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sheet8.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media/image9.wmf" ContentType="image/x-wmf"/>
  <Override PartName="/xl/media/image13.wmf" ContentType="image/x-wmf"/>
  <Override PartName="/xl/media/image2.png" ContentType="image/png"/>
  <Override PartName="/xl/media/image1.wmf" ContentType="image/x-wmf"/>
  <Override PartName="/xl/media/image15.wmf" ContentType="image/x-wmf"/>
  <Override PartName="/xl/media/image4.png" ContentType="image/png"/>
  <Override PartName="/xl/media/image3.wmf" ContentType="image/x-wmf"/>
  <Override PartName="/xl/media/image6.png" ContentType="image/png"/>
  <Override PartName="/xl/media/image5.wmf" ContentType="image/x-wmf"/>
  <Override PartName="/xl/media/image8.png" ContentType="image/png"/>
  <Override PartName="/xl/media/image7.wmf" ContentType="image/x-wmf"/>
  <Override PartName="/xl/media/image10.png" ContentType="image/png"/>
  <Override PartName="/xl/media/image11.wmf" ContentType="image/x-wmf"/>
  <Override PartName="/xl/media/image12.png" ContentType="image/png"/>
  <Override PartName="/xl/media/image14.png" ContentType="image/png"/>
  <Override PartName="/xl/media/image16.png" ContentType="image/png"/>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drawing7.xml" ContentType="application/vnd.openxmlformats-officedocument.drawing+xml"/>
  <Override PartName="/xl/drawings/drawing8.xml" ContentType="application/vnd.openxmlformats-officedocument.drawing+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INSTRUÇÕES" sheetId="1" state="visible" r:id="rId2"/>
    <sheet name="SINTÉTICA" sheetId="2" state="visible" r:id="rId3"/>
    <sheet name="ANALÍTICA" sheetId="3" state="visible" r:id="rId4"/>
    <sheet name="ANALÍTICA AUXILIARES" sheetId="4" state="visible" r:id="rId5"/>
    <sheet name="INSUMOS" sheetId="5" state="visible" r:id="rId6"/>
    <sheet name="BDI" sheetId="6" state="visible" r:id="rId7"/>
    <sheet name="CRONOGRAMA" sheetId="7" state="visible" r:id="rId8"/>
    <sheet name="LEIS SOCIAIS" sheetId="8" state="visible" r:id="rId9"/>
  </sheets>
  <definedNames>
    <definedName function="false" hidden="false" localSheetId="2" name="_xlnm.Print_Area" vbProcedure="false">ANALÍTICA!$A$1:$J$2947</definedName>
    <definedName function="false" hidden="false" localSheetId="2" name="_xlnm.Print_Titles" vbProcedure="false">ANALÍTICA!$12:$13</definedName>
    <definedName function="false" hidden="false" localSheetId="3" name="_xlnm.Print_Area" vbProcedure="false">'ANALÍTICA AUXILIARES'!$A$1:$J$5759</definedName>
    <definedName function="false" hidden="false" localSheetId="3" name="_xlnm.Print_Titles" vbProcedure="false">'ANALÍTICA AUXILIARES'!$12:$13</definedName>
    <definedName function="false" hidden="false" localSheetId="5" name="_xlnm.Print_Area" vbProcedure="false">BDI!$A$1:$D$23</definedName>
    <definedName function="false" hidden="false" localSheetId="6" name="_xlnm.Print_Area" vbProcedure="false">CRONOGRAMA!$A$1:$P$39</definedName>
    <definedName function="false" hidden="false" localSheetId="6" name="_xlnm.Print_Titles" vbProcedure="false">CRONOGRAMA!$A:$C</definedName>
    <definedName function="false" hidden="false" localSheetId="0" name="_xlnm.Print_Area" vbProcedure="false">INSTRUÇÕES!$A$1:$E$27</definedName>
    <definedName function="false" hidden="false" localSheetId="4" name="_xlnm.Print_Area" vbProcedure="false">INSUMOS!$A$1:$I$494</definedName>
    <definedName function="false" hidden="false" localSheetId="4" name="_xlnm.Print_Titles" vbProcedure="false">INSUMOS!$9:$10</definedName>
    <definedName function="false" hidden="false" localSheetId="1" name="_xlnm.Print_Area" vbProcedure="false">SINTÉTICA!$A$1:$J$346</definedName>
    <definedName function="false" hidden="false" localSheetId="1" name="_xlnm.Print_Titles" vbProcedure="false">SINTÉTICA!$12:$13</definedName>
    <definedName function="false" hidden="false" localSheetId="1" name="_xlnm.Print_Titles" vbProcedure="false">SINTÉTICA!$12:$13</definedName>
    <definedName function="false" hidden="false" localSheetId="2" name="_xlnm.Print_Titles" vbProcedure="false">ANALÍTICA!$12:$13</definedName>
    <definedName function="false" hidden="false" localSheetId="3" name="_xlnm.Print_Titles" vbProcedure="false">'ANALÍTICA AUXILIARES'!$12:$13</definedName>
    <definedName function="false" hidden="false" localSheetId="3" name="_xlnm._FilterDatabase" vbProcedure="false">'ANALÍTICA AUXILIARES'!$A$16:$K$16</definedName>
    <definedName function="false" hidden="false" localSheetId="4" name="_xlnm.Print_Titles" vbProcedure="false">INSUMOS!$9:$10</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<sst xmlns="http://schemas.openxmlformats.org/spreadsheetml/2006/main" count="34826" uniqueCount="3712">
  <si>
    <t xml:space="preserve">PROCURADORIA GERAL DA REPÚBLICA</t>
  </si>
  <si>
    <t xml:space="preserve">SECRETARIA DE ENGENHARIA E ARQUITETURA</t>
  </si>
  <si>
    <t xml:space="preserve">OBRA: PRM PONTA PORÃ/MS - ESCRITÓRIO DE REPRESENTAÇÃO</t>
  </si>
  <si>
    <t xml:space="preserve">INSTRUÇÕES PARA O PREENCHIMENTO DA PLANILHA</t>
  </si>
  <si>
    <t xml:space="preserve">A PLANILHA NÃO DEVE SER DESBLOQUEADA. </t>
  </si>
  <si>
    <t xml:space="preserve">O CABEÇALHO ENCONTRA-SE DESBLOQUEADO PARA PERMITIR A TROCA DO LOGOTIPO.</t>
  </si>
  <si>
    <t xml:space="preserve">PARA O LICITANTE COMPOR A SUA PROPOSTA BASTA APLICAR O PERCENTUAL DE DESCONTO NO FINAL DA PLANILHA SINTÉTICA (CÉLULA VERDE). DESSA FORMA TODAS AS ABAS DA PLANILHA SÃO ATUALIZADAS AUTOMATICAMENTE.</t>
  </si>
  <si>
    <r>
      <rPr>
        <b val="true"/>
        <sz val="10"/>
        <color rgb="FF0070C0"/>
        <rFont val="Arial"/>
        <family val="2"/>
        <charset val="1"/>
      </rPr>
      <t xml:space="preserve">(OPCIONAL - ABA "ANALÍTICA")</t>
    </r>
    <r>
      <rPr>
        <b val="true"/>
        <sz val="10"/>
        <rFont val="Arial"/>
        <family val="2"/>
        <charset val="1"/>
      </rPr>
      <t xml:space="preserve"> NA PLANILHA ANALÍTICA O LICITANTE PODE ALTERAR OS COEFICIENTES DE TODOS OS INSUMOS QUE FAZEM PARTE DAS COMPOSIÇÕES.</t>
    </r>
  </si>
  <si>
    <r>
      <rPr>
        <b val="true"/>
        <sz val="10"/>
        <color rgb="FF0070C0"/>
        <rFont val="Arial"/>
        <family val="2"/>
        <charset val="1"/>
      </rPr>
      <t xml:space="preserve">(OPCIONAL - ABA "ANALÍTICA AUXILIARES")</t>
    </r>
    <r>
      <rPr>
        <b val="true"/>
        <sz val="10"/>
        <rFont val="Arial"/>
        <family val="2"/>
        <charset val="1"/>
      </rPr>
      <t xml:space="preserve"> NA PLANILHA ANALÍTICA AUXILIAR O LICITANTE PODE ALTERAR OS COEFICIENTES DE TODOS OS INSUMOS QUE FAZEM PARTE DAS COMPOSIÇÕES.</t>
    </r>
  </si>
  <si>
    <r>
      <rPr>
        <b val="true"/>
        <sz val="10"/>
        <color rgb="FF0070C0"/>
        <rFont val="Arial"/>
        <family val="2"/>
        <charset val="1"/>
      </rPr>
      <t xml:space="preserve">(OPCIONAL - ABA "INSUMOS")</t>
    </r>
    <r>
      <rPr>
        <b val="true"/>
        <sz val="10"/>
        <rFont val="Arial"/>
        <family val="2"/>
        <charset val="1"/>
      </rPr>
      <t xml:space="preserve"> OS VALORES UNITÁRIOS DOS INSUMOS PODEM SER ALTERADOS DE FORMA INDIVIDUAL NA ABA "INSUMOS". OS VALORES UNITÁRIOS DOS INSUMOS PODEM SER INSERIDOS SOBRE AS FÓRMULAS PRESENTES NAS CÉLULAS VERDES.</t>
    </r>
  </si>
  <si>
    <r>
      <rPr>
        <b val="true"/>
        <sz val="10"/>
        <color rgb="FF0070C0"/>
        <rFont val="Arial"/>
        <family val="2"/>
        <charset val="1"/>
      </rPr>
      <t xml:space="preserve">(OPCIONAL - ABA "BDI")</t>
    </r>
    <r>
      <rPr>
        <b val="true"/>
        <sz val="10"/>
        <rFont val="Arial"/>
        <family val="2"/>
        <charset val="1"/>
      </rPr>
      <t xml:space="preserve"> OS PERCENTUAIS DO BDI PODEM SER ALTERADOS NAS CÉLULAS VERDES.</t>
    </r>
  </si>
  <si>
    <r>
      <rPr>
        <b val="true"/>
        <sz val="10"/>
        <color rgb="FF0070C0"/>
        <rFont val="Arial"/>
        <family val="2"/>
        <charset val="1"/>
      </rPr>
      <t xml:space="preserve">(OPCIONAL - ABA "CRONOGRAMA")</t>
    </r>
    <r>
      <rPr>
        <b val="true"/>
        <sz val="10"/>
        <rFont val="Arial"/>
        <family val="2"/>
        <charset val="1"/>
      </rPr>
      <t xml:space="preserve"> OS PERCENTUAIS DO CRONOGRAMA PODEM SER ALTERADOS NAS CÉLULAS VERDES.</t>
    </r>
  </si>
  <si>
    <r>
      <rPr>
        <b val="true"/>
        <sz val="10"/>
        <color rgb="FF0070C0"/>
        <rFont val="Arial"/>
        <family val="2"/>
        <charset val="1"/>
      </rPr>
      <t xml:space="preserve">(OPCIONAL - ABA "LEIS SOCIAIS")</t>
    </r>
    <r>
      <rPr>
        <b val="true"/>
        <sz val="10"/>
        <rFont val="Arial"/>
        <family val="2"/>
        <charset val="1"/>
      </rPr>
      <t xml:space="preserve"> CONFORME O REGIME DE TRIBUTAÇÃO DA EMPRESA OS PERCENTUAIS DAS LEIS SOCIAIS PODEM SER ALTERADOS NAS CÉLULAS VERDES. (ESSA ALTERAÇÃO NÃO MUDA O VALOR DA PROPOSTA)</t>
    </r>
  </si>
  <si>
    <t xml:space="preserve">PLANILHA SINTÉTICA (COM BDI)</t>
  </si>
  <si>
    <t xml:space="preserve">LEIS SOCIAIS NÃO DESONERADAS - REFERÊNCIA HORISTA SINAPI: LS</t>
  </si>
  <si>
    <t xml:space="preserve">BENEFÍCIOS E DESPESAS INDIRETAS: BDI</t>
  </si>
  <si>
    <t xml:space="preserve">REFERÊNCIA: SINAPI - MS - 06/2023 (DESONERADA)</t>
  </si>
  <si>
    <t xml:space="preserve">ITEM</t>
  </si>
  <si>
    <t xml:space="preserve">CÓDIGO</t>
  </si>
  <si>
    <t xml:space="preserve">BANCO</t>
  </si>
  <si>
    <t xml:space="preserve">DESCRIÇÃO</t>
  </si>
  <si>
    <t xml:space="preserve">UND</t>
  </si>
  <si>
    <t xml:space="preserve">QUANT.</t>
  </si>
  <si>
    <t xml:space="preserve">VALOR UNIT SEM BDI</t>
  </si>
  <si>
    <t xml:space="preserve">VALOR UNIT COM BDI</t>
  </si>
  <si>
    <t xml:space="preserve">TOTAL                  COM BDI</t>
  </si>
  <si>
    <t xml:space="preserve">PESO (%)</t>
  </si>
  <si>
    <t xml:space="preserve"> 1 </t>
  </si>
  <si>
    <t xml:space="preserve">CANTEIRO E INSTALAÇÕES PROVISÓRIAS</t>
  </si>
  <si>
    <t xml:space="preserve"> 1.1 </t>
  </si>
  <si>
    <t xml:space="preserve">PLACA DE OBRA</t>
  </si>
  <si>
    <t xml:space="preserve"> 1.1.1 </t>
  </si>
  <si>
    <t xml:space="preserve"> 74209/001 </t>
  </si>
  <si>
    <t xml:space="preserve"> 1.2 </t>
  </si>
  <si>
    <t xml:space="preserve">CANTEIRO DE OBRA</t>
  </si>
  <si>
    <t xml:space="preserve"> 1.2.1 </t>
  </si>
  <si>
    <t xml:space="preserve"> 98459 </t>
  </si>
  <si>
    <t xml:space="preserve"> 1.2.2 </t>
  </si>
  <si>
    <t xml:space="preserve"> 73847/001 </t>
  </si>
  <si>
    <t xml:space="preserve"> 1.2.3 </t>
  </si>
  <si>
    <t xml:space="preserve"> 1.2.4 </t>
  </si>
  <si>
    <t xml:space="preserve"> 73847/004 </t>
  </si>
  <si>
    <t xml:space="preserve"> 1.2.5 </t>
  </si>
  <si>
    <t xml:space="preserve"> S-PRE-LOCA-03202 </t>
  </si>
  <si>
    <t xml:space="preserve"> 1.2.6 </t>
  </si>
  <si>
    <t xml:space="preserve"> 93582 </t>
  </si>
  <si>
    <t xml:space="preserve"> 1.2.7 </t>
  </si>
  <si>
    <t xml:space="preserve"> 93583 </t>
  </si>
  <si>
    <t xml:space="preserve"> 1.2.8 </t>
  </si>
  <si>
    <t xml:space="preserve"> 93210 </t>
  </si>
  <si>
    <t xml:space="preserve"> 1.2.9 </t>
  </si>
  <si>
    <t xml:space="preserve"> S-PRE-CANT-PORA-01 </t>
  </si>
  <si>
    <t xml:space="preserve"> 1.3 </t>
  </si>
  <si>
    <t xml:space="preserve">LOCAÇÃO DE OBRA</t>
  </si>
  <si>
    <t xml:space="preserve"> 1.3.1 </t>
  </si>
  <si>
    <t xml:space="preserve"> 99059 </t>
  </si>
  <si>
    <t xml:space="preserve"> 1.4 </t>
  </si>
  <si>
    <t xml:space="preserve">PROTEÇÃO</t>
  </si>
  <si>
    <t xml:space="preserve"> 1.4.1 </t>
  </si>
  <si>
    <t xml:space="preserve"> 97010 </t>
  </si>
  <si>
    <t xml:space="preserve"> 1.4.2 </t>
  </si>
  <si>
    <t xml:space="preserve"> S-PRE-PROT-LV-8MM </t>
  </si>
  <si>
    <t xml:space="preserve"> 1.4.3 </t>
  </si>
  <si>
    <t xml:space="preserve"> S-PRE-PROT-68053.01 </t>
  </si>
  <si>
    <t xml:space="preserve"> 1.5 </t>
  </si>
  <si>
    <t xml:space="preserve">DEMOLIÇÕES</t>
  </si>
  <si>
    <t xml:space="preserve"> 1.5.1 </t>
  </si>
  <si>
    <t xml:space="preserve"> 97622 </t>
  </si>
  <si>
    <t xml:space="preserve"> 2 </t>
  </si>
  <si>
    <t xml:space="preserve">SERVIÇOS GERAIS E EQUIPAMENTOS</t>
  </si>
  <si>
    <t xml:space="preserve"> 2.1 </t>
  </si>
  <si>
    <t xml:space="preserve">ANDAIMES</t>
  </si>
  <si>
    <t xml:space="preserve"> 2.1.1 </t>
  </si>
  <si>
    <t xml:space="preserve"> 97063 </t>
  </si>
  <si>
    <t xml:space="preserve"> 2.1.2 </t>
  </si>
  <si>
    <t xml:space="preserve"> S-PRE-LOCA-FACHA-01 </t>
  </si>
  <si>
    <t xml:space="preserve"> 2.1.3 </t>
  </si>
  <si>
    <t xml:space="preserve"> 97064 </t>
  </si>
  <si>
    <t xml:space="preserve"> 2.1.4 </t>
  </si>
  <si>
    <t xml:space="preserve"> S-PRE-LOCA-TORRE-01 </t>
  </si>
  <si>
    <t xml:space="preserve"> 2.2 </t>
  </si>
  <si>
    <t xml:space="preserve">EQUIPAMENTOS</t>
  </si>
  <si>
    <t xml:space="preserve"> 2.2.1 </t>
  </si>
  <si>
    <t xml:space="preserve"> S-SER-TRAN-03 </t>
  </si>
  <si>
    <t xml:space="preserve"> 3 </t>
  </si>
  <si>
    <t xml:space="preserve">MOVIMENTAÇÃO DE TERRA</t>
  </si>
  <si>
    <t xml:space="preserve"> 3.1 </t>
  </si>
  <si>
    <t xml:space="preserve">LIMPEZA DO TERRENO</t>
  </si>
  <si>
    <t xml:space="preserve"> 3.1.1 </t>
  </si>
  <si>
    <t xml:space="preserve"> S-SERP-LIMP-PORA-01 </t>
  </si>
  <si>
    <t xml:space="preserve"> 3.1.2 </t>
  </si>
  <si>
    <t xml:space="preserve"> S-DIV-TRAN-ENT-01 </t>
  </si>
  <si>
    <t xml:space="preserve"> 3.1.3 </t>
  </si>
  <si>
    <t xml:space="preserve"> 98530 </t>
  </si>
  <si>
    <t xml:space="preserve"> 3.1.4 </t>
  </si>
  <si>
    <t xml:space="preserve"> 98527 </t>
  </si>
  <si>
    <t xml:space="preserve"> 3.2 </t>
  </si>
  <si>
    <t xml:space="preserve">RECOMPOSIÇÃO DE SOLO</t>
  </si>
  <si>
    <t xml:space="preserve"> 3.2.1 </t>
  </si>
  <si>
    <t xml:space="preserve"> S-SERP-ATER-PORA-01 </t>
  </si>
  <si>
    <t xml:space="preserve"> 4 </t>
  </si>
  <si>
    <t xml:space="preserve">ESTRUTURA E FUNDAÇÕES</t>
  </si>
  <si>
    <t xml:space="preserve"> 4.1 </t>
  </si>
  <si>
    <t xml:space="preserve">FUNDAÇÕES</t>
  </si>
  <si>
    <t xml:space="preserve"> 4.1.1 </t>
  </si>
  <si>
    <t xml:space="preserve"> S-FUN-SPT-SONDAGEM-01 </t>
  </si>
  <si>
    <t xml:space="preserve"> 4.1.2 </t>
  </si>
  <si>
    <t xml:space="preserve"> S-FUN-MOB-ESTACA-ESCAVADA-01 </t>
  </si>
  <si>
    <t xml:space="preserve"> 4.1.3 </t>
  </si>
  <si>
    <t xml:space="preserve"> S-EST-FUND-100896.1 </t>
  </si>
  <si>
    <t xml:space="preserve"> 4.1.4 </t>
  </si>
  <si>
    <t xml:space="preserve"> S-EST-ACO-CA-60-3,4-6,0 </t>
  </si>
  <si>
    <t xml:space="preserve"> 4.1.5 </t>
  </si>
  <si>
    <t xml:space="preserve"> S-EST-CONC-CA50-6,3-12,5 </t>
  </si>
  <si>
    <t xml:space="preserve"> 4.1.6 </t>
  </si>
  <si>
    <t xml:space="preserve"> 95601 </t>
  </si>
  <si>
    <t xml:space="preserve"> 4.2 </t>
  </si>
  <si>
    <t xml:space="preserve">BLOCOS, PILARES, VIGAS E LAJES</t>
  </si>
  <si>
    <t xml:space="preserve"> 4.2.1 </t>
  </si>
  <si>
    <t xml:space="preserve"> 96523 </t>
  </si>
  <si>
    <t xml:space="preserve"> 4.2.2 </t>
  </si>
  <si>
    <t xml:space="preserve"> 93382 </t>
  </si>
  <si>
    <t xml:space="preserve"> 4.2.3 </t>
  </si>
  <si>
    <t xml:space="preserve"> 95240 </t>
  </si>
  <si>
    <t xml:space="preserve"> 4.2.4 </t>
  </si>
  <si>
    <t xml:space="preserve"> 96536 </t>
  </si>
  <si>
    <t xml:space="preserve"> 4.2.5 </t>
  </si>
  <si>
    <t xml:space="preserve"> 4.2.6 </t>
  </si>
  <si>
    <t xml:space="preserve"> 4.2.7 </t>
  </si>
  <si>
    <t xml:space="preserve"> S-EST-CONC-CA50-16,0-25,0 </t>
  </si>
  <si>
    <t xml:space="preserve"> 4.2.8 </t>
  </si>
  <si>
    <t xml:space="preserve"> 94965 </t>
  </si>
  <si>
    <t xml:space="preserve"> 4.2.9 </t>
  </si>
  <si>
    <t xml:space="preserve"> 94966 </t>
  </si>
  <si>
    <t xml:space="preserve"> 4.2.10 </t>
  </si>
  <si>
    <t xml:space="preserve"> 101963 </t>
  </si>
  <si>
    <t xml:space="preserve"> 4.2.11 </t>
  </si>
  <si>
    <t xml:space="preserve"> S-IMP-TIPO-001 </t>
  </si>
  <si>
    <t xml:space="preserve"> 4.2.12 </t>
  </si>
  <si>
    <t xml:space="preserve"> S-EST-ADI-VANDEX-AM10 </t>
  </si>
  <si>
    <t xml:space="preserve"> 4.3 </t>
  </si>
  <si>
    <t xml:space="preserve">MURO - DEMOLIÇÃO</t>
  </si>
  <si>
    <t xml:space="preserve"> 4.3.1 </t>
  </si>
  <si>
    <t xml:space="preserve"> 97625 </t>
  </si>
  <si>
    <t xml:space="preserve"> 4.3.2 </t>
  </si>
  <si>
    <t xml:space="preserve"> 97627 </t>
  </si>
  <si>
    <t xml:space="preserve"> 4.3.3 </t>
  </si>
  <si>
    <t xml:space="preserve"> 4.4 </t>
  </si>
  <si>
    <t xml:space="preserve">MURO - ESTRUTURA E ACABAMENTO</t>
  </si>
  <si>
    <t xml:space="preserve"> 4.4.1 </t>
  </si>
  <si>
    <t xml:space="preserve"> 100899 </t>
  </si>
  <si>
    <t xml:space="preserve"> 4.4.2 </t>
  </si>
  <si>
    <t xml:space="preserve"> 4.4.3 </t>
  </si>
  <si>
    <t xml:space="preserve"> 4.4.4 </t>
  </si>
  <si>
    <t xml:space="preserve"> 4.4.5 </t>
  </si>
  <si>
    <t xml:space="preserve"> 4.4.6 </t>
  </si>
  <si>
    <t xml:space="preserve"> 4.4.7 </t>
  </si>
  <si>
    <t xml:space="preserve"> 4.4.8 </t>
  </si>
  <si>
    <t xml:space="preserve"> 4.4.9 </t>
  </si>
  <si>
    <t xml:space="preserve"> 4.4.10 </t>
  </si>
  <si>
    <t xml:space="preserve"> S-ARQ-VEDA-MURO-H230 </t>
  </si>
  <si>
    <t xml:space="preserve"> 5 </t>
  </si>
  <si>
    <t xml:space="preserve">ARQUITETURA</t>
  </si>
  <si>
    <t xml:space="preserve"> 5.1 </t>
  </si>
  <si>
    <t xml:space="preserve">VEDAÇÕES</t>
  </si>
  <si>
    <t xml:space="preserve"> 5.1.1 </t>
  </si>
  <si>
    <t xml:space="preserve"> 103328 </t>
  </si>
  <si>
    <t xml:space="preserve"> 5.1.2 </t>
  </si>
  <si>
    <t xml:space="preserve"> 93200 </t>
  </si>
  <si>
    <t xml:space="preserve"> 5.1.3 </t>
  </si>
  <si>
    <t xml:space="preserve"> 93188 </t>
  </si>
  <si>
    <t xml:space="preserve"> 5.1.4 </t>
  </si>
  <si>
    <t xml:space="preserve"> 93186 </t>
  </si>
  <si>
    <t xml:space="preserve"> 5.1.5 </t>
  </si>
  <si>
    <t xml:space="preserve"> 93196 </t>
  </si>
  <si>
    <t xml:space="preserve"> 5.1.6 </t>
  </si>
  <si>
    <t xml:space="preserve"> 93197 </t>
  </si>
  <si>
    <t xml:space="preserve"> 5.2 </t>
  </si>
  <si>
    <t xml:space="preserve">PISOS INTERNOS</t>
  </si>
  <si>
    <t xml:space="preserve"> 5.2.1 </t>
  </si>
  <si>
    <t xml:space="preserve"> 94439 </t>
  </si>
  <si>
    <t xml:space="preserve"> 5.2.2 </t>
  </si>
  <si>
    <t xml:space="preserve"> 87262 </t>
  </si>
  <si>
    <t xml:space="preserve"> 5.2.3 </t>
  </si>
  <si>
    <t xml:space="preserve"> S-ARQ-PISO-PRR1-003 </t>
  </si>
  <si>
    <t xml:space="preserve"> 5.2.4 </t>
  </si>
  <si>
    <t xml:space="preserve"> S-ARQ-PISO-84876.4 </t>
  </si>
  <si>
    <t xml:space="preserve"> 5.2.5 </t>
  </si>
  <si>
    <t xml:space="preserve"> S-ARQ-PISO-PRMPP-001 </t>
  </si>
  <si>
    <t xml:space="preserve"> 5.2.6 </t>
  </si>
  <si>
    <t xml:space="preserve"> 98689 </t>
  </si>
  <si>
    <t xml:space="preserve"> 5.2.7 </t>
  </si>
  <si>
    <t xml:space="preserve"> S-ARQ-PISO-PRMPP-002 </t>
  </si>
  <si>
    <t xml:space="preserve"> 5.3 </t>
  </si>
  <si>
    <t xml:space="preserve">REVESTIMENTOS DE PAREDES E FACHADAS</t>
  </si>
  <si>
    <t xml:space="preserve"> 5.3.1 </t>
  </si>
  <si>
    <t xml:space="preserve"> 87879 </t>
  </si>
  <si>
    <t xml:space="preserve"> 5.3.2 </t>
  </si>
  <si>
    <t xml:space="preserve"> 87905 </t>
  </si>
  <si>
    <t xml:space="preserve"> 5.3.3 </t>
  </si>
  <si>
    <t xml:space="preserve"> 87530 </t>
  </si>
  <si>
    <t xml:space="preserve"> 5.3.4 </t>
  </si>
  <si>
    <t xml:space="preserve"> 87532 </t>
  </si>
  <si>
    <t xml:space="preserve"> 5.3.5 </t>
  </si>
  <si>
    <t xml:space="preserve"> 104203 </t>
  </si>
  <si>
    <t xml:space="preserve"> 5.3.6 </t>
  </si>
  <si>
    <t xml:space="preserve"> S-ARQ-REVE-PRMPP-001 </t>
  </si>
  <si>
    <t xml:space="preserve"> 5.3.7 </t>
  </si>
  <si>
    <t xml:space="preserve"> 87244 </t>
  </si>
  <si>
    <t xml:space="preserve"> 5.4 </t>
  </si>
  <si>
    <t xml:space="preserve">FORROS</t>
  </si>
  <si>
    <t xml:space="preserve"> 5.4.1 </t>
  </si>
  <si>
    <t xml:space="preserve"> 96114 </t>
  </si>
  <si>
    <t xml:space="preserve"> 5.4.2 </t>
  </si>
  <si>
    <t xml:space="preserve"> S-ARQ-FORR-PRRN-002 </t>
  </si>
  <si>
    <t xml:space="preserve"> 5.4.3 </t>
  </si>
  <si>
    <t xml:space="preserve"> 210506 </t>
  </si>
  <si>
    <t xml:space="preserve"> 5.5 </t>
  </si>
  <si>
    <t xml:space="preserve">PORTAS</t>
  </si>
  <si>
    <t xml:space="preserve"> 5.5.1 </t>
  </si>
  <si>
    <t xml:space="preserve"> S-ARQ-ESQU-PRMPP-001 </t>
  </si>
  <si>
    <t xml:space="preserve"> 5.5.2 </t>
  </si>
  <si>
    <t xml:space="preserve"> S-ARQ-ESQU-PRMPP-002 </t>
  </si>
  <si>
    <t xml:space="preserve"> 5.5.3 </t>
  </si>
  <si>
    <t xml:space="preserve"> S-ARQ-ESQU-PRMPP-003 </t>
  </si>
  <si>
    <t xml:space="preserve"> 5.5.4 </t>
  </si>
  <si>
    <t xml:space="preserve"> S-ARQ-ESQU-PRMPP-007 </t>
  </si>
  <si>
    <t xml:space="preserve"> 5.5.5 </t>
  </si>
  <si>
    <t xml:space="preserve"> S-ARQ-ESQU-PRMPP-008 </t>
  </si>
  <si>
    <t xml:space="preserve"> 5.5.6 </t>
  </si>
  <si>
    <t xml:space="preserve"> S-ARQ-ESQU-PRMPP-006 </t>
  </si>
  <si>
    <t xml:space="preserve"> 5.6 </t>
  </si>
  <si>
    <t xml:space="preserve">JANELAS</t>
  </si>
  <si>
    <t xml:space="preserve"> 5.6.1 </t>
  </si>
  <si>
    <t xml:space="preserve"> S-ARQ-ESQU-PRMPP-004 </t>
  </si>
  <si>
    <t xml:space="preserve"> 5.6.2 </t>
  </si>
  <si>
    <t xml:space="preserve"> S-ARQ-ESQU-PRMPP-005 </t>
  </si>
  <si>
    <t xml:space="preserve"> 5.6.3 </t>
  </si>
  <si>
    <t xml:space="preserve"> S-ARQ-ESQU-PRMPP-009 </t>
  </si>
  <si>
    <t xml:space="preserve"> 5.6.4 </t>
  </si>
  <si>
    <t xml:space="preserve"> S-ARQ-ESQU-PRMPP-010 </t>
  </si>
  <si>
    <t xml:space="preserve"> 5.6.5 </t>
  </si>
  <si>
    <t xml:space="preserve"> S-ARQ-ESQU-PRMPP-011 </t>
  </si>
  <si>
    <t xml:space="preserve"> 5.6.6 </t>
  </si>
  <si>
    <t xml:space="preserve"> S-ARQ-ESQU-PRMPP-012 </t>
  </si>
  <si>
    <t xml:space="preserve"> 5.6.7 </t>
  </si>
  <si>
    <t xml:space="preserve"> S-ARQ-ESQU-PRMPP-013 </t>
  </si>
  <si>
    <t xml:space="preserve"> 5.6.8 </t>
  </si>
  <si>
    <t xml:space="preserve"> 101965 </t>
  </si>
  <si>
    <t xml:space="preserve"> 5.7 </t>
  </si>
  <si>
    <t xml:space="preserve">COBERTURA E PROTEÇÕES</t>
  </si>
  <si>
    <t xml:space="preserve"> 5.7.1 </t>
  </si>
  <si>
    <t xml:space="preserve"> 94216 </t>
  </si>
  <si>
    <t xml:space="preserve"> 5.7.2 </t>
  </si>
  <si>
    <t xml:space="preserve"> S-ARQ-COBE-PRMPP-001 </t>
  </si>
  <si>
    <t xml:space="preserve"> 5.7.3 </t>
  </si>
  <si>
    <t xml:space="preserve"> S-ARQ-COBE-PRMPP-002 </t>
  </si>
  <si>
    <t xml:space="preserve"> 5.8 </t>
  </si>
  <si>
    <t xml:space="preserve">PINTURAS</t>
  </si>
  <si>
    <t xml:space="preserve"> 5.8.1 </t>
  </si>
  <si>
    <t xml:space="preserve"> 88497 </t>
  </si>
  <si>
    <t xml:space="preserve"> 5.8.2 </t>
  </si>
  <si>
    <t xml:space="preserve"> 88485 </t>
  </si>
  <si>
    <t xml:space="preserve"> 5.8.3 </t>
  </si>
  <si>
    <t xml:space="preserve"> 88489 </t>
  </si>
  <si>
    <t xml:space="preserve"> 5.8.4 </t>
  </si>
  <si>
    <t xml:space="preserve"> 88486 </t>
  </si>
  <si>
    <t xml:space="preserve"> 5.8.5 </t>
  </si>
  <si>
    <t xml:space="preserve"> 102500 </t>
  </si>
  <si>
    <t xml:space="preserve"> 5.9 </t>
  </si>
  <si>
    <t xml:space="preserve">GRADIS E PORTÕES</t>
  </si>
  <si>
    <t xml:space="preserve"> 5.9.1 </t>
  </si>
  <si>
    <t xml:space="preserve"> S-ARQ-SERR-PRMPP-001 </t>
  </si>
  <si>
    <t xml:space="preserve"> 5.9.2 </t>
  </si>
  <si>
    <t xml:space="preserve"> S-ARQ-SERR-PRMPP-002 </t>
  </si>
  <si>
    <t xml:space="preserve"> 5.9.3 </t>
  </si>
  <si>
    <t xml:space="preserve"> S-ARQ-SERR-PRMPP-003 </t>
  </si>
  <si>
    <t xml:space="preserve"> 5.10 </t>
  </si>
  <si>
    <t xml:space="preserve">LOUÇAS</t>
  </si>
  <si>
    <t xml:space="preserve"> 5.10.1 </t>
  </si>
  <si>
    <t xml:space="preserve"> S-ARQ-LOUC-PRMPP-002 </t>
  </si>
  <si>
    <t xml:space="preserve"> 5.10.2 </t>
  </si>
  <si>
    <t xml:space="preserve"> 86888 </t>
  </si>
  <si>
    <t xml:space="preserve"> 5.10.3 </t>
  </si>
  <si>
    <t xml:space="preserve"> S-ARQ-LOUC-PRMPP-004 </t>
  </si>
  <si>
    <t xml:space="preserve"> 5.10.4 </t>
  </si>
  <si>
    <t xml:space="preserve"> S-ARQ-LOUC-PRMPP-001 </t>
  </si>
  <si>
    <t xml:space="preserve"> 5.10.5 </t>
  </si>
  <si>
    <t xml:space="preserve"> S-ARQ-LOUC-PRMPP-014 </t>
  </si>
  <si>
    <t xml:space="preserve"> 5.10.6 </t>
  </si>
  <si>
    <t xml:space="preserve"> S-ARQ-LOUC-PRMPP-005 </t>
  </si>
  <si>
    <t xml:space="preserve"> 5.11 </t>
  </si>
  <si>
    <t xml:space="preserve">METAIS</t>
  </si>
  <si>
    <t xml:space="preserve"> 5.11.1 </t>
  </si>
  <si>
    <t xml:space="preserve"> S-ARQ-META-PRMPP-001 </t>
  </si>
  <si>
    <t xml:space="preserve"> 5.11.2 </t>
  </si>
  <si>
    <t xml:space="preserve"> 86914 </t>
  </si>
  <si>
    <t xml:space="preserve"> 5.11.3 </t>
  </si>
  <si>
    <t xml:space="preserve"> S-ARQ-LOUC-PRRS-006 </t>
  </si>
  <si>
    <t xml:space="preserve"> 5.11.4 </t>
  </si>
  <si>
    <t xml:space="preserve"> 86909 </t>
  </si>
  <si>
    <t xml:space="preserve"> 5.11.5 </t>
  </si>
  <si>
    <t xml:space="preserve"> 1301003520 </t>
  </si>
  <si>
    <t xml:space="preserve"> 5.11.6 </t>
  </si>
  <si>
    <t xml:space="preserve"> S-ARQ-LOUC-PRRS-013 </t>
  </si>
  <si>
    <t xml:space="preserve"> 5.11.7 </t>
  </si>
  <si>
    <t xml:space="preserve"> 100868 </t>
  </si>
  <si>
    <t xml:space="preserve"> 5.11.8 </t>
  </si>
  <si>
    <t xml:space="preserve"> S-ARQ-LOUC-MET-012 </t>
  </si>
  <si>
    <t xml:space="preserve"> 5.12 </t>
  </si>
  <si>
    <t xml:space="preserve">BANCADAS</t>
  </si>
  <si>
    <t xml:space="preserve"> 5.12.1 </t>
  </si>
  <si>
    <t xml:space="preserve"> S-ARQ-BANC-PRMPP-001 </t>
  </si>
  <si>
    <t xml:space="preserve"> 5.12.2 </t>
  </si>
  <si>
    <t xml:space="preserve"> S-ARQ-BANC-PRMPP-002 </t>
  </si>
  <si>
    <t xml:space="preserve"> 5.13 </t>
  </si>
  <si>
    <t xml:space="preserve">MARCENARIAS</t>
  </si>
  <si>
    <t xml:space="preserve"> 5.13.1 </t>
  </si>
  <si>
    <t xml:space="preserve"> S-ARQ-MARC-PRMPP-001 </t>
  </si>
  <si>
    <t xml:space="preserve"> 5.13.2 </t>
  </si>
  <si>
    <t xml:space="preserve"> S-ARQ-MARC-PRMPP-002 </t>
  </si>
  <si>
    <t xml:space="preserve"> 5.13.3 </t>
  </si>
  <si>
    <t xml:space="preserve"> S-ARQ-MARC-PRMPP-003 </t>
  </si>
  <si>
    <t xml:space="preserve"> 5.14 </t>
  </si>
  <si>
    <t xml:space="preserve">PAVIMENTAÇÕES</t>
  </si>
  <si>
    <t xml:space="preserve"> 5.14.1 </t>
  </si>
  <si>
    <t xml:space="preserve"> 85422 </t>
  </si>
  <si>
    <t xml:space="preserve"> 5.14.2 </t>
  </si>
  <si>
    <t xml:space="preserve"> 97084 </t>
  </si>
  <si>
    <t xml:space="preserve"> 5.14.3 </t>
  </si>
  <si>
    <t xml:space="preserve"> 97113 </t>
  </si>
  <si>
    <t xml:space="preserve"> 5.14.4 </t>
  </si>
  <si>
    <t xml:space="preserve"> 94994 </t>
  </si>
  <si>
    <t xml:space="preserve"> 5.14.5 </t>
  </si>
  <si>
    <t xml:space="preserve"> 94275 </t>
  </si>
  <si>
    <t xml:space="preserve"> 5.15 </t>
  </si>
  <si>
    <t xml:space="preserve">URBANIZAÇÃO</t>
  </si>
  <si>
    <t xml:space="preserve"> 5.15.1 </t>
  </si>
  <si>
    <t xml:space="preserve"> S-ARQ-URBA-PRMPP-001 </t>
  </si>
  <si>
    <t xml:space="preserve"> 5.16 </t>
  </si>
  <si>
    <t xml:space="preserve">DIVERSOS</t>
  </si>
  <si>
    <t xml:space="preserve"> 5.16.1 </t>
  </si>
  <si>
    <t xml:space="preserve"> S-ARQ-DIVE-ESPELHO-01 </t>
  </si>
  <si>
    <t xml:space="preserve"> 5.16.2 </t>
  </si>
  <si>
    <t xml:space="preserve"> S-ARQ-ACES-PRRS-001 </t>
  </si>
  <si>
    <t xml:space="preserve"> 5.16.3 </t>
  </si>
  <si>
    <t xml:space="preserve"> 100849 </t>
  </si>
  <si>
    <t xml:space="preserve"> 5.16.4 </t>
  </si>
  <si>
    <t xml:space="preserve"> S-ARQ -ACES-ASSENTO-01 </t>
  </si>
  <si>
    <t xml:space="preserve"> 6 </t>
  </si>
  <si>
    <t xml:space="preserve">IMPERMEABILIZAÇÃO</t>
  </si>
  <si>
    <t xml:space="preserve"> 6.1 </t>
  </si>
  <si>
    <t xml:space="preserve">SISTEMAS DE IMPERMEABILIZAÇÃO</t>
  </si>
  <si>
    <t xml:space="preserve"> 6.1.1 </t>
  </si>
  <si>
    <t xml:space="preserve"> 98556 </t>
  </si>
  <si>
    <t xml:space="preserve"> 6.1.2 </t>
  </si>
  <si>
    <t xml:space="preserve"> S-IMP-MANT-PRMPP-001 </t>
  </si>
  <si>
    <t xml:space="preserve"> 6.1.3 </t>
  </si>
  <si>
    <t xml:space="preserve"> 98557 </t>
  </si>
  <si>
    <t xml:space="preserve"> 7 </t>
  </si>
  <si>
    <t xml:space="preserve">INSTALAÇÕES HIDROSSANITÁRIAS E ÁGUAS PLUVIAIS</t>
  </si>
  <si>
    <t xml:space="preserve"> 7.1 </t>
  </si>
  <si>
    <t xml:space="preserve">ÁGUA FRIA</t>
  </si>
  <si>
    <t xml:space="preserve"> 7.1.1 </t>
  </si>
  <si>
    <t xml:space="preserve"> 102623 </t>
  </si>
  <si>
    <t xml:space="preserve"> 7.1.2 </t>
  </si>
  <si>
    <t xml:space="preserve"> 93358 </t>
  </si>
  <si>
    <t xml:space="preserve"> 7.1.3 </t>
  </si>
  <si>
    <t xml:space="preserve"> 7.1.4 </t>
  </si>
  <si>
    <t xml:space="preserve"> 102988 </t>
  </si>
  <si>
    <t xml:space="preserve"> 7.1.5 </t>
  </si>
  <si>
    <t xml:space="preserve"> S-HID-AFRI-75030/001 </t>
  </si>
  <si>
    <t xml:space="preserve"> 7.1.6 </t>
  </si>
  <si>
    <t xml:space="preserve"> S-HID-AFRI-75030/002 </t>
  </si>
  <si>
    <t xml:space="preserve"> 7.1.7 </t>
  </si>
  <si>
    <t xml:space="preserve"> S-HID-AFRI-75030/003 </t>
  </si>
  <si>
    <t xml:space="preserve"> 7.1.8 </t>
  </si>
  <si>
    <t xml:space="preserve"> S-ELE-INFR-PINT </t>
  </si>
  <si>
    <t xml:space="preserve"> 7.1.9 </t>
  </si>
  <si>
    <t xml:space="preserve"> S-HID-DIVE-SUP-HOR-01 </t>
  </si>
  <si>
    <t xml:space="preserve"> 7.1.10 </t>
  </si>
  <si>
    <t xml:space="preserve"> S-HID-DIVE-SUP-VER-02 </t>
  </si>
  <si>
    <t xml:space="preserve"> 7.1.11 </t>
  </si>
  <si>
    <t xml:space="preserve"> 94489 </t>
  </si>
  <si>
    <t xml:space="preserve"> 7.1.12 </t>
  </si>
  <si>
    <t xml:space="preserve"> 94490 </t>
  </si>
  <si>
    <t xml:space="preserve"> 7.1.13 </t>
  </si>
  <si>
    <t xml:space="preserve"> 89353 </t>
  </si>
  <si>
    <t xml:space="preserve"> 7.1.14 </t>
  </si>
  <si>
    <t xml:space="preserve"> 95675 </t>
  </si>
  <si>
    <t xml:space="preserve"> 7.1.15 </t>
  </si>
  <si>
    <t xml:space="preserve"> 95676 </t>
  </si>
  <si>
    <t xml:space="preserve"> 7.1.16 </t>
  </si>
  <si>
    <t xml:space="preserve"> 7.2 </t>
  </si>
  <si>
    <t xml:space="preserve">ESGOTO SANITÁRIO</t>
  </si>
  <si>
    <t xml:space="preserve"> 7.2.1 </t>
  </si>
  <si>
    <t xml:space="preserve"> 7.2.2 </t>
  </si>
  <si>
    <t xml:space="preserve"> 7.2.3 </t>
  </si>
  <si>
    <t xml:space="preserve"> S-HID-ESGO-74165/1.1 </t>
  </si>
  <si>
    <t xml:space="preserve"> 7.2.4 </t>
  </si>
  <si>
    <t xml:space="preserve"> S-HID-ESGO-74165/2.1 </t>
  </si>
  <si>
    <t xml:space="preserve"> 7.2.5 </t>
  </si>
  <si>
    <t xml:space="preserve"> 104348 </t>
  </si>
  <si>
    <t xml:space="preserve"> 7.2.6 </t>
  </si>
  <si>
    <t xml:space="preserve"> S-HID-ESGO-74165/4.1 </t>
  </si>
  <si>
    <t xml:space="preserve"> 7.2.7 </t>
  </si>
  <si>
    <t xml:space="preserve"> 7.2.8 </t>
  </si>
  <si>
    <t xml:space="preserve"> S-HID-CAIX-89482.02 </t>
  </si>
  <si>
    <t xml:space="preserve"> 7.2.9 </t>
  </si>
  <si>
    <t xml:space="preserve"> S-ARQ-LOUC-PRRS-014 </t>
  </si>
  <si>
    <t xml:space="preserve"> 7.2.10 </t>
  </si>
  <si>
    <t xml:space="preserve"> S-HID-CAIX-89709.6 </t>
  </si>
  <si>
    <t xml:space="preserve"> 7.2.11 </t>
  </si>
  <si>
    <t xml:space="preserve"> 98110 </t>
  </si>
  <si>
    <t xml:space="preserve"> 7.3 </t>
  </si>
  <si>
    <t xml:space="preserve">ÁGUAS PLUVIAIS</t>
  </si>
  <si>
    <t xml:space="preserve"> 7.3.1 </t>
  </si>
  <si>
    <t xml:space="preserve"> 7.3.2 </t>
  </si>
  <si>
    <t xml:space="preserve"> 7.3.3 </t>
  </si>
  <si>
    <t xml:space="preserve"> S-HID-ESGO-89709.1 </t>
  </si>
  <si>
    <t xml:space="preserve"> 7.3.4 </t>
  </si>
  <si>
    <t xml:space="preserve"> S-HID-ESGO-74165/3.1 </t>
  </si>
  <si>
    <t xml:space="preserve"> 7.3.5 </t>
  </si>
  <si>
    <t xml:space="preserve"> 7.3.6 </t>
  </si>
  <si>
    <t xml:space="preserve"> 7.3.7 </t>
  </si>
  <si>
    <t xml:space="preserve"> 7.3.8 </t>
  </si>
  <si>
    <t xml:space="preserve"> 8 </t>
  </si>
  <si>
    <t xml:space="preserve">PREVENÇÃO E COMBATE A INCÊNDIO</t>
  </si>
  <si>
    <t xml:space="preserve"> 8.1 </t>
  </si>
  <si>
    <t xml:space="preserve">SINALIZAÇÃO DE EMERGÊNCIA</t>
  </si>
  <si>
    <t xml:space="preserve"> 8.1.1 </t>
  </si>
  <si>
    <t xml:space="preserve"> S-INC-SINA-02 </t>
  </si>
  <si>
    <t xml:space="preserve"> 8.2 </t>
  </si>
  <si>
    <t xml:space="preserve">EXTINTORES</t>
  </si>
  <si>
    <t xml:space="preserve"> 8.2.1 </t>
  </si>
  <si>
    <t xml:space="preserve"> 101909 </t>
  </si>
  <si>
    <t xml:space="preserve"> 8.3 </t>
  </si>
  <si>
    <t xml:space="preserve">ILUMINAÇÃO DE EMERGÊNCIA</t>
  </si>
  <si>
    <t xml:space="preserve"> 8.3.1 </t>
  </si>
  <si>
    <t xml:space="preserve"> S-ELE-EQUI-97599.1 </t>
  </si>
  <si>
    <t xml:space="preserve"> 9 </t>
  </si>
  <si>
    <t xml:space="preserve">INSTALAÇÕES ELÉTRICA E SPDA</t>
  </si>
  <si>
    <t xml:space="preserve"> 9.1 </t>
  </si>
  <si>
    <t xml:space="preserve">RAMAL ALIMENTADOR</t>
  </si>
  <si>
    <t xml:space="preserve"> 9.1.1 </t>
  </si>
  <si>
    <t xml:space="preserve"> S-ELE-INFR-QD-MPG </t>
  </si>
  <si>
    <t xml:space="preserve"> 9.1.2 </t>
  </si>
  <si>
    <t xml:space="preserve"> S-ELE-INFR-COND-09 </t>
  </si>
  <si>
    <t xml:space="preserve"> 9.1.3 </t>
  </si>
  <si>
    <t xml:space="preserve"> S-ELE-INFR-EL-F-P-50 </t>
  </si>
  <si>
    <t xml:space="preserve"> 9.1.4 </t>
  </si>
  <si>
    <t xml:space="preserve"> S-ELE-INFRA-013 </t>
  </si>
  <si>
    <t xml:space="preserve"> 9.1.5 </t>
  </si>
  <si>
    <t xml:space="preserve"> S-ELE-SFCR-SOLO-005 </t>
  </si>
  <si>
    <t xml:space="preserve"> 9.1.6 </t>
  </si>
  <si>
    <t xml:space="preserve"> S-ELE-INFR-QD-MPH </t>
  </si>
  <si>
    <t xml:space="preserve"> 9.1.7 </t>
  </si>
  <si>
    <t xml:space="preserve"> S-ELE-INFR-QD-MPF </t>
  </si>
  <si>
    <t xml:space="preserve"> 9.2 </t>
  </si>
  <si>
    <t xml:space="preserve">INFRAESTRUTURA</t>
  </si>
  <si>
    <t xml:space="preserve"> 9.2.1 </t>
  </si>
  <si>
    <t xml:space="preserve"> S-ELE-INFR-EP-100x50 </t>
  </si>
  <si>
    <t xml:space="preserve"> 9.2.2 </t>
  </si>
  <si>
    <t xml:space="preserve"> S-ELE-INFR-C30X30-PVC </t>
  </si>
  <si>
    <t xml:space="preserve"> 9.2.3 </t>
  </si>
  <si>
    <t xml:space="preserve"> S-ELE-INFR-C40X40-PVC-Embutir </t>
  </si>
  <si>
    <t xml:space="preserve"> 9.2.4 </t>
  </si>
  <si>
    <t xml:space="preserve"> S-ELE-CX-PISO4X2 </t>
  </si>
  <si>
    <t xml:space="preserve"> 9.2.5 </t>
  </si>
  <si>
    <t xml:space="preserve"> 91941.1 </t>
  </si>
  <si>
    <t xml:space="preserve"> 9.2.6 </t>
  </si>
  <si>
    <t xml:space="preserve"> 91940.1 </t>
  </si>
  <si>
    <t xml:space="preserve"> 9.2.7 </t>
  </si>
  <si>
    <t xml:space="preserve"> 91939 </t>
  </si>
  <si>
    <t xml:space="preserve"> 9.2.8 </t>
  </si>
  <si>
    <t xml:space="preserve"> S-ELE-INFR-C4X2-PVC-FORRO </t>
  </si>
  <si>
    <t xml:space="preserve"> 9.2.9 </t>
  </si>
  <si>
    <t xml:space="preserve"> 95728 </t>
  </si>
  <si>
    <t xml:space="preserve"> 9.2.10 </t>
  </si>
  <si>
    <t xml:space="preserve"> 91857 </t>
  </si>
  <si>
    <t xml:space="preserve"> 9.2.11 </t>
  </si>
  <si>
    <t xml:space="preserve"> 90447 </t>
  </si>
  <si>
    <t xml:space="preserve"> 9.2.12 </t>
  </si>
  <si>
    <t xml:space="preserve"> 90466 </t>
  </si>
  <si>
    <t xml:space="preserve"> 9.3 </t>
  </si>
  <si>
    <t xml:space="preserve">TOMADAS E CONDUTORES</t>
  </si>
  <si>
    <t xml:space="preserve"> 9.3.1 </t>
  </si>
  <si>
    <t xml:space="preserve"> 92008 </t>
  </si>
  <si>
    <t xml:space="preserve"> 9.3.2 </t>
  </si>
  <si>
    <t xml:space="preserve"> 92000 </t>
  </si>
  <si>
    <t xml:space="preserve"> 9.3.3 </t>
  </si>
  <si>
    <t xml:space="preserve"> 92004 </t>
  </si>
  <si>
    <t xml:space="preserve"> 9.3.4 </t>
  </si>
  <si>
    <t xml:space="preserve"> 91996 </t>
  </si>
  <si>
    <t xml:space="preserve"> 9.3.5 </t>
  </si>
  <si>
    <t xml:space="preserve"> 91992 </t>
  </si>
  <si>
    <t xml:space="preserve"> 9.3.6 </t>
  </si>
  <si>
    <t xml:space="preserve"> 91926 </t>
  </si>
  <si>
    <t xml:space="preserve"> 9.3.7 </t>
  </si>
  <si>
    <t xml:space="preserve"> S-ELE-INFR-PF-SPLIT </t>
  </si>
  <si>
    <t xml:space="preserve"> 9.4 </t>
  </si>
  <si>
    <t xml:space="preserve">ILUMINAÇÃO</t>
  </si>
  <si>
    <t xml:space="preserve"> 9.4.1 </t>
  </si>
  <si>
    <t xml:space="preserve"> S-ELE-ILUM-12021 </t>
  </si>
  <si>
    <t xml:space="preserve"> 9.4.2 </t>
  </si>
  <si>
    <t xml:space="preserve"> S-ELE-ILUM-97591.3 </t>
  </si>
  <si>
    <t xml:space="preserve"> 9.4.3 </t>
  </si>
  <si>
    <t xml:space="preserve"> 91953 </t>
  </si>
  <si>
    <t xml:space="preserve"> 9.4.4 </t>
  </si>
  <si>
    <t xml:space="preserve"> 91959 </t>
  </si>
  <si>
    <t xml:space="preserve"> 9.4.5 </t>
  </si>
  <si>
    <t xml:space="preserve"> 91967 </t>
  </si>
  <si>
    <t xml:space="preserve"> 9.4.6 </t>
  </si>
  <si>
    <t xml:space="preserve"> 91955 </t>
  </si>
  <si>
    <t xml:space="preserve"> 10 </t>
  </si>
  <si>
    <t xml:space="preserve">INSTALAÇÕES DE CABEAMENTO ESTRUTURADO</t>
  </si>
  <si>
    <t xml:space="preserve"> 10.1 </t>
  </si>
  <si>
    <t xml:space="preserve"> 10.1.1 </t>
  </si>
  <si>
    <t xml:space="preserve"> S-ELE-INFR-EL-100x50 </t>
  </si>
  <si>
    <t xml:space="preserve"> 10.1.2 </t>
  </si>
  <si>
    <t xml:space="preserve"> 10.1.3 </t>
  </si>
  <si>
    <t xml:space="preserve"> 10.1.4 </t>
  </si>
  <si>
    <t xml:space="preserve"> 10.1.5 </t>
  </si>
  <si>
    <t xml:space="preserve"> 10.1.6 </t>
  </si>
  <si>
    <t xml:space="preserve"> 95818 </t>
  </si>
  <si>
    <t xml:space="preserve"> 10.1.7 </t>
  </si>
  <si>
    <t xml:space="preserve"> 10.1.8 </t>
  </si>
  <si>
    <t xml:space="preserve"> 10.1.9 </t>
  </si>
  <si>
    <t xml:space="preserve"> 10.1.10 </t>
  </si>
  <si>
    <t xml:space="preserve"> 10.1.11 </t>
  </si>
  <si>
    <t xml:space="preserve"> S-ARQ-DIVE-PRRN-004 </t>
  </si>
  <si>
    <t xml:space="preserve"> 10.2 </t>
  </si>
  <si>
    <t xml:space="preserve">CABOS, CERTIFICAÇÃO E PONTOS DE TELECOMUNICAÇÔES</t>
  </si>
  <si>
    <t xml:space="preserve"> 10.2.1 </t>
  </si>
  <si>
    <t xml:space="preserve"> S-CAB-EQUI-RACK-6U-02 </t>
  </si>
  <si>
    <t xml:space="preserve"> 10.2.2 </t>
  </si>
  <si>
    <t xml:space="preserve"> S-CAB-EQUI-03154 </t>
  </si>
  <si>
    <t xml:space="preserve"> 10.2.3 </t>
  </si>
  <si>
    <t xml:space="preserve"> S-CAB-CABO-002 </t>
  </si>
  <si>
    <t xml:space="preserve"> 10.2.4 </t>
  </si>
  <si>
    <t xml:space="preserve"> S-CAB-CABO-017.1 </t>
  </si>
  <si>
    <t xml:space="preserve"> 10.2.5 </t>
  </si>
  <si>
    <t xml:space="preserve"> S-CAB-CABO-039 </t>
  </si>
  <si>
    <t xml:space="preserve"> 10.2.6 </t>
  </si>
  <si>
    <t xml:space="preserve"> S-CAB-CABO-040 </t>
  </si>
  <si>
    <t xml:space="preserve"> 10.2.7 </t>
  </si>
  <si>
    <t xml:space="preserve"> S-CAB-SERV-001 </t>
  </si>
  <si>
    <t xml:space="preserve"> 11 </t>
  </si>
  <si>
    <t xml:space="preserve">CLIMATIZAÇÃO</t>
  </si>
  <si>
    <t xml:space="preserve"> 11.1 </t>
  </si>
  <si>
    <t xml:space="preserve"> 11.1.1 </t>
  </si>
  <si>
    <t xml:space="preserve"> S-CLI-EQUI-S18K-K7-INVERTER </t>
  </si>
  <si>
    <t xml:space="preserve"> 11.1.2 </t>
  </si>
  <si>
    <t xml:space="preserve"> S-CLI-EQUI-EX-FH150 </t>
  </si>
  <si>
    <t xml:space="preserve"> 11.1.3 </t>
  </si>
  <si>
    <t xml:space="preserve"> S-CLI-EQUI-SPLITVENT </t>
  </si>
  <si>
    <t xml:space="preserve"> 11.2 </t>
  </si>
  <si>
    <t xml:space="preserve">TUBULAÇÃO FRIGORÍGENA</t>
  </si>
  <si>
    <t xml:space="preserve"> 11.2.1 </t>
  </si>
  <si>
    <t xml:space="preserve"> 97327 </t>
  </si>
  <si>
    <t xml:space="preserve"> 11.2.2 </t>
  </si>
  <si>
    <t xml:space="preserve"> 97329 </t>
  </si>
  <si>
    <t xml:space="preserve"> 11.2.3 </t>
  </si>
  <si>
    <t xml:space="preserve"> 103288 </t>
  </si>
  <si>
    <t xml:space="preserve"> 11.2.4 </t>
  </si>
  <si>
    <t xml:space="preserve"> 11.3 </t>
  </si>
  <si>
    <t xml:space="preserve">DRENO</t>
  </si>
  <si>
    <t xml:space="preserve"> 11.3.1 </t>
  </si>
  <si>
    <t xml:space="preserve"> 89865 </t>
  </si>
  <si>
    <t xml:space="preserve"> 11.3.2 </t>
  </si>
  <si>
    <t xml:space="preserve"> 89869 </t>
  </si>
  <si>
    <t xml:space="preserve"> 11.3.3 </t>
  </si>
  <si>
    <t xml:space="preserve"> 89866 </t>
  </si>
  <si>
    <t xml:space="preserve"> 11.3.4 </t>
  </si>
  <si>
    <t xml:space="preserve"> S-CLI-ISO-PEAD-DRENO-DN25 </t>
  </si>
  <si>
    <t xml:space="preserve"> 11.3.5 </t>
  </si>
  <si>
    <t xml:space="preserve"> 90443 </t>
  </si>
  <si>
    <t xml:space="preserve"> 11.3.6 </t>
  </si>
  <si>
    <t xml:space="preserve"> 11.4 </t>
  </si>
  <si>
    <t xml:space="preserve">RENOVAÇÃO DE AR - DUTOS E ACESSÓRIOS</t>
  </si>
  <si>
    <t xml:space="preserve"> 11.4.1 </t>
  </si>
  <si>
    <t xml:space="preserve"> 89849 </t>
  </si>
  <si>
    <t xml:space="preserve"> 11.4.2 </t>
  </si>
  <si>
    <t xml:space="preserve"> 89800 </t>
  </si>
  <si>
    <t xml:space="preserve"> 11.4.3 </t>
  </si>
  <si>
    <t xml:space="preserve"> S-HID-PVC-LEVE-CNX-TE-RED-150X100 </t>
  </si>
  <si>
    <t xml:space="preserve"> 11.4.4 </t>
  </si>
  <si>
    <t xml:space="preserve"> 89854 </t>
  </si>
  <si>
    <t xml:space="preserve"> 11.4.5 </t>
  </si>
  <si>
    <t xml:space="preserve"> 90438 </t>
  </si>
  <si>
    <t xml:space="preserve"> 11.4.6 </t>
  </si>
  <si>
    <t xml:space="preserve"> S-HID-DIVE-SUP-HOR-02 </t>
  </si>
  <si>
    <t xml:space="preserve"> 11.4.7 </t>
  </si>
  <si>
    <t xml:space="preserve"> S-CLI-DUTO-T-RVA100 </t>
  </si>
  <si>
    <t xml:space="preserve"> 11.4.8 </t>
  </si>
  <si>
    <t xml:space="preserve"> S-CLI-DUTO-T-GFM-S 150 </t>
  </si>
  <si>
    <t xml:space="preserve"> 11.5 </t>
  </si>
  <si>
    <t xml:space="preserve">INTERLIGAÇÃO ENTRE UNIDADES CONDENSADORAS E EVAPORADORAS</t>
  </si>
  <si>
    <t xml:space="preserve"> 11.5.1 </t>
  </si>
  <si>
    <t xml:space="preserve"> S-ELE-CABO-PP-3x2,5 </t>
  </si>
  <si>
    <t xml:space="preserve"> 11.5.2 </t>
  </si>
  <si>
    <t xml:space="preserve"> 91833 </t>
  </si>
  <si>
    <t xml:space="preserve"> 11.5.3 </t>
  </si>
  <si>
    <t xml:space="preserve"> 91853 </t>
  </si>
  <si>
    <t xml:space="preserve"> 11.5.4 </t>
  </si>
  <si>
    <t xml:space="preserve"> S-CLI-FITA-PVC-L50-D100 </t>
  </si>
  <si>
    <t xml:space="preserve"> 12 </t>
  </si>
  <si>
    <t xml:space="preserve">SERVIÇOS GERAIS</t>
  </si>
  <si>
    <t xml:space="preserve"> 12.1 </t>
  </si>
  <si>
    <t xml:space="preserve">LIMPEZA</t>
  </si>
  <si>
    <t xml:space="preserve"> 12.1.1 </t>
  </si>
  <si>
    <t xml:space="preserve"> S-DIV-LIMP-0103213 </t>
  </si>
  <si>
    <t xml:space="preserve"> 12.1.2 </t>
  </si>
  <si>
    <t xml:space="preserve"> 9537 </t>
  </si>
  <si>
    <t xml:space="preserve"> 12.1.3 </t>
  </si>
  <si>
    <t xml:space="preserve"> 12.2 </t>
  </si>
  <si>
    <t xml:space="preserve">DESMOBILIZAÇÃO</t>
  </si>
  <si>
    <t xml:space="preserve"> 12.2.1 </t>
  </si>
  <si>
    <t xml:space="preserve"> S-SER-DESM-PRRR-01 </t>
  </si>
  <si>
    <t xml:space="preserve"> 12.3 </t>
  </si>
  <si>
    <t xml:space="preserve">PROJETOS</t>
  </si>
  <si>
    <t xml:space="preserve"> 12.3.1 </t>
  </si>
  <si>
    <t xml:space="preserve"> S-SER-PROJ-ASBUILT-PRRR-01 </t>
  </si>
  <si>
    <t xml:space="preserve"> 12.3.2 </t>
  </si>
  <si>
    <t xml:space="preserve"> S-ADM-ADMO-PORA-01 </t>
  </si>
  <si>
    <t xml:space="preserve"> 12.4 </t>
  </si>
  <si>
    <t xml:space="preserve">TAXAS</t>
  </si>
  <si>
    <t xml:space="preserve"> 12.4.1 </t>
  </si>
  <si>
    <t xml:space="preserve"> S-SER-TAXA-PORA-01 </t>
  </si>
  <si>
    <t xml:space="preserve"> 13 </t>
  </si>
  <si>
    <t xml:space="preserve">SERVIÇOS ADMINISTRATIVOS</t>
  </si>
  <si>
    <t xml:space="preserve"> 13.1 </t>
  </si>
  <si>
    <t xml:space="preserve">INSUMOS PÚBLICOS</t>
  </si>
  <si>
    <t xml:space="preserve"> 13.1.1 </t>
  </si>
  <si>
    <t xml:space="preserve"> S-ADM-PORA-06 </t>
  </si>
  <si>
    <t xml:space="preserve"> 13.2 </t>
  </si>
  <si>
    <t xml:space="preserve">ADMINISTRAÇÃO</t>
  </si>
  <si>
    <t xml:space="preserve"> 13.2.1 </t>
  </si>
  <si>
    <t xml:space="preserve"> S-ADM-PORA-01 </t>
  </si>
  <si>
    <t xml:space="preserve">TOTAL GERAL ORIGINAL (c/ BDI):</t>
  </si>
  <si>
    <t xml:space="preserve">DESCONTO LINEAR DA EMPRESA (%)</t>
  </si>
  <si>
    <t xml:space="preserve">PROPOSTA DA EMPRESA (c/ BDI):</t>
  </si>
  <si>
    <t xml:space="preserve">DESCONTO EFETIVO DA PROPOSTA (%)*:</t>
  </si>
  <si>
    <t xml:space="preserve">* O DESCONTO EFETIVO LEVA EM CONSIDERAÇÃO AS ALTERAÇÕES MANUAIS NOS PREÇOS DOS INSUMOS E AS ALTERAÇÕES NOS COEFICIENTES DE PRODUTIVIDADE APRESENTADOS NA PLANILHA ANALÍTICA.</t>
  </si>
  <si>
    <t xml:space="preserve">PLANILHA ANALÍTICA</t>
  </si>
  <si>
    <t xml:space="preserve">TIPO</t>
  </si>
  <si>
    <t xml:space="preserve">VALOR UNIT</t>
  </si>
  <si>
    <t xml:space="preserve">TOTAL</t>
  </si>
  <si>
    <t xml:space="preserve">CONT</t>
  </si>
  <si>
    <t xml:space="preserve">TOT</t>
  </si>
  <si>
    <t xml:space="preserve">MO</t>
  </si>
  <si>
    <t xml:space="preserve">MAT</t>
  </si>
  <si>
    <t xml:space="preserve">COD</t>
  </si>
  <si>
    <t xml:space="preserve">MO T</t>
  </si>
  <si>
    <t xml:space="preserve">MAT T</t>
  </si>
  <si>
    <t xml:space="preserve">Código</t>
  </si>
  <si>
    <t xml:space="preserve">Banco</t>
  </si>
  <si>
    <t xml:space="preserve">Descrição</t>
  </si>
  <si>
    <t xml:space="preserve">Tipo</t>
  </si>
  <si>
    <t xml:space="preserve">Und</t>
  </si>
  <si>
    <t xml:space="preserve">Quant.</t>
  </si>
  <si>
    <t xml:space="preserve">Valor Unit</t>
  </si>
  <si>
    <t xml:space="preserve">Total</t>
  </si>
  <si>
    <t xml:space="preserve">Composição</t>
  </si>
  <si>
    <t xml:space="preserve">SINAPI</t>
  </si>
  <si>
    <t xml:space="preserve">PLACA DE OBRA EM CHAPA DE ACO GALVANIZADO</t>
  </si>
  <si>
    <t xml:space="preserve">CANT - CANTEIRO DE OBRAS</t>
  </si>
  <si>
    <t xml:space="preserve">m²</t>
  </si>
  <si>
    <t xml:space="preserve">Composição Auxiliar</t>
  </si>
  <si>
    <t xml:space="preserve"> 88262 </t>
  </si>
  <si>
    <t xml:space="preserve">CARPINTEIRO DE FORMAS COM ENCARGOS COMPLEMENTARES</t>
  </si>
  <si>
    <t xml:space="preserve">SEDI - SERVIÇOS DIVERSOS</t>
  </si>
  <si>
    <t xml:space="preserve">H</t>
  </si>
  <si>
    <t xml:space="preserve"> 94962 </t>
  </si>
  <si>
    <t xml:space="preserve">CONCRETO MAGRO PARA LASTRO, TRAÇO 1:4,5:4,5 (EM MASSA SECA DE CIMENTO/ AREIA MÉDIA/ BRITA 1) - PREPARO MECÂNICO COM BETONEIRA 400 L. AF_05/2021</t>
  </si>
  <si>
    <t xml:space="preserve">FUES - FUNDAÇÕES E ESTRUTURAS</t>
  </si>
  <si>
    <t xml:space="preserve">m³</t>
  </si>
  <si>
    <t xml:space="preserve"> 88316 </t>
  </si>
  <si>
    <t xml:space="preserve">SERVENTE COM ENCARGOS COMPLEMENTARES</t>
  </si>
  <si>
    <t xml:space="preserve">Insumo</t>
  </si>
  <si>
    <t xml:space="preserve"> 00004417 </t>
  </si>
  <si>
    <t xml:space="preserve"> 00004813 </t>
  </si>
  <si>
    <t xml:space="preserve"> 00004491 </t>
  </si>
  <si>
    <t xml:space="preserve"> 00005075 </t>
  </si>
  <si>
    <t xml:space="preserve">Valor com BDI =&gt;</t>
  </si>
  <si>
    <t xml:space="preserve">Quant. =&gt;</t>
  </si>
  <si>
    <t xml:space="preserve">3,60</t>
  </si>
  <si>
    <t xml:space="preserve">Preço Total =&gt;</t>
  </si>
  <si>
    <t xml:space="preserve">TAPUME COM TELHA METÁLICA. AF_05/2018</t>
  </si>
  <si>
    <t xml:space="preserve"> 91692 </t>
  </si>
  <si>
    <t xml:space="preserve">SERRA CIRCULAR DE BANCADA COM MOTOR ELÉTRICO POTÊNCIA DE 5HP, COM COIFA PARA DISCO 10" - CHP DIURNO. AF_08/2015</t>
  </si>
  <si>
    <t xml:space="preserve">CHOR - CUSTOS HORÁRIOS DE MÁQUINAS E EQUIPAMENTOS</t>
  </si>
  <si>
    <t xml:space="preserve">CHP</t>
  </si>
  <si>
    <t xml:space="preserve"> 94974 </t>
  </si>
  <si>
    <t xml:space="preserve">CONCRETO MAGRO PARA LASTRO, TRAÇO 1:4,5:4,5 (EM MASSA SECA DE CIMENTO/ AREIA MÉDIA/ BRITA 1) - PREPARO MANUAL. AF_05/2021</t>
  </si>
  <si>
    <t xml:space="preserve"> 88239 </t>
  </si>
  <si>
    <t xml:space="preserve">AJUDANTE DE CARPINTEIRO COM ENCARGOS COMPLEMENTARES</t>
  </si>
  <si>
    <t xml:space="preserve"> 91693 </t>
  </si>
  <si>
    <t xml:space="preserve">SERRA CIRCULAR DE BANCADA COM MOTOR ELÉTRICO POTÊNCIA DE 5HP, COM COIFA PARA DISCO 10" - CHI DIURNO. AF_08/2015</t>
  </si>
  <si>
    <t xml:space="preserve">CHI</t>
  </si>
  <si>
    <t xml:space="preserve"> 00005061 </t>
  </si>
  <si>
    <t xml:space="preserve"> 00003992 </t>
  </si>
  <si>
    <t xml:space="preserve"> 00007243 </t>
  </si>
  <si>
    <t xml:space="preserve"> 00004433 </t>
  </si>
  <si>
    <t xml:space="preserve">151,25</t>
  </si>
  <si>
    <t xml:space="preserve">ALUGUEL CONTAINER/ESCRIT INCL INST ELET LARG=2,20 COMP=6,20M          ALT=2,50M CHAPA ACO C/NERV TRAPEZ FORRO C/ISOL TERMO/ACUSTICO         CHASSIS REFORC PISO COMPENS NAVAL EXC TRANSP/CARGA/DESCARGA</t>
  </si>
  <si>
    <t xml:space="preserve">MES</t>
  </si>
  <si>
    <t xml:space="preserve"> 00010776 </t>
  </si>
  <si>
    <t xml:space="preserve">12,00</t>
  </si>
  <si>
    <t xml:space="preserve">ALUGUEL CONTAINER/SANIT C/4 VASOS/1 LAVAT/1 MIC/4 CHUV LARG=          2,20M COMPR=6,20M ALT=2,50M CHAPAS ACO C/NERV TRAPEZ FORRO C/         ISOL TERMO-ACUST CHASSIS REFORC PISO COMPENS NAVAL INCL INST RA       ELETR/HIDRO-SANIT EXCL TRANSP/CARGA/DESCARGA</t>
  </si>
  <si>
    <t xml:space="preserve"> 00010425 </t>
  </si>
  <si>
    <t xml:space="preserve"> 00010432 </t>
  </si>
  <si>
    <t xml:space="preserve"> 00007608 </t>
  </si>
  <si>
    <t xml:space="preserve"> 00010778 </t>
  </si>
  <si>
    <t xml:space="preserve"> 00010420 </t>
  </si>
  <si>
    <t xml:space="preserve">24,00</t>
  </si>
  <si>
    <t xml:space="preserve">Próprio</t>
  </si>
  <si>
    <t xml:space="preserve">MOBILIZAÇÃO E DESMOBILIZAÇÃO DE CONTAINER</t>
  </si>
  <si>
    <t xml:space="preserve">UN</t>
  </si>
  <si>
    <t xml:space="preserve"> I-GER-MOBILIZAÇÃO-01 </t>
  </si>
  <si>
    <t xml:space="preserve">4,00</t>
  </si>
  <si>
    <t xml:space="preserve">EXECUÇÃO DE CENTRAL DE ARMADURA EM CANTEIRO DE OBRA, NÃO INCLUSO MOBILIÁRIO E EQUIPAMENTOS. AF_04/2016</t>
  </si>
  <si>
    <t xml:space="preserve"> 97586 </t>
  </si>
  <si>
    <t xml:space="preserve">LUMINÁRIA TIPO CALHA, DE SOBREPOR, COM 2 LÂMPADAS TUBULARES FLUORESCENTES DE 36 W, COM REATOR DE PARTIDA RÁPIDA - FORNECIMENTO E INSTALAÇÃO. AF_02/2020</t>
  </si>
  <si>
    <t xml:space="preserve">INEL - INSTALAÇÃO ELÉTRICA/ELETRIFICAÇÃO E ILUMINAÇÃO EXTERNA</t>
  </si>
  <si>
    <t xml:space="preserve"> 98442 </t>
  </si>
  <si>
    <t xml:space="preserve">PAREDE DE MADEIRA COMPENSADA PARA CONSTRUÇÃO TEMPORÁRIA EM CHAPA SIMPLES, EXTERNA, COM ÁREA LÍQUIDA MENOR QUE 6 M², SEM VÃO. AF_05/2018</t>
  </si>
  <si>
    <t xml:space="preserve"> 91862 </t>
  </si>
  <si>
    <t xml:space="preserve">ELETRODUTO RÍGIDO ROSCÁVEL, PVC, DN 20 MM (1/2"), PARA CIRCUITOS TERMINAIS, INSTALADO EM FORRO - FORNECIMENTO E INSTALAÇÃO. AF_03/2023</t>
  </si>
  <si>
    <t xml:space="preserve">M</t>
  </si>
  <si>
    <t xml:space="preserve">ESCAVAÇÃO MANUAL DE VALA COM PROFUNDIDADE MENOR OU IGUAL A 1,30 M. AF_02/2021</t>
  </si>
  <si>
    <t xml:space="preserve">MOVT - MOVIMENTO DE TERRA</t>
  </si>
  <si>
    <t xml:space="preserve">PINTURA LÁTEX ACRÍLICA PREMIUM, APLICAÇÃO MANUAL EM PAREDES, DUAS DEMÃOS. AF_04/2023</t>
  </si>
  <si>
    <t xml:space="preserve">PINT - PINTURAS</t>
  </si>
  <si>
    <t xml:space="preserve"> 96985 </t>
  </si>
  <si>
    <t xml:space="preserve">HASTE DE ATERRAMENTO 5/8  PARA SPDA - FORNECIMENTO E INSTALAÇÃO. AF_12/2017</t>
  </si>
  <si>
    <t xml:space="preserve"> 92981 </t>
  </si>
  <si>
    <t xml:space="preserve">CABO DE COBRE FLEXÍVEL ISOLADO, 16 MM², ANTI-CHAMA 450/750 V, PARA DISTRIBUIÇÃO - FORNECIMENTO E INSTALAÇÃO. AF_12/2015</t>
  </si>
  <si>
    <t xml:space="preserve"> 97886 </t>
  </si>
  <si>
    <t xml:space="preserve">CAIXA ENTERRADA ELÉTRICA RETANGULAR, EM ALVENARIA COM TIJOLOS CERÂMICOS MACIÇOS, FUNDO COM BRITA, DIMENSÕES INTERNAS: 0,3X0,3X0,3 M. AF_12/2020</t>
  </si>
  <si>
    <t xml:space="preserve"> 101891 </t>
  </si>
  <si>
    <t xml:space="preserve">DISJUNTOR MONOPOLAR TIPO NEMA, CORRENTE NOMINAL DE 35 ATÉ 50A - FORNECIMENTO E INSTALAÇÃO. AF_10/2020</t>
  </si>
  <si>
    <t xml:space="preserve"> 98445 </t>
  </si>
  <si>
    <t xml:space="preserve">PAREDE DE MADEIRA COMPENSADA PARA CONSTRUÇÃO TEMPORÁRIA EM CHAPA SIMPLES, EXTERNA, COM ÁREA LÍQUIDA MAIOR OU IGUAL A 6 M², COM VÃO. AF_05/2018</t>
  </si>
  <si>
    <t xml:space="preserve"> 98441 </t>
  </si>
  <si>
    <t xml:space="preserve">PAREDE DE MADEIRA COMPENSADA PARA CONSTRUÇÃO TEMPORÁRIA EM CHAPA SIMPLES, EXTERNA, COM ÁREA LÍQUIDA MAIOR OU IGUAL A 6 M², SEM VÃO. AF_05/2018</t>
  </si>
  <si>
    <t xml:space="preserve"> 101876 </t>
  </si>
  <si>
    <t xml:space="preserve">QUADRO DE DISTRIBUIÇÃO DE ENERGIA EM PVC, DE EMBUTIR, SEM BARRAMENTO, PARA 6 DISJUNTORES - FORNECIMENTO E INSTALAÇÃO. AF_10/2020</t>
  </si>
  <si>
    <t xml:space="preserve">CABO DE COBRE FLEXÍVEL ISOLADO, 2,5 MM², ANTI-CHAMA 450/750 V, PARA CIRCUITOS TERMINAIS - FORNECIMENTO E INSTALAÇÃO. AF_03/2023</t>
  </si>
  <si>
    <t xml:space="preserve"> 94210 </t>
  </si>
  <si>
    <t xml:space="preserve">TELHAMENTO COM TELHA ONDULADA DE FIBROCIMENTO E = 6 MM, COM RECOBRIMENTO LATERAL DE 1 1/4 DE ONDA PARA TELHADO COM INCLINAÇÃO MÁXIMA DE 10°, COM ATÉ 2 ÁGUAS, INCLUSO IÇAMENTO. AF_07/2019</t>
  </si>
  <si>
    <t xml:space="preserve">COBE - COBERTURA</t>
  </si>
  <si>
    <t xml:space="preserve"> 95805 </t>
  </si>
  <si>
    <t xml:space="preserve">CONDULETE DE PVC, TIPO B, PARA ELETRODUTO DE PVC SOLDÁVEL DN 25 MM (3/4''), APARENTE - FORNECIMENTO E INSTALAÇÃO. AF_10/2022</t>
  </si>
  <si>
    <t xml:space="preserve"> 95241 </t>
  </si>
  <si>
    <t xml:space="preserve">LASTRO DE CONCRETO MAGRO, APLICADO EM PISOS, LAJES SOBRE SOLO OU RADIERS, ESPESSURA DE 5 CM. AF_07/2016</t>
  </si>
  <si>
    <t xml:space="preserve"> 91870 </t>
  </si>
  <si>
    <t xml:space="preserve">ELETRODUTO RÍGIDO ROSCÁVEL, PVC, DN 20 MM (1/2"), PARA CIRCUITOS TERMINAIS, INSTALADO EM PAREDE - FORNECIMENTO E INSTALAÇÃO. AF_03/2023</t>
  </si>
  <si>
    <t xml:space="preserve"> 91924 </t>
  </si>
  <si>
    <t xml:space="preserve">CABO DE COBRE FLEXÍVEL ISOLADO, 1,5 MM², ANTI-CHAMA 450/750 V, PARA CIRCUITOS TERMINAIS - FORNECIMENTO E INSTALAÇÃO. AF_03/2023</t>
  </si>
  <si>
    <t xml:space="preserve"> 92543 </t>
  </si>
  <si>
    <t xml:space="preserve">TRAMA DE MADEIRA COMPOSTA POR TERÇAS PARA TELHADOS DE ATÉ 2 ÁGUAS PARA TELHA ONDULADA DE FIBROCIMENTO, METÁLICA, PLÁSTICA OU TERMOACÚSTICA, INCLUSO TRANSPORTE VERTICAL. AF_07/2019</t>
  </si>
  <si>
    <t xml:space="preserve"> 91170 </t>
  </si>
  <si>
    <t xml:space="preserve">FIXAÇÃO DE TUBOS HORIZONTAIS DE PVC, CPVC OU COBRE DIÂMETROS MENORES OU IGUAIS A 40 MM OU ELETROCALHAS ATÉ 150MM DE LARGURA, COM ABRAÇADEIRA METÁLICA RÍGIDA TIPO D 1/2, FIXADA EM PERFILADO EM LAJE. AF_05/2015</t>
  </si>
  <si>
    <t xml:space="preserve">INHI - INSTALAÇÕES HIDROS SANITÁRIAS</t>
  </si>
  <si>
    <t xml:space="preserve">TOMADA BAIXA DE EMBUTIR (1 MÓDULO), 2P+T 10 A, INCLUINDO SUPORTE E PLACA - FORNECIMENTO E INSTALAÇÃO. AF_03/2023</t>
  </si>
  <si>
    <t xml:space="preserve"> 92001 </t>
  </si>
  <si>
    <t xml:space="preserve">TOMADA BAIXA DE EMBUTIR (1 MÓDULO), 2P+T 20 A, INCLUINDO SUPORTE E PLACA - FORNECIMENTO E INSTALAÇÃO. AF_03/2023</t>
  </si>
  <si>
    <t xml:space="preserve"> 98446 </t>
  </si>
  <si>
    <t xml:space="preserve">PAREDE DE MADEIRA COMPENSADA PARA CONSTRUÇÃO TEMPORÁRIA EM CHAPA SIMPLES, EXTERNA, COM ÁREA LÍQUIDA MENOR QUE 6 M², COM VÃO. AF_05/2018</t>
  </si>
  <si>
    <t xml:space="preserve">INTERRUPTOR SIMPLES (2 MÓDULOS), 10A/250V, INCLUINDO SUPORTE E PLACA - FORNECIMENTO E INSTALAÇÃO. AF_03/2023</t>
  </si>
  <si>
    <t xml:space="preserve"> 00010891 </t>
  </si>
  <si>
    <t xml:space="preserve"> 00010886 </t>
  </si>
  <si>
    <t xml:space="preserve">20,00</t>
  </si>
  <si>
    <t xml:space="preserve">EXECUÇÃO DE CENTRAL DE FÔRMAS, PRODUÇÃO DE ARGAMASSA OU CONCRETO EM CANTEIRO DE OBRA, NÃO INCLUSO MOBILIÁRIO E EQUIPAMENTOS. AF_04/2016</t>
  </si>
  <si>
    <t xml:space="preserve">TOMADA BAIXA DE EMBUTIR (2 MÓDULOS), 2P+T 10 A, INCLUINDO SUPORTE E PLACA - FORNECIMENTO E INSTALAÇÃO. AF_03/2023</t>
  </si>
  <si>
    <t xml:space="preserve"> 92023 </t>
  </si>
  <si>
    <t xml:space="preserve">INTERRUPTOR SIMPLES (1 MÓDULO) COM 1 TOMADA DE EMBUTIR 2P+T 10 A, INCLUINDO SUPORTE E PLACA - FORNECIMENTO E INSTALAÇÃO. AF_03/2023</t>
  </si>
  <si>
    <t xml:space="preserve"> 91173 </t>
  </si>
  <si>
    <t xml:space="preserve">FIXAÇÃO DE TUBOS VERTICAIS DE PPR DIÂMETROS MENORES OU IGUAIS A 40 MM COM ABRAÇADEIRA METÁLICA RÍGIDA TIPO D 1/2", FIXADA EM PERFILADO EM ALVENARIA. AF_05/2015</t>
  </si>
  <si>
    <t xml:space="preserve">15,00</t>
  </si>
  <si>
    <t xml:space="preserve">EXECUÇÃO DE REFEITÓRIO EM CANTEIRO DE OBRA EM CHAPA DE MADEIRA COMPENSADA, NÃO INCLUSO MOBILIÁRIO E EQUIPAMENTOS. AF_02/2016</t>
  </si>
  <si>
    <t xml:space="preserve"> 89711 </t>
  </si>
  <si>
    <t xml:space="preserve">TUBO PVC, SERIE NORMAL, ESGOTO PREDIAL, DN 40 MM, FORNECIDO E INSTALADO EM RAMAL DE DESCARGA OU RAMAL DE ESGOTO SANITÁRIO. AF_08/2022</t>
  </si>
  <si>
    <t xml:space="preserve"> 89724 </t>
  </si>
  <si>
    <t xml:space="preserve">JOELHO 90 GRAUS, PVC, SERIE NORMAL, ESGOTO PREDIAL, DN 40 MM, JUNTA SOLDÁVEL, FORNECIDO E INSTALADO EM RAMAL DE DESCARGA OU RAMAL DE ESGOTO SANITÁRIO. AF_08/2022</t>
  </si>
  <si>
    <t xml:space="preserve"> 98102 </t>
  </si>
  <si>
    <t xml:space="preserve">CAIXA DE GORDURA SIMPLES, CIRCULAR, EM CONCRETO PRÉ-MOLDADO, DIÂMETRO INTERNO = 0,4 M, ALTURA INTERNA = 0,4 M. AF_12/2020</t>
  </si>
  <si>
    <t xml:space="preserve"> 97906 </t>
  </si>
  <si>
    <t xml:space="preserve">CAIXA ENTERRADA HIDRÁULICA RETANGULAR, EM ALVENARIA COM BLOCOS DE CONCRETO, DIMENSÕES INTERNAS: 0,6X0,6X0,6 M PARA REDE DE ESGOTO. AF_12/2020</t>
  </si>
  <si>
    <t xml:space="preserve"> 89714 </t>
  </si>
  <si>
    <t xml:space="preserve">TUBO PVC, SERIE NORMAL, ESGOTO PREDIAL, DN 100 MM, FORNECIDO E INSTALADO EM RAMAL DE DESCARGA OU RAMAL DE ESGOTO SANITÁRIO. AF_08/2022</t>
  </si>
  <si>
    <t xml:space="preserve"> 86934 </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</si>
  <si>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</si>
  <si>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 91937 </t>
  </si>
  <si>
    <t xml:space="preserve">CAIXA OCTOGONAL 3" X 3", PVC, INSTALADA EM LAJE - FORNECIMENTO E INSTALAÇÃO. AF_03/2023</t>
  </si>
  <si>
    <t xml:space="preserve">LASTRO DE CONCRETO MAGRO, APLICADO EM PISOS, LAJES SOBRE SOLO OU RADIERS, ESPESSURA DE 3 CM. AF_07/2016</t>
  </si>
  <si>
    <t xml:space="preserve"> 91911 </t>
  </si>
  <si>
    <t xml:space="preserve">CURVA 90 GRAUS PARA ELETRODUTO, PVC, ROSCÁVEL, DN 20 MM (1/2"), PARA CIRCUITOS TERMINAIS, INSTALADA EM PAREDE - FORNECIMENTO E INSTALAÇÃO. AF_03/2023</t>
  </si>
  <si>
    <t xml:space="preserve"> 90822 </t>
  </si>
  <si>
    <t xml:space="preserve">PORTA DE MADEIRA PARA PINTURA, SEMI-OCA (LEVE OU MÉDIA), 80X210CM, ESPESSURA DE 3,5CM, INCLUSO DOBRADIÇAS - FORNECIMENTO E INSTALAÇÃO. AF_12/2019</t>
  </si>
  <si>
    <t xml:space="preserve">ESQV - ESQUADRIAS/FERRAGENS/VIDROS</t>
  </si>
  <si>
    <t xml:space="preserve"> 96995 </t>
  </si>
  <si>
    <t xml:space="preserve">REATERRO MANUAL APILOADO COM SOQUETE. AF_10/2017</t>
  </si>
  <si>
    <t xml:space="preserve"> 95811 </t>
  </si>
  <si>
    <t xml:space="preserve">CONDULETE DE PVC, TIPO LB, PARA ELETRODUTO DE PVC SOLDÁVEL DN 25 MM (3/4''), APARENTE - FORNECIMENTO E INSTALAÇÃO. AF_10/2022</t>
  </si>
  <si>
    <t xml:space="preserve"> 86943 </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</si>
  <si>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</si>
  <si>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 101165 </t>
  </si>
  <si>
    <t xml:space="preserve">ALVENARIA DE EMBASAMENTO COM BLOCO ESTRUTURAL DE CONCRETO, DE 14X19X29CM E ARGAMASSA DE ASSENTAMENTO COM PREPARO EM BETONEIRA. AF_05/2020</t>
  </si>
  <si>
    <t xml:space="preserve"> 89957 </t>
  </si>
  <si>
    <t xml:space="preserve">PONTO DE CONSUMO TERMINAL DE ÁGUA FRIA (SUBRAMAL) COM TUBULAÇÃO DE PVC, DN 25 MM, INSTALADO EM RAMAL DE ÁGUA, INCLUSOS RASGO E CHUMBAMENTO EM ALVENARIA. AF_12/2014</t>
  </si>
  <si>
    <t xml:space="preserve"> 00037525 </t>
  </si>
  <si>
    <t xml:space="preserve"> 00011587 </t>
  </si>
  <si>
    <t xml:space="preserve"> 00003080 </t>
  </si>
  <si>
    <t xml:space="preserve">LIGAÇÃO PROVISÓRIA DE ÁGUA, ESGOTO E ENERGIA ELÉTRICA</t>
  </si>
  <si>
    <t xml:space="preserve">TUBO PVC SOLDÁVEL ÁGUA FRIA DN 25 MM, INCLUSIVE CONEXÕES - FORNECIMENTO E INSTALAÇÃO</t>
  </si>
  <si>
    <t xml:space="preserve"> 88247 </t>
  </si>
  <si>
    <t xml:space="preserve">AUXILIAR DE ELETRICISTA COM ENCARGOS COMPLEMENTARES</t>
  </si>
  <si>
    <t xml:space="preserve"> 88309 </t>
  </si>
  <si>
    <t xml:space="preserve">PEDREIRO COM ENCARGOS COMPLEMENTARES</t>
  </si>
  <si>
    <t xml:space="preserve">TUBO PVC ESGOTO  OU AGUA PLUVIAL PREDIAL DN 100MM, SERIE NORMAL, INCLUSIVE CONEXOES - FORNECIMENTO E INSTALACAO</t>
  </si>
  <si>
    <t xml:space="preserve"> 88264 </t>
  </si>
  <si>
    <t xml:space="preserve">ELETRICISTA COM ENCARGOS COMPLEMENTARES</t>
  </si>
  <si>
    <t xml:space="preserve"> 101562 </t>
  </si>
  <si>
    <t xml:space="preserve">CABO DE COBRE FLEXÍVEL ISOLADO, 25 MM², 0,6/1,0 KV, PARA REDE AÉREA DE DISTRIBUIÇÃO DE ENERGIA ELÉTRICA DE BAIXA TENSÃO - FORNECIMENTO E INSTALAÇÃO. AF_07/2020</t>
  </si>
  <si>
    <t xml:space="preserve">1,00</t>
  </si>
  <si>
    <t xml:space="preserve">LOCACAO CONVENCIONAL DE OBRA, UTILIZANDO GABARITO DE TÁBUAS CORRIDAS PONTALETADAS A CADA 2,00M -  2 UTILIZAÇÕES. AF_10/2018</t>
  </si>
  <si>
    <t xml:space="preserve">SERT - SERVIÇOS TÉCNICOS</t>
  </si>
  <si>
    <t xml:space="preserve"> 99062 </t>
  </si>
  <si>
    <t xml:space="preserve">MARCAÇÃO DE PONTOS EM GABARITO OU CAVALETE. AF_10/2018</t>
  </si>
  <si>
    <t xml:space="preserve"> 00010567 </t>
  </si>
  <si>
    <t xml:space="preserve"> 00005068 </t>
  </si>
  <si>
    <t xml:space="preserve"> 00007356 </t>
  </si>
  <si>
    <t xml:space="preserve">105,00</t>
  </si>
  <si>
    <t xml:space="preserve">GUARDA-CORPO FIXADO EM FÔRMA DE MADEIRA COM TRAVESSÕES EM MADEIRA PREGADA E FECHAMENTO EM TELA DE POLIPROPILENO PARA EDIFICAÇÕES COM ATÉ 2 PAVIMENTOS. AF_11/2017</t>
  </si>
  <si>
    <t xml:space="preserve"> 00020209 </t>
  </si>
  <si>
    <t xml:space="preserve"> 00003993 </t>
  </si>
  <si>
    <t xml:space="preserve">100,00</t>
  </si>
  <si>
    <t xml:space="preserve">LINHA DE VIDA HORIZONTAL EM CABO DE AÇO INOX DIÂM. 8 MM, PERFIL 7X19, INCLUSIVE ACESSÓRIOS DE FIXAÇÃO (5 UTILIZAÇÕES)</t>
  </si>
  <si>
    <t xml:space="preserve">SEOP - SERVIÇOS OPERACIONAIS</t>
  </si>
  <si>
    <t xml:space="preserve"> 88243 </t>
  </si>
  <si>
    <t xml:space="preserve">AJUDANTE ESPECIALIZADO COM ENCARGOS COMPLEMENTARES</t>
  </si>
  <si>
    <t xml:space="preserve"> 88277 </t>
  </si>
  <si>
    <t xml:space="preserve">MONTADOR (TUBO AÇO/EQUIPAMENTOS) COM ENCARGOS COMPLEMENTARES</t>
  </si>
  <si>
    <t xml:space="preserve"> F029500501 </t>
  </si>
  <si>
    <t xml:space="preserve">FORNECIMENTO/INSTALAÇÃO DE LONA PLASTICA PRETA PARA PROTEÇÕES - ROLO DE 4x100M - 80 MICRAS</t>
  </si>
  <si>
    <t xml:space="preserve"> 00012815 </t>
  </si>
  <si>
    <t xml:space="preserve"> 024116 </t>
  </si>
  <si>
    <t xml:space="preserve">500,00</t>
  </si>
  <si>
    <t xml:space="preserve">DEMOLIÇÃO DE ALVENARIA DE BLOCO FURADO, DE FORMA MANUAL, SEM REAPROVEITAMENTO. AF_12/2017</t>
  </si>
  <si>
    <t xml:space="preserve">SERP - SERVIÇOS PRELIMINARES</t>
  </si>
  <si>
    <t xml:space="preserve">4,10</t>
  </si>
  <si>
    <t xml:space="preserve">MONTAGEM E DESMONTAGEM DE ANDAIME MODULAR FACHADEIRO, COM PISO METÁLICO, PARA EDIFICAÇÕES COM MÚLTIPLOS PAVIMENTOS (EXCLUSIVE ANDAIME E LIMPEZA). AF_11/2017</t>
  </si>
  <si>
    <t xml:space="preserve"> 88278 </t>
  </si>
  <si>
    <t xml:space="preserve">MONTADOR DE ESTRUTURA METÁLICA COM ENCARGOS COMPLEMENTARES</t>
  </si>
  <si>
    <t xml:space="preserve"> 100251 </t>
  </si>
  <si>
    <t xml:space="preserve">TRANSPORTE HORIZONTAL MANUAL, DE TUBO DE AÇO CARBONO LEVE OU MÉDIO, PRETO OU GALVANIZADO, COM DIÂMETRO MAIOR QUE 32 MM E MENOR OU IGUAL A 65 MM (UNIDADE: MXKM). AF_07/2019</t>
  </si>
  <si>
    <t xml:space="preserve">MXKM</t>
  </si>
  <si>
    <t xml:space="preserve">360,00</t>
  </si>
  <si>
    <t xml:space="preserve">LOCACAO DE ANDAIME METALICO TIPO FACHADEIRO</t>
  </si>
  <si>
    <t xml:space="preserve">M2/MÊS</t>
  </si>
  <si>
    <t xml:space="preserve"> 00020193 </t>
  </si>
  <si>
    <t xml:space="preserve">1.080,00</t>
  </si>
  <si>
    <t xml:space="preserve">MONTAGEM E DESMONTAGEM DE ANDAIME TUBULAR TIPO TORRE (EXCLUSIVE ANDAIME E LIMPEZA). AF_11/2017</t>
  </si>
  <si>
    <t xml:space="preserve">32,00</t>
  </si>
  <si>
    <t xml:space="preserve">LOCACAO DE ANDAIME METALICO TUBULAR DE ENCAIXE, TIPO DE TORRE</t>
  </si>
  <si>
    <t xml:space="preserve">M/MÊS</t>
  </si>
  <si>
    <t xml:space="preserve"> 00010527 </t>
  </si>
  <si>
    <t xml:space="preserve">96,00</t>
  </si>
  <si>
    <t xml:space="preserve">GUINCHO ELETRICO DE COLUNA, CAPACIDADE 400 KG, COM MOTO FREIO</t>
  </si>
  <si>
    <t xml:space="preserve">TRAN - TRANSPORTES, CARGAS E DESCARGAS</t>
  </si>
  <si>
    <t xml:space="preserve">MÊS</t>
  </si>
  <si>
    <t xml:space="preserve"> 93282 </t>
  </si>
  <si>
    <t xml:space="preserve">GUINCHO ELÉTRICO DE COLUNA, CAPACIDADE 400 KG, COM MOTO FREIO, MOTOR TRIFÁSICO DE 1,25 CV - CHI DIURNO. AF_03/2016</t>
  </si>
  <si>
    <t xml:space="preserve"> 93281 </t>
  </si>
  <si>
    <t xml:space="preserve">GUINCHO ELÉTRICO DE COLUNA, CAPACIDADE 400 KG, COM MOTO FREIO, MOTOR TRIFÁSICO DE 1,25 CV - CHP DIURNO. AF_03/2016</t>
  </si>
  <si>
    <t xml:space="preserve">6,00</t>
  </si>
  <si>
    <t xml:space="preserve">LIMPEZA MECANIZADA DE TERRENO COM REMOCAO DE CAMADA VEGETAL</t>
  </si>
  <si>
    <t xml:space="preserve"> 5932 </t>
  </si>
  <si>
    <t xml:space="preserve">MOTONIVELADORA POTÊNCIA BÁSICA LÍQUIDA (PRIMEIRA MARCHA) 125 HP, PESO BRUTO 13032 KG, LARGURA DA LÂMINA DE 3,7 M - CHP DIURNO. AF_06/2014</t>
  </si>
  <si>
    <t xml:space="preserve">206,00</t>
  </si>
  <si>
    <t xml:space="preserve">CARGA E TRANSPORTE DE ENTULHOS DECORRENTES DE LIMPEZAS E DEMOLIÇÕES - CAÇAMBA 5,0 M³ </t>
  </si>
  <si>
    <t xml:space="preserve"> I-GER-ENTULHO-01 </t>
  </si>
  <si>
    <t xml:space="preserve">80,00</t>
  </si>
  <si>
    <t xml:space="preserve">CORTE RASO E RECORTE DE ÁRVORE COM DIÂMETRO DE TRONCO MAIOR OU IGUAL A 0,40 M E MENOR QUE 0,60 M.AF_05/2018</t>
  </si>
  <si>
    <t xml:space="preserve">URBA - URBANIZAÇÃO</t>
  </si>
  <si>
    <t xml:space="preserve"> 88441 </t>
  </si>
  <si>
    <t xml:space="preserve">JARDINEIRO COM ENCARGOS COMPLEMENTARES</t>
  </si>
  <si>
    <t xml:space="preserve">REMOÇÃO DE RAÍZES REMANESCENTES DE TRONCO DE ÁRVORE COM DIÂMETRO MAIOR OU IGUAL A 0,40 M E MENOR QUE 0,60 M.AF_05/2018</t>
  </si>
  <si>
    <t xml:space="preserve"> 5678 </t>
  </si>
  <si>
    <t xml:space="preserve">RETROESCAVADEIRA SOBRE RODAS COM CARREGADEIRA, TRAÇÃO 4X4, POTÊNCIA LÍQ. 88 HP, CAÇAMBA CARREG. CAP. MÍN. 1 M3, CAÇAMBA RETRO CAP. 0,26 M3, PESO OPERACIONAL MÍN. 6.674 KG, PROFUNDIDADE ESCAVAÇÃO MÁX. 4,37 M - CHP DIURNO. AF_06/2014</t>
  </si>
  <si>
    <t xml:space="preserve"> 5679 </t>
  </si>
  <si>
    <t xml:space="preserve">RETROESCAVADEIRA SOBRE RODAS COM CARREGADEIRA, TRAÇÃO 4X4, POTÊNCIA LÍQ. 88 HP, CAÇAMBA CARREG. CAP. MÍN. 1 M3, CAÇAMBA RETRO CAP. 0,26 M3, PESO OPERACIONAL MÍN. 6.674 KG, PROFUNDIDADE ESCAVAÇÃO MÁX. 4,37 M - CHI DIURNO. AF_06/2014</t>
  </si>
  <si>
    <t xml:space="preserve">ATERRO MANUAL COM SOLO ARGILO-ARENOSO E COMPACTAÇÃO MECANIZADA.</t>
  </si>
  <si>
    <t xml:space="preserve"> 91534 </t>
  </si>
  <si>
    <t xml:space="preserve">COMPACTADOR DE SOLOS DE PERCUSSÃO (SOQUETE) COM MOTOR A GASOLINA 4 TEMPOS, POTÊNCIA 4 CV - CHI DIURNO. AF_08/2015</t>
  </si>
  <si>
    <t xml:space="preserve"> 5903 </t>
  </si>
  <si>
    <t xml:space="preserve">CAMINHÃO PIPA 10.000 L TRUCADO, PESO BRUTO TOTAL 23.000 KG, CARGA ÚTIL MÁXIMA 15.935 KG, DISTÂNCIA ENTRE EIXOS 4,8 M, POTÊNCIA 230 CV, INCLUSIVE TANQUE DE AÇO PARA TRANSPORTE DE ÁGUA - CHI DIURNO. AF_06/2014</t>
  </si>
  <si>
    <t xml:space="preserve"> 5901 </t>
  </si>
  <si>
    <t xml:space="preserve">CAMINHÃO PIPA 10.000 L TRUCADO, PESO BRUTO TOTAL 23.000 KG, CARGA ÚTIL MÁXIMA 15.935 KG, DISTÂNCIA ENTRE EIXOS 4,8 M, POTÊNCIA 230 CV, INCLUSIVE TANQUE DE AÇO PARA TRANSPORTE DE ÁGUA - CHP DIURNO. AF_06/2014</t>
  </si>
  <si>
    <t xml:space="preserve"> 91533 </t>
  </si>
  <si>
    <t xml:space="preserve">COMPACTADOR DE SOLOS DE PERCUSSÃO (SOQUETE) COM MOTOR A GASOLINA 4 TEMPOS, POTÊNCIA 4 CV - CHP DIURNO. AF_08/2015</t>
  </si>
  <si>
    <t xml:space="preserve"> 00006079 </t>
  </si>
  <si>
    <t xml:space="preserve">42,00</t>
  </si>
  <si>
    <t xml:space="preserve">ENSAIO DE SONDAGEM À PERCUSSÃO - STANDARD PENETRATION TEST (SPT) - INCLUSO MOBILIZAÇÃO, DESMOBILIZAÇÃO E LAUDO</t>
  </si>
  <si>
    <t xml:space="preserve"> A.07.000.020483 </t>
  </si>
  <si>
    <t xml:space="preserve">3,00</t>
  </si>
  <si>
    <t xml:space="preserve">MOBILIZAÇÃO E DEMOBILIZAÇÃO DE EQUIPAMENTO PARA EXECUÇÃO DE ESTACA ESCAVADA – CONFORME PROJETO</t>
  </si>
  <si>
    <t xml:space="preserve"> I-FUN-MOB-ESTACA-ESCAVADA-01 </t>
  </si>
  <si>
    <t xml:space="preserve">ESTACA ESCAVADA MECANICAMENTE, SEM FLUIDO ESTABILIZANTE, COM 30CM DE DIÂMETRO, CONCRETO LANÇADO POR CAMINHÃO BETONEIRA</t>
  </si>
  <si>
    <t xml:space="preserve"> 90680 </t>
  </si>
  <si>
    <t xml:space="preserve">PERFURATRIZ HIDRÁULICA SOBRE CAMINHÃO COM TRADO CURTO ACOPLADO, PROFUNDIDADE MÁXIMA DE 20 M, DIÂMETRO MÁXIMO DE 1500 MM, POTÊNCIA INSTALADA DE 137 HP, MESA ROTATIVA COM TORQUE MÁXIMO DE 30 KNM - CHP DIURNO. AF_06/2015</t>
  </si>
  <si>
    <t xml:space="preserve"> 74010/001 </t>
  </si>
  <si>
    <t xml:space="preserve">CARGA E DESCARGA MECANICA DE SOLO UTILIZANDO CAMINHAO BASCULANTE 6,0M3/16T E PA CARREGADEIRA SOBRE PNEUS 128 HP, CAPACIDADE DA CAÇAMBA 1,7 A 2,8 M3, PESO OPERACIONAL 11632 KG</t>
  </si>
  <si>
    <t xml:space="preserve"> 97913 </t>
  </si>
  <si>
    <t xml:space="preserve">TRANSPORTE COM CAMINHÃO BASCULANTE DE 6 M³, EM VIA URBANA EM REVESTIMENTO PRIMÁRIO (UNIDADE: M3XKM). AF_07/2020</t>
  </si>
  <si>
    <t xml:space="preserve">M3XKM</t>
  </si>
  <si>
    <t xml:space="preserve"> 90681 </t>
  </si>
  <si>
    <t xml:space="preserve">PERFURATRIZ HIDRÁULICA SOBRE CAMINHÃO COM TRADO CURTO ACOPLADO, PROFUNDIDADE MÁXIMA DE 20 M, DIÂMETRO MÁXIMO DE 1500 MM, POTÊNCIA INSTALADA DE 137 HP, MESA ROTATIVA COM TORQUE MÁXIMO DE 30 KNM - CHI DIURNO. AF_06/2015</t>
  </si>
  <si>
    <t xml:space="preserve"> 90778 </t>
  </si>
  <si>
    <t xml:space="preserve">ENGENHEIRO CIVIL DE OBRA PLENO COM ENCARGOS COMPLEMENTARES</t>
  </si>
  <si>
    <t xml:space="preserve"> 00038405 </t>
  </si>
  <si>
    <t xml:space="preserve">264,00</t>
  </si>
  <si>
    <t xml:space="preserve">ARMAÇÃO DE AÇO CA-60 DIAM. DE 3,4 ATÉ 6,0 MM - FORNECIMENTO, CORTE, DOBRA E MONTAGEM</t>
  </si>
  <si>
    <t xml:space="preserve">KG</t>
  </si>
  <si>
    <t xml:space="preserve"> 92768 </t>
  </si>
  <si>
    <t xml:space="preserve">ARMAÇÃO DE LAJE DE ESTRUTURA CONVENCIONAL DE CONCRETO ARMADO UTILIZANDO AÇO CA-60 DE 5,0 MM - MONTAGEM. AF_06/2022</t>
  </si>
  <si>
    <t xml:space="preserve"> 92759 </t>
  </si>
  <si>
    <t xml:space="preserve">ARMAÇÃO DE PILAR OU VIGA DE ESTRUTURA CONVENCIONAL DE CONCRETO ARMADO UTILIZANDO AÇO CA-60 DE 5,0 MM - MONTAGEM. AF_06/2022</t>
  </si>
  <si>
    <t xml:space="preserve">59,90</t>
  </si>
  <si>
    <t xml:space="preserve">ARMAÇÃO DE AÇO CA-50 DE 6,30 ATÉ 12,5 MM - FORNECIMENTO, CORTE, DOBRA E MONTAGEM</t>
  </si>
  <si>
    <t xml:space="preserve"> 95944 </t>
  </si>
  <si>
    <t xml:space="preserve">ARMAÇÃO DE ESCADA, DE UMA ESTRUTURA CONVENCIONAL DE CONCRETO ARMADO UTILIZANDO AÇO CA-50 DE 6,3 MM - MONTAGEM. AF_11/2020</t>
  </si>
  <si>
    <t xml:space="preserve"> 96544 </t>
  </si>
  <si>
    <t xml:space="preserve">ARMAÇÃO DE BLOCO, VIGA BALDRAME OU SAPATA UTILIZANDO AÇO CA-50 DE 6,3 MM - MONTAGEM. AF_06/2017</t>
  </si>
  <si>
    <t xml:space="preserve"> 95947 </t>
  </si>
  <si>
    <t xml:space="preserve">ARMAÇÃO DE ESCADA, DE UMA ESTRUTURA CONVENCIONAL DE CONCRETO ARMADO UTILIZANDO AÇO CA-50 DE 12,5 MM - MONTAGEM. AF_11/2020</t>
  </si>
  <si>
    <t xml:space="preserve"> 92761 </t>
  </si>
  <si>
    <t xml:space="preserve">ARMAÇÃO DE PILAR OU VIGA DE ESTRUTURA CONVENCIONAL DE CONCRETO ARMADO UTILIZANDO AÇO CA-50 DE 8,0 MM - MONTAGEM. AF_06/2022</t>
  </si>
  <si>
    <t xml:space="preserve"> 92760 </t>
  </si>
  <si>
    <t xml:space="preserve">ARMAÇÃO DE PILAR OU VIGA DE ESTRUTURA CONVENCIONAL DE CONCRETO ARMADO UTILIZANDO AÇO CA-50 DE 6,3 MM - MONTAGEM. AF_06/2022</t>
  </si>
  <si>
    <t xml:space="preserve"> 96547 </t>
  </si>
  <si>
    <t xml:space="preserve">ARMAÇÃO DE BLOCO, VIGA BALDRAME OU SAPATA UTILIZANDO AÇO CA-50 DE 12,5 MM - MONTAGEM. AF_06/2017</t>
  </si>
  <si>
    <t xml:space="preserve"> 92771 </t>
  </si>
  <si>
    <t xml:space="preserve">ARMAÇÃO DE LAJE DE ESTRUTURA CONVENCIONAL DE CONCRETO ARMADO UTILIZANDO AÇO CA-50 DE 10,0 MM - MONTAGEM. AF_06/2022</t>
  </si>
  <si>
    <t xml:space="preserve"> 95945 </t>
  </si>
  <si>
    <t xml:space="preserve">ARMAÇÃO DE ESCADA, DE UMA ESTRUTURA CONVENCIONAL DE CONCRETO ARMADO UTILIZANDO AÇO CA-50 DE 8,0 MM - MONTAGEM. AF_11/2020</t>
  </si>
  <si>
    <t xml:space="preserve"> 96545 </t>
  </si>
  <si>
    <t xml:space="preserve">ARMAÇÃO DE BLOCO, VIGA BALDRAME OU SAPATA UTILIZANDO AÇO CA-50 DE 8 MM - MONTAGEM. AF_06/2017</t>
  </si>
  <si>
    <t xml:space="preserve"> 92769 </t>
  </si>
  <si>
    <t xml:space="preserve">ARMAÇÃO DE LAJE DE ESTRUTURA CONVENCIONAL DE CONCRETO ARMADO UTILIZANDO AÇO CA-50 DE 6,3 MM - MONTAGEM. AF_06/2022</t>
  </si>
  <si>
    <t xml:space="preserve"> 92772 </t>
  </si>
  <si>
    <t xml:space="preserve">ARMAÇÃO DE LAJE DE ESTRUTURA CONVENCIONAL DE CONCRETO ARMADO UTILIZANDO AÇO CA-50 DE 12,5 MM - MONTAGEM. AF_06/2022</t>
  </si>
  <si>
    <t xml:space="preserve"> 92763 </t>
  </si>
  <si>
    <t xml:space="preserve">ARMAÇÃO DE PILAR OU VIGA DE ESTRUTURA CONVENCIONAL DE CONCRETO ARMADO UTILIZANDO AÇO CA-50 DE 12,5 MM - MONTAGEM. AF_06/2022</t>
  </si>
  <si>
    <t xml:space="preserve"> 92762 </t>
  </si>
  <si>
    <t xml:space="preserve">ARMAÇÃO DE PILAR OU VIGA DE ESTRUTURA CONVENCIONAL DE CONCRETO ARMADO UTILIZANDO AÇO CA-50 DE 10,0 MM - MONTAGEM. AF_06/2022</t>
  </si>
  <si>
    <t xml:space="preserve"> 95946 </t>
  </si>
  <si>
    <t xml:space="preserve">ARMAÇÃO DE ESCADA, DE UMA ESTRUTURA CONVENCIONAL DE CONCRETO ARMADO UTILIZANDO AÇO CA-50 DE 10,0 MM - MONTAGEM. AF_11/2020</t>
  </si>
  <si>
    <t xml:space="preserve"> 92770 </t>
  </si>
  <si>
    <t xml:space="preserve">ARMAÇÃO DE LAJE DE ESTRUTURA CONVENCIONAL DE CONCRETO ARMADO UTILIZANDO AÇO CA-50 DE 8,0 MM - MONTAGEM. AF_06/2022</t>
  </si>
  <si>
    <t xml:space="preserve"> 96546 </t>
  </si>
  <si>
    <t xml:space="preserve">ARMAÇÃO DE BLOCO, VIGA BALDRAME OU SAPATA UTILIZANDO AÇO CA-50 DE 10 MM - MONTAGEM. AF_06/2017</t>
  </si>
  <si>
    <t xml:space="preserve">368,30</t>
  </si>
  <si>
    <t xml:space="preserve">ARRASAMENTO MECANICO DE ESTACA DE CONCRETO ARMADO, DIAMETROS DE ATÉ 40 CM. AF_05/2021</t>
  </si>
  <si>
    <t xml:space="preserve"> 102275 </t>
  </si>
  <si>
    <t xml:space="preserve">MARTELO DEMOLIDOR ELÉTRICO, COM POTÊNCIA DE 2.000 W, 1.000 IMPACTOS POR MINUTO, PESO DE 30 KG - CHP DIURNO. AF_01/2021</t>
  </si>
  <si>
    <t xml:space="preserve"> 102274 </t>
  </si>
  <si>
    <t xml:space="preserve">MARTELO DEMOLIDOR ELÉTRICO, COM POTÊNCIA DE 2.000 W, 1.000 IMPACTOS POR MINUTO, PESO DE 30 KG -  CHI DIURNO. AF_01/2021</t>
  </si>
  <si>
    <t xml:space="preserve">33,00</t>
  </si>
  <si>
    <t xml:space="preserve">ESCAVAÇÃO MANUAL PARA BLOCO DE COROAMENTO OU SAPATA (INCLUINDO ESCAVAÇÃO PARA COLOCAÇÃO DE FÔRMAS). AF_06/2017</t>
  </si>
  <si>
    <t xml:space="preserve">17,82</t>
  </si>
  <si>
    <t xml:space="preserve">REATERRO MANUAL DE VALAS COM COMPACTAÇÃO MECANIZADA. AF_04/2016</t>
  </si>
  <si>
    <t xml:space="preserve"> 95606 </t>
  </si>
  <si>
    <t xml:space="preserve">UMIDIFICAÇÃO DE MATERIAL PARA VALAS COM CAMINHÃO PIPA 10000L. AF_11/2016</t>
  </si>
  <si>
    <t xml:space="preserve">11,88</t>
  </si>
  <si>
    <t xml:space="preserve"> 94968 </t>
  </si>
  <si>
    <t xml:space="preserve">CONCRETO MAGRO PARA LASTRO, TRAÇO 1:4,5:4,5 (EM MASSA SECA DE CIMENTO/ AREIA MÉDIA/ BRITA 1) - PREPARO MECÂNICO COM BETONEIRA 600 L. AF_05/2021</t>
  </si>
  <si>
    <t xml:space="preserve">10,80</t>
  </si>
  <si>
    <t xml:space="preserve">FABRICAÇÃO, MONTAGEM E DESMONTAGEM DE FÔRMA PARA BLOCOS, VIGAS E PILARES, EM MADEIRA SERRADA, E=25 MM, 4 UTILIZAÇÕES.</t>
  </si>
  <si>
    <t xml:space="preserve"> 00004517 </t>
  </si>
  <si>
    <t xml:space="preserve"> 00002692 </t>
  </si>
  <si>
    <t xml:space="preserve"> 00040304 </t>
  </si>
  <si>
    <t xml:space="preserve"> 00006189 </t>
  </si>
  <si>
    <t xml:space="preserve"> 00005073 </t>
  </si>
  <si>
    <t xml:space="preserve">654,90</t>
  </si>
  <si>
    <t xml:space="preserve">776,00</t>
  </si>
  <si>
    <t xml:space="preserve">2.868,00</t>
  </si>
  <si>
    <t xml:space="preserve">ARMAÇÃO DE AÇO CA-50 DE 16,0 ATÉ 25,0 MM - FORNECIMENTO, CORTE, DOBRA E MONTAGEM</t>
  </si>
  <si>
    <t xml:space="preserve"> 96550 </t>
  </si>
  <si>
    <t xml:space="preserve">ARMAÇÃO DE BLOCO, VIGA BALDRAME OU SAPATA UTILIZANDO AÇO CA-50 DE 25 MM - MONTAGEM. AF_06/2017</t>
  </si>
  <si>
    <t xml:space="preserve"> 92773 </t>
  </si>
  <si>
    <t xml:space="preserve">ARMAÇÃO DE LAJE DE ESTRUTURA CONVENCIONAL DE CONCRETO ARMADO UTILIZANDO AÇO CA-50 DE 16,0 MM - MONTAGEM. AF_06/2022</t>
  </si>
  <si>
    <t xml:space="preserve"> 92766 </t>
  </si>
  <si>
    <t xml:space="preserve">ARMAÇÃO DE PILAR OU VIGA DE ESTRUTURA CONVENCIONAL DE CONCRETO ARMADO UTILIZANDO AÇO CA-50 DE 25,0 MM - MONTAGEM. AF_06/2022</t>
  </si>
  <si>
    <t xml:space="preserve"> 96549 </t>
  </si>
  <si>
    <t xml:space="preserve">ARMAÇÃO DE BLOCO, VIGA BALDRAME OU SAPATA UTILIZANDO AÇO CA-50 DE 20 MM - MONTAGEM. AF_06/2017</t>
  </si>
  <si>
    <t xml:space="preserve"> 95948 </t>
  </si>
  <si>
    <t xml:space="preserve">ARMAÇÃO DE ESCADA, DE UMA ESTRUTURA CONVENCIONAL DE CONCRETO ARMADO UTILIZANDO AÇO CA-50 DE 16,0 MM - MONTAGEM. AF_11/2020</t>
  </si>
  <si>
    <t xml:space="preserve"> 92765 </t>
  </si>
  <si>
    <t xml:space="preserve">ARMAÇÃO DE PILAR OU VIGA DE ESTRUTURA CONVENCIONAL DE CONCRETO ARMADO UTILIZANDO AÇO CA-50 DE 20,0 MM - MONTAGEM. AF_06/2022</t>
  </si>
  <si>
    <t xml:space="preserve"> 96548 </t>
  </si>
  <si>
    <t xml:space="preserve">ARMAÇÃO DE BLOCO, VIGA BALDRAME OU SAPATA UTILIZANDO AÇO CA-50 DE 16 MM - MONTAGEM. AF_06/2017</t>
  </si>
  <si>
    <t xml:space="preserve"> 92764 </t>
  </si>
  <si>
    <t xml:space="preserve">ARMAÇÃO DE PILAR OU VIGA DE ESTRUTURA CONVENCIONAL DE CONCRETO ARMADO UTILIZANDO AÇO CA-50 DE 16,0 MM - MONTAGEM. AF_06/2022</t>
  </si>
  <si>
    <t xml:space="preserve"> 92774 </t>
  </si>
  <si>
    <t xml:space="preserve">ARMAÇÃO DE LAJE DE ESTRUTURA CONVENCIONAL DE CONCRETO ARMADO UTILIZANDO AÇO CA-50 DE 20,0 MM - MONTAGEM. AF_06/2022</t>
  </si>
  <si>
    <t xml:space="preserve">224,00</t>
  </si>
  <si>
    <t xml:space="preserve">CONCRETO FCK = 25MPA, TRAÇO 1:2,3:2,7 (EM MASSA SECA DE CIMENTO/ AREIA MÉDIA/ BRITA 1) - PREPARO MECÂNICO COM BETONEIRA 400 L. AF_05/2021</t>
  </si>
  <si>
    <t xml:space="preserve"> 88831 </t>
  </si>
  <si>
    <t xml:space="preserve">BETONEIRA CAPACIDADE NOMINAL DE 400 L, CAPACIDADE DE MISTURA 280 L, MOTOR ELÉTRICO TRIFÁSICO POTÊNCIA DE 2 CV, SEM CARREGADOR - CHI DIURNO. AF_10/2014</t>
  </si>
  <si>
    <t xml:space="preserve"> 88377 </t>
  </si>
  <si>
    <t xml:space="preserve">OPERADOR DE BETONEIRA ESTACIONÁRIA/MISTURADOR COM ENCARGOS COMPLEMENTARES</t>
  </si>
  <si>
    <t xml:space="preserve"> 88830 </t>
  </si>
  <si>
    <t xml:space="preserve">BETONEIRA CAPACIDADE NOMINAL DE 400 L, CAPACIDADE DE MISTURA 280 L, MOTOR ELÉTRICO TRIFÁSICO POTÊNCIA DE 2 CV, SEM CARREGADOR - CHP DIURNO. AF_10/2014</t>
  </si>
  <si>
    <t xml:space="preserve"> 00000370 </t>
  </si>
  <si>
    <t xml:space="preserve"> 00001379 </t>
  </si>
  <si>
    <t xml:space="preserve"> 00004721 </t>
  </si>
  <si>
    <t xml:space="preserve">12,20</t>
  </si>
  <si>
    <t xml:space="preserve">CONCRETO FCK = 30MPA, TRAÇO 1:2,1:2,5 (EM MASSA SECA DE CIMENTO/ AREIA MÉDIA/ BRITA 1) - PREPARO MECÂNICO COM BETONEIRA 400 L. AF_05/2021</t>
  </si>
  <si>
    <t xml:space="preserve">47,40</t>
  </si>
  <si>
    <t xml:space="preserve">LAJE PRÉ-MOLDADA UNIDIRECIONAL, BIAPOIADA, PARA PISO, ENCHIMENTO EM CERÂMICA, VIGOTA CONVENCIONAL, ALTURA TOTAL DA LAJE (ENCHIMENTO+CAPA) = (8+4).</t>
  </si>
  <si>
    <t xml:space="preserve"> 103674 </t>
  </si>
  <si>
    <t xml:space="preserve">CONCRETAGEM DE VIGAS E LAJES, FCK=25 MPA, PARA LAJES PREMOLDADAS COM USO DE BOMBA - LANÇAMENTO, ADENSAMENTO E ACABAMENTO. AF_02/2022_PS</t>
  </si>
  <si>
    <t xml:space="preserve"> 92273 </t>
  </si>
  <si>
    <t xml:space="preserve">FABRICAÇÃO DE ESCORAS DO TIPO PONTALETE, EM MADEIRA, PARA PÉ-DIREITO SIMPLES. AF_09/2020</t>
  </si>
  <si>
    <t xml:space="preserve"> 92767 </t>
  </si>
  <si>
    <t xml:space="preserve">ARMAÇÃO DE LAJE DE ESTRUTURA CONVENCIONAL DE CONCRETO ARMADO UTILIZANDO AÇO CA-60 DE 4,2 MM - MONTAGEM. AF_06/2022</t>
  </si>
  <si>
    <t xml:space="preserve"> 00006193 </t>
  </si>
  <si>
    <t xml:space="preserve"> 00003743 </t>
  </si>
  <si>
    <t xml:space="preserve">212,50</t>
  </si>
  <si>
    <t xml:space="preserve">CAMADA DE BRITA GRADUADA 10CM E LONA PLÁSTICA EM LAJES EM CONTATO COM O TERRENO</t>
  </si>
  <si>
    <t xml:space="preserve">IMPE - IMPERMEABILIZAÇÕES E PROTEÇÕES DIVERSAS</t>
  </si>
  <si>
    <t xml:space="preserve"> 68053 </t>
  </si>
  <si>
    <t xml:space="preserve">FORNECIMENTO/INSTALACAO LONA PLASTICA PRETA, PARA IMPERMEABILIZACAO, ESPESSURA 150 MICRAS.</t>
  </si>
  <si>
    <t xml:space="preserve"> 00004718 </t>
  </si>
  <si>
    <t xml:space="preserve">ADITIVO IMPERMEABILIZANTE POR CRISTALIZAÇÃO PARA CONCRETO (ELEMENTOS EM CONTATO COM O SOLO) REF: EUCON VANDEX® AM - 10</t>
  </si>
  <si>
    <t xml:space="preserve"> I-EST-ADI-VANDEX-AM10 </t>
  </si>
  <si>
    <t xml:space="preserve">40,00</t>
  </si>
  <si>
    <t xml:space="preserve">DEMOLIÇÃO DE ALVENARIA PARA QUALQUER TIPO DE BLOCO, DE FORMA MECANIZADA, SEM REAPROVEITAMENTO. AF_12/2017</t>
  </si>
  <si>
    <t xml:space="preserve"> 5942 </t>
  </si>
  <si>
    <t xml:space="preserve">PÁ CARREGADEIRA SOBRE RODAS, POTÊNCIA LÍQUIDA 128 HP, CAPACIDADE DA CAÇAMBA 1,7 A 2,8 M3, PESO OPERACIONAL 11632 KG - CHI DIURNO. AF_06/2014</t>
  </si>
  <si>
    <t xml:space="preserve"> 5940 </t>
  </si>
  <si>
    <t xml:space="preserve">PÁ CARREGADEIRA SOBRE RODAS, POTÊNCIA LÍQUIDA 128 HP, CAPACIDADE DA CAÇAMBA 1,7 A 2,8 M3, PESO OPERACIONAL 11632 KG - CHP DIURNO. AF_06/2014</t>
  </si>
  <si>
    <t xml:space="preserve">27,00</t>
  </si>
  <si>
    <t xml:space="preserve">DEMOLIÇÃO DE PILARES E VIGAS EM CONCRETO ARMADO, DE FORMA MECANIZADA COM MARTELETE, SEM REAPROVEITAMENTO. AF_12/2017</t>
  </si>
  <si>
    <t xml:space="preserve"> 5795 </t>
  </si>
  <si>
    <t xml:space="preserve">MARTELETE OU ROMPEDOR PNEUMÁTICO MANUAL, 28 KG, COM SILENCIADOR - CHP DIURNO. AF_07/2016</t>
  </si>
  <si>
    <t xml:space="preserve"> 5952 </t>
  </si>
  <si>
    <t xml:space="preserve">MARTELETE OU ROMPEDOR PNEUMÁTICO MANUAL, 28 KG, COM SILENCIADOR - CHI DIURNO. AF_07/2016</t>
  </si>
  <si>
    <t xml:space="preserve"> 00041954 </t>
  </si>
  <si>
    <t xml:space="preserve">5,50</t>
  </si>
  <si>
    <t xml:space="preserve">48,75</t>
  </si>
  <si>
    <t xml:space="preserve">ESTACA ESCAVADA MECANICAMENTE, SEM FLUIDO ESTABILIZANTE, COM 25CM DE DIÂMETRO, CONCRETO LANÇADO MANUALMENTE (EXCLUSIVE MOBILIZAÇÃO E DESMOBILIZAÇÃO).</t>
  </si>
  <si>
    <t xml:space="preserve"> 95578 </t>
  </si>
  <si>
    <t xml:space="preserve">MONTAGEM DE ARMADURA DE ESTACAS, DIÂMETRO = 12,5 MM. AF_09/2021_PS</t>
  </si>
  <si>
    <t xml:space="preserve"> 100973 </t>
  </si>
  <si>
    <t xml:space="preserve">CARGA, MANOBRA E DESCARGA DE SOLOS E MATERIAIS GRANULARES EM CAMINHÃO BASCULANTE 6 M³ - CARGA COM PÁ CARREGADEIRA (CAÇAMBA DE 1,7 A 2,8 M³ / 128 HP) E DESCARGA LIVRE (UNIDADE: M3). AF_07/2020</t>
  </si>
  <si>
    <t xml:space="preserve">52,00</t>
  </si>
  <si>
    <t xml:space="preserve">26,00</t>
  </si>
  <si>
    <t xml:space="preserve">17,85</t>
  </si>
  <si>
    <t xml:space="preserve">11,90</t>
  </si>
  <si>
    <t xml:space="preserve">25,00</t>
  </si>
  <si>
    <t xml:space="preserve">FABRICAÇÃO, MONTAGEM E DESMONTAGEM DE FÔRMA PARA VIGA BALDRAME, EM MADEIRA SERRADA, E=25 MM, 4 UTILIZAÇÕES. AF_06/2017</t>
  </si>
  <si>
    <t xml:space="preserve">134,00</t>
  </si>
  <si>
    <t xml:space="preserve">204,00</t>
  </si>
  <si>
    <t xml:space="preserve">744,00</t>
  </si>
  <si>
    <t xml:space="preserve">9,70</t>
  </si>
  <si>
    <t xml:space="preserve">MURO EM ALVENARIA DE TIJOLOS CERÂMICOS FURADOS NA HORIZONTAL DE 11,5X19X19 CM, INCLUSIVE CHAPISCO, REBOCO, MASSA ACRÍLICA, SELADOR, PINTURA E CHAPIM PRÉ-MOLDADO, h = 230 cm</t>
  </si>
  <si>
    <t xml:space="preserve">PARE - PAREDES/PAINEIS</t>
  </si>
  <si>
    <t xml:space="preserve"> 87894 </t>
  </si>
  <si>
    <t xml:space="preserve">CHAPISCO APLICADO EM ALVENARIA (SEM PRESENÇA DE VÃOS) E ESTRUTURAS DE CONCRETO DE FACHADA, COM COLHER DE PEDREIRO.  ARGAMASSA TRAÇO 1:3 COM PREPARO EM BETONEIRA 400L. AF_10/2022</t>
  </si>
  <si>
    <t xml:space="preserve">REVE - REVESTIMENTO E TRATAMENTO DE SUPERFÍCIES</t>
  </si>
  <si>
    <t xml:space="preserve">EMASSAMENTO COM MASSA LÁTEX, APLICAÇÃO EM PAREDE, DUAS DEMÃOS, LIXAMENTO MANUAL. AF_04/2023</t>
  </si>
  <si>
    <t xml:space="preserve"> 103330 </t>
  </si>
  <si>
    <t xml:space="preserve">ALVENARIA DE VEDAÇÃO DE BLOCOS CERÂMICOS FURADOS NA HORIZONTAL DE 11,5X19X19 CM (ESPESSURA 11,5 CM) E ARGAMASSA DE ASSENTAMENTO COM PREPARO EM BETONEIRA. AF_12/2021</t>
  </si>
  <si>
    <t xml:space="preserve"> 87529 </t>
  </si>
  <si>
    <t xml:space="preserve">MASSA ÚNICA, PARA RECEBIMENTO DE PINTURA, EM ARGAMASSA TRAÇO 1:2:8, PREPARO MECÂNICO COM BETONEIRA 400L, APLICADA MANUALMENTE EM FACES INTERNAS DE PAREDES, ESPESSURA DE 20MM, COM EXECUÇÃO DE TALISCAS. AF_06/2014</t>
  </si>
  <si>
    <t xml:space="preserve">FUNDO SELADOR ACRÍLICO, APLICAÇÃO MANUAL EM PAREDE, UMA DEMÃO. AF_04/2023</t>
  </si>
  <si>
    <t xml:space="preserve"> 76.10.01 </t>
  </si>
  <si>
    <t xml:space="preserve">75,00</t>
  </si>
  <si>
    <t xml:space="preserve">ALVENARIA DE VEDAÇÃO DE BLOCOS CERÂMICOS FURADOS NA HORIZONTAL DE 9X19X19 CM (ESPESSURA 9 CM) E ARGAMASSA DE ASSENTAMENTO COM PREPARO EM BETONEIRA. AF_12/2021</t>
  </si>
  <si>
    <t xml:space="preserve"> 87292 </t>
  </si>
  <si>
    <t xml:space="preserve">ARGAMASSA TRAÇO 1:2:8 (EM VOLUME DE CIMENTO, CAL E AREIA MÉDIA ÚMIDA) PARA EMBOÇO/MASSA ÚNICA/ASSENTAMENTO DE ALVENARIA DE VEDAÇÃO, PREPARO MECÂNICO COM BETONEIRA 400 L. AF_08/2019</t>
  </si>
  <si>
    <t xml:space="preserve"> 00007271 </t>
  </si>
  <si>
    <t xml:space="preserve"> 00034557 </t>
  </si>
  <si>
    <t xml:space="preserve"> 00037395 </t>
  </si>
  <si>
    <t xml:space="preserve">519,20</t>
  </si>
  <si>
    <t xml:space="preserve">FIXAÇÃO (ENCUNHAMENTO) DE ALVENARIA DE VEDAÇÃO COM ARGAMASSA APLICADA COM BISNAGA. AF_03/2016</t>
  </si>
  <si>
    <t xml:space="preserve"> 87294 </t>
  </si>
  <si>
    <t xml:space="preserve">ARGAMASSA TRAÇO 1:2:9 (EM VOLUME DE CIMENTO, CAL E AREIA MÉDIA ÚMIDA) PARA EMBOÇO/MASSA ÚNICA/ASSENTAMENTO DE ALVENARIA DE VEDAÇÃO, PREPARO MECÂNICO COM BETONEIRA 600 L. AF_08/2019</t>
  </si>
  <si>
    <t xml:space="preserve">132,95</t>
  </si>
  <si>
    <t xml:space="preserve">VERGA MOLDADA IN LOCO EM CONCRETO PARA PORTAS COM ATÉ 1,5 M DE VÃO. AF_03/2016</t>
  </si>
  <si>
    <t xml:space="preserve"> 92800 </t>
  </si>
  <si>
    <t xml:space="preserve">CORTE E DOBRA DE AÇO CA-60, DIÂMETRO DE 5,0 MM. AF_06/2022</t>
  </si>
  <si>
    <t xml:space="preserve"> 92270 </t>
  </si>
  <si>
    <t xml:space="preserve">FABRICAÇÃO DE FÔRMA PARA VIGAS, COM MADEIRA SERRADA, E = 25 MM. AF_09/2020</t>
  </si>
  <si>
    <t xml:space="preserve"> 94970 </t>
  </si>
  <si>
    <t xml:space="preserve">CONCRETO FCK = 20MPA, TRAÇO 1:2,7:3 (EM MASSA SECA DE CIMENTO/ AREIA MÉDIA/ BRITA 1) - PREPARO MECÂNICO COM BETONEIRA 600 L. AF_05/2021</t>
  </si>
  <si>
    <t xml:space="preserve"> 00039017 </t>
  </si>
  <si>
    <t xml:space="preserve">VERGA MOLDADA IN LOCO EM CONCRETO PARA JANELAS COM ATÉ 1,5 M DE VÃO. AF_03/2016</t>
  </si>
  <si>
    <t xml:space="preserve"> 92801 </t>
  </si>
  <si>
    <t xml:space="preserve">CORTE E DOBRA DE AÇO CA-50, DIÂMETRO DE 6,3 MM. AF_06/2022</t>
  </si>
  <si>
    <t xml:space="preserve">5,95</t>
  </si>
  <si>
    <t xml:space="preserve">CONTRAVERGA MOLDADA IN LOCO EM CONCRETO PARA VÃOS DE ATÉ 1,5 M DE COMPRIMENTO. AF_03/2016</t>
  </si>
  <si>
    <t xml:space="preserve">CONTRAVERGA MOLDADA IN LOCO EM CONCRETO PARA VÃOS DE MAIS DE 1,5 M DE COMPRIMENTO. AF_03/2016</t>
  </si>
  <si>
    <t xml:space="preserve">15,85</t>
  </si>
  <si>
    <t xml:space="preserve">(COMPOSIÇÃO REPRESENTATIVA) DO SERVIÇO DE CONTRAPISO EM ARGAMASSA TRAÇO 1:4 (CIM E AREIA), BETONEIRA 400 L, E = 4 CM ÁREAS SECAS E  MOLHADAS SOBRE LAJE , E = 3 CM ÁREAS MOLHADAS SOBRE IMPERMEABILIZAÇÃO, CASA E EDIFICAÇÃO PÚBLICA PADRÃO. AF_11/2014</t>
  </si>
  <si>
    <t xml:space="preserve">PISO - PISOS</t>
  </si>
  <si>
    <t xml:space="preserve"> 87765 </t>
  </si>
  <si>
    <t xml:space="preserve">CONTRAPISO EM ARGAMASSA TRAÇO 1:4 (CIMENTO E AREIA), PREPARO MECÂNICO COM BETONEIRA 400 L, APLICADO EM ÁREAS MOLHADAS SOBRE IMPERMEABILIZAÇÃO, ACABAMENTO NÃO REFORÇADO, ESPESSURA 4CM. AF_07/2021</t>
  </si>
  <si>
    <t xml:space="preserve"> 87745 </t>
  </si>
  <si>
    <t xml:space="preserve">CONTRAPISO EM ARGAMASSA TRAÇO 1:4 (CIMENTO E AREIA), PREPARO MECÂNICO COM BETONEIRA 400 L, APLICADO EM ÁREAS MOLHADAS SOBRE LAJE, ADERIDO, ACABAMENTO NÃO REFORÇADO, ESPESSURA 3CM. AF_07/2021</t>
  </si>
  <si>
    <t xml:space="preserve"> 87640 </t>
  </si>
  <si>
    <t xml:space="preserve">CONTRAPISO EM ARGAMASSA TRAÇO 1:4 (CIMENTO E AREIA), PREPARO MECÂNICO COM BETONEIRA 400 L, APLICADO EM ÁREAS SECAS SOBRE LAJE, ADERIDO, ACABAMENTO NÃO REFORÇADO, ESPESSURA 4CM. AF_07/2021</t>
  </si>
  <si>
    <t xml:space="preserve">153,23</t>
  </si>
  <si>
    <t xml:space="preserve">REVESTIMENTO CERÂMICO PARA PISO COM PLACAS TIPO PORCELANATO DE DIMENSÕES 60X60 CM APLICADA EM AMBIENTES DE ÁREA ENTRE 5 M² E 10 M². AF_02/2023_PE</t>
  </si>
  <si>
    <t xml:space="preserve"> 88256 </t>
  </si>
  <si>
    <t xml:space="preserve">AZULEJISTA OU LADRILHISTA COM ENCARGOS COMPLEMENTARES</t>
  </si>
  <si>
    <t xml:space="preserve"> 00038195 </t>
  </si>
  <si>
    <t xml:space="preserve"> 00037595 </t>
  </si>
  <si>
    <t xml:space="preserve"> 00034357 </t>
  </si>
  <si>
    <t xml:space="preserve">PISO PODOTÁTIL DE CONCRETO, 25 x 25 cm, DIRECIONAL OU DE ALERTA, CONFORME PROJETO - FORNECIMENTO E INSTALAÇÃO</t>
  </si>
  <si>
    <t xml:space="preserve"> 6897 </t>
  </si>
  <si>
    <t xml:space="preserve">10,35</t>
  </si>
  <si>
    <t xml:space="preserve">PISO PODOTÁTIL DE BORRACHA OU PVC - 25 x 25 cm - DIRECIONAL OU DE ALERTA - CONFORME PROJETO - FORNECIMENTO E INSTALAÇÃO</t>
  </si>
  <si>
    <t xml:space="preserve">PISOS</t>
  </si>
  <si>
    <t xml:space="preserve"> 00038181 </t>
  </si>
  <si>
    <t xml:space="preserve"> 00001339 </t>
  </si>
  <si>
    <t xml:space="preserve">3,43</t>
  </si>
  <si>
    <t xml:space="preserve">RODAPÉ EM PEÇAS DE PORCELANATO DE DIMENSÕES 15X60 CM - FORNECIMENTO E INSTALAÇÃO</t>
  </si>
  <si>
    <t xml:space="preserve"> 00021108 </t>
  </si>
  <si>
    <t xml:space="preserve">80,81</t>
  </si>
  <si>
    <t xml:space="preserve">SOLEIRA EM GRANITO, LARGURA 15 CM, ESPESSURA 2,0 CM. AF_09/2020</t>
  </si>
  <si>
    <t xml:space="preserve"> 88274 </t>
  </si>
  <si>
    <t xml:space="preserve">MARMORISTA/GRANITEIRO COM ENCARGOS COMPLEMENTARES</t>
  </si>
  <si>
    <t xml:space="preserve"> 00020232 </t>
  </si>
  <si>
    <t xml:space="preserve">22,80</t>
  </si>
  <si>
    <t xml:space="preserve">SOLEIRA EM GRANITO, LARGURA 25 CM, ESPESSURA 2,0 CM</t>
  </si>
  <si>
    <t xml:space="preserve">2,85</t>
  </si>
  <si>
    <t xml:space="preserve">CHAPISCO APLICADO EM ALVENARIAS E ESTRUTURAS DE CONCRETO INTERNAS, COM COLHER DE PEDREIRO.  ARGAMASSA TRAÇO 1:3 COM PREPARO EM BETONEIRA 400L. AF_10/2022</t>
  </si>
  <si>
    <t xml:space="preserve"> 87313 </t>
  </si>
  <si>
    <t xml:space="preserve">ARGAMASSA TRAÇO 1:3 (EM VOLUME DE CIMENTO E AREIA GROSSA ÚMIDA) PARA CHAPISCO CONVENCIONAL, PREPARO MECÂNICO COM BETONEIRA 400 L. AF_08/2019</t>
  </si>
  <si>
    <t xml:space="preserve">334,95</t>
  </si>
  <si>
    <t xml:space="preserve">CHAPISCO APLICADO EM ALVENARIA (COM PRESENÇA DE VÃOS) E ESTRUTURAS DE CONCRETO DE FACHADA, COM COLHER DE PEDREIRO.  ARGAMASSA TRAÇO 1:3 COM PREPARO EM BETONEIRA 400L. AF_10/2022</t>
  </si>
  <si>
    <t xml:space="preserve">356,25</t>
  </si>
  <si>
    <t xml:space="preserve">MASSA ÚNICA, PARA RECEBIMENTO DE PINTURA, EM ARGAMASSA TRAÇO 1:2:8, PREPARO MANUAL, APLICADA MANUALMENTE EM FACES INTERNAS DE PAREDES, ESPESSURA DE 20MM, COM EXECUÇÃO DE TALISCAS. AF_06/2014</t>
  </si>
  <si>
    <t xml:space="preserve"> 87369 </t>
  </si>
  <si>
    <t xml:space="preserve">ARGAMASSA TRAÇO 1:2:8 (EM VOLUME DE CIMENTO, CAL E AREIA MÉDIA ÚMIDA) PARA EMBOÇO/MASSA ÚNICA/ASSENTAMENTO DE ALVENARIA DE VEDAÇÃO, PREPARO MANUAL. AF_08/2019</t>
  </si>
  <si>
    <t xml:space="preserve">240,70</t>
  </si>
  <si>
    <t xml:space="preserve">EMBOÇO, PARA RECEBIMENTO DE CERÂMICA, EM ARGAMASSA TRAÇO 1:2:8, PREPARO MANUAL, APLICADO MANUALMENTE EM FACES INTERNAS DE PAREDES, PARA AMBIENTE COM ÁREA  ENTRE 5M2 E 10M2, ESPESSURA DE 20MM, COM EXECUÇÃO DE TALISCAS. AF_06/2014</t>
  </si>
  <si>
    <t xml:space="preserve">94,25</t>
  </si>
  <si>
    <t xml:space="preserve">EMBOÇO OU MASSA ÚNICA EM ARGAMASSA TRAÇO 1:2:8, PREPARO MECÂNICA COM BETONEIRA 400 L, APLICADA COM PROJETOR TIPO CANEQUINHA EM PANOS DE FACHADA COM PRESENÇA DE VÃOS, ESPESSURA DE 25 MM, ACESSO POR BALANCIM MANUAL. AF_08/2022</t>
  </si>
  <si>
    <t xml:space="preserve"> 90669 </t>
  </si>
  <si>
    <t xml:space="preserve">PROJETOR PNEUMÁTICO DE ARGAMASSA PARA CHAPISCO E REBOCO COM RECIPIENTE ACOPLADO, TIPO CANEQUINHA, COM COMPRESSOR DE AR REBOCÁVEL VAZÃO 89 PCM E MOTOR DIESEL DE 20 CV - CHI DIURNO. AF_05/2023</t>
  </si>
  <si>
    <t xml:space="preserve"> 90668 </t>
  </si>
  <si>
    <t xml:space="preserve">PROJETOR PNEUMÁTICO DE ARGAMASSA PARA CHAPISCO E REBOCO COM RECIPIENTE ACOPLADO, TIPO CANEQUINHA, COM COMPRESSOR DE AR REBOCÁVEL VAZÃO 89 PCM E MOTOR DIESEL DE 20 CV - CHP DIURNO. AF_05/2023</t>
  </si>
  <si>
    <t xml:space="preserve"> 00037411 </t>
  </si>
  <si>
    <t xml:space="preserve">REVESTIMENTO CERÂMICO PARA PAREDES INTERNAS, DIMENSÕES 60 X 30 CM, REF. PORTOBELLO  WHITE HOME CETIM BIANCO OU EQUIV.</t>
  </si>
  <si>
    <t xml:space="preserve"> I-ARQ-REVE-005 </t>
  </si>
  <si>
    <t xml:space="preserve"> 00034353 </t>
  </si>
  <si>
    <t xml:space="preserve">REVESTIMENTO CERÂMICO PARA PAREDES EXTERNAS EM PASTILHAS DE PORCELANA 5 X 5 CM (PLACAS DE 30 X 30 CM), ALINHADAS A PRUMO. AF_02/2023</t>
  </si>
  <si>
    <t xml:space="preserve"> 00037596 </t>
  </si>
  <si>
    <t xml:space="preserve"> 00036881 </t>
  </si>
  <si>
    <t xml:space="preserve">FORRO EM DRYWALL, PARA AMBIENTES COMERCIAIS, INCLUSIVE ESTRUTURA DE FIXAÇÃO. AF_05/2017_PS</t>
  </si>
  <si>
    <t xml:space="preserve"> 00039443 </t>
  </si>
  <si>
    <t xml:space="preserve"> 00039434 </t>
  </si>
  <si>
    <t xml:space="preserve"> 00039413 </t>
  </si>
  <si>
    <t xml:space="preserve"> 00043131 </t>
  </si>
  <si>
    <t xml:space="preserve"> 00039432 </t>
  </si>
  <si>
    <t xml:space="preserve"> 00039435 </t>
  </si>
  <si>
    <t xml:space="preserve"> 00039427 </t>
  </si>
  <si>
    <t xml:space="preserve"> 00039430 </t>
  </si>
  <si>
    <t xml:space="preserve"> 00040547 </t>
  </si>
  <si>
    <t xml:space="preserve">136,74</t>
  </si>
  <si>
    <t xml:space="preserve">FORRO EM DRYWALL CHAPA RU, PARA ÁREAS MOLHADAS, INCLUSIVE ESTRUTURA DE FIXAÇÃO.</t>
  </si>
  <si>
    <t xml:space="preserve"> 00043742 </t>
  </si>
  <si>
    <t xml:space="preserve">18,70</t>
  </si>
  <si>
    <t xml:space="preserve">AGETOP CIVIL</t>
  </si>
  <si>
    <t xml:space="preserve">TABICA PARA FORRO DE GESSO COMUM</t>
  </si>
  <si>
    <t xml:space="preserve">m</t>
  </si>
  <si>
    <t xml:space="preserve"> 1438 </t>
  </si>
  <si>
    <t xml:space="preserve">181,30</t>
  </si>
  <si>
    <t xml:space="preserve">PM1 - KIT DE PORTA PRONTA DE MADEIRA PARA VERNIZ, SEMI-OCA (LEVE OU MÉDIA), PADRÃO SUPERIOR, 90 x 210 cm, ESPESSURA DE 3,5 cm, INCLUSIVE GUARNIÇÕES, DOBRADIÇAS E FECHADURA - FORNECIMENTO E INSTALAÇÃO</t>
  </si>
  <si>
    <t xml:space="preserve"> 90806 </t>
  </si>
  <si>
    <t xml:space="preserve">BATENTE PARA PORTA DE MADEIRA, FIXAÇÃO COM ARGAMASSA, PADRÃO MÉDIO - FORNECIMENTO E INSTALAÇÃO. AF_12/2019</t>
  </si>
  <si>
    <t xml:space="preserve"> 90830 </t>
  </si>
  <si>
    <t xml:space="preserve">FECHADURA DE EMBUTIR COM CILINDRO, EXTERNA, COMPLETA, ACABAMENTO PADRÃO MÉDIO, INCLUSO EXECUÇÃO DE FURO - FORNECIMENTO E INSTALAÇÃO. AF_12/2019</t>
  </si>
  <si>
    <t xml:space="preserve"> 100659 </t>
  </si>
  <si>
    <t xml:space="preserve">ALIZAR DE 5X1,5CM PARA PORTA FIXADO COM PREGOS, PADRÃO MÉDIO - FORNECIMENTO E INSTALAÇÃO. AF_12/2019</t>
  </si>
  <si>
    <t xml:space="preserve"> 91012 </t>
  </si>
  <si>
    <t xml:space="preserve">PORTA DE MADEIRA PARA VERNIZ, SEMI-OCA (LEVE OU MÉDIA), 90X210CM, ESPESSURA DE 3,5CM, INCLUSO DOBRADIÇAS - FORNECIMENTO E INSTALAÇÃO. AF_12/2019</t>
  </si>
  <si>
    <t xml:space="preserve">7,00</t>
  </si>
  <si>
    <t xml:space="preserve">PM2 - KIT PORTA PRONTA DE MADEIRA P/ VERNIZ, SEMI-OCA (LEVE OU MÉDIA) P/ PCD, PADRÃO SUPERIOR, 90 x 210 cm, ESPESSURA 3,5 cm, INCLUSIVE GUARNÇÕES, FERRAGENS, FAIXA ANTI-IMPACTO EM AÇO E PUXADOR HORIZONTAL - FORNECIMENTO E INSTALAÇÃO</t>
  </si>
  <si>
    <t xml:space="preserve"> 90819 </t>
  </si>
  <si>
    <t xml:space="preserve">ADUELA / MARCO / BATENTE PARA PORTA DE 90X210CM, FIXAÇÃO COM ARGAMASSA - SOMENTE INSTALAÇÃO. AF_08/2015_P</t>
  </si>
  <si>
    <t xml:space="preserve"> 90823 </t>
  </si>
  <si>
    <t xml:space="preserve">PORTA DE MADEIRA PARA PINTURA, SEMI-OCA (LEVE OU MÉDIA), 90X210CM, ESPESSURA DE 3,5CM, INCLUSO DOBRADIÇAS - FORNECIMENTO E INSTALAÇÃO. AF_12/2019</t>
  </si>
  <si>
    <t xml:space="preserve"> 88273 </t>
  </si>
  <si>
    <t xml:space="preserve">MARCENEIRO COM ENCARGOS COMPLEMENTARES</t>
  </si>
  <si>
    <t xml:space="preserve"> 90803 </t>
  </si>
  <si>
    <t xml:space="preserve">ADUELA / MARCO / BATENTE PARA PORTA DE 90X210CM, PADRÃO MÉDIO - FORNECIMENTO E MONTAGEM. AF_08/2015</t>
  </si>
  <si>
    <t xml:space="preserve"> 90829 </t>
  </si>
  <si>
    <t xml:space="preserve">ALIZAR / GUARNIÇÃO DE 5X1,5CM PARA PORTA DE 90X210CM FIXADO COM PREGOS, PADRÃO MÉDIO - FORNECIMENTO E INSTALAÇÃO. AF_08/2015</t>
  </si>
  <si>
    <t xml:space="preserve"> 7905 </t>
  </si>
  <si>
    <t xml:space="preserve"> 00038168 </t>
  </si>
  <si>
    <t xml:space="preserve">PM3 - KIT DE PORTA PRONTA DE MADEIRA PARA VERNIZ, SEMI-OCA (LEVE OU MÉDIA), PADRÃO SUPERIOR, 80 x 210 cm, ESPESSURA DE 3,5 cm, INCLUSIVE GUARNIÇÕES, DOBRADIÇAS E FECHADURA - FORNECIMENTO E INSTALAÇÃO</t>
  </si>
  <si>
    <t xml:space="preserve"> 91011 </t>
  </si>
  <si>
    <t xml:space="preserve">PORTA DE MADEIRA PARA VERNIZ, SEMI-OCA (LEVE OU MÉDIA), 80X210CM, ESPESSURA DE 3,5CM, INCLUSO DOBRADIÇAS - FORNECIMENTO E INSTALAÇÃO. AF_12/2019</t>
  </si>
  <si>
    <t xml:space="preserve">2,00</t>
  </si>
  <si>
    <t xml:space="preserve">EV1 - PORTA DE ABRIR COM MOLA HIDRÁULICA, EM VIDRO TEMPERADO, 2 FOLHAS DE 110X210 CM, ESPESSURA DD 10MM, C/ SETEIRAS E BANDEIRAS FIXAS, INCLUSIVE ACESSÓRIOS, CONFORME PROJETO - FORNECIMENTO E INSTALAÇÃO</t>
  </si>
  <si>
    <t xml:space="preserve"> 88325 </t>
  </si>
  <si>
    <t xml:space="preserve">VIDRACEIRO COM ENCARGOS COMPLEMENTARES</t>
  </si>
  <si>
    <t xml:space="preserve"> 102235 </t>
  </si>
  <si>
    <t xml:space="preserve">DIVISÓRIA FIXA EM VIDRO TEMPERADO 10 MM, SEM ABERTURA. AF_01/2021_PS</t>
  </si>
  <si>
    <t xml:space="preserve"> 00003104 </t>
  </si>
  <si>
    <t xml:space="preserve"> 00005031 </t>
  </si>
  <si>
    <t xml:space="preserve"> 00011499 </t>
  </si>
  <si>
    <t xml:space="preserve">EV2 - PORTA DE ABRIR COM MOLA HIDRÁULICA, EM VIDRO TEMPERADO, 110X210 CM, ESPESSURA 10 MM, C/ DIVISÓRIAS E BANDEIRAS FIXAS CONFORME PROJETO, INCLUSIVE ACESSÓRIOS</t>
  </si>
  <si>
    <t xml:space="preserve">EV3 - PORTA DE ABRIR COM MOLA HIDRÁULICA, EM VIDRO TEMPERADO, 90X210 CM, ESPESSURA 10 MM, INCLUSIVE ACESSÓRIOS. AF_01/2021</t>
  </si>
  <si>
    <t xml:space="preserve">JA1 - JANELA DE ALUMÍNIO ANODIZADO PRETO TIPO MAXIM-AR, 60 x 60 cm, INCLUSIVE VIDROS, BATENTE, FERRAGENS, ALIZAR E CONTRAMARCO - FORNECIMENTO E INSTALAÇÃO</t>
  </si>
  <si>
    <t xml:space="preserve"> 94569 </t>
  </si>
  <si>
    <t xml:space="preserve">JANELA DE ALUMÍNIO TIPO MAXIM-AR, COM VIDROS, BATENTE E FERRAGENS. EXCLUSIVE ALIZAR, ACABAMENTO E CONTRAMARCO. FORNECIMENTO E INSTALAÇÃO. AF_12/2019</t>
  </si>
  <si>
    <t xml:space="preserve"> 94589 </t>
  </si>
  <si>
    <t xml:space="preserve">CONTRAMARCO DE ALUMÍNIO, FIXAÇÃO COM ARGAMASSA - FORNECIMENTO E INSTALAÇÃO. AF_12/2019</t>
  </si>
  <si>
    <t xml:space="preserve"> 88315 </t>
  </si>
  <si>
    <t xml:space="preserve">SERRALHEIRO COM ENCARGOS COMPLEMENTARES</t>
  </si>
  <si>
    <t xml:space="preserve"> 00034360 </t>
  </si>
  <si>
    <t xml:space="preserve">5,00</t>
  </si>
  <si>
    <t xml:space="preserve">JA2 - JANELA DE ALUMÍNIO ANODIZADO PRETO TIPO MAXIM-AR, 2 FOLHAS, 120 x 60 cm, INCLUSIVE VIDROS, BATENTE, FERRAGENS, ALIZAR E CONTRAMARCO - FORNECIMENTO E INSTALAÇÃO</t>
  </si>
  <si>
    <t xml:space="preserve">JA3 - JANELA MISTA EM ALUMÍNIO ANODIZADO PRETO. DIMENSÕES 65 X 240 CM, C/ 1 FOLHA MAXIM-AR E 1 PAINEL FIXO, INCLUSIVE VIDROS, FERRAGENS E GUARNIÇÕES - FORNECIMENTO E INSTALAÇÃO</t>
  </si>
  <si>
    <t xml:space="preserve"> 100674 </t>
  </si>
  <si>
    <t xml:space="preserve">JANELA FIXA DE ALUMÍNIO PARA VIDRO, COM VIDRO, BATENTE E FERRAGENS. EXCLUSIVE ACABAMENTO, ALIZAR E CONTRAMARCO. FORNECIMENTO E INSTALAÇÃO. AF_12/2019</t>
  </si>
  <si>
    <t xml:space="preserve"> 00039961 </t>
  </si>
  <si>
    <t xml:space="preserve"> 00004356 </t>
  </si>
  <si>
    <t xml:space="preserve"> 00036888 </t>
  </si>
  <si>
    <t xml:space="preserve">JA4 - JANELA DE ALUMÍNIO ANODIZADO PRETO, C/ 3 FOLHAS DE CORRER, DIMENSÕES 290X155 CM, INCLUSIVE VIDROS, BATENTE, FERRAGENS, ALIZAR E CONTRAMARCO - FORNECIMENTO E INSTALAÇÃO</t>
  </si>
  <si>
    <t xml:space="preserve"> 102166 </t>
  </si>
  <si>
    <t xml:space="preserve">INSTALAÇÃO DE VIDRO LISO INCOLOR, E = 6 MM, EM ESQUADRIA DE ALUMÍNIO OU PVC, FIXADO COM BAGUETE. AF_01/2021_PS</t>
  </si>
  <si>
    <t xml:space="preserve"> 94572 </t>
  </si>
  <si>
    <t xml:space="preserve">JANELA DE ALUMÍNIO DE CORRER COM 3 FOLHAS (2 VENEZIANAS E 1 PARA VIDRO), COM VIDROS, BATENTE E FERRAGENS. EXCLUSIVE ACABAMENTO, ALIZAR E CONTRAMARCO. FORNECIMENTO E INSTALAÇÃO. AF_12/2019</t>
  </si>
  <si>
    <t xml:space="preserve">JA5 - JANELA DE ALUMÍNIO DE CORRER COM 4 FOLHAS, DIMENSÕES 385X155 CM, INCLUSIVE VIDROS, BATENTE, FERRAGENS, ALIZAR E CONTRAMARCO - FORNECIMENTO E INSTALAÇÃO</t>
  </si>
  <si>
    <t xml:space="preserve"> 00004377 </t>
  </si>
  <si>
    <t xml:space="preserve"> 00034364 </t>
  </si>
  <si>
    <t xml:space="preserve">JA6 - JANELA DE ALUMÍNIO ANODIZADO PRETO COM 2 FOLHAS DE CORRER E 2 FOLHAS FIXAS, DIMENSÕES 425X155 CM, INCLUSIVE VIDROS, BATENTE, FERRAGENS, ALIZAR E CONTRAMARCO - FORNECIMENTO E INSTALAÇÃO</t>
  </si>
  <si>
    <t xml:space="preserve">JA7 - JANELA DE ALUMÍNIO ANODIZADO PRETO, C/ 3 FOLHAS DE CORRER, DIMENSÕES 325X155 CM, INCLUSIVE VIDROS, BATENTE, FERRAGENS, ALIZAR E CONTRAMARCO - FORNECIMENTO E INSTALAÇÃO</t>
  </si>
  <si>
    <t xml:space="preserve">PEITORIL LINEAR EM GRANITO OU MÁRMORE, L = 15CM, COMPRIMENTO DE ATÉ 2M, ASSENTADO COM ARGAMASSA 1:6 COM ADITIVO. AF_11/2020</t>
  </si>
  <si>
    <t xml:space="preserve"> 87283 </t>
  </si>
  <si>
    <t xml:space="preserve">ARGAMASSA TRAÇO 1:6 (EM VOLUME DE CIMENTO E AREIA MÉDIA ÚMIDA) COM ADIÇÃO DE PLASTIFICANTE PARA EMBOÇO/MASSA ÚNICA/ASSENTAMENTO DE ALVENARIA DE VEDAÇÃO, PREPARO MECÂNICO COM BETONEIRA 400 L. AF_08/2019</t>
  </si>
  <si>
    <t xml:space="preserve"> 00034747 </t>
  </si>
  <si>
    <t xml:space="preserve">19,10</t>
  </si>
  <si>
    <t xml:space="preserve">TELHAMENTO COM TELHA METÁLICA TERMOACÚSTICA E = 30 MM, COM ATÉ 2 ÁGUAS, INCLUSO IÇAMENTO. AF_07/2019</t>
  </si>
  <si>
    <t xml:space="preserve"> 88323 </t>
  </si>
  <si>
    <t xml:space="preserve">TELHADISTA COM ENCARGOS COMPLEMENTARES</t>
  </si>
  <si>
    <t xml:space="preserve"> 00040740 </t>
  </si>
  <si>
    <t xml:space="preserve"> 00011029 </t>
  </si>
  <si>
    <t xml:space="preserve">165,74</t>
  </si>
  <si>
    <t xml:space="preserve">RUFO EM CHAPA DE AÇO GALVANIZADO Nº 24, CORTE 33 CM, INCLUSO TRANSPORTE VERTICAL</t>
  </si>
  <si>
    <t xml:space="preserve"> 00000142 </t>
  </si>
  <si>
    <t xml:space="preserve"> 00001113 </t>
  </si>
  <si>
    <t xml:space="preserve"> 00013388 </t>
  </si>
  <si>
    <t xml:space="preserve"> 00005104 </t>
  </si>
  <si>
    <t xml:space="preserve">61,75</t>
  </si>
  <si>
    <t xml:space="preserve">CHAPIM EM CHAPA DE AÇO GALVANIZADO NÚMERO 24, CORTE DE 25 CM, INCLUSO TRANSPORTE VERTICAL</t>
  </si>
  <si>
    <t xml:space="preserve"> 00040873 </t>
  </si>
  <si>
    <t xml:space="preserve">114,80</t>
  </si>
  <si>
    <t xml:space="preserve"> 88310 </t>
  </si>
  <si>
    <t xml:space="preserve">PINTOR COM ENCARGOS COMPLEMENTARES</t>
  </si>
  <si>
    <t xml:space="preserve"> 00003767 </t>
  </si>
  <si>
    <t xml:space="preserve"> 00043626 </t>
  </si>
  <si>
    <t xml:space="preserve"> 00006085 </t>
  </si>
  <si>
    <t xml:space="preserve">APLICAÇÃO MANUAL DE PINTURA COM TINTA LÁTEX PVA EM TETO, DUAS DEMÃOS. AF_06/2014</t>
  </si>
  <si>
    <t xml:space="preserve">154,44</t>
  </si>
  <si>
    <t xml:space="preserve">PINTURA DE DEMARCAÇÃO DE VAGA COM TINTA ACRÍLICA, E = 10 CM, APLICAÇÃO MANUAL. AF_05/2021</t>
  </si>
  <si>
    <t xml:space="preserve"> 00007348 </t>
  </si>
  <si>
    <t xml:space="preserve">24,50</t>
  </si>
  <si>
    <t xml:space="preserve">PF1 - PORTÃO DUPLO DE ABRIR EM GRADIL METÁLICO, 180X230CM, INCLUSIVE FERRAGENS E PINTURA COR CINZA</t>
  </si>
  <si>
    <t xml:space="preserve"> 100758 </t>
  </si>
  <si>
    <t xml:space="preserve">PINTURA COM TINTA ALQUÍDICA DE ACABAMENTO (ESMALTE SINTÉTICO ACETINADO) APLICADA A ROLO OU PINCEL SOBRE SUPERFÍCIES METÁLICAS (EXCETO PERFIL) EXECUTADO EM OBRA (02 DEMÃOS). AF_01/2020</t>
  </si>
  <si>
    <t xml:space="preserve"> 88251 </t>
  </si>
  <si>
    <t xml:space="preserve">AUXILIAR DE SERRALHEIRO COM ENCARGOS COMPLEMENTARES</t>
  </si>
  <si>
    <t xml:space="preserve"> 00000552 </t>
  </si>
  <si>
    <t xml:space="preserve"> 00000565 </t>
  </si>
  <si>
    <t xml:space="preserve"> 00011455 </t>
  </si>
  <si>
    <t xml:space="preserve"> 00011002 </t>
  </si>
  <si>
    <t xml:space="preserve"> 00038155 </t>
  </si>
  <si>
    <t xml:space="preserve"> 00011026 </t>
  </si>
  <si>
    <t xml:space="preserve"> 035211 </t>
  </si>
  <si>
    <t xml:space="preserve">GRADIL METÁLICO, 100X195 CM, INCLUSIVE PINTURA COR CINZA</t>
  </si>
  <si>
    <t xml:space="preserve">GRADIL METÁLICO, 440X195 CM, INCLUSIVE PINTURA COR CINZA</t>
  </si>
  <si>
    <t xml:space="preserve">KIT VASO SANITÁRIO PADRÃO MÉDIO P/ PCD C/ CAIXA ACOPLADA EM LOUÇA BRANCA - EXCLUSIVE INSTALAÇÃO</t>
  </si>
  <si>
    <t xml:space="preserve"> 88267 </t>
  </si>
  <si>
    <t xml:space="preserve">ENCANADOR OU BOMBEIRO HIDRÁULICO COM ENCARGOS COMPLEMENTARES</t>
  </si>
  <si>
    <t xml:space="preserve"> 00037329 </t>
  </si>
  <si>
    <t xml:space="preserve"> 00004384 </t>
  </si>
  <si>
    <t xml:space="preserve"> I-ARQ-LOUC-002 </t>
  </si>
  <si>
    <t xml:space="preserve"> 00006138 </t>
  </si>
  <si>
    <t xml:space="preserve"> I-ARQ-LOUC-003 </t>
  </si>
  <si>
    <t xml:space="preserve">VASO SANITÁRIO SIFONADO COM CAIXA ACOPLADA LOUÇA BRANCA - FORNECIMENTO E INSTALAÇÃO. AF_01/2020</t>
  </si>
  <si>
    <t xml:space="preserve"> 00010422 </t>
  </si>
  <si>
    <t xml:space="preserve">LAVATÓRIO LOUÇA BRANCA C/ COLUNA SUSPENSA, 47X55CM, PADRÃO SUPERIOR, INCLUSIVE SIFÃO EM PVC, VÁLVULA DE ESCOAMENTO E LIGAÇÃO FLEXÍVEL - FORNECIMENTO E INSTALAÇÃO</t>
  </si>
  <si>
    <t xml:space="preserve"> 86887 </t>
  </si>
  <si>
    <t xml:space="preserve">ENGATE FLEXÍVEL EM INOX, 1/2  X 40CM - FORNECIMENTO E INSTALAÇÃO. AF_01/2020</t>
  </si>
  <si>
    <t xml:space="preserve"> 86883 </t>
  </si>
  <si>
    <t xml:space="preserve">SIFÃO DO TIPO FLEXÍVEL EM PVC 1  X 1.1/2  - FORNECIMENTO E INSTALAÇÃO. AF_01/2020</t>
  </si>
  <si>
    <t xml:space="preserve"> 00037588 </t>
  </si>
  <si>
    <t xml:space="preserve"> 00004351 </t>
  </si>
  <si>
    <t xml:space="preserve"> I-ARQ-LOUC-004 </t>
  </si>
  <si>
    <t xml:space="preserve"> I-ARQ-LOUC-005 </t>
  </si>
  <si>
    <t xml:space="preserve">CUBA QUADRADA DE SEMIENCAIXE EM LOUÇA BRANCA, 42 X 42 CM, INCLUSO LIGAÇÃO FLEXÍVEL, VÁLVULA E SIFÃO TIPO GARRAFA EM METAL CROMADO - FORNECIMENTO E INSTALAÇÃO</t>
  </si>
  <si>
    <t xml:space="preserve"> 86877 </t>
  </si>
  <si>
    <t xml:space="preserve">VÁLVULA EM METAL CROMADO 1.1/2 X 1.1/2 PARA TANQUE OU LAVATÓRIO, COM OU SEM LADRÃO - FORNECIMENTO E INSTALAÇÃO. AF_01/2020</t>
  </si>
  <si>
    <t xml:space="preserve"> 86881 </t>
  </si>
  <si>
    <t xml:space="preserve">SIFÃO DO TIPO GARRAFA EM METAL CROMADO 1 X 1.1/2 - FORNECIMENTO E INSTALAÇÃO. AF_01/2020</t>
  </si>
  <si>
    <t xml:space="preserve"> I-ARQ-LOUC-006 </t>
  </si>
  <si>
    <t xml:space="preserve"> 00004823 </t>
  </si>
  <si>
    <t xml:space="preserve">TANQUE DE LOUÇA BRANCA, DE PAREDE (SEM COLUNA), 30L INCLUSIVE VÁLVULA E SIFÃO TIPO GARRAFA CROMADO - FORNECIMENTO E INSTALAÇÃO</t>
  </si>
  <si>
    <t xml:space="preserve"> 6.55.71 </t>
  </si>
  <si>
    <t xml:space="preserve">LAVATÓRIO LOUÇA BRANCA SUSPENSO, 29,5 X 39CM OU EQUIVALENTE, PADRÃO POPULAR, INCLUSIVE ENGATE FLEXIVEL, VÁLVULA E SIFÃO CROMADO - FORNECIMENTO E INSTALAÇÃO. AF_01/2020</t>
  </si>
  <si>
    <t xml:space="preserve"> 86886 </t>
  </si>
  <si>
    <t xml:space="preserve">ENGATE FLEXÍVEL EM INOX, 1/2  X 30CM - FORNECIMENTO E INSTALAÇÃO. AF_01/2020</t>
  </si>
  <si>
    <t xml:space="preserve">CUBA DE EMBUTIR DE AÇO INOXIDÁVEL MÉDIA, INCLUSO ENGATE FLEXÍVEL, VÁLVULA TIPO AMERICANA EM METAL CROMADO E SIFÃO FLEXÍVEL EM PVC - FORNECIMENTO E INSTALAÇÃO</t>
  </si>
  <si>
    <t xml:space="preserve"> 86878 </t>
  </si>
  <si>
    <t xml:space="preserve">VÁLVULA EM METAL CROMADO TIPO AMERICANA 3.1/2 X 1.1/2 PARA PIA - FORNECIMENTO E INSTALAÇÃO. AF_01/2020</t>
  </si>
  <si>
    <t xml:space="preserve"> 86900 </t>
  </si>
  <si>
    <t xml:space="preserve">CUBA DE EMBUTIR RETANGULAR DE AÇO INOXIDÁVEL, 46 X 30 X 12 CM - FORNECIMENTO E INSTALAÇÃO. AF_01/2020</t>
  </si>
  <si>
    <t xml:space="preserve">TORNEIRA CROMADA 1/2 OU 3/4 PARA TANQUE, PADRÃO MÉDIO - FORNECIMENTO E INSTALAÇÃO. AF_01/2020</t>
  </si>
  <si>
    <t xml:space="preserve"> 00003146 </t>
  </si>
  <si>
    <t xml:space="preserve"> 00013417 </t>
  </si>
  <si>
    <t xml:space="preserve">TORNEIRA CROMADA DE MESA C/ FECHAMENTO AUTOMÁTICO</t>
  </si>
  <si>
    <t xml:space="preserve"> I-ARQ-LOUC-007 </t>
  </si>
  <si>
    <t xml:space="preserve">TORNEIRA CROMADA TUBO MÓVEL, DE MESA, 1/2 OU 3/4, PARA PIA DE COZINHA, PADRÃO ALTO - FORNECIMENTO E INSTALAÇÃO. AF_01/2020</t>
  </si>
  <si>
    <t xml:space="preserve"> 00011772 </t>
  </si>
  <si>
    <t xml:space="preserve">AGESUL</t>
  </si>
  <si>
    <t xml:space="preserve">DUCHA HIGIENICA COM REGISTRO E GATILHO, REF. 00455706, LINHA PERTUTTI DA DOCOL OU SIMILAR</t>
  </si>
  <si>
    <t xml:space="preserve"> 88248 </t>
  </si>
  <si>
    <t xml:space="preserve">AUXILIAR DE ENCANADOR OU BOMBEIRO HIDRÁULICO COM ENCARGOS COMPLEMENTARES</t>
  </si>
  <si>
    <t xml:space="preserve"> 00003148 </t>
  </si>
  <si>
    <t xml:space="preserve"> 2667 </t>
  </si>
  <si>
    <t xml:space="preserve">BARRA DE APOIO RETA, EM AÇO INOX POLIDO, COMPRIMENTO 40 CM, FIXADA NA PAREDE - FORNECIMENTO E INSTALAÇÃO</t>
  </si>
  <si>
    <t xml:space="preserve"> 00007583 </t>
  </si>
  <si>
    <t xml:space="preserve"> 2062 </t>
  </si>
  <si>
    <t xml:space="preserve">BARRA DE APOIO RETA, EM ACO INOX POLIDO, COMPRIMENTO 80 CM,  FIXADA NA PAREDE - FORNECIMENTO E INSTALAÇÃO. AF_01/2020</t>
  </si>
  <si>
    <t xml:space="preserve"> 00036081 </t>
  </si>
  <si>
    <t xml:space="preserve">9,00</t>
  </si>
  <si>
    <t xml:space="preserve">ACABAMENTO E CANOPLA CROMADOS PARA REGISTRO - FORNECIMENTO E INSTALAÇÃO.</t>
  </si>
  <si>
    <t xml:space="preserve"> 9831 </t>
  </si>
  <si>
    <t xml:space="preserve">BANCADA DE GRANITO BRANCO POLIDO, ESP.2 CM, DIMENSÕES 0,35 X 0,80 M, PARA LAVATÓRIO, INCLUSIVE SAIA DE 12 CM - FORNECIMENTO E INSTALAÇÃO</t>
  </si>
  <si>
    <t xml:space="preserve"> 00020231 </t>
  </si>
  <si>
    <t xml:space="preserve"> 00038605 </t>
  </si>
  <si>
    <t xml:space="preserve"> 00011692 </t>
  </si>
  <si>
    <t xml:space="preserve"> 00037590 </t>
  </si>
  <si>
    <t xml:space="preserve"> 00007568 </t>
  </si>
  <si>
    <t xml:space="preserve">BANCADA DE GRANITO BRANCO POLIDO, ESP.2 CM, DIMENSÕES 0,60 X 2,30 M, PARA COZINHA, INCLUSIVE SAIA DE 7 CM - FORNECIMENTO E INSTALAÇÃO</t>
  </si>
  <si>
    <t xml:space="preserve"> 00038633 </t>
  </si>
  <si>
    <t xml:space="preserve">PRATELEIRAS DE MDF REVESTIDAS C/ LAMINADO MELAMÍNICO TEXTURIZADO COR BRANCA, DIMENSÕES  175X35X3 CM, FIXADAS COM MÃOS FRANCESAS METÁLICAS, CONFORME PROJETO - FORNECIMENTO E INSTALAÇÃO</t>
  </si>
  <si>
    <t xml:space="preserve">SEES - SERVIÇOS ESPECIAIS</t>
  </si>
  <si>
    <t xml:space="preserve"> 00034514 </t>
  </si>
  <si>
    <t xml:space="preserve"> 3649 </t>
  </si>
  <si>
    <t xml:space="preserve">ARMÁRIO INFERIOR DE BANCADA DA COPA, CONFECCIONADO EM MDF REVESTIDO COM LAMINADO MELAMÍNICO TEXTURIZADO COR BRANCA, DIMENSÕES 230X60X63 CM, CONFORME PROJETO - FORNECIMENTO E INSTALAÇÃO</t>
  </si>
  <si>
    <t xml:space="preserve"> 00034659 </t>
  </si>
  <si>
    <t xml:space="preserve"> I-ARQ-MARC-PRRS-002 </t>
  </si>
  <si>
    <t xml:space="preserve"> I-ARQ-MARC-PRRS-001 </t>
  </si>
  <si>
    <t xml:space="preserve"> 00034665 </t>
  </si>
  <si>
    <t xml:space="preserve"> I-ARQ-MARC-003 </t>
  </si>
  <si>
    <t xml:space="preserve"> 00044396 </t>
  </si>
  <si>
    <t xml:space="preserve">BALCÃO DE RECEPÇÃO/ATENDIMENTO, CONFECCIONADO EM MDF REVESTIDO COM LAMINADO MELAMÍNICO TEXTURIZADO COR BRANCA, COM TAMPO DE GRANITO BRANCO ITAÚNAS, CONFORME PROJETO - FORNECIMENTO E INSTALAÇÃO</t>
  </si>
  <si>
    <t xml:space="preserve"> 00011795 </t>
  </si>
  <si>
    <t xml:space="preserve">PREPARO MANUAL DE TERRENO S/ RASPAGEM SUPERFICIAL</t>
  </si>
  <si>
    <t xml:space="preserve">121,25</t>
  </si>
  <si>
    <t xml:space="preserve">COMPACTAÇÃO MECÂNICA DE SOLO PARA EXECUÇÃO DE RADIER, PISO DE CONCRETO OU LAJE SOBRE SOLO, COM COMPACTADOR DE SOLOS TIPO PLACA VIBRATÓRIA. AF_09/2021</t>
  </si>
  <si>
    <t xml:space="preserve"> 91277 </t>
  </si>
  <si>
    <t xml:space="preserve">PLACA VIBRATÓRIA REVERSÍVEL COM MOTOR 4 TEMPOS A GASOLINA, FORÇA CENTRÍFUGA DE 25 KN (2500 KGF), POTÊNCIA 5,5 CV - CHP DIURNO. AF_08/2015</t>
  </si>
  <si>
    <t xml:space="preserve">APLICAÇÃO DE LONA PLÁSTICA PARA EXECUÇÃO DE PAVIMENTOS DE CONCRETO. AF_04/2022</t>
  </si>
  <si>
    <t xml:space="preserve">PAVI - PAVIMENTAÇÃO</t>
  </si>
  <si>
    <t xml:space="preserve"> 00042408 </t>
  </si>
  <si>
    <t xml:space="preserve">EXECUÇÃO DE PASSEIO (CALÇADA) OU PISO DE CONCRETO COM CONCRETO MOLDADO IN LOCO, FEITO EM OBRA, ACABAMENTO CONVENCIONAL, ESPESSURA 8 CM, ARMADO. AF_08/2022</t>
  </si>
  <si>
    <t xml:space="preserve"> 94964 </t>
  </si>
  <si>
    <t xml:space="preserve">CONCRETO FCK = 20MPA, TRAÇO 1:2,7:3 (EM MASSA SECA DE CIMENTO/ AREIA MÉDIA/ BRITA 1) - PREPARO MECÂNICO COM BETONEIRA 400 L. AF_05/2021</t>
  </si>
  <si>
    <t xml:space="preserve"> 00007156 </t>
  </si>
  <si>
    <t xml:space="preserve"> 00004509 </t>
  </si>
  <si>
    <t xml:space="preserve">ASSENTAMENTO DE GUIA (MEIO-FIO) EM TRECHO RETO, CONFECCIONADA EM CONCRETO PRÉ-FABRICADO, DIMENSÕES 100X15X13X20 CM (COMPRIMENTO X BASE INFERIOR X BASE SUPERIOR X ALTURA), PARA URBANIZAÇÃO INTERNA DE EMPREENDIMENTOS. AF_06/2016</t>
  </si>
  <si>
    <t xml:space="preserve">DROP - DRENAGEM/OBRAS DE CONTENÇÃO / POÇOS DE VISITA E CAIXAS</t>
  </si>
  <si>
    <t xml:space="preserve"> 88629 </t>
  </si>
  <si>
    <t xml:space="preserve">ARGAMASSA TRAÇO 1:3 (EM VOLUME DE CIMENTO E AREIA MÉDIA ÚMIDA), PREPARO MANUAL. AF_08/2019</t>
  </si>
  <si>
    <t xml:space="preserve"> 00041679 </t>
  </si>
  <si>
    <t xml:space="preserve">8,30</t>
  </si>
  <si>
    <t xml:space="preserve">BASE EM CONCRETO ARMADO, DIMENSÕES 2,00 X 0,60 M, P/ 3 MASTROS GALVANIZADOS, H = 7,00 M - INCLUSIVE MASTROS</t>
  </si>
  <si>
    <t xml:space="preserve">CJ</t>
  </si>
  <si>
    <t xml:space="preserve"> 88477 </t>
  </si>
  <si>
    <t xml:space="preserve">CONTRAPISO COM ARGAMASSA AUTONIVELANTE, APLICADO SOBRE LAJE, ADERIDO, ESPESSURA 3CM. AF_07/2021</t>
  </si>
  <si>
    <t xml:space="preserve"> 102475 </t>
  </si>
  <si>
    <t xml:space="preserve">CONCRETO FCK = 20MPA, TRAÇO 1:2,6:2,9 (EM MASSA SECA DE CIMENTO/ AREIA MÉDIA/ SEIXO ROLADO) - PREPARO MECÂNICO COM BETONEIRA 400 L. AF_05/2021</t>
  </si>
  <si>
    <t xml:space="preserve"> S.05.000.036714 </t>
  </si>
  <si>
    <t xml:space="preserve">ESPELHO CRISTAL, ESPESSURA 4MM, COLADO, SEM MOLDURA - FORNECIMENTO E INSTALAÇÃO</t>
  </si>
  <si>
    <t xml:space="preserve">M²</t>
  </si>
  <si>
    <t xml:space="preserve"> 3.70.45 </t>
  </si>
  <si>
    <t xml:space="preserve"> 00011186 </t>
  </si>
  <si>
    <t xml:space="preserve">3,12</t>
  </si>
  <si>
    <t xml:space="preserve">ALARME AUDIOVISUAL P/ SANITÁRIO ACESSÍVEL, WIRELESS, INCLUSIVE ACIONADOR E SIRENE - FORNECIMENTO E INSTALAÇÃO</t>
  </si>
  <si>
    <t xml:space="preserve"> I-ARQ-ACES-PRRS-01 </t>
  </si>
  <si>
    <t xml:space="preserve">ASSENTO SANITÁRIO CONVENCIONAL - FORNECIMENTO E INSTALACAO. AF_01/2020</t>
  </si>
  <si>
    <t xml:space="preserve"> 00000377 </t>
  </si>
  <si>
    <t xml:space="preserve">ASSENTO SANITÁRIO SLOW CLOSE - FORNECIMENTO E INSTALACAO - REF.: AP.165.17</t>
  </si>
  <si>
    <t xml:space="preserve"> 228 </t>
  </si>
  <si>
    <t xml:space="preserve">IMPERMEABILIZAÇÃO DE SUPERFÍCIE COM ARGAMASSA POLIMÉRICA / MEMBRANA ACRÍLICA, 4 DEMÃOS, REFORÇADA COM VÉU DE POLIÉSTER (MAV). AF_06/2018</t>
  </si>
  <si>
    <t xml:space="preserve"> 88270 </t>
  </si>
  <si>
    <t xml:space="preserve">IMPERMEABILIZADOR COM ENCARGOS COMPLEMENTARES</t>
  </si>
  <si>
    <t xml:space="preserve"> 00004030 </t>
  </si>
  <si>
    <t xml:space="preserve"> 00000135 </t>
  </si>
  <si>
    <t xml:space="preserve">67,00</t>
  </si>
  <si>
    <t xml:space="preserve">IMPERMEABILIZAÇÃO DE SUPERFÍCIE COM MANTA ASFÁLTICA TIPO III CLASSE B E=4MM, UMA CAMADA, INCLUSIVE APLICAÇÃO DE PRIMER ASFÁLTICO</t>
  </si>
  <si>
    <t xml:space="preserve"> 00004226 </t>
  </si>
  <si>
    <t xml:space="preserve"> 00000511 </t>
  </si>
  <si>
    <t xml:space="preserve"> 00004015 </t>
  </si>
  <si>
    <t xml:space="preserve">96,50</t>
  </si>
  <si>
    <t xml:space="preserve">IMPERMEABILIZAÇÃO DE SUPERFÍCIE COM EMULSÃO ASFÁLTICA, 2 DEMÃOS AF_06/2018</t>
  </si>
  <si>
    <t xml:space="preserve"> 00000626 </t>
  </si>
  <si>
    <t xml:space="preserve">187,00</t>
  </si>
  <si>
    <t xml:space="preserve">CAIXA D´ÁGUA EM POLIETILENO, 1000 LITROS (INCLUSOS TUBOS, CONEXÕES E TORNEIRA DE BÓIA) - FORNECIMENTO E INSTALAÇÃO.</t>
  </si>
  <si>
    <t xml:space="preserve"> 94650 </t>
  </si>
  <si>
    <t xml:space="preserve">TUBO, PVC, SOLDÁVEL, DN 40 MM, INSTALADO EM RESERVAÇÃO DE ÁGUA DE EDIFICAÇÃO QUE POSSUA RESERVATÓRIO DE FIBRA/FIBROCIMENTO   FORNECIMENTO E INSTALAÇÃO. AF_06/2016</t>
  </si>
  <si>
    <t xml:space="preserve"> 94692 </t>
  </si>
  <si>
    <t xml:space="preserve">TÊ, PVC, SOLDÁVEL, DN 40 MM INSTALADO EM RESERVAÇÃO DE ÁGUA DE EDIFICAÇÃO QUE POSSUA RESERVATÓRIO DE FIBRA/FIBROCIMENTO   FORNECIMENTO E INSTALAÇÃO. AF_06/2016</t>
  </si>
  <si>
    <t xml:space="preserve"> 94676 </t>
  </si>
  <si>
    <t xml:space="preserve">JOELHO 90 GRAUS, PVC, SOLDÁVEL, DN 40 MM INSTALADO EM RESERVAÇÃO DE ÁGUA DE EDIFICAÇÃO QUE POSSUA RESERVATÓRIO DE FIBRA/FIBROCIMENTO   FORNECIMENTO E INSTALAÇÃO. AF_06/2016</t>
  </si>
  <si>
    <t xml:space="preserve"> 102591 </t>
  </si>
  <si>
    <t xml:space="preserve">FURO EM CAIXA D'ÁGUA COM ESPESSURA DE 2 ATÉ 5 MM E DIÂMETRO DE 25 MM. AF_06/2021</t>
  </si>
  <si>
    <t xml:space="preserve"> 94703 </t>
  </si>
  <si>
    <t xml:space="preserve">ADAPTADOR COM FLANGE E ANEL DE VEDAÇÃO, PVC, SOLDÁVEL, DN  25 MM X 3/4 , INSTALADO EM RESERVAÇÃO DE ÁGUA DE EDIFICAÇÃO QUE POSSUA RESERVATÓRIO DE FIBRA/FIBROCIMENTO   FORNECIMENTO E INSTALAÇÃO. AF_06/2016</t>
  </si>
  <si>
    <t xml:space="preserve"> 94688 </t>
  </si>
  <si>
    <t xml:space="preserve">TÊ, PVC, SOLDÁVEL, DN  25 MM INSTALADO EM RESERVAÇÃO DE ÁGUA DE EDIFICAÇÃO QUE POSSUA RESERVATÓRIO DE FIBRA/FIBROCIMENTO   FORNECIMENTO E INSTALAÇÃO. AF_06/2016</t>
  </si>
  <si>
    <t xml:space="preserve"> 94705 </t>
  </si>
  <si>
    <t xml:space="preserve">ADAPTADOR COM FLANGE E ANEL DE VEDAÇÃO, PVC, SOLDÁVEL, DN 40 MM X 1 1/4 , INSTALADO EM RESERVAÇÃO DE ÁGUA DE EDIFICAÇÃO QUE POSSUA RESERVATÓRIO DE FIBRA/FIBROCIMENTO   FORNECIMENTO E INSTALAÇÃO. AF_06/2016</t>
  </si>
  <si>
    <t xml:space="preserve"> 94648 </t>
  </si>
  <si>
    <t xml:space="preserve">TUBO, PVC, SOLDÁVEL, DN  25 MM, INSTALADO EM RESERVAÇÃO DE ÁGUA DE EDIFICAÇÃO QUE POSSUA RESERVATÓRIO DE FIBRA/FIBROCIMENTO   FORNECIMENTO E INSTALAÇÃO. AF_06/2016</t>
  </si>
  <si>
    <t xml:space="preserve"> 102607 </t>
  </si>
  <si>
    <t xml:space="preserve">CAIXA D´ÁGUA EM POLIETILENO, 1000 LITROS - FORNECIMENTO E INSTALAÇÃO. AF_06/2021</t>
  </si>
  <si>
    <t xml:space="preserve"> 94672 </t>
  </si>
  <si>
    <t xml:space="preserve">JOELHO 90 GRAUS COM BUCHA DE LATÃO, PVC, SOLDÁVEL, DN  25 MM, X 3/4 INSTALADO EM RESERVAÇÃO DE ÁGUA DE EDIFICAÇÃO QUE POSSUA RESERVATÓRIO DE FIBRA/FIBROCIMENTO   FORNECIMENTO E INSTALAÇÃO. AF_06/2016</t>
  </si>
  <si>
    <t xml:space="preserve"> 102595 </t>
  </si>
  <si>
    <t xml:space="preserve">FURO EM CAIXA D'ÁGUA COM ESPESSURA DE 2 ATÉ 5 MM E DIÂMETRO DE 40 MM. AF_06/2021</t>
  </si>
  <si>
    <t xml:space="preserve"> 94491 </t>
  </si>
  <si>
    <t xml:space="preserve">REGISTRO DE ESFERA, PVC, SOLDÁVEL, COM VOLANTE, DN  40 MM - FORNECIMENTO E INSTALAÇÃO. AF_08/2021</t>
  </si>
  <si>
    <t xml:space="preserve"> 94796 </t>
  </si>
  <si>
    <t xml:space="preserve">TORNEIRA DE BOIA PARA CAIXA D'ÁGUA, ROSCÁVEL, 3/4" - FORNECIMENTO E INSTALAÇÃO. AF_08/2021</t>
  </si>
  <si>
    <t xml:space="preserve">REGISTRO DE ESFERA, PVC, SOLDÁVEL, COM VOLANTE, DN  25 MM - FORNECIMENTO E INSTALAÇÃO. AF_08/2021</t>
  </si>
  <si>
    <t xml:space="preserve">30,00</t>
  </si>
  <si>
    <t xml:space="preserve">RECOMPOSIÇÃO DE PAVIMENTO EM PISO INTERTRAVADO, COM REAPROVEITAMENTO DOS BLOCOS INTERTRAVADOS, PARA FECHAMENTO DE VALAS - INCLUSO RETIRADA E COLOCAÇÃO DO MATERIAL. AF_12/2020</t>
  </si>
  <si>
    <t xml:space="preserve"> 97635 </t>
  </si>
  <si>
    <t xml:space="preserve">DEMOLIÇÃO DE PAVIMENTO INTERTRAVADO, DE FORMA MANUAL, COM REAPROVEITAMENTO. AF_12/2017</t>
  </si>
  <si>
    <t xml:space="preserve"> 91278 </t>
  </si>
  <si>
    <t xml:space="preserve">PLACA VIBRATÓRIA REVERSÍVEL COM MOTOR 4 TEMPOS A GASOLINA, FORÇA CENTRÍFUGA DE 25 KN (2500 KGF), POTÊNCIA 5,5 CV - CHI DIURNO. AF_08/2015</t>
  </si>
  <si>
    <t xml:space="preserve"> 00004741 </t>
  </si>
  <si>
    <t xml:space="preserve">45,00</t>
  </si>
  <si>
    <t xml:space="preserve"> 00009868 </t>
  </si>
  <si>
    <t xml:space="preserve"> 00020083 </t>
  </si>
  <si>
    <t xml:space="preserve"> 00000122 </t>
  </si>
  <si>
    <t xml:space="preserve">160,00</t>
  </si>
  <si>
    <t xml:space="preserve">TUBO PVC SOLDÁVEL ÁGUA FRIA DN 32 MM, INCLUSIVE CONEXÕES - FORNECIMENTO E INSTALAÇÃO</t>
  </si>
  <si>
    <t xml:space="preserve"> 00009869 </t>
  </si>
  <si>
    <t xml:space="preserve">TUBO PVC SOLDÁVEL ÁGUA FRIA DN 40 MM, INCLUSIVE CONEXÕES - FORNECIMENTO E INSTALAÇÃO</t>
  </si>
  <si>
    <t xml:space="preserve"> 00009874 </t>
  </si>
  <si>
    <t xml:space="preserve">PINTURA DE TUBOS / ELETRODUTOS COM ESMALTE SINTÉTICO COM DUAS DEMÃOS (DIÂMETROS VARIADOS)</t>
  </si>
  <si>
    <t xml:space="preserve"> 00005318 </t>
  </si>
  <si>
    <t xml:space="preserve"> 00003768 </t>
  </si>
  <si>
    <t xml:space="preserve"> 00007292 </t>
  </si>
  <si>
    <t xml:space="preserve">SUPORTE PARA TUBOS HORIZONTAIS ENTRE 1/2” E 3” (CHUMBADORES, TIRANTES E ABRAÇADEIRA) - FORNECIMENTO E INSTALAÇÃO </t>
  </si>
  <si>
    <t xml:space="preserve">INES - INSTALAÇÕES ESPECIAIS</t>
  </si>
  <si>
    <t xml:space="preserve"> 00004342 </t>
  </si>
  <si>
    <t xml:space="preserve"> 9783 </t>
  </si>
  <si>
    <t xml:space="preserve"> 11072 </t>
  </si>
  <si>
    <t xml:space="preserve"> 00039142 </t>
  </si>
  <si>
    <t xml:space="preserve"> 00011964 </t>
  </si>
  <si>
    <t xml:space="preserve">18,00</t>
  </si>
  <si>
    <t xml:space="preserve">SUPORTE VERTICAL PARA TUBOS SIMPLES ENTRE 1/2” E 3” (BUCHA, PARAFUSO E ABRAÇADEIRA) - FORNECIMENTO E INSTALAÇÃO</t>
  </si>
  <si>
    <t xml:space="preserve"> 00039140 </t>
  </si>
  <si>
    <t xml:space="preserve"> 00004376 </t>
  </si>
  <si>
    <t xml:space="preserve"> 00011059 </t>
  </si>
  <si>
    <t xml:space="preserve"> 00011674 </t>
  </si>
  <si>
    <t xml:space="preserve"> 00038383 </t>
  </si>
  <si>
    <t xml:space="preserve"> 00020080 </t>
  </si>
  <si>
    <t xml:space="preserve">REGISTRO DE ESFERA, PVC, SOLDÁVEL, COM VOLANTE, DN  32 MM - FORNECIMENTO E INSTALAÇÃO. AF_08/2021</t>
  </si>
  <si>
    <t xml:space="preserve"> 00011675 </t>
  </si>
  <si>
    <t xml:space="preserve">REGISTRO DE GAVETA BRUTO, LATÃO, ROSCÁVEL, 3/4" - FORNECIMENTO E INSTALAÇÃO. AF_08/2021</t>
  </si>
  <si>
    <t xml:space="preserve"> 00006016 </t>
  </si>
  <si>
    <t xml:space="preserve">HIDRÔMETRO DN 25 (¾ ), 5,0 M³/H FORNECIMENTO E INSTALAÇÃO. AF_11/2016</t>
  </si>
  <si>
    <t xml:space="preserve"> 00012774 </t>
  </si>
  <si>
    <t xml:space="preserve">CAIXA EM CONCRETO PRÉ-MOLDADO PARA ABRIGO DE HIDRÔMETRO - FORNECIMENTO E INSTALAÇÃO.</t>
  </si>
  <si>
    <t xml:space="preserve"> 00011882 </t>
  </si>
  <si>
    <t xml:space="preserve">CAIXA EM CONCRETO PRÉ-MOLDADO PARA REGISTRO DE ESFERA - FORNECIMENTO E INSTALAÇÃO.</t>
  </si>
  <si>
    <t xml:space="preserve">TUBO PVC ESGOTO PREDIAL DN 40MM, SERIE NORMAL, INCLUSIVE CONEXOES - FORNECIMENTO E INSTALACAO</t>
  </si>
  <si>
    <t xml:space="preserve"> 00009835 </t>
  </si>
  <si>
    <t xml:space="preserve">TUBO PVC ESGOTO PREDIAL DN 50MM, SERIE NORMAL, INCLUSIVE CONEXOES - FORNECIMENTO E INSTALACAO</t>
  </si>
  <si>
    <t xml:space="preserve"> 00009838 </t>
  </si>
  <si>
    <t xml:space="preserve">TERMINAL DE VENTILAÇÃO, PVC, SÉRIE NORMAL, ESGOTO PREDIAL, DN 50 MM, JUNTA SOLDÁVEL, FORNECIDO E INSTALADO EM PRUMADA DE ESGOTO SANITÁRIO OU VENTILAÇÃO. AF_08/2022</t>
  </si>
  <si>
    <t xml:space="preserve"> 00039319 </t>
  </si>
  <si>
    <t xml:space="preserve"> 00009836 </t>
  </si>
  <si>
    <t xml:space="preserve">CAIXA SIFONADA, PVC, DN 150 X 150 X 50 MM + PROLONGADOR (EXCLUSIVE GRELHA E PORTA GRELHA) - FORNECIMENTO E INSTALAÇÃO</t>
  </si>
  <si>
    <t xml:space="preserve"> 00011738 </t>
  </si>
  <si>
    <t xml:space="preserve"> 00011712 </t>
  </si>
  <si>
    <t xml:space="preserve">GRELHA ROTATIVA PARA CAIXA SIFONADA / RALO (GRELHA + PORTA GRELHA) - 150 x 150 - INOX - FORNECIMENTO E INSTALAÇÃO</t>
  </si>
  <si>
    <t xml:space="preserve"> 6.75.26 </t>
  </si>
  <si>
    <t xml:space="preserve">CAIXA DE PASSAGEM/INSPEÇÃO EM ALVENARIA 60 X 60 CM (INTERNA), 75 CM (ALTURA MÉDIA), COM TAMPÃO EM FERRO FUNDIDO (P/ TRÁFEGO LEVE)</t>
  </si>
  <si>
    <t xml:space="preserve">ASTU - ASSENTAMENTO DE TUBOS E PECAS</t>
  </si>
  <si>
    <t xml:space="preserve"> 73432 </t>
  </si>
  <si>
    <t xml:space="preserve">CHP - BETONEIRA CAPAC. 320 L, MOTOR DIESEL 6 HP, ALFA 320 OU SIMILAR</t>
  </si>
  <si>
    <t xml:space="preserve"> 88291 </t>
  </si>
  <si>
    <t xml:space="preserve">OPERADOR DE BETONEIRA (CAMINHÃO) COM ENCARGOS COMPLEMENTARES</t>
  </si>
  <si>
    <t xml:space="preserve">CAIXA DE GORDURA PEQUENA (CAPACIDADE: 19 L), CIRCULAR, EM PVC, DIÂMETRO INTERNO= 0,3 M. AF_12/2020</t>
  </si>
  <si>
    <t xml:space="preserve"> 101618 </t>
  </si>
  <si>
    <t xml:space="preserve">PREPARO DE FUNDO DE VALA COM LARGURA MENOR QUE 1,5 M, COM CAMADA DE AREIA, LANÇAMENTO MANUAL. AF_08/2020</t>
  </si>
  <si>
    <t xml:space="preserve"> 00035277 </t>
  </si>
  <si>
    <t xml:space="preserve">RALO HEMISFÉRICO DE FERRO FUNDIDO TIPO ABACAXI D = 100 MM + ANEL ANTI-INFILTRAÇÃO - FORNECIMENTO E INSTALAÇÃO</t>
  </si>
  <si>
    <t xml:space="preserve"> 00011708 </t>
  </si>
  <si>
    <t xml:space="preserve">TUBO PVC ESGOTO OU AGUA PLUVIAL PREDIAL DN 75MM, SERIE NORMAL, INCLUSIVE CONEXOES - FORNECIMENTO E INSTALACAO</t>
  </si>
  <si>
    <t xml:space="preserve"> 00009837 </t>
  </si>
  <si>
    <t xml:space="preserve">PLACA DE SINALIZACAO DE SEGURANCA CONTRA INCENDIO, FOTOLUMINESCENTE, TAMANHOS VARIADOS (CONFORME PROJETO), EM PVC *2* MM ANTI-CHAMAS (SIMBOLOS, CORES E PICTOGRAMAS CONFORME NBR 16820 - REF.: EVERLUX OU EQUIVALENTE)</t>
  </si>
  <si>
    <t xml:space="preserve"> 00037539 </t>
  </si>
  <si>
    <t xml:space="preserve"> 00037560 </t>
  </si>
  <si>
    <t xml:space="preserve"> 00037559 </t>
  </si>
  <si>
    <t xml:space="preserve"> 00037557 </t>
  </si>
  <si>
    <t xml:space="preserve"> 00037558 </t>
  </si>
  <si>
    <t xml:space="preserve"> 00000583 </t>
  </si>
  <si>
    <t xml:space="preserve"> 11922 </t>
  </si>
  <si>
    <t xml:space="preserve"> 00037556 </t>
  </si>
  <si>
    <t xml:space="preserve">0,75</t>
  </si>
  <si>
    <t xml:space="preserve">EXTINTOR DE INCÊNDIO PORTÁTIL COM CARGA DE PQS DE 6 KG, CLASSE BC - FORNECIMENTO E INSTALAÇÃO. AF_10/2020_PE</t>
  </si>
  <si>
    <t xml:space="preserve"> 00010892 </t>
  </si>
  <si>
    <t xml:space="preserve"> 00004350 </t>
  </si>
  <si>
    <t xml:space="preserve">LUMINÁRIA DE EMERGÊNCIA LED BIVOLT 1000 LÚMENS, BATERIA 6V x 4,0 AH SELADA. REF.: FLUXEON FLX 1000 - FORNECIMENTO E INSTALAÇÃO.</t>
  </si>
  <si>
    <t xml:space="preserve"> I-ELE-EQUI-38774.1 </t>
  </si>
  <si>
    <t xml:space="preserve">INSTALAÇÃO DE DISJUNTOR TRIPOLAR (63 A) EM QUADRO ELÉTRICO EXISTENTE</t>
  </si>
  <si>
    <t xml:space="preserve"> 00001575 </t>
  </si>
  <si>
    <t xml:space="preserve"> 10063 </t>
  </si>
  <si>
    <t xml:space="preserve">CONDULETE DE ALUMÍNIO, TIPO X, PARA ELETRODUTO DE AÇO GALVANIZADO DN 50 MM (2''), APARENTE - FORNECIMENTO E INSTALAÇÃO.</t>
  </si>
  <si>
    <t xml:space="preserve"> 00002596 </t>
  </si>
  <si>
    <t xml:space="preserve"> 00011950 </t>
  </si>
  <si>
    <t xml:space="preserve">ELETRODUTO EM ACO GALVANIZADO A FOGO (IMERSÃO A QUENTE), PESADO, PAREDE DE 2,25 MM - DIAMETRO NOMINAL 50 (2") - NBR 5624 - INCLUSIVE CONEXOES - FORNECIMENTO E INSTALACAO</t>
  </si>
  <si>
    <t xml:space="preserve"> P.04.000.042127 </t>
  </si>
  <si>
    <t xml:space="preserve">8,00</t>
  </si>
  <si>
    <t xml:space="preserve">CAIXA DE PASSAGEM de alvenaria, 30 x 30 x 50 cm (interno), com tampão de ferro fundido T-16 </t>
  </si>
  <si>
    <t xml:space="preserve"> 11315.1 </t>
  </si>
  <si>
    <t xml:space="preserve">TAMPÃO FOFO T-16 (7KG) - 30X30CM (P/ CAIXA DE INSPECAO)</t>
  </si>
  <si>
    <t xml:space="preserve"> 88261 </t>
  </si>
  <si>
    <t xml:space="preserve">CARPINTEIRO DE ESQUADRIA COM ENCARGOS COMPLEMENTARES</t>
  </si>
  <si>
    <t xml:space="preserve"> 00001106 </t>
  </si>
  <si>
    <t xml:space="preserve"> 00000033 </t>
  </si>
  <si>
    <t xml:space="preserve"> 00010535 </t>
  </si>
  <si>
    <t xml:space="preserve"> 00005069 </t>
  </si>
  <si>
    <t xml:space="preserve"> 00007258 </t>
  </si>
  <si>
    <t xml:space="preserve"> 00001346 </t>
  </si>
  <si>
    <t xml:space="preserve">ELETRODUTO 2" PEAD ENTERRADO - FORNECIMENTO E INSTALAÇÃO</t>
  </si>
  <si>
    <t xml:space="preserve"> 00002446 </t>
  </si>
  <si>
    <t xml:space="preserve">44,00</t>
  </si>
  <si>
    <t xml:space="preserve">CABO DE COBRE ISOLADO, 16 MM², ANTI-CHAMA 0,6/1 KV, ISOLAÇÂO EM HEPR (XLPE)INSTALADO EM ELETRODUTO - FORNECIMENTO E INSTALAÇÃO</t>
  </si>
  <si>
    <t xml:space="preserve"> 3813 </t>
  </si>
  <si>
    <t xml:space="preserve"> 00020111 </t>
  </si>
  <si>
    <t xml:space="preserve">145,00</t>
  </si>
  <si>
    <t xml:space="preserve">QUADRO DE DISTRIBUIÇÃO - MPF (PONTA PORÃ - MS)</t>
  </si>
  <si>
    <t xml:space="preserve"> 00034714 </t>
  </si>
  <si>
    <t xml:space="preserve"> 00034616 </t>
  </si>
  <si>
    <t xml:space="preserve"> 00001570 </t>
  </si>
  <si>
    <t xml:space="preserve"> 00039759 </t>
  </si>
  <si>
    <t xml:space="preserve"> I-ELE-MEDIDOR 127/220V </t>
  </si>
  <si>
    <t xml:space="preserve"> 00039445 </t>
  </si>
  <si>
    <t xml:space="preserve"> 00034653 </t>
  </si>
  <si>
    <t xml:space="preserve"> 00039471 </t>
  </si>
  <si>
    <t xml:space="preserve">ELETROCALHA GALVANIZADA A FOGO, PERFURADA, CHAPA #18 - PAREDE 1,25 MM - DIM. 100 X 50 - INCLUSIVE CONEXÕES E ACESSÓRIOS - FORNECIMENTO E INSTALAÇÃO</t>
  </si>
  <si>
    <t xml:space="preserve"> P.04.000.062115 </t>
  </si>
  <si>
    <t xml:space="preserve">CAIXA DE PASSAGEM DE SOBREPOR, EM PVC, COM TAMPA APARAFUSADA, DIMENSOES 30 X 30 X 10 CM - FORNECIMENTO E INSTALAÇÃO</t>
  </si>
  <si>
    <t xml:space="preserve"> 00043102 </t>
  </si>
  <si>
    <t xml:space="preserve">CAIXA DE PASSAGEM RETANGULAR COM TAMPA APARAFUSADA, DE EMBUTIR, EM PVC, 40 X 40 CM,  INSTALADA EM PAREDE - FORNECIMENTO E INSTALAÇÃO</t>
  </si>
  <si>
    <t xml:space="preserve"> 00043096 </t>
  </si>
  <si>
    <t xml:space="preserve">CAIXA DE TOMADA 4X2" PARA PISO, EM ALUMÍNIO FUNDIDO COM TAMPA EM INOX OU LATÃO POLIDO. FORNECIMENTO E INSTALAÇÃO.</t>
  </si>
  <si>
    <t xml:space="preserve">TOMADAS / INTERRUPTORES / ESPELHOS</t>
  </si>
  <si>
    <t xml:space="preserve"> I10250 </t>
  </si>
  <si>
    <t xml:space="preserve"> I9412 </t>
  </si>
  <si>
    <t xml:space="preserve">CAIXA RETANGULAR 4" X 2" BAIXA (0,40 M DO PISO), PVC, INSTALADA EM PAREDE - FORNECIMENTO E INSTALAÇÃO. AF_12/2015</t>
  </si>
  <si>
    <t xml:space="preserve"> 00001872 </t>
  </si>
  <si>
    <t xml:space="preserve">16,00</t>
  </si>
  <si>
    <t xml:space="preserve">CAIXA RETANGULAR 4" X 2" MÉDIA (1,00 M DO PISO), PVC, INSTALADA EM PAREDE - FORNECIMENTO E INSTALAÇÃO. AF_12/2015</t>
  </si>
  <si>
    <t xml:space="preserve">CAIXA RETANGULAR 4" X 2" ALTA (2,00 M DO PISO), PVC, INSTALADA EM PAREDE - FORNECIMENTO E INSTALAÇÃO. AF_03/2023</t>
  </si>
  <si>
    <t xml:space="preserve">CAIXA RETANGULAR 4" X 2" , PVC, INSTALADA EM FORRO DE GESSO - FORNECIMENTO E INSTALAÇÃO. AF_03/2023</t>
  </si>
  <si>
    <t xml:space="preserve">10,00</t>
  </si>
  <si>
    <t xml:space="preserve">ELETRODUTO RÍGIDO SOLDÁVEL, PVC, DN 32 MM (1''), APARENTE - FORNECIMENTO E INSTALAÇÃO. AF_10/2022</t>
  </si>
  <si>
    <t xml:space="preserve"> 00002679 </t>
  </si>
  <si>
    <t xml:space="preserve">155,00</t>
  </si>
  <si>
    <t xml:space="preserve">ELETRODUTO FLEXÍVEL CORRUGADO REFORÇADO, PVC, DN 32 MM (1"), PARA CIRCUITOS TERMINAIS, INSTALADO EM PAREDE - FORNECIMENTO E INSTALAÇÃO. AF_03/2023</t>
  </si>
  <si>
    <t xml:space="preserve"> 00039245 </t>
  </si>
  <si>
    <t xml:space="preserve">125,00</t>
  </si>
  <si>
    <t xml:space="preserve">RASGO EM ALVENARIA PARA ELETRODUTOS COM DIAMETROS MENORES OU IGUAIS A 40 MM. AF_05/2015</t>
  </si>
  <si>
    <t xml:space="preserve">CHUMBAMENTO LINEAR EM ALVENARIA PARA RAMAIS/DISTRIBUIÇÃO COM DIÂMETROS MENORES OU IGUAIS A 40 MM. AF_05/2015</t>
  </si>
  <si>
    <t xml:space="preserve"> 92006 </t>
  </si>
  <si>
    <t xml:space="preserve">TOMADA BAIXA DE EMBUTIR (2 MÓDULOS), 2P+T 10 A, SEM SUPORTE E SEM PLACA - FORNECIMENTO E INSTALAÇÃO. AF_03/2023</t>
  </si>
  <si>
    <t xml:space="preserve"> 91946 </t>
  </si>
  <si>
    <t xml:space="preserve">SUPORTE PARAFUSADO COM PLACA DE ENCAIXE 4" X 2" MÉDIO (1,30 M DO PISO) PARA PONTO ELÉTRICO - FORNECIMENTO E INSTALAÇÃO. AF_03/2023</t>
  </si>
  <si>
    <t xml:space="preserve"> 91998 </t>
  </si>
  <si>
    <t xml:space="preserve">TOMADA BAIXA DE EMBUTIR (1 MÓDULO), 2P+T 10 A, SEM SUPORTE E SEM PLACA - FORNECIMENTO E INSTALAÇÃO. AF_03/2023</t>
  </si>
  <si>
    <t xml:space="preserve">11,00</t>
  </si>
  <si>
    <t xml:space="preserve">TOMADA MÉDIA DE EMBUTIR (2 MÓDULOS), 2P+T 10 A, INCLUINDO SUPORTE E PLACA - FORNECIMENTO E INSTALAÇÃO. AF_03/2023</t>
  </si>
  <si>
    <t xml:space="preserve"> 92002 </t>
  </si>
  <si>
    <t xml:space="preserve">TOMADA MÉDIA DE EMBUTIR (2 MÓDULOS), 2P+T 10 A, SEM SUPORTE E SEM PLACA - FORNECIMENTO E INSTALAÇÃO. AF_03/2023</t>
  </si>
  <si>
    <t xml:space="preserve">TOMADA MÉDIA DE EMBUTIR (1 MÓDULO), 2P+T 10 A, INCLUINDO SUPORTE E PLACA - FORNECIMENTO E INSTALAÇÃO. AF_03/2023</t>
  </si>
  <si>
    <t xml:space="preserve"> 91994 </t>
  </si>
  <si>
    <t xml:space="preserve">TOMADA MÉDIA DE EMBUTIR (1 MÓDULO), 2P+T 10 A, SEM SUPORTE E SEM PLACA - FORNECIMENTO E INSTALAÇÃO. AF_03/2023</t>
  </si>
  <si>
    <t xml:space="preserve">TOMADA ALTA DE EMBUTIR (1 MÓDULO), 2P+T 10 A, INCLUINDO SUPORTE E PLACA - FORNECIMENTO E INSTALAÇÃO. AF_03/2023</t>
  </si>
  <si>
    <t xml:space="preserve"> 91990 </t>
  </si>
  <si>
    <t xml:space="preserve">TOMADA ALTA DE EMBUTIR (1 MÓDULO), 2P+T 10 A, SEM SUPORTE E SEM PLACA - FORNECIMENTO E INSTALAÇÃO. AF_03/2023</t>
  </si>
  <si>
    <t xml:space="preserve">14,00</t>
  </si>
  <si>
    <t xml:space="preserve"> 00021127 </t>
  </si>
  <si>
    <t xml:space="preserve"> 00001014 </t>
  </si>
  <si>
    <t xml:space="preserve">2.060,00</t>
  </si>
  <si>
    <t xml:space="preserve">PONTO DE FORÇA PARA EQUIPAMENTOS DE AR CONDICIONADO SPLIT, EXECUTADO EM CAIXA RETANGULAR 4"x2", PVC, INSTALADO EM ÁREA EXTERNA - FORNECIMENTO E INSTALAÇÂO</t>
  </si>
  <si>
    <t xml:space="preserve"> 00007543 </t>
  </si>
  <si>
    <t xml:space="preserve">LUMINÁRIA DE EMBUTIR COM REFLETOR E ALETAS EM ALUMÍNIO, COM DUAS LÂMPADAS TUBOLEDS T5 DE 20W, LIGADA EM TOMADA INSTALADA EM CONDULETE ATRAVÉS DE CABO 3x1,5mm² - FORNECIMENTO E INSTALAÇÃO</t>
  </si>
  <si>
    <t xml:space="preserve"> 00039331 </t>
  </si>
  <si>
    <t xml:space="preserve"> 00038101 </t>
  </si>
  <si>
    <t xml:space="preserve"> 13370 </t>
  </si>
  <si>
    <t xml:space="preserve"> 00039387 </t>
  </si>
  <si>
    <t xml:space="preserve"> 00039510 </t>
  </si>
  <si>
    <t xml:space="preserve"> 00039257 </t>
  </si>
  <si>
    <t xml:space="preserve">23,00</t>
  </si>
  <si>
    <t xml:space="preserve">LUMINÁRIA CIRCULAR DE EMBUTIR COM REFLETOR EM ALUMÍNIO ANODIZADO, COM 2 LÂMPADAS LED DE 10W BASE E27, LIGADA EM TOMADA INSTALADA EM CONDULETE ATRAVÉS DE CABO 3x1,5mm² - FORNECIMENTO E INSTALAÇÃO.</t>
  </si>
  <si>
    <t xml:space="preserve"> 00038194 </t>
  </si>
  <si>
    <t xml:space="preserve"> 00038770 </t>
  </si>
  <si>
    <t xml:space="preserve">INTERRUPTOR SIMPLES (1 MÓDULO), 10A/250V, INCLUINDO SUPORTE E PLACA - FORNECIMENTO E INSTALAÇÃO. AF_03/2023</t>
  </si>
  <si>
    <t xml:space="preserve"> 91952 </t>
  </si>
  <si>
    <t xml:space="preserve">INTERRUPTOR SIMPLES (1 MÓDULO), 10A/250V, SEM SUPORTE E SEM PLACA - FORNECIMENTO E INSTALAÇÃO. AF_03/2023</t>
  </si>
  <si>
    <t xml:space="preserve"> 91958 </t>
  </si>
  <si>
    <t xml:space="preserve">INTERRUPTOR SIMPLES (2 MÓDULOS), 10A/250V, SEM SUPORTE E SEM PLACA - FORNECIMENTO E INSTALAÇÃO. AF_03/2023</t>
  </si>
  <si>
    <t xml:space="preserve">INTERRUPTOR SIMPLES (3 MÓDULOS), 10A/250V, INCLUINDO SUPORTE E PLACA - FORNECIMENTO E INSTALAÇÃO. AF_03/2023</t>
  </si>
  <si>
    <t xml:space="preserve"> 91966 </t>
  </si>
  <si>
    <t xml:space="preserve">INTERRUPTOR SIMPLES (3 MÓDULOS), 10A/250V, SEM SUPORTE E SEM PLACA - FORNECIMENTO E INSTALAÇÃO. AF_03/2023</t>
  </si>
  <si>
    <t xml:space="preserve">INTERRUPTOR PARALELO (1 MÓDULO), 10A/250V, INCLUINDO SUPORTE E PLACA - FORNECIMENTO E INSTALAÇÃO. AF_03/2023</t>
  </si>
  <si>
    <t xml:space="preserve"> 91954 </t>
  </si>
  <si>
    <t xml:space="preserve">INTERRUPTOR PARALELO (1 MÓDULO), 10A/250V, SEM SUPORTE E SEM PLACA - FORNECIMENTO E INSTALAÇÃO. AF_03/2023</t>
  </si>
  <si>
    <t xml:space="preserve">ELETROCALHA GALVANIZADA A FOGO, LISA, CHAPA #18 - PAREDE 1,25 MM - DIM. 100 X 50 - INCLUSIVE CONEXÕES E ACESSÓRIOS - FORNECIMENTO E INSTALAÇÃO</t>
  </si>
  <si>
    <t xml:space="preserve"> P.04.000.062039 </t>
  </si>
  <si>
    <t xml:space="preserve">48,00</t>
  </si>
  <si>
    <t xml:space="preserve">64,00</t>
  </si>
  <si>
    <t xml:space="preserve">CONDULETE DE PVC, TIPO X, PARA ELETRODUTO DE PVC SOLDÁVEL DN 32 MM (1</t>
  </si>
  <si>
    <t xml:space="preserve"> 00039345 </t>
  </si>
  <si>
    <t xml:space="preserve">POSTE TUBULAR METÁLICO EM AÇO 1010 GALVANIZADO DIAM. 50 mm, H = 350 cm</t>
  </si>
  <si>
    <t xml:space="preserve"> 00021013 </t>
  </si>
  <si>
    <t xml:space="preserve">MINI RACK DE PAREDE 19" x 6U x 450mm - FORNECIMENTO E INSTALAÇÃO</t>
  </si>
  <si>
    <t xml:space="preserve"> I-CAB-EQUI-002 </t>
  </si>
  <si>
    <t xml:space="preserve"> I-CAB-EQUI-001 </t>
  </si>
  <si>
    <t xml:space="preserve">PATCH PANEL DESCARREGADO - FORNECIMENTO E INSTALAÇÃO EM RACK - Ref.: FURUKAWA OU EQUIVALENTE TÉCNICO</t>
  </si>
  <si>
    <t xml:space="preserve"> I-CAB-011 </t>
  </si>
  <si>
    <t xml:space="preserve">CONECTOR FEMEA RJ - 45, CATEGORIA 6 - Fornecimento e instalação. Ref.: GIGALAN FURUKAWA ou equivalente técnico.</t>
  </si>
  <si>
    <t xml:space="preserve"> 00039601 </t>
  </si>
  <si>
    <t xml:space="preserve">CABO DE PAR TRANCADO UTP, 4 PARES, CATEGORIA 6, ISOL. CM - FORNECIMENTO E INSTALAÇÃO. REF. FUROKAWA GIGALAN CM OU EQUIVALENTE TECNICO</t>
  </si>
  <si>
    <t xml:space="preserve"> I-CAB-CABO-004 </t>
  </si>
  <si>
    <t xml:space="preserve">321,00</t>
  </si>
  <si>
    <t xml:space="preserve">TOMADA DE REDE RJ45 DUPLA, CATEGORIA 6, INSTALADO EM CAIXA RETANGULAR 4" X 4", INCLUINDO SUPORTE E PLACA - FORNECIMENTO E INSTALAÇÃO.</t>
  </si>
  <si>
    <t xml:space="preserve"> 91944 </t>
  </si>
  <si>
    <t xml:space="preserve">CAIXA RETANGULAR 4" X 4" BAIXA (0,30 M DO PISO), PVC, INSTALADA EM PAREDE - FORNECIMENTO E INSTALAÇÃO. AF_03/2023</t>
  </si>
  <si>
    <t xml:space="preserve"> 00038096 </t>
  </si>
  <si>
    <t xml:space="preserve">TOMADA DE REDE RJ45 SIMPLES, CATEGORIA 6, INSTALADO EM CAIXA RETANGULAR 4" X 4", INCLUINDO SUPORTE E PLACA - FORNECIMENTO E INSTALAÇÃO.</t>
  </si>
  <si>
    <t xml:space="preserve">IDENTIFICAÇÃO E CERTIFICAÇÃO DOS CABOS COM LAUDO (IDENTIFICAÇÃO DAS EXTREMIDADES DOS CABOS E DOS PONTOS)</t>
  </si>
  <si>
    <t xml:space="preserve"> 88266 </t>
  </si>
  <si>
    <t xml:space="preserve">ELETROTÉCNICO COM ENCARGOS COMPLEMENTARES</t>
  </si>
  <si>
    <t xml:space="preserve"> I-CAB-009 </t>
  </si>
  <si>
    <t xml:space="preserve"> I-CAB-IDENT-001 </t>
  </si>
  <si>
    <t xml:space="preserve">AR CONDICIONADO SPLIT INVERTER, CASSETE (TETO), 18000 BTUS/H, CICLO QUENTE/FRIO, 60 HZ, CLASSIFICACAO ENERGETICA A E COM SELO PROCEL, GAS R410A OU R32, CONTROLE S/ FIO - FORNECIMENTO E INSTALAÇÃO.</t>
  </si>
  <si>
    <t xml:space="preserve"> 100308 </t>
  </si>
  <si>
    <t xml:space="preserve">MECÂNICO DE REFRIGERAÇÃO COM ENCARGOS COMPLEMENTARES</t>
  </si>
  <si>
    <t xml:space="preserve"> I-CLI-EQUI-S18K-K7-INVERTER </t>
  </si>
  <si>
    <t xml:space="preserve"> 00013348 </t>
  </si>
  <si>
    <t xml:space="preserve"> 00039997 </t>
  </si>
  <si>
    <t xml:space="preserve"> 00037591 </t>
  </si>
  <si>
    <t xml:space="preserve"> 00039996 </t>
  </si>
  <si>
    <t xml:space="preserve"> 00013246 </t>
  </si>
  <si>
    <t xml:space="preserve"> 00011976 </t>
  </si>
  <si>
    <t xml:space="preserve">GABINETE DE VENTILAÇÃO COM FILTRAGEM DUPLA CLASSE G4+M5, FILTROS INCLUSOS, VAZÃO MÁXIMA 484 M3/H, PRESSÃO MÁXIMA 35 MMCA, GABINETE EM CHAPA ACO GALVANIZADO PINTADA, DUTO DN150 (6"), REF.: SICFLUX FH150 - FORNECIMENTO E INSTALAÇÃO</t>
  </si>
  <si>
    <t xml:space="preserve"> 88279 </t>
  </si>
  <si>
    <t xml:space="preserve">MONTADOR ELETROMECÃNICO COM ENCARGOS COMPLEMENTARES</t>
  </si>
  <si>
    <t xml:space="preserve"> I-CLI-EQUI-EX-FH150 </t>
  </si>
  <si>
    <t xml:space="preserve">INSUFLADOR/RENOVADOR DE AR COM FILTRO G4+F5, VAZÃO MÍNIMA DE 54 m³/h JÁ COM FILTROS, INSTALAÇÃO EM PAREDE, REF.: SICFLUX SPLITVENT – FORNECIMENTO E INSTALAÇÃO</t>
  </si>
  <si>
    <t xml:space="preserve">UN </t>
  </si>
  <si>
    <t xml:space="preserve"> I-CLI-EQUI-SPLITVENT </t>
  </si>
  <si>
    <t xml:space="preserve">TUBO EM COBRE FLEXÍVEL, DN 1/4, COM ISOLAMENTO, INSTALADO EM RAMAL DE ALIMENTAÇÃO DE AR CONDICIONADO COM CONDENSADORA INDIVIDUAL   FORNECIMENTO E INSTALAÇÃO. AF_12/2015</t>
  </si>
  <si>
    <t xml:space="preserve"> 00039738 </t>
  </si>
  <si>
    <t xml:space="preserve"> 00039662 </t>
  </si>
  <si>
    <t xml:space="preserve">43,00</t>
  </si>
  <si>
    <t xml:space="preserve">TUBO EM COBRE FLEXÍVEL, DN 1/2", COM ISOLAMENTO, INSTALADO EM RAMAL DE ALIMENTAÇÃO DE AR CONDICIONADO COM CONDENSADORA INDIVIDUAL  FORNECIMENTO E INSTALAÇÃO. AF_12/2015</t>
  </si>
  <si>
    <t xml:space="preserve"> 00039737 </t>
  </si>
  <si>
    <t xml:space="preserve"> 00039660 </t>
  </si>
  <si>
    <t xml:space="preserve">RASGO E CHUMBAMENTO EM ALVENARIA PARA TUBOS DE SPLIT PAREDE DE 9000 A 24000 BTUS/H. AF_11/2021</t>
  </si>
  <si>
    <t xml:space="preserve">RASGO EM ALVENARIA PARA RAMAIS/ DISTRIBUIÇÃO COM DIAMETROS MENORES OU IGUAIS A 40 MM. AF_05/2015</t>
  </si>
  <si>
    <t xml:space="preserve">TUBO, PVC, SOLDÁVEL, DN 25MM, INSTALADO EM DRENO DE AR-CONDICIONADO - FORNECIMENTO E INSTALAÇÃO. AF_08/2022</t>
  </si>
  <si>
    <t xml:space="preserve">31,00</t>
  </si>
  <si>
    <t xml:space="preserve">TE, PVC, SOLDÁVEL, DN 25MM, INSTALADO EM DRENO DE AR-CONDICIONADO - FORNECIMENTO E INSTALAÇÃO. AF_08/2022</t>
  </si>
  <si>
    <t xml:space="preserve"> 00007139 </t>
  </si>
  <si>
    <t xml:space="preserve">JOELHO 90 GRAUS, PVC, SOLDÁVEL, DN 25MM, INSTALADO EM DRENO DE AR-CONDICIONADO - FORNECIMENTO E INSTALAÇÃO. AF_08/2022</t>
  </si>
  <si>
    <t xml:space="preserve"> 00003529 </t>
  </si>
  <si>
    <t xml:space="preserve">29,00</t>
  </si>
  <si>
    <t xml:space="preserve">TUBO DE ESPUMA DE POLIETILENO EXPANDIDO FLEXIVEL PARA ISOLAMENTO TERMICO DE TUBULACAO DE AR CONDICIONADO, AGUA QUENTE, DN 1", E= 10 MM, INSTALADO EM TUBULAÇÃO DE DRENO DE AR-CONDICIONADO - FORNECIMENTO E INSTALAÇÃO.</t>
  </si>
  <si>
    <t xml:space="preserve"> 00039714 </t>
  </si>
  <si>
    <t xml:space="preserve"> 00039719 </t>
  </si>
  <si>
    <t xml:space="preserve">19,00</t>
  </si>
  <si>
    <t xml:space="preserve">TUBO PVC, SERIE NORMAL, ESGOTO PREDIAL, DN 150 MM, FORNECIDO E INSTALADO EM SUBCOLETOR AÉREO DE ESGOTO SANITÁRIO. AF_08/2022</t>
  </si>
  <si>
    <t xml:space="preserve"> 00020065 </t>
  </si>
  <si>
    <t xml:space="preserve">13,00</t>
  </si>
  <si>
    <t xml:space="preserve">TUBO PVC, SERIE NORMAL, ESGOTO PREDIAL, DN 100 MM, FORNECIDO E INSTALADO EM PRUMADA DE ESGOTO SANITÁRIO OU VENTILAÇÃO. AF_08/2022</t>
  </si>
  <si>
    <t xml:space="preserve">TE DE REDUÇÃO, PVC LEVE, SÉRIE NORMAL, CURTO, 90 GRAUS, COM BOLSA PARA ANEL, 150 X 100 MM, JUNTA ELÁSTICA - FORNECIMENTO E INSTALAÇÃO</t>
  </si>
  <si>
    <t xml:space="preserve"> 00000301 </t>
  </si>
  <si>
    <t xml:space="preserve"> 00020078 </t>
  </si>
  <si>
    <t xml:space="preserve"> 00000305 </t>
  </si>
  <si>
    <t xml:space="preserve"> I-HID-PVC-LEVE-CNX-TE-RED-150X100 </t>
  </si>
  <si>
    <t xml:space="preserve">JOELHO 90 GRAUS, PVC, SERIE NORMAL, ESGOTO PREDIAL, DN 150 MM, JUNTA ELÁSTICA, FORNECIDO E INSTALADO EM SUBCOLETOR AÉREO DE ESGOTO SANITÁRIO. AF_08/2022</t>
  </si>
  <si>
    <t xml:space="preserve"> 00037950 </t>
  </si>
  <si>
    <t xml:space="preserve">FURO EM ALVENARIA PARA DIÂMETROS MAIORES QUE 75 MM. AF_05/2015</t>
  </si>
  <si>
    <t xml:space="preserve">SUPORTE PARA TUBOS HORIZONTAIS ENTRE 4” E 8” (CHUMBADORES, TIRANTES E ABRAÇADEIRA) - FORNECIMENTO E INSTALAÇÃO </t>
  </si>
  <si>
    <t xml:space="preserve"> 00039145 </t>
  </si>
  <si>
    <t xml:space="preserve">DIFUSOR/REGULADOR DE VAZÃO DE AR CIRCULAR DN 100 MM, CONSTRUÍDO EM PLÁSTICO ABS, REF.: SICFLUX RVA 100 - FORNECIMENTO E INSTALAÇÃO</t>
  </si>
  <si>
    <t xml:space="preserve"> I-CLI-DUTO-T-0001 </t>
  </si>
  <si>
    <t xml:space="preserve">GRELHA DE AR QUADRADA METÁLICA COM CONEXÃO CIRCULAR DN 150 PARA INSTALAÇÃO EXTERNA E INTERNA - REF.: SICFLUX GFM-S 150 - FORNECIMENTO E INSTALAÇÃO</t>
  </si>
  <si>
    <t xml:space="preserve"> I-CLI-DUTO-T-GFM-S 150 </t>
  </si>
  <si>
    <t xml:space="preserve">CABO MULTIPOLAR DE COBRE, FLEXIVEL - PP - 3 CONDUTORES DE 2,5 MM2 - FORNECIMENTO E INSTALAÇÃO</t>
  </si>
  <si>
    <t xml:space="preserve"> 00039258 </t>
  </si>
  <si>
    <t xml:space="preserve">ELETRODUTO FLEXÍVEL CORRUGADO REFORÇADO, PVC, DN 20 MM (1/2"), PARA CIRCUITOS TERMINAIS, INSTALADO EM FORRO - FORNECIMENTO E INSTALAÇÃO. AF_03/2023</t>
  </si>
  <si>
    <t xml:space="preserve"> 00039243 </t>
  </si>
  <si>
    <t xml:space="preserve">37,00</t>
  </si>
  <si>
    <t xml:space="preserve">ELETRODUTO FLEXÍVEL CORRUGADO REFORÇADO, PVC, DN 20 MM (1/2"), PARA CIRCUITOS TERMINAIS, INSTALADO EM PAREDE - FORNECIMENTO E INSTALAÇÃO. AF_03/2023</t>
  </si>
  <si>
    <t xml:space="preserve">ACABAMENTO DO CONJUNTO DE TUBULAÇÕES FRIGORÍGENAS EM FITA ANTICORROSIVA DE PVC FLEXIVEL, COR PRETA OU BRANCA, L = 50 MM, E= *0,25* MM, DIÂMETRO DO CONJUNTO ATÉ 100 MM - FORNECIMENTO E INSTALAÇÃO</t>
  </si>
  <si>
    <t xml:space="preserve"> 00039634 </t>
  </si>
  <si>
    <t xml:space="preserve">LIMPEZA PERMANENTE DA OBRA</t>
  </si>
  <si>
    <t xml:space="preserve">%</t>
  </si>
  <si>
    <t xml:space="preserve">LIMPEZA FINAL DA OBRA</t>
  </si>
  <si>
    <t xml:space="preserve"> 00000003 </t>
  </si>
  <si>
    <t xml:space="preserve">205,00</t>
  </si>
  <si>
    <t xml:space="preserve">90,00</t>
  </si>
  <si>
    <t xml:space="preserve">DEMOLIÇÃO DE BARRACÃO DE OBRA</t>
  </si>
  <si>
    <t xml:space="preserve"> 97629 </t>
  </si>
  <si>
    <t xml:space="preserve">DEMOLIÇÃO DE LAJES, DE FORMA MECANIZADA COM MARTELETE, SEM REAPROVEITAMENTO. AF_12/2017</t>
  </si>
  <si>
    <t xml:space="preserve"> 97647 </t>
  </si>
  <si>
    <t xml:space="preserve">REMOÇÃO DE TELHAS, DE FIBROCIMENTO, METÁLICA E CERÂMICA, DE FORMA MANUAL, SEM REAPROVEITAMENTO. AF_12/2017</t>
  </si>
  <si>
    <t xml:space="preserve">PROJETOS AS BUILT (REVISÃO DE TODAS AS DISCIPLINAS)</t>
  </si>
  <si>
    <t xml:space="preserve"> 88597 </t>
  </si>
  <si>
    <t xml:space="preserve">DESENHISTA DETALHISTA COM ENCARGOS COMPLEMENTARES</t>
  </si>
  <si>
    <t xml:space="preserve"> 88255 </t>
  </si>
  <si>
    <t xml:space="preserve">AUXILIAR TÉCNICO DE ENGENHARIA COM ENCARGOS COMPLEMENTARES</t>
  </si>
  <si>
    <t xml:space="preserve"> 90777 </t>
  </si>
  <si>
    <t xml:space="preserve">ENGENHEIRO CIVIL DE OBRA JUNIOR COM ENCARGOS COMPLEMENTARES</t>
  </si>
  <si>
    <t xml:space="preserve">ELABORAÇÃO DO PROGRAMA DE GERENCIAMENTO DE RISCOS - PGR (INCLUINDO PROJETOS E REVISÕES AO LONGO DAS ETAPAS DA OBRA)</t>
  </si>
  <si>
    <t xml:space="preserve"> 93567 </t>
  </si>
  <si>
    <t xml:space="preserve">TAXAS E EMOLUMENTOS (ALVARÁ DE CONSTRUÇÃO, HABITE-SE E DEMAIS TAXAS)</t>
  </si>
  <si>
    <t xml:space="preserve"> I-SER-PORA-TAXA-01 </t>
  </si>
  <si>
    <t xml:space="preserve"> I-ELE-SFCR-PGR-19 </t>
  </si>
  <si>
    <t xml:space="preserve"> I-SER-PORA-TAXA-02 </t>
  </si>
  <si>
    <t xml:space="preserve">INSUMOS PÚBLICOS - CANTEIRO DE OBRA</t>
  </si>
  <si>
    <t xml:space="preserve"> I10255 </t>
  </si>
  <si>
    <t xml:space="preserve"> 00044480 </t>
  </si>
  <si>
    <t xml:space="preserve"> 00014250 </t>
  </si>
  <si>
    <t xml:space="preserve">ADMINISTRAÇÃO DA OBRA</t>
  </si>
  <si>
    <t xml:space="preserve"> 93565 </t>
  </si>
  <si>
    <t xml:space="preserve"> 93572 </t>
  </si>
  <si>
    <t xml:space="preserve">ENCARREGADO GERAL DE OBRAS COM ENCARGOS COMPLEMENTARES</t>
  </si>
  <si>
    <t xml:space="preserve">PLANILHA ANALÍTICA - COMPOSIÇÕES AUXILIARES (SEM BDI)</t>
  </si>
  <si>
    <t xml:space="preserve">TOTAL SEM BDI</t>
  </si>
  <si>
    <t xml:space="preserve">Composições Principais</t>
  </si>
  <si>
    <t xml:space="preserve">MURO EM ALVENARIA, INCLUSIVE REBOCO, PINTURA E CHAPIM PRÉ-MOLDADO, h = 230 cm</t>
  </si>
  <si>
    <t xml:space="preserve">Composições Auxiliares</t>
  </si>
  <si>
    <t xml:space="preserve"> 00000096 </t>
  </si>
  <si>
    <t xml:space="preserve"> 00000098 </t>
  </si>
  <si>
    <t xml:space="preserve"> 00007319 </t>
  </si>
  <si>
    <t xml:space="preserve"> 00005066 </t>
  </si>
  <si>
    <t xml:space="preserve"> 00000183 </t>
  </si>
  <si>
    <t xml:space="preserve"> 88238 </t>
  </si>
  <si>
    <t xml:space="preserve">AJUDANTE DE ARMADOR COM ENCARGOS COMPLEMENTARES</t>
  </si>
  <si>
    <t xml:space="preserve"> 95308 </t>
  </si>
  <si>
    <t xml:space="preserve">CURSO DE CAPACITAÇÃO PARA AJUDANTE DE ARMADOR (ENCARGOS COMPLEMENTARES) - HORISTA</t>
  </si>
  <si>
    <t xml:space="preserve"> 00037371 </t>
  </si>
  <si>
    <t xml:space="preserve"> 00037370 </t>
  </si>
  <si>
    <t xml:space="preserve"> 00043489 </t>
  </si>
  <si>
    <t xml:space="preserve"> 00037373 </t>
  </si>
  <si>
    <t xml:space="preserve"> 00006114 </t>
  </si>
  <si>
    <t xml:space="preserve"> 00043465 </t>
  </si>
  <si>
    <t xml:space="preserve"> 00037372 </t>
  </si>
  <si>
    <t xml:space="preserve"> 95309 </t>
  </si>
  <si>
    <t xml:space="preserve">CURSO DE CAPACITAÇÃO PARA AJUDANTE DE CARPINTEIRO (ENCARGOS COMPLEMENTARES) - HORISTA</t>
  </si>
  <si>
    <t xml:space="preserve"> 00043459 </t>
  </si>
  <si>
    <t xml:space="preserve"> 00006117 </t>
  </si>
  <si>
    <t xml:space="preserve"> 00043483 </t>
  </si>
  <si>
    <t xml:space="preserve"> 88241 </t>
  </si>
  <si>
    <t xml:space="preserve">AJUDANTE DE OPERAÇÃO EM GERAL COM ENCARGOS COMPLEMENTARES</t>
  </si>
  <si>
    <t xml:space="preserve"> 95311 </t>
  </si>
  <si>
    <t xml:space="preserve">CURSO DE CAPACITAÇÃO PARA AJUDANTE DE OPERAÇÃO EM GERAL (ENCARGOS COMPLEMENTARES) - HORISTA</t>
  </si>
  <si>
    <t xml:space="preserve"> 00000248 </t>
  </si>
  <si>
    <t xml:space="preserve"> 95313 </t>
  </si>
  <si>
    <t xml:space="preserve">CURSO DE CAPACITAÇÃO PARA AJUDANTE ESPECIALIZADO (ENCARGOS COMPLEMENTARES) - HORISTA</t>
  </si>
  <si>
    <t xml:space="preserve"> 00043467 </t>
  </si>
  <si>
    <t xml:space="preserve"> 00000242 </t>
  </si>
  <si>
    <t xml:space="preserve"> 00043491 </t>
  </si>
  <si>
    <t xml:space="preserve"> 00020017 </t>
  </si>
  <si>
    <t xml:space="preserve"> 00039026 </t>
  </si>
  <si>
    <t xml:space="preserve"> 00034566 </t>
  </si>
  <si>
    <t xml:space="preserve"> 00034558 </t>
  </si>
  <si>
    <t xml:space="preserve"> 00038783 </t>
  </si>
  <si>
    <t xml:space="preserve"> 87367 </t>
  </si>
  <si>
    <t xml:space="preserve">ARGAMASSA TRAÇO 1:1:6 (EM VOLUME DE CIMENTO, CAL E AREIA MÉDIA ÚMIDA) PARA EMBOÇO/MASSA ÚNICA/ASSENTAMENTO DE ALVENARIA DE VEDAÇÃO, PREPARO MANUAL. AF_08/2019</t>
  </si>
  <si>
    <t xml:space="preserve"> 89225 </t>
  </si>
  <si>
    <t xml:space="preserve">BETONEIRA CAPACIDADE NOMINAL DE 600 L, CAPACIDADE DE MISTURA 360 L, MOTOR ELÉTRICO TRIFÁSICO POTÊNCIA DE 4 CV, SEM CARREGADOR - CHP DIURNO. AF_05/2023</t>
  </si>
  <si>
    <t xml:space="preserve"> 89226 </t>
  </si>
  <si>
    <t xml:space="preserve">BETONEIRA CAPACIDADE NOMINAL DE 600 L, CAPACIDADE DE MISTURA 360 L, MOTOR ELÉTRICO TRIFÁSICO POTÊNCIA DE 4 CV, SEM CARREGADOR - CHI DIURNO. AF_05/2023</t>
  </si>
  <si>
    <t xml:space="preserve"> 00000367 </t>
  </si>
  <si>
    <t xml:space="preserve"> 100475 </t>
  </si>
  <si>
    <t xml:space="preserve">ARGAMASSA TRAÇO 1:3 (EM VOLUME DE CIMENTO E AREIA MÉDIA ÚMIDA) COM ADIÇÃO DE IMPERMEABILIZANTE, PREPARO MECÂNICO COM BETONEIRA 400 L. AF_08/2019</t>
  </si>
  <si>
    <t xml:space="preserve"> 00000123 </t>
  </si>
  <si>
    <t xml:space="preserve"> 87316 </t>
  </si>
  <si>
    <t xml:space="preserve">ARGAMASSA TRAÇO 1:4 (EM VOLUME DE CIMENTO E AREIA GROSSA ÚMIDA) PARA CHAPISCO CONVENCIONAL, PREPARO MECÂNICO COM BETONEIRA 400 L. AF_08/2019</t>
  </si>
  <si>
    <t xml:space="preserve"> 87301 </t>
  </si>
  <si>
    <t xml:space="preserve">ARGAMASSA TRAÇO 1:4 (EM VOLUME DE CIMENTO E AREIA MÉDIA ÚMIDA) PARA CONTRAPISO, PREPARO MECÂNICO COM BETONEIRA 400 L. AF_08/2019</t>
  </si>
  <si>
    <t xml:space="preserve"> 00043617 </t>
  </si>
  <si>
    <t xml:space="preserve"> 88245 </t>
  </si>
  <si>
    <t xml:space="preserve">ARMADOR COM ENCARGOS COMPLEMENTARES</t>
  </si>
  <si>
    <t xml:space="preserve"> 95314 </t>
  </si>
  <si>
    <t xml:space="preserve">CURSO DE CAPACITAÇÃO PARA ARMADOR (ENCARGOS COMPLEMENTARES) - HORISTA</t>
  </si>
  <si>
    <t xml:space="preserve"> 00000378 </t>
  </si>
  <si>
    <t xml:space="preserve"> 92803 </t>
  </si>
  <si>
    <t xml:space="preserve">CORTE E DOBRA DE AÇO CA-50, DIÂMETRO DE 10,0 MM. AF_06/2022</t>
  </si>
  <si>
    <t xml:space="preserve"> 00043132 </t>
  </si>
  <si>
    <t xml:space="preserve"> 92804 </t>
  </si>
  <si>
    <t xml:space="preserve">CORTE E DOBRA DE AÇO CA-50, DIÂMETRO DE 12,5 MM. AF_06/2022</t>
  </si>
  <si>
    <t xml:space="preserve"> 92805 </t>
  </si>
  <si>
    <t xml:space="preserve">CORTE E DOBRA DE AÇO CA-50, DIÂMETRO DE 16,0 MM. AF_06/2022</t>
  </si>
  <si>
    <t xml:space="preserve"> 92806 </t>
  </si>
  <si>
    <t xml:space="preserve">CORTE E DOBRA DE AÇO CA-50, DIÂMETRO DE 20,0 MM. AF_06/2022</t>
  </si>
  <si>
    <t xml:space="preserve"> 92798 </t>
  </si>
  <si>
    <t xml:space="preserve">CORTE E DOBRA DE AÇO CA-50, DIÂMETRO DE 25,0 MM. AF_06/2022</t>
  </si>
  <si>
    <t xml:space="preserve"> 92802 </t>
  </si>
  <si>
    <t xml:space="preserve">CORTE E DOBRA DE AÇO CA-50, DIÂMETRO DE 8,0 MM. AF_06/2022</t>
  </si>
  <si>
    <t xml:space="preserve"> 92799 </t>
  </si>
  <si>
    <t xml:space="preserve">CORTE E DOBRA DE AÇO CA-60, DIÂMETRO DE 4,2 MM. AF_06/2022</t>
  </si>
  <si>
    <t xml:space="preserve"> 95316 </t>
  </si>
  <si>
    <t xml:space="preserve">CURSO DE CAPACITAÇÃO PARA AUXILIAR DE ELETRICISTA (ENCARGOS COMPLEMENTARES) - HORISTA</t>
  </si>
  <si>
    <t xml:space="preserve"> 00043460 </t>
  </si>
  <si>
    <t xml:space="preserve"> 00000247 </t>
  </si>
  <si>
    <t xml:space="preserve"> 00043484 </t>
  </si>
  <si>
    <t xml:space="preserve"> 95317 </t>
  </si>
  <si>
    <t xml:space="preserve">CURSO DE CAPACITAÇÃO PARA AUXILIAR DE ENCANADOR OU BOMBEIRO HIDRÁULICO (ENCARGOS COMPLEMENTARES) - HORISTA</t>
  </si>
  <si>
    <t xml:space="preserve"> 00043461 </t>
  </si>
  <si>
    <t xml:space="preserve"> 00000246 </t>
  </si>
  <si>
    <t xml:space="preserve"> 00043485 </t>
  </si>
  <si>
    <t xml:space="preserve"> 95320 </t>
  </si>
  <si>
    <t xml:space="preserve">CURSO DE CAPACITAÇÃO PARA AUXILIAR DE SERRALHEIRO (ENCARGOS COMPLEMENTARES) - HORISTA</t>
  </si>
  <si>
    <t xml:space="preserve"> 00000252 </t>
  </si>
  <si>
    <t xml:space="preserve"> 95323 </t>
  </si>
  <si>
    <t xml:space="preserve">CURSO DE CAPACITAÇÃO PARA AUXILIAR TÉCNICO DE ENGENHARIA (ENCARGOS COMPLEMENTARES) - HORISTA</t>
  </si>
  <si>
    <t xml:space="preserve"> 00043462 </t>
  </si>
  <si>
    <t xml:space="preserve"> 00043486 </t>
  </si>
  <si>
    <t xml:space="preserve"> 00000532 </t>
  </si>
  <si>
    <t xml:space="preserve"> 95324 </t>
  </si>
  <si>
    <t xml:space="preserve">CURSO DE CAPACITAÇÃO PARA AZULEJISTA OU LADRILHISTA (ENCARGOS COMPLEMENTARES) - HORISTA</t>
  </si>
  <si>
    <t xml:space="preserve"> 00004760 </t>
  </si>
  <si>
    <t xml:space="preserve"> 86880 </t>
  </si>
  <si>
    <t xml:space="preserve">VÁLVULA EM PLÁSTICO CROMADO TIPO AMERICANA 3.1/2 X 1.1/2 SEM ADAPTADOR PARA PIA - FORNECIMENTO E INSTALAÇÃO. AF_01/2020</t>
  </si>
  <si>
    <t xml:space="preserve"> 86894 </t>
  </si>
  <si>
    <t xml:space="preserve">BANCADA DE MÁRMORE SINTÉTICO, DE 120 X 60CM, COM CUBA INTEGRADA - FORNECIMENTO E INSTALAÇÃO. AF_01/2020</t>
  </si>
  <si>
    <t xml:space="preserve"> 86911 </t>
  </si>
  <si>
    <t xml:space="preserve">TORNEIRA CROMADA LONGA, DE PAREDE, 1/2 OU 3/4, PARA PIA DE COZINHA, PADRÃO POPULAR - FORNECIMENTO E INSTALAÇÃO. AF_01/2020</t>
  </si>
  <si>
    <t xml:space="preserve"> 00000541 </t>
  </si>
  <si>
    <t xml:space="preserve"> 90801 </t>
  </si>
  <si>
    <t xml:space="preserve">BATENTE PARA PORTA DE MADEIRA, PADRÃO MÉDIO - FORNECIMENTO E MONTAGEM. AF_12/2019</t>
  </si>
  <si>
    <t xml:space="preserve"> 00039027 </t>
  </si>
  <si>
    <t xml:space="preserve"> 88826 </t>
  </si>
  <si>
    <t xml:space="preserve">BETONEIRA CAPACIDADE NOMINAL DE 400 L, CAPACIDADE DE MISTURA 280 L, MOTOR ELÉTRICO TRIFÁSICO POTÊNCIA DE 2 CV, SEM CARREGADOR - DEPRECIAÇÃO. AF_10/2014</t>
  </si>
  <si>
    <t xml:space="preserve"> 88827 </t>
  </si>
  <si>
    <t xml:space="preserve">BETONEIRA CAPACIDADE NOMINAL DE 400 L, CAPACIDADE DE MISTURA 280 L, MOTOR ELÉTRICO TRIFÁSICO POTÊNCIA DE 2 CV, SEM CARREGADOR - JUROS. AF_10/2014</t>
  </si>
  <si>
    <t xml:space="preserve"> 88828 </t>
  </si>
  <si>
    <t xml:space="preserve">BETONEIRA CAPACIDADE NOMINAL DE 400 L, CAPACIDADE DE MISTURA 280 L, MOTOR ELÉTRICO TRIFÁSICO POTÊNCIA DE 2 CV, SEM CARREGADOR - MANUTENÇÃO. AF_10/2014</t>
  </si>
  <si>
    <t xml:space="preserve"> 88829 </t>
  </si>
  <si>
    <t xml:space="preserve">BETONEIRA CAPACIDADE NOMINAL DE 400 L, CAPACIDADE DE MISTURA 280 L, MOTOR ELÉTRICO TRIFÁSICO POTÊNCIA DE 2 CV, SEM CARREGADOR - MATERIAIS NA OPERAÇÃO. AF_10/2014</t>
  </si>
  <si>
    <t xml:space="preserve"> 00002705 </t>
  </si>
  <si>
    <t xml:space="preserve"> 89221 </t>
  </si>
  <si>
    <t xml:space="preserve">BETONEIRA CAPACIDADE NOMINAL DE 600 L, CAPACIDADE DE MISTURA 360 L, MOTOR ELÉTRICO TRIFÁSICO POTÊNCIA DE 4 CV, SEM CARREGADOR - DEPRECIAÇÃO. AF_05/2023</t>
  </si>
  <si>
    <t xml:space="preserve"> 89222 </t>
  </si>
  <si>
    <t xml:space="preserve">BETONEIRA CAPACIDADE NOMINAL DE 600 L, CAPACIDADE DE MISTURA 360 L, MOTOR ELÉTRICO TRIFÁSICO POTÊNCIA DE 4 CV, SEM CARREGADOR - JUROS. AF_05/2023</t>
  </si>
  <si>
    <t xml:space="preserve"> 89224 </t>
  </si>
  <si>
    <t xml:space="preserve">BETONEIRA CAPACIDADE NOMINAL DE 600 L, CAPACIDADE DE MISTURA 360 L, MOTOR ELÉTRICO TRIFÁSICO POTÊNCIA DE 4 CV, SEM CARREGADOR - MATERIAIS NA OPERAÇÃO. AF_05/2023</t>
  </si>
  <si>
    <t xml:space="preserve"> 89223 </t>
  </si>
  <si>
    <t xml:space="preserve">BETONEIRA CAPACIDADE NOMINAL DE 600 L, CAPACIDADE DE MISTURA 360 L, MOTOR ELÉTRICO TRIFÁSICO POTÊNCIA DE 4 CV, SEM CARREGADOR - MANUTENÇÃO. AF_05/2023</t>
  </si>
  <si>
    <t xml:space="preserve"> 00036397 </t>
  </si>
  <si>
    <t xml:space="preserve"> 00001013 </t>
  </si>
  <si>
    <t xml:space="preserve"> 00000979 </t>
  </si>
  <si>
    <t xml:space="preserve"> 00000996 </t>
  </si>
  <si>
    <t xml:space="preserve"> 00011881 </t>
  </si>
  <si>
    <t xml:space="preserve"> 00034636 </t>
  </si>
  <si>
    <t xml:space="preserve"> 97734 </t>
  </si>
  <si>
    <t xml:space="preserve">PEÇA RETANGULAR PRÉ-MOLDADA, VOLUME DE CONCRETO DE 10 A 30 LITROS, TAXA DE AÇO APROXIMADA DE 30KG/M³. AF_01/2018</t>
  </si>
  <si>
    <t xml:space="preserve"> 101619 </t>
  </si>
  <si>
    <t xml:space="preserve">PREPARO DE FUNDO DE VALA COM LARGURA MENOR QUE 1,5 M, COM CAMADA DE BRITA, LANÇAMENTO MANUAL. AF_08/2020</t>
  </si>
  <si>
    <t xml:space="preserve"> 101616 </t>
  </si>
  <si>
    <t xml:space="preserve">PREPARO DE FUNDO DE VALA COM LARGURA MENOR QUE 1,5 M (ACERTO DO SOLO NATURAL). AF_08/2020</t>
  </si>
  <si>
    <t xml:space="preserve"> 97735 </t>
  </si>
  <si>
    <t xml:space="preserve">PEÇA RETANGULAR PRÉ-MOLDADA, VOLUME DE CONCRETO DE 30 A 100 LITROS, TAXA DE AÇO APROXIMADA DE 30KG/M³. AF_01/2018</t>
  </si>
  <si>
    <t xml:space="preserve"> 00000650 </t>
  </si>
  <si>
    <t xml:space="preserve"> 00001871 </t>
  </si>
  <si>
    <t xml:space="preserve"> 00001873 </t>
  </si>
  <si>
    <t xml:space="preserve"> 88260 </t>
  </si>
  <si>
    <t xml:space="preserve">CALCETEIRO COM ENCARGOS COMPLEMENTARES</t>
  </si>
  <si>
    <t xml:space="preserve"> 95328 </t>
  </si>
  <si>
    <t xml:space="preserve">CURSO DE CAPACITAÇÃO PARA CALCETEIRO (ENCARGOS COMPLEMENTARES) - HORISTA</t>
  </si>
  <si>
    <t xml:space="preserve"> 00004759 </t>
  </si>
  <si>
    <t xml:space="preserve"> 67827 </t>
  </si>
  <si>
    <t xml:space="preserve">CAMINHÃO BASCULANTE 6 M3 TOCO, PESO BRUTO TOTAL 16.000 KG, CARGA ÚTIL MÁXIMA 11.130 KG, DISTÂNCIA ENTRE EIXOS 5,36 M, POTÊNCIA 185 CV, INCLUSIVE CAÇAMBA METÁLICA - CHI DIURNO. AF_06/2014</t>
  </si>
  <si>
    <t xml:space="preserve"> 7059 </t>
  </si>
  <si>
    <t xml:space="preserve">CAMINHÃO BASCULANTE 6 M3 TOCO, PESO BRUTO TOTAL 16.000 KG, CARGA ÚTIL MÁXIMA 11.130 KG, DISTÂNCIA ENTRE EIXOS 5,36 M, POTÊNCIA 185 CV, INCLUSIVE CAÇAMBA METÁLICA - JUROS. AF_06/2014</t>
  </si>
  <si>
    <t xml:space="preserve"> 91402 </t>
  </si>
  <si>
    <t xml:space="preserve">CAMINHÃO BASCULANTE 6 M3 TOCO, PESO BRUTO TOTAL 16.000 KG, CARGA ÚTIL MÁXIMA 11.130 KG, DISTÂNCIA ENTRE EIXOS 5,36 M, POTÊNCIA 185 CV, INCLUSIVE CAÇAMBA METÁLICA - IMPOSTOS E SEGUROS. AF_06/2014</t>
  </si>
  <si>
    <t xml:space="preserve"> 88281 </t>
  </si>
  <si>
    <t xml:space="preserve">MOTORISTA DE BASCULANTE COM ENCARGOS COMPLEMENTARES</t>
  </si>
  <si>
    <t xml:space="preserve"> 7058 </t>
  </si>
  <si>
    <t xml:space="preserve">CAMINHÃO BASCULANTE 6 M3 TOCO, PESO BRUTO TOTAL 16.000 KG, CARGA ÚTIL MÁXIMA 11.130 KG, DISTÂNCIA ENTRE EIXOS 5,36 M, POTÊNCIA 185 CV, INCLUSIVE CAÇAMBA METÁLICA - DEPRECIAÇÃO. AF_06/2014</t>
  </si>
  <si>
    <t xml:space="preserve"> 67826 </t>
  </si>
  <si>
    <t xml:space="preserve">CAMINHÃO BASCULANTE 6 M3 TOCO, PESO BRUTO TOTAL 16.000 KG, CARGA ÚTIL MÁXIMA 11.130 KG, DISTÂNCIA ENTRE EIXOS 5,36 M, POTÊNCIA 185 CV, INCLUSIVE CAÇAMBA METÁLICA - CHP DIURNO. AF_06/2014</t>
  </si>
  <si>
    <t xml:space="preserve"> 7060 </t>
  </si>
  <si>
    <t xml:space="preserve">CAMINHÃO BASCULANTE 6 M3 TOCO, PESO BRUTO TOTAL 16.000 KG, CARGA ÚTIL MÁXIMA 11.130 KG, DISTÂNCIA ENTRE EIXOS 5,36 M, POTÊNCIA 185 CV, INCLUSIVE CAÇAMBA METÁLICA - MANUTENÇÃO. AF_06/2014</t>
  </si>
  <si>
    <t xml:space="preserve"> 7061 </t>
  </si>
  <si>
    <t xml:space="preserve">CAMINHÃO BASCULANTE 6 M3 TOCO, PESO BRUTO TOTAL 16.000 KG, CARGA ÚTIL MÁXIMA 11.130 KG, DISTÂNCIA ENTRE EIXOS 5,36 M, POTÊNCIA 185 CV, INCLUSIVE CAÇAMBA METÁLICA - MATERIAIS NA OPERAÇÃO. AF_06/2014</t>
  </si>
  <si>
    <t xml:space="preserve"> 00037733 </t>
  </si>
  <si>
    <t xml:space="preserve"> 00037752 </t>
  </si>
  <si>
    <t xml:space="preserve"> 00004221 </t>
  </si>
  <si>
    <t xml:space="preserve"> 5811 </t>
  </si>
  <si>
    <t xml:space="preserve">CAMINHÃO BASCULANTE 6 M3, PESO BRUTO TOTAL 16.000 KG, CARGA ÚTIL MÁXIMA 13.071 KG, DISTÂNCIA ENTRE EIXOS 4,80 M, POTÊNCIA 230 CV INCLUSIVE CAÇAMBA METÁLICA - CHP DIURNO. AF_06/2014</t>
  </si>
  <si>
    <t xml:space="preserve"> 5695 </t>
  </si>
  <si>
    <t xml:space="preserve">CAMINHÃO BASCULANTE 6 M3, PESO BRUTO TOTAL 16.000 KG, CARGA ÚTIL MÁXIMA 13.071 KG, DISTÂNCIA ENTRE EIXOS 4,80 M, POTÊNCIA 230 CV INCLUSIVE CAÇAMBA METÁLICA - MANUTENÇÃO. AF_06/2014</t>
  </si>
  <si>
    <t xml:space="preserve"> 91369 </t>
  </si>
  <si>
    <t xml:space="preserve">CAMINHÃO BASCULANTE 6 M3, PESO BRUTO TOTAL 16.000 KG, CARGA ÚTIL MÁXIMA 13.071 KG, DISTÂNCIA ENTRE EIXOS 4,80 M, POTÊNCIA 230 CV INCLUSIVE CAÇAMBA METÁLICA - IMPOSTOS E SEGUROS. AF_06/2014</t>
  </si>
  <si>
    <t xml:space="preserve"> 53792 </t>
  </si>
  <si>
    <t xml:space="preserve">CAMINHÃO BASCULANTE 6 M3, PESO BRUTO TOTAL 16.000 KG, CARGA ÚTIL MÁXIMA 13.071 KG, DISTÂNCIA ENTRE EIXOS 4,80 M, POTÊNCIA 230 CV INCLUSIVE CAÇAMBA METÁLICA - MATERIAIS NA OPERAÇÃO. AF_06/2014</t>
  </si>
  <si>
    <t xml:space="preserve"> 91368 </t>
  </si>
  <si>
    <t xml:space="preserve">CAMINHÃO BASCULANTE 6 M3, PESO BRUTO TOTAL 16.000 KG, CARGA ÚTIL MÁXIMA 13.071 KG, DISTÂNCIA ENTRE EIXOS 4,80 M, POTÊNCIA 230 CV INCLUSIVE CAÇAMBA METÁLICA - JUROS. AF_06/2014</t>
  </si>
  <si>
    <t xml:space="preserve"> 91367 </t>
  </si>
  <si>
    <t xml:space="preserve">CAMINHÃO BASCULANTE 6 M3, PESO BRUTO TOTAL 16.000 KG, CARGA ÚTIL MÁXIMA 13.071 KG, DISTÂNCIA ENTRE EIXOS 4,80 M, POTÊNCIA 230 CV INCLUSIVE CAÇAMBA METÁLICA - DEPRECIAÇÃO. AF_06/2014</t>
  </si>
  <si>
    <t xml:space="preserve"> 00044058 </t>
  </si>
  <si>
    <t xml:space="preserve"> 91396 </t>
  </si>
  <si>
    <t xml:space="preserve">CAMINHÃO PIPA 10.000 L TRUCADO, PESO BRUTO TOTAL 23.000 KG, CARGA ÚTIL MÁXIMA 15.935 KG, DISTÂNCIA ENTRE EIXOS 4,8 M, POTÊNCIA 230 CV, INCLUSIVE TANQUE DE AÇO PARA TRANSPORTE DE ÁGUA - DEPRECIAÇÃO. AF_06/2014</t>
  </si>
  <si>
    <t xml:space="preserve"> 91397 </t>
  </si>
  <si>
    <t xml:space="preserve">CAMINHÃO PIPA 10.000 L TRUCADO, PESO BRUTO TOTAL 23.000 KG, CARGA ÚTIL MÁXIMA 15.935 KG, DISTÂNCIA ENTRE EIXOS 4,8 M, POTÊNCIA 230 CV, INCLUSIVE TANQUE DE AÇO PARA TRANSPORTE DE ÁGUA - JUROS. AF_06/2014</t>
  </si>
  <si>
    <t xml:space="preserve"> 91398 </t>
  </si>
  <si>
    <t xml:space="preserve">CAMINHÃO PIPA 10.000 L TRUCADO, PESO BRUTO TOTAL 23.000 KG, CARGA ÚTIL MÁXIMA 15.935 KG, DISTÂNCIA ENTRE EIXOS 4,8 M, POTÊNCIA 230 CV, INCLUSIVE TANQUE DE AÇO PARA TRANSPORTE DE ÁGUA - IMPOSTOS E SEGUROS. AF_06/2014</t>
  </si>
  <si>
    <t xml:space="preserve"> 88282 </t>
  </si>
  <si>
    <t xml:space="preserve">MOTORISTA DE CAMINHÃO COM ENCARGOS COMPLEMENTARES</t>
  </si>
  <si>
    <t xml:space="preserve"> 53831 </t>
  </si>
  <si>
    <t xml:space="preserve">CAMINHÃO PIPA 10.000 L TRUCADO, PESO BRUTO TOTAL 23.000 KG, CARGA ÚTIL MÁXIMA 15.935 KG, DISTÂNCIA ENTRE EIXOS 4,8 M, POTÊNCIA 230 CV, INCLUSIVE TANQUE DE AÇO PARA TRANSPORTE DE ÁGUA - MATERIAIS NA OPERAÇÃO. AF_06/2014</t>
  </si>
  <si>
    <t xml:space="preserve"> 5763 </t>
  </si>
  <si>
    <t xml:space="preserve">CAMINHÃO PIPA 10.000 L TRUCADO, PESO BRUTO TOTAL 23.000 KG, CARGA ÚTIL MÁXIMA 15.935 KG, DISTÂNCIA ENTRE EIXOS 4,8 M, POTÊNCIA 230 CV, INCLUSIVE TANQUE DE AÇO PARA TRANSPORTE DE ÁGUA - MANUTENÇÃO. AF_06/2014</t>
  </si>
  <si>
    <t xml:space="preserve"> 00037758 </t>
  </si>
  <si>
    <t xml:space="preserve"> 00037736 </t>
  </si>
  <si>
    <t xml:space="preserve"> 95329 </t>
  </si>
  <si>
    <t xml:space="preserve">CURSO DE CAPACITAÇÃO PARA CARPINTEIRO DE ESQUADRIA (ENCARGOS COMPLEMENTARES) - HORISTA</t>
  </si>
  <si>
    <t xml:space="preserve"> 00001214 </t>
  </si>
  <si>
    <t xml:space="preserve"> 95330 </t>
  </si>
  <si>
    <t xml:space="preserve">CURSO DE CAPACITAÇÃO PARA CARPINTEIRO DE FÔRMAS (ENCARGOS COMPLEMENTARES) - HORISTA</t>
  </si>
  <si>
    <t xml:space="preserve"> 00001213 </t>
  </si>
  <si>
    <t xml:space="preserve"> 00010537 </t>
  </si>
  <si>
    <t xml:space="preserve"> 88297 </t>
  </si>
  <si>
    <t xml:space="preserve">OPERADOR DE MÁQUINAS E EQUIPAMENTOS COM ENCARGOS COMPLEMENTARES</t>
  </si>
  <si>
    <t xml:space="preserve"> 91529 </t>
  </si>
  <si>
    <t xml:space="preserve">COMPACTADOR DE SOLOS DE PERCUSSÃO (SOQUETE) COM MOTOR A GASOLINA 4 TEMPOS, POTÊNCIA 4 CV - DEPRECIAÇÃO. AF_08/2015</t>
  </si>
  <si>
    <t xml:space="preserve"> 91530 </t>
  </si>
  <si>
    <t xml:space="preserve">COMPACTADOR DE SOLOS DE PERCUSSÃO (SOQUETE) COM MOTOR A GASOLINA 4 TEMPOS, POTÊNCIA 4 CV - JUROS. AF_08/2015</t>
  </si>
  <si>
    <t xml:space="preserve"> 91532 </t>
  </si>
  <si>
    <t xml:space="preserve">COMPACTADOR DE SOLOS DE PERCUSSÃO (SOQUETE) COM MOTOR A GASOLINA 4 TEMPOS, POTÊNCIA 4 CV - MATERIAIS NA OPERAÇÃO. AF_08/2015</t>
  </si>
  <si>
    <t xml:space="preserve"> 91531 </t>
  </si>
  <si>
    <t xml:space="preserve">COMPACTADOR DE SOLOS DE PERCUSSÃO (SOQUETE) COM MOTOR A GASOLINA 4 TEMPOS, POTÊNCIA 4 CV - MANUTENÇÃO. AF_08/2015</t>
  </si>
  <si>
    <t xml:space="preserve"> 00013458 </t>
  </si>
  <si>
    <t xml:space="preserve"> 00004222 </t>
  </si>
  <si>
    <t xml:space="preserve"> 90586 </t>
  </si>
  <si>
    <t xml:space="preserve">VIBRADOR DE IMERSÃO, DIÂMETRO DE PONTEIRA 45MM, MOTOR ELÉTRICO TRIFÁSICO POTÊNCIA DE 2 CV - CHP DIURNO. AF_06/2015</t>
  </si>
  <si>
    <t xml:space="preserve"> 90587 </t>
  </si>
  <si>
    <t xml:space="preserve">VIBRADOR DE IMERSÃO, DIÂMETRO DE PONTEIRA 45MM, MOTOR ELÉTRICO TRIFÁSICO POTÊNCIA DE 2 CV - CHI DIURNO. AF_06/2015</t>
  </si>
  <si>
    <t xml:space="preserve"> 00001527 </t>
  </si>
  <si>
    <t xml:space="preserve"> 00004734 </t>
  </si>
  <si>
    <t xml:space="preserve"> 94971 </t>
  </si>
  <si>
    <t xml:space="preserve">CONCRETO FCK = 25MPA, TRAÇO 1:2,3:2,7 (EM MASSA SECA DE CIMENTO/ AREIA MÉDIA/ BRITA 1) - PREPARO MECÂNICO COM BETONEIRA 600 L. AF_05/2021</t>
  </si>
  <si>
    <t xml:space="preserve"> 94972 </t>
  </si>
  <si>
    <t xml:space="preserve">CONCRETO FCK = 30MPA, TRAÇO 1:2,1:2,5 (EM MASSA SECA DE CIMENTO/ AREIA MÉDIA/ BRITA 1) - PREPARO MECÂNICO COM BETONEIRA 600 L. AF_05/2021</t>
  </si>
  <si>
    <t xml:space="preserve"> 00012010 </t>
  </si>
  <si>
    <t xml:space="preserve"> 00012016 </t>
  </si>
  <si>
    <t xml:space="preserve"> 00043657 </t>
  </si>
  <si>
    <t xml:space="preserve"> 00038546 </t>
  </si>
  <si>
    <t xml:space="preserve"> 00007334 </t>
  </si>
  <si>
    <t xml:space="preserve"> 00000034 </t>
  </si>
  <si>
    <t xml:space="preserve"> 00043055 </t>
  </si>
  <si>
    <t xml:space="preserve"> 00043056 </t>
  </si>
  <si>
    <t xml:space="preserve"> 00000032 </t>
  </si>
  <si>
    <t xml:space="preserve"> 00043059 </t>
  </si>
  <si>
    <t xml:space="preserve"> 00001743 </t>
  </si>
  <si>
    <t xml:space="preserve"> 95391 </t>
  </si>
  <si>
    <t xml:space="preserve">CURSO DE CAPACITAÇÃO PARA DESENHISTA DETALHISTA (ENCARGOS COMPLEMENTARES) - HORISTA</t>
  </si>
  <si>
    <t xml:space="preserve"> 00002355 </t>
  </si>
  <si>
    <t xml:space="preserve"> 95332 </t>
  </si>
  <si>
    <t xml:space="preserve">CURSO DE CAPACITAÇÃO PARA ELETRICISTA (ENCARGOS COMPLEMENTARES) - HORISTA</t>
  </si>
  <si>
    <t xml:space="preserve"> 00002436 </t>
  </si>
  <si>
    <t xml:space="preserve"> 95334 </t>
  </si>
  <si>
    <t xml:space="preserve">CURSO DE CAPACITAÇÃO PARA ELETROTÉCNICO (ENCARGOS COMPLEMENTARES) - HORISTA</t>
  </si>
  <si>
    <t xml:space="preserve"> 00002438 </t>
  </si>
  <si>
    <t xml:space="preserve"> 95335 </t>
  </si>
  <si>
    <t xml:space="preserve">CURSO DE CAPACITAÇÃO PARA ENCANADOR OU BOMBEIRO HIDRÁULICO (ENCARGOS COMPLEMENTARES) - HORISTA</t>
  </si>
  <si>
    <t xml:space="preserve"> 00002696 </t>
  </si>
  <si>
    <t xml:space="preserve"> 95422 </t>
  </si>
  <si>
    <t xml:space="preserve">CURSO DE CAPACITAÇÃO PARA ENCARREGADO GERAL DE OBRAS (ENCARGOS COMPLEMENTARES) - MENSALISTA</t>
  </si>
  <si>
    <t xml:space="preserve"> 00040818 </t>
  </si>
  <si>
    <t xml:space="preserve"> 95402 </t>
  </si>
  <si>
    <t xml:space="preserve">CURSO DE CAPACITAÇÃO PARA ENGENHEIRO CIVIL DE OBRA JÚNIOR (ENCARGOS COMPLEMENTARES) - HORISTA</t>
  </si>
  <si>
    <t xml:space="preserve"> 00002706 </t>
  </si>
  <si>
    <t xml:space="preserve"> 95415 </t>
  </si>
  <si>
    <t xml:space="preserve">CURSO DE CAPACITAÇÃO PARA ENGENHEIRO CIVIL DE OBRA JÚNIOR (ENCARGOS COMPLEMENTARES) - MENSALISTA</t>
  </si>
  <si>
    <t xml:space="preserve"> 00040811 </t>
  </si>
  <si>
    <t xml:space="preserve"> 95403 </t>
  </si>
  <si>
    <t xml:space="preserve">CURSO DE CAPACITAÇÃO PARA ENGENHEIRO CIVIL DE OBRA PLENO (ENCARGOS COMPLEMENTARES) - HORISTA</t>
  </si>
  <si>
    <t xml:space="preserve"> 00002707 </t>
  </si>
  <si>
    <t xml:space="preserve"> 95417 </t>
  </si>
  <si>
    <t xml:space="preserve">CURSO DE CAPACITAÇÃO PARA ENGENHEIRO CIVIL DE OBRA PLENO (ENCARGOS COMPLEMENTARES) - MENSALISTA</t>
  </si>
  <si>
    <t xml:space="preserve"> 00040813 </t>
  </si>
  <si>
    <t xml:space="preserve"> 95338 </t>
  </si>
  <si>
    <t xml:space="preserve">CURSO DE CAPACITAÇÃO PARA IMPERMEABILIZADOR (ENCARGOS COMPLEMENTARES) - HORISTA</t>
  </si>
  <si>
    <t xml:space="preserve"> 00012873 </t>
  </si>
  <si>
    <t xml:space="preserve"> 95390 </t>
  </si>
  <si>
    <t xml:space="preserve">CURSO DE CAPACITAÇÃO PARA JARDINEIRO (ENCARGOS COMPLEMENTARES) - HORISTA</t>
  </si>
  <si>
    <t xml:space="preserve"> 00044503 </t>
  </si>
  <si>
    <t xml:space="preserve"> 95340 </t>
  </si>
  <si>
    <t xml:space="preserve">CURSO DE CAPACITAÇÃO PARA MARCENEIRO (ENCARGOS COMPLEMENTARES) - HORISTA</t>
  </si>
  <si>
    <t xml:space="preserve"> 00012868 </t>
  </si>
  <si>
    <t xml:space="preserve"> 95341 </t>
  </si>
  <si>
    <t xml:space="preserve">CURSO DE CAPACITAÇÃO PARA MARMORISTA/GRANITEIRO (ENCARGOS COMPLEMENTARES) - HORISTA</t>
  </si>
  <si>
    <t xml:space="preserve"> 00004755 </t>
  </si>
  <si>
    <t xml:space="preserve"> 100298 </t>
  </si>
  <si>
    <t xml:space="preserve">CURSO DE CAPACITAÇÃO PARA MECÂNICO DE REFRIGERAÇÃO (ENCARGOS COMPLEMENTARES) - HORISTA</t>
  </si>
  <si>
    <t xml:space="preserve"> 00034794 </t>
  </si>
  <si>
    <t xml:space="preserve"> 95343 </t>
  </si>
  <si>
    <t xml:space="preserve">CURSO DE CAPACITAÇÃO PARA MONTADOR  DE TUBO AÇO/EQUIPAMENTOS (ENCARGOS COMPLEMENTARES) - HORISTA</t>
  </si>
  <si>
    <t xml:space="preserve"> 00002701 </t>
  </si>
  <si>
    <t xml:space="preserve"> 95344 </t>
  </si>
  <si>
    <t xml:space="preserve">CURSO DE CAPACITAÇÃO PARA MONTADOR DE ESTRUTURA METÁLICA (ENCARGOS COMPLEMENTARES) - HORISTA</t>
  </si>
  <si>
    <t xml:space="preserve"> 00044497 </t>
  </si>
  <si>
    <t xml:space="preserve"> 95345 </t>
  </si>
  <si>
    <t xml:space="preserve">CURSO DE CAPACITAÇÃO PARA MONTADOR ELETROMECÂNICO (ENCARGOS COMPLEMENTARES) - HORISTA</t>
  </si>
  <si>
    <t xml:space="preserve"> 00002437 </t>
  </si>
  <si>
    <t xml:space="preserve"> 95346 </t>
  </si>
  <si>
    <t xml:space="preserve">CURSO DE CAPACITAÇÃO PARA MOTORISTA DE BASCULANTE (ENCARGOS COMPLEMENTARES) - HORISTA</t>
  </si>
  <si>
    <t xml:space="preserve"> 00020020 </t>
  </si>
  <si>
    <t xml:space="preserve"> 95347 </t>
  </si>
  <si>
    <t xml:space="preserve">CURSO DE CAPACITAÇÃO PARA MOTORISTA DE CAMINHÃO (ENCARGOS COMPLEMENTARES) - HORISTA</t>
  </si>
  <si>
    <t xml:space="preserve"> 00004093 </t>
  </si>
  <si>
    <t xml:space="preserve"> 95354 </t>
  </si>
  <si>
    <t xml:space="preserve">CURSO DE CAPACITAÇÃO PARA OPERADOR DE BETONEIRA (CAMINHÃO) (ENCARGOS COMPLEMENTARES) - HORISTA</t>
  </si>
  <si>
    <t xml:space="preserve"> 00004243 </t>
  </si>
  <si>
    <t xml:space="preserve"> 95389 </t>
  </si>
  <si>
    <t xml:space="preserve">CURSO DE CAPACITAÇÃO PARA OPERADOR DE BETONEIRA ESTACIONÁRIA/MISTURADOR (ENCARGOS COMPLEMENTARES) - HORISTA</t>
  </si>
  <si>
    <t xml:space="preserve"> 00037666 </t>
  </si>
  <si>
    <t xml:space="preserve"> 95357 </t>
  </si>
  <si>
    <t xml:space="preserve">CURSO DE CAPACITAÇÃO PARA OPERADOR DE ESCAVADEIRA (ENCARGOS COMPLEMENTARES) - HORISTA</t>
  </si>
  <si>
    <t xml:space="preserve"> 00004234 </t>
  </si>
  <si>
    <t xml:space="preserve"> 95358 </t>
  </si>
  <si>
    <t xml:space="preserve">CURSO DE CAPACITAÇÃO PARA OPERADOR DE GUINCHO (ENCARGOS COMPLEMENTARES) - HORISTA</t>
  </si>
  <si>
    <t xml:space="preserve"> 00004253 </t>
  </si>
  <si>
    <t xml:space="preserve"> 95361 </t>
  </si>
  <si>
    <t xml:space="preserve">CURSO DE CAPACITAÇÃO PARA OPERADOR DE MARTELETE OU MARTELETEIRO (ENCARGOS COMPLEMENTARES) - HORISTA</t>
  </si>
  <si>
    <t xml:space="preserve"> 00004257 </t>
  </si>
  <si>
    <t xml:space="preserve"> 95363 </t>
  </si>
  <si>
    <t xml:space="preserve">CURSO DE CAPACITAÇÃO PARA OPERADOR DE MOTONIVELADORA (ENCARGOS COMPLEMENTARES) - HORISTA</t>
  </si>
  <si>
    <t xml:space="preserve"> 00004239 </t>
  </si>
  <si>
    <t xml:space="preserve"> 95360 </t>
  </si>
  <si>
    <t xml:space="preserve">CURSO DE CAPACITAÇÃO PARA OPERADOR DE MÁQUINAS E EQUIPAMENTOS (ENCARGOS COMPLEMENTARES) - HORISTA</t>
  </si>
  <si>
    <t xml:space="preserve"> 00004230 </t>
  </si>
  <si>
    <t xml:space="preserve"> 95364 </t>
  </si>
  <si>
    <t xml:space="preserve">CURSO DE CAPACITAÇÃO PARA OPERADOR DE PÁ CARREGADEIRA (ENCARGOS COMPLEMENTARES) - HORISTA</t>
  </si>
  <si>
    <t xml:space="preserve"> 00004248 </t>
  </si>
  <si>
    <t xml:space="preserve"> 95371 </t>
  </si>
  <si>
    <t xml:space="preserve">CURSO DE CAPACITAÇÃO PARA PEDREIRO (ENCARGOS COMPLEMENTARES) - HORISTA</t>
  </si>
  <si>
    <t xml:space="preserve"> 00004750 </t>
  </si>
  <si>
    <t xml:space="preserve"> 95372 </t>
  </si>
  <si>
    <t xml:space="preserve">CURSO DE CAPACITAÇÃO PARA PINTOR (ENCARGOS COMPLEMENTARES) - HORISTA</t>
  </si>
  <si>
    <t xml:space="preserve"> 00004783 </t>
  </si>
  <si>
    <t xml:space="preserve"> 95377 </t>
  </si>
  <si>
    <t xml:space="preserve">CURSO DE CAPACITAÇÃO PARA SERRALHEIRO (ENCARGOS COMPLEMENTARES) - HORISTA</t>
  </si>
  <si>
    <t xml:space="preserve"> 00006110 </t>
  </si>
  <si>
    <t xml:space="preserve"> 95378 </t>
  </si>
  <si>
    <t xml:space="preserve">CURSO DE CAPACITAÇÃO PARA SERVENTE (ENCARGOS COMPLEMENTARES) - HORISTA</t>
  </si>
  <si>
    <t xml:space="preserve"> 00006111 </t>
  </si>
  <si>
    <t xml:space="preserve"> 95385 </t>
  </si>
  <si>
    <t xml:space="preserve">CURSO DE CAPACITAÇÃO PARA TELHADISTA (ENCARGOS COMPLEMENTARES) - HORISTA</t>
  </si>
  <si>
    <t xml:space="preserve"> 00012869 </t>
  </si>
  <si>
    <t xml:space="preserve"> 95387 </t>
  </si>
  <si>
    <t xml:space="preserve">CURSO DE CAPACITAÇÃO PARA VIDRACEIRO (ENCARGOS COMPLEMENTARES) - HORISTA</t>
  </si>
  <si>
    <t xml:space="preserve"> 00010489 </t>
  </si>
  <si>
    <t xml:space="preserve"> 00001870 </t>
  </si>
  <si>
    <t xml:space="preserve"> 00043469 </t>
  </si>
  <si>
    <t xml:space="preserve"> 00043493 </t>
  </si>
  <si>
    <t xml:space="preserve"> 00002386 </t>
  </si>
  <si>
    <t xml:space="preserve"> 00001574 </t>
  </si>
  <si>
    <t xml:space="preserve"> 00010507 </t>
  </si>
  <si>
    <t xml:space="preserve"> 00002673 </t>
  </si>
  <si>
    <t xml:space="preserve"> 00040863 </t>
  </si>
  <si>
    <t xml:space="preserve"> 00043499 </t>
  </si>
  <si>
    <t xml:space="preserve"> 00040864 </t>
  </si>
  <si>
    <t xml:space="preserve"> 00043475 </t>
  </si>
  <si>
    <t xml:space="preserve"> 00011683 </t>
  </si>
  <si>
    <t xml:space="preserve"> 00011684 </t>
  </si>
  <si>
    <t xml:space="preserve"> 86884 </t>
  </si>
  <si>
    <t xml:space="preserve">ENGATE FLEXÍVEL EM PLÁSTICO BRANCO, 1/2 X 30CM - FORNECIMENTO E INSTALAÇÃO. AF_01/2020</t>
  </si>
  <si>
    <t xml:space="preserve"> 00006141 </t>
  </si>
  <si>
    <t xml:space="preserve"> 00043498 </t>
  </si>
  <si>
    <t xml:space="preserve"> 00043474 </t>
  </si>
  <si>
    <t xml:space="preserve"> 00003081 </t>
  </si>
  <si>
    <t xml:space="preserve"> 00000392 </t>
  </si>
  <si>
    <t xml:space="preserve"> 00003777 </t>
  </si>
  <si>
    <t xml:space="preserve"> 88295 </t>
  </si>
  <si>
    <t xml:space="preserve">OPERADOR DE GUINCHO COM ENCARGOS COMPLEMENTARES</t>
  </si>
  <si>
    <t xml:space="preserve"> 93278 </t>
  </si>
  <si>
    <t xml:space="preserve">GUINCHO ELÉTRICO DE COLUNA, CAPACIDADE 400 KG, COM MOTO FREIO, MOTOR TRIFÁSICO DE 1,25 CV - JUROS. AF_03/2016</t>
  </si>
  <si>
    <t xml:space="preserve"> 93277 </t>
  </si>
  <si>
    <t xml:space="preserve">GUINCHO ELÉTRICO DE COLUNA, CAPACIDADE 400 KG, COM MOTO FREIO, MOTOR TRIFÁSICO DE 1,25 CV - DEPRECIAÇÃO. AF_03/2016</t>
  </si>
  <si>
    <t xml:space="preserve"> 93280 </t>
  </si>
  <si>
    <t xml:space="preserve">GUINCHO ELÉTRICO DE COLUNA, CAPACIDADE 400 KG, COM MOTO FREIO, MOTOR TRIFÁSICO DE 1,25 CV - MATERIAIS NA OPERAÇÃO. AF_03/2016</t>
  </si>
  <si>
    <t xml:space="preserve"> 93279 </t>
  </si>
  <si>
    <t xml:space="preserve">GUINCHO ELÉTRICO DE COLUNA, CAPACIDADE 400 KG, COM MOTO FREIO, MOTOR TRIFÁSICO DE 1,25 CV - MANUTENÇÃO. AF_03/2016</t>
  </si>
  <si>
    <t xml:space="preserve"> 00036487 </t>
  </si>
  <si>
    <t xml:space="preserve"> 00003379 </t>
  </si>
  <si>
    <t xml:space="preserve"> 00020259 </t>
  </si>
  <si>
    <t xml:space="preserve"> 00010491 </t>
  </si>
  <si>
    <t xml:space="preserve"> 00038113 </t>
  </si>
  <si>
    <t xml:space="preserve"> 92022 </t>
  </si>
  <si>
    <t xml:space="preserve">INTERRUPTOR SIMPLES (1 MÓDULO) COM 1 TOMADA DE EMBUTIR 2P+T 10 A, SEM SUPORTE E SEM PLACA - FORNECIMENTO E INSTALAÇÃO. AF_03/2023</t>
  </si>
  <si>
    <t xml:space="preserve"> 00038112 </t>
  </si>
  <si>
    <t xml:space="preserve"> 00044054 </t>
  </si>
  <si>
    <t xml:space="preserve"> 00034381 </t>
  </si>
  <si>
    <t xml:space="preserve"> 00000599 </t>
  </si>
  <si>
    <t xml:space="preserve"> 00003522 </t>
  </si>
  <si>
    <t xml:space="preserve"> 89366 </t>
  </si>
  <si>
    <t xml:space="preserve">JOELHO 90 GRAUS COM BUCHA DE LATÃO, PVC, SOLDÁVEL, DN 25MM, X 3/4  INSTALADO EM RAMAL OU SUB-RAMAL DE ÁGUA - FORNECIMENTO E INSTALAÇÃO. AF_06/2022</t>
  </si>
  <si>
    <t xml:space="preserve"> 00003524 </t>
  </si>
  <si>
    <t xml:space="preserve"> 00003517 </t>
  </si>
  <si>
    <t xml:space="preserve"> 89362 </t>
  </si>
  <si>
    <t xml:space="preserve">JOELHO 90 GRAUS, PVC, SOLDÁVEL, DN 25MM, INSTALADO EM RAMAL OU SUB-RAMAL DE ÁGUA - FORNECIMENTO E INSTALAÇÃO. AF_06/2022</t>
  </si>
  <si>
    <t xml:space="preserve"> 00003535 </t>
  </si>
  <si>
    <t xml:space="preserve"> 86904 </t>
  </si>
  <si>
    <t xml:space="preserve">LAVATÓRIO LOUÇA BRANCA SUSPENSO, 29,5 X 39CM OU EQUIVALENTE, PADRÃO POPULAR - FORNECIMENTO E INSTALAÇÃO. AF_01/2020</t>
  </si>
  <si>
    <t xml:space="preserve"> 86906 </t>
  </si>
  <si>
    <t xml:space="preserve">TORNEIRA CROMADA DE MESA, 1/2 OU 3/4, PARA LAVATÓRIO, PADRÃO POPULAR - FORNECIMENTO E INSTALAÇÃO. AF_01/2020</t>
  </si>
  <si>
    <t xml:space="preserve"> 86879 </t>
  </si>
  <si>
    <t xml:space="preserve">VÁLVULA EM PLÁSTICO 1 PARA PIA, TANQUE OU LAVATÓRIO, COM OU SEM LADRÃO - FORNECIMENTO E INSTALAÇÃO. AF_01/2020</t>
  </si>
  <si>
    <t xml:space="preserve"> 00003799 </t>
  </si>
  <si>
    <t xml:space="preserve"> 88298 </t>
  </si>
  <si>
    <t xml:space="preserve">OPERADOR DE MARTELETE OU MARTELETEIRO COM ENCARGOS COMPLEMENTARES</t>
  </si>
  <si>
    <t xml:space="preserve"> 95114 </t>
  </si>
  <si>
    <t xml:space="preserve">MARTELETE OU ROMPEDOR PNEUMÁTICO MANUAL, 28 KG, COM SILENCIADOR - DEPRECIAÇÃO. AF_07/2016</t>
  </si>
  <si>
    <t xml:space="preserve"> 95115 </t>
  </si>
  <si>
    <t xml:space="preserve">MARTELETE OU ROMPEDOR PNEUMÁTICO MANUAL, 28 KG, COM SILENCIADOR - JUROS. AF_07/2016</t>
  </si>
  <si>
    <t xml:space="preserve"> 53863 </t>
  </si>
  <si>
    <t xml:space="preserve">MARTELETE OU ROMPEDOR PNEUMÁTICO MANUAL, 28 KG, COM SILENCIADOR - MANUTENÇÃO. AF_07/2016</t>
  </si>
  <si>
    <t xml:space="preserve"> 00041898 </t>
  </si>
  <si>
    <t xml:space="preserve"> 102271 </t>
  </si>
  <si>
    <t xml:space="preserve">MARTELO DEMOLIDOR ELÉTRICO, COM POTÊNCIA DE 2.000 W, 1.000 IMPACTOS POR MINUTO, PESO DE 30 KG - JUROS. AF_01/2021</t>
  </si>
  <si>
    <t xml:space="preserve"> 102270 </t>
  </si>
  <si>
    <t xml:space="preserve">MARTELO DEMOLIDOR ELÉTRICO, COM POTÊNCIA DE 2.000 W, 1.000 IMPACTOS POR MINUTO, PESO DE 30 KG - DEPRECIAÇÃO. AF_01/2021</t>
  </si>
  <si>
    <t xml:space="preserve"> 102273 </t>
  </si>
  <si>
    <t xml:space="preserve">MARTELO DEMOLIDOR ELÉTRICO, COM POTÊNCIA DE 2.000 W, 1.000 IMPACTOS POR MINUTO, PESO DE 30 KG - MATERIAIS NA OPERAÇÃO. AF_01/2021</t>
  </si>
  <si>
    <t xml:space="preserve"> 102272 </t>
  </si>
  <si>
    <t xml:space="preserve">MARTELO DEMOLIDOR ELÉTRICO, COM POTÊNCIA DE 2.000 W, 1.000 IMPACTOS POR MINUTO, PESO DE 30 KG - MANUTENÇÃO. AF_01/2021</t>
  </si>
  <si>
    <t xml:space="preserve"> 00040703 </t>
  </si>
  <si>
    <t xml:space="preserve"> 00043464 </t>
  </si>
  <si>
    <t xml:space="preserve"> 00043488 </t>
  </si>
  <si>
    <t xml:space="preserve"> 88300 </t>
  </si>
  <si>
    <t xml:space="preserve">OPERADOR DE MOTONIVELADORA COM ENCARGOS COMPLEMENTARES</t>
  </si>
  <si>
    <t xml:space="preserve"> 89229 </t>
  </si>
  <si>
    <t xml:space="preserve">MOTONIVELADORA POTÊNCIA BÁSICA LÍQUIDA (PRIMEIRA MARCHA) 125 HP, PESO BRUTO 13032 KG, LARGURA DA LÂMINA DE 3,7 M - JUROS. AF_06/2014</t>
  </si>
  <si>
    <t xml:space="preserve"> 89228 </t>
  </si>
  <si>
    <t xml:space="preserve">MOTONIVELADORA POTÊNCIA BÁSICA LÍQUIDA (PRIMEIRA MARCHA) 125 HP, PESO BRUTO 13032 KG, LARGURA DA LÂMINA DE 3,7 M - DEPRECIAÇÃO. AF_06/2014</t>
  </si>
  <si>
    <t xml:space="preserve"> 53849 </t>
  </si>
  <si>
    <t xml:space="preserve">MOTONIVELADORA POTÊNCIA BÁSICA LÍQUIDA (PRIMEIRA MARCHA) 125 HP, PESO BRUTO 13032 KG, LARGURA DA LÂMINA DE 3,7 M - MATERIAIS NA OPERAÇÃO. AF_06/2014</t>
  </si>
  <si>
    <t xml:space="preserve"> 5779 </t>
  </si>
  <si>
    <t xml:space="preserve">MOTONIVELADORA POTÊNCIA BÁSICA LÍQUIDA (PRIMEIRA MARCHA) 125 HP, PESO BRUTO 13032 KG, LARGURA DA LÂMINA DE 3,7 M - MANUTENÇÃO. AF_06/2014</t>
  </si>
  <si>
    <t xml:space="preserve"> 00004090 </t>
  </si>
  <si>
    <t xml:space="preserve"> 88294 </t>
  </si>
  <si>
    <t xml:space="preserve">OPERADOR DE ESCAVADEIRA COM ENCARGOS COMPLEMENTARES</t>
  </si>
  <si>
    <t xml:space="preserve"> 88301 </t>
  </si>
  <si>
    <t xml:space="preserve">OPERADOR DE PÁ CARREGADEIRA COM ENCARGOS COMPLEMENTARES</t>
  </si>
  <si>
    <t xml:space="preserve"> 00043681 </t>
  </si>
  <si>
    <t xml:space="preserve"> 91021 </t>
  </si>
  <si>
    <t xml:space="preserve">PERFURATRIZ HIDRÁULICA SOBRE CAMINHÃO COM TRADO CURTO ACOPLADO, PROFUNDIDADE MÁXIMA DE 20 M, DIÂMETRO MÁXIMO DE 1500 MM, POTÊNCIA INSTALADA DE 137 HP, MESA ROTATIVA COM TORQUE MÁXIMO DE 30 KNM - IMPOSTOS E SEGUROS. AF_06/2015</t>
  </si>
  <si>
    <t xml:space="preserve"> 90676 </t>
  </si>
  <si>
    <t xml:space="preserve">PERFURATRIZ HIDRÁULICA SOBRE CAMINHÃO COM TRADO CURTO ACOPLADO, PROFUNDIDADE MÁXIMA DE 20 M, DIÂMETRO MÁXIMO DE 1500 MM, POTÊNCIA INSTALADA DE 137 HP, MESA ROTATIVA COM TORQUE MÁXIMO DE 30 KNM - DEPRECIAÇÃO. AF_06/2015</t>
  </si>
  <si>
    <t xml:space="preserve"> 90677 </t>
  </si>
  <si>
    <t xml:space="preserve">PERFURATRIZ HIDRÁULICA SOBRE CAMINHÃO COM TRADO CURTO ACOPLADO, PROFUNDIDADE MÁXIMA DE 20 M, DIÂMETRO MÁXIMO DE 1500 MM, POTÊNCIA INSTALADA DE 137 HP, MESA ROTATIVA COM TORQUE MÁXIMO DE 30 KNM - JUROS. AF_06/2015</t>
  </si>
  <si>
    <t xml:space="preserve"> 90678 </t>
  </si>
  <si>
    <t xml:space="preserve">PERFURATRIZ HIDRÁULICA SOBRE CAMINHÃO COM TRADO CURTO ACOPLADO, PROFUNDIDADE MÁXIMA DE 20 M, DIÂMETRO MÁXIMO DE 1500 MM, POTÊNCIA INSTALADA DE 137 HP, MESA ROTATIVA COM TORQUE MÁXIMO DE 30 KNM - MANUTENÇÃO. AF_06/2015</t>
  </si>
  <si>
    <t xml:space="preserve"> 90679 </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</si>
  <si>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</si>
  <si>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 00038543 </t>
  </si>
  <si>
    <t xml:space="preserve"> 00044061 </t>
  </si>
  <si>
    <t xml:space="preserve"> 00020247 </t>
  </si>
  <si>
    <t xml:space="preserve"> 00001358 </t>
  </si>
  <si>
    <t xml:space="preserve"> 00043490 </t>
  </si>
  <si>
    <t xml:space="preserve"> 00043466 </t>
  </si>
  <si>
    <t xml:space="preserve"> 00007311 </t>
  </si>
  <si>
    <t xml:space="preserve"> 91274 </t>
  </si>
  <si>
    <t xml:space="preserve">PLACA VIBRATÓRIA REVERSÍVEL COM MOTOR 4 TEMPOS A GASOLINA, FORÇA CENTRÍFUGA DE 25 KN (2500 KGF), POTÊNCIA 5,5 CV - JUROS. AF_08/2015</t>
  </si>
  <si>
    <t xml:space="preserve"> 91273 </t>
  </si>
  <si>
    <t xml:space="preserve">PLACA VIBRATÓRIA REVERSÍVEL COM MOTOR 4 TEMPOS A GASOLINA, FORÇA CENTRÍFUGA DE 25 KN (2500 KGF), POTÊNCIA 5,5 CV - DEPRECIAÇÃO. AF_08/2015</t>
  </si>
  <si>
    <t xml:space="preserve"> 91276 </t>
  </si>
  <si>
    <t xml:space="preserve">PLACA VIBRATÓRIA REVERSÍVEL COM MOTOR 4 TEMPOS A GASOLINA, FORÇA CENTRÍFUGA DE 25 KN (2500 KGF), POTÊNCIA 5,5 CV - MATERIAIS NA OPERAÇÃO. AF_08/2015</t>
  </si>
  <si>
    <t xml:space="preserve"> 91275 </t>
  </si>
  <si>
    <t xml:space="preserve">PLACA VIBRATÓRIA REVERSÍVEL COM MOTOR 4 TEMPOS A GASOLINA, FORÇA CENTRÍFUGA DE 25 KN (2500 KGF), POTÊNCIA 5,5 CV - MANUTENÇÃO. AF_08/2015</t>
  </si>
  <si>
    <t xml:space="preserve"> 00001442 </t>
  </si>
  <si>
    <t xml:space="preserve"> 89356 </t>
  </si>
  <si>
    <t xml:space="preserve">TUBO, PVC, SOLDÁVEL, DN 25MM, INSTALADO EM RAMAL OU SUB-RAMAL DE ÁGUA - FORNECIMENTO E INSTALAÇÃO. AF_06/2022</t>
  </si>
  <si>
    <t xml:space="preserve"> 89395 </t>
  </si>
  <si>
    <t xml:space="preserve">TE, PVC, SOLDÁVEL, DN 25MM, INSTALADO EM RAMAL OU SUB-RAMAL DE ÁGUA - FORNECIMENTO E INSTALAÇÃO. AF_06/2022</t>
  </si>
  <si>
    <t xml:space="preserve"> 00002432 </t>
  </si>
  <si>
    <t xml:space="preserve"> 00011055 </t>
  </si>
  <si>
    <t xml:space="preserve"> 00010555 </t>
  </si>
  <si>
    <t xml:space="preserve"> 00010556 </t>
  </si>
  <si>
    <t xml:space="preserve"> 00004992 </t>
  </si>
  <si>
    <t xml:space="preserve"> 00004987 </t>
  </si>
  <si>
    <t xml:space="preserve"> 00004720 </t>
  </si>
  <si>
    <t xml:space="preserve"> 90664 </t>
  </si>
  <si>
    <t xml:space="preserve">PROJETOR PNEUMÁTICO DE ARGAMASSA PARA CHAPISCO E REBOCO COM RECIPIENTE ACOPLADO, TIPO CANEQUINHA, COM COMPRESSOR DE AR REBOCÁVEL VAZÃO 89 PCM E MOTOR DIESEL DE 20 CV - DEPRECIAÇÃO. AF_05/2023</t>
  </si>
  <si>
    <t xml:space="preserve"> 90665 </t>
  </si>
  <si>
    <t xml:space="preserve">PROJETOR PNEUMÁTICO DE ARGAMASSA PARA CHAPISCO E REBOCO COM RECIPIENTE ACOPLADO, TIPO CANEQUINHA, COM COMPRESSOR DE AR REBOCÁVEL VAZÃO 89 PCM E MOTOR DIESEL DE 20 CV - JUROS. AF_05/2023</t>
  </si>
  <si>
    <t xml:space="preserve"> 90666 </t>
  </si>
  <si>
    <t xml:space="preserve">PROJETOR PNEUMÁTICO DE ARGAMASSA PARA CHAPISCO E REBOCO COM RECIPIENTE ACOPLADO, TIPO CANEQUINHA, COM COMPRESSOR DE AR REBOCÁVEL VAZÃO 89 PCM E MOTOR DIESEL DE 20 CV - MANUTENÇÃO. AF_05/2023</t>
  </si>
  <si>
    <t xml:space="preserve"> 90667 </t>
  </si>
  <si>
    <t xml:space="preserve">PROJETOR PNEUMÁTICO DE ARGAMASSA PARA CHAPISCO E REBOCO COM RECIPIENTE ACOPLADO, TIPO CANEQUINHA, COM COMPRESSOR DE AR REBOCÁVEL VAZÃO 89 PCM E MOTOR DIESEL DE 20 CV - MATERIAIS NA OPERAÇÃO. AF_05/2023</t>
  </si>
  <si>
    <t xml:space="preserve"> 00039828 </t>
  </si>
  <si>
    <t xml:space="preserve"> 00013803 </t>
  </si>
  <si>
    <t xml:space="preserve"> 89128 </t>
  </si>
  <si>
    <t xml:space="preserve">PÁ CARREGADEIRA SOBRE RODAS, POTÊNCIA LÍQUIDA 128 HP, CAPACIDADE DA CAÇAMBA 1,7 A 2,8 M3, PESO OPERACIONAL 11632 KG - DEPRECIAÇÃO. AF_06/2014</t>
  </si>
  <si>
    <t xml:space="preserve"> 89129 </t>
  </si>
  <si>
    <t xml:space="preserve">PÁ CARREGADEIRA SOBRE RODAS, POTÊNCIA LÍQUIDA 128 HP, CAPACIDADE DA CAÇAMBA 1,7 A 2,8 M3, PESO OPERACIONAL 11632 KG - JUROS. AF_06/2014</t>
  </si>
  <si>
    <t xml:space="preserve"> 53858 </t>
  </si>
  <si>
    <t xml:space="preserve">PÁ CARREGADEIRA SOBRE RODAS, POTÊNCIA LÍQUIDA 128 HP, CAPACIDADE DA CAÇAMBA 1,7 A 2,8 M3, PESO OPERACIONAL 11632 KG - MATERIAIS NA OPERAÇÃO. AF_06/2014</t>
  </si>
  <si>
    <t xml:space="preserve"> 53857 </t>
  </si>
  <si>
    <t xml:space="preserve">PÁ CARREGADEIRA SOBRE RODAS, POTÊNCIA LÍQUIDA 128 HP, CAPACIDADE DA CAÇAMBA 1,7 A 2,8 M3, PESO OPERACIONAL 11632 KG - MANUTENÇÃO. AF_06/2014</t>
  </si>
  <si>
    <t xml:space="preserve"> 00004262 </t>
  </si>
  <si>
    <t xml:space="preserve"> 00039795 </t>
  </si>
  <si>
    <t xml:space="preserve"> 00011676 </t>
  </si>
  <si>
    <t xml:space="preserve"> 88858 </t>
  </si>
  <si>
    <t xml:space="preserve">RETROESCAVADEIRA SOBRE RODAS COM CARREGADEIRA, TRAÇÃO 4X4, POTÊNCIA LÍQ. 88 HP, CAÇAMBA CARREG. CAP. MÍN. 1 M3, CAÇAMBA RETRO CAP. 0,26 M3, PESO OPERACIONAL MÍN. 6.674 KG, PROFUNDIDADE ESCAVAÇÃO MÁX. 4,37 M - JUROS. AF_06/2014</t>
  </si>
  <si>
    <t xml:space="preserve"> 88857 </t>
  </si>
  <si>
    <t xml:space="preserve">RETROESCAVADEIRA SOBRE RODAS COM CARREGADEIRA, TRAÇÃO 4X4, POTÊNCIA LÍQ. 88 HP, CAÇAMBA CARREG. CAP. MÍN. 1 M3, CAÇAMBA RETRO CAP. 0,26 M3, PESO OPERACIONAL MÍN. 6.674 KG, PROFUNDIDADE ESCAVAÇÃO MÁX. 4,37 M - DEPRECIAÇÃO. AF_06/2014</t>
  </si>
  <si>
    <t xml:space="preserve"> 53786 </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</si>
  <si>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</si>
  <si>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 5664 </t>
  </si>
  <si>
    <t xml:space="preserve">RETROESCAVADEIRA SOBRE RODAS COM CARREGADEIRA, TRAÇÃO 4X4, POTÊNCIA LÍQ. 88 HP, CAÇAMBA CARREG. CAP. MÍN. 1 M3, CAÇAMBA RETRO CAP. 0,26 M3, PESO OPERACIONAL MÍN. 6.674 KG, PROFUNDIDADE ESCAVAÇÃO MÁX. 4,37 M - MANUTENÇÃO. AF_06/2014</t>
  </si>
  <si>
    <t xml:space="preserve"> 00036531 </t>
  </si>
  <si>
    <t xml:space="preserve"> 91688 </t>
  </si>
  <si>
    <t xml:space="preserve">SERRA CIRCULAR DE BANCADA COM MOTOR ELÉTRICO POTÊNCIA DE 5HP, COM COIFA PARA DISCO 10" - DEPRECIAÇÃO. AF_08/2015</t>
  </si>
  <si>
    <t xml:space="preserve"> 91689 </t>
  </si>
  <si>
    <t xml:space="preserve">SERRA CIRCULAR DE BANCADA COM MOTOR ELÉTRICO POTÊNCIA DE 5HP, COM COIFA PARA DISCO 10" - JUROS. AF_08/2015</t>
  </si>
  <si>
    <t xml:space="preserve"> 91690 </t>
  </si>
  <si>
    <t xml:space="preserve">SERRA CIRCULAR DE BANCADA COM MOTOR ELÉTRICO POTÊNCIA DE 5HP, COM COIFA PARA DISCO 10" - MANUTENÇÃO. AF_08/2015</t>
  </si>
  <si>
    <t xml:space="preserve"> 91691 </t>
  </si>
  <si>
    <t xml:space="preserve">SERRA CIRCULAR DE BANCADA COM MOTOR ELÉTRICO POTÊNCIA DE 5HP, COM COIFA PARA DISCO 10" - MATERIAIS NA OPERAÇÃO. AF_08/2015</t>
  </si>
  <si>
    <t xml:space="preserve"> 00014618 </t>
  </si>
  <si>
    <t xml:space="preserve"> 00044945 </t>
  </si>
  <si>
    <t xml:space="preserve"> 00006136 </t>
  </si>
  <si>
    <t xml:space="preserve"> 00038094 </t>
  </si>
  <si>
    <t xml:space="preserve"> 00038099 </t>
  </si>
  <si>
    <t xml:space="preserve"> 00011315 </t>
  </si>
  <si>
    <t xml:space="preserve"> 00001607 </t>
  </si>
  <si>
    <t xml:space="preserve"> 00004302 </t>
  </si>
  <si>
    <t xml:space="preserve"> 00007194 </t>
  </si>
  <si>
    <t xml:space="preserve"> 91999 </t>
  </si>
  <si>
    <t xml:space="preserve">TOMADA BAIXA DE EMBUTIR (1 MÓDULO), 2P+T 20 A, SEM SUPORTE E SEM PLACA - FORNECIMENTO E INSTALAÇÃO. AF_03/2023</t>
  </si>
  <si>
    <t xml:space="preserve"> 00038102 </t>
  </si>
  <si>
    <t xml:space="preserve"> 00013415 </t>
  </si>
  <si>
    <t xml:space="preserve"> 00013416 </t>
  </si>
  <si>
    <t xml:space="preserve"> 00011830 </t>
  </si>
  <si>
    <t xml:space="preserve"> 00004425 </t>
  </si>
  <si>
    <t xml:space="preserve"> 00040568 </t>
  </si>
  <si>
    <t xml:space="preserve"> 00007141 </t>
  </si>
  <si>
    <t xml:space="preserve"> 90583 </t>
  </si>
  <si>
    <t xml:space="preserve">VIBRADOR DE IMERSÃO, DIÂMETRO DE PONTEIRA 45MM, MOTOR ELÉTRICO TRIFÁSICO POTÊNCIA DE 2 CV - JUROS. AF_06/2015</t>
  </si>
  <si>
    <t xml:space="preserve"> 90582 </t>
  </si>
  <si>
    <t xml:space="preserve">VIBRADOR DE IMERSÃO, DIÂMETRO DE PONTEIRA 45MM, MOTOR ELÉTRICO TRIFÁSICO POTÊNCIA DE 2 CV - DEPRECIAÇÃO. AF_06/2015</t>
  </si>
  <si>
    <t xml:space="preserve"> 90585 </t>
  </si>
  <si>
    <t xml:space="preserve">VIBRADOR DE IMERSÃO, DIÂMETRO DE PONTEIRA 45MM, MOTOR ELÉTRICO TRIFÁSICO POTÊNCIA DE 2 CV - MATERIAIS NA OPERAÇÃO. AF_06/2015</t>
  </si>
  <si>
    <t xml:space="preserve"> 90584 </t>
  </si>
  <si>
    <t xml:space="preserve">VIBRADOR DE IMERSÃO, DIÂMETRO DE PONTEIRA 45MM, MOTOR ELÉTRICO TRIFÁSICO POTÊNCIA DE 2 CV - MANUTENÇÃO. AF_06/2015</t>
  </si>
  <si>
    <t xml:space="preserve"> 00013896 </t>
  </si>
  <si>
    <t xml:space="preserve"> 00006157 </t>
  </si>
  <si>
    <t xml:space="preserve"> 00006153 </t>
  </si>
  <si>
    <t xml:space="preserve"> 00006155 </t>
  </si>
  <si>
    <t xml:space="preserve">LISTAGEM DE INSUMOS (VALOR UNITÁRIO SEM BDI)</t>
  </si>
  <si>
    <t xml:space="preserve">VALOR  UNITÁRIO SEM BDI (ORIGINAL)</t>
  </si>
  <si>
    <t xml:space="preserve">VALOR  UNITÁRIO SEM BDI (EMPRESA)</t>
  </si>
  <si>
    <t xml:space="preserve">PESO</t>
  </si>
  <si>
    <t xml:space="preserve">ENGENHEIRO CIVIL DE OBRA JUNIOR (MENSALISTA)</t>
  </si>
  <si>
    <t xml:space="preserve">Mão de Obra</t>
  </si>
  <si>
    <t xml:space="preserve">6,0699600</t>
  </si>
  <si>
    <t xml:space="preserve">19.215,37</t>
  </si>
  <si>
    <t xml:space="preserve">SERVENTE DE OBRAS</t>
  </si>
  <si>
    <t xml:space="preserve">4.423,1564945</t>
  </si>
  <si>
    <t xml:space="preserve">13,18</t>
  </si>
  <si>
    <t xml:space="preserve">ENCARREGADO GERAL DE OBRAS (MENSALISTA)</t>
  </si>
  <si>
    <t xml:space="preserve">12,2010000</t>
  </si>
  <si>
    <t xml:space="preserve">4.178,40</t>
  </si>
  <si>
    <t xml:space="preserve">PASTILHA CERAMICA/PORCELANA, REVEST INT/EXT E  PISCINA, CORES BRANCA OU FRIAS, SOLIDAS, SEM MESCLAGEM/MISTURA, ACABAMENTO LISO *5 X 5* CM</t>
  </si>
  <si>
    <t xml:space="preserve">Material</t>
  </si>
  <si>
    <t xml:space="preserve">374,0625000</t>
  </si>
  <si>
    <t xml:space="preserve">122,95</t>
  </si>
  <si>
    <t xml:space="preserve">PEDREIRO (HORISTA)</t>
  </si>
  <si>
    <t xml:space="preserve">2.395,5845607</t>
  </si>
  <si>
    <t xml:space="preserve">17,66</t>
  </si>
  <si>
    <t xml:space="preserve">CIMENTO PORTLAND COMPOSTO CP II-32</t>
  </si>
  <si>
    <t xml:space="preserve">47.051,4253166</t>
  </si>
  <si>
    <t xml:space="preserve">0,81</t>
  </si>
  <si>
    <t xml:space="preserve">AR CONDICIONADO SPLIT INVERTER, CASSETE (TETO), 18000 BTUS/H, CICLO QUENTE/FRIO, 60 HZ, CLASSIFICACAO ENERGETICA A E COM SELO PROCEL, GAS R410A OU R32, CONTROLE S/ FIO</t>
  </si>
  <si>
    <t xml:space="preserve">Equipamento para Aquisição Permanente</t>
  </si>
  <si>
    <t xml:space="preserve">5,0000000</t>
  </si>
  <si>
    <t xml:space="preserve">7.534,38</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</si>
  <si>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</si>
  <si>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189,9380400</t>
  </si>
  <si>
    <t xml:space="preserve">182,25</t>
  </si>
  <si>
    <t xml:space="preserve">TABUA NAO APARELHADA *2,5 X 30* CM, EM MACARANDUBA, ANGELIM OU EQUIVALENTE DA REGIAO - BRUTA</t>
  </si>
  <si>
    <t xml:space="preserve">868,6254400</t>
  </si>
  <si>
    <t xml:space="preserve">30,93</t>
  </si>
  <si>
    <t xml:space="preserve">OPERADOR DE GUINCHO OU GUINCHEIRO</t>
  </si>
  <si>
    <t xml:space="preserve">1.350,6770654</t>
  </si>
  <si>
    <t xml:space="preserve">18,95</t>
  </si>
  <si>
    <t xml:space="preserve">LOCACAO DE CONTAINER 2,30 X 6,00 M, ALT. 2,50 M, PARA SANITARIO, COM 4 BACIAS, 8 CHUVEIROS,1 LAVATORIO E 1 MICTORIO (NAO INCLUI MOBILIZACAO/DESMOBILIZACAO)</t>
  </si>
  <si>
    <t xml:space="preserve">Equipamento</t>
  </si>
  <si>
    <t xml:space="preserve">24,0000000</t>
  </si>
  <si>
    <t xml:space="preserve">1.053,75</t>
  </si>
  <si>
    <t xml:space="preserve">CARPINTEIRO DE FORMAS (HORISTA)</t>
  </si>
  <si>
    <t xml:space="preserve">1.366,8236813</t>
  </si>
  <si>
    <t xml:space="preserve">ALIMENTACAO - HORISTA (COLETADO CAIXA - ENCARGOS COMPLEMENTARES)</t>
  </si>
  <si>
    <t xml:space="preserve">Outros</t>
  </si>
  <si>
    <t xml:space="preserve">14.685,7928370</t>
  </si>
  <si>
    <t xml:space="preserve">1,45</t>
  </si>
  <si>
    <t xml:space="preserve">LOCACAO DE ANDAIME METALICO TIPO FACHADEIRO, PECAS COM APROXIMADAMENTE 1,20 M DE LARGURA E 2,0 M DE ALTURA, INCLUINDO DIAGONAIS EM X, BARRAS DE LIGACAO, SAPATAS E DEMAIS ITENS NECESSARIOS A MONTAGEM (NAO INCLUI INSTALACAO)</t>
  </si>
  <si>
    <t xml:space="preserve">M2XMES</t>
  </si>
  <si>
    <t xml:space="preserve">1.080,0000000</t>
  </si>
  <si>
    <t xml:space="preserve">17,62</t>
  </si>
  <si>
    <t xml:space="preserve">ACO CA-50, 10,0 MM, VERGALHAO</t>
  </si>
  <si>
    <t xml:space="preserve">1.943,9785200</t>
  </si>
  <si>
    <t xml:space="preserve">9,47</t>
  </si>
  <si>
    <t xml:space="preserve">EXAMES - HORISTA (COLETADO CAIXA - ENCARGOS COMPLEMENTARES)</t>
  </si>
  <si>
    <t xml:space="preserve">14.697,7679570</t>
  </si>
  <si>
    <t xml:space="preserve">1,14</t>
  </si>
  <si>
    <t xml:space="preserve">PISO PORCELANATO, BORDA RETA, EXTRA, FORMATO MAIOR QUE 2025 CM2</t>
  </si>
  <si>
    <t xml:space="preserve">166,4690720</t>
  </si>
  <si>
    <t xml:space="preserve">95,94</t>
  </si>
  <si>
    <t xml:space="preserve">LOCACAO DE CONTAINER 2,30 X 6,00 M, ALT. 2,50 M, PARA ESCRITORIO, SEM DIVISORIAS INTERNAS E SEM SANITARIO (NAO INCLUI MOBILIZACAO/DESMOBILIZACAO)</t>
  </si>
  <si>
    <t xml:space="preserve">658,59</t>
  </si>
  <si>
    <t xml:space="preserve">CAÇAMBA (5 M³) PARA TRANSPORTE DE ENTULHO</t>
  </si>
  <si>
    <t xml:space="preserve">Aluguel</t>
  </si>
  <si>
    <t xml:space="preserve">43,7500000</t>
  </si>
  <si>
    <t xml:space="preserve">330,00</t>
  </si>
  <si>
    <t xml:space="preserve">TRANSPORTE - HORISTA (COLETADO CAIXA - ENCARGOS COMPLEMENTARES)</t>
  </si>
  <si>
    <t xml:space="preserve">Serviços</t>
  </si>
  <si>
    <t xml:space="preserve">0,96</t>
  </si>
  <si>
    <t xml:space="preserve">CONCRETO USINADO BOMBEAVEL, CLASSE DE RESISTENCIA C25, COM BRITA 0 E 1, SLUMP = 130 +/- 20 MM, EXCLUI SERVICO DE BOMBEAMENTO (NBR 8953)</t>
  </si>
  <si>
    <t xml:space="preserve">23,9158400</t>
  </si>
  <si>
    <t xml:space="preserve">581,92</t>
  </si>
  <si>
    <t xml:space="preserve">ENERGIA ELETRICA COMERCIAL, BAIXA TENSAO, RELATIVA AO CONSUMO DE ATE 100 KWH, INCLUINDO ICMS, PIS/PASEP E COFINS</t>
  </si>
  <si>
    <t xml:space="preserve">KWH</t>
  </si>
  <si>
    <t xml:space="preserve">12.000,0000000</t>
  </si>
  <si>
    <t xml:space="preserve">1,12</t>
  </si>
  <si>
    <t xml:space="preserve">ACO CA-60, 4,2 MM, OU 5,0 MM, OU 6,0 MM, OU 7,0 MM, VERGALHAO</t>
  </si>
  <si>
    <t xml:space="preserve">1.396,4816179</t>
  </si>
  <si>
    <t xml:space="preserve">8,96</t>
  </si>
  <si>
    <t xml:space="preserve">BLOCO CERAMICO / TIJOLO VAZADO PARA ALVENARIA DE VEDACAO, 8 FUROS NA HORIZONTAL, DE 9 X 19 X 19 CM (L XA X C)</t>
  </si>
  <si>
    <t xml:space="preserve">14.698,5520000</t>
  </si>
  <si>
    <t xml:space="preserve">0,84</t>
  </si>
  <si>
    <t xml:space="preserve">AREIA MEDIA - POSTO JAZIDA/FORNECEDOR (RETIRADO NA JAZIDA, SEM TRANSPORTE)</t>
  </si>
  <si>
    <t xml:space="preserve">132,2939043</t>
  </si>
  <si>
    <t xml:space="preserve">LAJE PRE-MOLDADA CONVENCIONAL (LAJOTAS + VIGOTAS) PARA PISO, UNIDIRECIONAL, SOBRECARGA DE 200 KG/M2, VAO ATE 3,50 M (SEM COLOCACAO)</t>
  </si>
  <si>
    <t xml:space="preserve">212,5000000</t>
  </si>
  <si>
    <t xml:space="preserve">55,98</t>
  </si>
  <si>
    <t xml:space="preserve">MANTA ASFALTICA ELASTOMERICA EM POLIESTER 4 MM, TIPO III, CLASSE B, ACABAMENTO PP (NBR 9952)</t>
  </si>
  <si>
    <t xml:space="preserve">108,5625000</t>
  </si>
  <si>
    <t xml:space="preserve">108,79</t>
  </si>
  <si>
    <t xml:space="preserve">JANELA DE CORRER, EM ALUMINIO PERFIL 25, 120 X 150 CM (A X L), 4 FLS, BANDEIRA COM BASCULA, ACABAMENTO BRANCO OU BRILHANTE, BATENTE/REQUADRO DE 6 A 14 CM, COM VIDRO 4 MM, SEM GUARNICAO/ALIZAR</t>
  </si>
  <si>
    <t xml:space="preserve">13,0200000</t>
  </si>
  <si>
    <t xml:space="preserve">889,26</t>
  </si>
  <si>
    <t xml:space="preserve">AZULEJISTA OU LADRILHEIRO (HORISTA)</t>
  </si>
  <si>
    <t xml:space="preserve">637,7984438</t>
  </si>
  <si>
    <t xml:space="preserve">ENGENHEIRO CIVIL DE OBRA PLENO (MENSALISTA)</t>
  </si>
  <si>
    <t xml:space="preserve">0,5058300</t>
  </si>
  <si>
    <t xml:space="preserve">21.871,04</t>
  </si>
  <si>
    <t xml:space="preserve">ACO CA-50, 8,0 MM, VERGALHAO</t>
  </si>
  <si>
    <t xml:space="preserve">1.030,1705900</t>
  </si>
  <si>
    <t xml:space="preserve">10,04</t>
  </si>
  <si>
    <t xml:space="preserve">BLOCO CERAMICO / TIJOLO VAZADO PARA ALVENARIA DE VEDACAO, FUROS NA HORIZONTAL, 11,5 X 19 X 19 CM (NBR 15270)</t>
  </si>
  <si>
    <t xml:space="preserve">8.493,0000000</t>
  </si>
  <si>
    <t xml:space="preserve">CAL HIDRATADA CH-I PARA ARGAMASSAS</t>
  </si>
  <si>
    <t xml:space="preserve">7.825,8750753</t>
  </si>
  <si>
    <t xml:space="preserve">1,20</t>
  </si>
  <si>
    <t xml:space="preserve">ARMADOR (HORISTA)</t>
  </si>
  <si>
    <t xml:space="preserve">486,2156786</t>
  </si>
  <si>
    <t xml:space="preserve">ENCANADOR OU BOMBEIRO HIDRAULICO (HORISTA)</t>
  </si>
  <si>
    <t xml:space="preserve">481,7344052</t>
  </si>
  <si>
    <t xml:space="preserve">TABUA  NAO  APARELHADA  *2,5 X 20* CM, EM MACARANDUBA, ANGELIM OU EQUIVALENTE DA REGIAO - BRUTA</t>
  </si>
  <si>
    <t xml:space="preserve">397,6116976</t>
  </si>
  <si>
    <t xml:space="preserve">21,19</t>
  </si>
  <si>
    <t xml:space="preserve">PINTOR (HORISTA)</t>
  </si>
  <si>
    <t xml:space="preserve">475,0771809</t>
  </si>
  <si>
    <t xml:space="preserve">CAIBRO NAO APARELHADO *6 X 6* CM, EM MACARANDUBA, ANGELIM OU EQUIVALENTE DA REGIAO - BRUTA</t>
  </si>
  <si>
    <t xml:space="preserve">283,4978914</t>
  </si>
  <si>
    <t xml:space="preserve">29,33</t>
  </si>
  <si>
    <t xml:space="preserve">REVESTIMENTO CERÂMICO 30 X 60 CM BORDA RETA ACAB. ACETINADO REF. PORTOBELLO WHITE HOME CETIM BIANCO</t>
  </si>
  <si>
    <t xml:space="preserve">98,9625000</t>
  </si>
  <si>
    <t xml:space="preserve">83,96</t>
  </si>
  <si>
    <t xml:space="preserve">ARGAMASSA COLANTE TIPO AC III E</t>
  </si>
  <si>
    <t xml:space="preserve">2.753,8125000</t>
  </si>
  <si>
    <t xml:space="preserve">2,92</t>
  </si>
  <si>
    <t xml:space="preserve">CARPINTEIRO AUXILIAR (HORISTA)</t>
  </si>
  <si>
    <t xml:space="preserve">545,6325829</t>
  </si>
  <si>
    <t xml:space="preserve">14,26</t>
  </si>
  <si>
    <t xml:space="preserve">CONCRETO USINADO BOMBEAVEL, CLASSE DE RESISTENCIA C25, BRITA 0 E 1, SLUMP = 100 +/- 20 MM, COM BOMBEAMENTO (DISPONIBILIZACAO DE BOMBA), SEM O LANCAMENTO (NBR 8953)</t>
  </si>
  <si>
    <t xml:space="preserve">12,6569250</t>
  </si>
  <si>
    <t xml:space="preserve">607,06</t>
  </si>
  <si>
    <t xml:space="preserve">ELETRICISTA (HORISTA)</t>
  </si>
  <si>
    <t xml:space="preserve">381,5947576</t>
  </si>
  <si>
    <t xml:space="preserve">19,75</t>
  </si>
  <si>
    <t xml:space="preserve">ACO CA-50, 6,3 MM, VERGALHAO</t>
  </si>
  <si>
    <t xml:space="preserve">738,5658950</t>
  </si>
  <si>
    <t xml:space="preserve">9,99</t>
  </si>
  <si>
    <t xml:space="preserve">ACO CA-50, 12,5 MM OU 16,0 MM, VERGALHAO</t>
  </si>
  <si>
    <t xml:space="preserve">885,2041320</t>
  </si>
  <si>
    <t xml:space="preserve">8,20</t>
  </si>
  <si>
    <t xml:space="preserve">TABUA APARELHADA *2,5 X 30* CM, EM MACARANDUBA, ANGELIM OU EQUIVALENTE DA REGIAO</t>
  </si>
  <si>
    <t xml:space="preserve">207,0470967</t>
  </si>
  <si>
    <t xml:space="preserve">34,80</t>
  </si>
  <si>
    <t xml:space="preserve">MANTA LIQUIDA DE BASE ASFALTICA MODIFICADA COM A ADICAO DE ELASTOMEROS DILUIDOS EM SOLVENTE ORGANICO, APLICACAO A FRIO (MEMBRANA IMPERMEABILIZANTE ASFASTICA)</t>
  </si>
  <si>
    <t xml:space="preserve">280,5000000</t>
  </si>
  <si>
    <t xml:space="preserve">23,66</t>
  </si>
  <si>
    <t xml:space="preserve">PONTALETE *7,5 X 7,5* CM EM PINUS, MISTA OU EQUIVALENTE DA REGIAO - BRUTA</t>
  </si>
  <si>
    <t xml:space="preserve">788,8311124</t>
  </si>
  <si>
    <t xml:space="preserve">7,74</t>
  </si>
  <si>
    <t xml:space="preserve">LUMINARIA DE EMBUTIR EM CHAPA DE ACO PARA 2 LAMPADAS FLUORESCENTES DE 14 W COM REFLETOR E ALETAS EM ALUMINIO, COMPLETA (INCLUI REATOR E LAMPADAS)</t>
  </si>
  <si>
    <t xml:space="preserve">23,0000000</t>
  </si>
  <si>
    <t xml:space="preserve">255,42</t>
  </si>
  <si>
    <t xml:space="preserve">TINTA LATEX ACRILICA PREMIUM, COR BRANCO FOSCO</t>
  </si>
  <si>
    <t xml:space="preserve">L</t>
  </si>
  <si>
    <t xml:space="preserve">197,8598928</t>
  </si>
  <si>
    <t xml:space="preserve">29,62</t>
  </si>
  <si>
    <t xml:space="preserve">OPERADOR DE BETONEIRA ESTACIONARIA / MISTURADOR</t>
  </si>
  <si>
    <t xml:space="preserve">334,3189847</t>
  </si>
  <si>
    <t xml:space="preserve">17,38</t>
  </si>
  <si>
    <t xml:space="preserve">CPOS/CDHU</t>
  </si>
  <si>
    <t xml:space="preserve">MASTRO PARA BANDEIRA EM AÇO GALVANIZADO COMPLETO ENGASTADO, ALTURA LIVRE DE 7,00 M</t>
  </si>
  <si>
    <t xml:space="preserve">3,0000000</t>
  </si>
  <si>
    <t xml:space="preserve">1.893,12</t>
  </si>
  <si>
    <t xml:space="preserve">EPI - FAMILIA SERVENTE - HORISTA (ENCARGOS COMPLEMENTARES - COLETADO CAIXA)</t>
  </si>
  <si>
    <t xml:space="preserve">4.421,2470402</t>
  </si>
  <si>
    <t xml:space="preserve">1,25</t>
  </si>
  <si>
    <t xml:space="preserve">JANELA VENEZIANA DE CORRER, EM ALUMINIO PERFIL 25, 100 X 120 CM (A X L), 3 FLS (2 VENEZIANAS E 1 VIDRO), SEM BANDEIRA, ACABAMENTO BRANCO OU BRILHANTE, BATENTE DE 8 A 9 CM, COM VIDRO 4 MM, SEM GUARNICAO/ALIZAR</t>
  </si>
  <si>
    <t xml:space="preserve">7,0788000</t>
  </si>
  <si>
    <t xml:space="preserve">762,24</t>
  </si>
  <si>
    <t xml:space="preserve">AJUDANTE DE ELETRICISTA (HORISTA)</t>
  </si>
  <si>
    <t xml:space="preserve">336,7553060</t>
  </si>
  <si>
    <t xml:space="preserve">15,96</t>
  </si>
  <si>
    <t xml:space="preserve">CABO DE COBRE, FLEXIVEL, CLASSE 4 OU 5, ISOLACAO EM PVC/A, ANTICHAMA BWF-B, 1 CONDUTOR, 450/750 V, SECAO NOMINAL 2,5 MM2</t>
  </si>
  <si>
    <t xml:space="preserve">2.687,3044670</t>
  </si>
  <si>
    <t xml:space="preserve">1,96</t>
  </si>
  <si>
    <t xml:space="preserve">AUXILIAR DE ENCANADOR OU BOMBEIRO HIDRAULICO (HORISTA)</t>
  </si>
  <si>
    <t xml:space="preserve">369,3459650</t>
  </si>
  <si>
    <t xml:space="preserve">ARGAMASSA COLANTE TIPO AC III</t>
  </si>
  <si>
    <t xml:space="preserve">2.038,1887800</t>
  </si>
  <si>
    <t xml:space="preserve">2,55</t>
  </si>
  <si>
    <t xml:space="preserve">TARIFA "A" ENTRE  0 E 20M3 FORNECIMENTO  D'AGUA</t>
  </si>
  <si>
    <t xml:space="preserve">Taxas</t>
  </si>
  <si>
    <t xml:space="preserve">240,0000000</t>
  </si>
  <si>
    <t xml:space="preserve">PEDRA BRITADA N. 1 (9,5 A 19 MM) POSTO PEDREIRA/FORNECEDOR, SEM FRETE</t>
  </si>
  <si>
    <t xml:space="preserve">52,4018390</t>
  </si>
  <si>
    <t xml:space="preserve">96,99</t>
  </si>
  <si>
    <t xml:space="preserve">IMPERMEABILIZADOR (HORISTA)</t>
  </si>
  <si>
    <t xml:space="preserve">285,0677018</t>
  </si>
  <si>
    <t xml:space="preserve">17,49</t>
  </si>
  <si>
    <t xml:space="preserve">PISO EM PORCELANATO RETIFICADO EXTRA, FORMATO MENOR OU IGUAL A 2025 CM2</t>
  </si>
  <si>
    <t xml:space="preserve">59,8236430</t>
  </si>
  <si>
    <t xml:space="preserve">81,23</t>
  </si>
  <si>
    <t xml:space="preserve">TELHA TRAPEZOIDAL EM ACO ZINCADO, SEM PINTURA, ALTURA DE APROXIMADAMENTE 40 MM, ESPESSURA DE 0,50 MM E LARGURA UTIL DE 980 MM</t>
  </si>
  <si>
    <t xml:space="preserve">88,5266250</t>
  </si>
  <si>
    <t xml:space="preserve">54,49</t>
  </si>
  <si>
    <t xml:space="preserve">EPI - FAMILIA PEDREIRO - HORISTA (ENCARGOS COMPLEMENTARES - COLETADO CAIXA)</t>
  </si>
  <si>
    <t xml:space="preserve">4.012,2954440</t>
  </si>
  <si>
    <t xml:space="preserve">1,17</t>
  </si>
  <si>
    <t xml:space="preserve">VIDRO TEMPERADO INCOLOR E = 10 MM, SEM COLOCACAO</t>
  </si>
  <si>
    <t xml:space="preserve">11,9061810</t>
  </si>
  <si>
    <t xml:space="preserve">388,31</t>
  </si>
  <si>
    <t xml:space="preserve">GRANITO PARA BANCADA, POLIDO, TIPO ANDORINHA/ QUARTZ/ CASTELO/ CORUMBA OU OUTROS EQUIVALENTES DA REGIAO, E=  *2,5* CM</t>
  </si>
  <si>
    <t xml:space="preserve">6,5600000</t>
  </si>
  <si>
    <t xml:space="preserve">679,24</t>
  </si>
  <si>
    <t xml:space="preserve">SONDAGEM A PERCUSSÃO, INCLUSIVE AS PEÇAS GRÁFICAS E RELATÓRIOS PERTINENTES MÍNIMO DE 30M</t>
  </si>
  <si>
    <t xml:space="preserve">45,0000000</t>
  </si>
  <si>
    <t xml:space="preserve">93,70</t>
  </si>
  <si>
    <t xml:space="preserve">EXAMES - MENSALISTA (COLETADO CAIXA - ENCARGOS COMPLEMENTARES)</t>
  </si>
  <si>
    <t xml:space="preserve">18,5000000</t>
  </si>
  <si>
    <t xml:space="preserve">215,56</t>
  </si>
  <si>
    <t xml:space="preserve">OPERADOR DE MAQUINAS E TRATORES DIVERSOS (TERRAPLANAGEM)</t>
  </si>
  <si>
    <t xml:space="preserve">181,8460421</t>
  </si>
  <si>
    <t xml:space="preserve">21,39</t>
  </si>
  <si>
    <t xml:space="preserve">VIDRO TEMPERADO INCOLOR PARA PORTA DE ABRIR, E = 10 MM (SEM FERRAGENS E SEM COLOCACAO)</t>
  </si>
  <si>
    <t xml:space="preserve">9,2400000</t>
  </si>
  <si>
    <t xml:space="preserve">420,00</t>
  </si>
  <si>
    <t xml:space="preserve">TELA DE ACO SOLDADA NERVURADA, CA-60, Q-196, (3,11 KG/M2), DIAMETRO DO FIO = 5,0 MM, LARGURA = 2,45 M, ESPACAMENTO DA MALHA = 10 X 10 CM</t>
  </si>
  <si>
    <t xml:space="preserve">131,1440000</t>
  </si>
  <si>
    <t xml:space="preserve">29,02</t>
  </si>
  <si>
    <t xml:space="preserve">PERFIL CANALETA, FORMATO C, EM ACO ZINCADO, PARA ESTRUTURA FORRO DRYWALL, E = 0,5 MM, *46 X 18* (L X H), COMPRIMENTO 3 M</t>
  </si>
  <si>
    <t xml:space="preserve">598,5994400</t>
  </si>
  <si>
    <t xml:space="preserve">6,01</t>
  </si>
  <si>
    <t xml:space="preserve">MONTADOR DE ESTRUTURAS METALICAS HORISTA</t>
  </si>
  <si>
    <t xml:space="preserve">180,7928368</t>
  </si>
  <si>
    <t xml:space="preserve">19,32</t>
  </si>
  <si>
    <t xml:space="preserve">PERFURATRIZ HIDRAULICA COM TRADO CURTO ACOPLADO, PROFUNDIDADE MAXIMA DE 20 M, DIAMETRO MAXIMO DE 1500 MM, POTENCIA INSTALADA DE 137 HP, MESA ROTATIVA COM TORQUE MAXIMO DE 30 KNM (INCLUI MONTAGEM, NAO INCLUI CAMINHAO)</t>
  </si>
  <si>
    <t xml:space="preserve">0,0022710</t>
  </si>
  <si>
    <t xml:space="preserve">1.532.105,30</t>
  </si>
  <si>
    <t xml:space="preserve">TUBO PVC  SERIE NORMAL, DN 100 MM, PARA ESGOTO  PREDIAL (NBR 5688)</t>
  </si>
  <si>
    <t xml:space="preserve">193,6120454</t>
  </si>
  <si>
    <t xml:space="preserve">17,93</t>
  </si>
  <si>
    <t xml:space="preserve">1,0000000</t>
  </si>
  <si>
    <t xml:space="preserve">3.407,88</t>
  </si>
  <si>
    <t xml:space="preserve">FERRAMENTAS - FAMILIA PEDREIRO - HORISTA (ENCARGOS COMPLEMENTARES - COLETADO CAIXA)</t>
  </si>
  <si>
    <t xml:space="preserve">TELHA DE FIBROCIMENTO ONDULADA E = 6 MM, DE 2,44 X 1,10 M (SEM AMIANTO)</t>
  </si>
  <si>
    <t xml:space="preserve">112,4111660</t>
  </si>
  <si>
    <t xml:space="preserve">29,92</t>
  </si>
  <si>
    <t xml:space="preserve">PLACA / CHAPA DE GESSO ACARTONADO, STANDARD (ST), COR BRANCA, E = 12,5 MM, 1200 X 2400 MM (L X C)</t>
  </si>
  <si>
    <t xml:space="preserve">149,9490840</t>
  </si>
  <si>
    <t xml:space="preserve">22,37</t>
  </si>
  <si>
    <t xml:space="preserve">MOLA HIDRAULICA DE PISO, PARA PORTAS DE ATE 1100 MM E PESO DE ATE 120 KG, COM CORPO EM ACO INOX</t>
  </si>
  <si>
    <t xml:space="preserve">4,0000000</t>
  </si>
  <si>
    <t xml:space="preserve">826,62</t>
  </si>
  <si>
    <t xml:space="preserve">CABO DE COBRE, FLEXIVEL, CLASSE 4 OU 5, ISOLACAO EM PVC/A, ANTICHAMA BWF-B, COBERTURA PVC-ST1, ANTICHAMA BWF-B, 1 CONDUTOR, 0,6/1 KV, SECAO NOMINAL 25 MM2</t>
  </si>
  <si>
    <t xml:space="preserve">156,0150000</t>
  </si>
  <si>
    <t xml:space="preserve">21,02</t>
  </si>
  <si>
    <t xml:space="preserve">TABUA APARELHADA *2,5 X 15* CM, EM MACARANDUBA, ANGELIM OU EQUIVALENTE DA REGIAO</t>
  </si>
  <si>
    <t xml:space="preserve">23,3200000</t>
  </si>
  <si>
    <t xml:space="preserve">137,01</t>
  </si>
  <si>
    <t xml:space="preserve">MASSA CORRIDA PARA SUPERFICIES DE AMBIENTES INTERNOS</t>
  </si>
  <si>
    <t xml:space="preserve">784,1937300</t>
  </si>
  <si>
    <t xml:space="preserve">BATENTE / PORTAL / ADUELA / MARCO EM MADEIRA MACICA COM REBAIXO, E = *3* CM, L = *14* CM, PARA PORTAS DE  GIRO DE *60 CM A 120* CM  X *210* CM, CEDRINHO / ANGELIM COMERCIAL / TAURI / CURUPIXA / PEROBA / CUMARU OU EQUIVALENTE DA REGIAO (NAO INCLUI ALIZARES)</t>
  </si>
  <si>
    <t xml:space="preserve">JG</t>
  </si>
  <si>
    <t xml:space="preserve">12,0000000</t>
  </si>
  <si>
    <t xml:space="preserve">254,00</t>
  </si>
  <si>
    <t xml:space="preserve">RUFO INTERNO/EXTERNO DE CHAPA DE ACO GALVANIZADA NUM 24, CORTE 25 CM</t>
  </si>
  <si>
    <t xml:space="preserve">120,5400000</t>
  </si>
  <si>
    <t xml:space="preserve">24,21</t>
  </si>
  <si>
    <t xml:space="preserve">ORSE</t>
  </si>
  <si>
    <t xml:space="preserve">PISO TÁTIL DIRECIONAL E/OU ALERTA, DE CONCRETO, COLORIDO, DIM 25X25 CM, PARA DEFICIENTE VISUAL M2</t>
  </si>
  <si>
    <t xml:space="preserve">41,4000000</t>
  </si>
  <si>
    <t xml:space="preserve">70,24</t>
  </si>
  <si>
    <t xml:space="preserve">ARAME RECOZIDO 16 BWG, D = 1,65 MM (0,016 KG/M) OU 18 BWG, D = 1,25 MM (0,01 KG/M)</t>
  </si>
  <si>
    <t xml:space="preserve">138,4646392</t>
  </si>
  <si>
    <t xml:space="preserve">21,00</t>
  </si>
  <si>
    <t xml:space="preserve">JANELA MAXIM AR, EM ALUMINIO PERFIL 25, 60 X 80 CM (A X L), ACABAMENTO BRANCO OU BRILHANTE, BATENTE DE 4 A 5 CM, COM VIDRO 4 MM, SEM GUARNICAO/ALIZAR</t>
  </si>
  <si>
    <t xml:space="preserve">7,4498808</t>
  </si>
  <si>
    <t xml:space="preserve">386,54</t>
  </si>
  <si>
    <t xml:space="preserve">PEITORIL EM MARMORE, POLIDO, BRANCO COMUM, L= *15* CM, E=  *2,0* CM, COM PINGADEIRA</t>
  </si>
  <si>
    <t xml:space="preserve">19,8640000</t>
  </si>
  <si>
    <t xml:space="preserve">141,69</t>
  </si>
  <si>
    <t xml:space="preserve">EPI - FAMILIA CARPINTEIRO DE FORMAS - HORISTA (ENCARGOS COMPLEMENTARES - COLETADO CAIXA)</t>
  </si>
  <si>
    <t xml:space="preserve">2.057,7542084</t>
  </si>
  <si>
    <t xml:space="preserve">1,34</t>
  </si>
  <si>
    <t xml:space="preserve">EPI - FAMILIA ENCARREGADO GERAL - MENSALISTA (ENCARGOS COMPLEMENTARES - COLETADO CAIXA)</t>
  </si>
  <si>
    <t xml:space="preserve">221,51</t>
  </si>
  <si>
    <t xml:space="preserve">PORTA DE ABRIR / GIRO, DE MADEIRA FOLHA MEDIA (NBR 15930) DE 900 X 2100 MM, DE 35 MM A 40 MM DE ESPESSURA, NUCLEO SEMI-SOLIDO (SARRAFEADO), CAPA LISA EM HDF, ACABAMENTO EM LAMINADO NATURAL PARA VERNIZ</t>
  </si>
  <si>
    <t xml:space="preserve">7,0000000</t>
  </si>
  <si>
    <t xml:space="preserve">375,70</t>
  </si>
  <si>
    <t xml:space="preserve">PEDRA BRITADA N. 2 (19 A 38 MM) POSTO PEDREIRA/FORNECEDOR, SEM FRETE</t>
  </si>
  <si>
    <t xml:space="preserve">26,9039000</t>
  </si>
  <si>
    <t xml:space="preserve">97,50</t>
  </si>
  <si>
    <t xml:space="preserve">SOLEIRA EM GRANITO, POLIDO, TIPO ANDORINHA/ QUARTZ/ CASTELO/ CORUMBA OU OUTROS EQUIVALENTES DA REGIAO, L= *15* CM, E=  *2,0* CM</t>
  </si>
  <si>
    <t xml:space="preserve">27,5481000</t>
  </si>
  <si>
    <t xml:space="preserve">94,81</t>
  </si>
  <si>
    <t xml:space="preserve">FERRAMENTAS - FAMILIA SERVENTE - HORISTA (ENCARGOS COMPLEMENTARES - COLETADO CAIXA)</t>
  </si>
  <si>
    <t xml:space="preserve">0,59</t>
  </si>
  <si>
    <t xml:space="preserve">TABICA PARA FORRO DE GESSO (INSTALAÇÃO INCLUSA)</t>
  </si>
  <si>
    <t xml:space="preserve">181,3000000</t>
  </si>
  <si>
    <t xml:space="preserve">14,38</t>
  </si>
  <si>
    <t xml:space="preserve">CABO DE PAR TRANCADO UTP, 4 PARES, CATEGORIA 6, ISOL. CM. REF. FUROKAWA GIGALAN CM</t>
  </si>
  <si>
    <t xml:space="preserve">417,3000000</t>
  </si>
  <si>
    <t xml:space="preserve">5,84</t>
  </si>
  <si>
    <t xml:space="preserve">CABO DE COBRE ISOLADO HEPR (XLPE),  16MM²,  1KV / 90º C M</t>
  </si>
  <si>
    <t xml:space="preserve">159,5000000</t>
  </si>
  <si>
    <t xml:space="preserve">14,60</t>
  </si>
  <si>
    <t xml:space="preserve">LOCACAO DE ANDAIME METALICO TUBULAR DE ENCAIXE, TIPO DE TORRE, CADA PAINEL COM LARGURA DE 1 ATE 1,5 M E ALTURA DE *1,00* M, INCLUINDO DIAGONAL, BARRAS DE LIGACAO, SAPATAS OU RODIZIOS E DEMAIS ITENS NECESSARIOS A MONTAGEM (NAO INCLUI INSTALACAO)</t>
  </si>
  <si>
    <t xml:space="preserve">MXMES</t>
  </si>
  <si>
    <t xml:space="preserve">96,0000000</t>
  </si>
  <si>
    <t xml:space="preserve">23,50</t>
  </si>
  <si>
    <t xml:space="preserve">GABINETE DE VENTILAÇÃO COM FILTRAGEM DUPLA CLASSE G4+M5, FILTROS INCLUSOS, VAZÃO MÁXIMA 484 M3/H, PRESSÃO MÁXIMA 35 MMCA, GABINETE EM CHAPA ACO GALVANIZADO PINTADA, DUTO DN150 (6"), REF.: SICFLUX FH150</t>
  </si>
  <si>
    <t xml:space="preserve">2.228,90</t>
  </si>
  <si>
    <t xml:space="preserve">OPERADOR DE MARTELETE OU MARTELETEIRO</t>
  </si>
  <si>
    <t xml:space="preserve">97,6264434</t>
  </si>
  <si>
    <t xml:space="preserve">22,77</t>
  </si>
  <si>
    <t xml:space="preserve">CAIBRO APARELHADO  *7,5 X 7,5* CM, EM MACARANDUBA, ANGELIM OU EQUIVALENTE DA REGIAO</t>
  </si>
  <si>
    <t xml:space="preserve">66,0700000</t>
  </si>
  <si>
    <t xml:space="preserve">30,61</t>
  </si>
  <si>
    <t xml:space="preserve">BARRA DE ACO CHATO, RETANGULAR, 25,4 MM X 4,76 MM (L X E), 1,73 KG/M</t>
  </si>
  <si>
    <t xml:space="preserve">123,2100000</t>
  </si>
  <si>
    <t xml:space="preserve">16,36</t>
  </si>
  <si>
    <t xml:space="preserve">BARRA DE APOIO RETA, EM ACO INOX POLIDO, COMPRIMENTO 80CM, DIAMETRO MINIMO 3 CM</t>
  </si>
  <si>
    <t xml:space="preserve">9,0000000</t>
  </si>
  <si>
    <t xml:space="preserve">222,77</t>
  </si>
  <si>
    <t xml:space="preserve">MOBILIZAÇÃO OU DESMOBILIZAÇÃO DE CONTAINER</t>
  </si>
  <si>
    <t xml:space="preserve">8,0000000</t>
  </si>
  <si>
    <t xml:space="preserve">250,00</t>
  </si>
  <si>
    <t xml:space="preserve">PA CARREGADEIRA SOBRE RODAS, POTENCIA LIQUIDA 128 HP, CAPACIDADE DA CACAMBA DE 1,7 A 2,8 M3, PESO OPERACIONAL MAXIMO DE 11632 KG</t>
  </si>
  <si>
    <t xml:space="preserve">0,0030220</t>
  </si>
  <si>
    <t xml:space="preserve">650.000,00</t>
  </si>
  <si>
    <t xml:space="preserve">FORRO DE PVC LISO, BRANCO, REGUA DE 10 CM, ESPESSURA DE 8 MM A 10 MM (COM COLOCACAO / SEM ESTRUTURA METALICA)</t>
  </si>
  <si>
    <t xml:space="preserve">20,0000000</t>
  </si>
  <si>
    <t xml:space="preserve">97,17</t>
  </si>
  <si>
    <t xml:space="preserve">BACIA SANITÁRIA PADRÃO MÉDIO P/ PCD C/ CAIXA ACOPLADA, EXCLUSIVE CAIXA - REF. IZY CONFORTO S P.115 OU EQUIV</t>
  </si>
  <si>
    <t xml:space="preserve">630,52</t>
  </si>
  <si>
    <t xml:space="preserve">OLEO DIESEL COMBUSTIVEL COMUM</t>
  </si>
  <si>
    <t xml:space="preserve">373,9841209</t>
  </si>
  <si>
    <t xml:space="preserve">5,02</t>
  </si>
  <si>
    <t xml:space="preserve">LUMINÁRIA DE EMERGÊNCIA LED BIVOLT 1000 LÚMENS, BATERIA 6V X 4,0 AH SELADA. REF.: FLUXEON FLX 1000.</t>
  </si>
  <si>
    <t xml:space="preserve">268,09</t>
  </si>
  <si>
    <t xml:space="preserve">CAIXA ACOPLADA PADRÃO MÉDIO C/ ACIONAMENTO DUO EM LOUÇA BRANCA - REF. DECA CDC.00F.17 OU EQUIV</t>
  </si>
  <si>
    <t xml:space="preserve">620,83</t>
  </si>
  <si>
    <t xml:space="preserve">SOLDA EM BARRA DE ESTANHO-CHUMBO 50/50</t>
  </si>
  <si>
    <t xml:space="preserve">7,9447500</t>
  </si>
  <si>
    <t xml:space="preserve">233,59</t>
  </si>
  <si>
    <t xml:space="preserve">RUFO EXTERNO/INTERNO DE CHAPA DE ACO GALVANIZADA NUM 26, CORTE 33 CM</t>
  </si>
  <si>
    <t xml:space="preserve">71,0125000</t>
  </si>
  <si>
    <t xml:space="preserve">25,98</t>
  </si>
  <si>
    <t xml:space="preserve">TUBO PVC, SOLDAVEL, DE 25 MM, AGUA FRIA (NBR-5648)</t>
  </si>
  <si>
    <t xml:space="preserve">342,8683691</t>
  </si>
  <si>
    <t xml:space="preserve">5,32</t>
  </si>
  <si>
    <t xml:space="preserve">GUARNICAO / MOLDURA / ARREMATE DE ACABAMENTO PARA ESQUADRIA, EM ALUMINIO PERFIL 25, ACABAMENTO ANODIZADO BRANCO OU BRILHANTE, PARA 1 FACE</t>
  </si>
  <si>
    <t xml:space="preserve">47,0000000</t>
  </si>
  <si>
    <t xml:space="preserve">38,49</t>
  </si>
  <si>
    <t xml:space="preserve">COMPRESSOR DE AR REBOCAVEL, VAZAO 89 PCM, PRESSAO EFETIVA DE TRABALHO *102* PSI, MOTOR DIESEL, POTENCIA *20* CV</t>
  </si>
  <si>
    <t xml:space="preserve">0,0157117</t>
  </si>
  <si>
    <t xml:space="preserve">114.165,43</t>
  </si>
  <si>
    <t xml:space="preserve">EPI - FAMILIA OPERADOR ESCAVADEIRA - HORISTA (ENCARGOS COMPLEMENTARES - COLETADO CAIXA)</t>
  </si>
  <si>
    <t xml:space="preserve">2.171,7626806</t>
  </si>
  <si>
    <t xml:space="preserve">0,82</t>
  </si>
  <si>
    <t xml:space="preserve">BACIA SANITARIA (VASO) CONVENCIONAL, DE LOUCA BRANCA, SIFAO APARENTE, SAIDA VERTICAL (SEM ASSENTO)</t>
  </si>
  <si>
    <t xml:space="preserve">9,6000000</t>
  </si>
  <si>
    <t xml:space="preserve">184,45</t>
  </si>
  <si>
    <t xml:space="preserve">ARGILA, ARGILA VERMELHA OU ARGILA ARENOSA (RETIRADA NA JAZIDA, SEM TRANSPORTE)</t>
  </si>
  <si>
    <t xml:space="preserve">52,5000000</t>
  </si>
  <si>
    <t xml:space="preserve">33,70</t>
  </si>
  <si>
    <t xml:space="preserve">TUBO DE COBRE FLEXIVEL, D = 1/2 ", E = 0,79 MM, PARA AR-CONDICIONADO/ INSTALACOES GAS RESIDENCIAIS E COMERCIAIS</t>
  </si>
  <si>
    <t xml:space="preserve">43,9073000</t>
  </si>
  <si>
    <t xml:space="preserve">39,70</t>
  </si>
  <si>
    <t xml:space="preserve">CONECTOR / TOMADA FEMEA RJ 45, CATEGORIA 6 (CAT 6) PARA CABOS</t>
  </si>
  <si>
    <t xml:space="preserve">46,0000000</t>
  </si>
  <si>
    <t xml:space="preserve">36,92</t>
  </si>
  <si>
    <t xml:space="preserve">VIGA NAO APARELHADA  *6 X 12* CM, EM MACARANDUBA, ANGELIM OU EQUIVALENTE DA REGIAO - BRUTA</t>
  </si>
  <si>
    <t xml:space="preserve">52,5192920</t>
  </si>
  <si>
    <t xml:space="preserve">31,73</t>
  </si>
  <si>
    <t xml:space="preserve">FECHADURA ESPELHO PARA PORTA EXTERNA, EM ACO INOX (MAQUINA, TESTA E CONTRA-TESTA) E EM ZAMAC (MACANETA, LINGUETA E TRINCOS) COM ACABAMENTO CROMADO, MAQUINA DE 55 MM, INCLUINDO CHAVE TIPO CILINDRO</t>
  </si>
  <si>
    <t xml:space="preserve">131,67</t>
  </si>
  <si>
    <t xml:space="preserve">BANCADA/ BANCA/ BALCAO/ TAMPO EM MARMORE BRANCO COMUM, POLIDO, LISO, ACABAMENTO RETO, E= *3* CM (SEM FUROS)</t>
  </si>
  <si>
    <t xml:space="preserve">2,0735000</t>
  </si>
  <si>
    <t xml:space="preserve">721,70</t>
  </si>
  <si>
    <t xml:space="preserve">SARRAFO *2,5 X 7,5* CM EM PINUS, MISTA OU EQUIVALENTE DA REGIAO - BRUTA</t>
  </si>
  <si>
    <t xml:space="preserve">541,7303376</t>
  </si>
  <si>
    <t xml:space="preserve">2,70</t>
  </si>
  <si>
    <t xml:space="preserve">ELETRODUTO PVC FLEXIVEL CORRUGADO, REFORCADO, COR LARANJA, DE 32 MM, PARA LAJES E PISOS</t>
  </si>
  <si>
    <t xml:space="preserve">175,9410000</t>
  </si>
  <si>
    <t xml:space="preserve">8,27</t>
  </si>
  <si>
    <t xml:space="preserve">CARPINTEIRO DE ESQUADRIAS (HORISTA)</t>
  </si>
  <si>
    <t xml:space="preserve">86,3850457</t>
  </si>
  <si>
    <t xml:space="preserve">16,63</t>
  </si>
  <si>
    <t xml:space="preserve">PARAFUSO NIQUELADO 3 1/2" COM ACABAMENTO CROMADO PARA FIXAR PECA SANITARIA, INCLUI PORCA CEGA, ARRUELA E BUCHA DE NYLON TAMANHO S-8</t>
  </si>
  <si>
    <t xml:space="preserve">67,0720000</t>
  </si>
  <si>
    <t xml:space="preserve">21,18</t>
  </si>
  <si>
    <t xml:space="preserve">LUMINARIA PLAFON REDONDO COM VIDRO FOSCO DIAMETRO *30* CM, PARA 2 LAMPADAS, BASE E27, POTENCIA MAXIMA 40/60 W (NAO INCLUI LAMPADAS)</t>
  </si>
  <si>
    <t xml:space="preserve">69,29</t>
  </si>
  <si>
    <t xml:space="preserve">AJUDANTE ESPECIALIZADO (HORISTA)</t>
  </si>
  <si>
    <t xml:space="preserve">95,5064444</t>
  </si>
  <si>
    <t xml:space="preserve">14,28</t>
  </si>
  <si>
    <t xml:space="preserve">ESPELHO CRISTAL E = 4 MM</t>
  </si>
  <si>
    <t xml:space="preserve">3,2760000</t>
  </si>
  <si>
    <t xml:space="preserve">401,33</t>
  </si>
  <si>
    <t xml:space="preserve">GUARNICAO / ALIZAR / VISTA LISA EM MADEIRA MACICA, PARA PORTA  , E = *1* CM, L = *5* CM, CEDRINHO / ANGELIM COMERCIAL / TAURI/ CURUPIXA / PEROBA / CUMARU OU EQUIVALENTE DA REGIAO</t>
  </si>
  <si>
    <t xml:space="preserve">141,6982000</t>
  </si>
  <si>
    <t xml:space="preserve">9,23</t>
  </si>
  <si>
    <t xml:space="preserve">CAMINHAO TRUCADO, PESO BRUTO TOTAL 23000 KG, CARGA UTIL MAXIMA 16540 KG, DISTANCIA ENTRE EIXOS 4,80 M, POTENCIA 256 CV (INCLUI CABINE E CHASSI, NAO INCLUI CARROCERIA)</t>
  </si>
  <si>
    <t xml:space="preserve">0,0017574</t>
  </si>
  <si>
    <t xml:space="preserve">703.578,80</t>
  </si>
  <si>
    <t xml:space="preserve">EMBASA</t>
  </si>
  <si>
    <t xml:space="preserve">CABO DE AÇO INOX DIÂM. 8 MM, PERFIL 7X19, PARA LINHA DE VIDA</t>
  </si>
  <si>
    <t xml:space="preserve">22,0000000</t>
  </si>
  <si>
    <t xml:space="preserve">56,08</t>
  </si>
  <si>
    <t xml:space="preserve">CHAPA/PAINEL DE MADEIRA COMPENSADA RESINADA (MADEIRITE RESINADO ROSA) PARA FORMA DE CONCRETO, DE 2200 X 1100 MM, E = 8 A 12 MM</t>
  </si>
  <si>
    <t xml:space="preserve">32,6640571</t>
  </si>
  <si>
    <t xml:space="preserve">37,61</t>
  </si>
  <si>
    <t xml:space="preserve">PRIMER PARA MANTA ASFALTICA A BASE DE ASFALTO MODIFICADO DILUIDO EM SOLVENTE, APLICACAO A FRIO</t>
  </si>
  <si>
    <t xml:space="preserve">59,3475000</t>
  </si>
  <si>
    <t xml:space="preserve">20,48</t>
  </si>
  <si>
    <t xml:space="preserve">SEINFRA</t>
  </si>
  <si>
    <t xml:space="preserve">PLANO DE TELEFONIA + INTERNET</t>
  </si>
  <si>
    <t xml:space="preserve">ESPACADOR / DISTANCIADOR CIRCULAR COM ENTRADA LATERAL, EM PLASTICO, PARA VERGALHAO *4,2 A 12,5* MM, COBRIMENTO 20 MM</t>
  </si>
  <si>
    <t xml:space="preserve">5.313,6069738</t>
  </si>
  <si>
    <t xml:space="preserve">0,22</t>
  </si>
  <si>
    <t xml:space="preserve">ADITIVO IMPERMEABILIZANTE POR CRISTALIZAÇÃO REF: EUCON VANDEX® AM - 10</t>
  </si>
  <si>
    <t xml:space="preserve">40,0000000</t>
  </si>
  <si>
    <t xml:space="preserve">29,07</t>
  </si>
  <si>
    <t xml:space="preserve">LAVATÓRIO P/ COLUNA EM LOUÇA BRANCA - REF. DECA VOGUE PLUS L.51.17 OU EQUIV</t>
  </si>
  <si>
    <t xml:space="preserve">2,0000000</t>
  </si>
  <si>
    <t xml:space="preserve">580,12</t>
  </si>
  <si>
    <t xml:space="preserve">LUMINARIA DE SOBREPOR EM CHAPA DE ACO PARA 2 LAMPADAS FLUORESCENTES DE *36* W, ALETADA, COMPLETA (LAMPADAS E REATOR INCLUSOS)</t>
  </si>
  <si>
    <t xml:space="preserve">8,7700000</t>
  </si>
  <si>
    <t xml:space="preserve">132,18</t>
  </si>
  <si>
    <t xml:space="preserve">ACO CA-50, 20,0 MM OU 25,0 MM, VERGALHAO</t>
  </si>
  <si>
    <t xml:space="preserve">122,5728000</t>
  </si>
  <si>
    <t xml:space="preserve">9,45</t>
  </si>
  <si>
    <t xml:space="preserve">ELETRODUTO DE PVC RIGIDO SOLDAVEL, CLASSE B, DE 32 MM</t>
  </si>
  <si>
    <t xml:space="preserve">230,7822000</t>
  </si>
  <si>
    <t xml:space="preserve">4,84</t>
  </si>
  <si>
    <t xml:space="preserve">PUXADOR TUBULAR RETO DUPLO, EM ALUMINIO CROMADO, COMPRIMENTO DE APROX 400 MM E DIAMETRO DE 25 MM (1")</t>
  </si>
  <si>
    <t xml:space="preserve">159,18</t>
  </si>
  <si>
    <t xml:space="preserve">TORNEIRA CROMADA C/ FECHAMENTO AUTOMÁTICO - REF. DOCOL PRESSMATIC ALFA OU EQUIV</t>
  </si>
  <si>
    <t xml:space="preserve">276,57</t>
  </si>
  <si>
    <t xml:space="preserve">CAIXA DE PASSAGEM ELETRICA DE PAREDE, DE SOBREPOR, EM PVC, COM TAMPA APARAFUSADA, DIMENSOES 300 X 300 X *100* MM</t>
  </si>
  <si>
    <t xml:space="preserve">137,32</t>
  </si>
  <si>
    <t xml:space="preserve">PORTA DE MADEIRA, FOLHA MEDIA (NBR 15930) DE 900 X 2100 MM, DE 35 MM A 40 MM DE ESPESSURA, NUCLEO SEMI-SOLIDO (SARRAFEADO), CAPA LISA EM HDF, ACABAMENTO EM PRIMER PARA PINTURA</t>
  </si>
  <si>
    <t xml:space="preserve">363,74</t>
  </si>
  <si>
    <t xml:space="preserve">ELETROCALHA PERFURADA GALVANIZADA A FOGO, 100X50MM</t>
  </si>
  <si>
    <t xml:space="preserve">19,5000000</t>
  </si>
  <si>
    <t xml:space="preserve">55,59</t>
  </si>
  <si>
    <t xml:space="preserve">AJUDANTE DE ARMADOR (HORISTA)</t>
  </si>
  <si>
    <t xml:space="preserve">81,8840936</t>
  </si>
  <si>
    <t xml:space="preserve">13,16</t>
  </si>
  <si>
    <t xml:space="preserve">TAMPAO FOFO SIMPLES COM BASE, CLASSE A15 CARGA MAX 1,5 T, 300 X 300 MM (COM INSCRICAO EM RELEVO DO TIPO DE REDE)</t>
  </si>
  <si>
    <t xml:space="preserve">150,62</t>
  </si>
  <si>
    <t xml:space="preserve">HASTE RETA PARA GANCHO DE FERRO GALVANIZADO, COM ROSCA 1/4 " X 30 CM PARA FIXACAO DE TELHA METALICA, INCLUI PORCA E ARRUELAS DE VEDACAO</t>
  </si>
  <si>
    <t xml:space="preserve">687,8210000</t>
  </si>
  <si>
    <t xml:space="preserve">1,53</t>
  </si>
  <si>
    <t xml:space="preserve">VEU DE POLIESTER PARA IMPERMEABILIZACAO</t>
  </si>
  <si>
    <t xml:space="preserve">90,5170000</t>
  </si>
  <si>
    <t xml:space="preserve">11,61</t>
  </si>
  <si>
    <t xml:space="preserve">SELANTE ELASTICO MONOCOMPONENTE A BASE DE POLIURETANO (PU) PARA JUNTAS DIVERSAS</t>
  </si>
  <si>
    <t xml:space="preserve">310ML</t>
  </si>
  <si>
    <t xml:space="preserve">28,4114000</t>
  </si>
  <si>
    <t xml:space="preserve">36,45</t>
  </si>
  <si>
    <t xml:space="preserve">SEGURO - HORISTA (COLETADO CAIXA - ENCARGOS COMPLEMENTARES)</t>
  </si>
  <si>
    <t xml:space="preserve">0,07</t>
  </si>
  <si>
    <t xml:space="preserve">SIFAO EM METAL CROMADO PARA PIA OU LAVATORIO, 1 X 1.1/2 "</t>
  </si>
  <si>
    <t xml:space="preserve">338,90</t>
  </si>
  <si>
    <t xml:space="preserve">FERRAMENTAS - FAMILIA CARPINTEIRO DE FORMAS - HORISTA (ENCARGOS COMPLEMENTARES - COLETADO CAIXA)</t>
  </si>
  <si>
    <t xml:space="preserve">0,49</t>
  </si>
  <si>
    <t xml:space="preserve">TUBO PVC SERIE NORMAL, DN 75 MM, PARA ESGOTO PREDIAL (NBR 5688)</t>
  </si>
  <si>
    <t xml:space="preserve">58,8000000</t>
  </si>
  <si>
    <t xml:space="preserve">16,97</t>
  </si>
  <si>
    <t xml:space="preserve">MARMORISTA / GRANITEIRO (HORISTA)</t>
  </si>
  <si>
    <t xml:space="preserve">55,7447143</t>
  </si>
  <si>
    <t xml:space="preserve">ARGAMASSA POLIMERICA IMPERMEABILIZANTE SEMIFLEXIVEL, BICOMPONENTE (MEMBRANA IMPERMEABILIZANTE ACRILICA)</t>
  </si>
  <si>
    <t xml:space="preserve">281,4000000</t>
  </si>
  <si>
    <t xml:space="preserve">3,48</t>
  </si>
  <si>
    <t xml:space="preserve">PREGO DE ACO POLIDO COM CABECA DUPLA 17 X 27 (2 1/2 X 11)</t>
  </si>
  <si>
    <t xml:space="preserve">35,3226000</t>
  </si>
  <si>
    <t xml:space="preserve">27,50</t>
  </si>
  <si>
    <t xml:space="preserve">CAIXA D'AGUA / RESERVATORIO EM POLIETILENO, 1000 LITROS, COM TAMPA</t>
  </si>
  <si>
    <t xml:space="preserve">473,06</t>
  </si>
  <si>
    <t xml:space="preserve">PISO TATIL ALERTA OU DIRECIONAL, DE BORRACHA, COLORIDO, 25 X 25 CM, E = 5 MM, PARA COLA</t>
  </si>
  <si>
    <t xml:space="preserve">3,7730000</t>
  </si>
  <si>
    <t xml:space="preserve">250,48</t>
  </si>
  <si>
    <t xml:space="preserve">ARGAMASSA COLANTE AC II</t>
  </si>
  <si>
    <t xml:space="preserve">612,6250000</t>
  </si>
  <si>
    <t xml:space="preserve">1,54</t>
  </si>
  <si>
    <t xml:space="preserve">TELA DE ACO SOLDADA GALVANIZADA/ZINCADA PARA ALVENARIA, FIO D = *1,24 MM, MALHA 25 X 25 MM</t>
  </si>
  <si>
    <t xml:space="preserve">49,4475000</t>
  </si>
  <si>
    <t xml:space="preserve">18,80</t>
  </si>
  <si>
    <t xml:space="preserve">PLACA DE OBRA (PARA CONSTRUCAO CIVIL) EM CHAPA GALVANIZADA *N. 22*, ADESIVADA, DE *2,4 X 1,2* M (SEM POSTES PARA FIXACAO)</t>
  </si>
  <si>
    <t xml:space="preserve">3,6000000</t>
  </si>
  <si>
    <t xml:space="preserve">SELADOR ACRILICO OPACO PREMIUM INTERIOR/EXTERIOR</t>
  </si>
  <si>
    <t xml:space="preserve">97,5776200</t>
  </si>
  <si>
    <t xml:space="preserve">9,18</t>
  </si>
  <si>
    <t xml:space="preserve">VIDRO LISO INCOLOR 6 MM - SEM COLOCACAO</t>
  </si>
  <si>
    <t xml:space="preserve">4,5000000</t>
  </si>
  <si>
    <t xml:space="preserve">198,33</t>
  </si>
  <si>
    <t xml:space="preserve">CUBA DE SEMIENCAIXE QUADRADA COM MESA EM LOUÇA BRANCA, 42X42CM, REF.: DECA L.830 OU EQUIV</t>
  </si>
  <si>
    <t xml:space="preserve">887,37</t>
  </si>
  <si>
    <t xml:space="preserve">EPI - FAMILIA ENGENHEIRO CIVIL - MENSALISTA (ENCARGOS COMPLEMENTARES - COLETADO CAIXA)</t>
  </si>
  <si>
    <t xml:space="preserve">6,5000000</t>
  </si>
  <si>
    <t xml:space="preserve">133,45</t>
  </si>
  <si>
    <t xml:space="preserve">SERRALHEIRO (HORISTA)</t>
  </si>
  <si>
    <t xml:space="preserve">47,7882918</t>
  </si>
  <si>
    <t xml:space="preserve">18,07</t>
  </si>
  <si>
    <t xml:space="preserve">EPI - FAMILIA ENCANADOR - HORISTA (ENCARGOS COMPLEMENTARES - COLETADO CAIXA)</t>
  </si>
  <si>
    <t xml:space="preserve">835,3179211</t>
  </si>
  <si>
    <t xml:space="preserve">1,01</t>
  </si>
  <si>
    <t xml:space="preserve">TOMADA 2P+T 10A, 250V  (APENAS MODULO)</t>
  </si>
  <si>
    <t xml:space="preserve">113,2480000</t>
  </si>
  <si>
    <t xml:space="preserve">7,40</t>
  </si>
  <si>
    <t xml:space="preserve">TUBO DE COBRE FLEXIVEL, D = 1/4 ", E = 0,79 MM, PARA AR-CONDICIONADO/ INSTALACOES GAS RESIDENCIAIS E COMERCIAIS</t>
  </si>
  <si>
    <t xml:space="preserve">19,02</t>
  </si>
  <si>
    <t xml:space="preserve">DOBRADICA EM ACO/FERRO, 3 1/2" X  3", E= 1,9  A 2 MM, COM ANEL,  CROMADO OU ZINCADO, TAMPA BOLA, COM PARAFUSOS</t>
  </si>
  <si>
    <t xml:space="preserve">37,6080000</t>
  </si>
  <si>
    <t xml:space="preserve">22,20</t>
  </si>
  <si>
    <t xml:space="preserve">EPI - FAMILIA ELETRICISTA - HORISTA (ENCARGOS COMPLEMENTARES - COLETADO CAIXA)</t>
  </si>
  <si>
    <t xml:space="preserve">719,5850561</t>
  </si>
  <si>
    <t xml:space="preserve">FITA DE PAPEL REFORCADA COM LAMINA DE METAL PARA REFORCO DE CANTOS DE CHAPA DE GESSO PARA DRYWALL</t>
  </si>
  <si>
    <t xml:space="preserve">259,6504900</t>
  </si>
  <si>
    <t xml:space="preserve">3,10</t>
  </si>
  <si>
    <t xml:space="preserve">FERRAMENTAS - FAMILIA PINTOR - HORISTA (ENCARGOS COMPLEMENTARES - COLETADO CAIXA)</t>
  </si>
  <si>
    <t xml:space="preserve">467,8304867</t>
  </si>
  <si>
    <t xml:space="preserve">1,68</t>
  </si>
  <si>
    <t xml:space="preserve">EPI - FAMILIA PINTOR - HORISTA (ENCARGOS COMPLEMENTARES - COLETADO CAIXA)</t>
  </si>
  <si>
    <t xml:space="preserve">ENERGIA ELETRICA ATE 2000 KWH INDUSTRIAL, SEM DEMANDA</t>
  </si>
  <si>
    <t xml:space="preserve">710,2459738</t>
  </si>
  <si>
    <t xml:space="preserve">1,10</t>
  </si>
  <si>
    <t xml:space="preserve">DUCHA HIGIENICA COM REGISTRO E GATILHO, REF. 00900806, LINHA PERTUTTI DA DOCOL OU SIMILAR</t>
  </si>
  <si>
    <t xml:space="preserve">259,90</t>
  </si>
  <si>
    <t xml:space="preserve">MICTORIO INDICUDUAL, SIFONADO, LOUCA BRANCA, SEM COMPLEMENTOS</t>
  </si>
  <si>
    <t xml:space="preserve">2,4000000</t>
  </si>
  <si>
    <t xml:space="preserve">321,14</t>
  </si>
  <si>
    <t xml:space="preserve">LAMPADA LED TUBULAR BIVOLT 18/20 W, BASE G13</t>
  </si>
  <si>
    <t xml:space="preserve">16,49</t>
  </si>
  <si>
    <t xml:space="preserve">MARCENEIRO (HORISTA)</t>
  </si>
  <si>
    <t xml:space="preserve">45,9001480</t>
  </si>
  <si>
    <t xml:space="preserve">16,35</t>
  </si>
  <si>
    <t xml:space="preserve">SUDECAP</t>
  </si>
  <si>
    <t xml:space="preserve">CHAPEU DE MURO TRIANGULAR PRE-MOLDADO 20 X 100CM</t>
  </si>
  <si>
    <t xml:space="preserve">75,0000000</t>
  </si>
  <si>
    <t xml:space="preserve">FDE</t>
  </si>
  <si>
    <t xml:space="preserve">TANQUE DE LOUÇA BRANCA GRANDE (55X60CM)</t>
  </si>
  <si>
    <t xml:space="preserve">738,45</t>
  </si>
  <si>
    <t xml:space="preserve">ELETRODUTO/DUTO PEAD FLEXIVEL PAREDE SIMPLES, CORRUGACAO HELICOIDAL, COR PRETA, SEM ROSCA, DE 2",  PARA CABEAMENTO SUBTERRANEO (NBR 15715)</t>
  </si>
  <si>
    <t xml:space="preserve">90,3000000</t>
  </si>
  <si>
    <t xml:space="preserve">7,78</t>
  </si>
  <si>
    <t xml:space="preserve">TELHADOR (HORISTA)</t>
  </si>
  <si>
    <t xml:space="preserve">40,1885643</t>
  </si>
  <si>
    <t xml:space="preserve">17,45</t>
  </si>
  <si>
    <t xml:space="preserve">QUADRO DE DISTRIBUICAO COM BARRAMENTO TRIFASICO, DE SOBREPOR, EM CHAPA DE ACO GALVANIZADO, PARA 36 DISJUNTORES DIN, 100 A</t>
  </si>
  <si>
    <t xml:space="preserve">696,75</t>
  </si>
  <si>
    <t xml:space="preserve">ELETRODUTO GALVANIZADO POR IMERSÃO A QUENTE, DN = 2´ - NBR5598</t>
  </si>
  <si>
    <t xml:space="preserve">71,47</t>
  </si>
  <si>
    <t xml:space="preserve">GUINCHO ELETRICO DE COLUNA, CAPACIDADE 400 KG, COM MOTO FREIO, MOTOR TRIFASICO DE 1,25 CV</t>
  </si>
  <si>
    <t xml:space="preserve">0,1348731</t>
  </si>
  <si>
    <t xml:space="preserve">5.044,10</t>
  </si>
  <si>
    <t xml:space="preserve">CAIXA DE PASSAGEM ELETRICA DE PAREDE, DE EMBUTIR, EM TERMOPLASTICO / PVC, COM TAMPA APARAFUSADA, DIMENSOES 400 X 400 X *120* MM</t>
  </si>
  <si>
    <t xml:space="preserve">225,83</t>
  </si>
  <si>
    <t xml:space="preserve">MINI RACK DE PAREDE 19" X 6U X 450MM</t>
  </si>
  <si>
    <t xml:space="preserve">674,29</t>
  </si>
  <si>
    <t xml:space="preserve">SARRAFO NAO APARELHADO *2,5 X 7* CM, EM MACARANDUBA, ANGELIM OU EQUIVALENTE DA REGIAO -  BRUTA</t>
  </si>
  <si>
    <t xml:space="preserve">81,7725000</t>
  </si>
  <si>
    <t xml:space="preserve">8,16</t>
  </si>
  <si>
    <t xml:space="preserve">PORTA DE ABRIR / GIRO, DE MADEIRA FOLHA MEDIA (NBR 15930) DE 800 X 2100 MM, DE 35 MM A 40 MM DE ESPESSURA, NUCLEO SEMI-SOLIDO (SARRAFEADO), CAPA LISA EM HDF, ACABAMENTO EM LAMINADO NATURAL PARA VERNIZ</t>
  </si>
  <si>
    <t xml:space="preserve">328,39</t>
  </si>
  <si>
    <t xml:space="preserve">CHAPA DE MDF BRANCO LISO 2 FACES, E = 18 MM, DE *2,75 X 1,85* M</t>
  </si>
  <si>
    <t xml:space="preserve">11,3060000</t>
  </si>
  <si>
    <t xml:space="preserve">58,09</t>
  </si>
  <si>
    <t xml:space="preserve">PLACA / CHAPA DE GESSO ACARTONADO, RESISTENTE A UMIDADE (RU), COR VERDE, E = 15 MM, 1200 X 2400 MM (L X C)</t>
  </si>
  <si>
    <t xml:space="preserve">20,5064200</t>
  </si>
  <si>
    <t xml:space="preserve">31,84</t>
  </si>
  <si>
    <t xml:space="preserve">TUBO PVC  SERIE NORMAL, DN 150 MM, PARA ESGOTO  PREDIAL (NBR 5688)</t>
  </si>
  <si>
    <t xml:space="preserve">13,7137000</t>
  </si>
  <si>
    <t xml:space="preserve">46,87</t>
  </si>
  <si>
    <t xml:space="preserve">PERFIL DE ALUMINIO ANODIZADO</t>
  </si>
  <si>
    <t xml:space="preserve">8,7610920</t>
  </si>
  <si>
    <t xml:space="preserve">72,85</t>
  </si>
  <si>
    <t xml:space="preserve">BARRA DE APOIO, RETA, FIXA, EM AÇO INOX, L=40CM, D=1 1/4" - JACKWAL OU SIMILAR UN</t>
  </si>
  <si>
    <t xml:space="preserve">un</t>
  </si>
  <si>
    <t xml:space="preserve">6,0000000</t>
  </si>
  <si>
    <t xml:space="preserve">104,90</t>
  </si>
  <si>
    <t xml:space="preserve">FERRAMENTAS - FAMILIA ELETRICISTA - HORISTA (ENCARGOS COMPLEMENTARES - COLETADO CAIXA)</t>
  </si>
  <si>
    <t xml:space="preserve">0,86</t>
  </si>
  <si>
    <t xml:space="preserve">CONJ. DE FERRAGENS PARA PORTA DE VIDRO TEMPERADO, EM ZAMAC CROMADO, CONTEMPLANDO DOBRADICA INF., DOBRADICA SUP., PIVO PARA DOBRADICA INF., PIVO PARA DOBRADICA SUP., FECHADURA CENTRAL EM ZAMC. CROMADO, CONTRA FECHADURA DE PRESSAO</t>
  </si>
  <si>
    <t xml:space="preserve">153,39</t>
  </si>
  <si>
    <t xml:space="preserve">BARRA ROSCADA ZINCADA Ø 3/8" M</t>
  </si>
  <si>
    <t xml:space="preserve">barra</t>
  </si>
  <si>
    <t xml:space="preserve">79,2000000</t>
  </si>
  <si>
    <t xml:space="preserve">7,70</t>
  </si>
  <si>
    <t xml:space="preserve">VIDRACEIRO (HORISTA)</t>
  </si>
  <si>
    <t xml:space="preserve">39,8413731</t>
  </si>
  <si>
    <t xml:space="preserve">15,23</t>
  </si>
  <si>
    <t xml:space="preserve">ELETROCALHA LISA GALVANIZADA A FOGO, 100X50MM</t>
  </si>
  <si>
    <t xml:space="preserve">10,4000000</t>
  </si>
  <si>
    <t xml:space="preserve">56,51</t>
  </si>
  <si>
    <t xml:space="preserve">PREGO DE ACO POLIDO COM CABECA 17 X 21 (2 X 11)</t>
  </si>
  <si>
    <t xml:space="preserve">25,8440150</t>
  </si>
  <si>
    <t xml:space="preserve">22,28</t>
  </si>
  <si>
    <t xml:space="preserve">MASSA PLASTICA PARA MARMORE/GRANITO</t>
  </si>
  <si>
    <t xml:space="preserve">12,8357912</t>
  </si>
  <si>
    <t xml:space="preserve">44,57</t>
  </si>
  <si>
    <t xml:space="preserve">CONTRAMARCO DE ALUMINIO (PERFIL 25) PARA ESQUADRIAS, TIPO CONVENCIONAL / CADEIRINHA, 60 MM (CM-060), INCLUSO CONEXOES, GRAPAS E TRAVAMENTOS</t>
  </si>
  <si>
    <t xml:space="preserve">56,5000000</t>
  </si>
  <si>
    <t xml:space="preserve">10,09</t>
  </si>
  <si>
    <t xml:space="preserve">DISPOSITIVO DR, 2 POLOS, SENSIBILIDADE DE 30 MA, CORRENTE DE 25 A, TIPO AC</t>
  </si>
  <si>
    <t xml:space="preserve">141,47</t>
  </si>
  <si>
    <t xml:space="preserve">COLUNA SUSPENSA P/ LAVATÓRIO EM LOUÇA BRANCA - REF. DECA VOGUE PLUS C.510.17 OU EQUIV</t>
  </si>
  <si>
    <t xml:space="preserve">282,86</t>
  </si>
  <si>
    <t xml:space="preserve">TELA DE ACO SOLDADA GALVANIZADA/ZINCADA PARA ALVENARIA, FIO D = *1,20 A 1,70* MM, MALHA 15 X 15 MM, (C X L) *50 X 7,5* CM</t>
  </si>
  <si>
    <t xml:space="preserve">218,0640000</t>
  </si>
  <si>
    <t xml:space="preserve">2,57</t>
  </si>
  <si>
    <t xml:space="preserve">EXTINTOR DE INCENDIO PORTATIL COM CARGA DE AGUA PRESSURIZADA DE 10 L, CLASSE A</t>
  </si>
  <si>
    <t xml:space="preserve">2,3170000</t>
  </si>
  <si>
    <t xml:space="preserve">240,62</t>
  </si>
  <si>
    <t xml:space="preserve">EXTINTOR DE INCENDIO PORTATIL COM CARGA DE PO QUIMICO SECO (PQS) DE 6 KG, CLASSE BC</t>
  </si>
  <si>
    <t xml:space="preserve">275,00</t>
  </si>
  <si>
    <t xml:space="preserve">FITA ADESIVA ANTICORROSIVA DE PVC FLEXIVEL, COR PRETA, PARA PROTECAO TUBULACAO, 50 MM X 30 M (L X C), E= *0,25* MM</t>
  </si>
  <si>
    <t xml:space="preserve">62,8320000</t>
  </si>
  <si>
    <t xml:space="preserve">8,75</t>
  </si>
  <si>
    <t xml:space="preserve">ABRACADEIRA EM ACO PARA AMARRACAO DE ELETRODUTOS, TIPO D, COM 1/2" E PARAFUSO DE FIXACAO</t>
  </si>
  <si>
    <t xml:space="preserve">183,5091600</t>
  </si>
  <si>
    <t xml:space="preserve">2,94</t>
  </si>
  <si>
    <t xml:space="preserve">EXTINTOR DE INCENDIO PORTATIL COM CARGA DE PO QUIMICO SECO (PQS) DE 4 KG, CLASSE BC</t>
  </si>
  <si>
    <t xml:space="preserve">232,69</t>
  </si>
  <si>
    <t xml:space="preserve">VALVULA DE ESCOAMENTO PARA TANQUE, EM METAL CROMADO, 1.1/2 ", SEM LADRAO, COM TAMPAO PLASTICO</t>
  </si>
  <si>
    <t xml:space="preserve">106,61</t>
  </si>
  <si>
    <t xml:space="preserve">ADITIVO ADESIVO LIQUIDO PARA ARGAMASSAS DE REVESTIMENTOS CIMENTICIOS</t>
  </si>
  <si>
    <t xml:space="preserve">27,2077619</t>
  </si>
  <si>
    <t xml:space="preserve">19,16</t>
  </si>
  <si>
    <t xml:space="preserve">TINTA ESMALTE SINTETICO PREMIUM ACETINADO</t>
  </si>
  <si>
    <t xml:space="preserve">14,9575320</t>
  </si>
  <si>
    <t xml:space="preserve">34,82</t>
  </si>
  <si>
    <t xml:space="preserve">OPERADOR DE PA CARREGADEIRA</t>
  </si>
  <si>
    <t xml:space="preserve">23,9915467</t>
  </si>
  <si>
    <t xml:space="preserve">ALVARÁ DE CONSTRUÇÃO (0,08 UFPP/M2)</t>
  </si>
  <si>
    <t xml:space="preserve">507,74</t>
  </si>
  <si>
    <t xml:space="preserve">HABITE-SE (0,08 UFPP/M2)</t>
  </si>
  <si>
    <t xml:space="preserve">JANELA FIXA, EM ALUMINIO PERFIL 20, 60  X 80 CM (A X L), BATENTE/REQUADRO DE 3 A 14 CM, COM VIDRO 4 MM, SEM GUARNICAO/ALIZAR, ACABAMENTO ALUM BRANCO OU BRILHANTE</t>
  </si>
  <si>
    <t xml:space="preserve">0,5280000</t>
  </si>
  <si>
    <t xml:space="preserve">957,30</t>
  </si>
  <si>
    <t xml:space="preserve">TABUA *2,5 X 23* CM EM PINUS, MISTA OU EQUIVALENTE DA REGIAO - BRUTA</t>
  </si>
  <si>
    <t xml:space="preserve">57,7500000</t>
  </si>
  <si>
    <t xml:space="preserve">8,74</t>
  </si>
  <si>
    <t xml:space="preserve">INSTALADOR DE TUBULACOES (TUBOS/EQUIPAMENTOS)</t>
  </si>
  <si>
    <t xml:space="preserve">22,3407800</t>
  </si>
  <si>
    <t xml:space="preserve">22,14</t>
  </si>
  <si>
    <t xml:space="preserve">REJUNTE CIMENTICIO, QUALQUER COR</t>
  </si>
  <si>
    <t xml:space="preserve">100,8596400</t>
  </si>
  <si>
    <t xml:space="preserve">4,87</t>
  </si>
  <si>
    <t xml:space="preserve">SILICONE ACETICO USO GERAL INCOLOR 280 G</t>
  </si>
  <si>
    <t xml:space="preserve">19,8452112</t>
  </si>
  <si>
    <t xml:space="preserve">24,08</t>
  </si>
  <si>
    <t xml:space="preserve">BARRA DE ACO CHATO, RETANGULAR, 38,1 MM X 6,35 MM (L X E), 1,89 KG/M</t>
  </si>
  <si>
    <t xml:space="preserve">26,1760000</t>
  </si>
  <si>
    <t xml:space="preserve">18,06</t>
  </si>
  <si>
    <t xml:space="preserve">PENDURAL OU PRESILHA REGULADORA, EM ACO GALVANIZADO, COM CORPO, MOLA E REBITE, PARA PERFIL TIPO CANALETA DE ESTRUTURA EM FORROS DRYWALL</t>
  </si>
  <si>
    <t xml:space="preserve">206,1911600</t>
  </si>
  <si>
    <t xml:space="preserve">2,26</t>
  </si>
  <si>
    <t xml:space="preserve">PREGO DE ACO POLIDO COM CABECA 17 X 24 (2 1/4 X 11)</t>
  </si>
  <si>
    <t xml:space="preserve">20,5114000</t>
  </si>
  <si>
    <t xml:space="preserve">22,71</t>
  </si>
  <si>
    <t xml:space="preserve">DISJUNTOR TERMOMAGNÉTICO TRIPOLAR 63 A COM CAIXA MOLDADA 10 KA UN</t>
  </si>
  <si>
    <t xml:space="preserve">451,00</t>
  </si>
  <si>
    <t xml:space="preserve">RALO FOFO SEMIESFERICO, 100 MM, PARA LAJES/ CALHAS</t>
  </si>
  <si>
    <t xml:space="preserve">18,0000000</t>
  </si>
  <si>
    <t xml:space="preserve">24,36</t>
  </si>
  <si>
    <t xml:space="preserve">CERTIFICAÇÃO DOS CABOS COM LAUDO</t>
  </si>
  <si>
    <t xml:space="preserve">9,52</t>
  </si>
  <si>
    <t xml:space="preserve">ABERTURA PARA ENCAIXE DE CUBA OU LAVATORIO EM BANCADA DE MARMORE/ GRANITO OU OUTRO TIPO DE PEDRA NATURAL</t>
  </si>
  <si>
    <t xml:space="preserve">213,23</t>
  </si>
  <si>
    <t xml:space="preserve">DISPOSITIVO DPS CLASSE II, 1 POLO, TENSAO MAXIMA DE 275 V, CORRENTE MAXIMA DE *45* KA (TIPO AC)</t>
  </si>
  <si>
    <t xml:space="preserve">105,77</t>
  </si>
  <si>
    <t xml:space="preserve">BATE MACA EM CHAPA DE AÇO INOX 304, ESP. 1,0MM ACAB. POLIDO OU ESCOVADO, DIM. 800X200MM UN</t>
  </si>
  <si>
    <t xml:space="preserve">6,7500000</t>
  </si>
  <si>
    <t xml:space="preserve">62,58</t>
  </si>
  <si>
    <t xml:space="preserve">TUBO DE BORRACHA ELASTOMERICA FLEXIVEL, PRETA, PARA ISOLAMENTO TERMICO DE TUBULACAO, DN 1/2" (12 MM), E= 19 MM, COEFICIENTE DE CONDUTIVIDADE TERMICA 0,036W/MK, VAPOR DE AGUA MAIOR OU IGUAL A 10.000</t>
  </si>
  <si>
    <t xml:space="preserve">9,60</t>
  </si>
  <si>
    <t xml:space="preserve">ACABAMENTO PARA REGISTRO, LINHA LINK - REF. 4900.C.PQ.LNK, DECA OU SIMILAR UN</t>
  </si>
  <si>
    <t xml:space="preserve">70,15</t>
  </si>
  <si>
    <t xml:space="preserve">IOPES</t>
  </si>
  <si>
    <t xml:space="preserve">LONA PLASTICA PRETA 80 MICRAS (LABOR)</t>
  </si>
  <si>
    <t xml:space="preserve">550,0000000</t>
  </si>
  <si>
    <t xml:space="preserve">0,76</t>
  </si>
  <si>
    <t xml:space="preserve">CAIXA DE GORDURA EM PVC, DIAMETRO MINIMO 300 MM, DIAMETRO DE SAIDA 100 MM, CAPACIDADE  APROXIMADA 18 LITROS, COM TAMPA E CESTO</t>
  </si>
  <si>
    <t xml:space="preserve">417,89</t>
  </si>
  <si>
    <t xml:space="preserve">TELA DE ACO SOLDADA GALVANIZADA/ZINCADA PARA ALVENARIA, FIO D = *1,20 A 1,70* MM, MALHA 15 X 15 MM, (C X L) *50 X 10,5* CM</t>
  </si>
  <si>
    <t xml:space="preserve">126,0000000</t>
  </si>
  <si>
    <t xml:space="preserve">3,30</t>
  </si>
  <si>
    <t xml:space="preserve">ASSENTO PARA VASO SANITÁRIO PLÁSTICO SLOW CLOSE, DECA, REF. AP 165 OU SIMILAR UN</t>
  </si>
  <si>
    <t xml:space="preserve">137,05</t>
  </si>
  <si>
    <t xml:space="preserve">MECANICO DE REFRIGERACAO (HORISTA)</t>
  </si>
  <si>
    <t xml:space="preserve">20,4317066</t>
  </si>
  <si>
    <t xml:space="preserve">20,07</t>
  </si>
  <si>
    <t xml:space="preserve">CHAPA DE ACO GALVANIZADA BITOLA GSG 14, E = 1,95 MM (15,60 KG/M2)</t>
  </si>
  <si>
    <t xml:space="preserve">38,1200000</t>
  </si>
  <si>
    <t xml:space="preserve">10,69</t>
  </si>
  <si>
    <t xml:space="preserve">BLOCO DE CONCRETO ESTRUTURAL 14 X 19 X 29 CM, FBK 6 MPA (NBR 6136)</t>
  </si>
  <si>
    <t xml:space="preserve">97,8160000</t>
  </si>
  <si>
    <t xml:space="preserve">4,13</t>
  </si>
  <si>
    <t xml:space="preserve">PATCH PANEL DESCARREGADO DE 24 PORTAS PARA CONECTORES CAT. 6</t>
  </si>
  <si>
    <t xml:space="preserve">399,00</t>
  </si>
  <si>
    <t xml:space="preserve">TIJOLO CERAMICO MACICO COMUM *5 X 10 X 20* CM (L X A X C)</t>
  </si>
  <si>
    <t xml:space="preserve">546,4767010</t>
  </si>
  <si>
    <t xml:space="preserve">0,72</t>
  </si>
  <si>
    <t xml:space="preserve">ALARME AUDIOVISUAL SEM FIO P/ SANITÁRIO ACESSÍVEL - REF. DNI 4240 OU EQUIV</t>
  </si>
  <si>
    <t xml:space="preserve">131,13</t>
  </si>
  <si>
    <t xml:space="preserve">SUPORTE MAO-FRANCESA EM ACO, ABAS IGUAIS 30 CM, CAPACIDADE MINIMA 60 KG, BRANCO</t>
  </si>
  <si>
    <t xml:space="preserve">21,53</t>
  </si>
  <si>
    <t xml:space="preserve">CONDULETE EM PVC, TIPO "C", SEM TAMPA, DE 3/4"</t>
  </si>
  <si>
    <t xml:space="preserve">43,0000000</t>
  </si>
  <si>
    <t xml:space="preserve">8,99</t>
  </si>
  <si>
    <t xml:space="preserve">CAIXA PARA HIDROMETRO CONCRETO PRE MOLDADO, *0,24 M X 0,45 M X 0,30* M (L X C X A)</t>
  </si>
  <si>
    <t xml:space="preserve">126,61</t>
  </si>
  <si>
    <t xml:space="preserve">JARDINEIRO (HORISTA)</t>
  </si>
  <si>
    <t xml:space="preserve">25,3973012</t>
  </si>
  <si>
    <t xml:space="preserve">14,77</t>
  </si>
  <si>
    <t xml:space="preserve">MEDIDOR DE CONSUMO TRIFÁSICO DE ENERGIA KWH 127/220V 100A</t>
  </si>
  <si>
    <t xml:space="preserve">352,00</t>
  </si>
  <si>
    <t xml:space="preserve">BACIA SANITARIA (VASO) COM CAIXA ACOPLADA, SIFAO APARENTE, DE LOUCA BRANCA (SEM ASSENTO)</t>
  </si>
  <si>
    <t xml:space="preserve">344,77</t>
  </si>
  <si>
    <t xml:space="preserve">LAMPADA LED 10 W BIVOLT BRANCA, FORMATO TRADICIONAL (BASE E27)</t>
  </si>
  <si>
    <t xml:space="preserve">8,60</t>
  </si>
  <si>
    <t xml:space="preserve">ENGATE / RABICHO FLEXIVEL INOX 1/2 " X 40 CM</t>
  </si>
  <si>
    <t xml:space="preserve">85,07</t>
  </si>
  <si>
    <t xml:space="preserve">CALCETEIRO (HORISTA)</t>
  </si>
  <si>
    <t xml:space="preserve">20,9096865</t>
  </si>
  <si>
    <t xml:space="preserve">15,98</t>
  </si>
  <si>
    <t xml:space="preserve">AREIA GROSSA - POSTO JAZIDA/FORNECEDOR (RETIRADO NA JAZIDA, SEM TRANSPORTE)</t>
  </si>
  <si>
    <t xml:space="preserve">3,6587320</t>
  </si>
  <si>
    <t xml:space="preserve">91,17</t>
  </si>
  <si>
    <t xml:space="preserve">LAVATORIO DE LOUCA BRANCA, SUSPENSO (SEM COLUNA), DIMENSOES *40 X 30* CM</t>
  </si>
  <si>
    <t xml:space="preserve">3,9360000</t>
  </si>
  <si>
    <t xml:space="preserve">83,51</t>
  </si>
  <si>
    <t xml:space="preserve">CABO MULTIPOLAR DE COBRE, FLEXIVEL, CLASSE 4 OU 5, ISOLACAO EM HEPR, COBERTURA EM PVC-ST2, ANTICHAMA BWF-B, 0,6/1 KV, 3 CONDUTORES DE 2,5 MM2</t>
  </si>
  <si>
    <t xml:space="preserve">43,8600000</t>
  </si>
  <si>
    <t xml:space="preserve">7,44</t>
  </si>
  <si>
    <t xml:space="preserve">TUBO PVC SERIE NORMAL, DN 50 MM, PARA ESGOTO PREDIAL (NBR 5688)</t>
  </si>
  <si>
    <t xml:space="preserve">25,2000000</t>
  </si>
  <si>
    <t xml:space="preserve">12,94</t>
  </si>
  <si>
    <t xml:space="preserve">MARTELO DEMOLIDOR PNEUMATICO MANUAL, PESO  DE 28 KG, COM SILENCIADOR</t>
  </si>
  <si>
    <t xml:space="preserve">0,0100939</t>
  </si>
  <si>
    <t xml:space="preserve">32.159,72</t>
  </si>
  <si>
    <t xml:space="preserve">PARAFUSO ZINCADO ROSCA SOBERBA, CABECA SEXTAVADA, 5/16 " X 250 MM, PARA FIXACAO DE TELHA EM MADEIRA</t>
  </si>
  <si>
    <t xml:space="preserve">104,3758800</t>
  </si>
  <si>
    <t xml:space="preserve">3,11</t>
  </si>
  <si>
    <t xml:space="preserve">CORREDIÇA TELESCÓPICA P / GAVETA 40 MM - REF. FGVTN TT45 OU EQUIV</t>
  </si>
  <si>
    <t xml:space="preserve">PAR</t>
  </si>
  <si>
    <t xml:space="preserve">53,14</t>
  </si>
  <si>
    <t xml:space="preserve">RETROESCAVADEIRA SOBRE RODAS COM CARREGADEIRA, TRACAO 4 X 4, POTENCIA LIQUIDA 88 HP, PESO OPERACIONAL MINIMO DE 6674 KG, CAPACIDADE DA CARREGADEIRA DE 1,00 M3 E DA  RETROESCAVADEIRA MINIMA DE 0,26 M3, PROFUNDIDADE DE ESCAVACAO MAXIMA DE 4,37 M</t>
  </si>
  <si>
    <t xml:space="preserve">0,0006808</t>
  </si>
  <si>
    <t xml:space="preserve">466.463,38</t>
  </si>
  <si>
    <t xml:space="preserve">DISJUNTOR TIPO DIN/IEC, BIPOLAR DE 6 ATE 32A</t>
  </si>
  <si>
    <t xml:space="preserve">52,67</t>
  </si>
  <si>
    <t xml:space="preserve">MASSA DE REJUNTE EM PO PARA DRYWALL, A BASE DE GESSO, SECAGEM RAPIDA, PARA TRATAMENTO DE JUNTAS DE CHAPA DE GESSO (NECESSITA ADICAO DE AGUA)</t>
  </si>
  <si>
    <t xml:space="preserve">80,8598880</t>
  </si>
  <si>
    <t xml:space="preserve">3,87</t>
  </si>
  <si>
    <t xml:space="preserve">LONA PLASTICA PESADA PRETA, E = 150 MICRA</t>
  </si>
  <si>
    <t xml:space="preserve">271,9200000</t>
  </si>
  <si>
    <t xml:space="preserve">1,13</t>
  </si>
  <si>
    <t xml:space="preserve">TELA PLASTICA TECIDA LISTRADA BRANCA E LARANJA, TIPO GUARDA CORPO, EM POLIETILENO MONOFILADO, ROLO 1,20 X 50 M (L X C)</t>
  </si>
  <si>
    <t xml:space="preserve">85,5640000</t>
  </si>
  <si>
    <t xml:space="preserve">3,55</t>
  </si>
  <si>
    <t xml:space="preserve">CAIXA SIFONADA, PVC, 150 X 150 X 50 MM, COM GRELHA QUADRADA, BRANCA (NBR 5688)</t>
  </si>
  <si>
    <t xml:space="preserve">49,50</t>
  </si>
  <si>
    <t xml:space="preserve">ABRACADEIRA EM ACO PARA AMARRACAO DE ELETRODUTOS, TIPO U SIMPLES, COM 2"</t>
  </si>
  <si>
    <t xml:space="preserve">83,0000000</t>
  </si>
  <si>
    <t xml:space="preserve">3,57</t>
  </si>
  <si>
    <t xml:space="preserve">INSUFLADOR/RENOVADOR DE AR COM FILTRO G4+F5, VAZÃO MÍNIMA DE 54 M3/H JÁ COM FILTROS, INSTALAÇÃO EM PAREDE, REF.: SICFLUX SPLITVENT</t>
  </si>
  <si>
    <t xml:space="preserve">290,30</t>
  </si>
  <si>
    <t xml:space="preserve">SUPORTE MAO-FRANCESA EM ACO, ABAS IGUAIS 40 CM, CAPACIDADE MINIMA 70 KG, BRANCO</t>
  </si>
  <si>
    <t xml:space="preserve">11,0720000</t>
  </si>
  <si>
    <t xml:space="preserve">25,88</t>
  </si>
  <si>
    <t xml:space="preserve">SOLUCAO PREPARADORA / LIMPADORA PARA PVC, FRASCO COM 1000 CM3</t>
  </si>
  <si>
    <t xml:space="preserve">3,3367369</t>
  </si>
  <si>
    <t xml:space="preserve">82,81</t>
  </si>
  <si>
    <t xml:space="preserve">REGISTRO DE ESFERA, PVC, COM VOLANTE, VS, SOLDAVEL, DN 25 MM, COM CORPO DIVIDIDO</t>
  </si>
  <si>
    <t xml:space="preserve">11,0000000</t>
  </si>
  <si>
    <t xml:space="preserve">24,76</t>
  </si>
  <si>
    <t xml:space="preserve">PERFIL DE BORRACHA EPDM MACICO *12 X 15* MM PARA ESQUADRIAS</t>
  </si>
  <si>
    <t xml:space="preserve">20,7405000</t>
  </si>
  <si>
    <t xml:space="preserve">12,90</t>
  </si>
  <si>
    <t xml:space="preserve">FERRAMENTAS - FAMILIA ENCANADOR - HORISTA (ENCARGOS COMPLEMENTARES - COLETADO CAIXA)</t>
  </si>
  <si>
    <t xml:space="preserve">0,32</t>
  </si>
  <si>
    <t xml:space="preserve">PARAFUSO DE ACO TIPO CHUMBADOR PARABOLT, DIAMETRO 3/8", COMPRIMENTO 75 MM</t>
  </si>
  <si>
    <t xml:space="preserve">88,0000000</t>
  </si>
  <si>
    <t xml:space="preserve">3,03</t>
  </si>
  <si>
    <t xml:space="preserve">FERRAMENTAS - FAMILIA ENCARREGADO GERAL - MENSALISTA (ENCARGOS COMPLEMENTARES - COLETADO CAIXA)</t>
  </si>
  <si>
    <t xml:space="preserve">21,49</t>
  </si>
  <si>
    <t xml:space="preserve">TUBO ACO GALVANIZADO COM COSTURA, CLASSE LEVE, DN 50 MM ( 2"),  E = 3,00 MM,  *4,40* KG/M (NBR 5580)</t>
  </si>
  <si>
    <t xml:space="preserve">3,5000000</t>
  </si>
  <si>
    <t xml:space="preserve">73,27</t>
  </si>
  <si>
    <t xml:space="preserve">ART DE EXECUÇÃO</t>
  </si>
  <si>
    <t xml:space="preserve">254,59</t>
  </si>
  <si>
    <t xml:space="preserve">PLACA DE SINALIZACAO DE SEGURANCA CONTRA INCENDIO, FOTOLUMINESCENTE, RETANGULAR, *20 X 40* CM, EM PVC *2* MM ANTI-CHAMAS (SIMBOLOS, CORES E PICTOGRAMAS CONFORME NBR 16820)</t>
  </si>
  <si>
    <t xml:space="preserve">5,2500000</t>
  </si>
  <si>
    <t xml:space="preserve">48,29</t>
  </si>
  <si>
    <t xml:space="preserve">GASOLINA COMUM</t>
  </si>
  <si>
    <t xml:space="preserve">48,4007055</t>
  </si>
  <si>
    <t xml:space="preserve">5,13</t>
  </si>
  <si>
    <t xml:space="preserve">CHAPA DE MDF BRANCO LISO 1 FACE, E = 15 MM, DE *2,75 X 1,85* M</t>
  </si>
  <si>
    <t xml:space="preserve">5,3900000</t>
  </si>
  <si>
    <t xml:space="preserve">45,18</t>
  </si>
  <si>
    <t xml:space="preserve">SEGURO - MENSALISTA (COLETADO CAIXA - ENCARGOS COMPLEMENTARES)</t>
  </si>
  <si>
    <t xml:space="preserve">12,89</t>
  </si>
  <si>
    <t xml:space="preserve">RODAPE OU RODABANCADA EM GRANITO, POLIDO, TIPO ANDORINHA/ QUARTZ/ CASTELO/ CORUMBA OU OUTROS EQUIVALENTES DA REGIAO, H= 10 CM, E=  *2,0* CM</t>
  </si>
  <si>
    <t xml:space="preserve">3,5500000</t>
  </si>
  <si>
    <t xml:space="preserve">66,98</t>
  </si>
  <si>
    <t xml:space="preserve">MEIO-FIO OU GUIA DE CONCRETO PRE-MOLDADO, COMP 1 M, *20 X 12/15* CM (H X L1/L2)</t>
  </si>
  <si>
    <t xml:space="preserve">8,3415000</t>
  </si>
  <si>
    <t xml:space="preserve">27,95</t>
  </si>
  <si>
    <t xml:space="preserve">ENGENHEIRO CIVIL DE OBRA JUNIOR</t>
  </si>
  <si>
    <t xml:space="preserve">2,0817545</t>
  </si>
  <si>
    <t xml:space="preserve">109,87</t>
  </si>
  <si>
    <t xml:space="preserve">PARAFUSO NIQUELADO COM ACABAMENTO CROMADO PARA FIXAR PECA SANITARIA, INCLUI PORCA CEGA, ARRUELA E BUCHA DE NYLON TAMANHO S-10</t>
  </si>
  <si>
    <t xml:space="preserve">28,57</t>
  </si>
  <si>
    <t xml:space="preserve">PREGO DE ACO POLIDO COM CABECA 18 X 27 (2 1/2 X 10)</t>
  </si>
  <si>
    <t xml:space="preserve">10,0556000</t>
  </si>
  <si>
    <t xml:space="preserve">21,90</t>
  </si>
  <si>
    <t xml:space="preserve">ENGENHEIRO CIVIL DE OBRA PLENO</t>
  </si>
  <si>
    <t xml:space="preserve">1,7518421</t>
  </si>
  <si>
    <t xml:space="preserve">125,04</t>
  </si>
  <si>
    <t xml:space="preserve">PINO DE ACO COM FURO, HASTE = 27 MM (ACAO DIRETA)</t>
  </si>
  <si>
    <t xml:space="preserve">CENTO</t>
  </si>
  <si>
    <t xml:space="preserve">5,5960000</t>
  </si>
  <si>
    <t xml:space="preserve">38,74</t>
  </si>
  <si>
    <t xml:space="preserve">OPERADOR DE ESCAVADEIRA</t>
  </si>
  <si>
    <t xml:space="preserve">8,9017058</t>
  </si>
  <si>
    <t xml:space="preserve">24,30</t>
  </si>
  <si>
    <t xml:space="preserve">LONA PLASTICA EXTRA FORTE PRETA, E = 200 MICRA</t>
  </si>
  <si>
    <t xml:space="preserve">136,7700000</t>
  </si>
  <si>
    <t xml:space="preserve">1,56</t>
  </si>
  <si>
    <t xml:space="preserve">CABO MULTIPOLAR DE COBRE, FLEXIVEL, CLASSE 4 OU 5, ISOLACAO EM HEPR, COBERTURA EM PVC-ST2, ANTICHAMA BWF-B, 0,6/1 KV, 3 CONDUTORES DE 1,5 MM2</t>
  </si>
  <si>
    <t xml:space="preserve">4,93</t>
  </si>
  <si>
    <t xml:space="preserve">TUBO PVC, SOLDAVEL, DE 32 MM, AGUA FRIA (NBR-5648)</t>
  </si>
  <si>
    <t xml:space="preserve">11,48</t>
  </si>
  <si>
    <t xml:space="preserve">GAS DE COZINHA - GLP</t>
  </si>
  <si>
    <t xml:space="preserve">25,0900000</t>
  </si>
  <si>
    <t xml:space="preserve">7,94</t>
  </si>
  <si>
    <t xml:space="preserve">TUBO PVC, SOLDAVEL, DE 40 MM, AGUA FRIA (NBR-5648)</t>
  </si>
  <si>
    <t xml:space="preserve">10,9513000</t>
  </si>
  <si>
    <t xml:space="preserve">18,03</t>
  </si>
  <si>
    <t xml:space="preserve">ESPELHO / PLACA DE 3 POSTOS 4" X 2", PARA INSTALACAO DE TOMADAS E INTERRUPTORES</t>
  </si>
  <si>
    <t xml:space="preserve">69,2095000</t>
  </si>
  <si>
    <t xml:space="preserve">2,75</t>
  </si>
  <si>
    <t xml:space="preserve">COLA A BASE DE RESINA SINTETICA PARA CHAPA DE LAMINADO MELAMINICO</t>
  </si>
  <si>
    <t xml:space="preserve">3,0386000</t>
  </si>
  <si>
    <t xml:space="preserve">62,30</t>
  </si>
  <si>
    <t xml:space="preserve">AJUDANTE DE SERRALHEIRO (HORISTA)</t>
  </si>
  <si>
    <t xml:space="preserve">13,1758504</t>
  </si>
  <si>
    <t xml:space="preserve">SEIXO ROLADO PARA APLICACAO EM CONCRETO (POSTO PEDREIRA/FORNECEDOR, SEM FRETE)</t>
  </si>
  <si>
    <t xml:space="preserve">0,5840800</t>
  </si>
  <si>
    <t xml:space="preserve">318,83</t>
  </si>
  <si>
    <t xml:space="preserve">ELETRODUTO DE PVC RIGIDO ROSCAVEL DE 1/2 ", SEM LUVA</t>
  </si>
  <si>
    <t xml:space="preserve">42,4551735</t>
  </si>
  <si>
    <t xml:space="preserve">4,31</t>
  </si>
  <si>
    <t xml:space="preserve">CUBA ACO INOX (AISI 304) DE EMBUTIR COM VALVULA 3 1/2 ", DE *46 X 30 X 12* CM</t>
  </si>
  <si>
    <t xml:space="preserve">181,39</t>
  </si>
  <si>
    <t xml:space="preserve">DISJUNTOR TIPO NEMA, MONOPOLAR 35  ATE  50 A, TENSAO MAXIMA DE 240 V</t>
  </si>
  <si>
    <t xml:space="preserve">8,1525000</t>
  </si>
  <si>
    <t xml:space="preserve">19,96</t>
  </si>
  <si>
    <t xml:space="preserve">ARAME GALVANIZADO 6 BWG, D = 5,16 MM (0,157 KG/M), OU 8 BWG, D = 4,19 MM (0,101 KG/M), OU 10 BWG, D = 3,40 MM (0,0713 KG/M)</t>
  </si>
  <si>
    <t xml:space="preserve">6,6217440</t>
  </si>
  <si>
    <t xml:space="preserve">24,39</t>
  </si>
  <si>
    <t xml:space="preserve">PARAFUSO DRY WALL, EM ACO FOSFATIZADO, CABECA TROMBETA E PONTA AGULHA (TA), COMPRIMENTO 25 MM</t>
  </si>
  <si>
    <t xml:space="preserve">1.239,4785600</t>
  </si>
  <si>
    <t xml:space="preserve">0,13</t>
  </si>
  <si>
    <t xml:space="preserve">CABO DE ACO GALVANIZADO, DIAMETRO 9,53 MM (3/8"), COM ALMA DE FIBRA 6 X 25 F</t>
  </si>
  <si>
    <t xml:space="preserve">2,4097500</t>
  </si>
  <si>
    <t xml:space="preserve">66,43</t>
  </si>
  <si>
    <t xml:space="preserve">REGISTRO GAVETA BRUTO EM LATAO FORJADO, BITOLA 3/4 " (REF 1509)</t>
  </si>
  <si>
    <t xml:space="preserve">26,19</t>
  </si>
  <si>
    <t xml:space="preserve">TUBO PVC  SERIE NORMAL, DN 40 MM, PARA ESGOTO  PREDIAL (NBR 5688)</t>
  </si>
  <si>
    <t xml:space="preserve">19,8692828</t>
  </si>
  <si>
    <t xml:space="preserve">7,83</t>
  </si>
  <si>
    <t xml:space="preserve">ADESIVO / COLA DE CONTATO LIQUIDO, A BASE DE RESINAS, PARA COLAGEM DE ESPUMA PARA ISOLAMENTO TERMICO FLEXIVEL</t>
  </si>
  <si>
    <t xml:space="preserve">0,8115800</t>
  </si>
  <si>
    <t xml:space="preserve">190,15</t>
  </si>
  <si>
    <t xml:space="preserve">ADESIVO PLASTICO PARA PVC, FRASCO COM *850* GR</t>
  </si>
  <si>
    <t xml:space="preserve">2,0868993</t>
  </si>
  <si>
    <t xml:space="preserve">73,09</t>
  </si>
  <si>
    <t xml:space="preserve">TE DE REDUÇÃO, PVC LEVE, SÉRIE NORMAL, CURTO, 90 GRAUS, COM BOLSA PARA ANEL, 150 X 100 MM</t>
  </si>
  <si>
    <t xml:space="preserve">50,81</t>
  </si>
  <si>
    <t xml:space="preserve">TUBO DE BORRACHA ELASTOMERICA FLEXIVEL, PRETA, PARA ISOLAMENTO TERMICO DE TUBULACAO, DN 1/4" (6 MM), E= 9 MM, COEFICIENTE DE CONDUTIVIDADE TERMICA 0,036W/MK, VAPOR DE AGUA MAIOR OU IGUAL A 10.000</t>
  </si>
  <si>
    <t xml:space="preserve">3,47</t>
  </si>
  <si>
    <t xml:space="preserve">ELETRODUTO PVC FLEXIVEL CORRUGADO, REFORCADO, COR LARANJA, DE 20 MM, PARA LAJES E PISOS</t>
  </si>
  <si>
    <t xml:space="preserve">46,8020000</t>
  </si>
  <si>
    <t xml:space="preserve">3,18</t>
  </si>
  <si>
    <t xml:space="preserve">INTERRUPTOR SIMPLES 10A, 250V (APENAS MODULO)</t>
  </si>
  <si>
    <t xml:space="preserve">22,6490000</t>
  </si>
  <si>
    <t xml:space="preserve">6,50</t>
  </si>
  <si>
    <t xml:space="preserve">DISJUNTOR TIPO DIN/IEC, MONOPOLAR DE 6  ATE  32A</t>
  </si>
  <si>
    <t xml:space="preserve">16,0000000</t>
  </si>
  <si>
    <t xml:space="preserve">9,19</t>
  </si>
  <si>
    <t xml:space="preserve">AUXILIAR TECNICO / ASSISTENTE DE ENGENHARIA</t>
  </si>
  <si>
    <t xml:space="preserve">4,1357520</t>
  </si>
  <si>
    <t xml:space="preserve">35,50</t>
  </si>
  <si>
    <t xml:space="preserve">PORTA DE MADEIRA, FOLHA MEDIA (NBR 15930) DE 800 X 2100 MM, DE 35 MM A 40 MM DE ESPESSURA, NUCLEO SEMI-SOLIDO (SARRAFEADO), CAPA LISA EM HDF, ACABAMENTO EM PRIMER PARA PINTURA</t>
  </si>
  <si>
    <t xml:space="preserve">0,5360000</t>
  </si>
  <si>
    <t xml:space="preserve">273,57</t>
  </si>
  <si>
    <t xml:space="preserve">HASTE DE ATERRAMENTO EM ACO COM 3,00 M DE COMPRIMENTO E DN = 5/8", REVESTIDA COM BAIXA CAMADA DE COBRE, SEM CONECTOR</t>
  </si>
  <si>
    <t xml:space="preserve">2,1110000</t>
  </si>
  <si>
    <t xml:space="preserve">69,42</t>
  </si>
  <si>
    <t xml:space="preserve">JOELHO PVC, SOLDAVEL, PB, 90 GRAUS, DN 150 MM, PARA ESGOTO PREDIAL</t>
  </si>
  <si>
    <t xml:space="preserve">72,57</t>
  </si>
  <si>
    <t xml:space="preserve">BANCADA DE MARMORE SINTETICO COM UMA CUBA, 120 X *60* CM</t>
  </si>
  <si>
    <t xml:space="preserve">265,90</t>
  </si>
  <si>
    <t xml:space="preserve">BETONEIRA CAPACIDADE NOMINAL 400 L, CAPACIDADE DE MISTURA  280 L, MOTOR ELETRICO TRIFASICO 220/380 V POTENCIA 2 CV, SEM CARREGADOR</t>
  </si>
  <si>
    <t xml:space="preserve">0,0313102</t>
  </si>
  <si>
    <t xml:space="preserve">4.544,95</t>
  </si>
  <si>
    <t xml:space="preserve">TERMINAL A COMPRESSAO EM COBRE ESTANHADO PARA CABO 2,5 MM2, 1 FURO E 1 COMPRESSAO, PARA PARAFUSO DE FIXACAO M5</t>
  </si>
  <si>
    <t xml:space="preserve">135,0000000</t>
  </si>
  <si>
    <t xml:space="preserve">1,04</t>
  </si>
  <si>
    <t xml:space="preserve">GRELHA DE AÇO INOX COM FECHO ROTATIVO DN 150MM.</t>
  </si>
  <si>
    <t xml:space="preserve">23,39</t>
  </si>
  <si>
    <t xml:space="preserve">ACIDO CLORIDRICO / ACIDO MURIATICO, DILUICAO 10% A 12% PARA USO EM LIMPEZA</t>
  </si>
  <si>
    <t xml:space="preserve">10,2500000</t>
  </si>
  <si>
    <t xml:space="preserve">13,51</t>
  </si>
  <si>
    <t xml:space="preserve">CABO DE COBRE, FLEXIVEL, CLASSE 4 OU 5, ISOLACAO EM PVC/A, ANTICHAMA BWF-B, 1 CONDUTOR, 450/750 V, SECAO NOMINAL 16 MM2</t>
  </si>
  <si>
    <t xml:space="preserve">10,8435795</t>
  </si>
  <si>
    <t xml:space="preserve">12,76</t>
  </si>
  <si>
    <t xml:space="preserve">FITA CREPE ROLO DE 25 MM X 50 M</t>
  </si>
  <si>
    <t xml:space="preserve">10,9800000</t>
  </si>
  <si>
    <t xml:space="preserve">12,41</t>
  </si>
  <si>
    <t xml:space="preserve">CONDULETE EM PVC, TIPO "X", SEM TAMPA, DE 1"</t>
  </si>
  <si>
    <t xml:space="preserve">16,82</t>
  </si>
  <si>
    <t xml:space="preserve">COMPACTADOR DE SOLOS DE PERCURSAO (SOQUETE) COM MOTOR A GASOLINA 4 TEMPOS DE 4 HP (4 CV)</t>
  </si>
  <si>
    <t xml:space="preserve">0,0083446</t>
  </si>
  <si>
    <t xml:space="preserve">16.108,01</t>
  </si>
  <si>
    <t xml:space="preserve">QUADRO DE DISTRIBUICAO, SEM BARRAMENTO, EM PVC, DE EMBUTIR, PARA 6 DISJUNTORES NEMA OU 8 DISJUNTORES DIN</t>
  </si>
  <si>
    <t xml:space="preserve">57,67</t>
  </si>
  <si>
    <t xml:space="preserve">DUCHA / CHUVEIRO PLASTICO SIMPLES, 5 '', BRANCO, PARA ACOPLAR EM HASTE 1/2 ", AGUA FRIA</t>
  </si>
  <si>
    <t xml:space="preserve">13,54</t>
  </si>
  <si>
    <t xml:space="preserve">CHAPA DE MDF BRANCO LISO 1 FACE, E = 12 MM, DE *2,75 X 1,85* M</t>
  </si>
  <si>
    <t xml:space="preserve">3,1423000</t>
  </si>
  <si>
    <t xml:space="preserve">40,79</t>
  </si>
  <si>
    <t xml:space="preserve">REGULADOR DE VAZÃO DE AR CIRCULAR DN 100 MM SICFLUX RVA 100</t>
  </si>
  <si>
    <t xml:space="preserve">31,50</t>
  </si>
  <si>
    <t xml:space="preserve">COLA ADESIVA FIXA ESPELHO BISNAGA 360G CEBRACE</t>
  </si>
  <si>
    <t xml:space="preserve">2,4960000</t>
  </si>
  <si>
    <t xml:space="preserve">50,28</t>
  </si>
  <si>
    <t xml:space="preserve">HIDROMETRO UNIJATO / MEDIDOR DE AGUA, DN 3/4", VAZAO MAXIMA DE 5 M3/H, PARA AGUA POTAVEL FRIA, RELOJOARIA PLANA, CLASSE B, HORIZONTAL (SEM CONEXOES)0,</t>
  </si>
  <si>
    <t xml:space="preserve">121,76</t>
  </si>
  <si>
    <t xml:space="preserve">SARRAFO *2,5 X 10* CM EM PINUS, MISTA OU EQUIVALENTE DA REGIAO - BRUTA</t>
  </si>
  <si>
    <t xml:space="preserve">30,8375000</t>
  </si>
  <si>
    <t xml:space="preserve">3,92</t>
  </si>
  <si>
    <t xml:space="preserve">CAIXA DE PASSAGEM, EM PVC, DE 4" X 2", PARA ELETRODUTO FLEXIVEL CORRUGADO</t>
  </si>
  <si>
    <t xml:space="preserve">55,0000000</t>
  </si>
  <si>
    <t xml:space="preserve">2,18</t>
  </si>
  <si>
    <t xml:space="preserve">REGUA 19" 08 TOMADAS 2P+T 20A PARA INSTALAÇÃO EM RACK</t>
  </si>
  <si>
    <t xml:space="preserve">119,03</t>
  </si>
  <si>
    <t xml:space="preserve">VALVULA EM METAL CROMADO PARA PIA AMERICANA 3.1/2 X 1.1/2 "</t>
  </si>
  <si>
    <t xml:space="preserve">115,74</t>
  </si>
  <si>
    <t xml:space="preserve">PLUG MACHO 2P + T, ABNT, DE EMBUTIR, 10 A UN</t>
  </si>
  <si>
    <t xml:space="preserve">2,60</t>
  </si>
  <si>
    <t xml:space="preserve">PROLONGAMENTO / PROLONGADOR PARA CAIXA SIFONADA, PVC, 150 MM X 200 MM (NBR 5688)</t>
  </si>
  <si>
    <t xml:space="preserve">18,61</t>
  </si>
  <si>
    <t xml:space="preserve">TINTA ESMALTE SINTETICO PREMIUM BRILHANTE</t>
  </si>
  <si>
    <t xml:space="preserve">3,3000000</t>
  </si>
  <si>
    <t xml:space="preserve">33,71</t>
  </si>
  <si>
    <t xml:space="preserve">MONTADOR DE MAQUINAS (HORISTA)</t>
  </si>
  <si>
    <t xml:space="preserve">5,1620000</t>
  </si>
  <si>
    <t xml:space="preserve">21,22</t>
  </si>
  <si>
    <t xml:space="preserve">REGISTRO DE ESFERA, PVC, COM VOLANTE, VS, SOLDAVEL, DN 40 MM, COM CORPO DIVIDIDO</t>
  </si>
  <si>
    <t xml:space="preserve">52,58</t>
  </si>
  <si>
    <t xml:space="preserve">ANEL BORRACHA, PARA TUBO PVC, REDE COLETOR ESGOTO, DN 150 MM (NBR 7362)</t>
  </si>
  <si>
    <t xml:space="preserve">10,0000000</t>
  </si>
  <si>
    <t xml:space="preserve">10,45</t>
  </si>
  <si>
    <t xml:space="preserve">TORNEIRA METALICA CROMADA, DE MESA/BANCADA, PARA COZINHA, BICA MOVEL, COM AREJADOR, 1/2 " OU 3/4 " (REF 1167 / 1168)</t>
  </si>
  <si>
    <t xml:space="preserve">104,27</t>
  </si>
  <si>
    <t xml:space="preserve">DESMOLDANTE PROTETOR PARA FORMAS DE MADEIRA, DE BASE OLEOSA EMULSIONADA EM AGUA</t>
  </si>
  <si>
    <t xml:space="preserve">14,0821082</t>
  </si>
  <si>
    <t xml:space="preserve">7,30</t>
  </si>
  <si>
    <t xml:space="preserve">PARAFUSO DRY WALL, EM ACO ZINCADO, CABECA LENTILHA E PONTA BROCA (LB), LARGURA 4,2 MM, COMPRIMENTO 13 MM</t>
  </si>
  <si>
    <t xml:space="preserve">340,6001280</t>
  </si>
  <si>
    <t xml:space="preserve">0,30</t>
  </si>
  <si>
    <t xml:space="preserve">CONDULETE DE ALUMINIO TIPO X, PARA ELETRODUTO ROSCAVEL DE 2", COM TAMPA CEGA</t>
  </si>
  <si>
    <t xml:space="preserve">50,38</t>
  </si>
  <si>
    <t xml:space="preserve">CONDULETE EM PVC, TIPO "B", SEM TAMPA, DE 1/2" OU 3/4"</t>
  </si>
  <si>
    <t xml:space="preserve">10,8795000</t>
  </si>
  <si>
    <t xml:space="preserve">CAMINHAO TRUCADO, PESO BRUTO TOTAL 23000 KG, CARGA UTIL MAXIMA 15285 KG, DISTANCIA ENTRE EIXOS 4,80 M, POTENCIA 326 CV (INCLUI CABINE E CHASSI, NAO INCLUI CARROCERIA)</t>
  </si>
  <si>
    <t xml:space="preserve">0,0001344</t>
  </si>
  <si>
    <t xml:space="preserve">741.887,83</t>
  </si>
  <si>
    <t xml:space="preserve">SUPORTE DE FIXACAO PARA ESPELHO / PLACA 4" X 2", PARA 3 MODULOS, PARA INSTALACAO DE TOMADAS E INTERRUPTORES (SOMENTE SUPORTE)</t>
  </si>
  <si>
    <t xml:space="preserve">1,43</t>
  </si>
  <si>
    <t xml:space="preserve">ADAPTADOR PVC SOLDAVEL, COM FLANGE E ANEL DE VEDACAO, 25 MM X 3/4", PARA CAIXA D'AGUA</t>
  </si>
  <si>
    <t xml:space="preserve">15,78</t>
  </si>
  <si>
    <t xml:space="preserve">CAIXA DE GORDURA CILINDRICA EM CONCRETO SIMPLES,  PRE-MOLDADA, COM DIAMETRO DE 40 CM E ALTURA DE 45 CM, COM TAMPA</t>
  </si>
  <si>
    <t xml:space="preserve">176,42</t>
  </si>
  <si>
    <t xml:space="preserve">TUBO DE ESPUMA DE POLIETILENO EXPANDIDO FLEXIVEL PARA ISOLAMENTO TERMICO DE TUBULACAO DE AR CONDICIONADO, AGUA QUENTE,  DN 1", E= 10 MM</t>
  </si>
  <si>
    <t xml:space="preserve">32,7019000</t>
  </si>
  <si>
    <t xml:space="preserve">2,84</t>
  </si>
  <si>
    <t xml:space="preserve">PLACA DE SINALIZACAO DE SEGURANCA CONTRA INCENDIO, FOTOLUMINESCENTE, QUADRADA, *20 X 20* CM, EM PVC *2* MM ANTI-CHAMAS (SIMBOLOS, CORES E PICTOGRAMAS CONFORME NBR 16820)</t>
  </si>
  <si>
    <t xml:space="preserve">29,95</t>
  </si>
  <si>
    <t xml:space="preserve">FECHADURA DE SOBREPOR PARA PORTAO, EM ACO INOX COM ACABAMENTO CROMADO, CAIXA DE 100 MM, INCLUINDO CHAVE TIPO TETRA</t>
  </si>
  <si>
    <t xml:space="preserve">89,65</t>
  </si>
  <si>
    <t xml:space="preserve">DESENHISTA DETALHISTA (HORISTA)</t>
  </si>
  <si>
    <t xml:space="preserve">4,1218940</t>
  </si>
  <si>
    <t xml:space="preserve">21,32</t>
  </si>
  <si>
    <t xml:space="preserve">ESPELHO / PLACA DE 2 POSTOS 4" X 4", PARA INSTALACAO DE TOMADAS E INTERRUPTORES</t>
  </si>
  <si>
    <t xml:space="preserve">5,22</t>
  </si>
  <si>
    <t xml:space="preserve">MOTONIVELADORA POTENCIA BASICA LIQUIDA (PRIMEIRA MARCHA) 125 HP , PESO BRUTO 13843 KG, LARGURA DA LAMINA DE 3,7 M</t>
  </si>
  <si>
    <t xml:space="preserve">0,0000689</t>
  </si>
  <si>
    <t xml:space="preserve">1.200.000,00</t>
  </si>
  <si>
    <t xml:space="preserve">CHUMBADOR, DIAMETRO 1/4" COM PARAFUSO 1/4" X 40 MM</t>
  </si>
  <si>
    <t xml:space="preserve">54,0000000</t>
  </si>
  <si>
    <t xml:space="preserve">CABO DE COBRE, FLEXIVEL, CLASSE 4 OU 5, ISOLACAO EM PVC/A, ANTICHAMA BWF-B, 1 CONDUTOR, 450/750 V, SECAO NOMINAL 1,5 MM2</t>
  </si>
  <si>
    <t xml:space="preserve">64,7581371</t>
  </si>
  <si>
    <t xml:space="preserve">1,24</t>
  </si>
  <si>
    <t xml:space="preserve">PARAFUSO DE ACO ZINCADO COM ROSCA SOBERBA, CABECA CHATA E FENDA SIMPLES, DIAMETRO 4,2 MM, COMPRIMENTO * 32 * MM</t>
  </si>
  <si>
    <t xml:space="preserve">347,8844640</t>
  </si>
  <si>
    <t xml:space="preserve">0,23</t>
  </si>
  <si>
    <t xml:space="preserve">TORNEIRA DE BOIA CONVENCIONAL PARA CAIXA D'AGUA, AGUA FRIA, 3/4", COM HASTE E TORNEIRA METALICOS E BALAO PLASTICO</t>
  </si>
  <si>
    <t xml:space="preserve">39,63</t>
  </si>
  <si>
    <t xml:space="preserve">GONZO DIAM 1" (MACHO/FEMEA) PARA PORTÃO (DE SOBREPOR) (LABOR)</t>
  </si>
  <si>
    <t xml:space="preserve">26,40</t>
  </si>
  <si>
    <t xml:space="preserve">ELETROTECNICO (HORISTA)</t>
  </si>
  <si>
    <t xml:space="preserve">3,5617800</t>
  </si>
  <si>
    <t xml:space="preserve">22,16</t>
  </si>
  <si>
    <t xml:space="preserve">REGISTRO DE ESFERA, PVC, COM VOLANTE, VS, SOLDAVEL, DN 32 MM, COM CORPO DIVIDIDO</t>
  </si>
  <si>
    <t xml:space="preserve">39,31</t>
  </si>
  <si>
    <t xml:space="preserve">FITA ISOLANTE ADESIVA ANTICHAMA, USO ATE 750 V, EM ROLO DE 19 MM X 5 M</t>
  </si>
  <si>
    <t xml:space="preserve">20,9109481</t>
  </si>
  <si>
    <t xml:space="preserve">3,74</t>
  </si>
  <si>
    <t xml:space="preserve">TORNEIRA METALICA CROMADA CANO CURTO, SEM BICO, SEM AREJADOR, DE PAREDE, PARA TANQUE E USO GERAL, 1/2 " OU 3/4 " (REF 1143)</t>
  </si>
  <si>
    <t xml:space="preserve">78,17</t>
  </si>
  <si>
    <t xml:space="preserve">ENGATE / RABICHO FLEXIVEL INOX 1/2 " X 30 CM</t>
  </si>
  <si>
    <t xml:space="preserve">77,72</t>
  </si>
  <si>
    <t xml:space="preserve">DISJUNTOR TIPO DIN/IEC, TRIPOLAR 63 A</t>
  </si>
  <si>
    <t xml:space="preserve">77,07</t>
  </si>
  <si>
    <t xml:space="preserve">PLACA DE SINALIZACAO DE SEGURANCA CONTRA INCENDIO - ALERTA, TRIANGULAR, BASE DE *30* CM, EM PVC *2* MM ANTI-CHAMAS (SIMBOLOS, CORES E PICTOGRAMAS CONFORME NBR 16820)</t>
  </si>
  <si>
    <t xml:space="preserve">1,5000000</t>
  </si>
  <si>
    <t xml:space="preserve">50,99</t>
  </si>
  <si>
    <t xml:space="preserve">PORCA ZINCADA, SEXTAVADA, DIAMETRO 3/8"</t>
  </si>
  <si>
    <t xml:space="preserve">264,0000000</t>
  </si>
  <si>
    <t xml:space="preserve">0,28</t>
  </si>
  <si>
    <t xml:space="preserve">DOBRADIÇA TIPO CANECO, C/ BRAÇO CURVO, S/ MOLA - REF. FGVTN MS 51MS0505080AB OU EQUIV.</t>
  </si>
  <si>
    <t xml:space="preserve">7,25</t>
  </si>
  <si>
    <t xml:space="preserve">PARAFUSO ZINCADO, AUTOBROCANTE, FLANGEADO, 4,2 MM X 19 MM</t>
  </si>
  <si>
    <t xml:space="preserve">2,0518080</t>
  </si>
  <si>
    <t xml:space="preserve">34,72</t>
  </si>
  <si>
    <t xml:space="preserve">ADAPTADOR PVC SOLDAVEL, COM FLANGE E ANEL DE VEDACAO, 40 MM X 1 1/4", PARA CAIXA D'AGUA</t>
  </si>
  <si>
    <t xml:space="preserve">35,54</t>
  </si>
  <si>
    <t xml:space="preserve">CAIXA DE PASSAGEM, EM PVC, DE 4" X 4", PARA ELETRODUTO FLEXIVEL CORRUGADO</t>
  </si>
  <si>
    <t xml:space="preserve">4,34</t>
  </si>
  <si>
    <t xml:space="preserve">ELETRODO REVESTIDO AWS - E6013, DIAMETRO IGUAL A 2,50 MM</t>
  </si>
  <si>
    <t xml:space="preserve">1,4982000</t>
  </si>
  <si>
    <t xml:space="preserve">46,09</t>
  </si>
  <si>
    <t xml:space="preserve">REJUNTE EPOXI, QUALQUER COR</t>
  </si>
  <si>
    <t xml:space="preserve">0,6649640</t>
  </si>
  <si>
    <t xml:space="preserve">102,64</t>
  </si>
  <si>
    <t xml:space="preserve">PERFIL PUXADOR EM ALUMÍNIO SP-046L P/ CHAPAS DE 18 MM ACAB. ANODIZADO FOSCO - BARRA 3 M</t>
  </si>
  <si>
    <t xml:space="preserve">1,1100000</t>
  </si>
  <si>
    <t xml:space="preserve">61,46</t>
  </si>
  <si>
    <t xml:space="preserve">LIXA EM FOLHA PARA FERRO, NUMERO 150</t>
  </si>
  <si>
    <t xml:space="preserve">16,5000000</t>
  </si>
  <si>
    <t xml:space="preserve">4,04</t>
  </si>
  <si>
    <t xml:space="preserve">LIXA EM FOLHA PARA PAREDE OU MADEIRA, NUMERO 120, COR VERMELHA</t>
  </si>
  <si>
    <t xml:space="preserve">46,9731400</t>
  </si>
  <si>
    <t xml:space="preserve">1,35</t>
  </si>
  <si>
    <t xml:space="preserve">CAIXA DE PISO 4"X2", EM ALUMÍNIO</t>
  </si>
  <si>
    <t xml:space="preserve">14,89</t>
  </si>
  <si>
    <t xml:space="preserve">PREGO DE ACO POLIDO COM CABECA 22 X 48 (4 1/4 X 5)</t>
  </si>
  <si>
    <t xml:space="preserve">2,4851400</t>
  </si>
  <si>
    <t xml:space="preserve">22,44</t>
  </si>
  <si>
    <t xml:space="preserve">PLACA DE SINALIZACAO DE SEGURANCA CONTRA INCENDIO, FOTOLUMINESCENTE, RETANGULAR, *12 X 40* CM, EM PVC *2* MM ANTI-CHAMAS (SIMBOLOS, CORES E PICTOGRAMAS CONFORME NBR 16820)</t>
  </si>
  <si>
    <t xml:space="preserve">36,74</t>
  </si>
  <si>
    <t xml:space="preserve">PLACA/TAMPA PARA TOMADA DE PISO 4"X2" EM INOX OU LATÃO</t>
  </si>
  <si>
    <t xml:space="preserve">13,19</t>
  </si>
  <si>
    <t xml:space="preserve">ANEL DE VEDACAO, PVC FLEXIVEL, 100 MM, PARA SAIDA DE BACIA / VASO SANITARIO</t>
  </si>
  <si>
    <t xml:space="preserve">12,73</t>
  </si>
  <si>
    <t xml:space="preserve">DILUENTE AGUARRAS</t>
  </si>
  <si>
    <t xml:space="preserve">2,8163400</t>
  </si>
  <si>
    <t xml:space="preserve">17,80</t>
  </si>
  <si>
    <t xml:space="preserve">ABRACADEIRA EM ACO PARA AMARRACAO DE ELETRODUTOS, TIPO U SIMPLES, COM 4"</t>
  </si>
  <si>
    <t xml:space="preserve">9,56</t>
  </si>
  <si>
    <t xml:space="preserve">ASSENTO SANITARIO DE PLASTICO, TIPO CONVENCIONAL</t>
  </si>
  <si>
    <t xml:space="preserve">43,50</t>
  </si>
  <si>
    <t xml:space="preserve">SIFAO / TUBO SINFONADO EXTENSIVEL/SANFONADO, UNIVERSAL/ SIMPLES, ENTRE *50 A 70* CM, DE PLASTICO BRANCO</t>
  </si>
  <si>
    <t xml:space="preserve">4,0720000</t>
  </si>
  <si>
    <t xml:space="preserve">PREGO DE ACO POLIDO COM CABECA 19  X 36 (3 1/4  X  9)</t>
  </si>
  <si>
    <t xml:space="preserve">1,8000000</t>
  </si>
  <si>
    <t xml:space="preserve">22,26</t>
  </si>
  <si>
    <t xml:space="preserve">ADESIVO PLASTICO PARA PVC, FRASCO COM 175 GR</t>
  </si>
  <si>
    <t xml:space="preserve">1,6668000</t>
  </si>
  <si>
    <t xml:space="preserve">23,85</t>
  </si>
  <si>
    <t xml:space="preserve">PLACA DE SINALIZACAO DE SEGURANCA CONTRA INCENDIO, FOTOLUMINESCENTE, RETANGULAR, *13 X 26* CM, EM PVC *2* MM ANTI-CHAMAS (SIMBOLOS, CORES E PICTOGRAMAS CONFORME NBR 16820)</t>
  </si>
  <si>
    <t xml:space="preserve">25,90</t>
  </si>
  <si>
    <t xml:space="preserve">GRELHA DE AR QUADRADA METÁLICA COM CONEXÃO CIRCULAR DN 150 PARA INSTALAÇÃO EXTERNA E INTERNA - REF.: SICFLUX GFM-S 150</t>
  </si>
  <si>
    <t xml:space="preserve">38,68</t>
  </si>
  <si>
    <t xml:space="preserve">TORNEIRA METALICA CROMADA, RETA, DE PAREDE, PARA COZINHA, SEM BICO, SEM AREJADOR, PADRAO POPULAR, 1/2 " OU 3/4 " (REF 1158)</t>
  </si>
  <si>
    <t xml:space="preserve">70,14</t>
  </si>
  <si>
    <t xml:space="preserve">COLA BRANCA BASE PVA</t>
  </si>
  <si>
    <t xml:space="preserve">1,0400000</t>
  </si>
  <si>
    <t xml:space="preserve">35,75</t>
  </si>
  <si>
    <t xml:space="preserve">ETIQUETA PARA IDENTIFICAÇÃO</t>
  </si>
  <si>
    <t xml:space="preserve">92,0000000</t>
  </si>
  <si>
    <t xml:space="preserve">0,40</t>
  </si>
  <si>
    <t xml:space="preserve">ARRUELA  EM ACO GALVANIZADO, DIAMETRO EXTERNO = 35MM, ESPESSURA = 3MM, DIAMETRO DO FURO= 18MM</t>
  </si>
  <si>
    <t xml:space="preserve">1,79</t>
  </si>
  <si>
    <t xml:space="preserve">FECHADURA ESPELHO PARA PORTA EXTERNA, EM ACO INOX (MAQUINA, TESTA E CONTRA-TESTA) E EM ZAMAC (MACANETA, LINGUETA E TRINCOS) COM ACABAMENTO CROMADO, MAQUINA DE 40 MM, INCLUINDO CHAVE TIPO CILINDRO</t>
  </si>
  <si>
    <t xml:space="preserve">66,55</t>
  </si>
  <si>
    <t xml:space="preserve">BLOCO DE VEDACAO DE CONCRETO, 9 X 19 X 39 CM (CLASSE C - NBR 6136)</t>
  </si>
  <si>
    <t xml:space="preserve">11,1281640</t>
  </si>
  <si>
    <t xml:space="preserve">3,05</t>
  </si>
  <si>
    <t xml:space="preserve">MARTELO DEMOLIDOR ELETRICO, COM POTENCIA DE 2.000 W, FREQUENCIA DE 1.000 IMPACTOS POR MINUTO, FORÇA DE IMPACTO ENTRE 60 E 65 J, PESO DE 30 KG</t>
  </si>
  <si>
    <t xml:space="preserve">0,0022993</t>
  </si>
  <si>
    <t xml:space="preserve">14.105,86</t>
  </si>
  <si>
    <t xml:space="preserve">ALUMINIO ANODIZADO</t>
  </si>
  <si>
    <t xml:space="preserve">0,4500000</t>
  </si>
  <si>
    <t xml:space="preserve">71,81</t>
  </si>
  <si>
    <t xml:space="preserve">TORNEIRA DE MESA/BANCADA, PARA LAVATORIO, FIXA, METALICA CROMADA, PADRAO POPULAR, 1/2 " OU 3/4 " (REF 1193)</t>
  </si>
  <si>
    <t xml:space="preserve">60,02</t>
  </si>
  <si>
    <t xml:space="preserve">FURO PARA TORNEIRA OU OUTROS ACESSORIOS  EM BANCADA DE MARMORE/ GRANITO OU OUTRO TIPO DE PEDRA NATURAL</t>
  </si>
  <si>
    <t xml:space="preserve">31,98</t>
  </si>
  <si>
    <t xml:space="preserve">ARRUELA LISA DE 3/8" UN</t>
  </si>
  <si>
    <t xml:space="preserve">0,12</t>
  </si>
  <si>
    <t xml:space="preserve">ARGAMASSA USINADA AUTOADENSAVEL E AUTONIVELANTE PARA CONTRAPISO, COM BOMBEAMENTO (DISPONIBILIZACAO DE BOMBA), SEM O LANCAMENTO</t>
  </si>
  <si>
    <t xml:space="preserve">0,0516000</t>
  </si>
  <si>
    <t xml:space="preserve">594,67</t>
  </si>
  <si>
    <t xml:space="preserve">VERGALHAO ZINCADO ROSCA TOTAL, 1/4 " (6,3 MM)</t>
  </si>
  <si>
    <t xml:space="preserve">3,82</t>
  </si>
  <si>
    <t xml:space="preserve">TINTA ASFALTICA IMPERMEABILIZANTE DISPERSA EM AGUA, PARA MATERIAIS CIMENTICIOS</t>
  </si>
  <si>
    <t xml:space="preserve">2,0250000</t>
  </si>
  <si>
    <t xml:space="preserve">15,07</t>
  </si>
  <si>
    <t xml:space="preserve">JOELHO PVC, SOLDAVEL, 90 GRAUS, 25 MM, COR MARROM, PARA AGUA FRIA PREDIAL</t>
  </si>
  <si>
    <t xml:space="preserve">30,2673200</t>
  </si>
  <si>
    <t xml:space="preserve">0,93</t>
  </si>
  <si>
    <t xml:space="preserve">MOTORISTA DE CAMINHAO (HORISTA)</t>
  </si>
  <si>
    <t xml:space="preserve">1,4999874</t>
  </si>
  <si>
    <t xml:space="preserve">PO DE PEDRA (POSTO PEDREIRA/FORNECEDOR, SEM FRETE)</t>
  </si>
  <si>
    <t xml:space="preserve">0,2880000</t>
  </si>
  <si>
    <t xml:space="preserve">91,61</t>
  </si>
  <si>
    <t xml:space="preserve">PASTA LUBRIFICANTE PARA TUBOS E CONEXOES COM JUNTA ELASTICA, EMBALAGEM DE *400* GR (USO EM PVC, ACO, POLIETILENO E OUTROS)</t>
  </si>
  <si>
    <t xml:space="preserve">0,8675000</t>
  </si>
  <si>
    <t xml:space="preserve">30,17</t>
  </si>
  <si>
    <t xml:space="preserve">REBITE DE ALUMINIO VAZADO DE REPUXO, 3,2 X 8 MM (1KG = 1025 UNIDADES)</t>
  </si>
  <si>
    <t xml:space="preserve">0,2118600</t>
  </si>
  <si>
    <t xml:space="preserve">118,77</t>
  </si>
  <si>
    <t xml:space="preserve">TAMPA CEGA EM PVC PARA CONDULETE 4 X 2"</t>
  </si>
  <si>
    <t xml:space="preserve">4,92</t>
  </si>
  <si>
    <t xml:space="preserve">TE SOLDAVEL, PVC, 90 GRAUS, 40 MM, PARA AGUA FRIA PREDIAL (NBR 5648)</t>
  </si>
  <si>
    <t xml:space="preserve">11,82</t>
  </si>
  <si>
    <t xml:space="preserve">PLACA DE SINALIZACAO DE SEGURANCA CONTRA INCENDIO, FOTOLUMINESCENTE, QUADRADA, *14 X 14* CM, EM PVC *2* MM ANTI-CHAMAS (SIMBOLOS, CORES E PICTOGRAMAS CONFORME NBR 16820)</t>
  </si>
  <si>
    <t xml:space="preserve">15,48</t>
  </si>
  <si>
    <t xml:space="preserve">CHAPA/PAINEL DE MADEIRA COMPENSADA PLASTIFICADA (MADEIRITE PLASTIFICADO) PARA FORMA DE CONCRETO, DE 2200 X 1100 MM, E = 10 MM</t>
  </si>
  <si>
    <t xml:space="preserve">0,3850000</t>
  </si>
  <si>
    <t xml:space="preserve">58,80</t>
  </si>
  <si>
    <t xml:space="preserve">TERMINAL DE VENTILACAO, 50 MM, SERIE NORMAL, ESGOTO PREDIAL</t>
  </si>
  <si>
    <t xml:space="preserve">10,98</t>
  </si>
  <si>
    <t xml:space="preserve">FERRAMENTAS - FAMILIA OPERADOR ESCAVADEIRA - HORISTA (ENCARGOS COMPLEMENTARES - COLETADO CAIXA)</t>
  </si>
  <si>
    <t xml:space="preserve">0,01</t>
  </si>
  <si>
    <t xml:space="preserve">TINTA ACRILICA PREMIUM PARA PISO</t>
  </si>
  <si>
    <t xml:space="preserve">1,0535000</t>
  </si>
  <si>
    <t xml:space="preserve">19,86</t>
  </si>
  <si>
    <t xml:space="preserve">CONJUNTO ARRUELAS DE VEDACAO 5/16" PARA TELHA FIBROCIMENTO (UMA ARRUELA METALICA E UMA ARRUELA PVC - CONICAS)</t>
  </si>
  <si>
    <t xml:space="preserve">0,20</t>
  </si>
  <si>
    <t xml:space="preserve">TERMINAL A COMPRESSAO EM COBRE ESTANHADO PARA CABO 16 MM2, 1 FURO E 1 COMPRESSAO, PARA PARAFUSO DE FIXACAO M6</t>
  </si>
  <si>
    <t xml:space="preserve">2,07</t>
  </si>
  <si>
    <t xml:space="preserve">BETONEIRA, CAPACIDADE NOMINAL 600 L, CAPACIDADE DE MISTURA  360L, MOTOR ELETRICO TRIFASICO 220/380V, POTENCIA 4CV, EXCLUSO CARREGADOR</t>
  </si>
  <si>
    <t xml:space="preserve">0,0011076</t>
  </si>
  <si>
    <t xml:space="preserve">18.487,93</t>
  </si>
  <si>
    <t xml:space="preserve">ABRACADEIRA EM ACO PARA AMARRACAO DE ELETRODUTOS, TIPO U SIMPLES, COM 1 1/4"</t>
  </si>
  <si>
    <t xml:space="preserve">2,19</t>
  </si>
  <si>
    <t xml:space="preserve">FERROLHO COM FECHO / TRINCO REDONDO, EM ACO GALVANIZADO / ZINCADO, DE SOBREPOR, COM COMPRIMENTO DE 8" E ESPESSURA MINIMA DA CHAPA DE 1,50 MM</t>
  </si>
  <si>
    <t xml:space="preserve">18,83</t>
  </si>
  <si>
    <t xml:space="preserve">PREGO DE ACO POLIDO SEM CABECA 15 X 15 (1 1/4 X 13)</t>
  </si>
  <si>
    <t xml:space="preserve">0,7284000</t>
  </si>
  <si>
    <t xml:space="preserve">25,05</t>
  </si>
  <si>
    <t xml:space="preserve">PORCA ZINCADA, SEXTAVADA, DIAMETRO 1/4"</t>
  </si>
  <si>
    <t xml:space="preserve">48,0000000</t>
  </si>
  <si>
    <t xml:space="preserve">0,38</t>
  </si>
  <si>
    <t xml:space="preserve">CAMINHAO TOCO, PESO BRUTO TOTAL 16000 KG, CARGA UTIL MAXIMA 11030 KG, DISTANCIA ENTRE EIXOS 5,41 M, POTENCIA 185 CV (INCLUI CABINE E CHASSI, NAO INCLUI CARROCERIA)</t>
  </si>
  <si>
    <t xml:space="preserve">0,0000302</t>
  </si>
  <si>
    <t xml:space="preserve">588.651,54</t>
  </si>
  <si>
    <t xml:space="preserve">OPERADOR DE MOTONIVELADORA</t>
  </si>
  <si>
    <t xml:space="preserve">0,6233890</t>
  </si>
  <si>
    <t xml:space="preserve">27,66</t>
  </si>
  <si>
    <t xml:space="preserve">INTERRUPTOR PARALELO 10A, 250V (APENAS MODULO)</t>
  </si>
  <si>
    <t xml:space="preserve">8,47</t>
  </si>
  <si>
    <t xml:space="preserve">BUCHA DE NYLON SEM ABA S10, COM PARAFUSO DE 6,10 X 65 MM EM ACO ZINCADO COM ROSCA SOBERBA, CABECA CHATA E FENDA PHILLIPS</t>
  </si>
  <si>
    <t xml:space="preserve">56,1440000</t>
  </si>
  <si>
    <t xml:space="preserve">FERRAMENTAS - FAMILIA ENGENHEIRO CIVIL - MENSALISTA (ENCARGOS COMPLEMENTARES - COLETADO CAIXA)</t>
  </si>
  <si>
    <t xml:space="preserve">2,54</t>
  </si>
  <si>
    <t xml:space="preserve">TANQUE DE ACO CARBONO NAO REVESTIDO, PARA TRANSPORTE DE AGUA COM CAPACIDADE DE 10 M3, COM BOMBA CENTRIFUGA POR TOMADA DE FORCA, VAZAO MAXIMA *75* M3/H (INCLUI MONTAGEM, NAO INCLUI CAMINHAO)</t>
  </si>
  <si>
    <t xml:space="preserve">0,0001703</t>
  </si>
  <si>
    <t xml:space="preserve">92.450,00</t>
  </si>
  <si>
    <t xml:space="preserve">PREGO DE ACO POLIDO COM CABECA 18 X 30 (2 3/4 X 10)</t>
  </si>
  <si>
    <t xml:space="preserve">0,6825000</t>
  </si>
  <si>
    <t xml:space="preserve">JOELHO PVC, SOLDAVEL, 90 GRAUS, 40 MM, COR MARROM, PARA AGUA FRIA PREDIAL</t>
  </si>
  <si>
    <t xml:space="preserve">7,56</t>
  </si>
  <si>
    <t xml:space="preserve">PARAFUSO ROSCA SOBERBA ZINCADO CABECA CHATA FENDA SIMPLES 3,5 X 25 MM (1 ")</t>
  </si>
  <si>
    <t xml:space="preserve">248,2128000</t>
  </si>
  <si>
    <t xml:space="preserve">0,06</t>
  </si>
  <si>
    <t xml:space="preserve">ADITIVO IMPERMEABILIZANTE DE PEGA NORMAL PARA ARGAMASSAS E CONCRETOS SEM ARMACAO, LIQUIDO E ISENTO DE CLORETOS</t>
  </si>
  <si>
    <t xml:space="preserve">1,8994163</t>
  </si>
  <si>
    <t xml:space="preserve">7,60</t>
  </si>
  <si>
    <t xml:space="preserve">TERMINAL A COMPRESSAO EM COBRE ESTANHADO PARA CABO 10 MM2, 1 FURO E 1 COMPRESSAO, PARA PARAFUSO DE FIXACAO M6</t>
  </si>
  <si>
    <t xml:space="preserve">1,75</t>
  </si>
  <si>
    <t xml:space="preserve">VALVULA EM PLASTICO CROMADO TIPO AMERICANA PARA PIA DE COZINHA 3.1/2 " X 1.1/2 ", SEM ADAPTADOR</t>
  </si>
  <si>
    <t xml:space="preserve">24,05</t>
  </si>
  <si>
    <t xml:space="preserve">COMPACTADOR DE SOLO TIPO PLACA VIBRATORIA REVERSIVEL, A GASOLINA 4 TEMPOS, PESO 125 A 150 KG, FORCA CENTRIF. 2500 A 2800 KGF, LARG. TRABALHO 400 A 450 MM, FREQ. VIBRACAO 4300 A 4500 RPM, VELOC. TRABALHO 15 A 20 M/MIN, POT. 5,5 A 6,0 HP</t>
  </si>
  <si>
    <t xml:space="preserve">0,0011652</t>
  </si>
  <si>
    <t xml:space="preserve">10.912,94</t>
  </si>
  <si>
    <t xml:space="preserve">CAIXA OCTOGONAL DE FUNDO MOVEL, EM PVC, DE 3" X 3", PARA ELETRODUTO FLEXIVEL CORRUGADO</t>
  </si>
  <si>
    <t xml:space="preserve">3,2220000</t>
  </si>
  <si>
    <t xml:space="preserve">3,91</t>
  </si>
  <si>
    <t xml:space="preserve">JOELHO PVC, SOLDAVEL COM ROSCA, 90 GRAUS, 25 MM X 3/4", COR MARROM, PARA AGUA FRIA PREDIAL</t>
  </si>
  <si>
    <t xml:space="preserve">SERRA CIRCULAR DE BANCADA COM MOTOR ELETRICO, POTENCIA DE *1600* W, PARA DISCO DE DIAMETRO DE 10" (250 MM)</t>
  </si>
  <si>
    <t xml:space="preserve">0,0062624</t>
  </si>
  <si>
    <t xml:space="preserve">1.909,50</t>
  </si>
  <si>
    <t xml:space="preserve">PARAFUSO DE FERRO POLIDO, SEXTAVADO, COM ROSCA INTEIRA, DIAMETRO 5/16", COMPRIMENTO 3/4", COM PORCA E ARRUELA LISA LEVE</t>
  </si>
  <si>
    <t xml:space="preserve">0,57</t>
  </si>
  <si>
    <t xml:space="preserve">JOELHO PVC, SOLDAVEL, COM BUCHA DE LATAO, 90 GRAUS, 25 MM X 3/4", PARA AGUA FRIA PREDIAL</t>
  </si>
  <si>
    <t xml:space="preserve">1,0740000</t>
  </si>
  <si>
    <t xml:space="preserve">10,33</t>
  </si>
  <si>
    <t xml:space="preserve">FITA ACABAMENTO BORDO, EM PVC, COR BRANCA, E=19MM M</t>
  </si>
  <si>
    <t xml:space="preserve">29,7200000</t>
  </si>
  <si>
    <t xml:space="preserve">0,35</t>
  </si>
  <si>
    <t xml:space="preserve">PROJETOR PNEUMATICO DE ARGAMASSA PARA CHAPISCO E REBOCO COM RECIPIENTE ACOPLADO, TIPO CANEQUNHA, COM VOLUME DE 1,50 L, SEM COMPRESSOR</t>
  </si>
  <si>
    <t xml:space="preserve">0,0174413</t>
  </si>
  <si>
    <t xml:space="preserve">589,27</t>
  </si>
  <si>
    <t xml:space="preserve">PEDRA BRITADA N. 0, OU PEDRISCO (4,8 A 9,5 MM) POSTO PEDREIRA/FORNECEDOR, SEM FRETE</t>
  </si>
  <si>
    <t xml:space="preserve">0,0835956</t>
  </si>
  <si>
    <t xml:space="preserve">111,97</t>
  </si>
  <si>
    <t xml:space="preserve">ANEL BORRACHA PARA TUBO ESGOTO PREDIAL, DN 100 MM (NBR 5688)</t>
  </si>
  <si>
    <t xml:space="preserve">FITA ADESIVA MARCA 3M, LARGURA 22MM, REF. VHB - ROLO COM 20M UN</t>
  </si>
  <si>
    <t xml:space="preserve">0,5625000</t>
  </si>
  <si>
    <t xml:space="preserve">15,21</t>
  </si>
  <si>
    <t xml:space="preserve">PREGO DE ACO POLIDO COM CABECA 17 X 27 (2 1/2 X 11)</t>
  </si>
  <si>
    <t xml:space="preserve">0,3567000</t>
  </si>
  <si>
    <t xml:space="preserve">TE SOLDAVEL, PVC, 90 GRAUS, 25 MM, PARA AGUA FRIA PREDIAL (NBR 5648)</t>
  </si>
  <si>
    <t xml:space="preserve">4,9558600</t>
  </si>
  <si>
    <t xml:space="preserve">MOTORISTA DE CAMINHAO-BASCULANTE (HORISTA)</t>
  </si>
  <si>
    <t xml:space="preserve">0,4142683</t>
  </si>
  <si>
    <t xml:space="preserve">18,35</t>
  </si>
  <si>
    <t xml:space="preserve">BUCHA DE NYLON SEM ABA S6, COM PARAFUSO DE 4,20 X 40 MM EM ACO ZINCADO COM ROSCA SOBERBA, CABECA CHATA E FENDA PHILLIPS</t>
  </si>
  <si>
    <t xml:space="preserve">70,3483100</t>
  </si>
  <si>
    <t xml:space="preserve">0,10</t>
  </si>
  <si>
    <t xml:space="preserve">TOMADA 2P+T 20A, 250V  (APENAS MODULO)</t>
  </si>
  <si>
    <t xml:space="preserve">0,6620000</t>
  </si>
  <si>
    <t xml:space="preserve">CHAPA/PAINEL DE MADEIRA COMPENSADA RESINADA (MADEIRITE RESINADO ROSA) PARA FORMA DE CONCRETO, DE 2200 X 1100 MM, E = 17 MM</t>
  </si>
  <si>
    <t xml:space="preserve">0,1031688</t>
  </si>
  <si>
    <t xml:space="preserve">59,69</t>
  </si>
  <si>
    <t xml:space="preserve">LIXA D'AGUA EM FOLHA, GRAO 100</t>
  </si>
  <si>
    <t xml:space="preserve">2,0203386</t>
  </si>
  <si>
    <t xml:space="preserve">EPI - FAMILIA ENGENHEIRO CIVIL - HORISTA (ENCARGOS COMPLEMENTARES - COLETADO CAIXA)</t>
  </si>
  <si>
    <t xml:space="preserve">7,8751200</t>
  </si>
  <si>
    <t xml:space="preserve">0,71</t>
  </si>
  <si>
    <t xml:space="preserve">CONDULETE EM PVC, TIPO "LB", SEM TAMPA, DE 1/2" OU 3/4"</t>
  </si>
  <si>
    <t xml:space="preserve">10,12</t>
  </si>
  <si>
    <t xml:space="preserve">CURVA 90 GRAUS, LONGA, DE PVC RIGIDO ROSCAVEL, DE 1/2", PARA ELETRODUTO</t>
  </si>
  <si>
    <t xml:space="preserve">2,1480000</t>
  </si>
  <si>
    <t xml:space="preserve">2,50</t>
  </si>
  <si>
    <t xml:space="preserve">OPERADOR DE BETONEIRA (CAMINHAO)</t>
  </si>
  <si>
    <t xml:space="preserve">0,2880904</t>
  </si>
  <si>
    <t xml:space="preserve">18,01</t>
  </si>
  <si>
    <t xml:space="preserve">AJUDANTE DE OPERACAO EM GERAL (HORISTA)</t>
  </si>
  <si>
    <t xml:space="preserve">0,3368302</t>
  </si>
  <si>
    <t xml:space="preserve">14,73</t>
  </si>
  <si>
    <t xml:space="preserve">PARAFUSO ROSCA SOBERBA ZINCADO CABECA CHATA FENDA SIMPLES 5,5 X 50 MM (2 ")</t>
  </si>
  <si>
    <t xml:space="preserve">0,26</t>
  </si>
  <si>
    <t xml:space="preserve">CAMINHAO TOCO, PESO BRUTO TOTAL 16000 KG, CARGA UTIL MAXIMA 10830 KG, DISTANCIA ENTRE EIXOS 3,56 M, POTENCIA 226 CV (INCLUI CABINE E CHASSI, NAO INCLUI CARROCERIA)</t>
  </si>
  <si>
    <t xml:space="preserve">0,0000078</t>
  </si>
  <si>
    <t xml:space="preserve">565.292,38</t>
  </si>
  <si>
    <t xml:space="preserve">PREGO DE ACO POLIDO COM CABECA 12 X 12</t>
  </si>
  <si>
    <t xml:space="preserve">0,1314000</t>
  </si>
  <si>
    <t xml:space="preserve">29,35</t>
  </si>
  <si>
    <t xml:space="preserve">VIBRADOR DE IMERSAO, DIAMETRO DA PONTEIRA DE *45* MM, COM MOTOR ELETRICO TRIFASICO DE 2 HP (2 CV)</t>
  </si>
  <si>
    <t xml:space="preserve">0,0010638</t>
  </si>
  <si>
    <t xml:space="preserve">3.498,64</t>
  </si>
  <si>
    <t xml:space="preserve">FITA ISOLANTE ADESIVA ANTICHAMA, USO ATE 750 V, EM ROLO DE 19 MM X 20 M</t>
  </si>
  <si>
    <t xml:space="preserve">0,3335000</t>
  </si>
  <si>
    <t xml:space="preserve">9,90</t>
  </si>
  <si>
    <t xml:space="preserve">FITA VEDA ROSCA EM ROLOS DE 18 MM X 10 M (L X C)</t>
  </si>
  <si>
    <t xml:space="preserve">0,7350816</t>
  </si>
  <si>
    <t xml:space="preserve">4,49</t>
  </si>
  <si>
    <t xml:space="preserve">ENGATE/RABICHO FLEXIVEL PLASTICO (PVC OU ABS) BRANCO 1/2 " X 30 CM</t>
  </si>
  <si>
    <t xml:space="preserve">6,05</t>
  </si>
  <si>
    <t xml:space="preserve">BUCHA DE NYLON, DIAMETRO DO FURO 8 MM, COMPRIMENTO 40 MM, COM PARAFUSO DE ROSCA SOBERBA, CABECA CHATA, FENDA SIMPLES, 4,8 X 50 MM</t>
  </si>
  <si>
    <t xml:space="preserve">VALVULA EM PLASTICO BRANCO PARA TANQUE OU LAVATORIO 1 ", SEM UNHO E SEM LADRAO</t>
  </si>
  <si>
    <t xml:space="preserve">5,88</t>
  </si>
  <si>
    <t xml:space="preserve">CACAMBA METALICA BASCULANTE COM CAPACIDADE DE 6 M3 (INCLUI MONTAGEM, NAO INCLUI CAMINHAO)</t>
  </si>
  <si>
    <t xml:space="preserve">0,0000549</t>
  </si>
  <si>
    <t xml:space="preserve">56.567,13</t>
  </si>
  <si>
    <t xml:space="preserve">EPI - FAMILIA TOPOGRAFO - HORISTA (ENCARGOS COMPLEMENTARES - COLETADO CAIXA)</t>
  </si>
  <si>
    <t xml:space="preserve">4,1000000</t>
  </si>
  <si>
    <t xml:space="preserve">0,67</t>
  </si>
  <si>
    <t xml:space="preserve">JOELHO PVC, SOLDAVEL, BB, 90 GRAUS, SEM ANEL, DN 40 MM, PARA ESGOTO PREDIAL SECUNDARIO</t>
  </si>
  <si>
    <t xml:space="preserve">BUCHA DE NYLON SEM ABA S8, COM PARAFUSO DE 4,80 X 50 MM EM ACO ZINCADO COM ROSCA SOBERBA, CABECA CHATA E FENDA PHILLIPS</t>
  </si>
  <si>
    <t xml:space="preserve">FITA VEDA ROSCA EM ROLOS DE 18 MM X 50 M (L X C)</t>
  </si>
  <si>
    <t xml:space="preserve">0,1276000</t>
  </si>
  <si>
    <t xml:space="preserve">16,56</t>
  </si>
  <si>
    <t xml:space="preserve">BUCHA DE NYLON SEM ABA S8</t>
  </si>
  <si>
    <t xml:space="preserve">0,09</t>
  </si>
  <si>
    <t xml:space="preserve">PARAFUSO DE ACO ZINCADO COM ROSCA SOBERBA, CABECA CHATA E FENDA SIMPLES, DIAMETRO 4,8 MM, COMPRIMENTO 45 MM</t>
  </si>
  <si>
    <t xml:space="preserve">0,33</t>
  </si>
  <si>
    <t xml:space="preserve">BETONEIRA CAPACIDADE NOMINAL 400 L, CAPACIDADE DE MISTURA 310 L, MOTOR A DIESEL POTENCIA 5 CV, SEM CARREGADOR</t>
  </si>
  <si>
    <t xml:space="preserve">0,0001112</t>
  </si>
  <si>
    <t xml:space="preserve">6.198,07</t>
  </si>
  <si>
    <t xml:space="preserve">PREGO DE ACO POLIDO COM CABECA 15 X 15 (1 1/4 X 13)</t>
  </si>
  <si>
    <t xml:space="preserve">0,0224144</t>
  </si>
  <si>
    <t xml:space="preserve">24,67</t>
  </si>
  <si>
    <t xml:space="preserve">FERRAMENTAS - FAMILIA TOPOGRAFO - HORISTA (ENCARGOS COMPLEMENTARES - COLETADO CAIXA)</t>
  </si>
  <si>
    <t xml:space="preserve">0,08</t>
  </si>
  <si>
    <t xml:space="preserve">FERRAMENTAS - FAMILIA ENGENHEIRO CIVIL - HORISTA (ENCARGOS COMPLEMENTARES - COLETADO CAIXA)</t>
  </si>
  <si>
    <t xml:space="preserve">ADITIVO PLASTIFICANTE E ESTABILIZADOR PARA ARGAMASSAS DE ASSENTAMENTO E REBOCO, LIQUIDO E ISENTO DE CLORETOS</t>
  </si>
  <si>
    <t xml:space="preserve">0,0072198</t>
  </si>
  <si>
    <t xml:space="preserve">8,42</t>
  </si>
  <si>
    <t xml:space="preserve">TAXAS: LEIS SOCIAIS E BDI</t>
  </si>
  <si>
    <t xml:space="preserve">Item</t>
  </si>
  <si>
    <t xml:space="preserve">LEIS SOCIAIS (LS) - SINAPI</t>
  </si>
  <si>
    <t xml:space="preserve">HORISTA (taxa já inclusa nos valores unitários de mão-de-obra)</t>
  </si>
  <si>
    <t xml:space="preserve">LS</t>
  </si>
  <si>
    <t xml:space="preserve">MENSALISTA (taxa já inclusa nos valores unitários de mão-de-obra)</t>
  </si>
  <si>
    <t xml:space="preserve">BONIFICAÇÃO DE DESPESAS INDIRETAS - BDI</t>
  </si>
  <si>
    <t xml:space="preserve">RISCOS</t>
  </si>
  <si>
    <t xml:space="preserve">R</t>
  </si>
  <si>
    <t xml:space="preserve">SEGUROS</t>
  </si>
  <si>
    <t xml:space="preserve">S</t>
  </si>
  <si>
    <t xml:space="preserve">GARANTIAS</t>
  </si>
  <si>
    <t xml:space="preserve">G</t>
  </si>
  <si>
    <t xml:space="preserve">DESPESAS FINANCEIRAS</t>
  </si>
  <si>
    <t xml:space="preserve">DF</t>
  </si>
  <si>
    <t xml:space="preserve">ADMINISTRAÇÃO CENTRAL</t>
  </si>
  <si>
    <t xml:space="preserve">AC</t>
  </si>
  <si>
    <t xml:space="preserve">LUCRO</t>
  </si>
  <si>
    <t xml:space="preserve">COFINS</t>
  </si>
  <si>
    <t xml:space="preserve">I</t>
  </si>
  <si>
    <t xml:space="preserve">PIS</t>
  </si>
  <si>
    <t xml:space="preserve">CPRB</t>
  </si>
  <si>
    <t xml:space="preserve">ISS</t>
  </si>
  <si>
    <t xml:space="preserve">Fórmula:</t>
  </si>
  <si>
    <r>
      <rPr>
        <sz val="10"/>
        <color rgb="FF000000"/>
        <rFont val="Arial"/>
        <family val="2"/>
        <charset val="1"/>
      </rPr>
      <t xml:space="preserve">     BDI =  { [ </t>
    </r>
    <r>
      <rPr>
        <u val="single"/>
        <sz val="10"/>
        <rFont val="Arial"/>
        <family val="2"/>
        <charset val="1"/>
      </rPr>
      <t xml:space="preserve">(1+(R+S+G+AC)).(1+DF).(1+L)</t>
    </r>
    <r>
      <rPr>
        <sz val="10"/>
        <color rgb="FF000000"/>
        <rFont val="Arial"/>
        <family val="2"/>
        <charset val="1"/>
      </rPr>
      <t xml:space="preserve"> ] -1 } x 100                                                                                                                                           1 - ( I )</t>
    </r>
  </si>
  <si>
    <t xml:space="preserve">BDI</t>
  </si>
  <si>
    <t xml:space="preserve">CRONOGRAMA</t>
  </si>
  <si>
    <t xml:space="preserve">VALOR</t>
  </si>
  <si>
    <t xml:space="preserve">mês 1</t>
  </si>
  <si>
    <t xml:space="preserve">mês 2</t>
  </si>
  <si>
    <t xml:space="preserve">mês 3</t>
  </si>
  <si>
    <t xml:space="preserve">mês 4</t>
  </si>
  <si>
    <t xml:space="preserve">mês 5</t>
  </si>
  <si>
    <t xml:space="preserve">mês 6</t>
  </si>
  <si>
    <t xml:space="preserve">mês 7</t>
  </si>
  <si>
    <t xml:space="preserve">mês 8</t>
  </si>
  <si>
    <t xml:space="preserve">mês 9</t>
  </si>
  <si>
    <t xml:space="preserve">mês 10</t>
  </si>
  <si>
    <t xml:space="preserve">mês 11</t>
  </si>
  <si>
    <t xml:space="preserve">mês 12</t>
  </si>
  <si>
    <t xml:space="preserve">1</t>
  </si>
  <si>
    <t xml:space="preserve">2</t>
  </si>
  <si>
    <t xml:space="preserve">3</t>
  </si>
  <si>
    <t xml:space="preserve">4</t>
  </si>
  <si>
    <t xml:space="preserve">5</t>
  </si>
  <si>
    <t xml:space="preserve">6</t>
  </si>
  <si>
    <t xml:space="preserve">7</t>
  </si>
  <si>
    <t xml:space="preserve">8</t>
  </si>
  <si>
    <t xml:space="preserve">9</t>
  </si>
  <si>
    <t xml:space="preserve">INSTALAÇÕES ELÉTRICAS E SPDA</t>
  </si>
  <si>
    <t xml:space="preserve">10</t>
  </si>
  <si>
    <t xml:space="preserve">11</t>
  </si>
  <si>
    <t xml:space="preserve">12</t>
  </si>
  <si>
    <t xml:space="preserve">13</t>
  </si>
  <si>
    <t xml:space="preserve">PARCIAL</t>
  </si>
  <si>
    <t xml:space="preserve">ACUMULADO</t>
  </si>
  <si>
    <t xml:space="preserve">ENCARGOS SOCIAIS SOBRE A MÃO DE OBRA</t>
  </si>
  <si>
    <t xml:space="preserve">COM DESONERAÇÃO</t>
  </si>
  <si>
    <t xml:space="preserve">SEM DESONERAÇÃO</t>
  </si>
  <si>
    <t xml:space="preserve">HORISTA        %</t>
  </si>
  <si>
    <t xml:space="preserve">MENSALISTA %</t>
  </si>
  <si>
    <t xml:space="preserve">GRUPO A</t>
  </si>
  <si>
    <t xml:space="preserve">A1</t>
  </si>
  <si>
    <t xml:space="preserve">INSS</t>
  </si>
  <si>
    <t xml:space="preserve">A2</t>
  </si>
  <si>
    <t xml:space="preserve">SESI</t>
  </si>
  <si>
    <t xml:space="preserve">A3</t>
  </si>
  <si>
    <t xml:space="preserve">SENAI</t>
  </si>
  <si>
    <t xml:space="preserve">A4</t>
  </si>
  <si>
    <t xml:space="preserve">INCRA</t>
  </si>
  <si>
    <t xml:space="preserve">A5</t>
  </si>
  <si>
    <t xml:space="preserve">SEBREA</t>
  </si>
  <si>
    <t xml:space="preserve">A6</t>
  </si>
  <si>
    <t xml:space="preserve">Slário Educação</t>
  </si>
  <si>
    <t xml:space="preserve">A7</t>
  </si>
  <si>
    <t xml:space="preserve">Seguro contra acidente de trabalho</t>
  </si>
  <si>
    <t xml:space="preserve">A8</t>
  </si>
  <si>
    <t xml:space="preserve">FGTS</t>
  </si>
  <si>
    <t xml:space="preserve">A9</t>
  </si>
  <si>
    <t xml:space="preserve">SECONCI</t>
  </si>
  <si>
    <t xml:space="preserve">A</t>
  </si>
  <si>
    <t xml:space="preserve">GRUPO B</t>
  </si>
  <si>
    <t xml:space="preserve">B1</t>
  </si>
  <si>
    <t xml:space="preserve">Repouso Semanal Remunerado</t>
  </si>
  <si>
    <t xml:space="preserve">Não incide</t>
  </si>
  <si>
    <t xml:space="preserve">B2</t>
  </si>
  <si>
    <t xml:space="preserve">Feriados</t>
  </si>
  <si>
    <t xml:space="preserve">B3</t>
  </si>
  <si>
    <t xml:space="preserve">Auxílio-Enfermidade</t>
  </si>
  <si>
    <t xml:space="preserve">B4</t>
  </si>
  <si>
    <t xml:space="preserve">13º Salário</t>
  </si>
  <si>
    <t xml:space="preserve">B5</t>
  </si>
  <si>
    <t xml:space="preserve">Licença Paternidade</t>
  </si>
  <si>
    <t xml:space="preserve">B6</t>
  </si>
  <si>
    <t xml:space="preserve">Faltas Justificadas</t>
  </si>
  <si>
    <t xml:space="preserve">B7</t>
  </si>
  <si>
    <t xml:space="preserve">Dias de Chuvas</t>
  </si>
  <si>
    <t xml:space="preserve">B8</t>
  </si>
  <si>
    <t xml:space="preserve">Auxílio Acidente de Trabalho</t>
  </si>
  <si>
    <t xml:space="preserve">B9</t>
  </si>
  <si>
    <t xml:space="preserve">Férias Gozadas</t>
  </si>
  <si>
    <t xml:space="preserve">B10</t>
  </si>
  <si>
    <t xml:space="preserve">Salário Maternidade</t>
  </si>
  <si>
    <t xml:space="preserve">B</t>
  </si>
  <si>
    <t xml:space="preserve">GRUPO C</t>
  </si>
  <si>
    <t xml:space="preserve">C1</t>
  </si>
  <si>
    <t xml:space="preserve">Aviso Prévio Indenizado</t>
  </si>
  <si>
    <t xml:space="preserve">C2</t>
  </si>
  <si>
    <t xml:space="preserve">Aviso Prévio Trabalhado</t>
  </si>
  <si>
    <t xml:space="preserve">C3</t>
  </si>
  <si>
    <t xml:space="preserve">Férias Indenizadas</t>
  </si>
  <si>
    <t xml:space="preserve">C4</t>
  </si>
  <si>
    <t xml:space="preserve">Depósito Rescisão Sem Justa Causa</t>
  </si>
  <si>
    <t xml:space="preserve">C5</t>
  </si>
  <si>
    <t xml:space="preserve">Indenização Adicional</t>
  </si>
  <si>
    <t xml:space="preserve">C</t>
  </si>
  <si>
    <t xml:space="preserve">GRUPO D</t>
  </si>
  <si>
    <t xml:space="preserve">D1</t>
  </si>
  <si>
    <t xml:space="preserve">Reincidência de Grupo A sobre Grupo B</t>
  </si>
  <si>
    <t xml:space="preserve">D2</t>
  </si>
  <si>
    <t xml:space="preserve">Reincidência de Grupo A sobre Aviso Prévio Trabalhado e Reincidência do FGTS sobre Aviso Prévio Indenizado</t>
  </si>
  <si>
    <t xml:space="preserve">D</t>
  </si>
  <si>
    <t xml:space="preserve">TOTAL (A+B+C+D)</t>
  </si>
</sst>
</file>

<file path=xl/styles.xml><?xml version="1.0" encoding="utf-8"?>
<styleSheet xmlns="http://schemas.openxmlformats.org/spreadsheetml/2006/main">
  <numFmts count="17">
    <numFmt numFmtId="164" formatCode="General"/>
    <numFmt numFmtId="165" formatCode="_-&quot;R$ &quot;* #,##0.00_-;&quot;-R$ &quot;* #,##0.00_-;_-&quot;R$ &quot;* \-??_-;_-@_-"/>
    <numFmt numFmtId="166" formatCode="0%"/>
    <numFmt numFmtId="167" formatCode="_-* #,##0.00_-;\-* #,##0.00_-;_-* \-??_-;_-@_-"/>
    <numFmt numFmtId="168" formatCode="0.00%"/>
    <numFmt numFmtId="169" formatCode="General"/>
    <numFmt numFmtId="170" formatCode="#,##0.00"/>
    <numFmt numFmtId="171" formatCode="0.0%"/>
    <numFmt numFmtId="172" formatCode="_-* #,##0_-;\-* #,##0_-;_-* \-??_-;_-@_-"/>
    <numFmt numFmtId="173" formatCode="#,##0.0000000"/>
    <numFmt numFmtId="174" formatCode="0.000000"/>
    <numFmt numFmtId="175" formatCode="_-* #,##0.0_-;\-* #,##0.0_-;_-* \-??_-;_-@_-"/>
    <numFmt numFmtId="176" formatCode="@"/>
    <numFmt numFmtId="177" formatCode="[$-416]#,##0.00_);\(#,##0.00\)"/>
    <numFmt numFmtId="178" formatCode="MM/YY"/>
    <numFmt numFmtId="179" formatCode="_(&quot;R$ &quot;* #,##0.00_);_(&quot;R$ &quot;* \(#,##0.00\);_(&quot;R$ &quot;* \-??_);_(@_)"/>
    <numFmt numFmtId="180" formatCode="0.00"/>
  </numFmts>
  <fonts count="29">
    <font>
      <sz val="11"/>
      <name val="Arial"/>
      <family val="1"/>
      <charset val="1"/>
    </font>
    <font>
      <sz val="10"/>
      <name val="Arial"/>
      <family val="0"/>
    </font>
    <font>
      <sz val="10"/>
      <name val="Arial"/>
      <family val="0"/>
    </font>
    <font>
      <sz val="10"/>
      <name val="Arial"/>
      <family val="0"/>
    </font>
    <font>
      <sz val="11"/>
      <color rgb="FF000000"/>
      <name val="Calibri"/>
      <family val="2"/>
      <charset val="1"/>
    </font>
    <font>
      <sz val="10"/>
      <color rgb="FF000000"/>
      <name val="Arial"/>
      <family val="2"/>
      <charset val="1"/>
    </font>
    <font>
      <b val="true"/>
      <sz val="10"/>
      <name val="Arial"/>
      <family val="2"/>
      <charset val="1"/>
    </font>
    <font>
      <b val="true"/>
      <sz val="12"/>
      <name val="Arial"/>
      <family val="2"/>
      <charset val="1"/>
    </font>
    <font>
      <sz val="10"/>
      <name val="Arial"/>
      <family val="2"/>
      <charset val="1"/>
    </font>
    <font>
      <b val="true"/>
      <sz val="11"/>
      <name val="Arial"/>
      <family val="2"/>
      <charset val="1"/>
    </font>
    <font>
      <b val="true"/>
      <sz val="10"/>
      <color rgb="FF000000"/>
      <name val="Arial"/>
      <family val="2"/>
      <charset val="1"/>
    </font>
    <font>
      <b val="true"/>
      <sz val="10"/>
      <color rgb="FF0070C0"/>
      <name val="Arial"/>
      <family val="2"/>
      <charset val="1"/>
    </font>
    <font>
      <sz val="11"/>
      <name val="Arial"/>
      <family val="2"/>
      <charset val="1"/>
    </font>
    <font>
      <b val="true"/>
      <sz val="16"/>
      <name val="Arial"/>
      <family val="2"/>
      <charset val="1"/>
    </font>
    <font>
      <sz val="16"/>
      <name val="Arial"/>
      <family val="2"/>
      <charset val="1"/>
    </font>
    <font>
      <b val="true"/>
      <sz val="11"/>
      <name val="Arial"/>
      <family val="1"/>
      <charset val="1"/>
    </font>
    <font>
      <b val="true"/>
      <sz val="10"/>
      <color rgb="FF000000"/>
      <name val="Arial"/>
      <family val="1"/>
      <charset val="1"/>
    </font>
    <font>
      <sz val="11"/>
      <color rgb="FF0070C0"/>
      <name val="Arial"/>
      <family val="1"/>
      <charset val="1"/>
    </font>
    <font>
      <sz val="10"/>
      <color rgb="FF000000"/>
      <name val="Arial"/>
      <family val="1"/>
      <charset val="1"/>
    </font>
    <font>
      <b val="true"/>
      <sz val="8"/>
      <name val="Arial"/>
      <family val="2"/>
      <charset val="1"/>
    </font>
    <font>
      <sz val="10"/>
      <name val="Arial"/>
      <family val="1"/>
      <charset val="1"/>
    </font>
    <font>
      <b val="true"/>
      <sz val="14"/>
      <name val="Arial"/>
      <family val="2"/>
      <charset val="1"/>
    </font>
    <font>
      <b val="true"/>
      <sz val="10"/>
      <name val="Arial"/>
      <family val="1"/>
      <charset val="1"/>
    </font>
    <font>
      <u val="single"/>
      <sz val="10"/>
      <name val="Arial"/>
      <family val="2"/>
      <charset val="1"/>
    </font>
    <font>
      <sz val="14"/>
      <name val="Arial"/>
      <family val="2"/>
      <charset val="1"/>
    </font>
    <font>
      <sz val="12"/>
      <color rgb="FF0000FF"/>
      <name val="Arial"/>
      <family val="2"/>
      <charset val="1"/>
    </font>
    <font>
      <sz val="12"/>
      <name val="Arial"/>
      <family val="2"/>
      <charset val="1"/>
    </font>
    <font>
      <b val="true"/>
      <sz val="12"/>
      <color rgb="FF0000FF"/>
      <name val="Arial"/>
      <family val="2"/>
      <charset val="1"/>
    </font>
    <font>
      <sz val="11"/>
      <color rgb="FF000000"/>
      <name val="Arial"/>
      <family val="2"/>
      <charset val="1"/>
    </font>
  </fonts>
  <fills count="16">
    <fill>
      <patternFill patternType="none"/>
    </fill>
    <fill>
      <patternFill patternType="gray125"/>
    </fill>
    <fill>
      <patternFill patternType="solid">
        <fgColor rgb="FFFFFFFF"/>
        <bgColor rgb="FFF2F2F2"/>
      </patternFill>
    </fill>
    <fill>
      <patternFill patternType="solid">
        <fgColor rgb="FFA6A6A6"/>
        <bgColor rgb="FFBFBFBF"/>
      </patternFill>
    </fill>
    <fill>
      <patternFill patternType="solid">
        <fgColor rgb="FF9DC3E6"/>
        <bgColor rgb="FFBFBFBF"/>
      </patternFill>
    </fill>
    <fill>
      <patternFill patternType="solid">
        <fgColor rgb="FFD8ECF6"/>
        <bgColor rgb="FFDEEBF7"/>
      </patternFill>
    </fill>
    <fill>
      <patternFill patternType="solid">
        <fgColor rgb="FFDFF0D8"/>
        <bgColor rgb="FFDEEBF7"/>
      </patternFill>
    </fill>
    <fill>
      <patternFill patternType="solid">
        <fgColor rgb="FFD9D9D9"/>
        <bgColor rgb="FFD6D6D6"/>
      </patternFill>
    </fill>
    <fill>
      <patternFill patternType="solid">
        <fgColor rgb="FFA9D18E"/>
        <bgColor rgb="FFC5E0B4"/>
      </patternFill>
    </fill>
    <fill>
      <patternFill patternType="solid">
        <fgColor rgb="FFD6D6D6"/>
        <bgColor rgb="FFD9D9D9"/>
      </patternFill>
    </fill>
    <fill>
      <patternFill patternType="solid">
        <fgColor rgb="FFEFEFEF"/>
        <bgColor rgb="FFF2F2F2"/>
      </patternFill>
    </fill>
    <fill>
      <patternFill patternType="solid">
        <fgColor rgb="FFBFBFBF"/>
        <bgColor rgb="FFCCCCCC"/>
      </patternFill>
    </fill>
    <fill>
      <patternFill patternType="solid">
        <fgColor rgb="FFF7F3DF"/>
        <bgColor rgb="FFF2F2F2"/>
      </patternFill>
    </fill>
    <fill>
      <patternFill patternType="solid">
        <fgColor rgb="FFDEEBF7"/>
        <bgColor rgb="FFD8ECF6"/>
      </patternFill>
    </fill>
    <fill>
      <patternFill patternType="solid">
        <fgColor rgb="FFC5E0B4"/>
        <bgColor rgb="FFD6D6D6"/>
      </patternFill>
    </fill>
    <fill>
      <patternFill patternType="solid">
        <fgColor rgb="FFF2F2F2"/>
        <bgColor rgb="FFEFEFEF"/>
      </patternFill>
    </fill>
  </fills>
  <borders count="27">
    <border diagonalUp="false" diagonalDown="false">
      <left/>
      <right/>
      <top/>
      <bottom/>
      <diagonal/>
    </border>
    <border diagonalUp="false" diagonalDown="false">
      <left style="thin"/>
      <right style="thin"/>
      <top style="thin"/>
      <bottom style="thin"/>
      <diagonal/>
    </border>
    <border diagonalUp="false" diagonalDown="false">
      <left/>
      <right/>
      <top style="thin"/>
      <bottom style="thin"/>
      <diagonal/>
    </border>
    <border diagonalUp="false" diagonalDown="false">
      <left/>
      <right/>
      <top/>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right/>
      <top style="thin"/>
      <bottom/>
      <diagonal/>
    </border>
    <border diagonalUp="false" diagonalDown="false">
      <left style="thin">
        <color rgb="FFCCCCCC"/>
      </left>
      <right style="thin">
        <color rgb="FFCCCCCC"/>
      </right>
      <top style="thin">
        <color rgb="FFCCCCCC"/>
      </top>
      <bottom style="thin">
        <color rgb="FFCCCCCC"/>
      </bottom>
      <diagonal/>
    </border>
    <border diagonalUp="false" diagonalDown="false">
      <left/>
      <right/>
      <top style="thick"/>
      <bottom/>
      <diagonal/>
    </border>
    <border diagonalUp="false" diagonalDown="false">
      <left/>
      <right/>
      <top style="thin"/>
      <bottom style="thin">
        <color rgb="FFCCCCCC"/>
      </bottom>
      <diagonal/>
    </border>
    <border diagonalUp="false" diagonalDown="false">
      <left style="thin"/>
      <right style="hair"/>
      <top style="thin"/>
      <bottom style="thin"/>
      <diagonal/>
    </border>
    <border diagonalUp="false" diagonalDown="false">
      <left style="hair"/>
      <right style="thin"/>
      <top style="thin"/>
      <bottom style="thin"/>
      <diagonal/>
    </border>
    <border diagonalUp="false" diagonalDown="false">
      <left style="thin"/>
      <right style="hair"/>
      <top style="thin"/>
      <bottom style="hair"/>
      <diagonal/>
    </border>
    <border diagonalUp="false" diagonalDown="false">
      <left style="hair"/>
      <right style="hair"/>
      <top style="thin"/>
      <bottom style="hair"/>
      <diagonal/>
    </border>
    <border diagonalUp="false" diagonalDown="false">
      <left style="hair"/>
      <right style="hair"/>
      <top style="thin"/>
      <bottom/>
      <diagonal/>
    </border>
    <border diagonalUp="false" diagonalDown="false">
      <left style="hair"/>
      <right style="thin"/>
      <top style="thin"/>
      <bottom style="hair"/>
      <diagonal/>
    </border>
    <border diagonalUp="false" diagonalDown="false">
      <left style="thin"/>
      <right style="hair"/>
      <top style="hair"/>
      <bottom/>
      <diagonal/>
    </border>
    <border diagonalUp="false" diagonalDown="false">
      <left style="hair"/>
      <right style="hair"/>
      <top style="hair"/>
      <bottom/>
      <diagonal/>
    </border>
    <border diagonalUp="false" diagonalDown="false">
      <left style="hair"/>
      <right style="thin"/>
      <top style="hair"/>
      <bottom/>
      <diagonal/>
    </border>
    <border diagonalUp="false" diagonalDown="false">
      <left style="thin"/>
      <right style="hair"/>
      <top/>
      <bottom style="hair"/>
      <diagonal/>
    </border>
    <border diagonalUp="false" diagonalDown="false">
      <left style="hair"/>
      <right style="hair"/>
      <top/>
      <bottom style="hair"/>
      <diagonal/>
    </border>
    <border diagonalUp="false" diagonalDown="false">
      <left style="hair"/>
      <right style="thin"/>
      <top/>
      <bottom style="hair"/>
      <diagonal/>
    </border>
    <border diagonalUp="false" diagonalDown="false">
      <left style="hair"/>
      <right style="hair"/>
      <top style="hair"/>
      <bottom style="hair"/>
      <diagonal/>
    </border>
    <border diagonalUp="false" diagonalDown="false">
      <left style="hair"/>
      <right style="thin"/>
      <top style="hair"/>
      <bottom style="hair"/>
      <diagonal/>
    </border>
    <border diagonalUp="false" diagonalDown="false">
      <left style="thin"/>
      <right style="hair"/>
      <top/>
      <bottom/>
      <diagonal/>
    </border>
    <border diagonalUp="false" diagonalDown="false">
      <left style="hair"/>
      <right style="hair"/>
      <top style="thin"/>
      <bottom style="thin"/>
      <diagonal/>
    </border>
    <border diagonalUp="false" diagonalDown="false">
      <left style="thin"/>
      <right style="thin"/>
      <top/>
      <bottom style="thin"/>
      <diagonal/>
    </border>
  </borders>
  <cellStyleXfs count="2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cellStyleXfs>
  <cellXfs count="244">
    <xf numFmtId="164" fontId="0" fillId="0" borderId="0" xfId="0" applyFont="false" applyBorder="false" applyAlignment="false" applyProtection="false">
      <alignment horizontal="general" vertical="bottom" textRotation="0" wrapText="false" indent="0" shrinkToFit="false"/>
      <protection locked="true" hidden="false"/>
    </xf>
    <xf numFmtId="164" fontId="5" fillId="0" borderId="0" xfId="21" applyFont="true" applyBorder="false" applyAlignment="false" applyProtection="false">
      <alignment horizontal="general" vertical="bottom" textRotation="0" wrapText="false" indent="0" shrinkToFit="false"/>
      <protection locked="true" hidden="false"/>
    </xf>
    <xf numFmtId="168" fontId="5" fillId="0" borderId="0" xfId="21" applyFont="true" applyBorder="false" applyAlignment="true" applyProtection="false">
      <alignment horizontal="center" vertical="bottom" textRotation="0" wrapText="false" indent="0" shrinkToFit="false"/>
      <protection locked="true" hidden="false"/>
    </xf>
    <xf numFmtId="164" fontId="5" fillId="2" borderId="0" xfId="21" applyFont="true" applyBorder="true" applyAlignment="true" applyProtection="false">
      <alignment horizontal="center" vertical="bottom" textRotation="0" wrapText="false" indent="0" shrinkToFit="false"/>
      <protection locked="true" hidden="false"/>
    </xf>
    <xf numFmtId="164" fontId="6" fillId="2" borderId="0" xfId="21" applyFont="true" applyBorder="true" applyAlignment="true" applyProtection="false">
      <alignment horizontal="center" vertical="center" textRotation="0" wrapText="false" indent="0" shrinkToFit="false"/>
      <protection locked="true" hidden="false"/>
    </xf>
    <xf numFmtId="164" fontId="5" fillId="2" borderId="0" xfId="21" applyFont="true" applyBorder="false" applyAlignment="true" applyProtection="false">
      <alignment horizontal="center" vertical="bottom" textRotation="0" wrapText="false" indent="0" shrinkToFit="false"/>
      <protection locked="true" hidden="false"/>
    </xf>
    <xf numFmtId="164" fontId="7" fillId="2" borderId="0" xfId="21" applyFont="true" applyBorder="true" applyAlignment="true" applyProtection="false">
      <alignment horizontal="center" vertical="center" textRotation="0" wrapText="true" indent="0" shrinkToFit="false"/>
      <protection locked="true" hidden="false"/>
    </xf>
    <xf numFmtId="164" fontId="7" fillId="2" borderId="0" xfId="21" applyFont="true" applyBorder="true" applyAlignment="true" applyProtection="false">
      <alignment horizontal="center" vertical="center" textRotation="0" wrapText="false" indent="0" shrinkToFit="false"/>
      <protection locked="true" hidden="false"/>
    </xf>
    <xf numFmtId="164" fontId="6" fillId="0" borderId="0" xfId="21" applyFont="true" applyBorder="false" applyAlignment="true" applyProtection="false">
      <alignment horizontal="general" vertical="center" textRotation="0" wrapText="false" indent="0" shrinkToFit="false"/>
      <protection locked="true" hidden="false"/>
    </xf>
    <xf numFmtId="164" fontId="8" fillId="0" borderId="0" xfId="21" applyFont="true" applyBorder="false" applyAlignment="false" applyProtection="false">
      <alignment horizontal="general" vertical="bottom" textRotation="0" wrapText="false" indent="0" shrinkToFit="false"/>
      <protection locked="true" hidden="false"/>
    </xf>
    <xf numFmtId="168" fontId="8" fillId="0" borderId="0" xfId="21" applyFont="true" applyBorder="false" applyAlignment="true" applyProtection="false">
      <alignment horizontal="center" vertical="bottom" textRotation="0" wrapText="false" indent="0" shrinkToFit="false"/>
      <protection locked="true" hidden="false"/>
    </xf>
    <xf numFmtId="164" fontId="9" fillId="0" borderId="0" xfId="21" applyFont="true" applyBorder="false" applyAlignment="true" applyProtection="false">
      <alignment horizontal="center" vertical="center" textRotation="0" wrapText="true" indent="0" shrinkToFit="false"/>
      <protection locked="true" hidden="false"/>
    </xf>
    <xf numFmtId="164" fontId="6" fillId="0" borderId="0" xfId="21" applyFont="true" applyBorder="true" applyAlignment="true" applyProtection="false">
      <alignment horizontal="justify" vertical="center" textRotation="0" wrapText="true" indent="0" shrinkToFit="false"/>
      <protection locked="true" hidden="false"/>
    </xf>
    <xf numFmtId="164" fontId="10" fillId="0" borderId="0" xfId="21" applyFont="true" applyBorder="false" applyAlignment="true" applyProtection="false">
      <alignment horizontal="justify" vertical="center" textRotation="0" wrapText="false" indent="0" shrinkToFit="false"/>
      <protection locked="true" hidden="false"/>
    </xf>
    <xf numFmtId="168" fontId="10" fillId="0" borderId="0" xfId="21" applyFont="true" applyBorder="false" applyAlignment="true" applyProtection="false">
      <alignment horizontal="justify" vertical="center" textRotation="0" wrapText="false" indent="0" shrinkToFit="false"/>
      <protection locked="true" hidden="false"/>
    </xf>
    <xf numFmtId="164" fontId="6" fillId="2" borderId="0" xfId="21" applyFont="true" applyBorder="true" applyAlignment="true" applyProtection="false">
      <alignment horizontal="justify" vertical="center" textRotation="0" wrapText="true" indent="0" shrinkToFit="false"/>
      <protection locked="true" hidden="false"/>
    </xf>
    <xf numFmtId="164" fontId="11" fillId="0" borderId="0" xfId="21" applyFont="true" applyBorder="true" applyAlignment="true" applyProtection="false">
      <alignment horizontal="justify" vertical="center" textRotation="0" wrapText="true" indent="0" shrinkToFit="false"/>
      <protection locked="true" hidden="false"/>
    </xf>
    <xf numFmtId="167" fontId="0" fillId="0" borderId="0" xfId="15" applyFont="true" applyBorder="true" applyAlignment="true" applyProtection="true">
      <alignment horizontal="general" vertical="bottom" textRotation="0" wrapText="false" indent="0" shrinkToFit="false"/>
      <protection locked="true" hidden="false"/>
    </xf>
    <xf numFmtId="167" fontId="12" fillId="0" borderId="0" xfId="15" applyFont="true" applyBorder="true" applyAlignment="true" applyProtection="true">
      <alignment horizontal="right" vertical="bottom" textRotation="0" wrapText="false" indent="0" shrinkToFit="false"/>
      <protection locked="true" hidden="false"/>
    </xf>
    <xf numFmtId="164" fontId="0" fillId="0" borderId="0" xfId="0" applyFont="false" applyBorder="true" applyAlignment="true" applyProtection="true">
      <alignment horizontal="center" vertical="center" textRotation="0" wrapText="false" indent="0" shrinkToFit="false"/>
      <protection locked="false" hidden="false"/>
    </xf>
    <xf numFmtId="169" fontId="9" fillId="0" borderId="0" xfId="0" applyFont="true" applyBorder="true" applyAlignment="true" applyProtection="true">
      <alignment horizontal="center" vertical="center" textRotation="0" wrapText="false" indent="0" shrinkToFit="false"/>
      <protection locked="false" hidden="false"/>
    </xf>
    <xf numFmtId="169" fontId="9" fillId="0" borderId="0" xfId="0" applyFont="true" applyBorder="true" applyAlignment="true" applyProtection="false">
      <alignment horizontal="center" vertical="center" textRotation="0" wrapText="false" indent="0" shrinkToFit="false"/>
      <protection locked="true" hidden="false"/>
    </xf>
    <xf numFmtId="164" fontId="13" fillId="0" borderId="0"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0" fillId="0" borderId="0" xfId="0" applyFont="fals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8" fillId="0" borderId="0" xfId="0" applyFont="true" applyBorder="true" applyAlignment="true" applyProtection="false">
      <alignment horizontal="right" vertical="center" textRotation="0" wrapText="false" indent="0" shrinkToFit="false"/>
      <protection locked="true" hidden="false"/>
    </xf>
    <xf numFmtId="168" fontId="8" fillId="0" borderId="0" xfId="19" applyFont="true" applyBorder="true" applyAlignment="true" applyProtection="true">
      <alignment horizontal="general" vertical="center" textRotation="0" wrapText="fals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7" fontId="0" fillId="0" borderId="0" xfId="15" applyFont="true" applyBorder="true" applyAlignment="true" applyProtection="true">
      <alignment horizontal="general" vertical="center" textRotation="0" wrapText="false" indent="0" shrinkToFit="false"/>
      <protection locked="true" hidden="false"/>
    </xf>
    <xf numFmtId="167" fontId="12" fillId="0" borderId="0" xfId="15" applyFont="true" applyBorder="true" applyAlignment="true" applyProtection="true">
      <alignment horizontal="right" vertical="center" textRotation="0" wrapText="false" indent="0" shrinkToFit="false"/>
      <protection locked="true" hidden="false"/>
    </xf>
    <xf numFmtId="164" fontId="15" fillId="3" borderId="1" xfId="0" applyFont="true" applyBorder="true" applyAlignment="true" applyProtection="false">
      <alignment horizontal="center" vertical="center" textRotation="0" wrapText="true" indent="0" shrinkToFit="false"/>
      <protection locked="true" hidden="false"/>
    </xf>
    <xf numFmtId="167" fontId="15" fillId="3" borderId="1" xfId="15" applyFont="true" applyBorder="true" applyAlignment="true" applyProtection="true">
      <alignment horizontal="center" vertical="center" textRotation="0" wrapText="true" indent="0" shrinkToFit="false"/>
      <protection locked="true" hidden="false"/>
    </xf>
    <xf numFmtId="167" fontId="12" fillId="3" borderId="1" xfId="15" applyFont="true" applyBorder="true" applyAlignment="true" applyProtection="true">
      <alignment horizontal="right" vertical="center" textRotation="0" wrapText="true" indent="0" shrinkToFit="false"/>
      <protection locked="true" hidden="false"/>
    </xf>
    <xf numFmtId="164" fontId="15" fillId="2" borderId="0" xfId="0" applyFont="true" applyBorder="false" applyAlignment="true" applyProtection="false">
      <alignment horizontal="left" vertical="top" textRotation="0" wrapText="true" indent="0" shrinkToFit="false"/>
      <protection locked="true" hidden="false"/>
    </xf>
    <xf numFmtId="164" fontId="15" fillId="2" borderId="0" xfId="0" applyFont="true" applyBorder="false" applyAlignment="true" applyProtection="false">
      <alignment horizontal="right" vertical="top" textRotation="0" wrapText="true" indent="0" shrinkToFit="false"/>
      <protection locked="true" hidden="false"/>
    </xf>
    <xf numFmtId="164" fontId="15" fillId="2" borderId="0" xfId="0" applyFont="true" applyBorder="false" applyAlignment="true" applyProtection="false">
      <alignment horizontal="center" vertical="top" textRotation="0" wrapText="true" indent="0" shrinkToFit="false"/>
      <protection locked="true" hidden="false"/>
    </xf>
    <xf numFmtId="167" fontId="15" fillId="2" borderId="0" xfId="15" applyFont="true" applyBorder="true" applyAlignment="true" applyProtection="true">
      <alignment horizontal="right" vertical="top" textRotation="0" wrapText="true" indent="0" shrinkToFit="false"/>
      <protection locked="true" hidden="false"/>
    </xf>
    <xf numFmtId="167" fontId="12" fillId="2" borderId="0" xfId="15" applyFont="true" applyBorder="true" applyAlignment="true" applyProtection="true">
      <alignment horizontal="right" vertical="top" textRotation="0" wrapText="true" indent="0" shrinkToFit="false"/>
      <protection locked="true" hidden="false"/>
    </xf>
    <xf numFmtId="164" fontId="16" fillId="4" borderId="1" xfId="0" applyFont="true" applyBorder="true" applyAlignment="true" applyProtection="false">
      <alignment horizontal="left" vertical="center" textRotation="0" wrapText="true" indent="0" shrinkToFit="false"/>
      <protection locked="true" hidden="false"/>
    </xf>
    <xf numFmtId="167" fontId="16" fillId="4" borderId="1" xfId="15" applyFont="true" applyBorder="true" applyAlignment="true" applyProtection="true">
      <alignment horizontal="right" vertical="center" textRotation="0" wrapText="true" indent="0" shrinkToFit="false"/>
      <protection locked="true" hidden="false"/>
    </xf>
    <xf numFmtId="167" fontId="5" fillId="4" borderId="1" xfId="15" applyFont="true" applyBorder="true" applyAlignment="true" applyProtection="true">
      <alignment horizontal="right" vertical="center" textRotation="0" wrapText="true" indent="0" shrinkToFit="false"/>
      <protection locked="true" hidden="false"/>
    </xf>
    <xf numFmtId="167" fontId="16" fillId="4" borderId="1" xfId="15" applyFont="true" applyBorder="true" applyAlignment="true" applyProtection="true">
      <alignment horizontal="left" vertical="center" textRotation="0" wrapText="true" indent="0" shrinkToFit="false"/>
      <protection locked="true" hidden="false"/>
    </xf>
    <xf numFmtId="168" fontId="16" fillId="4" borderId="1" xfId="19" applyFont="true" applyBorder="true" applyAlignment="true" applyProtection="true">
      <alignment horizontal="right" vertical="center" textRotation="0" wrapText="true" indent="0" shrinkToFit="false"/>
      <protection locked="true" hidden="false"/>
    </xf>
    <xf numFmtId="169" fontId="17" fillId="0" borderId="0" xfId="0" applyFont="true" applyBorder="false" applyAlignment="true" applyProtection="false">
      <alignment horizontal="general" vertical="center" textRotation="0" wrapText="false" indent="0" shrinkToFit="false"/>
      <protection locked="true" hidden="false"/>
    </xf>
    <xf numFmtId="164" fontId="16" fillId="5" borderId="1" xfId="0" applyFont="true" applyBorder="true" applyAlignment="true" applyProtection="false">
      <alignment horizontal="left" vertical="center" textRotation="0" wrapText="true" indent="0" shrinkToFit="false"/>
      <protection locked="true" hidden="false"/>
    </xf>
    <xf numFmtId="167" fontId="16" fillId="5" borderId="1" xfId="0" applyFont="true" applyBorder="true" applyAlignment="true" applyProtection="false">
      <alignment horizontal="right" vertical="center" textRotation="0" wrapText="true" indent="0" shrinkToFit="false"/>
      <protection locked="true" hidden="false"/>
    </xf>
    <xf numFmtId="170" fontId="16" fillId="5" borderId="1" xfId="0" applyFont="true" applyBorder="true" applyAlignment="true" applyProtection="false">
      <alignment horizontal="right" vertical="center" textRotation="0" wrapText="true" indent="0" shrinkToFit="false"/>
      <protection locked="true" hidden="false"/>
    </xf>
    <xf numFmtId="168" fontId="16" fillId="5" borderId="1" xfId="19" applyFont="true" applyBorder="true" applyAlignment="true" applyProtection="true">
      <alignment horizontal="right" vertical="center" textRotation="0" wrapText="true" indent="0" shrinkToFit="false"/>
      <protection locked="true" hidden="false"/>
    </xf>
    <xf numFmtId="164" fontId="18" fillId="6" borderId="1" xfId="0" applyFont="true" applyBorder="true" applyAlignment="true" applyProtection="false">
      <alignment horizontal="left" vertical="center" textRotation="0" wrapText="true" indent="0" shrinkToFit="false"/>
      <protection locked="true" hidden="false"/>
    </xf>
    <xf numFmtId="164" fontId="18" fillId="6" borderId="1" xfId="0" applyFont="true" applyBorder="true" applyAlignment="true" applyProtection="false">
      <alignment horizontal="right" vertical="center" textRotation="0" wrapText="true" indent="0" shrinkToFit="false"/>
      <protection locked="true" hidden="false"/>
    </xf>
    <xf numFmtId="169" fontId="18" fillId="6" borderId="1" xfId="0" applyFont="true" applyBorder="true" applyAlignment="true" applyProtection="false">
      <alignment horizontal="center" vertical="center" textRotation="0" wrapText="true" indent="0" shrinkToFit="false"/>
      <protection locked="true" hidden="false"/>
    </xf>
    <xf numFmtId="167" fontId="18" fillId="6" borderId="1" xfId="0" applyFont="true" applyBorder="true" applyAlignment="true" applyProtection="false">
      <alignment horizontal="right" vertical="center" textRotation="0" wrapText="true" indent="0" shrinkToFit="false"/>
      <protection locked="true" hidden="false"/>
    </xf>
    <xf numFmtId="170" fontId="18" fillId="6" borderId="1" xfId="0" applyFont="true" applyBorder="true" applyAlignment="true" applyProtection="false">
      <alignment horizontal="right" vertical="center" textRotation="0" wrapText="true" indent="0" shrinkToFit="false"/>
      <protection locked="true" hidden="false"/>
    </xf>
    <xf numFmtId="168" fontId="18" fillId="6" borderId="1" xfId="19" applyFont="true" applyBorder="true" applyAlignment="true" applyProtection="true">
      <alignment horizontal="right" vertical="center" textRotation="0" wrapText="true" indent="0" shrinkToFit="false"/>
      <protection locked="true" hidden="false"/>
    </xf>
    <xf numFmtId="164" fontId="6" fillId="0" borderId="2" xfId="21" applyFont="true" applyBorder="true" applyAlignment="true" applyProtection="false">
      <alignment horizontal="left" vertical="top" textRotation="0" wrapText="true" indent="0" shrinkToFit="false"/>
      <protection locked="true" hidden="false"/>
    </xf>
    <xf numFmtId="164" fontId="9" fillId="7" borderId="1" xfId="21" applyFont="true" applyBorder="true" applyAlignment="true" applyProtection="false">
      <alignment horizontal="center" vertical="center" textRotation="0" wrapText="true" indent="0" shrinkToFit="false"/>
      <protection locked="true" hidden="false"/>
    </xf>
    <xf numFmtId="165" fontId="7" fillId="7" borderId="1" xfId="20" applyFont="true" applyBorder="true" applyAlignment="true" applyProtection="true">
      <alignment horizontal="center" vertical="center" textRotation="0" wrapText="true" indent="0" shrinkToFit="false"/>
      <protection locked="true" hidden="false"/>
    </xf>
    <xf numFmtId="171" fontId="9" fillId="8" borderId="1" xfId="24" applyFont="true" applyBorder="true" applyAlignment="true" applyProtection="true">
      <alignment horizontal="center" vertical="center" textRotation="0" wrapText="true" indent="0" shrinkToFit="false"/>
      <protection locked="false" hidden="false"/>
    </xf>
    <xf numFmtId="164" fontId="7" fillId="7" borderId="1" xfId="21" applyFont="true" applyBorder="true" applyAlignment="true" applyProtection="false">
      <alignment horizontal="center" vertical="center" textRotation="0" wrapText="true" indent="0" shrinkToFit="false"/>
      <protection locked="true" hidden="false"/>
    </xf>
    <xf numFmtId="164" fontId="6" fillId="0" borderId="0" xfId="21" applyFont="true" applyBorder="true" applyAlignment="true" applyProtection="false">
      <alignment horizontal="left" vertical="top" textRotation="0" wrapText="true" indent="0" shrinkToFit="false"/>
      <protection locked="true" hidden="false"/>
    </xf>
    <xf numFmtId="171" fontId="7" fillId="7" borderId="1" xfId="24" applyFont="true" applyBorder="true" applyAlignment="true" applyProtection="true">
      <alignment horizontal="center" vertical="center" textRotation="0" wrapText="true" indent="0" shrinkToFit="false"/>
      <protection locked="true" hidden="false"/>
    </xf>
    <xf numFmtId="164" fontId="19" fillId="0" borderId="0" xfId="21" applyFont="true" applyBorder="true" applyAlignment="true" applyProtection="false">
      <alignment horizontal="left" vertical="center" textRotation="0" wrapText="true" indent="0" shrinkToFit="false"/>
      <protection locked="true" hidden="false"/>
    </xf>
    <xf numFmtId="164" fontId="20" fillId="0" borderId="0" xfId="0" applyFont="true" applyBorder="false" applyAlignment="true" applyProtection="false">
      <alignment horizontal="center" vertical="center" textRotation="0" wrapText="false" indent="0" shrinkToFit="false"/>
      <protection locked="true" hidden="false"/>
    </xf>
    <xf numFmtId="164" fontId="20" fillId="0" borderId="0" xfId="0" applyFont="true" applyBorder="false" applyAlignment="true" applyProtection="false">
      <alignment horizontal="general" vertical="center" textRotation="0" wrapText="false" indent="0" shrinkToFit="false"/>
      <protection locked="true" hidden="false"/>
    </xf>
    <xf numFmtId="171" fontId="20" fillId="0" borderId="0" xfId="19" applyFont="true" applyBorder="true" applyAlignment="true" applyProtection="true">
      <alignment horizontal="center" vertical="bottom" textRotation="0" wrapText="false" indent="0" shrinkToFit="false"/>
      <protection locked="true" hidden="false"/>
    </xf>
    <xf numFmtId="164" fontId="21" fillId="0" borderId="0" xfId="0" applyFont="true" applyBorder="true" applyAlignment="true" applyProtection="false">
      <alignment horizontal="center" vertical="center" textRotation="0" wrapText="false" indent="0" shrinkToFit="false"/>
      <protection locked="true" hidden="false"/>
    </xf>
    <xf numFmtId="168" fontId="8" fillId="0" borderId="0" xfId="0" applyFont="true" applyBorder="false" applyAlignment="true" applyProtection="false">
      <alignment horizontal="general" vertical="center" textRotation="0" wrapText="false" indent="0" shrinkToFit="false"/>
      <protection locked="true" hidden="false"/>
    </xf>
    <xf numFmtId="168" fontId="8" fillId="2" borderId="0" xfId="19" applyFont="true" applyBorder="true" applyAlignment="true" applyProtection="true">
      <alignment horizontal="right" vertical="center" textRotation="0" wrapText="true" indent="0" shrinkToFit="false"/>
      <protection locked="true" hidden="false"/>
    </xf>
    <xf numFmtId="164" fontId="0" fillId="0" borderId="3" xfId="0" applyFont="false" applyBorder="true" applyAlignment="true" applyProtection="false">
      <alignment horizontal="center" vertical="bottom" textRotation="0" wrapText="false" indent="0" shrinkToFit="false"/>
      <protection locked="true" hidden="false"/>
    </xf>
    <xf numFmtId="164" fontId="9" fillId="3" borderId="1" xfId="0" applyFont="true" applyBorder="true" applyAlignment="true" applyProtection="false">
      <alignment horizontal="center" vertical="center" textRotation="0" wrapText="false" indent="0" shrinkToFit="false"/>
      <protection locked="true" hidden="false"/>
    </xf>
    <xf numFmtId="164" fontId="22" fillId="3" borderId="4" xfId="0" applyFont="true" applyBorder="true" applyAlignment="true" applyProtection="false">
      <alignment horizontal="center" vertical="center" textRotation="0" wrapText="false" indent="0" shrinkToFit="false"/>
      <protection locked="true" hidden="false"/>
    </xf>
    <xf numFmtId="164" fontId="22" fillId="3" borderId="2" xfId="0" applyFont="true" applyBorder="true" applyAlignment="true" applyProtection="false">
      <alignment horizontal="center" vertical="center" textRotation="0" wrapText="false" indent="0" shrinkToFit="false"/>
      <protection locked="true" hidden="false"/>
    </xf>
    <xf numFmtId="172" fontId="22" fillId="3" borderId="2" xfId="15" applyFont="true" applyBorder="true" applyAlignment="true" applyProtection="true">
      <alignment horizontal="center" vertical="center" textRotation="0" wrapText="false" indent="0" shrinkToFit="false"/>
      <protection locked="true" hidden="false"/>
    </xf>
    <xf numFmtId="164" fontId="22" fillId="3" borderId="5" xfId="0" applyFont="true" applyBorder="true" applyAlignment="true" applyProtection="false">
      <alignment horizontal="center" vertical="center" textRotation="0" wrapText="false" indent="0" shrinkToFit="false"/>
      <protection locked="true" hidden="false"/>
    </xf>
    <xf numFmtId="164" fontId="0" fillId="0" borderId="6" xfId="0" applyFont="false" applyBorder="true" applyAlignment="true" applyProtection="false">
      <alignment horizontal="center" vertical="bottom" textRotation="0" wrapText="false" indent="0" shrinkToFit="false"/>
      <protection locked="true" hidden="false"/>
    </xf>
    <xf numFmtId="164" fontId="16" fillId="5" borderId="7" xfId="0" applyFont="true" applyBorder="true" applyAlignment="true" applyProtection="false">
      <alignment horizontal="left" vertical="top" textRotation="0" wrapText="true" indent="0" shrinkToFit="false"/>
      <protection locked="true" hidden="false"/>
    </xf>
    <xf numFmtId="164" fontId="16" fillId="5" borderId="7" xfId="0" applyFont="true" applyBorder="true" applyAlignment="true" applyProtection="false">
      <alignment horizontal="right" vertical="top" textRotation="0" wrapText="true" indent="0" shrinkToFit="false"/>
      <protection locked="true" hidden="false"/>
    </xf>
    <xf numFmtId="170" fontId="16" fillId="5" borderId="7" xfId="0" applyFont="true" applyBorder="true" applyAlignment="true" applyProtection="false">
      <alignment horizontal="right" vertical="top"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7" fontId="20" fillId="0" borderId="0" xfId="15" applyFont="true" applyBorder="true" applyAlignment="true" applyProtection="true">
      <alignment horizontal="center" vertical="center" textRotation="0" wrapText="false" indent="0" shrinkToFit="false"/>
      <protection locked="true" hidden="false"/>
    </xf>
    <xf numFmtId="167" fontId="20" fillId="0" borderId="0" xfId="15" applyFont="true" applyBorder="true" applyAlignment="true" applyProtection="true">
      <alignment horizontal="general" vertical="center" textRotation="0" wrapText="false" indent="0" shrinkToFit="false"/>
      <protection locked="true" hidden="false"/>
    </xf>
    <xf numFmtId="172" fontId="20" fillId="0" borderId="0" xfId="15" applyFont="true" applyBorder="true" applyAlignment="true" applyProtection="true">
      <alignment horizontal="general" vertical="center" textRotation="0" wrapText="false" indent="0" shrinkToFit="false"/>
      <protection locked="true" hidden="false"/>
    </xf>
    <xf numFmtId="164" fontId="15" fillId="2" borderId="7" xfId="0" applyFont="true" applyBorder="true" applyAlignment="true" applyProtection="false">
      <alignment horizontal="left" vertical="top" textRotation="0" wrapText="true" indent="0" shrinkToFit="false"/>
      <protection locked="true" hidden="false"/>
    </xf>
    <xf numFmtId="164" fontId="15" fillId="2" borderId="7" xfId="0" applyFont="true" applyBorder="true" applyAlignment="true" applyProtection="false">
      <alignment horizontal="right" vertical="top" textRotation="0" wrapText="true" indent="0" shrinkToFit="false"/>
      <protection locked="true" hidden="false"/>
    </xf>
    <xf numFmtId="164" fontId="15" fillId="2" borderId="7" xfId="0" applyFont="true" applyBorder="true" applyAlignment="true" applyProtection="false">
      <alignment horizontal="center" vertical="top" textRotation="0" wrapText="true" indent="0" shrinkToFit="false"/>
      <protection locked="true" hidden="false"/>
    </xf>
    <xf numFmtId="164" fontId="18" fillId="6" borderId="7" xfId="0" applyFont="true" applyBorder="true" applyAlignment="true" applyProtection="false">
      <alignment horizontal="left" vertical="top" textRotation="0" wrapText="true" indent="0" shrinkToFit="false"/>
      <protection locked="true" hidden="false"/>
    </xf>
    <xf numFmtId="164" fontId="18" fillId="6" borderId="7" xfId="0" applyFont="true" applyBorder="true" applyAlignment="true" applyProtection="false">
      <alignment horizontal="right" vertical="top" textRotation="0" wrapText="true" indent="0" shrinkToFit="false"/>
      <protection locked="true" hidden="false"/>
    </xf>
    <xf numFmtId="164" fontId="18" fillId="6" borderId="7" xfId="0" applyFont="true" applyBorder="true" applyAlignment="true" applyProtection="false">
      <alignment horizontal="center" vertical="top" textRotation="0" wrapText="true" indent="0" shrinkToFit="false"/>
      <protection locked="true" hidden="false"/>
    </xf>
    <xf numFmtId="173" fontId="18" fillId="6" borderId="7" xfId="0" applyFont="true" applyBorder="true" applyAlignment="true" applyProtection="false">
      <alignment horizontal="right" vertical="top" textRotation="0" wrapText="true" indent="0" shrinkToFit="false"/>
      <protection locked="true" hidden="false"/>
    </xf>
    <xf numFmtId="170" fontId="18" fillId="6" borderId="7" xfId="0" applyFont="true" applyBorder="true" applyAlignment="true" applyProtection="false">
      <alignment horizontal="right" vertical="top" textRotation="0" wrapText="true" indent="0" shrinkToFit="false"/>
      <protection locked="true" hidden="false"/>
    </xf>
    <xf numFmtId="164" fontId="20" fillId="9" borderId="7" xfId="0" applyFont="true" applyBorder="true" applyAlignment="true" applyProtection="false">
      <alignment horizontal="left" vertical="top" textRotation="0" wrapText="true" indent="0" shrinkToFit="false"/>
      <protection locked="true" hidden="false"/>
    </xf>
    <xf numFmtId="164" fontId="20" fillId="9" borderId="7" xfId="0" applyFont="true" applyBorder="true" applyAlignment="true" applyProtection="false">
      <alignment horizontal="right" vertical="top" textRotation="0" wrapText="true" indent="0" shrinkToFit="false"/>
      <protection locked="true" hidden="false"/>
    </xf>
    <xf numFmtId="164" fontId="20" fillId="9" borderId="7" xfId="0" applyFont="true" applyBorder="true" applyAlignment="true" applyProtection="false">
      <alignment horizontal="center" vertical="top" textRotation="0" wrapText="true" indent="0" shrinkToFit="false"/>
      <protection locked="true" hidden="false"/>
    </xf>
    <xf numFmtId="173" fontId="20" fillId="9" borderId="7" xfId="0" applyFont="true" applyBorder="true" applyAlignment="true" applyProtection="false">
      <alignment horizontal="right" vertical="top" textRotation="0" wrapText="true" indent="0" shrinkToFit="false"/>
      <protection locked="true" hidden="false"/>
    </xf>
    <xf numFmtId="170" fontId="20" fillId="9" borderId="7" xfId="0" applyFont="true" applyBorder="true" applyAlignment="true" applyProtection="false">
      <alignment horizontal="right" vertical="top" textRotation="0" wrapText="true" indent="0" shrinkToFit="false"/>
      <protection locked="true" hidden="false"/>
    </xf>
    <xf numFmtId="164" fontId="20" fillId="10" borderId="7" xfId="0" applyFont="true" applyBorder="true" applyAlignment="true" applyProtection="false">
      <alignment horizontal="left" vertical="top" textRotation="0" wrapText="true" indent="0" shrinkToFit="false"/>
      <protection locked="true" hidden="false"/>
    </xf>
    <xf numFmtId="164" fontId="20" fillId="10" borderId="7" xfId="0" applyFont="true" applyBorder="true" applyAlignment="true" applyProtection="false">
      <alignment horizontal="right" vertical="top" textRotation="0" wrapText="true" indent="0" shrinkToFit="false"/>
      <protection locked="true" hidden="false"/>
    </xf>
    <xf numFmtId="169" fontId="20" fillId="10" borderId="7" xfId="0" applyFont="true" applyBorder="true" applyAlignment="true" applyProtection="false">
      <alignment horizontal="left" vertical="top" textRotation="0" wrapText="true" indent="0" shrinkToFit="false"/>
      <protection locked="true" hidden="false"/>
    </xf>
    <xf numFmtId="169" fontId="20" fillId="10" borderId="7" xfId="0" applyFont="true" applyBorder="true" applyAlignment="true" applyProtection="false">
      <alignment horizontal="center" vertical="top" textRotation="0" wrapText="true" indent="0" shrinkToFit="false"/>
      <protection locked="true" hidden="false"/>
    </xf>
    <xf numFmtId="173" fontId="20" fillId="10" borderId="7" xfId="0" applyFont="true" applyBorder="true" applyAlignment="true" applyProtection="false">
      <alignment horizontal="right" vertical="top" textRotation="0" wrapText="true" indent="0" shrinkToFit="false"/>
      <protection locked="true" hidden="false"/>
    </xf>
    <xf numFmtId="170" fontId="20" fillId="10" borderId="7" xfId="0" applyFont="true" applyBorder="true" applyAlignment="true" applyProtection="false">
      <alignment horizontal="right" vertical="top" textRotation="0" wrapText="true" indent="0" shrinkToFit="false"/>
      <protection locked="true" hidden="false"/>
    </xf>
    <xf numFmtId="164" fontId="20" fillId="2" borderId="0" xfId="0" applyFont="true" applyBorder="false" applyAlignment="true" applyProtection="false">
      <alignment horizontal="right" vertical="top" textRotation="0" wrapText="true" indent="0" shrinkToFit="false"/>
      <protection locked="true" hidden="false"/>
    </xf>
    <xf numFmtId="170" fontId="20" fillId="2" borderId="0" xfId="0" applyFont="true" applyBorder="false" applyAlignment="true" applyProtection="false">
      <alignment horizontal="right" vertical="top" textRotation="0" wrapText="true" indent="0" shrinkToFit="false"/>
      <protection locked="true" hidden="false"/>
    </xf>
    <xf numFmtId="164" fontId="20" fillId="2" borderId="0" xfId="0" applyFont="true" applyBorder="true" applyAlignment="true" applyProtection="false">
      <alignment horizontal="right" vertical="top" textRotation="0" wrapText="true" indent="0" shrinkToFit="false"/>
      <protection locked="true" hidden="false"/>
    </xf>
    <xf numFmtId="164" fontId="22" fillId="2" borderId="0" xfId="0" applyFont="true" applyBorder="false" applyAlignment="true" applyProtection="false">
      <alignment horizontal="right" vertical="top" textRotation="0" wrapText="true" indent="0" shrinkToFit="false"/>
      <protection locked="true" hidden="false"/>
    </xf>
    <xf numFmtId="173" fontId="22" fillId="2" borderId="0" xfId="0" applyFont="true" applyBorder="false" applyAlignment="true" applyProtection="false">
      <alignment horizontal="right" vertical="top" textRotation="0" wrapText="true" indent="0" shrinkToFit="false"/>
      <protection locked="true" hidden="false"/>
    </xf>
    <xf numFmtId="170" fontId="22" fillId="2" borderId="0" xfId="0" applyFont="true" applyBorder="false" applyAlignment="true" applyProtection="false">
      <alignment horizontal="right" vertical="top" textRotation="0" wrapText="true" indent="0" shrinkToFit="false"/>
      <protection locked="true" hidden="false"/>
    </xf>
    <xf numFmtId="164" fontId="18" fillId="6" borderId="8" xfId="0" applyFont="true" applyBorder="true" applyAlignment="true" applyProtection="false">
      <alignment horizontal="left" vertical="top" textRotation="0" wrapText="true" indent="0" shrinkToFit="false"/>
      <protection locked="true" hidden="false"/>
    </xf>
    <xf numFmtId="174" fontId="0" fillId="0" borderId="0" xfId="0" applyFont="false" applyBorder="false" applyAlignment="false" applyProtection="false">
      <alignment horizontal="general" vertical="bottom" textRotation="0" wrapText="false" indent="0" shrinkToFit="false"/>
      <protection locked="true" hidden="false"/>
    </xf>
    <xf numFmtId="164" fontId="20" fillId="0" borderId="0" xfId="0" applyFont="true" applyBorder="false" applyAlignment="false" applyProtection="false">
      <alignment horizontal="general" vertical="bottom" textRotation="0" wrapText="false" indent="0" shrinkToFit="false"/>
      <protection locked="true" hidden="false"/>
    </xf>
    <xf numFmtId="172" fontId="20" fillId="0" borderId="0" xfId="15" applyFont="true" applyBorder="true" applyAlignment="true" applyProtection="true">
      <alignment horizontal="general" vertical="bottom"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68" fontId="8" fillId="0" borderId="0" xfId="19" applyFont="true" applyBorder="true" applyAlignment="true" applyProtection="true">
      <alignment horizontal="right" vertical="center" textRotation="0" wrapText="true" indent="0" shrinkToFit="false"/>
      <protection locked="true" hidden="false"/>
    </xf>
    <xf numFmtId="164" fontId="12" fillId="0" borderId="3" xfId="0" applyFont="true" applyBorder="true" applyAlignment="true" applyProtection="false">
      <alignment horizontal="center" vertical="bottom" textRotation="0" wrapText="false" indent="0" shrinkToFit="false"/>
      <protection locked="true" hidden="false"/>
    </xf>
    <xf numFmtId="164" fontId="9" fillId="3" borderId="1" xfId="0" applyFont="true" applyBorder="true" applyAlignment="true" applyProtection="false">
      <alignment horizontal="center" vertical="center" textRotation="0" wrapText="true" indent="0" shrinkToFit="false"/>
      <protection locked="true" hidden="false"/>
    </xf>
    <xf numFmtId="164" fontId="0" fillId="0" borderId="9" xfId="0" applyFont="false" applyBorder="true" applyAlignment="true" applyProtection="false">
      <alignment horizontal="center" vertical="bottom" textRotation="0" wrapText="false" indent="0" shrinkToFit="false"/>
      <protection locked="true" hidden="false"/>
    </xf>
    <xf numFmtId="164" fontId="20" fillId="0" borderId="0" xfId="0" applyFont="true" applyBorder="false" applyAlignment="true" applyProtection="false">
      <alignment horizontal="center" vertical="bottom" textRotation="0" wrapText="false" indent="0" shrinkToFit="false"/>
      <protection locked="true" hidden="false"/>
    </xf>
    <xf numFmtId="164" fontId="15" fillId="2" borderId="0" xfId="0" applyFont="true" applyBorder="true" applyAlignment="true" applyProtection="false">
      <alignment horizontal="center" vertical="bottom" textRotation="0" wrapText="true" indent="0" shrinkToFit="false"/>
      <protection locked="true" hidden="false"/>
    </xf>
    <xf numFmtId="164" fontId="22" fillId="3" borderId="0" xfId="0" applyFont="true" applyBorder="false" applyAlignment="true" applyProtection="false">
      <alignment horizontal="center" vertical="bottom" textRotation="0" wrapText="false" indent="0" shrinkToFit="false"/>
      <protection locked="true" hidden="false"/>
    </xf>
    <xf numFmtId="172" fontId="22" fillId="3" borderId="0" xfId="15" applyFont="true" applyBorder="true" applyAlignment="true" applyProtection="true">
      <alignment horizontal="center" vertical="bottom" textRotation="0" wrapText="false" indent="0" shrinkToFit="false"/>
      <protection locked="true" hidden="false"/>
    </xf>
    <xf numFmtId="164" fontId="20" fillId="0" borderId="0" xfId="0" applyFont="true" applyBorder="false" applyAlignment="true" applyProtection="false">
      <alignment horizontal="center" vertical="top"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75" fontId="0" fillId="0" borderId="0" xfId="15" applyFont="true" applyBorder="true" applyAlignment="true" applyProtection="true">
      <alignment horizontal="center" vertical="bottom" textRotation="0" wrapText="false" indent="0" shrinkToFit="false"/>
      <protection locked="true" hidden="false"/>
    </xf>
    <xf numFmtId="164" fontId="0" fillId="0" borderId="0" xfId="0" applyFont="false" applyBorder="true" applyAlignment="true" applyProtection="true">
      <alignment horizontal="center" vertical="bottom" textRotation="0" wrapText="false" indent="0" shrinkToFit="false"/>
      <protection locked="false" hidden="false"/>
    </xf>
    <xf numFmtId="169" fontId="9" fillId="0" borderId="0" xfId="0" applyFont="true" applyBorder="true" applyAlignment="true" applyProtection="true">
      <alignment horizontal="center" vertical="bottom" textRotation="0" wrapText="false" indent="0" shrinkToFit="false"/>
      <protection locked="false" hidden="false"/>
    </xf>
    <xf numFmtId="169" fontId="9" fillId="0" borderId="0" xfId="0" applyFont="true" applyBorder="true" applyAlignment="true" applyProtection="false">
      <alignment horizontal="center" vertical="bottom" textRotation="0" wrapText="false" indent="0" shrinkToFit="false"/>
      <protection locked="true" hidden="false"/>
    </xf>
    <xf numFmtId="169" fontId="0" fillId="0" borderId="0" xfId="0" applyFont="false" applyBorder="true" applyAlignment="true" applyProtection="false">
      <alignment horizontal="center" vertical="bottom" textRotation="0" wrapText="false" indent="0" shrinkToFit="false"/>
      <protection locked="true" hidden="false"/>
    </xf>
    <xf numFmtId="164" fontId="22" fillId="3" borderId="1" xfId="0" applyFont="true" applyBorder="true" applyAlignment="true" applyProtection="false">
      <alignment horizontal="center" vertical="center" textRotation="0" wrapText="true" indent="0" shrinkToFit="false"/>
      <protection locked="true" hidden="false"/>
    </xf>
    <xf numFmtId="175" fontId="22" fillId="3" borderId="1" xfId="15" applyFont="true" applyBorder="true" applyAlignment="true" applyProtection="true">
      <alignment horizontal="center" vertical="center" textRotation="0" wrapText="true" indent="0" shrinkToFit="false"/>
      <protection locked="true" hidden="false"/>
    </xf>
    <xf numFmtId="164" fontId="20" fillId="9" borderId="1" xfId="0" applyFont="true" applyBorder="true" applyAlignment="true" applyProtection="false">
      <alignment horizontal="right" vertical="center" textRotation="0" wrapText="true" indent="0" shrinkToFit="false"/>
      <protection locked="true" hidden="false"/>
    </xf>
    <xf numFmtId="164" fontId="20" fillId="9" borderId="1" xfId="0" applyFont="true" applyBorder="true" applyAlignment="true" applyProtection="false">
      <alignment horizontal="left" vertical="center" textRotation="0" wrapText="true" indent="0" shrinkToFit="false"/>
      <protection locked="true" hidden="false"/>
    </xf>
    <xf numFmtId="164" fontId="20" fillId="9" borderId="1" xfId="0" applyFont="true" applyBorder="true" applyAlignment="true" applyProtection="false">
      <alignment horizontal="center" vertical="center" textRotation="0" wrapText="true" indent="0" shrinkToFit="false"/>
      <protection locked="true" hidden="false"/>
    </xf>
    <xf numFmtId="167" fontId="20" fillId="8" borderId="1" xfId="15" applyFont="true" applyBorder="true" applyAlignment="true" applyProtection="true">
      <alignment horizontal="right" vertical="center" textRotation="0" wrapText="true" indent="0" shrinkToFit="false"/>
      <protection locked="false" hidden="false"/>
    </xf>
    <xf numFmtId="168" fontId="20" fillId="11" borderId="1" xfId="19" applyFont="true" applyBorder="true" applyAlignment="true" applyProtection="true">
      <alignment horizontal="right" vertical="center" textRotation="0" wrapText="true" indent="0" shrinkToFit="false"/>
      <protection locked="true" hidden="false"/>
    </xf>
    <xf numFmtId="167" fontId="0" fillId="0" borderId="0" xfId="0" applyFont="false" applyBorder="false" applyAlignment="true" applyProtection="false">
      <alignment horizontal="general" vertical="center" textRotation="0" wrapText="false" indent="0" shrinkToFit="false"/>
      <protection locked="true" hidden="false"/>
    </xf>
    <xf numFmtId="164" fontId="20" fillId="10" borderId="1" xfId="0" applyFont="true" applyBorder="true" applyAlignment="true" applyProtection="false">
      <alignment horizontal="right" vertical="center" textRotation="0" wrapText="true" indent="0" shrinkToFit="false"/>
      <protection locked="true" hidden="false"/>
    </xf>
    <xf numFmtId="164" fontId="20" fillId="10" borderId="1" xfId="0" applyFont="true" applyBorder="true" applyAlignment="true" applyProtection="false">
      <alignment horizontal="left" vertical="center" textRotation="0" wrapText="true" indent="0" shrinkToFit="false"/>
      <protection locked="true" hidden="false"/>
    </xf>
    <xf numFmtId="164" fontId="20" fillId="10" borderId="1" xfId="0" applyFont="true" applyBorder="true" applyAlignment="true" applyProtection="false">
      <alignment horizontal="center" vertical="center" textRotation="0" wrapText="true" indent="0" shrinkToFit="false"/>
      <protection locked="true" hidden="false"/>
    </xf>
    <xf numFmtId="168" fontId="20" fillId="9" borderId="1" xfId="19" applyFont="true" applyBorder="true" applyAlignment="true" applyProtection="true">
      <alignment horizontal="right" vertical="center" textRotation="0" wrapText="true" indent="0" shrinkToFit="false"/>
      <protection locked="true" hidden="false"/>
    </xf>
    <xf numFmtId="164" fontId="18" fillId="12" borderId="1" xfId="0" applyFont="true" applyBorder="true" applyAlignment="true" applyProtection="false">
      <alignment horizontal="right" vertical="center" textRotation="0" wrapText="true" indent="0" shrinkToFit="false"/>
      <protection locked="true" hidden="false"/>
    </xf>
    <xf numFmtId="164" fontId="18" fillId="12" borderId="1" xfId="0" applyFont="true" applyBorder="true" applyAlignment="true" applyProtection="false">
      <alignment horizontal="left" vertical="center" textRotation="0" wrapText="true" indent="0" shrinkToFit="false"/>
      <protection locked="true" hidden="false"/>
    </xf>
    <xf numFmtId="164" fontId="18" fillId="12" borderId="1" xfId="0" applyFont="true" applyBorder="true" applyAlignment="true" applyProtection="false">
      <alignment horizontal="center" vertical="center" textRotation="0" wrapText="true" indent="0" shrinkToFit="false"/>
      <protection locked="true" hidden="false"/>
    </xf>
    <xf numFmtId="168" fontId="18" fillId="12" borderId="1" xfId="19" applyFont="true" applyBorder="true" applyAlignment="true" applyProtection="true">
      <alignment horizontal="right" vertical="center" textRotation="0" wrapText="true" indent="0" shrinkToFit="false"/>
      <protection locked="true" hidden="false"/>
    </xf>
    <xf numFmtId="164" fontId="5" fillId="2" borderId="0" xfId="21" applyFont="true" applyBorder="true" applyAlignment="true" applyProtection="true">
      <alignment horizontal="center" vertical="bottom" textRotation="0" wrapText="false" indent="0" shrinkToFit="false"/>
      <protection locked="false" hidden="false"/>
    </xf>
    <xf numFmtId="164" fontId="6" fillId="2" borderId="0" xfId="21" applyFont="true" applyBorder="true" applyAlignment="true" applyProtection="true">
      <alignment horizontal="center" vertical="center" textRotation="0" wrapText="false" indent="0" shrinkToFit="false"/>
      <protection locked="false" hidden="false"/>
    </xf>
    <xf numFmtId="169" fontId="9" fillId="2" borderId="0" xfId="21" applyFont="true" applyBorder="true" applyAlignment="true" applyProtection="false">
      <alignment horizontal="center" vertical="center" textRotation="0" wrapText="true" indent="0" shrinkToFit="false"/>
      <protection locked="true" hidden="false"/>
    </xf>
    <xf numFmtId="164" fontId="7" fillId="0" borderId="0" xfId="21" applyFont="true" applyBorder="false" applyAlignment="true" applyProtection="false">
      <alignment horizontal="general" vertical="center" textRotation="0" wrapText="false" indent="0" shrinkToFit="false"/>
      <protection locked="true" hidden="false"/>
    </xf>
    <xf numFmtId="164" fontId="6" fillId="2" borderId="0" xfId="21" applyFont="true" applyBorder="false" applyAlignment="true" applyProtection="false">
      <alignment horizontal="center" vertical="center" textRotation="0" wrapText="false" indent="0" shrinkToFit="false"/>
      <protection locked="true" hidden="false"/>
    </xf>
    <xf numFmtId="164" fontId="6" fillId="11" borderId="10" xfId="21" applyFont="true" applyBorder="true" applyAlignment="true" applyProtection="false">
      <alignment horizontal="center" vertical="center" textRotation="0" wrapText="false" indent="0" shrinkToFit="false"/>
      <protection locked="true" hidden="false"/>
    </xf>
    <xf numFmtId="164" fontId="6" fillId="11" borderId="11" xfId="21" applyFont="true" applyBorder="true" applyAlignment="true" applyProtection="false">
      <alignment horizontal="center" vertical="center" textRotation="0" wrapText="false" indent="0" shrinkToFit="false"/>
      <protection locked="true" hidden="false"/>
    </xf>
    <xf numFmtId="164" fontId="5" fillId="0" borderId="12" xfId="21" applyFont="true" applyBorder="true" applyAlignment="true" applyProtection="false">
      <alignment horizontal="center" vertical="center" textRotation="0" wrapText="false" indent="0" shrinkToFit="false"/>
      <protection locked="true" hidden="false"/>
    </xf>
    <xf numFmtId="164" fontId="5" fillId="0" borderId="13" xfId="21" applyFont="true" applyBorder="true" applyAlignment="true" applyProtection="false">
      <alignment horizontal="general" vertical="center" textRotation="0" wrapText="false" indent="0" shrinkToFit="false"/>
      <protection locked="true" hidden="false"/>
    </xf>
    <xf numFmtId="164" fontId="6" fillId="0" borderId="14" xfId="21" applyFont="true" applyBorder="true" applyAlignment="true" applyProtection="false">
      <alignment horizontal="center" vertical="center" textRotation="0" wrapText="false" indent="0" shrinkToFit="false"/>
      <protection locked="true" hidden="false"/>
    </xf>
    <xf numFmtId="168" fontId="8" fillId="8" borderId="15" xfId="24" applyFont="true" applyBorder="true" applyAlignment="true" applyProtection="true">
      <alignment horizontal="center" vertical="center" textRotation="0" wrapText="false" indent="0" shrinkToFit="false"/>
      <protection locked="false" hidden="false"/>
    </xf>
    <xf numFmtId="164" fontId="5" fillId="0" borderId="16" xfId="21" applyFont="true" applyBorder="true" applyAlignment="true" applyProtection="false">
      <alignment horizontal="center" vertical="center" textRotation="0" wrapText="false" indent="0" shrinkToFit="false"/>
      <protection locked="true" hidden="false"/>
    </xf>
    <xf numFmtId="164" fontId="5" fillId="0" borderId="17" xfId="21" applyFont="true" applyBorder="true" applyAlignment="true" applyProtection="false">
      <alignment horizontal="general" vertical="center" textRotation="0" wrapText="false" indent="0" shrinkToFit="false"/>
      <protection locked="true" hidden="false"/>
    </xf>
    <xf numFmtId="168" fontId="8" fillId="8" borderId="18" xfId="24" applyFont="true" applyBorder="true" applyAlignment="true" applyProtection="true">
      <alignment horizontal="center" vertical="center" textRotation="0" wrapText="false" indent="0" shrinkToFit="false"/>
      <protection locked="false" hidden="false"/>
    </xf>
    <xf numFmtId="164" fontId="5" fillId="0" borderId="1" xfId="21" applyFont="true" applyBorder="true" applyAlignment="true" applyProtection="false">
      <alignment horizontal="center" vertical="bottom" textRotation="0" wrapText="false" indent="0" shrinkToFit="false"/>
      <protection locked="true" hidden="false"/>
    </xf>
    <xf numFmtId="164" fontId="10" fillId="0" borderId="13" xfId="21" applyFont="true" applyBorder="true" applyAlignment="true" applyProtection="false">
      <alignment horizontal="center" vertical="center" textRotation="0" wrapText="false" indent="0" shrinkToFit="false"/>
      <protection locked="true" hidden="false"/>
    </xf>
    <xf numFmtId="168" fontId="5" fillId="8" borderId="15" xfId="21" applyFont="true" applyBorder="true" applyAlignment="true" applyProtection="true">
      <alignment horizontal="center" vertical="bottom" textRotation="0" wrapText="false" indent="0" shrinkToFit="false"/>
      <protection locked="false" hidden="false"/>
    </xf>
    <xf numFmtId="164" fontId="5" fillId="0" borderId="19" xfId="21" applyFont="true" applyBorder="true" applyAlignment="true" applyProtection="false">
      <alignment horizontal="center" vertical="center" textRotation="0" wrapText="false" indent="0" shrinkToFit="false"/>
      <protection locked="true" hidden="false"/>
    </xf>
    <xf numFmtId="164" fontId="5" fillId="0" borderId="20" xfId="21" applyFont="true" applyBorder="true" applyAlignment="true" applyProtection="false">
      <alignment horizontal="general" vertical="center" textRotation="0" wrapText="false" indent="0" shrinkToFit="false"/>
      <protection locked="true" hidden="false"/>
    </xf>
    <xf numFmtId="164" fontId="10" fillId="0" borderId="20" xfId="21" applyFont="true" applyBorder="true" applyAlignment="true" applyProtection="false">
      <alignment horizontal="center" vertical="center" textRotation="0" wrapText="false" indent="0" shrinkToFit="false"/>
      <protection locked="true" hidden="false"/>
    </xf>
    <xf numFmtId="168" fontId="5" fillId="8" borderId="21" xfId="21" applyFont="true" applyBorder="true" applyAlignment="true" applyProtection="true">
      <alignment horizontal="center" vertical="bottom" textRotation="0" wrapText="false" indent="0" shrinkToFit="false"/>
      <protection locked="false" hidden="false"/>
    </xf>
    <xf numFmtId="164" fontId="5" fillId="0" borderId="22" xfId="21" applyFont="true" applyBorder="true" applyAlignment="true" applyProtection="false">
      <alignment horizontal="general" vertical="center" textRotation="0" wrapText="false" indent="0" shrinkToFit="false"/>
      <protection locked="true" hidden="false"/>
    </xf>
    <xf numFmtId="164" fontId="10" fillId="0" borderId="22" xfId="21" applyFont="true" applyBorder="true" applyAlignment="true" applyProtection="false">
      <alignment horizontal="center" vertical="center" textRotation="0" wrapText="false" indent="0" shrinkToFit="false"/>
      <protection locked="true" hidden="false"/>
    </xf>
    <xf numFmtId="168" fontId="8" fillId="8" borderId="23" xfId="21" applyFont="true" applyBorder="true" applyAlignment="true" applyProtection="true">
      <alignment horizontal="center" vertical="bottom" textRotation="0" wrapText="false" indent="0" shrinkToFit="false"/>
      <protection locked="false" hidden="false"/>
    </xf>
    <xf numFmtId="164" fontId="10" fillId="0" borderId="17" xfId="21" applyFont="true" applyBorder="true" applyAlignment="true" applyProtection="false">
      <alignment horizontal="center" vertical="center" textRotation="0" wrapText="false" indent="0" shrinkToFit="false"/>
      <protection locked="true" hidden="false"/>
    </xf>
    <xf numFmtId="168" fontId="5" fillId="8" borderId="23" xfId="21" applyFont="true" applyBorder="true" applyAlignment="true" applyProtection="true">
      <alignment horizontal="center" vertical="bottom" textRotation="0" wrapText="false" indent="0" shrinkToFit="false"/>
      <protection locked="false" hidden="false"/>
    </xf>
    <xf numFmtId="164" fontId="5" fillId="0" borderId="24" xfId="21" applyFont="true" applyBorder="true" applyAlignment="true" applyProtection="false">
      <alignment horizontal="center" vertical="center" textRotation="0" wrapText="false" indent="0" shrinkToFit="false"/>
      <protection locked="true" hidden="false"/>
    </xf>
    <xf numFmtId="168" fontId="5" fillId="8" borderId="18" xfId="21" applyFont="true" applyBorder="true" applyAlignment="true" applyProtection="true">
      <alignment horizontal="center" vertical="bottom" textRotation="0" wrapText="false" indent="0" shrinkToFit="false"/>
      <protection locked="false" hidden="false"/>
    </xf>
    <xf numFmtId="164" fontId="10" fillId="0" borderId="10" xfId="21" applyFont="true" applyBorder="true" applyAlignment="true" applyProtection="false">
      <alignment horizontal="center" vertical="center" textRotation="0" wrapText="false" indent="0" shrinkToFit="false"/>
      <protection locked="true" hidden="false"/>
    </xf>
    <xf numFmtId="164" fontId="5" fillId="0" borderId="25" xfId="21" applyFont="true" applyBorder="true" applyAlignment="true" applyProtection="false">
      <alignment horizontal="center" vertical="center" textRotation="0" wrapText="true" indent="0" shrinkToFit="false"/>
      <protection locked="true" hidden="false"/>
    </xf>
    <xf numFmtId="164" fontId="6" fillId="0" borderId="25" xfId="21" applyFont="true" applyBorder="true" applyAlignment="true" applyProtection="false">
      <alignment horizontal="center" vertical="center" textRotation="0" wrapText="false" indent="0" shrinkToFit="false"/>
      <protection locked="true" hidden="false"/>
    </xf>
    <xf numFmtId="168" fontId="6" fillId="0" borderId="11" xfId="21" applyFont="true" applyBorder="true" applyAlignment="true" applyProtection="false">
      <alignment horizontal="center" vertical="center" textRotation="0" wrapText="false" indent="0" shrinkToFit="false"/>
      <protection locked="true" hidden="false"/>
    </xf>
    <xf numFmtId="176" fontId="24" fillId="0" borderId="0" xfId="21" applyFont="true" applyBorder="false" applyAlignment="true" applyProtection="false">
      <alignment horizontal="center" vertical="center" textRotation="0" wrapText="false" indent="0" shrinkToFit="false"/>
      <protection locked="true" hidden="false"/>
    </xf>
    <xf numFmtId="164" fontId="24" fillId="0" borderId="0" xfId="21" applyFont="true" applyBorder="false" applyAlignment="true" applyProtection="false">
      <alignment horizontal="left" vertical="center" textRotation="0" wrapText="true" indent="0" shrinkToFit="false"/>
      <protection locked="true" hidden="false"/>
    </xf>
    <xf numFmtId="177" fontId="24" fillId="0" borderId="0" xfId="21" applyFont="true" applyBorder="false" applyAlignment="true" applyProtection="false">
      <alignment horizontal="right" vertical="center" textRotation="0" wrapText="false" indent="0" shrinkToFit="false"/>
      <protection locked="true" hidden="false"/>
    </xf>
    <xf numFmtId="164" fontId="24" fillId="0" borderId="0" xfId="21" applyFont="true" applyBorder="false" applyAlignment="true" applyProtection="false">
      <alignment horizontal="general" vertical="center" textRotation="0" wrapText="false" indent="0" shrinkToFit="false"/>
      <protection locked="true" hidden="false"/>
    </xf>
    <xf numFmtId="164" fontId="21" fillId="0" borderId="0" xfId="21" applyFont="true" applyBorder="false" applyAlignment="true" applyProtection="true">
      <alignment horizontal="general" vertical="center" textRotation="0" wrapText="true" indent="0" shrinkToFit="false"/>
      <protection locked="false" hidden="false"/>
    </xf>
    <xf numFmtId="164" fontId="21" fillId="0" borderId="0" xfId="21" applyFont="true" applyBorder="true" applyAlignment="true" applyProtection="true">
      <alignment horizontal="center" vertical="center" textRotation="0" wrapText="true" indent="0" shrinkToFit="false"/>
      <protection locked="false" hidden="false"/>
    </xf>
    <xf numFmtId="164" fontId="21" fillId="0" borderId="0" xfId="21" applyFont="true" applyBorder="false" applyAlignment="true" applyProtection="true">
      <alignment horizontal="center" vertical="center" textRotation="0" wrapText="true" indent="0" shrinkToFit="false"/>
      <protection locked="false" hidden="false"/>
    </xf>
    <xf numFmtId="164" fontId="24" fillId="0" borderId="0" xfId="21" applyFont="true" applyBorder="false" applyAlignment="true" applyProtection="true">
      <alignment horizontal="general" vertical="center" textRotation="0" wrapText="false" indent="0" shrinkToFit="false"/>
      <protection locked="false" hidden="false"/>
    </xf>
    <xf numFmtId="164" fontId="9" fillId="0" borderId="0" xfId="21" applyFont="true" applyBorder="false" applyAlignment="true" applyProtection="true">
      <alignment horizontal="general" vertical="center" textRotation="0" wrapText="true" indent="0" shrinkToFit="false"/>
      <protection locked="false" hidden="false"/>
    </xf>
    <xf numFmtId="169" fontId="9" fillId="0" borderId="0" xfId="21" applyFont="true" applyBorder="true" applyAlignment="true" applyProtection="true">
      <alignment horizontal="center" vertical="center" textRotation="0" wrapText="true" indent="0" shrinkToFit="false"/>
      <protection locked="false" hidden="false"/>
    </xf>
    <xf numFmtId="164" fontId="9" fillId="0" borderId="0" xfId="21" applyFont="true" applyBorder="false" applyAlignment="true" applyProtection="true">
      <alignment horizontal="center" vertical="center" textRotation="0" wrapText="true" indent="0" shrinkToFit="false"/>
      <protection locked="false" hidden="false"/>
    </xf>
    <xf numFmtId="164" fontId="9" fillId="0" borderId="0" xfId="21" applyFont="true" applyBorder="true" applyAlignment="true" applyProtection="true">
      <alignment horizontal="center" vertical="center" textRotation="0" wrapText="true" indent="0" shrinkToFit="false"/>
      <protection locked="false" hidden="false"/>
    </xf>
    <xf numFmtId="164" fontId="9" fillId="0" borderId="0" xfId="21" applyFont="true" applyBorder="false" applyAlignment="true" applyProtection="false">
      <alignment horizontal="general" vertical="center" textRotation="0" wrapText="true" indent="0" shrinkToFit="false"/>
      <protection locked="true" hidden="false"/>
    </xf>
    <xf numFmtId="169" fontId="9" fillId="0" borderId="0" xfId="21" applyFont="true" applyBorder="true" applyAlignment="true" applyProtection="false">
      <alignment horizontal="center" vertical="center" textRotation="0" wrapText="true" indent="0" shrinkToFit="false"/>
      <protection locked="true" hidden="false"/>
    </xf>
    <xf numFmtId="164" fontId="21" fillId="0" borderId="0" xfId="21" applyFont="true" applyBorder="false" applyAlignment="true" applyProtection="false">
      <alignment horizontal="general" vertical="center" textRotation="0" wrapText="true" indent="0" shrinkToFit="false"/>
      <protection locked="true" hidden="false"/>
    </xf>
    <xf numFmtId="164" fontId="21" fillId="0" borderId="0" xfId="21" applyFont="true" applyBorder="true" applyAlignment="true" applyProtection="false">
      <alignment horizontal="center" vertical="center" textRotation="0" wrapText="true" indent="0" shrinkToFit="false"/>
      <protection locked="true" hidden="false"/>
    </xf>
    <xf numFmtId="164" fontId="21" fillId="0" borderId="0" xfId="21" applyFont="true" applyBorder="false" applyAlignment="true" applyProtection="false">
      <alignment horizontal="center" vertical="center" textRotation="0" wrapText="true" indent="0" shrinkToFit="false"/>
      <protection locked="true" hidden="false"/>
    </xf>
    <xf numFmtId="176" fontId="13" fillId="11" borderId="1" xfId="21" applyFont="true" applyBorder="true" applyAlignment="true" applyProtection="false">
      <alignment horizontal="center" vertical="center" textRotation="0" wrapText="false" indent="0" shrinkToFit="false"/>
      <protection locked="true" hidden="false"/>
    </xf>
    <xf numFmtId="178" fontId="13" fillId="11" borderId="1" xfId="21" applyFont="true" applyBorder="true" applyAlignment="true" applyProtection="false">
      <alignment horizontal="center" vertical="center" textRotation="0" wrapText="true" indent="0" shrinkToFit="false"/>
      <protection locked="true" hidden="false"/>
    </xf>
    <xf numFmtId="178" fontId="13" fillId="11" borderId="1" xfId="21" applyFont="true" applyBorder="true" applyAlignment="true" applyProtection="false">
      <alignment horizontal="center" vertical="center" textRotation="0" wrapText="false" indent="0" shrinkToFit="false"/>
      <protection locked="true" hidden="false"/>
    </xf>
    <xf numFmtId="178" fontId="21" fillId="11" borderId="1" xfId="21" applyFont="true" applyBorder="true" applyAlignment="true" applyProtection="false">
      <alignment horizontal="center" vertical="center" textRotation="0" wrapText="false" indent="0" shrinkToFit="false"/>
      <protection locked="true" hidden="false"/>
    </xf>
    <xf numFmtId="164" fontId="21" fillId="0" borderId="0" xfId="21" applyFont="true" applyBorder="false" applyAlignment="true" applyProtection="false">
      <alignment horizontal="general" vertical="center" textRotation="0" wrapText="false" indent="0" shrinkToFit="false"/>
      <protection locked="true" hidden="false"/>
    </xf>
    <xf numFmtId="176" fontId="21" fillId="7" borderId="1" xfId="21" applyFont="true" applyBorder="true" applyAlignment="true" applyProtection="false">
      <alignment horizontal="center" vertical="center" textRotation="0" wrapText="false" indent="0" shrinkToFit="false"/>
      <protection locked="true" hidden="false"/>
    </xf>
    <xf numFmtId="164" fontId="21" fillId="7" borderId="1" xfId="21" applyFont="true" applyBorder="true" applyAlignment="true" applyProtection="false">
      <alignment horizontal="left" vertical="center" textRotation="0" wrapText="true" indent="0" shrinkToFit="false"/>
      <protection locked="true" hidden="false"/>
    </xf>
    <xf numFmtId="179" fontId="7" fillId="0" borderId="1" xfId="20" applyFont="true" applyBorder="true" applyAlignment="true" applyProtection="true">
      <alignment horizontal="center" vertical="center" textRotation="0" wrapText="false" indent="0" shrinkToFit="false"/>
      <protection locked="true" hidden="false"/>
    </xf>
    <xf numFmtId="170" fontId="21" fillId="0" borderId="1" xfId="21" applyFont="true" applyBorder="true" applyAlignment="true" applyProtection="false">
      <alignment horizontal="center" vertical="center" textRotation="0" wrapText="false" indent="0" shrinkToFit="false"/>
      <protection locked="true" hidden="false"/>
    </xf>
    <xf numFmtId="177" fontId="21" fillId="0" borderId="1" xfId="21" applyFont="true" applyBorder="true" applyAlignment="true" applyProtection="false">
      <alignment horizontal="center" vertical="center" textRotation="0" wrapText="false" indent="0" shrinkToFit="false"/>
      <protection locked="true" hidden="false"/>
    </xf>
    <xf numFmtId="168" fontId="25" fillId="0" borderId="1" xfId="25" applyFont="true" applyBorder="true" applyAlignment="true" applyProtection="true">
      <alignment horizontal="center" vertical="center" textRotation="0" wrapText="false" indent="0" shrinkToFit="false"/>
      <protection locked="false" hidden="false"/>
    </xf>
    <xf numFmtId="168" fontId="26" fillId="0" borderId="1" xfId="21" applyFont="true" applyBorder="true" applyAlignment="true" applyProtection="false">
      <alignment horizontal="center" vertical="center" textRotation="0" wrapText="false" indent="0" shrinkToFit="false"/>
      <protection locked="true" hidden="false"/>
    </xf>
    <xf numFmtId="168" fontId="25" fillId="0" borderId="1" xfId="26" applyFont="true" applyBorder="true" applyAlignment="true" applyProtection="true">
      <alignment horizontal="center" vertical="center" textRotation="0" wrapText="false" indent="0" shrinkToFit="false"/>
      <protection locked="true" hidden="false"/>
    </xf>
    <xf numFmtId="176" fontId="21" fillId="0" borderId="0" xfId="21" applyFont="true" applyBorder="true" applyAlignment="true" applyProtection="false">
      <alignment horizontal="center" vertical="center" textRotation="0" wrapText="false" indent="0" shrinkToFit="false"/>
      <protection locked="true" hidden="false"/>
    </xf>
    <xf numFmtId="176" fontId="21" fillId="13" borderId="1" xfId="21" applyFont="true" applyBorder="true" applyAlignment="true" applyProtection="false">
      <alignment horizontal="center" vertical="center" textRotation="0" wrapText="false" indent="0" shrinkToFit="false"/>
      <protection locked="true" hidden="false"/>
    </xf>
    <xf numFmtId="164" fontId="21" fillId="13" borderId="1" xfId="21" applyFont="true" applyBorder="true" applyAlignment="true" applyProtection="false">
      <alignment horizontal="left" vertical="center" textRotation="0" wrapText="true" indent="0" shrinkToFit="false"/>
      <protection locked="true" hidden="false"/>
    </xf>
    <xf numFmtId="177" fontId="7" fillId="13" borderId="1" xfId="21" applyFont="true" applyBorder="true" applyAlignment="true" applyProtection="false">
      <alignment horizontal="center" vertical="center" textRotation="0" wrapText="false" indent="0" shrinkToFit="false"/>
      <protection locked="true" hidden="false"/>
    </xf>
    <xf numFmtId="170" fontId="21" fillId="13" borderId="1" xfId="21" applyFont="true" applyBorder="true" applyAlignment="true" applyProtection="false">
      <alignment horizontal="center" vertical="center" textRotation="0" wrapText="false" indent="0" shrinkToFit="false"/>
      <protection locked="true" hidden="false"/>
    </xf>
    <xf numFmtId="168" fontId="27" fillId="13" borderId="1" xfId="24" applyFont="true" applyBorder="true" applyAlignment="true" applyProtection="true">
      <alignment horizontal="center" vertical="center" textRotation="0" wrapText="false" indent="0" shrinkToFit="false"/>
      <protection locked="true" hidden="false"/>
    </xf>
    <xf numFmtId="168" fontId="7" fillId="13" borderId="1" xfId="21" applyFont="true" applyBorder="true" applyAlignment="true" applyProtection="false">
      <alignment horizontal="center" vertical="center" textRotation="0" wrapText="false" indent="0" shrinkToFit="false"/>
      <protection locked="true" hidden="false"/>
    </xf>
    <xf numFmtId="176" fontId="21" fillId="13" borderId="26" xfId="21" applyFont="true" applyBorder="true" applyAlignment="true" applyProtection="false">
      <alignment horizontal="center" vertical="center" textRotation="0" wrapText="false" indent="0" shrinkToFit="false"/>
      <protection locked="true" hidden="false"/>
    </xf>
    <xf numFmtId="164" fontId="21" fillId="13" borderId="26" xfId="21" applyFont="true" applyBorder="true" applyAlignment="true" applyProtection="false">
      <alignment horizontal="left" vertical="center" textRotation="0" wrapText="true" indent="0" shrinkToFit="false"/>
      <protection locked="true" hidden="false"/>
    </xf>
    <xf numFmtId="179" fontId="7" fillId="13" borderId="26" xfId="20" applyFont="true" applyBorder="true" applyAlignment="true" applyProtection="true">
      <alignment horizontal="center" vertical="center" textRotation="0" wrapText="false" indent="0" shrinkToFit="false"/>
      <protection locked="true" hidden="false"/>
    </xf>
    <xf numFmtId="170" fontId="21" fillId="13" borderId="26" xfId="21" applyFont="true" applyBorder="true" applyAlignment="true" applyProtection="false">
      <alignment horizontal="center" vertical="center" textRotation="0" wrapText="false" indent="0" shrinkToFit="false"/>
      <protection locked="true" hidden="false"/>
    </xf>
    <xf numFmtId="170" fontId="24" fillId="0" borderId="0" xfId="21" applyFont="true" applyBorder="false" applyAlignment="true" applyProtection="false">
      <alignment horizontal="general" vertical="center" textRotation="0" wrapText="false" indent="0" shrinkToFit="false"/>
      <protection locked="true" hidden="false"/>
    </xf>
    <xf numFmtId="164" fontId="24" fillId="0" borderId="0" xfId="21" applyFont="true" applyBorder="false" applyAlignment="true" applyProtection="false">
      <alignment horizontal="general" vertical="center" textRotation="0" wrapText="true" indent="0" shrinkToFit="false"/>
      <protection locked="true" hidden="false"/>
    </xf>
    <xf numFmtId="180" fontId="24" fillId="0" borderId="0" xfId="21" applyFont="true" applyBorder="false" applyAlignment="true" applyProtection="false">
      <alignment horizontal="general" vertical="center" textRotation="0" wrapText="true" indent="0" shrinkToFit="false"/>
      <protection locked="true" hidden="false"/>
    </xf>
    <xf numFmtId="177" fontId="24" fillId="0" borderId="0" xfId="21" applyFont="true" applyBorder="false" applyAlignment="true" applyProtection="false">
      <alignment horizontal="center" vertical="center" textRotation="0" wrapText="false" indent="0" shrinkToFit="false"/>
      <protection locked="true" hidden="false"/>
    </xf>
    <xf numFmtId="164" fontId="24" fillId="0" borderId="0" xfId="21" applyFont="true" applyBorder="false" applyAlignment="true" applyProtection="false">
      <alignment horizontal="right" vertical="center" textRotation="0" wrapText="false" indent="0" shrinkToFit="false"/>
      <protection locked="true" hidden="false"/>
    </xf>
    <xf numFmtId="164" fontId="20" fillId="0" borderId="0" xfId="23" applyFont="true" applyBorder="false" applyAlignment="true" applyProtection="false">
      <alignment horizontal="general" vertical="top" textRotation="0" wrapText="false" indent="0" shrinkToFit="false"/>
      <protection locked="true" hidden="false"/>
    </xf>
    <xf numFmtId="164" fontId="20" fillId="0" borderId="0" xfId="23" applyFont="true" applyBorder="false" applyAlignment="true" applyProtection="false">
      <alignment horizontal="general" vertical="top" textRotation="0" wrapText="true" indent="0" shrinkToFit="false"/>
      <protection locked="true" hidden="false"/>
    </xf>
    <xf numFmtId="164" fontId="28" fillId="2" borderId="0" xfId="22" applyFont="true" applyBorder="true" applyAlignment="true" applyProtection="true">
      <alignment horizontal="center" vertical="top" textRotation="0" wrapText="false" indent="0" shrinkToFit="false"/>
      <protection locked="false" hidden="false"/>
    </xf>
    <xf numFmtId="164" fontId="12" fillId="0" borderId="0" xfId="23" applyFont="true" applyBorder="false" applyAlignment="true" applyProtection="false">
      <alignment horizontal="general" vertical="top" textRotation="0" wrapText="false" indent="0" shrinkToFit="false"/>
      <protection locked="true" hidden="false"/>
    </xf>
    <xf numFmtId="164" fontId="9" fillId="2" borderId="0" xfId="22" applyFont="true" applyBorder="true" applyAlignment="true" applyProtection="true">
      <alignment horizontal="center" vertical="top" textRotation="0" wrapText="false" indent="0" shrinkToFit="false"/>
      <protection locked="false" hidden="false"/>
    </xf>
    <xf numFmtId="169" fontId="9" fillId="2" borderId="0" xfId="22" applyFont="true" applyBorder="true" applyAlignment="true" applyProtection="false">
      <alignment horizontal="center" vertical="top" textRotation="0" wrapText="true" indent="0" shrinkToFit="false"/>
      <protection locked="true" hidden="false"/>
    </xf>
    <xf numFmtId="164" fontId="9" fillId="2" borderId="0" xfId="22" applyFont="true" applyBorder="true" applyAlignment="true" applyProtection="false">
      <alignment horizontal="center" vertical="top" textRotation="0" wrapText="false" indent="0" shrinkToFit="false"/>
      <protection locked="true" hidden="false"/>
    </xf>
    <xf numFmtId="169" fontId="12" fillId="2" borderId="0" xfId="22" applyFont="true" applyBorder="true" applyAlignment="true" applyProtection="false">
      <alignment horizontal="center" vertical="top" textRotation="0" wrapText="false" indent="0" shrinkToFit="false"/>
      <protection locked="true" hidden="false"/>
    </xf>
    <xf numFmtId="164" fontId="20" fillId="0" borderId="3" xfId="23" applyFont="true" applyBorder="true" applyAlignment="true" applyProtection="false">
      <alignment horizontal="center" vertical="top" textRotation="0" wrapText="false" indent="0" shrinkToFit="false"/>
      <protection locked="true" hidden="false"/>
    </xf>
    <xf numFmtId="164" fontId="22" fillId="3" borderId="1" xfId="23" applyFont="true" applyBorder="true" applyAlignment="true" applyProtection="false">
      <alignment horizontal="center" vertical="center" textRotation="0" wrapText="true" indent="0" shrinkToFit="false"/>
      <protection locked="true" hidden="false"/>
    </xf>
    <xf numFmtId="164" fontId="22" fillId="3" borderId="1" xfId="23" applyFont="true" applyBorder="true" applyAlignment="true" applyProtection="false">
      <alignment horizontal="center" vertical="top" textRotation="0" wrapText="true" indent="0" shrinkToFit="false"/>
      <protection locked="true" hidden="false"/>
    </xf>
    <xf numFmtId="164" fontId="22" fillId="11" borderId="1" xfId="23" applyFont="true" applyBorder="true" applyAlignment="true" applyProtection="false">
      <alignment horizontal="center" vertical="top" textRotation="0" wrapText="false" indent="0" shrinkToFit="false"/>
      <protection locked="true" hidden="false"/>
    </xf>
    <xf numFmtId="164" fontId="20" fillId="0" borderId="1" xfId="23" applyFont="true" applyBorder="true" applyAlignment="true" applyProtection="false">
      <alignment horizontal="general" vertical="top" textRotation="0" wrapText="false" indent="0" shrinkToFit="false"/>
      <protection locked="true" hidden="false"/>
    </xf>
    <xf numFmtId="164" fontId="20" fillId="0" borderId="1" xfId="23" applyFont="true" applyBorder="true" applyAlignment="true" applyProtection="false">
      <alignment horizontal="general" vertical="top" textRotation="0" wrapText="true" indent="0" shrinkToFit="false"/>
      <protection locked="true" hidden="false"/>
    </xf>
    <xf numFmtId="168" fontId="20" fillId="14" borderId="1" xfId="27" applyFont="true" applyBorder="true" applyAlignment="true" applyProtection="true">
      <alignment horizontal="general" vertical="top" textRotation="0" wrapText="false" indent="0" shrinkToFit="false"/>
      <protection locked="false" hidden="false"/>
    </xf>
    <xf numFmtId="164" fontId="22" fillId="15" borderId="1" xfId="23" applyFont="true" applyBorder="true" applyAlignment="true" applyProtection="false">
      <alignment horizontal="general" vertical="top" textRotation="0" wrapText="false" indent="0" shrinkToFit="false"/>
      <protection locked="true" hidden="false"/>
    </xf>
    <xf numFmtId="164" fontId="22" fillId="15" borderId="1" xfId="23" applyFont="true" applyBorder="true" applyAlignment="true" applyProtection="false">
      <alignment horizontal="general" vertical="top" textRotation="0" wrapText="true" indent="0" shrinkToFit="false"/>
      <protection locked="true" hidden="false"/>
    </xf>
    <xf numFmtId="168" fontId="22" fillId="15" borderId="1" xfId="23" applyFont="true" applyBorder="true" applyAlignment="true" applyProtection="false">
      <alignment horizontal="general" vertical="top" textRotation="0" wrapText="false" indent="0" shrinkToFit="false"/>
      <protection locked="true" hidden="false"/>
    </xf>
    <xf numFmtId="168" fontId="20" fillId="14" borderId="1" xfId="27" applyFont="true" applyBorder="true" applyAlignment="true" applyProtection="true">
      <alignment horizontal="center" vertical="top" textRotation="0" wrapText="false" indent="0" shrinkToFit="false"/>
      <protection locked="false" hidden="false"/>
    </xf>
    <xf numFmtId="164" fontId="20" fillId="0" borderId="1" xfId="23" applyFont="true" applyBorder="true" applyAlignment="true" applyProtection="false">
      <alignment horizontal="center" vertical="top" textRotation="0" wrapText="false" indent="0" shrinkToFit="false"/>
      <protection locked="true" hidden="false"/>
    </xf>
    <xf numFmtId="164" fontId="6" fillId="11" borderId="1" xfId="23" applyFont="true" applyBorder="true" applyAlignment="true" applyProtection="false">
      <alignment horizontal="center" vertical="top" textRotation="0" wrapText="false" indent="0" shrinkToFit="false"/>
      <protection locked="true" hidden="false"/>
    </xf>
    <xf numFmtId="168" fontId="6" fillId="11" borderId="1" xfId="23" applyFont="true" applyBorder="true" applyAlignment="true" applyProtection="false">
      <alignment horizontal="general" vertical="top" textRotation="0" wrapText="false" indent="0" shrinkToFit="false"/>
      <protection locked="true" hidden="false"/>
    </xf>
  </cellXfs>
  <cellStyles count="15">
    <cellStyle name="Normal" xfId="0" builtinId="0"/>
    <cellStyle name="Comma" xfId="15" builtinId="3"/>
    <cellStyle name="Comma [0]" xfId="16" builtinId="6"/>
    <cellStyle name="Currency" xfId="17" builtinId="4"/>
    <cellStyle name="Currency [0]" xfId="18" builtinId="7"/>
    <cellStyle name="Percent" xfId="19" builtinId="5"/>
    <cellStyle name="Moeda 2" xfId="20"/>
    <cellStyle name="Normal 2" xfId="21"/>
    <cellStyle name="Normal 2 3" xfId="22"/>
    <cellStyle name="Normal 3" xfId="23"/>
    <cellStyle name="Porcentagem 2" xfId="24"/>
    <cellStyle name="Porcentagem 2 2" xfId="25"/>
    <cellStyle name="Porcentagem 3" xfId="26"/>
    <cellStyle name="Porcentagem 3 2" xfId="27"/>
    <cellStyle name="Vírgula 2" xfId="28"/>
  </cellStyles>
  <dxfs count="118">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ill>
        <patternFill>
          <bgColor rgb="FF9DC3E6"/>
        </patternFill>
      </fill>
    </dxf>
    <dxf>
      <font>
        <b val="0"/>
        <i val="0"/>
        <color rgb="FF0000FF"/>
      </font>
      <fill>
        <patternFill>
          <bgColor rgb="FFC5E0B4"/>
        </patternFill>
      </fill>
    </dxf>
    <dxf>
      <font>
        <b val="0"/>
        <i val="0"/>
        <color rgb="FF0000FF"/>
      </font>
      <fill>
        <patternFill>
          <bgColor rgb="FFC5E0B4"/>
        </patternFill>
      </fill>
    </dxf>
    <dxf>
      <font>
        <b val="0"/>
        <i val="0"/>
        <color rgb="FF0000FF"/>
      </font>
      <fill>
        <patternFill>
          <bgColor rgb="FFC5E0B4"/>
        </patternFill>
      </fill>
    </dxf>
    <dxf>
      <font>
        <b val="0"/>
        <i val="0"/>
        <color rgb="FF0000FF"/>
      </font>
      <fill>
        <patternFill>
          <bgColor rgb="FFC5E0B4"/>
        </patternFill>
      </fill>
    </dxf>
    <dxf>
      <font>
        <b val="0"/>
        <i val="0"/>
        <color rgb="FF0000FF"/>
      </font>
      <fill>
        <patternFill>
          <bgColor rgb="FFC5E0B4"/>
        </patternFill>
      </fill>
    </dxf>
    <dxf>
      <font>
        <b val="0"/>
        <i val="0"/>
        <color rgb="FF0000FF"/>
      </font>
      <fill>
        <patternFill>
          <bgColor rgb="FFC5E0B4"/>
        </patternFill>
      </fill>
    </dxf>
    <dxf>
      <font>
        <b val="0"/>
        <i val="0"/>
        <color rgb="FF0000FF"/>
      </font>
      <fill>
        <patternFill>
          <bgColor rgb="FFC5E0B4"/>
        </patternFill>
      </fill>
    </dxf>
    <dxf>
      <font>
        <b val="0"/>
        <i val="0"/>
        <color rgb="FF0000FF"/>
      </font>
      <fill>
        <patternFill>
          <bgColor rgb="FFC5E0B4"/>
        </patternFill>
      </fill>
    </dxf>
    <dxf>
      <font>
        <b val="0"/>
        <i val="0"/>
        <color rgb="FF0000FF"/>
      </font>
      <fill>
        <patternFill>
          <bgColor rgb="FFC5E0B4"/>
        </patternFill>
      </fill>
    </dxf>
    <dxf>
      <font>
        <b val="0"/>
        <i val="0"/>
        <color rgb="FF0000FF"/>
      </font>
      <fill>
        <patternFill>
          <bgColor rgb="FFC5E0B4"/>
        </patternFill>
      </fill>
    </dxf>
    <dxf>
      <font>
        <b val="0"/>
        <i val="0"/>
        <color rgb="FF0000FF"/>
      </font>
      <fill>
        <patternFill>
          <bgColor rgb="FFC5E0B4"/>
        </patternFill>
      </fill>
    </dxf>
    <dxf>
      <font>
        <b val="0"/>
        <i val="0"/>
        <color rgb="FF0000FF"/>
      </font>
      <fill>
        <patternFill>
          <bgColor rgb="FFC5E0B4"/>
        </patternFill>
      </fill>
    </dxf>
  </dxfs>
  <colors>
    <indexedColors>
      <rgbColor rgb="FF000000"/>
      <rgbColor rgb="FFFFFFFF"/>
      <rgbColor rgb="FFFF0000"/>
      <rgbColor rgb="FF00FF00"/>
      <rgbColor rgb="FF0000FF"/>
      <rgbColor rgb="FFEFEFEF"/>
      <rgbColor rgb="FFFF00FF"/>
      <rgbColor rgb="FF00FFFF"/>
      <rgbColor rgb="FF800000"/>
      <rgbColor rgb="FF008000"/>
      <rgbColor rgb="FF000080"/>
      <rgbColor rgb="FF808000"/>
      <rgbColor rgb="FF800080"/>
      <rgbColor rgb="FF008080"/>
      <rgbColor rgb="FFBFBFBF"/>
      <rgbColor rgb="FF808080"/>
      <rgbColor rgb="FF9999FF"/>
      <rgbColor rgb="FF993366"/>
      <rgbColor rgb="FFF7F3DF"/>
      <rgbColor rgb="FFD8ECF6"/>
      <rgbColor rgb="FF660066"/>
      <rgbColor rgb="FFFF8080"/>
      <rgbColor rgb="FF0070C0"/>
      <rgbColor rgb="FFD6D6D6"/>
      <rgbColor rgb="FF000080"/>
      <rgbColor rgb="FFFF00FF"/>
      <rgbColor rgb="FFFFFF00"/>
      <rgbColor rgb="FF00FFFF"/>
      <rgbColor rgb="FF800080"/>
      <rgbColor rgb="FF800000"/>
      <rgbColor rgb="FF008080"/>
      <rgbColor rgb="FF0000FF"/>
      <rgbColor rgb="FF00CCFF"/>
      <rgbColor rgb="FFDEEBF7"/>
      <rgbColor rgb="FFDFF0D8"/>
      <rgbColor rgb="FFF2F2F2"/>
      <rgbColor rgb="FF9DC3E6"/>
      <rgbColor rgb="FFC5E0B4"/>
      <rgbColor rgb="FFCCCCCC"/>
      <rgbColor rgb="FFD9D9D9"/>
      <rgbColor rgb="FF3366FF"/>
      <rgbColor rgb="FF33CCCC"/>
      <rgbColor rgb="FFA9D18E"/>
      <rgbColor rgb="FFFFCC00"/>
      <rgbColor rgb="FFFF9900"/>
      <rgbColor rgb="FFFF6600"/>
      <rgbColor rgb="FF666699"/>
      <rgbColor rgb="FFA6A6A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wmf"/><Relationship Id="rId2" Type="http://schemas.openxmlformats.org/officeDocument/2006/relationships/image" Target="../media/image2.png"/>
</Relationships>
</file>

<file path=xl/drawings/_rels/drawing2.xml.rels><?xml version="1.0" encoding="UTF-8"?>
<Relationships xmlns="http://schemas.openxmlformats.org/package/2006/relationships"><Relationship Id="rId1" Type="http://schemas.openxmlformats.org/officeDocument/2006/relationships/image" Target="../media/image3.wmf"/><Relationship Id="rId2" Type="http://schemas.openxmlformats.org/officeDocument/2006/relationships/image" Target="../media/image4.png"/>
</Relationships>
</file>

<file path=xl/drawings/_rels/drawing3.xml.rels><?xml version="1.0" encoding="UTF-8"?>
<Relationships xmlns="http://schemas.openxmlformats.org/package/2006/relationships"><Relationship Id="rId1" Type="http://schemas.openxmlformats.org/officeDocument/2006/relationships/image" Target="../media/image5.wmf"/><Relationship Id="rId2" Type="http://schemas.openxmlformats.org/officeDocument/2006/relationships/image" Target="../media/image6.png"/>
</Relationships>
</file>

<file path=xl/drawings/_rels/drawing4.xml.rels><?xml version="1.0" encoding="UTF-8"?>
<Relationships xmlns="http://schemas.openxmlformats.org/package/2006/relationships"><Relationship Id="rId1" Type="http://schemas.openxmlformats.org/officeDocument/2006/relationships/image" Target="../media/image7.wmf"/><Relationship Id="rId2" Type="http://schemas.openxmlformats.org/officeDocument/2006/relationships/image" Target="../media/image8.png"/>
</Relationships>
</file>

<file path=xl/drawings/_rels/drawing5.xml.rels><?xml version="1.0" encoding="UTF-8"?>
<Relationships xmlns="http://schemas.openxmlformats.org/package/2006/relationships"><Relationship Id="rId1" Type="http://schemas.openxmlformats.org/officeDocument/2006/relationships/image" Target="../media/image9.wmf"/><Relationship Id="rId2" Type="http://schemas.openxmlformats.org/officeDocument/2006/relationships/image" Target="../media/image10.png"/>
</Relationships>
</file>

<file path=xl/drawings/_rels/drawing6.xml.rels><?xml version="1.0" encoding="UTF-8"?>
<Relationships xmlns="http://schemas.openxmlformats.org/package/2006/relationships"><Relationship Id="rId1" Type="http://schemas.openxmlformats.org/officeDocument/2006/relationships/image" Target="../media/image11.wmf"/><Relationship Id="rId2" Type="http://schemas.openxmlformats.org/officeDocument/2006/relationships/image" Target="../media/image12.png"/>
</Relationships>
</file>

<file path=xl/drawings/_rels/drawing7.xml.rels><?xml version="1.0" encoding="UTF-8"?>
<Relationships xmlns="http://schemas.openxmlformats.org/package/2006/relationships"><Relationship Id="rId1" Type="http://schemas.openxmlformats.org/officeDocument/2006/relationships/image" Target="../media/image13.wmf"/><Relationship Id="rId2" Type="http://schemas.openxmlformats.org/officeDocument/2006/relationships/image" Target="../media/image14.png"/>
</Relationships>
</file>

<file path=xl/drawings/_rels/drawing8.xml.rels><?xml version="1.0" encoding="UTF-8"?>
<Relationships xmlns="http://schemas.openxmlformats.org/package/2006/relationships"><Relationship Id="rId1" Type="http://schemas.openxmlformats.org/officeDocument/2006/relationships/image" Target="../media/image15.wmf"/><Relationship Id="rId2" Type="http://schemas.openxmlformats.org/officeDocument/2006/relationships/image" Target="../media/image1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76320</xdr:colOff>
      <xdr:row>0</xdr:row>
      <xdr:rowOff>85680</xdr:rowOff>
    </xdr:from>
    <xdr:to>
      <xdr:col>1</xdr:col>
      <xdr:colOff>111240</xdr:colOff>
      <xdr:row>2</xdr:row>
      <xdr:rowOff>172440</xdr:rowOff>
    </xdr:to>
    <xdr:pic>
      <xdr:nvPicPr>
        <xdr:cNvPr id="0" name="Picture 1" descr=""/>
        <xdr:cNvPicPr/>
      </xdr:nvPicPr>
      <xdr:blipFill>
        <a:blip r:embed="rId1"/>
        <a:stretch/>
      </xdr:blipFill>
      <xdr:spPr>
        <a:xfrm>
          <a:off x="76320" y="85680"/>
          <a:ext cx="1805040" cy="467640"/>
        </a:xfrm>
        <a:prstGeom prst="rect">
          <a:avLst/>
        </a:prstGeom>
        <a:ln>
          <a:noFill/>
        </a:ln>
      </xdr:spPr>
    </xdr:pic>
    <xdr:clientData/>
  </xdr:twoCellAnchor>
  <xdr:twoCellAnchor editAs="absolute">
    <xdr:from>
      <xdr:col>2</xdr:col>
      <xdr:colOff>552600</xdr:colOff>
      <xdr:row>0</xdr:row>
      <xdr:rowOff>57240</xdr:rowOff>
    </xdr:from>
    <xdr:to>
      <xdr:col>4</xdr:col>
      <xdr:colOff>551520</xdr:colOff>
      <xdr:row>2</xdr:row>
      <xdr:rowOff>108000</xdr:rowOff>
    </xdr:to>
    <xdr:pic>
      <xdr:nvPicPr>
        <xdr:cNvPr id="1" name="Imagem 1" descr=""/>
        <xdr:cNvPicPr/>
      </xdr:nvPicPr>
      <xdr:blipFill>
        <a:blip r:embed="rId2"/>
        <a:stretch/>
      </xdr:blipFill>
      <xdr:spPr>
        <a:xfrm>
          <a:off x="7788960" y="57240"/>
          <a:ext cx="1905120" cy="4316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57240</xdr:colOff>
      <xdr:row>0</xdr:row>
      <xdr:rowOff>47520</xdr:rowOff>
    </xdr:from>
    <xdr:to>
      <xdr:col>1</xdr:col>
      <xdr:colOff>1047960</xdr:colOff>
      <xdr:row>2</xdr:row>
      <xdr:rowOff>170280</xdr:rowOff>
    </xdr:to>
    <xdr:pic>
      <xdr:nvPicPr>
        <xdr:cNvPr id="2" name="Picture 1" descr=""/>
        <xdr:cNvPicPr/>
      </xdr:nvPicPr>
      <xdr:blipFill>
        <a:blip r:embed="rId1"/>
        <a:stretch/>
      </xdr:blipFill>
      <xdr:spPr>
        <a:xfrm>
          <a:off x="57240" y="47520"/>
          <a:ext cx="1812960" cy="503640"/>
        </a:xfrm>
        <a:prstGeom prst="rect">
          <a:avLst/>
        </a:prstGeom>
        <a:ln>
          <a:noFill/>
        </a:ln>
      </xdr:spPr>
    </xdr:pic>
    <xdr:clientData/>
  </xdr:twoCellAnchor>
  <xdr:twoCellAnchor editAs="absolute">
    <xdr:from>
      <xdr:col>7</xdr:col>
      <xdr:colOff>1181160</xdr:colOff>
      <xdr:row>0</xdr:row>
      <xdr:rowOff>28440</xdr:rowOff>
    </xdr:from>
    <xdr:to>
      <xdr:col>9</xdr:col>
      <xdr:colOff>1161720</xdr:colOff>
      <xdr:row>2</xdr:row>
      <xdr:rowOff>188280</xdr:rowOff>
    </xdr:to>
    <xdr:pic>
      <xdr:nvPicPr>
        <xdr:cNvPr id="3" name="Imagem 2" descr=""/>
        <xdr:cNvPicPr/>
      </xdr:nvPicPr>
      <xdr:blipFill>
        <a:blip r:embed="rId2"/>
        <a:stretch/>
      </xdr:blipFill>
      <xdr:spPr>
        <a:xfrm>
          <a:off x="11812320" y="28440"/>
          <a:ext cx="2398320" cy="54072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57240</xdr:colOff>
      <xdr:row>0</xdr:row>
      <xdr:rowOff>47520</xdr:rowOff>
    </xdr:from>
    <xdr:to>
      <xdr:col>2</xdr:col>
      <xdr:colOff>181080</xdr:colOff>
      <xdr:row>2</xdr:row>
      <xdr:rowOff>170280</xdr:rowOff>
    </xdr:to>
    <xdr:pic>
      <xdr:nvPicPr>
        <xdr:cNvPr id="4" name="Picture 1" descr=""/>
        <xdr:cNvPicPr/>
      </xdr:nvPicPr>
      <xdr:blipFill>
        <a:blip r:embed="rId1"/>
        <a:stretch/>
      </xdr:blipFill>
      <xdr:spPr>
        <a:xfrm>
          <a:off x="57240" y="47520"/>
          <a:ext cx="1826640" cy="503640"/>
        </a:xfrm>
        <a:prstGeom prst="rect">
          <a:avLst/>
        </a:prstGeom>
        <a:ln>
          <a:noFill/>
        </a:ln>
      </xdr:spPr>
    </xdr:pic>
    <xdr:clientData/>
  </xdr:twoCellAnchor>
  <xdr:twoCellAnchor editAs="absolute">
    <xdr:from>
      <xdr:col>7</xdr:col>
      <xdr:colOff>581040</xdr:colOff>
      <xdr:row>0</xdr:row>
      <xdr:rowOff>38160</xdr:rowOff>
    </xdr:from>
    <xdr:to>
      <xdr:col>9</xdr:col>
      <xdr:colOff>1037880</xdr:colOff>
      <xdr:row>3</xdr:row>
      <xdr:rowOff>7560</xdr:rowOff>
    </xdr:to>
    <xdr:pic>
      <xdr:nvPicPr>
        <xdr:cNvPr id="5" name="Imagem 2" descr=""/>
        <xdr:cNvPicPr/>
      </xdr:nvPicPr>
      <xdr:blipFill>
        <a:blip r:embed="rId2"/>
        <a:stretch/>
      </xdr:blipFill>
      <xdr:spPr>
        <a:xfrm>
          <a:off x="10720440" y="38160"/>
          <a:ext cx="2392560" cy="5407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76320</xdr:colOff>
      <xdr:row>0</xdr:row>
      <xdr:rowOff>57240</xdr:rowOff>
    </xdr:from>
    <xdr:to>
      <xdr:col>2</xdr:col>
      <xdr:colOff>200160</xdr:colOff>
      <xdr:row>2</xdr:row>
      <xdr:rowOff>180000</xdr:rowOff>
    </xdr:to>
    <xdr:pic>
      <xdr:nvPicPr>
        <xdr:cNvPr id="6" name="Picture 1" descr=""/>
        <xdr:cNvPicPr/>
      </xdr:nvPicPr>
      <xdr:blipFill>
        <a:blip r:embed="rId1"/>
        <a:stretch/>
      </xdr:blipFill>
      <xdr:spPr>
        <a:xfrm>
          <a:off x="76320" y="57240"/>
          <a:ext cx="1826640" cy="503640"/>
        </a:xfrm>
        <a:prstGeom prst="rect">
          <a:avLst/>
        </a:prstGeom>
        <a:ln>
          <a:noFill/>
        </a:ln>
      </xdr:spPr>
    </xdr:pic>
    <xdr:clientData/>
  </xdr:twoCellAnchor>
  <xdr:twoCellAnchor editAs="absolute">
    <xdr:from>
      <xdr:col>7</xdr:col>
      <xdr:colOff>561960</xdr:colOff>
      <xdr:row>0</xdr:row>
      <xdr:rowOff>57240</xdr:rowOff>
    </xdr:from>
    <xdr:to>
      <xdr:col>9</xdr:col>
      <xdr:colOff>1006560</xdr:colOff>
      <xdr:row>3</xdr:row>
      <xdr:rowOff>25560</xdr:rowOff>
    </xdr:to>
    <xdr:pic>
      <xdr:nvPicPr>
        <xdr:cNvPr id="7" name="Imagem 7" descr=""/>
        <xdr:cNvPicPr/>
      </xdr:nvPicPr>
      <xdr:blipFill>
        <a:blip r:embed="rId2"/>
        <a:stretch/>
      </xdr:blipFill>
      <xdr:spPr>
        <a:xfrm>
          <a:off x="10701360" y="57240"/>
          <a:ext cx="2302560" cy="539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47520</xdr:colOff>
      <xdr:row>0</xdr:row>
      <xdr:rowOff>47520</xdr:rowOff>
    </xdr:from>
    <xdr:to>
      <xdr:col>1</xdr:col>
      <xdr:colOff>736200</xdr:colOff>
      <xdr:row>2</xdr:row>
      <xdr:rowOff>171000</xdr:rowOff>
    </xdr:to>
    <xdr:pic>
      <xdr:nvPicPr>
        <xdr:cNvPr id="8" name="Picture 1" descr=""/>
        <xdr:cNvPicPr/>
      </xdr:nvPicPr>
      <xdr:blipFill>
        <a:blip r:embed="rId1"/>
        <a:stretch/>
      </xdr:blipFill>
      <xdr:spPr>
        <a:xfrm>
          <a:off x="47520" y="47520"/>
          <a:ext cx="1820160" cy="504360"/>
        </a:xfrm>
        <a:prstGeom prst="rect">
          <a:avLst/>
        </a:prstGeom>
        <a:ln>
          <a:noFill/>
        </a:ln>
      </xdr:spPr>
    </xdr:pic>
    <xdr:clientData/>
  </xdr:twoCellAnchor>
  <xdr:twoCellAnchor editAs="absolute">
    <xdr:from>
      <xdr:col>6</xdr:col>
      <xdr:colOff>1066680</xdr:colOff>
      <xdr:row>0</xdr:row>
      <xdr:rowOff>38160</xdr:rowOff>
    </xdr:from>
    <xdr:to>
      <xdr:col>8</xdr:col>
      <xdr:colOff>961920</xdr:colOff>
      <xdr:row>3</xdr:row>
      <xdr:rowOff>6480</xdr:rowOff>
    </xdr:to>
    <xdr:pic>
      <xdr:nvPicPr>
        <xdr:cNvPr id="9" name="Imagem 2" descr=""/>
        <xdr:cNvPicPr/>
      </xdr:nvPicPr>
      <xdr:blipFill>
        <a:blip r:embed="rId2"/>
        <a:stretch/>
      </xdr:blipFill>
      <xdr:spPr>
        <a:xfrm>
          <a:off x="11107800" y="38160"/>
          <a:ext cx="2313360" cy="539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47520</xdr:colOff>
      <xdr:row>0</xdr:row>
      <xdr:rowOff>47520</xdr:rowOff>
    </xdr:from>
    <xdr:to>
      <xdr:col>0</xdr:col>
      <xdr:colOff>1667880</xdr:colOff>
      <xdr:row>2</xdr:row>
      <xdr:rowOff>156600</xdr:rowOff>
    </xdr:to>
    <xdr:pic>
      <xdr:nvPicPr>
        <xdr:cNvPr id="10" name="Picture 1" descr=""/>
        <xdr:cNvPicPr/>
      </xdr:nvPicPr>
      <xdr:blipFill>
        <a:blip r:embed="rId1"/>
        <a:stretch/>
      </xdr:blipFill>
      <xdr:spPr>
        <a:xfrm>
          <a:off x="47520" y="47520"/>
          <a:ext cx="1620360" cy="432720"/>
        </a:xfrm>
        <a:prstGeom prst="rect">
          <a:avLst/>
        </a:prstGeom>
        <a:ln>
          <a:noFill/>
        </a:ln>
      </xdr:spPr>
    </xdr:pic>
    <xdr:clientData/>
  </xdr:twoCellAnchor>
  <xdr:twoCellAnchor editAs="absolute">
    <xdr:from>
      <xdr:col>1</xdr:col>
      <xdr:colOff>3779280</xdr:colOff>
      <xdr:row>0</xdr:row>
      <xdr:rowOff>28440</xdr:rowOff>
    </xdr:from>
    <xdr:to>
      <xdr:col>3</xdr:col>
      <xdr:colOff>1120320</xdr:colOff>
      <xdr:row>2</xdr:row>
      <xdr:rowOff>137520</xdr:rowOff>
    </xdr:to>
    <xdr:pic>
      <xdr:nvPicPr>
        <xdr:cNvPr id="11" name="Imagem 3" descr=""/>
        <xdr:cNvPicPr/>
      </xdr:nvPicPr>
      <xdr:blipFill>
        <a:blip r:embed="rId2"/>
        <a:stretch/>
      </xdr:blipFill>
      <xdr:spPr>
        <a:xfrm>
          <a:off x="5549400" y="28440"/>
          <a:ext cx="1936440" cy="4327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79560</xdr:colOff>
      <xdr:row>0</xdr:row>
      <xdr:rowOff>63000</xdr:rowOff>
    </xdr:from>
    <xdr:to>
      <xdr:col>1</xdr:col>
      <xdr:colOff>1731600</xdr:colOff>
      <xdr:row>3</xdr:row>
      <xdr:rowOff>103320</xdr:rowOff>
    </xdr:to>
    <xdr:pic>
      <xdr:nvPicPr>
        <xdr:cNvPr id="12" name="Picture 1" descr=""/>
        <xdr:cNvPicPr/>
      </xdr:nvPicPr>
      <xdr:blipFill>
        <a:blip r:embed="rId1"/>
        <a:stretch/>
      </xdr:blipFill>
      <xdr:spPr>
        <a:xfrm>
          <a:off x="79560" y="63000"/>
          <a:ext cx="2309760" cy="611640"/>
        </a:xfrm>
        <a:prstGeom prst="rect">
          <a:avLst/>
        </a:prstGeom>
        <a:ln>
          <a:noFill/>
        </a:ln>
      </xdr:spPr>
    </xdr:pic>
    <xdr:clientData/>
  </xdr:twoCellAnchor>
  <xdr:twoCellAnchor editAs="absolute">
    <xdr:from>
      <xdr:col>13</xdr:col>
      <xdr:colOff>1110240</xdr:colOff>
      <xdr:row>1</xdr:row>
      <xdr:rowOff>360</xdr:rowOff>
    </xdr:from>
    <xdr:to>
      <xdr:col>15</xdr:col>
      <xdr:colOff>1036080</xdr:colOff>
      <xdr:row>4</xdr:row>
      <xdr:rowOff>40680</xdr:rowOff>
    </xdr:to>
    <xdr:pic>
      <xdr:nvPicPr>
        <xdr:cNvPr id="13" name="Imagem 3" descr=""/>
        <xdr:cNvPicPr/>
      </xdr:nvPicPr>
      <xdr:blipFill>
        <a:blip r:embed="rId2"/>
        <a:stretch/>
      </xdr:blipFill>
      <xdr:spPr>
        <a:xfrm>
          <a:off x="21841560" y="190800"/>
          <a:ext cx="2731320" cy="6116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85680</xdr:colOff>
      <xdr:row>0</xdr:row>
      <xdr:rowOff>85680</xdr:rowOff>
    </xdr:from>
    <xdr:to>
      <xdr:col>1</xdr:col>
      <xdr:colOff>1096560</xdr:colOff>
      <xdr:row>2</xdr:row>
      <xdr:rowOff>145800</xdr:rowOff>
    </xdr:to>
    <xdr:pic>
      <xdr:nvPicPr>
        <xdr:cNvPr id="14" name="Picture 1" descr=""/>
        <xdr:cNvPicPr/>
      </xdr:nvPicPr>
      <xdr:blipFill>
        <a:blip r:embed="rId1"/>
        <a:stretch/>
      </xdr:blipFill>
      <xdr:spPr>
        <a:xfrm>
          <a:off x="85680" y="85680"/>
          <a:ext cx="1629720" cy="431280"/>
        </a:xfrm>
        <a:prstGeom prst="rect">
          <a:avLst/>
        </a:prstGeom>
        <a:ln>
          <a:noFill/>
        </a:ln>
      </xdr:spPr>
    </xdr:pic>
    <xdr:clientData/>
  </xdr:twoCellAnchor>
  <xdr:twoCellAnchor editAs="absolute">
    <xdr:from>
      <xdr:col>3</xdr:col>
      <xdr:colOff>912960</xdr:colOff>
      <xdr:row>0</xdr:row>
      <xdr:rowOff>85680</xdr:rowOff>
    </xdr:from>
    <xdr:to>
      <xdr:col>5</xdr:col>
      <xdr:colOff>876960</xdr:colOff>
      <xdr:row>2</xdr:row>
      <xdr:rowOff>145800</xdr:rowOff>
    </xdr:to>
    <xdr:pic>
      <xdr:nvPicPr>
        <xdr:cNvPr id="15" name="Imagem 3" descr=""/>
        <xdr:cNvPicPr/>
      </xdr:nvPicPr>
      <xdr:blipFill>
        <a:blip r:embed="rId2"/>
        <a:stretch/>
      </xdr:blipFill>
      <xdr:spPr>
        <a:xfrm>
          <a:off x="5914800" y="85680"/>
          <a:ext cx="1899360" cy="43128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E27"/>
  <sheetViews>
    <sheetView showFormulas="false" showGridLines="false" showRowColHeaders="true" showZeros="true" rightToLeft="false" tabSelected="false" showOutlineSymbols="false" defaultGridColor="true" view="pageBreakPreview" topLeftCell="A1" colorId="64" zoomScale="100" zoomScaleNormal="100" zoomScalePageLayoutView="100" workbookViewId="0">
      <selection pane="topLeft" activeCell="A1" activeCellId="0" sqref="A1"/>
    </sheetView>
  </sheetViews>
  <sheetFormatPr defaultRowHeight="12.75" zeroHeight="false" outlineLevelRow="0" outlineLevelCol="0"/>
  <cols>
    <col collapsed="false" customWidth="true" hidden="false" outlineLevel="0" max="1" min="1" style="1" width="22.87"/>
    <col collapsed="false" customWidth="true" hidden="false" outlineLevel="0" max="2" min="2" style="1" width="70.62"/>
    <col collapsed="false" customWidth="true" hidden="false" outlineLevel="0" max="3" min="3" style="1" width="9.5"/>
    <col collapsed="false" customWidth="true" hidden="false" outlineLevel="0" max="4" min="4" style="2" width="15.13"/>
    <col collapsed="false" customWidth="true" hidden="false" outlineLevel="0" max="256" min="5" style="1" width="7.87"/>
    <col collapsed="false" customWidth="true" hidden="false" outlineLevel="0" max="257" min="257" style="1" width="22.87"/>
    <col collapsed="false" customWidth="true" hidden="false" outlineLevel="0" max="258" min="258" style="1" width="49.87"/>
    <col collapsed="false" customWidth="true" hidden="false" outlineLevel="0" max="259" min="259" style="1" width="9.5"/>
    <col collapsed="false" customWidth="true" hidden="false" outlineLevel="0" max="260" min="260" style="1" width="15.13"/>
    <col collapsed="false" customWidth="true" hidden="false" outlineLevel="0" max="512" min="261" style="1" width="7.87"/>
    <col collapsed="false" customWidth="true" hidden="false" outlineLevel="0" max="513" min="513" style="1" width="22.87"/>
    <col collapsed="false" customWidth="true" hidden="false" outlineLevel="0" max="514" min="514" style="1" width="49.87"/>
    <col collapsed="false" customWidth="true" hidden="false" outlineLevel="0" max="515" min="515" style="1" width="9.5"/>
    <col collapsed="false" customWidth="true" hidden="false" outlineLevel="0" max="516" min="516" style="1" width="15.13"/>
    <col collapsed="false" customWidth="true" hidden="false" outlineLevel="0" max="768" min="517" style="1" width="7.87"/>
    <col collapsed="false" customWidth="true" hidden="false" outlineLevel="0" max="769" min="769" style="1" width="22.87"/>
    <col collapsed="false" customWidth="true" hidden="false" outlineLevel="0" max="770" min="770" style="1" width="49.87"/>
    <col collapsed="false" customWidth="true" hidden="false" outlineLevel="0" max="771" min="771" style="1" width="9.5"/>
    <col collapsed="false" customWidth="true" hidden="false" outlineLevel="0" max="772" min="772" style="1" width="15.13"/>
    <col collapsed="false" customWidth="true" hidden="false" outlineLevel="0" max="1025" min="773" style="1" width="7.87"/>
  </cols>
  <sheetData>
    <row r="1" customFormat="false" ht="15" hidden="false" customHeight="true" outlineLevel="0" collapsed="false">
      <c r="A1" s="3"/>
      <c r="B1" s="3"/>
      <c r="C1" s="3"/>
      <c r="D1" s="3"/>
    </row>
    <row r="2" customFormat="false" ht="15" hidden="false" customHeight="true" outlineLevel="0" collapsed="false">
      <c r="A2" s="4" t="s">
        <v>0</v>
      </c>
      <c r="B2" s="4"/>
      <c r="C2" s="4"/>
      <c r="D2" s="4"/>
      <c r="E2" s="4"/>
    </row>
    <row r="3" customFormat="false" ht="15" hidden="false" customHeight="true" outlineLevel="0" collapsed="false">
      <c r="A3" s="4" t="s">
        <v>1</v>
      </c>
      <c r="B3" s="4"/>
      <c r="C3" s="4"/>
      <c r="D3" s="4"/>
      <c r="E3" s="4"/>
    </row>
    <row r="4" customFormat="false" ht="15" hidden="false" customHeight="true" outlineLevel="0" collapsed="false">
      <c r="A4" s="3"/>
      <c r="B4" s="3"/>
      <c r="C4" s="3"/>
      <c r="D4" s="3"/>
    </row>
    <row r="5" customFormat="false" ht="15" hidden="false" customHeight="true" outlineLevel="0" collapsed="false">
      <c r="A5" s="5"/>
      <c r="B5" s="5"/>
      <c r="C5" s="5"/>
      <c r="D5" s="5"/>
    </row>
    <row r="6" customFormat="false" ht="24.95" hidden="false" customHeight="true" outlineLevel="0" collapsed="false">
      <c r="A6" s="6" t="s">
        <v>2</v>
      </c>
      <c r="B6" s="6"/>
      <c r="C6" s="6"/>
      <c r="D6" s="6"/>
      <c r="E6" s="6"/>
    </row>
    <row r="7" customFormat="false" ht="15" hidden="false" customHeight="true" outlineLevel="0" collapsed="false">
      <c r="A7" s="7"/>
      <c r="B7" s="7"/>
      <c r="C7" s="7"/>
      <c r="D7" s="7"/>
      <c r="E7" s="8"/>
    </row>
    <row r="8" customFormat="false" ht="15" hidden="false" customHeight="true" outlineLevel="0" collapsed="false">
      <c r="A8" s="7" t="s">
        <v>3</v>
      </c>
      <c r="B8" s="7"/>
      <c r="C8" s="7"/>
      <c r="D8" s="7"/>
      <c r="E8" s="7"/>
    </row>
    <row r="9" s="9" customFormat="true" ht="15" hidden="false" customHeight="true" outlineLevel="0" collapsed="false">
      <c r="D9" s="10"/>
    </row>
    <row r="10" s="9" customFormat="true" ht="15" hidden="false" customHeight="true" outlineLevel="0" collapsed="false">
      <c r="D10" s="10"/>
    </row>
    <row r="11" customFormat="false" ht="45" hidden="false" customHeight="true" outlineLevel="0" collapsed="false">
      <c r="A11" s="11" t="n">
        <v>1</v>
      </c>
      <c r="B11" s="12" t="s">
        <v>4</v>
      </c>
      <c r="C11" s="12"/>
      <c r="D11" s="12"/>
    </row>
    <row r="12" customFormat="false" ht="12.75" hidden="false" customHeight="false" outlineLevel="0" collapsed="false">
      <c r="B12" s="13"/>
      <c r="C12" s="13"/>
      <c r="D12" s="14"/>
    </row>
    <row r="13" customFormat="false" ht="45" hidden="false" customHeight="true" outlineLevel="0" collapsed="false">
      <c r="A13" s="11" t="n">
        <v>2</v>
      </c>
      <c r="B13" s="12" t="s">
        <v>5</v>
      </c>
      <c r="C13" s="12"/>
      <c r="D13" s="12"/>
    </row>
    <row r="14" customFormat="false" ht="12.75" hidden="false" customHeight="false" outlineLevel="0" collapsed="false">
      <c r="B14" s="13"/>
      <c r="C14" s="13"/>
      <c r="D14" s="14"/>
    </row>
    <row r="15" customFormat="false" ht="45" hidden="false" customHeight="true" outlineLevel="0" collapsed="false">
      <c r="A15" s="11" t="n">
        <v>3</v>
      </c>
      <c r="B15" s="15" t="s">
        <v>6</v>
      </c>
      <c r="C15" s="15"/>
      <c r="D15" s="15"/>
    </row>
    <row r="16" customFormat="false" ht="12.75" hidden="false" customHeight="false" outlineLevel="0" collapsed="false">
      <c r="B16" s="13"/>
      <c r="C16" s="13"/>
      <c r="D16" s="14"/>
    </row>
    <row r="17" customFormat="false" ht="45" hidden="false" customHeight="true" outlineLevel="0" collapsed="false">
      <c r="A17" s="11" t="n">
        <v>4</v>
      </c>
      <c r="B17" s="16" t="s">
        <v>7</v>
      </c>
      <c r="C17" s="16"/>
      <c r="D17" s="16"/>
    </row>
    <row r="18" customFormat="false" ht="12.75" hidden="false" customHeight="false" outlineLevel="0" collapsed="false">
      <c r="B18" s="13"/>
      <c r="C18" s="13"/>
      <c r="D18" s="14"/>
    </row>
    <row r="19" customFormat="false" ht="45" hidden="false" customHeight="true" outlineLevel="0" collapsed="false">
      <c r="A19" s="11" t="n">
        <v>5</v>
      </c>
      <c r="B19" s="16" t="s">
        <v>8</v>
      </c>
      <c r="C19" s="16"/>
      <c r="D19" s="16"/>
    </row>
    <row r="20" customFormat="false" ht="12.75" hidden="false" customHeight="false" outlineLevel="0" collapsed="false">
      <c r="B20" s="13"/>
      <c r="C20" s="13"/>
      <c r="D20" s="14"/>
    </row>
    <row r="21" customFormat="false" ht="45" hidden="false" customHeight="true" outlineLevel="0" collapsed="false">
      <c r="A21" s="11" t="n">
        <v>6</v>
      </c>
      <c r="B21" s="16" t="s">
        <v>9</v>
      </c>
      <c r="C21" s="16"/>
      <c r="D21" s="16"/>
    </row>
    <row r="22" customFormat="false" ht="12.75" hidden="false" customHeight="false" outlineLevel="0" collapsed="false">
      <c r="B22" s="13"/>
      <c r="C22" s="13"/>
      <c r="D22" s="14"/>
    </row>
    <row r="23" customFormat="false" ht="45" hidden="false" customHeight="true" outlineLevel="0" collapsed="false">
      <c r="A23" s="11" t="n">
        <v>7</v>
      </c>
      <c r="B23" s="16" t="s">
        <v>10</v>
      </c>
      <c r="C23" s="16"/>
      <c r="D23" s="16"/>
    </row>
    <row r="24" customFormat="false" ht="12.75" hidden="false" customHeight="false" outlineLevel="0" collapsed="false">
      <c r="B24" s="13"/>
      <c r="C24" s="13"/>
      <c r="D24" s="14"/>
    </row>
    <row r="25" customFormat="false" ht="45" hidden="false" customHeight="true" outlineLevel="0" collapsed="false">
      <c r="A25" s="11" t="n">
        <v>8</v>
      </c>
      <c r="B25" s="16" t="s">
        <v>11</v>
      </c>
      <c r="C25" s="16"/>
      <c r="D25" s="16"/>
    </row>
    <row r="26" customFormat="false" ht="12.75" hidden="false" customHeight="false" outlineLevel="0" collapsed="false">
      <c r="B26" s="13"/>
      <c r="C26" s="13"/>
      <c r="D26" s="14"/>
    </row>
    <row r="27" customFormat="false" ht="45" hidden="false" customHeight="true" outlineLevel="0" collapsed="false">
      <c r="A27" s="11" t="n">
        <v>9</v>
      </c>
      <c r="B27" s="16" t="s">
        <v>12</v>
      </c>
      <c r="C27" s="16"/>
      <c r="D27" s="16"/>
    </row>
  </sheetData>
  <sheetProtection algorithmName="SHA-512" hashValue="CeF+4WwD3XZ74+/2d4agSJ6yJrrFGn8a7i24PjZvsPEJLNiQ4ZfR04c5NiBA79/H46CNRS34KPsCJFesc3n+jw==" saltValue="bnjHk00rMvAGjObI9zFK6A==" spinCount="100000" sheet="true" objects="true" scenarios="true"/>
  <mergeCells count="16">
    <mergeCell ref="A1:D1"/>
    <mergeCell ref="A2:E2"/>
    <mergeCell ref="A3:E3"/>
    <mergeCell ref="A4:D4"/>
    <mergeCell ref="A6:E6"/>
    <mergeCell ref="A7:D7"/>
    <mergeCell ref="A8:E8"/>
    <mergeCell ref="B11:D11"/>
    <mergeCell ref="B13:D13"/>
    <mergeCell ref="B15:D15"/>
    <mergeCell ref="B17:D17"/>
    <mergeCell ref="B19:D19"/>
    <mergeCell ref="B21:D21"/>
    <mergeCell ref="B23:D23"/>
    <mergeCell ref="B25:D25"/>
    <mergeCell ref="B27:D27"/>
  </mergeCells>
  <printOptions headings="false" gridLines="false" gridLinesSet="true" horizontalCentered="false" verticalCentered="false"/>
  <pageMargins left="0.7875" right="0.7875" top="0.7875" bottom="0.7875" header="0.511805555555555" footer="0.511805555555555"/>
  <pageSetup paperSize="9" scale="61"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K346"/>
  <sheetViews>
    <sheetView showFormulas="false" showGridLines="false" showRowColHeaders="true" showZeros="true" rightToLeft="false" tabSelected="true" showOutlineSymbols="false" defaultGridColor="true" view="pageBreakPreview" topLeftCell="A1" colorId="64" zoomScale="100" zoomScaleNormal="100" zoomScalePageLayoutView="100" workbookViewId="0">
      <selection pane="topLeft" activeCell="A1" activeCellId="0" sqref="A1"/>
    </sheetView>
  </sheetViews>
  <sheetFormatPr defaultRowHeight="14.25" zeroHeight="false" outlineLevelRow="0" outlineLevelCol="0"/>
  <cols>
    <col collapsed="false" customWidth="true" hidden="false" outlineLevel="0" max="1" min="1" style="0" width="10.62"/>
    <col collapsed="false" customWidth="true" hidden="false" outlineLevel="0" max="2" min="2" style="0" width="15.62"/>
    <col collapsed="false" customWidth="true" hidden="false" outlineLevel="0" max="3" min="3" style="0" width="10.62"/>
    <col collapsed="false" customWidth="true" hidden="false" outlineLevel="0" max="4" min="4" style="0" width="60.62"/>
    <col collapsed="false" customWidth="true" hidden="false" outlineLevel="0" max="5" min="5" style="0" width="8.62"/>
    <col collapsed="false" customWidth="true" hidden="false" outlineLevel="0" max="6" min="6" style="17" width="15.62"/>
    <col collapsed="false" customWidth="true" hidden="false" outlineLevel="0" max="7" min="7" style="18" width="15.62"/>
    <col collapsed="false" customWidth="true" hidden="false" outlineLevel="0" max="8" min="8" style="17" width="15.62"/>
    <col collapsed="false" customWidth="true" hidden="false" outlineLevel="0" max="10" min="9" style="0" width="15.62"/>
    <col collapsed="false" customWidth="true" hidden="false" outlineLevel="0" max="1025" min="11" style="0" width="8.61"/>
  </cols>
  <sheetData>
    <row r="1" customFormat="false" ht="15" hidden="false" customHeight="true" outlineLevel="0" collapsed="false">
      <c r="A1" s="19"/>
      <c r="B1" s="19"/>
      <c r="C1" s="19"/>
      <c r="D1" s="19"/>
      <c r="E1" s="19"/>
      <c r="F1" s="19"/>
      <c r="G1" s="19"/>
      <c r="H1" s="19"/>
      <c r="I1" s="19"/>
      <c r="J1" s="19"/>
    </row>
    <row r="2" customFormat="false" ht="15" hidden="false" customHeight="true" outlineLevel="0" collapsed="false">
      <c r="A2" s="20" t="str">
        <f aca="false">INSTRUÇÕES!A2</f>
        <v>PROCURADORIA GERAL DA REPÚBLICA</v>
      </c>
      <c r="B2" s="20"/>
      <c r="C2" s="20"/>
      <c r="D2" s="20"/>
      <c r="E2" s="20"/>
      <c r="F2" s="20"/>
      <c r="G2" s="20"/>
      <c r="H2" s="20"/>
      <c r="I2" s="20"/>
      <c r="J2" s="20"/>
    </row>
    <row r="3" customFormat="false" ht="15" hidden="false" customHeight="true" outlineLevel="0" collapsed="false">
      <c r="A3" s="20" t="str">
        <f aca="false">INSTRUÇÕES!A3</f>
        <v>SECRETARIA DE ENGENHARIA E ARQUITETURA</v>
      </c>
      <c r="B3" s="20"/>
      <c r="C3" s="20"/>
      <c r="D3" s="20"/>
      <c r="E3" s="20"/>
      <c r="F3" s="20"/>
      <c r="G3" s="20"/>
      <c r="H3" s="20"/>
      <c r="I3" s="20"/>
      <c r="J3" s="20"/>
    </row>
    <row r="4" customFormat="false" ht="15" hidden="false" customHeight="true" outlineLevel="0" collapsed="false">
      <c r="A4" s="20"/>
      <c r="B4" s="20"/>
      <c r="C4" s="20"/>
      <c r="D4" s="20"/>
      <c r="E4" s="20"/>
      <c r="F4" s="20"/>
      <c r="G4" s="20"/>
      <c r="H4" s="20"/>
      <c r="I4" s="20"/>
      <c r="J4" s="20"/>
    </row>
    <row r="5" customFormat="false" ht="15" hidden="false" customHeight="true" outlineLevel="0" collapsed="false">
      <c r="A5" s="21" t="str">
        <f aca="false">INSTRUÇÕES!A6</f>
        <v>OBRA: PRM PONTA PORÃ/MS - ESCRITÓRIO DE REPRESENTAÇÃO</v>
      </c>
      <c r="B5" s="21"/>
      <c r="C5" s="21"/>
      <c r="D5" s="21"/>
      <c r="E5" s="21"/>
      <c r="F5" s="21"/>
      <c r="G5" s="21"/>
      <c r="H5" s="21"/>
      <c r="I5" s="21"/>
      <c r="J5" s="21"/>
    </row>
    <row r="6" s="23" customFormat="true" ht="24.95" hidden="false" customHeight="true" outlineLevel="0" collapsed="false">
      <c r="A6" s="22" t="s">
        <v>13</v>
      </c>
      <c r="B6" s="22"/>
      <c r="C6" s="22"/>
      <c r="D6" s="22"/>
      <c r="E6" s="22"/>
      <c r="F6" s="22"/>
      <c r="G6" s="22"/>
      <c r="H6" s="22"/>
      <c r="I6" s="22"/>
      <c r="J6" s="22"/>
    </row>
    <row r="7" customFormat="false" ht="15" hidden="false" customHeight="true" outlineLevel="0" collapsed="false">
      <c r="A7" s="24"/>
      <c r="B7" s="24"/>
      <c r="C7" s="24"/>
      <c r="D7" s="24"/>
      <c r="E7" s="24"/>
      <c r="F7" s="24"/>
      <c r="G7" s="24"/>
      <c r="H7" s="24"/>
      <c r="I7" s="24"/>
      <c r="J7" s="24"/>
    </row>
    <row r="8" customFormat="false" ht="15" hidden="false" customHeight="true" outlineLevel="0" collapsed="false">
      <c r="A8" s="25"/>
      <c r="B8" s="25"/>
      <c r="C8" s="25"/>
      <c r="D8" s="25"/>
      <c r="E8" s="26" t="s">
        <v>14</v>
      </c>
      <c r="F8" s="26"/>
      <c r="G8" s="26"/>
      <c r="H8" s="26"/>
      <c r="I8" s="26"/>
      <c r="J8" s="27" t="n">
        <f aca="false">BDI!D9</f>
        <v>1.1544</v>
      </c>
    </row>
    <row r="9" customFormat="false" ht="15" hidden="false" customHeight="true" outlineLevel="0" collapsed="false">
      <c r="A9" s="25"/>
      <c r="B9" s="25"/>
      <c r="C9" s="25"/>
      <c r="D9" s="25"/>
      <c r="E9" s="26" t="s">
        <v>15</v>
      </c>
      <c r="F9" s="26"/>
      <c r="G9" s="26"/>
      <c r="H9" s="26"/>
      <c r="I9" s="26"/>
      <c r="J9" s="27" t="n">
        <f aca="false">BDI!D23</f>
        <v>0.2979</v>
      </c>
    </row>
    <row r="10" customFormat="false" ht="15" hidden="false" customHeight="true" outlineLevel="0" collapsed="false">
      <c r="A10" s="25"/>
      <c r="B10" s="25"/>
      <c r="C10" s="25"/>
      <c r="D10" s="25"/>
      <c r="E10" s="26" t="s">
        <v>16</v>
      </c>
      <c r="F10" s="26"/>
      <c r="G10" s="26"/>
      <c r="H10" s="26"/>
      <c r="I10" s="26"/>
      <c r="J10" s="28"/>
    </row>
    <row r="11" customFormat="false" ht="15" hidden="false" customHeight="true" outlineLevel="0" collapsed="false">
      <c r="A11" s="25"/>
      <c r="B11" s="25"/>
      <c r="C11" s="25"/>
      <c r="D11" s="25"/>
      <c r="E11" s="25"/>
      <c r="F11" s="29"/>
      <c r="G11" s="30"/>
      <c r="H11" s="29"/>
      <c r="I11" s="25"/>
      <c r="J11" s="25"/>
    </row>
    <row r="12" customFormat="false" ht="30" hidden="false" customHeight="true" outlineLevel="0" collapsed="false">
      <c r="A12" s="31" t="s">
        <v>17</v>
      </c>
      <c r="B12" s="31" t="s">
        <v>18</v>
      </c>
      <c r="C12" s="31" t="s">
        <v>19</v>
      </c>
      <c r="D12" s="31" t="s">
        <v>20</v>
      </c>
      <c r="E12" s="31" t="s">
        <v>21</v>
      </c>
      <c r="F12" s="32" t="s">
        <v>22</v>
      </c>
      <c r="G12" s="33" t="s">
        <v>23</v>
      </c>
      <c r="H12" s="32" t="s">
        <v>24</v>
      </c>
      <c r="I12" s="31" t="s">
        <v>25</v>
      </c>
      <c r="J12" s="31" t="s">
        <v>26</v>
      </c>
    </row>
    <row r="13" customFormat="false" ht="15" hidden="false" customHeight="false" outlineLevel="0" collapsed="false">
      <c r="A13" s="34"/>
      <c r="B13" s="35"/>
      <c r="C13" s="34"/>
      <c r="D13" s="34"/>
      <c r="E13" s="36"/>
      <c r="F13" s="37"/>
      <c r="G13" s="38"/>
      <c r="H13" s="37"/>
      <c r="I13" s="35"/>
      <c r="J13" s="35"/>
    </row>
    <row r="14" s="25" customFormat="true" ht="30" hidden="false" customHeight="true" outlineLevel="0" collapsed="false">
      <c r="A14" s="39" t="s">
        <v>27</v>
      </c>
      <c r="B14" s="39"/>
      <c r="C14" s="39"/>
      <c r="D14" s="39" t="s">
        <v>28</v>
      </c>
      <c r="E14" s="39"/>
      <c r="F14" s="40"/>
      <c r="G14" s="41" t="n">
        <v>1</v>
      </c>
      <c r="H14" s="42"/>
      <c r="I14" s="40" t="n">
        <f aca="false">SUM(I15,I17,I27,I29,I33)</f>
        <v>148618.62</v>
      </c>
      <c r="J14" s="43" t="n">
        <f aca="false">SUM(J15,J17,J27,J29,J33)</f>
        <v>0.0884978831141952</v>
      </c>
      <c r="K14" s="44" t="str">
        <f aca="false">IF(ISBLANK($A14),"",HYPERLINK("#ANALÍTICA!A"&amp;MATCH($A14,ANALÍTICA!A:A,0),"Link"))</f>
        <v>Link</v>
      </c>
    </row>
    <row r="15" s="25" customFormat="true" ht="14.25" hidden="false" customHeight="false" outlineLevel="0" collapsed="false">
      <c r="A15" s="45" t="s">
        <v>29</v>
      </c>
      <c r="B15" s="45"/>
      <c r="C15" s="45"/>
      <c r="D15" s="45" t="s">
        <v>30</v>
      </c>
      <c r="E15" s="45"/>
      <c r="F15" s="46"/>
      <c r="G15" s="45" t="n">
        <v>1</v>
      </c>
      <c r="H15" s="45"/>
      <c r="I15" s="47" t="n">
        <f aca="false">SUM(I16)</f>
        <v>1665.93</v>
      </c>
      <c r="J15" s="48" t="n">
        <f aca="false">SUM(J16)</f>
        <v>0.000992010815444466</v>
      </c>
      <c r="K15" s="44" t="str">
        <f aca="false">IF(ISBLANK($A15),"",HYPERLINK("#ANALÍTICA!A"&amp;MATCH($A15,ANALÍTICA!A:A,0),"Link"))</f>
        <v>Link</v>
      </c>
    </row>
    <row r="16" s="25" customFormat="true" ht="14.25" hidden="false" customHeight="false" outlineLevel="0" collapsed="false">
      <c r="A16" s="49" t="s">
        <v>31</v>
      </c>
      <c r="B16" s="50" t="s">
        <v>32</v>
      </c>
      <c r="C16" s="49" t="str">
        <f aca="false">UPPER(VLOOKUP(B16,ANALÍTICA!$B:$J,2,0))</f>
        <v>SINAPI</v>
      </c>
      <c r="D16" s="49" t="str">
        <f aca="false">UPPER(VLOOKUP(B16,ANALÍTICA!$B:$J,3,0))</f>
        <v>PLACA DE OBRA EM CHAPA DE ACO GALVANIZADO</v>
      </c>
      <c r="E16" s="51" t="str">
        <f aca="false">UPPER(VLOOKUP(B16,ANALÍTICA!$B:$J,6,0))</f>
        <v>M²</v>
      </c>
      <c r="F16" s="52" t="n">
        <v>3.6</v>
      </c>
      <c r="G16" s="53" t="n">
        <f aca="false">VLOOKUP(B16,ANALÍTICA!$B:$J,8,0)</f>
        <v>356.55</v>
      </c>
      <c r="H16" s="53" t="n">
        <f aca="false">TRUNC(G16*(1+$J$9),2)</f>
        <v>462.76</v>
      </c>
      <c r="I16" s="53" t="n">
        <f aca="false">TRUNC(H16*F16,2)</f>
        <v>1665.93</v>
      </c>
      <c r="J16" s="54" t="n">
        <f aca="false">I16/$I$343</f>
        <v>0.000992010815444466</v>
      </c>
      <c r="K16" s="44" t="str">
        <f aca="false">IF(ISBLANK($A16),"",HYPERLINK("#ANALÍTICA!A"&amp;MATCH($A16,ANALÍTICA!A:A,0),"Link"))</f>
        <v>Link</v>
      </c>
    </row>
    <row r="17" s="25" customFormat="true" ht="14.25" hidden="false" customHeight="false" outlineLevel="0" collapsed="false">
      <c r="A17" s="45" t="s">
        <v>33</v>
      </c>
      <c r="B17" s="45"/>
      <c r="C17" s="45"/>
      <c r="D17" s="45" t="s">
        <v>34</v>
      </c>
      <c r="E17" s="45"/>
      <c r="F17" s="46"/>
      <c r="G17" s="45" t="n">
        <v>1</v>
      </c>
      <c r="H17" s="45"/>
      <c r="I17" s="47" t="n">
        <f aca="false">SUM(I18:I26)</f>
        <v>125225.7</v>
      </c>
      <c r="J17" s="48" t="n">
        <f aca="false">SUM(J18:J26)</f>
        <v>0.0745681083668606</v>
      </c>
      <c r="K17" s="44" t="str">
        <f aca="false">IF(ISBLANK($A17),"",HYPERLINK("#ANALÍTICA!A"&amp;MATCH($A17,ANALÍTICA!A:A,0),"Link"))</f>
        <v>Link</v>
      </c>
    </row>
    <row r="18" s="25" customFormat="true" ht="14.25" hidden="false" customHeight="false" outlineLevel="0" collapsed="false">
      <c r="A18" s="49" t="s">
        <v>35</v>
      </c>
      <c r="B18" s="50" t="s">
        <v>36</v>
      </c>
      <c r="C18" s="49" t="str">
        <f aca="false">UPPER(VLOOKUP(B18,ANALÍTICA!$B:$J,2,0))</f>
        <v>SINAPI</v>
      </c>
      <c r="D18" s="49" t="str">
        <f aca="false">UPPER(VLOOKUP(B18,ANALÍTICA!$B:$J,3,0))</f>
        <v>TAPUME COM TELHA METÁLICA. AF_05/2018</v>
      </c>
      <c r="E18" s="51" t="str">
        <f aca="false">UPPER(VLOOKUP(B18,ANALÍTICA!$B:$J,6,0))</f>
        <v>M²</v>
      </c>
      <c r="F18" s="52" t="n">
        <v>151.25</v>
      </c>
      <c r="G18" s="53" t="n">
        <f aca="false">VLOOKUP(B18,ANALÍTICA!$B:$J,8,0)</f>
        <v>121.79</v>
      </c>
      <c r="H18" s="53" t="n">
        <f aca="false">TRUNC(G18*(1+$J$9),2)</f>
        <v>158.07</v>
      </c>
      <c r="I18" s="53" t="n">
        <f aca="false">TRUNC(H18*F18,2)</f>
        <v>23908.08</v>
      </c>
      <c r="J18" s="54" t="n">
        <f aca="false">I18/$I$343</f>
        <v>0.0142365369112217</v>
      </c>
      <c r="K18" s="44" t="str">
        <f aca="false">IF(ISBLANK($A18),"",HYPERLINK("#ANALÍTICA!A"&amp;MATCH($A18,ANALÍTICA!A:A,0),"Link"))</f>
        <v>Link</v>
      </c>
    </row>
    <row r="19" s="25" customFormat="true" ht="51" hidden="false" customHeight="false" outlineLevel="0" collapsed="false">
      <c r="A19" s="49" t="s">
        <v>37</v>
      </c>
      <c r="B19" s="50" t="s">
        <v>38</v>
      </c>
      <c r="C19" s="49" t="str">
        <f aca="false">UPPER(VLOOKUP(B19,ANALÍTICA!$B:$J,2,0))</f>
        <v>SINAPI</v>
      </c>
      <c r="D19" s="49" t="str">
        <f aca="false">UPPER(VLOOKUP(B19,ANALÍTICA!$B:$J,3,0))</f>
        <v>ALUGUEL CONTAINER/ESCRIT INCL INST ELET LARG=2,20 COMP=6,20M          ALT=2,50M CHAPA ACO C/NERV TRAPEZ FORRO C/ISOL TERMO/ACUSTICO         CHASSIS REFORC PISO COMPENS NAVAL EXC TRANSP/CARGA/DESCARGA</v>
      </c>
      <c r="E19" s="51" t="str">
        <f aca="false">UPPER(VLOOKUP(B19,ANALÍTICA!$B:$J,6,0))</f>
        <v>MES</v>
      </c>
      <c r="F19" s="52" t="n">
        <v>12</v>
      </c>
      <c r="G19" s="53" t="n">
        <f aca="false">VLOOKUP(B19,ANALÍTICA!$B:$J,8,0)</f>
        <v>658.59</v>
      </c>
      <c r="H19" s="53" t="n">
        <f aca="false">TRUNC(G19*(1+$J$9),2)</f>
        <v>854.78</v>
      </c>
      <c r="I19" s="53" t="n">
        <f aca="false">TRUNC(H19*F19,2)</f>
        <v>10257.36</v>
      </c>
      <c r="J19" s="54" t="n">
        <f aca="false">I19/$I$343</f>
        <v>0.00610794694729518</v>
      </c>
      <c r="K19" s="44" t="str">
        <f aca="false">IF(ISBLANK($A19),"",HYPERLINK("#ANALÍTICA!A"&amp;MATCH($A19,ANALÍTICA!A:A,0),"Link"))</f>
        <v>Link</v>
      </c>
    </row>
    <row r="20" s="25" customFormat="true" ht="51" hidden="false" customHeight="false" outlineLevel="0" collapsed="false">
      <c r="A20" s="49" t="s">
        <v>39</v>
      </c>
      <c r="B20" s="50" t="s">
        <v>38</v>
      </c>
      <c r="C20" s="49" t="str">
        <f aca="false">UPPER(VLOOKUP(B20,ANALÍTICA!$B:$J,2,0))</f>
        <v>SINAPI</v>
      </c>
      <c r="D20" s="49" t="str">
        <f aca="false">UPPER(VLOOKUP(B20,ANALÍTICA!$B:$J,3,0))</f>
        <v>ALUGUEL CONTAINER/ESCRIT INCL INST ELET LARG=2,20 COMP=6,20M          ALT=2,50M CHAPA ACO C/NERV TRAPEZ FORRO C/ISOL TERMO/ACUSTICO         CHASSIS REFORC PISO COMPENS NAVAL EXC TRANSP/CARGA/DESCARGA</v>
      </c>
      <c r="E20" s="51" t="str">
        <f aca="false">UPPER(VLOOKUP(B20,ANALÍTICA!$B:$J,6,0))</f>
        <v>MES</v>
      </c>
      <c r="F20" s="52" t="n">
        <v>12</v>
      </c>
      <c r="G20" s="53" t="n">
        <f aca="false">VLOOKUP(B20,ANALÍTICA!$B:$J,8,0)</f>
        <v>658.59</v>
      </c>
      <c r="H20" s="53" t="n">
        <f aca="false">TRUNC(G20*(1+$J$9),2)</f>
        <v>854.78</v>
      </c>
      <c r="I20" s="53" t="n">
        <f aca="false">TRUNC(H20*F20,2)</f>
        <v>10257.36</v>
      </c>
      <c r="J20" s="54" t="n">
        <f aca="false">I20/$I$343</f>
        <v>0.00610794694729518</v>
      </c>
      <c r="K20" s="44" t="str">
        <f aca="false">IF(ISBLANK($A20),"",HYPERLINK("#ANALÍTICA!A"&amp;MATCH($A20,ANALÍTICA!A:A,0),"Link"))</f>
        <v>Link</v>
      </c>
    </row>
    <row r="21" s="25" customFormat="true" ht="51" hidden="false" customHeight="false" outlineLevel="0" collapsed="false">
      <c r="A21" s="49" t="s">
        <v>40</v>
      </c>
      <c r="B21" s="50" t="s">
        <v>41</v>
      </c>
      <c r="C21" s="49" t="str">
        <f aca="false">UPPER(VLOOKUP(B21,ANALÍTICA!$B:$J,2,0))</f>
        <v>SINAPI</v>
      </c>
      <c r="D21" s="49" t="str">
        <f aca="false">UPPER(VLOOKUP(B21,ANALÍTICA!$B:$J,3,0))</f>
        <v>ALUGUEL CONTAINER/SANIT C/4 VASOS/1 LAVAT/1 MIC/4 CHUV LARG=          2,20M COMPR=6,20M ALT=2,50M CHAPAS ACO C/NERV TRAPEZ FORRO C/         ISOL TERMO-ACUST CHASSIS REFORC PISO COMPENS NAVAL INCL INST RA       ELETR/HIDRO-SANIT EXCL TRANSP/CARGA/DESCARGA</v>
      </c>
      <c r="E21" s="51" t="str">
        <f aca="false">UPPER(VLOOKUP(B21,ANALÍTICA!$B:$J,6,0))</f>
        <v>MES</v>
      </c>
      <c r="F21" s="52" t="n">
        <v>24</v>
      </c>
      <c r="G21" s="53" t="n">
        <f aca="false">VLOOKUP(B21,ANALÍTICA!$B:$J,8,0)</f>
        <v>1173.4</v>
      </c>
      <c r="H21" s="53" t="n">
        <f aca="false">TRUNC(G21*(1+$J$9),2)</f>
        <v>1522.95</v>
      </c>
      <c r="I21" s="53" t="n">
        <f aca="false">TRUNC(H21*F21,2)</f>
        <v>36550.8</v>
      </c>
      <c r="J21" s="54" t="n">
        <f aca="false">I21/$I$343</f>
        <v>0.021764893430785</v>
      </c>
      <c r="K21" s="44" t="str">
        <f aca="false">IF(ISBLANK($A21),"",HYPERLINK("#ANALÍTICA!A"&amp;MATCH($A21,ANALÍTICA!A:A,0),"Link"))</f>
        <v>Link</v>
      </c>
    </row>
    <row r="22" s="25" customFormat="true" ht="25.5" hidden="false" customHeight="false" outlineLevel="0" collapsed="false">
      <c r="A22" s="49" t="s">
        <v>42</v>
      </c>
      <c r="B22" s="50" t="s">
        <v>43</v>
      </c>
      <c r="C22" s="49" t="str">
        <f aca="false">UPPER(VLOOKUP(B22,ANALÍTICA!$B:$J,2,0))</f>
        <v>PRÓPRIO</v>
      </c>
      <c r="D22" s="49" t="str">
        <f aca="false">UPPER(VLOOKUP(B22,ANALÍTICA!$B:$J,3,0))</f>
        <v>MOBILIZAÇÃO E DESMOBILIZAÇÃO DE CONTAINER</v>
      </c>
      <c r="E22" s="51" t="str">
        <f aca="false">UPPER(VLOOKUP(B22,ANALÍTICA!$B:$J,6,0))</f>
        <v>UN</v>
      </c>
      <c r="F22" s="52" t="n">
        <v>4</v>
      </c>
      <c r="G22" s="53" t="n">
        <f aca="false">VLOOKUP(B22,ANALÍTICA!$B:$J,8,0)</f>
        <v>500</v>
      </c>
      <c r="H22" s="53" t="n">
        <f aca="false">TRUNC(G22*(1+$J$9),2)</f>
        <v>648.95</v>
      </c>
      <c r="I22" s="53" t="n">
        <f aca="false">TRUNC(H22*F22,2)</f>
        <v>2595.8</v>
      </c>
      <c r="J22" s="54" t="n">
        <f aca="false">I22/$I$343</f>
        <v>0.00154572021317267</v>
      </c>
      <c r="K22" s="44" t="str">
        <f aca="false">IF(ISBLANK($A22),"",HYPERLINK("#ANALÍTICA!A"&amp;MATCH($A22,ANALÍTICA!A:A,0),"Link"))</f>
        <v>Link</v>
      </c>
    </row>
    <row r="23" s="25" customFormat="true" ht="25.5" hidden="false" customHeight="false" outlineLevel="0" collapsed="false">
      <c r="A23" s="49" t="s">
        <v>44</v>
      </c>
      <c r="B23" s="50" t="s">
        <v>45</v>
      </c>
      <c r="C23" s="49" t="str">
        <f aca="false">UPPER(VLOOKUP(B23,ANALÍTICA!$B:$J,2,0))</f>
        <v>SINAPI</v>
      </c>
      <c r="D23" s="49" t="str">
        <f aca="false">UPPER(VLOOKUP(B23,ANALÍTICA!$B:$J,3,0))</f>
        <v>EXECUÇÃO DE CENTRAL DE ARMADURA EM CANTEIRO DE OBRA, NÃO INCLUSO MOBILIÁRIO E EQUIPAMENTOS. AF_04/2016</v>
      </c>
      <c r="E23" s="51" t="str">
        <f aca="false">UPPER(VLOOKUP(B23,ANALÍTICA!$B:$J,6,0))</f>
        <v>M²</v>
      </c>
      <c r="F23" s="52" t="n">
        <v>20</v>
      </c>
      <c r="G23" s="53" t="n">
        <f aca="false">VLOOKUP(B23,ANALÍTICA!$B:$J,8,0)</f>
        <v>287.77</v>
      </c>
      <c r="H23" s="53" t="n">
        <f aca="false">TRUNC(G23*(1+$J$9),2)</f>
        <v>373.49</v>
      </c>
      <c r="I23" s="53" t="n">
        <f aca="false">TRUNC(H23*F23,2)</f>
        <v>7469.8</v>
      </c>
      <c r="J23" s="54" t="n">
        <f aca="false">I23/$I$343</f>
        <v>0.00444803946696865</v>
      </c>
      <c r="K23" s="44" t="str">
        <f aca="false">IF(ISBLANK($A23),"",HYPERLINK("#ANALÍTICA!A"&amp;MATCH($A23,ANALÍTICA!A:A,0),"Link"))</f>
        <v>Link</v>
      </c>
    </row>
    <row r="24" s="25" customFormat="true" ht="38.25" hidden="false" customHeight="false" outlineLevel="0" collapsed="false">
      <c r="A24" s="49" t="s">
        <v>46</v>
      </c>
      <c r="B24" s="50" t="s">
        <v>47</v>
      </c>
      <c r="C24" s="49" t="str">
        <f aca="false">UPPER(VLOOKUP(B24,ANALÍTICA!$B:$J,2,0))</f>
        <v>SINAPI</v>
      </c>
      <c r="D24" s="49" t="str">
        <f aca="false">UPPER(VLOOKUP(B24,ANALÍTICA!$B:$J,3,0))</f>
        <v>EXECUÇÃO DE CENTRAL DE FÔRMAS, PRODUÇÃO DE ARGAMASSA OU CONCRETO EM CANTEIRO DE OBRA, NÃO INCLUSO MOBILIÁRIO E EQUIPAMENTOS. AF_04/2016</v>
      </c>
      <c r="E24" s="51" t="str">
        <f aca="false">UPPER(VLOOKUP(B24,ANALÍTICA!$B:$J,6,0))</f>
        <v>M²</v>
      </c>
      <c r="F24" s="52" t="n">
        <v>15</v>
      </c>
      <c r="G24" s="53" t="n">
        <f aca="false">VLOOKUP(B24,ANALÍTICA!$B:$J,8,0)</f>
        <v>468.4</v>
      </c>
      <c r="H24" s="53" t="n">
        <f aca="false">TRUNC(G24*(1+$J$9),2)</f>
        <v>607.93</v>
      </c>
      <c r="I24" s="53" t="n">
        <f aca="false">TRUNC(H24*F24,2)</f>
        <v>9118.95</v>
      </c>
      <c r="J24" s="54" t="n">
        <f aca="false">I24/$I$343</f>
        <v>0.00543005830106746</v>
      </c>
      <c r="K24" s="44" t="str">
        <f aca="false">IF(ISBLANK($A24),"",HYPERLINK("#ANALÍTICA!A"&amp;MATCH($A24,ANALÍTICA!A:A,0),"Link"))</f>
        <v>Link</v>
      </c>
    </row>
    <row r="25" s="25" customFormat="true" ht="38.25" hidden="false" customHeight="false" outlineLevel="0" collapsed="false">
      <c r="A25" s="49" t="s">
        <v>48</v>
      </c>
      <c r="B25" s="50" t="s">
        <v>49</v>
      </c>
      <c r="C25" s="49" t="str">
        <f aca="false">UPPER(VLOOKUP(B25,ANALÍTICA!$B:$J,2,0))</f>
        <v>SINAPI</v>
      </c>
      <c r="D25" s="49" t="str">
        <f aca="false">UPPER(VLOOKUP(B25,ANALÍTICA!$B:$J,3,0))</f>
        <v>EXECUÇÃO DE REFEITÓRIO EM CANTEIRO DE OBRA EM CHAPA DE MADEIRA COMPENSADA, NÃO INCLUSO MOBILIÁRIO E EQUIPAMENTOS. AF_02/2016</v>
      </c>
      <c r="E25" s="51" t="str">
        <f aca="false">UPPER(VLOOKUP(B25,ANALÍTICA!$B:$J,6,0))</f>
        <v>M²</v>
      </c>
      <c r="F25" s="52" t="n">
        <v>20</v>
      </c>
      <c r="G25" s="53" t="n">
        <f aca="false">VLOOKUP(B25,ANALÍTICA!$B:$J,8,0)</f>
        <v>618.98</v>
      </c>
      <c r="H25" s="53" t="n">
        <f aca="false">TRUNC(G25*(1+$J$9),2)</f>
        <v>803.37</v>
      </c>
      <c r="I25" s="53" t="n">
        <f aca="false">TRUNC(H25*F25,2)</f>
        <v>16067.4</v>
      </c>
      <c r="J25" s="54" t="n">
        <f aca="false">I25/$I$343</f>
        <v>0.00956764964678733</v>
      </c>
      <c r="K25" s="44" t="str">
        <f aca="false">IF(ISBLANK($A25),"",HYPERLINK("#ANALÍTICA!A"&amp;MATCH($A25,ANALÍTICA!A:A,0),"Link"))</f>
        <v>Link</v>
      </c>
    </row>
    <row r="26" s="25" customFormat="true" ht="25.5" hidden="false" customHeight="false" outlineLevel="0" collapsed="false">
      <c r="A26" s="49" t="s">
        <v>50</v>
      </c>
      <c r="B26" s="50" t="s">
        <v>51</v>
      </c>
      <c r="C26" s="49" t="str">
        <f aca="false">UPPER(VLOOKUP(B26,ANALÍTICA!$B:$J,2,0))</f>
        <v>PRÓPRIO</v>
      </c>
      <c r="D26" s="49" t="str">
        <f aca="false">UPPER(VLOOKUP(B26,ANALÍTICA!$B:$J,3,0))</f>
        <v>LIGAÇÃO PROVISÓRIA DE ÁGUA, ESGOTO E ENERGIA ELÉTRICA</v>
      </c>
      <c r="E26" s="51" t="str">
        <f aca="false">UPPER(VLOOKUP(B26,ANALÍTICA!$B:$J,6,0))</f>
        <v>UN</v>
      </c>
      <c r="F26" s="52" t="n">
        <v>1</v>
      </c>
      <c r="G26" s="53" t="n">
        <f aca="false">VLOOKUP(B26,ANALÍTICA!$B:$J,8,0)</f>
        <v>6934.4</v>
      </c>
      <c r="H26" s="53" t="n">
        <f aca="false">TRUNC(G26*(1+$J$9),2)</f>
        <v>9000.15</v>
      </c>
      <c r="I26" s="53" t="n">
        <f aca="false">TRUNC(H26*F26,2)</f>
        <v>9000.15</v>
      </c>
      <c r="J26" s="54" t="n">
        <f aca="false">I26/$I$343</f>
        <v>0.00535931650226751</v>
      </c>
      <c r="K26" s="44" t="str">
        <f aca="false">IF(ISBLANK($A26),"",HYPERLINK("#ANALÍTICA!A"&amp;MATCH($A26,ANALÍTICA!A:A,0),"Link"))</f>
        <v>Link</v>
      </c>
    </row>
    <row r="27" s="25" customFormat="true" ht="14.25" hidden="false" customHeight="false" outlineLevel="0" collapsed="false">
      <c r="A27" s="45" t="s">
        <v>52</v>
      </c>
      <c r="B27" s="45"/>
      <c r="C27" s="45"/>
      <c r="D27" s="45" t="s">
        <v>53</v>
      </c>
      <c r="E27" s="45"/>
      <c r="F27" s="46"/>
      <c r="G27" s="45" t="n">
        <v>1</v>
      </c>
      <c r="H27" s="45"/>
      <c r="I27" s="47" t="n">
        <f aca="false">SUM(I28)</f>
        <v>7592.55</v>
      </c>
      <c r="J27" s="48" t="n">
        <f aca="false">SUM(J28)</f>
        <v>0.00452113337103173</v>
      </c>
      <c r="K27" s="44" t="str">
        <f aca="false">IF(ISBLANK($A27),"",HYPERLINK("#ANALÍTICA!A"&amp;MATCH($A27,ANALÍTICA!A:A,0),"Link"))</f>
        <v>Link</v>
      </c>
    </row>
    <row r="28" s="25" customFormat="true" ht="25.5" hidden="false" customHeight="false" outlineLevel="0" collapsed="false">
      <c r="A28" s="49" t="s">
        <v>54</v>
      </c>
      <c r="B28" s="50" t="s">
        <v>55</v>
      </c>
      <c r="C28" s="49" t="str">
        <f aca="false">UPPER(VLOOKUP(B28,ANALÍTICA!$B:$J,2,0))</f>
        <v>SINAPI</v>
      </c>
      <c r="D28" s="49" t="str">
        <f aca="false">UPPER(VLOOKUP(B28,ANALÍTICA!$B:$J,3,0))</f>
        <v>LOCACAO CONVENCIONAL DE OBRA, UTILIZANDO GABARITO DE TÁBUAS CORRIDAS PONTALETADAS A CADA 2,00M -  2 UTILIZAÇÕES. AF_10/2018</v>
      </c>
      <c r="E28" s="51" t="str">
        <f aca="false">UPPER(VLOOKUP(B28,ANALÍTICA!$B:$J,6,0))</f>
        <v>M</v>
      </c>
      <c r="F28" s="52" t="n">
        <v>105</v>
      </c>
      <c r="G28" s="53" t="n">
        <f aca="false">VLOOKUP(B28,ANALÍTICA!$B:$J,8,0)</f>
        <v>55.72</v>
      </c>
      <c r="H28" s="53" t="n">
        <f aca="false">TRUNC(G28*(1+$J$9),2)</f>
        <v>72.31</v>
      </c>
      <c r="I28" s="53" t="n">
        <f aca="false">TRUNC(H28*F28,2)</f>
        <v>7592.55</v>
      </c>
      <c r="J28" s="54" t="n">
        <f aca="false">I28/$I$343</f>
        <v>0.00452113337103173</v>
      </c>
      <c r="K28" s="44" t="str">
        <f aca="false">IF(ISBLANK($A28),"",HYPERLINK("#ANALÍTICA!A"&amp;MATCH($A28,ANALÍTICA!A:A,0),"Link"))</f>
        <v>Link</v>
      </c>
    </row>
    <row r="29" s="25" customFormat="true" ht="14.25" hidden="false" customHeight="false" outlineLevel="0" collapsed="false">
      <c r="A29" s="45" t="s">
        <v>56</v>
      </c>
      <c r="B29" s="45"/>
      <c r="C29" s="45"/>
      <c r="D29" s="45" t="s">
        <v>57</v>
      </c>
      <c r="E29" s="45"/>
      <c r="F29" s="46"/>
      <c r="G29" s="45" t="n">
        <v>1</v>
      </c>
      <c r="H29" s="45"/>
      <c r="I29" s="47" t="n">
        <f aca="false">SUM(I30:I32)</f>
        <v>13872</v>
      </c>
      <c r="J29" s="48" t="n">
        <f aca="false">SUM(J30:J32)</f>
        <v>0.00826035549623672</v>
      </c>
      <c r="K29" s="44" t="str">
        <f aca="false">IF(ISBLANK($A29),"",HYPERLINK("#ANALÍTICA!A"&amp;MATCH($A29,ANALÍTICA!A:A,0),"Link"))</f>
        <v>Link</v>
      </c>
    </row>
    <row r="30" s="25" customFormat="true" ht="38.25" hidden="false" customHeight="false" outlineLevel="0" collapsed="false">
      <c r="A30" s="49" t="s">
        <v>58</v>
      </c>
      <c r="B30" s="50" t="s">
        <v>59</v>
      </c>
      <c r="C30" s="49" t="str">
        <f aca="false">UPPER(VLOOKUP(B30,ANALÍTICA!$B:$J,2,0))</f>
        <v>SINAPI</v>
      </c>
      <c r="D30" s="49" t="str">
        <f aca="false">UPPER(VLOOKUP(B30,ANALÍTICA!$B:$J,3,0))</f>
        <v>GUARDA-CORPO FIXADO EM FÔRMA DE MADEIRA COM TRAVESSÕES EM MADEIRA PREGADA E FECHAMENTO EM TELA DE POLIPROPILENO PARA EDIFICAÇÕES COM ATÉ 2 PAVIMENTOS. AF_11/2017</v>
      </c>
      <c r="E30" s="51" t="str">
        <f aca="false">UPPER(VLOOKUP(B30,ANALÍTICA!$B:$J,6,0))</f>
        <v>M</v>
      </c>
      <c r="F30" s="52" t="n">
        <v>100</v>
      </c>
      <c r="G30" s="53" t="n">
        <f aca="false">VLOOKUP(B30,ANALÍTICA!$B:$J,8,0)</f>
        <v>70.4</v>
      </c>
      <c r="H30" s="53" t="n">
        <f aca="false">TRUNC(G30*(1+$J$9),2)</f>
        <v>91.37</v>
      </c>
      <c r="I30" s="53" t="n">
        <f aca="false">TRUNC(H30*F30,2)</f>
        <v>9137</v>
      </c>
      <c r="J30" s="54" t="n">
        <f aca="false">I30/$I$343</f>
        <v>0.00544080652891543</v>
      </c>
      <c r="K30" s="44" t="str">
        <f aca="false">IF(ISBLANK($A30),"",HYPERLINK("#ANALÍTICA!A"&amp;MATCH($A30,ANALÍTICA!A:A,0),"Link"))</f>
        <v>Link</v>
      </c>
    </row>
    <row r="31" s="25" customFormat="true" ht="25.5" hidden="false" customHeight="false" outlineLevel="0" collapsed="false">
      <c r="A31" s="49" t="s">
        <v>60</v>
      </c>
      <c r="B31" s="50" t="s">
        <v>61</v>
      </c>
      <c r="C31" s="49" t="str">
        <f aca="false">UPPER(VLOOKUP(B31,ANALÍTICA!$B:$J,2,0))</f>
        <v>PRÓPRIO</v>
      </c>
      <c r="D31" s="49" t="str">
        <f aca="false">UPPER(VLOOKUP(B31,ANALÍTICA!$B:$J,3,0))</f>
        <v>LINHA DE VIDA HORIZONTAL EM CABO DE AÇO INOX DIÂM. 8 MM, PERFIL 7X19, INCLUSIVE ACESSÓRIOS DE FIXAÇÃO (5 UTILIZAÇÕES)</v>
      </c>
      <c r="E31" s="51" t="str">
        <f aca="false">UPPER(VLOOKUP(B31,ANALÍTICA!$B:$J,6,0))</f>
        <v>M</v>
      </c>
      <c r="F31" s="52" t="n">
        <v>100</v>
      </c>
      <c r="G31" s="53" t="n">
        <f aca="false">VLOOKUP(B31,ANALÍTICA!$B:$J,8,0)</f>
        <v>21.69</v>
      </c>
      <c r="H31" s="53" t="n">
        <f aca="false">TRUNC(G31*(1+$J$9),2)</f>
        <v>28.15</v>
      </c>
      <c r="I31" s="53" t="n">
        <f aca="false">TRUNC(H31*F31,2)</f>
        <v>2815</v>
      </c>
      <c r="J31" s="54" t="n">
        <f aca="false">I31/$I$343</f>
        <v>0.0016762471685342</v>
      </c>
      <c r="K31" s="44" t="str">
        <f aca="false">IF(ISBLANK($A31),"",HYPERLINK("#ANALÍTICA!A"&amp;MATCH($A31,ANALÍTICA!A:A,0),"Link"))</f>
        <v>Link</v>
      </c>
    </row>
    <row r="32" s="25" customFormat="true" ht="25.5" hidden="false" customHeight="false" outlineLevel="0" collapsed="false">
      <c r="A32" s="49" t="s">
        <v>62</v>
      </c>
      <c r="B32" s="50" t="s">
        <v>63</v>
      </c>
      <c r="C32" s="49" t="str">
        <f aca="false">UPPER(VLOOKUP(B32,ANALÍTICA!$B:$J,2,0))</f>
        <v>PRÓPRIO</v>
      </c>
      <c r="D32" s="49" t="str">
        <f aca="false">UPPER(VLOOKUP(B32,ANALÍTICA!$B:$J,3,0))</f>
        <v>FORNECIMENTO/INSTALAÇÃO DE LONA PLASTICA PRETA PARA PROTEÇÕES - ROLO DE 4X100M - 80 MICRAS</v>
      </c>
      <c r="E32" s="51" t="str">
        <f aca="false">UPPER(VLOOKUP(B32,ANALÍTICA!$B:$J,6,0))</f>
        <v>M²</v>
      </c>
      <c r="F32" s="52" t="n">
        <v>500</v>
      </c>
      <c r="G32" s="53" t="n">
        <f aca="false">VLOOKUP(B32,ANALÍTICA!$B:$J,8,0)</f>
        <v>2.96</v>
      </c>
      <c r="H32" s="53" t="n">
        <f aca="false">TRUNC(G32*(1+$J$9),2)</f>
        <v>3.84</v>
      </c>
      <c r="I32" s="53" t="n">
        <f aca="false">TRUNC(H32*F32,2)</f>
        <v>1920</v>
      </c>
      <c r="J32" s="54" t="n">
        <f aca="false">I32/$I$343</f>
        <v>0.00114330179878709</v>
      </c>
      <c r="K32" s="44" t="str">
        <f aca="false">IF(ISBLANK($A32),"",HYPERLINK("#ANALÍTICA!A"&amp;MATCH($A32,ANALÍTICA!A:A,0),"Link"))</f>
        <v>Link</v>
      </c>
    </row>
    <row r="33" s="25" customFormat="true" ht="14.25" hidden="false" customHeight="false" outlineLevel="0" collapsed="false">
      <c r="A33" s="45" t="s">
        <v>64</v>
      </c>
      <c r="B33" s="45"/>
      <c r="C33" s="45"/>
      <c r="D33" s="45" t="s">
        <v>65</v>
      </c>
      <c r="E33" s="45"/>
      <c r="F33" s="46"/>
      <c r="G33" s="45" t="n">
        <v>1</v>
      </c>
      <c r="H33" s="45"/>
      <c r="I33" s="47" t="n">
        <f aca="false">SUM(I34)</f>
        <v>262.44</v>
      </c>
      <c r="J33" s="48" t="n">
        <f aca="false">SUM(J34)</f>
        <v>0.00015627506462171</v>
      </c>
      <c r="K33" s="44" t="str">
        <f aca="false">IF(ISBLANK($A33),"",HYPERLINK("#ANALÍTICA!A"&amp;MATCH($A33,ANALÍTICA!A:A,0),"Link"))</f>
        <v>Link</v>
      </c>
    </row>
    <row r="34" s="25" customFormat="true" ht="25.5" hidden="false" customHeight="false" outlineLevel="0" collapsed="false">
      <c r="A34" s="49" t="s">
        <v>66</v>
      </c>
      <c r="B34" s="50" t="s">
        <v>67</v>
      </c>
      <c r="C34" s="49" t="str">
        <f aca="false">UPPER(VLOOKUP(B34,ANALÍTICA!$B:$J,2,0))</f>
        <v>SINAPI</v>
      </c>
      <c r="D34" s="49" t="str">
        <f aca="false">UPPER(VLOOKUP(B34,ANALÍTICA!$B:$J,3,0))</f>
        <v>DEMOLIÇÃO DE ALVENARIA DE BLOCO FURADO, DE FORMA MANUAL, SEM REAPROVEITAMENTO. AF_12/2017</v>
      </c>
      <c r="E34" s="51" t="str">
        <f aca="false">UPPER(VLOOKUP(B34,ANALÍTICA!$B:$J,6,0))</f>
        <v>M³</v>
      </c>
      <c r="F34" s="52" t="n">
        <v>4.1</v>
      </c>
      <c r="G34" s="53" t="n">
        <f aca="false">VLOOKUP(B34,ANALÍTICA!$B:$J,8,0)</f>
        <v>49.32</v>
      </c>
      <c r="H34" s="53" t="n">
        <f aca="false">TRUNC(G34*(1+$J$9),2)</f>
        <v>64.01</v>
      </c>
      <c r="I34" s="53" t="n">
        <f aca="false">TRUNC(H34*F34,2)</f>
        <v>262.44</v>
      </c>
      <c r="J34" s="54" t="n">
        <f aca="false">I34/$I$343</f>
        <v>0.00015627506462171</v>
      </c>
      <c r="K34" s="44" t="str">
        <f aca="false">IF(ISBLANK($A34),"",HYPERLINK("#ANALÍTICA!A"&amp;MATCH($A34,ANALÍTICA!A:A,0),"Link"))</f>
        <v>Link</v>
      </c>
    </row>
    <row r="35" s="25" customFormat="true" ht="30" hidden="false" customHeight="true" outlineLevel="0" collapsed="false">
      <c r="A35" s="39" t="s">
        <v>68</v>
      </c>
      <c r="B35" s="39"/>
      <c r="C35" s="39"/>
      <c r="D35" s="39" t="s">
        <v>69</v>
      </c>
      <c r="E35" s="39"/>
      <c r="F35" s="40"/>
      <c r="G35" s="41" t="n">
        <v>1</v>
      </c>
      <c r="H35" s="42"/>
      <c r="I35" s="40" t="n">
        <f aca="false">SUM(I36,I41)</f>
        <v>75336</v>
      </c>
      <c r="J35" s="43" t="n">
        <f aca="false">SUM(J36,J41)</f>
        <v>0.0448603043299084</v>
      </c>
      <c r="K35" s="44" t="str">
        <f aca="false">IF(ISBLANK($A35),"",HYPERLINK("#ANALÍTICA!A"&amp;MATCH($A35,ANALÍTICA!A:A,0),"Link"))</f>
        <v>Link</v>
      </c>
    </row>
    <row r="36" s="25" customFormat="true" ht="14.25" hidden="false" customHeight="false" outlineLevel="0" collapsed="false">
      <c r="A36" s="45" t="s">
        <v>70</v>
      </c>
      <c r="B36" s="45"/>
      <c r="C36" s="45"/>
      <c r="D36" s="45" t="s">
        <v>71</v>
      </c>
      <c r="E36" s="45"/>
      <c r="F36" s="46"/>
      <c r="G36" s="45" t="n">
        <v>1</v>
      </c>
      <c r="H36" s="45"/>
      <c r="I36" s="47" t="n">
        <f aca="false">SUM(I37:I40)</f>
        <v>33113.52</v>
      </c>
      <c r="J36" s="48" t="n">
        <f aca="false">SUM(J37:J40)</f>
        <v>0.0197180973855064</v>
      </c>
      <c r="K36" s="44" t="str">
        <f aca="false">IF(ISBLANK($A36),"",HYPERLINK("#ANALÍTICA!A"&amp;MATCH($A36,ANALÍTICA!A:A,0),"Link"))</f>
        <v>Link</v>
      </c>
    </row>
    <row r="37" s="25" customFormat="true" ht="38.25" hidden="false" customHeight="false" outlineLevel="0" collapsed="false">
      <c r="A37" s="49" t="s">
        <v>72</v>
      </c>
      <c r="B37" s="50" t="s">
        <v>73</v>
      </c>
      <c r="C37" s="49" t="str">
        <f aca="false">UPPER(VLOOKUP(B37,ANALÍTICA!$B:$J,2,0))</f>
        <v>SINAPI</v>
      </c>
      <c r="D37" s="49" t="str">
        <f aca="false">UPPER(VLOOKUP(B37,ANALÍTICA!$B:$J,3,0))</f>
        <v>MONTAGEM E DESMONTAGEM DE ANDAIME MODULAR FACHADEIRO, COM PISO METÁLICO, PARA EDIFICAÇÕES COM MÚLTIPLOS PAVIMENTOS (EXCLUSIVE ANDAIME E LIMPEZA). AF_11/2017</v>
      </c>
      <c r="E37" s="51" t="str">
        <f aca="false">UPPER(VLOOKUP(B37,ANALÍTICA!$B:$J,6,0))</f>
        <v>M²</v>
      </c>
      <c r="F37" s="52" t="n">
        <v>360</v>
      </c>
      <c r="G37" s="53" t="n">
        <f aca="false">VLOOKUP(B37,ANALÍTICA!$B:$J,8,0)</f>
        <v>10.12</v>
      </c>
      <c r="H37" s="53" t="n">
        <f aca="false">TRUNC(G37*(1+$J$9),2)</f>
        <v>13.13</v>
      </c>
      <c r="I37" s="53" t="n">
        <f aca="false">TRUNC(H37*F37,2)</f>
        <v>4726.8</v>
      </c>
      <c r="J37" s="54" t="n">
        <f aca="false">I37/$I$343</f>
        <v>0.00281466611588897</v>
      </c>
      <c r="K37" s="44" t="str">
        <f aca="false">IF(ISBLANK($A37),"",HYPERLINK("#ANALÍTICA!A"&amp;MATCH($A37,ANALÍTICA!A:A,0),"Link"))</f>
        <v>Link</v>
      </c>
    </row>
    <row r="38" s="25" customFormat="true" ht="25.5" hidden="false" customHeight="false" outlineLevel="0" collapsed="false">
      <c r="A38" s="49" t="s">
        <v>74</v>
      </c>
      <c r="B38" s="50" t="s">
        <v>75</v>
      </c>
      <c r="C38" s="49" t="str">
        <f aca="false">UPPER(VLOOKUP(B38,ANALÍTICA!$B:$J,2,0))</f>
        <v>PRÓPRIO</v>
      </c>
      <c r="D38" s="49" t="str">
        <f aca="false">UPPER(VLOOKUP(B38,ANALÍTICA!$B:$J,3,0))</f>
        <v>LOCACAO DE ANDAIME METALICO TIPO FACHADEIRO</v>
      </c>
      <c r="E38" s="51" t="str">
        <f aca="false">UPPER(VLOOKUP(B38,ANALÍTICA!$B:$J,6,0))</f>
        <v>M2/MÊS</v>
      </c>
      <c r="F38" s="52" t="n">
        <v>1080</v>
      </c>
      <c r="G38" s="53" t="n">
        <f aca="false">VLOOKUP(B38,ANALÍTICA!$B:$J,8,0)</f>
        <v>17.62</v>
      </c>
      <c r="H38" s="53" t="n">
        <f aca="false">TRUNC(G38*(1+$J$9),2)</f>
        <v>22.86</v>
      </c>
      <c r="I38" s="53" t="n">
        <f aca="false">TRUNC(H38*F38,2)</f>
        <v>24688.8</v>
      </c>
      <c r="J38" s="54" t="n">
        <f aca="false">I38/$I$343</f>
        <v>0.0147014320051535</v>
      </c>
      <c r="K38" s="44" t="str">
        <f aca="false">IF(ISBLANK($A38),"",HYPERLINK("#ANALÍTICA!A"&amp;MATCH($A38,ANALÍTICA!A:A,0),"Link"))</f>
        <v>Link</v>
      </c>
    </row>
    <row r="39" s="25" customFormat="true" ht="25.5" hidden="false" customHeight="false" outlineLevel="0" collapsed="false">
      <c r="A39" s="49" t="s">
        <v>76</v>
      </c>
      <c r="B39" s="50" t="s">
        <v>77</v>
      </c>
      <c r="C39" s="49" t="str">
        <f aca="false">UPPER(VLOOKUP(B39,ANALÍTICA!$B:$J,2,0))</f>
        <v>SINAPI</v>
      </c>
      <c r="D39" s="49" t="str">
        <f aca="false">UPPER(VLOOKUP(B39,ANALÍTICA!$B:$J,3,0))</f>
        <v>MONTAGEM E DESMONTAGEM DE ANDAIME TUBULAR TIPO TORRE (EXCLUSIVE ANDAIME E LIMPEZA). AF_11/2017</v>
      </c>
      <c r="E39" s="51" t="str">
        <f aca="false">UPPER(VLOOKUP(B39,ANALÍTICA!$B:$J,6,0))</f>
        <v>M</v>
      </c>
      <c r="F39" s="52" t="n">
        <v>32</v>
      </c>
      <c r="G39" s="53" t="n">
        <f aca="false">VLOOKUP(B39,ANALÍTICA!$B:$J,8,0)</f>
        <v>18.54</v>
      </c>
      <c r="H39" s="53" t="n">
        <f aca="false">TRUNC(G39*(1+$J$9),2)</f>
        <v>24.06</v>
      </c>
      <c r="I39" s="53" t="n">
        <f aca="false">TRUNC(H39*F39,2)</f>
        <v>769.92</v>
      </c>
      <c r="J39" s="54" t="n">
        <f aca="false">I39/$I$343</f>
        <v>0.000458464021313623</v>
      </c>
      <c r="K39" s="44" t="str">
        <f aca="false">IF(ISBLANK($A39),"",HYPERLINK("#ANALÍTICA!A"&amp;MATCH($A39,ANALÍTICA!A:A,0),"Link"))</f>
        <v>Link</v>
      </c>
    </row>
    <row r="40" s="25" customFormat="true" ht="25.5" hidden="false" customHeight="false" outlineLevel="0" collapsed="false">
      <c r="A40" s="49" t="s">
        <v>78</v>
      </c>
      <c r="B40" s="50" t="s">
        <v>79</v>
      </c>
      <c r="C40" s="49" t="str">
        <f aca="false">UPPER(VLOOKUP(B40,ANALÍTICA!$B:$J,2,0))</f>
        <v>PRÓPRIO</v>
      </c>
      <c r="D40" s="49" t="str">
        <f aca="false">UPPER(VLOOKUP(B40,ANALÍTICA!$B:$J,3,0))</f>
        <v>LOCACAO DE ANDAIME METALICO TUBULAR DE ENCAIXE, TIPO DE TORRE</v>
      </c>
      <c r="E40" s="51" t="str">
        <f aca="false">UPPER(VLOOKUP(B40,ANALÍTICA!$B:$J,6,0))</f>
        <v>M/MÊS</v>
      </c>
      <c r="F40" s="52" t="n">
        <v>96</v>
      </c>
      <c r="G40" s="53" t="n">
        <f aca="false">VLOOKUP(B40,ANALÍTICA!$B:$J,8,0)</f>
        <v>23.5</v>
      </c>
      <c r="H40" s="53" t="n">
        <f aca="false">TRUNC(G40*(1+$J$9),2)</f>
        <v>30.5</v>
      </c>
      <c r="I40" s="53" t="n">
        <f aca="false">TRUNC(H40*F40,2)</f>
        <v>2928</v>
      </c>
      <c r="J40" s="54" t="n">
        <f aca="false">I40/$I$343</f>
        <v>0.00174353524315031</v>
      </c>
      <c r="K40" s="44" t="str">
        <f aca="false">IF(ISBLANK($A40),"",HYPERLINK("#ANALÍTICA!A"&amp;MATCH($A40,ANALÍTICA!A:A,0),"Link"))</f>
        <v>Link</v>
      </c>
    </row>
    <row r="41" s="25" customFormat="true" ht="14.25" hidden="false" customHeight="false" outlineLevel="0" collapsed="false">
      <c r="A41" s="45" t="s">
        <v>80</v>
      </c>
      <c r="B41" s="45"/>
      <c r="C41" s="45"/>
      <c r="D41" s="45" t="s">
        <v>81</v>
      </c>
      <c r="E41" s="45"/>
      <c r="F41" s="46"/>
      <c r="G41" s="45" t="n">
        <v>1</v>
      </c>
      <c r="H41" s="45"/>
      <c r="I41" s="47" t="n">
        <f aca="false">SUM(I42)</f>
        <v>42222.48</v>
      </c>
      <c r="J41" s="48" t="n">
        <f aca="false">SUM(J42)</f>
        <v>0.025142206944402</v>
      </c>
      <c r="K41" s="44" t="str">
        <f aca="false">IF(ISBLANK($A41),"",HYPERLINK("#ANALÍTICA!A"&amp;MATCH($A41,ANALÍTICA!A:A,0),"Link"))</f>
        <v>Link</v>
      </c>
    </row>
    <row r="42" s="25" customFormat="true" ht="25.5" hidden="false" customHeight="false" outlineLevel="0" collapsed="false">
      <c r="A42" s="49" t="s">
        <v>82</v>
      </c>
      <c r="B42" s="50" t="s">
        <v>83</v>
      </c>
      <c r="C42" s="49" t="str">
        <f aca="false">UPPER(VLOOKUP(B42,ANALÍTICA!$B:$J,2,0))</f>
        <v>PRÓPRIO</v>
      </c>
      <c r="D42" s="49" t="str">
        <f aca="false">UPPER(VLOOKUP(B42,ANALÍTICA!$B:$J,3,0))</f>
        <v>GUINCHO ELETRICO DE COLUNA, CAPACIDADE 400 KG, COM MOTO FREIO</v>
      </c>
      <c r="E42" s="51" t="str">
        <f aca="false">UPPER(VLOOKUP(B42,ANALÍTICA!$B:$J,6,0))</f>
        <v>MÊS</v>
      </c>
      <c r="F42" s="52" t="n">
        <v>6</v>
      </c>
      <c r="G42" s="53" t="n">
        <f aca="false">VLOOKUP(B42,ANALÍTICA!$B:$J,8,0)</f>
        <v>5421.9</v>
      </c>
      <c r="H42" s="53" t="n">
        <f aca="false">TRUNC(G42*(1+$J$9),2)</f>
        <v>7037.08</v>
      </c>
      <c r="I42" s="53" t="n">
        <f aca="false">TRUNC(H42*F42,2)</f>
        <v>42222.48</v>
      </c>
      <c r="J42" s="54" t="n">
        <f aca="false">I42/$I$343</f>
        <v>0.025142206944402</v>
      </c>
      <c r="K42" s="44" t="str">
        <f aca="false">IF(ISBLANK($A42),"",HYPERLINK("#ANALÍTICA!A"&amp;MATCH($A42,ANALÍTICA!A:A,0),"Link"))</f>
        <v>Link</v>
      </c>
    </row>
    <row r="43" s="25" customFormat="true" ht="30" hidden="false" customHeight="true" outlineLevel="0" collapsed="false">
      <c r="A43" s="39" t="s">
        <v>84</v>
      </c>
      <c r="B43" s="39"/>
      <c r="C43" s="39"/>
      <c r="D43" s="39" t="s">
        <v>85</v>
      </c>
      <c r="E43" s="39"/>
      <c r="F43" s="40"/>
      <c r="G43" s="41" t="n">
        <v>1</v>
      </c>
      <c r="H43" s="42"/>
      <c r="I43" s="40" t="n">
        <f aca="false">SUM(I44,I49)</f>
        <v>14702.02</v>
      </c>
      <c r="J43" s="43" t="n">
        <f aca="false">SUM(J44,J49)</f>
        <v>0.00875460724573112</v>
      </c>
      <c r="K43" s="44" t="str">
        <f aca="false">IF(ISBLANK($A43),"",HYPERLINK("#ANALÍTICA!A"&amp;MATCH($A43,ANALÍTICA!A:A,0),"Link"))</f>
        <v>Link</v>
      </c>
    </row>
    <row r="44" s="25" customFormat="true" ht="14.25" hidden="false" customHeight="false" outlineLevel="0" collapsed="false">
      <c r="A44" s="45" t="s">
        <v>86</v>
      </c>
      <c r="B44" s="45"/>
      <c r="C44" s="45"/>
      <c r="D44" s="45" t="s">
        <v>87</v>
      </c>
      <c r="E44" s="45"/>
      <c r="F44" s="46"/>
      <c r="G44" s="45" t="n">
        <v>1</v>
      </c>
      <c r="H44" s="45"/>
      <c r="I44" s="47" t="n">
        <f aca="false">SUM(I45:I48)</f>
        <v>10751.92</v>
      </c>
      <c r="J44" s="48" t="n">
        <f aca="false">SUM(J45:J48)</f>
        <v>0.00640244243563275</v>
      </c>
      <c r="K44" s="44" t="str">
        <f aca="false">IF(ISBLANK($A44),"",HYPERLINK("#ANALÍTICA!A"&amp;MATCH($A44,ANALÍTICA!A:A,0),"Link"))</f>
        <v>Link</v>
      </c>
    </row>
    <row r="45" s="25" customFormat="true" ht="25.5" hidden="false" customHeight="false" outlineLevel="0" collapsed="false">
      <c r="A45" s="49" t="s">
        <v>88</v>
      </c>
      <c r="B45" s="50" t="s">
        <v>89</v>
      </c>
      <c r="C45" s="49" t="str">
        <f aca="false">UPPER(VLOOKUP(B45,ANALÍTICA!$B:$J,2,0))</f>
        <v>PRÓPRIO</v>
      </c>
      <c r="D45" s="49" t="str">
        <f aca="false">UPPER(VLOOKUP(B45,ANALÍTICA!$B:$J,3,0))</f>
        <v>LIMPEZA MECANIZADA DE TERRENO COM REMOCAO DE CAMADA VEGETAL</v>
      </c>
      <c r="E45" s="51" t="str">
        <f aca="false">UPPER(VLOOKUP(B45,ANALÍTICA!$B:$J,6,0))</f>
        <v>M²</v>
      </c>
      <c r="F45" s="52" t="n">
        <v>206</v>
      </c>
      <c r="G45" s="53" t="n">
        <f aca="false">VLOOKUP(B45,ANALÍTICA!$B:$J,8,0)</f>
        <v>0.75</v>
      </c>
      <c r="H45" s="53" t="n">
        <f aca="false">TRUNC(G45*(1+$J$9),2)</f>
        <v>0.97</v>
      </c>
      <c r="I45" s="53" t="n">
        <f aca="false">TRUNC(H45*F45,2)</f>
        <v>199.82</v>
      </c>
      <c r="J45" s="54" t="n">
        <f aca="false">I45/$I$343</f>
        <v>0.000118986752830019</v>
      </c>
      <c r="K45" s="44" t="str">
        <f aca="false">IF(ISBLANK($A45),"",HYPERLINK("#ANALÍTICA!A"&amp;MATCH($A45,ANALÍTICA!A:A,0),"Link"))</f>
        <v>Link</v>
      </c>
    </row>
    <row r="46" s="25" customFormat="true" ht="25.5" hidden="false" customHeight="false" outlineLevel="0" collapsed="false">
      <c r="A46" s="49" t="s">
        <v>90</v>
      </c>
      <c r="B46" s="50" t="s">
        <v>91</v>
      </c>
      <c r="C46" s="49" t="str">
        <f aca="false">UPPER(VLOOKUP(B46,ANALÍTICA!$B:$J,2,0))</f>
        <v>PRÓPRIO</v>
      </c>
      <c r="D46" s="49" t="str">
        <f aca="false">UPPER(VLOOKUP(B46,ANALÍTICA!$B:$J,3,0))</f>
        <v>CARGA E TRANSPORTE DE ENTULHOS DECORRENTES DE LIMPEZAS E DEMOLIÇÕES - CAÇAMBA 5,0 M³ </v>
      </c>
      <c r="E46" s="51" t="str">
        <f aca="false">UPPER(VLOOKUP(B46,ANALÍTICA!$B:$J,6,0))</f>
        <v>M³</v>
      </c>
      <c r="F46" s="52" t="n">
        <v>80</v>
      </c>
      <c r="G46" s="53" t="n">
        <f aca="false">VLOOKUP(B46,ANALÍTICA!$B:$J,8,0)</f>
        <v>81.14</v>
      </c>
      <c r="H46" s="53" t="n">
        <f aca="false">TRUNC(G46*(1+$J$9),2)</f>
        <v>105.31</v>
      </c>
      <c r="I46" s="53" t="n">
        <f aca="false">TRUNC(H46*F46,2)</f>
        <v>8424.8</v>
      </c>
      <c r="J46" s="54" t="n">
        <f aca="false">I46/$I$343</f>
        <v>0.00501671301792785</v>
      </c>
      <c r="K46" s="44" t="str">
        <f aca="false">IF(ISBLANK($A46),"",HYPERLINK("#ANALÍTICA!A"&amp;MATCH($A46,ANALÍTICA!A:A,0),"Link"))</f>
        <v>Link</v>
      </c>
    </row>
    <row r="47" s="25" customFormat="true" ht="25.5" hidden="false" customHeight="false" outlineLevel="0" collapsed="false">
      <c r="A47" s="49" t="s">
        <v>92</v>
      </c>
      <c r="B47" s="50" t="s">
        <v>93</v>
      </c>
      <c r="C47" s="49" t="str">
        <f aca="false">UPPER(VLOOKUP(B47,ANALÍTICA!$B:$J,2,0))</f>
        <v>SINAPI</v>
      </c>
      <c r="D47" s="49" t="str">
        <f aca="false">UPPER(VLOOKUP(B47,ANALÍTICA!$B:$J,3,0))</f>
        <v>CORTE RASO E RECORTE DE ÁRVORE COM DIÂMETRO DE TRONCO MAIOR OU IGUAL A 0,40 M E MENOR QUE 0,60 M.AF_05/2018</v>
      </c>
      <c r="E47" s="51" t="str">
        <f aca="false">UPPER(VLOOKUP(B47,ANALÍTICA!$B:$J,6,0))</f>
        <v>UN</v>
      </c>
      <c r="F47" s="52" t="n">
        <v>6</v>
      </c>
      <c r="G47" s="53" t="n">
        <f aca="false">VLOOKUP(B47,ANALÍTICA!$B:$J,8,0)</f>
        <v>108.38</v>
      </c>
      <c r="H47" s="53" t="n">
        <f aca="false">TRUNC(G47*(1+$J$9),2)</f>
        <v>140.66</v>
      </c>
      <c r="I47" s="53" t="n">
        <f aca="false">TRUNC(H47*F47,2)</f>
        <v>843.96</v>
      </c>
      <c r="J47" s="54" t="n">
        <f aca="false">I47/$I$343</f>
        <v>0.00050255259692935</v>
      </c>
      <c r="K47" s="44" t="str">
        <f aca="false">IF(ISBLANK($A47),"",HYPERLINK("#ANALÍTICA!A"&amp;MATCH($A47,ANALÍTICA!A:A,0),"Link"))</f>
        <v>Link</v>
      </c>
    </row>
    <row r="48" s="25" customFormat="true" ht="25.5" hidden="false" customHeight="false" outlineLevel="0" collapsed="false">
      <c r="A48" s="49" t="s">
        <v>94</v>
      </c>
      <c r="B48" s="50" t="s">
        <v>95</v>
      </c>
      <c r="C48" s="49" t="str">
        <f aca="false">UPPER(VLOOKUP(B48,ANALÍTICA!$B:$J,2,0))</f>
        <v>SINAPI</v>
      </c>
      <c r="D48" s="49" t="str">
        <f aca="false">UPPER(VLOOKUP(B48,ANALÍTICA!$B:$J,3,0))</f>
        <v>REMOÇÃO DE RAÍZES REMANESCENTES DE TRONCO DE ÁRVORE COM DIÂMETRO MAIOR OU IGUAL A 0,40 M E MENOR QUE 0,60 M.AF_05/2018</v>
      </c>
      <c r="E48" s="51" t="str">
        <f aca="false">UPPER(VLOOKUP(B48,ANALÍTICA!$B:$J,6,0))</f>
        <v>UN</v>
      </c>
      <c r="F48" s="52" t="n">
        <v>6</v>
      </c>
      <c r="G48" s="53" t="n">
        <f aca="false">VLOOKUP(B48,ANALÍTICA!$B:$J,8,0)</f>
        <v>164.8</v>
      </c>
      <c r="H48" s="53" t="n">
        <f aca="false">TRUNC(G48*(1+$J$9),2)</f>
        <v>213.89</v>
      </c>
      <c r="I48" s="53" t="n">
        <f aca="false">TRUNC(H48*F48,2)</f>
        <v>1283.34</v>
      </c>
      <c r="J48" s="54" t="n">
        <f aca="false">I48/$I$343</f>
        <v>0.000764190067945533</v>
      </c>
      <c r="K48" s="44" t="str">
        <f aca="false">IF(ISBLANK($A48),"",HYPERLINK("#ANALÍTICA!A"&amp;MATCH($A48,ANALÍTICA!A:A,0),"Link"))</f>
        <v>Link</v>
      </c>
    </row>
    <row r="49" s="25" customFormat="true" ht="14.25" hidden="false" customHeight="false" outlineLevel="0" collapsed="false">
      <c r="A49" s="45" t="s">
        <v>96</v>
      </c>
      <c r="B49" s="45"/>
      <c r="C49" s="45"/>
      <c r="D49" s="45" t="s">
        <v>97</v>
      </c>
      <c r="E49" s="45"/>
      <c r="F49" s="46"/>
      <c r="G49" s="45" t="n">
        <v>1</v>
      </c>
      <c r="H49" s="45"/>
      <c r="I49" s="47" t="n">
        <f aca="false">SUM(I50)</f>
        <v>3950.1</v>
      </c>
      <c r="J49" s="48" t="n">
        <f aca="false">SUM(J50)</f>
        <v>0.00235216481009838</v>
      </c>
      <c r="K49" s="44" t="str">
        <f aca="false">IF(ISBLANK($A49),"",HYPERLINK("#ANALÍTICA!A"&amp;MATCH($A49,ANALÍTICA!A:A,0),"Link"))</f>
        <v>Link</v>
      </c>
    </row>
    <row r="50" s="25" customFormat="true" ht="25.5" hidden="false" customHeight="false" outlineLevel="0" collapsed="false">
      <c r="A50" s="49" t="s">
        <v>98</v>
      </c>
      <c r="B50" s="50" t="s">
        <v>99</v>
      </c>
      <c r="C50" s="49" t="str">
        <f aca="false">UPPER(VLOOKUP(B50,ANALÍTICA!$B:$J,2,0))</f>
        <v>PRÓPRIO</v>
      </c>
      <c r="D50" s="49" t="str">
        <f aca="false">UPPER(VLOOKUP(B50,ANALÍTICA!$B:$J,3,0))</f>
        <v>ATERRO MANUAL COM SOLO ARGILO-ARENOSO E COMPACTAÇÃO MECANIZADA.</v>
      </c>
      <c r="E50" s="51" t="str">
        <f aca="false">UPPER(VLOOKUP(B50,ANALÍTICA!$B:$J,6,0))</f>
        <v>M³</v>
      </c>
      <c r="F50" s="52" t="n">
        <v>42</v>
      </c>
      <c r="G50" s="53" t="n">
        <f aca="false">VLOOKUP(B50,ANALÍTICA!$B:$J,8,0)</f>
        <v>72.47</v>
      </c>
      <c r="H50" s="53" t="n">
        <f aca="false">TRUNC(G50*(1+$J$9),2)</f>
        <v>94.05</v>
      </c>
      <c r="I50" s="53" t="n">
        <f aca="false">TRUNC(H50*F50,2)</f>
        <v>3950.1</v>
      </c>
      <c r="J50" s="54" t="n">
        <f aca="false">I50/$I$343</f>
        <v>0.00235216481009838</v>
      </c>
      <c r="K50" s="44" t="str">
        <f aca="false">IF(ISBLANK($A50),"",HYPERLINK("#ANALÍTICA!A"&amp;MATCH($A50,ANALÍTICA!A:A,0),"Link"))</f>
        <v>Link</v>
      </c>
    </row>
    <row r="51" s="25" customFormat="true" ht="30" hidden="false" customHeight="true" outlineLevel="0" collapsed="false">
      <c r="A51" s="39" t="s">
        <v>100</v>
      </c>
      <c r="B51" s="39"/>
      <c r="C51" s="39"/>
      <c r="D51" s="39" t="s">
        <v>101</v>
      </c>
      <c r="E51" s="39"/>
      <c r="F51" s="40"/>
      <c r="G51" s="41" t="n">
        <v>1</v>
      </c>
      <c r="H51" s="42"/>
      <c r="I51" s="40" t="n">
        <f aca="false">SUM(I52,I59,I72,I76)</f>
        <v>394572.99</v>
      </c>
      <c r="J51" s="43" t="n">
        <f aca="false">SUM(J52,J59,J72,J76)</f>
        <v>0.234956254801979</v>
      </c>
      <c r="K51" s="44" t="str">
        <f aca="false">IF(ISBLANK($A51),"",HYPERLINK("#ANALÍTICA!A"&amp;MATCH($A51,ANALÍTICA!A:A,0),"Link"))</f>
        <v>Link</v>
      </c>
    </row>
    <row r="52" s="25" customFormat="true" ht="14.25" hidden="false" customHeight="false" outlineLevel="0" collapsed="false">
      <c r="A52" s="45" t="s">
        <v>102</v>
      </c>
      <c r="B52" s="45"/>
      <c r="C52" s="45"/>
      <c r="D52" s="45" t="s">
        <v>103</v>
      </c>
      <c r="E52" s="45"/>
      <c r="F52" s="46"/>
      <c r="G52" s="45" t="n">
        <v>1</v>
      </c>
      <c r="H52" s="45"/>
      <c r="I52" s="47" t="n">
        <f aca="false">SUM(I53:I58)</f>
        <v>42395.43</v>
      </c>
      <c r="J52" s="48" t="n">
        <f aca="false">SUM(J53:J58)</f>
        <v>0.0252451934267459</v>
      </c>
      <c r="K52" s="44" t="str">
        <f aca="false">IF(ISBLANK($A52),"",HYPERLINK("#ANALÍTICA!A"&amp;MATCH($A52,ANALÍTICA!A:A,0),"Link"))</f>
        <v>Link</v>
      </c>
    </row>
    <row r="53" s="25" customFormat="true" ht="25.5" hidden="false" customHeight="false" outlineLevel="0" collapsed="false">
      <c r="A53" s="49" t="s">
        <v>104</v>
      </c>
      <c r="B53" s="50" t="s">
        <v>105</v>
      </c>
      <c r="C53" s="49" t="str">
        <f aca="false">UPPER(VLOOKUP(B53,ANALÍTICA!$B:$J,2,0))</f>
        <v>PRÓPRIO</v>
      </c>
      <c r="D53" s="49" t="str">
        <f aca="false">UPPER(VLOOKUP(B53,ANALÍTICA!$B:$J,3,0))</f>
        <v>ENSAIO DE SONDAGEM À PERCUSSÃO - STANDARD PENETRATION TEST (SPT) - INCLUSO MOBILIZAÇÃO, DESMOBILIZAÇÃO E LAUDO</v>
      </c>
      <c r="E53" s="51" t="str">
        <f aca="false">UPPER(VLOOKUP(B53,ANALÍTICA!$B:$J,6,0))</f>
        <v>UN</v>
      </c>
      <c r="F53" s="52" t="n">
        <v>3</v>
      </c>
      <c r="G53" s="53" t="n">
        <f aca="false">VLOOKUP(B53,ANALÍTICA!$B:$J,8,0)</f>
        <v>1405.5</v>
      </c>
      <c r="H53" s="53" t="n">
        <f aca="false">TRUNC(G53*(1+$J$9),2)</f>
        <v>1824.19</v>
      </c>
      <c r="I53" s="53" t="n">
        <f aca="false">TRUNC(H53*F53,2)</f>
        <v>5472.57</v>
      </c>
      <c r="J53" s="54" t="n">
        <f aca="false">I53/$I$343</f>
        <v>0.00325874954426472</v>
      </c>
      <c r="K53" s="44" t="str">
        <f aca="false">IF(ISBLANK($A53),"",HYPERLINK("#ANALÍTICA!A"&amp;MATCH($A53,ANALÍTICA!A:A,0),"Link"))</f>
        <v>Link</v>
      </c>
    </row>
    <row r="54" s="25" customFormat="true" ht="38.25" hidden="false" customHeight="false" outlineLevel="0" collapsed="false">
      <c r="A54" s="49" t="s">
        <v>106</v>
      </c>
      <c r="B54" s="50" t="s">
        <v>107</v>
      </c>
      <c r="C54" s="49" t="str">
        <f aca="false">UPPER(VLOOKUP(B54,ANALÍTICA!$B:$J,2,0))</f>
        <v>PRÓPRIO</v>
      </c>
      <c r="D54" s="49" t="str">
        <f aca="false">UPPER(VLOOKUP(B54,ANALÍTICA!$B:$J,3,0))</f>
        <v>MOBILIZAÇÃO E DEMOBILIZAÇÃO DE EQUIPAMENTO PARA EXECUÇÃO DE ESTACA ESCAVADA – CONFORME PROJETO</v>
      </c>
      <c r="E54" s="51" t="str">
        <f aca="false">UPPER(VLOOKUP(B54,ANALÍTICA!$B:$J,6,0))</f>
        <v>UN</v>
      </c>
      <c r="F54" s="52" t="n">
        <v>1</v>
      </c>
      <c r="G54" s="53" t="n">
        <f aca="false">VLOOKUP(B54,ANALÍTICA!$B:$J,8,0)</f>
        <v>3407.88</v>
      </c>
      <c r="H54" s="53" t="n">
        <f aca="false">TRUNC(G54*(1+$J$9),2)</f>
        <v>4423.08</v>
      </c>
      <c r="I54" s="53" t="n">
        <f aca="false">TRUNC(H54*F54,2)</f>
        <v>4423.08</v>
      </c>
      <c r="J54" s="54" t="n">
        <f aca="false">I54/$I$343</f>
        <v>0.00263381006259333</v>
      </c>
      <c r="K54" s="44" t="str">
        <f aca="false">IF(ISBLANK($A54),"",HYPERLINK("#ANALÍTICA!A"&amp;MATCH($A54,ANALÍTICA!A:A,0),"Link"))</f>
        <v>Link</v>
      </c>
    </row>
    <row r="55" s="25" customFormat="true" ht="38.25" hidden="false" customHeight="false" outlineLevel="0" collapsed="false">
      <c r="A55" s="49" t="s">
        <v>108</v>
      </c>
      <c r="B55" s="50" t="s">
        <v>109</v>
      </c>
      <c r="C55" s="49" t="str">
        <f aca="false">UPPER(VLOOKUP(B55,ANALÍTICA!$B:$J,2,0))</f>
        <v>PRÓPRIO</v>
      </c>
      <c r="D55" s="49" t="str">
        <f aca="false">UPPER(VLOOKUP(B55,ANALÍTICA!$B:$J,3,0))</f>
        <v>ESTACA ESCAVADA MECANICAMENTE, SEM FLUIDO ESTABILIZANTE, COM 30CM DE DIÂMETRO, CONCRETO LANÇADO POR CAMINHÃO BETONEIRA</v>
      </c>
      <c r="E55" s="51" t="str">
        <f aca="false">UPPER(VLOOKUP(B55,ANALÍTICA!$B:$J,6,0))</f>
        <v>M</v>
      </c>
      <c r="F55" s="52" t="n">
        <v>264</v>
      </c>
      <c r="G55" s="53" t="n">
        <f aca="false">VLOOKUP(B55,ANALÍTICA!$B:$J,8,0)</f>
        <v>71.53</v>
      </c>
      <c r="H55" s="53" t="n">
        <f aca="false">TRUNC(G55*(1+$J$9),2)</f>
        <v>92.83</v>
      </c>
      <c r="I55" s="53" t="n">
        <f aca="false">TRUNC(H55*F55,2)</f>
        <v>24507.12</v>
      </c>
      <c r="J55" s="54" t="n">
        <f aca="false">I55/$I$343</f>
        <v>0.0145932470724433</v>
      </c>
      <c r="K55" s="44" t="str">
        <f aca="false">IF(ISBLANK($A55),"",HYPERLINK("#ANALÍTICA!A"&amp;MATCH($A55,ANALÍTICA!A:A,0),"Link"))</f>
        <v>Link</v>
      </c>
    </row>
    <row r="56" s="25" customFormat="true" ht="25.5" hidden="false" customHeight="false" outlineLevel="0" collapsed="false">
      <c r="A56" s="49" t="s">
        <v>110</v>
      </c>
      <c r="B56" s="50" t="s">
        <v>111</v>
      </c>
      <c r="C56" s="49" t="str">
        <f aca="false">UPPER(VLOOKUP(B56,ANALÍTICA!$B:$J,2,0))</f>
        <v>PRÓPRIO</v>
      </c>
      <c r="D56" s="49" t="str">
        <f aca="false">UPPER(VLOOKUP(B56,ANALÍTICA!$B:$J,3,0))</f>
        <v>ARMAÇÃO DE AÇO CA-60 DIAM. DE 3,4 ATÉ 6,0 MM - FORNECIMENTO, CORTE, DOBRA E MONTAGEM</v>
      </c>
      <c r="E56" s="51" t="str">
        <f aca="false">UPPER(VLOOKUP(B56,ANALÍTICA!$B:$J,6,0))</f>
        <v>KG</v>
      </c>
      <c r="F56" s="52" t="n">
        <v>59.9</v>
      </c>
      <c r="G56" s="53" t="n">
        <f aca="false">VLOOKUP(B56,ANALÍTICA!$B:$J,8,0)</f>
        <v>14.44</v>
      </c>
      <c r="H56" s="53" t="n">
        <f aca="false">TRUNC(G56*(1+$J$9),2)</f>
        <v>18.74</v>
      </c>
      <c r="I56" s="53" t="n">
        <f aca="false">TRUNC(H56*F56,2)</f>
        <v>1122.52</v>
      </c>
      <c r="J56" s="54" t="n">
        <f aca="false">I56/$I$343</f>
        <v>0.000668426632903377</v>
      </c>
      <c r="K56" s="44" t="str">
        <f aca="false">IF(ISBLANK($A56),"",HYPERLINK("#ANALÍTICA!A"&amp;MATCH($A56,ANALÍTICA!A:A,0),"Link"))</f>
        <v>Link</v>
      </c>
    </row>
    <row r="57" s="25" customFormat="true" ht="25.5" hidden="false" customHeight="false" outlineLevel="0" collapsed="false">
      <c r="A57" s="49" t="s">
        <v>112</v>
      </c>
      <c r="B57" s="50" t="s">
        <v>113</v>
      </c>
      <c r="C57" s="49" t="str">
        <f aca="false">UPPER(VLOOKUP(B57,ANALÍTICA!$B:$J,2,0))</f>
        <v>PRÓPRIO</v>
      </c>
      <c r="D57" s="49" t="str">
        <f aca="false">UPPER(VLOOKUP(B57,ANALÍTICA!$B:$J,3,0))</f>
        <v>ARMAÇÃO DE AÇO CA-50 DE 6,30 ATÉ 12,5 MM - FORNECIMENTO, CORTE, DOBRA E MONTAGEM</v>
      </c>
      <c r="E57" s="51" t="str">
        <f aca="false">UPPER(VLOOKUP(B57,ANALÍTICA!$B:$J,6,0))</f>
        <v>KG</v>
      </c>
      <c r="F57" s="52" t="n">
        <v>368.3</v>
      </c>
      <c r="G57" s="53" t="n">
        <f aca="false">VLOOKUP(B57,ANALÍTICA!$B:$J,8,0)</f>
        <v>12.79</v>
      </c>
      <c r="H57" s="53" t="n">
        <f aca="false">TRUNC(G57*(1+$J$9),2)</f>
        <v>16.6</v>
      </c>
      <c r="I57" s="53" t="n">
        <f aca="false">TRUNC(H57*F57,2)</f>
        <v>6113.78</v>
      </c>
      <c r="J57" s="54" t="n">
        <f aca="false">I57/$I$343</f>
        <v>0.00364057066218153</v>
      </c>
      <c r="K57" s="44" t="str">
        <f aca="false">IF(ISBLANK($A57),"",HYPERLINK("#ANALÍTICA!A"&amp;MATCH($A57,ANALÍTICA!A:A,0),"Link"))</f>
        <v>Link</v>
      </c>
    </row>
    <row r="58" s="25" customFormat="true" ht="25.5" hidden="false" customHeight="false" outlineLevel="0" collapsed="false">
      <c r="A58" s="49" t="s">
        <v>114</v>
      </c>
      <c r="B58" s="50" t="s">
        <v>115</v>
      </c>
      <c r="C58" s="49" t="str">
        <f aca="false">UPPER(VLOOKUP(B58,ANALÍTICA!$B:$J,2,0))</f>
        <v>SINAPI</v>
      </c>
      <c r="D58" s="49" t="str">
        <f aca="false">UPPER(VLOOKUP(B58,ANALÍTICA!$B:$J,3,0))</f>
        <v>ARRASAMENTO MECANICO DE ESTACA DE CONCRETO ARMADO, DIAMETROS DE ATÉ 40 CM. AF_05/2021</v>
      </c>
      <c r="E58" s="51" t="str">
        <f aca="false">UPPER(VLOOKUP(B58,ANALÍTICA!$B:$J,6,0))</f>
        <v>UN</v>
      </c>
      <c r="F58" s="52" t="n">
        <v>33</v>
      </c>
      <c r="G58" s="53" t="n">
        <f aca="false">VLOOKUP(B58,ANALÍTICA!$B:$J,8,0)</f>
        <v>17.66</v>
      </c>
      <c r="H58" s="53" t="n">
        <f aca="false">TRUNC(G58*(1+$J$9),2)</f>
        <v>22.92</v>
      </c>
      <c r="I58" s="53" t="n">
        <f aca="false">TRUNC(H58*F58,2)</f>
        <v>756.36</v>
      </c>
      <c r="J58" s="54" t="n">
        <f aca="false">I58/$I$343</f>
        <v>0.000450389452359689</v>
      </c>
      <c r="K58" s="44" t="str">
        <f aca="false">IF(ISBLANK($A58),"",HYPERLINK("#ANALÍTICA!A"&amp;MATCH($A58,ANALÍTICA!A:A,0),"Link"))</f>
        <v>Link</v>
      </c>
    </row>
    <row r="59" s="25" customFormat="true" ht="14.25" hidden="false" customHeight="false" outlineLevel="0" collapsed="false">
      <c r="A59" s="45" t="s">
        <v>116</v>
      </c>
      <c r="B59" s="45"/>
      <c r="C59" s="45"/>
      <c r="D59" s="45" t="s">
        <v>117</v>
      </c>
      <c r="E59" s="45"/>
      <c r="F59" s="46"/>
      <c r="G59" s="45" t="n">
        <v>1</v>
      </c>
      <c r="H59" s="45"/>
      <c r="I59" s="47" t="n">
        <f aca="false">SUM(I60:I71)</f>
        <v>233345.38</v>
      </c>
      <c r="J59" s="48" t="n">
        <f aca="false">SUM(J60:J71)</f>
        <v>0.138950100360759</v>
      </c>
      <c r="K59" s="44" t="str">
        <f aca="false">IF(ISBLANK($A59),"",HYPERLINK("#ANALÍTICA!A"&amp;MATCH($A59,ANALÍTICA!A:A,0),"Link"))</f>
        <v>Link</v>
      </c>
    </row>
    <row r="60" s="25" customFormat="true" ht="25.5" hidden="false" customHeight="false" outlineLevel="0" collapsed="false">
      <c r="A60" s="49" t="s">
        <v>118</v>
      </c>
      <c r="B60" s="50" t="s">
        <v>119</v>
      </c>
      <c r="C60" s="49" t="str">
        <f aca="false">UPPER(VLOOKUP(B60,ANALÍTICA!$B:$J,2,0))</f>
        <v>SINAPI</v>
      </c>
      <c r="D60" s="49" t="str">
        <f aca="false">UPPER(VLOOKUP(B60,ANALÍTICA!$B:$J,3,0))</f>
        <v>ESCAVAÇÃO MANUAL PARA BLOCO DE COROAMENTO OU SAPATA (INCLUINDO ESCAVAÇÃO PARA COLOCAÇÃO DE FÔRMAS). AF_06/2017</v>
      </c>
      <c r="E60" s="51" t="str">
        <f aca="false">UPPER(VLOOKUP(B60,ANALÍTICA!$B:$J,6,0))</f>
        <v>M³</v>
      </c>
      <c r="F60" s="52" t="n">
        <v>17.82</v>
      </c>
      <c r="G60" s="53" t="n">
        <f aca="false">VLOOKUP(B60,ANALÍTICA!$B:$J,8,0)</f>
        <v>85.94</v>
      </c>
      <c r="H60" s="53" t="n">
        <f aca="false">TRUNC(G60*(1+$J$9),2)</f>
        <v>111.54</v>
      </c>
      <c r="I60" s="53" t="n">
        <f aca="false">TRUNC(H60*F60,2)</f>
        <v>1987.64</v>
      </c>
      <c r="J60" s="54" t="n">
        <f aca="false">I60/$I$343</f>
        <v>0.00118357936840686</v>
      </c>
      <c r="K60" s="44" t="str">
        <f aca="false">IF(ISBLANK($A60),"",HYPERLINK("#ANALÍTICA!A"&amp;MATCH($A60,ANALÍTICA!A:A,0),"Link"))</f>
        <v>Link</v>
      </c>
    </row>
    <row r="61" s="25" customFormat="true" ht="25.5" hidden="false" customHeight="false" outlineLevel="0" collapsed="false">
      <c r="A61" s="49" t="s">
        <v>120</v>
      </c>
      <c r="B61" s="50" t="s">
        <v>121</v>
      </c>
      <c r="C61" s="49" t="str">
        <f aca="false">UPPER(VLOOKUP(B61,ANALÍTICA!$B:$J,2,0))</f>
        <v>SINAPI</v>
      </c>
      <c r="D61" s="49" t="str">
        <f aca="false">UPPER(VLOOKUP(B61,ANALÍTICA!$B:$J,3,0))</f>
        <v>REATERRO MANUAL DE VALAS COM COMPACTAÇÃO MECANIZADA. AF_04/2016</v>
      </c>
      <c r="E61" s="51" t="str">
        <f aca="false">UPPER(VLOOKUP(B61,ANALÍTICA!$B:$J,6,0))</f>
        <v>M³</v>
      </c>
      <c r="F61" s="52" t="n">
        <v>11.88</v>
      </c>
      <c r="G61" s="53" t="n">
        <f aca="false">VLOOKUP(B61,ANALÍTICA!$B:$J,8,0)</f>
        <v>30.35</v>
      </c>
      <c r="H61" s="53" t="n">
        <f aca="false">TRUNC(G61*(1+$J$9),2)</f>
        <v>39.39</v>
      </c>
      <c r="I61" s="53" t="n">
        <f aca="false">TRUNC(H61*F61,2)</f>
        <v>467.95</v>
      </c>
      <c r="J61" s="54" t="n">
        <f aca="false">I61/$I$343</f>
        <v>0.00027865003997001</v>
      </c>
      <c r="K61" s="44" t="str">
        <f aca="false">IF(ISBLANK($A61),"",HYPERLINK("#ANALÍTICA!A"&amp;MATCH($A61,ANALÍTICA!A:A,0),"Link"))</f>
        <v>Link</v>
      </c>
    </row>
    <row r="62" s="25" customFormat="true" ht="25.5" hidden="false" customHeight="false" outlineLevel="0" collapsed="false">
      <c r="A62" s="49" t="s">
        <v>122</v>
      </c>
      <c r="B62" s="50" t="s">
        <v>123</v>
      </c>
      <c r="C62" s="49" t="str">
        <f aca="false">UPPER(VLOOKUP(B62,ANALÍTICA!$B:$J,2,0))</f>
        <v>SINAPI</v>
      </c>
      <c r="D62" s="49" t="str">
        <f aca="false">UPPER(VLOOKUP(B62,ANALÍTICA!$B:$J,3,0))</f>
        <v>LASTRO DE CONCRETO MAGRO, APLICADO EM PISOS, LAJES SOBRE SOLO OU RADIERS, ESPESSURA DE 3 CM. AF_07/2016</v>
      </c>
      <c r="E62" s="51" t="str">
        <f aca="false">UPPER(VLOOKUP(B62,ANALÍTICA!$B:$J,6,0))</f>
        <v>M²</v>
      </c>
      <c r="F62" s="52" t="n">
        <v>10.8</v>
      </c>
      <c r="G62" s="53" t="n">
        <f aca="false">VLOOKUP(B62,ANALÍTICA!$B:$J,8,0)</f>
        <v>17.5</v>
      </c>
      <c r="H62" s="53" t="n">
        <f aca="false">TRUNC(G62*(1+$J$9),2)</f>
        <v>22.71</v>
      </c>
      <c r="I62" s="53" t="n">
        <f aca="false">TRUNC(H62*F62,2)</f>
        <v>245.26</v>
      </c>
      <c r="J62" s="54" t="n">
        <f aca="false">I62/$I$343</f>
        <v>0.000146044895401313</v>
      </c>
      <c r="K62" s="44" t="str">
        <f aca="false">IF(ISBLANK($A62),"",HYPERLINK("#ANALÍTICA!A"&amp;MATCH($A62,ANALÍTICA!A:A,0),"Link"))</f>
        <v>Link</v>
      </c>
    </row>
    <row r="63" s="25" customFormat="true" ht="25.5" hidden="false" customHeight="false" outlineLevel="0" collapsed="false">
      <c r="A63" s="49" t="s">
        <v>124</v>
      </c>
      <c r="B63" s="50" t="s">
        <v>125</v>
      </c>
      <c r="C63" s="49" t="str">
        <f aca="false">UPPER(VLOOKUP(B63,ANALÍTICA!$B:$J,2,0))</f>
        <v>SINAPI</v>
      </c>
      <c r="D63" s="49" t="str">
        <f aca="false">UPPER(VLOOKUP(B63,ANALÍTICA!$B:$J,3,0))</f>
        <v>FABRICAÇÃO, MONTAGEM E DESMONTAGEM DE FÔRMA PARA BLOCOS, VIGAS E PILARES, EM MADEIRA SERRADA, E=25 MM, 4 UTILIZAÇÕES.</v>
      </c>
      <c r="E63" s="51" t="str">
        <f aca="false">UPPER(VLOOKUP(B63,ANALÍTICA!$B:$J,6,0))</f>
        <v>M²</v>
      </c>
      <c r="F63" s="52" t="n">
        <v>654.9</v>
      </c>
      <c r="G63" s="53" t="n">
        <f aca="false">VLOOKUP(B63,ANALÍTICA!$B:$J,8,0)</f>
        <v>75.93</v>
      </c>
      <c r="H63" s="53" t="n">
        <f aca="false">TRUNC(G63*(1+$J$9),2)</f>
        <v>98.54</v>
      </c>
      <c r="I63" s="53" t="n">
        <f aca="false">TRUNC(H63*F63,2)</f>
        <v>64533.84</v>
      </c>
      <c r="J63" s="54" t="n">
        <f aca="false">I63/$I$343</f>
        <v>0.0384279454972074</v>
      </c>
      <c r="K63" s="44" t="str">
        <f aca="false">IF(ISBLANK($A63),"",HYPERLINK("#ANALÍTICA!A"&amp;MATCH($A63,ANALÍTICA!A:A,0),"Link"))</f>
        <v>Link</v>
      </c>
    </row>
    <row r="64" s="25" customFormat="true" ht="25.5" hidden="false" customHeight="false" outlineLevel="0" collapsed="false">
      <c r="A64" s="49" t="s">
        <v>126</v>
      </c>
      <c r="B64" s="50" t="s">
        <v>111</v>
      </c>
      <c r="C64" s="49" t="str">
        <f aca="false">UPPER(VLOOKUP(B64,ANALÍTICA!$B:$J,2,0))</f>
        <v>PRÓPRIO</v>
      </c>
      <c r="D64" s="49" t="str">
        <f aca="false">UPPER(VLOOKUP(B64,ANALÍTICA!$B:$J,3,0))</f>
        <v>ARMAÇÃO DE AÇO CA-60 DIAM. DE 3,4 ATÉ 6,0 MM - FORNECIMENTO, CORTE, DOBRA E MONTAGEM</v>
      </c>
      <c r="E64" s="51" t="str">
        <f aca="false">UPPER(VLOOKUP(B64,ANALÍTICA!$B:$J,6,0))</f>
        <v>KG</v>
      </c>
      <c r="F64" s="52" t="n">
        <v>776</v>
      </c>
      <c r="G64" s="53" t="n">
        <f aca="false">VLOOKUP(B64,ANALÍTICA!$B:$J,8,0)</f>
        <v>14.44</v>
      </c>
      <c r="H64" s="53" t="n">
        <f aca="false">TRUNC(G64*(1+$J$9),2)</f>
        <v>18.74</v>
      </c>
      <c r="I64" s="53" t="n">
        <f aca="false">TRUNC(H64*F64,2)</f>
        <v>14542.24</v>
      </c>
      <c r="J64" s="54" t="n">
        <f aca="false">I64/$I$343</f>
        <v>0.00865946309916331</v>
      </c>
      <c r="K64" s="44" t="str">
        <f aca="false">IF(ISBLANK($A64),"",HYPERLINK("#ANALÍTICA!A"&amp;MATCH($A64,ANALÍTICA!A:A,0),"Link"))</f>
        <v>Link</v>
      </c>
    </row>
    <row r="65" s="25" customFormat="true" ht="25.5" hidden="false" customHeight="false" outlineLevel="0" collapsed="false">
      <c r="A65" s="49" t="s">
        <v>127</v>
      </c>
      <c r="B65" s="50" t="s">
        <v>113</v>
      </c>
      <c r="C65" s="49" t="str">
        <f aca="false">UPPER(VLOOKUP(B65,ANALÍTICA!$B:$J,2,0))</f>
        <v>PRÓPRIO</v>
      </c>
      <c r="D65" s="49" t="str">
        <f aca="false">UPPER(VLOOKUP(B65,ANALÍTICA!$B:$J,3,0))</f>
        <v>ARMAÇÃO DE AÇO CA-50 DE 6,30 ATÉ 12,5 MM - FORNECIMENTO, CORTE, DOBRA E MONTAGEM</v>
      </c>
      <c r="E65" s="51" t="str">
        <f aca="false">UPPER(VLOOKUP(B65,ANALÍTICA!$B:$J,6,0))</f>
        <v>KG</v>
      </c>
      <c r="F65" s="52" t="n">
        <v>2868</v>
      </c>
      <c r="G65" s="53" t="n">
        <f aca="false">VLOOKUP(B65,ANALÍTICA!$B:$J,8,0)</f>
        <v>12.79</v>
      </c>
      <c r="H65" s="53" t="n">
        <f aca="false">TRUNC(G65*(1+$J$9),2)</f>
        <v>16.6</v>
      </c>
      <c r="I65" s="53" t="n">
        <f aca="false">TRUNC(H65*F65,2)</f>
        <v>47608.8</v>
      </c>
      <c r="J65" s="54" t="n">
        <f aca="false">I65/$I$343</f>
        <v>0.0283495972281744</v>
      </c>
      <c r="K65" s="44" t="str">
        <f aca="false">IF(ISBLANK($A65),"",HYPERLINK("#ANALÍTICA!A"&amp;MATCH($A65,ANALÍTICA!A:A,0),"Link"))</f>
        <v>Link</v>
      </c>
    </row>
    <row r="66" s="25" customFormat="true" ht="25.5" hidden="false" customHeight="false" outlineLevel="0" collapsed="false">
      <c r="A66" s="49" t="s">
        <v>128</v>
      </c>
      <c r="B66" s="50" t="s">
        <v>129</v>
      </c>
      <c r="C66" s="49" t="str">
        <f aca="false">UPPER(VLOOKUP(B66,ANALÍTICA!$B:$J,2,0))</f>
        <v>PRÓPRIO</v>
      </c>
      <c r="D66" s="49" t="str">
        <f aca="false">UPPER(VLOOKUP(B66,ANALÍTICA!$B:$J,3,0))</f>
        <v>ARMAÇÃO DE AÇO CA-50 DE 16,0 ATÉ 25,0 MM - FORNECIMENTO, CORTE, DOBRA E MONTAGEM</v>
      </c>
      <c r="E66" s="51" t="str">
        <f aca="false">UPPER(VLOOKUP(B66,ANALÍTICA!$B:$J,6,0))</f>
        <v>KG</v>
      </c>
      <c r="F66" s="52" t="n">
        <v>224</v>
      </c>
      <c r="G66" s="53" t="n">
        <f aca="false">VLOOKUP(B66,ANALÍTICA!$B:$J,8,0)</f>
        <v>10.84</v>
      </c>
      <c r="H66" s="53" t="n">
        <f aca="false">TRUNC(G66*(1+$J$9),2)</f>
        <v>14.06</v>
      </c>
      <c r="I66" s="53" t="n">
        <f aca="false">TRUNC(H66*F66,2)</f>
        <v>3149.44</v>
      </c>
      <c r="J66" s="54" t="n">
        <f aca="false">I66/$I$343</f>
        <v>0.00187539605061042</v>
      </c>
      <c r="K66" s="44" t="str">
        <f aca="false">IF(ISBLANK($A66),"",HYPERLINK("#ANALÍTICA!A"&amp;MATCH($A66,ANALÍTICA!A:A,0),"Link"))</f>
        <v>Link</v>
      </c>
    </row>
    <row r="67" s="25" customFormat="true" ht="38.25" hidden="false" customHeight="false" outlineLevel="0" collapsed="false">
      <c r="A67" s="49" t="s">
        <v>130</v>
      </c>
      <c r="B67" s="50" t="s">
        <v>131</v>
      </c>
      <c r="C67" s="49" t="str">
        <f aca="false">UPPER(VLOOKUP(B67,ANALÍTICA!$B:$J,2,0))</f>
        <v>SINAPI</v>
      </c>
      <c r="D67" s="49" t="str">
        <f aca="false">UPPER(VLOOKUP(B67,ANALÍTICA!$B:$J,3,0))</f>
        <v>CONCRETO FCK = 25MPA, TRAÇO 1:2,3:2,7 (EM MASSA SECA DE CIMENTO/ AREIA MÉDIA/ BRITA 1) - PREPARO MECÂNICO COM BETONEIRA 400 L. AF_05/2021</v>
      </c>
      <c r="E67" s="51" t="str">
        <f aca="false">UPPER(VLOOKUP(B67,ANALÍTICA!$B:$J,6,0))</f>
        <v>M³</v>
      </c>
      <c r="F67" s="52" t="n">
        <v>12.2</v>
      </c>
      <c r="G67" s="53" t="n">
        <f aca="false">VLOOKUP(B67,ANALÍTICA!$B:$J,8,0)</f>
        <v>494.01</v>
      </c>
      <c r="H67" s="53" t="n">
        <f aca="false">TRUNC(G67*(1+$J$9),2)</f>
        <v>641.17</v>
      </c>
      <c r="I67" s="53" t="n">
        <f aca="false">TRUNC(H67*F67,2)</f>
        <v>7822.27</v>
      </c>
      <c r="J67" s="54" t="n">
        <f aca="false">I67/$I$343</f>
        <v>0.00465792466749911</v>
      </c>
      <c r="K67" s="44" t="str">
        <f aca="false">IF(ISBLANK($A67),"",HYPERLINK("#ANALÍTICA!A"&amp;MATCH($A67,ANALÍTICA!A:A,0),"Link"))</f>
        <v>Link</v>
      </c>
    </row>
    <row r="68" s="25" customFormat="true" ht="38.25" hidden="false" customHeight="false" outlineLevel="0" collapsed="false">
      <c r="A68" s="49" t="s">
        <v>132</v>
      </c>
      <c r="B68" s="50" t="s">
        <v>133</v>
      </c>
      <c r="C68" s="49" t="str">
        <f aca="false">UPPER(VLOOKUP(B68,ANALÍTICA!$B:$J,2,0))</f>
        <v>SINAPI</v>
      </c>
      <c r="D68" s="49" t="str">
        <f aca="false">UPPER(VLOOKUP(B68,ANALÍTICA!$B:$J,3,0))</f>
        <v>CONCRETO FCK = 30MPA, TRAÇO 1:2,1:2,5 (EM MASSA SECA DE CIMENTO/ AREIA MÉDIA/ BRITA 1) - PREPARO MECÂNICO COM BETONEIRA 400 L. AF_05/2021</v>
      </c>
      <c r="E68" s="51" t="str">
        <f aca="false">UPPER(VLOOKUP(B68,ANALÍTICA!$B:$J,6,0))</f>
        <v>M³</v>
      </c>
      <c r="F68" s="52" t="n">
        <v>47.4</v>
      </c>
      <c r="G68" s="53" t="n">
        <f aca="false">VLOOKUP(B68,ANALÍTICA!$B:$J,8,0)</f>
        <v>512.83</v>
      </c>
      <c r="H68" s="53" t="n">
        <f aca="false">TRUNC(G68*(1+$J$9),2)</f>
        <v>665.6</v>
      </c>
      <c r="I68" s="53" t="n">
        <f aca="false">TRUNC(H68*F68,2)</f>
        <v>31549.44</v>
      </c>
      <c r="J68" s="54" t="n">
        <f aca="false">I68/$I$343</f>
        <v>0.0187867351576695</v>
      </c>
      <c r="K68" s="44" t="str">
        <f aca="false">IF(ISBLANK($A68),"",HYPERLINK("#ANALÍTICA!A"&amp;MATCH($A68,ANALÍTICA!A:A,0),"Link"))</f>
        <v>Link</v>
      </c>
    </row>
    <row r="69" s="25" customFormat="true" ht="38.25" hidden="false" customHeight="false" outlineLevel="0" collapsed="false">
      <c r="A69" s="49" t="s">
        <v>134</v>
      </c>
      <c r="B69" s="50" t="s">
        <v>135</v>
      </c>
      <c r="C69" s="49" t="str">
        <f aca="false">UPPER(VLOOKUP(B69,ANALÍTICA!$B:$J,2,0))</f>
        <v>SINAPI</v>
      </c>
      <c r="D69" s="49" t="str">
        <f aca="false">UPPER(VLOOKUP(B69,ANALÍTICA!$B:$J,3,0))</f>
        <v>LAJE PRÉ-MOLDADA UNIDIRECIONAL, BIAPOIADA, PARA PISO, ENCHIMENTO EM CERÂMICA, VIGOTA CONVENCIONAL, ALTURA TOTAL DA LAJE (ENCHIMENTO+CAPA) = (8+4).</v>
      </c>
      <c r="E69" s="51" t="str">
        <f aca="false">UPPER(VLOOKUP(B69,ANALÍTICA!$B:$J,6,0))</f>
        <v>M²</v>
      </c>
      <c r="F69" s="52" t="n">
        <v>212.5</v>
      </c>
      <c r="G69" s="53" t="n">
        <f aca="false">VLOOKUP(B69,ANALÍTICA!$B:$J,8,0)</f>
        <v>187.17</v>
      </c>
      <c r="H69" s="53" t="n">
        <f aca="false">TRUNC(G69*(1+$J$9),2)</f>
        <v>242.92</v>
      </c>
      <c r="I69" s="53" t="n">
        <f aca="false">TRUNC(H69*F69,2)</f>
        <v>51620.5</v>
      </c>
      <c r="J69" s="54" t="n">
        <f aca="false">I69/$I$343</f>
        <v>0.0307384429709838</v>
      </c>
      <c r="K69" s="44" t="str">
        <f aca="false">IF(ISBLANK($A69),"",HYPERLINK("#ANALÍTICA!A"&amp;MATCH($A69,ANALÍTICA!A:A,0),"Link"))</f>
        <v>Link</v>
      </c>
    </row>
    <row r="70" s="25" customFormat="true" ht="25.5" hidden="false" customHeight="false" outlineLevel="0" collapsed="false">
      <c r="A70" s="49" t="s">
        <v>136</v>
      </c>
      <c r="B70" s="50" t="s">
        <v>137</v>
      </c>
      <c r="C70" s="49" t="str">
        <f aca="false">UPPER(VLOOKUP(B70,ANALÍTICA!$B:$J,2,0))</f>
        <v>PRÓPRIO</v>
      </c>
      <c r="D70" s="49" t="str">
        <f aca="false">UPPER(VLOOKUP(B70,ANALÍTICA!$B:$J,3,0))</f>
        <v>CAMADA DE BRITA GRADUADA 10CM E LONA PLÁSTICA EM LAJES EM CONTATO COM O TERRENO</v>
      </c>
      <c r="E70" s="51" t="str">
        <f aca="false">UPPER(VLOOKUP(B70,ANALÍTICA!$B:$J,6,0))</f>
        <v>M²</v>
      </c>
      <c r="F70" s="52" t="n">
        <v>206</v>
      </c>
      <c r="G70" s="53" t="n">
        <f aca="false">VLOOKUP(B70,ANALÍTICA!$B:$J,8,0)</f>
        <v>30.67</v>
      </c>
      <c r="H70" s="53" t="n">
        <f aca="false">TRUNC(G70*(1+$J$9),2)</f>
        <v>39.8</v>
      </c>
      <c r="I70" s="53" t="n">
        <f aca="false">TRUNC(H70*F70,2)</f>
        <v>8198.8</v>
      </c>
      <c r="J70" s="54" t="n">
        <f aca="false">I70/$I$343</f>
        <v>0.00488213686869562</v>
      </c>
      <c r="K70" s="44" t="str">
        <f aca="false">IF(ISBLANK($A70),"",HYPERLINK("#ANALÍTICA!A"&amp;MATCH($A70,ANALÍTICA!A:A,0),"Link"))</f>
        <v>Link</v>
      </c>
    </row>
    <row r="71" s="25" customFormat="true" ht="25.5" hidden="false" customHeight="false" outlineLevel="0" collapsed="false">
      <c r="A71" s="49" t="s">
        <v>138</v>
      </c>
      <c r="B71" s="50" t="s">
        <v>139</v>
      </c>
      <c r="C71" s="49" t="str">
        <f aca="false">UPPER(VLOOKUP(B71,ANALÍTICA!$B:$J,2,0))</f>
        <v>PRÓPRIO</v>
      </c>
      <c r="D71" s="49" t="str">
        <f aca="false">UPPER(VLOOKUP(B71,ANALÍTICA!$B:$J,3,0))</f>
        <v>ADITIVO IMPERMEABILIZANTE POR CRISTALIZAÇÃO PARA CONCRETO (ELEMENTOS EM CONTATO COM O SOLO) REF: EUCON VANDEX® AM - 10</v>
      </c>
      <c r="E71" s="51" t="str">
        <f aca="false">UPPER(VLOOKUP(B71,ANALÍTICA!$B:$J,6,0))</f>
        <v>KG</v>
      </c>
      <c r="F71" s="52" t="n">
        <v>40</v>
      </c>
      <c r="G71" s="53" t="n">
        <f aca="false">VLOOKUP(B71,ANALÍTICA!$B:$J,8,0)</f>
        <v>31.19</v>
      </c>
      <c r="H71" s="53" t="n">
        <f aca="false">TRUNC(G71*(1+$J$9),2)</f>
        <v>40.48</v>
      </c>
      <c r="I71" s="53" t="n">
        <f aca="false">TRUNC(H71*F71,2)</f>
        <v>1619.2</v>
      </c>
      <c r="J71" s="54" t="n">
        <f aca="false">I71/$I$343</f>
        <v>0.000964184516977112</v>
      </c>
      <c r="K71" s="44" t="str">
        <f aca="false">IF(ISBLANK($A71),"",HYPERLINK("#ANALÍTICA!A"&amp;MATCH($A71,ANALÍTICA!A:A,0),"Link"))</f>
        <v>Link</v>
      </c>
    </row>
    <row r="72" s="25" customFormat="true" ht="14.25" hidden="false" customHeight="false" outlineLevel="0" collapsed="false">
      <c r="A72" s="45" t="s">
        <v>140</v>
      </c>
      <c r="B72" s="45"/>
      <c r="C72" s="45"/>
      <c r="D72" s="45" t="s">
        <v>141</v>
      </c>
      <c r="E72" s="45"/>
      <c r="F72" s="46"/>
      <c r="G72" s="45" t="n">
        <v>1</v>
      </c>
      <c r="H72" s="45"/>
      <c r="I72" s="47" t="n">
        <f aca="false">SUM(I73:I75)</f>
        <v>8971.87</v>
      </c>
      <c r="J72" s="48" t="n">
        <f aca="false">SUM(J73:J75)</f>
        <v>0.00534247661952288</v>
      </c>
      <c r="K72" s="44" t="str">
        <f aca="false">IF(ISBLANK($A72),"",HYPERLINK("#ANALÍTICA!A"&amp;MATCH($A72,ANALÍTICA!A:A,0),"Link"))</f>
        <v>Link</v>
      </c>
    </row>
    <row r="73" s="25" customFormat="true" ht="25.5" hidden="false" customHeight="false" outlineLevel="0" collapsed="false">
      <c r="A73" s="49" t="s">
        <v>142</v>
      </c>
      <c r="B73" s="50" t="s">
        <v>143</v>
      </c>
      <c r="C73" s="49" t="str">
        <f aca="false">UPPER(VLOOKUP(B73,ANALÍTICA!$B:$J,2,0))</f>
        <v>SINAPI</v>
      </c>
      <c r="D73" s="49" t="str">
        <f aca="false">UPPER(VLOOKUP(B73,ANALÍTICA!$B:$J,3,0))</f>
        <v>DEMOLIÇÃO DE ALVENARIA PARA QUALQUER TIPO DE BLOCO, DE FORMA MECANIZADA, SEM REAPROVEITAMENTO. AF_12/2017</v>
      </c>
      <c r="E73" s="51" t="str">
        <f aca="false">UPPER(VLOOKUP(B73,ANALÍTICA!$B:$J,6,0))</f>
        <v>M³</v>
      </c>
      <c r="F73" s="52" t="n">
        <v>27</v>
      </c>
      <c r="G73" s="53" t="n">
        <f aca="false">VLOOKUP(B73,ANALÍTICA!$B:$J,8,0)</f>
        <v>50.35</v>
      </c>
      <c r="H73" s="53" t="n">
        <f aca="false">TRUNC(G73*(1+$J$9),2)</f>
        <v>65.34</v>
      </c>
      <c r="I73" s="53" t="n">
        <f aca="false">TRUNC(H73*F73,2)</f>
        <v>1764.18</v>
      </c>
      <c r="J73" s="54" t="n">
        <f aca="false">I73/$I$343</f>
        <v>0.00105051571217927</v>
      </c>
      <c r="K73" s="44" t="str">
        <f aca="false">IF(ISBLANK($A73),"",HYPERLINK("#ANALÍTICA!A"&amp;MATCH($A73,ANALÍTICA!A:A,0),"Link"))</f>
        <v>Link</v>
      </c>
    </row>
    <row r="74" s="25" customFormat="true" ht="25.5" hidden="false" customHeight="false" outlineLevel="0" collapsed="false">
      <c r="A74" s="49" t="s">
        <v>144</v>
      </c>
      <c r="B74" s="50" t="s">
        <v>145</v>
      </c>
      <c r="C74" s="49" t="str">
        <f aca="false">UPPER(VLOOKUP(B74,ANALÍTICA!$B:$J,2,0))</f>
        <v>SINAPI</v>
      </c>
      <c r="D74" s="49" t="str">
        <f aca="false">UPPER(VLOOKUP(B74,ANALÍTICA!$B:$J,3,0))</f>
        <v>DEMOLIÇÃO DE PILARES E VIGAS EM CONCRETO ARMADO, DE FORMA MECANIZADA COM MARTELETE, SEM REAPROVEITAMENTO. AF_12/2017</v>
      </c>
      <c r="E74" s="51" t="str">
        <f aca="false">UPPER(VLOOKUP(B74,ANALÍTICA!$B:$J,6,0))</f>
        <v>M³</v>
      </c>
      <c r="F74" s="52" t="n">
        <v>5.5</v>
      </c>
      <c r="G74" s="53" t="n">
        <f aca="false">VLOOKUP(B74,ANALÍTICA!$B:$J,8,0)</f>
        <v>290.52</v>
      </c>
      <c r="H74" s="53" t="n">
        <f aca="false">TRUNC(G74*(1+$J$9),2)</f>
        <v>377.06</v>
      </c>
      <c r="I74" s="53" t="n">
        <f aca="false">TRUNC(H74*F74,2)</f>
        <v>2073.83</v>
      </c>
      <c r="J74" s="54" t="n">
        <f aca="false">I74/$I$343</f>
        <v>0.00123490290071804</v>
      </c>
      <c r="K74" s="44" t="str">
        <f aca="false">IF(ISBLANK($A74),"",HYPERLINK("#ANALÍTICA!A"&amp;MATCH($A74,ANALÍTICA!A:A,0),"Link"))</f>
        <v>Link</v>
      </c>
    </row>
    <row r="75" s="25" customFormat="true" ht="25.5" hidden="false" customHeight="false" outlineLevel="0" collapsed="false">
      <c r="A75" s="49" t="s">
        <v>146</v>
      </c>
      <c r="B75" s="50" t="s">
        <v>91</v>
      </c>
      <c r="C75" s="49" t="str">
        <f aca="false">UPPER(VLOOKUP(B75,ANALÍTICA!$B:$J,2,0))</f>
        <v>PRÓPRIO</v>
      </c>
      <c r="D75" s="49" t="str">
        <f aca="false">UPPER(VLOOKUP(B75,ANALÍTICA!$B:$J,3,0))</f>
        <v>CARGA E TRANSPORTE DE ENTULHOS DECORRENTES DE LIMPEZAS E DEMOLIÇÕES - CAÇAMBA 5,0 M³ </v>
      </c>
      <c r="E75" s="51" t="str">
        <f aca="false">UPPER(VLOOKUP(B75,ANALÍTICA!$B:$J,6,0))</f>
        <v>M³</v>
      </c>
      <c r="F75" s="52" t="n">
        <v>48.75</v>
      </c>
      <c r="G75" s="53" t="n">
        <f aca="false">VLOOKUP(B75,ANALÍTICA!$B:$J,8,0)</f>
        <v>81.14</v>
      </c>
      <c r="H75" s="53" t="n">
        <f aca="false">TRUNC(G75*(1+$J$9),2)</f>
        <v>105.31</v>
      </c>
      <c r="I75" s="53" t="n">
        <f aca="false">TRUNC(H75*F75,2)</f>
        <v>5133.86</v>
      </c>
      <c r="J75" s="54" t="n">
        <f aca="false">I75/$I$343</f>
        <v>0.00305705800662556</v>
      </c>
      <c r="K75" s="44" t="str">
        <f aca="false">IF(ISBLANK($A75),"",HYPERLINK("#ANALÍTICA!A"&amp;MATCH($A75,ANALÍTICA!A:A,0),"Link"))</f>
        <v>Link</v>
      </c>
    </row>
    <row r="76" s="25" customFormat="true" ht="14.25" hidden="false" customHeight="false" outlineLevel="0" collapsed="false">
      <c r="A76" s="45" t="s">
        <v>147</v>
      </c>
      <c r="B76" s="45"/>
      <c r="C76" s="45"/>
      <c r="D76" s="45" t="s">
        <v>148</v>
      </c>
      <c r="E76" s="45"/>
      <c r="F76" s="46"/>
      <c r="G76" s="45" t="n">
        <v>1</v>
      </c>
      <c r="H76" s="45"/>
      <c r="I76" s="47" t="n">
        <f aca="false">SUM(I77:I86)</f>
        <v>109860.31</v>
      </c>
      <c r="J76" s="48" t="n">
        <f aca="false">SUM(J77:J86)</f>
        <v>0.0654184843949517</v>
      </c>
      <c r="K76" s="44" t="str">
        <f aca="false">IF(ISBLANK($A76),"",HYPERLINK("#ANALÍTICA!A"&amp;MATCH($A76,ANALÍTICA!A:A,0),"Link"))</f>
        <v>Link</v>
      </c>
    </row>
    <row r="77" s="25" customFormat="true" ht="38.25" hidden="false" customHeight="false" outlineLevel="0" collapsed="false">
      <c r="A77" s="49" t="s">
        <v>149</v>
      </c>
      <c r="B77" s="50" t="s">
        <v>150</v>
      </c>
      <c r="C77" s="49" t="str">
        <f aca="false">UPPER(VLOOKUP(B77,ANALÍTICA!$B:$J,2,0))</f>
        <v>SINAPI</v>
      </c>
      <c r="D77" s="49" t="str">
        <f aca="false">UPPER(VLOOKUP(B77,ANALÍTICA!$B:$J,3,0))</f>
        <v>ESTACA ESCAVADA MECANICAMENTE, SEM FLUIDO ESTABILIZANTE, COM 25CM DE DIÂMETRO, CONCRETO LANÇADO MANUALMENTE (EXCLUSIVE MOBILIZAÇÃO E DESMOBILIZAÇÃO).</v>
      </c>
      <c r="E77" s="51" t="str">
        <f aca="false">UPPER(VLOOKUP(B77,ANALÍTICA!$B:$J,6,0))</f>
        <v>M</v>
      </c>
      <c r="F77" s="52" t="n">
        <v>52</v>
      </c>
      <c r="G77" s="53" t="n">
        <f aca="false">VLOOKUP(B77,ANALÍTICA!$B:$J,8,0)</f>
        <v>85.09</v>
      </c>
      <c r="H77" s="53" t="n">
        <f aca="false">TRUNC(G77*(1+$J$9),2)</f>
        <v>110.43</v>
      </c>
      <c r="I77" s="53" t="n">
        <f aca="false">TRUNC(H77*F77,2)</f>
        <v>5742.36</v>
      </c>
      <c r="J77" s="54" t="n">
        <f aca="false">I77/$I$343</f>
        <v>0.00341940131108491</v>
      </c>
      <c r="K77" s="44" t="str">
        <f aca="false">IF(ISBLANK($A77),"",HYPERLINK("#ANALÍTICA!A"&amp;MATCH($A77,ANALÍTICA!A:A,0),"Link"))</f>
        <v>Link</v>
      </c>
    </row>
    <row r="78" s="25" customFormat="true" ht="25.5" hidden="false" customHeight="false" outlineLevel="0" collapsed="false">
      <c r="A78" s="49" t="s">
        <v>151</v>
      </c>
      <c r="B78" s="50" t="s">
        <v>115</v>
      </c>
      <c r="C78" s="49" t="str">
        <f aca="false">UPPER(VLOOKUP(B78,ANALÍTICA!$B:$J,2,0))</f>
        <v>SINAPI</v>
      </c>
      <c r="D78" s="49" t="str">
        <f aca="false">UPPER(VLOOKUP(B78,ANALÍTICA!$B:$J,3,0))</f>
        <v>ARRASAMENTO MECANICO DE ESTACA DE CONCRETO ARMADO, DIAMETROS DE ATÉ 40 CM. AF_05/2021</v>
      </c>
      <c r="E78" s="51" t="str">
        <f aca="false">UPPER(VLOOKUP(B78,ANALÍTICA!$B:$J,6,0))</f>
        <v>UN</v>
      </c>
      <c r="F78" s="52" t="n">
        <v>26</v>
      </c>
      <c r="G78" s="53" t="n">
        <f aca="false">VLOOKUP(B78,ANALÍTICA!$B:$J,8,0)</f>
        <v>17.66</v>
      </c>
      <c r="H78" s="53" t="n">
        <f aca="false">TRUNC(G78*(1+$J$9),2)</f>
        <v>22.92</v>
      </c>
      <c r="I78" s="53" t="n">
        <f aca="false">TRUNC(H78*F78,2)</f>
        <v>595.92</v>
      </c>
      <c r="J78" s="54" t="n">
        <f aca="false">I78/$I$343</f>
        <v>0.000354852295798543</v>
      </c>
      <c r="K78" s="44" t="str">
        <f aca="false">IF(ISBLANK($A78),"",HYPERLINK("#ANALÍTICA!A"&amp;MATCH($A78,ANALÍTICA!A:A,0),"Link"))</f>
        <v>Link</v>
      </c>
    </row>
    <row r="79" s="25" customFormat="true" ht="25.5" hidden="false" customHeight="false" outlineLevel="0" collapsed="false">
      <c r="A79" s="49" t="s">
        <v>152</v>
      </c>
      <c r="B79" s="50" t="s">
        <v>119</v>
      </c>
      <c r="C79" s="49" t="str">
        <f aca="false">UPPER(VLOOKUP(B79,ANALÍTICA!$B:$J,2,0))</f>
        <v>SINAPI</v>
      </c>
      <c r="D79" s="49" t="str">
        <f aca="false">UPPER(VLOOKUP(B79,ANALÍTICA!$B:$J,3,0))</f>
        <v>ESCAVAÇÃO MANUAL PARA BLOCO DE COROAMENTO OU SAPATA (INCLUINDO ESCAVAÇÃO PARA COLOCAÇÃO DE FÔRMAS). AF_06/2017</v>
      </c>
      <c r="E79" s="51" t="str">
        <f aca="false">UPPER(VLOOKUP(B79,ANALÍTICA!$B:$J,6,0))</f>
        <v>M³</v>
      </c>
      <c r="F79" s="52" t="n">
        <v>17.85</v>
      </c>
      <c r="G79" s="53" t="n">
        <f aca="false">VLOOKUP(B79,ANALÍTICA!$B:$J,8,0)</f>
        <v>85.94</v>
      </c>
      <c r="H79" s="53" t="n">
        <f aca="false">TRUNC(G79*(1+$J$9),2)</f>
        <v>111.54</v>
      </c>
      <c r="I79" s="53" t="n">
        <f aca="false">TRUNC(H79*F79,2)</f>
        <v>1990.98</v>
      </c>
      <c r="J79" s="54" t="n">
        <f aca="false">I79/$I$343</f>
        <v>0.001185568237161</v>
      </c>
      <c r="K79" s="44" t="str">
        <f aca="false">IF(ISBLANK($A79),"",HYPERLINK("#ANALÍTICA!A"&amp;MATCH($A79,ANALÍTICA!A:A,0),"Link"))</f>
        <v>Link</v>
      </c>
    </row>
    <row r="80" s="25" customFormat="true" ht="25.5" hidden="false" customHeight="false" outlineLevel="0" collapsed="false">
      <c r="A80" s="49" t="s">
        <v>153</v>
      </c>
      <c r="B80" s="50" t="s">
        <v>121</v>
      </c>
      <c r="C80" s="49" t="str">
        <f aca="false">UPPER(VLOOKUP(B80,ANALÍTICA!$B:$J,2,0))</f>
        <v>SINAPI</v>
      </c>
      <c r="D80" s="49" t="str">
        <f aca="false">UPPER(VLOOKUP(B80,ANALÍTICA!$B:$J,3,0))</f>
        <v>REATERRO MANUAL DE VALAS COM COMPACTAÇÃO MECANIZADA. AF_04/2016</v>
      </c>
      <c r="E80" s="51" t="str">
        <f aca="false">UPPER(VLOOKUP(B80,ANALÍTICA!$B:$J,6,0))</f>
        <v>M³</v>
      </c>
      <c r="F80" s="52" t="n">
        <v>11.9</v>
      </c>
      <c r="G80" s="53" t="n">
        <f aca="false">VLOOKUP(B80,ANALÍTICA!$B:$J,8,0)</f>
        <v>30.35</v>
      </c>
      <c r="H80" s="53" t="n">
        <f aca="false">TRUNC(G80*(1+$J$9),2)</f>
        <v>39.39</v>
      </c>
      <c r="I80" s="53" t="n">
        <f aca="false">TRUNC(H80*F80,2)</f>
        <v>468.74</v>
      </c>
      <c r="J80" s="54" t="n">
        <f aca="false">I80/$I$343</f>
        <v>0.000279120461022636</v>
      </c>
      <c r="K80" s="44" t="str">
        <f aca="false">IF(ISBLANK($A80),"",HYPERLINK("#ANALÍTICA!A"&amp;MATCH($A80,ANALÍTICA!A:A,0),"Link"))</f>
        <v>Link</v>
      </c>
    </row>
    <row r="81" s="25" customFormat="true" ht="25.5" hidden="false" customHeight="false" outlineLevel="0" collapsed="false">
      <c r="A81" s="49" t="s">
        <v>154</v>
      </c>
      <c r="B81" s="50" t="s">
        <v>123</v>
      </c>
      <c r="C81" s="49" t="str">
        <f aca="false">UPPER(VLOOKUP(B81,ANALÍTICA!$B:$J,2,0))</f>
        <v>SINAPI</v>
      </c>
      <c r="D81" s="49" t="str">
        <f aca="false">UPPER(VLOOKUP(B81,ANALÍTICA!$B:$J,3,0))</f>
        <v>LASTRO DE CONCRETO MAGRO, APLICADO EM PISOS, LAJES SOBRE SOLO OU RADIERS, ESPESSURA DE 3 CM. AF_07/2016</v>
      </c>
      <c r="E81" s="51" t="str">
        <f aca="false">UPPER(VLOOKUP(B81,ANALÍTICA!$B:$J,6,0))</f>
        <v>M²</v>
      </c>
      <c r="F81" s="52" t="n">
        <v>25</v>
      </c>
      <c r="G81" s="53" t="n">
        <f aca="false">VLOOKUP(B81,ANALÍTICA!$B:$J,8,0)</f>
        <v>17.5</v>
      </c>
      <c r="H81" s="53" t="n">
        <f aca="false">TRUNC(G81*(1+$J$9),2)</f>
        <v>22.71</v>
      </c>
      <c r="I81" s="53" t="n">
        <f aca="false">TRUNC(H81*F81,2)</f>
        <v>567.75</v>
      </c>
      <c r="J81" s="54" t="n">
        <f aca="false">I81/$I$343</f>
        <v>0.000338077914719463</v>
      </c>
      <c r="K81" s="44" t="str">
        <f aca="false">IF(ISBLANK($A81),"",HYPERLINK("#ANALÍTICA!A"&amp;MATCH($A81,ANALÍTICA!A:A,0),"Link"))</f>
        <v>Link</v>
      </c>
    </row>
    <row r="82" s="25" customFormat="true" ht="25.5" hidden="false" customHeight="false" outlineLevel="0" collapsed="false">
      <c r="A82" s="49" t="s">
        <v>155</v>
      </c>
      <c r="B82" s="50" t="s">
        <v>125</v>
      </c>
      <c r="C82" s="49" t="str">
        <f aca="false">UPPER(VLOOKUP(B82,ANALÍTICA!$B:$J,2,0))</f>
        <v>SINAPI</v>
      </c>
      <c r="D82" s="49" t="str">
        <f aca="false">UPPER(VLOOKUP(B82,ANALÍTICA!$B:$J,3,0))</f>
        <v>FABRICAÇÃO, MONTAGEM E DESMONTAGEM DE FÔRMA PARA BLOCOS, VIGAS E PILARES, EM MADEIRA SERRADA, E=25 MM, 4 UTILIZAÇÕES.</v>
      </c>
      <c r="E82" s="51" t="str">
        <f aca="false">UPPER(VLOOKUP(B82,ANALÍTICA!$B:$J,6,0))</f>
        <v>M²</v>
      </c>
      <c r="F82" s="52" t="n">
        <v>134</v>
      </c>
      <c r="G82" s="53" t="n">
        <f aca="false">VLOOKUP(B82,ANALÍTICA!$B:$J,8,0)</f>
        <v>75.93</v>
      </c>
      <c r="H82" s="53" t="n">
        <f aca="false">TRUNC(G82*(1+$J$9),2)</f>
        <v>98.54</v>
      </c>
      <c r="I82" s="53" t="n">
        <f aca="false">TRUNC(H82*F82,2)</f>
        <v>13204.36</v>
      </c>
      <c r="J82" s="54" t="n">
        <f aca="false">I82/$I$343</f>
        <v>0.00786279611449598</v>
      </c>
      <c r="K82" s="44" t="str">
        <f aca="false">IF(ISBLANK($A82),"",HYPERLINK("#ANALÍTICA!A"&amp;MATCH($A82,ANALÍTICA!A:A,0),"Link"))</f>
        <v>Link</v>
      </c>
    </row>
    <row r="83" s="25" customFormat="true" ht="25.5" hidden="false" customHeight="false" outlineLevel="0" collapsed="false">
      <c r="A83" s="49" t="s">
        <v>156</v>
      </c>
      <c r="B83" s="50" t="s">
        <v>111</v>
      </c>
      <c r="C83" s="49" t="str">
        <f aca="false">UPPER(VLOOKUP(B83,ANALÍTICA!$B:$J,2,0))</f>
        <v>PRÓPRIO</v>
      </c>
      <c r="D83" s="49" t="str">
        <f aca="false">UPPER(VLOOKUP(B83,ANALÍTICA!$B:$J,3,0))</f>
        <v>ARMAÇÃO DE AÇO CA-60 DIAM. DE 3,4 ATÉ 6,0 MM - FORNECIMENTO, CORTE, DOBRA E MONTAGEM</v>
      </c>
      <c r="E83" s="51" t="str">
        <f aca="false">UPPER(VLOOKUP(B83,ANALÍTICA!$B:$J,6,0))</f>
        <v>KG</v>
      </c>
      <c r="F83" s="52" t="n">
        <v>204</v>
      </c>
      <c r="G83" s="53" t="n">
        <f aca="false">VLOOKUP(B83,ANALÍTICA!$B:$J,8,0)</f>
        <v>14.44</v>
      </c>
      <c r="H83" s="53" t="n">
        <f aca="false">TRUNC(G83*(1+$J$9),2)</f>
        <v>18.74</v>
      </c>
      <c r="I83" s="53" t="n">
        <f aca="false">TRUNC(H83*F83,2)</f>
        <v>3822.96</v>
      </c>
      <c r="J83" s="54" t="n">
        <f aca="false">I83/$I$343</f>
        <v>0.00227645679410994</v>
      </c>
      <c r="K83" s="44" t="str">
        <f aca="false">IF(ISBLANK($A83),"",HYPERLINK("#ANALÍTICA!A"&amp;MATCH($A83,ANALÍTICA!A:A,0),"Link"))</f>
        <v>Link</v>
      </c>
    </row>
    <row r="84" s="25" customFormat="true" ht="25.5" hidden="false" customHeight="false" outlineLevel="0" collapsed="false">
      <c r="A84" s="49" t="s">
        <v>157</v>
      </c>
      <c r="B84" s="50" t="s">
        <v>113</v>
      </c>
      <c r="C84" s="49" t="str">
        <f aca="false">UPPER(VLOOKUP(B84,ANALÍTICA!$B:$J,2,0))</f>
        <v>PRÓPRIO</v>
      </c>
      <c r="D84" s="49" t="str">
        <f aca="false">UPPER(VLOOKUP(B84,ANALÍTICA!$B:$J,3,0))</f>
        <v>ARMAÇÃO DE AÇO CA-50 DE 6,30 ATÉ 12,5 MM - FORNECIMENTO, CORTE, DOBRA E MONTAGEM</v>
      </c>
      <c r="E84" s="51" t="str">
        <f aca="false">UPPER(VLOOKUP(B84,ANALÍTICA!$B:$J,6,0))</f>
        <v>KG</v>
      </c>
      <c r="F84" s="52" t="n">
        <v>744</v>
      </c>
      <c r="G84" s="53" t="n">
        <f aca="false">VLOOKUP(B84,ANALÍTICA!$B:$J,8,0)</f>
        <v>12.79</v>
      </c>
      <c r="H84" s="53" t="n">
        <f aca="false">TRUNC(G84*(1+$J$9),2)</f>
        <v>16.6</v>
      </c>
      <c r="I84" s="53" t="n">
        <f aca="false">TRUNC(H84*F84,2)</f>
        <v>12350.4</v>
      </c>
      <c r="J84" s="54" t="n">
        <f aca="false">I84/$I$343</f>
        <v>0.00735428882069795</v>
      </c>
      <c r="K84" s="44" t="str">
        <f aca="false">IF(ISBLANK($A84),"",HYPERLINK("#ANALÍTICA!A"&amp;MATCH($A84,ANALÍTICA!A:A,0),"Link"))</f>
        <v>Link</v>
      </c>
    </row>
    <row r="85" s="25" customFormat="true" ht="38.25" hidden="false" customHeight="false" outlineLevel="0" collapsed="false">
      <c r="A85" s="49" t="s">
        <v>158</v>
      </c>
      <c r="B85" s="50" t="s">
        <v>131</v>
      </c>
      <c r="C85" s="49" t="str">
        <f aca="false">UPPER(VLOOKUP(B85,ANALÍTICA!$B:$J,2,0))</f>
        <v>SINAPI</v>
      </c>
      <c r="D85" s="49" t="str">
        <f aca="false">UPPER(VLOOKUP(B85,ANALÍTICA!$B:$J,3,0))</f>
        <v>CONCRETO FCK = 25MPA, TRAÇO 1:2,3:2,7 (EM MASSA SECA DE CIMENTO/ AREIA MÉDIA/ BRITA 1) - PREPARO MECÂNICO COM BETONEIRA 400 L. AF_05/2021</v>
      </c>
      <c r="E85" s="51" t="str">
        <f aca="false">UPPER(VLOOKUP(B85,ANALÍTICA!$B:$J,6,0))</f>
        <v>M³</v>
      </c>
      <c r="F85" s="52" t="n">
        <v>9.7</v>
      </c>
      <c r="G85" s="53" t="n">
        <f aca="false">VLOOKUP(B85,ANALÍTICA!$B:$J,8,0)</f>
        <v>494.01</v>
      </c>
      <c r="H85" s="53" t="n">
        <f aca="false">TRUNC(G85*(1+$J$9),2)</f>
        <v>641.17</v>
      </c>
      <c r="I85" s="53" t="n">
        <f aca="false">TRUNC(H85*F85,2)</f>
        <v>6219.34</v>
      </c>
      <c r="J85" s="54" t="n">
        <f aca="false">I85/$I$343</f>
        <v>0.00370342844232734</v>
      </c>
      <c r="K85" s="44" t="str">
        <f aca="false">IF(ISBLANK($A85),"",HYPERLINK("#ANALÍTICA!A"&amp;MATCH($A85,ANALÍTICA!A:A,0),"Link"))</f>
        <v>Link</v>
      </c>
    </row>
    <row r="86" s="25" customFormat="true" ht="38.25" hidden="false" customHeight="false" outlineLevel="0" collapsed="false">
      <c r="A86" s="49" t="s">
        <v>159</v>
      </c>
      <c r="B86" s="50" t="s">
        <v>160</v>
      </c>
      <c r="C86" s="49" t="str">
        <f aca="false">UPPER(VLOOKUP(B86,ANALÍTICA!$B:$J,2,0))</f>
        <v>PRÓPRIO</v>
      </c>
      <c r="D86" s="49" t="str">
        <f aca="false">UPPER(VLOOKUP(B86,ANALÍTICA!$B:$J,3,0))</f>
        <v>MURO EM ALVENARIA DE TIJOLOS CERÂMICOS FURADOS NA HORIZONTAL DE 11,5X19X19 CM, INCLUSIVE CHAPISCO, REBOCO, MASSA ACRÍLICA, SELADOR, PINTURA E CHAPIM PRÉ-MOLDADO, H = 230 CM</v>
      </c>
      <c r="E86" s="51" t="str">
        <f aca="false">UPPER(VLOOKUP(B86,ANALÍTICA!$B:$J,6,0))</f>
        <v>M</v>
      </c>
      <c r="F86" s="52" t="n">
        <v>75</v>
      </c>
      <c r="G86" s="53" t="n">
        <f aca="false">VLOOKUP(B86,ANALÍTICA!$B:$J,8,0)</f>
        <v>666.7</v>
      </c>
      <c r="H86" s="53" t="n">
        <f aca="false">TRUNC(G86*(1+$J$9),2)</f>
        <v>865.3</v>
      </c>
      <c r="I86" s="53" t="n">
        <f aca="false">TRUNC(H86*F86,2)</f>
        <v>64897.5</v>
      </c>
      <c r="J86" s="54" t="n">
        <f aca="false">I86/$I$343</f>
        <v>0.0386444940035339</v>
      </c>
      <c r="K86" s="44" t="str">
        <f aca="false">IF(ISBLANK($A86),"",HYPERLINK("#ANALÍTICA!A"&amp;MATCH($A86,ANALÍTICA!A:A,0),"Link"))</f>
        <v>Link</v>
      </c>
    </row>
    <row r="87" s="25" customFormat="true" ht="30" hidden="false" customHeight="true" outlineLevel="0" collapsed="false">
      <c r="A87" s="39" t="s">
        <v>161</v>
      </c>
      <c r="B87" s="39"/>
      <c r="C87" s="39"/>
      <c r="D87" s="39" t="s">
        <v>162</v>
      </c>
      <c r="E87" s="39"/>
      <c r="F87" s="40"/>
      <c r="G87" s="41" t="n">
        <v>1</v>
      </c>
      <c r="H87" s="42"/>
      <c r="I87" s="40" t="n">
        <f aca="false">SUM(I88,I95,I103,I111,I115,I122,I131,I135,I141,I145,I152,I161,I164,I168,I174,I176)</f>
        <v>516292.75</v>
      </c>
      <c r="J87" s="43" t="n">
        <f aca="false">SUM(J88,J95,J103,J111,J115,J122,J131,J135,J141,J145,J152,J161,J164,J168,J174,J176)</f>
        <v>0.307436682174861</v>
      </c>
      <c r="K87" s="44" t="str">
        <f aca="false">IF(ISBLANK($A87),"",HYPERLINK("#ANALÍTICA!A"&amp;MATCH($A87,ANALÍTICA!A:A,0),"Link"))</f>
        <v>Link</v>
      </c>
    </row>
    <row r="88" s="25" customFormat="true" ht="14.25" hidden="false" customHeight="false" outlineLevel="0" collapsed="false">
      <c r="A88" s="45" t="s">
        <v>163</v>
      </c>
      <c r="B88" s="45"/>
      <c r="C88" s="45"/>
      <c r="D88" s="45" t="s">
        <v>164</v>
      </c>
      <c r="E88" s="45"/>
      <c r="F88" s="46"/>
      <c r="G88" s="45" t="n">
        <v>1</v>
      </c>
      <c r="H88" s="45"/>
      <c r="I88" s="47" t="n">
        <f aca="false">SUM(I89:I94)</f>
        <v>62659.3</v>
      </c>
      <c r="J88" s="48" t="n">
        <f aca="false">SUM(J89:J94)</f>
        <v>0.0373117137503854</v>
      </c>
      <c r="K88" s="44" t="str">
        <f aca="false">IF(ISBLANK($A88),"",HYPERLINK("#ANALÍTICA!A"&amp;MATCH($A88,ANALÍTICA!A:A,0),"Link"))</f>
        <v>Link</v>
      </c>
    </row>
    <row r="89" s="25" customFormat="true" ht="38.25" hidden="false" customHeight="false" outlineLevel="0" collapsed="false">
      <c r="A89" s="49" t="s">
        <v>165</v>
      </c>
      <c r="B89" s="50" t="s">
        <v>166</v>
      </c>
      <c r="C89" s="49" t="str">
        <f aca="false">UPPER(VLOOKUP(B89,ANALÍTICA!$B:$J,2,0))</f>
        <v>SINAPI</v>
      </c>
      <c r="D89" s="49" t="str">
        <f aca="false">UPPER(VLOOKUP(B89,ANALÍTICA!$B:$J,3,0))</f>
        <v>ALVENARIA DE VEDAÇÃO DE BLOCOS CERÂMICOS FURADOS NA HORIZONTAL DE 9X19X19 CM (ESPESSURA 9 CM) E ARGAMASSA DE ASSENTAMENTO COM PREPARO EM BETONEIRA. AF_12/2021</v>
      </c>
      <c r="E89" s="51" t="str">
        <f aca="false">UPPER(VLOOKUP(B89,ANALÍTICA!$B:$J,6,0))</f>
        <v>M²</v>
      </c>
      <c r="F89" s="52" t="n">
        <v>519.2</v>
      </c>
      <c r="G89" s="53" t="n">
        <f aca="false">VLOOKUP(B89,ANALÍTICA!$B:$J,8,0)</f>
        <v>83.61</v>
      </c>
      <c r="H89" s="53" t="n">
        <f aca="false">TRUNC(G89*(1+$J$9),2)</f>
        <v>108.51</v>
      </c>
      <c r="I89" s="53" t="n">
        <f aca="false">TRUNC(H89*F89,2)</f>
        <v>56338.39</v>
      </c>
      <c r="J89" s="54" t="n">
        <f aca="false">I89/$I$343</f>
        <v>0.0335478034519628</v>
      </c>
      <c r="K89" s="44" t="str">
        <f aca="false">IF(ISBLANK($A89),"",HYPERLINK("#ANALÍTICA!A"&amp;MATCH($A89,ANALÍTICA!A:A,0),"Link"))</f>
        <v>Link</v>
      </c>
    </row>
    <row r="90" s="25" customFormat="true" ht="25.5" hidden="false" customHeight="false" outlineLevel="0" collapsed="false">
      <c r="A90" s="49" t="s">
        <v>167</v>
      </c>
      <c r="B90" s="50" t="s">
        <v>168</v>
      </c>
      <c r="C90" s="49" t="str">
        <f aca="false">UPPER(VLOOKUP(B90,ANALÍTICA!$B:$J,2,0))</f>
        <v>SINAPI</v>
      </c>
      <c r="D90" s="49" t="str">
        <f aca="false">UPPER(VLOOKUP(B90,ANALÍTICA!$B:$J,3,0))</f>
        <v>FIXAÇÃO (ENCUNHAMENTO) DE ALVENARIA DE VEDAÇÃO COM ARGAMASSA APLICADA COM BISNAGA. AF_03/2016</v>
      </c>
      <c r="E90" s="51" t="str">
        <f aca="false">UPPER(VLOOKUP(B90,ANALÍTICA!$B:$J,6,0))</f>
        <v>M</v>
      </c>
      <c r="F90" s="52" t="n">
        <v>132.95</v>
      </c>
      <c r="G90" s="53" t="n">
        <f aca="false">VLOOKUP(B90,ANALÍTICA!$B:$J,8,0)</f>
        <v>3.07</v>
      </c>
      <c r="H90" s="53" t="n">
        <f aca="false">TRUNC(G90*(1+$J$9),2)</f>
        <v>3.98</v>
      </c>
      <c r="I90" s="53" t="n">
        <f aca="false">TRUNC(H90*F90,2)</f>
        <v>529.14</v>
      </c>
      <c r="J90" s="54" t="n">
        <f aca="false">I90/$I$343</f>
        <v>0.000315086830109479</v>
      </c>
      <c r="K90" s="44" t="str">
        <f aca="false">IF(ISBLANK($A90),"",HYPERLINK("#ANALÍTICA!A"&amp;MATCH($A90,ANALÍTICA!A:A,0),"Link"))</f>
        <v>Link</v>
      </c>
    </row>
    <row r="91" s="25" customFormat="true" ht="25.5" hidden="false" customHeight="false" outlineLevel="0" collapsed="false">
      <c r="A91" s="49" t="s">
        <v>169</v>
      </c>
      <c r="B91" s="50" t="s">
        <v>170</v>
      </c>
      <c r="C91" s="49" t="str">
        <f aca="false">UPPER(VLOOKUP(B91,ANALÍTICA!$B:$J,2,0))</f>
        <v>SINAPI</v>
      </c>
      <c r="D91" s="49" t="str">
        <f aca="false">UPPER(VLOOKUP(B91,ANALÍTICA!$B:$J,3,0))</f>
        <v>VERGA MOLDADA IN LOCO EM CONCRETO PARA PORTAS COM ATÉ 1,5 M DE VÃO. AF_03/2016</v>
      </c>
      <c r="E91" s="51" t="str">
        <f aca="false">UPPER(VLOOKUP(B91,ANALÍTICA!$B:$J,6,0))</f>
        <v>M</v>
      </c>
      <c r="F91" s="52" t="n">
        <v>20</v>
      </c>
      <c r="G91" s="53" t="n">
        <f aca="false">VLOOKUP(B91,ANALÍTICA!$B:$J,8,0)</f>
        <v>86.9</v>
      </c>
      <c r="H91" s="53" t="n">
        <f aca="false">TRUNC(G91*(1+$J$9),2)</f>
        <v>112.78</v>
      </c>
      <c r="I91" s="53" t="n">
        <f aca="false">TRUNC(H91*F91,2)</f>
        <v>2255.6</v>
      </c>
      <c r="J91" s="54" t="n">
        <f aca="false">I91/$I$343</f>
        <v>0.00134314142570008</v>
      </c>
      <c r="K91" s="44" t="str">
        <f aca="false">IF(ISBLANK($A91),"",HYPERLINK("#ANALÍTICA!A"&amp;MATCH($A91,ANALÍTICA!A:A,0),"Link"))</f>
        <v>Link</v>
      </c>
    </row>
    <row r="92" s="25" customFormat="true" ht="25.5" hidden="false" customHeight="false" outlineLevel="0" collapsed="false">
      <c r="A92" s="49" t="s">
        <v>171</v>
      </c>
      <c r="B92" s="50" t="s">
        <v>172</v>
      </c>
      <c r="C92" s="49" t="str">
        <f aca="false">UPPER(VLOOKUP(B92,ANALÍTICA!$B:$J,2,0))</f>
        <v>SINAPI</v>
      </c>
      <c r="D92" s="49" t="str">
        <f aca="false">UPPER(VLOOKUP(B92,ANALÍTICA!$B:$J,3,0))</f>
        <v>VERGA MOLDADA IN LOCO EM CONCRETO PARA JANELAS COM ATÉ 1,5 M DE VÃO. AF_03/2016</v>
      </c>
      <c r="E92" s="51" t="str">
        <f aca="false">UPPER(VLOOKUP(B92,ANALÍTICA!$B:$J,6,0))</f>
        <v>M</v>
      </c>
      <c r="F92" s="52" t="n">
        <v>5.95</v>
      </c>
      <c r="G92" s="53" t="n">
        <f aca="false">VLOOKUP(B92,ANALÍTICA!$B:$J,8,0)</f>
        <v>93.87</v>
      </c>
      <c r="H92" s="53" t="n">
        <f aca="false">TRUNC(G92*(1+$J$9),2)</f>
        <v>121.83</v>
      </c>
      <c r="I92" s="53" t="n">
        <f aca="false">TRUNC(H92*F92,2)</f>
        <v>724.88</v>
      </c>
      <c r="J92" s="54" t="n">
        <f aca="false">I92/$I$343</f>
        <v>0.000431644066617076</v>
      </c>
      <c r="K92" s="44" t="str">
        <f aca="false">IF(ISBLANK($A92),"",HYPERLINK("#ANALÍTICA!A"&amp;MATCH($A92,ANALÍTICA!A:A,0),"Link"))</f>
        <v>Link</v>
      </c>
    </row>
    <row r="93" s="25" customFormat="true" ht="25.5" hidden="false" customHeight="false" outlineLevel="0" collapsed="false">
      <c r="A93" s="49" t="s">
        <v>173</v>
      </c>
      <c r="B93" s="50" t="s">
        <v>174</v>
      </c>
      <c r="C93" s="49" t="str">
        <f aca="false">UPPER(VLOOKUP(B93,ANALÍTICA!$B:$J,2,0))</f>
        <v>SINAPI</v>
      </c>
      <c r="D93" s="49" t="str">
        <f aca="false">UPPER(VLOOKUP(B93,ANALÍTICA!$B:$J,3,0))</f>
        <v>CONTRAVERGA MOLDADA IN LOCO EM CONCRETO PARA VÃOS DE ATÉ 1,5 M DE COMPRIMENTO. AF_03/2016</v>
      </c>
      <c r="E93" s="51" t="str">
        <f aca="false">UPPER(VLOOKUP(B93,ANALÍTICA!$B:$J,6,0))</f>
        <v>M</v>
      </c>
      <c r="F93" s="52" t="n">
        <v>5.95</v>
      </c>
      <c r="G93" s="53" t="n">
        <f aca="false">VLOOKUP(B93,ANALÍTICA!$B:$J,8,0)</f>
        <v>91.15</v>
      </c>
      <c r="H93" s="53" t="n">
        <f aca="false">TRUNC(G93*(1+$J$9),2)</f>
        <v>118.3</v>
      </c>
      <c r="I93" s="53" t="n">
        <f aca="false">TRUNC(H93*F93,2)</f>
        <v>703.88</v>
      </c>
      <c r="J93" s="54" t="n">
        <f aca="false">I93/$I$343</f>
        <v>0.000419139203192842</v>
      </c>
      <c r="K93" s="44" t="str">
        <f aca="false">IF(ISBLANK($A93),"",HYPERLINK("#ANALÍTICA!A"&amp;MATCH($A93,ANALÍTICA!A:A,0),"Link"))</f>
        <v>Link</v>
      </c>
    </row>
    <row r="94" s="25" customFormat="true" ht="25.5" hidden="false" customHeight="false" outlineLevel="0" collapsed="false">
      <c r="A94" s="49" t="s">
        <v>175</v>
      </c>
      <c r="B94" s="50" t="s">
        <v>176</v>
      </c>
      <c r="C94" s="49" t="str">
        <f aca="false">UPPER(VLOOKUP(B94,ANALÍTICA!$B:$J,2,0))</f>
        <v>SINAPI</v>
      </c>
      <c r="D94" s="49" t="str">
        <f aca="false">UPPER(VLOOKUP(B94,ANALÍTICA!$B:$J,3,0))</f>
        <v>CONTRAVERGA MOLDADA IN LOCO EM CONCRETO PARA VÃOS DE MAIS DE 1,5 M DE COMPRIMENTO. AF_03/2016</v>
      </c>
      <c r="E94" s="51" t="str">
        <f aca="false">UPPER(VLOOKUP(B94,ANALÍTICA!$B:$J,6,0))</f>
        <v>M</v>
      </c>
      <c r="F94" s="52" t="n">
        <v>15.85</v>
      </c>
      <c r="G94" s="53" t="n">
        <f aca="false">VLOOKUP(B94,ANALÍTICA!$B:$J,8,0)</f>
        <v>102.45</v>
      </c>
      <c r="H94" s="53" t="n">
        <f aca="false">TRUNC(G94*(1+$J$9),2)</f>
        <v>132.96</v>
      </c>
      <c r="I94" s="53" t="n">
        <f aca="false">TRUNC(H94*F94,2)</f>
        <v>2107.41</v>
      </c>
      <c r="J94" s="54" t="n">
        <f aca="false">I94/$I$343</f>
        <v>0.00125489877280307</v>
      </c>
      <c r="K94" s="44" t="str">
        <f aca="false">IF(ISBLANK($A94),"",HYPERLINK("#ANALÍTICA!A"&amp;MATCH($A94,ANALÍTICA!A:A,0),"Link"))</f>
        <v>Link</v>
      </c>
    </row>
    <row r="95" s="25" customFormat="true" ht="14.25" hidden="false" customHeight="false" outlineLevel="0" collapsed="false">
      <c r="A95" s="45" t="s">
        <v>177</v>
      </c>
      <c r="B95" s="45"/>
      <c r="C95" s="45"/>
      <c r="D95" s="45" t="s">
        <v>178</v>
      </c>
      <c r="E95" s="45"/>
      <c r="F95" s="46"/>
      <c r="G95" s="45" t="n">
        <v>1</v>
      </c>
      <c r="H95" s="45"/>
      <c r="I95" s="47" t="n">
        <f aca="false">SUM(I96:I102)</f>
        <v>59687.02</v>
      </c>
      <c r="J95" s="48" t="n">
        <f aca="false">SUM(J96:J102)</f>
        <v>0.0355418111095005</v>
      </c>
      <c r="K95" s="44" t="str">
        <f aca="false">IF(ISBLANK($A95),"",HYPERLINK("#ANALÍTICA!A"&amp;MATCH($A95,ANALÍTICA!A:A,0),"Link"))</f>
        <v>Link</v>
      </c>
    </row>
    <row r="96" s="25" customFormat="true" ht="63.75" hidden="false" customHeight="false" outlineLevel="0" collapsed="false">
      <c r="A96" s="49" t="s">
        <v>179</v>
      </c>
      <c r="B96" s="50" t="s">
        <v>180</v>
      </c>
      <c r="C96" s="49" t="str">
        <f aca="false">UPPER(VLOOKUP(B96,ANALÍTICA!$B:$J,2,0))</f>
        <v>SINAPI</v>
      </c>
      <c r="D96" s="49" t="str">
        <f aca="false">UPPER(VLOOKUP(B96,ANALÍTICA!$B:$J,3,0))</f>
        <v>(COMPOSIÇÃO REPRESENTATIVA) DO SERVIÇO DE CONTRAPISO EM ARGAMASSA TRAÇO 1:4 (CIM E AREIA), BETONEIRA 400 L, E = 4 CM ÁREAS SECAS E  MOLHADAS SOBRE LAJE , E = 3 CM ÁREAS MOLHADAS SOBRE IMPERMEABILIZAÇÃO, CASA E EDIFICAÇÃO PÚBLICA PADRÃO. AF_11/2014</v>
      </c>
      <c r="E96" s="51" t="str">
        <f aca="false">UPPER(VLOOKUP(B96,ANALÍTICA!$B:$J,6,0))</f>
        <v>M²</v>
      </c>
      <c r="F96" s="52" t="n">
        <v>153.23</v>
      </c>
      <c r="G96" s="53" t="n">
        <f aca="false">VLOOKUP(B96,ANALÍTICA!$B:$J,8,0)</f>
        <v>47.37</v>
      </c>
      <c r="H96" s="53" t="n">
        <f aca="false">TRUNC(G96*(1+$J$9),2)</f>
        <v>61.48</v>
      </c>
      <c r="I96" s="53" t="n">
        <f aca="false">TRUNC(H96*F96,2)</f>
        <v>9420.58</v>
      </c>
      <c r="J96" s="54" t="n">
        <f aca="false">I96/$I$343</f>
        <v>0.00560966982271754</v>
      </c>
      <c r="K96" s="44" t="str">
        <f aca="false">IF(ISBLANK($A96),"",HYPERLINK("#ANALÍTICA!A"&amp;MATCH($A96,ANALÍTICA!A:A,0),"Link"))</f>
        <v>Link</v>
      </c>
    </row>
    <row r="97" s="25" customFormat="true" ht="38.25" hidden="false" customHeight="false" outlineLevel="0" collapsed="false">
      <c r="A97" s="49" t="s">
        <v>181</v>
      </c>
      <c r="B97" s="50" t="s">
        <v>182</v>
      </c>
      <c r="C97" s="49" t="str">
        <f aca="false">UPPER(VLOOKUP(B97,ANALÍTICA!$B:$J,2,0))</f>
        <v>SINAPI</v>
      </c>
      <c r="D97" s="49" t="str">
        <f aca="false">UPPER(VLOOKUP(B97,ANALÍTICA!$B:$J,3,0))</f>
        <v>REVESTIMENTO CERÂMICO PARA PISO COM PLACAS TIPO PORCELANATO DE DIMENSÕES 60X60 CM APLICADA EM AMBIENTES DE ÁREA ENTRE 5 M² E 10 M². AF_02/2023_PE</v>
      </c>
      <c r="E97" s="51" t="str">
        <f aca="false">UPPER(VLOOKUP(B97,ANALÍTICA!$B:$J,6,0))</f>
        <v>M²</v>
      </c>
      <c r="F97" s="52" t="n">
        <v>153.23</v>
      </c>
      <c r="G97" s="53" t="n">
        <f aca="false">VLOOKUP(B97,ANALÍTICA!$B:$J,8,0)</f>
        <v>151.01</v>
      </c>
      <c r="H97" s="53" t="n">
        <f aca="false">TRUNC(G97*(1+$J$9),2)</f>
        <v>195.99</v>
      </c>
      <c r="I97" s="53" t="n">
        <f aca="false">TRUNC(H97*F97,2)</f>
        <v>30031.54</v>
      </c>
      <c r="J97" s="54" t="n">
        <f aca="false">I97/$I$343</f>
        <v>0.0178828717199721</v>
      </c>
      <c r="K97" s="44" t="str">
        <f aca="false">IF(ISBLANK($A97),"",HYPERLINK("#ANALÍTICA!A"&amp;MATCH($A97,ANALÍTICA!A:A,0),"Link"))</f>
        <v>Link</v>
      </c>
    </row>
    <row r="98" s="25" customFormat="true" ht="25.5" hidden="false" customHeight="false" outlineLevel="0" collapsed="false">
      <c r="A98" s="49" t="s">
        <v>183</v>
      </c>
      <c r="B98" s="50" t="s">
        <v>184</v>
      </c>
      <c r="C98" s="49" t="str">
        <f aca="false">UPPER(VLOOKUP(B98,ANALÍTICA!$B:$J,2,0))</f>
        <v>PRÓPRIO</v>
      </c>
      <c r="D98" s="49" t="str">
        <f aca="false">UPPER(VLOOKUP(B98,ANALÍTICA!$B:$J,3,0))</f>
        <v>PISO PODOTÁTIL DE CONCRETO, 25 X 25 CM, DIRECIONAL OU DE ALERTA, CONFORME PROJETO - FORNECIMENTO E INSTALAÇÃO</v>
      </c>
      <c r="E98" s="51" t="str">
        <f aca="false">UPPER(VLOOKUP(B98,ANALÍTICA!$B:$J,6,0))</f>
        <v>M²</v>
      </c>
      <c r="F98" s="52" t="n">
        <v>10.35</v>
      </c>
      <c r="G98" s="53" t="n">
        <f aca="false">VLOOKUP(B98,ANALÍTICA!$B:$J,8,0)</f>
        <v>359.93</v>
      </c>
      <c r="H98" s="53" t="n">
        <f aca="false">TRUNC(G98*(1+$J$9),2)</f>
        <v>467.15</v>
      </c>
      <c r="I98" s="53" t="n">
        <f aca="false">TRUNC(H98*F98,2)</f>
        <v>4835</v>
      </c>
      <c r="J98" s="54" t="n">
        <f aca="false">I98/$I$343</f>
        <v>0.00287909593600811</v>
      </c>
      <c r="K98" s="44" t="str">
        <f aca="false">IF(ISBLANK($A98),"",HYPERLINK("#ANALÍTICA!A"&amp;MATCH($A98,ANALÍTICA!A:A,0),"Link"))</f>
        <v>Link</v>
      </c>
    </row>
    <row r="99" s="25" customFormat="true" ht="25.5" hidden="false" customHeight="false" outlineLevel="0" collapsed="false">
      <c r="A99" s="49" t="s">
        <v>185</v>
      </c>
      <c r="B99" s="50" t="s">
        <v>186</v>
      </c>
      <c r="C99" s="49" t="str">
        <f aca="false">UPPER(VLOOKUP(B99,ANALÍTICA!$B:$J,2,0))</f>
        <v>PRÓPRIO</v>
      </c>
      <c r="D99" s="49" t="str">
        <f aca="false">UPPER(VLOOKUP(B99,ANALÍTICA!$B:$J,3,0))</f>
        <v>PISO PODOTÁTIL DE BORRACHA OU PVC - 25 X 25 CM - DIRECIONAL OU DE ALERTA - CONFORME PROJETO - FORNECIMENTO E INSTALAÇÃO</v>
      </c>
      <c r="E99" s="51" t="str">
        <f aca="false">UPPER(VLOOKUP(B99,ANALÍTICA!$B:$J,6,0))</f>
        <v>M²</v>
      </c>
      <c r="F99" s="52" t="n">
        <v>3.43</v>
      </c>
      <c r="G99" s="53" t="n">
        <f aca="false">VLOOKUP(B99,ANALÍTICA!$B:$J,8,0)</f>
        <v>306.31</v>
      </c>
      <c r="H99" s="53" t="n">
        <f aca="false">TRUNC(G99*(1+$J$9),2)</f>
        <v>397.55</v>
      </c>
      <c r="I99" s="53" t="n">
        <f aca="false">TRUNC(H99*F99,2)</f>
        <v>1363.59</v>
      </c>
      <c r="J99" s="54" t="n">
        <f aca="false">I99/$I$343</f>
        <v>0.000811976510316712</v>
      </c>
      <c r="K99" s="44" t="str">
        <f aca="false">IF(ISBLANK($A99),"",HYPERLINK("#ANALÍTICA!A"&amp;MATCH($A99,ANALÍTICA!A:A,0),"Link"))</f>
        <v>Link</v>
      </c>
    </row>
    <row r="100" s="25" customFormat="true" ht="25.5" hidden="false" customHeight="false" outlineLevel="0" collapsed="false">
      <c r="A100" s="49" t="s">
        <v>187</v>
      </c>
      <c r="B100" s="50" t="s">
        <v>188</v>
      </c>
      <c r="C100" s="49" t="str">
        <f aca="false">UPPER(VLOOKUP(B100,ANALÍTICA!$B:$J,2,0))</f>
        <v>PRÓPRIO</v>
      </c>
      <c r="D100" s="49" t="str">
        <f aca="false">UPPER(VLOOKUP(B100,ANALÍTICA!$B:$J,3,0))</f>
        <v>RODAPÉ EM PEÇAS DE PORCELANATO DE DIMENSÕES 15X60 CM - FORNECIMENTO E INSTALAÇÃO</v>
      </c>
      <c r="E100" s="51" t="str">
        <f aca="false">UPPER(VLOOKUP(B100,ANALÍTICA!$B:$J,6,0))</f>
        <v>M</v>
      </c>
      <c r="F100" s="52" t="n">
        <v>80.81</v>
      </c>
      <c r="G100" s="53" t="n">
        <f aca="false">VLOOKUP(B100,ANALÍTICA!$B:$J,8,0)</f>
        <v>94.25</v>
      </c>
      <c r="H100" s="53" t="n">
        <f aca="false">TRUNC(G100*(1+$J$9),2)</f>
        <v>122.32</v>
      </c>
      <c r="I100" s="53" t="n">
        <f aca="false">TRUNC(H100*F100,2)</f>
        <v>9884.67</v>
      </c>
      <c r="J100" s="54" t="n">
        <f aca="false">I100/$I$343</f>
        <v>0.00588602134969624</v>
      </c>
      <c r="K100" s="44" t="str">
        <f aca="false">IF(ISBLANK($A100),"",HYPERLINK("#ANALÍTICA!A"&amp;MATCH($A100,ANALÍTICA!A:A,0),"Link"))</f>
        <v>Link</v>
      </c>
    </row>
    <row r="101" s="25" customFormat="true" ht="14.25" hidden="false" customHeight="false" outlineLevel="0" collapsed="false">
      <c r="A101" s="49" t="s">
        <v>189</v>
      </c>
      <c r="B101" s="50" t="s">
        <v>190</v>
      </c>
      <c r="C101" s="49" t="str">
        <f aca="false">UPPER(VLOOKUP(B101,ANALÍTICA!$B:$J,2,0))</f>
        <v>SINAPI</v>
      </c>
      <c r="D101" s="49" t="str">
        <f aca="false">UPPER(VLOOKUP(B101,ANALÍTICA!$B:$J,3,0))</f>
        <v>SOLEIRA EM GRANITO, LARGURA 15 CM, ESPESSURA 2,0 CM. AF_09/2020</v>
      </c>
      <c r="E101" s="51" t="str">
        <f aca="false">UPPER(VLOOKUP(B101,ANALÍTICA!$B:$J,6,0))</f>
        <v>M</v>
      </c>
      <c r="F101" s="52" t="n">
        <v>22.8</v>
      </c>
      <c r="G101" s="53" t="n">
        <f aca="false">VLOOKUP(B101,ANALÍTICA!$B:$J,8,0)</f>
        <v>116.13</v>
      </c>
      <c r="H101" s="53" t="n">
        <f aca="false">TRUNC(G101*(1+$J$9),2)</f>
        <v>150.72</v>
      </c>
      <c r="I101" s="53" t="n">
        <f aca="false">TRUNC(H101*F101,2)</f>
        <v>3436.41</v>
      </c>
      <c r="J101" s="54" t="n">
        <f aca="false">I101/$I$343</f>
        <v>0.00204627798665101</v>
      </c>
      <c r="K101" s="44" t="str">
        <f aca="false">IF(ISBLANK($A101),"",HYPERLINK("#ANALÍTICA!A"&amp;MATCH($A101,ANALÍTICA!A:A,0),"Link"))</f>
        <v>Link</v>
      </c>
    </row>
    <row r="102" s="25" customFormat="true" ht="25.5" hidden="false" customHeight="false" outlineLevel="0" collapsed="false">
      <c r="A102" s="49" t="s">
        <v>191</v>
      </c>
      <c r="B102" s="50" t="s">
        <v>192</v>
      </c>
      <c r="C102" s="49" t="str">
        <f aca="false">UPPER(VLOOKUP(B102,ANALÍTICA!$B:$J,2,0))</f>
        <v>PRÓPRIO</v>
      </c>
      <c r="D102" s="49" t="str">
        <f aca="false">UPPER(VLOOKUP(B102,ANALÍTICA!$B:$J,3,0))</f>
        <v>SOLEIRA EM GRANITO, LARGURA 25 CM, ESPESSURA 2,0 CM</v>
      </c>
      <c r="E102" s="51" t="str">
        <f aca="false">UPPER(VLOOKUP(B102,ANALÍTICA!$B:$J,6,0))</f>
        <v>M</v>
      </c>
      <c r="F102" s="52" t="n">
        <v>2.85</v>
      </c>
      <c r="G102" s="53" t="n">
        <f aca="false">VLOOKUP(B102,ANALÍTICA!$B:$J,8,0)</f>
        <v>193.36</v>
      </c>
      <c r="H102" s="53" t="n">
        <f aca="false">TRUNC(G102*(1+$J$9),2)</f>
        <v>250.96</v>
      </c>
      <c r="I102" s="53" t="n">
        <f aca="false">TRUNC(H102*F102,2)</f>
        <v>715.23</v>
      </c>
      <c r="J102" s="54" t="n">
        <f aca="false">I102/$I$343</f>
        <v>0.000425897784138797</v>
      </c>
      <c r="K102" s="44" t="str">
        <f aca="false">IF(ISBLANK($A102),"",HYPERLINK("#ANALÍTICA!A"&amp;MATCH($A102,ANALÍTICA!A:A,0),"Link"))</f>
        <v>Link</v>
      </c>
    </row>
    <row r="103" s="25" customFormat="true" ht="14.25" hidden="false" customHeight="false" outlineLevel="0" collapsed="false">
      <c r="A103" s="45" t="s">
        <v>193</v>
      </c>
      <c r="B103" s="45"/>
      <c r="C103" s="45"/>
      <c r="D103" s="45" t="s">
        <v>194</v>
      </c>
      <c r="E103" s="45"/>
      <c r="F103" s="46"/>
      <c r="G103" s="45" t="n">
        <v>1</v>
      </c>
      <c r="H103" s="45"/>
      <c r="I103" s="47" t="n">
        <f aca="false">SUM(I104:I110)</f>
        <v>148884.66</v>
      </c>
      <c r="J103" s="48" t="n">
        <f aca="false">SUM(J104:J110)</f>
        <v>0.0886563018696897</v>
      </c>
      <c r="K103" s="44" t="str">
        <f aca="false">IF(ISBLANK($A103),"",HYPERLINK("#ANALÍTICA!A"&amp;MATCH($A103,ANALÍTICA!A:A,0),"Link"))</f>
        <v>Link</v>
      </c>
    </row>
    <row r="104" s="25" customFormat="true" ht="38.25" hidden="false" customHeight="false" outlineLevel="0" collapsed="false">
      <c r="A104" s="49" t="s">
        <v>195</v>
      </c>
      <c r="B104" s="50" t="s">
        <v>196</v>
      </c>
      <c r="C104" s="49" t="str">
        <f aca="false">UPPER(VLOOKUP(B104,ANALÍTICA!$B:$J,2,0))</f>
        <v>SINAPI</v>
      </c>
      <c r="D104" s="49" t="str">
        <f aca="false">UPPER(VLOOKUP(B104,ANALÍTICA!$B:$J,3,0))</f>
        <v>CHAPISCO APLICADO EM ALVENARIAS E ESTRUTURAS DE CONCRETO INTERNAS, COM COLHER DE PEDREIRO.  ARGAMASSA TRAÇO 1:3 COM PREPARO EM BETONEIRA 400L. AF_10/2022</v>
      </c>
      <c r="E104" s="51" t="str">
        <f aca="false">UPPER(VLOOKUP(B104,ANALÍTICA!$B:$J,6,0))</f>
        <v>M²</v>
      </c>
      <c r="F104" s="52" t="n">
        <v>334.95</v>
      </c>
      <c r="G104" s="53" t="n">
        <f aca="false">VLOOKUP(B104,ANALÍTICA!$B:$J,8,0)</f>
        <v>4.05</v>
      </c>
      <c r="H104" s="53" t="n">
        <f aca="false">TRUNC(G104*(1+$J$9),2)</f>
        <v>5.25</v>
      </c>
      <c r="I104" s="53" t="n">
        <f aca="false">TRUNC(H104*F104,2)</f>
        <v>1758.48</v>
      </c>
      <c r="J104" s="54" t="n">
        <f aca="false">I104/$I$343</f>
        <v>0.00104712153496413</v>
      </c>
      <c r="K104" s="44" t="str">
        <f aca="false">IF(ISBLANK($A104),"",HYPERLINK("#ANALÍTICA!A"&amp;MATCH($A104,ANALÍTICA!A:A,0),"Link"))</f>
        <v>Link</v>
      </c>
    </row>
    <row r="105" s="25" customFormat="true" ht="51" hidden="false" customHeight="false" outlineLevel="0" collapsed="false">
      <c r="A105" s="49" t="s">
        <v>197</v>
      </c>
      <c r="B105" s="50" t="s">
        <v>198</v>
      </c>
      <c r="C105" s="49" t="str">
        <f aca="false">UPPER(VLOOKUP(B105,ANALÍTICA!$B:$J,2,0))</f>
        <v>SINAPI</v>
      </c>
      <c r="D105" s="49" t="str">
        <f aca="false">UPPER(VLOOKUP(B105,ANALÍTICA!$B:$J,3,0))</f>
        <v>CHAPISCO APLICADO EM ALVENARIA (COM PRESENÇA DE VÃOS) E ESTRUTURAS DE CONCRETO DE FACHADA, COM COLHER DE PEDREIRO.  ARGAMASSA TRAÇO 1:3 COM PREPARO EM BETONEIRA 400L. AF_10/2022</v>
      </c>
      <c r="E105" s="51" t="str">
        <f aca="false">UPPER(VLOOKUP(B105,ANALÍTICA!$B:$J,6,0))</f>
        <v>M²</v>
      </c>
      <c r="F105" s="52" t="n">
        <v>356.25</v>
      </c>
      <c r="G105" s="53" t="n">
        <f aca="false">VLOOKUP(B105,ANALÍTICA!$B:$J,8,0)</f>
        <v>7.12</v>
      </c>
      <c r="H105" s="53" t="n">
        <f aca="false">TRUNC(G105*(1+$J$9),2)</f>
        <v>9.24</v>
      </c>
      <c r="I105" s="53" t="n">
        <f aca="false">TRUNC(H105*F105,2)</f>
        <v>3291.75</v>
      </c>
      <c r="J105" s="54" t="n">
        <f aca="false">I105/$I$343</f>
        <v>0.00196013734174865</v>
      </c>
      <c r="K105" s="44" t="str">
        <f aca="false">IF(ISBLANK($A105),"",HYPERLINK("#ANALÍTICA!A"&amp;MATCH($A105,ANALÍTICA!A:A,0),"Link"))</f>
        <v>Link</v>
      </c>
    </row>
    <row r="106" s="25" customFormat="true" ht="51" hidden="false" customHeight="false" outlineLevel="0" collapsed="false">
      <c r="A106" s="49" t="s">
        <v>199</v>
      </c>
      <c r="B106" s="50" t="s">
        <v>200</v>
      </c>
      <c r="C106" s="49" t="str">
        <f aca="false">UPPER(VLOOKUP(B106,ANALÍTICA!$B:$J,2,0))</f>
        <v>SINAPI</v>
      </c>
      <c r="D106" s="49" t="str">
        <f aca="false">UPPER(VLOOKUP(B106,ANALÍTICA!$B:$J,3,0))</f>
        <v>MASSA ÚNICA, PARA RECEBIMENTO DE PINTURA, EM ARGAMASSA TRAÇO 1:2:8, PREPARO MANUAL, APLICADA MANUALMENTE EM FACES INTERNAS DE PAREDES, ESPESSURA DE 20MM, COM EXECUÇÃO DE TALISCAS. AF_06/2014</v>
      </c>
      <c r="E106" s="51" t="str">
        <f aca="false">UPPER(VLOOKUP(B106,ANALÍTICA!$B:$J,6,0))</f>
        <v>M²</v>
      </c>
      <c r="F106" s="52" t="n">
        <v>240.7</v>
      </c>
      <c r="G106" s="53" t="n">
        <f aca="false">VLOOKUP(B106,ANALÍTICA!$B:$J,8,0)</f>
        <v>39.69</v>
      </c>
      <c r="H106" s="53" t="n">
        <f aca="false">TRUNC(G106*(1+$J$9),2)</f>
        <v>51.51</v>
      </c>
      <c r="I106" s="53" t="n">
        <f aca="false">TRUNC(H106*F106,2)</f>
        <v>12398.45</v>
      </c>
      <c r="J106" s="54" t="n">
        <f aca="false">I106/$I$343</f>
        <v>0.00738290113915197</v>
      </c>
      <c r="K106" s="44" t="str">
        <f aca="false">IF(ISBLANK($A106),"",HYPERLINK("#ANALÍTICA!A"&amp;MATCH($A106,ANALÍTICA!A:A,0),"Link"))</f>
        <v>Link</v>
      </c>
    </row>
    <row r="107" s="25" customFormat="true" ht="51" hidden="false" customHeight="false" outlineLevel="0" collapsed="false">
      <c r="A107" s="49" t="s">
        <v>201</v>
      </c>
      <c r="B107" s="50" t="s">
        <v>202</v>
      </c>
      <c r="C107" s="49" t="str">
        <f aca="false">UPPER(VLOOKUP(B107,ANALÍTICA!$B:$J,2,0))</f>
        <v>SINAPI</v>
      </c>
      <c r="D107" s="49" t="str">
        <f aca="false">UPPER(VLOOKUP(B107,ANALÍTICA!$B:$J,3,0))</f>
        <v>EMBOÇO, PARA RECEBIMENTO DE CERÂMICA, EM ARGAMASSA TRAÇO 1:2:8, PREPARO MANUAL, APLICADO MANUALMENTE EM FACES INTERNAS DE PAREDES, PARA AMBIENTE COM ÁREA  ENTRE 5M2 E 10M2, ESPESSURA DE 20MM, COM EXECUÇÃO DE TALISCAS. AF_06/2014</v>
      </c>
      <c r="E107" s="51" t="str">
        <f aca="false">UPPER(VLOOKUP(B107,ANALÍTICA!$B:$J,6,0))</f>
        <v>M²</v>
      </c>
      <c r="F107" s="52" t="n">
        <v>94.25</v>
      </c>
      <c r="G107" s="53" t="n">
        <f aca="false">VLOOKUP(B107,ANALÍTICA!$B:$J,8,0)</f>
        <v>38.51</v>
      </c>
      <c r="H107" s="53" t="n">
        <f aca="false">TRUNC(G107*(1+$J$9),2)</f>
        <v>49.98</v>
      </c>
      <c r="I107" s="53" t="n">
        <f aca="false">TRUNC(H107*F107,2)</f>
        <v>4710.61</v>
      </c>
      <c r="J107" s="54" t="n">
        <f aca="false">I107/$I$343</f>
        <v>0.00280502546165857</v>
      </c>
      <c r="K107" s="44" t="str">
        <f aca="false">IF(ISBLANK($A107),"",HYPERLINK("#ANALÍTICA!A"&amp;MATCH($A107,ANALÍTICA!A:A,0),"Link"))</f>
        <v>Link</v>
      </c>
    </row>
    <row r="108" s="25" customFormat="true" ht="51" hidden="false" customHeight="false" outlineLevel="0" collapsed="false">
      <c r="A108" s="49" t="s">
        <v>203</v>
      </c>
      <c r="B108" s="50" t="s">
        <v>204</v>
      </c>
      <c r="C108" s="49" t="str">
        <f aca="false">UPPER(VLOOKUP(B108,ANALÍTICA!$B:$J,2,0))</f>
        <v>SINAPI</v>
      </c>
      <c r="D108" s="49" t="str">
        <f aca="false">UPPER(VLOOKUP(B108,ANALÍTICA!$B:$J,3,0))</f>
        <v>EMBOÇO OU MASSA ÚNICA EM ARGAMASSA TRAÇO 1:2:8, PREPARO MECÂNICA COM BETONEIRA 400 L, APLICADA COM PROJETOR TIPO CANEQUINHA EM PANOS DE FACHADA COM PRESENÇA DE VÃOS, ESPESSURA DE 25 MM, ACESSO POR BALANCIM MANUAL. AF_08/2022</v>
      </c>
      <c r="E108" s="51" t="str">
        <f aca="false">UPPER(VLOOKUP(B108,ANALÍTICA!$B:$J,6,0))</f>
        <v>M²</v>
      </c>
      <c r="F108" s="52" t="n">
        <v>356.25</v>
      </c>
      <c r="G108" s="53" t="n">
        <f aca="false">VLOOKUP(B108,ANALÍTICA!$B:$J,8,0)</f>
        <v>52.85</v>
      </c>
      <c r="H108" s="53" t="n">
        <f aca="false">TRUNC(G108*(1+$J$9),2)</f>
        <v>68.59</v>
      </c>
      <c r="I108" s="53" t="n">
        <f aca="false">TRUNC(H108*F108,2)</f>
        <v>24435.18</v>
      </c>
      <c r="J108" s="54" t="n">
        <f aca="false">I108/$I$343</f>
        <v>0.01455040898317</v>
      </c>
      <c r="K108" s="44" t="str">
        <f aca="false">IF(ISBLANK($A108),"",HYPERLINK("#ANALÍTICA!A"&amp;MATCH($A108,ANALÍTICA!A:A,0),"Link"))</f>
        <v>Link</v>
      </c>
    </row>
    <row r="109" s="25" customFormat="true" ht="25.5" hidden="false" customHeight="false" outlineLevel="0" collapsed="false">
      <c r="A109" s="49" t="s">
        <v>205</v>
      </c>
      <c r="B109" s="50" t="s">
        <v>206</v>
      </c>
      <c r="C109" s="49" t="str">
        <f aca="false">UPPER(VLOOKUP(B109,ANALÍTICA!$B:$J,2,0))</f>
        <v>PRÓPRIO</v>
      </c>
      <c r="D109" s="49" t="str">
        <f aca="false">UPPER(VLOOKUP(B109,ANALÍTICA!$B:$J,3,0))</f>
        <v>REVESTIMENTO CERÂMICO PARA PAREDES INTERNAS, DIMENSÕES 60 X 30 CM, REF. PORTOBELLO  WHITE HOME CETIM BIANCO OU EQUIV.</v>
      </c>
      <c r="E109" s="51" t="str">
        <f aca="false">UPPER(VLOOKUP(B109,ANALÍTICA!$B:$J,6,0))</f>
        <v>M²</v>
      </c>
      <c r="F109" s="52" t="n">
        <v>94.25</v>
      </c>
      <c r="G109" s="53" t="n">
        <f aca="false">VLOOKUP(B109,ANALÍTICA!$B:$J,8,0)</f>
        <v>118.68</v>
      </c>
      <c r="H109" s="53" t="n">
        <f aca="false">TRUNC(G109*(1+$J$9),2)</f>
        <v>154.03</v>
      </c>
      <c r="I109" s="53" t="n">
        <f aca="false">TRUNC(H109*F109,2)</f>
        <v>14517.32</v>
      </c>
      <c r="J109" s="54" t="n">
        <f aca="false">I109/$I$343</f>
        <v>0.00864462399456655</v>
      </c>
      <c r="K109" s="44" t="str">
        <f aca="false">IF(ISBLANK($A109),"",HYPERLINK("#ANALÍTICA!A"&amp;MATCH($A109,ANALÍTICA!A:A,0),"Link"))</f>
        <v>Link</v>
      </c>
    </row>
    <row r="110" s="25" customFormat="true" ht="38.25" hidden="false" customHeight="false" outlineLevel="0" collapsed="false">
      <c r="A110" s="49" t="s">
        <v>207</v>
      </c>
      <c r="B110" s="50" t="s">
        <v>208</v>
      </c>
      <c r="C110" s="49" t="str">
        <f aca="false">UPPER(VLOOKUP(B110,ANALÍTICA!$B:$J,2,0))</f>
        <v>SINAPI</v>
      </c>
      <c r="D110" s="49" t="str">
        <f aca="false">UPPER(VLOOKUP(B110,ANALÍTICA!$B:$J,3,0))</f>
        <v>REVESTIMENTO CERÂMICO PARA PAREDES EXTERNAS EM PASTILHAS DE PORCELANA 5 X 5 CM (PLACAS DE 30 X 30 CM), ALINHADAS A PRUMO. AF_02/2023</v>
      </c>
      <c r="E110" s="51" t="str">
        <f aca="false">UPPER(VLOOKUP(B110,ANALÍTICA!$B:$J,6,0))</f>
        <v>M²</v>
      </c>
      <c r="F110" s="52" t="n">
        <v>356.25</v>
      </c>
      <c r="G110" s="53" t="n">
        <f aca="false">VLOOKUP(B110,ANALÍTICA!$B:$J,8,0)</f>
        <v>189.83</v>
      </c>
      <c r="H110" s="53" t="n">
        <f aca="false">TRUNC(G110*(1+$J$9),2)</f>
        <v>246.38</v>
      </c>
      <c r="I110" s="53" t="n">
        <f aca="false">TRUNC(H110*F110,2)</f>
        <v>87772.87</v>
      </c>
      <c r="J110" s="54" t="n">
        <f aca="false">I110/$I$343</f>
        <v>0.0522660834144299</v>
      </c>
      <c r="K110" s="44" t="str">
        <f aca="false">IF(ISBLANK($A110),"",HYPERLINK("#ANALÍTICA!A"&amp;MATCH($A110,ANALÍTICA!A:A,0),"Link"))</f>
        <v>Link</v>
      </c>
    </row>
    <row r="111" s="25" customFormat="true" ht="14.25" hidden="false" customHeight="false" outlineLevel="0" collapsed="false">
      <c r="A111" s="45" t="s">
        <v>209</v>
      </c>
      <c r="B111" s="45"/>
      <c r="C111" s="45"/>
      <c r="D111" s="45" t="s">
        <v>210</v>
      </c>
      <c r="E111" s="45"/>
      <c r="F111" s="46"/>
      <c r="G111" s="45" t="n">
        <v>1</v>
      </c>
      <c r="H111" s="45"/>
      <c r="I111" s="47" t="n">
        <f aca="false">SUM(I112:I114)</f>
        <v>18936.44</v>
      </c>
      <c r="J111" s="48" t="n">
        <f aca="false">SUM(J112:J114)</f>
        <v>0.0112760759971999</v>
      </c>
      <c r="K111" s="44" t="str">
        <f aca="false">IF(ISBLANK($A111),"",HYPERLINK("#ANALÍTICA!A"&amp;MATCH($A111,ANALÍTICA!A:A,0),"Link"))</f>
        <v>Link</v>
      </c>
    </row>
    <row r="112" s="25" customFormat="true" ht="25.5" hidden="false" customHeight="false" outlineLevel="0" collapsed="false">
      <c r="A112" s="49" t="s">
        <v>211</v>
      </c>
      <c r="B112" s="50" t="s">
        <v>212</v>
      </c>
      <c r="C112" s="49" t="str">
        <f aca="false">UPPER(VLOOKUP(B112,ANALÍTICA!$B:$J,2,0))</f>
        <v>SINAPI</v>
      </c>
      <c r="D112" s="49" t="str">
        <f aca="false">UPPER(VLOOKUP(B112,ANALÍTICA!$B:$J,3,0))</f>
        <v>FORRO EM DRYWALL, PARA AMBIENTES COMERCIAIS, INCLUSIVE ESTRUTURA DE FIXAÇÃO. AF_05/2017_PS</v>
      </c>
      <c r="E112" s="51" t="str">
        <f aca="false">UPPER(VLOOKUP(B112,ANALÍTICA!$B:$J,6,0))</f>
        <v>M²</v>
      </c>
      <c r="F112" s="52" t="n">
        <v>136.74</v>
      </c>
      <c r="G112" s="53" t="n">
        <f aca="false">VLOOKUP(B112,ANALÍTICA!$B:$J,8,0)</f>
        <v>75.85</v>
      </c>
      <c r="H112" s="53" t="n">
        <f aca="false">TRUNC(G112*(1+$J$9),2)</f>
        <v>98.44</v>
      </c>
      <c r="I112" s="53" t="n">
        <f aca="false">TRUNC(H112*F112,2)</f>
        <v>13460.68</v>
      </c>
      <c r="J112" s="54" t="n">
        <f aca="false">I112/$I$343</f>
        <v>0.00801542690463406</v>
      </c>
      <c r="K112" s="44" t="str">
        <f aca="false">IF(ISBLANK($A112),"",HYPERLINK("#ANALÍTICA!A"&amp;MATCH($A112,ANALÍTICA!A:A,0),"Link"))</f>
        <v>Link</v>
      </c>
    </row>
    <row r="113" s="25" customFormat="true" ht="25.5" hidden="false" customHeight="false" outlineLevel="0" collapsed="false">
      <c r="A113" s="49" t="s">
        <v>213</v>
      </c>
      <c r="B113" s="50" t="s">
        <v>214</v>
      </c>
      <c r="C113" s="49" t="str">
        <f aca="false">UPPER(VLOOKUP(B113,ANALÍTICA!$B:$J,2,0))</f>
        <v>PRÓPRIO</v>
      </c>
      <c r="D113" s="49" t="str">
        <f aca="false">UPPER(VLOOKUP(B113,ANALÍTICA!$B:$J,3,0))</f>
        <v>FORRO EM DRYWALL CHAPA RU, PARA ÁREAS MOLHADAS, INCLUSIVE ESTRUTURA DE FIXAÇÃO.</v>
      </c>
      <c r="E113" s="51" t="str">
        <f aca="false">UPPER(VLOOKUP(B113,ANALÍTICA!$B:$J,6,0))</f>
        <v>M²</v>
      </c>
      <c r="F113" s="52" t="n">
        <v>18.7</v>
      </c>
      <c r="G113" s="53" t="n">
        <f aca="false">VLOOKUP(B113,ANALÍTICA!$B:$J,8,0)</f>
        <v>86.23</v>
      </c>
      <c r="H113" s="53" t="n">
        <f aca="false">TRUNC(G113*(1+$J$9),2)</f>
        <v>111.91</v>
      </c>
      <c r="I113" s="53" t="n">
        <f aca="false">TRUNC(H113*F113,2)</f>
        <v>2092.71</v>
      </c>
      <c r="J113" s="54" t="n">
        <f aca="false">I113/$I$343</f>
        <v>0.00124614536840611</v>
      </c>
      <c r="K113" s="44" t="str">
        <f aca="false">IF(ISBLANK($A113),"",HYPERLINK("#ANALÍTICA!A"&amp;MATCH($A113,ANALÍTICA!A:A,0),"Link"))</f>
        <v>Link</v>
      </c>
    </row>
    <row r="114" s="25" customFormat="true" ht="25.5" hidden="false" customHeight="false" outlineLevel="0" collapsed="false">
      <c r="A114" s="49" t="s">
        <v>215</v>
      </c>
      <c r="B114" s="50" t="s">
        <v>216</v>
      </c>
      <c r="C114" s="49" t="str">
        <f aca="false">UPPER(VLOOKUP(B114,ANALÍTICA!$B:$J,2,0))</f>
        <v>AGETOP CIVIL</v>
      </c>
      <c r="D114" s="49" t="str">
        <f aca="false">UPPER(VLOOKUP(B114,ANALÍTICA!$B:$J,3,0))</f>
        <v>TABICA PARA FORRO DE GESSO COMUM</v>
      </c>
      <c r="E114" s="51" t="str">
        <f aca="false">UPPER(VLOOKUP(B114,ANALÍTICA!$B:$J,6,0))</f>
        <v>M</v>
      </c>
      <c r="F114" s="52" t="n">
        <v>181.3</v>
      </c>
      <c r="G114" s="53" t="n">
        <f aca="false">VLOOKUP(B114,ANALÍTICA!$B:$J,8,0)</f>
        <v>14.38</v>
      </c>
      <c r="H114" s="53" t="n">
        <f aca="false">TRUNC(G114*(1+$J$9),2)</f>
        <v>18.66</v>
      </c>
      <c r="I114" s="53" t="n">
        <f aca="false">TRUNC(H114*F114,2)</f>
        <v>3383.05</v>
      </c>
      <c r="J114" s="54" t="n">
        <f aca="false">I114/$I$343</f>
        <v>0.00201450372415972</v>
      </c>
      <c r="K114" s="44" t="str">
        <f aca="false">IF(ISBLANK($A114),"",HYPERLINK("#ANALÍTICA!A"&amp;MATCH($A114,ANALÍTICA!A:A,0),"Link"))</f>
        <v>Link</v>
      </c>
    </row>
    <row r="115" s="25" customFormat="true" ht="14.25" hidden="false" customHeight="false" outlineLevel="0" collapsed="false">
      <c r="A115" s="45" t="s">
        <v>217</v>
      </c>
      <c r="B115" s="45"/>
      <c r="C115" s="45"/>
      <c r="D115" s="45" t="s">
        <v>218</v>
      </c>
      <c r="E115" s="45"/>
      <c r="F115" s="46"/>
      <c r="G115" s="45" t="n">
        <v>1</v>
      </c>
      <c r="H115" s="45"/>
      <c r="I115" s="47" t="n">
        <f aca="false">SUM(I116:I121)</f>
        <v>39277.65</v>
      </c>
      <c r="J115" s="48" t="n">
        <f aca="false">SUM(J116:J121)</f>
        <v>0.0233886499464217</v>
      </c>
      <c r="K115" s="44" t="str">
        <f aca="false">IF(ISBLANK($A115),"",HYPERLINK("#ANALÍTICA!A"&amp;MATCH($A115,ANALÍTICA!A:A,0),"Link"))</f>
        <v>Link</v>
      </c>
    </row>
    <row r="116" s="25" customFormat="true" ht="51" hidden="false" customHeight="false" outlineLevel="0" collapsed="false">
      <c r="A116" s="49" t="s">
        <v>219</v>
      </c>
      <c r="B116" s="50" t="s">
        <v>220</v>
      </c>
      <c r="C116" s="49" t="str">
        <f aca="false">UPPER(VLOOKUP(B116,ANALÍTICA!$B:$J,2,0))</f>
        <v>PRÓPRIO</v>
      </c>
      <c r="D116" s="49" t="str">
        <f aca="false">UPPER(VLOOKUP(B116,ANALÍTICA!$B:$J,3,0))</f>
        <v>PM1 - KIT DE PORTA PRONTA DE MADEIRA PARA VERNIZ, SEMI-OCA (LEVE OU MÉDIA), PADRÃO SUPERIOR, 90 X 210 CM, ESPESSURA DE 3,5 CM, INCLUSIVE GUARNIÇÕES, DOBRADIÇAS E FECHADURA - FORNECIMENTO E INSTALAÇÃO</v>
      </c>
      <c r="E116" s="51" t="str">
        <f aca="false">UPPER(VLOOKUP(B116,ANALÍTICA!$B:$J,6,0))</f>
        <v>UN</v>
      </c>
      <c r="F116" s="52" t="n">
        <v>7</v>
      </c>
      <c r="G116" s="53" t="n">
        <f aca="false">VLOOKUP(B116,ANALÍTICA!$B:$J,8,0)</f>
        <v>1219.09</v>
      </c>
      <c r="H116" s="53" t="n">
        <f aca="false">TRUNC(G116*(1+$J$9),2)</f>
        <v>1582.25</v>
      </c>
      <c r="I116" s="53" t="n">
        <f aca="false">TRUNC(H116*F116,2)</f>
        <v>11075.75</v>
      </c>
      <c r="J116" s="54" t="n">
        <f aca="false">I116/$I$343</f>
        <v>0.0065952733843313</v>
      </c>
      <c r="K116" s="44" t="str">
        <f aca="false">IF(ISBLANK($A116),"",HYPERLINK("#ANALÍTICA!A"&amp;MATCH($A116,ANALÍTICA!A:A,0),"Link"))</f>
        <v>Link</v>
      </c>
    </row>
    <row r="117" s="25" customFormat="true" ht="51" hidden="false" customHeight="false" outlineLevel="0" collapsed="false">
      <c r="A117" s="49" t="s">
        <v>221</v>
      </c>
      <c r="B117" s="50" t="s">
        <v>222</v>
      </c>
      <c r="C117" s="49" t="str">
        <f aca="false">UPPER(VLOOKUP(B117,ANALÍTICA!$B:$J,2,0))</f>
        <v>PRÓPRIO</v>
      </c>
      <c r="D117" s="49" t="str">
        <f aca="false">UPPER(VLOOKUP(B117,ANALÍTICA!$B:$J,3,0))</f>
        <v>PM2 - KIT PORTA PRONTA DE MADEIRA P/ VERNIZ, SEMI-OCA (LEVE OU MÉDIA) P/ PCD, PADRÃO SUPERIOR, 90 X 210 CM, ESPESSURA 3,5 CM, INCLUSIVE GUARNÇÕES, FERRAGENS, FAIXA ANTI-IMPACTO EM AÇO E PUXADOR HORIZONTAL - FORNECIMENTO E INSTALAÇÃO</v>
      </c>
      <c r="E117" s="51" t="str">
        <f aca="false">UPPER(VLOOKUP(B117,ANALÍTICA!$B:$J,6,0))</f>
        <v>UN</v>
      </c>
      <c r="F117" s="52" t="n">
        <v>3</v>
      </c>
      <c r="G117" s="53" t="n">
        <f aca="false">VLOOKUP(B117,ANALÍTICA!$B:$J,8,0)</f>
        <v>1547.07</v>
      </c>
      <c r="H117" s="53" t="n">
        <f aca="false">TRUNC(G117*(1+$J$9),2)</f>
        <v>2007.94</v>
      </c>
      <c r="I117" s="53" t="n">
        <f aca="false">TRUNC(H117*F117,2)</f>
        <v>6023.82</v>
      </c>
      <c r="J117" s="54" t="n">
        <f aca="false">I117/$I$343</f>
        <v>0.00358700220915086</v>
      </c>
      <c r="K117" s="44" t="str">
        <f aca="false">IF(ISBLANK($A117),"",HYPERLINK("#ANALÍTICA!A"&amp;MATCH($A117,ANALÍTICA!A:A,0),"Link"))</f>
        <v>Link</v>
      </c>
    </row>
    <row r="118" s="25" customFormat="true" ht="51" hidden="false" customHeight="false" outlineLevel="0" collapsed="false">
      <c r="A118" s="49" t="s">
        <v>223</v>
      </c>
      <c r="B118" s="50" t="s">
        <v>224</v>
      </c>
      <c r="C118" s="49" t="str">
        <f aca="false">UPPER(VLOOKUP(B118,ANALÍTICA!$B:$J,2,0))</f>
        <v>PRÓPRIO</v>
      </c>
      <c r="D118" s="49" t="str">
        <f aca="false">UPPER(VLOOKUP(B118,ANALÍTICA!$B:$J,3,0))</f>
        <v>PM3 - KIT DE PORTA PRONTA DE MADEIRA PARA VERNIZ, SEMI-OCA (LEVE OU MÉDIA), PADRÃO SUPERIOR, 80 X 210 CM, ESPESSURA DE 3,5 CM, INCLUSIVE GUARNIÇÕES, DOBRADIÇAS E FECHADURA - FORNECIMENTO E INSTALAÇÃO</v>
      </c>
      <c r="E118" s="51" t="str">
        <f aca="false">UPPER(VLOOKUP(B118,ANALÍTICA!$B:$J,6,0))</f>
        <v>UN</v>
      </c>
      <c r="F118" s="52" t="n">
        <v>2</v>
      </c>
      <c r="G118" s="53" t="n">
        <f aca="false">VLOOKUP(B118,ANALÍTICA!$B:$J,8,0)</f>
        <v>1164.99</v>
      </c>
      <c r="H118" s="53" t="n">
        <f aca="false">TRUNC(G118*(1+$J$9),2)</f>
        <v>1512.04</v>
      </c>
      <c r="I118" s="53" t="n">
        <f aca="false">TRUNC(H118*F118,2)</f>
        <v>3024.08</v>
      </c>
      <c r="J118" s="54" t="n">
        <f aca="false">I118/$I$343</f>
        <v>0.00180074797066462</v>
      </c>
      <c r="K118" s="44" t="str">
        <f aca="false">IF(ISBLANK($A118),"",HYPERLINK("#ANALÍTICA!A"&amp;MATCH($A118,ANALÍTICA!A:A,0),"Link"))</f>
        <v>Link</v>
      </c>
    </row>
    <row r="119" s="25" customFormat="true" ht="51" hidden="false" customHeight="false" outlineLevel="0" collapsed="false">
      <c r="A119" s="49" t="s">
        <v>225</v>
      </c>
      <c r="B119" s="50" t="s">
        <v>226</v>
      </c>
      <c r="C119" s="49" t="str">
        <f aca="false">UPPER(VLOOKUP(B119,ANALÍTICA!$B:$J,2,0))</f>
        <v>PRÓPRIO</v>
      </c>
      <c r="D119" s="49" t="str">
        <f aca="false">UPPER(VLOOKUP(B119,ANALÍTICA!$B:$J,3,0))</f>
        <v>EV1 - PORTA DE ABRIR COM MOLA HIDRÁULICA, EM VIDRO TEMPERADO, 2 FOLHAS DE 110X210 CM, ESPESSURA DD 10MM, C/ SETEIRAS E BANDEIRAS FIXAS, INCLUSIVE ACESSÓRIOS, CONFORME PROJETO - FORNECIMENTO E INSTALAÇÃO</v>
      </c>
      <c r="E119" s="51" t="str">
        <f aca="false">UPPER(VLOOKUP(B119,ANALÍTICA!$B:$J,6,0))</f>
        <v>UN</v>
      </c>
      <c r="F119" s="52" t="n">
        <v>1</v>
      </c>
      <c r="G119" s="53" t="n">
        <f aca="false">VLOOKUP(B119,ANALÍTICA!$B:$J,8,0)</f>
        <v>5313.79</v>
      </c>
      <c r="H119" s="53" t="n">
        <f aca="false">TRUNC(G119*(1+$J$9),2)</f>
        <v>6896.76</v>
      </c>
      <c r="I119" s="53" t="n">
        <f aca="false">TRUNC(H119*F119,2)</f>
        <v>6896.76</v>
      </c>
      <c r="J119" s="54" t="n">
        <f aca="false">I119/$I$343</f>
        <v>0.00410681151760565</v>
      </c>
      <c r="K119" s="44" t="str">
        <f aca="false">IF(ISBLANK($A119),"",HYPERLINK("#ANALÍTICA!A"&amp;MATCH($A119,ANALÍTICA!A:A,0),"Link"))</f>
        <v>Link</v>
      </c>
    </row>
    <row r="120" s="25" customFormat="true" ht="38.25" hidden="false" customHeight="false" outlineLevel="0" collapsed="false">
      <c r="A120" s="49" t="s">
        <v>227</v>
      </c>
      <c r="B120" s="50" t="s">
        <v>228</v>
      </c>
      <c r="C120" s="49" t="str">
        <f aca="false">UPPER(VLOOKUP(B120,ANALÍTICA!$B:$J,2,0))</f>
        <v>PRÓPRIO</v>
      </c>
      <c r="D120" s="49" t="str">
        <f aca="false">UPPER(VLOOKUP(B120,ANALÍTICA!$B:$J,3,0))</f>
        <v>EV2 - PORTA DE ABRIR COM MOLA HIDRÁULICA, EM VIDRO TEMPERADO, 110X210 CM, ESPESSURA 10 MM, C/ DIVISÓRIAS E BANDEIRAS FIXAS CONFORME PROJETO, INCLUSIVE ACESSÓRIOS</v>
      </c>
      <c r="E120" s="51" t="str">
        <f aca="false">UPPER(VLOOKUP(B120,ANALÍTICA!$B:$J,6,0))</f>
        <v>UN</v>
      </c>
      <c r="F120" s="52" t="n">
        <v>1</v>
      </c>
      <c r="G120" s="53" t="n">
        <f aca="false">VLOOKUP(B120,ANALÍTICA!$B:$J,8,0)</f>
        <v>4579.11</v>
      </c>
      <c r="H120" s="53" t="n">
        <f aca="false">TRUNC(G120*(1+$J$9),2)</f>
        <v>5943.22</v>
      </c>
      <c r="I120" s="53" t="n">
        <f aca="false">TRUNC(H120*F120,2)</f>
        <v>5943.22</v>
      </c>
      <c r="J120" s="54" t="n">
        <f aca="false">I120/$I$343</f>
        <v>0.00353900735238927</v>
      </c>
      <c r="K120" s="44" t="str">
        <f aca="false">IF(ISBLANK($A120),"",HYPERLINK("#ANALÍTICA!A"&amp;MATCH($A120,ANALÍTICA!A:A,0),"Link"))</f>
        <v>Link</v>
      </c>
    </row>
    <row r="121" s="25" customFormat="true" ht="25.5" hidden="false" customHeight="false" outlineLevel="0" collapsed="false">
      <c r="A121" s="49" t="s">
        <v>229</v>
      </c>
      <c r="B121" s="50" t="s">
        <v>230</v>
      </c>
      <c r="C121" s="49" t="str">
        <f aca="false">UPPER(VLOOKUP(B121,ANALÍTICA!$B:$J,2,0))</f>
        <v>PRÓPRIO</v>
      </c>
      <c r="D121" s="49" t="str">
        <f aca="false">UPPER(VLOOKUP(B121,ANALÍTICA!$B:$J,3,0))</f>
        <v>EV3 - PORTA DE ABRIR COM MOLA HIDRÁULICA, EM VIDRO TEMPERADO, 90X210 CM, ESPESSURA 10 MM, INCLUSIVE ACESSÓRIOS. AF_01/2021</v>
      </c>
      <c r="E121" s="51" t="str">
        <f aca="false">UPPER(VLOOKUP(B121,ANALÍTICA!$B:$J,6,0))</f>
        <v>UN</v>
      </c>
      <c r="F121" s="52" t="n">
        <v>1</v>
      </c>
      <c r="G121" s="53" t="n">
        <f aca="false">VLOOKUP(B121,ANALÍTICA!$B:$J,8,0)</f>
        <v>4864.8</v>
      </c>
      <c r="H121" s="53" t="n">
        <f aca="false">TRUNC(G121*(1+$J$9),2)</f>
        <v>6314.02</v>
      </c>
      <c r="I121" s="53" t="n">
        <f aca="false">TRUNC(H121*F121,2)</f>
        <v>6314.02</v>
      </c>
      <c r="J121" s="54" t="n">
        <f aca="false">I121/$I$343</f>
        <v>0.00375980751228003</v>
      </c>
      <c r="K121" s="44" t="str">
        <f aca="false">IF(ISBLANK($A121),"",HYPERLINK("#ANALÍTICA!A"&amp;MATCH($A121,ANALÍTICA!A:A,0),"Link"))</f>
        <v>Link</v>
      </c>
    </row>
    <row r="122" s="25" customFormat="true" ht="14.25" hidden="false" customHeight="false" outlineLevel="0" collapsed="false">
      <c r="A122" s="45" t="s">
        <v>231</v>
      </c>
      <c r="B122" s="45"/>
      <c r="C122" s="45"/>
      <c r="D122" s="45" t="s">
        <v>232</v>
      </c>
      <c r="E122" s="45"/>
      <c r="F122" s="46"/>
      <c r="G122" s="45" t="n">
        <v>1</v>
      </c>
      <c r="H122" s="45"/>
      <c r="I122" s="47" t="n">
        <f aca="false">SUM(I123:I130)</f>
        <v>38876.23</v>
      </c>
      <c r="J122" s="48" t="n">
        <f aca="false">SUM(J123:J130)</f>
        <v>0.0231496165047191</v>
      </c>
      <c r="K122" s="44" t="str">
        <f aca="false">IF(ISBLANK($A122),"",HYPERLINK("#ANALÍTICA!A"&amp;MATCH($A122,ANALÍTICA!A:A,0),"Link"))</f>
        <v>Link</v>
      </c>
    </row>
    <row r="123" s="25" customFormat="true" ht="38.25" hidden="false" customHeight="false" outlineLevel="0" collapsed="false">
      <c r="A123" s="49" t="s">
        <v>233</v>
      </c>
      <c r="B123" s="50" t="s">
        <v>234</v>
      </c>
      <c r="C123" s="49" t="str">
        <f aca="false">UPPER(VLOOKUP(B123,ANALÍTICA!$B:$J,2,0))</f>
        <v>PRÓPRIO</v>
      </c>
      <c r="D123" s="49" t="str">
        <f aca="false">UPPER(VLOOKUP(B123,ANALÍTICA!$B:$J,3,0))</f>
        <v>JA1 - JANELA DE ALUMÍNIO ANODIZADO PRETO TIPO MAXIM-AR, 60 X 60 CM, INCLUSIVE VIDROS, BATENTE, FERRAGENS, ALIZAR E CONTRAMARCO - FORNECIMENTO E INSTALAÇÃO</v>
      </c>
      <c r="E123" s="51" t="str">
        <f aca="false">UPPER(VLOOKUP(B123,ANALÍTICA!$B:$J,6,0))</f>
        <v>UN</v>
      </c>
      <c r="F123" s="52" t="n">
        <v>5</v>
      </c>
      <c r="G123" s="53" t="n">
        <f aca="false">VLOOKUP(B123,ANALÍTICA!$B:$J,8,0)</f>
        <v>430.96</v>
      </c>
      <c r="H123" s="53" t="n">
        <f aca="false">TRUNC(G123*(1+$J$9),2)</f>
        <v>559.34</v>
      </c>
      <c r="I123" s="53" t="n">
        <f aca="false">TRUNC(H123*F123,2)</f>
        <v>2796.7</v>
      </c>
      <c r="J123" s="54" t="n">
        <f aca="false">I123/$I$343</f>
        <v>0.00166535007326451</v>
      </c>
      <c r="K123" s="44" t="str">
        <f aca="false">IF(ISBLANK($A123),"",HYPERLINK("#ANALÍTICA!A"&amp;MATCH($A123,ANALÍTICA!A:A,0),"Link"))</f>
        <v>Link</v>
      </c>
    </row>
    <row r="124" s="25" customFormat="true" ht="38.25" hidden="false" customHeight="false" outlineLevel="0" collapsed="false">
      <c r="A124" s="49" t="s">
        <v>235</v>
      </c>
      <c r="B124" s="50" t="s">
        <v>236</v>
      </c>
      <c r="C124" s="49" t="str">
        <f aca="false">UPPER(VLOOKUP(B124,ANALÍTICA!$B:$J,2,0))</f>
        <v>PRÓPRIO</v>
      </c>
      <c r="D124" s="49" t="str">
        <f aca="false">UPPER(VLOOKUP(B124,ANALÍTICA!$B:$J,3,0))</f>
        <v>JA2 - JANELA DE ALUMÍNIO ANODIZADO PRETO TIPO MAXIM-AR, 2 FOLHAS, 120 X 60 CM, INCLUSIVE VIDROS, BATENTE, FERRAGENS, ALIZAR E CONTRAMARCO - FORNECIMENTO E INSTALAÇÃO</v>
      </c>
      <c r="E124" s="51" t="str">
        <f aca="false">UPPER(VLOOKUP(B124,ANALÍTICA!$B:$J,6,0))</f>
        <v>UN</v>
      </c>
      <c r="F124" s="52" t="n">
        <v>1</v>
      </c>
      <c r="G124" s="53" t="n">
        <f aca="false">VLOOKUP(B124,ANALÍTICA!$B:$J,8,0)</f>
        <v>834.47</v>
      </c>
      <c r="H124" s="53" t="n">
        <f aca="false">TRUNC(G124*(1+$J$9),2)</f>
        <v>1083.05</v>
      </c>
      <c r="I124" s="53" t="n">
        <f aca="false">TRUNC(H124*F124,2)</f>
        <v>1083.05</v>
      </c>
      <c r="J124" s="54" t="n">
        <f aca="false">I124/$I$343</f>
        <v>0.000644923444362686</v>
      </c>
      <c r="K124" s="44" t="str">
        <f aca="false">IF(ISBLANK($A124),"",HYPERLINK("#ANALÍTICA!A"&amp;MATCH($A124,ANALÍTICA!A:A,0),"Link"))</f>
        <v>Link</v>
      </c>
    </row>
    <row r="125" s="25" customFormat="true" ht="38.25" hidden="false" customHeight="false" outlineLevel="0" collapsed="false">
      <c r="A125" s="49" t="s">
        <v>237</v>
      </c>
      <c r="B125" s="50" t="s">
        <v>238</v>
      </c>
      <c r="C125" s="49" t="str">
        <f aca="false">UPPER(VLOOKUP(B125,ANALÍTICA!$B:$J,2,0))</f>
        <v>PRÓPRIO</v>
      </c>
      <c r="D125" s="49" t="str">
        <f aca="false">UPPER(VLOOKUP(B125,ANALÍTICA!$B:$J,3,0))</f>
        <v>JA3 - JANELA MISTA EM ALUMÍNIO ANODIZADO PRETO. DIMENSÕES 65 X 240 CM, C/ 1 FOLHA MAXIM-AR E 1 PAINEL FIXO, INCLUSIVE VIDROS, FERRAGENS E GUARNIÇÕES - FORNECIMENTO E INSTALAÇÃO</v>
      </c>
      <c r="E125" s="51" t="str">
        <f aca="false">UPPER(VLOOKUP(B125,ANALÍTICA!$B:$J,6,0))</f>
        <v>UN</v>
      </c>
      <c r="F125" s="52" t="n">
        <v>1</v>
      </c>
      <c r="G125" s="53" t="n">
        <f aca="false">VLOOKUP(B125,ANALÍTICA!$B:$J,8,0)</f>
        <v>1877.15</v>
      </c>
      <c r="H125" s="53" t="n">
        <f aca="false">TRUNC(G125*(1+$J$9),2)</f>
        <v>2436.35</v>
      </c>
      <c r="I125" s="53" t="n">
        <f aca="false">TRUNC(H125*F125,2)</f>
        <v>2436.35</v>
      </c>
      <c r="J125" s="54" t="n">
        <f aca="false">I125/$I$343</f>
        <v>0.00145077257160152</v>
      </c>
      <c r="K125" s="44" t="str">
        <f aca="false">IF(ISBLANK($A125),"",HYPERLINK("#ANALÍTICA!A"&amp;MATCH($A125,ANALÍTICA!A:A,0),"Link"))</f>
        <v>Link</v>
      </c>
    </row>
    <row r="126" s="25" customFormat="true" ht="38.25" hidden="false" customHeight="false" outlineLevel="0" collapsed="false">
      <c r="A126" s="49" t="s">
        <v>239</v>
      </c>
      <c r="B126" s="50" t="s">
        <v>240</v>
      </c>
      <c r="C126" s="49" t="str">
        <f aca="false">UPPER(VLOOKUP(B126,ANALÍTICA!$B:$J,2,0))</f>
        <v>PRÓPRIO</v>
      </c>
      <c r="D126" s="49" t="str">
        <f aca="false">UPPER(VLOOKUP(B126,ANALÍTICA!$B:$J,3,0))</f>
        <v>JA4 - JANELA DE ALUMÍNIO ANODIZADO PRETO, C/ 3 FOLHAS DE CORRER, DIMENSÕES 290X155 CM, INCLUSIVE VIDROS, BATENTE, FERRAGENS, ALIZAR E CONTRAMARCO - FORNECIMENTO E INSTALAÇÃO</v>
      </c>
      <c r="E126" s="51" t="str">
        <f aca="false">UPPER(VLOOKUP(B126,ANALÍTICA!$B:$J,6,0))</f>
        <v>UN</v>
      </c>
      <c r="F126" s="52" t="n">
        <v>1</v>
      </c>
      <c r="G126" s="53" t="n">
        <f aca="false">VLOOKUP(B126,ANALÍTICA!$B:$J,8,0)</f>
        <v>3824.53</v>
      </c>
      <c r="H126" s="53" t="n">
        <f aca="false">TRUNC(G126*(1+$J$9),2)</f>
        <v>4963.85</v>
      </c>
      <c r="I126" s="53" t="n">
        <f aca="false">TRUNC(H126*F126,2)</f>
        <v>4963.85</v>
      </c>
      <c r="J126" s="54" t="n">
        <f aca="false">I126/$I$343</f>
        <v>0.00295582220516109</v>
      </c>
      <c r="K126" s="44" t="str">
        <f aca="false">IF(ISBLANK($A126),"",HYPERLINK("#ANALÍTICA!A"&amp;MATCH($A126,ANALÍTICA!A:A,0),"Link"))</f>
        <v>Link</v>
      </c>
    </row>
    <row r="127" s="25" customFormat="true" ht="38.25" hidden="false" customHeight="false" outlineLevel="0" collapsed="false">
      <c r="A127" s="49" t="s">
        <v>241</v>
      </c>
      <c r="B127" s="50" t="s">
        <v>242</v>
      </c>
      <c r="C127" s="49" t="str">
        <f aca="false">UPPER(VLOOKUP(B127,ANALÍTICA!$B:$J,2,0))</f>
        <v>PRÓPRIO</v>
      </c>
      <c r="D127" s="49" t="str">
        <f aca="false">UPPER(VLOOKUP(B127,ANALÍTICA!$B:$J,3,0))</f>
        <v>JA5 - JANELA DE ALUMÍNIO DE CORRER COM 4 FOLHAS, DIMENSÕES 385X155 CM, INCLUSIVE VIDROS, BATENTE, FERRAGENS, ALIZAR E CONTRAMARCO - FORNECIMENTO E INSTALAÇÃO</v>
      </c>
      <c r="E127" s="51" t="str">
        <f aca="false">UPPER(VLOOKUP(B127,ANALÍTICA!$B:$J,6,0))</f>
        <v>UN</v>
      </c>
      <c r="F127" s="52" t="n">
        <v>1</v>
      </c>
      <c r="G127" s="53" t="n">
        <f aca="false">VLOOKUP(B127,ANALÍTICA!$B:$J,8,0)</f>
        <v>6269.17</v>
      </c>
      <c r="H127" s="53" t="n">
        <f aca="false">TRUNC(G127*(1+$J$9),2)</f>
        <v>8136.75</v>
      </c>
      <c r="I127" s="53" t="n">
        <f aca="false">TRUNC(H127*F127,2)</f>
        <v>8136.75</v>
      </c>
      <c r="J127" s="54" t="n">
        <f aca="false">I127/$I$343</f>
        <v>0.00484518797462544</v>
      </c>
      <c r="K127" s="44" t="str">
        <f aca="false">IF(ISBLANK($A127),"",HYPERLINK("#ANALÍTICA!A"&amp;MATCH($A127,ANALÍTICA!A:A,0),"Link"))</f>
        <v>Link</v>
      </c>
    </row>
    <row r="128" s="25" customFormat="true" ht="51" hidden="false" customHeight="false" outlineLevel="0" collapsed="false">
      <c r="A128" s="49" t="s">
        <v>243</v>
      </c>
      <c r="B128" s="50" t="s">
        <v>244</v>
      </c>
      <c r="C128" s="49" t="str">
        <f aca="false">UPPER(VLOOKUP(B128,ANALÍTICA!$B:$J,2,0))</f>
        <v>PRÓPRIO</v>
      </c>
      <c r="D128" s="49" t="str">
        <f aca="false">UPPER(VLOOKUP(B128,ANALÍTICA!$B:$J,3,0))</f>
        <v>JA6 - JANELA DE ALUMÍNIO ANODIZADO PRETO COM 2 FOLHAS DE CORRER E 2 FOLHAS FIXAS, DIMENSÕES 425X155 CM, INCLUSIVE VIDROS, BATENTE, FERRAGENS, ALIZAR E CONTRAMARCO - FORNECIMENTO E INSTALAÇÃO</v>
      </c>
      <c r="E128" s="51" t="str">
        <f aca="false">UPPER(VLOOKUP(B128,ANALÍTICA!$B:$J,6,0))</f>
        <v>UN</v>
      </c>
      <c r="F128" s="52" t="n">
        <v>1</v>
      </c>
      <c r="G128" s="53" t="n">
        <f aca="false">VLOOKUP(B128,ANALÍTICA!$B:$J,8,0)</f>
        <v>7304.01</v>
      </c>
      <c r="H128" s="53" t="n">
        <f aca="false">TRUNC(G128*(1+$J$9),2)</f>
        <v>9479.87</v>
      </c>
      <c r="I128" s="53" t="n">
        <f aca="false">TRUNC(H128*F128,2)</f>
        <v>9479.87</v>
      </c>
      <c r="J128" s="54" t="n">
        <f aca="false">I128/$I$343</f>
        <v>0.00564497522045196</v>
      </c>
      <c r="K128" s="44" t="str">
        <f aca="false">IF(ISBLANK($A128),"",HYPERLINK("#ANALÍTICA!A"&amp;MATCH($A128,ANALÍTICA!A:A,0),"Link"))</f>
        <v>Link</v>
      </c>
    </row>
    <row r="129" s="25" customFormat="true" ht="38.25" hidden="false" customHeight="false" outlineLevel="0" collapsed="false">
      <c r="A129" s="49" t="s">
        <v>245</v>
      </c>
      <c r="B129" s="50" t="s">
        <v>246</v>
      </c>
      <c r="C129" s="49" t="str">
        <f aca="false">UPPER(VLOOKUP(B129,ANALÍTICA!$B:$J,2,0))</f>
        <v>PRÓPRIO</v>
      </c>
      <c r="D129" s="49" t="str">
        <f aca="false">UPPER(VLOOKUP(B129,ANALÍTICA!$B:$J,3,0))</f>
        <v>JA7 - JANELA DE ALUMÍNIO ANODIZADO PRETO, C/ 3 FOLHAS DE CORRER, DIMENSÕES 325X155 CM, INCLUSIVE VIDROS, BATENTE, FERRAGENS, ALIZAR E CONTRAMARCO - FORNECIMENTO E INSTALAÇÃO</v>
      </c>
      <c r="E129" s="51" t="str">
        <f aca="false">UPPER(VLOOKUP(B129,ANALÍTICA!$B:$J,6,0))</f>
        <v>UN</v>
      </c>
      <c r="F129" s="52" t="n">
        <v>1</v>
      </c>
      <c r="G129" s="53" t="n">
        <f aca="false">VLOOKUP(B129,ANALÍTICA!$B:$J,8,0)</f>
        <v>4349.57</v>
      </c>
      <c r="H129" s="53" t="n">
        <f aca="false">TRUNC(G129*(1+$J$9),2)</f>
        <v>5645.3</v>
      </c>
      <c r="I129" s="53" t="n">
        <f aca="false">TRUNC(H129*F129,2)</f>
        <v>5645.3</v>
      </c>
      <c r="J129" s="54" t="n">
        <f aca="false">I129/$I$343</f>
        <v>0.00336160502327748</v>
      </c>
      <c r="K129" s="44" t="str">
        <f aca="false">IF(ISBLANK($A129),"",HYPERLINK("#ANALÍTICA!A"&amp;MATCH($A129,ANALÍTICA!A:A,0),"Link"))</f>
        <v>Link</v>
      </c>
    </row>
    <row r="130" s="25" customFormat="true" ht="38.25" hidden="false" customHeight="false" outlineLevel="0" collapsed="false">
      <c r="A130" s="49" t="s">
        <v>247</v>
      </c>
      <c r="B130" s="50" t="s">
        <v>248</v>
      </c>
      <c r="C130" s="49" t="str">
        <f aca="false">UPPER(VLOOKUP(B130,ANALÍTICA!$B:$J,2,0))</f>
        <v>SINAPI</v>
      </c>
      <c r="D130" s="49" t="str">
        <f aca="false">UPPER(VLOOKUP(B130,ANALÍTICA!$B:$J,3,0))</f>
        <v>PEITORIL LINEAR EM GRANITO OU MÁRMORE, L = 15CM, COMPRIMENTO DE ATÉ 2M, ASSENTADO COM ARGAMASSA 1:6 COM ADITIVO. AF_11/2020</v>
      </c>
      <c r="E130" s="51" t="str">
        <f aca="false">UPPER(VLOOKUP(B130,ANALÍTICA!$B:$J,6,0))</f>
        <v>M</v>
      </c>
      <c r="F130" s="52" t="n">
        <v>19.1</v>
      </c>
      <c r="G130" s="53" t="n">
        <f aca="false">VLOOKUP(B130,ANALÍTICA!$B:$J,8,0)</f>
        <v>174.85</v>
      </c>
      <c r="H130" s="53" t="n">
        <f aca="false">TRUNC(G130*(1+$J$9),2)</f>
        <v>226.93</v>
      </c>
      <c r="I130" s="53" t="n">
        <f aca="false">TRUNC(H130*F130,2)</f>
        <v>4334.36</v>
      </c>
      <c r="J130" s="54" t="n">
        <f aca="false">I130/$I$343</f>
        <v>0.00258097999197438</v>
      </c>
      <c r="K130" s="44" t="str">
        <f aca="false">IF(ISBLANK($A130),"",HYPERLINK("#ANALÍTICA!A"&amp;MATCH($A130,ANALÍTICA!A:A,0),"Link"))</f>
        <v>Link</v>
      </c>
    </row>
    <row r="131" s="25" customFormat="true" ht="14.25" hidden="false" customHeight="false" outlineLevel="0" collapsed="false">
      <c r="A131" s="45" t="s">
        <v>249</v>
      </c>
      <c r="B131" s="45"/>
      <c r="C131" s="45"/>
      <c r="D131" s="45" t="s">
        <v>250</v>
      </c>
      <c r="E131" s="45"/>
      <c r="F131" s="46"/>
      <c r="G131" s="45" t="n">
        <v>1</v>
      </c>
      <c r="H131" s="45"/>
      <c r="I131" s="47" t="n">
        <f aca="false">SUM(I132:I134)</f>
        <v>58645.77</v>
      </c>
      <c r="J131" s="48" t="n">
        <f aca="false">SUM(J132:J134)</f>
        <v>0.0349217782980489</v>
      </c>
      <c r="K131" s="44" t="str">
        <f aca="false">IF(ISBLANK($A131),"",HYPERLINK("#ANALÍTICA!A"&amp;MATCH($A131,ANALÍTICA!A:A,0),"Link"))</f>
        <v>Link</v>
      </c>
    </row>
    <row r="132" s="25" customFormat="true" ht="25.5" hidden="false" customHeight="false" outlineLevel="0" collapsed="false">
      <c r="A132" s="49" t="s">
        <v>251</v>
      </c>
      <c r="B132" s="50" t="s">
        <v>252</v>
      </c>
      <c r="C132" s="49" t="str">
        <f aca="false">UPPER(VLOOKUP(B132,ANALÍTICA!$B:$J,2,0))</f>
        <v>SINAPI</v>
      </c>
      <c r="D132" s="49" t="str">
        <f aca="false">UPPER(VLOOKUP(B132,ANALÍTICA!$B:$J,3,0))</f>
        <v>TELHAMENTO COM TELHA METÁLICA TERMOACÚSTICA E = 30 MM, COM ATÉ 2 ÁGUAS, INCLUSO IÇAMENTO. AF_07/2019</v>
      </c>
      <c r="E132" s="51" t="str">
        <f aca="false">UPPER(VLOOKUP(B132,ANALÍTICA!$B:$J,6,0))</f>
        <v>M²</v>
      </c>
      <c r="F132" s="52" t="n">
        <v>165.74</v>
      </c>
      <c r="G132" s="53" t="n">
        <f aca="false">VLOOKUP(B132,ANALÍTICA!$B:$J,8,0)</f>
        <v>217.69</v>
      </c>
      <c r="H132" s="53" t="n">
        <f aca="false">TRUNC(G132*(1+$J$9),2)</f>
        <v>282.53</v>
      </c>
      <c r="I132" s="53" t="n">
        <f aca="false">TRUNC(H132*F132,2)</f>
        <v>46826.52</v>
      </c>
      <c r="J132" s="54" t="n">
        <f aca="false">I132/$I$343</f>
        <v>0.027883773201531</v>
      </c>
      <c r="K132" s="44" t="str">
        <f aca="false">IF(ISBLANK($A132),"",HYPERLINK("#ANALÍTICA!A"&amp;MATCH($A132,ANALÍTICA!A:A,0),"Link"))</f>
        <v>Link</v>
      </c>
    </row>
    <row r="133" s="25" customFormat="true" ht="25.5" hidden="false" customHeight="false" outlineLevel="0" collapsed="false">
      <c r="A133" s="49" t="s">
        <v>253</v>
      </c>
      <c r="B133" s="50" t="s">
        <v>254</v>
      </c>
      <c r="C133" s="49" t="str">
        <f aca="false">UPPER(VLOOKUP(B133,ANALÍTICA!$B:$J,2,0))</f>
        <v>PRÓPRIO</v>
      </c>
      <c r="D133" s="49" t="str">
        <f aca="false">UPPER(VLOOKUP(B133,ANALÍTICA!$B:$J,3,0))</f>
        <v>RUFO EM CHAPA DE AÇO GALVANIZADO Nº 24, CORTE 33 CM, INCLUSO TRANSPORTE VERTICAL</v>
      </c>
      <c r="E133" s="51" t="str">
        <f aca="false">UPPER(VLOOKUP(B133,ANALÍTICA!$B:$J,6,0))</f>
        <v>M</v>
      </c>
      <c r="F133" s="52" t="n">
        <v>61.75</v>
      </c>
      <c r="G133" s="53" t="n">
        <f aca="false">VLOOKUP(B133,ANALÍTICA!$B:$J,8,0)</f>
        <v>53.28</v>
      </c>
      <c r="H133" s="53" t="n">
        <f aca="false">TRUNC(G133*(1+$J$9),2)</f>
        <v>69.15</v>
      </c>
      <c r="I133" s="53" t="n">
        <f aca="false">TRUNC(H133*F133,2)</f>
        <v>4270.01</v>
      </c>
      <c r="J133" s="54" t="n">
        <f aca="false">I133/$I$343</f>
        <v>0.00254266151762441</v>
      </c>
      <c r="K133" s="44" t="str">
        <f aca="false">IF(ISBLANK($A133),"",HYPERLINK("#ANALÍTICA!A"&amp;MATCH($A133,ANALÍTICA!A:A,0),"Link"))</f>
        <v>Link</v>
      </c>
    </row>
    <row r="134" s="25" customFormat="true" ht="25.5" hidden="false" customHeight="false" outlineLevel="0" collapsed="false">
      <c r="A134" s="49" t="s">
        <v>255</v>
      </c>
      <c r="B134" s="50" t="s">
        <v>256</v>
      </c>
      <c r="C134" s="49" t="str">
        <f aca="false">UPPER(VLOOKUP(B134,ANALÍTICA!$B:$J,2,0))</f>
        <v>PRÓPRIO</v>
      </c>
      <c r="D134" s="49" t="str">
        <f aca="false">UPPER(VLOOKUP(B134,ANALÍTICA!$B:$J,3,0))</f>
        <v>CHAPIM EM CHAPA DE AÇO GALVANIZADO NÚMERO 24, CORTE DE 25 CM, INCLUSO TRANSPORTE VERTICAL</v>
      </c>
      <c r="E134" s="51" t="str">
        <f aca="false">UPPER(VLOOKUP(B134,ANALÍTICA!$B:$J,6,0))</f>
        <v>M</v>
      </c>
      <c r="F134" s="52" t="n">
        <v>114.8</v>
      </c>
      <c r="G134" s="53" t="n">
        <f aca="false">VLOOKUP(B134,ANALÍTICA!$B:$J,8,0)</f>
        <v>50.67</v>
      </c>
      <c r="H134" s="53" t="n">
        <f aca="false">TRUNC(G134*(1+$J$9),2)</f>
        <v>65.76</v>
      </c>
      <c r="I134" s="53" t="n">
        <f aca="false">TRUNC(H134*F134,2)</f>
        <v>7549.24</v>
      </c>
      <c r="J134" s="54" t="n">
        <f aca="false">I134/$I$343</f>
        <v>0.00449534357889346</v>
      </c>
      <c r="K134" s="44" t="str">
        <f aca="false">IF(ISBLANK($A134),"",HYPERLINK("#ANALÍTICA!A"&amp;MATCH($A134,ANALÍTICA!A:A,0),"Link"))</f>
        <v>Link</v>
      </c>
    </row>
    <row r="135" s="25" customFormat="true" ht="14.25" hidden="false" customHeight="false" outlineLevel="0" collapsed="false">
      <c r="A135" s="45" t="s">
        <v>257</v>
      </c>
      <c r="B135" s="45"/>
      <c r="C135" s="45"/>
      <c r="D135" s="45" t="s">
        <v>258</v>
      </c>
      <c r="E135" s="45"/>
      <c r="F135" s="46"/>
      <c r="G135" s="45" t="n">
        <v>1</v>
      </c>
      <c r="H135" s="45"/>
      <c r="I135" s="47" t="n">
        <f aca="false">SUM(I136:I140)</f>
        <v>13203.01</v>
      </c>
      <c r="J135" s="48" t="n">
        <f aca="false">SUM(J136:J140)</f>
        <v>0.00786199223041871</v>
      </c>
      <c r="K135" s="44" t="str">
        <f aca="false">IF(ISBLANK($A135),"",HYPERLINK("#ANALÍTICA!A"&amp;MATCH($A135,ANALÍTICA!A:A,0),"Link"))</f>
        <v>Link</v>
      </c>
    </row>
    <row r="136" s="25" customFormat="true" ht="25.5" hidden="false" customHeight="false" outlineLevel="0" collapsed="false">
      <c r="A136" s="49" t="s">
        <v>259</v>
      </c>
      <c r="B136" s="50" t="s">
        <v>260</v>
      </c>
      <c r="C136" s="49" t="str">
        <f aca="false">UPPER(VLOOKUP(B136,ANALÍTICA!$B:$J,2,0))</f>
        <v>SINAPI</v>
      </c>
      <c r="D136" s="49" t="str">
        <f aca="false">UPPER(VLOOKUP(B136,ANALÍTICA!$B:$J,3,0))</f>
        <v>EMASSAMENTO COM MASSA LÁTEX, APLICAÇÃO EM PAREDE, DUAS DEMÃOS, LIXAMENTO MANUAL. AF_04/2023</v>
      </c>
      <c r="E136" s="51" t="str">
        <f aca="false">UPPER(VLOOKUP(B136,ANALÍTICA!$B:$J,6,0))</f>
        <v>M²</v>
      </c>
      <c r="F136" s="52" t="n">
        <v>240.7</v>
      </c>
      <c r="G136" s="53" t="n">
        <f aca="false">VLOOKUP(B136,ANALÍTICA!$B:$J,8,0)</f>
        <v>16.71</v>
      </c>
      <c r="H136" s="53" t="n">
        <f aca="false">TRUNC(G136*(1+$J$9),2)</f>
        <v>21.68</v>
      </c>
      <c r="I136" s="53" t="n">
        <f aca="false">TRUNC(H136*F136,2)</f>
        <v>5218.37</v>
      </c>
      <c r="J136" s="54" t="n">
        <f aca="false">I136/$I$343</f>
        <v>0.0031073811498628</v>
      </c>
      <c r="K136" s="44" t="str">
        <f aca="false">IF(ISBLANK($A136),"",HYPERLINK("#ANALÍTICA!A"&amp;MATCH($A136,ANALÍTICA!A:A,0),"Link"))</f>
        <v>Link</v>
      </c>
    </row>
    <row r="137" s="25" customFormat="true" ht="25.5" hidden="false" customHeight="false" outlineLevel="0" collapsed="false">
      <c r="A137" s="49" t="s">
        <v>261</v>
      </c>
      <c r="B137" s="50" t="s">
        <v>262</v>
      </c>
      <c r="C137" s="49" t="str">
        <f aca="false">UPPER(VLOOKUP(B137,ANALÍTICA!$B:$J,2,0))</f>
        <v>SINAPI</v>
      </c>
      <c r="D137" s="49" t="str">
        <f aca="false">UPPER(VLOOKUP(B137,ANALÍTICA!$B:$J,3,0))</f>
        <v>FUNDO SELADOR ACRÍLICO, APLICAÇÃO MANUAL EM PAREDE, UMA DEMÃO. AF_04/2023</v>
      </c>
      <c r="E137" s="51" t="str">
        <f aca="false">UPPER(VLOOKUP(B137,ANALÍTICA!$B:$J,6,0))</f>
        <v>M²</v>
      </c>
      <c r="F137" s="52" t="n">
        <v>240.7</v>
      </c>
      <c r="G137" s="53" t="n">
        <f aca="false">VLOOKUP(B137,ANALÍTICA!$B:$J,8,0)</f>
        <v>3.59</v>
      </c>
      <c r="H137" s="53" t="n">
        <f aca="false">TRUNC(G137*(1+$J$9),2)</f>
        <v>4.65</v>
      </c>
      <c r="I137" s="53" t="n">
        <f aca="false">TRUNC(H137*F137,2)</f>
        <v>1119.25</v>
      </c>
      <c r="J137" s="54" t="n">
        <f aca="false">I137/$I$343</f>
        <v>0.000666479447027318</v>
      </c>
      <c r="K137" s="44" t="str">
        <f aca="false">IF(ISBLANK($A137),"",HYPERLINK("#ANALÍTICA!A"&amp;MATCH($A137,ANALÍTICA!A:A,0),"Link"))</f>
        <v>Link</v>
      </c>
    </row>
    <row r="138" s="25" customFormat="true" ht="25.5" hidden="false" customHeight="false" outlineLevel="0" collapsed="false">
      <c r="A138" s="49" t="s">
        <v>263</v>
      </c>
      <c r="B138" s="50" t="s">
        <v>264</v>
      </c>
      <c r="C138" s="49" t="str">
        <f aca="false">UPPER(VLOOKUP(B138,ANALÍTICA!$B:$J,2,0))</f>
        <v>SINAPI</v>
      </c>
      <c r="D138" s="49" t="str">
        <f aca="false">UPPER(VLOOKUP(B138,ANALÍTICA!$B:$J,3,0))</f>
        <v>PINTURA LÁTEX ACRÍLICA PREMIUM, APLICAÇÃO MANUAL EM PAREDES, DUAS DEMÃOS. AF_04/2023</v>
      </c>
      <c r="E138" s="51" t="str">
        <f aca="false">UPPER(VLOOKUP(B138,ANALÍTICA!$B:$J,6,0))</f>
        <v>M²</v>
      </c>
      <c r="F138" s="52" t="n">
        <v>240.7</v>
      </c>
      <c r="G138" s="53" t="n">
        <f aca="false">VLOOKUP(B138,ANALÍTICA!$B:$J,8,0)</f>
        <v>11.84</v>
      </c>
      <c r="H138" s="53" t="n">
        <f aca="false">TRUNC(G138*(1+$J$9),2)</f>
        <v>15.36</v>
      </c>
      <c r="I138" s="53" t="n">
        <f aca="false">TRUNC(H138*F138,2)</f>
        <v>3697.15</v>
      </c>
      <c r="J138" s="54" t="n">
        <f aca="false">I138/$I$343</f>
        <v>0.00220154075280505</v>
      </c>
      <c r="K138" s="44" t="str">
        <f aca="false">IF(ISBLANK($A138),"",HYPERLINK("#ANALÍTICA!A"&amp;MATCH($A138,ANALÍTICA!A:A,0),"Link"))</f>
        <v>Link</v>
      </c>
    </row>
    <row r="139" s="25" customFormat="true" ht="25.5" hidden="false" customHeight="false" outlineLevel="0" collapsed="false">
      <c r="A139" s="49" t="s">
        <v>265</v>
      </c>
      <c r="B139" s="50" t="s">
        <v>266</v>
      </c>
      <c r="C139" s="49" t="str">
        <f aca="false">UPPER(VLOOKUP(B139,ANALÍTICA!$B:$J,2,0))</f>
        <v>SINAPI</v>
      </c>
      <c r="D139" s="49" t="str">
        <f aca="false">UPPER(VLOOKUP(B139,ANALÍTICA!$B:$J,3,0))</f>
        <v>APLICAÇÃO MANUAL DE PINTURA COM TINTA LÁTEX PVA EM TETO, DUAS DEMÃOS. AF_06/2014</v>
      </c>
      <c r="E139" s="51" t="str">
        <f aca="false">UPPER(VLOOKUP(B139,ANALÍTICA!$B:$J,6,0))</f>
        <v>M²</v>
      </c>
      <c r="F139" s="52" t="n">
        <v>154.44</v>
      </c>
      <c r="G139" s="53" t="n">
        <f aca="false">VLOOKUP(B139,ANALÍTICA!$B:$J,8,0)</f>
        <v>15.17</v>
      </c>
      <c r="H139" s="53" t="n">
        <f aca="false">TRUNC(G139*(1+$J$9),2)</f>
        <v>19.68</v>
      </c>
      <c r="I139" s="53" t="n">
        <f aca="false">TRUNC(H139*F139,2)</f>
        <v>3039.37</v>
      </c>
      <c r="J139" s="54" t="n">
        <f aca="false">I139/$I$343</f>
        <v>0.00180985270217683</v>
      </c>
      <c r="K139" s="44" t="str">
        <f aca="false">IF(ISBLANK($A139),"",HYPERLINK("#ANALÍTICA!A"&amp;MATCH($A139,ANALÍTICA!A:A,0),"Link"))</f>
        <v>Link</v>
      </c>
    </row>
    <row r="140" s="25" customFormat="true" ht="25.5" hidden="false" customHeight="false" outlineLevel="0" collapsed="false">
      <c r="A140" s="49" t="s">
        <v>267</v>
      </c>
      <c r="B140" s="50" t="s">
        <v>268</v>
      </c>
      <c r="C140" s="49" t="str">
        <f aca="false">UPPER(VLOOKUP(B140,ANALÍTICA!$B:$J,2,0))</f>
        <v>SINAPI</v>
      </c>
      <c r="D140" s="49" t="str">
        <f aca="false">UPPER(VLOOKUP(B140,ANALÍTICA!$B:$J,3,0))</f>
        <v>PINTURA DE DEMARCAÇÃO DE VAGA COM TINTA ACRÍLICA, E = 10 CM, APLICAÇÃO MANUAL. AF_05/2021</v>
      </c>
      <c r="E140" s="51" t="str">
        <f aca="false">UPPER(VLOOKUP(B140,ANALÍTICA!$B:$J,6,0))</f>
        <v>M</v>
      </c>
      <c r="F140" s="52" t="n">
        <v>24.5</v>
      </c>
      <c r="G140" s="53" t="n">
        <f aca="false">VLOOKUP(B140,ANALÍTICA!$B:$J,8,0)</f>
        <v>4.06</v>
      </c>
      <c r="H140" s="53" t="n">
        <f aca="false">TRUNC(G140*(1+$J$9),2)</f>
        <v>5.26</v>
      </c>
      <c r="I140" s="53" t="n">
        <f aca="false">TRUNC(H140*F140,2)</f>
        <v>128.87</v>
      </c>
      <c r="J140" s="54" t="n">
        <f aca="false">I140/$I$343</f>
        <v>7.67381785467147E-005</v>
      </c>
      <c r="K140" s="44" t="str">
        <f aca="false">IF(ISBLANK($A140),"",HYPERLINK("#ANALÍTICA!A"&amp;MATCH($A140,ANALÍTICA!A:A,0),"Link"))</f>
        <v>Link</v>
      </c>
    </row>
    <row r="141" s="25" customFormat="true" ht="14.25" hidden="false" customHeight="false" outlineLevel="0" collapsed="false">
      <c r="A141" s="45" t="s">
        <v>269</v>
      </c>
      <c r="B141" s="45"/>
      <c r="C141" s="45"/>
      <c r="D141" s="45" t="s">
        <v>270</v>
      </c>
      <c r="E141" s="45"/>
      <c r="F141" s="46"/>
      <c r="G141" s="45" t="n">
        <v>1</v>
      </c>
      <c r="H141" s="45"/>
      <c r="I141" s="47" t="n">
        <f aca="false">SUM(I142:I144)</f>
        <v>9088.53</v>
      </c>
      <c r="J141" s="48" t="n">
        <f aca="false">SUM(J142:J144)</f>
        <v>0.00541194411319293</v>
      </c>
      <c r="K141" s="44" t="str">
        <f aca="false">IF(ISBLANK($A141),"",HYPERLINK("#ANALÍTICA!A"&amp;MATCH($A141,ANALÍTICA!A:A,0),"Link"))</f>
        <v>Link</v>
      </c>
    </row>
    <row r="142" s="25" customFormat="true" ht="25.5" hidden="false" customHeight="false" outlineLevel="0" collapsed="false">
      <c r="A142" s="49" t="s">
        <v>271</v>
      </c>
      <c r="B142" s="50" t="s">
        <v>272</v>
      </c>
      <c r="C142" s="49" t="str">
        <f aca="false">UPPER(VLOOKUP(B142,ANALÍTICA!$B:$J,2,0))</f>
        <v>PRÓPRIO</v>
      </c>
      <c r="D142" s="49" t="str">
        <f aca="false">UPPER(VLOOKUP(B142,ANALÍTICA!$B:$J,3,0))</f>
        <v>PF1 - PORTÃO DUPLO DE ABRIR EM GRADIL METÁLICO, 180X230CM, INCLUSIVE FERRAGENS E PINTURA COR CINZA</v>
      </c>
      <c r="E142" s="51" t="str">
        <f aca="false">UPPER(VLOOKUP(B142,ANALÍTICA!$B:$J,6,0))</f>
        <v>UN</v>
      </c>
      <c r="F142" s="52" t="n">
        <v>1</v>
      </c>
      <c r="G142" s="53" t="n">
        <f aca="false">VLOOKUP(B142,ANALÍTICA!$B:$J,8,0)</f>
        <v>2356.93</v>
      </c>
      <c r="H142" s="53" t="n">
        <f aca="false">TRUNC(G142*(1+$J$9),2)</f>
        <v>3059.05</v>
      </c>
      <c r="I142" s="53" t="n">
        <f aca="false">TRUNC(H142*F142,2)</f>
        <v>3059.05</v>
      </c>
      <c r="J142" s="54" t="n">
        <f aca="false">I142/$I$343</f>
        <v>0.0018215715456144</v>
      </c>
      <c r="K142" s="44" t="str">
        <f aca="false">IF(ISBLANK($A142),"",HYPERLINK("#ANALÍTICA!A"&amp;MATCH($A142,ANALÍTICA!A:A,0),"Link"))</f>
        <v>Link</v>
      </c>
    </row>
    <row r="143" s="25" customFormat="true" ht="25.5" hidden="false" customHeight="false" outlineLevel="0" collapsed="false">
      <c r="A143" s="49" t="s">
        <v>273</v>
      </c>
      <c r="B143" s="50" t="s">
        <v>274</v>
      </c>
      <c r="C143" s="49" t="str">
        <f aca="false">UPPER(VLOOKUP(B143,ANALÍTICA!$B:$J,2,0))</f>
        <v>PRÓPRIO</v>
      </c>
      <c r="D143" s="49" t="str">
        <f aca="false">UPPER(VLOOKUP(B143,ANALÍTICA!$B:$J,3,0))</f>
        <v>GRADIL METÁLICO, 100X195 CM, INCLUSIVE PINTURA COR CINZA</v>
      </c>
      <c r="E143" s="51" t="str">
        <f aca="false">UPPER(VLOOKUP(B143,ANALÍTICA!$B:$J,6,0))</f>
        <v>UN</v>
      </c>
      <c r="F143" s="52" t="n">
        <v>1</v>
      </c>
      <c r="G143" s="53" t="n">
        <f aca="false">VLOOKUP(B143,ANALÍTICA!$B:$J,8,0)</f>
        <v>881.44</v>
      </c>
      <c r="H143" s="53" t="n">
        <f aca="false">TRUNC(G143*(1+$J$9),2)</f>
        <v>1144.02</v>
      </c>
      <c r="I143" s="53" t="n">
        <f aca="false">TRUNC(H143*F143,2)</f>
        <v>1144.02</v>
      </c>
      <c r="J143" s="54" t="n">
        <f aca="false">I143/$I$343</f>
        <v>0.000681229231171045</v>
      </c>
      <c r="K143" s="44" t="str">
        <f aca="false">IF(ISBLANK($A143),"",HYPERLINK("#ANALÍTICA!A"&amp;MATCH($A143,ANALÍTICA!A:A,0),"Link"))</f>
        <v>Link</v>
      </c>
    </row>
    <row r="144" s="25" customFormat="true" ht="25.5" hidden="false" customHeight="false" outlineLevel="0" collapsed="false">
      <c r="A144" s="49" t="s">
        <v>275</v>
      </c>
      <c r="B144" s="50" t="s">
        <v>276</v>
      </c>
      <c r="C144" s="49" t="str">
        <f aca="false">UPPER(VLOOKUP(B144,ANALÍTICA!$B:$J,2,0))</f>
        <v>PRÓPRIO</v>
      </c>
      <c r="D144" s="49" t="str">
        <f aca="false">UPPER(VLOOKUP(B144,ANALÍTICA!$B:$J,3,0))</f>
        <v>GRADIL METÁLICO, 440X195 CM, INCLUSIVE PINTURA COR CINZA</v>
      </c>
      <c r="E144" s="51" t="str">
        <f aca="false">UPPER(VLOOKUP(B144,ANALÍTICA!$B:$J,6,0))</f>
        <v>UN</v>
      </c>
      <c r="F144" s="52" t="n">
        <v>1</v>
      </c>
      <c r="G144" s="53" t="n">
        <f aca="false">VLOOKUP(B144,ANALÍTICA!$B:$J,8,0)</f>
        <v>3764.13</v>
      </c>
      <c r="H144" s="53" t="n">
        <f aca="false">TRUNC(G144*(1+$J$9),2)</f>
        <v>4885.46</v>
      </c>
      <c r="I144" s="53" t="n">
        <f aca="false">TRUNC(H144*F144,2)</f>
        <v>4885.46</v>
      </c>
      <c r="J144" s="54" t="n">
        <f aca="false">I144/$I$343</f>
        <v>0.00290914333640749</v>
      </c>
      <c r="K144" s="44" t="str">
        <f aca="false">IF(ISBLANK($A144),"",HYPERLINK("#ANALÍTICA!A"&amp;MATCH($A144,ANALÍTICA!A:A,0),"Link"))</f>
        <v>Link</v>
      </c>
    </row>
    <row r="145" s="25" customFormat="true" ht="14.25" hidden="false" customHeight="false" outlineLevel="0" collapsed="false">
      <c r="A145" s="45" t="s">
        <v>277</v>
      </c>
      <c r="B145" s="45"/>
      <c r="C145" s="45"/>
      <c r="D145" s="45" t="s">
        <v>278</v>
      </c>
      <c r="E145" s="45"/>
      <c r="F145" s="46"/>
      <c r="G145" s="45" t="n">
        <v>1</v>
      </c>
      <c r="H145" s="45"/>
      <c r="I145" s="47" t="n">
        <f aca="false">SUM(I146:I151)</f>
        <v>13407.9</v>
      </c>
      <c r="J145" s="48" t="n">
        <f aca="false">SUM(J146:J151)</f>
        <v>0.00798399801456115</v>
      </c>
      <c r="K145" s="44" t="str">
        <f aca="false">IF(ISBLANK($A145),"",HYPERLINK("#ANALÍTICA!A"&amp;MATCH($A145,ANALÍTICA!A:A,0),"Link"))</f>
        <v>Link</v>
      </c>
    </row>
    <row r="146" s="25" customFormat="true" ht="25.5" hidden="false" customHeight="false" outlineLevel="0" collapsed="false">
      <c r="A146" s="49" t="s">
        <v>279</v>
      </c>
      <c r="B146" s="50" t="s">
        <v>280</v>
      </c>
      <c r="C146" s="49" t="str">
        <f aca="false">UPPER(VLOOKUP(B146,ANALÍTICA!$B:$J,2,0))</f>
        <v>PRÓPRIO</v>
      </c>
      <c r="D146" s="49" t="str">
        <f aca="false">UPPER(VLOOKUP(B146,ANALÍTICA!$B:$J,3,0))</f>
        <v>KIT VASO SANITÁRIO PADRÃO MÉDIO P/ PCD C/ CAIXA ACOPLADA EM LOUÇA BRANCA - EXCLUSIVE INSTALAÇÃO</v>
      </c>
      <c r="E146" s="51" t="str">
        <f aca="false">UPPER(VLOOKUP(B146,ANALÍTICA!$B:$J,6,0))</f>
        <v>UN</v>
      </c>
      <c r="F146" s="52" t="n">
        <v>3</v>
      </c>
      <c r="G146" s="53" t="n">
        <f aca="false">VLOOKUP(B146,ANALÍTICA!$B:$J,8,0)</f>
        <v>1356.42</v>
      </c>
      <c r="H146" s="53" t="n">
        <f aca="false">TRUNC(G146*(1+$J$9),2)</f>
        <v>1760.49</v>
      </c>
      <c r="I146" s="53" t="n">
        <f aca="false">TRUNC(H146*F146,2)</f>
        <v>5281.47</v>
      </c>
      <c r="J146" s="54" t="n">
        <f aca="false">I146/$I$343</f>
        <v>0.00314495528710419</v>
      </c>
      <c r="K146" s="44" t="str">
        <f aca="false">IF(ISBLANK($A146),"",HYPERLINK("#ANALÍTICA!A"&amp;MATCH($A146,ANALÍTICA!A:A,0),"Link"))</f>
        <v>Link</v>
      </c>
    </row>
    <row r="147" s="25" customFormat="true" ht="25.5" hidden="false" customHeight="false" outlineLevel="0" collapsed="false">
      <c r="A147" s="49" t="s">
        <v>281</v>
      </c>
      <c r="B147" s="50" t="s">
        <v>282</v>
      </c>
      <c r="C147" s="49" t="str">
        <f aca="false">UPPER(VLOOKUP(B147,ANALÍTICA!$B:$J,2,0))</f>
        <v>SINAPI</v>
      </c>
      <c r="D147" s="49" t="str">
        <f aca="false">UPPER(VLOOKUP(B147,ANALÍTICA!$B:$J,3,0))</f>
        <v>VASO SANITÁRIO SIFONADO COM CAIXA ACOPLADA LOUÇA BRANCA - FORNECIMENTO E INSTALAÇÃO. AF_01/2020</v>
      </c>
      <c r="E147" s="51" t="str">
        <f aca="false">UPPER(VLOOKUP(B147,ANALÍTICA!$B:$J,6,0))</f>
        <v>UN</v>
      </c>
      <c r="F147" s="52" t="n">
        <v>1</v>
      </c>
      <c r="G147" s="53" t="n">
        <f aca="false">VLOOKUP(B147,ANALÍTICA!$B:$J,8,0)</f>
        <v>449.84</v>
      </c>
      <c r="H147" s="53" t="n">
        <f aca="false">TRUNC(G147*(1+$J$9),2)</f>
        <v>583.84</v>
      </c>
      <c r="I147" s="53" t="n">
        <f aca="false">TRUNC(H147*F147,2)</f>
        <v>583.84</v>
      </c>
      <c r="J147" s="54" t="n">
        <f aca="false">I147/$I$343</f>
        <v>0.000347659021981174</v>
      </c>
      <c r="K147" s="44" t="str">
        <f aca="false">IF(ISBLANK($A147),"",HYPERLINK("#ANALÍTICA!A"&amp;MATCH($A147,ANALÍTICA!A:A,0),"Link"))</f>
        <v>Link</v>
      </c>
    </row>
    <row r="148" s="25" customFormat="true" ht="38.25" hidden="false" customHeight="false" outlineLevel="0" collapsed="false">
      <c r="A148" s="49" t="s">
        <v>283</v>
      </c>
      <c r="B148" s="50" t="s">
        <v>284</v>
      </c>
      <c r="C148" s="49" t="str">
        <f aca="false">UPPER(VLOOKUP(B148,ANALÍTICA!$B:$J,2,0))</f>
        <v>PRÓPRIO</v>
      </c>
      <c r="D148" s="49" t="str">
        <f aca="false">UPPER(VLOOKUP(B148,ANALÍTICA!$B:$J,3,0))</f>
        <v>LAVATÓRIO LOUÇA BRANCA C/ COLUNA SUSPENSA, 47X55CM, PADRÃO SUPERIOR, INCLUSIVE SIFÃO EM PVC, VÁLVULA DE ESCOAMENTO E LIGAÇÃO FLEXÍVEL - FORNECIMENTO E INSTALAÇÃO</v>
      </c>
      <c r="E148" s="51" t="str">
        <f aca="false">UPPER(VLOOKUP(B148,ANALÍTICA!$B:$J,6,0))</f>
        <v>UN</v>
      </c>
      <c r="F148" s="52" t="n">
        <v>2</v>
      </c>
      <c r="G148" s="53" t="n">
        <f aca="false">VLOOKUP(B148,ANALÍTICA!$B:$J,8,0)</f>
        <v>1129.64</v>
      </c>
      <c r="H148" s="53" t="n">
        <f aca="false">TRUNC(G148*(1+$J$9),2)</f>
        <v>1466.15</v>
      </c>
      <c r="I148" s="53" t="n">
        <f aca="false">TRUNC(H148*F148,2)</f>
        <v>2932.3</v>
      </c>
      <c r="J148" s="54" t="n">
        <f aca="false">I148/$I$343</f>
        <v>0.00174609576280384</v>
      </c>
      <c r="K148" s="44" t="str">
        <f aca="false">IF(ISBLANK($A148),"",HYPERLINK("#ANALÍTICA!A"&amp;MATCH($A148,ANALÍTICA!A:A,0),"Link"))</f>
        <v>Link</v>
      </c>
    </row>
    <row r="149" s="25" customFormat="true" ht="38.25" hidden="false" customHeight="false" outlineLevel="0" collapsed="false">
      <c r="A149" s="49" t="s">
        <v>285</v>
      </c>
      <c r="B149" s="50" t="s">
        <v>286</v>
      </c>
      <c r="C149" s="49" t="str">
        <f aca="false">UPPER(VLOOKUP(B149,ANALÍTICA!$B:$J,2,0))</f>
        <v>PRÓPRIO</v>
      </c>
      <c r="D149" s="49" t="str">
        <f aca="false">UPPER(VLOOKUP(B149,ANALÍTICA!$B:$J,3,0))</f>
        <v>CUBA QUADRADA DE SEMIENCAIXE EM LOUÇA BRANCA, 42 X 42 CM, INCLUSO LIGAÇÃO FLEXÍVEL, VÁLVULA E SIFÃO TIPO GARRAFA EM METAL CROMADO - FORNECIMENTO E INSTALAÇÃO</v>
      </c>
      <c r="E149" s="51" t="str">
        <f aca="false">UPPER(VLOOKUP(B149,ANALÍTICA!$B:$J,6,0))</f>
        <v>UN</v>
      </c>
      <c r="F149" s="52" t="n">
        <v>1</v>
      </c>
      <c r="G149" s="53" t="n">
        <f aca="false">VLOOKUP(B149,ANALÍTICA!$B:$J,8,0)</f>
        <v>1484.16</v>
      </c>
      <c r="H149" s="53" t="n">
        <f aca="false">TRUNC(G149*(1+$J$9),2)</f>
        <v>1926.29</v>
      </c>
      <c r="I149" s="53" t="n">
        <f aca="false">TRUNC(H149*F149,2)</f>
        <v>1926.29</v>
      </c>
      <c r="J149" s="54" t="n">
        <f aca="false">I149/$I$343</f>
        <v>0.00114704730311749</v>
      </c>
      <c r="K149" s="44" t="str">
        <f aca="false">IF(ISBLANK($A149),"",HYPERLINK("#ANALÍTICA!A"&amp;MATCH($A149,ANALÍTICA!A:A,0),"Link"))</f>
        <v>Link</v>
      </c>
    </row>
    <row r="150" s="25" customFormat="true" ht="38.25" hidden="false" customHeight="false" outlineLevel="0" collapsed="false">
      <c r="A150" s="49" t="s">
        <v>287</v>
      </c>
      <c r="B150" s="50" t="s">
        <v>288</v>
      </c>
      <c r="C150" s="49" t="str">
        <f aca="false">UPPER(VLOOKUP(B150,ANALÍTICA!$B:$J,2,0))</f>
        <v>PRÓPRIO</v>
      </c>
      <c r="D150" s="49" t="str">
        <f aca="false">UPPER(VLOOKUP(B150,ANALÍTICA!$B:$J,3,0))</f>
        <v>TANQUE DE LOUÇA BRANCA, DE PAREDE (SEM COLUNA), 30L INCLUSIVE VÁLVULA E SIFÃO TIPO GARRAFA CROMADO - FORNECIMENTO E INSTALAÇÃO</v>
      </c>
      <c r="E150" s="51" t="str">
        <f aca="false">UPPER(VLOOKUP(B150,ANALÍTICA!$B:$J,6,0))</f>
        <v>UN</v>
      </c>
      <c r="F150" s="52" t="n">
        <v>1</v>
      </c>
      <c r="G150" s="53" t="n">
        <f aca="false">VLOOKUP(B150,ANALÍTICA!$B:$J,8,0)</f>
        <v>1385.54</v>
      </c>
      <c r="H150" s="53" t="n">
        <f aca="false">TRUNC(G150*(1+$J$9),2)</f>
        <v>1798.29</v>
      </c>
      <c r="I150" s="53" t="n">
        <f aca="false">TRUNC(H150*F150,2)</f>
        <v>1798.29</v>
      </c>
      <c r="J150" s="54" t="n">
        <f aca="false">I150/$I$343</f>
        <v>0.00107082718319835</v>
      </c>
      <c r="K150" s="44" t="str">
        <f aca="false">IF(ISBLANK($A150),"",HYPERLINK("#ANALÍTICA!A"&amp;MATCH($A150,ANALÍTICA!A:A,0),"Link"))</f>
        <v>Link</v>
      </c>
    </row>
    <row r="151" s="25" customFormat="true" ht="38.25" hidden="false" customHeight="false" outlineLevel="0" collapsed="false">
      <c r="A151" s="49" t="s">
        <v>289</v>
      </c>
      <c r="B151" s="50" t="s">
        <v>290</v>
      </c>
      <c r="C151" s="49" t="str">
        <f aca="false">UPPER(VLOOKUP(B151,ANALÍTICA!$B:$J,2,0))</f>
        <v>PRÓPRIO</v>
      </c>
      <c r="D151" s="49" t="str">
        <f aca="false">UPPER(VLOOKUP(B151,ANALÍTICA!$B:$J,3,0))</f>
        <v>LAVATÓRIO LOUÇA BRANCA SUSPENSO, 29,5 X 39CM OU EQUIVALENTE, PADRÃO POPULAR, INCLUSIVE ENGATE FLEXIVEL, VÁLVULA E SIFÃO CROMADO - FORNECIMENTO E INSTALAÇÃO. AF_01/2020</v>
      </c>
      <c r="E151" s="51" t="str">
        <f aca="false">UPPER(VLOOKUP(B151,ANALÍTICA!$B:$J,6,0))</f>
        <v>UN</v>
      </c>
      <c r="F151" s="52" t="n">
        <v>1</v>
      </c>
      <c r="G151" s="53" t="n">
        <f aca="false">VLOOKUP(B151,ANALÍTICA!$B:$J,8,0)</f>
        <v>682.42</v>
      </c>
      <c r="H151" s="53" t="n">
        <f aca="false">TRUNC(G151*(1+$J$9),2)</f>
        <v>885.71</v>
      </c>
      <c r="I151" s="53" t="n">
        <f aca="false">TRUNC(H151*F151,2)</f>
        <v>885.71</v>
      </c>
      <c r="J151" s="54" t="n">
        <f aca="false">I151/$I$343</f>
        <v>0.000527413456356101</v>
      </c>
      <c r="K151" s="44" t="str">
        <f aca="false">IF(ISBLANK($A151),"",HYPERLINK("#ANALÍTICA!A"&amp;MATCH($A151,ANALÍTICA!A:A,0),"Link"))</f>
        <v>Link</v>
      </c>
    </row>
    <row r="152" s="25" customFormat="true" ht="14.25" hidden="false" customHeight="false" outlineLevel="0" collapsed="false">
      <c r="A152" s="45" t="s">
        <v>291</v>
      </c>
      <c r="B152" s="45"/>
      <c r="C152" s="45"/>
      <c r="D152" s="45" t="s">
        <v>292</v>
      </c>
      <c r="E152" s="45"/>
      <c r="F152" s="46"/>
      <c r="G152" s="45" t="n">
        <v>1</v>
      </c>
      <c r="H152" s="45"/>
      <c r="I152" s="47" t="n">
        <f aca="false">SUM(I153:I160)</f>
        <v>9288.36</v>
      </c>
      <c r="J152" s="48" t="n">
        <f aca="false">SUM(J153:J160)</f>
        <v>0.00553093682071982</v>
      </c>
      <c r="K152" s="44" t="str">
        <f aca="false">IF(ISBLANK($A152),"",HYPERLINK("#ANALÍTICA!A"&amp;MATCH($A152,ANALÍTICA!A:A,0),"Link"))</f>
        <v>Link</v>
      </c>
    </row>
    <row r="153" s="25" customFormat="true" ht="38.25" hidden="false" customHeight="false" outlineLevel="0" collapsed="false">
      <c r="A153" s="49" t="s">
        <v>293</v>
      </c>
      <c r="B153" s="50" t="s">
        <v>294</v>
      </c>
      <c r="C153" s="49" t="str">
        <f aca="false">UPPER(VLOOKUP(B153,ANALÍTICA!$B:$J,2,0))</f>
        <v>PRÓPRIO</v>
      </c>
      <c r="D153" s="49" t="str">
        <f aca="false">UPPER(VLOOKUP(B153,ANALÍTICA!$B:$J,3,0))</f>
        <v>CUBA DE EMBUTIR DE AÇO INOXIDÁVEL MÉDIA, INCLUSO ENGATE FLEXÍVEL, VÁLVULA TIPO AMERICANA EM METAL CROMADO E SIFÃO FLEXÍVEL EM PVC - FORNECIMENTO E INSTALAÇÃO</v>
      </c>
      <c r="E153" s="51" t="str">
        <f aca="false">UPPER(VLOOKUP(B153,ANALÍTICA!$B:$J,6,0))</f>
        <v>UN</v>
      </c>
      <c r="F153" s="52" t="n">
        <v>1</v>
      </c>
      <c r="G153" s="53" t="n">
        <f aca="false">VLOOKUP(B153,ANALÍTICA!$B:$J,8,0)</f>
        <v>431.82</v>
      </c>
      <c r="H153" s="53" t="n">
        <f aca="false">TRUNC(G153*(1+$J$9),2)</f>
        <v>560.45</v>
      </c>
      <c r="I153" s="53" t="n">
        <f aca="false">TRUNC(H153*F153,2)</f>
        <v>560.45</v>
      </c>
      <c r="J153" s="54" t="n">
        <f aca="false">I153/$I$343</f>
        <v>0.000333730986005325</v>
      </c>
      <c r="K153" s="44" t="str">
        <f aca="false">IF(ISBLANK($A153),"",HYPERLINK("#ANALÍTICA!A"&amp;MATCH($A153,ANALÍTICA!A:A,0),"Link"))</f>
        <v>Link</v>
      </c>
    </row>
    <row r="154" s="25" customFormat="true" ht="25.5" hidden="false" customHeight="false" outlineLevel="0" collapsed="false">
      <c r="A154" s="49" t="s">
        <v>295</v>
      </c>
      <c r="B154" s="50" t="s">
        <v>296</v>
      </c>
      <c r="C154" s="49" t="str">
        <f aca="false">UPPER(VLOOKUP(B154,ANALÍTICA!$B:$J,2,0))</f>
        <v>SINAPI</v>
      </c>
      <c r="D154" s="49" t="str">
        <f aca="false">UPPER(VLOOKUP(B154,ANALÍTICA!$B:$J,3,0))</f>
        <v>TORNEIRA CROMADA 1/2 OU 3/4 PARA TANQUE, PADRÃO MÉDIO - FORNECIMENTO E INSTALAÇÃO. AF_01/2020</v>
      </c>
      <c r="E154" s="51" t="str">
        <f aca="false">UPPER(VLOOKUP(B154,ANALÍTICA!$B:$J,6,0))</f>
        <v>UN</v>
      </c>
      <c r="F154" s="52" t="n">
        <v>1</v>
      </c>
      <c r="G154" s="53" t="n">
        <f aca="false">VLOOKUP(B154,ANALÍTICA!$B:$J,8,0)</f>
        <v>82.66</v>
      </c>
      <c r="H154" s="53" t="n">
        <f aca="false">TRUNC(G154*(1+$J$9),2)</f>
        <v>107.28</v>
      </c>
      <c r="I154" s="53" t="n">
        <f aca="false">TRUNC(H154*F154,2)</f>
        <v>107.28</v>
      </c>
      <c r="J154" s="54" t="n">
        <f aca="false">I154/$I$343</f>
        <v>6.38819880072286E-005</v>
      </c>
      <c r="K154" s="44" t="str">
        <f aca="false">IF(ISBLANK($A154),"",HYPERLINK("#ANALÍTICA!A"&amp;MATCH($A154,ANALÍTICA!A:A,0),"Link"))</f>
        <v>Link</v>
      </c>
    </row>
    <row r="155" s="25" customFormat="true" ht="25.5" hidden="false" customHeight="false" outlineLevel="0" collapsed="false">
      <c r="A155" s="49" t="s">
        <v>297</v>
      </c>
      <c r="B155" s="50" t="s">
        <v>298</v>
      </c>
      <c r="C155" s="49" t="str">
        <f aca="false">UPPER(VLOOKUP(B155,ANALÍTICA!$B:$J,2,0))</f>
        <v>PRÓPRIO</v>
      </c>
      <c r="D155" s="49" t="str">
        <f aca="false">UPPER(VLOOKUP(B155,ANALÍTICA!$B:$J,3,0))</f>
        <v>TORNEIRA CROMADA DE MESA C/ FECHAMENTO AUTOMÁTICO</v>
      </c>
      <c r="E155" s="51" t="str">
        <f aca="false">UPPER(VLOOKUP(B155,ANALÍTICA!$B:$J,6,0))</f>
        <v>UN</v>
      </c>
      <c r="F155" s="52" t="n">
        <v>4</v>
      </c>
      <c r="G155" s="53" t="n">
        <f aca="false">VLOOKUP(B155,ANALÍTICA!$B:$J,8,0)</f>
        <v>289.38</v>
      </c>
      <c r="H155" s="53" t="n">
        <f aca="false">TRUNC(G155*(1+$J$9),2)</f>
        <v>375.58</v>
      </c>
      <c r="I155" s="53" t="n">
        <f aca="false">TRUNC(H155*F155,2)</f>
        <v>1502.32</v>
      </c>
      <c r="J155" s="54" t="n">
        <f aca="false">I155/$I$343</f>
        <v>0.000894586019975948</v>
      </c>
      <c r="K155" s="44" t="str">
        <f aca="false">IF(ISBLANK($A155),"",HYPERLINK("#ANALÍTICA!A"&amp;MATCH($A155,ANALÍTICA!A:A,0),"Link"))</f>
        <v>Link</v>
      </c>
    </row>
    <row r="156" s="25" customFormat="true" ht="25.5" hidden="false" customHeight="false" outlineLevel="0" collapsed="false">
      <c r="A156" s="49" t="s">
        <v>299</v>
      </c>
      <c r="B156" s="50" t="s">
        <v>300</v>
      </c>
      <c r="C156" s="49" t="str">
        <f aca="false">UPPER(VLOOKUP(B156,ANALÍTICA!$B:$J,2,0))</f>
        <v>SINAPI</v>
      </c>
      <c r="D156" s="49" t="str">
        <f aca="false">UPPER(VLOOKUP(B156,ANALÍTICA!$B:$J,3,0))</f>
        <v>TORNEIRA CROMADA TUBO MÓVEL, DE MESA, 1/2 OU 3/4, PARA PIA DE COZINHA, PADRÃO ALTO - FORNECIMENTO E INSTALAÇÃO. AF_01/2020</v>
      </c>
      <c r="E156" s="51" t="str">
        <f aca="false">UPPER(VLOOKUP(B156,ANALÍTICA!$B:$J,6,0))</f>
        <v>UN</v>
      </c>
      <c r="F156" s="52" t="n">
        <v>1</v>
      </c>
      <c r="G156" s="53" t="n">
        <f aca="false">VLOOKUP(B156,ANALÍTICA!$B:$J,8,0)</f>
        <v>109.17</v>
      </c>
      <c r="H156" s="53" t="n">
        <f aca="false">TRUNC(G156*(1+$J$9),2)</f>
        <v>141.69</v>
      </c>
      <c r="I156" s="53" t="n">
        <f aca="false">TRUNC(H156*F156,2)</f>
        <v>141.69</v>
      </c>
      <c r="J156" s="54" t="n">
        <f aca="false">I156/$I$343</f>
        <v>8.4372099932366E-005</v>
      </c>
      <c r="K156" s="44" t="str">
        <f aca="false">IF(ISBLANK($A156),"",HYPERLINK("#ANALÍTICA!A"&amp;MATCH($A156,ANALÍTICA!A:A,0),"Link"))</f>
        <v>Link</v>
      </c>
    </row>
    <row r="157" s="25" customFormat="true" ht="25.5" hidden="false" customHeight="false" outlineLevel="0" collapsed="false">
      <c r="A157" s="49" t="s">
        <v>301</v>
      </c>
      <c r="B157" s="50" t="s">
        <v>302</v>
      </c>
      <c r="C157" s="49" t="str">
        <f aca="false">UPPER(VLOOKUP(B157,ANALÍTICA!$B:$J,2,0))</f>
        <v>AGESUL</v>
      </c>
      <c r="D157" s="49" t="str">
        <f aca="false">UPPER(VLOOKUP(B157,ANALÍTICA!$B:$J,3,0))</f>
        <v>DUCHA HIGIENICA COM REGISTRO E GATILHO, REF. 00455706, LINHA PERTUTTI DA DOCOL OU SIMILAR</v>
      </c>
      <c r="E157" s="51" t="str">
        <f aca="false">UPPER(VLOOKUP(B157,ANALÍTICA!$B:$J,6,0))</f>
        <v>UN</v>
      </c>
      <c r="F157" s="52" t="n">
        <v>3</v>
      </c>
      <c r="G157" s="53" t="n">
        <f aca="false">VLOOKUP(B157,ANALÍTICA!$B:$J,8,0)</f>
        <v>281.28</v>
      </c>
      <c r="H157" s="53" t="n">
        <f aca="false">TRUNC(G157*(1+$J$9),2)</f>
        <v>365.07</v>
      </c>
      <c r="I157" s="53" t="n">
        <f aca="false">TRUNC(H157*F157,2)</f>
        <v>1095.21</v>
      </c>
      <c r="J157" s="54" t="n">
        <f aca="false">I157/$I$343</f>
        <v>0.000652164355755004</v>
      </c>
      <c r="K157" s="44" t="str">
        <f aca="false">IF(ISBLANK($A157),"",HYPERLINK("#ANALÍTICA!A"&amp;MATCH($A157,ANALÍTICA!A:A,0),"Link"))</f>
        <v>Link</v>
      </c>
    </row>
    <row r="158" s="25" customFormat="true" ht="25.5" hidden="false" customHeight="false" outlineLevel="0" collapsed="false">
      <c r="A158" s="49" t="s">
        <v>303</v>
      </c>
      <c r="B158" s="50" t="s">
        <v>304</v>
      </c>
      <c r="C158" s="49" t="str">
        <f aca="false">UPPER(VLOOKUP(B158,ANALÍTICA!$B:$J,2,0))</f>
        <v>PRÓPRIO</v>
      </c>
      <c r="D158" s="49" t="str">
        <f aca="false">UPPER(VLOOKUP(B158,ANALÍTICA!$B:$J,3,0))</f>
        <v>BARRA DE APOIO RETA, EM AÇO INOX POLIDO, COMPRIMENTO 40 CM, FIXADA NA PAREDE - FORNECIMENTO E INSTALAÇÃO</v>
      </c>
      <c r="E158" s="51" t="str">
        <f aca="false">UPPER(VLOOKUP(B158,ANALÍTICA!$B:$J,6,0))</f>
        <v>UN</v>
      </c>
      <c r="F158" s="52" t="n">
        <v>6</v>
      </c>
      <c r="G158" s="53" t="n">
        <f aca="false">VLOOKUP(B158,ANALÍTICA!$B:$J,8,0)</f>
        <v>112.87</v>
      </c>
      <c r="H158" s="53" t="n">
        <f aca="false">TRUNC(G158*(1+$J$9),2)</f>
        <v>146.49</v>
      </c>
      <c r="I158" s="53" t="n">
        <f aca="false">TRUNC(H158*F158,2)</f>
        <v>878.94</v>
      </c>
      <c r="J158" s="54" t="n">
        <f aca="false">I158/$I$343</f>
        <v>0.000523382126576002</v>
      </c>
      <c r="K158" s="44" t="str">
        <f aca="false">IF(ISBLANK($A158),"",HYPERLINK("#ANALÍTICA!A"&amp;MATCH($A158,ANALÍTICA!A:A,0),"Link"))</f>
        <v>Link</v>
      </c>
    </row>
    <row r="159" s="25" customFormat="true" ht="25.5" hidden="false" customHeight="false" outlineLevel="0" collapsed="false">
      <c r="A159" s="49" t="s">
        <v>305</v>
      </c>
      <c r="B159" s="50" t="s">
        <v>306</v>
      </c>
      <c r="C159" s="49" t="str">
        <f aca="false">UPPER(VLOOKUP(B159,ANALÍTICA!$B:$J,2,0))</f>
        <v>SINAPI</v>
      </c>
      <c r="D159" s="49" t="str">
        <f aca="false">UPPER(VLOOKUP(B159,ANALÍTICA!$B:$J,3,0))</f>
        <v>BARRA DE APOIO RETA, EM ACO INOX POLIDO, COMPRIMENTO 80 CM,  FIXADA NA PAREDE - FORNECIMENTO E INSTALAÇÃO. AF_01/2020</v>
      </c>
      <c r="E159" s="51" t="str">
        <f aca="false">UPPER(VLOOKUP(B159,ANALÍTICA!$B:$J,6,0))</f>
        <v>UN</v>
      </c>
      <c r="F159" s="52" t="n">
        <v>9</v>
      </c>
      <c r="G159" s="53" t="n">
        <f aca="false">VLOOKUP(B159,ANALÍTICA!$B:$J,8,0)</f>
        <v>377.25</v>
      </c>
      <c r="H159" s="53" t="n">
        <f aca="false">TRUNC(G159*(1+$J$9),2)</f>
        <v>489.63</v>
      </c>
      <c r="I159" s="53" t="n">
        <f aca="false">TRUNC(H159*F159,2)</f>
        <v>4406.67</v>
      </c>
      <c r="J159" s="54" t="n">
        <f aca="false">I159/$I$343</f>
        <v>0.00262403840503182</v>
      </c>
      <c r="K159" s="44" t="str">
        <f aca="false">IF(ISBLANK($A159),"",HYPERLINK("#ANALÍTICA!A"&amp;MATCH($A159,ANALÍTICA!A:A,0),"Link"))</f>
        <v>Link</v>
      </c>
    </row>
    <row r="160" s="25" customFormat="true" ht="25.5" hidden="false" customHeight="false" outlineLevel="0" collapsed="false">
      <c r="A160" s="49" t="s">
        <v>307</v>
      </c>
      <c r="B160" s="50" t="s">
        <v>308</v>
      </c>
      <c r="C160" s="49" t="str">
        <f aca="false">UPPER(VLOOKUP(B160,ANALÍTICA!$B:$J,2,0))</f>
        <v>PRÓPRIO</v>
      </c>
      <c r="D160" s="49" t="str">
        <f aca="false">UPPER(VLOOKUP(B160,ANALÍTICA!$B:$J,3,0))</f>
        <v>ACABAMENTO E CANOPLA CROMADOS PARA REGISTRO - FORNECIMENTO E INSTALAÇÃO.</v>
      </c>
      <c r="E160" s="51" t="str">
        <f aca="false">UPPER(VLOOKUP(B160,ANALÍTICA!$B:$J,6,0))</f>
        <v>UN</v>
      </c>
      <c r="F160" s="52" t="n">
        <v>6</v>
      </c>
      <c r="G160" s="53" t="n">
        <f aca="false">VLOOKUP(B160,ANALÍTICA!$B:$J,8,0)</f>
        <v>76.51</v>
      </c>
      <c r="H160" s="53" t="n">
        <f aca="false">TRUNC(G160*(1+$J$9),2)</f>
        <v>99.3</v>
      </c>
      <c r="I160" s="53" t="n">
        <f aca="false">TRUNC(H160*F160,2)</f>
        <v>595.8</v>
      </c>
      <c r="J160" s="54" t="n">
        <f aca="false">I160/$I$343</f>
        <v>0.000354780839436119</v>
      </c>
      <c r="K160" s="44" t="str">
        <f aca="false">IF(ISBLANK($A160),"",HYPERLINK("#ANALÍTICA!A"&amp;MATCH($A160,ANALÍTICA!A:A,0),"Link"))</f>
        <v>Link</v>
      </c>
    </row>
    <row r="161" s="25" customFormat="true" ht="14.25" hidden="false" customHeight="false" outlineLevel="0" collapsed="false">
      <c r="A161" s="45" t="s">
        <v>309</v>
      </c>
      <c r="B161" s="45"/>
      <c r="C161" s="45"/>
      <c r="D161" s="45" t="s">
        <v>310</v>
      </c>
      <c r="E161" s="45"/>
      <c r="F161" s="46"/>
      <c r="G161" s="45" t="n">
        <v>1</v>
      </c>
      <c r="H161" s="45"/>
      <c r="I161" s="47" t="n">
        <f aca="false">SUM(I162:I163)</f>
        <v>3916.23</v>
      </c>
      <c r="J161" s="48" t="n">
        <f aca="false">SUM(J162:J163)</f>
        <v>0.00233199625180415</v>
      </c>
      <c r="K161" s="44" t="str">
        <f aca="false">IF(ISBLANK($A161),"",HYPERLINK("#ANALÍTICA!A"&amp;MATCH($A161,ANALÍTICA!A:A,0),"Link"))</f>
        <v>Link</v>
      </c>
    </row>
    <row r="162" s="25" customFormat="true" ht="38.25" hidden="false" customHeight="false" outlineLevel="0" collapsed="false">
      <c r="A162" s="49" t="s">
        <v>311</v>
      </c>
      <c r="B162" s="50" t="s">
        <v>312</v>
      </c>
      <c r="C162" s="49" t="str">
        <f aca="false">UPPER(VLOOKUP(B162,ANALÍTICA!$B:$J,2,0))</f>
        <v>PRÓPRIO</v>
      </c>
      <c r="D162" s="49" t="str">
        <f aca="false">UPPER(VLOOKUP(B162,ANALÍTICA!$B:$J,3,0))</f>
        <v>BANCADA DE GRANITO BRANCO POLIDO, ESP.2 CM, DIMENSÕES 0,35 X 0,80 M, PARA LAVATÓRIO, INCLUSIVE SAIA DE 12 CM - FORNECIMENTO E INSTALAÇÃO</v>
      </c>
      <c r="E162" s="51" t="str">
        <f aca="false">UPPER(VLOOKUP(B162,ANALÍTICA!$B:$J,6,0))</f>
        <v>UN</v>
      </c>
      <c r="F162" s="52" t="n">
        <v>1</v>
      </c>
      <c r="G162" s="53" t="n">
        <f aca="false">VLOOKUP(B162,ANALÍTICA!$B:$J,8,0)</f>
        <v>722.08</v>
      </c>
      <c r="H162" s="53" t="n">
        <f aca="false">TRUNC(G162*(1+$J$9),2)</f>
        <v>937.18</v>
      </c>
      <c r="I162" s="53" t="n">
        <f aca="false">TRUNC(H162*F162,2)</f>
        <v>937.18</v>
      </c>
      <c r="J162" s="54" t="n">
        <f aca="false">I162/$I$343</f>
        <v>0.000558062281139211</v>
      </c>
      <c r="K162" s="44" t="str">
        <f aca="false">IF(ISBLANK($A162),"",HYPERLINK("#ANALÍTICA!A"&amp;MATCH($A162,ANALÍTICA!A:A,0),"Link"))</f>
        <v>Link</v>
      </c>
    </row>
    <row r="163" s="25" customFormat="true" ht="38.25" hidden="false" customHeight="false" outlineLevel="0" collapsed="false">
      <c r="A163" s="49" t="s">
        <v>313</v>
      </c>
      <c r="B163" s="50" t="s">
        <v>314</v>
      </c>
      <c r="C163" s="49" t="str">
        <f aca="false">UPPER(VLOOKUP(B163,ANALÍTICA!$B:$J,2,0))</f>
        <v>PRÓPRIO</v>
      </c>
      <c r="D163" s="49" t="str">
        <f aca="false">UPPER(VLOOKUP(B163,ANALÍTICA!$B:$J,3,0))</f>
        <v>BANCADA DE GRANITO BRANCO POLIDO, ESP.2 CM, DIMENSÕES 0,60 X 2,30 M, PARA COZINHA, INCLUSIVE SAIA DE 7 CM - FORNECIMENTO E INSTALAÇÃO</v>
      </c>
      <c r="E163" s="51" t="str">
        <f aca="false">UPPER(VLOOKUP(B163,ANALÍTICA!$B:$J,6,0))</f>
        <v>UN</v>
      </c>
      <c r="F163" s="52" t="n">
        <v>1</v>
      </c>
      <c r="G163" s="53" t="n">
        <f aca="false">VLOOKUP(B163,ANALÍTICA!$B:$J,8,0)</f>
        <v>2295.29</v>
      </c>
      <c r="H163" s="53" t="n">
        <f aca="false">TRUNC(G163*(1+$J$9),2)</f>
        <v>2979.05</v>
      </c>
      <c r="I163" s="53" t="n">
        <f aca="false">TRUNC(H163*F163,2)</f>
        <v>2979.05</v>
      </c>
      <c r="J163" s="54" t="n">
        <f aca="false">I163/$I$343</f>
        <v>0.00177393397066494</v>
      </c>
      <c r="K163" s="44" t="str">
        <f aca="false">IF(ISBLANK($A163),"",HYPERLINK("#ANALÍTICA!A"&amp;MATCH($A163,ANALÍTICA!A:A,0),"Link"))</f>
        <v>Link</v>
      </c>
    </row>
    <row r="164" s="25" customFormat="true" ht="14.25" hidden="false" customHeight="false" outlineLevel="0" collapsed="false">
      <c r="A164" s="45" t="s">
        <v>315</v>
      </c>
      <c r="B164" s="45"/>
      <c r="C164" s="45"/>
      <c r="D164" s="45" t="s">
        <v>316</v>
      </c>
      <c r="E164" s="45"/>
      <c r="F164" s="46"/>
      <c r="G164" s="45" t="n">
        <v>1</v>
      </c>
      <c r="H164" s="45"/>
      <c r="I164" s="47" t="n">
        <f aca="false">SUM(I165:I167)</f>
        <v>11929.41</v>
      </c>
      <c r="J164" s="48" t="n">
        <f aca="false">SUM(J165:J167)</f>
        <v>0.00710360203722328</v>
      </c>
      <c r="K164" s="44" t="str">
        <f aca="false">IF(ISBLANK($A164),"",HYPERLINK("#ANALÍTICA!A"&amp;MATCH($A164,ANALÍTICA!A:A,0),"Link"))</f>
        <v>Link</v>
      </c>
    </row>
    <row r="165" s="25" customFormat="true" ht="51" hidden="false" customHeight="false" outlineLevel="0" collapsed="false">
      <c r="A165" s="49" t="s">
        <v>317</v>
      </c>
      <c r="B165" s="50" t="s">
        <v>318</v>
      </c>
      <c r="C165" s="49" t="str">
        <f aca="false">UPPER(VLOOKUP(B165,ANALÍTICA!$B:$J,2,0))</f>
        <v>PRÓPRIO</v>
      </c>
      <c r="D165" s="49" t="str">
        <f aca="false">UPPER(VLOOKUP(B165,ANALÍTICA!$B:$J,3,0))</f>
        <v>PRATELEIRAS DE MDF REVESTIDAS C/ LAMINADO MELAMÍNICO TEXTURIZADO COR BRANCA, DIMENSÕES  175X35X3 CM, FIXADAS COM MÃOS FRANCESAS METÁLICAS, CONFORME PROJETO - FORNECIMENTO E INSTALAÇÃO</v>
      </c>
      <c r="E165" s="51" t="str">
        <f aca="false">UPPER(VLOOKUP(B165,ANALÍTICA!$B:$J,6,0))</f>
        <v>UN</v>
      </c>
      <c r="F165" s="52" t="n">
        <v>4</v>
      </c>
      <c r="G165" s="53" t="n">
        <f aca="false">VLOOKUP(B165,ANALÍTICA!$B:$J,8,0)</f>
        <v>330.9</v>
      </c>
      <c r="H165" s="53" t="n">
        <f aca="false">TRUNC(G165*(1+$J$9),2)</f>
        <v>429.47</v>
      </c>
      <c r="I165" s="53" t="n">
        <f aca="false">TRUNC(H165*F165,2)</f>
        <v>1717.88</v>
      </c>
      <c r="J165" s="54" t="n">
        <f aca="false">I165/$I$343</f>
        <v>0.00102294546567727</v>
      </c>
      <c r="K165" s="44" t="str">
        <f aca="false">IF(ISBLANK($A165),"",HYPERLINK("#ANALÍTICA!A"&amp;MATCH($A165,ANALÍTICA!A:A,0),"Link"))</f>
        <v>Link</v>
      </c>
    </row>
    <row r="166" s="25" customFormat="true" ht="51" hidden="false" customHeight="false" outlineLevel="0" collapsed="false">
      <c r="A166" s="49" t="s">
        <v>319</v>
      </c>
      <c r="B166" s="50" t="s">
        <v>320</v>
      </c>
      <c r="C166" s="49" t="str">
        <f aca="false">UPPER(VLOOKUP(B166,ANALÍTICA!$B:$J,2,0))</f>
        <v>PRÓPRIO</v>
      </c>
      <c r="D166" s="49" t="str">
        <f aca="false">UPPER(VLOOKUP(B166,ANALÍTICA!$B:$J,3,0))</f>
        <v>ARMÁRIO INFERIOR DE BANCADA DA COPA, CONFECCIONADO EM MDF REVESTIDO COM LAMINADO MELAMÍNICO TEXTURIZADO COR BRANCA, DIMENSÕES 230X60X63 CM, CONFORME PROJETO - FORNECIMENTO E INSTALAÇÃO</v>
      </c>
      <c r="E166" s="51" t="str">
        <f aca="false">UPPER(VLOOKUP(B166,ANALÍTICA!$B:$J,6,0))</f>
        <v>UN</v>
      </c>
      <c r="F166" s="52" t="n">
        <v>1</v>
      </c>
      <c r="G166" s="53" t="n">
        <f aca="false">VLOOKUP(B166,ANALÍTICA!$B:$J,8,0)</f>
        <v>1547.58</v>
      </c>
      <c r="H166" s="53" t="n">
        <f aca="false">TRUNC(G166*(1+$J$9),2)</f>
        <v>2008.6</v>
      </c>
      <c r="I166" s="53" t="n">
        <f aca="false">TRUNC(H166*F166,2)</f>
        <v>2008.6</v>
      </c>
      <c r="J166" s="54" t="n">
        <f aca="false">I166/$I$343</f>
        <v>0.00119606041304362</v>
      </c>
      <c r="K166" s="44" t="str">
        <f aca="false">IF(ISBLANK($A166),"",HYPERLINK("#ANALÍTICA!A"&amp;MATCH($A166,ANALÍTICA!A:A,0),"Link"))</f>
        <v>Link</v>
      </c>
    </row>
    <row r="167" s="25" customFormat="true" ht="51" hidden="false" customHeight="false" outlineLevel="0" collapsed="false">
      <c r="A167" s="49" t="s">
        <v>321</v>
      </c>
      <c r="B167" s="50" t="s">
        <v>322</v>
      </c>
      <c r="C167" s="49" t="str">
        <f aca="false">UPPER(VLOOKUP(B167,ANALÍTICA!$B:$J,2,0))</f>
        <v>PRÓPRIO</v>
      </c>
      <c r="D167" s="49" t="str">
        <f aca="false">UPPER(VLOOKUP(B167,ANALÍTICA!$B:$J,3,0))</f>
        <v>BALCÃO DE RECEPÇÃO/ATENDIMENTO, CONFECCIONADO EM MDF REVESTIDO COM LAMINADO MELAMÍNICO TEXTURIZADO COR BRANCA, COM TAMPO DE GRANITO BRANCO ITAÚNAS, CONFORME PROJETO - FORNECIMENTO E INSTALAÇÃO</v>
      </c>
      <c r="E167" s="51" t="str">
        <f aca="false">UPPER(VLOOKUP(B167,ANALÍTICA!$B:$J,6,0))</f>
        <v>UN</v>
      </c>
      <c r="F167" s="52" t="n">
        <v>1</v>
      </c>
      <c r="G167" s="53" t="n">
        <f aca="false">VLOOKUP(B167,ANALÍTICA!$B:$J,8,0)</f>
        <v>6320.16</v>
      </c>
      <c r="H167" s="53" t="n">
        <f aca="false">TRUNC(G167*(1+$J$9),2)</f>
        <v>8202.93</v>
      </c>
      <c r="I167" s="53" t="n">
        <f aca="false">TRUNC(H167*F167,2)</f>
        <v>8202.93</v>
      </c>
      <c r="J167" s="54" t="n">
        <f aca="false">I167/$I$343</f>
        <v>0.00488459615850239</v>
      </c>
      <c r="K167" s="44" t="str">
        <f aca="false">IF(ISBLANK($A167),"",HYPERLINK("#ANALÍTICA!A"&amp;MATCH($A167,ANALÍTICA!A:A,0),"Link"))</f>
        <v>Link</v>
      </c>
    </row>
    <row r="168" s="25" customFormat="true" ht="14.25" hidden="false" customHeight="false" outlineLevel="0" collapsed="false">
      <c r="A168" s="45" t="s">
        <v>323</v>
      </c>
      <c r="B168" s="45"/>
      <c r="C168" s="45"/>
      <c r="D168" s="45" t="s">
        <v>324</v>
      </c>
      <c r="E168" s="45"/>
      <c r="F168" s="46"/>
      <c r="G168" s="45" t="n">
        <v>1</v>
      </c>
      <c r="H168" s="45"/>
      <c r="I168" s="47" t="n">
        <f aca="false">SUM(I169:I173)</f>
        <v>16772.44</v>
      </c>
      <c r="J168" s="48" t="n">
        <f aca="false">SUM(J169:J173)</f>
        <v>0.00998747959481694</v>
      </c>
      <c r="K168" s="44" t="str">
        <f aca="false">IF(ISBLANK($A168),"",HYPERLINK("#ANALÍTICA!A"&amp;MATCH($A168,ANALÍTICA!A:A,0),"Link"))</f>
        <v>Link</v>
      </c>
    </row>
    <row r="169" s="25" customFormat="true" ht="14.25" hidden="false" customHeight="false" outlineLevel="0" collapsed="false">
      <c r="A169" s="49" t="s">
        <v>325</v>
      </c>
      <c r="B169" s="50" t="s">
        <v>326</v>
      </c>
      <c r="C169" s="49" t="str">
        <f aca="false">UPPER(VLOOKUP(B169,ANALÍTICA!$B:$J,2,0))</f>
        <v>SINAPI</v>
      </c>
      <c r="D169" s="49" t="str">
        <f aca="false">UPPER(VLOOKUP(B169,ANALÍTICA!$B:$J,3,0))</f>
        <v>PREPARO MANUAL DE TERRENO S/ RASPAGEM SUPERFICIAL</v>
      </c>
      <c r="E169" s="51" t="str">
        <f aca="false">UPPER(VLOOKUP(B169,ANALÍTICA!$B:$J,6,0))</f>
        <v>M²</v>
      </c>
      <c r="F169" s="52" t="n">
        <v>121.25</v>
      </c>
      <c r="G169" s="53" t="n">
        <f aca="false">VLOOKUP(B169,ANALÍTICA!$B:$J,8,0)</f>
        <v>7.57</v>
      </c>
      <c r="H169" s="53" t="n">
        <f aca="false">TRUNC(G169*(1+$J$9),2)</f>
        <v>9.82</v>
      </c>
      <c r="I169" s="53" t="n">
        <f aca="false">TRUNC(H169*F169,2)</f>
        <v>1190.67</v>
      </c>
      <c r="J169" s="54" t="n">
        <f aca="false">I169/$I$343</f>
        <v>0.00070900789206345</v>
      </c>
      <c r="K169" s="44" t="str">
        <f aca="false">IF(ISBLANK($A169),"",HYPERLINK("#ANALÍTICA!A"&amp;MATCH($A169,ANALÍTICA!A:A,0),"Link"))</f>
        <v>Link</v>
      </c>
    </row>
    <row r="170" s="25" customFormat="true" ht="38.25" hidden="false" customHeight="false" outlineLevel="0" collapsed="false">
      <c r="A170" s="49" t="s">
        <v>327</v>
      </c>
      <c r="B170" s="50" t="s">
        <v>328</v>
      </c>
      <c r="C170" s="49" t="str">
        <f aca="false">UPPER(VLOOKUP(B170,ANALÍTICA!$B:$J,2,0))</f>
        <v>SINAPI</v>
      </c>
      <c r="D170" s="49" t="str">
        <f aca="false">UPPER(VLOOKUP(B170,ANALÍTICA!$B:$J,3,0))</f>
        <v>COMPACTAÇÃO MECÂNICA DE SOLO PARA EXECUÇÃO DE RADIER, PISO DE CONCRETO OU LAJE SOBRE SOLO, COM COMPACTADOR DE SOLOS TIPO PLACA VIBRATÓRIA. AF_09/2021</v>
      </c>
      <c r="E170" s="51" t="str">
        <f aca="false">UPPER(VLOOKUP(B170,ANALÍTICA!$B:$J,6,0))</f>
        <v>M²</v>
      </c>
      <c r="F170" s="52" t="n">
        <v>121.25</v>
      </c>
      <c r="G170" s="53" t="n">
        <f aca="false">VLOOKUP(B170,ANALÍTICA!$B:$J,8,0)</f>
        <v>0.6</v>
      </c>
      <c r="H170" s="53" t="n">
        <f aca="false">TRUNC(G170*(1+$J$9),2)</f>
        <v>0.77</v>
      </c>
      <c r="I170" s="53" t="n">
        <f aca="false">TRUNC(H170*F170,2)</f>
        <v>93.36</v>
      </c>
      <c r="J170" s="54" t="n">
        <f aca="false">I170/$I$343</f>
        <v>5.55930499660222E-005</v>
      </c>
      <c r="K170" s="44" t="str">
        <f aca="false">IF(ISBLANK($A170),"",HYPERLINK("#ANALÍTICA!A"&amp;MATCH($A170,ANALÍTICA!A:A,0),"Link"))</f>
        <v>Link</v>
      </c>
    </row>
    <row r="171" s="25" customFormat="true" ht="25.5" hidden="false" customHeight="false" outlineLevel="0" collapsed="false">
      <c r="A171" s="49" t="s">
        <v>329</v>
      </c>
      <c r="B171" s="50" t="s">
        <v>330</v>
      </c>
      <c r="C171" s="49" t="str">
        <f aca="false">UPPER(VLOOKUP(B171,ANALÍTICA!$B:$J,2,0))</f>
        <v>SINAPI</v>
      </c>
      <c r="D171" s="49" t="str">
        <f aca="false">UPPER(VLOOKUP(B171,ANALÍTICA!$B:$J,3,0))</f>
        <v>APLICAÇÃO DE LONA PLÁSTICA PARA EXECUÇÃO DE PAVIMENTOS DE CONCRETO. AF_04/2022</v>
      </c>
      <c r="E171" s="51" t="str">
        <f aca="false">UPPER(VLOOKUP(B171,ANALÍTICA!$B:$J,6,0))</f>
        <v>M²</v>
      </c>
      <c r="F171" s="52" t="n">
        <v>121.25</v>
      </c>
      <c r="G171" s="53" t="n">
        <f aca="false">VLOOKUP(B171,ANALÍTICA!$B:$J,8,0)</f>
        <v>1.97</v>
      </c>
      <c r="H171" s="53" t="n">
        <f aca="false">TRUNC(G171*(1+$J$9),2)</f>
        <v>2.55</v>
      </c>
      <c r="I171" s="53" t="n">
        <f aca="false">TRUNC(H171*F171,2)</f>
        <v>309.18</v>
      </c>
      <c r="J171" s="54" t="n">
        <f aca="false">I171/$I$343</f>
        <v>0.000184107317785933</v>
      </c>
      <c r="K171" s="44" t="str">
        <f aca="false">IF(ISBLANK($A171),"",HYPERLINK("#ANALÍTICA!A"&amp;MATCH($A171,ANALÍTICA!A:A,0),"Link"))</f>
        <v>Link</v>
      </c>
    </row>
    <row r="172" s="25" customFormat="true" ht="38.25" hidden="false" customHeight="false" outlineLevel="0" collapsed="false">
      <c r="A172" s="49" t="s">
        <v>331</v>
      </c>
      <c r="B172" s="50" t="s">
        <v>332</v>
      </c>
      <c r="C172" s="49" t="str">
        <f aca="false">UPPER(VLOOKUP(B172,ANALÍTICA!$B:$J,2,0))</f>
        <v>SINAPI</v>
      </c>
      <c r="D172" s="49" t="str">
        <f aca="false">UPPER(VLOOKUP(B172,ANALÍTICA!$B:$J,3,0))</f>
        <v>EXECUÇÃO DE PASSEIO (CALÇADA) OU PISO DE CONCRETO COM CONCRETO MOLDADO IN LOCO, FEITO EM OBRA, ACABAMENTO CONVENCIONAL, ESPESSURA 8 CM, ARMADO. AF_08/2022</v>
      </c>
      <c r="E172" s="51" t="str">
        <f aca="false">UPPER(VLOOKUP(B172,ANALÍTICA!$B:$J,6,0))</f>
        <v>M²</v>
      </c>
      <c r="F172" s="52" t="n">
        <v>121.25</v>
      </c>
      <c r="G172" s="53" t="n">
        <f aca="false">VLOOKUP(B172,ANALÍTICA!$B:$J,8,0)</f>
        <v>93.4</v>
      </c>
      <c r="H172" s="53" t="n">
        <f aca="false">TRUNC(G172*(1+$J$9),2)</f>
        <v>121.22</v>
      </c>
      <c r="I172" s="53" t="n">
        <f aca="false">TRUNC(H172*F172,2)</f>
        <v>14697.92</v>
      </c>
      <c r="J172" s="54" t="n">
        <f aca="false">I172/$I$343</f>
        <v>0.00875216582001497</v>
      </c>
      <c r="K172" s="44" t="str">
        <f aca="false">IF(ISBLANK($A172),"",HYPERLINK("#ANALÍTICA!A"&amp;MATCH($A172,ANALÍTICA!A:A,0),"Link"))</f>
        <v>Link</v>
      </c>
    </row>
    <row r="173" s="25" customFormat="true" ht="63.75" hidden="false" customHeight="false" outlineLevel="0" collapsed="false">
      <c r="A173" s="49" t="s">
        <v>333</v>
      </c>
      <c r="B173" s="50" t="s">
        <v>334</v>
      </c>
      <c r="C173" s="49" t="str">
        <f aca="false">UPPER(VLOOKUP(B173,ANALÍTICA!$B:$J,2,0))</f>
        <v>SINAPI</v>
      </c>
      <c r="D173" s="49" t="str">
        <f aca="false">UPPER(VLOOKUP(B173,ANALÍTICA!$B:$J,3,0))</f>
        <v>ASSENTAMENTO DE GUIA (MEIO-FIO) EM TRECHO RETO, CONFECCIONADA EM CONCRETO PRÉ-FABRICADO, DIMENSÕES 100X15X13X20 CM (COMPRIMENTO X BASE INFERIOR X BASE SUPERIOR X ALTURA), PARA URBANIZAÇÃO INTERNA DE EMPREENDIMENTOS. AF_06/2016</v>
      </c>
      <c r="E173" s="51" t="str">
        <f aca="false">UPPER(VLOOKUP(B173,ANALÍTICA!$B:$J,6,0))</f>
        <v>M</v>
      </c>
      <c r="F173" s="52" t="n">
        <v>8.3</v>
      </c>
      <c r="G173" s="53" t="n">
        <f aca="false">VLOOKUP(B173,ANALÍTICA!$B:$J,8,0)</f>
        <v>44.68</v>
      </c>
      <c r="H173" s="53" t="n">
        <f aca="false">TRUNC(G173*(1+$J$9),2)</f>
        <v>57.99</v>
      </c>
      <c r="I173" s="53" t="n">
        <f aca="false">TRUNC(H173*F173,2)</f>
        <v>481.31</v>
      </c>
      <c r="J173" s="54" t="n">
        <f aca="false">I173/$I$343</f>
        <v>0.00028660551498657</v>
      </c>
      <c r="K173" s="44" t="str">
        <f aca="false">IF(ISBLANK($A173),"",HYPERLINK("#ANALÍTICA!A"&amp;MATCH($A173,ANALÍTICA!A:A,0),"Link"))</f>
        <v>Link</v>
      </c>
    </row>
    <row r="174" s="25" customFormat="true" ht="14.25" hidden="false" customHeight="false" outlineLevel="0" collapsed="false">
      <c r="A174" s="45" t="s">
        <v>335</v>
      </c>
      <c r="B174" s="45"/>
      <c r="C174" s="45"/>
      <c r="D174" s="45" t="s">
        <v>336</v>
      </c>
      <c r="E174" s="45"/>
      <c r="F174" s="46"/>
      <c r="G174" s="45" t="n">
        <v>1</v>
      </c>
      <c r="H174" s="45"/>
      <c r="I174" s="47" t="n">
        <f aca="false">SUM(I175)</f>
        <v>8315.29</v>
      </c>
      <c r="J174" s="48" t="n">
        <f aca="false">SUM(J175)</f>
        <v>0.0049515031325189</v>
      </c>
      <c r="K174" s="44" t="str">
        <f aca="false">IF(ISBLANK($A174),"",HYPERLINK("#ANALÍTICA!A"&amp;MATCH($A174,ANALÍTICA!A:A,0),"Link"))</f>
        <v>Link</v>
      </c>
    </row>
    <row r="175" s="25" customFormat="true" ht="25.5" hidden="false" customHeight="false" outlineLevel="0" collapsed="false">
      <c r="A175" s="49" t="s">
        <v>337</v>
      </c>
      <c r="B175" s="50" t="s">
        <v>338</v>
      </c>
      <c r="C175" s="49" t="str">
        <f aca="false">UPPER(VLOOKUP(B175,ANALÍTICA!$B:$J,2,0))</f>
        <v>PRÓPRIO</v>
      </c>
      <c r="D175" s="49" t="str">
        <f aca="false">UPPER(VLOOKUP(B175,ANALÍTICA!$B:$J,3,0))</f>
        <v>BASE EM CONCRETO ARMADO, DIMENSÕES 2,00 X 0,60 M, P/ 3 MASTROS GALVANIZADOS, H = 7,00 M - INCLUSIVE MASTROS</v>
      </c>
      <c r="E175" s="51" t="str">
        <f aca="false">UPPER(VLOOKUP(B175,ANALÍTICA!$B:$J,6,0))</f>
        <v>CJ</v>
      </c>
      <c r="F175" s="52" t="n">
        <v>1</v>
      </c>
      <c r="G175" s="53" t="n">
        <f aca="false">VLOOKUP(B175,ANALÍTICA!$B:$J,8,0)</f>
        <v>6406.73</v>
      </c>
      <c r="H175" s="53" t="n">
        <f aca="false">TRUNC(G175*(1+$J$9),2)</f>
        <v>8315.29</v>
      </c>
      <c r="I175" s="53" t="n">
        <f aca="false">TRUNC(H175*F175,2)</f>
        <v>8315.29</v>
      </c>
      <c r="J175" s="54" t="n">
        <f aca="false">I175/$I$343</f>
        <v>0.0049515031325189</v>
      </c>
      <c r="K175" s="44" t="str">
        <f aca="false">IF(ISBLANK($A175),"",HYPERLINK("#ANALÍTICA!A"&amp;MATCH($A175,ANALÍTICA!A:A,0),"Link"))</f>
        <v>Link</v>
      </c>
    </row>
    <row r="176" s="25" customFormat="true" ht="14.25" hidden="false" customHeight="false" outlineLevel="0" collapsed="false">
      <c r="A176" s="45" t="s">
        <v>339</v>
      </c>
      <c r="B176" s="45"/>
      <c r="C176" s="45"/>
      <c r="D176" s="45" t="s">
        <v>340</v>
      </c>
      <c r="E176" s="45"/>
      <c r="F176" s="46"/>
      <c r="G176" s="45" t="n">
        <v>1</v>
      </c>
      <c r="H176" s="45"/>
      <c r="I176" s="47" t="n">
        <f aca="false">SUM(I177:I180)</f>
        <v>3404.51</v>
      </c>
      <c r="J176" s="48" t="n">
        <f aca="false">SUM(J177:J180)</f>
        <v>0.00202728250363991</v>
      </c>
      <c r="K176" s="44" t="str">
        <f aca="false">IF(ISBLANK($A176),"",HYPERLINK("#ANALÍTICA!A"&amp;MATCH($A176,ANALÍTICA!A:A,0),"Link"))</f>
        <v>Link</v>
      </c>
    </row>
    <row r="177" s="25" customFormat="true" ht="25.5" hidden="false" customHeight="false" outlineLevel="0" collapsed="false">
      <c r="A177" s="49" t="s">
        <v>341</v>
      </c>
      <c r="B177" s="50" t="s">
        <v>342</v>
      </c>
      <c r="C177" s="49" t="str">
        <f aca="false">UPPER(VLOOKUP(B177,ANALÍTICA!$B:$J,2,0))</f>
        <v>PRÓPRIO</v>
      </c>
      <c r="D177" s="49" t="str">
        <f aca="false">UPPER(VLOOKUP(B177,ANALÍTICA!$B:$J,3,0))</f>
        <v>ESPELHO CRISTAL, ESPESSURA 4MM, COLADO, SEM MOLDURA - FORNECIMENTO E INSTALAÇÃO</v>
      </c>
      <c r="E177" s="51" t="str">
        <f aca="false">UPPER(VLOOKUP(B177,ANALÍTICA!$B:$J,6,0))</f>
        <v>M²</v>
      </c>
      <c r="F177" s="52" t="n">
        <v>3.12</v>
      </c>
      <c r="G177" s="53" t="n">
        <f aca="false">VLOOKUP(B177,ANALÍTICA!$B:$J,8,0)</f>
        <v>540.02</v>
      </c>
      <c r="H177" s="53" t="n">
        <f aca="false">TRUNC(G177*(1+$J$9),2)</f>
        <v>700.89</v>
      </c>
      <c r="I177" s="53" t="n">
        <f aca="false">TRUNC(H177*F177,2)</f>
        <v>2186.77</v>
      </c>
      <c r="J177" s="54" t="n">
        <f aca="false">I177/$I$343</f>
        <v>0.00130215524715294</v>
      </c>
      <c r="K177" s="44" t="str">
        <f aca="false">IF(ISBLANK($A177),"",HYPERLINK("#ANALÍTICA!A"&amp;MATCH($A177,ANALÍTICA!A:A,0),"Link"))</f>
        <v>Link</v>
      </c>
    </row>
    <row r="178" s="25" customFormat="true" ht="25.5" hidden="false" customHeight="false" outlineLevel="0" collapsed="false">
      <c r="A178" s="49" t="s">
        <v>343</v>
      </c>
      <c r="B178" s="50" t="s">
        <v>344</v>
      </c>
      <c r="C178" s="49" t="str">
        <f aca="false">UPPER(VLOOKUP(B178,ANALÍTICA!$B:$J,2,0))</f>
        <v>PRÓPRIO</v>
      </c>
      <c r="D178" s="49" t="str">
        <f aca="false">UPPER(VLOOKUP(B178,ANALÍTICA!$B:$J,3,0))</f>
        <v>ALARME AUDIOVISUAL P/ SANITÁRIO ACESSÍVEL, WIRELESS, INCLUSIVE ACIONADOR E SIRENE - FORNECIMENTO E INSTALAÇÃO</v>
      </c>
      <c r="E178" s="51" t="str">
        <f aca="false">UPPER(VLOOKUP(B178,ANALÍTICA!$B:$J,6,0))</f>
        <v>CJ</v>
      </c>
      <c r="F178" s="52" t="n">
        <v>3</v>
      </c>
      <c r="G178" s="53" t="n">
        <f aca="false">VLOOKUP(B178,ANALÍTICA!$B:$J,8,0)</f>
        <v>155.3</v>
      </c>
      <c r="H178" s="53" t="n">
        <f aca="false">TRUNC(G178*(1+$J$9),2)</f>
        <v>201.56</v>
      </c>
      <c r="I178" s="53" t="n">
        <f aca="false">TRUNC(H178*F178,2)</f>
        <v>604.68</v>
      </c>
      <c r="J178" s="54" t="n">
        <f aca="false">I178/$I$343</f>
        <v>0.000360068610255509</v>
      </c>
      <c r="K178" s="44" t="str">
        <f aca="false">IF(ISBLANK($A178),"",HYPERLINK("#ANALÍTICA!A"&amp;MATCH($A178,ANALÍTICA!A:A,0),"Link"))</f>
        <v>Link</v>
      </c>
    </row>
    <row r="179" s="25" customFormat="true" ht="25.5" hidden="false" customHeight="false" outlineLevel="0" collapsed="false">
      <c r="A179" s="49" t="s">
        <v>345</v>
      </c>
      <c r="B179" s="50" t="s">
        <v>346</v>
      </c>
      <c r="C179" s="49" t="str">
        <f aca="false">UPPER(VLOOKUP(B179,ANALÍTICA!$B:$J,2,0))</f>
        <v>SINAPI</v>
      </c>
      <c r="D179" s="49" t="str">
        <f aca="false">UPPER(VLOOKUP(B179,ANALÍTICA!$B:$J,3,0))</f>
        <v>ASSENTO SANITÁRIO CONVENCIONAL - FORNECIMENTO E INSTALACAO. AF_01/2020</v>
      </c>
      <c r="E179" s="51" t="str">
        <f aca="false">UPPER(VLOOKUP(B179,ANALÍTICA!$B:$J,6,0))</f>
        <v>UN</v>
      </c>
      <c r="F179" s="52" t="n">
        <v>1</v>
      </c>
      <c r="G179" s="53" t="n">
        <f aca="false">VLOOKUP(B179,ANALÍTICA!$B:$J,8,0)</f>
        <v>47.93</v>
      </c>
      <c r="H179" s="53" t="n">
        <f aca="false">TRUNC(G179*(1+$J$9),2)</f>
        <v>62.2</v>
      </c>
      <c r="I179" s="53" t="n">
        <f aca="false">TRUNC(H179*F179,2)</f>
        <v>62.2</v>
      </c>
      <c r="J179" s="54" t="n">
        <f aca="false">I179/$I$343</f>
        <v>3.70382145232067E-005</v>
      </c>
      <c r="K179" s="44" t="str">
        <f aca="false">IF(ISBLANK($A179),"",HYPERLINK("#ANALÍTICA!A"&amp;MATCH($A179,ANALÍTICA!A:A,0),"Link"))</f>
        <v>Link</v>
      </c>
    </row>
    <row r="180" s="25" customFormat="true" ht="25.5" hidden="false" customHeight="false" outlineLevel="0" collapsed="false">
      <c r="A180" s="49" t="s">
        <v>347</v>
      </c>
      <c r="B180" s="50" t="s">
        <v>348</v>
      </c>
      <c r="C180" s="49" t="str">
        <f aca="false">UPPER(VLOOKUP(B180,ANALÍTICA!$B:$J,2,0))</f>
        <v>PRÓPRIO</v>
      </c>
      <c r="D180" s="49" t="str">
        <f aca="false">UPPER(VLOOKUP(B180,ANALÍTICA!$B:$J,3,0))</f>
        <v>ASSENTO SANITÁRIO SLOW CLOSE - FORNECIMENTO E INSTALACAO - REF.: AP.165.17</v>
      </c>
      <c r="E180" s="51" t="str">
        <f aca="false">UPPER(VLOOKUP(B180,ANALÍTICA!$B:$J,6,0))</f>
        <v>UN</v>
      </c>
      <c r="F180" s="52" t="n">
        <v>3</v>
      </c>
      <c r="G180" s="53" t="n">
        <f aca="false">VLOOKUP(B180,ANALÍTICA!$B:$J,8,0)</f>
        <v>141.48</v>
      </c>
      <c r="H180" s="53" t="n">
        <f aca="false">TRUNC(G180*(1+$J$9),2)</f>
        <v>183.62</v>
      </c>
      <c r="I180" s="53" t="n">
        <f aca="false">TRUNC(H180*F180,2)</f>
        <v>550.86</v>
      </c>
      <c r="J180" s="54" t="n">
        <f aca="false">I180/$I$343</f>
        <v>0.000328020431708258</v>
      </c>
      <c r="K180" s="44" t="str">
        <f aca="false">IF(ISBLANK($A180),"",HYPERLINK("#ANALÍTICA!A"&amp;MATCH($A180,ANALÍTICA!A:A,0),"Link"))</f>
        <v>Link</v>
      </c>
    </row>
    <row r="181" s="25" customFormat="true" ht="30" hidden="false" customHeight="true" outlineLevel="0" collapsed="false">
      <c r="A181" s="39" t="s">
        <v>349</v>
      </c>
      <c r="B181" s="39"/>
      <c r="C181" s="39"/>
      <c r="D181" s="39" t="s">
        <v>350</v>
      </c>
      <c r="E181" s="39"/>
      <c r="F181" s="40"/>
      <c r="G181" s="41" t="n">
        <v>1</v>
      </c>
      <c r="H181" s="42"/>
      <c r="I181" s="40" t="n">
        <f aca="false">SUM(I183:I185)</f>
        <v>36599.17</v>
      </c>
      <c r="J181" s="43" t="n">
        <f aca="false">SUM(J183:J185)</f>
        <v>0.0217936962995388</v>
      </c>
      <c r="K181" s="44" t="str">
        <f aca="false">IF(ISBLANK($A181),"",HYPERLINK("#ANALÍTICA!A"&amp;MATCH($A181,ANALÍTICA!A:A,0),"Link"))</f>
        <v>Link</v>
      </c>
    </row>
    <row r="182" s="25" customFormat="true" ht="14.25" hidden="false" customHeight="false" outlineLevel="0" collapsed="false">
      <c r="A182" s="45" t="s">
        <v>351</v>
      </c>
      <c r="B182" s="45"/>
      <c r="C182" s="45"/>
      <c r="D182" s="45" t="s">
        <v>352</v>
      </c>
      <c r="E182" s="45"/>
      <c r="F182" s="46"/>
      <c r="G182" s="45" t="n">
        <v>1</v>
      </c>
      <c r="H182" s="45"/>
      <c r="I182" s="47" t="n">
        <f aca="false">SUM(I183:I185)</f>
        <v>36599.17</v>
      </c>
      <c r="J182" s="48" t="n">
        <f aca="false">SUM(J183:J185)</f>
        <v>0.0217936962995388</v>
      </c>
      <c r="K182" s="44"/>
    </row>
    <row r="183" s="25" customFormat="true" ht="38.25" hidden="false" customHeight="false" outlineLevel="0" collapsed="false">
      <c r="A183" s="49" t="s">
        <v>353</v>
      </c>
      <c r="B183" s="50" t="s">
        <v>354</v>
      </c>
      <c r="C183" s="49" t="str">
        <f aca="false">UPPER(VLOOKUP(B183,ANALÍTICA!$B:$J,2,0))</f>
        <v>SINAPI</v>
      </c>
      <c r="D183" s="49" t="str">
        <f aca="false">UPPER(VLOOKUP(B183,ANALÍTICA!$B:$J,3,0))</f>
        <v>IMPERMEABILIZAÇÃO DE SUPERFÍCIE COM ARGAMASSA POLIMÉRICA / MEMBRANA ACRÍLICA, 4 DEMÃOS, REFORÇADA COM VÉU DE POLIÉSTER (MAV). AF_06/2018</v>
      </c>
      <c r="E183" s="51" t="str">
        <f aca="false">UPPER(VLOOKUP(B183,ANALÍTICA!$B:$J,6,0))</f>
        <v>M²</v>
      </c>
      <c r="F183" s="52" t="n">
        <v>67</v>
      </c>
      <c r="G183" s="53" t="n">
        <f aca="false">VLOOKUP(B183,ANALÍTICA!$B:$J,8,0)</f>
        <v>54.53</v>
      </c>
      <c r="H183" s="53" t="n">
        <f aca="false">TRUNC(G183*(1+$J$9),2)</f>
        <v>70.77</v>
      </c>
      <c r="I183" s="53" t="n">
        <f aca="false">TRUNC(H183*F183,2)</f>
        <v>4741.59</v>
      </c>
      <c r="J183" s="54" t="n">
        <f aca="false">I183/$I$343</f>
        <v>0.00282347311255775</v>
      </c>
      <c r="K183" s="44" t="str">
        <f aca="false">IF(ISBLANK($A183),"",HYPERLINK("#ANALÍTICA!A"&amp;MATCH($A183,ANALÍTICA!A:A,0),"Link"))</f>
        <v>Link</v>
      </c>
    </row>
    <row r="184" s="25" customFormat="true" ht="38.25" hidden="false" customHeight="false" outlineLevel="0" collapsed="false">
      <c r="A184" s="49" t="s">
        <v>355</v>
      </c>
      <c r="B184" s="50" t="s">
        <v>356</v>
      </c>
      <c r="C184" s="49" t="str">
        <f aca="false">UPPER(VLOOKUP(B184,ANALÍTICA!$B:$J,2,0))</f>
        <v>PRÓPRIO</v>
      </c>
      <c r="D184" s="49" t="str">
        <f aca="false">UPPER(VLOOKUP(B184,ANALÍTICA!$B:$J,3,0))</f>
        <v>IMPERMEABILIZAÇÃO DE SUPERFÍCIE COM MANTA ASFÁLTICA TIPO III CLASSE B E=4MM, UMA CAMADA, INCLUSIVE APLICAÇÃO DE PRIMER ASFÁLTICO</v>
      </c>
      <c r="E184" s="51" t="str">
        <f aca="false">UPPER(VLOOKUP(B184,ANALÍTICA!$B:$J,6,0))</f>
        <v>M²</v>
      </c>
      <c r="F184" s="52" t="n">
        <v>96.5</v>
      </c>
      <c r="G184" s="53" t="n">
        <f aca="false">VLOOKUP(B184,ANALÍTICA!$B:$J,8,0)</f>
        <v>163.12</v>
      </c>
      <c r="H184" s="53" t="n">
        <f aca="false">TRUNC(G184*(1+$J$9),2)</f>
        <v>211.71</v>
      </c>
      <c r="I184" s="53" t="n">
        <f aca="false">TRUNC(H184*F184,2)</f>
        <v>20430.01</v>
      </c>
      <c r="J184" s="54" t="n">
        <f aca="false">I184/$I$343</f>
        <v>0.0121654516574157</v>
      </c>
      <c r="K184" s="44" t="str">
        <f aca="false">IF(ISBLANK($A184),"",HYPERLINK("#ANALÍTICA!A"&amp;MATCH($A184,ANALÍTICA!A:A,0),"Link"))</f>
        <v>Link</v>
      </c>
    </row>
    <row r="185" s="25" customFormat="true" ht="25.5" hidden="false" customHeight="false" outlineLevel="0" collapsed="false">
      <c r="A185" s="49" t="s">
        <v>357</v>
      </c>
      <c r="B185" s="50" t="s">
        <v>358</v>
      </c>
      <c r="C185" s="49" t="str">
        <f aca="false">UPPER(VLOOKUP(B185,ANALÍTICA!$B:$J,2,0))</f>
        <v>SINAPI</v>
      </c>
      <c r="D185" s="49" t="str">
        <f aca="false">UPPER(VLOOKUP(B185,ANALÍTICA!$B:$J,3,0))</f>
        <v>IMPERMEABILIZAÇÃO DE SUPERFÍCIE COM EMULSÃO ASFÁLTICA, 2 DEMÃOS AF_06/2018</v>
      </c>
      <c r="E185" s="51" t="str">
        <f aca="false">UPPER(VLOOKUP(B185,ANALÍTICA!$B:$J,6,0))</f>
        <v>M²</v>
      </c>
      <c r="F185" s="52" t="n">
        <v>187</v>
      </c>
      <c r="G185" s="53" t="n">
        <f aca="false">VLOOKUP(B185,ANALÍTICA!$B:$J,8,0)</f>
        <v>47.09</v>
      </c>
      <c r="H185" s="53" t="n">
        <f aca="false">TRUNC(G185*(1+$J$9),2)</f>
        <v>61.11</v>
      </c>
      <c r="I185" s="53" t="n">
        <f aca="false">TRUNC(H185*F185,2)</f>
        <v>11427.57</v>
      </c>
      <c r="J185" s="54" t="n">
        <f aca="false">I185/$I$343</f>
        <v>0.0068047715295653</v>
      </c>
      <c r="K185" s="44" t="str">
        <f aca="false">IF(ISBLANK($A185),"",HYPERLINK("#ANALÍTICA!A"&amp;MATCH($A185,ANALÍTICA!A:A,0),"Link"))</f>
        <v>Link</v>
      </c>
    </row>
    <row r="186" s="25" customFormat="true" ht="30" hidden="false" customHeight="true" outlineLevel="0" collapsed="false">
      <c r="A186" s="39" t="s">
        <v>359</v>
      </c>
      <c r="B186" s="39"/>
      <c r="C186" s="39"/>
      <c r="D186" s="39" t="s">
        <v>360</v>
      </c>
      <c r="E186" s="39"/>
      <c r="F186" s="40"/>
      <c r="G186" s="41" t="n">
        <v>1</v>
      </c>
      <c r="H186" s="42"/>
      <c r="I186" s="40" t="n">
        <f aca="false">SUM(I187,I204,I216)</f>
        <v>51958.71</v>
      </c>
      <c r="J186" s="43" t="n">
        <f aca="false">SUM(J187,J204,J216)</f>
        <v>0.0309398367737795</v>
      </c>
      <c r="K186" s="44" t="str">
        <f aca="false">IF(ISBLANK($A186),"",HYPERLINK("#ANALÍTICA!A"&amp;MATCH($A186,ANALÍTICA!A:A,0),"Link"))</f>
        <v>Link</v>
      </c>
    </row>
    <row r="187" s="25" customFormat="true" ht="14.25" hidden="false" customHeight="false" outlineLevel="0" collapsed="false">
      <c r="A187" s="45" t="s">
        <v>361</v>
      </c>
      <c r="B187" s="45"/>
      <c r="C187" s="45"/>
      <c r="D187" s="45" t="s">
        <v>362</v>
      </c>
      <c r="E187" s="45"/>
      <c r="F187" s="46"/>
      <c r="G187" s="45" t="n">
        <v>1</v>
      </c>
      <c r="H187" s="45"/>
      <c r="I187" s="47" t="n">
        <f aca="false">SUM(I188:I203)</f>
        <v>17726.26</v>
      </c>
      <c r="J187" s="48" t="n">
        <f aca="false">SUM(J188:J203)</f>
        <v>0.0105554504915456</v>
      </c>
      <c r="K187" s="44" t="str">
        <f aca="false">IF(ISBLANK($A187),"",HYPERLINK("#ANALÍTICA!A"&amp;MATCH($A187,ANALÍTICA!A:A,0),"Link"))</f>
        <v>Link</v>
      </c>
    </row>
    <row r="188" s="25" customFormat="true" ht="25.5" hidden="false" customHeight="false" outlineLevel="0" collapsed="false">
      <c r="A188" s="49" t="s">
        <v>363</v>
      </c>
      <c r="B188" s="50" t="s">
        <v>364</v>
      </c>
      <c r="C188" s="49" t="str">
        <f aca="false">UPPER(VLOOKUP(B188,ANALÍTICA!$B:$J,2,0))</f>
        <v>SINAPI</v>
      </c>
      <c r="D188" s="49" t="str">
        <f aca="false">UPPER(VLOOKUP(B188,ANALÍTICA!$B:$J,3,0))</f>
        <v>CAIXA D´ÁGUA EM POLIETILENO, 1000 LITROS (INCLUSOS TUBOS, CONEXÕES E TORNEIRA DE BÓIA) - FORNECIMENTO E INSTALAÇÃO.</v>
      </c>
      <c r="E188" s="51" t="str">
        <f aca="false">UPPER(VLOOKUP(B188,ANALÍTICA!$B:$J,6,0))</f>
        <v>UN</v>
      </c>
      <c r="F188" s="52" t="n">
        <v>2</v>
      </c>
      <c r="G188" s="53" t="n">
        <f aca="false">VLOOKUP(B188,ANALÍTICA!$B:$J,8,0)</f>
        <v>897.62</v>
      </c>
      <c r="H188" s="53" t="n">
        <f aca="false">TRUNC(G188*(1+$J$9),2)</f>
        <v>1165.02</v>
      </c>
      <c r="I188" s="53" t="n">
        <f aca="false">TRUNC(H188*F188,2)</f>
        <v>2330.04</v>
      </c>
      <c r="J188" s="54" t="n">
        <f aca="false">I188/$I$343</f>
        <v>0.00138746818919056</v>
      </c>
      <c r="K188" s="44" t="str">
        <f aca="false">IF(ISBLANK($A188),"",HYPERLINK("#ANALÍTICA!A"&amp;MATCH($A188,ANALÍTICA!A:A,0),"Link"))</f>
        <v>Link</v>
      </c>
    </row>
    <row r="189" s="25" customFormat="true" ht="25.5" hidden="false" customHeight="false" outlineLevel="0" collapsed="false">
      <c r="A189" s="49" t="s">
        <v>365</v>
      </c>
      <c r="B189" s="50" t="s">
        <v>366</v>
      </c>
      <c r="C189" s="49" t="str">
        <f aca="false">UPPER(VLOOKUP(B189,ANALÍTICA!$B:$J,2,0))</f>
        <v>SINAPI</v>
      </c>
      <c r="D189" s="49" t="str">
        <f aca="false">UPPER(VLOOKUP(B189,ANALÍTICA!$B:$J,3,0))</f>
        <v>ESCAVAÇÃO MANUAL DE VALA COM PROFUNDIDADE MENOR OU IGUAL A 1,30 M. AF_02/2021</v>
      </c>
      <c r="E189" s="51" t="str">
        <f aca="false">UPPER(VLOOKUP(B189,ANALÍTICA!$B:$J,6,0))</f>
        <v>M³</v>
      </c>
      <c r="F189" s="52" t="n">
        <v>30</v>
      </c>
      <c r="G189" s="53" t="n">
        <f aca="false">VLOOKUP(B189,ANALÍTICA!$B:$J,8,0)</f>
        <v>74.88</v>
      </c>
      <c r="H189" s="53" t="n">
        <f aca="false">TRUNC(G189*(1+$J$9),2)</f>
        <v>97.18</v>
      </c>
      <c r="I189" s="53" t="n">
        <f aca="false">TRUNC(H189*F189,2)</f>
        <v>2915.4</v>
      </c>
      <c r="J189" s="54" t="n">
        <f aca="false">I189/$I$343</f>
        <v>0.00173603232509577</v>
      </c>
      <c r="K189" s="44" t="str">
        <f aca="false">IF(ISBLANK($A189),"",HYPERLINK("#ANALÍTICA!A"&amp;MATCH($A189,ANALÍTICA!A:A,0),"Link"))</f>
        <v>Link</v>
      </c>
    </row>
    <row r="190" s="25" customFormat="true" ht="25.5" hidden="false" customHeight="false" outlineLevel="0" collapsed="false">
      <c r="A190" s="49" t="s">
        <v>367</v>
      </c>
      <c r="B190" s="50" t="s">
        <v>121</v>
      </c>
      <c r="C190" s="49" t="str">
        <f aca="false">UPPER(VLOOKUP(B190,ANALÍTICA!$B:$J,2,0))</f>
        <v>SINAPI</v>
      </c>
      <c r="D190" s="49" t="str">
        <f aca="false">UPPER(VLOOKUP(B190,ANALÍTICA!$B:$J,3,0))</f>
        <v>REATERRO MANUAL DE VALAS COM COMPACTAÇÃO MECANIZADA. AF_04/2016</v>
      </c>
      <c r="E190" s="51" t="str">
        <f aca="false">UPPER(VLOOKUP(B190,ANALÍTICA!$B:$J,6,0))</f>
        <v>M³</v>
      </c>
      <c r="F190" s="52" t="n">
        <v>30</v>
      </c>
      <c r="G190" s="53" t="n">
        <f aca="false">VLOOKUP(B190,ANALÍTICA!$B:$J,8,0)</f>
        <v>30.35</v>
      </c>
      <c r="H190" s="53" t="n">
        <f aca="false">TRUNC(G190*(1+$J$9),2)</f>
        <v>39.39</v>
      </c>
      <c r="I190" s="53" t="n">
        <f aca="false">TRUNC(H190*F190,2)</f>
        <v>1181.7</v>
      </c>
      <c r="J190" s="54" t="n">
        <f aca="false">I190/$I$343</f>
        <v>0.000703666528972241</v>
      </c>
      <c r="K190" s="44" t="str">
        <f aca="false">IF(ISBLANK($A190),"",HYPERLINK("#ANALÍTICA!A"&amp;MATCH($A190,ANALÍTICA!A:A,0),"Link"))</f>
        <v>Link</v>
      </c>
    </row>
    <row r="191" s="25" customFormat="true" ht="51" hidden="false" customHeight="false" outlineLevel="0" collapsed="false">
      <c r="A191" s="49" t="s">
        <v>368</v>
      </c>
      <c r="B191" s="50" t="s">
        <v>369</v>
      </c>
      <c r="C191" s="49" t="str">
        <f aca="false">UPPER(VLOOKUP(B191,ANALÍTICA!$B:$J,2,0))</f>
        <v>SINAPI</v>
      </c>
      <c r="D191" s="49" t="str">
        <f aca="false">UPPER(VLOOKUP(B191,ANALÍTICA!$B:$J,3,0))</f>
        <v>RECOMPOSIÇÃO DE PAVIMENTO EM PISO INTERTRAVADO, COM REAPROVEITAMENTO DOS BLOCOS INTERTRAVADOS, PARA FECHAMENTO DE VALAS - INCLUSO RETIRADA E COLOCAÇÃO DO MATERIAL. AF_12/2020</v>
      </c>
      <c r="E191" s="51" t="str">
        <f aca="false">UPPER(VLOOKUP(B191,ANALÍTICA!$B:$J,6,0))</f>
        <v>M²</v>
      </c>
      <c r="F191" s="52" t="n">
        <v>45</v>
      </c>
      <c r="G191" s="53" t="n">
        <f aca="false">VLOOKUP(B191,ANALÍTICA!$B:$J,8,0)</f>
        <v>48.23</v>
      </c>
      <c r="H191" s="53" t="n">
        <f aca="false">TRUNC(G191*(1+$J$9),2)</f>
        <v>62.59</v>
      </c>
      <c r="I191" s="53" t="n">
        <f aca="false">TRUNC(H191*F191,2)</f>
        <v>2816.55</v>
      </c>
      <c r="J191" s="54" t="n">
        <f aca="false">I191/$I$343</f>
        <v>0.00167717014654884</v>
      </c>
      <c r="K191" s="44" t="str">
        <f aca="false">IF(ISBLANK($A191),"",HYPERLINK("#ANALÍTICA!A"&amp;MATCH($A191,ANALÍTICA!A:A,0),"Link"))</f>
        <v>Link</v>
      </c>
    </row>
    <row r="192" s="25" customFormat="true" ht="25.5" hidden="false" customHeight="false" outlineLevel="0" collapsed="false">
      <c r="A192" s="49" t="s">
        <v>370</v>
      </c>
      <c r="B192" s="50" t="s">
        <v>371</v>
      </c>
      <c r="C192" s="49" t="str">
        <f aca="false">UPPER(VLOOKUP(B192,ANALÍTICA!$B:$J,2,0))</f>
        <v>PRÓPRIO</v>
      </c>
      <c r="D192" s="49" t="str">
        <f aca="false">UPPER(VLOOKUP(B192,ANALÍTICA!$B:$J,3,0))</f>
        <v>TUBO PVC SOLDÁVEL ÁGUA FRIA DN 25 MM, INCLUSIVE CONEXÕES - FORNECIMENTO E INSTALAÇÃO</v>
      </c>
      <c r="E192" s="51" t="str">
        <f aca="false">UPPER(VLOOKUP(B192,ANALÍTICA!$B:$J,6,0))</f>
        <v>M</v>
      </c>
      <c r="F192" s="52" t="n">
        <v>160</v>
      </c>
      <c r="G192" s="53" t="n">
        <f aca="false">VLOOKUP(B192,ANALÍTICA!$B:$J,8,0)</f>
        <v>25.53</v>
      </c>
      <c r="H192" s="53" t="n">
        <f aca="false">TRUNC(G192*(1+$J$9),2)</f>
        <v>33.13</v>
      </c>
      <c r="I192" s="53" t="n">
        <f aca="false">TRUNC(H192*F192,2)</f>
        <v>5300.8</v>
      </c>
      <c r="J192" s="54" t="n">
        <f aca="false">I192/$I$343</f>
        <v>0.00315646571615136</v>
      </c>
      <c r="K192" s="44" t="str">
        <f aca="false">IF(ISBLANK($A192),"",HYPERLINK("#ANALÍTICA!A"&amp;MATCH($A192,ANALÍTICA!A:A,0),"Link"))</f>
        <v>Link</v>
      </c>
    </row>
    <row r="193" s="25" customFormat="true" ht="25.5" hidden="false" customHeight="false" outlineLevel="0" collapsed="false">
      <c r="A193" s="49" t="s">
        <v>372</v>
      </c>
      <c r="B193" s="50" t="s">
        <v>373</v>
      </c>
      <c r="C193" s="49" t="str">
        <f aca="false">UPPER(VLOOKUP(B193,ANALÍTICA!$B:$J,2,0))</f>
        <v>PRÓPRIO</v>
      </c>
      <c r="D193" s="49" t="str">
        <f aca="false">UPPER(VLOOKUP(B193,ANALÍTICA!$B:$J,3,0))</f>
        <v>TUBO PVC SOLDÁVEL ÁGUA FRIA DN 32 MM, INCLUSIVE CONEXÕES - FORNECIMENTO E INSTALAÇÃO</v>
      </c>
      <c r="E193" s="51" t="str">
        <f aca="false">UPPER(VLOOKUP(B193,ANALÍTICA!$B:$J,6,0))</f>
        <v>M</v>
      </c>
      <c r="F193" s="52" t="n">
        <v>12</v>
      </c>
      <c r="G193" s="53" t="n">
        <f aca="false">VLOOKUP(B193,ANALÍTICA!$B:$J,8,0)</f>
        <v>36.42</v>
      </c>
      <c r="H193" s="53" t="n">
        <f aca="false">TRUNC(G193*(1+$J$9),2)</f>
        <v>47.26</v>
      </c>
      <c r="I193" s="53" t="n">
        <f aca="false">TRUNC(H193*F193,2)</f>
        <v>567.12</v>
      </c>
      <c r="J193" s="54" t="n">
        <f aca="false">I193/$I$343</f>
        <v>0.000337702768816736</v>
      </c>
      <c r="K193" s="44" t="str">
        <f aca="false">IF(ISBLANK($A193),"",HYPERLINK("#ANALÍTICA!A"&amp;MATCH($A193,ANALÍTICA!A:A,0),"Link"))</f>
        <v>Link</v>
      </c>
    </row>
    <row r="194" s="25" customFormat="true" ht="25.5" hidden="false" customHeight="false" outlineLevel="0" collapsed="false">
      <c r="A194" s="49" t="s">
        <v>374</v>
      </c>
      <c r="B194" s="50" t="s">
        <v>375</v>
      </c>
      <c r="C194" s="49" t="str">
        <f aca="false">UPPER(VLOOKUP(B194,ANALÍTICA!$B:$J,2,0))</f>
        <v>PRÓPRIO</v>
      </c>
      <c r="D194" s="49" t="str">
        <f aca="false">UPPER(VLOOKUP(B194,ANALÍTICA!$B:$J,3,0))</f>
        <v>TUBO PVC SOLDÁVEL ÁGUA FRIA DN 40 MM, INCLUSIVE CONEXÕES - FORNECIMENTO E INSTALAÇÃO</v>
      </c>
      <c r="E194" s="51" t="str">
        <f aca="false">UPPER(VLOOKUP(B194,ANALÍTICA!$B:$J,6,0))</f>
        <v>M</v>
      </c>
      <c r="F194" s="52" t="n">
        <v>6</v>
      </c>
      <c r="G194" s="53" t="n">
        <f aca="false">VLOOKUP(B194,ANALÍTICA!$B:$J,8,0)</f>
        <v>48.36</v>
      </c>
      <c r="H194" s="53" t="n">
        <f aca="false">TRUNC(G194*(1+$J$9),2)</f>
        <v>62.76</v>
      </c>
      <c r="I194" s="53" t="n">
        <f aca="false">TRUNC(H194*F194,2)</f>
        <v>376.56</v>
      </c>
      <c r="J194" s="54" t="n">
        <f aca="false">I194/$I$343</f>
        <v>0.000224230065287118</v>
      </c>
      <c r="K194" s="44" t="str">
        <f aca="false">IF(ISBLANK($A194),"",HYPERLINK("#ANALÍTICA!A"&amp;MATCH($A194,ANALÍTICA!A:A,0),"Link"))</f>
        <v>Link</v>
      </c>
    </row>
    <row r="195" s="25" customFormat="true" ht="25.5" hidden="false" customHeight="false" outlineLevel="0" collapsed="false">
      <c r="A195" s="49" t="s">
        <v>376</v>
      </c>
      <c r="B195" s="50" t="s">
        <v>377</v>
      </c>
      <c r="C195" s="49" t="str">
        <f aca="false">UPPER(VLOOKUP(B195,ANALÍTICA!$B:$J,2,0))</f>
        <v>PRÓPRIO</v>
      </c>
      <c r="D195" s="49" t="str">
        <f aca="false">UPPER(VLOOKUP(B195,ANALÍTICA!$B:$J,3,0))</f>
        <v>PINTURA DE TUBOS / ELETRODUTOS COM ESMALTE SINTÉTICO COM DUAS DEMÃOS (DIÂMETROS VARIADOS)</v>
      </c>
      <c r="E195" s="51" t="str">
        <f aca="false">UPPER(VLOOKUP(B195,ANALÍTICA!$B:$J,6,0))</f>
        <v>M</v>
      </c>
      <c r="F195" s="52" t="n">
        <v>20</v>
      </c>
      <c r="G195" s="53" t="n">
        <f aca="false">VLOOKUP(B195,ANALÍTICA!$B:$J,8,0)</f>
        <v>7.42</v>
      </c>
      <c r="H195" s="53" t="n">
        <f aca="false">TRUNC(G195*(1+$J$9),2)</f>
        <v>9.63</v>
      </c>
      <c r="I195" s="53" t="n">
        <f aca="false">TRUNC(H195*F195,2)</f>
        <v>192.6</v>
      </c>
      <c r="J195" s="54" t="n">
        <f aca="false">I195/$I$343</f>
        <v>0.00011468746169083</v>
      </c>
      <c r="K195" s="44" t="str">
        <f aca="false">IF(ISBLANK($A195),"",HYPERLINK("#ANALÍTICA!A"&amp;MATCH($A195,ANALÍTICA!A:A,0),"Link"))</f>
        <v>Link</v>
      </c>
    </row>
    <row r="196" s="25" customFormat="true" ht="25.5" hidden="false" customHeight="false" outlineLevel="0" collapsed="false">
      <c r="A196" s="49" t="s">
        <v>378</v>
      </c>
      <c r="B196" s="50" t="s">
        <v>379</v>
      </c>
      <c r="C196" s="49" t="str">
        <f aca="false">UPPER(VLOOKUP(B196,ANALÍTICA!$B:$J,2,0))</f>
        <v>PRÓPRIO</v>
      </c>
      <c r="D196" s="49" t="str">
        <f aca="false">UPPER(VLOOKUP(B196,ANALÍTICA!$B:$J,3,0))</f>
        <v>SUPORTE PARA TUBOS HORIZONTAIS ENTRE 1/2” E 3” (CHUMBADORES, TIRANTES E ABRAÇADEIRA) - FORNECIMENTO E INSTALAÇÃO </v>
      </c>
      <c r="E196" s="51" t="str">
        <f aca="false">UPPER(VLOOKUP(B196,ANALÍTICA!$B:$J,6,0))</f>
        <v>UN</v>
      </c>
      <c r="F196" s="52" t="n">
        <v>18</v>
      </c>
      <c r="G196" s="53" t="n">
        <f aca="false">VLOOKUP(B196,ANALÍTICA!$B:$J,8,0)</f>
        <v>25.38</v>
      </c>
      <c r="H196" s="53" t="n">
        <f aca="false">TRUNC(G196*(1+$J$9),2)</f>
        <v>32.94</v>
      </c>
      <c r="I196" s="53" t="n">
        <f aca="false">TRUNC(H196*F196,2)</f>
        <v>592.92</v>
      </c>
      <c r="J196" s="54" t="n">
        <f aca="false">I196/$I$343</f>
        <v>0.000353065886737938</v>
      </c>
      <c r="K196" s="44" t="str">
        <f aca="false">IF(ISBLANK($A196),"",HYPERLINK("#ANALÍTICA!A"&amp;MATCH($A196,ANALÍTICA!A:A,0),"Link"))</f>
        <v>Link</v>
      </c>
    </row>
    <row r="197" s="25" customFormat="true" ht="25.5" hidden="false" customHeight="false" outlineLevel="0" collapsed="false">
      <c r="A197" s="49" t="s">
        <v>380</v>
      </c>
      <c r="B197" s="50" t="s">
        <v>381</v>
      </c>
      <c r="C197" s="49" t="str">
        <f aca="false">UPPER(VLOOKUP(B197,ANALÍTICA!$B:$J,2,0))</f>
        <v>PRÓPRIO</v>
      </c>
      <c r="D197" s="49" t="str">
        <f aca="false">UPPER(VLOOKUP(B197,ANALÍTICA!$B:$J,3,0))</f>
        <v>SUPORTE VERTICAL PARA TUBOS SIMPLES ENTRE 1/2” E 3” (BUCHA, PARAFUSO E ABRAÇADEIRA) - FORNECIMENTO E INSTALAÇÃO</v>
      </c>
      <c r="E197" s="51" t="str">
        <f aca="false">UPPER(VLOOKUP(B197,ANALÍTICA!$B:$J,6,0))</f>
        <v>UN</v>
      </c>
      <c r="F197" s="52" t="n">
        <v>9</v>
      </c>
      <c r="G197" s="53" t="n">
        <f aca="false">VLOOKUP(B197,ANALÍTICA!$B:$J,8,0)</f>
        <v>9.27</v>
      </c>
      <c r="H197" s="53" t="n">
        <f aca="false">TRUNC(G197*(1+$J$9),2)</f>
        <v>12.03</v>
      </c>
      <c r="I197" s="53" t="n">
        <f aca="false">TRUNC(H197*F197,2)</f>
        <v>108.27</v>
      </c>
      <c r="J197" s="54" t="n">
        <f aca="false">I197/$I$343</f>
        <v>6.44715029972282E-005</v>
      </c>
      <c r="K197" s="44" t="str">
        <f aca="false">IF(ISBLANK($A197),"",HYPERLINK("#ANALÍTICA!A"&amp;MATCH($A197,ANALÍTICA!A:A,0),"Link"))</f>
        <v>Link</v>
      </c>
    </row>
    <row r="198" s="25" customFormat="true" ht="25.5" hidden="false" customHeight="false" outlineLevel="0" collapsed="false">
      <c r="A198" s="49" t="s">
        <v>382</v>
      </c>
      <c r="B198" s="50" t="s">
        <v>383</v>
      </c>
      <c r="C198" s="49" t="str">
        <f aca="false">UPPER(VLOOKUP(B198,ANALÍTICA!$B:$J,2,0))</f>
        <v>SINAPI</v>
      </c>
      <c r="D198" s="49" t="str">
        <f aca="false">UPPER(VLOOKUP(B198,ANALÍTICA!$B:$J,3,0))</f>
        <v>REGISTRO DE ESFERA, PVC, SOLDÁVEL, COM VOLANTE, DN  25 MM - FORNECIMENTO E INSTALAÇÃO. AF_08/2021</v>
      </c>
      <c r="E198" s="51" t="str">
        <f aca="false">UPPER(VLOOKUP(B198,ANALÍTICA!$B:$J,6,0))</f>
        <v>UN</v>
      </c>
      <c r="F198" s="52" t="n">
        <v>7</v>
      </c>
      <c r="G198" s="53" t="n">
        <f aca="false">VLOOKUP(B198,ANALÍTICA!$B:$J,8,0)</f>
        <v>29.87</v>
      </c>
      <c r="H198" s="53" t="n">
        <f aca="false">TRUNC(G198*(1+$J$9),2)</f>
        <v>38.76</v>
      </c>
      <c r="I198" s="53" t="n">
        <f aca="false">TRUNC(H198*F198,2)</f>
        <v>271.32</v>
      </c>
      <c r="J198" s="54" t="n">
        <f aca="false">I198/$I$343</f>
        <v>0.000161562835441101</v>
      </c>
      <c r="K198" s="44" t="str">
        <f aca="false">IF(ISBLANK($A198),"",HYPERLINK("#ANALÍTICA!A"&amp;MATCH($A198,ANALÍTICA!A:A,0),"Link"))</f>
        <v>Link</v>
      </c>
    </row>
    <row r="199" s="25" customFormat="true" ht="25.5" hidden="false" customHeight="false" outlineLevel="0" collapsed="false">
      <c r="A199" s="49" t="s">
        <v>384</v>
      </c>
      <c r="B199" s="50" t="s">
        <v>385</v>
      </c>
      <c r="C199" s="49" t="str">
        <f aca="false">UPPER(VLOOKUP(B199,ANALÍTICA!$B:$J,2,0))</f>
        <v>SINAPI</v>
      </c>
      <c r="D199" s="49" t="str">
        <f aca="false">UPPER(VLOOKUP(B199,ANALÍTICA!$B:$J,3,0))</f>
        <v>REGISTRO DE ESFERA, PVC, SOLDÁVEL, COM VOLANTE, DN  32 MM - FORNECIMENTO E INSTALAÇÃO. AF_08/2021</v>
      </c>
      <c r="E199" s="51" t="str">
        <f aca="false">UPPER(VLOOKUP(B199,ANALÍTICA!$B:$J,6,0))</f>
        <v>UN</v>
      </c>
      <c r="F199" s="52" t="n">
        <v>2</v>
      </c>
      <c r="G199" s="53" t="n">
        <f aca="false">VLOOKUP(B199,ANALÍTICA!$B:$J,8,0)</f>
        <v>44.42</v>
      </c>
      <c r="H199" s="53" t="n">
        <f aca="false">TRUNC(G199*(1+$J$9),2)</f>
        <v>57.65</v>
      </c>
      <c r="I199" s="53" t="n">
        <f aca="false">TRUNC(H199*F199,2)</f>
        <v>115.3</v>
      </c>
      <c r="J199" s="54" t="n">
        <f aca="false">I199/$I$343</f>
        <v>6.86576548959122E-005</v>
      </c>
      <c r="K199" s="44" t="str">
        <f aca="false">IF(ISBLANK($A199),"",HYPERLINK("#ANALÍTICA!A"&amp;MATCH($A199,ANALÍTICA!A:A,0),"Link"))</f>
        <v>Link</v>
      </c>
    </row>
    <row r="200" s="25" customFormat="true" ht="25.5" hidden="false" customHeight="false" outlineLevel="0" collapsed="false">
      <c r="A200" s="49" t="s">
        <v>386</v>
      </c>
      <c r="B200" s="50" t="s">
        <v>387</v>
      </c>
      <c r="C200" s="49" t="str">
        <f aca="false">UPPER(VLOOKUP(B200,ANALÍTICA!$B:$J,2,0))</f>
        <v>SINAPI</v>
      </c>
      <c r="D200" s="49" t="str">
        <f aca="false">UPPER(VLOOKUP(B200,ANALÍTICA!$B:$J,3,0))</f>
        <v>REGISTRO DE GAVETA BRUTO, LATÃO, ROSCÁVEL, 3/4" - FORNECIMENTO E INSTALAÇÃO. AF_08/2021</v>
      </c>
      <c r="E200" s="51" t="str">
        <f aca="false">UPPER(VLOOKUP(B200,ANALÍTICA!$B:$J,6,0))</f>
        <v>UN</v>
      </c>
      <c r="F200" s="52" t="n">
        <v>6</v>
      </c>
      <c r="G200" s="53" t="n">
        <f aca="false">VLOOKUP(B200,ANALÍTICA!$B:$J,8,0)</f>
        <v>31.02</v>
      </c>
      <c r="H200" s="53" t="n">
        <f aca="false">TRUNC(G200*(1+$J$9),2)</f>
        <v>40.26</v>
      </c>
      <c r="I200" s="53" t="n">
        <f aca="false">TRUNC(H200*F200,2)</f>
        <v>241.56</v>
      </c>
      <c r="J200" s="54" t="n">
        <f aca="false">I200/$I$343</f>
        <v>0.000143841657559901</v>
      </c>
      <c r="K200" s="44" t="str">
        <f aca="false">IF(ISBLANK($A200),"",HYPERLINK("#ANALÍTICA!A"&amp;MATCH($A200,ANALÍTICA!A:A,0),"Link"))</f>
        <v>Link</v>
      </c>
    </row>
    <row r="201" s="25" customFormat="true" ht="25.5" hidden="false" customHeight="false" outlineLevel="0" collapsed="false">
      <c r="A201" s="49" t="s">
        <v>388</v>
      </c>
      <c r="B201" s="50" t="s">
        <v>389</v>
      </c>
      <c r="C201" s="49" t="str">
        <f aca="false">UPPER(VLOOKUP(B201,ANALÍTICA!$B:$J,2,0))</f>
        <v>SINAPI</v>
      </c>
      <c r="D201" s="49" t="str">
        <f aca="false">UPPER(VLOOKUP(B201,ANALÍTICA!$B:$J,3,0))</f>
        <v>HIDRÔMETRO DN 25 (¾ ), 5,0 M³/H FORNECIMENTO E INSTALAÇÃO. AF_11/2016</v>
      </c>
      <c r="E201" s="51" t="str">
        <f aca="false">UPPER(VLOOKUP(B201,ANALÍTICA!$B:$J,6,0))</f>
        <v>UN</v>
      </c>
      <c r="F201" s="52" t="n">
        <v>1</v>
      </c>
      <c r="G201" s="53" t="n">
        <f aca="false">VLOOKUP(B201,ANALÍTICA!$B:$J,8,0)</f>
        <v>144.37</v>
      </c>
      <c r="H201" s="53" t="n">
        <f aca="false">TRUNC(G201*(1+$J$9),2)</f>
        <v>187.37</v>
      </c>
      <c r="I201" s="53" t="n">
        <f aca="false">TRUNC(H201*F201,2)</f>
        <v>187.37</v>
      </c>
      <c r="J201" s="54" t="n">
        <f aca="false">I201/$I$343</f>
        <v>0.000111573155228509</v>
      </c>
      <c r="K201" s="44" t="str">
        <f aca="false">IF(ISBLANK($A201),"",HYPERLINK("#ANALÍTICA!A"&amp;MATCH($A201,ANALÍTICA!A:A,0),"Link"))</f>
        <v>Link</v>
      </c>
    </row>
    <row r="202" s="25" customFormat="true" ht="25.5" hidden="false" customHeight="false" outlineLevel="0" collapsed="false">
      <c r="A202" s="49" t="s">
        <v>390</v>
      </c>
      <c r="B202" s="50" t="s">
        <v>391</v>
      </c>
      <c r="C202" s="49" t="str">
        <f aca="false">UPPER(VLOOKUP(B202,ANALÍTICA!$B:$J,2,0))</f>
        <v>SINAPI</v>
      </c>
      <c r="D202" s="49" t="str">
        <f aca="false">UPPER(VLOOKUP(B202,ANALÍTICA!$B:$J,3,0))</f>
        <v>CAIXA EM CONCRETO PRÉ-MOLDADO PARA ABRIGO DE HIDRÔMETRO - FORNECIMENTO E INSTALAÇÃO.</v>
      </c>
      <c r="E202" s="51" t="str">
        <f aca="false">UPPER(VLOOKUP(B202,ANALÍTICA!$B:$J,6,0))</f>
        <v>UN</v>
      </c>
      <c r="F202" s="52" t="n">
        <v>1</v>
      </c>
      <c r="G202" s="53" t="n">
        <f aca="false">VLOOKUP(B202,ANALÍTICA!$B:$J,8,0)</f>
        <v>135.8</v>
      </c>
      <c r="H202" s="53" t="n">
        <f aca="false">TRUNC(G202*(1+$J$9),2)</f>
        <v>176.25</v>
      </c>
      <c r="I202" s="53" t="n">
        <f aca="false">TRUNC(H202*F202,2)</f>
        <v>176.25</v>
      </c>
      <c r="J202" s="54" t="n">
        <f aca="false">I202/$I$343</f>
        <v>0.000104951532310534</v>
      </c>
      <c r="K202" s="44" t="str">
        <f aca="false">IF(ISBLANK($A202),"",HYPERLINK("#ANALÍTICA!A"&amp;MATCH($A202,ANALÍTICA!A:A,0),"Link"))</f>
        <v>Link</v>
      </c>
    </row>
    <row r="203" s="25" customFormat="true" ht="25.5" hidden="false" customHeight="false" outlineLevel="0" collapsed="false">
      <c r="A203" s="49" t="s">
        <v>392</v>
      </c>
      <c r="B203" s="50" t="s">
        <v>391</v>
      </c>
      <c r="C203" s="49" t="str">
        <f aca="false">UPPER(VLOOKUP(B203,ANALÍTICA!$B:$J,2,0))</f>
        <v>SINAPI</v>
      </c>
      <c r="D203" s="49" t="str">
        <f aca="false">UPPER(VLOOKUP(B203,ANALÍTICA!$B:$J,3,0))</f>
        <v>CAIXA EM CONCRETO PRÉ-MOLDADO PARA ABRIGO DE HIDRÔMETRO - FORNECIMENTO E INSTALAÇÃO.</v>
      </c>
      <c r="E203" s="51" t="str">
        <f aca="false">UPPER(VLOOKUP(B203,ANALÍTICA!$B:$J,6,0))</f>
        <v>UN</v>
      </c>
      <c r="F203" s="52" t="n">
        <v>2</v>
      </c>
      <c r="G203" s="53" t="n">
        <f aca="false">VLOOKUP(B203,ANALÍTICA!$B:$J,8,0)</f>
        <v>135.8</v>
      </c>
      <c r="H203" s="53" t="n">
        <f aca="false">TRUNC(G203*(1+$J$9),2)</f>
        <v>176.25</v>
      </c>
      <c r="I203" s="53" t="n">
        <f aca="false">TRUNC(H203*F203,2)</f>
        <v>352.5</v>
      </c>
      <c r="J203" s="54" t="n">
        <f aca="false">I203/$I$343</f>
        <v>0.000209903064621067</v>
      </c>
      <c r="K203" s="44" t="str">
        <f aca="false">IF(ISBLANK($A203),"",HYPERLINK("#ANALÍTICA!A"&amp;MATCH($A203,ANALÍTICA!A:A,0),"Link"))</f>
        <v>Link</v>
      </c>
    </row>
    <row r="204" s="25" customFormat="true" ht="14.25" hidden="false" customHeight="false" outlineLevel="0" collapsed="false">
      <c r="A204" s="45" t="s">
        <v>393</v>
      </c>
      <c r="B204" s="45"/>
      <c r="C204" s="45"/>
      <c r="D204" s="45" t="s">
        <v>394</v>
      </c>
      <c r="E204" s="45"/>
      <c r="F204" s="46"/>
      <c r="G204" s="45" t="n">
        <v>1</v>
      </c>
      <c r="H204" s="45"/>
      <c r="I204" s="47" t="n">
        <f aca="false">SUM(I205:I215)</f>
        <v>13175.63</v>
      </c>
      <c r="J204" s="48" t="n">
        <f aca="false">SUM(J205:J215)</f>
        <v>0.00784568827039226</v>
      </c>
      <c r="K204" s="44" t="str">
        <f aca="false">IF(ISBLANK($A204),"",HYPERLINK("#ANALÍTICA!A"&amp;MATCH($A204,ANALÍTICA!A:A,0),"Link"))</f>
        <v>Link</v>
      </c>
    </row>
    <row r="205" s="25" customFormat="true" ht="25.5" hidden="false" customHeight="false" outlineLevel="0" collapsed="false">
      <c r="A205" s="49" t="s">
        <v>395</v>
      </c>
      <c r="B205" s="50" t="s">
        <v>366</v>
      </c>
      <c r="C205" s="49" t="str">
        <f aca="false">UPPER(VLOOKUP(B205,ANALÍTICA!$B:$J,2,0))</f>
        <v>SINAPI</v>
      </c>
      <c r="D205" s="49" t="str">
        <f aca="false">UPPER(VLOOKUP(B205,ANALÍTICA!$B:$J,3,0))</f>
        <v>ESCAVAÇÃO MANUAL DE VALA COM PROFUNDIDADE MENOR OU IGUAL A 1,30 M. AF_02/2021</v>
      </c>
      <c r="E205" s="51" t="str">
        <f aca="false">UPPER(VLOOKUP(B205,ANALÍTICA!$B:$J,6,0))</f>
        <v>M³</v>
      </c>
      <c r="F205" s="52" t="n">
        <v>40</v>
      </c>
      <c r="G205" s="53" t="n">
        <f aca="false">VLOOKUP(B205,ANALÍTICA!$B:$J,8,0)</f>
        <v>74.88</v>
      </c>
      <c r="H205" s="53" t="n">
        <f aca="false">TRUNC(G205*(1+$J$9),2)</f>
        <v>97.18</v>
      </c>
      <c r="I205" s="53" t="n">
        <f aca="false">TRUNC(H205*F205,2)</f>
        <v>3887.2</v>
      </c>
      <c r="J205" s="54" t="n">
        <f aca="false">I205/$I$343</f>
        <v>0.00231470976679436</v>
      </c>
      <c r="K205" s="44" t="str">
        <f aca="false">IF(ISBLANK($A205),"",HYPERLINK("#ANALÍTICA!A"&amp;MATCH($A205,ANALÍTICA!A:A,0),"Link"))</f>
        <v>Link</v>
      </c>
    </row>
    <row r="206" s="25" customFormat="true" ht="25.5" hidden="false" customHeight="false" outlineLevel="0" collapsed="false">
      <c r="A206" s="49" t="s">
        <v>396</v>
      </c>
      <c r="B206" s="50" t="s">
        <v>121</v>
      </c>
      <c r="C206" s="49" t="str">
        <f aca="false">UPPER(VLOOKUP(B206,ANALÍTICA!$B:$J,2,0))</f>
        <v>SINAPI</v>
      </c>
      <c r="D206" s="49" t="str">
        <f aca="false">UPPER(VLOOKUP(B206,ANALÍTICA!$B:$J,3,0))</f>
        <v>REATERRO MANUAL DE VALAS COM COMPACTAÇÃO MECANIZADA. AF_04/2016</v>
      </c>
      <c r="E206" s="51" t="str">
        <f aca="false">UPPER(VLOOKUP(B206,ANALÍTICA!$B:$J,6,0))</f>
        <v>M³</v>
      </c>
      <c r="F206" s="52" t="n">
        <v>40</v>
      </c>
      <c r="G206" s="53" t="n">
        <f aca="false">VLOOKUP(B206,ANALÍTICA!$B:$J,8,0)</f>
        <v>30.35</v>
      </c>
      <c r="H206" s="53" t="n">
        <f aca="false">TRUNC(G206*(1+$J$9),2)</f>
        <v>39.39</v>
      </c>
      <c r="I206" s="53" t="n">
        <f aca="false">TRUNC(H206*F206,2)</f>
        <v>1575.6</v>
      </c>
      <c r="J206" s="54" t="n">
        <f aca="false">I206/$I$343</f>
        <v>0.000938222038629655</v>
      </c>
      <c r="K206" s="44" t="str">
        <f aca="false">IF(ISBLANK($A206),"",HYPERLINK("#ANALÍTICA!A"&amp;MATCH($A206,ANALÍTICA!A:A,0),"Link"))</f>
        <v>Link</v>
      </c>
    </row>
    <row r="207" s="25" customFormat="true" ht="25.5" hidden="false" customHeight="false" outlineLevel="0" collapsed="false">
      <c r="A207" s="49" t="s">
        <v>397</v>
      </c>
      <c r="B207" s="50" t="s">
        <v>398</v>
      </c>
      <c r="C207" s="49" t="str">
        <f aca="false">UPPER(VLOOKUP(B207,ANALÍTICA!$B:$J,2,0))</f>
        <v>PRÓPRIO</v>
      </c>
      <c r="D207" s="49" t="str">
        <f aca="false">UPPER(VLOOKUP(B207,ANALÍTICA!$B:$J,3,0))</f>
        <v>TUBO PVC ESGOTO PREDIAL DN 40MM, SERIE NORMAL, INCLUSIVE CONEXOES - FORNECIMENTO E INSTALACAO</v>
      </c>
      <c r="E207" s="51" t="str">
        <f aca="false">UPPER(VLOOKUP(B207,ANALÍTICA!$B:$J,6,0))</f>
        <v>M</v>
      </c>
      <c r="F207" s="52" t="n">
        <v>12</v>
      </c>
      <c r="G207" s="53" t="n">
        <f aca="false">VLOOKUP(B207,ANALÍTICA!$B:$J,8,0)</f>
        <v>38.16</v>
      </c>
      <c r="H207" s="53" t="n">
        <f aca="false">TRUNC(G207*(1+$J$9),2)</f>
        <v>49.52</v>
      </c>
      <c r="I207" s="53" t="n">
        <f aca="false">TRUNC(H207*F207,2)</f>
        <v>594.24</v>
      </c>
      <c r="J207" s="54" t="n">
        <f aca="false">I207/$I$343</f>
        <v>0.000353851906724604</v>
      </c>
      <c r="K207" s="44" t="str">
        <f aca="false">IF(ISBLANK($A207),"",HYPERLINK("#ANALÍTICA!A"&amp;MATCH($A207,ANALÍTICA!A:A,0),"Link"))</f>
        <v>Link</v>
      </c>
    </row>
    <row r="208" s="25" customFormat="true" ht="25.5" hidden="false" customHeight="false" outlineLevel="0" collapsed="false">
      <c r="A208" s="49" t="s">
        <v>399</v>
      </c>
      <c r="B208" s="50" t="s">
        <v>400</v>
      </c>
      <c r="C208" s="49" t="str">
        <f aca="false">UPPER(VLOOKUP(B208,ANALÍTICA!$B:$J,2,0))</f>
        <v>PRÓPRIO</v>
      </c>
      <c r="D208" s="49" t="str">
        <f aca="false">UPPER(VLOOKUP(B208,ANALÍTICA!$B:$J,3,0))</f>
        <v>TUBO PVC ESGOTO PREDIAL DN 50MM, SERIE NORMAL, INCLUSIVE CONEXOES - FORNECIMENTO E INSTALACAO</v>
      </c>
      <c r="E208" s="51" t="str">
        <f aca="false">UPPER(VLOOKUP(B208,ANALÍTICA!$B:$J,6,0))</f>
        <v>M</v>
      </c>
      <c r="F208" s="52" t="n">
        <v>18</v>
      </c>
      <c r="G208" s="53" t="n">
        <f aca="false">VLOOKUP(B208,ANALÍTICA!$B:$J,8,0)</f>
        <v>50.39</v>
      </c>
      <c r="H208" s="53" t="n">
        <f aca="false">TRUNC(G208*(1+$J$9),2)</f>
        <v>65.4</v>
      </c>
      <c r="I208" s="53" t="n">
        <f aca="false">TRUNC(H208*F208,2)</f>
        <v>1177.2</v>
      </c>
      <c r="J208" s="54" t="n">
        <f aca="false">I208/$I$343</f>
        <v>0.000700986915381334</v>
      </c>
      <c r="K208" s="44" t="str">
        <f aca="false">IF(ISBLANK($A208),"",HYPERLINK("#ANALÍTICA!A"&amp;MATCH($A208,ANALÍTICA!A:A,0),"Link"))</f>
        <v>Link</v>
      </c>
    </row>
    <row r="209" s="25" customFormat="true" ht="38.25" hidden="false" customHeight="false" outlineLevel="0" collapsed="false">
      <c r="A209" s="49" t="s">
        <v>401</v>
      </c>
      <c r="B209" s="50" t="s">
        <v>402</v>
      </c>
      <c r="C209" s="49" t="str">
        <f aca="false">UPPER(VLOOKUP(B209,ANALÍTICA!$B:$J,2,0))</f>
        <v>SINAPI</v>
      </c>
      <c r="D209" s="49" t="str">
        <f aca="false">UPPER(VLOOKUP(B209,ANALÍTICA!$B:$J,3,0))</f>
        <v>TERMINAL DE VENTILAÇÃO, PVC, SÉRIE NORMAL, ESGOTO PREDIAL, DN 50 MM, JUNTA SOLDÁVEL, FORNECIDO E INSTALADO EM PRUMADA DE ESGOTO SANITÁRIO OU VENTILAÇÃO. AF_08/2022</v>
      </c>
      <c r="E209" s="51" t="str">
        <f aca="false">UPPER(VLOOKUP(B209,ANALÍTICA!$B:$J,6,0))</f>
        <v>UN</v>
      </c>
      <c r="F209" s="52" t="n">
        <v>2</v>
      </c>
      <c r="G209" s="53" t="n">
        <f aca="false">VLOOKUP(B209,ANALÍTICA!$B:$J,8,0)</f>
        <v>12.92</v>
      </c>
      <c r="H209" s="53" t="n">
        <f aca="false">TRUNC(G209*(1+$J$9),2)</f>
        <v>16.76</v>
      </c>
      <c r="I209" s="53" t="n">
        <f aca="false">TRUNC(H209*F209,2)</f>
        <v>33.52</v>
      </c>
      <c r="J209" s="54" t="n">
        <f aca="false">I209/$I$343</f>
        <v>1.99601439038246E-005</v>
      </c>
      <c r="K209" s="44" t="str">
        <f aca="false">IF(ISBLANK($A209),"",HYPERLINK("#ANALÍTICA!A"&amp;MATCH($A209,ANALÍTICA!A:A,0),"Link"))</f>
        <v>Link</v>
      </c>
    </row>
    <row r="210" s="25" customFormat="true" ht="25.5" hidden="false" customHeight="false" outlineLevel="0" collapsed="false">
      <c r="A210" s="49" t="s">
        <v>403</v>
      </c>
      <c r="B210" s="50" t="s">
        <v>404</v>
      </c>
      <c r="C210" s="49" t="str">
        <f aca="false">UPPER(VLOOKUP(B210,ANALÍTICA!$B:$J,2,0))</f>
        <v>PRÓPRIO</v>
      </c>
      <c r="D210" s="49" t="str">
        <f aca="false">UPPER(VLOOKUP(B210,ANALÍTICA!$B:$J,3,0))</f>
        <v>TUBO PVC ESGOTO  OU AGUA PLUVIAL PREDIAL DN 100MM, SERIE NORMAL, INCLUSIVE CONEXOES - FORNECIMENTO E INSTALACAO</v>
      </c>
      <c r="E210" s="51" t="str">
        <f aca="false">UPPER(VLOOKUP(B210,ANALÍTICA!$B:$J,6,0))</f>
        <v>M</v>
      </c>
      <c r="F210" s="52" t="n">
        <v>27</v>
      </c>
      <c r="G210" s="53" t="n">
        <f aca="false">VLOOKUP(B210,ANALÍTICA!$B:$J,8,0)</f>
        <v>71.19</v>
      </c>
      <c r="H210" s="53" t="n">
        <f aca="false">TRUNC(G210*(1+$J$9),2)</f>
        <v>92.39</v>
      </c>
      <c r="I210" s="53" t="n">
        <f aca="false">TRUNC(H210*F210,2)</f>
        <v>2494.53</v>
      </c>
      <c r="J210" s="54" t="n">
        <f aca="false">I210/$I$343</f>
        <v>0.00148541699798352</v>
      </c>
      <c r="K210" s="44" t="str">
        <f aca="false">IF(ISBLANK($A210),"",HYPERLINK("#ANALÍTICA!A"&amp;MATCH($A210,ANALÍTICA!A:A,0),"Link"))</f>
        <v>Link</v>
      </c>
    </row>
    <row r="211" s="25" customFormat="true" ht="25.5" hidden="false" customHeight="false" outlineLevel="0" collapsed="false">
      <c r="A211" s="49" t="s">
        <v>405</v>
      </c>
      <c r="B211" s="50" t="s">
        <v>377</v>
      </c>
      <c r="C211" s="49" t="str">
        <f aca="false">UPPER(VLOOKUP(B211,ANALÍTICA!$B:$J,2,0))</f>
        <v>PRÓPRIO</v>
      </c>
      <c r="D211" s="49" t="str">
        <f aca="false">UPPER(VLOOKUP(B211,ANALÍTICA!$B:$J,3,0))</f>
        <v>PINTURA DE TUBOS / ELETRODUTOS COM ESMALTE SINTÉTICO COM DUAS DEMÃOS (DIÂMETROS VARIADOS)</v>
      </c>
      <c r="E211" s="51" t="str">
        <f aca="false">UPPER(VLOOKUP(B211,ANALÍTICA!$B:$J,6,0))</f>
        <v>M</v>
      </c>
      <c r="F211" s="52" t="n">
        <v>4</v>
      </c>
      <c r="G211" s="53" t="n">
        <f aca="false">VLOOKUP(B211,ANALÍTICA!$B:$J,8,0)</f>
        <v>7.42</v>
      </c>
      <c r="H211" s="53" t="n">
        <f aca="false">TRUNC(G211*(1+$J$9),2)</f>
        <v>9.63</v>
      </c>
      <c r="I211" s="53" t="n">
        <f aca="false">TRUNC(H211*F211,2)</f>
        <v>38.52</v>
      </c>
      <c r="J211" s="54" t="n">
        <f aca="false">I211/$I$343</f>
        <v>2.2937492338166E-005</v>
      </c>
      <c r="K211" s="44" t="str">
        <f aca="false">IF(ISBLANK($A211),"",HYPERLINK("#ANALÍTICA!A"&amp;MATCH($A211,ANALÍTICA!A:A,0),"Link"))</f>
        <v>Link</v>
      </c>
    </row>
    <row r="212" s="25" customFormat="true" ht="38.25" hidden="false" customHeight="false" outlineLevel="0" collapsed="false">
      <c r="A212" s="49" t="s">
        <v>406</v>
      </c>
      <c r="B212" s="50" t="s">
        <v>407</v>
      </c>
      <c r="C212" s="49" t="str">
        <f aca="false">UPPER(VLOOKUP(B212,ANALÍTICA!$B:$J,2,0))</f>
        <v>PRÓPRIO</v>
      </c>
      <c r="D212" s="49" t="str">
        <f aca="false">UPPER(VLOOKUP(B212,ANALÍTICA!$B:$J,3,0))</f>
        <v>CAIXA SIFONADA, PVC, DN 150 X 150 X 50 MM + PROLONGADOR (EXCLUSIVE GRELHA E PORTA GRELHA) - FORNECIMENTO E INSTALAÇÃO</v>
      </c>
      <c r="E212" s="51" t="str">
        <f aca="false">UPPER(VLOOKUP(B212,ANALÍTICA!$B:$J,6,0))</f>
        <v>UN</v>
      </c>
      <c r="F212" s="52" t="n">
        <v>6</v>
      </c>
      <c r="G212" s="53" t="n">
        <f aca="false">VLOOKUP(B212,ANALÍTICA!$B:$J,8,0)</f>
        <v>76.87</v>
      </c>
      <c r="H212" s="53" t="n">
        <f aca="false">TRUNC(G212*(1+$J$9),2)</f>
        <v>99.76</v>
      </c>
      <c r="I212" s="53" t="n">
        <f aca="false">TRUNC(H212*F212,2)</f>
        <v>598.56</v>
      </c>
      <c r="J212" s="54" t="n">
        <f aca="false">I212/$I$343</f>
        <v>0.000356424335771875</v>
      </c>
      <c r="K212" s="44" t="str">
        <f aca="false">IF(ISBLANK($A212),"",HYPERLINK("#ANALÍTICA!A"&amp;MATCH($A212,ANALÍTICA!A:A,0),"Link"))</f>
        <v>Link</v>
      </c>
    </row>
    <row r="213" s="25" customFormat="true" ht="25.5" hidden="false" customHeight="false" outlineLevel="0" collapsed="false">
      <c r="A213" s="49" t="s">
        <v>408</v>
      </c>
      <c r="B213" s="50" t="s">
        <v>409</v>
      </c>
      <c r="C213" s="49" t="str">
        <f aca="false">UPPER(VLOOKUP(B213,ANALÍTICA!$B:$J,2,0))</f>
        <v>PRÓPRIO</v>
      </c>
      <c r="D213" s="49" t="str">
        <f aca="false">UPPER(VLOOKUP(B213,ANALÍTICA!$B:$J,3,0))</f>
        <v>GRELHA ROTATIVA PARA CAIXA SIFONADA / RALO (GRELHA + PORTA GRELHA) - 150 X 150 - INOX - FORNECIMENTO E INSTALAÇÃO</v>
      </c>
      <c r="E213" s="51" t="str">
        <f aca="false">UPPER(VLOOKUP(B213,ANALÍTICA!$B:$J,6,0))</f>
        <v>UN</v>
      </c>
      <c r="F213" s="52" t="n">
        <v>6</v>
      </c>
      <c r="G213" s="53" t="n">
        <f aca="false">VLOOKUP(B213,ANALÍTICA!$B:$J,8,0)</f>
        <v>26.94</v>
      </c>
      <c r="H213" s="53" t="n">
        <f aca="false">TRUNC(G213*(1+$J$9),2)</f>
        <v>34.96</v>
      </c>
      <c r="I213" s="53" t="n">
        <f aca="false">TRUNC(H213*F213,2)</f>
        <v>209.76</v>
      </c>
      <c r="J213" s="54" t="n">
        <f aca="false">I213/$I$343</f>
        <v>0.000124905721517489</v>
      </c>
      <c r="K213" s="44" t="str">
        <f aca="false">IF(ISBLANK($A213),"",HYPERLINK("#ANALÍTICA!A"&amp;MATCH($A213,ANALÍTICA!A:A,0),"Link"))</f>
        <v>Link</v>
      </c>
    </row>
    <row r="214" s="25" customFormat="true" ht="38.25" hidden="false" customHeight="false" outlineLevel="0" collapsed="false">
      <c r="A214" s="49" t="s">
        <v>410</v>
      </c>
      <c r="B214" s="50" t="s">
        <v>411</v>
      </c>
      <c r="C214" s="49" t="str">
        <f aca="false">UPPER(VLOOKUP(B214,ANALÍTICA!$B:$J,2,0))</f>
        <v>PRÓPRIO</v>
      </c>
      <c r="D214" s="49" t="str">
        <f aca="false">UPPER(VLOOKUP(B214,ANALÍTICA!$B:$J,3,0))</f>
        <v>CAIXA DE PASSAGEM/INSPEÇÃO EM ALVENARIA 60 X 60 CM (INTERNA), 75 CM (ALTURA MÉDIA), COM TAMPÃO EM FERRO FUNDIDO (P/ TRÁFEGO LEVE)</v>
      </c>
      <c r="E214" s="51" t="str">
        <f aca="false">UPPER(VLOOKUP(B214,ANALÍTICA!$B:$J,6,0))</f>
        <v>UN</v>
      </c>
      <c r="F214" s="52" t="n">
        <v>4</v>
      </c>
      <c r="G214" s="53" t="n">
        <f aca="false">VLOOKUP(B214,ANALÍTICA!$B:$J,8,0)</f>
        <v>386.42</v>
      </c>
      <c r="H214" s="53" t="n">
        <f aca="false">TRUNC(G214*(1+$J$9),2)</f>
        <v>501.53</v>
      </c>
      <c r="I214" s="53" t="n">
        <f aca="false">TRUNC(H214*F214,2)</f>
        <v>2006.12</v>
      </c>
      <c r="J214" s="54" t="n">
        <f aca="false">I214/$I$343</f>
        <v>0.00119458364822019</v>
      </c>
      <c r="K214" s="44" t="str">
        <f aca="false">IF(ISBLANK($A214),"",HYPERLINK("#ANALÍTICA!A"&amp;MATCH($A214,ANALÍTICA!A:A,0),"Link"))</f>
        <v>Link</v>
      </c>
    </row>
    <row r="215" s="25" customFormat="true" ht="25.5" hidden="false" customHeight="false" outlineLevel="0" collapsed="false">
      <c r="A215" s="49" t="s">
        <v>412</v>
      </c>
      <c r="B215" s="50" t="s">
        <v>413</v>
      </c>
      <c r="C215" s="49" t="str">
        <f aca="false">UPPER(VLOOKUP(B215,ANALÍTICA!$B:$J,2,0))</f>
        <v>SINAPI</v>
      </c>
      <c r="D215" s="49" t="str">
        <f aca="false">UPPER(VLOOKUP(B215,ANALÍTICA!$B:$J,3,0))</f>
        <v>CAIXA DE GORDURA PEQUENA (CAPACIDADE: 19 L), CIRCULAR, EM PVC, DIÂMETRO INTERNO= 0,3 M. AF_12/2020</v>
      </c>
      <c r="E215" s="51" t="str">
        <f aca="false">UPPER(VLOOKUP(B215,ANALÍTICA!$B:$J,6,0))</f>
        <v>UN</v>
      </c>
      <c r="F215" s="52" t="n">
        <v>1</v>
      </c>
      <c r="G215" s="53" t="n">
        <f aca="false">VLOOKUP(B215,ANALÍTICA!$B:$J,8,0)</f>
        <v>431.76</v>
      </c>
      <c r="H215" s="53" t="n">
        <f aca="false">TRUNC(G215*(1+$J$9),2)</f>
        <v>560.38</v>
      </c>
      <c r="I215" s="53" t="n">
        <f aca="false">TRUNC(H215*F215,2)</f>
        <v>560.38</v>
      </c>
      <c r="J215" s="54" t="n">
        <f aca="false">I215/$I$343</f>
        <v>0.000333689303127244</v>
      </c>
      <c r="K215" s="44" t="str">
        <f aca="false">IF(ISBLANK($A215),"",HYPERLINK("#ANALÍTICA!A"&amp;MATCH($A215,ANALÍTICA!A:A,0),"Link"))</f>
        <v>Link</v>
      </c>
    </row>
    <row r="216" s="25" customFormat="true" ht="14.25" hidden="false" customHeight="false" outlineLevel="0" collapsed="false">
      <c r="A216" s="45" t="s">
        <v>414</v>
      </c>
      <c r="B216" s="45"/>
      <c r="C216" s="45"/>
      <c r="D216" s="45" t="s">
        <v>415</v>
      </c>
      <c r="E216" s="45"/>
      <c r="F216" s="46"/>
      <c r="G216" s="45" t="n">
        <v>1</v>
      </c>
      <c r="H216" s="45"/>
      <c r="I216" s="47" t="n">
        <f aca="false">SUM(I217:I224)</f>
        <v>21056.82</v>
      </c>
      <c r="J216" s="48" t="n">
        <f aca="false">SUM(J217:J224)</f>
        <v>0.0125386980118416</v>
      </c>
      <c r="K216" s="44" t="str">
        <f aca="false">IF(ISBLANK($A216),"",HYPERLINK("#ANALÍTICA!A"&amp;MATCH($A216,ANALÍTICA!A:A,0),"Link"))</f>
        <v>Link</v>
      </c>
    </row>
    <row r="217" s="25" customFormat="true" ht="25.5" hidden="false" customHeight="false" outlineLevel="0" collapsed="false">
      <c r="A217" s="49" t="s">
        <v>416</v>
      </c>
      <c r="B217" s="50" t="s">
        <v>366</v>
      </c>
      <c r="C217" s="49" t="str">
        <f aca="false">UPPER(VLOOKUP(B217,ANALÍTICA!$B:$J,2,0))</f>
        <v>SINAPI</v>
      </c>
      <c r="D217" s="49" t="str">
        <f aca="false">UPPER(VLOOKUP(B217,ANALÍTICA!$B:$J,3,0))</f>
        <v>ESCAVAÇÃO MANUAL DE VALA COM PROFUNDIDADE MENOR OU IGUAL A 1,30 M. AF_02/2021</v>
      </c>
      <c r="E217" s="51" t="str">
        <f aca="false">UPPER(VLOOKUP(B217,ANALÍTICA!$B:$J,6,0))</f>
        <v>M³</v>
      </c>
      <c r="F217" s="52" t="n">
        <v>30</v>
      </c>
      <c r="G217" s="53" t="n">
        <f aca="false">VLOOKUP(B217,ANALÍTICA!$B:$J,8,0)</f>
        <v>74.88</v>
      </c>
      <c r="H217" s="53" t="n">
        <f aca="false">TRUNC(G217*(1+$J$9),2)</f>
        <v>97.18</v>
      </c>
      <c r="I217" s="53" t="n">
        <f aca="false">TRUNC(H217*F217,2)</f>
        <v>2915.4</v>
      </c>
      <c r="J217" s="54" t="n">
        <f aca="false">I217/$I$343</f>
        <v>0.00173603232509577</v>
      </c>
      <c r="K217" s="44" t="str">
        <f aca="false">IF(ISBLANK($A217),"",HYPERLINK("#ANALÍTICA!A"&amp;MATCH($A217,ANALÍTICA!A:A,0),"Link"))</f>
        <v>Link</v>
      </c>
    </row>
    <row r="218" s="25" customFormat="true" ht="25.5" hidden="false" customHeight="false" outlineLevel="0" collapsed="false">
      <c r="A218" s="49" t="s">
        <v>417</v>
      </c>
      <c r="B218" s="50" t="s">
        <v>121</v>
      </c>
      <c r="C218" s="49" t="str">
        <f aca="false">UPPER(VLOOKUP(B218,ANALÍTICA!$B:$J,2,0))</f>
        <v>SINAPI</v>
      </c>
      <c r="D218" s="49" t="str">
        <f aca="false">UPPER(VLOOKUP(B218,ANALÍTICA!$B:$J,3,0))</f>
        <v>REATERRO MANUAL DE VALAS COM COMPACTAÇÃO MECANIZADA. AF_04/2016</v>
      </c>
      <c r="E218" s="51" t="str">
        <f aca="false">UPPER(VLOOKUP(B218,ANALÍTICA!$B:$J,6,0))</f>
        <v>M³</v>
      </c>
      <c r="F218" s="52" t="n">
        <v>30</v>
      </c>
      <c r="G218" s="53" t="n">
        <f aca="false">VLOOKUP(B218,ANALÍTICA!$B:$J,8,0)</f>
        <v>30.35</v>
      </c>
      <c r="H218" s="53" t="n">
        <f aca="false">TRUNC(G218*(1+$J$9),2)</f>
        <v>39.39</v>
      </c>
      <c r="I218" s="53" t="n">
        <f aca="false">TRUNC(H218*F218,2)</f>
        <v>1181.7</v>
      </c>
      <c r="J218" s="54" t="n">
        <f aca="false">I218/$I$343</f>
        <v>0.000703666528972241</v>
      </c>
      <c r="K218" s="44" t="str">
        <f aca="false">IF(ISBLANK($A218),"",HYPERLINK("#ANALÍTICA!A"&amp;MATCH($A218,ANALÍTICA!A:A,0),"Link"))</f>
        <v>Link</v>
      </c>
    </row>
    <row r="219" s="25" customFormat="true" ht="25.5" hidden="false" customHeight="false" outlineLevel="0" collapsed="false">
      <c r="A219" s="49" t="s">
        <v>418</v>
      </c>
      <c r="B219" s="50" t="s">
        <v>419</v>
      </c>
      <c r="C219" s="49" t="str">
        <f aca="false">UPPER(VLOOKUP(B219,ANALÍTICA!$B:$J,2,0))</f>
        <v>PRÓPRIO</v>
      </c>
      <c r="D219" s="49" t="str">
        <f aca="false">UPPER(VLOOKUP(B219,ANALÍTICA!$B:$J,3,0))</f>
        <v>RALO HEMISFÉRICO DE FERRO FUNDIDO TIPO ABACAXI D = 100 MM + ANEL ANTI-INFILTRAÇÃO - FORNECIMENTO E INSTALAÇÃO</v>
      </c>
      <c r="E219" s="51" t="str">
        <f aca="false">UPPER(VLOOKUP(B219,ANALÍTICA!$B:$J,6,0))</f>
        <v>UN</v>
      </c>
      <c r="F219" s="52" t="n">
        <v>18</v>
      </c>
      <c r="G219" s="53" t="n">
        <f aca="false">VLOOKUP(B219,ANALÍTICA!$B:$J,8,0)</f>
        <v>102.17</v>
      </c>
      <c r="H219" s="53" t="n">
        <f aca="false">TRUNC(G219*(1+$J$9),2)</f>
        <v>132.6</v>
      </c>
      <c r="I219" s="53" t="n">
        <f aca="false">TRUNC(H219*F219,2)</f>
        <v>2386.8</v>
      </c>
      <c r="J219" s="54" t="n">
        <f aca="false">I219/$I$343</f>
        <v>0.0014212670486172</v>
      </c>
      <c r="K219" s="44" t="str">
        <f aca="false">IF(ISBLANK($A219),"",HYPERLINK("#ANALÍTICA!A"&amp;MATCH($A219,ANALÍTICA!A:A,0),"Link"))</f>
        <v>Link</v>
      </c>
    </row>
    <row r="220" s="25" customFormat="true" ht="25.5" hidden="false" customHeight="false" outlineLevel="0" collapsed="false">
      <c r="A220" s="49" t="s">
        <v>420</v>
      </c>
      <c r="B220" s="50" t="s">
        <v>421</v>
      </c>
      <c r="C220" s="49" t="str">
        <f aca="false">UPPER(VLOOKUP(B220,ANALÍTICA!$B:$J,2,0))</f>
        <v>PRÓPRIO</v>
      </c>
      <c r="D220" s="49" t="str">
        <f aca="false">UPPER(VLOOKUP(B220,ANALÍTICA!$B:$J,3,0))</f>
        <v>TUBO PVC ESGOTO OU AGUA PLUVIAL PREDIAL DN 75MM, SERIE NORMAL, INCLUSIVE CONEXOES - FORNECIMENTO E INSTALACAO</v>
      </c>
      <c r="E220" s="51" t="str">
        <f aca="false">UPPER(VLOOKUP(B220,ANALÍTICA!$B:$J,6,0))</f>
        <v>M</v>
      </c>
      <c r="F220" s="52" t="n">
        <v>42</v>
      </c>
      <c r="G220" s="53" t="n">
        <f aca="false">VLOOKUP(B220,ANALÍTICA!$B:$J,8,0)</f>
        <v>69.4</v>
      </c>
      <c r="H220" s="53" t="n">
        <f aca="false">TRUNC(G220*(1+$J$9),2)</f>
        <v>90.07</v>
      </c>
      <c r="I220" s="53" t="n">
        <f aca="false">TRUNC(H220*F220,2)</f>
        <v>3782.94</v>
      </c>
      <c r="J220" s="54" t="n">
        <f aca="false">I220/$I$343</f>
        <v>0.00225262609724147</v>
      </c>
      <c r="K220" s="44" t="str">
        <f aca="false">IF(ISBLANK($A220),"",HYPERLINK("#ANALÍTICA!A"&amp;MATCH($A220,ANALÍTICA!A:A,0),"Link"))</f>
        <v>Link</v>
      </c>
    </row>
    <row r="221" s="25" customFormat="true" ht="25.5" hidden="false" customHeight="false" outlineLevel="0" collapsed="false">
      <c r="A221" s="49" t="s">
        <v>422</v>
      </c>
      <c r="B221" s="50" t="s">
        <v>404</v>
      </c>
      <c r="C221" s="49" t="str">
        <f aca="false">UPPER(VLOOKUP(B221,ANALÍTICA!$B:$J,2,0))</f>
        <v>PRÓPRIO</v>
      </c>
      <c r="D221" s="49" t="str">
        <f aca="false">UPPER(VLOOKUP(B221,ANALÍTICA!$B:$J,3,0))</f>
        <v>TUBO PVC ESGOTO  OU AGUA PLUVIAL PREDIAL DN 100MM, SERIE NORMAL, INCLUSIVE CONEXOES - FORNECIMENTO E INSTALACAO</v>
      </c>
      <c r="E221" s="51" t="str">
        <f aca="false">UPPER(VLOOKUP(B221,ANALÍTICA!$B:$J,6,0))</f>
        <v>M</v>
      </c>
      <c r="F221" s="52" t="n">
        <v>80</v>
      </c>
      <c r="G221" s="53" t="n">
        <f aca="false">VLOOKUP(B221,ANALÍTICA!$B:$J,8,0)</f>
        <v>71.19</v>
      </c>
      <c r="H221" s="53" t="n">
        <f aca="false">TRUNC(G221*(1+$J$9),2)</f>
        <v>92.39</v>
      </c>
      <c r="I221" s="53" t="n">
        <f aca="false">TRUNC(H221*F221,2)</f>
        <v>7391.2</v>
      </c>
      <c r="J221" s="54" t="n">
        <f aca="false">I221/$I$343</f>
        <v>0.0044012355495808</v>
      </c>
      <c r="K221" s="44" t="str">
        <f aca="false">IF(ISBLANK($A221),"",HYPERLINK("#ANALÍTICA!A"&amp;MATCH($A221,ANALÍTICA!A:A,0),"Link"))</f>
        <v>Link</v>
      </c>
    </row>
    <row r="222" s="25" customFormat="true" ht="38.25" hidden="false" customHeight="false" outlineLevel="0" collapsed="false">
      <c r="A222" s="49" t="s">
        <v>423</v>
      </c>
      <c r="B222" s="50" t="s">
        <v>411</v>
      </c>
      <c r="C222" s="49" t="str">
        <f aca="false">UPPER(VLOOKUP(B222,ANALÍTICA!$B:$J,2,0))</f>
        <v>PRÓPRIO</v>
      </c>
      <c r="D222" s="49" t="str">
        <f aca="false">UPPER(VLOOKUP(B222,ANALÍTICA!$B:$J,3,0))</f>
        <v>CAIXA DE PASSAGEM/INSPEÇÃO EM ALVENARIA 60 X 60 CM (INTERNA), 75 CM (ALTURA MÉDIA), COM TAMPÃO EM FERRO FUNDIDO (P/ TRÁFEGO LEVE)</v>
      </c>
      <c r="E222" s="51" t="str">
        <f aca="false">UPPER(VLOOKUP(B222,ANALÍTICA!$B:$J,6,0))</f>
        <v>UN</v>
      </c>
      <c r="F222" s="52" t="n">
        <v>4</v>
      </c>
      <c r="G222" s="53" t="n">
        <f aca="false">VLOOKUP(B222,ANALÍTICA!$B:$J,8,0)</f>
        <v>386.42</v>
      </c>
      <c r="H222" s="53" t="n">
        <f aca="false">TRUNC(G222*(1+$J$9),2)</f>
        <v>501.53</v>
      </c>
      <c r="I222" s="53" t="n">
        <f aca="false">TRUNC(H222*F222,2)</f>
        <v>2006.12</v>
      </c>
      <c r="J222" s="54" t="n">
        <f aca="false">I222/$I$343</f>
        <v>0.00119458364822019</v>
      </c>
      <c r="K222" s="44" t="str">
        <f aca="false">IF(ISBLANK($A222),"",HYPERLINK("#ANALÍTICA!A"&amp;MATCH($A222,ANALÍTICA!A:A,0),"Link"))</f>
        <v>Link</v>
      </c>
    </row>
    <row r="223" s="25" customFormat="true" ht="25.5" hidden="false" customHeight="false" outlineLevel="0" collapsed="false">
      <c r="A223" s="49" t="s">
        <v>424</v>
      </c>
      <c r="B223" s="50" t="s">
        <v>379</v>
      </c>
      <c r="C223" s="49" t="str">
        <f aca="false">UPPER(VLOOKUP(B223,ANALÍTICA!$B:$J,2,0))</f>
        <v>PRÓPRIO</v>
      </c>
      <c r="D223" s="49" t="str">
        <f aca="false">UPPER(VLOOKUP(B223,ANALÍTICA!$B:$J,3,0))</f>
        <v>SUPORTE PARA TUBOS HORIZONTAIS ENTRE 1/2” E 3” (CHUMBADORES, TIRANTES E ABRAÇADEIRA) - FORNECIMENTO E INSTALAÇÃO </v>
      </c>
      <c r="E223" s="51" t="str">
        <f aca="false">UPPER(VLOOKUP(B223,ANALÍTICA!$B:$J,6,0))</f>
        <v>UN</v>
      </c>
      <c r="F223" s="52" t="n">
        <v>30</v>
      </c>
      <c r="G223" s="53" t="n">
        <f aca="false">VLOOKUP(B223,ANALÍTICA!$B:$J,8,0)</f>
        <v>25.38</v>
      </c>
      <c r="H223" s="53" t="n">
        <f aca="false">TRUNC(G223*(1+$J$9),2)</f>
        <v>32.94</v>
      </c>
      <c r="I223" s="53" t="n">
        <f aca="false">TRUNC(H223*F223,2)</f>
        <v>988.2</v>
      </c>
      <c r="J223" s="54" t="n">
        <f aca="false">I223/$I$343</f>
        <v>0.00058844314456323</v>
      </c>
      <c r="K223" s="44" t="str">
        <f aca="false">IF(ISBLANK($A223),"",HYPERLINK("#ANALÍTICA!A"&amp;MATCH($A223,ANALÍTICA!A:A,0),"Link"))</f>
        <v>Link</v>
      </c>
    </row>
    <row r="224" s="25" customFormat="true" ht="25.5" hidden="false" customHeight="false" outlineLevel="0" collapsed="false">
      <c r="A224" s="49" t="s">
        <v>425</v>
      </c>
      <c r="B224" s="50" t="s">
        <v>377</v>
      </c>
      <c r="C224" s="49" t="str">
        <f aca="false">UPPER(VLOOKUP(B224,ANALÍTICA!$B:$J,2,0))</f>
        <v>PRÓPRIO</v>
      </c>
      <c r="D224" s="49" t="str">
        <f aca="false">UPPER(VLOOKUP(B224,ANALÍTICA!$B:$J,3,0))</f>
        <v>PINTURA DE TUBOS / ELETRODUTOS COM ESMALTE SINTÉTICO COM DUAS DEMÃOS (DIÂMETROS VARIADOS)</v>
      </c>
      <c r="E224" s="51" t="str">
        <f aca="false">UPPER(VLOOKUP(B224,ANALÍTICA!$B:$J,6,0))</f>
        <v>M</v>
      </c>
      <c r="F224" s="52" t="n">
        <v>42</v>
      </c>
      <c r="G224" s="53" t="n">
        <f aca="false">VLOOKUP(B224,ANALÍTICA!$B:$J,8,0)</f>
        <v>7.42</v>
      </c>
      <c r="H224" s="53" t="n">
        <f aca="false">TRUNC(G224*(1+$J$9),2)</f>
        <v>9.63</v>
      </c>
      <c r="I224" s="53" t="n">
        <f aca="false">TRUNC(H224*F224,2)</f>
        <v>404.46</v>
      </c>
      <c r="J224" s="54" t="n">
        <f aca="false">I224/$I$343</f>
        <v>0.000240843669550743</v>
      </c>
      <c r="K224" s="44" t="str">
        <f aca="false">IF(ISBLANK($A224),"",HYPERLINK("#ANALÍTICA!A"&amp;MATCH($A224,ANALÍTICA!A:A,0),"Link"))</f>
        <v>Link</v>
      </c>
    </row>
    <row r="225" s="25" customFormat="true" ht="30" hidden="false" customHeight="true" outlineLevel="0" collapsed="false">
      <c r="A225" s="39" t="s">
        <v>426</v>
      </c>
      <c r="B225" s="39"/>
      <c r="C225" s="39"/>
      <c r="D225" s="39" t="s">
        <v>427</v>
      </c>
      <c r="E225" s="39"/>
      <c r="F225" s="40"/>
      <c r="G225" s="41" t="n">
        <v>1</v>
      </c>
      <c r="H225" s="42"/>
      <c r="I225" s="40" t="n">
        <f aca="false">SUM(I226,I228,I230)</f>
        <v>4078.15</v>
      </c>
      <c r="J225" s="43" t="n">
        <f aca="false">SUM(J226,J228,J230)</f>
        <v>0.00242841470350186</v>
      </c>
      <c r="K225" s="44" t="str">
        <f aca="false">IF(ISBLANK($A225),"",HYPERLINK("#ANALÍTICA!A"&amp;MATCH($A225,ANALÍTICA!A:A,0),"Link"))</f>
        <v>Link</v>
      </c>
    </row>
    <row r="226" s="25" customFormat="true" ht="14.25" hidden="false" customHeight="false" outlineLevel="0" collapsed="false">
      <c r="A226" s="45" t="s">
        <v>428</v>
      </c>
      <c r="B226" s="45"/>
      <c r="C226" s="45"/>
      <c r="D226" s="45" t="s">
        <v>429</v>
      </c>
      <c r="E226" s="45"/>
      <c r="F226" s="46"/>
      <c r="G226" s="45" t="n">
        <v>1</v>
      </c>
      <c r="H226" s="45"/>
      <c r="I226" s="47" t="n">
        <f aca="false">SUM(I227)</f>
        <v>816.37</v>
      </c>
      <c r="J226" s="48" t="n">
        <f aca="false">SUM(J227)</f>
        <v>0.000486123588268654</v>
      </c>
      <c r="K226" s="44" t="str">
        <f aca="false">IF(ISBLANK($A226),"",HYPERLINK("#ANALÍTICA!A"&amp;MATCH($A226,ANALÍTICA!A:A,0),"Link"))</f>
        <v>Link</v>
      </c>
    </row>
    <row r="227" s="25" customFormat="true" ht="51" hidden="false" customHeight="false" outlineLevel="0" collapsed="false">
      <c r="A227" s="49" t="s">
        <v>430</v>
      </c>
      <c r="B227" s="50" t="s">
        <v>431</v>
      </c>
      <c r="C227" s="49" t="str">
        <f aca="false">UPPER(VLOOKUP(B227,ANALÍTICA!$B:$J,2,0))</f>
        <v>PRÓPRIO</v>
      </c>
      <c r="D227" s="49" t="str">
        <f aca="false">UPPER(VLOOKUP(B227,ANALÍTICA!$B:$J,3,0))</f>
        <v>PLACA DE SINALIZACAO DE SEGURANCA CONTRA INCENDIO, FOTOLUMINESCENTE, TAMANHOS VARIADOS (CONFORME PROJETO), EM PVC *2* MM ANTI-CHAMAS (SIMBOLOS, CORES E PICTOGRAMAS CONFORME NBR 16820 - REF.: EVERLUX OU EQUIVALENTE)</v>
      </c>
      <c r="E227" s="51" t="str">
        <f aca="false">UPPER(VLOOKUP(B227,ANALÍTICA!$B:$J,6,0))</f>
        <v>M²</v>
      </c>
      <c r="F227" s="52" t="n">
        <v>0.75</v>
      </c>
      <c r="G227" s="53" t="n">
        <f aca="false">VLOOKUP(B227,ANALÍTICA!$B:$J,8,0)</f>
        <v>838.67</v>
      </c>
      <c r="H227" s="53" t="n">
        <f aca="false">TRUNC(G227*(1+$J$9),2)</f>
        <v>1088.5</v>
      </c>
      <c r="I227" s="53" t="n">
        <f aca="false">TRUNC(H227*F227,2)</f>
        <v>816.37</v>
      </c>
      <c r="J227" s="54" t="n">
        <f aca="false">I227/$I$343</f>
        <v>0.000486123588268654</v>
      </c>
      <c r="K227" s="44" t="str">
        <f aca="false">IF(ISBLANK($A227),"",HYPERLINK("#ANALÍTICA!A"&amp;MATCH($A227,ANALÍTICA!A:A,0),"Link"))</f>
        <v>Link</v>
      </c>
    </row>
    <row r="228" s="25" customFormat="true" ht="14.25" hidden="false" customHeight="false" outlineLevel="0" collapsed="false">
      <c r="A228" s="45" t="s">
        <v>432</v>
      </c>
      <c r="B228" s="45"/>
      <c r="C228" s="45"/>
      <c r="D228" s="45" t="s">
        <v>433</v>
      </c>
      <c r="E228" s="45"/>
      <c r="F228" s="46"/>
      <c r="G228" s="45" t="n">
        <v>1</v>
      </c>
      <c r="H228" s="45"/>
      <c r="I228" s="47" t="n">
        <f aca="false">SUM(I229)</f>
        <v>768.38</v>
      </c>
      <c r="J228" s="48" t="n">
        <f aca="false">SUM(J229)</f>
        <v>0.000457546997995846</v>
      </c>
      <c r="K228" s="44" t="str">
        <f aca="false">IF(ISBLANK($A228),"",HYPERLINK("#ANALÍTICA!A"&amp;MATCH($A228,ANALÍTICA!A:A,0),"Link"))</f>
        <v>Link</v>
      </c>
    </row>
    <row r="229" s="25" customFormat="true" ht="25.5" hidden="false" customHeight="false" outlineLevel="0" collapsed="false">
      <c r="A229" s="49" t="s">
        <v>434</v>
      </c>
      <c r="B229" s="50" t="s">
        <v>435</v>
      </c>
      <c r="C229" s="49" t="str">
        <f aca="false">UPPER(VLOOKUP(B229,ANALÍTICA!$B:$J,2,0))</f>
        <v>SINAPI</v>
      </c>
      <c r="D229" s="49" t="str">
        <f aca="false">UPPER(VLOOKUP(B229,ANALÍTICA!$B:$J,3,0))</f>
        <v>EXTINTOR DE INCÊNDIO PORTÁTIL COM CARGA DE PQS DE 6 KG, CLASSE BC - FORNECIMENTO E INSTALAÇÃO. AF_10/2020_PE</v>
      </c>
      <c r="E229" s="51" t="str">
        <f aca="false">UPPER(VLOOKUP(B229,ANALÍTICA!$B:$J,6,0))</f>
        <v>UN</v>
      </c>
      <c r="F229" s="52" t="n">
        <v>2</v>
      </c>
      <c r="G229" s="53" t="n">
        <f aca="false">VLOOKUP(B229,ANALÍTICA!$B:$J,8,0)</f>
        <v>296.01</v>
      </c>
      <c r="H229" s="53" t="n">
        <f aca="false">TRUNC(G229*(1+$J$9),2)</f>
        <v>384.19</v>
      </c>
      <c r="I229" s="53" t="n">
        <f aca="false">TRUNC(H229*F229,2)</f>
        <v>768.38</v>
      </c>
      <c r="J229" s="54" t="n">
        <f aca="false">I229/$I$343</f>
        <v>0.000457546997995846</v>
      </c>
      <c r="K229" s="44" t="str">
        <f aca="false">IF(ISBLANK($A229),"",HYPERLINK("#ANALÍTICA!A"&amp;MATCH($A229,ANALÍTICA!A:A,0),"Link"))</f>
        <v>Link</v>
      </c>
    </row>
    <row r="230" s="25" customFormat="true" ht="14.25" hidden="false" customHeight="false" outlineLevel="0" collapsed="false">
      <c r="A230" s="45" t="s">
        <v>436</v>
      </c>
      <c r="B230" s="45"/>
      <c r="C230" s="45"/>
      <c r="D230" s="45" t="s">
        <v>437</v>
      </c>
      <c r="E230" s="45"/>
      <c r="F230" s="46"/>
      <c r="G230" s="45" t="n">
        <v>1</v>
      </c>
      <c r="H230" s="45"/>
      <c r="I230" s="47" t="n">
        <f aca="false">SUM(I231)</f>
        <v>2493.4</v>
      </c>
      <c r="J230" s="48" t="n">
        <f aca="false">SUM(J231)</f>
        <v>0.00148474411723736</v>
      </c>
      <c r="K230" s="44" t="str">
        <f aca="false">IF(ISBLANK($A230),"",HYPERLINK("#ANALÍTICA!A"&amp;MATCH($A230,ANALÍTICA!A:A,0),"Link"))</f>
        <v>Link</v>
      </c>
    </row>
    <row r="231" s="25" customFormat="true" ht="25.5" hidden="false" customHeight="false" outlineLevel="0" collapsed="false">
      <c r="A231" s="49" t="s">
        <v>438</v>
      </c>
      <c r="B231" s="50" t="s">
        <v>439</v>
      </c>
      <c r="C231" s="49" t="str">
        <f aca="false">UPPER(VLOOKUP(B231,ANALÍTICA!$B:$J,2,0))</f>
        <v>PRÓPRIO</v>
      </c>
      <c r="D231" s="49" t="str">
        <f aca="false">UPPER(VLOOKUP(B231,ANALÍTICA!$B:$J,3,0))</f>
        <v>LUMINÁRIA DE EMERGÊNCIA LED BIVOLT 1000 LÚMENS, BATERIA 6V X 4,0 AH SELADA. REF.: FLUXEON FLX 1000 - FORNECIMENTO E INSTALAÇÃO.</v>
      </c>
      <c r="E231" s="51" t="str">
        <f aca="false">UPPER(VLOOKUP(B231,ANALÍTICA!$B:$J,6,0))</f>
        <v>UN</v>
      </c>
      <c r="F231" s="52" t="n">
        <v>7</v>
      </c>
      <c r="G231" s="53" t="n">
        <f aca="false">VLOOKUP(B231,ANALÍTICA!$B:$J,8,0)</f>
        <v>274.45</v>
      </c>
      <c r="H231" s="53" t="n">
        <f aca="false">TRUNC(G231*(1+$J$9),2)</f>
        <v>356.2</v>
      </c>
      <c r="I231" s="53" t="n">
        <f aca="false">TRUNC(H231*F231,2)</f>
        <v>2493.4</v>
      </c>
      <c r="J231" s="54" t="n">
        <f aca="false">I231/$I$343</f>
        <v>0.00148474411723736</v>
      </c>
      <c r="K231" s="44" t="str">
        <f aca="false">IF(ISBLANK($A231),"",HYPERLINK("#ANALÍTICA!A"&amp;MATCH($A231,ANALÍTICA!A:A,0),"Link"))</f>
        <v>Link</v>
      </c>
    </row>
    <row r="232" s="25" customFormat="true" ht="30" hidden="false" customHeight="true" outlineLevel="0" collapsed="false">
      <c r="A232" s="39" t="s">
        <v>440</v>
      </c>
      <c r="B232" s="39"/>
      <c r="C232" s="39"/>
      <c r="D232" s="39" t="s">
        <v>441</v>
      </c>
      <c r="E232" s="39"/>
      <c r="F232" s="40"/>
      <c r="G232" s="41" t="n">
        <v>1</v>
      </c>
      <c r="H232" s="42"/>
      <c r="I232" s="40" t="n">
        <f aca="false">SUM(I233,I241,I254,I262)</f>
        <v>54839.68</v>
      </c>
      <c r="J232" s="43" t="n">
        <f aca="false">SUM(J233,J241,J254,J262)</f>
        <v>0.0326553670775564</v>
      </c>
      <c r="K232" s="44" t="str">
        <f aca="false">IF(ISBLANK($A232),"",HYPERLINK("#ANALÍTICA!A"&amp;MATCH($A232,ANALÍTICA!A:A,0),"Link"))</f>
        <v>Link</v>
      </c>
    </row>
    <row r="233" s="25" customFormat="true" ht="14.25" hidden="false" customHeight="false" outlineLevel="0" collapsed="false">
      <c r="A233" s="45" t="s">
        <v>442</v>
      </c>
      <c r="B233" s="45"/>
      <c r="C233" s="45"/>
      <c r="D233" s="45" t="s">
        <v>443</v>
      </c>
      <c r="E233" s="45"/>
      <c r="F233" s="46"/>
      <c r="G233" s="45" t="n">
        <v>1</v>
      </c>
      <c r="H233" s="45"/>
      <c r="I233" s="47" t="n">
        <f aca="false">SUM(I234:I240)</f>
        <v>13347.21</v>
      </c>
      <c r="J233" s="48" t="n">
        <f aca="false">SUM(J234:J240)</f>
        <v>0.00794785895926512</v>
      </c>
      <c r="K233" s="44" t="str">
        <f aca="false">IF(ISBLANK($A233),"",HYPERLINK("#ANALÍTICA!A"&amp;MATCH($A233,ANALÍTICA!A:A,0),"Link"))</f>
        <v>Link</v>
      </c>
    </row>
    <row r="234" s="25" customFormat="true" ht="25.5" hidden="false" customHeight="false" outlineLevel="0" collapsed="false">
      <c r="A234" s="49" t="s">
        <v>444</v>
      </c>
      <c r="B234" s="50" t="s">
        <v>445</v>
      </c>
      <c r="C234" s="49" t="str">
        <f aca="false">UPPER(VLOOKUP(B234,ANALÍTICA!$B:$J,2,0))</f>
        <v>PRÓPRIO</v>
      </c>
      <c r="D234" s="49" t="str">
        <f aca="false">UPPER(VLOOKUP(B234,ANALÍTICA!$B:$J,3,0))</f>
        <v>INSTALAÇÃO DE DISJUNTOR TRIPOLAR (63 A) EM QUADRO ELÉTRICO EXISTENTE</v>
      </c>
      <c r="E234" s="51" t="str">
        <f aca="false">UPPER(VLOOKUP(B234,ANALÍTICA!$B:$J,6,0))</f>
        <v>UN</v>
      </c>
      <c r="F234" s="52" t="n">
        <v>1</v>
      </c>
      <c r="G234" s="53" t="n">
        <f aca="false">VLOOKUP(B234,ANALÍTICA!$B:$J,8,0)</f>
        <v>533.86</v>
      </c>
      <c r="H234" s="53" t="n">
        <f aca="false">TRUNC(G234*(1+$J$9),2)</f>
        <v>692.89</v>
      </c>
      <c r="I234" s="53" t="n">
        <f aca="false">TRUNC(H234*F234,2)</f>
        <v>692.89</v>
      </c>
      <c r="J234" s="54" t="n">
        <f aca="false">I234/$I$343</f>
        <v>0.000412594991334159</v>
      </c>
      <c r="K234" s="44" t="str">
        <f aca="false">IF(ISBLANK($A234),"",HYPERLINK("#ANALÍTICA!A"&amp;MATCH($A234,ANALÍTICA!A:A,0),"Link"))</f>
        <v>Link</v>
      </c>
    </row>
    <row r="235" s="25" customFormat="true" ht="38.25" hidden="false" customHeight="false" outlineLevel="0" collapsed="false">
      <c r="A235" s="49" t="s">
        <v>446</v>
      </c>
      <c r="B235" s="50" t="s">
        <v>447</v>
      </c>
      <c r="C235" s="49" t="str">
        <f aca="false">UPPER(VLOOKUP(B235,ANALÍTICA!$B:$J,2,0))</f>
        <v>PRÓPRIO</v>
      </c>
      <c r="D235" s="49" t="str">
        <f aca="false">UPPER(VLOOKUP(B235,ANALÍTICA!$B:$J,3,0))</f>
        <v>CONDULETE DE ALUMÍNIO, TIPO X, PARA ELETRODUTO DE AÇO GALVANIZADO DN 50 MM (2''), APARENTE - FORNECIMENTO E INSTALAÇÃO.</v>
      </c>
      <c r="E235" s="51" t="str">
        <f aca="false">UPPER(VLOOKUP(B235,ANALÍTICA!$B:$J,6,0))</f>
        <v>UN</v>
      </c>
      <c r="F235" s="52" t="n">
        <v>2</v>
      </c>
      <c r="G235" s="53" t="n">
        <f aca="false">VLOOKUP(B235,ANALÍTICA!$B:$J,8,0)</f>
        <v>79.43</v>
      </c>
      <c r="H235" s="53" t="n">
        <f aca="false">TRUNC(G235*(1+$J$9),2)</f>
        <v>103.09</v>
      </c>
      <c r="I235" s="53" t="n">
        <f aca="false">TRUNC(H235*F235,2)</f>
        <v>206.18</v>
      </c>
      <c r="J235" s="54" t="n">
        <f aca="false">I235/$I$343</f>
        <v>0.000122773940038501</v>
      </c>
      <c r="K235" s="44" t="str">
        <f aca="false">IF(ISBLANK($A235),"",HYPERLINK("#ANALÍTICA!A"&amp;MATCH($A235,ANALÍTICA!A:A,0),"Link"))</f>
        <v>Link</v>
      </c>
    </row>
    <row r="236" s="25" customFormat="true" ht="38.25" hidden="false" customHeight="false" outlineLevel="0" collapsed="false">
      <c r="A236" s="49" t="s">
        <v>448</v>
      </c>
      <c r="B236" s="50" t="s">
        <v>449</v>
      </c>
      <c r="C236" s="49" t="str">
        <f aca="false">UPPER(VLOOKUP(B236,ANALÍTICA!$B:$J,2,0))</f>
        <v>PRÓPRIO</v>
      </c>
      <c r="D236" s="49" t="str">
        <f aca="false">UPPER(VLOOKUP(B236,ANALÍTICA!$B:$J,3,0))</f>
        <v>ELETRODUTO EM ACO GALVANIZADO A FOGO (IMERSÃO A QUENTE), PESADO, PAREDE DE 2,25 MM - DIAMETRO NOMINAL 50 (2") - NBR 5624 - INCLUSIVE CONEXOES - FORNECIMENTO E INSTALACAO</v>
      </c>
      <c r="E236" s="51" t="str">
        <f aca="false">UPPER(VLOOKUP(B236,ANALÍTICA!$B:$J,6,0))</f>
        <v>M</v>
      </c>
      <c r="F236" s="52" t="n">
        <v>8</v>
      </c>
      <c r="G236" s="53" t="n">
        <f aca="false">VLOOKUP(B236,ANALÍTICA!$B:$J,8,0)</f>
        <v>96.39</v>
      </c>
      <c r="H236" s="53" t="n">
        <f aca="false">TRUNC(G236*(1+$J$9),2)</f>
        <v>125.1</v>
      </c>
      <c r="I236" s="53" t="n">
        <f aca="false">TRUNC(H236*F236,2)</f>
        <v>1000.8</v>
      </c>
      <c r="J236" s="54" t="n">
        <f aca="false">I236/$I$343</f>
        <v>0.00059594606261777</v>
      </c>
      <c r="K236" s="44" t="str">
        <f aca="false">IF(ISBLANK($A236),"",HYPERLINK("#ANALÍTICA!A"&amp;MATCH($A236,ANALÍTICA!A:A,0),"Link"))</f>
        <v>Link</v>
      </c>
    </row>
    <row r="237" s="25" customFormat="true" ht="25.5" hidden="false" customHeight="false" outlineLevel="0" collapsed="false">
      <c r="A237" s="49" t="s">
        <v>450</v>
      </c>
      <c r="B237" s="50" t="s">
        <v>451</v>
      </c>
      <c r="C237" s="49" t="str">
        <f aca="false">UPPER(VLOOKUP(B237,ANALÍTICA!$B:$J,2,0))</f>
        <v>PRÓPRIO</v>
      </c>
      <c r="D237" s="49" t="str">
        <f aca="false">UPPER(VLOOKUP(B237,ANALÍTICA!$B:$J,3,0))</f>
        <v>CAIXA DE PASSAGEM DE ALVENARIA, 30 X 30 X 50 CM (INTERNO), COM TAMPÃO DE FERRO FUNDIDO T-16 </v>
      </c>
      <c r="E237" s="51" t="str">
        <f aca="false">UPPER(VLOOKUP(B237,ANALÍTICA!$B:$J,6,0))</f>
        <v>UN</v>
      </c>
      <c r="F237" s="52" t="n">
        <v>5</v>
      </c>
      <c r="G237" s="53" t="n">
        <f aca="false">VLOOKUP(B237,ANALÍTICA!$B:$J,8,0)</f>
        <v>335.11</v>
      </c>
      <c r="H237" s="53" t="n">
        <f aca="false">TRUNC(G237*(1+$J$9),2)</f>
        <v>434.93</v>
      </c>
      <c r="I237" s="53" t="n">
        <f aca="false">TRUNC(H237*F237,2)</f>
        <v>2174.65</v>
      </c>
      <c r="J237" s="54" t="n">
        <f aca="false">I237/$I$343</f>
        <v>0.0012949381545481</v>
      </c>
      <c r="K237" s="44" t="str">
        <f aca="false">IF(ISBLANK($A237),"",HYPERLINK("#ANALÍTICA!A"&amp;MATCH($A237,ANALÍTICA!A:A,0),"Link"))</f>
        <v>Link</v>
      </c>
    </row>
    <row r="238" s="25" customFormat="true" ht="25.5" hidden="false" customHeight="false" outlineLevel="0" collapsed="false">
      <c r="A238" s="49" t="s">
        <v>452</v>
      </c>
      <c r="B238" s="50" t="s">
        <v>453</v>
      </c>
      <c r="C238" s="49" t="str">
        <f aca="false">UPPER(VLOOKUP(B238,ANALÍTICA!$B:$J,2,0))</f>
        <v>PRÓPRIO</v>
      </c>
      <c r="D238" s="49" t="str">
        <f aca="false">UPPER(VLOOKUP(B238,ANALÍTICA!$B:$J,3,0))</f>
        <v>ELETRODUTO 2" PEAD ENTERRADO - FORNECIMENTO E INSTALAÇÃO</v>
      </c>
      <c r="E238" s="51" t="str">
        <f aca="false">UPPER(VLOOKUP(B238,ANALÍTICA!$B:$J,6,0))</f>
        <v>M</v>
      </c>
      <c r="F238" s="52" t="n">
        <v>44</v>
      </c>
      <c r="G238" s="53" t="n">
        <f aca="false">VLOOKUP(B238,ANALÍTICA!$B:$J,8,0)</f>
        <v>40.64</v>
      </c>
      <c r="H238" s="53" t="n">
        <f aca="false">TRUNC(G238*(1+$J$9),2)</f>
        <v>52.74</v>
      </c>
      <c r="I238" s="53" t="n">
        <f aca="false">TRUNC(H238*F238,2)</f>
        <v>2320.56</v>
      </c>
      <c r="J238" s="54" t="n">
        <f aca="false">I238/$I$343</f>
        <v>0.00138182313655905</v>
      </c>
      <c r="K238" s="44" t="str">
        <f aca="false">IF(ISBLANK($A238),"",HYPERLINK("#ANALÍTICA!A"&amp;MATCH($A238,ANALÍTICA!A:A,0),"Link"))</f>
        <v>Link</v>
      </c>
    </row>
    <row r="239" s="25" customFormat="true" ht="38.25" hidden="false" customHeight="false" outlineLevel="0" collapsed="false">
      <c r="A239" s="49" t="s">
        <v>454</v>
      </c>
      <c r="B239" s="50" t="s">
        <v>455</v>
      </c>
      <c r="C239" s="49" t="str">
        <f aca="false">UPPER(VLOOKUP(B239,ANALÍTICA!$B:$J,2,0))</f>
        <v>PRÓPRIO</v>
      </c>
      <c r="D239" s="49" t="str">
        <f aca="false">UPPER(VLOOKUP(B239,ANALÍTICA!$B:$J,3,0))</f>
        <v>CABO DE COBRE ISOLADO, 16 MM², ANTI-CHAMA 0,6/1 KV, ISOLAÇÂO EM HEPR (XLPE)INSTALADO EM ELETRODUTO - FORNECIMENTO E INSTALAÇÃO</v>
      </c>
      <c r="E239" s="51" t="str">
        <f aca="false">UPPER(VLOOKUP(B239,ANALÍTICA!$B:$J,6,0))</f>
        <v>M</v>
      </c>
      <c r="F239" s="52" t="n">
        <v>145</v>
      </c>
      <c r="G239" s="53" t="n">
        <f aca="false">VLOOKUP(B239,ANALÍTICA!$B:$J,8,0)</f>
        <v>17.09</v>
      </c>
      <c r="H239" s="53" t="n">
        <f aca="false">TRUNC(G239*(1+$J$9),2)</f>
        <v>22.18</v>
      </c>
      <c r="I239" s="53" t="n">
        <f aca="false">TRUNC(H239*F239,2)</f>
        <v>3216.1</v>
      </c>
      <c r="J239" s="54" t="n">
        <f aca="false">I239/$I$343</f>
        <v>0.00191509005993706</v>
      </c>
      <c r="K239" s="44" t="str">
        <f aca="false">IF(ISBLANK($A239),"",HYPERLINK("#ANALÍTICA!A"&amp;MATCH($A239,ANALÍTICA!A:A,0),"Link"))</f>
        <v>Link</v>
      </c>
    </row>
    <row r="240" s="25" customFormat="true" ht="25.5" hidden="false" customHeight="false" outlineLevel="0" collapsed="false">
      <c r="A240" s="49" t="s">
        <v>456</v>
      </c>
      <c r="B240" s="50" t="s">
        <v>457</v>
      </c>
      <c r="C240" s="49" t="str">
        <f aca="false">UPPER(VLOOKUP(B240,ANALÍTICA!$B:$J,2,0))</f>
        <v>PRÓPRIO</v>
      </c>
      <c r="D240" s="49" t="str">
        <f aca="false">UPPER(VLOOKUP(B240,ANALÍTICA!$B:$J,3,0))</f>
        <v>QUADRO DE DISTRIBUIÇÃO - MPF (PONTA PORÃ - MS)</v>
      </c>
      <c r="E240" s="51" t="str">
        <f aca="false">UPPER(VLOOKUP(B240,ANALÍTICA!$B:$J,6,0))</f>
        <v>UN</v>
      </c>
      <c r="F240" s="52" t="n">
        <v>1</v>
      </c>
      <c r="G240" s="53" t="n">
        <f aca="false">VLOOKUP(B240,ANALÍTICA!$B:$J,8,0)</f>
        <v>2878.52</v>
      </c>
      <c r="H240" s="53" t="n">
        <f aca="false">TRUNC(G240*(1+$J$9),2)</f>
        <v>3736.03</v>
      </c>
      <c r="I240" s="53" t="n">
        <f aca="false">TRUNC(H240*F240,2)</f>
        <v>3736.03</v>
      </c>
      <c r="J240" s="54" t="n">
        <f aca="false">I240/$I$343</f>
        <v>0.00222469261423048</v>
      </c>
      <c r="K240" s="44" t="str">
        <f aca="false">IF(ISBLANK($A240),"",HYPERLINK("#ANALÍTICA!A"&amp;MATCH($A240,ANALÍTICA!A:A,0),"Link"))</f>
        <v>Link</v>
      </c>
    </row>
    <row r="241" s="25" customFormat="true" ht="14.25" hidden="false" customHeight="false" outlineLevel="0" collapsed="false">
      <c r="A241" s="45" t="s">
        <v>458</v>
      </c>
      <c r="B241" s="45"/>
      <c r="C241" s="45"/>
      <c r="D241" s="45" t="s">
        <v>459</v>
      </c>
      <c r="E241" s="45"/>
      <c r="F241" s="46"/>
      <c r="G241" s="45" t="n">
        <v>1</v>
      </c>
      <c r="H241" s="45"/>
      <c r="I241" s="47" t="n">
        <f aca="false">SUM(I242:I253)</f>
        <v>14530.75</v>
      </c>
      <c r="J241" s="48" t="n">
        <f aca="false">SUM(J242:J253)</f>
        <v>0.0086526211524612</v>
      </c>
      <c r="K241" s="44" t="str">
        <f aca="false">IF(ISBLANK($A241),"",HYPERLINK("#ANALÍTICA!A"&amp;MATCH($A241,ANALÍTICA!A:A,0),"Link"))</f>
        <v>Link</v>
      </c>
    </row>
    <row r="242" s="25" customFormat="true" ht="38.25" hidden="false" customHeight="false" outlineLevel="0" collapsed="false">
      <c r="A242" s="49" t="s">
        <v>460</v>
      </c>
      <c r="B242" s="50" t="s">
        <v>461</v>
      </c>
      <c r="C242" s="49" t="str">
        <f aca="false">UPPER(VLOOKUP(B242,ANALÍTICA!$B:$J,2,0))</f>
        <v>PRÓPRIO</v>
      </c>
      <c r="D242" s="49" t="str">
        <f aca="false">UPPER(VLOOKUP(B242,ANALÍTICA!$B:$J,3,0))</f>
        <v>ELETROCALHA GALVANIZADA A FOGO, PERFURADA, CHAPA #18 - PAREDE 1,25 MM - DIM. 100 X 50 - INCLUSIVE CONEXÕES E ACESSÓRIOS - FORNECIMENTO E INSTALAÇÃO</v>
      </c>
      <c r="E242" s="51" t="str">
        <f aca="false">UPPER(VLOOKUP(B242,ANALÍTICA!$B:$J,6,0))</f>
        <v>M</v>
      </c>
      <c r="F242" s="52" t="n">
        <v>15</v>
      </c>
      <c r="G242" s="53" t="n">
        <f aca="false">VLOOKUP(B242,ANALÍTICA!$B:$J,8,0)</f>
        <v>96.43</v>
      </c>
      <c r="H242" s="53" t="n">
        <f aca="false">TRUNC(G242*(1+$J$9),2)</f>
        <v>125.15</v>
      </c>
      <c r="I242" s="53" t="n">
        <f aca="false">TRUNC(H242*F242,2)</f>
        <v>1877.25</v>
      </c>
      <c r="J242" s="54" t="n">
        <f aca="false">I242/$I$343</f>
        <v>0.00111784546967347</v>
      </c>
      <c r="K242" s="44" t="str">
        <f aca="false">IF(ISBLANK($A242),"",HYPERLINK("#ANALÍTICA!A"&amp;MATCH($A242,ANALÍTICA!A:A,0),"Link"))</f>
        <v>Link</v>
      </c>
    </row>
    <row r="243" s="25" customFormat="true" ht="38.25" hidden="false" customHeight="false" outlineLevel="0" collapsed="false">
      <c r="A243" s="49" t="s">
        <v>462</v>
      </c>
      <c r="B243" s="50" t="s">
        <v>463</v>
      </c>
      <c r="C243" s="49" t="str">
        <f aca="false">UPPER(VLOOKUP(B243,ANALÍTICA!$B:$J,2,0))</f>
        <v>PRÓPRIO</v>
      </c>
      <c r="D243" s="49" t="str">
        <f aca="false">UPPER(VLOOKUP(B243,ANALÍTICA!$B:$J,3,0))</f>
        <v>CAIXA DE PASSAGEM DE SOBREPOR, EM PVC, COM TAMPA APARAFUSADA, DIMENSOES 30 X 30 X 10 CM - FORNECIMENTO E INSTALAÇÃO</v>
      </c>
      <c r="E243" s="51" t="str">
        <f aca="false">UPPER(VLOOKUP(B243,ANALÍTICA!$B:$J,6,0))</f>
        <v>UN</v>
      </c>
      <c r="F243" s="52" t="n">
        <v>7</v>
      </c>
      <c r="G243" s="53" t="n">
        <f aca="false">VLOOKUP(B243,ANALÍTICA!$B:$J,8,0)</f>
        <v>144.57</v>
      </c>
      <c r="H243" s="53" t="n">
        <f aca="false">TRUNC(G243*(1+$J$9),2)</f>
        <v>187.63</v>
      </c>
      <c r="I243" s="53" t="n">
        <f aca="false">TRUNC(H243*F243,2)</f>
        <v>1313.41</v>
      </c>
      <c r="J243" s="54" t="n">
        <f aca="false">I243/$I$343</f>
        <v>0.000782095841429662</v>
      </c>
      <c r="K243" s="44" t="str">
        <f aca="false">IF(ISBLANK($A243),"",HYPERLINK("#ANALÍTICA!A"&amp;MATCH($A243,ANALÍTICA!A:A,0),"Link"))</f>
        <v>Link</v>
      </c>
    </row>
    <row r="244" s="25" customFormat="true" ht="38.25" hidden="false" customHeight="false" outlineLevel="0" collapsed="false">
      <c r="A244" s="49" t="s">
        <v>464</v>
      </c>
      <c r="B244" s="50" t="s">
        <v>465</v>
      </c>
      <c r="C244" s="49" t="str">
        <f aca="false">UPPER(VLOOKUP(B244,ANALÍTICA!$B:$J,2,0))</f>
        <v>PRÓPRIO</v>
      </c>
      <c r="D244" s="49" t="str">
        <f aca="false">UPPER(VLOOKUP(B244,ANALÍTICA!$B:$J,3,0))</f>
        <v>CAIXA DE PASSAGEM RETANGULAR COM TAMPA APARAFUSADA, DE EMBUTIR, EM PVC, 40 X 40 CM,  INSTALADA EM PAREDE - FORNECIMENTO E INSTALAÇÃO</v>
      </c>
      <c r="E244" s="51" t="str">
        <f aca="false">UPPER(VLOOKUP(B244,ANALÍTICA!$B:$J,6,0))</f>
        <v>UN</v>
      </c>
      <c r="F244" s="52" t="n">
        <v>2</v>
      </c>
      <c r="G244" s="53" t="n">
        <f aca="false">VLOOKUP(B244,ANALÍTICA!$B:$J,8,0)</f>
        <v>246.45</v>
      </c>
      <c r="H244" s="53" t="n">
        <f aca="false">TRUNC(G244*(1+$J$9),2)</f>
        <v>319.86</v>
      </c>
      <c r="I244" s="53" t="n">
        <f aca="false">TRUNC(H244*F244,2)</f>
        <v>639.72</v>
      </c>
      <c r="J244" s="54" t="n">
        <f aca="false">I244/$I$343</f>
        <v>0.000380933868083373</v>
      </c>
      <c r="K244" s="44" t="str">
        <f aca="false">IF(ISBLANK($A244),"",HYPERLINK("#ANALÍTICA!A"&amp;MATCH($A244,ANALÍTICA!A:A,0),"Link"))</f>
        <v>Link</v>
      </c>
    </row>
    <row r="245" s="25" customFormat="true" ht="25.5" hidden="false" customHeight="false" outlineLevel="0" collapsed="false">
      <c r="A245" s="49" t="s">
        <v>466</v>
      </c>
      <c r="B245" s="50" t="s">
        <v>467</v>
      </c>
      <c r="C245" s="49" t="str">
        <f aca="false">UPPER(VLOOKUP(B245,ANALÍTICA!$B:$J,2,0))</f>
        <v>PRÓPRIO</v>
      </c>
      <c r="D245" s="49" t="str">
        <f aca="false">UPPER(VLOOKUP(B245,ANALÍTICA!$B:$J,3,0))</f>
        <v>CAIXA DE TOMADA 4X2" PARA PISO, EM ALUMÍNIO FUNDIDO COM TAMPA EM INOX OU LATÃO POLIDO. FORNECIMENTO E INSTALAÇÃO.</v>
      </c>
      <c r="E245" s="51" t="str">
        <f aca="false">UPPER(VLOOKUP(B245,ANALÍTICA!$B:$J,6,0))</f>
        <v>UN</v>
      </c>
      <c r="F245" s="52" t="n">
        <v>4</v>
      </c>
      <c r="G245" s="53" t="n">
        <f aca="false">VLOOKUP(B245,ANALÍTICA!$B:$J,8,0)</f>
        <v>42.58</v>
      </c>
      <c r="H245" s="53" t="n">
        <f aca="false">TRUNC(G245*(1+$J$9),2)</f>
        <v>55.26</v>
      </c>
      <c r="I245" s="53" t="n">
        <f aca="false">TRUNC(H245*F245,2)</f>
        <v>221.04</v>
      </c>
      <c r="J245" s="54" t="n">
        <f aca="false">I245/$I$343</f>
        <v>0.000131622619585364</v>
      </c>
      <c r="K245" s="44" t="str">
        <f aca="false">IF(ISBLANK($A245),"",HYPERLINK("#ANALÍTICA!A"&amp;MATCH($A245,ANALÍTICA!A:A,0),"Link"))</f>
        <v>Link</v>
      </c>
    </row>
    <row r="246" s="25" customFormat="true" ht="25.5" hidden="false" customHeight="false" outlineLevel="0" collapsed="false">
      <c r="A246" s="49" t="s">
        <v>468</v>
      </c>
      <c r="B246" s="50" t="s">
        <v>469</v>
      </c>
      <c r="C246" s="49" t="str">
        <f aca="false">UPPER(VLOOKUP(B246,ANALÍTICA!$B:$J,2,0))</f>
        <v>PRÓPRIO</v>
      </c>
      <c r="D246" s="49" t="str">
        <f aca="false">UPPER(VLOOKUP(B246,ANALÍTICA!$B:$J,3,0))</f>
        <v>CAIXA RETANGULAR 4" X 2" BAIXA (0,40 M DO PISO), PVC, INSTALADA EM PAREDE - FORNECIMENTO E INSTALAÇÃO. AF_12/2015</v>
      </c>
      <c r="E246" s="51" t="str">
        <f aca="false">UPPER(VLOOKUP(B246,ANALÍTICA!$B:$J,6,0))</f>
        <v>UN</v>
      </c>
      <c r="F246" s="52" t="n">
        <v>16</v>
      </c>
      <c r="G246" s="53" t="n">
        <f aca="false">VLOOKUP(B246,ANALÍTICA!$B:$J,8,0)</f>
        <v>9.76</v>
      </c>
      <c r="H246" s="53" t="n">
        <f aca="false">TRUNC(G246*(1+$J$9),2)</f>
        <v>12.66</v>
      </c>
      <c r="I246" s="53" t="n">
        <f aca="false">TRUNC(H246*F246,2)</f>
        <v>202.56</v>
      </c>
      <c r="J246" s="54" t="n">
        <f aca="false">I246/$I$343</f>
        <v>0.000120618339772038</v>
      </c>
      <c r="K246" s="44" t="str">
        <f aca="false">IF(ISBLANK($A246),"",HYPERLINK("#ANALÍTICA!A"&amp;MATCH($A246,ANALÍTICA!A:A,0),"Link"))</f>
        <v>Link</v>
      </c>
    </row>
    <row r="247" s="25" customFormat="true" ht="25.5" hidden="false" customHeight="false" outlineLevel="0" collapsed="false">
      <c r="A247" s="49" t="s">
        <v>470</v>
      </c>
      <c r="B247" s="50" t="s">
        <v>471</v>
      </c>
      <c r="C247" s="49" t="str">
        <f aca="false">UPPER(VLOOKUP(B247,ANALÍTICA!$B:$J,2,0))</f>
        <v>PRÓPRIO</v>
      </c>
      <c r="D247" s="49" t="str">
        <f aca="false">UPPER(VLOOKUP(B247,ANALÍTICA!$B:$J,3,0))</f>
        <v>CAIXA RETANGULAR 4" X 2" MÉDIA (1,00 M DO PISO), PVC, INSTALADA EM PAREDE - FORNECIMENTO E INSTALAÇÃO. AF_12/2015</v>
      </c>
      <c r="E247" s="51" t="str">
        <f aca="false">UPPER(VLOOKUP(B247,ANALÍTICA!$B:$J,6,0))</f>
        <v>UN</v>
      </c>
      <c r="F247" s="52" t="n">
        <v>20</v>
      </c>
      <c r="G247" s="53" t="n">
        <f aca="false">VLOOKUP(B247,ANALÍTICA!$B:$J,8,0)</f>
        <v>14.69</v>
      </c>
      <c r="H247" s="53" t="n">
        <f aca="false">TRUNC(G247*(1+$J$9),2)</f>
        <v>19.06</v>
      </c>
      <c r="I247" s="53" t="n">
        <f aca="false">TRUNC(H247*F247,2)</f>
        <v>381.2</v>
      </c>
      <c r="J247" s="54" t="n">
        <f aca="false">I247/$I$343</f>
        <v>0.000226993044634187</v>
      </c>
      <c r="K247" s="44" t="str">
        <f aca="false">IF(ISBLANK($A247),"",HYPERLINK("#ANALÍTICA!A"&amp;MATCH($A247,ANALÍTICA!A:A,0),"Link"))</f>
        <v>Link</v>
      </c>
    </row>
    <row r="248" s="25" customFormat="true" ht="25.5" hidden="false" customHeight="false" outlineLevel="0" collapsed="false">
      <c r="A248" s="49" t="s">
        <v>472</v>
      </c>
      <c r="B248" s="50" t="s">
        <v>473</v>
      </c>
      <c r="C248" s="49" t="str">
        <f aca="false">UPPER(VLOOKUP(B248,ANALÍTICA!$B:$J,2,0))</f>
        <v>SINAPI</v>
      </c>
      <c r="D248" s="49" t="str">
        <f aca="false">UPPER(VLOOKUP(B248,ANALÍTICA!$B:$J,3,0))</f>
        <v>CAIXA RETANGULAR 4" X 2" ALTA (2,00 M DO PISO), PVC, INSTALADA EM PAREDE - FORNECIMENTO E INSTALAÇÃO. AF_03/2023</v>
      </c>
      <c r="E248" s="51" t="str">
        <f aca="false">UPPER(VLOOKUP(B248,ANALÍTICA!$B:$J,6,0))</f>
        <v>UN</v>
      </c>
      <c r="F248" s="52" t="n">
        <v>4</v>
      </c>
      <c r="G248" s="53" t="n">
        <f aca="false">VLOOKUP(B248,ANALÍTICA!$B:$J,8,0)</f>
        <v>29.34</v>
      </c>
      <c r="H248" s="53" t="n">
        <f aca="false">TRUNC(G248*(1+$J$9),2)</f>
        <v>38.08</v>
      </c>
      <c r="I248" s="53" t="n">
        <f aca="false">TRUNC(H248*F248,2)</f>
        <v>152.32</v>
      </c>
      <c r="J248" s="54" t="n">
        <f aca="false">I248/$I$343</f>
        <v>9.07019427037757E-005</v>
      </c>
      <c r="K248" s="44" t="str">
        <f aca="false">IF(ISBLANK($A248),"",HYPERLINK("#ANALÍTICA!A"&amp;MATCH($A248,ANALÍTICA!A:A,0),"Link"))</f>
        <v>Link</v>
      </c>
    </row>
    <row r="249" s="25" customFormat="true" ht="25.5" hidden="false" customHeight="false" outlineLevel="0" collapsed="false">
      <c r="A249" s="49" t="s">
        <v>474</v>
      </c>
      <c r="B249" s="50" t="s">
        <v>475</v>
      </c>
      <c r="C249" s="49" t="str">
        <f aca="false">UPPER(VLOOKUP(B249,ANALÍTICA!$B:$J,2,0))</f>
        <v>PRÓPRIO</v>
      </c>
      <c r="D249" s="49" t="str">
        <f aca="false">UPPER(VLOOKUP(B249,ANALÍTICA!$B:$J,3,0))</f>
        <v>CAIXA RETANGULAR 4" X 2" , PVC, INSTALADA EM FORRO DE GESSO - FORNECIMENTO E INSTALAÇÃO. AF_03/2023</v>
      </c>
      <c r="E249" s="51" t="str">
        <f aca="false">UPPER(VLOOKUP(B249,ANALÍTICA!$B:$J,6,0))</f>
        <v>UN</v>
      </c>
      <c r="F249" s="52" t="n">
        <v>10</v>
      </c>
      <c r="G249" s="53" t="n">
        <f aca="false">VLOOKUP(B249,ANALÍTICA!$B:$J,8,0)</f>
        <v>38.43</v>
      </c>
      <c r="H249" s="53" t="n">
        <f aca="false">TRUNC(G249*(1+$J$9),2)</f>
        <v>49.87</v>
      </c>
      <c r="I249" s="53" t="n">
        <f aca="false">TRUNC(H249*F249,2)</f>
        <v>498.7</v>
      </c>
      <c r="J249" s="54" t="n">
        <f aca="false">I249/$I$343</f>
        <v>0.000296960732841209</v>
      </c>
      <c r="K249" s="44" t="str">
        <f aca="false">IF(ISBLANK($A249),"",HYPERLINK("#ANALÍTICA!A"&amp;MATCH($A249,ANALÍTICA!A:A,0),"Link"))</f>
        <v>Link</v>
      </c>
    </row>
    <row r="250" s="25" customFormat="true" ht="25.5" hidden="false" customHeight="false" outlineLevel="0" collapsed="false">
      <c r="A250" s="49" t="s">
        <v>476</v>
      </c>
      <c r="B250" s="50" t="s">
        <v>477</v>
      </c>
      <c r="C250" s="49" t="str">
        <f aca="false">UPPER(VLOOKUP(B250,ANALÍTICA!$B:$J,2,0))</f>
        <v>SINAPI</v>
      </c>
      <c r="D250" s="49" t="str">
        <f aca="false">UPPER(VLOOKUP(B250,ANALÍTICA!$B:$J,3,0))</f>
        <v>ELETRODUTO RÍGIDO SOLDÁVEL, PVC, DN 32 MM (1''), APARENTE - FORNECIMENTO E INSTALAÇÃO. AF_10/2022</v>
      </c>
      <c r="E250" s="51" t="str">
        <f aca="false">UPPER(VLOOKUP(B250,ANALÍTICA!$B:$J,6,0))</f>
        <v>M</v>
      </c>
      <c r="F250" s="52" t="n">
        <v>155</v>
      </c>
      <c r="G250" s="53" t="n">
        <f aca="false">VLOOKUP(B250,ANALÍTICA!$B:$J,8,0)</f>
        <v>18.58</v>
      </c>
      <c r="H250" s="53" t="n">
        <f aca="false">TRUNC(G250*(1+$J$9),2)</f>
        <v>24.11</v>
      </c>
      <c r="I250" s="53" t="n">
        <f aca="false">TRUNC(H250*F250,2)</f>
        <v>3737.05</v>
      </c>
      <c r="J250" s="54" t="n">
        <f aca="false">I250/$I$343</f>
        <v>0.00222529999331109</v>
      </c>
      <c r="K250" s="44" t="str">
        <f aca="false">IF(ISBLANK($A250),"",HYPERLINK("#ANALÍTICA!A"&amp;MATCH($A250,ANALÍTICA!A:A,0),"Link"))</f>
        <v>Link</v>
      </c>
    </row>
    <row r="251" s="25" customFormat="true" ht="38.25" hidden="false" customHeight="false" outlineLevel="0" collapsed="false">
      <c r="A251" s="49" t="s">
        <v>478</v>
      </c>
      <c r="B251" s="50" t="s">
        <v>479</v>
      </c>
      <c r="C251" s="49" t="str">
        <f aca="false">UPPER(VLOOKUP(B251,ANALÍTICA!$B:$J,2,0))</f>
        <v>SINAPI</v>
      </c>
      <c r="D251" s="49" t="str">
        <f aca="false">UPPER(VLOOKUP(B251,ANALÍTICA!$B:$J,3,0))</f>
        <v>ELETRODUTO FLEXÍVEL CORRUGADO REFORÇADO, PVC, DN 32 MM (1"), PARA CIRCUITOS TERMINAIS, INSTALADO EM PAREDE - FORNECIMENTO E INSTALAÇÃO. AF_03/2023</v>
      </c>
      <c r="E251" s="51" t="str">
        <f aca="false">UPPER(VLOOKUP(B251,ANALÍTICA!$B:$J,6,0))</f>
        <v>M</v>
      </c>
      <c r="F251" s="52" t="n">
        <v>125</v>
      </c>
      <c r="G251" s="53" t="n">
        <f aca="false">VLOOKUP(B251,ANALÍTICA!$B:$J,8,0)</f>
        <v>15.6</v>
      </c>
      <c r="H251" s="53" t="n">
        <f aca="false">TRUNC(G251*(1+$J$9),2)</f>
        <v>20.24</v>
      </c>
      <c r="I251" s="53" t="n">
        <f aca="false">TRUNC(H251*F251,2)</f>
        <v>2530</v>
      </c>
      <c r="J251" s="54" t="n">
        <f aca="false">I251/$I$343</f>
        <v>0.00150653830777674</v>
      </c>
      <c r="K251" s="44" t="str">
        <f aca="false">IF(ISBLANK($A251),"",HYPERLINK("#ANALÍTICA!A"&amp;MATCH($A251,ANALÍTICA!A:A,0),"Link"))</f>
        <v>Link</v>
      </c>
    </row>
    <row r="252" s="25" customFormat="true" ht="25.5" hidden="false" customHeight="false" outlineLevel="0" collapsed="false">
      <c r="A252" s="49" t="s">
        <v>480</v>
      </c>
      <c r="B252" s="50" t="s">
        <v>481</v>
      </c>
      <c r="C252" s="49" t="str">
        <f aca="false">UPPER(VLOOKUP(B252,ANALÍTICA!$B:$J,2,0))</f>
        <v>SINAPI</v>
      </c>
      <c r="D252" s="49" t="str">
        <f aca="false">UPPER(VLOOKUP(B252,ANALÍTICA!$B:$J,3,0))</f>
        <v>RASGO EM ALVENARIA PARA ELETRODUTOS COM DIAMETROS MENORES OU IGUAIS A 40 MM. AF_05/2015</v>
      </c>
      <c r="E252" s="51" t="str">
        <f aca="false">UPPER(VLOOKUP(B252,ANALÍTICA!$B:$J,6,0))</f>
        <v>M</v>
      </c>
      <c r="F252" s="52" t="n">
        <v>125</v>
      </c>
      <c r="G252" s="53" t="n">
        <f aca="false">VLOOKUP(B252,ANALÍTICA!$B:$J,8,0)</f>
        <v>6.39</v>
      </c>
      <c r="H252" s="53" t="n">
        <f aca="false">TRUNC(G252*(1+$J$9),2)</f>
        <v>8.29</v>
      </c>
      <c r="I252" s="53" t="n">
        <f aca="false">TRUNC(H252*F252,2)</f>
        <v>1036.25</v>
      </c>
      <c r="J252" s="54" t="n">
        <f aca="false">I252/$I$343</f>
        <v>0.000617055463017251</v>
      </c>
      <c r="K252" s="44" t="str">
        <f aca="false">IF(ISBLANK($A252),"",HYPERLINK("#ANALÍTICA!A"&amp;MATCH($A252,ANALÍTICA!A:A,0),"Link"))</f>
        <v>Link</v>
      </c>
    </row>
    <row r="253" s="25" customFormat="true" ht="25.5" hidden="false" customHeight="false" outlineLevel="0" collapsed="false">
      <c r="A253" s="49" t="s">
        <v>482</v>
      </c>
      <c r="B253" s="50" t="s">
        <v>483</v>
      </c>
      <c r="C253" s="49" t="str">
        <f aca="false">UPPER(VLOOKUP(B253,ANALÍTICA!$B:$J,2,0))</f>
        <v>SINAPI</v>
      </c>
      <c r="D253" s="49" t="str">
        <f aca="false">UPPER(VLOOKUP(B253,ANALÍTICA!$B:$J,3,0))</f>
        <v>CHUMBAMENTO LINEAR EM ALVENARIA PARA RAMAIS/DISTRIBUIÇÃO COM DIÂMETROS MENORES OU IGUAIS A 40 MM. AF_05/2015</v>
      </c>
      <c r="E253" s="51" t="str">
        <f aca="false">UPPER(VLOOKUP(B253,ANALÍTICA!$B:$J,6,0))</f>
        <v>M</v>
      </c>
      <c r="F253" s="52" t="n">
        <v>125</v>
      </c>
      <c r="G253" s="53" t="n">
        <f aca="false">VLOOKUP(B253,ANALÍTICA!$B:$J,8,0)</f>
        <v>11.97</v>
      </c>
      <c r="H253" s="53" t="n">
        <f aca="false">TRUNC(G253*(1+$J$9),2)</f>
        <v>15.53</v>
      </c>
      <c r="I253" s="53" t="n">
        <f aca="false">TRUNC(H253*F253,2)</f>
        <v>1941.25</v>
      </c>
      <c r="J253" s="54" t="n">
        <f aca="false">I253/$I$343</f>
        <v>0.00115595552963304</v>
      </c>
      <c r="K253" s="44" t="str">
        <f aca="false">IF(ISBLANK($A253),"",HYPERLINK("#ANALÍTICA!A"&amp;MATCH($A253,ANALÍTICA!A:A,0),"Link"))</f>
        <v>Link</v>
      </c>
    </row>
    <row r="254" s="25" customFormat="true" ht="14.25" hidden="false" customHeight="false" outlineLevel="0" collapsed="false">
      <c r="A254" s="45" t="s">
        <v>484</v>
      </c>
      <c r="B254" s="45"/>
      <c r="C254" s="45"/>
      <c r="D254" s="45" t="s">
        <v>485</v>
      </c>
      <c r="E254" s="45"/>
      <c r="F254" s="46"/>
      <c r="G254" s="45" t="n">
        <v>1</v>
      </c>
      <c r="H254" s="45"/>
      <c r="I254" s="47" t="n">
        <f aca="false">SUM(I255:I261)</f>
        <v>12702.34</v>
      </c>
      <c r="J254" s="48" t="n">
        <f aca="false">SUM(J255:J261)</f>
        <v>0.00756385842229437</v>
      </c>
      <c r="K254" s="44" t="str">
        <f aca="false">IF(ISBLANK($A254),"",HYPERLINK("#ANALÍTICA!A"&amp;MATCH($A254,ANALÍTICA!A:A,0),"Link"))</f>
        <v>Link</v>
      </c>
    </row>
    <row r="255" s="25" customFormat="true" ht="25.5" hidden="false" customHeight="false" outlineLevel="0" collapsed="false">
      <c r="A255" s="49" t="s">
        <v>486</v>
      </c>
      <c r="B255" s="50" t="s">
        <v>487</v>
      </c>
      <c r="C255" s="49" t="str">
        <f aca="false">UPPER(VLOOKUP(B255,ANALÍTICA!$B:$J,2,0))</f>
        <v>SINAPI</v>
      </c>
      <c r="D255" s="49" t="str">
        <f aca="false">UPPER(VLOOKUP(B255,ANALÍTICA!$B:$J,3,0))</f>
        <v>TOMADA BAIXA DE EMBUTIR (2 MÓDULOS), 2P+T 10 A, INCLUINDO SUPORTE E PLACA - FORNECIMENTO E INSTALAÇÃO. AF_03/2023</v>
      </c>
      <c r="E255" s="51" t="str">
        <f aca="false">UPPER(VLOOKUP(B255,ANALÍTICA!$B:$J,6,0))</f>
        <v>UN</v>
      </c>
      <c r="F255" s="52" t="n">
        <v>9</v>
      </c>
      <c r="G255" s="53" t="n">
        <f aca="false">VLOOKUP(B255,ANALÍTICA!$B:$J,8,0)</f>
        <v>45.5</v>
      </c>
      <c r="H255" s="53" t="n">
        <f aca="false">TRUNC(G255*(1+$J$9),2)</f>
        <v>59.05</v>
      </c>
      <c r="I255" s="53" t="n">
        <f aca="false">TRUNC(H255*F255,2)</f>
        <v>531.45</v>
      </c>
      <c r="J255" s="54" t="n">
        <f aca="false">I255/$I$343</f>
        <v>0.000316462365086145</v>
      </c>
      <c r="K255" s="44" t="str">
        <f aca="false">IF(ISBLANK($A255),"",HYPERLINK("#ANALÍTICA!A"&amp;MATCH($A255,ANALÍTICA!A:A,0),"Link"))</f>
        <v>Link</v>
      </c>
    </row>
    <row r="256" s="25" customFormat="true" ht="25.5" hidden="false" customHeight="false" outlineLevel="0" collapsed="false">
      <c r="A256" s="49" t="s">
        <v>488</v>
      </c>
      <c r="B256" s="50" t="s">
        <v>489</v>
      </c>
      <c r="C256" s="49" t="str">
        <f aca="false">UPPER(VLOOKUP(B256,ANALÍTICA!$B:$J,2,0))</f>
        <v>SINAPI</v>
      </c>
      <c r="D256" s="49" t="str">
        <f aca="false">UPPER(VLOOKUP(B256,ANALÍTICA!$B:$J,3,0))</f>
        <v>TOMADA BAIXA DE EMBUTIR (1 MÓDULO), 2P+T 10 A, INCLUINDO SUPORTE E PLACA - FORNECIMENTO E INSTALAÇÃO. AF_03/2023</v>
      </c>
      <c r="E256" s="51" t="str">
        <f aca="false">UPPER(VLOOKUP(B256,ANALÍTICA!$B:$J,6,0))</f>
        <v>UN</v>
      </c>
      <c r="F256" s="52" t="n">
        <v>11</v>
      </c>
      <c r="G256" s="53" t="n">
        <f aca="false">VLOOKUP(B256,ANALÍTICA!$B:$J,8,0)</f>
        <v>29.45</v>
      </c>
      <c r="H256" s="53" t="n">
        <f aca="false">TRUNC(G256*(1+$J$9),2)</f>
        <v>38.22</v>
      </c>
      <c r="I256" s="53" t="n">
        <f aca="false">TRUNC(H256*F256,2)</f>
        <v>420.42</v>
      </c>
      <c r="J256" s="54" t="n">
        <f aca="false">I256/$I$343</f>
        <v>0.00025034736575316</v>
      </c>
      <c r="K256" s="44" t="str">
        <f aca="false">IF(ISBLANK($A256),"",HYPERLINK("#ANALÍTICA!A"&amp;MATCH($A256,ANALÍTICA!A:A,0),"Link"))</f>
        <v>Link</v>
      </c>
    </row>
    <row r="257" s="25" customFormat="true" ht="25.5" hidden="false" customHeight="false" outlineLevel="0" collapsed="false">
      <c r="A257" s="49" t="s">
        <v>490</v>
      </c>
      <c r="B257" s="50" t="s">
        <v>491</v>
      </c>
      <c r="C257" s="49" t="str">
        <f aca="false">UPPER(VLOOKUP(B257,ANALÍTICA!$B:$J,2,0))</f>
        <v>SINAPI</v>
      </c>
      <c r="D257" s="49" t="str">
        <f aca="false">UPPER(VLOOKUP(B257,ANALÍTICA!$B:$J,3,0))</f>
        <v>TOMADA MÉDIA DE EMBUTIR (2 MÓDULOS), 2P+T 10 A, INCLUINDO SUPORTE E PLACA - FORNECIMENTO E INSTALAÇÃO. AF_03/2023</v>
      </c>
      <c r="E257" s="51" t="str">
        <f aca="false">UPPER(VLOOKUP(B257,ANALÍTICA!$B:$J,6,0))</f>
        <v>UN</v>
      </c>
      <c r="F257" s="52" t="n">
        <v>2</v>
      </c>
      <c r="G257" s="53" t="n">
        <f aca="false">VLOOKUP(B257,ANALÍTICA!$B:$J,8,0)</f>
        <v>52.8</v>
      </c>
      <c r="H257" s="53" t="n">
        <f aca="false">TRUNC(G257*(1+$J$9),2)</f>
        <v>68.52</v>
      </c>
      <c r="I257" s="53" t="n">
        <f aca="false">TRUNC(H257*F257,2)</f>
        <v>137.04</v>
      </c>
      <c r="J257" s="54" t="n">
        <f aca="false">I257/$I$343</f>
        <v>8.16031658884285E-005</v>
      </c>
      <c r="K257" s="44" t="str">
        <f aca="false">IF(ISBLANK($A257),"",HYPERLINK("#ANALÍTICA!A"&amp;MATCH($A257,ANALÍTICA!A:A,0),"Link"))</f>
        <v>Link</v>
      </c>
    </row>
    <row r="258" s="25" customFormat="true" ht="25.5" hidden="false" customHeight="false" outlineLevel="0" collapsed="false">
      <c r="A258" s="49" t="s">
        <v>492</v>
      </c>
      <c r="B258" s="50" t="s">
        <v>493</v>
      </c>
      <c r="C258" s="49" t="str">
        <f aca="false">UPPER(VLOOKUP(B258,ANALÍTICA!$B:$J,2,0))</f>
        <v>SINAPI</v>
      </c>
      <c r="D258" s="49" t="str">
        <f aca="false">UPPER(VLOOKUP(B258,ANALÍTICA!$B:$J,3,0))</f>
        <v>TOMADA MÉDIA DE EMBUTIR (1 MÓDULO), 2P+T 10 A, INCLUINDO SUPORTE E PLACA - FORNECIMENTO E INSTALAÇÃO. AF_03/2023</v>
      </c>
      <c r="E258" s="51" t="str">
        <f aca="false">UPPER(VLOOKUP(B258,ANALÍTICA!$B:$J,6,0))</f>
        <v>UN</v>
      </c>
      <c r="F258" s="52" t="n">
        <v>6</v>
      </c>
      <c r="G258" s="53" t="n">
        <f aca="false">VLOOKUP(B258,ANALÍTICA!$B:$J,8,0)</f>
        <v>33.07</v>
      </c>
      <c r="H258" s="53" t="n">
        <f aca="false">TRUNC(G258*(1+$J$9),2)</f>
        <v>42.92</v>
      </c>
      <c r="I258" s="53" t="n">
        <f aca="false">TRUNC(H258*F258,2)</f>
        <v>257.52</v>
      </c>
      <c r="J258" s="54" t="n">
        <f aca="false">I258/$I$343</f>
        <v>0.000153345353762318</v>
      </c>
      <c r="K258" s="44" t="str">
        <f aca="false">IF(ISBLANK($A258),"",HYPERLINK("#ANALÍTICA!A"&amp;MATCH($A258,ANALÍTICA!A:A,0),"Link"))</f>
        <v>Link</v>
      </c>
    </row>
    <row r="259" s="25" customFormat="true" ht="25.5" hidden="false" customHeight="false" outlineLevel="0" collapsed="false">
      <c r="A259" s="49" t="s">
        <v>494</v>
      </c>
      <c r="B259" s="50" t="s">
        <v>495</v>
      </c>
      <c r="C259" s="49" t="str">
        <f aca="false">UPPER(VLOOKUP(B259,ANALÍTICA!$B:$J,2,0))</f>
        <v>SINAPI</v>
      </c>
      <c r="D259" s="49" t="str">
        <f aca="false">UPPER(VLOOKUP(B259,ANALÍTICA!$B:$J,3,0))</f>
        <v>TOMADA ALTA DE EMBUTIR (1 MÓDULO), 2P+T 10 A, INCLUINDO SUPORTE E PLACA - FORNECIMENTO E INSTALAÇÃO. AF_03/2023</v>
      </c>
      <c r="E259" s="51" t="str">
        <f aca="false">UPPER(VLOOKUP(B259,ANALÍTICA!$B:$J,6,0))</f>
        <v>UN</v>
      </c>
      <c r="F259" s="52" t="n">
        <v>14</v>
      </c>
      <c r="G259" s="53" t="n">
        <f aca="false">VLOOKUP(B259,ANALÍTICA!$B:$J,8,0)</f>
        <v>42.45</v>
      </c>
      <c r="H259" s="53" t="n">
        <f aca="false">TRUNC(G259*(1+$J$9),2)</f>
        <v>55.09</v>
      </c>
      <c r="I259" s="53" t="n">
        <f aca="false">TRUNC(H259*F259,2)</f>
        <v>771.26</v>
      </c>
      <c r="J259" s="54" t="n">
        <f aca="false">I259/$I$343</f>
        <v>0.000459261950694026</v>
      </c>
      <c r="K259" s="44" t="str">
        <f aca="false">IF(ISBLANK($A259),"",HYPERLINK("#ANALÍTICA!A"&amp;MATCH($A259,ANALÍTICA!A:A,0),"Link"))</f>
        <v>Link</v>
      </c>
    </row>
    <row r="260" s="25" customFormat="true" ht="38.25" hidden="false" customHeight="false" outlineLevel="0" collapsed="false">
      <c r="A260" s="49" t="s">
        <v>496</v>
      </c>
      <c r="B260" s="50" t="s">
        <v>497</v>
      </c>
      <c r="C260" s="49" t="str">
        <f aca="false">UPPER(VLOOKUP(B260,ANALÍTICA!$B:$J,2,0))</f>
        <v>SINAPI</v>
      </c>
      <c r="D260" s="49" t="str">
        <f aca="false">UPPER(VLOOKUP(B260,ANALÍTICA!$B:$J,3,0))</f>
        <v>CABO DE COBRE FLEXÍVEL ISOLADO, 2,5 MM², ANTI-CHAMA 450/750 V, PARA CIRCUITOS TERMINAIS - FORNECIMENTO E INSTALAÇÃO. AF_03/2023</v>
      </c>
      <c r="E260" s="51" t="str">
        <f aca="false">UPPER(VLOOKUP(B260,ANALÍTICA!$B:$J,6,0))</f>
        <v>M</v>
      </c>
      <c r="F260" s="52" t="n">
        <v>2060</v>
      </c>
      <c r="G260" s="53" t="n">
        <f aca="false">VLOOKUP(B260,ANALÍTICA!$B:$J,8,0)</f>
        <v>3.85</v>
      </c>
      <c r="H260" s="53" t="n">
        <f aca="false">TRUNC(G260*(1+$J$9),2)</f>
        <v>4.99</v>
      </c>
      <c r="I260" s="53" t="n">
        <f aca="false">TRUNC(H260*F260,2)</f>
        <v>10279.4</v>
      </c>
      <c r="J260" s="54" t="n">
        <f aca="false">I260/$I$343</f>
        <v>0.00612107109919375</v>
      </c>
      <c r="K260" s="44" t="str">
        <f aca="false">IF(ISBLANK($A260),"",HYPERLINK("#ANALÍTICA!A"&amp;MATCH($A260,ANALÍTICA!A:A,0),"Link"))</f>
        <v>Link</v>
      </c>
    </row>
    <row r="261" s="25" customFormat="true" ht="38.25" hidden="false" customHeight="false" outlineLevel="0" collapsed="false">
      <c r="A261" s="49" t="s">
        <v>498</v>
      </c>
      <c r="B261" s="50" t="s">
        <v>499</v>
      </c>
      <c r="C261" s="49" t="str">
        <f aca="false">UPPER(VLOOKUP(B261,ANALÍTICA!$B:$J,2,0))</f>
        <v>PRÓPRIO</v>
      </c>
      <c r="D261" s="49" t="str">
        <f aca="false">UPPER(VLOOKUP(B261,ANALÍTICA!$B:$J,3,0))</f>
        <v>PONTO DE FORÇA PARA EQUIPAMENTOS DE AR CONDICIONADO SPLIT, EXECUTADO EM CAIXA RETANGULAR 4"X2", PVC, INSTALADO EM ÁREA EXTERNA - FORNECIMENTO E INSTALAÇÂO</v>
      </c>
      <c r="E261" s="51" t="str">
        <f aca="false">UPPER(VLOOKUP(B261,ANALÍTICA!$B:$J,6,0))</f>
        <v>UN</v>
      </c>
      <c r="F261" s="52" t="n">
        <v>5</v>
      </c>
      <c r="G261" s="53" t="n">
        <f aca="false">VLOOKUP(B261,ANALÍTICA!$B:$J,8,0)</f>
        <v>47.04</v>
      </c>
      <c r="H261" s="53" t="n">
        <f aca="false">TRUNC(G261*(1+$J$9),2)</f>
        <v>61.05</v>
      </c>
      <c r="I261" s="53" t="n">
        <f aca="false">TRUNC(H261*F261,2)</f>
        <v>305.25</v>
      </c>
      <c r="J261" s="54" t="n">
        <f aca="false">I261/$I$343</f>
        <v>0.000181767121916541</v>
      </c>
      <c r="K261" s="44" t="str">
        <f aca="false">IF(ISBLANK($A261),"",HYPERLINK("#ANALÍTICA!A"&amp;MATCH($A261,ANALÍTICA!A:A,0),"Link"))</f>
        <v>Link</v>
      </c>
    </row>
    <row r="262" s="25" customFormat="true" ht="14.25" hidden="false" customHeight="false" outlineLevel="0" collapsed="false">
      <c r="A262" s="45" t="s">
        <v>500</v>
      </c>
      <c r="B262" s="45"/>
      <c r="C262" s="45"/>
      <c r="D262" s="45" t="s">
        <v>501</v>
      </c>
      <c r="E262" s="45"/>
      <c r="F262" s="46"/>
      <c r="G262" s="45" t="n">
        <v>1</v>
      </c>
      <c r="H262" s="45"/>
      <c r="I262" s="47" t="n">
        <f aca="false">SUM(I263:I268)</f>
        <v>14259.38</v>
      </c>
      <c r="J262" s="48" t="n">
        <f aca="false">SUM(J263:J268)</f>
        <v>0.00849102854353575</v>
      </c>
      <c r="K262" s="44" t="str">
        <f aca="false">IF(ISBLANK($A262),"",HYPERLINK("#ANALÍTICA!A"&amp;MATCH($A262,ANALÍTICA!A:A,0),"Link"))</f>
        <v>Link</v>
      </c>
    </row>
    <row r="263" s="25" customFormat="true" ht="51" hidden="false" customHeight="false" outlineLevel="0" collapsed="false">
      <c r="A263" s="49" t="s">
        <v>502</v>
      </c>
      <c r="B263" s="50" t="s">
        <v>503</v>
      </c>
      <c r="C263" s="49" t="str">
        <f aca="false">UPPER(VLOOKUP(B263,ANALÍTICA!$B:$J,2,0))</f>
        <v>PRÓPRIO</v>
      </c>
      <c r="D263" s="49" t="str">
        <f aca="false">UPPER(VLOOKUP(B263,ANALÍTICA!$B:$J,3,0))</f>
        <v>LUMINÁRIA DE EMBUTIR COM REFLETOR E ALETAS EM ALUMÍNIO, COM DUAS LÂMPADAS TUBOLEDS T5 DE 20W, LIGADA EM TOMADA INSTALADA EM CONDULETE ATRAVÉS DE CABO 3X1,5MM² - FORNECIMENTO E INSTALAÇÃO</v>
      </c>
      <c r="E263" s="51" t="str">
        <f aca="false">UPPER(VLOOKUP(B263,ANALÍTICA!$B:$J,6,0))</f>
        <v>UN</v>
      </c>
      <c r="F263" s="52" t="n">
        <v>23</v>
      </c>
      <c r="G263" s="53" t="n">
        <f aca="false">VLOOKUP(B263,ANALÍTICA!$B:$J,8,0)</f>
        <v>336.49</v>
      </c>
      <c r="H263" s="53" t="n">
        <f aca="false">TRUNC(G263*(1+$J$9),2)</f>
        <v>436.73</v>
      </c>
      <c r="I263" s="53" t="n">
        <f aca="false">TRUNC(H263*F263,2)</f>
        <v>10044.79</v>
      </c>
      <c r="J263" s="54" t="n">
        <f aca="false">I263/$I$343</f>
        <v>0.00598136795595759</v>
      </c>
      <c r="K263" s="44" t="str">
        <f aca="false">IF(ISBLANK($A263),"",HYPERLINK("#ANALÍTICA!A"&amp;MATCH($A263,ANALÍTICA!A:A,0),"Link"))</f>
        <v>Link</v>
      </c>
    </row>
    <row r="264" s="25" customFormat="true" ht="51" hidden="false" customHeight="false" outlineLevel="0" collapsed="false">
      <c r="A264" s="49" t="s">
        <v>504</v>
      </c>
      <c r="B264" s="50" t="s">
        <v>505</v>
      </c>
      <c r="C264" s="49" t="str">
        <f aca="false">UPPER(VLOOKUP(B264,ANALÍTICA!$B:$J,2,0))</f>
        <v>PRÓPRIO</v>
      </c>
      <c r="D264" s="49" t="str">
        <f aca="false">UPPER(VLOOKUP(B264,ANALÍTICA!$B:$J,3,0))</f>
        <v>LUMINÁRIA CIRCULAR DE EMBUTIR COM REFLETOR EM ALUMÍNIO ANODIZADO, COM 2 LÂMPADAS LED DE 10W BASE E27, LIGADA EM TOMADA INSTALADA EM CONDULETE ATRAVÉS DE CABO 3X1,5MM² - FORNECIMENTO E INSTALAÇÃO.</v>
      </c>
      <c r="E264" s="51" t="str">
        <f aca="false">UPPER(VLOOKUP(B264,ANALÍTICA!$B:$J,6,0))</f>
        <v>UN</v>
      </c>
      <c r="F264" s="52" t="n">
        <v>20</v>
      </c>
      <c r="G264" s="53" t="n">
        <f aca="false">VLOOKUP(B264,ANALÍTICA!$B:$J,8,0)</f>
        <v>134.89</v>
      </c>
      <c r="H264" s="53" t="n">
        <f aca="false">TRUNC(G264*(1+$J$9),2)</f>
        <v>175.07</v>
      </c>
      <c r="I264" s="53" t="n">
        <f aca="false">TRUNC(H264*F264,2)</f>
        <v>3501.4</v>
      </c>
      <c r="J264" s="54" t="n">
        <f aca="false">I264/$I$343</f>
        <v>0.00208497756160058</v>
      </c>
      <c r="K264" s="44" t="str">
        <f aca="false">IF(ISBLANK($A264),"",HYPERLINK("#ANALÍTICA!A"&amp;MATCH($A264,ANALÍTICA!A:A,0),"Link"))</f>
        <v>Link</v>
      </c>
    </row>
    <row r="265" s="25" customFormat="true" ht="25.5" hidden="false" customHeight="false" outlineLevel="0" collapsed="false">
      <c r="A265" s="49" t="s">
        <v>506</v>
      </c>
      <c r="B265" s="50" t="s">
        <v>507</v>
      </c>
      <c r="C265" s="49" t="str">
        <f aca="false">UPPER(VLOOKUP(B265,ANALÍTICA!$B:$J,2,0))</f>
        <v>SINAPI</v>
      </c>
      <c r="D265" s="49" t="str">
        <f aca="false">UPPER(VLOOKUP(B265,ANALÍTICA!$B:$J,3,0))</f>
        <v>INTERRUPTOR SIMPLES (1 MÓDULO), 10A/250V, INCLUINDO SUPORTE E PLACA - FORNECIMENTO E INSTALAÇÃO. AF_03/2023</v>
      </c>
      <c r="E265" s="51" t="str">
        <f aca="false">UPPER(VLOOKUP(B265,ANALÍTICA!$B:$J,6,0))</f>
        <v>UN</v>
      </c>
      <c r="F265" s="52" t="n">
        <v>9</v>
      </c>
      <c r="G265" s="53" t="n">
        <f aca="false">VLOOKUP(B265,ANALÍTICA!$B:$J,8,0)</f>
        <v>28.07</v>
      </c>
      <c r="H265" s="53" t="n">
        <f aca="false">TRUNC(G265*(1+$J$9),2)</f>
        <v>36.43</v>
      </c>
      <c r="I265" s="53" t="n">
        <f aca="false">TRUNC(H265*F265,2)</f>
        <v>327.87</v>
      </c>
      <c r="J265" s="54" t="n">
        <f aca="false">I265/$I$343</f>
        <v>0.000195236646233502</v>
      </c>
      <c r="K265" s="44" t="str">
        <f aca="false">IF(ISBLANK($A265),"",HYPERLINK("#ANALÍTICA!A"&amp;MATCH($A265,ANALÍTICA!A:A,0),"Link"))</f>
        <v>Link</v>
      </c>
    </row>
    <row r="266" s="25" customFormat="true" ht="25.5" hidden="false" customHeight="false" outlineLevel="0" collapsed="false">
      <c r="A266" s="49" t="s">
        <v>508</v>
      </c>
      <c r="B266" s="50" t="s">
        <v>509</v>
      </c>
      <c r="C266" s="49" t="str">
        <f aca="false">UPPER(VLOOKUP(B266,ANALÍTICA!$B:$J,2,0))</f>
        <v>SINAPI</v>
      </c>
      <c r="D266" s="49" t="str">
        <f aca="false">UPPER(VLOOKUP(B266,ANALÍTICA!$B:$J,3,0))</f>
        <v>INTERRUPTOR SIMPLES (2 MÓDULOS), 10A/250V, INCLUINDO SUPORTE E PLACA - FORNECIMENTO E INSTALAÇÃO. AF_03/2023</v>
      </c>
      <c r="E266" s="51" t="str">
        <f aca="false">UPPER(VLOOKUP(B266,ANALÍTICA!$B:$J,6,0))</f>
        <v>UN</v>
      </c>
      <c r="F266" s="52" t="n">
        <v>4</v>
      </c>
      <c r="G266" s="53" t="n">
        <f aca="false">VLOOKUP(B266,ANALÍTICA!$B:$J,8,0)</f>
        <v>42.78</v>
      </c>
      <c r="H266" s="53" t="n">
        <f aca="false">TRUNC(G266*(1+$J$9),2)</f>
        <v>55.52</v>
      </c>
      <c r="I266" s="53" t="n">
        <f aca="false">TRUNC(H266*F266,2)</f>
        <v>222.08</v>
      </c>
      <c r="J266" s="54" t="n">
        <f aca="false">I266/$I$343</f>
        <v>0.000132241908059707</v>
      </c>
      <c r="K266" s="44" t="str">
        <f aca="false">IF(ISBLANK($A266),"",HYPERLINK("#ANALÍTICA!A"&amp;MATCH($A266,ANALÍTICA!A:A,0),"Link"))</f>
        <v>Link</v>
      </c>
    </row>
    <row r="267" s="25" customFormat="true" ht="25.5" hidden="false" customHeight="false" outlineLevel="0" collapsed="false">
      <c r="A267" s="49" t="s">
        <v>510</v>
      </c>
      <c r="B267" s="50" t="s">
        <v>511</v>
      </c>
      <c r="C267" s="49" t="str">
        <f aca="false">UPPER(VLOOKUP(B267,ANALÍTICA!$B:$J,2,0))</f>
        <v>SINAPI</v>
      </c>
      <c r="D267" s="49" t="str">
        <f aca="false">UPPER(VLOOKUP(B267,ANALÍTICA!$B:$J,3,0))</f>
        <v>INTERRUPTOR SIMPLES (3 MÓDULOS), 10A/250V, INCLUINDO SUPORTE E PLACA - FORNECIMENTO E INSTALAÇÃO. AF_03/2023</v>
      </c>
      <c r="E267" s="51" t="str">
        <f aca="false">UPPER(VLOOKUP(B267,ANALÍTICA!$B:$J,6,0))</f>
        <v>UN</v>
      </c>
      <c r="F267" s="52" t="n">
        <v>1</v>
      </c>
      <c r="G267" s="53" t="n">
        <f aca="false">VLOOKUP(B267,ANALÍTICA!$B:$J,8,0)</f>
        <v>57.5</v>
      </c>
      <c r="H267" s="53" t="n">
        <f aca="false">TRUNC(G267*(1+$J$9),2)</f>
        <v>74.62</v>
      </c>
      <c r="I267" s="53" t="n">
        <f aca="false">TRUNC(H267*F267,2)</f>
        <v>74.62</v>
      </c>
      <c r="J267" s="54" t="n">
        <f aca="false">I267/$I$343</f>
        <v>4.44339480341107E-005</v>
      </c>
      <c r="K267" s="44" t="str">
        <f aca="false">IF(ISBLANK($A267),"",HYPERLINK("#ANALÍTICA!A"&amp;MATCH($A267,ANALÍTICA!A:A,0),"Link"))</f>
        <v>Link</v>
      </c>
    </row>
    <row r="268" s="25" customFormat="true" ht="25.5" hidden="false" customHeight="false" outlineLevel="0" collapsed="false">
      <c r="A268" s="49" t="s">
        <v>512</v>
      </c>
      <c r="B268" s="50" t="s">
        <v>513</v>
      </c>
      <c r="C268" s="49" t="str">
        <f aca="false">UPPER(VLOOKUP(B268,ANALÍTICA!$B:$J,2,0))</f>
        <v>SINAPI</v>
      </c>
      <c r="D268" s="49" t="str">
        <f aca="false">UPPER(VLOOKUP(B268,ANALÍTICA!$B:$J,3,0))</f>
        <v>INTERRUPTOR PARALELO (1 MÓDULO), 10A/250V, INCLUINDO SUPORTE E PLACA - FORNECIMENTO E INSTALAÇÃO. AF_03/2023</v>
      </c>
      <c r="E268" s="51" t="str">
        <f aca="false">UPPER(VLOOKUP(B268,ANALÍTICA!$B:$J,6,0))</f>
        <v>UN</v>
      </c>
      <c r="F268" s="52" t="n">
        <v>2</v>
      </c>
      <c r="G268" s="53" t="n">
        <f aca="false">VLOOKUP(B268,ANALÍTICA!$B:$J,8,0)</f>
        <v>34.14</v>
      </c>
      <c r="H268" s="53" t="n">
        <f aca="false">TRUNC(G268*(1+$J$9),2)</f>
        <v>44.31</v>
      </c>
      <c r="I268" s="53" t="n">
        <f aca="false">TRUNC(H268*F268,2)</f>
        <v>88.62</v>
      </c>
      <c r="J268" s="54" t="n">
        <f aca="false">I268/$I$343</f>
        <v>5.27705236502666E-005</v>
      </c>
      <c r="K268" s="44" t="str">
        <f aca="false">IF(ISBLANK($A268),"",HYPERLINK("#ANALÍTICA!A"&amp;MATCH($A268,ANALÍTICA!A:A,0),"Link"))</f>
        <v>Link</v>
      </c>
    </row>
    <row r="269" s="25" customFormat="true" ht="30" hidden="false" customHeight="true" outlineLevel="0" collapsed="false">
      <c r="A269" s="39" t="s">
        <v>514</v>
      </c>
      <c r="B269" s="39"/>
      <c r="C269" s="39"/>
      <c r="D269" s="39" t="s">
        <v>515</v>
      </c>
      <c r="E269" s="39"/>
      <c r="F269" s="40"/>
      <c r="G269" s="41" t="n">
        <v>1</v>
      </c>
      <c r="H269" s="42"/>
      <c r="I269" s="40" t="n">
        <f aca="false">SUM(I270,I282)</f>
        <v>19029.04</v>
      </c>
      <c r="J269" s="43" t="n">
        <f aca="false">SUM(J270,J282)</f>
        <v>0.0113312164902039</v>
      </c>
      <c r="K269" s="44" t="str">
        <f aca="false">IF(ISBLANK($A269),"",HYPERLINK("#ANALÍTICA!A"&amp;MATCH($A269,ANALÍTICA!A:A,0),"Link"))</f>
        <v>Link</v>
      </c>
    </row>
    <row r="270" s="25" customFormat="true" ht="14.25" hidden="false" customHeight="false" outlineLevel="0" collapsed="false">
      <c r="A270" s="45" t="s">
        <v>516</v>
      </c>
      <c r="B270" s="45"/>
      <c r="C270" s="45"/>
      <c r="D270" s="45" t="s">
        <v>459</v>
      </c>
      <c r="E270" s="45"/>
      <c r="F270" s="46"/>
      <c r="G270" s="45" t="n">
        <v>1</v>
      </c>
      <c r="H270" s="45"/>
      <c r="I270" s="47" t="n">
        <f aca="false">SUM(I271:I281)</f>
        <v>9091.19</v>
      </c>
      <c r="J270" s="48" t="n">
        <f aca="false">SUM(J271:J281)</f>
        <v>0.00541352806256</v>
      </c>
      <c r="K270" s="44" t="str">
        <f aca="false">IF(ISBLANK($A270),"",HYPERLINK("#ANALÍTICA!A"&amp;MATCH($A270,ANALÍTICA!A:A,0),"Link"))</f>
        <v>Link</v>
      </c>
    </row>
    <row r="271" s="25" customFormat="true" ht="38.25" hidden="false" customHeight="false" outlineLevel="0" collapsed="false">
      <c r="A271" s="49" t="s">
        <v>517</v>
      </c>
      <c r="B271" s="50" t="s">
        <v>518</v>
      </c>
      <c r="C271" s="49" t="str">
        <f aca="false">UPPER(VLOOKUP(B271,ANALÍTICA!$B:$J,2,0))</f>
        <v>PRÓPRIO</v>
      </c>
      <c r="D271" s="49" t="str">
        <f aca="false">UPPER(VLOOKUP(B271,ANALÍTICA!$B:$J,3,0))</f>
        <v>ELETROCALHA GALVANIZADA A FOGO, LISA, CHAPA #18 - PAREDE 1,25 MM - DIM. 100 X 50 - INCLUSIVE CONEXÕES E ACESSÓRIOS - FORNECIMENTO E INSTALAÇÃO</v>
      </c>
      <c r="E271" s="51" t="str">
        <f aca="false">UPPER(VLOOKUP(B271,ANALÍTICA!$B:$J,6,0))</f>
        <v>M</v>
      </c>
      <c r="F271" s="52" t="n">
        <v>8</v>
      </c>
      <c r="G271" s="53" t="n">
        <f aca="false">VLOOKUP(B271,ANALÍTICA!$B:$J,8,0)</f>
        <v>97.63</v>
      </c>
      <c r="H271" s="53" t="n">
        <f aca="false">TRUNC(G271*(1+$J$9),2)</f>
        <v>126.71</v>
      </c>
      <c r="I271" s="53" t="n">
        <f aca="false">TRUNC(H271*F271,2)</f>
        <v>1013.68</v>
      </c>
      <c r="J271" s="54" t="n">
        <f aca="false">I271/$I$343</f>
        <v>0.000603615712184634</v>
      </c>
      <c r="K271" s="44" t="str">
        <f aca="false">IF(ISBLANK($A271),"",HYPERLINK("#ANALÍTICA!A"&amp;MATCH($A271,ANALÍTICA!A:A,0),"Link"))</f>
        <v>Link</v>
      </c>
    </row>
    <row r="272" s="25" customFormat="true" ht="38.25" hidden="false" customHeight="false" outlineLevel="0" collapsed="false">
      <c r="A272" s="49" t="s">
        <v>519</v>
      </c>
      <c r="B272" s="50" t="s">
        <v>479</v>
      </c>
      <c r="C272" s="49" t="str">
        <f aca="false">UPPER(VLOOKUP(B272,ANALÍTICA!$B:$J,2,0))</f>
        <v>SINAPI</v>
      </c>
      <c r="D272" s="49" t="str">
        <f aca="false">UPPER(VLOOKUP(B272,ANALÍTICA!$B:$J,3,0))</f>
        <v>ELETRODUTO FLEXÍVEL CORRUGADO REFORÇADO, PVC, DN 32 MM (1"), PARA CIRCUITOS TERMINAIS, INSTALADO EM PAREDE - FORNECIMENTO E INSTALAÇÃO. AF_03/2023</v>
      </c>
      <c r="E272" s="51" t="str">
        <f aca="false">UPPER(VLOOKUP(B272,ANALÍTICA!$B:$J,6,0))</f>
        <v>M</v>
      </c>
      <c r="F272" s="52" t="n">
        <v>48</v>
      </c>
      <c r="G272" s="53" t="n">
        <f aca="false">VLOOKUP(B272,ANALÍTICA!$B:$J,8,0)</f>
        <v>15.6</v>
      </c>
      <c r="H272" s="53" t="n">
        <f aca="false">TRUNC(G272*(1+$J$9),2)</f>
        <v>20.24</v>
      </c>
      <c r="I272" s="53" t="n">
        <f aca="false">TRUNC(H272*F272,2)</f>
        <v>971.52</v>
      </c>
      <c r="J272" s="54" t="n">
        <f aca="false">I272/$I$343</f>
        <v>0.000578510710186267</v>
      </c>
      <c r="K272" s="44" t="str">
        <f aca="false">IF(ISBLANK($A272),"",HYPERLINK("#ANALÍTICA!A"&amp;MATCH($A272,ANALÍTICA!A:A,0),"Link"))</f>
        <v>Link</v>
      </c>
    </row>
    <row r="273" s="25" customFormat="true" ht="25.5" hidden="false" customHeight="false" outlineLevel="0" collapsed="false">
      <c r="A273" s="49" t="s">
        <v>520</v>
      </c>
      <c r="B273" s="50" t="s">
        <v>483</v>
      </c>
      <c r="C273" s="49" t="str">
        <f aca="false">UPPER(VLOOKUP(B273,ANALÍTICA!$B:$J,2,0))</f>
        <v>SINAPI</v>
      </c>
      <c r="D273" s="49" t="str">
        <f aca="false">UPPER(VLOOKUP(B273,ANALÍTICA!$B:$J,3,0))</f>
        <v>CHUMBAMENTO LINEAR EM ALVENARIA PARA RAMAIS/DISTRIBUIÇÃO COM DIÂMETROS MENORES OU IGUAIS A 40 MM. AF_05/2015</v>
      </c>
      <c r="E273" s="51" t="str">
        <f aca="false">UPPER(VLOOKUP(B273,ANALÍTICA!$B:$J,6,0))</f>
        <v>M</v>
      </c>
      <c r="F273" s="52" t="n">
        <v>48</v>
      </c>
      <c r="G273" s="53" t="n">
        <f aca="false">VLOOKUP(B273,ANALÍTICA!$B:$J,8,0)</f>
        <v>11.97</v>
      </c>
      <c r="H273" s="53" t="n">
        <f aca="false">TRUNC(G273*(1+$J$9),2)</f>
        <v>15.53</v>
      </c>
      <c r="I273" s="53" t="n">
        <f aca="false">TRUNC(H273*F273,2)</f>
        <v>745.44</v>
      </c>
      <c r="J273" s="54" t="n">
        <f aca="false">I273/$I$343</f>
        <v>0.000443886923379087</v>
      </c>
      <c r="K273" s="44" t="str">
        <f aca="false">IF(ISBLANK($A273),"",HYPERLINK("#ANALÍTICA!A"&amp;MATCH($A273,ANALÍTICA!A:A,0),"Link"))</f>
        <v>Link</v>
      </c>
    </row>
    <row r="274" s="25" customFormat="true" ht="25.5" hidden="false" customHeight="false" outlineLevel="0" collapsed="false">
      <c r="A274" s="49" t="s">
        <v>521</v>
      </c>
      <c r="B274" s="50" t="s">
        <v>481</v>
      </c>
      <c r="C274" s="49" t="str">
        <f aca="false">UPPER(VLOOKUP(B274,ANALÍTICA!$B:$J,2,0))</f>
        <v>SINAPI</v>
      </c>
      <c r="D274" s="49" t="str">
        <f aca="false">UPPER(VLOOKUP(B274,ANALÍTICA!$B:$J,3,0))</f>
        <v>RASGO EM ALVENARIA PARA ELETRODUTOS COM DIAMETROS MENORES OU IGUAIS A 40 MM. AF_05/2015</v>
      </c>
      <c r="E274" s="51" t="str">
        <f aca="false">UPPER(VLOOKUP(B274,ANALÍTICA!$B:$J,6,0))</f>
        <v>M</v>
      </c>
      <c r="F274" s="52" t="n">
        <v>48</v>
      </c>
      <c r="G274" s="53" t="n">
        <f aca="false">VLOOKUP(B274,ANALÍTICA!$B:$J,8,0)</f>
        <v>6.39</v>
      </c>
      <c r="H274" s="53" t="n">
        <f aca="false">TRUNC(G274*(1+$J$9),2)</f>
        <v>8.29</v>
      </c>
      <c r="I274" s="53" t="n">
        <f aca="false">TRUNC(H274*F274,2)</f>
        <v>397.92</v>
      </c>
      <c r="J274" s="54" t="n">
        <f aca="false">I274/$I$343</f>
        <v>0.000236949297798624</v>
      </c>
      <c r="K274" s="44" t="str">
        <f aca="false">IF(ISBLANK($A274),"",HYPERLINK("#ANALÍTICA!A"&amp;MATCH($A274,ANALÍTICA!A:A,0),"Link"))</f>
        <v>Link</v>
      </c>
    </row>
    <row r="275" s="25" customFormat="true" ht="25.5" hidden="false" customHeight="false" outlineLevel="0" collapsed="false">
      <c r="A275" s="49" t="s">
        <v>522</v>
      </c>
      <c r="B275" s="50" t="s">
        <v>477</v>
      </c>
      <c r="C275" s="49" t="str">
        <f aca="false">UPPER(VLOOKUP(B275,ANALÍTICA!$B:$J,2,0))</f>
        <v>SINAPI</v>
      </c>
      <c r="D275" s="49" t="str">
        <f aca="false">UPPER(VLOOKUP(B275,ANALÍTICA!$B:$J,3,0))</f>
        <v>ELETRODUTO RÍGIDO SOLDÁVEL, PVC, DN 32 MM (1''), APARENTE - FORNECIMENTO E INSTALAÇÃO. AF_10/2022</v>
      </c>
      <c r="E275" s="51" t="str">
        <f aca="false">UPPER(VLOOKUP(B275,ANALÍTICA!$B:$J,6,0))</f>
        <v>M</v>
      </c>
      <c r="F275" s="52" t="n">
        <v>64</v>
      </c>
      <c r="G275" s="53" t="n">
        <f aca="false">VLOOKUP(B275,ANALÍTICA!$B:$J,8,0)</f>
        <v>18.58</v>
      </c>
      <c r="H275" s="53" t="n">
        <f aca="false">TRUNC(G275*(1+$J$9),2)</f>
        <v>24.11</v>
      </c>
      <c r="I275" s="53" t="n">
        <f aca="false">TRUNC(H275*F275,2)</f>
        <v>1543.04</v>
      </c>
      <c r="J275" s="54" t="n">
        <f aca="false">I275/$I$343</f>
        <v>0.000918833545625224</v>
      </c>
      <c r="K275" s="44" t="str">
        <f aca="false">IF(ISBLANK($A275),"",HYPERLINK("#ANALÍTICA!A"&amp;MATCH($A275,ANALÍTICA!A:A,0),"Link"))</f>
        <v>Link</v>
      </c>
    </row>
    <row r="276" s="25" customFormat="true" ht="25.5" hidden="false" customHeight="false" outlineLevel="0" collapsed="false">
      <c r="A276" s="49" t="s">
        <v>523</v>
      </c>
      <c r="B276" s="50" t="s">
        <v>524</v>
      </c>
      <c r="C276" s="49" t="str">
        <f aca="false">UPPER(VLOOKUP(B276,ANALÍTICA!$B:$J,2,0))</f>
        <v>SINAPI</v>
      </c>
      <c r="D276" s="49" t="str">
        <f aca="false">UPPER(VLOOKUP(B276,ANALÍTICA!$B:$J,3,0))</f>
        <v>CONDULETE DE PVC, TIPO X, PARA ELETRODUTO DE PVC SOLDÁVEL DN 32 MM (1</v>
      </c>
      <c r="E276" s="51" t="str">
        <f aca="false">UPPER(VLOOKUP(B276,ANALÍTICA!$B:$J,6,0))</f>
        <v>UN</v>
      </c>
      <c r="F276" s="52" t="n">
        <v>8</v>
      </c>
      <c r="G276" s="53" t="n">
        <f aca="false">VLOOKUP(B276,ANALÍTICA!$B:$J,8,0)</f>
        <v>47.14</v>
      </c>
      <c r="H276" s="53" t="n">
        <f aca="false">TRUNC(G276*(1+$J$9),2)</f>
        <v>61.18</v>
      </c>
      <c r="I276" s="53" t="n">
        <f aca="false">TRUNC(H276*F276,2)</f>
        <v>489.44</v>
      </c>
      <c r="J276" s="54" t="n">
        <f aca="false">I276/$I$343</f>
        <v>0.000291446683540809</v>
      </c>
      <c r="K276" s="44" t="str">
        <f aca="false">IF(ISBLANK($A276),"",HYPERLINK("#ANALÍTICA!A"&amp;MATCH($A276,ANALÍTICA!A:A,0),"Link"))</f>
        <v>Link</v>
      </c>
    </row>
    <row r="277" s="25" customFormat="true" ht="25.5" hidden="false" customHeight="false" outlineLevel="0" collapsed="false">
      <c r="A277" s="49" t="s">
        <v>525</v>
      </c>
      <c r="B277" s="50" t="s">
        <v>453</v>
      </c>
      <c r="C277" s="49" t="str">
        <f aca="false">UPPER(VLOOKUP(B277,ANALÍTICA!$B:$J,2,0))</f>
        <v>PRÓPRIO</v>
      </c>
      <c r="D277" s="49" t="str">
        <f aca="false">UPPER(VLOOKUP(B277,ANALÍTICA!$B:$J,3,0))</f>
        <v>ELETRODUTO 2" PEAD ENTERRADO - FORNECIMENTO E INSTALAÇÃO</v>
      </c>
      <c r="E277" s="51" t="str">
        <f aca="false">UPPER(VLOOKUP(B277,ANALÍTICA!$B:$J,6,0))</f>
        <v>M</v>
      </c>
      <c r="F277" s="52" t="n">
        <v>42</v>
      </c>
      <c r="G277" s="53" t="n">
        <f aca="false">VLOOKUP(B277,ANALÍTICA!$B:$J,8,0)</f>
        <v>40.64</v>
      </c>
      <c r="H277" s="53" t="n">
        <f aca="false">TRUNC(G277*(1+$J$9),2)</f>
        <v>52.74</v>
      </c>
      <c r="I277" s="53" t="n">
        <f aca="false">TRUNC(H277*F277,2)</f>
        <v>2215.08</v>
      </c>
      <c r="J277" s="54" t="n">
        <f aca="false">I277/$I$343</f>
        <v>0.00131901299398818</v>
      </c>
      <c r="K277" s="44" t="str">
        <f aca="false">IF(ISBLANK($A277),"",HYPERLINK("#ANALÍTICA!A"&amp;MATCH($A277,ANALÍTICA!A:A,0),"Link"))</f>
        <v>Link</v>
      </c>
    </row>
    <row r="278" s="25" customFormat="true" ht="38.25" hidden="false" customHeight="false" outlineLevel="0" collapsed="false">
      <c r="A278" s="49" t="s">
        <v>526</v>
      </c>
      <c r="B278" s="50" t="s">
        <v>463</v>
      </c>
      <c r="C278" s="49" t="str">
        <f aca="false">UPPER(VLOOKUP(B278,ANALÍTICA!$B:$J,2,0))</f>
        <v>PRÓPRIO</v>
      </c>
      <c r="D278" s="49" t="str">
        <f aca="false">UPPER(VLOOKUP(B278,ANALÍTICA!$B:$J,3,0))</f>
        <v>CAIXA DE PASSAGEM DE SOBREPOR, EM PVC, COM TAMPA APARAFUSADA, DIMENSOES 30 X 30 X 10 CM - FORNECIMENTO E INSTALAÇÃO</v>
      </c>
      <c r="E278" s="51" t="str">
        <f aca="false">UPPER(VLOOKUP(B278,ANALÍTICA!$B:$J,6,0))</f>
        <v>UN</v>
      </c>
      <c r="F278" s="52" t="n">
        <v>1</v>
      </c>
      <c r="G278" s="53" t="n">
        <f aca="false">VLOOKUP(B278,ANALÍTICA!$B:$J,8,0)</f>
        <v>144.57</v>
      </c>
      <c r="H278" s="53" t="n">
        <f aca="false">TRUNC(G278*(1+$J$9),2)</f>
        <v>187.63</v>
      </c>
      <c r="I278" s="53" t="n">
        <f aca="false">TRUNC(H278*F278,2)</f>
        <v>187.63</v>
      </c>
      <c r="J278" s="54" t="n">
        <f aca="false">I278/$I$343</f>
        <v>0.000111727977347095</v>
      </c>
      <c r="K278" s="44" t="str">
        <f aca="false">IF(ISBLANK($A278),"",HYPERLINK("#ANALÍTICA!A"&amp;MATCH($A278,ANALÍTICA!A:A,0),"Link"))</f>
        <v>Link</v>
      </c>
    </row>
    <row r="279" s="25" customFormat="true" ht="38.25" hidden="false" customHeight="false" outlineLevel="0" collapsed="false">
      <c r="A279" s="49" t="s">
        <v>527</v>
      </c>
      <c r="B279" s="50" t="s">
        <v>465</v>
      </c>
      <c r="C279" s="49" t="str">
        <f aca="false">UPPER(VLOOKUP(B279,ANALÍTICA!$B:$J,2,0))</f>
        <v>PRÓPRIO</v>
      </c>
      <c r="D279" s="49" t="str">
        <f aca="false">UPPER(VLOOKUP(B279,ANALÍTICA!$B:$J,3,0))</f>
        <v>CAIXA DE PASSAGEM RETANGULAR COM TAMPA APARAFUSADA, DE EMBUTIR, EM PVC, 40 X 40 CM,  INSTALADA EM PAREDE - FORNECIMENTO E INSTALAÇÃO</v>
      </c>
      <c r="E279" s="51" t="str">
        <f aca="false">UPPER(VLOOKUP(B279,ANALÍTICA!$B:$J,6,0))</f>
        <v>UN</v>
      </c>
      <c r="F279" s="52" t="n">
        <v>1</v>
      </c>
      <c r="G279" s="53" t="n">
        <f aca="false">VLOOKUP(B279,ANALÍTICA!$B:$J,8,0)</f>
        <v>246.45</v>
      </c>
      <c r="H279" s="53" t="n">
        <f aca="false">TRUNC(G279*(1+$J$9),2)</f>
        <v>319.86</v>
      </c>
      <c r="I279" s="53" t="n">
        <f aca="false">TRUNC(H279*F279,2)</f>
        <v>319.86</v>
      </c>
      <c r="J279" s="54" t="n">
        <f aca="false">I279/$I$343</f>
        <v>0.000190466934041687</v>
      </c>
      <c r="K279" s="44" t="str">
        <f aca="false">IF(ISBLANK($A279),"",HYPERLINK("#ANALÍTICA!A"&amp;MATCH($A279,ANALÍTICA!A:A,0),"Link"))</f>
        <v>Link</v>
      </c>
    </row>
    <row r="280" s="25" customFormat="true" ht="25.5" hidden="false" customHeight="false" outlineLevel="0" collapsed="false">
      <c r="A280" s="49" t="s">
        <v>528</v>
      </c>
      <c r="B280" s="50" t="s">
        <v>451</v>
      </c>
      <c r="C280" s="49" t="str">
        <f aca="false">UPPER(VLOOKUP(B280,ANALÍTICA!$B:$J,2,0))</f>
        <v>PRÓPRIO</v>
      </c>
      <c r="D280" s="49" t="str">
        <f aca="false">UPPER(VLOOKUP(B280,ANALÍTICA!$B:$J,3,0))</f>
        <v>CAIXA DE PASSAGEM DE ALVENARIA, 30 X 30 X 50 CM (INTERNO), COM TAMPÃO DE FERRO FUNDIDO T-16 </v>
      </c>
      <c r="E280" s="51" t="str">
        <f aca="false">UPPER(VLOOKUP(B280,ANALÍTICA!$B:$J,6,0))</f>
        <v>UN</v>
      </c>
      <c r="F280" s="52" t="n">
        <v>2</v>
      </c>
      <c r="G280" s="53" t="n">
        <f aca="false">VLOOKUP(B280,ANALÍTICA!$B:$J,8,0)</f>
        <v>335.11</v>
      </c>
      <c r="H280" s="53" t="n">
        <f aca="false">TRUNC(G280*(1+$J$9),2)</f>
        <v>434.93</v>
      </c>
      <c r="I280" s="53" t="n">
        <f aca="false">TRUNC(H280*F280,2)</f>
        <v>869.86</v>
      </c>
      <c r="J280" s="54" t="n">
        <f aca="false">I280/$I$343</f>
        <v>0.000517975261819238</v>
      </c>
      <c r="K280" s="44" t="str">
        <f aca="false">IF(ISBLANK($A280),"",HYPERLINK("#ANALÍTICA!A"&amp;MATCH($A280,ANALÍTICA!A:A,0),"Link"))</f>
        <v>Link</v>
      </c>
    </row>
    <row r="281" s="25" customFormat="true" ht="25.5" hidden="false" customHeight="false" outlineLevel="0" collapsed="false">
      <c r="A281" s="49" t="s">
        <v>529</v>
      </c>
      <c r="B281" s="50" t="s">
        <v>530</v>
      </c>
      <c r="C281" s="49" t="str">
        <f aca="false">UPPER(VLOOKUP(B281,ANALÍTICA!$B:$J,2,0))</f>
        <v>PRÓPRIO</v>
      </c>
      <c r="D281" s="49" t="str">
        <f aca="false">UPPER(VLOOKUP(B281,ANALÍTICA!$B:$J,3,0))</f>
        <v>POSTE TUBULAR METÁLICO EM AÇO 1010 GALVANIZADO DIAM. 50 MM, H = 350 CM</v>
      </c>
      <c r="E281" s="51" t="str">
        <f aca="false">UPPER(VLOOKUP(B281,ANALÍTICA!$B:$J,6,0))</f>
        <v>UN</v>
      </c>
      <c r="F281" s="52" t="n">
        <v>1</v>
      </c>
      <c r="G281" s="53" t="n">
        <f aca="false">VLOOKUP(B281,ANALÍTICA!$B:$J,8,0)</f>
        <v>260.21</v>
      </c>
      <c r="H281" s="53" t="n">
        <f aca="false">TRUNC(G281*(1+$J$9),2)</f>
        <v>337.72</v>
      </c>
      <c r="I281" s="53" t="n">
        <f aca="false">TRUNC(H281*F281,2)</f>
        <v>337.72</v>
      </c>
      <c r="J281" s="54" t="n">
        <f aca="false">I281/$I$343</f>
        <v>0.000201102022649154</v>
      </c>
      <c r="K281" s="44" t="str">
        <f aca="false">IF(ISBLANK($A281),"",HYPERLINK("#ANALÍTICA!A"&amp;MATCH($A281,ANALÍTICA!A:A,0),"Link"))</f>
        <v>Link</v>
      </c>
    </row>
    <row r="282" s="25" customFormat="true" ht="14.25" hidden="false" customHeight="false" outlineLevel="0" collapsed="false">
      <c r="A282" s="45" t="s">
        <v>531</v>
      </c>
      <c r="B282" s="45"/>
      <c r="C282" s="45"/>
      <c r="D282" s="45" t="s">
        <v>532</v>
      </c>
      <c r="E282" s="45"/>
      <c r="F282" s="46"/>
      <c r="G282" s="45" t="n">
        <v>1</v>
      </c>
      <c r="H282" s="45"/>
      <c r="I282" s="47" t="n">
        <f aca="false">SUM(I283:I289)</f>
        <v>9937.85</v>
      </c>
      <c r="J282" s="48" t="n">
        <f aca="false">SUM(J283:J289)</f>
        <v>0.00591768842764389</v>
      </c>
      <c r="K282" s="44" t="str">
        <f aca="false">IF(ISBLANK($A282),"",HYPERLINK("#ANALÍTICA!A"&amp;MATCH($A282,ANALÍTICA!A:A,0),"Link"))</f>
        <v>Link</v>
      </c>
    </row>
    <row r="283" s="25" customFormat="true" ht="25.5" hidden="false" customHeight="false" outlineLevel="0" collapsed="false">
      <c r="A283" s="49" t="s">
        <v>533</v>
      </c>
      <c r="B283" s="50" t="s">
        <v>534</v>
      </c>
      <c r="C283" s="49" t="str">
        <f aca="false">UPPER(VLOOKUP(B283,ANALÍTICA!$B:$J,2,0))</f>
        <v>PRÓPRIO</v>
      </c>
      <c r="D283" s="49" t="str">
        <f aca="false">UPPER(VLOOKUP(B283,ANALÍTICA!$B:$J,3,0))</f>
        <v>MINI RACK DE PAREDE 19" X 6U X 450MM - FORNECIMENTO E INSTALAÇÃO</v>
      </c>
      <c r="E283" s="51" t="str">
        <f aca="false">UPPER(VLOOKUP(B283,ANALÍTICA!$B:$J,6,0))</f>
        <v>UN</v>
      </c>
      <c r="F283" s="52" t="n">
        <v>1</v>
      </c>
      <c r="G283" s="53" t="n">
        <f aca="false">VLOOKUP(B283,ANALÍTICA!$B:$J,8,0)</f>
        <v>890</v>
      </c>
      <c r="H283" s="53" t="n">
        <f aca="false">TRUNC(G283*(1+$J$9),2)</f>
        <v>1155.13</v>
      </c>
      <c r="I283" s="53" t="n">
        <f aca="false">TRUNC(H283*F283,2)</f>
        <v>1155.13</v>
      </c>
      <c r="J283" s="54" t="n">
        <f aca="false">I283/$I$343</f>
        <v>0.000687844899392151</v>
      </c>
      <c r="K283" s="44" t="str">
        <f aca="false">IF(ISBLANK($A283),"",HYPERLINK("#ANALÍTICA!A"&amp;MATCH($A283,ANALÍTICA!A:A,0),"Link"))</f>
        <v>Link</v>
      </c>
    </row>
    <row r="284" s="25" customFormat="true" ht="25.5" hidden="false" customHeight="false" outlineLevel="0" collapsed="false">
      <c r="A284" s="49" t="s">
        <v>535</v>
      </c>
      <c r="B284" s="50" t="s">
        <v>536</v>
      </c>
      <c r="C284" s="49" t="str">
        <f aca="false">UPPER(VLOOKUP(B284,ANALÍTICA!$B:$J,2,0))</f>
        <v>PRÓPRIO</v>
      </c>
      <c r="D284" s="49" t="str">
        <f aca="false">UPPER(VLOOKUP(B284,ANALÍTICA!$B:$J,3,0))</f>
        <v>PATCH PANEL DESCARREGADO - FORNECIMENTO E INSTALAÇÃO EM RACK - REF.: FURUKAWA OU EQUIVALENTE TÉCNICO</v>
      </c>
      <c r="E284" s="51" t="str">
        <f aca="false">UPPER(VLOOKUP(B284,ANALÍTICA!$B:$J,6,0))</f>
        <v>UN</v>
      </c>
      <c r="F284" s="52" t="n">
        <v>1</v>
      </c>
      <c r="G284" s="53" t="n">
        <f aca="false">VLOOKUP(B284,ANALÍTICA!$B:$J,8,0)</f>
        <v>406.84</v>
      </c>
      <c r="H284" s="53" t="n">
        <f aca="false">TRUNC(G284*(1+$J$9),2)</f>
        <v>528.03</v>
      </c>
      <c r="I284" s="53" t="n">
        <f aca="false">TRUNC(H284*F284,2)</f>
        <v>528.03</v>
      </c>
      <c r="J284" s="54" t="n">
        <f aca="false">I284/$I$343</f>
        <v>0.000314425858757056</v>
      </c>
      <c r="K284" s="44" t="str">
        <f aca="false">IF(ISBLANK($A284),"",HYPERLINK("#ANALÍTICA!A"&amp;MATCH($A284,ANALÍTICA!A:A,0),"Link"))</f>
        <v>Link</v>
      </c>
    </row>
    <row r="285" s="25" customFormat="true" ht="25.5" hidden="false" customHeight="false" outlineLevel="0" collapsed="false">
      <c r="A285" s="49" t="s">
        <v>537</v>
      </c>
      <c r="B285" s="50" t="s">
        <v>538</v>
      </c>
      <c r="C285" s="49" t="str">
        <f aca="false">UPPER(VLOOKUP(B285,ANALÍTICA!$B:$J,2,0))</f>
        <v>PRÓPRIO</v>
      </c>
      <c r="D285" s="49" t="str">
        <f aca="false">UPPER(VLOOKUP(B285,ANALÍTICA!$B:$J,3,0))</f>
        <v>CONECTOR FEMEA RJ - 45, CATEGORIA 6 - FORNECIMENTO E INSTALAÇÃO. REF.: GIGALAN FURUKAWA OU EQUIVALENTE TÉCNICO.</v>
      </c>
      <c r="E285" s="51" t="str">
        <f aca="false">UPPER(VLOOKUP(B285,ANALÍTICA!$B:$J,6,0))</f>
        <v>UN</v>
      </c>
      <c r="F285" s="52" t="n">
        <v>23</v>
      </c>
      <c r="G285" s="53" t="n">
        <f aca="false">VLOOKUP(B285,ANALÍTICA!$B:$J,8,0)</f>
        <v>49</v>
      </c>
      <c r="H285" s="53" t="n">
        <f aca="false">TRUNC(G285*(1+$J$9),2)</f>
        <v>63.59</v>
      </c>
      <c r="I285" s="53" t="n">
        <f aca="false">TRUNC(H285*F285,2)</f>
        <v>1462.57</v>
      </c>
      <c r="J285" s="54" t="n">
        <f aca="false">I285/$I$343</f>
        <v>0.000870916099922934</v>
      </c>
      <c r="K285" s="44" t="str">
        <f aca="false">IF(ISBLANK($A285),"",HYPERLINK("#ANALÍTICA!A"&amp;MATCH($A285,ANALÍTICA!A:A,0),"Link"))</f>
        <v>Link</v>
      </c>
    </row>
    <row r="286" s="25" customFormat="true" ht="38.25" hidden="false" customHeight="false" outlineLevel="0" collapsed="false">
      <c r="A286" s="49" t="s">
        <v>539</v>
      </c>
      <c r="B286" s="50" t="s">
        <v>540</v>
      </c>
      <c r="C286" s="49" t="str">
        <f aca="false">UPPER(VLOOKUP(B286,ANALÍTICA!$B:$J,2,0))</f>
        <v>PRÓPRIO</v>
      </c>
      <c r="D286" s="49" t="str">
        <f aca="false">UPPER(VLOOKUP(B286,ANALÍTICA!$B:$J,3,0))</f>
        <v>CABO DE PAR TRANCADO UTP, 4 PARES, CATEGORIA 6, ISOL. CM - FORNECIMENTO E INSTALAÇÃO. REF. FUROKAWA GIGALAN CM OU EQUIVALENTE TECNICO</v>
      </c>
      <c r="E286" s="51" t="str">
        <f aca="false">UPPER(VLOOKUP(B286,ANALÍTICA!$B:$J,6,0))</f>
        <v>M</v>
      </c>
      <c r="F286" s="52" t="n">
        <v>321</v>
      </c>
      <c r="G286" s="53" t="n">
        <f aca="false">VLOOKUP(B286,ANALÍTICA!$B:$J,8,0)</f>
        <v>10.09</v>
      </c>
      <c r="H286" s="53" t="n">
        <f aca="false">TRUNC(G286*(1+$J$9),2)</f>
        <v>13.09</v>
      </c>
      <c r="I286" s="53" t="n">
        <f aca="false">TRUNC(H286*F286,2)</f>
        <v>4201.89</v>
      </c>
      <c r="J286" s="54" t="n">
        <f aca="false">I286/$I$343</f>
        <v>0.00250209812255494</v>
      </c>
      <c r="K286" s="44" t="str">
        <f aca="false">IF(ISBLANK($A286),"",HYPERLINK("#ANALÍTICA!A"&amp;MATCH($A286,ANALÍTICA!A:A,0),"Link"))</f>
        <v>Link</v>
      </c>
    </row>
    <row r="287" s="25" customFormat="true" ht="38.25" hidden="false" customHeight="false" outlineLevel="0" collapsed="false">
      <c r="A287" s="49" t="s">
        <v>541</v>
      </c>
      <c r="B287" s="50" t="s">
        <v>542</v>
      </c>
      <c r="C287" s="49" t="str">
        <f aca="false">UPPER(VLOOKUP(B287,ANALÍTICA!$B:$J,2,0))</f>
        <v>PRÓPRIO</v>
      </c>
      <c r="D287" s="49" t="str">
        <f aca="false">UPPER(VLOOKUP(B287,ANALÍTICA!$B:$J,3,0))</f>
        <v>TOMADA DE REDE RJ45 DUPLA, CATEGORIA 6, INSTALADO EM CAIXA RETANGULAR 4" X 4", INCLUINDO SUPORTE E PLACA - FORNECIMENTO E INSTALAÇÃO.</v>
      </c>
      <c r="E287" s="51" t="str">
        <f aca="false">UPPER(VLOOKUP(B287,ANALÍTICA!$B:$J,6,0))</f>
        <v>UN</v>
      </c>
      <c r="F287" s="52" t="n">
        <v>7</v>
      </c>
      <c r="G287" s="53" t="n">
        <f aca="false">VLOOKUP(B287,ANALÍTICA!$B:$J,8,0)</f>
        <v>116.49</v>
      </c>
      <c r="H287" s="53" t="n">
        <f aca="false">TRUNC(G287*(1+$J$9),2)</f>
        <v>151.19</v>
      </c>
      <c r="I287" s="53" t="n">
        <f aca="false">TRUNC(H287*F287,2)</f>
        <v>1058.33</v>
      </c>
      <c r="J287" s="54" t="n">
        <f aca="false">I287/$I$343</f>
        <v>0.000630203433703302</v>
      </c>
      <c r="K287" s="44" t="str">
        <f aca="false">IF(ISBLANK($A287),"",HYPERLINK("#ANALÍTICA!A"&amp;MATCH($A287,ANALÍTICA!A:A,0),"Link"))</f>
        <v>Link</v>
      </c>
    </row>
    <row r="288" s="25" customFormat="true" ht="38.25" hidden="false" customHeight="false" outlineLevel="0" collapsed="false">
      <c r="A288" s="49" t="s">
        <v>543</v>
      </c>
      <c r="B288" s="50" t="s">
        <v>544</v>
      </c>
      <c r="C288" s="49" t="str">
        <f aca="false">UPPER(VLOOKUP(B288,ANALÍTICA!$B:$J,2,0))</f>
        <v>PRÓPRIO</v>
      </c>
      <c r="D288" s="49" t="str">
        <f aca="false">UPPER(VLOOKUP(B288,ANALÍTICA!$B:$J,3,0))</f>
        <v>TOMADA DE REDE RJ45 SIMPLES, CATEGORIA 6, INSTALADO EM CAIXA RETANGULAR 4" X 4", INCLUINDO SUPORTE E PLACA - FORNECIMENTO E INSTALAÇÃO.</v>
      </c>
      <c r="E288" s="51" t="str">
        <f aca="false">UPPER(VLOOKUP(B288,ANALÍTICA!$B:$J,6,0))</f>
        <v>UN</v>
      </c>
      <c r="F288" s="52" t="n">
        <v>9</v>
      </c>
      <c r="G288" s="53" t="n">
        <f aca="false">VLOOKUP(B288,ANALÍTICA!$B:$J,8,0)</f>
        <v>67.49</v>
      </c>
      <c r="H288" s="53" t="n">
        <f aca="false">TRUNC(G288*(1+$J$9),2)</f>
        <v>87.59</v>
      </c>
      <c r="I288" s="53" t="n">
        <f aca="false">TRUNC(H288*F288,2)</f>
        <v>788.31</v>
      </c>
      <c r="J288" s="54" t="n">
        <f aca="false">I288/$I$343</f>
        <v>0.00046941470885513</v>
      </c>
      <c r="K288" s="44" t="str">
        <f aca="false">IF(ISBLANK($A288),"",HYPERLINK("#ANALÍTICA!A"&amp;MATCH($A288,ANALÍTICA!A:A,0),"Link"))</f>
        <v>Link</v>
      </c>
    </row>
    <row r="289" s="25" customFormat="true" ht="25.5" hidden="false" customHeight="false" outlineLevel="0" collapsed="false">
      <c r="A289" s="49" t="s">
        <v>545</v>
      </c>
      <c r="B289" s="50" t="s">
        <v>546</v>
      </c>
      <c r="C289" s="49" t="str">
        <f aca="false">UPPER(VLOOKUP(B289,ANALÍTICA!$B:$J,2,0))</f>
        <v>PRÓPRIO</v>
      </c>
      <c r="D289" s="49" t="str">
        <f aca="false">UPPER(VLOOKUP(B289,ANALÍTICA!$B:$J,3,0))</f>
        <v>IDENTIFICAÇÃO E CERTIFICAÇÃO DOS CABOS COM LAUDO (IDENTIFICAÇÃO DAS EXTREMIDADES DOS CABOS E DOS PONTOS)</v>
      </c>
      <c r="E289" s="51" t="str">
        <f aca="false">UPPER(VLOOKUP(B289,ANALÍTICA!$B:$J,6,0))</f>
        <v>UN</v>
      </c>
      <c r="F289" s="52" t="n">
        <v>23</v>
      </c>
      <c r="G289" s="53" t="n">
        <f aca="false">VLOOKUP(B289,ANALÍTICA!$B:$J,8,0)</f>
        <v>24.91</v>
      </c>
      <c r="H289" s="53" t="n">
        <f aca="false">TRUNC(G289*(1+$J$9),2)</f>
        <v>32.33</v>
      </c>
      <c r="I289" s="53" t="n">
        <f aca="false">TRUNC(H289*F289,2)</f>
        <v>743.59</v>
      </c>
      <c r="J289" s="54" t="n">
        <f aca="false">I289/$I$343</f>
        <v>0.000442785304458381</v>
      </c>
      <c r="K289" s="44" t="str">
        <f aca="false">IF(ISBLANK($A289),"",HYPERLINK("#ANALÍTICA!A"&amp;MATCH($A289,ANALÍTICA!A:A,0),"Link"))</f>
        <v>Link</v>
      </c>
    </row>
    <row r="290" s="25" customFormat="true" ht="30" hidden="false" customHeight="true" outlineLevel="0" collapsed="false">
      <c r="A290" s="39" t="s">
        <v>547</v>
      </c>
      <c r="B290" s="39"/>
      <c r="C290" s="39"/>
      <c r="D290" s="39" t="s">
        <v>548</v>
      </c>
      <c r="E290" s="39"/>
      <c r="F290" s="40"/>
      <c r="G290" s="41" t="n">
        <v>1</v>
      </c>
      <c r="H290" s="42"/>
      <c r="I290" s="40" t="n">
        <f aca="false">SUM(I291,I295,I300,I307,I316)</f>
        <v>66235.25</v>
      </c>
      <c r="J290" s="43" t="n">
        <f aca="false">SUM(J291,J295,J300,J307,J316)</f>
        <v>0.0394410835771419</v>
      </c>
      <c r="K290" s="44" t="str">
        <f aca="false">IF(ISBLANK($A290),"",HYPERLINK("#ANALÍTICA!A"&amp;MATCH($A290,ANALÍTICA!A:A,0),"Link"))</f>
        <v>Link</v>
      </c>
    </row>
    <row r="291" s="25" customFormat="true" ht="14.25" hidden="false" customHeight="false" outlineLevel="0" collapsed="false">
      <c r="A291" s="45" t="s">
        <v>549</v>
      </c>
      <c r="B291" s="45"/>
      <c r="C291" s="45"/>
      <c r="D291" s="45" t="s">
        <v>81</v>
      </c>
      <c r="E291" s="45"/>
      <c r="F291" s="46"/>
      <c r="G291" s="45" t="n">
        <v>1</v>
      </c>
      <c r="H291" s="45"/>
      <c r="I291" s="47" t="n">
        <f aca="false">SUM(I292:I294)</f>
        <v>54296.97</v>
      </c>
      <c r="J291" s="48" t="n">
        <f aca="false">SUM(J292:J294)</f>
        <v>0.0323321997237961</v>
      </c>
      <c r="K291" s="44" t="str">
        <f aca="false">IF(ISBLANK($A291),"",HYPERLINK("#ANALÍTICA!A"&amp;MATCH($A291,ANALÍTICA!A:A,0),"Link"))</f>
        <v>Link</v>
      </c>
    </row>
    <row r="292" s="25" customFormat="true" ht="51" hidden="false" customHeight="false" outlineLevel="0" collapsed="false">
      <c r="A292" s="49" t="s">
        <v>550</v>
      </c>
      <c r="B292" s="50" t="s">
        <v>551</v>
      </c>
      <c r="C292" s="49" t="str">
        <f aca="false">UPPER(VLOOKUP(B292,ANALÍTICA!$B:$J,2,0))</f>
        <v>PRÓPRIO</v>
      </c>
      <c r="D292" s="49" t="str">
        <f aca="false">UPPER(VLOOKUP(B292,ANALÍTICA!$B:$J,3,0))</f>
        <v>AR CONDICIONADO SPLIT INVERTER, CASSETE (TETO), 18000 BTUS/H, CICLO QUENTE/FRIO, 60 HZ, CLASSIFICACAO ENERGETICA A E COM SELO PROCEL, GAS R410A OU R32, CONTROLE S/ FIO - FORNECIMENTO E INSTALAÇÃO.</v>
      </c>
      <c r="E292" s="51" t="str">
        <f aca="false">UPPER(VLOOKUP(B292,ANALÍTICA!$B:$J,6,0))</f>
        <v>UN</v>
      </c>
      <c r="F292" s="52" t="n">
        <v>5</v>
      </c>
      <c r="G292" s="53" t="n">
        <f aca="false">VLOOKUP(B292,ANALÍTICA!$B:$J,8,0)</f>
        <v>7812.58</v>
      </c>
      <c r="H292" s="53" t="n">
        <f aca="false">TRUNC(G292*(1+$J$9),2)</f>
        <v>10139.94</v>
      </c>
      <c r="I292" s="53" t="n">
        <f aca="false">TRUNC(H292*F292,2)</f>
        <v>50699.7</v>
      </c>
      <c r="J292" s="54" t="n">
        <f aca="false">I292/$I$343</f>
        <v>0.0301901344833155</v>
      </c>
      <c r="K292" s="44" t="str">
        <f aca="false">IF(ISBLANK($A292),"",HYPERLINK("#ANALÍTICA!A"&amp;MATCH($A292,ANALÍTICA!A:A,0),"Link"))</f>
        <v>Link</v>
      </c>
    </row>
    <row r="293" s="25" customFormat="true" ht="51" hidden="false" customHeight="false" outlineLevel="0" collapsed="false">
      <c r="A293" s="49" t="s">
        <v>552</v>
      </c>
      <c r="B293" s="50" t="s">
        <v>553</v>
      </c>
      <c r="C293" s="49" t="str">
        <f aca="false">UPPER(VLOOKUP(B293,ANALÍTICA!$B:$J,2,0))</f>
        <v>PRÓPRIO</v>
      </c>
      <c r="D293" s="49" t="str">
        <f aca="false">UPPER(VLOOKUP(B293,ANALÍTICA!$B:$J,3,0))</f>
        <v>GABINETE DE VENTILAÇÃO COM FILTRAGEM DUPLA CLASSE G4+M5, FILTROS INCLUSOS, VAZÃO MÁXIMA 484 M3/H, PRESSÃO MÁXIMA 35 MMCA, GABINETE EM CHAPA ACO GALVANIZADO PINTADA, DUTO DN150 (6"), REF.: SICFLUX FH150 - FORNECIMENTO E INSTALAÇÃO</v>
      </c>
      <c r="E293" s="51" t="str">
        <f aca="false">UPPER(VLOOKUP(B293,ANALÍTICA!$B:$J,6,0))</f>
        <v>UN</v>
      </c>
      <c r="F293" s="52" t="n">
        <v>1</v>
      </c>
      <c r="G293" s="53" t="n">
        <f aca="false">VLOOKUP(B293,ANALÍTICA!$B:$J,8,0)</f>
        <v>2386.46</v>
      </c>
      <c r="H293" s="53" t="n">
        <f aca="false">TRUNC(G293*(1+$J$9),2)</f>
        <v>3097.38</v>
      </c>
      <c r="I293" s="53" t="n">
        <f aca="false">TRUNC(H293*F293,2)</f>
        <v>3097.38</v>
      </c>
      <c r="J293" s="54" t="n">
        <f aca="false">I293/$I$343</f>
        <v>0.00184439589871206</v>
      </c>
      <c r="K293" s="44" t="str">
        <f aca="false">IF(ISBLANK($A293),"",HYPERLINK("#ANALÍTICA!A"&amp;MATCH($A293,ANALÍTICA!A:A,0),"Link"))</f>
        <v>Link</v>
      </c>
    </row>
    <row r="294" s="25" customFormat="true" ht="38.25" hidden="false" customHeight="false" outlineLevel="0" collapsed="false">
      <c r="A294" s="49" t="s">
        <v>554</v>
      </c>
      <c r="B294" s="50" t="s">
        <v>555</v>
      </c>
      <c r="C294" s="49" t="str">
        <f aca="false">UPPER(VLOOKUP(B294,ANALÍTICA!$B:$J,2,0))</f>
        <v>PRÓPRIO</v>
      </c>
      <c r="D294" s="49" t="str">
        <f aca="false">UPPER(VLOOKUP(B294,ANALÍTICA!$B:$J,3,0))</f>
        <v>INSUFLADOR/RENOVADOR DE AR COM FILTRO G4+F5, VAZÃO MÍNIMA DE 54 M³/H JÁ COM FILTROS, INSTALAÇÃO EM PAREDE, REF.: SICFLUX SPLITVENT – FORNECIMENTO E INSTALAÇÃO</v>
      </c>
      <c r="E294" s="51" t="str">
        <f aca="false">UPPER(VLOOKUP(B294,ANALÍTICA!$B:$J,6,0))</f>
        <v>UN </v>
      </c>
      <c r="F294" s="52" t="n">
        <v>1</v>
      </c>
      <c r="G294" s="53" t="n">
        <f aca="false">VLOOKUP(B294,ANALÍTICA!$B:$J,8,0)</f>
        <v>385.16</v>
      </c>
      <c r="H294" s="53" t="n">
        <f aca="false">TRUNC(G294*(1+$J$9),2)</f>
        <v>499.89</v>
      </c>
      <c r="I294" s="53" t="n">
        <f aca="false">TRUNC(H294*F294,2)</f>
        <v>499.89</v>
      </c>
      <c r="J294" s="54" t="n">
        <f aca="false">I294/$I$343</f>
        <v>0.000297669341768582</v>
      </c>
      <c r="K294" s="44" t="str">
        <f aca="false">IF(ISBLANK($A294),"",HYPERLINK("#ANALÍTICA!A"&amp;MATCH($A294,ANALÍTICA!A:A,0),"Link"))</f>
        <v>Link</v>
      </c>
    </row>
    <row r="295" s="25" customFormat="true" ht="14.25" hidden="false" customHeight="false" outlineLevel="0" collapsed="false">
      <c r="A295" s="45" t="s">
        <v>556</v>
      </c>
      <c r="B295" s="45"/>
      <c r="C295" s="45"/>
      <c r="D295" s="45" t="s">
        <v>557</v>
      </c>
      <c r="E295" s="45"/>
      <c r="F295" s="46"/>
      <c r="G295" s="45" t="n">
        <v>1</v>
      </c>
      <c r="H295" s="45"/>
      <c r="I295" s="47" t="n">
        <f aca="false">SUM(I296:I299)</f>
        <v>4982.54</v>
      </c>
      <c r="J295" s="48" t="n">
        <f aca="false">SUM(J296:J299)</f>
        <v>0.00296695153360866</v>
      </c>
      <c r="K295" s="44" t="str">
        <f aca="false">IF(ISBLANK($A295),"",HYPERLINK("#ANALÍTICA!A"&amp;MATCH($A295,ANALÍTICA!A:A,0),"Link"))</f>
        <v>Link</v>
      </c>
    </row>
    <row r="296" s="25" customFormat="true" ht="38.25" hidden="false" customHeight="false" outlineLevel="0" collapsed="false">
      <c r="A296" s="49" t="s">
        <v>558</v>
      </c>
      <c r="B296" s="50" t="s">
        <v>559</v>
      </c>
      <c r="C296" s="49" t="str">
        <f aca="false">UPPER(VLOOKUP(B296,ANALÍTICA!$B:$J,2,0))</f>
        <v>SINAPI</v>
      </c>
      <c r="D296" s="49" t="str">
        <f aca="false">UPPER(VLOOKUP(B296,ANALÍTICA!$B:$J,3,0))</f>
        <v>TUBO EM COBRE FLEXÍVEL, DN 1/4, COM ISOLAMENTO, INSTALADO EM RAMAL DE ALIMENTAÇÃO DE AR CONDICIONADO COM CONDENSADORA INDIVIDUAL   FORNECIMENTO E INSTALAÇÃO. AF_12/2015</v>
      </c>
      <c r="E296" s="51" t="str">
        <f aca="false">UPPER(VLOOKUP(B296,ANALÍTICA!$B:$J,6,0))</f>
        <v>M</v>
      </c>
      <c r="F296" s="52" t="n">
        <v>43</v>
      </c>
      <c r="G296" s="53" t="n">
        <f aca="false">VLOOKUP(B296,ANALÍTICA!$B:$J,8,0)</f>
        <v>25.16</v>
      </c>
      <c r="H296" s="53" t="n">
        <f aca="false">TRUNC(G296*(1+$J$9),2)</f>
        <v>32.65</v>
      </c>
      <c r="I296" s="53" t="n">
        <f aca="false">TRUNC(H296*F296,2)</f>
        <v>1403.95</v>
      </c>
      <c r="J296" s="54" t="n">
        <f aca="false">I296/$I$343</f>
        <v>0.000836009666878716</v>
      </c>
      <c r="K296" s="44" t="str">
        <f aca="false">IF(ISBLANK($A296),"",HYPERLINK("#ANALÍTICA!A"&amp;MATCH($A296,ANALÍTICA!A:A,0),"Link"))</f>
        <v>Link</v>
      </c>
    </row>
    <row r="297" s="25" customFormat="true" ht="38.25" hidden="false" customHeight="false" outlineLevel="0" collapsed="false">
      <c r="A297" s="49" t="s">
        <v>560</v>
      </c>
      <c r="B297" s="50" t="s">
        <v>561</v>
      </c>
      <c r="C297" s="49" t="str">
        <f aca="false">UPPER(VLOOKUP(B297,ANALÍTICA!$B:$J,2,0))</f>
        <v>SINAPI</v>
      </c>
      <c r="D297" s="49" t="str">
        <f aca="false">UPPER(VLOOKUP(B297,ANALÍTICA!$B:$J,3,0))</f>
        <v>TUBO EM COBRE FLEXÍVEL, DN 1/2", COM ISOLAMENTO, INSTALADO EM RAMAL DE ALIMENTAÇÃO DE AR CONDICIONADO COM CONDENSADORA INDIVIDUAL  FORNECIMENTO E INSTALAÇÃO. AF_12/2015</v>
      </c>
      <c r="E297" s="51" t="str">
        <f aca="false">UPPER(VLOOKUP(B297,ANALÍTICA!$B:$J,6,0))</f>
        <v>M</v>
      </c>
      <c r="F297" s="52" t="n">
        <v>43</v>
      </c>
      <c r="G297" s="53" t="n">
        <f aca="false">VLOOKUP(B297,ANALÍTICA!$B:$J,8,0)</f>
        <v>52.9</v>
      </c>
      <c r="H297" s="53" t="n">
        <f aca="false">TRUNC(G297*(1+$J$9),2)</f>
        <v>68.65</v>
      </c>
      <c r="I297" s="53" t="n">
        <f aca="false">TRUNC(H297*F297,2)</f>
        <v>2951.95</v>
      </c>
      <c r="J297" s="54" t="n">
        <f aca="false">I297/$I$343</f>
        <v>0.00175779674215081</v>
      </c>
      <c r="K297" s="44" t="str">
        <f aca="false">IF(ISBLANK($A297),"",HYPERLINK("#ANALÍTICA!A"&amp;MATCH($A297,ANALÍTICA!A:A,0),"Link"))</f>
        <v>Link</v>
      </c>
    </row>
    <row r="298" s="25" customFormat="true" ht="25.5" hidden="false" customHeight="false" outlineLevel="0" collapsed="false">
      <c r="A298" s="49" t="s">
        <v>562</v>
      </c>
      <c r="B298" s="50" t="s">
        <v>563</v>
      </c>
      <c r="C298" s="49" t="str">
        <f aca="false">UPPER(VLOOKUP(B298,ANALÍTICA!$B:$J,2,0))</f>
        <v>SINAPI</v>
      </c>
      <c r="D298" s="49" t="str">
        <f aca="false">UPPER(VLOOKUP(B298,ANALÍTICA!$B:$J,3,0))</f>
        <v>RASGO E CHUMBAMENTO EM ALVENARIA PARA TUBOS DE SPLIT PAREDE DE 9000 A 24000 BTUS/H. AF_11/2021</v>
      </c>
      <c r="E298" s="51" t="str">
        <f aca="false">UPPER(VLOOKUP(B298,ANALÍTICA!$B:$J,6,0))</f>
        <v>UN</v>
      </c>
      <c r="F298" s="52" t="n">
        <v>5</v>
      </c>
      <c r="G298" s="53" t="n">
        <f aca="false">VLOOKUP(B298,ANALÍTICA!$B:$J,8,0)</f>
        <v>15.35</v>
      </c>
      <c r="H298" s="53" t="n">
        <f aca="false">TRUNC(G298*(1+$J$9),2)</f>
        <v>19.92</v>
      </c>
      <c r="I298" s="53" t="n">
        <f aca="false">TRUNC(H298*F298,2)</f>
        <v>99.6</v>
      </c>
      <c r="J298" s="54" t="n">
        <f aca="false">I298/$I$343</f>
        <v>5.93087808120803E-005</v>
      </c>
      <c r="K298" s="44" t="str">
        <f aca="false">IF(ISBLANK($A298),"",HYPERLINK("#ANALÍTICA!A"&amp;MATCH($A298,ANALÍTICA!A:A,0),"Link"))</f>
        <v>Link</v>
      </c>
    </row>
    <row r="299" s="25" customFormat="true" ht="25.5" hidden="false" customHeight="false" outlineLevel="0" collapsed="false">
      <c r="A299" s="49" t="s">
        <v>564</v>
      </c>
      <c r="B299" s="50" t="s">
        <v>379</v>
      </c>
      <c r="C299" s="49" t="str">
        <f aca="false">UPPER(VLOOKUP(B299,ANALÍTICA!$B:$J,2,0))</f>
        <v>PRÓPRIO</v>
      </c>
      <c r="D299" s="49" t="str">
        <f aca="false">UPPER(VLOOKUP(B299,ANALÍTICA!$B:$J,3,0))</f>
        <v>SUPORTE PARA TUBOS HORIZONTAIS ENTRE 1/2” E 3” (CHUMBADORES, TIRANTES E ABRAÇADEIRA) - FORNECIMENTO E INSTALAÇÃO </v>
      </c>
      <c r="E299" s="51" t="str">
        <f aca="false">UPPER(VLOOKUP(B299,ANALÍTICA!$B:$J,6,0))</f>
        <v>UN</v>
      </c>
      <c r="F299" s="52" t="n">
        <v>16</v>
      </c>
      <c r="G299" s="53" t="n">
        <f aca="false">VLOOKUP(B299,ANALÍTICA!$B:$J,8,0)</f>
        <v>25.38</v>
      </c>
      <c r="H299" s="53" t="n">
        <f aca="false">TRUNC(G299*(1+$J$9),2)</f>
        <v>32.94</v>
      </c>
      <c r="I299" s="53" t="n">
        <f aca="false">TRUNC(H299*F299,2)</f>
        <v>527.04</v>
      </c>
      <c r="J299" s="54" t="n">
        <f aca="false">I299/$I$343</f>
        <v>0.000313836343767056</v>
      </c>
      <c r="K299" s="44" t="str">
        <f aca="false">IF(ISBLANK($A299),"",HYPERLINK("#ANALÍTICA!A"&amp;MATCH($A299,ANALÍTICA!A:A,0),"Link"))</f>
        <v>Link</v>
      </c>
    </row>
    <row r="300" s="25" customFormat="true" ht="14.25" hidden="false" customHeight="false" outlineLevel="0" collapsed="false">
      <c r="A300" s="45" t="s">
        <v>565</v>
      </c>
      <c r="B300" s="45"/>
      <c r="C300" s="45"/>
      <c r="D300" s="45" t="s">
        <v>566</v>
      </c>
      <c r="E300" s="45"/>
      <c r="F300" s="46"/>
      <c r="G300" s="45" t="n">
        <v>1</v>
      </c>
      <c r="H300" s="45"/>
      <c r="I300" s="47" t="n">
        <f aca="false">SUM(I301:I306)</f>
        <v>2156.15</v>
      </c>
      <c r="J300" s="48" t="n">
        <f aca="false">SUM(J301:J306)</f>
        <v>0.00128392196534103</v>
      </c>
      <c r="K300" s="44" t="str">
        <f aca="false">IF(ISBLANK($A300),"",HYPERLINK("#ANALÍTICA!A"&amp;MATCH($A300,ANALÍTICA!A:A,0),"Link"))</f>
        <v>Link</v>
      </c>
    </row>
    <row r="301" s="25" customFormat="true" ht="25.5" hidden="false" customHeight="false" outlineLevel="0" collapsed="false">
      <c r="A301" s="49" t="s">
        <v>567</v>
      </c>
      <c r="B301" s="50" t="s">
        <v>568</v>
      </c>
      <c r="C301" s="49" t="str">
        <f aca="false">UPPER(VLOOKUP(B301,ANALÍTICA!$B:$J,2,0))</f>
        <v>SINAPI</v>
      </c>
      <c r="D301" s="49" t="str">
        <f aca="false">UPPER(VLOOKUP(B301,ANALÍTICA!$B:$J,3,0))</f>
        <v>TUBO, PVC, SOLDÁVEL, DN 25MM, INSTALADO EM DRENO DE AR-CONDICIONADO - FORNECIMENTO E INSTALAÇÃO. AF_08/2022</v>
      </c>
      <c r="E301" s="51" t="str">
        <f aca="false">UPPER(VLOOKUP(B301,ANALÍTICA!$B:$J,6,0))</f>
        <v>M</v>
      </c>
      <c r="F301" s="52" t="n">
        <v>31</v>
      </c>
      <c r="G301" s="53" t="n">
        <f aca="false">VLOOKUP(B301,ANALÍTICA!$B:$J,8,0)</f>
        <v>16.46</v>
      </c>
      <c r="H301" s="53" t="n">
        <f aca="false">TRUNC(G301*(1+$J$9),2)</f>
        <v>21.36</v>
      </c>
      <c r="I301" s="53" t="n">
        <f aca="false">TRUNC(H301*F301,2)</f>
        <v>662.16</v>
      </c>
      <c r="J301" s="54" t="n">
        <f aca="false">I301/$I$343</f>
        <v>0.000394296207856697</v>
      </c>
      <c r="K301" s="44" t="str">
        <f aca="false">IF(ISBLANK($A301),"",HYPERLINK("#ANALÍTICA!A"&amp;MATCH($A301,ANALÍTICA!A:A,0),"Link"))</f>
        <v>Link</v>
      </c>
    </row>
    <row r="302" s="25" customFormat="true" ht="25.5" hidden="false" customHeight="false" outlineLevel="0" collapsed="false">
      <c r="A302" s="49" t="s">
        <v>569</v>
      </c>
      <c r="B302" s="50" t="s">
        <v>570</v>
      </c>
      <c r="C302" s="49" t="str">
        <f aca="false">UPPER(VLOOKUP(B302,ANALÍTICA!$B:$J,2,0))</f>
        <v>SINAPI</v>
      </c>
      <c r="D302" s="49" t="str">
        <f aca="false">UPPER(VLOOKUP(B302,ANALÍTICA!$B:$J,3,0))</f>
        <v>TE, PVC, SOLDÁVEL, DN 25MM, INSTALADO EM DRENO DE AR-CONDICIONADO - FORNECIMENTO E INSTALAÇÃO. AF_08/2022</v>
      </c>
      <c r="E302" s="51" t="str">
        <f aca="false">UPPER(VLOOKUP(B302,ANALÍTICA!$B:$J,6,0))</f>
        <v>UN</v>
      </c>
      <c r="F302" s="52" t="n">
        <v>2</v>
      </c>
      <c r="G302" s="53" t="n">
        <f aca="false">VLOOKUP(B302,ANALÍTICA!$B:$J,8,0)</f>
        <v>9.56</v>
      </c>
      <c r="H302" s="53" t="n">
        <f aca="false">TRUNC(G302*(1+$J$9),2)</f>
        <v>12.4</v>
      </c>
      <c r="I302" s="53" t="n">
        <f aca="false">TRUNC(H302*F302,2)</f>
        <v>24.8</v>
      </c>
      <c r="J302" s="54" t="n">
        <f aca="false">I302/$I$343</f>
        <v>1.47676482343332E-005</v>
      </c>
      <c r="K302" s="44" t="str">
        <f aca="false">IF(ISBLANK($A302),"",HYPERLINK("#ANALÍTICA!A"&amp;MATCH($A302,ANALÍTICA!A:A,0),"Link"))</f>
        <v>Link</v>
      </c>
    </row>
    <row r="303" s="25" customFormat="true" ht="25.5" hidden="false" customHeight="false" outlineLevel="0" collapsed="false">
      <c r="A303" s="49" t="s">
        <v>571</v>
      </c>
      <c r="B303" s="50" t="s">
        <v>572</v>
      </c>
      <c r="C303" s="49" t="str">
        <f aca="false">UPPER(VLOOKUP(B303,ANALÍTICA!$B:$J,2,0))</f>
        <v>SINAPI</v>
      </c>
      <c r="D303" s="49" t="str">
        <f aca="false">UPPER(VLOOKUP(B303,ANALÍTICA!$B:$J,3,0))</f>
        <v>JOELHO 90 GRAUS, PVC, SOLDÁVEL, DN 25MM, INSTALADO EM DRENO DE AR-CONDICIONADO - FORNECIMENTO E INSTALAÇÃO. AF_08/2022</v>
      </c>
      <c r="E303" s="51" t="str">
        <f aca="false">UPPER(VLOOKUP(B303,ANALÍTICA!$B:$J,6,0))</f>
        <v>UN</v>
      </c>
      <c r="F303" s="52" t="n">
        <v>29</v>
      </c>
      <c r="G303" s="53" t="n">
        <f aca="false">VLOOKUP(B303,ANALÍTICA!$B:$J,8,0)</f>
        <v>6.79</v>
      </c>
      <c r="H303" s="53" t="n">
        <f aca="false">TRUNC(G303*(1+$J$9),2)</f>
        <v>8.81</v>
      </c>
      <c r="I303" s="53" t="n">
        <f aca="false">TRUNC(H303*F303,2)</f>
        <v>255.49</v>
      </c>
      <c r="J303" s="54" t="n">
        <f aca="false">I303/$I$343</f>
        <v>0.000152136550297976</v>
      </c>
      <c r="K303" s="44" t="str">
        <f aca="false">IF(ISBLANK($A303),"",HYPERLINK("#ANALÍTICA!A"&amp;MATCH($A303,ANALÍTICA!A:A,0),"Link"))</f>
        <v>Link</v>
      </c>
    </row>
    <row r="304" s="25" customFormat="true" ht="51" hidden="false" customHeight="false" outlineLevel="0" collapsed="false">
      <c r="A304" s="49" t="s">
        <v>573</v>
      </c>
      <c r="B304" s="50" t="s">
        <v>574</v>
      </c>
      <c r="C304" s="49" t="str">
        <f aca="false">UPPER(VLOOKUP(B304,ANALÍTICA!$B:$J,2,0))</f>
        <v>PRÓPRIO</v>
      </c>
      <c r="D304" s="49" t="str">
        <f aca="false">UPPER(VLOOKUP(B304,ANALÍTICA!$B:$J,3,0))</f>
        <v>TUBO DE ESPUMA DE POLIETILENO EXPANDIDO FLEXIVEL PARA ISOLAMENTO TERMICO DE TUBULACAO DE AR CONDICIONADO, AGUA QUENTE, DN 1", E= 10 MM, INSTALADO EM TUBULAÇÃO DE DRENO DE AR-CONDICIONADO - FORNECIMENTO E INSTALAÇÃO.</v>
      </c>
      <c r="E304" s="51" t="str">
        <f aca="false">UPPER(VLOOKUP(B304,ANALÍTICA!$B:$J,6,0))</f>
        <v>M</v>
      </c>
      <c r="F304" s="52" t="n">
        <v>31</v>
      </c>
      <c r="G304" s="53" t="n">
        <f aca="false">VLOOKUP(B304,ANALÍTICA!$B:$J,8,0)</f>
        <v>11.23</v>
      </c>
      <c r="H304" s="53" t="n">
        <f aca="false">TRUNC(G304*(1+$J$9),2)</f>
        <v>14.57</v>
      </c>
      <c r="I304" s="53" t="n">
        <f aca="false">TRUNC(H304*F304,2)</f>
        <v>451.67</v>
      </c>
      <c r="J304" s="54" t="n">
        <f aca="false">I304/$I$343</f>
        <v>0.000268955793467794</v>
      </c>
      <c r="K304" s="44" t="str">
        <f aca="false">IF(ISBLANK($A304),"",HYPERLINK("#ANALÍTICA!A"&amp;MATCH($A304,ANALÍTICA!A:A,0),"Link"))</f>
        <v>Link</v>
      </c>
    </row>
    <row r="305" s="25" customFormat="true" ht="25.5" hidden="false" customHeight="false" outlineLevel="0" collapsed="false">
      <c r="A305" s="49" t="s">
        <v>575</v>
      </c>
      <c r="B305" s="50" t="s">
        <v>576</v>
      </c>
      <c r="C305" s="49" t="str">
        <f aca="false">UPPER(VLOOKUP(B305,ANALÍTICA!$B:$J,2,0))</f>
        <v>SINAPI</v>
      </c>
      <c r="D305" s="49" t="str">
        <f aca="false">UPPER(VLOOKUP(B305,ANALÍTICA!$B:$J,3,0))</f>
        <v>RASGO EM ALVENARIA PARA RAMAIS/ DISTRIBUIÇÃO COM DIAMETROS MENORES OU IGUAIS A 40 MM. AF_05/2015</v>
      </c>
      <c r="E305" s="51" t="str">
        <f aca="false">UPPER(VLOOKUP(B305,ANALÍTICA!$B:$J,6,0))</f>
        <v>M</v>
      </c>
      <c r="F305" s="52" t="n">
        <v>9</v>
      </c>
      <c r="G305" s="53" t="n">
        <f aca="false">VLOOKUP(B305,ANALÍTICA!$B:$J,8,0)</f>
        <v>11.66</v>
      </c>
      <c r="H305" s="53" t="n">
        <f aca="false">TRUNC(G305*(1+$J$9),2)</f>
        <v>15.13</v>
      </c>
      <c r="I305" s="53" t="n">
        <f aca="false">TRUNC(H305*F305,2)</f>
        <v>136.17</v>
      </c>
      <c r="J305" s="54" t="n">
        <f aca="false">I305/$I$343</f>
        <v>8.10851072608531E-005</v>
      </c>
      <c r="K305" s="44" t="str">
        <f aca="false">IF(ISBLANK($A305),"",HYPERLINK("#ANALÍTICA!A"&amp;MATCH($A305,ANALÍTICA!A:A,0),"Link"))</f>
        <v>Link</v>
      </c>
    </row>
    <row r="306" s="25" customFormat="true" ht="25.5" hidden="false" customHeight="false" outlineLevel="0" collapsed="false">
      <c r="A306" s="49" t="s">
        <v>577</v>
      </c>
      <c r="B306" s="50" t="s">
        <v>379</v>
      </c>
      <c r="C306" s="49" t="str">
        <f aca="false">UPPER(VLOOKUP(B306,ANALÍTICA!$B:$J,2,0))</f>
        <v>PRÓPRIO</v>
      </c>
      <c r="D306" s="49" t="str">
        <f aca="false">UPPER(VLOOKUP(B306,ANALÍTICA!$B:$J,3,0))</f>
        <v>SUPORTE PARA TUBOS HORIZONTAIS ENTRE 1/2” E 3” (CHUMBADORES, TIRANTES E ABRAÇADEIRA) - FORNECIMENTO E INSTALAÇÃO </v>
      </c>
      <c r="E306" s="51" t="str">
        <f aca="false">UPPER(VLOOKUP(B306,ANALÍTICA!$B:$J,6,0))</f>
        <v>UN</v>
      </c>
      <c r="F306" s="52" t="n">
        <v>19</v>
      </c>
      <c r="G306" s="53" t="n">
        <f aca="false">VLOOKUP(B306,ANALÍTICA!$B:$J,8,0)</f>
        <v>25.38</v>
      </c>
      <c r="H306" s="53" t="n">
        <f aca="false">TRUNC(G306*(1+$J$9),2)</f>
        <v>32.94</v>
      </c>
      <c r="I306" s="53" t="n">
        <f aca="false">TRUNC(H306*F306,2)</f>
        <v>625.86</v>
      </c>
      <c r="J306" s="54" t="n">
        <f aca="false">I306/$I$343</f>
        <v>0.000372680658223379</v>
      </c>
      <c r="K306" s="44" t="str">
        <f aca="false">IF(ISBLANK($A306),"",HYPERLINK("#ANALÍTICA!A"&amp;MATCH($A306,ANALÍTICA!A:A,0),"Link"))</f>
        <v>Link</v>
      </c>
    </row>
    <row r="307" s="25" customFormat="true" ht="14.25" hidden="false" customHeight="false" outlineLevel="0" collapsed="false">
      <c r="A307" s="45" t="s">
        <v>578</v>
      </c>
      <c r="B307" s="45"/>
      <c r="C307" s="45"/>
      <c r="D307" s="45" t="s">
        <v>579</v>
      </c>
      <c r="E307" s="45"/>
      <c r="F307" s="46"/>
      <c r="G307" s="45" t="n">
        <v>1</v>
      </c>
      <c r="H307" s="45"/>
      <c r="I307" s="47" t="n">
        <f aca="false">SUM(I308:I315)</f>
        <v>2640.48</v>
      </c>
      <c r="J307" s="48" t="n">
        <f aca="false">SUM(J308:J315)</f>
        <v>0.00157232579878194</v>
      </c>
      <c r="K307" s="44" t="str">
        <f aca="false">IF(ISBLANK($A307),"",HYPERLINK("#ANALÍTICA!A"&amp;MATCH($A307,ANALÍTICA!A:A,0),"Link"))</f>
        <v>Link</v>
      </c>
    </row>
    <row r="308" s="25" customFormat="true" ht="38.25" hidden="false" customHeight="false" outlineLevel="0" collapsed="false">
      <c r="A308" s="49" t="s">
        <v>580</v>
      </c>
      <c r="B308" s="50" t="s">
        <v>581</v>
      </c>
      <c r="C308" s="49" t="str">
        <f aca="false">UPPER(VLOOKUP(B308,ANALÍTICA!$B:$J,2,0))</f>
        <v>SINAPI</v>
      </c>
      <c r="D308" s="49" t="str">
        <f aca="false">UPPER(VLOOKUP(B308,ANALÍTICA!$B:$J,3,0))</f>
        <v>TUBO PVC, SERIE NORMAL, ESGOTO PREDIAL, DN 150 MM, FORNECIDO E INSTALADO EM SUBCOLETOR AÉREO DE ESGOTO SANITÁRIO. AF_08/2022</v>
      </c>
      <c r="E308" s="51" t="str">
        <f aca="false">UPPER(VLOOKUP(B308,ANALÍTICA!$B:$J,6,0))</f>
        <v>M</v>
      </c>
      <c r="F308" s="52" t="n">
        <v>13</v>
      </c>
      <c r="G308" s="53" t="n">
        <f aca="false">VLOOKUP(B308,ANALÍTICA!$B:$J,8,0)</f>
        <v>62.69</v>
      </c>
      <c r="H308" s="53" t="n">
        <f aca="false">TRUNC(G308*(1+$J$9),2)</f>
        <v>81.36</v>
      </c>
      <c r="I308" s="53" t="n">
        <f aca="false">TRUNC(H308*F308,2)</f>
        <v>1057.68</v>
      </c>
      <c r="J308" s="54" t="n">
        <f aca="false">I308/$I$343</f>
        <v>0.000629816378406838</v>
      </c>
      <c r="K308" s="44" t="str">
        <f aca="false">IF(ISBLANK($A308),"",HYPERLINK("#ANALÍTICA!A"&amp;MATCH($A308,ANALÍTICA!A:A,0),"Link"))</f>
        <v>Link</v>
      </c>
    </row>
    <row r="309" s="25" customFormat="true" ht="38.25" hidden="false" customHeight="false" outlineLevel="0" collapsed="false">
      <c r="A309" s="49" t="s">
        <v>582</v>
      </c>
      <c r="B309" s="50" t="s">
        <v>583</v>
      </c>
      <c r="C309" s="49" t="str">
        <f aca="false">UPPER(VLOOKUP(B309,ANALÍTICA!$B:$J,2,0))</f>
        <v>SINAPI</v>
      </c>
      <c r="D309" s="49" t="str">
        <f aca="false">UPPER(VLOOKUP(B309,ANALÍTICA!$B:$J,3,0))</f>
        <v>TUBO PVC, SERIE NORMAL, ESGOTO PREDIAL, DN 100 MM, FORNECIDO E INSTALADO EM PRUMADA DE ESGOTO SANITÁRIO OU VENTILAÇÃO. AF_08/2022</v>
      </c>
      <c r="E309" s="51" t="str">
        <f aca="false">UPPER(VLOOKUP(B309,ANALÍTICA!$B:$J,6,0))</f>
        <v>M</v>
      </c>
      <c r="F309" s="52" t="n">
        <v>2</v>
      </c>
      <c r="G309" s="53" t="n">
        <f aca="false">VLOOKUP(B309,ANALÍTICA!$B:$J,8,0)</f>
        <v>30.1</v>
      </c>
      <c r="H309" s="53" t="n">
        <f aca="false">TRUNC(G309*(1+$J$9),2)</f>
        <v>39.06</v>
      </c>
      <c r="I309" s="53" t="n">
        <f aca="false">TRUNC(H309*F309,2)</f>
        <v>78.12</v>
      </c>
      <c r="J309" s="54" t="n">
        <f aca="false">I309/$I$343</f>
        <v>4.65180919381497E-005</v>
      </c>
      <c r="K309" s="44" t="str">
        <f aca="false">IF(ISBLANK($A309),"",HYPERLINK("#ANALÍTICA!A"&amp;MATCH($A309,ANALÍTICA!A:A,0),"Link"))</f>
        <v>Link</v>
      </c>
    </row>
    <row r="310" s="25" customFormat="true" ht="38.25" hidden="false" customHeight="false" outlineLevel="0" collapsed="false">
      <c r="A310" s="49" t="s">
        <v>584</v>
      </c>
      <c r="B310" s="50" t="s">
        <v>585</v>
      </c>
      <c r="C310" s="49" t="str">
        <f aca="false">UPPER(VLOOKUP(B310,ANALÍTICA!$B:$J,2,0))</f>
        <v>PRÓPRIO</v>
      </c>
      <c r="D310" s="49" t="str">
        <f aca="false">UPPER(VLOOKUP(B310,ANALÍTICA!$B:$J,3,0))</f>
        <v>TE DE REDUÇÃO, PVC LEVE, SÉRIE NORMAL, CURTO, 90 GRAUS, COM BOLSA PARA ANEL, 150 X 100 MM, JUNTA ELÁSTICA - FORNECIMENTO E INSTALAÇÃO</v>
      </c>
      <c r="E310" s="51" t="str">
        <f aca="false">UPPER(VLOOKUP(B310,ANALÍTICA!$B:$J,6,0))</f>
        <v>UN</v>
      </c>
      <c r="F310" s="52" t="n">
        <v>3</v>
      </c>
      <c r="G310" s="53" t="n">
        <f aca="false">VLOOKUP(B310,ANALÍTICA!$B:$J,8,0)</f>
        <v>90.79</v>
      </c>
      <c r="H310" s="53" t="n">
        <f aca="false">TRUNC(G310*(1+$J$9),2)</f>
        <v>117.83</v>
      </c>
      <c r="I310" s="53" t="n">
        <f aca="false">TRUNC(H310*F310,2)</f>
        <v>353.49</v>
      </c>
      <c r="J310" s="54" t="n">
        <f aca="false">I310/$I$343</f>
        <v>0.000210492579611067</v>
      </c>
      <c r="K310" s="44" t="str">
        <f aca="false">IF(ISBLANK($A310),"",HYPERLINK("#ANALÍTICA!A"&amp;MATCH($A310,ANALÍTICA!A:A,0),"Link"))</f>
        <v>Link</v>
      </c>
    </row>
    <row r="311" s="25" customFormat="true" ht="38.25" hidden="false" customHeight="false" outlineLevel="0" collapsed="false">
      <c r="A311" s="49" t="s">
        <v>586</v>
      </c>
      <c r="B311" s="50" t="s">
        <v>587</v>
      </c>
      <c r="C311" s="49" t="str">
        <f aca="false">UPPER(VLOOKUP(B311,ANALÍTICA!$B:$J,2,0))</f>
        <v>SINAPI</v>
      </c>
      <c r="D311" s="49" t="str">
        <f aca="false">UPPER(VLOOKUP(B311,ANALÍTICA!$B:$J,3,0))</f>
        <v>JOELHO 90 GRAUS, PVC, SERIE NORMAL, ESGOTO PREDIAL, DN 150 MM, JUNTA ELÁSTICA, FORNECIDO E INSTALADO EM SUBCOLETOR AÉREO DE ESGOTO SANITÁRIO. AF_08/2022</v>
      </c>
      <c r="E311" s="51" t="str">
        <f aca="false">UPPER(VLOOKUP(B311,ANALÍTICA!$B:$J,6,0))</f>
        <v>UN</v>
      </c>
      <c r="F311" s="52" t="n">
        <v>2</v>
      </c>
      <c r="G311" s="53" t="n">
        <f aca="false">VLOOKUP(B311,ANALÍTICA!$B:$J,8,0)</f>
        <v>114.01</v>
      </c>
      <c r="H311" s="53" t="n">
        <f aca="false">TRUNC(G311*(1+$J$9),2)</f>
        <v>147.97</v>
      </c>
      <c r="I311" s="53" t="n">
        <f aca="false">TRUNC(H311*F311,2)</f>
        <v>295.94</v>
      </c>
      <c r="J311" s="54" t="n">
        <f aca="false">I311/$I$343</f>
        <v>0.000176223299131797</v>
      </c>
      <c r="K311" s="44" t="str">
        <f aca="false">IF(ISBLANK($A311),"",HYPERLINK("#ANALÍTICA!A"&amp;MATCH($A311,ANALÍTICA!A:A,0),"Link"))</f>
        <v>Link</v>
      </c>
    </row>
    <row r="312" s="25" customFormat="true" ht="25.5" hidden="false" customHeight="false" outlineLevel="0" collapsed="false">
      <c r="A312" s="49" t="s">
        <v>588</v>
      </c>
      <c r="B312" s="50" t="s">
        <v>589</v>
      </c>
      <c r="C312" s="49" t="str">
        <f aca="false">UPPER(VLOOKUP(B312,ANALÍTICA!$B:$J,2,0))</f>
        <v>SINAPI</v>
      </c>
      <c r="D312" s="49" t="str">
        <f aca="false">UPPER(VLOOKUP(B312,ANALÍTICA!$B:$J,3,0))</f>
        <v>FURO EM ALVENARIA PARA DIÂMETROS MAIORES QUE 75 MM. AF_05/2015</v>
      </c>
      <c r="E312" s="51" t="str">
        <f aca="false">UPPER(VLOOKUP(B312,ANALÍTICA!$B:$J,6,0))</f>
        <v>UN</v>
      </c>
      <c r="F312" s="52" t="n">
        <v>5</v>
      </c>
      <c r="G312" s="53" t="n">
        <f aca="false">VLOOKUP(B312,ANALÍTICA!$B:$J,8,0)</f>
        <v>44.66</v>
      </c>
      <c r="H312" s="53" t="n">
        <f aca="false">TRUNC(G312*(1+$J$9),2)</f>
        <v>57.96</v>
      </c>
      <c r="I312" s="53" t="n">
        <f aca="false">TRUNC(H312*F312,2)</f>
        <v>289.8</v>
      </c>
      <c r="J312" s="54" t="n">
        <f aca="false">I312/$I$343</f>
        <v>0.000172567115254426</v>
      </c>
      <c r="K312" s="44" t="str">
        <f aca="false">IF(ISBLANK($A312),"",HYPERLINK("#ANALÍTICA!A"&amp;MATCH($A312,ANALÍTICA!A:A,0),"Link"))</f>
        <v>Link</v>
      </c>
    </row>
    <row r="313" s="25" customFormat="true" ht="25.5" hidden="false" customHeight="false" outlineLevel="0" collapsed="false">
      <c r="A313" s="49" t="s">
        <v>590</v>
      </c>
      <c r="B313" s="50" t="s">
        <v>591</v>
      </c>
      <c r="C313" s="49" t="str">
        <f aca="false">UPPER(VLOOKUP(B313,ANALÍTICA!$B:$J,2,0))</f>
        <v>PRÓPRIO</v>
      </c>
      <c r="D313" s="49" t="str">
        <f aca="false">UPPER(VLOOKUP(B313,ANALÍTICA!$B:$J,3,0))</f>
        <v>SUPORTE PARA TUBOS HORIZONTAIS ENTRE 4” E 8” (CHUMBADORES, TIRANTES E ABRAÇADEIRA) - FORNECIMENTO E INSTALAÇÃO </v>
      </c>
      <c r="E313" s="51" t="str">
        <f aca="false">UPPER(VLOOKUP(B313,ANALÍTICA!$B:$J,6,0))</f>
        <v>UN</v>
      </c>
      <c r="F313" s="52" t="n">
        <v>5</v>
      </c>
      <c r="G313" s="53" t="n">
        <f aca="false">VLOOKUP(B313,ANALÍTICA!$B:$J,8,0)</f>
        <v>33.49</v>
      </c>
      <c r="H313" s="53" t="n">
        <f aca="false">TRUNC(G313*(1+$J$9),2)</f>
        <v>43.46</v>
      </c>
      <c r="I313" s="53" t="n">
        <f aca="false">TRUNC(H313*F313,2)</f>
        <v>217.3</v>
      </c>
      <c r="J313" s="54" t="n">
        <f aca="false">I313/$I$343</f>
        <v>0.000129395562956476</v>
      </c>
      <c r="K313" s="44" t="str">
        <f aca="false">IF(ISBLANK($A313),"",HYPERLINK("#ANALÍTICA!A"&amp;MATCH($A313,ANALÍTICA!A:A,0),"Link"))</f>
        <v>Link</v>
      </c>
    </row>
    <row r="314" s="25" customFormat="true" ht="38.25" hidden="false" customHeight="false" outlineLevel="0" collapsed="false">
      <c r="A314" s="49" t="s">
        <v>592</v>
      </c>
      <c r="B314" s="50" t="s">
        <v>593</v>
      </c>
      <c r="C314" s="49" t="str">
        <f aca="false">UPPER(VLOOKUP(B314,ANALÍTICA!$B:$J,2,0))</f>
        <v>PRÓPRIO</v>
      </c>
      <c r="D314" s="49" t="str">
        <f aca="false">UPPER(VLOOKUP(B314,ANALÍTICA!$B:$J,3,0))</f>
        <v>DIFUSOR/REGULADOR DE VAZÃO DE AR CIRCULAR DN 100 MM, CONSTRUÍDO EM PLÁSTICO ABS, REF.: SICFLUX RVA 100 - FORNECIMENTO E INSTALAÇÃO</v>
      </c>
      <c r="E314" s="51" t="str">
        <f aca="false">UPPER(VLOOKUP(B314,ANALÍTICA!$B:$J,6,0))</f>
        <v>UN</v>
      </c>
      <c r="F314" s="52" t="n">
        <v>4</v>
      </c>
      <c r="G314" s="53" t="n">
        <f aca="false">VLOOKUP(B314,ANALÍTICA!$B:$J,8,0)</f>
        <v>54.91</v>
      </c>
      <c r="H314" s="53" t="n">
        <f aca="false">TRUNC(G314*(1+$J$9),2)</f>
        <v>71.26</v>
      </c>
      <c r="I314" s="53" t="n">
        <f aca="false">TRUNC(H314*F314,2)</f>
        <v>285.04</v>
      </c>
      <c r="J314" s="54" t="n">
        <f aca="false">I314/$I$343</f>
        <v>0.000169732679544933</v>
      </c>
      <c r="K314" s="44" t="str">
        <f aca="false">IF(ISBLANK($A314),"",HYPERLINK("#ANALÍTICA!A"&amp;MATCH($A314,ANALÍTICA!A:A,0),"Link"))</f>
        <v>Link</v>
      </c>
    </row>
    <row r="315" s="25" customFormat="true" ht="38.25" hidden="false" customHeight="false" outlineLevel="0" collapsed="false">
      <c r="A315" s="49" t="s">
        <v>594</v>
      </c>
      <c r="B315" s="50" t="s">
        <v>595</v>
      </c>
      <c r="C315" s="49" t="str">
        <f aca="false">UPPER(VLOOKUP(B315,ANALÍTICA!$B:$J,2,0))</f>
        <v>PRÓPRIO</v>
      </c>
      <c r="D315" s="49" t="str">
        <f aca="false">UPPER(VLOOKUP(B315,ANALÍTICA!$B:$J,3,0))</f>
        <v>GRELHA DE AR QUADRADA METÁLICA COM CONEXÃO CIRCULAR DN 150 PARA INSTALAÇÃO EXTERNA E INTERNA - REF.: SICFLUX GFM-S 150 - FORNECIMENTO E INSTALAÇÃO</v>
      </c>
      <c r="E315" s="51" t="str">
        <f aca="false">UPPER(VLOOKUP(B315,ANALÍTICA!$B:$J,6,0))</f>
        <v>UN</v>
      </c>
      <c r="F315" s="52" t="n">
        <v>1</v>
      </c>
      <c r="G315" s="53" t="n">
        <f aca="false">VLOOKUP(B315,ANALÍTICA!$B:$J,8,0)</f>
        <v>48.63</v>
      </c>
      <c r="H315" s="53" t="n">
        <f aca="false">TRUNC(G315*(1+$J$9),2)</f>
        <v>63.11</v>
      </c>
      <c r="I315" s="53" t="n">
        <f aca="false">TRUNC(H315*F315,2)</f>
        <v>63.11</v>
      </c>
      <c r="J315" s="54" t="n">
        <f aca="false">I315/$I$343</f>
        <v>3.75800919382569E-005</v>
      </c>
      <c r="K315" s="44" t="str">
        <f aca="false">IF(ISBLANK($A315),"",HYPERLINK("#ANALÍTICA!A"&amp;MATCH($A315,ANALÍTICA!A:A,0),"Link"))</f>
        <v>Link</v>
      </c>
    </row>
    <row r="316" s="25" customFormat="true" ht="14.25" hidden="false" customHeight="false" outlineLevel="0" collapsed="false">
      <c r="A316" s="45" t="s">
        <v>596</v>
      </c>
      <c r="B316" s="45"/>
      <c r="C316" s="45"/>
      <c r="D316" s="45" t="s">
        <v>597</v>
      </c>
      <c r="E316" s="45"/>
      <c r="F316" s="46"/>
      <c r="G316" s="45" t="n">
        <v>1</v>
      </c>
      <c r="H316" s="45"/>
      <c r="I316" s="47" t="n">
        <f aca="false">SUM(I317:I320)</f>
        <v>2159.11</v>
      </c>
      <c r="J316" s="48" t="n">
        <f aca="false">SUM(J317:J320)</f>
        <v>0.00128568455561416</v>
      </c>
      <c r="K316" s="44" t="str">
        <f aca="false">IF(ISBLANK($A316),"",HYPERLINK("#ANALÍTICA!A"&amp;MATCH($A316,ANALÍTICA!A:A,0),"Link"))</f>
        <v>Link</v>
      </c>
    </row>
    <row r="317" s="25" customFormat="true" ht="25.5" hidden="false" customHeight="false" outlineLevel="0" collapsed="false">
      <c r="A317" s="49" t="s">
        <v>598</v>
      </c>
      <c r="B317" s="50" t="s">
        <v>599</v>
      </c>
      <c r="C317" s="49" t="str">
        <f aca="false">UPPER(VLOOKUP(B317,ANALÍTICA!$B:$J,2,0))</f>
        <v>PRÓPRIO</v>
      </c>
      <c r="D317" s="49" t="str">
        <f aca="false">UPPER(VLOOKUP(B317,ANALÍTICA!$B:$J,3,0))</f>
        <v>CABO MULTIPOLAR DE COBRE, FLEXIVEL - PP - 3 CONDUTORES DE 2,5 MM2 - FORNECIMENTO E INSTALAÇÃO</v>
      </c>
      <c r="E317" s="51" t="str">
        <f aca="false">UPPER(VLOOKUP(B317,ANALÍTICA!$B:$J,6,0))</f>
        <v>M</v>
      </c>
      <c r="F317" s="52" t="n">
        <v>43</v>
      </c>
      <c r="G317" s="53" t="n">
        <f aca="false">VLOOKUP(B317,ANALÍTICA!$B:$J,8,0)</f>
        <v>14.83</v>
      </c>
      <c r="H317" s="53" t="n">
        <f aca="false">TRUNC(G317*(1+$J$9),2)</f>
        <v>19.24</v>
      </c>
      <c r="I317" s="53" t="n">
        <f aca="false">TRUNC(H317*F317,2)</f>
        <v>827.32</v>
      </c>
      <c r="J317" s="54" t="n">
        <f aca="false">I317/$I$343</f>
        <v>0.000492643981339862</v>
      </c>
      <c r="K317" s="44" t="str">
        <f aca="false">IF(ISBLANK($A317),"",HYPERLINK("#ANALÍTICA!A"&amp;MATCH($A317,ANALÍTICA!A:A,0),"Link"))</f>
        <v>Link</v>
      </c>
    </row>
    <row r="318" s="25" customFormat="true" ht="38.25" hidden="false" customHeight="false" outlineLevel="0" collapsed="false">
      <c r="A318" s="49" t="s">
        <v>600</v>
      </c>
      <c r="B318" s="50" t="s">
        <v>601</v>
      </c>
      <c r="C318" s="49" t="str">
        <f aca="false">UPPER(VLOOKUP(B318,ANALÍTICA!$B:$J,2,0))</f>
        <v>SINAPI</v>
      </c>
      <c r="D318" s="49" t="str">
        <f aca="false">UPPER(VLOOKUP(B318,ANALÍTICA!$B:$J,3,0))</f>
        <v>ELETRODUTO FLEXÍVEL CORRUGADO REFORÇADO, PVC, DN 20 MM (1/2"), PARA CIRCUITOS TERMINAIS, INSTALADO EM FORRO - FORNECIMENTO E INSTALAÇÃO. AF_03/2023</v>
      </c>
      <c r="E318" s="51" t="str">
        <f aca="false">UPPER(VLOOKUP(B318,ANALÍTICA!$B:$J,6,0))</f>
        <v>M</v>
      </c>
      <c r="F318" s="52" t="n">
        <v>37</v>
      </c>
      <c r="G318" s="53" t="n">
        <f aca="false">VLOOKUP(B318,ANALÍTICA!$B:$J,8,0)</f>
        <v>11.03</v>
      </c>
      <c r="H318" s="53" t="n">
        <f aca="false">TRUNC(G318*(1+$J$9),2)</f>
        <v>14.31</v>
      </c>
      <c r="I318" s="53" t="n">
        <f aca="false">TRUNC(H318*F318,2)</f>
        <v>529.47</v>
      </c>
      <c r="J318" s="54" t="n">
        <f aca="false">I318/$I$343</f>
        <v>0.000315283335106146</v>
      </c>
      <c r="K318" s="44" t="str">
        <f aca="false">IF(ISBLANK($A318),"",HYPERLINK("#ANALÍTICA!A"&amp;MATCH($A318,ANALÍTICA!A:A,0),"Link"))</f>
        <v>Link</v>
      </c>
    </row>
    <row r="319" s="25" customFormat="true" ht="38.25" hidden="false" customHeight="false" outlineLevel="0" collapsed="false">
      <c r="A319" s="49" t="s">
        <v>602</v>
      </c>
      <c r="B319" s="50" t="s">
        <v>603</v>
      </c>
      <c r="C319" s="49" t="str">
        <f aca="false">UPPER(VLOOKUP(B319,ANALÍTICA!$B:$J,2,0))</f>
        <v>SINAPI</v>
      </c>
      <c r="D319" s="49" t="str">
        <f aca="false">UPPER(VLOOKUP(B319,ANALÍTICA!$B:$J,3,0))</f>
        <v>ELETRODUTO FLEXÍVEL CORRUGADO REFORÇADO, PVC, DN 20 MM (1/2"), PARA CIRCUITOS TERMINAIS, INSTALADO EM PAREDE - FORNECIMENTO E INSTALAÇÃO. AF_03/2023</v>
      </c>
      <c r="E319" s="51" t="str">
        <f aca="false">UPPER(VLOOKUP(B319,ANALÍTICA!$B:$J,6,0))</f>
        <v>M</v>
      </c>
      <c r="F319" s="52" t="n">
        <v>6</v>
      </c>
      <c r="G319" s="53" t="n">
        <f aca="false">VLOOKUP(B319,ANALÍTICA!$B:$J,8,0)</f>
        <v>9.22</v>
      </c>
      <c r="H319" s="53" t="n">
        <f aca="false">TRUNC(G319*(1+$J$9),2)</f>
        <v>11.96</v>
      </c>
      <c r="I319" s="53" t="n">
        <f aca="false">TRUNC(H319*F319,2)</f>
        <v>71.76</v>
      </c>
      <c r="J319" s="54" t="n">
        <f aca="false">I319/$I$343</f>
        <v>4.27309047296675E-005</v>
      </c>
      <c r="K319" s="44" t="str">
        <f aca="false">IF(ISBLANK($A319),"",HYPERLINK("#ANALÍTICA!A"&amp;MATCH($A319,ANALÍTICA!A:A,0),"Link"))</f>
        <v>Link</v>
      </c>
    </row>
    <row r="320" s="25" customFormat="true" ht="51" hidden="false" customHeight="false" outlineLevel="0" collapsed="false">
      <c r="A320" s="49" t="s">
        <v>604</v>
      </c>
      <c r="B320" s="50" t="s">
        <v>605</v>
      </c>
      <c r="C320" s="49" t="str">
        <f aca="false">UPPER(VLOOKUP(B320,ANALÍTICA!$B:$J,2,0))</f>
        <v>PRÓPRIO</v>
      </c>
      <c r="D320" s="49" t="str">
        <f aca="false">UPPER(VLOOKUP(B320,ANALÍTICA!$B:$J,3,0))</f>
        <v>ACABAMENTO DO CONJUNTO DE TUBULAÇÕES FRIGORÍGENAS EM FITA ANTICORROSIVA DE PVC FLEXIVEL, COR PRETA OU BRANCA, L = 50 MM, E= *0,25* MM, DIÂMETRO DO CONJUNTO ATÉ 100 MM - FORNECIMENTO E INSTALAÇÃO</v>
      </c>
      <c r="E320" s="51" t="str">
        <f aca="false">UPPER(VLOOKUP(B320,ANALÍTICA!$B:$J,6,0))</f>
        <v>M</v>
      </c>
      <c r="F320" s="52" t="n">
        <v>8</v>
      </c>
      <c r="G320" s="53" t="n">
        <f aca="false">VLOOKUP(B320,ANALÍTICA!$B:$J,8,0)</f>
        <v>70.36</v>
      </c>
      <c r="H320" s="53" t="n">
        <f aca="false">TRUNC(G320*(1+$J$9),2)</f>
        <v>91.32</v>
      </c>
      <c r="I320" s="53" t="n">
        <f aca="false">TRUNC(H320*F320,2)</f>
        <v>730.56</v>
      </c>
      <c r="J320" s="54" t="n">
        <f aca="false">I320/$I$343</f>
        <v>0.000435026334438487</v>
      </c>
      <c r="K320" s="44" t="str">
        <f aca="false">IF(ISBLANK($A320),"",HYPERLINK("#ANALÍTICA!A"&amp;MATCH($A320,ANALÍTICA!A:A,0),"Link"))</f>
        <v>Link</v>
      </c>
    </row>
    <row r="321" s="25" customFormat="true" ht="30" hidden="false" customHeight="true" outlineLevel="0" collapsed="false">
      <c r="A321" s="39" t="s">
        <v>606</v>
      </c>
      <c r="B321" s="39"/>
      <c r="C321" s="39"/>
      <c r="D321" s="39" t="s">
        <v>607</v>
      </c>
      <c r="E321" s="39"/>
      <c r="F321" s="40"/>
      <c r="G321" s="41" t="n">
        <v>1</v>
      </c>
      <c r="H321" s="42"/>
      <c r="I321" s="40" t="n">
        <f aca="false">SUM(I322,I326,I328,I331)</f>
        <v>43754.23</v>
      </c>
      <c r="J321" s="43" t="n">
        <f aca="false">SUM(J322,J326,J328,J331)</f>
        <v>0.0260543176372625</v>
      </c>
      <c r="K321" s="44" t="str">
        <f aca="false">IF(ISBLANK($A321),"",HYPERLINK("#ANALÍTICA!A"&amp;MATCH($A321,ANALÍTICA!A:A,0),"Link"))</f>
        <v>Link</v>
      </c>
    </row>
    <row r="322" s="25" customFormat="true" ht="14.25" hidden="false" customHeight="false" outlineLevel="0" collapsed="false">
      <c r="A322" s="45" t="s">
        <v>608</v>
      </c>
      <c r="B322" s="45"/>
      <c r="C322" s="45"/>
      <c r="D322" s="45" t="s">
        <v>609</v>
      </c>
      <c r="E322" s="45"/>
      <c r="F322" s="46"/>
      <c r="G322" s="45" t="n">
        <v>1</v>
      </c>
      <c r="H322" s="45"/>
      <c r="I322" s="47" t="n">
        <f aca="false">SUM(I323:I325)</f>
        <v>20088.4</v>
      </c>
      <c r="J322" s="48" t="n">
        <f aca="false">SUM(J323:J325)</f>
        <v>0.0119620332576847</v>
      </c>
      <c r="K322" s="44" t="str">
        <f aca="false">IF(ISBLANK($A322),"",HYPERLINK("#ANALÍTICA!A"&amp;MATCH($A322,ANALÍTICA!A:A,0),"Link"))</f>
        <v>Link</v>
      </c>
    </row>
    <row r="323" s="25" customFormat="true" ht="25.5" hidden="false" customHeight="false" outlineLevel="0" collapsed="false">
      <c r="A323" s="49" t="s">
        <v>610</v>
      </c>
      <c r="B323" s="50" t="s">
        <v>611</v>
      </c>
      <c r="C323" s="49" t="str">
        <f aca="false">UPPER(VLOOKUP(B323,ANALÍTICA!$B:$J,2,0))</f>
        <v>PRÓPRIO</v>
      </c>
      <c r="D323" s="49" t="str">
        <f aca="false">UPPER(VLOOKUP(B323,ANALÍTICA!$B:$J,3,0))</f>
        <v>LIMPEZA PERMANENTE DA OBRA</v>
      </c>
      <c r="E323" s="51" t="str">
        <f aca="false">UPPER(VLOOKUP(B323,ANALÍTICA!$B:$J,6,0))</f>
        <v>%</v>
      </c>
      <c r="F323" s="52" t="n">
        <v>100</v>
      </c>
      <c r="G323" s="53" t="n">
        <f aca="false">VLOOKUP(B323,ANALÍTICA!$B:$J,8,0)</f>
        <v>74.96</v>
      </c>
      <c r="H323" s="53" t="n">
        <f aca="false">TRUNC(G323*(1+$J$9),2)</f>
        <v>97.29</v>
      </c>
      <c r="I323" s="53" t="n">
        <f aca="false">TRUNC(H323*F323,2)</f>
        <v>9729</v>
      </c>
      <c r="J323" s="54" t="n">
        <f aca="false">I323/$I$343</f>
        <v>0.00579332458354145</v>
      </c>
      <c r="K323" s="44" t="str">
        <f aca="false">IF(ISBLANK($A323),"",HYPERLINK("#ANALÍTICA!A"&amp;MATCH($A323,ANALÍTICA!A:A,0),"Link"))</f>
        <v>Link</v>
      </c>
    </row>
    <row r="324" s="25" customFormat="true" ht="14.25" hidden="false" customHeight="false" outlineLevel="0" collapsed="false">
      <c r="A324" s="49" t="s">
        <v>612</v>
      </c>
      <c r="B324" s="50" t="s">
        <v>613</v>
      </c>
      <c r="C324" s="49" t="str">
        <f aca="false">UPPER(VLOOKUP(B324,ANALÍTICA!$B:$J,2,0))</f>
        <v>SINAPI</v>
      </c>
      <c r="D324" s="49" t="str">
        <f aca="false">UPPER(VLOOKUP(B324,ANALÍTICA!$B:$J,3,0))</f>
        <v>LIMPEZA FINAL DA OBRA</v>
      </c>
      <c r="E324" s="51" t="str">
        <f aca="false">UPPER(VLOOKUP(B324,ANALÍTICA!$B:$J,6,0))</f>
        <v>M²</v>
      </c>
      <c r="F324" s="52" t="n">
        <v>205</v>
      </c>
      <c r="G324" s="53" t="n">
        <f aca="false">VLOOKUP(B324,ANALÍTICA!$B:$J,8,0)</f>
        <v>3.32</v>
      </c>
      <c r="H324" s="53" t="n">
        <f aca="false">TRUNC(G324*(1+$J$9),2)</f>
        <v>4.3</v>
      </c>
      <c r="I324" s="53" t="n">
        <f aca="false">TRUNC(H324*F324,2)</f>
        <v>881.5</v>
      </c>
      <c r="J324" s="54" t="n">
        <f aca="false">I324/$I$343</f>
        <v>0.000524906528974385</v>
      </c>
      <c r="K324" s="44" t="str">
        <f aca="false">IF(ISBLANK($A324),"",HYPERLINK("#ANALÍTICA!A"&amp;MATCH($A324,ANALÍTICA!A:A,0),"Link"))</f>
        <v>Link</v>
      </c>
    </row>
    <row r="325" s="25" customFormat="true" ht="25.5" hidden="false" customHeight="false" outlineLevel="0" collapsed="false">
      <c r="A325" s="49" t="s">
        <v>614</v>
      </c>
      <c r="B325" s="50" t="s">
        <v>91</v>
      </c>
      <c r="C325" s="49" t="str">
        <f aca="false">UPPER(VLOOKUP(B325,ANALÍTICA!$B:$J,2,0))</f>
        <v>PRÓPRIO</v>
      </c>
      <c r="D325" s="49" t="str">
        <f aca="false">UPPER(VLOOKUP(B325,ANALÍTICA!$B:$J,3,0))</f>
        <v>CARGA E TRANSPORTE DE ENTULHOS DECORRENTES DE LIMPEZAS E DEMOLIÇÕES - CAÇAMBA 5,0 M³ </v>
      </c>
      <c r="E325" s="51" t="str">
        <f aca="false">UPPER(VLOOKUP(B325,ANALÍTICA!$B:$J,6,0))</f>
        <v>M³</v>
      </c>
      <c r="F325" s="52" t="n">
        <v>90</v>
      </c>
      <c r="G325" s="53" t="n">
        <f aca="false">VLOOKUP(B325,ANALÍTICA!$B:$J,8,0)</f>
        <v>81.14</v>
      </c>
      <c r="H325" s="53" t="n">
        <f aca="false">TRUNC(G325*(1+$J$9),2)</f>
        <v>105.31</v>
      </c>
      <c r="I325" s="53" t="n">
        <f aca="false">TRUNC(H325*F325,2)</f>
        <v>9477.9</v>
      </c>
      <c r="J325" s="54" t="n">
        <f aca="false">I325/$I$343</f>
        <v>0.00564380214516883</v>
      </c>
      <c r="K325" s="44" t="str">
        <f aca="false">IF(ISBLANK($A325),"",HYPERLINK("#ANALÍTICA!A"&amp;MATCH($A325,ANALÍTICA!A:A,0),"Link"))</f>
        <v>Link</v>
      </c>
    </row>
    <row r="326" s="25" customFormat="true" ht="14.25" hidden="false" customHeight="false" outlineLevel="0" collapsed="false">
      <c r="A326" s="45" t="s">
        <v>615</v>
      </c>
      <c r="B326" s="45"/>
      <c r="C326" s="45"/>
      <c r="D326" s="45" t="s">
        <v>616</v>
      </c>
      <c r="E326" s="45"/>
      <c r="F326" s="46"/>
      <c r="G326" s="45" t="n">
        <v>1</v>
      </c>
      <c r="H326" s="45"/>
      <c r="I326" s="47" t="n">
        <f aca="false">SUM(I327)</f>
        <v>6802.26</v>
      </c>
      <c r="J326" s="48" t="n">
        <f aca="false">SUM(J327)</f>
        <v>0.0040505396321966</v>
      </c>
      <c r="K326" s="44" t="str">
        <f aca="false">IF(ISBLANK($A326),"",HYPERLINK("#ANALÍTICA!A"&amp;MATCH($A326,ANALÍTICA!A:A,0),"Link"))</f>
        <v>Link</v>
      </c>
    </row>
    <row r="327" s="25" customFormat="true" ht="25.5" hidden="false" customHeight="false" outlineLevel="0" collapsed="false">
      <c r="A327" s="49" t="s">
        <v>617</v>
      </c>
      <c r="B327" s="50" t="s">
        <v>618</v>
      </c>
      <c r="C327" s="49" t="str">
        <f aca="false">UPPER(VLOOKUP(B327,ANALÍTICA!$B:$J,2,0))</f>
        <v>PRÓPRIO</v>
      </c>
      <c r="D327" s="49" t="str">
        <f aca="false">UPPER(VLOOKUP(B327,ANALÍTICA!$B:$J,3,0))</f>
        <v>DEMOLIÇÃO DE BARRACÃO DE OBRA</v>
      </c>
      <c r="E327" s="51" t="str">
        <f aca="false">UPPER(VLOOKUP(B327,ANALÍTICA!$B:$J,6,0))</f>
        <v>UN</v>
      </c>
      <c r="F327" s="52" t="n">
        <v>1</v>
      </c>
      <c r="G327" s="53" t="n">
        <f aca="false">VLOOKUP(B327,ANALÍTICA!$B:$J,8,0)</f>
        <v>5240.98</v>
      </c>
      <c r="H327" s="53" t="n">
        <f aca="false">TRUNC(G327*(1+$J$9),2)</f>
        <v>6802.26</v>
      </c>
      <c r="I327" s="53" t="n">
        <f aca="false">TRUNC(H327*F327,2)</f>
        <v>6802.26</v>
      </c>
      <c r="J327" s="54" t="n">
        <f aca="false">I327/$I$343</f>
        <v>0.0040505396321966</v>
      </c>
      <c r="K327" s="44" t="str">
        <f aca="false">IF(ISBLANK($A327),"",HYPERLINK("#ANALÍTICA!A"&amp;MATCH($A327,ANALÍTICA!A:A,0),"Link"))</f>
        <v>Link</v>
      </c>
    </row>
    <row r="328" s="25" customFormat="true" ht="14.25" hidden="false" customHeight="false" outlineLevel="0" collapsed="false">
      <c r="A328" s="45" t="s">
        <v>619</v>
      </c>
      <c r="B328" s="45"/>
      <c r="C328" s="45"/>
      <c r="D328" s="45" t="s">
        <v>620</v>
      </c>
      <c r="E328" s="45"/>
      <c r="F328" s="46"/>
      <c r="G328" s="45" t="n">
        <v>1</v>
      </c>
      <c r="H328" s="45"/>
      <c r="I328" s="47" t="n">
        <f aca="false">SUM(I329:I330)</f>
        <v>15215.15</v>
      </c>
      <c r="J328" s="48" t="n">
        <f aca="false">SUM(J329:J330)</f>
        <v>0.00906016060615384</v>
      </c>
      <c r="K328" s="44" t="str">
        <f aca="false">IF(ISBLANK($A328),"",HYPERLINK("#ANALÍTICA!A"&amp;MATCH($A328,ANALÍTICA!A:A,0),"Link"))</f>
        <v>Link</v>
      </c>
    </row>
    <row r="329" s="25" customFormat="true" ht="25.5" hidden="false" customHeight="false" outlineLevel="0" collapsed="false">
      <c r="A329" s="49" t="s">
        <v>621</v>
      </c>
      <c r="B329" s="50" t="s">
        <v>622</v>
      </c>
      <c r="C329" s="49" t="str">
        <f aca="false">UPPER(VLOOKUP(B329,ANALÍTICA!$B:$J,2,0))</f>
        <v>PRÓPRIO</v>
      </c>
      <c r="D329" s="49" t="str">
        <f aca="false">UPPER(VLOOKUP(B329,ANALÍTICA!$B:$J,3,0))</f>
        <v>PROJETOS AS BUILT (REVISÃO DE TODAS AS DISCIPLINAS)</v>
      </c>
      <c r="E329" s="51" t="str">
        <f aca="false">UPPER(VLOOKUP(B329,ANALÍTICA!$B:$J,6,0))</f>
        <v>M²</v>
      </c>
      <c r="F329" s="52" t="n">
        <v>205</v>
      </c>
      <c r="G329" s="53" t="n">
        <f aca="false">VLOOKUP(B329,ANALÍTICA!$B:$J,8,0)</f>
        <v>2.34</v>
      </c>
      <c r="H329" s="53" t="n">
        <f aca="false">TRUNC(G329*(1+$J$9),2)</f>
        <v>3.03</v>
      </c>
      <c r="I329" s="53" t="n">
        <f aca="false">TRUNC(H329*F329,2)</f>
        <v>621.15</v>
      </c>
      <c r="J329" s="54" t="n">
        <f aca="false">I329/$I$343</f>
        <v>0.000369875995998229</v>
      </c>
      <c r="K329" s="44" t="str">
        <f aca="false">IF(ISBLANK($A329),"",HYPERLINK("#ANALÍTICA!A"&amp;MATCH($A329,ANALÍTICA!A:A,0),"Link"))</f>
        <v>Link</v>
      </c>
    </row>
    <row r="330" s="25" customFormat="true" ht="25.5" hidden="false" customHeight="false" outlineLevel="0" collapsed="false">
      <c r="A330" s="49" t="s">
        <v>623</v>
      </c>
      <c r="B330" s="50" t="s">
        <v>624</v>
      </c>
      <c r="C330" s="49" t="str">
        <f aca="false">UPPER(VLOOKUP(B330,ANALÍTICA!$B:$J,2,0))</f>
        <v>PRÓPRIO</v>
      </c>
      <c r="D330" s="49" t="str">
        <f aca="false">UPPER(VLOOKUP(B330,ANALÍTICA!$B:$J,3,0))</f>
        <v>ELABORAÇÃO DO PROGRAMA DE GERENCIAMENTO DE RISCOS - PGR (INCLUINDO PROJETOS E REVISÕES AO LONGO DAS ETAPAS DA OBRA)</v>
      </c>
      <c r="E330" s="51" t="str">
        <f aca="false">UPPER(VLOOKUP(B330,ANALÍTICA!$B:$J,6,0))</f>
        <v>%</v>
      </c>
      <c r="F330" s="52" t="n">
        <v>100</v>
      </c>
      <c r="G330" s="53" t="n">
        <f aca="false">VLOOKUP(B330,ANALÍTICA!$B:$J,8,0)</f>
        <v>112.45</v>
      </c>
      <c r="H330" s="53" t="n">
        <f aca="false">TRUNC(G330*(1+$J$9),2)</f>
        <v>145.94</v>
      </c>
      <c r="I330" s="53" t="n">
        <f aca="false">TRUNC(H330*F330,2)</f>
        <v>14594</v>
      </c>
      <c r="J330" s="54" t="n">
        <f aca="false">I330/$I$343</f>
        <v>0.00869028461015562</v>
      </c>
      <c r="K330" s="44" t="str">
        <f aca="false">IF(ISBLANK($A330),"",HYPERLINK("#ANALÍTICA!A"&amp;MATCH($A330,ANALÍTICA!A:A,0),"Link"))</f>
        <v>Link</v>
      </c>
    </row>
    <row r="331" s="25" customFormat="true" ht="14.25" hidden="false" customHeight="false" outlineLevel="0" collapsed="false">
      <c r="A331" s="45" t="s">
        <v>625</v>
      </c>
      <c r="B331" s="45"/>
      <c r="C331" s="45"/>
      <c r="D331" s="45" t="s">
        <v>626</v>
      </c>
      <c r="E331" s="45"/>
      <c r="F331" s="46"/>
      <c r="G331" s="45" t="n">
        <v>1</v>
      </c>
      <c r="H331" s="45"/>
      <c r="I331" s="47" t="n">
        <f aca="false">SUM(I332)</f>
        <v>1648.42</v>
      </c>
      <c r="J331" s="48" t="n">
        <f aca="false">SUM(J332)</f>
        <v>0.000981584141227403</v>
      </c>
      <c r="K331" s="44" t="str">
        <f aca="false">IF(ISBLANK($A331),"",HYPERLINK("#ANALÍTICA!A"&amp;MATCH($A331,ANALÍTICA!A:A,0),"Link"))</f>
        <v>Link</v>
      </c>
    </row>
    <row r="332" s="25" customFormat="true" ht="25.5" hidden="false" customHeight="false" outlineLevel="0" collapsed="false">
      <c r="A332" s="49" t="s">
        <v>627</v>
      </c>
      <c r="B332" s="50" t="s">
        <v>628</v>
      </c>
      <c r="C332" s="49" t="str">
        <f aca="false">UPPER(VLOOKUP(B332,ANALÍTICA!$B:$J,2,0))</f>
        <v>PRÓPRIO</v>
      </c>
      <c r="D332" s="49" t="str">
        <f aca="false">UPPER(VLOOKUP(B332,ANALÍTICA!$B:$J,3,0))</f>
        <v>TAXAS E EMOLUMENTOS (ALVARÁ DE CONSTRUÇÃO, HABITE-SE E DEMAIS TAXAS)</v>
      </c>
      <c r="E332" s="51" t="str">
        <f aca="false">UPPER(VLOOKUP(B332,ANALÍTICA!$B:$J,6,0))</f>
        <v>UN</v>
      </c>
      <c r="F332" s="52" t="n">
        <v>1</v>
      </c>
      <c r="G332" s="53" t="n">
        <f aca="false">VLOOKUP(B332,ANALÍTICA!$B:$J,8,0)</f>
        <v>1270.07</v>
      </c>
      <c r="H332" s="53" t="n">
        <f aca="false">TRUNC(G332*(1+$J$9),2)</f>
        <v>1648.42</v>
      </c>
      <c r="I332" s="53" t="n">
        <f aca="false">TRUNC(H332*F332,2)</f>
        <v>1648.42</v>
      </c>
      <c r="J332" s="54" t="n">
        <f aca="false">I332/$I$343</f>
        <v>0.000981584141227403</v>
      </c>
      <c r="K332" s="44" t="str">
        <f aca="false">IF(ISBLANK($A332),"",HYPERLINK("#ANALÍTICA!A"&amp;MATCH($A332,ANALÍTICA!A:A,0),"Link"))</f>
        <v>Link</v>
      </c>
    </row>
    <row r="333" s="25" customFormat="true" ht="30" hidden="false" customHeight="true" outlineLevel="0" collapsed="false">
      <c r="A333" s="39" t="s">
        <v>629</v>
      </c>
      <c r="B333" s="39"/>
      <c r="C333" s="39"/>
      <c r="D333" s="39" t="s">
        <v>630</v>
      </c>
      <c r="E333" s="39"/>
      <c r="F333" s="40"/>
      <c r="G333" s="41" t="n">
        <v>1</v>
      </c>
      <c r="H333" s="42"/>
      <c r="I333" s="40" t="n">
        <f aca="false">SUM(I334,I336)</f>
        <v>253330</v>
      </c>
      <c r="J333" s="43" t="n">
        <f aca="false">SUM(J334,J336)</f>
        <v>0.15085033577434</v>
      </c>
      <c r="K333" s="44" t="str">
        <f aca="false">IF(ISBLANK($A333),"",HYPERLINK("#ANALÍTICA!A"&amp;MATCH($A333,ANALÍTICA!A:A,0),"Link"))</f>
        <v>Link</v>
      </c>
    </row>
    <row r="334" s="25" customFormat="true" ht="14.25" hidden="false" customHeight="false" outlineLevel="0" collapsed="false">
      <c r="A334" s="45" t="s">
        <v>631</v>
      </c>
      <c r="B334" s="45"/>
      <c r="C334" s="45"/>
      <c r="D334" s="45" t="s">
        <v>632</v>
      </c>
      <c r="E334" s="45"/>
      <c r="F334" s="46"/>
      <c r="G334" s="45" t="n">
        <v>1</v>
      </c>
      <c r="H334" s="45"/>
      <c r="I334" s="47" t="n">
        <f aca="false">SUM(I335)</f>
        <v>25601</v>
      </c>
      <c r="J334" s="48" t="n">
        <f aca="false">SUM(J335)</f>
        <v>0.0152446194535147</v>
      </c>
      <c r="K334" s="44" t="str">
        <f aca="false">IF(ISBLANK($A334),"",HYPERLINK("#ANALÍTICA!A"&amp;MATCH($A334,ANALÍTICA!A:A,0),"Link"))</f>
        <v>Link</v>
      </c>
    </row>
    <row r="335" s="25" customFormat="true" ht="14.25" hidden="false" customHeight="false" outlineLevel="0" collapsed="false">
      <c r="A335" s="49" t="s">
        <v>633</v>
      </c>
      <c r="B335" s="50" t="s">
        <v>634</v>
      </c>
      <c r="C335" s="49" t="str">
        <f aca="false">UPPER(VLOOKUP(B335,ANALÍTICA!$B:$J,2,0))</f>
        <v>PRÓPRIO</v>
      </c>
      <c r="D335" s="49" t="str">
        <f aca="false">UPPER(VLOOKUP(B335,ANALÍTICA!$B:$J,3,0))</f>
        <v>INSUMOS PÚBLICOS - CANTEIRO DE OBRA</v>
      </c>
      <c r="E335" s="51" t="str">
        <f aca="false">UPPER(VLOOKUP(B335,ANALÍTICA!$B:$J,6,0))</f>
        <v>%</v>
      </c>
      <c r="F335" s="52" t="n">
        <v>100</v>
      </c>
      <c r="G335" s="53" t="n">
        <f aca="false">VLOOKUP(B335,ANALÍTICA!$B:$J,8,0)</f>
        <v>197.25</v>
      </c>
      <c r="H335" s="53" t="n">
        <f aca="false">TRUNC(G335*(1+$J$9),2)</f>
        <v>256.01</v>
      </c>
      <c r="I335" s="53" t="n">
        <f aca="false">TRUNC(H335*F335,2)</f>
        <v>25601</v>
      </c>
      <c r="J335" s="54" t="n">
        <f aca="false">I335/$I$343</f>
        <v>0.0152446194535147</v>
      </c>
      <c r="K335" s="44" t="str">
        <f aca="false">IF(ISBLANK($A335),"",HYPERLINK("#ANALÍTICA!A"&amp;MATCH($A335,ANALÍTICA!A:A,0),"Link"))</f>
        <v>Link</v>
      </c>
    </row>
    <row r="336" s="25" customFormat="true" ht="14.25" hidden="false" customHeight="false" outlineLevel="0" collapsed="false">
      <c r="A336" s="45" t="s">
        <v>635</v>
      </c>
      <c r="B336" s="45"/>
      <c r="C336" s="45"/>
      <c r="D336" s="45" t="s">
        <v>636</v>
      </c>
      <c r="E336" s="45"/>
      <c r="F336" s="46"/>
      <c r="G336" s="45" t="n">
        <v>1</v>
      </c>
      <c r="H336" s="45"/>
      <c r="I336" s="47" t="n">
        <f aca="false">SUM(I337)</f>
        <v>227729</v>
      </c>
      <c r="J336" s="48" t="n">
        <f aca="false">SUM(J337)</f>
        <v>0.135605716320826</v>
      </c>
      <c r="K336" s="44" t="str">
        <f aca="false">IF(ISBLANK($A336),"",HYPERLINK("#ANALÍTICA!A"&amp;MATCH($A336,ANALÍTICA!A:A,0),"Link"))</f>
        <v>Link</v>
      </c>
    </row>
    <row r="337" s="25" customFormat="true" ht="14.25" hidden="false" customHeight="false" outlineLevel="0" collapsed="false">
      <c r="A337" s="49" t="s">
        <v>637</v>
      </c>
      <c r="B337" s="50" t="s">
        <v>638</v>
      </c>
      <c r="C337" s="49" t="str">
        <f aca="false">UPPER(VLOOKUP(B337,ANALÍTICA!$B:$J,2,0))</f>
        <v>PRÓPRIO</v>
      </c>
      <c r="D337" s="49" t="str">
        <f aca="false">UPPER(VLOOKUP(B337,ANALÍTICA!$B:$J,3,0))</f>
        <v>ADMINISTRAÇÃO DA OBRA</v>
      </c>
      <c r="E337" s="51" t="str">
        <f aca="false">UPPER(VLOOKUP(B337,ANALÍTICA!$B:$J,6,0))</f>
        <v>%</v>
      </c>
      <c r="F337" s="52" t="n">
        <v>100</v>
      </c>
      <c r="G337" s="53" t="n">
        <f aca="false">VLOOKUP(B337,ANALÍTICA!$B:$J,8,0)</f>
        <v>1754.6</v>
      </c>
      <c r="H337" s="53" t="n">
        <f aca="false">TRUNC(G337*(1+$J$9),2)</f>
        <v>2277.29</v>
      </c>
      <c r="I337" s="53" t="n">
        <f aca="false">TRUNC(H337*F337,2)</f>
        <v>227729</v>
      </c>
      <c r="J337" s="54" t="n">
        <f aca="false">I337/$I$343</f>
        <v>0.135605716320826</v>
      </c>
      <c r="K337" s="44" t="str">
        <f aca="false">IF(ISBLANK($A337),"",HYPERLINK("#ANALÍTICA!A"&amp;MATCH($A337,ANALÍTICA!A:A,0),"Link"))</f>
        <v>Link</v>
      </c>
    </row>
    <row r="338" customFormat="false" ht="20.1" hidden="false" customHeight="true" outlineLevel="0" collapsed="false">
      <c r="A338" s="55"/>
      <c r="B338" s="55"/>
      <c r="C338" s="55"/>
      <c r="D338" s="55"/>
      <c r="E338" s="55"/>
      <c r="F338" s="55"/>
      <c r="G338" s="55"/>
      <c r="H338" s="55"/>
      <c r="I338" s="55"/>
      <c r="J338" s="55"/>
      <c r="K338" s="25"/>
    </row>
    <row r="339" customFormat="false" ht="30" hidden="false" customHeight="true" outlineLevel="0" collapsed="false">
      <c r="A339" s="56" t="s">
        <v>639</v>
      </c>
      <c r="B339" s="56"/>
      <c r="C339" s="56"/>
      <c r="D339" s="56"/>
      <c r="E339" s="56"/>
      <c r="F339" s="56"/>
      <c r="G339" s="56"/>
      <c r="H339" s="56"/>
      <c r="I339" s="57" t="n">
        <v>1679346.61</v>
      </c>
      <c r="J339" s="57"/>
    </row>
    <row r="340" customFormat="false" ht="20.1" hidden="false" customHeight="true" outlineLevel="0" collapsed="false">
      <c r="A340" s="55"/>
      <c r="B340" s="55"/>
      <c r="C340" s="55"/>
      <c r="D340" s="55"/>
      <c r="E340" s="55"/>
      <c r="F340" s="55"/>
      <c r="G340" s="55"/>
      <c r="H340" s="55"/>
      <c r="I340" s="55"/>
      <c r="J340" s="55"/>
    </row>
    <row r="341" customFormat="false" ht="30" hidden="false" customHeight="true" outlineLevel="0" collapsed="false">
      <c r="A341" s="56" t="s">
        <v>640</v>
      </c>
      <c r="B341" s="56"/>
      <c r="C341" s="56"/>
      <c r="D341" s="56"/>
      <c r="E341" s="56"/>
      <c r="F341" s="56"/>
      <c r="G341" s="56"/>
      <c r="H341" s="56"/>
      <c r="I341" s="58" t="n">
        <v>0</v>
      </c>
      <c r="J341" s="58"/>
    </row>
    <row r="342" customFormat="false" ht="20.1" hidden="false" customHeight="true" outlineLevel="0" collapsed="false">
      <c r="A342" s="55"/>
      <c r="B342" s="55"/>
      <c r="C342" s="55"/>
      <c r="D342" s="55"/>
      <c r="E342" s="55"/>
      <c r="F342" s="55"/>
      <c r="G342" s="55"/>
      <c r="H342" s="55"/>
      <c r="I342" s="55"/>
      <c r="J342" s="55"/>
    </row>
    <row r="343" customFormat="false" ht="30" hidden="false" customHeight="true" outlineLevel="0" collapsed="false">
      <c r="A343" s="59" t="s">
        <v>641</v>
      </c>
      <c r="B343" s="59"/>
      <c r="C343" s="59"/>
      <c r="D343" s="59"/>
      <c r="E343" s="59"/>
      <c r="F343" s="59"/>
      <c r="G343" s="59"/>
      <c r="H343" s="59"/>
      <c r="I343" s="57" t="n">
        <f aca="false">SUM(I14,I35,I43,I51,I87,I181,I186,I225,I232,I269,I290,I321,I333)</f>
        <v>1679346.61</v>
      </c>
      <c r="J343" s="57"/>
    </row>
    <row r="344" customFormat="false" ht="20.1" hidden="false" customHeight="true" outlineLevel="0" collapsed="false">
      <c r="A344" s="60"/>
      <c r="B344" s="60"/>
      <c r="C344" s="60"/>
      <c r="D344" s="60"/>
      <c r="E344" s="60"/>
      <c r="F344" s="60"/>
      <c r="G344" s="60"/>
      <c r="H344" s="60"/>
      <c r="I344" s="60"/>
      <c r="J344" s="60"/>
    </row>
    <row r="345" customFormat="false" ht="30" hidden="false" customHeight="true" outlineLevel="0" collapsed="false">
      <c r="A345" s="59" t="s">
        <v>642</v>
      </c>
      <c r="B345" s="59"/>
      <c r="C345" s="59"/>
      <c r="D345" s="59"/>
      <c r="E345" s="59"/>
      <c r="F345" s="59"/>
      <c r="G345" s="59"/>
      <c r="H345" s="59"/>
      <c r="I345" s="61" t="n">
        <f aca="false">(I339-I343)/I339</f>
        <v>0</v>
      </c>
      <c r="J345" s="61"/>
    </row>
    <row r="346" s="25" customFormat="true" ht="20.1" hidden="false" customHeight="true" outlineLevel="0" collapsed="false">
      <c r="A346" s="62" t="s">
        <v>643</v>
      </c>
      <c r="B346" s="62"/>
      <c r="C346" s="62"/>
      <c r="D346" s="62"/>
      <c r="E346" s="62"/>
      <c r="F346" s="62"/>
      <c r="G346" s="62"/>
      <c r="H346" s="62"/>
      <c r="I346" s="62"/>
      <c r="J346" s="62"/>
    </row>
  </sheetData>
  <sheetProtection algorithmName="SHA-512" hashValue="iIsXVpyJKpWli6ma4txYb2af53jLpga21wCpvOd/Yi1eXp+/h3CijkzkxHBVuG6qGkT1hy3r7PNYLQ3omyOVmQ==" saltValue="lxOpHuGuUnaNx3uBTCrKIA==" spinCount="100000" sheet="true" objects="true" scenarios="true"/>
  <mergeCells count="23">
    <mergeCell ref="A1:J1"/>
    <mergeCell ref="A2:J2"/>
    <mergeCell ref="A3:J3"/>
    <mergeCell ref="A4:J4"/>
    <mergeCell ref="A5:J5"/>
    <mergeCell ref="A6:J6"/>
    <mergeCell ref="A7:J7"/>
    <mergeCell ref="E8:I8"/>
    <mergeCell ref="E9:I9"/>
    <mergeCell ref="E10:I10"/>
    <mergeCell ref="A338:J338"/>
    <mergeCell ref="A339:H339"/>
    <mergeCell ref="I339:J339"/>
    <mergeCell ref="A340:J340"/>
    <mergeCell ref="A341:H341"/>
    <mergeCell ref="I341:J341"/>
    <mergeCell ref="A342:J342"/>
    <mergeCell ref="A343:H343"/>
    <mergeCell ref="I343:J343"/>
    <mergeCell ref="A344:J344"/>
    <mergeCell ref="A345:H345"/>
    <mergeCell ref="I345:J345"/>
    <mergeCell ref="A346:J346"/>
  </mergeCells>
  <printOptions headings="false" gridLines="false" gridLinesSet="true" horizontalCentered="false" verticalCentered="false"/>
  <pageMargins left="0.7875" right="0.7875" top="0.7875" bottom="0.7875" header="0.511805555555555" footer="0.511805555555555"/>
  <pageSetup paperSize="9" scale="63" firstPageNumber="0" fitToWidth="1" fitToHeight="1" pageOrder="downThenOver" orientation="landscape" blackAndWhite="false" draft="false" cellComments="none" useFirstPageNumber="false" horizontalDpi="300" verticalDpi="300" copies="1"/>
  <headerFooter differentFirst="false" differentOddEven="false">
    <oddHeader>&amp;L </oddHeader>
    <oddFooter>&amp;L &amp;R&amp;P de &amp;N</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S2947"/>
  <sheetViews>
    <sheetView showFormulas="false" showGridLines="false" showRowColHeaders="true" showZeros="true" rightToLeft="false" tabSelected="false" showOutlineSymbols="false" defaultGridColor="true" view="pageBreakPreview" topLeftCell="A1" colorId="64" zoomScale="100" zoomScaleNormal="100" zoomScalePageLayoutView="100" workbookViewId="0">
      <selection pane="topLeft" activeCell="A1" activeCellId="0" sqref="A1"/>
    </sheetView>
  </sheetViews>
  <sheetFormatPr defaultRowHeight="14.25" zeroHeight="false" outlineLevelRow="0" outlineLevelCol="0"/>
  <cols>
    <col collapsed="false" customWidth="true" hidden="false" outlineLevel="0" max="1" min="1" style="0" width="10"/>
    <col collapsed="false" customWidth="true" hidden="false" outlineLevel="0" max="2" min="2" style="0" width="12"/>
    <col collapsed="false" customWidth="true" hidden="false" outlineLevel="0" max="3" min="3" style="0" width="10"/>
    <col collapsed="false" customWidth="true" hidden="false" outlineLevel="0" max="4" min="4" style="0" width="60"/>
    <col collapsed="false" customWidth="true" hidden="false" outlineLevel="0" max="5" min="5" style="0" width="15"/>
    <col collapsed="false" customWidth="true" hidden="false" outlineLevel="0" max="8" min="6" style="0" width="12"/>
    <col collapsed="false" customWidth="true" hidden="false" outlineLevel="0" max="9" min="9" style="0" width="13"/>
    <col collapsed="false" customWidth="true" hidden="false" outlineLevel="0" max="10" min="10" style="0" width="14"/>
    <col collapsed="false" customWidth="true" hidden="false" outlineLevel="0" max="11" min="11" style="25" width="9"/>
    <col collapsed="false" customWidth="true" hidden="true" outlineLevel="0" max="12" min="12" style="63" width="10.62"/>
    <col collapsed="false" customWidth="true" hidden="true" outlineLevel="0" max="18" min="13" style="64" width="10.62"/>
    <col collapsed="false" customWidth="true" hidden="false" outlineLevel="0" max="19" min="19" style="64" width="9"/>
    <col collapsed="false" customWidth="true" hidden="false" outlineLevel="0" max="1025" min="20" style="0" width="8.61"/>
  </cols>
  <sheetData>
    <row r="1" customFormat="false" ht="15" hidden="false" customHeight="true" outlineLevel="0" collapsed="false">
      <c r="A1" s="19"/>
      <c r="B1" s="19"/>
      <c r="C1" s="19"/>
      <c r="D1" s="19"/>
      <c r="E1" s="19"/>
      <c r="F1" s="19"/>
      <c r="G1" s="19"/>
      <c r="H1" s="19"/>
      <c r="I1" s="19"/>
      <c r="J1" s="19"/>
      <c r="P1" s="65"/>
      <c r="Q1" s="65"/>
    </row>
    <row r="2" customFormat="false" ht="15" hidden="false" customHeight="true" outlineLevel="0" collapsed="false">
      <c r="A2" s="20" t="str">
        <f aca="false">INSTRUÇÕES!A2</f>
        <v>PROCURADORIA GERAL DA REPÚBLICA</v>
      </c>
      <c r="B2" s="20"/>
      <c r="C2" s="20"/>
      <c r="D2" s="20"/>
      <c r="E2" s="20"/>
      <c r="F2" s="20"/>
      <c r="G2" s="20"/>
      <c r="H2" s="20"/>
      <c r="I2" s="20"/>
      <c r="J2" s="20"/>
    </row>
    <row r="3" customFormat="false" ht="15" hidden="false" customHeight="true" outlineLevel="0" collapsed="false">
      <c r="A3" s="20" t="str">
        <f aca="false">INSTRUÇÕES!A3</f>
        <v>SECRETARIA DE ENGENHARIA E ARQUITETURA</v>
      </c>
      <c r="B3" s="20"/>
      <c r="C3" s="20"/>
      <c r="D3" s="20"/>
      <c r="E3" s="20"/>
      <c r="F3" s="20"/>
      <c r="G3" s="20"/>
      <c r="H3" s="20"/>
      <c r="I3" s="20"/>
      <c r="J3" s="20"/>
      <c r="P3" s="65"/>
      <c r="Q3" s="65"/>
    </row>
    <row r="4" customFormat="false" ht="15" hidden="false" customHeight="true" outlineLevel="0" collapsed="false">
      <c r="A4" s="20"/>
      <c r="B4" s="20"/>
      <c r="C4" s="20"/>
      <c r="D4" s="20"/>
      <c r="E4" s="20"/>
      <c r="F4" s="20"/>
      <c r="G4" s="20"/>
      <c r="H4" s="20"/>
      <c r="I4" s="20"/>
      <c r="J4" s="20"/>
    </row>
    <row r="5" customFormat="false" ht="15" hidden="false" customHeight="true" outlineLevel="0" collapsed="false">
      <c r="A5" s="21" t="str">
        <f aca="false">INSTRUÇÕES!A6</f>
        <v>OBRA: PRM PONTA PORÃ/MS - ESCRITÓRIO DE REPRESENTAÇÃO</v>
      </c>
      <c r="B5" s="21"/>
      <c r="C5" s="21"/>
      <c r="D5" s="21"/>
      <c r="E5" s="21"/>
      <c r="F5" s="21"/>
      <c r="G5" s="21"/>
      <c r="H5" s="21"/>
      <c r="I5" s="21"/>
      <c r="J5" s="21"/>
      <c r="P5" s="65"/>
      <c r="Q5" s="65"/>
    </row>
    <row r="6" customFormat="false" ht="24.95" hidden="false" customHeight="true" outlineLevel="0" collapsed="false">
      <c r="A6" s="66" t="s">
        <v>644</v>
      </c>
      <c r="B6" s="66"/>
      <c r="C6" s="66"/>
      <c r="D6" s="66"/>
      <c r="E6" s="66"/>
      <c r="F6" s="66"/>
      <c r="G6" s="66"/>
      <c r="H6" s="66"/>
      <c r="I6" s="66"/>
      <c r="J6" s="66"/>
    </row>
    <row r="7" customFormat="false" ht="15" hidden="false" customHeight="true" outlineLevel="0" collapsed="false">
      <c r="A7" s="25"/>
      <c r="B7" s="25"/>
      <c r="C7" s="25"/>
      <c r="D7" s="25"/>
      <c r="E7" s="25"/>
      <c r="F7" s="25"/>
      <c r="G7" s="25"/>
      <c r="H7" s="25"/>
      <c r="I7" s="25"/>
      <c r="J7" s="25"/>
    </row>
    <row r="8" customFormat="false" ht="15" hidden="false" customHeight="true" outlineLevel="0" collapsed="false">
      <c r="A8" s="25"/>
      <c r="B8" s="25"/>
      <c r="C8" s="25"/>
      <c r="D8" s="25"/>
      <c r="E8" s="26" t="str">
        <f aca="false">SINTÉTICA!$E$8</f>
        <v>LEIS SOCIAIS NÃO DESONERADAS - REFERÊNCIA HORISTA SINAPI: LS</v>
      </c>
      <c r="F8" s="26"/>
      <c r="G8" s="26"/>
      <c r="H8" s="26"/>
      <c r="I8" s="26"/>
      <c r="J8" s="67" t="n">
        <f aca="false">SINTÉTICA!$J$8</f>
        <v>1.1544</v>
      </c>
    </row>
    <row r="9" customFormat="false" ht="15" hidden="false" customHeight="true" outlineLevel="0" collapsed="false">
      <c r="A9" s="25"/>
      <c r="B9" s="25"/>
      <c r="C9" s="25"/>
      <c r="D9" s="25"/>
      <c r="E9" s="26" t="str">
        <f aca="false">SINTÉTICA!$E$9</f>
        <v>BENEFÍCIOS E DESPESAS INDIRETAS: BDI</v>
      </c>
      <c r="F9" s="26"/>
      <c r="G9" s="26"/>
      <c r="H9" s="26"/>
      <c r="I9" s="26"/>
      <c r="J9" s="68" t="n">
        <f aca="false">BDI!D23</f>
        <v>0.2979</v>
      </c>
    </row>
    <row r="10" customFormat="false" ht="15" hidden="false" customHeight="true" outlineLevel="0" collapsed="false">
      <c r="A10" s="25"/>
      <c r="B10" s="25"/>
      <c r="C10" s="25"/>
      <c r="D10" s="25"/>
      <c r="E10" s="26" t="str">
        <f aca="false">SINTÉTICA!$E$10</f>
        <v>REFERÊNCIA: SINAPI - MS - 06/2023 (DESONERADA)</v>
      </c>
      <c r="F10" s="26"/>
      <c r="G10" s="26"/>
      <c r="H10" s="26"/>
      <c r="I10" s="26"/>
      <c r="J10" s="28"/>
    </row>
    <row r="11" customFormat="false" ht="15" hidden="false" customHeight="true" outlineLevel="0" collapsed="false">
      <c r="A11" s="69"/>
      <c r="B11" s="69"/>
      <c r="C11" s="69"/>
      <c r="D11" s="69"/>
      <c r="E11" s="69"/>
      <c r="F11" s="69"/>
      <c r="G11" s="69"/>
      <c r="H11" s="69"/>
      <c r="I11" s="69"/>
      <c r="J11" s="69"/>
      <c r="M11" s="63"/>
      <c r="N11" s="63"/>
      <c r="O11" s="63"/>
      <c r="P11" s="63"/>
      <c r="Q11" s="63"/>
      <c r="R11" s="63"/>
      <c r="S11" s="63"/>
    </row>
    <row r="12" customFormat="false" ht="30" hidden="false" customHeight="true" outlineLevel="0" collapsed="false">
      <c r="A12" s="70" t="s">
        <v>17</v>
      </c>
      <c r="B12" s="70" t="s">
        <v>18</v>
      </c>
      <c r="C12" s="70" t="s">
        <v>19</v>
      </c>
      <c r="D12" s="70" t="s">
        <v>20</v>
      </c>
      <c r="E12" s="70" t="s">
        <v>645</v>
      </c>
      <c r="F12" s="70"/>
      <c r="G12" s="70" t="s">
        <v>21</v>
      </c>
      <c r="H12" s="70" t="s">
        <v>22</v>
      </c>
      <c r="I12" s="70" t="s">
        <v>646</v>
      </c>
      <c r="J12" s="70" t="s">
        <v>647</v>
      </c>
      <c r="L12" s="71" t="s">
        <v>648</v>
      </c>
      <c r="M12" s="72" t="s">
        <v>649</v>
      </c>
      <c r="N12" s="72" t="s">
        <v>650</v>
      </c>
      <c r="O12" s="72" t="s">
        <v>651</v>
      </c>
      <c r="P12" s="73" t="s">
        <v>652</v>
      </c>
      <c r="Q12" s="72" t="s">
        <v>653</v>
      </c>
      <c r="R12" s="74" t="s">
        <v>654</v>
      </c>
    </row>
    <row r="13" customFormat="false" ht="14.25" hidden="false" customHeight="false" outlineLevel="0" collapsed="false">
      <c r="A13" s="75"/>
      <c r="B13" s="75"/>
      <c r="C13" s="75"/>
      <c r="D13" s="75"/>
      <c r="E13" s="75"/>
      <c r="F13" s="75"/>
      <c r="G13" s="75"/>
      <c r="H13" s="75"/>
      <c r="I13" s="75"/>
      <c r="J13" s="75"/>
      <c r="L13" s="63" t="n">
        <v>1</v>
      </c>
    </row>
    <row r="14" customFormat="false" ht="14.25" hidden="false" customHeight="false" outlineLevel="0" collapsed="false">
      <c r="A14" s="76" t="s">
        <v>27</v>
      </c>
      <c r="B14" s="76"/>
      <c r="C14" s="76"/>
      <c r="D14" s="76" t="s">
        <v>28</v>
      </c>
      <c r="E14" s="76"/>
      <c r="F14" s="76"/>
      <c r="G14" s="76"/>
      <c r="H14" s="77"/>
      <c r="I14" s="76"/>
      <c r="J14" s="78"/>
      <c r="K14" s="79"/>
      <c r="L14" s="63" t="n">
        <f aca="false">IF(AND(A15&lt;&gt;"",A14=""),L13+1,L13)</f>
        <v>1</v>
      </c>
      <c r="M14" s="80" t="str">
        <f aca="false">IF(OR(A14="Insumo",A14="Composição Auxiliar"),J14,"")</f>
        <v/>
      </c>
      <c r="N14" s="81" t="str">
        <f aca="false">IF(ISNUMBER(SEARCH("COM ENCARGOS COMPLEMENTARES",D14)),J14,"")</f>
        <v/>
      </c>
      <c r="O14" s="81" t="str">
        <f aca="false">IF(N14&lt;&gt;"","",M14)</f>
        <v/>
      </c>
      <c r="P14" s="82" t="str">
        <f aca="false">IF(A14="Composição",A13,"")</f>
        <v/>
      </c>
      <c r="Q14" s="81" t="str">
        <f aca="false">IF(P14&lt;&gt;"",SUMIF(L14:L114,L14,N14:N114),"")</f>
        <v/>
      </c>
      <c r="R14" s="81" t="str">
        <f aca="false">IF(P14&lt;&gt;"",SUMIF(L14:L114,L14,O14:O114),"")</f>
        <v/>
      </c>
      <c r="S14" s="63"/>
    </row>
    <row r="15" customFormat="false" ht="14.25" hidden="false" customHeight="false" outlineLevel="0" collapsed="false">
      <c r="A15" s="76" t="s">
        <v>29</v>
      </c>
      <c r="B15" s="76"/>
      <c r="C15" s="76"/>
      <c r="D15" s="76" t="s">
        <v>30</v>
      </c>
      <c r="E15" s="76"/>
      <c r="F15" s="76"/>
      <c r="G15" s="76"/>
      <c r="H15" s="77"/>
      <c r="I15" s="76"/>
      <c r="J15" s="78"/>
      <c r="L15" s="63" t="n">
        <f aca="false">IF(AND(A16&lt;&gt;"",A15=""),L14+1,L14)</f>
        <v>1</v>
      </c>
      <c r="M15" s="80" t="str">
        <f aca="false">IF(OR(A15="Insumo",A15="Composição Auxiliar"),J15,"")</f>
        <v/>
      </c>
      <c r="N15" s="81" t="str">
        <f aca="false">IF(ISNUMBER(SEARCH("COM ENCARGOS COMPLEMENTARES",D15)),J15,"")</f>
        <v/>
      </c>
      <c r="O15" s="81" t="str">
        <f aca="false">IF(N15&lt;&gt;"","",M15)</f>
        <v/>
      </c>
      <c r="P15" s="82" t="str">
        <f aca="false">IF(A15="Composição",A14,"")</f>
        <v/>
      </c>
      <c r="Q15" s="81" t="str">
        <f aca="false">IF(P15&lt;&gt;"",SUMIF(L15:L115,L15,N15:N115),"")</f>
        <v/>
      </c>
      <c r="R15" s="81" t="str">
        <f aca="false">IF(P15&lt;&gt;"",SUMIF(L15:L115,L15,O15:O115),"")</f>
        <v/>
      </c>
    </row>
    <row r="16" customFormat="false" ht="15" hidden="false" customHeight="true" outlineLevel="0" collapsed="false">
      <c r="A16" s="83" t="s">
        <v>31</v>
      </c>
      <c r="B16" s="84" t="s">
        <v>655</v>
      </c>
      <c r="C16" s="83" t="s">
        <v>656</v>
      </c>
      <c r="D16" s="83" t="s">
        <v>657</v>
      </c>
      <c r="E16" s="83" t="s">
        <v>658</v>
      </c>
      <c r="F16" s="83"/>
      <c r="G16" s="85" t="s">
        <v>659</v>
      </c>
      <c r="H16" s="84" t="s">
        <v>660</v>
      </c>
      <c r="I16" s="84" t="s">
        <v>661</v>
      </c>
      <c r="J16" s="84" t="s">
        <v>662</v>
      </c>
      <c r="L16" s="63" t="n">
        <f aca="false">IF(AND(A17&lt;&gt;"",A16=""),L15+1,L15)</f>
        <v>1</v>
      </c>
      <c r="M16" s="80" t="str">
        <f aca="false">IF(OR(A16="Insumo",A16="Composição Auxiliar"),J16,"")</f>
        <v/>
      </c>
      <c r="N16" s="81" t="str">
        <f aca="false">IF(ISNUMBER(SEARCH("COM ENCARGOS COMPLEMENTARES",D16)),J16,"")</f>
        <v/>
      </c>
      <c r="O16" s="81" t="str">
        <f aca="false">IF(N16&lt;&gt;"","",M16)</f>
        <v/>
      </c>
      <c r="P16" s="82" t="str">
        <f aca="false">IF(A16="Composição",A15,"")</f>
        <v/>
      </c>
      <c r="Q16" s="81" t="str">
        <f aca="false">IF(P16&lt;&gt;"",SUMIF(L16:L116,L16,N16:N116),"")</f>
        <v/>
      </c>
      <c r="R16" s="81" t="str">
        <f aca="false">IF(P16&lt;&gt;"",SUMIF(L16:L116,L16,O16:O116),"")</f>
        <v/>
      </c>
    </row>
    <row r="17" customFormat="false" ht="14.25" hidden="false" customHeight="true" outlineLevel="0" collapsed="false">
      <c r="A17" s="86" t="s">
        <v>663</v>
      </c>
      <c r="B17" s="87" t="s">
        <v>32</v>
      </c>
      <c r="C17" s="86" t="s">
        <v>664</v>
      </c>
      <c r="D17" s="86" t="s">
        <v>665</v>
      </c>
      <c r="E17" s="86" t="s">
        <v>666</v>
      </c>
      <c r="F17" s="86"/>
      <c r="G17" s="88" t="s">
        <v>667</v>
      </c>
      <c r="H17" s="89" t="n">
        <v>1</v>
      </c>
      <c r="I17" s="90" t="n">
        <f aca="false">SUMIF(L:L,$L17,M:M)</f>
        <v>356.55</v>
      </c>
      <c r="J17" s="90" t="n">
        <f aca="false">TRUNC(H17*I17,2)</f>
        <v>356.55</v>
      </c>
      <c r="L17" s="63" t="n">
        <f aca="false">IF(AND(A18&lt;&gt;"",A17=""),L16+1,L16)</f>
        <v>1</v>
      </c>
      <c r="M17" s="80" t="str">
        <f aca="false">IF(OR(A17="Insumo",A17="Composição Auxiliar"),J17,"")</f>
        <v/>
      </c>
      <c r="N17" s="81" t="str">
        <f aca="false">IF(ISNUMBER(SEARCH("COM ENCARGOS COMPLEMENTARES",D17)),J17,"")</f>
        <v/>
      </c>
      <c r="O17" s="81" t="str">
        <f aca="false">IF(N17&lt;&gt;"","",M17)</f>
        <v/>
      </c>
      <c r="P17" s="82" t="str">
        <f aca="false">IF(A17="Composição",A16,"")</f>
        <v> 1.1.1 </v>
      </c>
      <c r="Q17" s="81" t="n">
        <f aca="false">IF(P17&lt;&gt;"",SUMIF(L17:L117,L17,N17:N117),"")</f>
        <v>61.18</v>
      </c>
      <c r="R17" s="81" t="n">
        <f aca="false">IF(P17&lt;&gt;"",SUMIF(L17:L117,L17,O17:O117),"")</f>
        <v>295.37</v>
      </c>
    </row>
    <row r="18" customFormat="false" ht="25.5" hidden="false" customHeight="true" outlineLevel="0" collapsed="false">
      <c r="A18" s="91" t="s">
        <v>668</v>
      </c>
      <c r="B18" s="92" t="s">
        <v>669</v>
      </c>
      <c r="C18" s="91" t="s">
        <v>664</v>
      </c>
      <c r="D18" s="91" t="s">
        <v>670</v>
      </c>
      <c r="E18" s="91" t="s">
        <v>671</v>
      </c>
      <c r="F18" s="91"/>
      <c r="G18" s="93" t="s">
        <v>672</v>
      </c>
      <c r="H18" s="94" t="n">
        <v>1</v>
      </c>
      <c r="I18" s="95" t="n">
        <f aca="false">SUMIFS('ANALÍTICA AUXILIARES'!J:J,'ANALÍTICA AUXILIARES'!A:A,"Composição",'ANALÍTICA AUXILIARES'!B:B,$B18)</f>
        <v>23.32</v>
      </c>
      <c r="J18" s="95" t="n">
        <f aca="false">TRUNC(H18*I18,2)</f>
        <v>23.32</v>
      </c>
      <c r="L18" s="63" t="n">
        <f aca="false">IF(AND(A19&lt;&gt;"",A18=""),L17+1,L17)</f>
        <v>1</v>
      </c>
      <c r="M18" s="80" t="n">
        <f aca="false">IF(OR(A18="Insumo",A18="Composição Auxiliar"),J18,"")</f>
        <v>23.32</v>
      </c>
      <c r="N18" s="81" t="n">
        <f aca="false">IF(ISNUMBER(SEARCH("COM ENCARGOS COMPLEMENTARES",D18)),J18,"")</f>
        <v>23.32</v>
      </c>
      <c r="O18" s="81" t="str">
        <f aca="false">IF(N18&lt;&gt;"","",M18)</f>
        <v/>
      </c>
      <c r="P18" s="82" t="str">
        <f aca="false">IF(A18="Composição",A17,"")</f>
        <v/>
      </c>
      <c r="Q18" s="81" t="str">
        <f aca="false">IF(P18&lt;&gt;"",SUMIF(L18:L118,L18,N18:N118),"")</f>
        <v/>
      </c>
      <c r="R18" s="81" t="str">
        <f aca="false">IF(P18&lt;&gt;"",SUMIF(L18:L118,L18,O18:O118),"")</f>
        <v/>
      </c>
    </row>
    <row r="19" customFormat="false" ht="38.25" hidden="false" customHeight="true" outlineLevel="0" collapsed="false">
      <c r="A19" s="91" t="s">
        <v>668</v>
      </c>
      <c r="B19" s="92" t="s">
        <v>673</v>
      </c>
      <c r="C19" s="91" t="s">
        <v>664</v>
      </c>
      <c r="D19" s="91" t="s">
        <v>674</v>
      </c>
      <c r="E19" s="91" t="s">
        <v>675</v>
      </c>
      <c r="F19" s="91"/>
      <c r="G19" s="93" t="s">
        <v>676</v>
      </c>
      <c r="H19" s="94" t="n">
        <v>0.01</v>
      </c>
      <c r="I19" s="95" t="n">
        <f aca="false">SUMIFS('ANALÍTICA AUXILIARES'!J:J,'ANALÍTICA AUXILIARES'!A:A,"Composição",'ANALÍTICA AUXILIARES'!B:B,$B19)</f>
        <v>380.87</v>
      </c>
      <c r="J19" s="95" t="n">
        <f aca="false">TRUNC(H19*I19,2)</f>
        <v>3.8</v>
      </c>
      <c r="L19" s="63" t="n">
        <f aca="false">IF(AND(A20&lt;&gt;"",A19=""),L18+1,L18)</f>
        <v>1</v>
      </c>
      <c r="M19" s="80" t="n">
        <f aca="false">IF(OR(A19="Insumo",A19="Composição Auxiliar"),J19,"")</f>
        <v>3.8</v>
      </c>
      <c r="N19" s="81" t="str">
        <f aca="false">IF(ISNUMBER(SEARCH("COM ENCARGOS COMPLEMENTARES",D19)),J19,"")</f>
        <v/>
      </c>
      <c r="O19" s="81" t="n">
        <f aca="false">IF(N19&lt;&gt;"","",M19)</f>
        <v>3.8</v>
      </c>
      <c r="P19" s="82" t="str">
        <f aca="false">IF(A19="Composição",A18,"")</f>
        <v/>
      </c>
      <c r="Q19" s="81" t="str">
        <f aca="false">IF(P19&lt;&gt;"",SUMIF(L19:L119,L19,N19:N119),"")</f>
        <v/>
      </c>
      <c r="R19" s="81" t="str">
        <f aca="false">IF(P19&lt;&gt;"",SUMIF(L19:L119,L19,O19:O119),"")</f>
        <v/>
      </c>
    </row>
    <row r="20" customFormat="false" ht="25.5" hidden="false" customHeight="true" outlineLevel="0" collapsed="false">
      <c r="A20" s="91" t="s">
        <v>668</v>
      </c>
      <c r="B20" s="92" t="s">
        <v>677</v>
      </c>
      <c r="C20" s="91" t="s">
        <v>664</v>
      </c>
      <c r="D20" s="91" t="s">
        <v>678</v>
      </c>
      <c r="E20" s="91" t="s">
        <v>671</v>
      </c>
      <c r="F20" s="91"/>
      <c r="G20" s="93" t="s">
        <v>672</v>
      </c>
      <c r="H20" s="94" t="n">
        <v>2</v>
      </c>
      <c r="I20" s="95" t="n">
        <f aca="false">SUMIFS('ANALÍTICA AUXILIARES'!J:J,'ANALÍTICA AUXILIARES'!A:A,"Composição",'ANALÍTICA AUXILIARES'!B:B,$B20)</f>
        <v>18.93</v>
      </c>
      <c r="J20" s="95" t="n">
        <f aca="false">TRUNC(H20*I20,2)</f>
        <v>37.86</v>
      </c>
      <c r="L20" s="63" t="n">
        <f aca="false">IF(AND(A21&lt;&gt;"",A20=""),L19+1,L19)</f>
        <v>1</v>
      </c>
      <c r="M20" s="80" t="n">
        <f aca="false">IF(OR(A20="Insumo",A20="Composição Auxiliar"),J20,"")</f>
        <v>37.86</v>
      </c>
      <c r="N20" s="81" t="n">
        <f aca="false">IF(ISNUMBER(SEARCH("COM ENCARGOS COMPLEMENTARES",D20)),J20,"")</f>
        <v>37.86</v>
      </c>
      <c r="O20" s="81" t="str">
        <f aca="false">IF(N20&lt;&gt;"","",M20)</f>
        <v/>
      </c>
      <c r="P20" s="82" t="str">
        <f aca="false">IF(A20="Composição",A19,"")</f>
        <v/>
      </c>
      <c r="Q20" s="81" t="str">
        <f aca="false">IF(P20&lt;&gt;"",SUMIF(L20:L120,L20,N20:N120),"")</f>
        <v/>
      </c>
      <c r="R20" s="81" t="str">
        <f aca="false">IF(P20&lt;&gt;"",SUMIF(L20:L120,L20,O20:O120),"")</f>
        <v/>
      </c>
    </row>
    <row r="21" customFormat="false" ht="25.5" hidden="false" customHeight="false" outlineLevel="0" collapsed="false">
      <c r="A21" s="96" t="s">
        <v>679</v>
      </c>
      <c r="B21" s="97" t="s">
        <v>680</v>
      </c>
      <c r="C21" s="96" t="str">
        <f aca="false">VLOOKUP(B21,INSUMOS!$A:$I,2,0)</f>
        <v>SINAPI</v>
      </c>
      <c r="D21" s="96" t="str">
        <f aca="false">VLOOKUP(B21,INSUMOS!$A:$I,3,0)</f>
        <v>SARRAFO NAO APARELHADO *2,5 X 7* CM, EM MACARANDUBA, ANGELIM OU EQUIVALENTE DA REGIAO -  BRUTA</v>
      </c>
      <c r="E21" s="98" t="str">
        <f aca="false">VLOOKUP(B21,INSUMOS!$A:$I,4,0)</f>
        <v>Material</v>
      </c>
      <c r="F21" s="98"/>
      <c r="G21" s="99" t="str">
        <f aca="false">VLOOKUP(B21,INSUMOS!$A:$I,5,0)</f>
        <v>M</v>
      </c>
      <c r="H21" s="100" t="n">
        <v>1</v>
      </c>
      <c r="I21" s="101" t="n">
        <f aca="false">VLOOKUP(B21,INSUMOS!$A:$I,8,0)</f>
        <v>8.16</v>
      </c>
      <c r="J21" s="101" t="n">
        <f aca="false">TRUNC(H21*I21,2)</f>
        <v>8.16</v>
      </c>
      <c r="L21" s="63" t="n">
        <f aca="false">IF(AND(A22&lt;&gt;"",A21=""),L20+1,L20)</f>
        <v>1</v>
      </c>
      <c r="M21" s="80" t="n">
        <f aca="false">IF(OR(A21="Insumo",A21="Composição Auxiliar"),J21,"")</f>
        <v>8.16</v>
      </c>
      <c r="N21" s="81" t="str">
        <f aca="false">IF(ISNUMBER(SEARCH("COM ENCARGOS COMPLEMENTARES",D21)),J21,"")</f>
        <v/>
      </c>
      <c r="O21" s="81" t="n">
        <f aca="false">IF(N21&lt;&gt;"","",M21)</f>
        <v>8.16</v>
      </c>
      <c r="P21" s="82" t="str">
        <f aca="false">IF(A21="Composição",A20,"")</f>
        <v/>
      </c>
      <c r="Q21" s="81" t="str">
        <f aca="false">IF(P21&lt;&gt;"",SUMIF(L21:L121,L21,N21:N121),"")</f>
        <v/>
      </c>
      <c r="R21" s="81" t="str">
        <f aca="false">IF(P21&lt;&gt;"",SUMIF(L21:L121,L21,O21:O121),"")</f>
        <v/>
      </c>
    </row>
    <row r="22" customFormat="false" ht="25.5" hidden="false" customHeight="false" outlineLevel="0" collapsed="false">
      <c r="A22" s="96" t="s">
        <v>679</v>
      </c>
      <c r="B22" s="97" t="s">
        <v>681</v>
      </c>
      <c r="C22" s="96" t="str">
        <f aca="false">VLOOKUP(B22,INSUMOS!$A:$I,2,0)</f>
        <v>SINAPI</v>
      </c>
      <c r="D22" s="96" t="str">
        <f aca="false">VLOOKUP(B22,INSUMOS!$A:$I,3,0)</f>
        <v>PLACA DE OBRA (PARA CONSTRUCAO CIVIL) EM CHAPA GALVANIZADA *N. 22*, ADESIVADA, DE *2,4 X 1,2* M (SEM POSTES PARA FIXACAO)</v>
      </c>
      <c r="E22" s="98" t="str">
        <f aca="false">VLOOKUP(B22,INSUMOS!$A:$I,4,0)</f>
        <v>Material</v>
      </c>
      <c r="F22" s="98"/>
      <c r="G22" s="99" t="str">
        <f aca="false">VLOOKUP(B22,INSUMOS!$A:$I,5,0)</f>
        <v>m²</v>
      </c>
      <c r="H22" s="100" t="n">
        <v>1</v>
      </c>
      <c r="I22" s="101" t="n">
        <f aca="false">VLOOKUP(B22,INSUMOS!$A:$I,8,0)</f>
        <v>250</v>
      </c>
      <c r="J22" s="101" t="n">
        <f aca="false">TRUNC(H22*I22,2)</f>
        <v>250</v>
      </c>
      <c r="L22" s="63" t="n">
        <f aca="false">IF(AND(A23&lt;&gt;"",A22=""),L21+1,L21)</f>
        <v>1</v>
      </c>
      <c r="M22" s="80" t="n">
        <f aca="false">IF(OR(A22="Insumo",A22="Composição Auxiliar"),J22,"")</f>
        <v>250</v>
      </c>
      <c r="N22" s="81" t="str">
        <f aca="false">IF(ISNUMBER(SEARCH("COM ENCARGOS COMPLEMENTARES",D22)),J22,"")</f>
        <v/>
      </c>
      <c r="O22" s="81" t="n">
        <f aca="false">IF(N22&lt;&gt;"","",M22)</f>
        <v>250</v>
      </c>
      <c r="P22" s="82" t="str">
        <f aca="false">IF(A22="Composição",A21,"")</f>
        <v/>
      </c>
      <c r="Q22" s="81" t="str">
        <f aca="false">IF(P22&lt;&gt;"",SUMIF(L22:L122,L22,N22:N122),"")</f>
        <v/>
      </c>
      <c r="R22" s="81" t="str">
        <f aca="false">IF(P22&lt;&gt;"",SUMIF(L22:L122,L22,O22:O122),"")</f>
        <v/>
      </c>
    </row>
    <row r="23" customFormat="false" ht="25.5" hidden="false" customHeight="false" outlineLevel="0" collapsed="false">
      <c r="A23" s="96" t="s">
        <v>679</v>
      </c>
      <c r="B23" s="97" t="s">
        <v>682</v>
      </c>
      <c r="C23" s="96" t="str">
        <f aca="false">VLOOKUP(B23,INSUMOS!$A:$I,2,0)</f>
        <v>SINAPI</v>
      </c>
      <c r="D23" s="96" t="str">
        <f aca="false">VLOOKUP(B23,INSUMOS!$A:$I,3,0)</f>
        <v>PONTALETE *7,5 X 7,5* CM EM PINUS, MISTA OU EQUIVALENTE DA REGIAO - BRUTA</v>
      </c>
      <c r="E23" s="98" t="str">
        <f aca="false">VLOOKUP(B23,INSUMOS!$A:$I,4,0)</f>
        <v>Material</v>
      </c>
      <c r="F23" s="98"/>
      <c r="G23" s="99" t="str">
        <f aca="false">VLOOKUP(B23,INSUMOS!$A:$I,5,0)</f>
        <v>M</v>
      </c>
      <c r="H23" s="100" t="n">
        <v>4</v>
      </c>
      <c r="I23" s="101" t="n">
        <f aca="false">VLOOKUP(B23,INSUMOS!$A:$I,8,0)</f>
        <v>7.74</v>
      </c>
      <c r="J23" s="101" t="n">
        <f aca="false">TRUNC(H23*I23,2)</f>
        <v>30.96</v>
      </c>
      <c r="L23" s="63" t="n">
        <f aca="false">IF(AND(A24&lt;&gt;"",A23=""),L22+1,L22)</f>
        <v>1</v>
      </c>
      <c r="M23" s="80" t="n">
        <f aca="false">IF(OR(A23="Insumo",A23="Composição Auxiliar"),J23,"")</f>
        <v>30.96</v>
      </c>
      <c r="N23" s="81" t="str">
        <f aca="false">IF(ISNUMBER(SEARCH("COM ENCARGOS COMPLEMENTARES",D23)),J23,"")</f>
        <v/>
      </c>
      <c r="O23" s="81" t="n">
        <f aca="false">IF(N23&lt;&gt;"","",M23)</f>
        <v>30.96</v>
      </c>
      <c r="P23" s="82" t="str">
        <f aca="false">IF(A23="Composição",A22,"")</f>
        <v/>
      </c>
      <c r="Q23" s="81" t="str">
        <f aca="false">IF(P23&lt;&gt;"",SUMIF(L23:L123,L23,N23:N123),"")</f>
        <v/>
      </c>
      <c r="R23" s="81" t="str">
        <f aca="false">IF(P23&lt;&gt;"",SUMIF(L23:L123,L23,O23:O123),"")</f>
        <v/>
      </c>
    </row>
    <row r="24" customFormat="false" ht="14.25" hidden="false" customHeight="false" outlineLevel="0" collapsed="false">
      <c r="A24" s="96" t="s">
        <v>679</v>
      </c>
      <c r="B24" s="97" t="s">
        <v>683</v>
      </c>
      <c r="C24" s="96" t="str">
        <f aca="false">VLOOKUP(B24,INSUMOS!$A:$I,2,0)</f>
        <v>SINAPI</v>
      </c>
      <c r="D24" s="96" t="str">
        <f aca="false">VLOOKUP(B24,INSUMOS!$A:$I,3,0)</f>
        <v>PREGO DE ACO POLIDO COM CABECA 18 X 30 (2 3/4 X 10)</v>
      </c>
      <c r="E24" s="98" t="str">
        <f aca="false">VLOOKUP(B24,INSUMOS!$A:$I,4,0)</f>
        <v>Material</v>
      </c>
      <c r="F24" s="98"/>
      <c r="G24" s="99" t="str">
        <f aca="false">VLOOKUP(B24,INSUMOS!$A:$I,5,0)</f>
        <v>KG</v>
      </c>
      <c r="H24" s="100" t="n">
        <v>0.11</v>
      </c>
      <c r="I24" s="101" t="n">
        <f aca="false">VLOOKUP(B24,INSUMOS!$A:$I,8,0)</f>
        <v>22.28</v>
      </c>
      <c r="J24" s="101" t="n">
        <f aca="false">TRUNC(H24*I24,2)</f>
        <v>2.45</v>
      </c>
      <c r="L24" s="63" t="n">
        <f aca="false">IF(AND(A25&lt;&gt;"",A24=""),L23+1,L23)</f>
        <v>1</v>
      </c>
      <c r="M24" s="80" t="n">
        <f aca="false">IF(OR(A24="Insumo",A24="Composição Auxiliar"),J24,"")</f>
        <v>2.45</v>
      </c>
      <c r="N24" s="81" t="str">
        <f aca="false">IF(ISNUMBER(SEARCH("COM ENCARGOS COMPLEMENTARES",D24)),J24,"")</f>
        <v/>
      </c>
      <c r="O24" s="81" t="n">
        <f aca="false">IF(N24&lt;&gt;"","",M24)</f>
        <v>2.45</v>
      </c>
      <c r="P24" s="82" t="str">
        <f aca="false">IF(A24="Composição",A23,"")</f>
        <v/>
      </c>
      <c r="Q24" s="81" t="str">
        <f aca="false">IF(P24&lt;&gt;"",SUMIF(L24:L124,L24,N24:N124),"")</f>
        <v/>
      </c>
      <c r="R24" s="81" t="str">
        <f aca="false">IF(P24&lt;&gt;"",SUMIF(L24:L124,L24,O24:O124),"")</f>
        <v/>
      </c>
    </row>
    <row r="25" customFormat="false" ht="14.25" hidden="false" customHeight="false" outlineLevel="0" collapsed="false">
      <c r="A25" s="102"/>
      <c r="B25" s="102"/>
      <c r="C25" s="102"/>
      <c r="D25" s="102"/>
      <c r="E25" s="102"/>
      <c r="F25" s="103"/>
      <c r="G25" s="102"/>
      <c r="H25" s="103"/>
      <c r="I25" s="102"/>
      <c r="J25" s="103"/>
      <c r="L25" s="63" t="n">
        <f aca="false">IF(AND(A26&lt;&gt;"",A25=""),L24+1,L24)</f>
        <v>1</v>
      </c>
      <c r="M25" s="80" t="str">
        <f aca="false">IF(OR(A25="Insumo",A25="Composição Auxiliar"),J25,"")</f>
        <v/>
      </c>
      <c r="N25" s="81" t="str">
        <f aca="false">IF(ISNUMBER(SEARCH("COM ENCARGOS COMPLEMENTARES",D25)),J25,"")</f>
        <v/>
      </c>
      <c r="O25" s="81" t="str">
        <f aca="false">IF(N25&lt;&gt;"","",M25)</f>
        <v/>
      </c>
      <c r="P25" s="82" t="str">
        <f aca="false">IF(A25="Composição",A24,"")</f>
        <v/>
      </c>
      <c r="Q25" s="81" t="str">
        <f aca="false">IF(P25&lt;&gt;"",SUMIF(L25:L125,L25,N25:N125),"")</f>
        <v/>
      </c>
      <c r="R25" s="81" t="str">
        <f aca="false">IF(P25&lt;&gt;"",SUMIF(L25:L125,L25,O25:O125),"")</f>
        <v/>
      </c>
    </row>
    <row r="26" customFormat="false" ht="14.25" hidden="false" customHeight="true" outlineLevel="0" collapsed="false">
      <c r="A26" s="102"/>
      <c r="B26" s="102"/>
      <c r="C26" s="102"/>
      <c r="D26" s="102"/>
      <c r="E26" s="102"/>
      <c r="F26" s="103"/>
      <c r="G26" s="102"/>
      <c r="H26" s="104" t="s">
        <v>684</v>
      </c>
      <c r="I26" s="104"/>
      <c r="J26" s="103" t="n">
        <f aca="false">TRUNC(SUMIF(L:L,$L26,M:M)*(1+$J$9),2)</f>
        <v>462.76</v>
      </c>
      <c r="L26" s="63" t="n">
        <f aca="false">IF(AND(A27&lt;&gt;"",A26=""),L25+1,L25)</f>
        <v>1</v>
      </c>
      <c r="M26" s="80" t="str">
        <f aca="false">IF(OR(A26="Insumo",A26="Composição Auxiliar"),J26,"")</f>
        <v/>
      </c>
      <c r="N26" s="81" t="str">
        <f aca="false">IF(ISNUMBER(SEARCH("COM ENCARGOS COMPLEMENTARES",D26)),J26,"")</f>
        <v/>
      </c>
      <c r="O26" s="81" t="str">
        <f aca="false">IF(N26&lt;&gt;"","",M26)</f>
        <v/>
      </c>
      <c r="P26" s="82" t="str">
        <f aca="false">IF(A26="Composição",A25,"")</f>
        <v/>
      </c>
      <c r="Q26" s="81" t="str">
        <f aca="false">IF(P26&lt;&gt;"",SUMIF(L26:L126,L26,N26:N126),"")</f>
        <v/>
      </c>
      <c r="R26" s="81" t="str">
        <f aca="false">IF(P26&lt;&gt;"",SUMIF(L26:L126,L26,O26:O126),"")</f>
        <v/>
      </c>
    </row>
    <row r="27" customFormat="false" ht="15" hidden="false" customHeight="false" outlineLevel="0" collapsed="false">
      <c r="A27" s="105"/>
      <c r="B27" s="105"/>
      <c r="C27" s="105"/>
      <c r="D27" s="105"/>
      <c r="E27" s="105"/>
      <c r="F27" s="105"/>
      <c r="G27" s="105" t="s">
        <v>685</v>
      </c>
      <c r="H27" s="106" t="s">
        <v>686</v>
      </c>
      <c r="I27" s="105" t="s">
        <v>687</v>
      </c>
      <c r="J27" s="107" t="n">
        <f aca="false">TRUNC(J26*H27,2)</f>
        <v>1665.93</v>
      </c>
      <c r="L27" s="63" t="n">
        <f aca="false">IF(AND(A28&lt;&gt;"",A27=""),L26+1,L26)</f>
        <v>1</v>
      </c>
      <c r="M27" s="80" t="str">
        <f aca="false">IF(OR(A27="Insumo",A27="Composição Auxiliar"),J27,"")</f>
        <v/>
      </c>
      <c r="N27" s="81" t="str">
        <f aca="false">IF(ISNUMBER(SEARCH("COM ENCARGOS COMPLEMENTARES",D27)),J27,"")</f>
        <v/>
      </c>
      <c r="O27" s="81" t="str">
        <f aca="false">IF(N27&lt;&gt;"","",M27)</f>
        <v/>
      </c>
      <c r="P27" s="82" t="str">
        <f aca="false">IF(A27="Composição",A26,"")</f>
        <v/>
      </c>
      <c r="Q27" s="81" t="str">
        <f aca="false">IF(P27&lt;&gt;"",SUMIF(L27:L127,L27,N27:N127),"")</f>
        <v/>
      </c>
      <c r="R27" s="81" t="str">
        <f aca="false">IF(P27&lt;&gt;"",SUMIF(L27:L127,L27,O27:O127),"")</f>
        <v/>
      </c>
    </row>
    <row r="28" customFormat="false" ht="15" hidden="false" customHeight="false" outlineLevel="0" collapsed="false">
      <c r="A28" s="108"/>
      <c r="B28" s="108"/>
      <c r="C28" s="108"/>
      <c r="D28" s="108"/>
      <c r="E28" s="108"/>
      <c r="F28" s="108"/>
      <c r="G28" s="108"/>
      <c r="H28" s="108"/>
      <c r="I28" s="108"/>
      <c r="J28" s="108"/>
      <c r="L28" s="63" t="n">
        <f aca="false">IF(AND(A29&lt;&gt;"",A28=""),L27+1,L27)</f>
        <v>2</v>
      </c>
      <c r="M28" s="80" t="str">
        <f aca="false">IF(OR(A28="Insumo",A28="Composição Auxiliar"),J28,"")</f>
        <v/>
      </c>
      <c r="N28" s="81" t="str">
        <f aca="false">IF(ISNUMBER(SEARCH("COM ENCARGOS COMPLEMENTARES",D28)),J28,"")</f>
        <v/>
      </c>
      <c r="O28" s="81" t="str">
        <f aca="false">IF(N28&lt;&gt;"","",M28)</f>
        <v/>
      </c>
      <c r="P28" s="82" t="str">
        <f aca="false">IF(A28="Composição",A27,"")</f>
        <v/>
      </c>
      <c r="Q28" s="81" t="str">
        <f aca="false">IF(P28&lt;&gt;"",SUMIF(L28:L128,L28,N28:N128),"")</f>
        <v/>
      </c>
      <c r="R28" s="81" t="str">
        <f aca="false">IF(P28&lt;&gt;"",SUMIF(L28:L128,L28,O28:O128),"")</f>
        <v/>
      </c>
    </row>
    <row r="29" customFormat="false" ht="14.25" hidden="false" customHeight="false" outlineLevel="0" collapsed="false">
      <c r="A29" s="76" t="s">
        <v>33</v>
      </c>
      <c r="B29" s="76"/>
      <c r="C29" s="76"/>
      <c r="D29" s="76" t="s">
        <v>34</v>
      </c>
      <c r="E29" s="76"/>
      <c r="F29" s="76"/>
      <c r="G29" s="76"/>
      <c r="H29" s="77"/>
      <c r="I29" s="76"/>
      <c r="J29" s="78"/>
      <c r="L29" s="63" t="n">
        <f aca="false">IF(AND(A30&lt;&gt;"",A29=""),L28+1,L28)</f>
        <v>2</v>
      </c>
      <c r="M29" s="80" t="str">
        <f aca="false">IF(OR(A29="Insumo",A29="Composição Auxiliar"),J29,"")</f>
        <v/>
      </c>
      <c r="N29" s="81" t="str">
        <f aca="false">IF(ISNUMBER(SEARCH("COM ENCARGOS COMPLEMENTARES",D29)),J29,"")</f>
        <v/>
      </c>
      <c r="O29" s="81" t="str">
        <f aca="false">IF(N29&lt;&gt;"","",M29)</f>
        <v/>
      </c>
      <c r="P29" s="82" t="str">
        <f aca="false">IF(A29="Composição",A28,"")</f>
        <v/>
      </c>
      <c r="Q29" s="81" t="str">
        <f aca="false">IF(P29&lt;&gt;"",SUMIF(L29:L129,L29,N29:N129),"")</f>
        <v/>
      </c>
      <c r="R29" s="81" t="str">
        <f aca="false">IF(P29&lt;&gt;"",SUMIF(L29:L129,L29,O29:O129),"")</f>
        <v/>
      </c>
    </row>
    <row r="30" customFormat="false" ht="15" hidden="false" customHeight="true" outlineLevel="0" collapsed="false">
      <c r="A30" s="83" t="s">
        <v>35</v>
      </c>
      <c r="B30" s="84" t="s">
        <v>655</v>
      </c>
      <c r="C30" s="83" t="s">
        <v>656</v>
      </c>
      <c r="D30" s="83" t="s">
        <v>657</v>
      </c>
      <c r="E30" s="83" t="s">
        <v>658</v>
      </c>
      <c r="F30" s="83"/>
      <c r="G30" s="85" t="s">
        <v>659</v>
      </c>
      <c r="H30" s="84" t="s">
        <v>660</v>
      </c>
      <c r="I30" s="84" t="s">
        <v>661</v>
      </c>
      <c r="J30" s="84" t="s">
        <v>662</v>
      </c>
      <c r="L30" s="63" t="n">
        <f aca="false">IF(AND(A31&lt;&gt;"",A30=""),L29+1,L29)</f>
        <v>2</v>
      </c>
      <c r="M30" s="80" t="str">
        <f aca="false">IF(OR(A30="Insumo",A30="Composição Auxiliar"),J30,"")</f>
        <v/>
      </c>
      <c r="N30" s="81" t="str">
        <f aca="false">IF(ISNUMBER(SEARCH("COM ENCARGOS COMPLEMENTARES",D30)),J30,"")</f>
        <v/>
      </c>
      <c r="O30" s="81" t="str">
        <f aca="false">IF(N30&lt;&gt;"","",M30)</f>
        <v/>
      </c>
      <c r="P30" s="82" t="str">
        <f aca="false">IF(A30="Composição",A29,"")</f>
        <v/>
      </c>
      <c r="Q30" s="81" t="str">
        <f aca="false">IF(P30&lt;&gt;"",SUMIF(L30:L130,L30,N30:N130),"")</f>
        <v/>
      </c>
      <c r="R30" s="81" t="str">
        <f aca="false">IF(P30&lt;&gt;"",SUMIF(L30:L130,L30,O30:O130),"")</f>
        <v/>
      </c>
    </row>
    <row r="31" customFormat="false" ht="14.25" hidden="false" customHeight="true" outlineLevel="0" collapsed="false">
      <c r="A31" s="86" t="s">
        <v>663</v>
      </c>
      <c r="B31" s="87" t="s">
        <v>36</v>
      </c>
      <c r="C31" s="86" t="s">
        <v>664</v>
      </c>
      <c r="D31" s="86" t="s">
        <v>688</v>
      </c>
      <c r="E31" s="86" t="s">
        <v>666</v>
      </c>
      <c r="F31" s="86"/>
      <c r="G31" s="88" t="s">
        <v>667</v>
      </c>
      <c r="H31" s="89" t="n">
        <v>1</v>
      </c>
      <c r="I31" s="90" t="n">
        <f aca="false">SUMIF(L:L,$L31,M:M)</f>
        <v>121.79</v>
      </c>
      <c r="J31" s="90" t="n">
        <f aca="false">TRUNC(H31*I31,2)</f>
        <v>121.79</v>
      </c>
      <c r="L31" s="63" t="n">
        <f aca="false">IF(AND(A32&lt;&gt;"",A31=""),L30+1,L30)</f>
        <v>2</v>
      </c>
      <c r="M31" s="80" t="str">
        <f aca="false">IF(OR(A31="Insumo",A31="Composição Auxiliar"),J31,"")</f>
        <v/>
      </c>
      <c r="N31" s="81" t="str">
        <f aca="false">IF(ISNUMBER(SEARCH("COM ENCARGOS COMPLEMENTARES",D31)),J31,"")</f>
        <v/>
      </c>
      <c r="O31" s="81" t="str">
        <f aca="false">IF(N31&lt;&gt;"","",M31)</f>
        <v/>
      </c>
      <c r="P31" s="82" t="str">
        <f aca="false">IF(A31="Composição",A30,"")</f>
        <v> 1.2.1 </v>
      </c>
      <c r="Q31" s="81" t="n">
        <f aca="false">IF(P31&lt;&gt;"",SUMIF(L31:L131,L31,N31:N131),"")</f>
        <v>17.05</v>
      </c>
      <c r="R31" s="81" t="n">
        <f aca="false">IF(P31&lt;&gt;"",SUMIF(L31:L131,L31,O31:O131),"")</f>
        <v>104.74</v>
      </c>
    </row>
    <row r="32" customFormat="false" ht="25.5" hidden="false" customHeight="true" outlineLevel="0" collapsed="false">
      <c r="A32" s="91" t="s">
        <v>668</v>
      </c>
      <c r="B32" s="92" t="s">
        <v>689</v>
      </c>
      <c r="C32" s="91" t="s">
        <v>664</v>
      </c>
      <c r="D32" s="91" t="s">
        <v>690</v>
      </c>
      <c r="E32" s="91" t="s">
        <v>691</v>
      </c>
      <c r="F32" s="91"/>
      <c r="G32" s="93" t="s">
        <v>692</v>
      </c>
      <c r="H32" s="94" t="n">
        <v>0.0044</v>
      </c>
      <c r="I32" s="95" t="n">
        <f aca="false">SUMIFS('ANALÍTICA AUXILIARES'!J:J,'ANALÍTICA AUXILIARES'!A:A,"Composição",'ANALÍTICA AUXILIARES'!B:B,$B32)</f>
        <v>27.81</v>
      </c>
      <c r="J32" s="95" t="n">
        <f aca="false">TRUNC(H32*I32,2)</f>
        <v>0.12</v>
      </c>
      <c r="L32" s="63" t="n">
        <f aca="false">IF(AND(A33&lt;&gt;"",A32=""),L31+1,L31)</f>
        <v>2</v>
      </c>
      <c r="M32" s="80" t="n">
        <f aca="false">IF(OR(A32="Insumo",A32="Composição Auxiliar"),J32,"")</f>
        <v>0.12</v>
      </c>
      <c r="N32" s="81" t="str">
        <f aca="false">IF(ISNUMBER(SEARCH("COM ENCARGOS COMPLEMENTARES",D32)),J32,"")</f>
        <v/>
      </c>
      <c r="O32" s="81" t="n">
        <f aca="false">IF(N32&lt;&gt;"","",M32)</f>
        <v>0.12</v>
      </c>
      <c r="P32" s="82" t="str">
        <f aca="false">IF(A32="Composição",A31,"")</f>
        <v/>
      </c>
      <c r="Q32" s="81" t="str">
        <f aca="false">IF(P32&lt;&gt;"",SUMIF(L32:L132,L32,N32:N132),"")</f>
        <v/>
      </c>
      <c r="R32" s="81" t="str">
        <f aca="false">IF(P32&lt;&gt;"",SUMIF(L32:L132,L32,O32:O132),"")</f>
        <v/>
      </c>
    </row>
    <row r="33" customFormat="false" ht="25.5" hidden="false" customHeight="true" outlineLevel="0" collapsed="false">
      <c r="A33" s="91" t="s">
        <v>668</v>
      </c>
      <c r="B33" s="92" t="s">
        <v>693</v>
      </c>
      <c r="C33" s="91" t="s">
        <v>664</v>
      </c>
      <c r="D33" s="91" t="s">
        <v>694</v>
      </c>
      <c r="E33" s="91" t="s">
        <v>675</v>
      </c>
      <c r="F33" s="91"/>
      <c r="G33" s="93" t="s">
        <v>676</v>
      </c>
      <c r="H33" s="94" t="n">
        <v>0.0012</v>
      </c>
      <c r="I33" s="95" t="n">
        <f aca="false">SUMIFS('ANALÍTICA AUXILIARES'!J:J,'ANALÍTICA AUXILIARES'!A:A,"Composição",'ANALÍTICA AUXILIARES'!B:B,$B33)</f>
        <v>431.07</v>
      </c>
      <c r="J33" s="95" t="n">
        <f aca="false">TRUNC(H33*I33,2)</f>
        <v>0.51</v>
      </c>
      <c r="L33" s="63" t="n">
        <f aca="false">IF(AND(A34&lt;&gt;"",A33=""),L32+1,L32)</f>
        <v>2</v>
      </c>
      <c r="M33" s="80" t="n">
        <f aca="false">IF(OR(A33="Insumo",A33="Composição Auxiliar"),J33,"")</f>
        <v>0.51</v>
      </c>
      <c r="N33" s="81" t="str">
        <f aca="false">IF(ISNUMBER(SEARCH("COM ENCARGOS COMPLEMENTARES",D33)),J33,"")</f>
        <v/>
      </c>
      <c r="O33" s="81" t="n">
        <f aca="false">IF(N33&lt;&gt;"","",M33)</f>
        <v>0.51</v>
      </c>
      <c r="P33" s="82" t="str">
        <f aca="false">IF(A33="Composição",A32,"")</f>
        <v/>
      </c>
      <c r="Q33" s="81" t="str">
        <f aca="false">IF(P33&lt;&gt;"",SUMIF(L33:L133,L33,N33:N133),"")</f>
        <v/>
      </c>
      <c r="R33" s="81" t="str">
        <f aca="false">IF(P33&lt;&gt;"",SUMIF(L33:L133,L33,O33:O133),"")</f>
        <v/>
      </c>
    </row>
    <row r="34" customFormat="false" ht="25.5" hidden="false" customHeight="true" outlineLevel="0" collapsed="false">
      <c r="A34" s="91" t="s">
        <v>668</v>
      </c>
      <c r="B34" s="92" t="s">
        <v>669</v>
      </c>
      <c r="C34" s="91" t="s">
        <v>664</v>
      </c>
      <c r="D34" s="91" t="s">
        <v>670</v>
      </c>
      <c r="E34" s="91" t="s">
        <v>671</v>
      </c>
      <c r="F34" s="91"/>
      <c r="G34" s="93" t="s">
        <v>672</v>
      </c>
      <c r="H34" s="94" t="n">
        <v>0.5691</v>
      </c>
      <c r="I34" s="95" t="n">
        <f aca="false">SUMIFS('ANALÍTICA AUXILIARES'!J:J,'ANALÍTICA AUXILIARES'!A:A,"Composição",'ANALÍTICA AUXILIARES'!B:B,$B34)</f>
        <v>23.32</v>
      </c>
      <c r="J34" s="95" t="n">
        <f aca="false">TRUNC(H34*I34,2)</f>
        <v>13.27</v>
      </c>
      <c r="L34" s="63" t="n">
        <f aca="false">IF(AND(A35&lt;&gt;"",A34=""),L33+1,L33)</f>
        <v>2</v>
      </c>
      <c r="M34" s="80" t="n">
        <f aca="false">IF(OR(A34="Insumo",A34="Composição Auxiliar"),J34,"")</f>
        <v>13.27</v>
      </c>
      <c r="N34" s="81" t="n">
        <f aca="false">IF(ISNUMBER(SEARCH("COM ENCARGOS COMPLEMENTARES",D34)),J34,"")</f>
        <v>13.27</v>
      </c>
      <c r="O34" s="81" t="str">
        <f aca="false">IF(N34&lt;&gt;"","",M34)</f>
        <v/>
      </c>
      <c r="P34" s="82" t="str">
        <f aca="false">IF(A34="Composição",A33,"")</f>
        <v/>
      </c>
      <c r="Q34" s="81" t="str">
        <f aca="false">IF(P34&lt;&gt;"",SUMIF(L34:L134,L34,N34:N134),"")</f>
        <v/>
      </c>
      <c r="R34" s="81" t="str">
        <f aca="false">IF(P34&lt;&gt;"",SUMIF(L34:L134,L34,O34:O134),"")</f>
        <v/>
      </c>
    </row>
    <row r="35" customFormat="false" ht="25.5" hidden="false" customHeight="true" outlineLevel="0" collapsed="false">
      <c r="A35" s="91" t="s">
        <v>668</v>
      </c>
      <c r="B35" s="92" t="s">
        <v>695</v>
      </c>
      <c r="C35" s="91" t="s">
        <v>664</v>
      </c>
      <c r="D35" s="91" t="s">
        <v>696</v>
      </c>
      <c r="E35" s="91" t="s">
        <v>671</v>
      </c>
      <c r="F35" s="91"/>
      <c r="G35" s="93" t="s">
        <v>672</v>
      </c>
      <c r="H35" s="94" t="n">
        <v>0.1897</v>
      </c>
      <c r="I35" s="95" t="n">
        <f aca="false">SUMIFS('ANALÍTICA AUXILIARES'!J:J,'ANALÍTICA AUXILIARES'!A:A,"Composição",'ANALÍTICA AUXILIARES'!B:B,$B35)</f>
        <v>19.93</v>
      </c>
      <c r="J35" s="95" t="n">
        <f aca="false">TRUNC(H35*I35,2)</f>
        <v>3.78</v>
      </c>
      <c r="L35" s="63" t="n">
        <f aca="false">IF(AND(A36&lt;&gt;"",A35=""),L34+1,L34)</f>
        <v>2</v>
      </c>
      <c r="M35" s="80" t="n">
        <f aca="false">IF(OR(A35="Insumo",A35="Composição Auxiliar"),J35,"")</f>
        <v>3.78</v>
      </c>
      <c r="N35" s="81" t="n">
        <f aca="false">IF(ISNUMBER(SEARCH("COM ENCARGOS COMPLEMENTARES",D35)),J35,"")</f>
        <v>3.78</v>
      </c>
      <c r="O35" s="81" t="str">
        <f aca="false">IF(N35&lt;&gt;"","",M35)</f>
        <v/>
      </c>
      <c r="P35" s="82" t="str">
        <f aca="false">IF(A35="Composição",A34,"")</f>
        <v/>
      </c>
      <c r="Q35" s="81" t="str">
        <f aca="false">IF(P35&lt;&gt;"",SUMIF(L35:L135,L35,N35:N135),"")</f>
        <v/>
      </c>
      <c r="R35" s="81" t="str">
        <f aca="false">IF(P35&lt;&gt;"",SUMIF(L35:L135,L35,O35:O135),"")</f>
        <v/>
      </c>
    </row>
    <row r="36" customFormat="false" ht="25.5" hidden="false" customHeight="true" outlineLevel="0" collapsed="false">
      <c r="A36" s="91" t="s">
        <v>668</v>
      </c>
      <c r="B36" s="92" t="s">
        <v>697</v>
      </c>
      <c r="C36" s="91" t="s">
        <v>664</v>
      </c>
      <c r="D36" s="91" t="s">
        <v>698</v>
      </c>
      <c r="E36" s="91" t="s">
        <v>691</v>
      </c>
      <c r="F36" s="91"/>
      <c r="G36" s="93" t="s">
        <v>699</v>
      </c>
      <c r="H36" s="94" t="n">
        <v>0.0191</v>
      </c>
      <c r="I36" s="95" t="n">
        <f aca="false">SUMIFS('ANALÍTICA AUXILIARES'!J:J,'ANALÍTICA AUXILIARES'!A:A,"Composição",'ANALÍTICA AUXILIARES'!B:B,$B36)</f>
        <v>26.23</v>
      </c>
      <c r="J36" s="95" t="n">
        <f aca="false">TRUNC(H36*I36,2)</f>
        <v>0.5</v>
      </c>
      <c r="L36" s="63" t="n">
        <f aca="false">IF(AND(A37&lt;&gt;"",A36=""),L35+1,L35)</f>
        <v>2</v>
      </c>
      <c r="M36" s="80" t="n">
        <f aca="false">IF(OR(A36="Insumo",A36="Composição Auxiliar"),J36,"")</f>
        <v>0.5</v>
      </c>
      <c r="N36" s="81" t="str">
        <f aca="false">IF(ISNUMBER(SEARCH("COM ENCARGOS COMPLEMENTARES",D36)),J36,"")</f>
        <v/>
      </c>
      <c r="O36" s="81" t="n">
        <f aca="false">IF(N36&lt;&gt;"","",M36)</f>
        <v>0.5</v>
      </c>
      <c r="P36" s="82" t="str">
        <f aca="false">IF(A36="Composição",A35,"")</f>
        <v/>
      </c>
      <c r="Q36" s="81" t="str">
        <f aca="false">IF(P36&lt;&gt;"",SUMIF(L36:L136,L36,N36:N136),"")</f>
        <v/>
      </c>
      <c r="R36" s="81" t="str">
        <f aca="false">IF(P36&lt;&gt;"",SUMIF(L36:L136,L36,O36:O136),"")</f>
        <v/>
      </c>
    </row>
    <row r="37" customFormat="false" ht="14.25" hidden="false" customHeight="false" outlineLevel="0" collapsed="false">
      <c r="A37" s="96" t="s">
        <v>679</v>
      </c>
      <c r="B37" s="97" t="s">
        <v>700</v>
      </c>
      <c r="C37" s="96" t="str">
        <f aca="false">VLOOKUP(B37,INSUMOS!$A:$I,2,0)</f>
        <v>SINAPI</v>
      </c>
      <c r="D37" s="96" t="str">
        <f aca="false">VLOOKUP(B37,INSUMOS!$A:$I,3,0)</f>
        <v>PREGO DE ACO POLIDO COM CABECA 18 X 27 (2 1/2 X 10)</v>
      </c>
      <c r="E37" s="98" t="str">
        <f aca="false">VLOOKUP(B37,INSUMOS!$A:$I,4,0)</f>
        <v>Material</v>
      </c>
      <c r="F37" s="98"/>
      <c r="G37" s="99" t="str">
        <f aca="false">VLOOKUP(B37,INSUMOS!$A:$I,5,0)</f>
        <v>KG</v>
      </c>
      <c r="H37" s="100" t="n">
        <v>0.0428</v>
      </c>
      <c r="I37" s="101" t="n">
        <f aca="false">VLOOKUP(B37,INSUMOS!$A:$I,8,0)</f>
        <v>21.9</v>
      </c>
      <c r="J37" s="101" t="n">
        <f aca="false">TRUNC(H37*I37,2)</f>
        <v>0.93</v>
      </c>
      <c r="L37" s="63" t="n">
        <f aca="false">IF(AND(A38&lt;&gt;"",A37=""),L36+1,L36)</f>
        <v>2</v>
      </c>
      <c r="M37" s="80" t="n">
        <f aca="false">IF(OR(A37="Insumo",A37="Composição Auxiliar"),J37,"")</f>
        <v>0.93</v>
      </c>
      <c r="N37" s="81" t="str">
        <f aca="false">IF(ISNUMBER(SEARCH("COM ENCARGOS COMPLEMENTARES",D37)),J37,"")</f>
        <v/>
      </c>
      <c r="O37" s="81" t="n">
        <f aca="false">IF(N37&lt;&gt;"","",M37)</f>
        <v>0.93</v>
      </c>
      <c r="P37" s="82" t="str">
        <f aca="false">IF(A37="Composição",A36,"")</f>
        <v/>
      </c>
      <c r="Q37" s="81" t="str">
        <f aca="false">IF(P37&lt;&gt;"",SUMIF(L37:L137,L37,N37:N137),"")</f>
        <v/>
      </c>
      <c r="R37" s="81" t="str">
        <f aca="false">IF(P37&lt;&gt;"",SUMIF(L37:L137,L37,O37:O137),"")</f>
        <v/>
      </c>
    </row>
    <row r="38" customFormat="false" ht="25.5" hidden="false" customHeight="false" outlineLevel="0" collapsed="false">
      <c r="A38" s="96" t="s">
        <v>679</v>
      </c>
      <c r="B38" s="97" t="s">
        <v>701</v>
      </c>
      <c r="C38" s="96" t="str">
        <f aca="false">VLOOKUP(B38,INSUMOS!$A:$I,2,0)</f>
        <v>SINAPI</v>
      </c>
      <c r="D38" s="96" t="str">
        <f aca="false">VLOOKUP(B38,INSUMOS!$A:$I,3,0)</f>
        <v>TABUA APARELHADA *2,5 X 30* CM, EM MACARANDUBA, ANGELIM OU EQUIVALENTE DA REGIAO</v>
      </c>
      <c r="E38" s="98" t="str">
        <f aca="false">VLOOKUP(B38,INSUMOS!$A:$I,4,0)</f>
        <v>Material</v>
      </c>
      <c r="F38" s="98"/>
      <c r="G38" s="99" t="str">
        <f aca="false">VLOOKUP(B38,INSUMOS!$A:$I,5,0)</f>
        <v>M</v>
      </c>
      <c r="H38" s="100" t="n">
        <v>1</v>
      </c>
      <c r="I38" s="101" t="n">
        <f aca="false">VLOOKUP(B38,INSUMOS!$A:$I,8,0)</f>
        <v>34.8</v>
      </c>
      <c r="J38" s="101" t="n">
        <f aca="false">TRUNC(H38*I38,2)</f>
        <v>34.8</v>
      </c>
      <c r="L38" s="63" t="n">
        <f aca="false">IF(AND(A39&lt;&gt;"",A38=""),L37+1,L37)</f>
        <v>2</v>
      </c>
      <c r="M38" s="80" t="n">
        <f aca="false">IF(OR(A38="Insumo",A38="Composição Auxiliar"),J38,"")</f>
        <v>34.8</v>
      </c>
      <c r="N38" s="81" t="str">
        <f aca="false">IF(ISNUMBER(SEARCH("COM ENCARGOS COMPLEMENTARES",D38)),J38,"")</f>
        <v/>
      </c>
      <c r="O38" s="81" t="n">
        <f aca="false">IF(N38&lt;&gt;"","",M38)</f>
        <v>34.8</v>
      </c>
      <c r="P38" s="82" t="str">
        <f aca="false">IF(A38="Composição",A37,"")</f>
        <v/>
      </c>
      <c r="Q38" s="81" t="str">
        <f aca="false">IF(P38&lt;&gt;"",SUMIF(L38:L138,L38,N38:N138),"")</f>
        <v/>
      </c>
      <c r="R38" s="81" t="str">
        <f aca="false">IF(P38&lt;&gt;"",SUMIF(L38:L138,L38,O38:O138),"")</f>
        <v/>
      </c>
    </row>
    <row r="39" customFormat="false" ht="38.25" hidden="false" customHeight="false" outlineLevel="0" collapsed="false">
      <c r="A39" s="96" t="s">
        <v>679</v>
      </c>
      <c r="B39" s="97" t="s">
        <v>702</v>
      </c>
      <c r="C39" s="96" t="str">
        <f aca="false">VLOOKUP(B39,INSUMOS!$A:$I,2,0)</f>
        <v>SINAPI</v>
      </c>
      <c r="D39" s="96" t="str">
        <f aca="false">VLOOKUP(B39,INSUMOS!$A:$I,3,0)</f>
        <v>TELHA TRAPEZOIDAL EM ACO ZINCADO, SEM PINTURA, ALTURA DE APROXIMADAMENTE 40 MM, ESPESSURA DE 0,50 MM E LARGURA UTIL DE 980 MM</v>
      </c>
      <c r="E39" s="98" t="str">
        <f aca="false">VLOOKUP(B39,INSUMOS!$A:$I,4,0)</f>
        <v>Material</v>
      </c>
      <c r="F39" s="98"/>
      <c r="G39" s="99" t="str">
        <f aca="false">VLOOKUP(B39,INSUMOS!$A:$I,5,0)</f>
        <v>m²</v>
      </c>
      <c r="H39" s="100" t="n">
        <v>0.5853</v>
      </c>
      <c r="I39" s="101" t="n">
        <f aca="false">VLOOKUP(B39,INSUMOS!$A:$I,8,0)</f>
        <v>54.49</v>
      </c>
      <c r="J39" s="101" t="n">
        <f aca="false">TRUNC(H39*I39,2)</f>
        <v>31.89</v>
      </c>
      <c r="L39" s="63" t="n">
        <f aca="false">IF(AND(A40&lt;&gt;"",A39=""),L38+1,L38)</f>
        <v>2</v>
      </c>
      <c r="M39" s="80" t="n">
        <f aca="false">IF(OR(A39="Insumo",A39="Composição Auxiliar"),J39,"")</f>
        <v>31.89</v>
      </c>
      <c r="N39" s="81" t="str">
        <f aca="false">IF(ISNUMBER(SEARCH("COM ENCARGOS COMPLEMENTARES",D39)),J39,"")</f>
        <v/>
      </c>
      <c r="O39" s="81" t="n">
        <f aca="false">IF(N39&lt;&gt;"","",M39)</f>
        <v>31.89</v>
      </c>
      <c r="P39" s="82" t="str">
        <f aca="false">IF(A39="Composição",A38,"")</f>
        <v/>
      </c>
      <c r="Q39" s="81" t="str">
        <f aca="false">IF(P39&lt;&gt;"",SUMIF(L39:L139,L39,N39:N139),"")</f>
        <v/>
      </c>
      <c r="R39" s="81" t="str">
        <f aca="false">IF(P39&lt;&gt;"",SUMIF(L39:L139,L39,O39:O139),"")</f>
        <v/>
      </c>
    </row>
    <row r="40" customFormat="false" ht="25.5" hidden="false" customHeight="false" outlineLevel="0" collapsed="false">
      <c r="A40" s="96" t="s">
        <v>679</v>
      </c>
      <c r="B40" s="97" t="s">
        <v>703</v>
      </c>
      <c r="C40" s="96" t="str">
        <f aca="false">VLOOKUP(B40,INSUMOS!$A:$I,2,0)</f>
        <v>SINAPI</v>
      </c>
      <c r="D40" s="96" t="str">
        <f aca="false">VLOOKUP(B40,INSUMOS!$A:$I,3,0)</f>
        <v>CAIBRO NAO APARELHADO *6 X 6* CM, EM MACARANDUBA, ANGELIM OU EQUIVALENTE DA REGIAO - BRUTA</v>
      </c>
      <c r="E40" s="98" t="str">
        <f aca="false">VLOOKUP(B40,INSUMOS!$A:$I,4,0)</f>
        <v>Material</v>
      </c>
      <c r="F40" s="98"/>
      <c r="G40" s="99" t="str">
        <f aca="false">VLOOKUP(B40,INSUMOS!$A:$I,5,0)</f>
        <v>M</v>
      </c>
      <c r="H40" s="100" t="n">
        <v>1.2273</v>
      </c>
      <c r="I40" s="101" t="n">
        <f aca="false">VLOOKUP(B40,INSUMOS!$A:$I,8,0)</f>
        <v>29.33</v>
      </c>
      <c r="J40" s="101" t="n">
        <f aca="false">TRUNC(H40*I40,2)</f>
        <v>35.99</v>
      </c>
      <c r="L40" s="63" t="n">
        <f aca="false">IF(AND(A41&lt;&gt;"",A40=""),L39+1,L39)</f>
        <v>2</v>
      </c>
      <c r="M40" s="80" t="n">
        <f aca="false">IF(OR(A40="Insumo",A40="Composição Auxiliar"),J40,"")</f>
        <v>35.99</v>
      </c>
      <c r="N40" s="81" t="str">
        <f aca="false">IF(ISNUMBER(SEARCH("COM ENCARGOS COMPLEMENTARES",D40)),J40,"")</f>
        <v/>
      </c>
      <c r="O40" s="81" t="n">
        <f aca="false">IF(N40&lt;&gt;"","",M40)</f>
        <v>35.99</v>
      </c>
      <c r="P40" s="82" t="str">
        <f aca="false">IF(A40="Composição",A39,"")</f>
        <v/>
      </c>
      <c r="Q40" s="81" t="str">
        <f aca="false">IF(P40&lt;&gt;"",SUMIF(L40:L140,L40,N40:N140),"")</f>
        <v/>
      </c>
      <c r="R40" s="81" t="str">
        <f aca="false">IF(P40&lt;&gt;"",SUMIF(L40:L140,L40,O40:O140),"")</f>
        <v/>
      </c>
    </row>
    <row r="41" customFormat="false" ht="14.25" hidden="false" customHeight="false" outlineLevel="0" collapsed="false">
      <c r="A41" s="102"/>
      <c r="B41" s="102"/>
      <c r="C41" s="102"/>
      <c r="D41" s="102"/>
      <c r="E41" s="102"/>
      <c r="F41" s="103"/>
      <c r="G41" s="102"/>
      <c r="H41" s="103"/>
      <c r="I41" s="102"/>
      <c r="J41" s="103"/>
      <c r="L41" s="63" t="n">
        <f aca="false">IF(AND(A42&lt;&gt;"",A41=""),L40+1,L40)</f>
        <v>2</v>
      </c>
      <c r="M41" s="80" t="str">
        <f aca="false">IF(OR(A41="Insumo",A41="Composição Auxiliar"),J41,"")</f>
        <v/>
      </c>
      <c r="N41" s="81" t="str">
        <f aca="false">IF(ISNUMBER(SEARCH("COM ENCARGOS COMPLEMENTARES",D41)),J41,"")</f>
        <v/>
      </c>
      <c r="O41" s="81" t="str">
        <f aca="false">IF(N41&lt;&gt;"","",M41)</f>
        <v/>
      </c>
      <c r="P41" s="82" t="str">
        <f aca="false">IF(A41="Composição",A40,"")</f>
        <v/>
      </c>
      <c r="Q41" s="81" t="str">
        <f aca="false">IF(P41&lt;&gt;"",SUMIF(L41:L141,L41,N41:N141),"")</f>
        <v/>
      </c>
      <c r="R41" s="81" t="str">
        <f aca="false">IF(P41&lt;&gt;"",SUMIF(L41:L141,L41,O41:O141),"")</f>
        <v/>
      </c>
    </row>
    <row r="42" customFormat="false" ht="14.25" hidden="false" customHeight="true" outlineLevel="0" collapsed="false">
      <c r="A42" s="102"/>
      <c r="B42" s="102"/>
      <c r="C42" s="102"/>
      <c r="D42" s="102"/>
      <c r="E42" s="102"/>
      <c r="F42" s="103"/>
      <c r="G42" s="102"/>
      <c r="H42" s="104" t="s">
        <v>684</v>
      </c>
      <c r="I42" s="104"/>
      <c r="J42" s="103" t="n">
        <f aca="false">TRUNC(SUMIF(L:L,$L42,M:M)*(1+$J$9),2)</f>
        <v>158.07</v>
      </c>
      <c r="L42" s="63" t="n">
        <f aca="false">IF(AND(A43&lt;&gt;"",A42=""),L41+1,L41)</f>
        <v>2</v>
      </c>
      <c r="M42" s="80" t="str">
        <f aca="false">IF(OR(A42="Insumo",A42="Composição Auxiliar"),J42,"")</f>
        <v/>
      </c>
      <c r="N42" s="81" t="str">
        <f aca="false">IF(ISNUMBER(SEARCH("COM ENCARGOS COMPLEMENTARES",D42)),J42,"")</f>
        <v/>
      </c>
      <c r="O42" s="81" t="str">
        <f aca="false">IF(N42&lt;&gt;"","",M42)</f>
        <v/>
      </c>
      <c r="P42" s="82" t="str">
        <f aca="false">IF(A42="Composição",A41,"")</f>
        <v/>
      </c>
      <c r="Q42" s="81" t="str">
        <f aca="false">IF(P42&lt;&gt;"",SUMIF(L42:L142,L42,N42:N142),"")</f>
        <v/>
      </c>
      <c r="R42" s="81" t="str">
        <f aca="false">IF(P42&lt;&gt;"",SUMIF(L42:L142,L42,O42:O142),"")</f>
        <v/>
      </c>
    </row>
    <row r="43" customFormat="false" ht="15" hidden="false" customHeight="false" outlineLevel="0" collapsed="false">
      <c r="A43" s="105"/>
      <c r="B43" s="105"/>
      <c r="C43" s="105"/>
      <c r="D43" s="105"/>
      <c r="E43" s="105"/>
      <c r="F43" s="105"/>
      <c r="G43" s="105" t="s">
        <v>685</v>
      </c>
      <c r="H43" s="106" t="s">
        <v>704</v>
      </c>
      <c r="I43" s="105" t="s">
        <v>687</v>
      </c>
      <c r="J43" s="107" t="n">
        <f aca="false">TRUNC(J42*H43,2)</f>
        <v>23908.08</v>
      </c>
      <c r="L43" s="63" t="n">
        <f aca="false">IF(AND(A44&lt;&gt;"",A43=""),L42+1,L42)</f>
        <v>2</v>
      </c>
      <c r="M43" s="80" t="str">
        <f aca="false">IF(OR(A43="Insumo",A43="Composição Auxiliar"),J43,"")</f>
        <v/>
      </c>
      <c r="N43" s="81" t="str">
        <f aca="false">IF(ISNUMBER(SEARCH("COM ENCARGOS COMPLEMENTARES",D43)),J43,"")</f>
        <v/>
      </c>
      <c r="O43" s="81" t="str">
        <f aca="false">IF(N43&lt;&gt;"","",M43)</f>
        <v/>
      </c>
      <c r="P43" s="82" t="str">
        <f aca="false">IF(A43="Composição",A42,"")</f>
        <v/>
      </c>
      <c r="Q43" s="81" t="str">
        <f aca="false">IF(P43&lt;&gt;"",SUMIF(L43:L143,L43,N43:N143),"")</f>
        <v/>
      </c>
      <c r="R43" s="81" t="str">
        <f aca="false">IF(P43&lt;&gt;"",SUMIF(L43:L143,L43,O43:O143),"")</f>
        <v/>
      </c>
    </row>
    <row r="44" customFormat="false" ht="15" hidden="false" customHeight="false" outlineLevel="0" collapsed="false">
      <c r="A44" s="108"/>
      <c r="B44" s="108"/>
      <c r="C44" s="108"/>
      <c r="D44" s="108"/>
      <c r="E44" s="108"/>
      <c r="F44" s="108"/>
      <c r="G44" s="108"/>
      <c r="H44" s="108"/>
      <c r="I44" s="108"/>
      <c r="J44" s="108"/>
      <c r="L44" s="63" t="n">
        <f aca="false">IF(AND(A45&lt;&gt;"",A44=""),L43+1,L43)</f>
        <v>3</v>
      </c>
      <c r="M44" s="80" t="str">
        <f aca="false">IF(OR(A44="Insumo",A44="Composição Auxiliar"),J44,"")</f>
        <v/>
      </c>
      <c r="N44" s="81" t="str">
        <f aca="false">IF(ISNUMBER(SEARCH("COM ENCARGOS COMPLEMENTARES",D44)),J44,"")</f>
        <v/>
      </c>
      <c r="O44" s="81" t="str">
        <f aca="false">IF(N44&lt;&gt;"","",M44)</f>
        <v/>
      </c>
      <c r="P44" s="82" t="str">
        <f aca="false">IF(A44="Composição",A43,"")</f>
        <v/>
      </c>
      <c r="Q44" s="81" t="str">
        <f aca="false">IF(P44&lt;&gt;"",SUMIF(L44:L144,L44,N44:N144),"")</f>
        <v/>
      </c>
      <c r="R44" s="81" t="str">
        <f aca="false">IF(P44&lt;&gt;"",SUMIF(L44:L144,L44,O44:O144),"")</f>
        <v/>
      </c>
    </row>
    <row r="45" customFormat="false" ht="15" hidden="false" customHeight="true" outlineLevel="0" collapsed="false">
      <c r="A45" s="83" t="s">
        <v>37</v>
      </c>
      <c r="B45" s="84" t="s">
        <v>655</v>
      </c>
      <c r="C45" s="83" t="s">
        <v>656</v>
      </c>
      <c r="D45" s="83" t="s">
        <v>657</v>
      </c>
      <c r="E45" s="83" t="s">
        <v>658</v>
      </c>
      <c r="F45" s="83"/>
      <c r="G45" s="85" t="s">
        <v>659</v>
      </c>
      <c r="H45" s="84" t="s">
        <v>660</v>
      </c>
      <c r="I45" s="84" t="s">
        <v>661</v>
      </c>
      <c r="J45" s="84" t="s">
        <v>662</v>
      </c>
      <c r="L45" s="63" t="n">
        <f aca="false">IF(AND(A46&lt;&gt;"",A45=""),L44+1,L44)</f>
        <v>3</v>
      </c>
      <c r="M45" s="80" t="str">
        <f aca="false">IF(OR(A45="Insumo",A45="Composição Auxiliar"),J45,"")</f>
        <v/>
      </c>
      <c r="N45" s="81" t="str">
        <f aca="false">IF(ISNUMBER(SEARCH("COM ENCARGOS COMPLEMENTARES",D45)),J45,"")</f>
        <v/>
      </c>
      <c r="O45" s="81" t="str">
        <f aca="false">IF(N45&lt;&gt;"","",M45)</f>
        <v/>
      </c>
      <c r="P45" s="82" t="str">
        <f aca="false">IF(A45="Composição",A44,"")</f>
        <v/>
      </c>
      <c r="Q45" s="81" t="str">
        <f aca="false">IF(P45&lt;&gt;"",SUMIF(L45:L145,L45,N45:N145),"")</f>
        <v/>
      </c>
      <c r="R45" s="81" t="str">
        <f aca="false">IF(P45&lt;&gt;"",SUMIF(L45:L145,L45,O45:O145),"")</f>
        <v/>
      </c>
    </row>
    <row r="46" customFormat="false" ht="51" hidden="false" customHeight="true" outlineLevel="0" collapsed="false">
      <c r="A46" s="86" t="s">
        <v>663</v>
      </c>
      <c r="B46" s="87" t="s">
        <v>38</v>
      </c>
      <c r="C46" s="86" t="s">
        <v>664</v>
      </c>
      <c r="D46" s="86" t="s">
        <v>705</v>
      </c>
      <c r="E46" s="86" t="s">
        <v>666</v>
      </c>
      <c r="F46" s="86"/>
      <c r="G46" s="88" t="s">
        <v>706</v>
      </c>
      <c r="H46" s="89" t="n">
        <v>1</v>
      </c>
      <c r="I46" s="90" t="n">
        <f aca="false">SUMIF(L:L,$L46,M:M)</f>
        <v>658.59</v>
      </c>
      <c r="J46" s="90" t="n">
        <f aca="false">TRUNC(H46*I46,2)</f>
        <v>658.59</v>
      </c>
      <c r="L46" s="63" t="n">
        <f aca="false">IF(AND(A47&lt;&gt;"",A46=""),L45+1,L45)</f>
        <v>3</v>
      </c>
      <c r="M46" s="80" t="str">
        <f aca="false">IF(OR(A46="Insumo",A46="Composição Auxiliar"),J46,"")</f>
        <v/>
      </c>
      <c r="N46" s="81" t="str">
        <f aca="false">IF(ISNUMBER(SEARCH("COM ENCARGOS COMPLEMENTARES",D46)),J46,"")</f>
        <v/>
      </c>
      <c r="O46" s="81" t="str">
        <f aca="false">IF(N46&lt;&gt;"","",M46)</f>
        <v/>
      </c>
      <c r="P46" s="82" t="str">
        <f aca="false">IF(A46="Composição",A45,"")</f>
        <v> 1.2.2 </v>
      </c>
      <c r="Q46" s="81" t="n">
        <f aca="false">IF(P46&lt;&gt;"",SUMIF(L46:L146,L46,N46:N146),"")</f>
        <v>0</v>
      </c>
      <c r="R46" s="81" t="n">
        <f aca="false">IF(P46&lt;&gt;"",SUMIF(L46:L146,L46,O46:O146),"")</f>
        <v>658.59</v>
      </c>
    </row>
    <row r="47" customFormat="false" ht="38.25" hidden="false" customHeight="false" outlineLevel="0" collapsed="false">
      <c r="A47" s="96" t="s">
        <v>679</v>
      </c>
      <c r="B47" s="97" t="s">
        <v>707</v>
      </c>
      <c r="C47" s="96" t="str">
        <f aca="false">VLOOKUP(B47,INSUMOS!$A:$I,2,0)</f>
        <v>SINAPI</v>
      </c>
      <c r="D47" s="96" t="str">
        <f aca="false">VLOOKUP(B47,INSUMOS!$A:$I,3,0)</f>
        <v>LOCACAO DE CONTAINER 2,30 X 6,00 M, ALT. 2,50 M, PARA ESCRITORIO, SEM DIVISORIAS INTERNAS E SEM SANITARIO (NAO INCLUI MOBILIZACAO/DESMOBILIZACAO)</v>
      </c>
      <c r="E47" s="98" t="str">
        <f aca="false">VLOOKUP(B47,INSUMOS!$A:$I,4,0)</f>
        <v>Equipamento</v>
      </c>
      <c r="F47" s="98"/>
      <c r="G47" s="99" t="str">
        <f aca="false">VLOOKUP(B47,INSUMOS!$A:$I,5,0)</f>
        <v>MES</v>
      </c>
      <c r="H47" s="100" t="n">
        <v>1</v>
      </c>
      <c r="I47" s="101" t="n">
        <f aca="false">VLOOKUP(B47,INSUMOS!$A:$I,8,0)</f>
        <v>658.59</v>
      </c>
      <c r="J47" s="101" t="n">
        <f aca="false">TRUNC(H47*I47,2)</f>
        <v>658.59</v>
      </c>
      <c r="L47" s="63" t="n">
        <f aca="false">IF(AND(A48&lt;&gt;"",A47=""),L46+1,L46)</f>
        <v>3</v>
      </c>
      <c r="M47" s="80" t="n">
        <f aca="false">IF(OR(A47="Insumo",A47="Composição Auxiliar"),J47,"")</f>
        <v>658.59</v>
      </c>
      <c r="N47" s="81" t="str">
        <f aca="false">IF(ISNUMBER(SEARCH("COM ENCARGOS COMPLEMENTARES",D47)),J47,"")</f>
        <v/>
      </c>
      <c r="O47" s="81" t="n">
        <f aca="false">IF(N47&lt;&gt;"","",M47)</f>
        <v>658.59</v>
      </c>
      <c r="P47" s="82" t="str">
        <f aca="false">IF(A47="Composição",A46,"")</f>
        <v/>
      </c>
      <c r="Q47" s="81" t="str">
        <f aca="false">IF(P47&lt;&gt;"",SUMIF(L47:L147,L47,N47:N147),"")</f>
        <v/>
      </c>
      <c r="R47" s="81" t="str">
        <f aca="false">IF(P47&lt;&gt;"",SUMIF(L47:L147,L47,O47:O147),"")</f>
        <v/>
      </c>
    </row>
    <row r="48" customFormat="false" ht="14.25" hidden="false" customHeight="false" outlineLevel="0" collapsed="false">
      <c r="A48" s="102"/>
      <c r="B48" s="102"/>
      <c r="C48" s="102"/>
      <c r="D48" s="102"/>
      <c r="E48" s="102"/>
      <c r="F48" s="103"/>
      <c r="G48" s="102"/>
      <c r="H48" s="103"/>
      <c r="I48" s="102"/>
      <c r="J48" s="103"/>
      <c r="L48" s="63" t="n">
        <f aca="false">IF(AND(A49&lt;&gt;"",A48=""),L47+1,L47)</f>
        <v>3</v>
      </c>
      <c r="M48" s="80" t="str">
        <f aca="false">IF(OR(A48="Insumo",A48="Composição Auxiliar"),J48,"")</f>
        <v/>
      </c>
      <c r="N48" s="81" t="str">
        <f aca="false">IF(ISNUMBER(SEARCH("COM ENCARGOS COMPLEMENTARES",D48)),J48,"")</f>
        <v/>
      </c>
      <c r="O48" s="81" t="str">
        <f aca="false">IF(N48&lt;&gt;"","",M48)</f>
        <v/>
      </c>
      <c r="P48" s="82" t="str">
        <f aca="false">IF(A48="Composição",A47,"")</f>
        <v/>
      </c>
      <c r="Q48" s="81" t="str">
        <f aca="false">IF(P48&lt;&gt;"",SUMIF(L48:L148,L48,N48:N148),"")</f>
        <v/>
      </c>
      <c r="R48" s="81" t="str">
        <f aca="false">IF(P48&lt;&gt;"",SUMIF(L48:L148,L48,O48:O148),"")</f>
        <v/>
      </c>
    </row>
    <row r="49" customFormat="false" ht="14.25" hidden="false" customHeight="true" outlineLevel="0" collapsed="false">
      <c r="A49" s="102"/>
      <c r="B49" s="102"/>
      <c r="C49" s="102"/>
      <c r="D49" s="102"/>
      <c r="E49" s="102"/>
      <c r="F49" s="103"/>
      <c r="G49" s="102"/>
      <c r="H49" s="104" t="s">
        <v>684</v>
      </c>
      <c r="I49" s="104"/>
      <c r="J49" s="103" t="n">
        <f aca="false">TRUNC(SUMIF(L:L,$L49,M:M)*(1+$J$9),2)</f>
        <v>854.78</v>
      </c>
      <c r="L49" s="63" t="n">
        <f aca="false">IF(AND(A50&lt;&gt;"",A49=""),L48+1,L48)</f>
        <v>3</v>
      </c>
      <c r="M49" s="80" t="str">
        <f aca="false">IF(OR(A49="Insumo",A49="Composição Auxiliar"),J49,"")</f>
        <v/>
      </c>
      <c r="N49" s="81" t="str">
        <f aca="false">IF(ISNUMBER(SEARCH("COM ENCARGOS COMPLEMENTARES",D49)),J49,"")</f>
        <v/>
      </c>
      <c r="O49" s="81" t="str">
        <f aca="false">IF(N49&lt;&gt;"","",M49)</f>
        <v/>
      </c>
      <c r="P49" s="82" t="str">
        <f aca="false">IF(A49="Composição",A48,"")</f>
        <v/>
      </c>
      <c r="Q49" s="81" t="str">
        <f aca="false">IF(P49&lt;&gt;"",SUMIF(L49:L149,L49,N49:N149),"")</f>
        <v/>
      </c>
      <c r="R49" s="81" t="str">
        <f aca="false">IF(P49&lt;&gt;"",SUMIF(L49:L149,L49,O49:O149),"")</f>
        <v/>
      </c>
    </row>
    <row r="50" customFormat="false" ht="15" hidden="false" customHeight="false" outlineLevel="0" collapsed="false">
      <c r="A50" s="105"/>
      <c r="B50" s="105"/>
      <c r="C50" s="105"/>
      <c r="D50" s="105"/>
      <c r="E50" s="105"/>
      <c r="F50" s="105"/>
      <c r="G50" s="105" t="s">
        <v>685</v>
      </c>
      <c r="H50" s="106" t="s">
        <v>708</v>
      </c>
      <c r="I50" s="105" t="s">
        <v>687</v>
      </c>
      <c r="J50" s="107" t="n">
        <f aca="false">TRUNC(J49*H50,2)</f>
        <v>10257.36</v>
      </c>
      <c r="L50" s="63" t="n">
        <f aca="false">IF(AND(A51&lt;&gt;"",A50=""),L49+1,L49)</f>
        <v>3</v>
      </c>
      <c r="M50" s="80" t="str">
        <f aca="false">IF(OR(A50="Insumo",A50="Composição Auxiliar"),J50,"")</f>
        <v/>
      </c>
      <c r="N50" s="81" t="str">
        <f aca="false">IF(ISNUMBER(SEARCH("COM ENCARGOS COMPLEMENTARES",D50)),J50,"")</f>
        <v/>
      </c>
      <c r="O50" s="81" t="str">
        <f aca="false">IF(N50&lt;&gt;"","",M50)</f>
        <v/>
      </c>
      <c r="P50" s="82" t="str">
        <f aca="false">IF(A50="Composição",A49,"")</f>
        <v/>
      </c>
      <c r="Q50" s="81" t="str">
        <f aca="false">IF(P50&lt;&gt;"",SUMIF(L50:L150,L50,N50:N150),"")</f>
        <v/>
      </c>
      <c r="R50" s="81" t="str">
        <f aca="false">IF(P50&lt;&gt;"",SUMIF(L50:L150,L50,O50:O150),"")</f>
        <v/>
      </c>
    </row>
    <row r="51" customFormat="false" ht="15" hidden="false" customHeight="false" outlineLevel="0" collapsed="false">
      <c r="A51" s="108"/>
      <c r="B51" s="108"/>
      <c r="C51" s="108"/>
      <c r="D51" s="108"/>
      <c r="E51" s="108"/>
      <c r="F51" s="108"/>
      <c r="G51" s="108"/>
      <c r="H51" s="108"/>
      <c r="I51" s="108"/>
      <c r="J51" s="108"/>
      <c r="L51" s="63" t="n">
        <f aca="false">IF(AND(A52&lt;&gt;"",A51=""),L50+1,L50)</f>
        <v>4</v>
      </c>
      <c r="M51" s="80" t="str">
        <f aca="false">IF(OR(A51="Insumo",A51="Composição Auxiliar"),J51,"")</f>
        <v/>
      </c>
      <c r="N51" s="81" t="str">
        <f aca="false">IF(ISNUMBER(SEARCH("COM ENCARGOS COMPLEMENTARES",D51)),J51,"")</f>
        <v/>
      </c>
      <c r="O51" s="81" t="str">
        <f aca="false">IF(N51&lt;&gt;"","",M51)</f>
        <v/>
      </c>
      <c r="P51" s="82" t="str">
        <f aca="false">IF(A51="Composição",A50,"")</f>
        <v/>
      </c>
      <c r="Q51" s="81" t="str">
        <f aca="false">IF(P51&lt;&gt;"",SUMIF(L51:L151,L51,N51:N151),"")</f>
        <v/>
      </c>
      <c r="R51" s="81" t="str">
        <f aca="false">IF(P51&lt;&gt;"",SUMIF(L51:L151,L51,O51:O151),"")</f>
        <v/>
      </c>
    </row>
    <row r="52" customFormat="false" ht="15" hidden="false" customHeight="true" outlineLevel="0" collapsed="false">
      <c r="A52" s="83" t="s">
        <v>39</v>
      </c>
      <c r="B52" s="84" t="s">
        <v>655</v>
      </c>
      <c r="C52" s="83" t="s">
        <v>656</v>
      </c>
      <c r="D52" s="83" t="s">
        <v>657</v>
      </c>
      <c r="E52" s="83" t="s">
        <v>658</v>
      </c>
      <c r="F52" s="83"/>
      <c r="G52" s="85" t="s">
        <v>659</v>
      </c>
      <c r="H52" s="84" t="s">
        <v>660</v>
      </c>
      <c r="I52" s="84" t="s">
        <v>661</v>
      </c>
      <c r="J52" s="84" t="s">
        <v>662</v>
      </c>
      <c r="L52" s="63" t="n">
        <f aca="false">IF(AND(A53&lt;&gt;"",A52=""),L51+1,L51)</f>
        <v>4</v>
      </c>
      <c r="M52" s="80" t="str">
        <f aca="false">IF(OR(A52="Insumo",A52="Composição Auxiliar"),J52,"")</f>
        <v/>
      </c>
      <c r="N52" s="81" t="str">
        <f aca="false">IF(ISNUMBER(SEARCH("COM ENCARGOS COMPLEMENTARES",D52)),J52,"")</f>
        <v/>
      </c>
      <c r="O52" s="81" t="str">
        <f aca="false">IF(N52&lt;&gt;"","",M52)</f>
        <v/>
      </c>
      <c r="P52" s="82" t="str">
        <f aca="false">IF(A52="Composição",A51,"")</f>
        <v/>
      </c>
      <c r="Q52" s="81" t="str">
        <f aca="false">IF(P52&lt;&gt;"",SUMIF(L52:L152,L52,N52:N152),"")</f>
        <v/>
      </c>
      <c r="R52" s="81" t="str">
        <f aca="false">IF(P52&lt;&gt;"",SUMIF(L52:L152,L52,O52:O152),"")</f>
        <v/>
      </c>
    </row>
    <row r="53" customFormat="false" ht="51" hidden="false" customHeight="true" outlineLevel="0" collapsed="false">
      <c r="A53" s="86" t="s">
        <v>663</v>
      </c>
      <c r="B53" s="87" t="s">
        <v>38</v>
      </c>
      <c r="C53" s="86" t="s">
        <v>664</v>
      </c>
      <c r="D53" s="86" t="s">
        <v>705</v>
      </c>
      <c r="E53" s="86" t="s">
        <v>666</v>
      </c>
      <c r="F53" s="86"/>
      <c r="G53" s="88" t="s">
        <v>706</v>
      </c>
      <c r="H53" s="89" t="n">
        <v>1</v>
      </c>
      <c r="I53" s="90" t="n">
        <f aca="false">SUMIF(L:L,$L53,M:M)</f>
        <v>658.59</v>
      </c>
      <c r="J53" s="90" t="n">
        <f aca="false">TRUNC(H53*I53,2)</f>
        <v>658.59</v>
      </c>
      <c r="L53" s="63" t="n">
        <f aca="false">IF(AND(A54&lt;&gt;"",A53=""),L52+1,L52)</f>
        <v>4</v>
      </c>
      <c r="M53" s="80" t="str">
        <f aca="false">IF(OR(A53="Insumo",A53="Composição Auxiliar"),J53,"")</f>
        <v/>
      </c>
      <c r="N53" s="81" t="str">
        <f aca="false">IF(ISNUMBER(SEARCH("COM ENCARGOS COMPLEMENTARES",D53)),J53,"")</f>
        <v/>
      </c>
      <c r="O53" s="81" t="str">
        <f aca="false">IF(N53&lt;&gt;"","",M53)</f>
        <v/>
      </c>
      <c r="P53" s="82" t="str">
        <f aca="false">IF(A53="Composição",A52,"")</f>
        <v> 1.2.3 </v>
      </c>
      <c r="Q53" s="81" t="n">
        <f aca="false">IF(P53&lt;&gt;"",SUMIF(L53:L153,L53,N53:N153),"")</f>
        <v>0</v>
      </c>
      <c r="R53" s="81" t="n">
        <f aca="false">IF(P53&lt;&gt;"",SUMIF(L53:L153,L53,O53:O153),"")</f>
        <v>658.59</v>
      </c>
    </row>
    <row r="54" customFormat="false" ht="38.25" hidden="false" customHeight="false" outlineLevel="0" collapsed="false">
      <c r="A54" s="96" t="s">
        <v>679</v>
      </c>
      <c r="B54" s="97" t="s">
        <v>707</v>
      </c>
      <c r="C54" s="96" t="str">
        <f aca="false">VLOOKUP(B54,INSUMOS!$A:$I,2,0)</f>
        <v>SINAPI</v>
      </c>
      <c r="D54" s="96" t="str">
        <f aca="false">VLOOKUP(B54,INSUMOS!$A:$I,3,0)</f>
        <v>LOCACAO DE CONTAINER 2,30 X 6,00 M, ALT. 2,50 M, PARA ESCRITORIO, SEM DIVISORIAS INTERNAS E SEM SANITARIO (NAO INCLUI MOBILIZACAO/DESMOBILIZACAO)</v>
      </c>
      <c r="E54" s="98" t="str">
        <f aca="false">VLOOKUP(B54,INSUMOS!$A:$I,4,0)</f>
        <v>Equipamento</v>
      </c>
      <c r="F54" s="98"/>
      <c r="G54" s="99" t="str">
        <f aca="false">VLOOKUP(B54,INSUMOS!$A:$I,5,0)</f>
        <v>MES</v>
      </c>
      <c r="H54" s="100" t="n">
        <v>1</v>
      </c>
      <c r="I54" s="101" t="n">
        <f aca="false">VLOOKUP(B54,INSUMOS!$A:$I,8,0)</f>
        <v>658.59</v>
      </c>
      <c r="J54" s="101" t="n">
        <f aca="false">TRUNC(H54*I54,2)</f>
        <v>658.59</v>
      </c>
      <c r="L54" s="63" t="n">
        <f aca="false">IF(AND(A55&lt;&gt;"",A54=""),L53+1,L53)</f>
        <v>4</v>
      </c>
      <c r="M54" s="80" t="n">
        <f aca="false">IF(OR(A54="Insumo",A54="Composição Auxiliar"),J54,"")</f>
        <v>658.59</v>
      </c>
      <c r="N54" s="81" t="str">
        <f aca="false">IF(ISNUMBER(SEARCH("COM ENCARGOS COMPLEMENTARES",D54)),J54,"")</f>
        <v/>
      </c>
      <c r="O54" s="81" t="n">
        <f aca="false">IF(N54&lt;&gt;"","",M54)</f>
        <v>658.59</v>
      </c>
      <c r="P54" s="82" t="str">
        <f aca="false">IF(A54="Composição",A53,"")</f>
        <v/>
      </c>
      <c r="Q54" s="81" t="str">
        <f aca="false">IF(P54&lt;&gt;"",SUMIF(L54:L154,L54,N54:N154),"")</f>
        <v/>
      </c>
      <c r="R54" s="81" t="str">
        <f aca="false">IF(P54&lt;&gt;"",SUMIF(L54:L154,L54,O54:O154),"")</f>
        <v/>
      </c>
    </row>
    <row r="55" customFormat="false" ht="14.25" hidden="false" customHeight="false" outlineLevel="0" collapsed="false">
      <c r="A55" s="102"/>
      <c r="B55" s="102"/>
      <c r="C55" s="102"/>
      <c r="D55" s="102"/>
      <c r="E55" s="102"/>
      <c r="F55" s="103"/>
      <c r="G55" s="102"/>
      <c r="H55" s="103"/>
      <c r="I55" s="102"/>
      <c r="J55" s="103"/>
      <c r="L55" s="63" t="n">
        <f aca="false">IF(AND(A56&lt;&gt;"",A55=""),L54+1,L54)</f>
        <v>4</v>
      </c>
      <c r="M55" s="80" t="str">
        <f aca="false">IF(OR(A55="Insumo",A55="Composição Auxiliar"),J55,"")</f>
        <v/>
      </c>
      <c r="N55" s="81" t="str">
        <f aca="false">IF(ISNUMBER(SEARCH("COM ENCARGOS COMPLEMENTARES",D55)),J55,"")</f>
        <v/>
      </c>
      <c r="O55" s="81" t="str">
        <f aca="false">IF(N55&lt;&gt;"","",M55)</f>
        <v/>
      </c>
      <c r="P55" s="82" t="str">
        <f aca="false">IF(A55="Composição",A54,"")</f>
        <v/>
      </c>
      <c r="Q55" s="81" t="str">
        <f aca="false">IF(P55&lt;&gt;"",SUMIF(L55:L155,L55,N55:N155),"")</f>
        <v/>
      </c>
      <c r="R55" s="81" t="str">
        <f aca="false">IF(P55&lt;&gt;"",SUMIF(L55:L155,L55,O55:O155),"")</f>
        <v/>
      </c>
    </row>
    <row r="56" customFormat="false" ht="14.25" hidden="false" customHeight="true" outlineLevel="0" collapsed="false">
      <c r="A56" s="102"/>
      <c r="B56" s="102"/>
      <c r="C56" s="102"/>
      <c r="D56" s="102"/>
      <c r="E56" s="102"/>
      <c r="F56" s="103"/>
      <c r="G56" s="102"/>
      <c r="H56" s="104" t="s">
        <v>684</v>
      </c>
      <c r="I56" s="104"/>
      <c r="J56" s="103" t="n">
        <f aca="false">TRUNC(SUMIF(L:L,$L56,M:M)*(1+$J$9),2)</f>
        <v>854.78</v>
      </c>
      <c r="L56" s="63" t="n">
        <f aca="false">IF(AND(A57&lt;&gt;"",A56=""),L55+1,L55)</f>
        <v>4</v>
      </c>
      <c r="M56" s="80" t="str">
        <f aca="false">IF(OR(A56="Insumo",A56="Composição Auxiliar"),J56,"")</f>
        <v/>
      </c>
      <c r="N56" s="81" t="str">
        <f aca="false">IF(ISNUMBER(SEARCH("COM ENCARGOS COMPLEMENTARES",D56)),J56,"")</f>
        <v/>
      </c>
      <c r="O56" s="81" t="str">
        <f aca="false">IF(N56&lt;&gt;"","",M56)</f>
        <v/>
      </c>
      <c r="P56" s="82" t="str">
        <f aca="false">IF(A56="Composição",A55,"")</f>
        <v/>
      </c>
      <c r="Q56" s="81" t="str">
        <f aca="false">IF(P56&lt;&gt;"",SUMIF(L56:L156,L56,N56:N156),"")</f>
        <v/>
      </c>
      <c r="R56" s="81" t="str">
        <f aca="false">IF(P56&lt;&gt;"",SUMIF(L56:L156,L56,O56:O156),"")</f>
        <v/>
      </c>
    </row>
    <row r="57" customFormat="false" ht="15" hidden="false" customHeight="false" outlineLevel="0" collapsed="false">
      <c r="A57" s="105"/>
      <c r="B57" s="105"/>
      <c r="C57" s="105"/>
      <c r="D57" s="105"/>
      <c r="E57" s="105"/>
      <c r="F57" s="105"/>
      <c r="G57" s="105" t="s">
        <v>685</v>
      </c>
      <c r="H57" s="106" t="s">
        <v>708</v>
      </c>
      <c r="I57" s="105" t="s">
        <v>687</v>
      </c>
      <c r="J57" s="107" t="n">
        <f aca="false">TRUNC(J56*H57,2)</f>
        <v>10257.36</v>
      </c>
      <c r="L57" s="63" t="n">
        <f aca="false">IF(AND(A58&lt;&gt;"",A57=""),L56+1,L56)</f>
        <v>4</v>
      </c>
      <c r="M57" s="80" t="str">
        <f aca="false">IF(OR(A57="Insumo",A57="Composição Auxiliar"),J57,"")</f>
        <v/>
      </c>
      <c r="N57" s="81" t="str">
        <f aca="false">IF(ISNUMBER(SEARCH("COM ENCARGOS COMPLEMENTARES",D57)),J57,"")</f>
        <v/>
      </c>
      <c r="O57" s="81" t="str">
        <f aca="false">IF(N57&lt;&gt;"","",M57)</f>
        <v/>
      </c>
      <c r="P57" s="82" t="str">
        <f aca="false">IF(A57="Composição",A56,"")</f>
        <v/>
      </c>
      <c r="Q57" s="81" t="str">
        <f aca="false">IF(P57&lt;&gt;"",SUMIF(L57:L157,L57,N57:N157),"")</f>
        <v/>
      </c>
      <c r="R57" s="81" t="str">
        <f aca="false">IF(P57&lt;&gt;"",SUMIF(L57:L157,L57,O57:O157),"")</f>
        <v/>
      </c>
    </row>
    <row r="58" customFormat="false" ht="15" hidden="false" customHeight="false" outlineLevel="0" collapsed="false">
      <c r="A58" s="108"/>
      <c r="B58" s="108"/>
      <c r="C58" s="108"/>
      <c r="D58" s="108"/>
      <c r="E58" s="108"/>
      <c r="F58" s="108"/>
      <c r="G58" s="108"/>
      <c r="H58" s="108"/>
      <c r="I58" s="108"/>
      <c r="J58" s="108"/>
      <c r="L58" s="63" t="n">
        <f aca="false">IF(AND(A59&lt;&gt;"",A58=""),L57+1,L57)</f>
        <v>5</v>
      </c>
      <c r="M58" s="80" t="str">
        <f aca="false">IF(OR(A58="Insumo",A58="Composição Auxiliar"),J58,"")</f>
        <v/>
      </c>
      <c r="N58" s="81" t="str">
        <f aca="false">IF(ISNUMBER(SEARCH("COM ENCARGOS COMPLEMENTARES",D58)),J58,"")</f>
        <v/>
      </c>
      <c r="O58" s="81" t="str">
        <f aca="false">IF(N58&lt;&gt;"","",M58)</f>
        <v/>
      </c>
      <c r="P58" s="82" t="str">
        <f aca="false">IF(A58="Composição",A57,"")</f>
        <v/>
      </c>
      <c r="Q58" s="81" t="str">
        <f aca="false">IF(P58&lt;&gt;"",SUMIF(L58:L158,L58,N58:N158),"")</f>
        <v/>
      </c>
      <c r="R58" s="81" t="str">
        <f aca="false">IF(P58&lt;&gt;"",SUMIF(L58:L158,L58,O58:O158),"")</f>
        <v/>
      </c>
    </row>
    <row r="59" customFormat="false" ht="15" hidden="false" customHeight="true" outlineLevel="0" collapsed="false">
      <c r="A59" s="83" t="s">
        <v>40</v>
      </c>
      <c r="B59" s="84" t="s">
        <v>655</v>
      </c>
      <c r="C59" s="83" t="s">
        <v>656</v>
      </c>
      <c r="D59" s="83" t="s">
        <v>657</v>
      </c>
      <c r="E59" s="83" t="s">
        <v>658</v>
      </c>
      <c r="F59" s="83"/>
      <c r="G59" s="85" t="s">
        <v>659</v>
      </c>
      <c r="H59" s="84" t="s">
        <v>660</v>
      </c>
      <c r="I59" s="84" t="s">
        <v>661</v>
      </c>
      <c r="J59" s="84" t="s">
        <v>662</v>
      </c>
      <c r="L59" s="63" t="n">
        <f aca="false">IF(AND(A60&lt;&gt;"",A59=""),L58+1,L58)</f>
        <v>5</v>
      </c>
      <c r="M59" s="80" t="str">
        <f aca="false">IF(OR(A59="Insumo",A59="Composição Auxiliar"),J59,"")</f>
        <v/>
      </c>
      <c r="N59" s="81" t="str">
        <f aca="false">IF(ISNUMBER(SEARCH("COM ENCARGOS COMPLEMENTARES",D59)),J59,"")</f>
        <v/>
      </c>
      <c r="O59" s="81" t="str">
        <f aca="false">IF(N59&lt;&gt;"","",M59)</f>
        <v/>
      </c>
      <c r="P59" s="82" t="str">
        <f aca="false">IF(A59="Composição",A58,"")</f>
        <v/>
      </c>
      <c r="Q59" s="81" t="str">
        <f aca="false">IF(P59&lt;&gt;"",SUMIF(L59:L159,L59,N59:N159),"")</f>
        <v/>
      </c>
      <c r="R59" s="81" t="str">
        <f aca="false">IF(P59&lt;&gt;"",SUMIF(L59:L159,L59,O59:O159),"")</f>
        <v/>
      </c>
    </row>
    <row r="60" customFormat="false" ht="51" hidden="false" customHeight="true" outlineLevel="0" collapsed="false">
      <c r="A60" s="86" t="s">
        <v>663</v>
      </c>
      <c r="B60" s="87" t="s">
        <v>41</v>
      </c>
      <c r="C60" s="86" t="s">
        <v>664</v>
      </c>
      <c r="D60" s="86" t="s">
        <v>709</v>
      </c>
      <c r="E60" s="86" t="s">
        <v>666</v>
      </c>
      <c r="F60" s="86"/>
      <c r="G60" s="88" t="s">
        <v>706</v>
      </c>
      <c r="H60" s="89" t="n">
        <v>1</v>
      </c>
      <c r="I60" s="90" t="n">
        <f aca="false">SUMIF(L:L,$L60,M:M)</f>
        <v>1173.4</v>
      </c>
      <c r="J60" s="90" t="n">
        <f aca="false">TRUNC(H60*I60,2)</f>
        <v>1173.4</v>
      </c>
      <c r="L60" s="63" t="n">
        <f aca="false">IF(AND(A61&lt;&gt;"",A60=""),L59+1,L59)</f>
        <v>5</v>
      </c>
      <c r="M60" s="80" t="str">
        <f aca="false">IF(OR(A60="Insumo",A60="Composição Auxiliar"),J60,"")</f>
        <v/>
      </c>
      <c r="N60" s="81" t="str">
        <f aca="false">IF(ISNUMBER(SEARCH("COM ENCARGOS COMPLEMENTARES",D60)),J60,"")</f>
        <v/>
      </c>
      <c r="O60" s="81" t="str">
        <f aca="false">IF(N60&lt;&gt;"","",M60)</f>
        <v/>
      </c>
      <c r="P60" s="82" t="str">
        <f aca="false">IF(A60="Composição",A59,"")</f>
        <v> 1.2.4 </v>
      </c>
      <c r="Q60" s="81" t="n">
        <f aca="false">IF(P60&lt;&gt;"",SUMIF(L60:L160,L60,N60:N160),"")</f>
        <v>0</v>
      </c>
      <c r="R60" s="81" t="n">
        <f aca="false">IF(P60&lt;&gt;"",SUMIF(L60:L160,L60,O60:O160),"")</f>
        <v>1173.4</v>
      </c>
    </row>
    <row r="61" customFormat="false" ht="25.5" hidden="false" customHeight="false" outlineLevel="0" collapsed="false">
      <c r="A61" s="96" t="s">
        <v>679</v>
      </c>
      <c r="B61" s="97" t="s">
        <v>710</v>
      </c>
      <c r="C61" s="96" t="str">
        <f aca="false">VLOOKUP(B61,INSUMOS!$A:$I,2,0)</f>
        <v>SINAPI</v>
      </c>
      <c r="D61" s="96" t="str">
        <f aca="false">VLOOKUP(B61,INSUMOS!$A:$I,3,0)</f>
        <v>LAVATORIO DE LOUCA BRANCA, SUSPENSO (SEM COLUNA), DIMENSOES *40 X 30* CM</v>
      </c>
      <c r="E61" s="98" t="str">
        <f aca="false">VLOOKUP(B61,INSUMOS!$A:$I,4,0)</f>
        <v>Material</v>
      </c>
      <c r="F61" s="98"/>
      <c r="G61" s="99" t="str">
        <f aca="false">VLOOKUP(B61,INSUMOS!$A:$I,5,0)</f>
        <v>UN</v>
      </c>
      <c r="H61" s="100" t="n">
        <v>0.1</v>
      </c>
      <c r="I61" s="101" t="n">
        <f aca="false">VLOOKUP(B61,INSUMOS!$A:$I,8,0)</f>
        <v>83.51</v>
      </c>
      <c r="J61" s="101" t="n">
        <f aca="false">TRUNC(H61*I61,2)</f>
        <v>8.35</v>
      </c>
      <c r="L61" s="63" t="n">
        <f aca="false">IF(AND(A62&lt;&gt;"",A61=""),L60+1,L60)</f>
        <v>5</v>
      </c>
      <c r="M61" s="80" t="n">
        <f aca="false">IF(OR(A61="Insumo",A61="Composição Auxiliar"),J61,"")</f>
        <v>8.35</v>
      </c>
      <c r="N61" s="81" t="str">
        <f aca="false">IF(ISNUMBER(SEARCH("COM ENCARGOS COMPLEMENTARES",D61)),J61,"")</f>
        <v/>
      </c>
      <c r="O61" s="81" t="n">
        <f aca="false">IF(N61&lt;&gt;"","",M61)</f>
        <v>8.35</v>
      </c>
      <c r="P61" s="82" t="str">
        <f aca="false">IF(A61="Composição",A60,"")</f>
        <v/>
      </c>
      <c r="Q61" s="81" t="str">
        <f aca="false">IF(P61&lt;&gt;"",SUMIF(L61:L161,L61,N61:N161),"")</f>
        <v/>
      </c>
      <c r="R61" s="81" t="str">
        <f aca="false">IF(P61&lt;&gt;"",SUMIF(L61:L161,L61,O61:O161),"")</f>
        <v/>
      </c>
    </row>
    <row r="62" customFormat="false" ht="25.5" hidden="false" customHeight="false" outlineLevel="0" collapsed="false">
      <c r="A62" s="96" t="s">
        <v>679</v>
      </c>
      <c r="B62" s="97" t="s">
        <v>711</v>
      </c>
      <c r="C62" s="96" t="str">
        <f aca="false">VLOOKUP(B62,INSUMOS!$A:$I,2,0)</f>
        <v>SINAPI</v>
      </c>
      <c r="D62" s="96" t="str">
        <f aca="false">VLOOKUP(B62,INSUMOS!$A:$I,3,0)</f>
        <v>MICTORIO INDICUDUAL, SIFONADO, LOUCA BRANCA, SEM COMPLEMENTOS</v>
      </c>
      <c r="E62" s="98" t="str">
        <f aca="false">VLOOKUP(B62,INSUMOS!$A:$I,4,0)</f>
        <v>Material</v>
      </c>
      <c r="F62" s="98"/>
      <c r="G62" s="99" t="str">
        <f aca="false">VLOOKUP(B62,INSUMOS!$A:$I,5,0)</f>
        <v>UN</v>
      </c>
      <c r="H62" s="100" t="n">
        <v>0.1</v>
      </c>
      <c r="I62" s="101" t="n">
        <f aca="false">VLOOKUP(B62,INSUMOS!$A:$I,8,0)</f>
        <v>321.14</v>
      </c>
      <c r="J62" s="101" t="n">
        <f aca="false">TRUNC(H62*I62,2)</f>
        <v>32.11</v>
      </c>
      <c r="L62" s="63" t="n">
        <f aca="false">IF(AND(A63&lt;&gt;"",A62=""),L61+1,L61)</f>
        <v>5</v>
      </c>
      <c r="M62" s="80" t="n">
        <f aca="false">IF(OR(A62="Insumo",A62="Composição Auxiliar"),J62,"")</f>
        <v>32.11</v>
      </c>
      <c r="N62" s="81" t="str">
        <f aca="false">IF(ISNUMBER(SEARCH("COM ENCARGOS COMPLEMENTARES",D62)),J62,"")</f>
        <v/>
      </c>
      <c r="O62" s="81" t="n">
        <f aca="false">IF(N62&lt;&gt;"","",M62)</f>
        <v>32.11</v>
      </c>
      <c r="P62" s="82" t="str">
        <f aca="false">IF(A62="Composição",A61,"")</f>
        <v/>
      </c>
      <c r="Q62" s="81" t="str">
        <f aca="false">IF(P62&lt;&gt;"",SUMIF(L62:L162,L62,N62:N162),"")</f>
        <v/>
      </c>
      <c r="R62" s="81" t="str">
        <f aca="false">IF(P62&lt;&gt;"",SUMIF(L62:L162,L62,O62:O162),"")</f>
        <v/>
      </c>
    </row>
    <row r="63" customFormat="false" ht="25.5" hidden="false" customHeight="false" outlineLevel="0" collapsed="false">
      <c r="A63" s="96" t="s">
        <v>679</v>
      </c>
      <c r="B63" s="97" t="s">
        <v>712</v>
      </c>
      <c r="C63" s="96" t="str">
        <f aca="false">VLOOKUP(B63,INSUMOS!$A:$I,2,0)</f>
        <v>SINAPI</v>
      </c>
      <c r="D63" s="96" t="str">
        <f aca="false">VLOOKUP(B63,INSUMOS!$A:$I,3,0)</f>
        <v>DUCHA / CHUVEIRO PLASTICO SIMPLES, 5 '', BRANCO, PARA ACOPLAR EM HASTE 1/2 ", AGUA FRIA</v>
      </c>
      <c r="E63" s="98" t="str">
        <f aca="false">VLOOKUP(B63,INSUMOS!$A:$I,4,0)</f>
        <v>Material</v>
      </c>
      <c r="F63" s="98"/>
      <c r="G63" s="99" t="str">
        <f aca="false">VLOOKUP(B63,INSUMOS!$A:$I,5,0)</f>
        <v>UN</v>
      </c>
      <c r="H63" s="100" t="n">
        <v>0.4</v>
      </c>
      <c r="I63" s="101" t="n">
        <f aca="false">VLOOKUP(B63,INSUMOS!$A:$I,8,0)</f>
        <v>13.54</v>
      </c>
      <c r="J63" s="101" t="n">
        <f aca="false">TRUNC(H63*I63,2)</f>
        <v>5.41</v>
      </c>
      <c r="L63" s="63" t="n">
        <f aca="false">IF(AND(A64&lt;&gt;"",A63=""),L62+1,L62)</f>
        <v>5</v>
      </c>
      <c r="M63" s="80" t="n">
        <f aca="false">IF(OR(A63="Insumo",A63="Composição Auxiliar"),J63,"")</f>
        <v>5.41</v>
      </c>
      <c r="N63" s="81" t="str">
        <f aca="false">IF(ISNUMBER(SEARCH("COM ENCARGOS COMPLEMENTARES",D63)),J63,"")</f>
        <v/>
      </c>
      <c r="O63" s="81" t="n">
        <f aca="false">IF(N63&lt;&gt;"","",M63)</f>
        <v>5.41</v>
      </c>
      <c r="P63" s="82" t="str">
        <f aca="false">IF(A63="Composição",A62,"")</f>
        <v/>
      </c>
      <c r="Q63" s="81" t="str">
        <f aca="false">IF(P63&lt;&gt;"",SUMIF(L63:L163,L63,N63:N163),"")</f>
        <v/>
      </c>
      <c r="R63" s="81" t="str">
        <f aca="false">IF(P63&lt;&gt;"",SUMIF(L63:L163,L63,O63:O163),"")</f>
        <v/>
      </c>
    </row>
    <row r="64" customFormat="false" ht="38.25" hidden="false" customHeight="false" outlineLevel="0" collapsed="false">
      <c r="A64" s="96" t="s">
        <v>679</v>
      </c>
      <c r="B64" s="97" t="s">
        <v>713</v>
      </c>
      <c r="C64" s="96" t="str">
        <f aca="false">VLOOKUP(B64,INSUMOS!$A:$I,2,0)</f>
        <v>SINAPI</v>
      </c>
      <c r="D64" s="96" t="str">
        <f aca="false">VLOOKUP(B64,INSUMOS!$A:$I,3,0)</f>
        <v>LOCACAO DE CONTAINER 2,30 X 6,00 M, ALT. 2,50 M, PARA SANITARIO, COM 4 BACIAS, 8 CHUVEIROS,1 LAVATORIO E 1 MICTORIO (NAO INCLUI MOBILIZACAO/DESMOBILIZACAO)</v>
      </c>
      <c r="E64" s="98" t="str">
        <f aca="false">VLOOKUP(B64,INSUMOS!$A:$I,4,0)</f>
        <v>Equipamento</v>
      </c>
      <c r="F64" s="98"/>
      <c r="G64" s="99" t="str">
        <f aca="false">VLOOKUP(B64,INSUMOS!$A:$I,5,0)</f>
        <v>MES</v>
      </c>
      <c r="H64" s="100" t="n">
        <v>1</v>
      </c>
      <c r="I64" s="101" t="n">
        <f aca="false">VLOOKUP(B64,INSUMOS!$A:$I,8,0)</f>
        <v>1053.75</v>
      </c>
      <c r="J64" s="101" t="n">
        <f aca="false">TRUNC(H64*I64,2)</f>
        <v>1053.75</v>
      </c>
      <c r="L64" s="63" t="n">
        <f aca="false">IF(AND(A65&lt;&gt;"",A64=""),L63+1,L63)</f>
        <v>5</v>
      </c>
      <c r="M64" s="80" t="n">
        <f aca="false">IF(OR(A64="Insumo",A64="Composição Auxiliar"),J64,"")</f>
        <v>1053.75</v>
      </c>
      <c r="N64" s="81" t="str">
        <f aca="false">IF(ISNUMBER(SEARCH("COM ENCARGOS COMPLEMENTARES",D64)),J64,"")</f>
        <v/>
      </c>
      <c r="O64" s="81" t="n">
        <f aca="false">IF(N64&lt;&gt;"","",M64)</f>
        <v>1053.75</v>
      </c>
      <c r="P64" s="82" t="str">
        <f aca="false">IF(A64="Composição",A63,"")</f>
        <v/>
      </c>
      <c r="Q64" s="81" t="str">
        <f aca="false">IF(P64&lt;&gt;"",SUMIF(L64:L164,L64,N64:N164),"")</f>
        <v/>
      </c>
      <c r="R64" s="81" t="str">
        <f aca="false">IF(P64&lt;&gt;"",SUMIF(L64:L164,L64,O64:O164),"")</f>
        <v/>
      </c>
    </row>
    <row r="65" customFormat="false" ht="25.5" hidden="false" customHeight="false" outlineLevel="0" collapsed="false">
      <c r="A65" s="96" t="s">
        <v>679</v>
      </c>
      <c r="B65" s="97" t="s">
        <v>714</v>
      </c>
      <c r="C65" s="96" t="str">
        <f aca="false">VLOOKUP(B65,INSUMOS!$A:$I,2,0)</f>
        <v>SINAPI</v>
      </c>
      <c r="D65" s="96" t="str">
        <f aca="false">VLOOKUP(B65,INSUMOS!$A:$I,3,0)</f>
        <v>BACIA SANITARIA (VASO) CONVENCIONAL, DE LOUCA BRANCA, SIFAO APARENTE, SAIDA VERTICAL (SEM ASSENTO)</v>
      </c>
      <c r="E65" s="98" t="str">
        <f aca="false">VLOOKUP(B65,INSUMOS!$A:$I,4,0)</f>
        <v>Material</v>
      </c>
      <c r="F65" s="98"/>
      <c r="G65" s="99" t="str">
        <f aca="false">VLOOKUP(B65,INSUMOS!$A:$I,5,0)</f>
        <v>UN</v>
      </c>
      <c r="H65" s="100" t="n">
        <v>0.4</v>
      </c>
      <c r="I65" s="101" t="n">
        <f aca="false">VLOOKUP(B65,INSUMOS!$A:$I,8,0)</f>
        <v>184.45</v>
      </c>
      <c r="J65" s="101" t="n">
        <f aca="false">TRUNC(H65*I65,2)</f>
        <v>73.78</v>
      </c>
      <c r="L65" s="63" t="n">
        <f aca="false">IF(AND(A66&lt;&gt;"",A65=""),L64+1,L64)</f>
        <v>5</v>
      </c>
      <c r="M65" s="80" t="n">
        <f aca="false">IF(OR(A65="Insumo",A65="Composição Auxiliar"),J65,"")</f>
        <v>73.78</v>
      </c>
      <c r="N65" s="81" t="str">
        <f aca="false">IF(ISNUMBER(SEARCH("COM ENCARGOS COMPLEMENTARES",D65)),J65,"")</f>
        <v/>
      </c>
      <c r="O65" s="81" t="n">
        <f aca="false">IF(N65&lt;&gt;"","",M65)</f>
        <v>73.78</v>
      </c>
      <c r="P65" s="82" t="str">
        <f aca="false">IF(A65="Composição",A64,"")</f>
        <v/>
      </c>
      <c r="Q65" s="81" t="str">
        <f aca="false">IF(P65&lt;&gt;"",SUMIF(L65:L165,L65,N65:N165),"")</f>
        <v/>
      </c>
      <c r="R65" s="81" t="str">
        <f aca="false">IF(P65&lt;&gt;"",SUMIF(L65:L165,L65,O65:O165),"")</f>
        <v/>
      </c>
    </row>
    <row r="66" customFormat="false" ht="14.25" hidden="false" customHeight="false" outlineLevel="0" collapsed="false">
      <c r="A66" s="102"/>
      <c r="B66" s="102"/>
      <c r="C66" s="102"/>
      <c r="D66" s="102"/>
      <c r="E66" s="102"/>
      <c r="F66" s="103"/>
      <c r="G66" s="102"/>
      <c r="H66" s="103"/>
      <c r="I66" s="102"/>
      <c r="J66" s="103"/>
      <c r="L66" s="63" t="n">
        <f aca="false">IF(AND(A67&lt;&gt;"",A66=""),L65+1,L65)</f>
        <v>5</v>
      </c>
      <c r="M66" s="80" t="str">
        <f aca="false">IF(OR(A66="Insumo",A66="Composição Auxiliar"),J66,"")</f>
        <v/>
      </c>
      <c r="N66" s="81" t="str">
        <f aca="false">IF(ISNUMBER(SEARCH("COM ENCARGOS COMPLEMENTARES",D66)),J66,"")</f>
        <v/>
      </c>
      <c r="O66" s="81" t="str">
        <f aca="false">IF(N66&lt;&gt;"","",M66)</f>
        <v/>
      </c>
      <c r="P66" s="82" t="str">
        <f aca="false">IF(A66="Composição",A65,"")</f>
        <v/>
      </c>
      <c r="Q66" s="81" t="str">
        <f aca="false">IF(P66&lt;&gt;"",SUMIF(L66:L166,L66,N66:N166),"")</f>
        <v/>
      </c>
      <c r="R66" s="81" t="str">
        <f aca="false">IF(P66&lt;&gt;"",SUMIF(L66:L166,L66,O66:O166),"")</f>
        <v/>
      </c>
    </row>
    <row r="67" customFormat="false" ht="14.25" hidden="false" customHeight="true" outlineLevel="0" collapsed="false">
      <c r="A67" s="102"/>
      <c r="B67" s="102"/>
      <c r="C67" s="102"/>
      <c r="D67" s="102"/>
      <c r="E67" s="102"/>
      <c r="F67" s="103"/>
      <c r="G67" s="102"/>
      <c r="H67" s="104" t="s">
        <v>684</v>
      </c>
      <c r="I67" s="104"/>
      <c r="J67" s="103" t="n">
        <f aca="false">TRUNC(SUMIF(L:L,$L67,M:M)*(1+$J$9),2)</f>
        <v>1522.95</v>
      </c>
      <c r="L67" s="63" t="n">
        <f aca="false">IF(AND(A68&lt;&gt;"",A67=""),L66+1,L66)</f>
        <v>5</v>
      </c>
      <c r="M67" s="80" t="str">
        <f aca="false">IF(OR(A67="Insumo",A67="Composição Auxiliar"),J67,"")</f>
        <v/>
      </c>
      <c r="N67" s="81" t="str">
        <f aca="false">IF(ISNUMBER(SEARCH("COM ENCARGOS COMPLEMENTARES",D67)),J67,"")</f>
        <v/>
      </c>
      <c r="O67" s="81" t="str">
        <f aca="false">IF(N67&lt;&gt;"","",M67)</f>
        <v/>
      </c>
      <c r="P67" s="82" t="str">
        <f aca="false">IF(A67="Composição",A66,"")</f>
        <v/>
      </c>
      <c r="Q67" s="81" t="str">
        <f aca="false">IF(P67&lt;&gt;"",SUMIF(L67:L167,L67,N67:N167),"")</f>
        <v/>
      </c>
      <c r="R67" s="81" t="str">
        <f aca="false">IF(P67&lt;&gt;"",SUMIF(L67:L167,L67,O67:O167),"")</f>
        <v/>
      </c>
    </row>
    <row r="68" customFormat="false" ht="15" hidden="false" customHeight="false" outlineLevel="0" collapsed="false">
      <c r="A68" s="105"/>
      <c r="B68" s="105"/>
      <c r="C68" s="105"/>
      <c r="D68" s="105"/>
      <c r="E68" s="105"/>
      <c r="F68" s="105"/>
      <c r="G68" s="105" t="s">
        <v>685</v>
      </c>
      <c r="H68" s="106" t="s">
        <v>715</v>
      </c>
      <c r="I68" s="105" t="s">
        <v>687</v>
      </c>
      <c r="J68" s="107" t="n">
        <f aca="false">TRUNC(J67*H68,2)</f>
        <v>36550.8</v>
      </c>
      <c r="L68" s="63" t="n">
        <f aca="false">IF(AND(A69&lt;&gt;"",A68=""),L67+1,L67)</f>
        <v>5</v>
      </c>
      <c r="M68" s="80" t="str">
        <f aca="false">IF(OR(A68="Insumo",A68="Composição Auxiliar"),J68,"")</f>
        <v/>
      </c>
      <c r="N68" s="81" t="str">
        <f aca="false">IF(ISNUMBER(SEARCH("COM ENCARGOS COMPLEMENTARES",D68)),J68,"")</f>
        <v/>
      </c>
      <c r="O68" s="81" t="str">
        <f aca="false">IF(N68&lt;&gt;"","",M68)</f>
        <v/>
      </c>
      <c r="P68" s="82" t="str">
        <f aca="false">IF(A68="Composição",A67,"")</f>
        <v/>
      </c>
      <c r="Q68" s="81" t="str">
        <f aca="false">IF(P68&lt;&gt;"",SUMIF(L68:L168,L68,N68:N168),"")</f>
        <v/>
      </c>
      <c r="R68" s="81" t="str">
        <f aca="false">IF(P68&lt;&gt;"",SUMIF(L68:L168,L68,O68:O168),"")</f>
        <v/>
      </c>
    </row>
    <row r="69" customFormat="false" ht="15" hidden="false" customHeight="false" outlineLevel="0" collapsed="false">
      <c r="A69" s="108"/>
      <c r="B69" s="108"/>
      <c r="C69" s="108"/>
      <c r="D69" s="108"/>
      <c r="E69" s="108"/>
      <c r="F69" s="108"/>
      <c r="G69" s="108"/>
      <c r="H69" s="108"/>
      <c r="I69" s="108"/>
      <c r="J69" s="108"/>
      <c r="L69" s="63" t="n">
        <f aca="false">IF(AND(A70&lt;&gt;"",A69=""),L68+1,L68)</f>
        <v>6</v>
      </c>
      <c r="M69" s="80" t="str">
        <f aca="false">IF(OR(A69="Insumo",A69="Composição Auxiliar"),J69,"")</f>
        <v/>
      </c>
      <c r="N69" s="81" t="str">
        <f aca="false">IF(ISNUMBER(SEARCH("COM ENCARGOS COMPLEMENTARES",D69)),J69,"")</f>
        <v/>
      </c>
      <c r="O69" s="81" t="str">
        <f aca="false">IF(N69&lt;&gt;"","",M69)</f>
        <v/>
      </c>
      <c r="P69" s="82" t="str">
        <f aca="false">IF(A69="Composição",A68,"")</f>
        <v/>
      </c>
      <c r="Q69" s="81" t="str">
        <f aca="false">IF(P69&lt;&gt;"",SUMIF(L69:L169,L69,N69:N169),"")</f>
        <v/>
      </c>
      <c r="R69" s="81" t="str">
        <f aca="false">IF(P69&lt;&gt;"",SUMIF(L69:L169,L69,O69:O169),"")</f>
        <v/>
      </c>
    </row>
    <row r="70" customFormat="false" ht="15" hidden="false" customHeight="true" outlineLevel="0" collapsed="false">
      <c r="A70" s="83" t="s">
        <v>42</v>
      </c>
      <c r="B70" s="84" t="s">
        <v>655</v>
      </c>
      <c r="C70" s="83" t="s">
        <v>656</v>
      </c>
      <c r="D70" s="83" t="s">
        <v>657</v>
      </c>
      <c r="E70" s="83" t="s">
        <v>658</v>
      </c>
      <c r="F70" s="83"/>
      <c r="G70" s="85" t="s">
        <v>659</v>
      </c>
      <c r="H70" s="84" t="s">
        <v>660</v>
      </c>
      <c r="I70" s="84" t="s">
        <v>661</v>
      </c>
      <c r="J70" s="84" t="s">
        <v>662</v>
      </c>
      <c r="L70" s="63" t="n">
        <f aca="false">IF(AND(A71&lt;&gt;"",A70=""),L69+1,L69)</f>
        <v>6</v>
      </c>
      <c r="M70" s="80" t="str">
        <f aca="false">IF(OR(A70="Insumo",A70="Composição Auxiliar"),J70,"")</f>
        <v/>
      </c>
      <c r="N70" s="81" t="str">
        <f aca="false">IF(ISNUMBER(SEARCH("COM ENCARGOS COMPLEMENTARES",D70)),J70,"")</f>
        <v/>
      </c>
      <c r="O70" s="81" t="str">
        <f aca="false">IF(N70&lt;&gt;"","",M70)</f>
        <v/>
      </c>
      <c r="P70" s="82" t="str">
        <f aca="false">IF(A70="Composição",A69,"")</f>
        <v/>
      </c>
      <c r="Q70" s="81" t="str">
        <f aca="false">IF(P70&lt;&gt;"",SUMIF(L70:L170,L70,N70:N170),"")</f>
        <v/>
      </c>
      <c r="R70" s="81" t="str">
        <f aca="false">IF(P70&lt;&gt;"",SUMIF(L70:L170,L70,O70:O170),"")</f>
        <v/>
      </c>
    </row>
    <row r="71" customFormat="false" ht="25.5" hidden="false" customHeight="true" outlineLevel="0" collapsed="false">
      <c r="A71" s="86" t="s">
        <v>663</v>
      </c>
      <c r="B71" s="87" t="s">
        <v>43</v>
      </c>
      <c r="C71" s="86" t="s">
        <v>716</v>
      </c>
      <c r="D71" s="86" t="s">
        <v>717</v>
      </c>
      <c r="E71" s="86" t="s">
        <v>666</v>
      </c>
      <c r="F71" s="86"/>
      <c r="G71" s="88" t="s">
        <v>718</v>
      </c>
      <c r="H71" s="89" t="n">
        <v>1</v>
      </c>
      <c r="I71" s="90" t="n">
        <f aca="false">SUMIF(L:L,$L71,M:M)</f>
        <v>500</v>
      </c>
      <c r="J71" s="90" t="n">
        <f aca="false">TRUNC(H71*I71,2)</f>
        <v>500</v>
      </c>
      <c r="L71" s="63" t="n">
        <f aca="false">IF(AND(A72&lt;&gt;"",A71=""),L70+1,L70)</f>
        <v>6</v>
      </c>
      <c r="M71" s="80" t="str">
        <f aca="false">IF(OR(A71="Insumo",A71="Composição Auxiliar"),J71,"")</f>
        <v/>
      </c>
      <c r="N71" s="81" t="str">
        <f aca="false">IF(ISNUMBER(SEARCH("COM ENCARGOS COMPLEMENTARES",D71)),J71,"")</f>
        <v/>
      </c>
      <c r="O71" s="81" t="str">
        <f aca="false">IF(N71&lt;&gt;"","",M71)</f>
        <v/>
      </c>
      <c r="P71" s="82" t="str">
        <f aca="false">IF(A71="Composição",A70,"")</f>
        <v> 1.2.5 </v>
      </c>
      <c r="Q71" s="81" t="n">
        <f aca="false">IF(P71&lt;&gt;"",SUMIF(L71:L171,L71,N71:N171),"")</f>
        <v>0</v>
      </c>
      <c r="R71" s="81" t="n">
        <f aca="false">IF(P71&lt;&gt;"",SUMIF(L71:L171,L71,O71:O171),"")</f>
        <v>500</v>
      </c>
    </row>
    <row r="72" customFormat="false" ht="38.25" hidden="false" customHeight="false" outlineLevel="0" collapsed="false">
      <c r="A72" s="96" t="s">
        <v>679</v>
      </c>
      <c r="B72" s="97" t="s">
        <v>719</v>
      </c>
      <c r="C72" s="96" t="str">
        <f aca="false">VLOOKUP(B72,INSUMOS!$A:$I,2,0)</f>
        <v>Próprio</v>
      </c>
      <c r="D72" s="96" t="str">
        <f aca="false">VLOOKUP(B72,INSUMOS!$A:$I,3,0)</f>
        <v>MOBILIZAÇÃO OU DESMOBILIZAÇÃO DE CONTAINER</v>
      </c>
      <c r="E72" s="98" t="str">
        <f aca="false">VLOOKUP(B72,INSUMOS!$A:$I,4,0)</f>
        <v>Taxas</v>
      </c>
      <c r="F72" s="98"/>
      <c r="G72" s="99" t="str">
        <f aca="false">VLOOKUP(B72,INSUMOS!$A:$I,5,0)</f>
        <v>UN</v>
      </c>
      <c r="H72" s="100" t="n">
        <v>2</v>
      </c>
      <c r="I72" s="101" t="n">
        <f aca="false">VLOOKUP(B72,INSUMOS!$A:$I,8,0)</f>
        <v>250</v>
      </c>
      <c r="J72" s="101" t="n">
        <f aca="false">TRUNC(H72*I72,2)</f>
        <v>500</v>
      </c>
      <c r="L72" s="63" t="n">
        <f aca="false">IF(AND(A73&lt;&gt;"",A72=""),L71+1,L71)</f>
        <v>6</v>
      </c>
      <c r="M72" s="80" t="n">
        <f aca="false">IF(OR(A72="Insumo",A72="Composição Auxiliar"),J72,"")</f>
        <v>500</v>
      </c>
      <c r="N72" s="81" t="str">
        <f aca="false">IF(ISNUMBER(SEARCH("COM ENCARGOS COMPLEMENTARES",D72)),J72,"")</f>
        <v/>
      </c>
      <c r="O72" s="81" t="n">
        <f aca="false">IF(N72&lt;&gt;"","",M72)</f>
        <v>500</v>
      </c>
      <c r="P72" s="82" t="str">
        <f aca="false">IF(A72="Composição",A71,"")</f>
        <v/>
      </c>
      <c r="Q72" s="81" t="str">
        <f aca="false">IF(P72&lt;&gt;"",SUMIF(L72:L172,L72,N72:N172),"")</f>
        <v/>
      </c>
      <c r="R72" s="81" t="str">
        <f aca="false">IF(P72&lt;&gt;"",SUMIF(L72:L172,L72,O72:O172),"")</f>
        <v/>
      </c>
    </row>
    <row r="73" customFormat="false" ht="14.25" hidden="false" customHeight="false" outlineLevel="0" collapsed="false">
      <c r="A73" s="102"/>
      <c r="B73" s="102"/>
      <c r="C73" s="102"/>
      <c r="D73" s="102"/>
      <c r="E73" s="102"/>
      <c r="F73" s="103"/>
      <c r="G73" s="102"/>
      <c r="H73" s="103"/>
      <c r="I73" s="102"/>
      <c r="J73" s="103"/>
      <c r="L73" s="63" t="n">
        <f aca="false">IF(AND(A74&lt;&gt;"",A73=""),L72+1,L72)</f>
        <v>6</v>
      </c>
      <c r="M73" s="80" t="str">
        <f aca="false">IF(OR(A73="Insumo",A73="Composição Auxiliar"),J73,"")</f>
        <v/>
      </c>
      <c r="N73" s="81" t="str">
        <f aca="false">IF(ISNUMBER(SEARCH("COM ENCARGOS COMPLEMENTARES",D73)),J73,"")</f>
        <v/>
      </c>
      <c r="O73" s="81" t="str">
        <f aca="false">IF(N73&lt;&gt;"","",M73)</f>
        <v/>
      </c>
      <c r="P73" s="82" t="str">
        <f aca="false">IF(A73="Composição",A72,"")</f>
        <v/>
      </c>
      <c r="Q73" s="81" t="str">
        <f aca="false">IF(P73&lt;&gt;"",SUMIF(L73:L173,L73,N73:N173),"")</f>
        <v/>
      </c>
      <c r="R73" s="81" t="str">
        <f aca="false">IF(P73&lt;&gt;"",SUMIF(L73:L173,L73,O73:O173),"")</f>
        <v/>
      </c>
    </row>
    <row r="74" customFormat="false" ht="14.25" hidden="false" customHeight="true" outlineLevel="0" collapsed="false">
      <c r="A74" s="102"/>
      <c r="B74" s="102"/>
      <c r="C74" s="102"/>
      <c r="D74" s="102"/>
      <c r="E74" s="102"/>
      <c r="F74" s="103"/>
      <c r="G74" s="102"/>
      <c r="H74" s="104" t="s">
        <v>684</v>
      </c>
      <c r="I74" s="104"/>
      <c r="J74" s="103" t="n">
        <f aca="false">TRUNC(SUMIF(L:L,$L74,M:M)*(1+$J$9),2)</f>
        <v>648.95</v>
      </c>
      <c r="L74" s="63" t="n">
        <f aca="false">IF(AND(A75&lt;&gt;"",A74=""),L73+1,L73)</f>
        <v>6</v>
      </c>
      <c r="M74" s="80" t="str">
        <f aca="false">IF(OR(A74="Insumo",A74="Composição Auxiliar"),J74,"")</f>
        <v/>
      </c>
      <c r="N74" s="81" t="str">
        <f aca="false">IF(ISNUMBER(SEARCH("COM ENCARGOS COMPLEMENTARES",D74)),J74,"")</f>
        <v/>
      </c>
      <c r="O74" s="81" t="str">
        <f aca="false">IF(N74&lt;&gt;"","",M74)</f>
        <v/>
      </c>
      <c r="P74" s="82" t="str">
        <f aca="false">IF(A74="Composição",A73,"")</f>
        <v/>
      </c>
      <c r="Q74" s="81" t="str">
        <f aca="false">IF(P74&lt;&gt;"",SUMIF(L74:L174,L74,N74:N174),"")</f>
        <v/>
      </c>
      <c r="R74" s="81" t="str">
        <f aca="false">IF(P74&lt;&gt;"",SUMIF(L74:L174,L74,O74:O174),"")</f>
        <v/>
      </c>
    </row>
    <row r="75" customFormat="false" ht="15" hidden="false" customHeight="false" outlineLevel="0" collapsed="false">
      <c r="A75" s="105"/>
      <c r="B75" s="105"/>
      <c r="C75" s="105"/>
      <c r="D75" s="105"/>
      <c r="E75" s="105"/>
      <c r="F75" s="105"/>
      <c r="G75" s="105" t="s">
        <v>685</v>
      </c>
      <c r="H75" s="106" t="s">
        <v>720</v>
      </c>
      <c r="I75" s="105" t="s">
        <v>687</v>
      </c>
      <c r="J75" s="107" t="n">
        <f aca="false">TRUNC(J74*H75,2)</f>
        <v>2595.8</v>
      </c>
      <c r="L75" s="63" t="n">
        <f aca="false">IF(AND(A76&lt;&gt;"",A75=""),L74+1,L74)</f>
        <v>6</v>
      </c>
      <c r="M75" s="80" t="str">
        <f aca="false">IF(OR(A75="Insumo",A75="Composição Auxiliar"),J75,"")</f>
        <v/>
      </c>
      <c r="N75" s="81" t="str">
        <f aca="false">IF(ISNUMBER(SEARCH("COM ENCARGOS COMPLEMENTARES",D75)),J75,"")</f>
        <v/>
      </c>
      <c r="O75" s="81" t="str">
        <f aca="false">IF(N75&lt;&gt;"","",M75)</f>
        <v/>
      </c>
      <c r="P75" s="82" t="str">
        <f aca="false">IF(A75="Composição",A74,"")</f>
        <v/>
      </c>
      <c r="Q75" s="81" t="str">
        <f aca="false">IF(P75&lt;&gt;"",SUMIF(L75:L175,L75,N75:N175),"")</f>
        <v/>
      </c>
      <c r="R75" s="81" t="str">
        <f aca="false">IF(P75&lt;&gt;"",SUMIF(L75:L175,L75,O75:O175),"")</f>
        <v/>
      </c>
    </row>
    <row r="76" customFormat="false" ht="15" hidden="false" customHeight="false" outlineLevel="0" collapsed="false">
      <c r="A76" s="108"/>
      <c r="B76" s="108"/>
      <c r="C76" s="108"/>
      <c r="D76" s="108"/>
      <c r="E76" s="108"/>
      <c r="F76" s="108"/>
      <c r="G76" s="108"/>
      <c r="H76" s="108"/>
      <c r="I76" s="108"/>
      <c r="J76" s="108"/>
      <c r="L76" s="63" t="n">
        <f aca="false">IF(AND(A77&lt;&gt;"",A76=""),L75+1,L75)</f>
        <v>7</v>
      </c>
      <c r="M76" s="80" t="str">
        <f aca="false">IF(OR(A76="Insumo",A76="Composição Auxiliar"),J76,"")</f>
        <v/>
      </c>
      <c r="N76" s="81" t="str">
        <f aca="false">IF(ISNUMBER(SEARCH("COM ENCARGOS COMPLEMENTARES",D76)),J76,"")</f>
        <v/>
      </c>
      <c r="O76" s="81" t="str">
        <f aca="false">IF(N76&lt;&gt;"","",M76)</f>
        <v/>
      </c>
      <c r="P76" s="82" t="str">
        <f aca="false">IF(A76="Composição",A75,"")</f>
        <v/>
      </c>
      <c r="Q76" s="81" t="str">
        <f aca="false">IF(P76&lt;&gt;"",SUMIF(L76:L176,L76,N76:N176),"")</f>
        <v/>
      </c>
      <c r="R76" s="81" t="str">
        <f aca="false">IF(P76&lt;&gt;"",SUMIF(L76:L176,L76,O76:O176),"")</f>
        <v/>
      </c>
    </row>
    <row r="77" customFormat="false" ht="15" hidden="false" customHeight="true" outlineLevel="0" collapsed="false">
      <c r="A77" s="83" t="s">
        <v>44</v>
      </c>
      <c r="B77" s="84" t="s">
        <v>655</v>
      </c>
      <c r="C77" s="83" t="s">
        <v>656</v>
      </c>
      <c r="D77" s="83" t="s">
        <v>657</v>
      </c>
      <c r="E77" s="83" t="s">
        <v>658</v>
      </c>
      <c r="F77" s="83"/>
      <c r="G77" s="85" t="s">
        <v>659</v>
      </c>
      <c r="H77" s="84" t="s">
        <v>660</v>
      </c>
      <c r="I77" s="84" t="s">
        <v>661</v>
      </c>
      <c r="J77" s="84" t="s">
        <v>662</v>
      </c>
      <c r="L77" s="63" t="n">
        <f aca="false">IF(AND(A78&lt;&gt;"",A77=""),L76+1,L76)</f>
        <v>7</v>
      </c>
      <c r="M77" s="80" t="str">
        <f aca="false">IF(OR(A77="Insumo",A77="Composição Auxiliar"),J77,"")</f>
        <v/>
      </c>
      <c r="N77" s="81" t="str">
        <f aca="false">IF(ISNUMBER(SEARCH("COM ENCARGOS COMPLEMENTARES",D77)),J77,"")</f>
        <v/>
      </c>
      <c r="O77" s="81" t="str">
        <f aca="false">IF(N77&lt;&gt;"","",M77)</f>
        <v/>
      </c>
      <c r="P77" s="82" t="str">
        <f aca="false">IF(A77="Composição",A76,"")</f>
        <v/>
      </c>
      <c r="Q77" s="81" t="str">
        <f aca="false">IF(P77&lt;&gt;"",SUMIF(L77:L177,L77,N77:N177),"")</f>
        <v/>
      </c>
      <c r="R77" s="81" t="str">
        <f aca="false">IF(P77&lt;&gt;"",SUMIF(L77:L177,L77,O77:O177),"")</f>
        <v/>
      </c>
    </row>
    <row r="78" customFormat="false" ht="25.5" hidden="false" customHeight="true" outlineLevel="0" collapsed="false">
      <c r="A78" s="86" t="s">
        <v>663</v>
      </c>
      <c r="B78" s="87" t="s">
        <v>45</v>
      </c>
      <c r="C78" s="86" t="s">
        <v>664</v>
      </c>
      <c r="D78" s="86" t="s">
        <v>721</v>
      </c>
      <c r="E78" s="86" t="s">
        <v>666</v>
      </c>
      <c r="F78" s="86"/>
      <c r="G78" s="88" t="s">
        <v>667</v>
      </c>
      <c r="H78" s="89" t="n">
        <v>1</v>
      </c>
      <c r="I78" s="90" t="n">
        <f aca="false">SUMIF(L:L,$L78,M:M)</f>
        <v>287.77</v>
      </c>
      <c r="J78" s="90" t="n">
        <f aca="false">TRUNC(H78*I78,2)</f>
        <v>287.77</v>
      </c>
      <c r="L78" s="63" t="n">
        <f aca="false">IF(AND(A79&lt;&gt;"",A78=""),L77+1,L77)</f>
        <v>7</v>
      </c>
      <c r="M78" s="80" t="str">
        <f aca="false">IF(OR(A78="Insumo",A78="Composição Auxiliar"),J78,"")</f>
        <v/>
      </c>
      <c r="N78" s="81" t="str">
        <f aca="false">IF(ISNUMBER(SEARCH("COM ENCARGOS COMPLEMENTARES",D78)),J78,"")</f>
        <v/>
      </c>
      <c r="O78" s="81" t="str">
        <f aca="false">IF(N78&lt;&gt;"","",M78)</f>
        <v/>
      </c>
      <c r="P78" s="82" t="str">
        <f aca="false">IF(A78="Composição",A77,"")</f>
        <v> 1.2.6 </v>
      </c>
      <c r="Q78" s="81" t="n">
        <f aca="false">IF(P78&lt;&gt;"",SUMIF(L78:L178,L78,N78:N178),"")</f>
        <v>0</v>
      </c>
      <c r="R78" s="81" t="n">
        <f aca="false">IF(P78&lt;&gt;"",SUMIF(L78:L178,L78,O78:O178),"")</f>
        <v>287.77</v>
      </c>
    </row>
    <row r="79" customFormat="false" ht="38.25" hidden="false" customHeight="true" outlineLevel="0" collapsed="false">
      <c r="A79" s="91" t="s">
        <v>668</v>
      </c>
      <c r="B79" s="92" t="s">
        <v>722</v>
      </c>
      <c r="C79" s="91" t="s">
        <v>664</v>
      </c>
      <c r="D79" s="91" t="s">
        <v>723</v>
      </c>
      <c r="E79" s="91" t="s">
        <v>724</v>
      </c>
      <c r="F79" s="91"/>
      <c r="G79" s="93" t="s">
        <v>718</v>
      </c>
      <c r="H79" s="94" t="n">
        <v>0.1325</v>
      </c>
      <c r="I79" s="95" t="n">
        <f aca="false">SUMIFS('ANALÍTICA AUXILIARES'!J:J,'ANALÍTICA AUXILIARES'!A:A,"Composição",'ANALÍTICA AUXILIARES'!B:B,$B79)</f>
        <v>146.84</v>
      </c>
      <c r="J79" s="95" t="n">
        <f aca="false">TRUNC(H79*I79,2)</f>
        <v>19.45</v>
      </c>
      <c r="L79" s="63" t="n">
        <f aca="false">IF(AND(A80&lt;&gt;"",A79=""),L78+1,L78)</f>
        <v>7</v>
      </c>
      <c r="M79" s="80" t="n">
        <f aca="false">IF(OR(A79="Insumo",A79="Composição Auxiliar"),J79,"")</f>
        <v>19.45</v>
      </c>
      <c r="N79" s="81" t="str">
        <f aca="false">IF(ISNUMBER(SEARCH("COM ENCARGOS COMPLEMENTARES",D79)),J79,"")</f>
        <v/>
      </c>
      <c r="O79" s="81" t="n">
        <f aca="false">IF(N79&lt;&gt;"","",M79)</f>
        <v>19.45</v>
      </c>
      <c r="P79" s="82" t="str">
        <f aca="false">IF(A79="Composição",A78,"")</f>
        <v/>
      </c>
      <c r="Q79" s="81" t="str">
        <f aca="false">IF(P79&lt;&gt;"",SUMIF(L79:L179,L79,N79:N179),"")</f>
        <v/>
      </c>
      <c r="R79" s="81" t="str">
        <f aca="false">IF(P79&lt;&gt;"",SUMIF(L79:L179,L79,O79:O179),"")</f>
        <v/>
      </c>
    </row>
    <row r="80" customFormat="false" ht="38.25" hidden="false" customHeight="true" outlineLevel="0" collapsed="false">
      <c r="A80" s="91" t="s">
        <v>668</v>
      </c>
      <c r="B80" s="92" t="s">
        <v>725</v>
      </c>
      <c r="C80" s="91" t="s">
        <v>664</v>
      </c>
      <c r="D80" s="91" t="s">
        <v>726</v>
      </c>
      <c r="E80" s="91" t="s">
        <v>666</v>
      </c>
      <c r="F80" s="91"/>
      <c r="G80" s="93" t="s">
        <v>667</v>
      </c>
      <c r="H80" s="94" t="n">
        <v>0.1129</v>
      </c>
      <c r="I80" s="95" t="n">
        <f aca="false">SUMIFS('ANALÍTICA AUXILIARES'!J:J,'ANALÍTICA AUXILIARES'!A:A,"Composição",'ANALÍTICA AUXILIARES'!B:B,$B80)</f>
        <v>162.87</v>
      </c>
      <c r="J80" s="95" t="n">
        <f aca="false">TRUNC(H80*I80,2)</f>
        <v>18.38</v>
      </c>
      <c r="L80" s="63" t="n">
        <f aca="false">IF(AND(A81&lt;&gt;"",A80=""),L79+1,L79)</f>
        <v>7</v>
      </c>
      <c r="M80" s="80" t="n">
        <f aca="false">IF(OR(A80="Insumo",A80="Composição Auxiliar"),J80,"")</f>
        <v>18.38</v>
      </c>
      <c r="N80" s="81" t="str">
        <f aca="false">IF(ISNUMBER(SEARCH("COM ENCARGOS COMPLEMENTARES",D80)),J80,"")</f>
        <v/>
      </c>
      <c r="O80" s="81" t="n">
        <f aca="false">IF(N80&lt;&gt;"","",M80)</f>
        <v>18.38</v>
      </c>
      <c r="P80" s="82" t="str">
        <f aca="false">IF(A80="Composição",A79,"")</f>
        <v/>
      </c>
      <c r="Q80" s="81" t="str">
        <f aca="false">IF(P80&lt;&gt;"",SUMIF(L80:L180,L80,N80:N180),"")</f>
        <v/>
      </c>
      <c r="R80" s="81" t="str">
        <f aca="false">IF(P80&lt;&gt;"",SUMIF(L80:L180,L80,O80:O180),"")</f>
        <v/>
      </c>
    </row>
    <row r="81" customFormat="false" ht="38.25" hidden="false" customHeight="true" outlineLevel="0" collapsed="false">
      <c r="A81" s="91" t="s">
        <v>668</v>
      </c>
      <c r="B81" s="92" t="s">
        <v>727</v>
      </c>
      <c r="C81" s="91" t="s">
        <v>664</v>
      </c>
      <c r="D81" s="91" t="s">
        <v>728</v>
      </c>
      <c r="E81" s="91" t="s">
        <v>724</v>
      </c>
      <c r="F81" s="91"/>
      <c r="G81" s="93" t="s">
        <v>729</v>
      </c>
      <c r="H81" s="94" t="n">
        <v>0.3397</v>
      </c>
      <c r="I81" s="95" t="n">
        <f aca="false">SUMIFS('ANALÍTICA AUXILIARES'!J:J,'ANALÍTICA AUXILIARES'!A:A,"Composição",'ANALÍTICA AUXILIARES'!B:B,$B81)</f>
        <v>9.45</v>
      </c>
      <c r="J81" s="95" t="n">
        <f aca="false">TRUNC(H81*I81,2)</f>
        <v>3.21</v>
      </c>
      <c r="L81" s="63" t="n">
        <f aca="false">IF(AND(A82&lt;&gt;"",A81=""),L80+1,L80)</f>
        <v>7</v>
      </c>
      <c r="M81" s="80" t="n">
        <f aca="false">IF(OR(A81="Insumo",A81="Composição Auxiliar"),J81,"")</f>
        <v>3.21</v>
      </c>
      <c r="N81" s="81" t="str">
        <f aca="false">IF(ISNUMBER(SEARCH("COM ENCARGOS COMPLEMENTARES",D81)),J81,"")</f>
        <v/>
      </c>
      <c r="O81" s="81" t="n">
        <f aca="false">IF(N81&lt;&gt;"","",M81)</f>
        <v>3.21</v>
      </c>
      <c r="P81" s="82" t="str">
        <f aca="false">IF(A81="Composição",A80,"")</f>
        <v/>
      </c>
      <c r="Q81" s="81" t="str">
        <f aca="false">IF(P81&lt;&gt;"",SUMIF(L81:L181,L81,N81:N181),"")</f>
        <v/>
      </c>
      <c r="R81" s="81" t="str">
        <f aca="false">IF(P81&lt;&gt;"",SUMIF(L81:L181,L81,O81:O181),"")</f>
        <v/>
      </c>
    </row>
    <row r="82" customFormat="false" ht="25.5" hidden="false" customHeight="true" outlineLevel="0" collapsed="false">
      <c r="A82" s="91" t="s">
        <v>668</v>
      </c>
      <c r="B82" s="92" t="s">
        <v>366</v>
      </c>
      <c r="C82" s="91" t="s">
        <v>664</v>
      </c>
      <c r="D82" s="91" t="s">
        <v>730</v>
      </c>
      <c r="E82" s="91" t="s">
        <v>731</v>
      </c>
      <c r="F82" s="91"/>
      <c r="G82" s="93" t="s">
        <v>676</v>
      </c>
      <c r="H82" s="94" t="n">
        <v>0.0013</v>
      </c>
      <c r="I82" s="95" t="n">
        <f aca="false">SUMIFS('ANALÍTICA AUXILIARES'!J:J,'ANALÍTICA AUXILIARES'!A:A,"Composição",'ANALÍTICA AUXILIARES'!B:B,$B82)</f>
        <v>74.88</v>
      </c>
      <c r="J82" s="95" t="n">
        <f aca="false">TRUNC(H82*I82,2)</f>
        <v>0.09</v>
      </c>
      <c r="L82" s="63" t="n">
        <f aca="false">IF(AND(A83&lt;&gt;"",A82=""),L81+1,L81)</f>
        <v>7</v>
      </c>
      <c r="M82" s="80" t="n">
        <f aca="false">IF(OR(A82="Insumo",A82="Composição Auxiliar"),J82,"")</f>
        <v>0.09</v>
      </c>
      <c r="N82" s="81" t="str">
        <f aca="false">IF(ISNUMBER(SEARCH("COM ENCARGOS COMPLEMENTARES",D82)),J82,"")</f>
        <v/>
      </c>
      <c r="O82" s="81" t="n">
        <f aca="false">IF(N82&lt;&gt;"","",M82)</f>
        <v>0.09</v>
      </c>
      <c r="P82" s="82" t="str">
        <f aca="false">IF(A82="Composição",A81,"")</f>
        <v/>
      </c>
      <c r="Q82" s="81" t="str">
        <f aca="false">IF(P82&lt;&gt;"",SUMIF(L82:L182,L82,N82:N182),"")</f>
        <v/>
      </c>
      <c r="R82" s="81" t="str">
        <f aca="false">IF(P82&lt;&gt;"",SUMIF(L82:L182,L82,O82:O182),"")</f>
        <v/>
      </c>
    </row>
    <row r="83" customFormat="false" ht="25.5" hidden="false" customHeight="true" outlineLevel="0" collapsed="false">
      <c r="A83" s="91" t="s">
        <v>668</v>
      </c>
      <c r="B83" s="92" t="s">
        <v>264</v>
      </c>
      <c r="C83" s="91" t="s">
        <v>664</v>
      </c>
      <c r="D83" s="91" t="s">
        <v>732</v>
      </c>
      <c r="E83" s="91" t="s">
        <v>733</v>
      </c>
      <c r="F83" s="91"/>
      <c r="G83" s="93" t="s">
        <v>667</v>
      </c>
      <c r="H83" s="94" t="n">
        <v>0.4837</v>
      </c>
      <c r="I83" s="95" t="n">
        <f aca="false">SUMIFS('ANALÍTICA AUXILIARES'!J:J,'ANALÍTICA AUXILIARES'!A:A,"Composição",'ANALÍTICA AUXILIARES'!B:B,$B83)</f>
        <v>11.84</v>
      </c>
      <c r="J83" s="95" t="n">
        <f aca="false">TRUNC(H83*I83,2)</f>
        <v>5.72</v>
      </c>
      <c r="L83" s="63" t="n">
        <f aca="false">IF(AND(A84&lt;&gt;"",A83=""),L82+1,L82)</f>
        <v>7</v>
      </c>
      <c r="M83" s="80" t="n">
        <f aca="false">IF(OR(A83="Insumo",A83="Composição Auxiliar"),J83,"")</f>
        <v>5.72</v>
      </c>
      <c r="N83" s="81" t="str">
        <f aca="false">IF(ISNUMBER(SEARCH("COM ENCARGOS COMPLEMENTARES",D83)),J83,"")</f>
        <v/>
      </c>
      <c r="O83" s="81" t="n">
        <f aca="false">IF(N83&lt;&gt;"","",M83)</f>
        <v>5.72</v>
      </c>
      <c r="P83" s="82" t="str">
        <f aca="false">IF(A83="Composição",A82,"")</f>
        <v/>
      </c>
      <c r="Q83" s="81" t="str">
        <f aca="false">IF(P83&lt;&gt;"",SUMIF(L83:L183,L83,N83:N183),"")</f>
        <v/>
      </c>
      <c r="R83" s="81" t="str">
        <f aca="false">IF(P83&lt;&gt;"",SUMIF(L83:L183,L83,O83:O183),"")</f>
        <v/>
      </c>
    </row>
    <row r="84" customFormat="false" ht="25.5" hidden="false" customHeight="true" outlineLevel="0" collapsed="false">
      <c r="A84" s="91" t="s">
        <v>668</v>
      </c>
      <c r="B84" s="92" t="s">
        <v>734</v>
      </c>
      <c r="C84" s="91" t="s">
        <v>664</v>
      </c>
      <c r="D84" s="91" t="s">
        <v>735</v>
      </c>
      <c r="E84" s="91" t="s">
        <v>724</v>
      </c>
      <c r="F84" s="91"/>
      <c r="G84" s="93" t="s">
        <v>718</v>
      </c>
      <c r="H84" s="94" t="n">
        <v>0.0331</v>
      </c>
      <c r="I84" s="95" t="n">
        <f aca="false">SUMIFS('ANALÍTICA AUXILIARES'!J:J,'ANALÍTICA AUXILIARES'!A:A,"Composição",'ANALÍTICA AUXILIARES'!B:B,$B84)</f>
        <v>81.64</v>
      </c>
      <c r="J84" s="95" t="n">
        <f aca="false">TRUNC(H84*I84,2)</f>
        <v>2.7</v>
      </c>
      <c r="L84" s="63" t="n">
        <f aca="false">IF(AND(A85&lt;&gt;"",A84=""),L83+1,L83)</f>
        <v>7</v>
      </c>
      <c r="M84" s="80" t="n">
        <f aca="false">IF(OR(A84="Insumo",A84="Composição Auxiliar"),J84,"")</f>
        <v>2.7</v>
      </c>
      <c r="N84" s="81" t="str">
        <f aca="false">IF(ISNUMBER(SEARCH("COM ENCARGOS COMPLEMENTARES",D84)),J84,"")</f>
        <v/>
      </c>
      <c r="O84" s="81" t="n">
        <f aca="false">IF(N84&lt;&gt;"","",M84)</f>
        <v>2.7</v>
      </c>
      <c r="P84" s="82" t="str">
        <f aca="false">IF(A84="Composição",A83,"")</f>
        <v/>
      </c>
      <c r="Q84" s="81" t="str">
        <f aca="false">IF(P84&lt;&gt;"",SUMIF(L84:L184,L84,N84:N184),"")</f>
        <v/>
      </c>
      <c r="R84" s="81" t="str">
        <f aca="false">IF(P84&lt;&gt;"",SUMIF(L84:L184,L84,O84:O184),"")</f>
        <v/>
      </c>
    </row>
    <row r="85" customFormat="false" ht="25.5" hidden="false" customHeight="true" outlineLevel="0" collapsed="false">
      <c r="A85" s="91" t="s">
        <v>668</v>
      </c>
      <c r="B85" s="92" t="s">
        <v>736</v>
      </c>
      <c r="C85" s="91" t="s">
        <v>664</v>
      </c>
      <c r="D85" s="91" t="s">
        <v>737</v>
      </c>
      <c r="E85" s="91" t="s">
        <v>724</v>
      </c>
      <c r="F85" s="91"/>
      <c r="G85" s="93" t="s">
        <v>729</v>
      </c>
      <c r="H85" s="94" t="n">
        <v>0.1656</v>
      </c>
      <c r="I85" s="95" t="n">
        <f aca="false">SUMIFS('ANALÍTICA AUXILIARES'!J:J,'ANALÍTICA AUXILIARES'!A:A,"Composição",'ANALÍTICA AUXILIARES'!B:B,$B85)</f>
        <v>13.74</v>
      </c>
      <c r="J85" s="95" t="n">
        <f aca="false">TRUNC(H85*I85,2)</f>
        <v>2.27</v>
      </c>
      <c r="L85" s="63" t="n">
        <f aca="false">IF(AND(A86&lt;&gt;"",A85=""),L84+1,L84)</f>
        <v>7</v>
      </c>
      <c r="M85" s="80" t="n">
        <f aca="false">IF(OR(A85="Insumo",A85="Composição Auxiliar"),J85,"")</f>
        <v>2.27</v>
      </c>
      <c r="N85" s="81" t="str">
        <f aca="false">IF(ISNUMBER(SEARCH("COM ENCARGOS COMPLEMENTARES",D85)),J85,"")</f>
        <v/>
      </c>
      <c r="O85" s="81" t="n">
        <f aca="false">IF(N85&lt;&gt;"","",M85)</f>
        <v>2.27</v>
      </c>
      <c r="P85" s="82" t="str">
        <f aca="false">IF(A85="Composição",A84,"")</f>
        <v/>
      </c>
      <c r="Q85" s="81" t="str">
        <f aca="false">IF(P85&lt;&gt;"",SUMIF(L85:L185,L85,N85:N185),"")</f>
        <v/>
      </c>
      <c r="R85" s="81" t="str">
        <f aca="false">IF(P85&lt;&gt;"",SUMIF(L85:L185,L85,O85:O185),"")</f>
        <v/>
      </c>
    </row>
    <row r="86" customFormat="false" ht="38.25" hidden="false" customHeight="true" outlineLevel="0" collapsed="false">
      <c r="A86" s="91" t="s">
        <v>668</v>
      </c>
      <c r="B86" s="92" t="s">
        <v>738</v>
      </c>
      <c r="C86" s="91" t="s">
        <v>664</v>
      </c>
      <c r="D86" s="91" t="s">
        <v>739</v>
      </c>
      <c r="E86" s="91" t="s">
        <v>724</v>
      </c>
      <c r="F86" s="91"/>
      <c r="G86" s="93" t="s">
        <v>718</v>
      </c>
      <c r="H86" s="94" t="n">
        <v>0.0331</v>
      </c>
      <c r="I86" s="95" t="n">
        <f aca="false">SUMIFS('ANALÍTICA AUXILIARES'!J:J,'ANALÍTICA AUXILIARES'!A:A,"Composição",'ANALÍTICA AUXILIARES'!B:B,$B86)</f>
        <v>155.64</v>
      </c>
      <c r="J86" s="95" t="n">
        <f aca="false">TRUNC(H86*I86,2)</f>
        <v>5.15</v>
      </c>
      <c r="L86" s="63" t="n">
        <f aca="false">IF(AND(A87&lt;&gt;"",A86=""),L85+1,L85)</f>
        <v>7</v>
      </c>
      <c r="M86" s="80" t="n">
        <f aca="false">IF(OR(A86="Insumo",A86="Composição Auxiliar"),J86,"")</f>
        <v>5.15</v>
      </c>
      <c r="N86" s="81" t="str">
        <f aca="false">IF(ISNUMBER(SEARCH("COM ENCARGOS COMPLEMENTARES",D86)),J86,"")</f>
        <v/>
      </c>
      <c r="O86" s="81" t="n">
        <f aca="false">IF(N86&lt;&gt;"","",M86)</f>
        <v>5.15</v>
      </c>
      <c r="P86" s="82" t="str">
        <f aca="false">IF(A86="Composição",A85,"")</f>
        <v/>
      </c>
      <c r="Q86" s="81" t="str">
        <f aca="false">IF(P86&lt;&gt;"",SUMIF(L86:L186,L86,N86:N186),"")</f>
        <v/>
      </c>
      <c r="R86" s="81" t="str">
        <f aca="false">IF(P86&lt;&gt;"",SUMIF(L86:L186,L86,O86:O186),"")</f>
        <v/>
      </c>
    </row>
    <row r="87" customFormat="false" ht="25.5" hidden="false" customHeight="true" outlineLevel="0" collapsed="false">
      <c r="A87" s="91" t="s">
        <v>668</v>
      </c>
      <c r="B87" s="92" t="s">
        <v>740</v>
      </c>
      <c r="C87" s="91" t="s">
        <v>664</v>
      </c>
      <c r="D87" s="91" t="s">
        <v>741</v>
      </c>
      <c r="E87" s="91" t="s">
        <v>724</v>
      </c>
      <c r="F87" s="91"/>
      <c r="G87" s="93" t="s">
        <v>718</v>
      </c>
      <c r="H87" s="94" t="n">
        <v>0.0828</v>
      </c>
      <c r="I87" s="95" t="n">
        <f aca="false">SUMIFS('ANALÍTICA AUXILIARES'!J:J,'ANALÍTICA AUXILIARES'!A:A,"Composição",'ANALÍTICA AUXILIARES'!B:B,$B87)</f>
        <v>28.24</v>
      </c>
      <c r="J87" s="95" t="n">
        <f aca="false">TRUNC(H87*I87,2)</f>
        <v>2.33</v>
      </c>
      <c r="L87" s="63" t="n">
        <f aca="false">IF(AND(A88&lt;&gt;"",A87=""),L86+1,L86)</f>
        <v>7</v>
      </c>
      <c r="M87" s="80" t="n">
        <f aca="false">IF(OR(A87="Insumo",A87="Composição Auxiliar"),J87,"")</f>
        <v>2.33</v>
      </c>
      <c r="N87" s="81" t="str">
        <f aca="false">IF(ISNUMBER(SEARCH("COM ENCARGOS COMPLEMENTARES",D87)),J87,"")</f>
        <v/>
      </c>
      <c r="O87" s="81" t="n">
        <f aca="false">IF(N87&lt;&gt;"","",M87)</f>
        <v>2.33</v>
      </c>
      <c r="P87" s="82" t="str">
        <f aca="false">IF(A87="Composição",A86,"")</f>
        <v/>
      </c>
      <c r="Q87" s="81" t="str">
        <f aca="false">IF(P87&lt;&gt;"",SUMIF(L87:L187,L87,N87:N187),"")</f>
        <v/>
      </c>
      <c r="R87" s="81" t="str">
        <f aca="false">IF(P87&lt;&gt;"",SUMIF(L87:L187,L87,O87:O187),"")</f>
        <v/>
      </c>
    </row>
    <row r="88" customFormat="false" ht="38.25" hidden="false" customHeight="true" outlineLevel="0" collapsed="false">
      <c r="A88" s="91" t="s">
        <v>668</v>
      </c>
      <c r="B88" s="92" t="s">
        <v>742</v>
      </c>
      <c r="C88" s="91" t="s">
        <v>664</v>
      </c>
      <c r="D88" s="91" t="s">
        <v>743</v>
      </c>
      <c r="E88" s="91" t="s">
        <v>666</v>
      </c>
      <c r="F88" s="91"/>
      <c r="G88" s="93" t="s">
        <v>667</v>
      </c>
      <c r="H88" s="94" t="n">
        <v>0.1532</v>
      </c>
      <c r="I88" s="95" t="n">
        <f aca="false">SUMIFS('ANALÍTICA AUXILIARES'!J:J,'ANALÍTICA AUXILIARES'!A:A,"Composição",'ANALÍTICA AUXILIARES'!B:B,$B88)</f>
        <v>191.85</v>
      </c>
      <c r="J88" s="95" t="n">
        <f aca="false">TRUNC(H88*I88,2)</f>
        <v>29.39</v>
      </c>
      <c r="L88" s="63" t="n">
        <f aca="false">IF(AND(A89&lt;&gt;"",A88=""),L87+1,L87)</f>
        <v>7</v>
      </c>
      <c r="M88" s="80" t="n">
        <f aca="false">IF(OR(A88="Insumo",A88="Composição Auxiliar"),J88,"")</f>
        <v>29.39</v>
      </c>
      <c r="N88" s="81" t="str">
        <f aca="false">IF(ISNUMBER(SEARCH("COM ENCARGOS COMPLEMENTARES",D88)),J88,"")</f>
        <v/>
      </c>
      <c r="O88" s="81" t="n">
        <f aca="false">IF(N88&lt;&gt;"","",M88)</f>
        <v>29.39</v>
      </c>
      <c r="P88" s="82" t="str">
        <f aca="false">IF(A88="Composição",A87,"")</f>
        <v/>
      </c>
      <c r="Q88" s="81" t="str">
        <f aca="false">IF(P88&lt;&gt;"",SUMIF(L88:L188,L88,N88:N188),"")</f>
        <v/>
      </c>
      <c r="R88" s="81" t="str">
        <f aca="false">IF(P88&lt;&gt;"",SUMIF(L88:L188,L88,O88:O188),"")</f>
        <v/>
      </c>
    </row>
    <row r="89" customFormat="false" ht="38.25" hidden="false" customHeight="true" outlineLevel="0" collapsed="false">
      <c r="A89" s="91" t="s">
        <v>668</v>
      </c>
      <c r="B89" s="92" t="s">
        <v>744</v>
      </c>
      <c r="C89" s="91" t="s">
        <v>664</v>
      </c>
      <c r="D89" s="91" t="s">
        <v>745</v>
      </c>
      <c r="E89" s="91" t="s">
        <v>666</v>
      </c>
      <c r="F89" s="91"/>
      <c r="G89" s="93" t="s">
        <v>667</v>
      </c>
      <c r="H89" s="94" t="n">
        <v>0.0981</v>
      </c>
      <c r="I89" s="95" t="n">
        <f aca="false">SUMIFS('ANALÍTICA AUXILIARES'!J:J,'ANALÍTICA AUXILIARES'!A:A,"Composição",'ANALÍTICA AUXILIARES'!B:B,$B89)</f>
        <v>159.97</v>
      </c>
      <c r="J89" s="95" t="n">
        <f aca="false">TRUNC(H89*I89,2)</f>
        <v>15.69</v>
      </c>
      <c r="L89" s="63" t="n">
        <f aca="false">IF(AND(A90&lt;&gt;"",A89=""),L88+1,L88)</f>
        <v>7</v>
      </c>
      <c r="M89" s="80" t="n">
        <f aca="false">IF(OR(A89="Insumo",A89="Composição Auxiliar"),J89,"")</f>
        <v>15.69</v>
      </c>
      <c r="N89" s="81" t="str">
        <f aca="false">IF(ISNUMBER(SEARCH("COM ENCARGOS COMPLEMENTARES",D89)),J89,"")</f>
        <v/>
      </c>
      <c r="O89" s="81" t="n">
        <f aca="false">IF(N89&lt;&gt;"","",M89)</f>
        <v>15.69</v>
      </c>
      <c r="P89" s="82" t="str">
        <f aca="false">IF(A89="Composição",A88,"")</f>
        <v/>
      </c>
      <c r="Q89" s="81" t="str">
        <f aca="false">IF(P89&lt;&gt;"",SUMIF(L89:L189,L89,N89:N189),"")</f>
        <v/>
      </c>
      <c r="R89" s="81" t="str">
        <f aca="false">IF(P89&lt;&gt;"",SUMIF(L89:L189,L89,O89:O189),"")</f>
        <v/>
      </c>
    </row>
    <row r="90" customFormat="false" ht="38.25" hidden="false" customHeight="true" outlineLevel="0" collapsed="false">
      <c r="A90" s="91" t="s">
        <v>668</v>
      </c>
      <c r="B90" s="92" t="s">
        <v>746</v>
      </c>
      <c r="C90" s="91" t="s">
        <v>664</v>
      </c>
      <c r="D90" s="91" t="s">
        <v>747</v>
      </c>
      <c r="E90" s="91" t="s">
        <v>724</v>
      </c>
      <c r="F90" s="91"/>
      <c r="G90" s="93" t="s">
        <v>718</v>
      </c>
      <c r="H90" s="94" t="n">
        <v>0.0166</v>
      </c>
      <c r="I90" s="95" t="n">
        <f aca="false">SUMIFS('ANALÍTICA AUXILIARES'!J:J,'ANALÍTICA AUXILIARES'!A:A,"Composição",'ANALÍTICA AUXILIARES'!B:B,$B90)</f>
        <v>76.35</v>
      </c>
      <c r="J90" s="95" t="n">
        <f aca="false">TRUNC(H90*I90,2)</f>
        <v>1.26</v>
      </c>
      <c r="L90" s="63" t="n">
        <f aca="false">IF(AND(A91&lt;&gt;"",A90=""),L89+1,L89)</f>
        <v>7</v>
      </c>
      <c r="M90" s="80" t="n">
        <f aca="false">IF(OR(A90="Insumo",A90="Composição Auxiliar"),J90,"")</f>
        <v>1.26</v>
      </c>
      <c r="N90" s="81" t="str">
        <f aca="false">IF(ISNUMBER(SEARCH("COM ENCARGOS COMPLEMENTARES",D90)),J90,"")</f>
        <v/>
      </c>
      <c r="O90" s="81" t="n">
        <f aca="false">IF(N90&lt;&gt;"","",M90)</f>
        <v>1.26</v>
      </c>
      <c r="P90" s="82" t="str">
        <f aca="false">IF(A90="Composição",A89,"")</f>
        <v/>
      </c>
      <c r="Q90" s="81" t="str">
        <f aca="false">IF(P90&lt;&gt;"",SUMIF(L90:L190,L90,N90:N190),"")</f>
        <v/>
      </c>
      <c r="R90" s="81" t="str">
        <f aca="false">IF(P90&lt;&gt;"",SUMIF(L90:L190,L90,O90:O190),"")</f>
        <v/>
      </c>
    </row>
    <row r="91" customFormat="false" ht="38.25" hidden="false" customHeight="true" outlineLevel="0" collapsed="false">
      <c r="A91" s="91" t="s">
        <v>668</v>
      </c>
      <c r="B91" s="92" t="s">
        <v>497</v>
      </c>
      <c r="C91" s="91" t="s">
        <v>664</v>
      </c>
      <c r="D91" s="91" t="s">
        <v>748</v>
      </c>
      <c r="E91" s="91" t="s">
        <v>724</v>
      </c>
      <c r="F91" s="91"/>
      <c r="G91" s="93" t="s">
        <v>729</v>
      </c>
      <c r="H91" s="94" t="n">
        <v>0.9472</v>
      </c>
      <c r="I91" s="95" t="n">
        <f aca="false">SUMIFS('ANALÍTICA AUXILIARES'!J:J,'ANALÍTICA AUXILIARES'!A:A,"Composição",'ANALÍTICA AUXILIARES'!B:B,$B91)</f>
        <v>3.85</v>
      </c>
      <c r="J91" s="95" t="n">
        <f aca="false">TRUNC(H91*I91,2)</f>
        <v>3.64</v>
      </c>
      <c r="L91" s="63" t="n">
        <f aca="false">IF(AND(A92&lt;&gt;"",A91=""),L90+1,L90)</f>
        <v>7</v>
      </c>
      <c r="M91" s="80" t="n">
        <f aca="false">IF(OR(A91="Insumo",A91="Composição Auxiliar"),J91,"")</f>
        <v>3.64</v>
      </c>
      <c r="N91" s="81" t="str">
        <f aca="false">IF(ISNUMBER(SEARCH("COM ENCARGOS COMPLEMENTARES",D91)),J91,"")</f>
        <v/>
      </c>
      <c r="O91" s="81" t="n">
        <f aca="false">IF(N91&lt;&gt;"","",M91)</f>
        <v>3.64</v>
      </c>
      <c r="P91" s="82" t="str">
        <f aca="false">IF(A91="Composição",A90,"")</f>
        <v/>
      </c>
      <c r="Q91" s="81" t="str">
        <f aca="false">IF(P91&lt;&gt;"",SUMIF(L91:L191,L91,N91:N191),"")</f>
        <v/>
      </c>
      <c r="R91" s="81" t="str">
        <f aca="false">IF(P91&lt;&gt;"",SUMIF(L91:L191,L91,O91:O191),"")</f>
        <v/>
      </c>
    </row>
    <row r="92" customFormat="false" ht="51" hidden="false" customHeight="true" outlineLevel="0" collapsed="false">
      <c r="A92" s="91" t="s">
        <v>668</v>
      </c>
      <c r="B92" s="92" t="s">
        <v>749</v>
      </c>
      <c r="C92" s="91" t="s">
        <v>664</v>
      </c>
      <c r="D92" s="91" t="s">
        <v>750</v>
      </c>
      <c r="E92" s="91" t="s">
        <v>751</v>
      </c>
      <c r="F92" s="91"/>
      <c r="G92" s="93" t="s">
        <v>667</v>
      </c>
      <c r="H92" s="94" t="n">
        <v>1.2467</v>
      </c>
      <c r="I92" s="95" t="n">
        <f aca="false">SUMIFS('ANALÍTICA AUXILIARES'!J:J,'ANALÍTICA AUXILIARES'!A:A,"Composição",'ANALÍTICA AUXILIARES'!B:B,$B92)</f>
        <v>51.15</v>
      </c>
      <c r="J92" s="95" t="n">
        <f aca="false">TRUNC(H92*I92,2)</f>
        <v>63.76</v>
      </c>
      <c r="L92" s="63" t="n">
        <f aca="false">IF(AND(A93&lt;&gt;"",A92=""),L91+1,L91)</f>
        <v>7</v>
      </c>
      <c r="M92" s="80" t="n">
        <f aca="false">IF(OR(A92="Insumo",A92="Composição Auxiliar"),J92,"")</f>
        <v>63.76</v>
      </c>
      <c r="N92" s="81" t="str">
        <f aca="false">IF(ISNUMBER(SEARCH("COM ENCARGOS COMPLEMENTARES",D92)),J92,"")</f>
        <v/>
      </c>
      <c r="O92" s="81" t="n">
        <f aca="false">IF(N92&lt;&gt;"","",M92)</f>
        <v>63.76</v>
      </c>
      <c r="P92" s="82" t="str">
        <f aca="false">IF(A92="Composição",A91,"")</f>
        <v/>
      </c>
      <c r="Q92" s="81" t="str">
        <f aca="false">IF(P92&lt;&gt;"",SUMIF(L92:L192,L92,N92:N192),"")</f>
        <v/>
      </c>
      <c r="R92" s="81" t="str">
        <f aca="false">IF(P92&lt;&gt;"",SUMIF(L92:L192,L92,O92:O192),"")</f>
        <v/>
      </c>
    </row>
    <row r="93" customFormat="false" ht="38.25" hidden="false" customHeight="true" outlineLevel="0" collapsed="false">
      <c r="A93" s="91" t="s">
        <v>668</v>
      </c>
      <c r="B93" s="92" t="s">
        <v>752</v>
      </c>
      <c r="C93" s="91" t="s">
        <v>664</v>
      </c>
      <c r="D93" s="91" t="s">
        <v>753</v>
      </c>
      <c r="E93" s="91" t="s">
        <v>724</v>
      </c>
      <c r="F93" s="91"/>
      <c r="G93" s="93" t="s">
        <v>718</v>
      </c>
      <c r="H93" s="94" t="n">
        <v>0.0662</v>
      </c>
      <c r="I93" s="95" t="n">
        <f aca="false">SUMIFS('ANALÍTICA AUXILIARES'!J:J,'ANALÍTICA AUXILIARES'!A:A,"Composição",'ANALÍTICA AUXILIARES'!B:B,$B93)</f>
        <v>20.96</v>
      </c>
      <c r="J93" s="95" t="n">
        <f aca="false">TRUNC(H93*I93,2)</f>
        <v>1.38</v>
      </c>
      <c r="L93" s="63" t="n">
        <f aca="false">IF(AND(A94&lt;&gt;"",A93=""),L92+1,L92)</f>
        <v>7</v>
      </c>
      <c r="M93" s="80" t="n">
        <f aca="false">IF(OR(A93="Insumo",A93="Composição Auxiliar"),J93,"")</f>
        <v>1.38</v>
      </c>
      <c r="N93" s="81" t="str">
        <f aca="false">IF(ISNUMBER(SEARCH("COM ENCARGOS COMPLEMENTARES",D93)),J93,"")</f>
        <v/>
      </c>
      <c r="O93" s="81" t="n">
        <f aca="false">IF(N93&lt;&gt;"","",M93)</f>
        <v>1.38</v>
      </c>
      <c r="P93" s="82" t="str">
        <f aca="false">IF(A93="Composição",A92,"")</f>
        <v/>
      </c>
      <c r="Q93" s="81" t="str">
        <f aca="false">IF(P93&lt;&gt;"",SUMIF(L93:L193,L93,N93:N193),"")</f>
        <v/>
      </c>
      <c r="R93" s="81" t="str">
        <f aca="false">IF(P93&lt;&gt;"",SUMIF(L93:L193,L93,O93:O193),"")</f>
        <v/>
      </c>
    </row>
    <row r="94" customFormat="false" ht="25.5" hidden="false" customHeight="true" outlineLevel="0" collapsed="false">
      <c r="A94" s="91" t="s">
        <v>668</v>
      </c>
      <c r="B94" s="92" t="s">
        <v>754</v>
      </c>
      <c r="C94" s="91" t="s">
        <v>664</v>
      </c>
      <c r="D94" s="91" t="s">
        <v>755</v>
      </c>
      <c r="E94" s="91" t="s">
        <v>675</v>
      </c>
      <c r="F94" s="91"/>
      <c r="G94" s="93" t="s">
        <v>667</v>
      </c>
      <c r="H94" s="94" t="n">
        <v>1.2467</v>
      </c>
      <c r="I94" s="95" t="n">
        <f aca="false">SUMIFS('ANALÍTICA AUXILIARES'!J:J,'ANALÍTICA AUXILIARES'!A:A,"Composição",'ANALÍTICA AUXILIARES'!B:B,$B94)</f>
        <v>29.17</v>
      </c>
      <c r="J94" s="95" t="n">
        <f aca="false">TRUNC(H94*I94,2)</f>
        <v>36.36</v>
      </c>
      <c r="L94" s="63" t="n">
        <f aca="false">IF(AND(A95&lt;&gt;"",A94=""),L93+1,L93)</f>
        <v>7</v>
      </c>
      <c r="M94" s="80" t="n">
        <f aca="false">IF(OR(A94="Insumo",A94="Composição Auxiliar"),J94,"")</f>
        <v>36.36</v>
      </c>
      <c r="N94" s="81" t="str">
        <f aca="false">IF(ISNUMBER(SEARCH("COM ENCARGOS COMPLEMENTARES",D94)),J94,"")</f>
        <v/>
      </c>
      <c r="O94" s="81" t="n">
        <f aca="false">IF(N94&lt;&gt;"","",M94)</f>
        <v>36.36</v>
      </c>
      <c r="P94" s="82" t="str">
        <f aca="false">IF(A94="Composição",A93,"")</f>
        <v/>
      </c>
      <c r="Q94" s="81" t="str">
        <f aca="false">IF(P94&lt;&gt;"",SUMIF(L94:L194,L94,N94:N194),"")</f>
        <v/>
      </c>
      <c r="R94" s="81" t="str">
        <f aca="false">IF(P94&lt;&gt;"",SUMIF(L94:L194,L94,O94:O194),"")</f>
        <v/>
      </c>
    </row>
    <row r="95" customFormat="false" ht="38.25" hidden="false" customHeight="true" outlineLevel="0" collapsed="false">
      <c r="A95" s="91" t="s">
        <v>668</v>
      </c>
      <c r="B95" s="92" t="s">
        <v>756</v>
      </c>
      <c r="C95" s="91" t="s">
        <v>664</v>
      </c>
      <c r="D95" s="91" t="s">
        <v>757</v>
      </c>
      <c r="E95" s="91" t="s">
        <v>724</v>
      </c>
      <c r="F95" s="91"/>
      <c r="G95" s="93" t="s">
        <v>729</v>
      </c>
      <c r="H95" s="94" t="n">
        <v>0.2219</v>
      </c>
      <c r="I95" s="95" t="n">
        <f aca="false">SUMIFS('ANALÍTICA AUXILIARES'!J:J,'ANALÍTICA AUXILIARES'!A:A,"Composição",'ANALÍTICA AUXILIARES'!B:B,$B95)</f>
        <v>12.25</v>
      </c>
      <c r="J95" s="95" t="n">
        <f aca="false">TRUNC(H95*I95,2)</f>
        <v>2.71</v>
      </c>
      <c r="L95" s="63" t="n">
        <f aca="false">IF(AND(A96&lt;&gt;"",A95=""),L94+1,L94)</f>
        <v>7</v>
      </c>
      <c r="M95" s="80" t="n">
        <f aca="false">IF(OR(A95="Insumo",A95="Composição Auxiliar"),J95,"")</f>
        <v>2.71</v>
      </c>
      <c r="N95" s="81" t="str">
        <f aca="false">IF(ISNUMBER(SEARCH("COM ENCARGOS COMPLEMENTARES",D95)),J95,"")</f>
        <v/>
      </c>
      <c r="O95" s="81" t="n">
        <f aca="false">IF(N95&lt;&gt;"","",M95)</f>
        <v>2.71</v>
      </c>
      <c r="P95" s="82" t="str">
        <f aca="false">IF(A95="Composição",A94,"")</f>
        <v/>
      </c>
      <c r="Q95" s="81" t="str">
        <f aca="false">IF(P95&lt;&gt;"",SUMIF(L95:L195,L95,N95:N195),"")</f>
        <v/>
      </c>
      <c r="R95" s="81" t="str">
        <f aca="false">IF(P95&lt;&gt;"",SUMIF(L95:L195,L95,O95:O195),"")</f>
        <v/>
      </c>
    </row>
    <row r="96" customFormat="false" ht="38.25" hidden="false" customHeight="true" outlineLevel="0" collapsed="false">
      <c r="A96" s="91" t="s">
        <v>668</v>
      </c>
      <c r="B96" s="92" t="s">
        <v>758</v>
      </c>
      <c r="C96" s="91" t="s">
        <v>664</v>
      </c>
      <c r="D96" s="91" t="s">
        <v>759</v>
      </c>
      <c r="E96" s="91" t="s">
        <v>724</v>
      </c>
      <c r="F96" s="91"/>
      <c r="G96" s="93" t="s">
        <v>729</v>
      </c>
      <c r="H96" s="94" t="n">
        <v>0.9334</v>
      </c>
      <c r="I96" s="95" t="n">
        <f aca="false">SUMIFS('ANALÍTICA AUXILIARES'!J:J,'ANALÍTICA AUXILIARES'!A:A,"Composição",'ANALÍTICA AUXILIARES'!B:B,$B96)</f>
        <v>2.68</v>
      </c>
      <c r="J96" s="95" t="n">
        <f aca="false">TRUNC(H96*I96,2)</f>
        <v>2.5</v>
      </c>
      <c r="L96" s="63" t="n">
        <f aca="false">IF(AND(A97&lt;&gt;"",A96=""),L95+1,L95)</f>
        <v>7</v>
      </c>
      <c r="M96" s="80" t="n">
        <f aca="false">IF(OR(A96="Insumo",A96="Composição Auxiliar"),J96,"")</f>
        <v>2.5</v>
      </c>
      <c r="N96" s="81" t="str">
        <f aca="false">IF(ISNUMBER(SEARCH("COM ENCARGOS COMPLEMENTARES",D96)),J96,"")</f>
        <v/>
      </c>
      <c r="O96" s="81" t="n">
        <f aca="false">IF(N96&lt;&gt;"","",M96)</f>
        <v>2.5</v>
      </c>
      <c r="P96" s="82" t="str">
        <f aca="false">IF(A96="Composição",A95,"")</f>
        <v/>
      </c>
      <c r="Q96" s="81" t="str">
        <f aca="false">IF(P96&lt;&gt;"",SUMIF(L96:L196,L96,N96:N196),"")</f>
        <v/>
      </c>
      <c r="R96" s="81" t="str">
        <f aca="false">IF(P96&lt;&gt;"",SUMIF(L96:L196,L96,O96:O196),"")</f>
        <v/>
      </c>
    </row>
    <row r="97" customFormat="false" ht="51" hidden="false" customHeight="true" outlineLevel="0" collapsed="false">
      <c r="A97" s="91" t="s">
        <v>668</v>
      </c>
      <c r="B97" s="92" t="s">
        <v>760</v>
      </c>
      <c r="C97" s="91" t="s">
        <v>664</v>
      </c>
      <c r="D97" s="91" t="s">
        <v>761</v>
      </c>
      <c r="E97" s="91" t="s">
        <v>751</v>
      </c>
      <c r="F97" s="91"/>
      <c r="G97" s="93" t="s">
        <v>667</v>
      </c>
      <c r="H97" s="94" t="n">
        <v>1.2467</v>
      </c>
      <c r="I97" s="95" t="n">
        <f aca="false">SUMIFS('ANALÍTICA AUXILIARES'!J:J,'ANALÍTICA AUXILIARES'!A:A,"Composição",'ANALÍTICA AUXILIARES'!B:B,$B97)</f>
        <v>25.08</v>
      </c>
      <c r="J97" s="95" t="n">
        <f aca="false">TRUNC(H97*I97,2)</f>
        <v>31.26</v>
      </c>
      <c r="L97" s="63" t="n">
        <f aca="false">IF(AND(A98&lt;&gt;"",A97=""),L96+1,L96)</f>
        <v>7</v>
      </c>
      <c r="M97" s="80" t="n">
        <f aca="false">IF(OR(A97="Insumo",A97="Composição Auxiliar"),J97,"")</f>
        <v>31.26</v>
      </c>
      <c r="N97" s="81" t="str">
        <f aca="false">IF(ISNUMBER(SEARCH("COM ENCARGOS COMPLEMENTARES",D97)),J97,"")</f>
        <v/>
      </c>
      <c r="O97" s="81" t="n">
        <f aca="false">IF(N97&lt;&gt;"","",M97)</f>
        <v>31.26</v>
      </c>
      <c r="P97" s="82" t="str">
        <f aca="false">IF(A97="Composição",A96,"")</f>
        <v/>
      </c>
      <c r="Q97" s="81" t="str">
        <f aca="false">IF(P97&lt;&gt;"",SUMIF(L97:L197,L97,N97:N197),"")</f>
        <v/>
      </c>
      <c r="R97" s="81" t="str">
        <f aca="false">IF(P97&lt;&gt;"",SUMIF(L97:L197,L97,O97:O197),"")</f>
        <v/>
      </c>
    </row>
    <row r="98" customFormat="false" ht="51" hidden="false" customHeight="true" outlineLevel="0" collapsed="false">
      <c r="A98" s="91" t="s">
        <v>668</v>
      </c>
      <c r="B98" s="92" t="s">
        <v>762</v>
      </c>
      <c r="C98" s="91" t="s">
        <v>664</v>
      </c>
      <c r="D98" s="91" t="s">
        <v>763</v>
      </c>
      <c r="E98" s="91" t="s">
        <v>764</v>
      </c>
      <c r="F98" s="91"/>
      <c r="G98" s="93" t="s">
        <v>729</v>
      </c>
      <c r="H98" s="94" t="n">
        <v>0.2219</v>
      </c>
      <c r="I98" s="95" t="n">
        <f aca="false">SUMIFS('ANALÍTICA AUXILIARES'!J:J,'ANALÍTICA AUXILIARES'!A:A,"Composição",'ANALÍTICA AUXILIARES'!B:B,$B98)</f>
        <v>3.68</v>
      </c>
      <c r="J98" s="95" t="n">
        <f aca="false">TRUNC(H98*I98,2)</f>
        <v>0.81</v>
      </c>
      <c r="L98" s="63" t="n">
        <f aca="false">IF(AND(A99&lt;&gt;"",A98=""),L97+1,L97)</f>
        <v>7</v>
      </c>
      <c r="M98" s="80" t="n">
        <f aca="false">IF(OR(A98="Insumo",A98="Composição Auxiliar"),J98,"")</f>
        <v>0.81</v>
      </c>
      <c r="N98" s="81" t="str">
        <f aca="false">IF(ISNUMBER(SEARCH("COM ENCARGOS COMPLEMENTARES",D98)),J98,"")</f>
        <v/>
      </c>
      <c r="O98" s="81" t="n">
        <f aca="false">IF(N98&lt;&gt;"","",M98)</f>
        <v>0.81</v>
      </c>
      <c r="P98" s="82" t="str">
        <f aca="false">IF(A98="Composição",A97,"")</f>
        <v/>
      </c>
      <c r="Q98" s="81" t="str">
        <f aca="false">IF(P98&lt;&gt;"",SUMIF(L98:L198,L98,N98:N198),"")</f>
        <v/>
      </c>
      <c r="R98" s="81" t="str">
        <f aca="false">IF(P98&lt;&gt;"",SUMIF(L98:L198,L98,O98:O198),"")</f>
        <v/>
      </c>
    </row>
    <row r="99" customFormat="false" ht="25.5" hidden="false" customHeight="true" outlineLevel="0" collapsed="false">
      <c r="A99" s="91" t="s">
        <v>668</v>
      </c>
      <c r="B99" s="92" t="s">
        <v>489</v>
      </c>
      <c r="C99" s="91" t="s">
        <v>664</v>
      </c>
      <c r="D99" s="91" t="s">
        <v>765</v>
      </c>
      <c r="E99" s="91" t="s">
        <v>724</v>
      </c>
      <c r="F99" s="91"/>
      <c r="G99" s="93" t="s">
        <v>718</v>
      </c>
      <c r="H99" s="94" t="n">
        <v>0.0331</v>
      </c>
      <c r="I99" s="95" t="n">
        <f aca="false">SUMIFS('ANALÍTICA AUXILIARES'!J:J,'ANALÍTICA AUXILIARES'!A:A,"Composição",'ANALÍTICA AUXILIARES'!B:B,$B99)</f>
        <v>29.45</v>
      </c>
      <c r="J99" s="95" t="n">
        <f aca="false">TRUNC(H99*I99,2)</f>
        <v>0.97</v>
      </c>
      <c r="L99" s="63" t="n">
        <f aca="false">IF(AND(A100&lt;&gt;"",A99=""),L98+1,L98)</f>
        <v>7</v>
      </c>
      <c r="M99" s="80" t="n">
        <f aca="false">IF(OR(A99="Insumo",A99="Composição Auxiliar"),J99,"")</f>
        <v>0.97</v>
      </c>
      <c r="N99" s="81" t="str">
        <f aca="false">IF(ISNUMBER(SEARCH("COM ENCARGOS COMPLEMENTARES",D99)),J99,"")</f>
        <v/>
      </c>
      <c r="O99" s="81" t="n">
        <f aca="false">IF(N99&lt;&gt;"","",M99)</f>
        <v>0.97</v>
      </c>
      <c r="P99" s="82" t="str">
        <f aca="false">IF(A99="Composição",A98,"")</f>
        <v/>
      </c>
      <c r="Q99" s="81" t="str">
        <f aca="false">IF(P99&lt;&gt;"",SUMIF(L99:L199,L99,N99:N199),"")</f>
        <v/>
      </c>
      <c r="R99" s="81" t="str">
        <f aca="false">IF(P99&lt;&gt;"",SUMIF(L99:L199,L99,O99:O199),"")</f>
        <v/>
      </c>
    </row>
    <row r="100" customFormat="false" ht="25.5" hidden="false" customHeight="true" outlineLevel="0" collapsed="false">
      <c r="A100" s="91" t="s">
        <v>668</v>
      </c>
      <c r="B100" s="92" t="s">
        <v>766</v>
      </c>
      <c r="C100" s="91" t="s">
        <v>664</v>
      </c>
      <c r="D100" s="91" t="s">
        <v>767</v>
      </c>
      <c r="E100" s="91" t="s">
        <v>724</v>
      </c>
      <c r="F100" s="91"/>
      <c r="G100" s="93" t="s">
        <v>718</v>
      </c>
      <c r="H100" s="94" t="n">
        <v>0.0331</v>
      </c>
      <c r="I100" s="95" t="n">
        <f aca="false">SUMIFS('ANALÍTICA AUXILIARES'!J:J,'ANALÍTICA AUXILIARES'!A:A,"Composição",'ANALÍTICA AUXILIARES'!B:B,$B100)</f>
        <v>31.52</v>
      </c>
      <c r="J100" s="95" t="n">
        <f aca="false">TRUNC(H100*I100,2)</f>
        <v>1.04</v>
      </c>
      <c r="L100" s="63" t="n">
        <f aca="false">IF(AND(A101&lt;&gt;"",A100=""),L99+1,L99)</f>
        <v>7</v>
      </c>
      <c r="M100" s="80" t="n">
        <f aca="false">IF(OR(A100="Insumo",A100="Composição Auxiliar"),J100,"")</f>
        <v>1.04</v>
      </c>
      <c r="N100" s="81" t="str">
        <f aca="false">IF(ISNUMBER(SEARCH("COM ENCARGOS COMPLEMENTARES",D100)),J100,"")</f>
        <v/>
      </c>
      <c r="O100" s="81" t="n">
        <f aca="false">IF(N100&lt;&gt;"","",M100)</f>
        <v>1.04</v>
      </c>
      <c r="P100" s="82" t="str">
        <f aca="false">IF(A100="Composição",A99,"")</f>
        <v/>
      </c>
      <c r="Q100" s="81" t="str">
        <f aca="false">IF(P100&lt;&gt;"",SUMIF(L100:L200,L100,N100:N200),"")</f>
        <v/>
      </c>
      <c r="R100" s="81" t="str">
        <f aca="false">IF(P100&lt;&gt;"",SUMIF(L100:L200,L100,O100:O200),"")</f>
        <v/>
      </c>
    </row>
    <row r="101" customFormat="false" ht="38.25" hidden="false" customHeight="true" outlineLevel="0" collapsed="false">
      <c r="A101" s="91" t="s">
        <v>668</v>
      </c>
      <c r="B101" s="92" t="s">
        <v>768</v>
      </c>
      <c r="C101" s="91" t="s">
        <v>664</v>
      </c>
      <c r="D101" s="91" t="s">
        <v>769</v>
      </c>
      <c r="E101" s="91" t="s">
        <v>666</v>
      </c>
      <c r="F101" s="91"/>
      <c r="G101" s="93" t="s">
        <v>667</v>
      </c>
      <c r="H101" s="94" t="n">
        <v>0.1195</v>
      </c>
      <c r="I101" s="95" t="n">
        <f aca="false">SUMIFS('ANALÍTICA AUXILIARES'!J:J,'ANALÍTICA AUXILIARES'!A:A,"Composição",'ANALÍTICA AUXILIARES'!B:B,$B101)</f>
        <v>243.91</v>
      </c>
      <c r="J101" s="95" t="n">
        <f aca="false">TRUNC(H101*I101,2)</f>
        <v>29.14</v>
      </c>
      <c r="L101" s="63" t="n">
        <f aca="false">IF(AND(A102&lt;&gt;"",A101=""),L100+1,L100)</f>
        <v>7</v>
      </c>
      <c r="M101" s="80" t="n">
        <f aca="false">IF(OR(A101="Insumo",A101="Composição Auxiliar"),J101,"")</f>
        <v>29.14</v>
      </c>
      <c r="N101" s="81" t="str">
        <f aca="false">IF(ISNUMBER(SEARCH("COM ENCARGOS COMPLEMENTARES",D101)),J101,"")</f>
        <v/>
      </c>
      <c r="O101" s="81" t="n">
        <f aca="false">IF(N101&lt;&gt;"","",M101)</f>
        <v>29.14</v>
      </c>
      <c r="P101" s="82" t="str">
        <f aca="false">IF(A101="Composição",A100,"")</f>
        <v/>
      </c>
      <c r="Q101" s="81" t="str">
        <f aca="false">IF(P101&lt;&gt;"",SUMIF(L101:L201,L101,N101:N201),"")</f>
        <v/>
      </c>
      <c r="R101" s="81" t="str">
        <f aca="false">IF(P101&lt;&gt;"",SUMIF(L101:L201,L101,O101:O201),"")</f>
        <v/>
      </c>
    </row>
    <row r="102" customFormat="false" ht="25.5" hidden="false" customHeight="true" outlineLevel="0" collapsed="false">
      <c r="A102" s="91" t="s">
        <v>668</v>
      </c>
      <c r="B102" s="92" t="s">
        <v>509</v>
      </c>
      <c r="C102" s="91" t="s">
        <v>664</v>
      </c>
      <c r="D102" s="91" t="s">
        <v>770</v>
      </c>
      <c r="E102" s="91" t="s">
        <v>724</v>
      </c>
      <c r="F102" s="91"/>
      <c r="G102" s="93" t="s">
        <v>718</v>
      </c>
      <c r="H102" s="94" t="n">
        <v>0.0166</v>
      </c>
      <c r="I102" s="95" t="n">
        <f aca="false">SUMIFS('ANALÍTICA AUXILIARES'!J:J,'ANALÍTICA AUXILIARES'!A:A,"Composição",'ANALÍTICA AUXILIARES'!B:B,$B102)</f>
        <v>42.78</v>
      </c>
      <c r="J102" s="95" t="n">
        <f aca="false">TRUNC(H102*I102,2)</f>
        <v>0.71</v>
      </c>
      <c r="L102" s="63" t="n">
        <f aca="false">IF(AND(A103&lt;&gt;"",A102=""),L101+1,L101)</f>
        <v>7</v>
      </c>
      <c r="M102" s="80" t="n">
        <f aca="false">IF(OR(A102="Insumo",A102="Composição Auxiliar"),J102,"")</f>
        <v>0.71</v>
      </c>
      <c r="N102" s="81" t="str">
        <f aca="false">IF(ISNUMBER(SEARCH("COM ENCARGOS COMPLEMENTARES",D102)),J102,"")</f>
        <v/>
      </c>
      <c r="O102" s="81" t="n">
        <f aca="false">IF(N102&lt;&gt;"","",M102)</f>
        <v>0.71</v>
      </c>
      <c r="P102" s="82" t="str">
        <f aca="false">IF(A102="Composição",A101,"")</f>
        <v/>
      </c>
      <c r="Q102" s="81" t="str">
        <f aca="false">IF(P102&lt;&gt;"",SUMIF(L102:L202,L102,N102:N202),"")</f>
        <v/>
      </c>
      <c r="R102" s="81" t="str">
        <f aca="false">IF(P102&lt;&gt;"",SUMIF(L102:L202,L102,O102:O202),"")</f>
        <v/>
      </c>
    </row>
    <row r="103" customFormat="false" ht="25.5" hidden="false" customHeight="false" outlineLevel="0" collapsed="false">
      <c r="A103" s="96" t="s">
        <v>679</v>
      </c>
      <c r="B103" s="97" t="s">
        <v>771</v>
      </c>
      <c r="C103" s="96" t="str">
        <f aca="false">VLOOKUP(B103,INSUMOS!$A:$I,2,0)</f>
        <v>SINAPI</v>
      </c>
      <c r="D103" s="96" t="str">
        <f aca="false">VLOOKUP(B103,INSUMOS!$A:$I,3,0)</f>
        <v>EXTINTOR DE INCENDIO PORTATIL COM CARGA DE PO QUIMICO SECO (PQS) DE 4 KG, CLASSE BC</v>
      </c>
      <c r="E103" s="98" t="str">
        <f aca="false">VLOOKUP(B103,INSUMOS!$A:$I,4,0)</f>
        <v>Material</v>
      </c>
      <c r="F103" s="98"/>
      <c r="G103" s="99" t="str">
        <f aca="false">VLOOKUP(B103,INSUMOS!$A:$I,5,0)</f>
        <v>UN</v>
      </c>
      <c r="H103" s="100" t="n">
        <v>0.0166</v>
      </c>
      <c r="I103" s="101" t="n">
        <f aca="false">VLOOKUP(B103,INSUMOS!$A:$I,8,0)</f>
        <v>232.69</v>
      </c>
      <c r="J103" s="101" t="n">
        <f aca="false">TRUNC(H103*I103,2)</f>
        <v>3.86</v>
      </c>
      <c r="L103" s="63" t="n">
        <f aca="false">IF(AND(A104&lt;&gt;"",A103=""),L102+1,L102)</f>
        <v>7</v>
      </c>
      <c r="M103" s="80" t="n">
        <f aca="false">IF(OR(A103="Insumo",A103="Composição Auxiliar"),J103,"")</f>
        <v>3.86</v>
      </c>
      <c r="N103" s="81" t="str">
        <f aca="false">IF(ISNUMBER(SEARCH("COM ENCARGOS COMPLEMENTARES",D103)),J103,"")</f>
        <v/>
      </c>
      <c r="O103" s="81" t="n">
        <f aca="false">IF(N103&lt;&gt;"","",M103)</f>
        <v>3.86</v>
      </c>
      <c r="P103" s="82" t="str">
        <f aca="false">IF(A103="Composição",A102,"")</f>
        <v/>
      </c>
      <c r="Q103" s="81" t="str">
        <f aca="false">IF(P103&lt;&gt;"",SUMIF(L103:L203,L103,N103:N203),"")</f>
        <v/>
      </c>
      <c r="R103" s="81" t="str">
        <f aca="false">IF(P103&lt;&gt;"",SUMIF(L103:L203,L103,O103:O203),"")</f>
        <v/>
      </c>
    </row>
    <row r="104" customFormat="false" ht="25.5" hidden="false" customHeight="false" outlineLevel="0" collapsed="false">
      <c r="A104" s="96" t="s">
        <v>679</v>
      </c>
      <c r="B104" s="97" t="s">
        <v>772</v>
      </c>
      <c r="C104" s="96" t="str">
        <f aca="false">VLOOKUP(B104,INSUMOS!$A:$I,2,0)</f>
        <v>SINAPI</v>
      </c>
      <c r="D104" s="96" t="str">
        <f aca="false">VLOOKUP(B104,INSUMOS!$A:$I,3,0)</f>
        <v>EXTINTOR DE INCENDIO PORTATIL COM CARGA DE AGUA PRESSURIZADA DE 10 L, CLASSE A</v>
      </c>
      <c r="E104" s="98" t="str">
        <f aca="false">VLOOKUP(B104,INSUMOS!$A:$I,4,0)</f>
        <v>Material</v>
      </c>
      <c r="F104" s="98"/>
      <c r="G104" s="99" t="str">
        <f aca="false">VLOOKUP(B104,INSUMOS!$A:$I,5,0)</f>
        <v>UN</v>
      </c>
      <c r="H104" s="100" t="n">
        <v>0.0166</v>
      </c>
      <c r="I104" s="101" t="n">
        <f aca="false">VLOOKUP(B104,INSUMOS!$A:$I,8,0)</f>
        <v>240.62</v>
      </c>
      <c r="J104" s="101" t="n">
        <f aca="false">TRUNC(H104*I104,2)</f>
        <v>3.99</v>
      </c>
      <c r="L104" s="63" t="n">
        <f aca="false">IF(AND(A105&lt;&gt;"",A104=""),L103+1,L103)</f>
        <v>7</v>
      </c>
      <c r="M104" s="80" t="n">
        <f aca="false">IF(OR(A104="Insumo",A104="Composição Auxiliar"),J104,"")</f>
        <v>3.99</v>
      </c>
      <c r="N104" s="81" t="str">
        <f aca="false">IF(ISNUMBER(SEARCH("COM ENCARGOS COMPLEMENTARES",D104)),J104,"")</f>
        <v/>
      </c>
      <c r="O104" s="81" t="n">
        <f aca="false">IF(N104&lt;&gt;"","",M104)</f>
        <v>3.99</v>
      </c>
      <c r="P104" s="82" t="str">
        <f aca="false">IF(A104="Composição",A103,"")</f>
        <v/>
      </c>
      <c r="Q104" s="81" t="str">
        <f aca="false">IF(P104&lt;&gt;"",SUMIF(L104:L204,L104,N104:N204),"")</f>
        <v/>
      </c>
      <c r="R104" s="81" t="str">
        <f aca="false">IF(P104&lt;&gt;"",SUMIF(L104:L204,L104,O104:O204),"")</f>
        <v/>
      </c>
    </row>
    <row r="105" customFormat="false" ht="14.25" hidden="false" customHeight="false" outlineLevel="0" collapsed="false">
      <c r="A105" s="102"/>
      <c r="B105" s="102"/>
      <c r="C105" s="102"/>
      <c r="D105" s="102"/>
      <c r="E105" s="102"/>
      <c r="F105" s="103"/>
      <c r="G105" s="102"/>
      <c r="H105" s="103"/>
      <c r="I105" s="102"/>
      <c r="J105" s="103"/>
      <c r="L105" s="63" t="n">
        <f aca="false">IF(AND(A106&lt;&gt;"",A105=""),L104+1,L104)</f>
        <v>7</v>
      </c>
      <c r="M105" s="80" t="str">
        <f aca="false">IF(OR(A105="Insumo",A105="Composição Auxiliar"),J105,"")</f>
        <v/>
      </c>
      <c r="N105" s="81" t="str">
        <f aca="false">IF(ISNUMBER(SEARCH("COM ENCARGOS COMPLEMENTARES",D105)),J105,"")</f>
        <v/>
      </c>
      <c r="O105" s="81" t="str">
        <f aca="false">IF(N105&lt;&gt;"","",M105)</f>
        <v/>
      </c>
      <c r="P105" s="82" t="str">
        <f aca="false">IF(A105="Composição",A104,"")</f>
        <v/>
      </c>
      <c r="Q105" s="81" t="str">
        <f aca="false">IF(P105&lt;&gt;"",SUMIF(L105:L205,L105,N105:N205),"")</f>
        <v/>
      </c>
      <c r="R105" s="81" t="str">
        <f aca="false">IF(P105&lt;&gt;"",SUMIF(L105:L205,L105,O105:O205),"")</f>
        <v/>
      </c>
    </row>
    <row r="106" customFormat="false" ht="14.25" hidden="false" customHeight="true" outlineLevel="0" collapsed="false">
      <c r="A106" s="102"/>
      <c r="B106" s="102"/>
      <c r="C106" s="102"/>
      <c r="D106" s="102"/>
      <c r="E106" s="102"/>
      <c r="F106" s="103"/>
      <c r="G106" s="102"/>
      <c r="H106" s="104" t="s">
        <v>684</v>
      </c>
      <c r="I106" s="104"/>
      <c r="J106" s="103" t="n">
        <f aca="false">TRUNC(SUMIF(L:L,$L106,M:M)*(1+$J$9),2)</f>
        <v>373.49</v>
      </c>
      <c r="L106" s="63" t="n">
        <f aca="false">IF(AND(A107&lt;&gt;"",A106=""),L105+1,L105)</f>
        <v>7</v>
      </c>
      <c r="M106" s="80" t="str">
        <f aca="false">IF(OR(A106="Insumo",A106="Composição Auxiliar"),J106,"")</f>
        <v/>
      </c>
      <c r="N106" s="81" t="str">
        <f aca="false">IF(ISNUMBER(SEARCH("COM ENCARGOS COMPLEMENTARES",D106)),J106,"")</f>
        <v/>
      </c>
      <c r="O106" s="81" t="str">
        <f aca="false">IF(N106&lt;&gt;"","",M106)</f>
        <v/>
      </c>
      <c r="P106" s="82" t="str">
        <f aca="false">IF(A106="Composição",A105,"")</f>
        <v/>
      </c>
      <c r="Q106" s="81" t="str">
        <f aca="false">IF(P106&lt;&gt;"",SUMIF(L106:L206,L106,N106:N206),"")</f>
        <v/>
      </c>
      <c r="R106" s="81" t="str">
        <f aca="false">IF(P106&lt;&gt;"",SUMIF(L106:L206,L106,O106:O206),"")</f>
        <v/>
      </c>
    </row>
    <row r="107" customFormat="false" ht="15" hidden="false" customHeight="false" outlineLevel="0" collapsed="false">
      <c r="A107" s="105"/>
      <c r="B107" s="105"/>
      <c r="C107" s="105"/>
      <c r="D107" s="105"/>
      <c r="E107" s="105"/>
      <c r="F107" s="105"/>
      <c r="G107" s="105" t="s">
        <v>685</v>
      </c>
      <c r="H107" s="106" t="s">
        <v>773</v>
      </c>
      <c r="I107" s="105" t="s">
        <v>687</v>
      </c>
      <c r="J107" s="107" t="n">
        <f aca="false">TRUNC(J106*H107,2)</f>
        <v>7469.8</v>
      </c>
      <c r="L107" s="63" t="n">
        <f aca="false">IF(AND(A108&lt;&gt;"",A107=""),L106+1,L106)</f>
        <v>7</v>
      </c>
      <c r="M107" s="80" t="str">
        <f aca="false">IF(OR(A107="Insumo",A107="Composição Auxiliar"),J107,"")</f>
        <v/>
      </c>
      <c r="N107" s="81" t="str">
        <f aca="false">IF(ISNUMBER(SEARCH("COM ENCARGOS COMPLEMENTARES",D107)),J107,"")</f>
        <v/>
      </c>
      <c r="O107" s="81" t="str">
        <f aca="false">IF(N107&lt;&gt;"","",M107)</f>
        <v/>
      </c>
      <c r="P107" s="82" t="str">
        <f aca="false">IF(A107="Composição",A106,"")</f>
        <v/>
      </c>
      <c r="Q107" s="81" t="str">
        <f aca="false">IF(P107&lt;&gt;"",SUMIF(L107:L207,L107,N107:N207),"")</f>
        <v/>
      </c>
      <c r="R107" s="81" t="str">
        <f aca="false">IF(P107&lt;&gt;"",SUMIF(L107:L207,L107,O107:O207),"")</f>
        <v/>
      </c>
    </row>
    <row r="108" customFormat="false" ht="15" hidden="false" customHeight="false" outlineLevel="0" collapsed="false">
      <c r="A108" s="108"/>
      <c r="B108" s="108"/>
      <c r="C108" s="108"/>
      <c r="D108" s="108"/>
      <c r="E108" s="108"/>
      <c r="F108" s="108"/>
      <c r="G108" s="108"/>
      <c r="H108" s="108"/>
      <c r="I108" s="108"/>
      <c r="J108" s="108"/>
      <c r="L108" s="63" t="n">
        <f aca="false">IF(AND(A109&lt;&gt;"",A108=""),L107+1,L107)</f>
        <v>8</v>
      </c>
      <c r="M108" s="80" t="str">
        <f aca="false">IF(OR(A108="Insumo",A108="Composição Auxiliar"),J108,"")</f>
        <v/>
      </c>
      <c r="N108" s="81" t="str">
        <f aca="false">IF(ISNUMBER(SEARCH("COM ENCARGOS COMPLEMENTARES",D108)),J108,"")</f>
        <v/>
      </c>
      <c r="O108" s="81" t="str">
        <f aca="false">IF(N108&lt;&gt;"","",M108)</f>
        <v/>
      </c>
      <c r="P108" s="82" t="str">
        <f aca="false">IF(A108="Composição",A107,"")</f>
        <v/>
      </c>
      <c r="Q108" s="81" t="str">
        <f aca="false">IF(P108&lt;&gt;"",SUMIF(L108:L208,L108,N108:N208),"")</f>
        <v/>
      </c>
      <c r="R108" s="81" t="str">
        <f aca="false">IF(P108&lt;&gt;"",SUMIF(L108:L208,L108,O108:O208),"")</f>
        <v/>
      </c>
    </row>
    <row r="109" customFormat="false" ht="15" hidden="false" customHeight="true" outlineLevel="0" collapsed="false">
      <c r="A109" s="83" t="s">
        <v>46</v>
      </c>
      <c r="B109" s="84" t="s">
        <v>655</v>
      </c>
      <c r="C109" s="83" t="s">
        <v>656</v>
      </c>
      <c r="D109" s="83" t="s">
        <v>657</v>
      </c>
      <c r="E109" s="83" t="s">
        <v>658</v>
      </c>
      <c r="F109" s="83"/>
      <c r="G109" s="85" t="s">
        <v>659</v>
      </c>
      <c r="H109" s="84" t="s">
        <v>660</v>
      </c>
      <c r="I109" s="84" t="s">
        <v>661</v>
      </c>
      <c r="J109" s="84" t="s">
        <v>662</v>
      </c>
      <c r="L109" s="63" t="n">
        <f aca="false">IF(AND(A110&lt;&gt;"",A109=""),L108+1,L108)</f>
        <v>8</v>
      </c>
      <c r="M109" s="80" t="str">
        <f aca="false">IF(OR(A109="Insumo",A109="Composição Auxiliar"),J109,"")</f>
        <v/>
      </c>
      <c r="N109" s="81" t="str">
        <f aca="false">IF(ISNUMBER(SEARCH("COM ENCARGOS COMPLEMENTARES",D109)),J109,"")</f>
        <v/>
      </c>
      <c r="O109" s="81" t="str">
        <f aca="false">IF(N109&lt;&gt;"","",M109)</f>
        <v/>
      </c>
      <c r="P109" s="82" t="str">
        <f aca="false">IF(A109="Composição",A108,"")</f>
        <v/>
      </c>
      <c r="Q109" s="81" t="str">
        <f aca="false">IF(P109&lt;&gt;"",SUMIF(L109:L209,L109,N109:N209),"")</f>
        <v/>
      </c>
      <c r="R109" s="81" t="str">
        <f aca="false">IF(P109&lt;&gt;"",SUMIF(L109:L209,L109,O109:O209),"")</f>
        <v/>
      </c>
    </row>
    <row r="110" customFormat="false" ht="38.25" hidden="false" customHeight="true" outlineLevel="0" collapsed="false">
      <c r="A110" s="86" t="s">
        <v>663</v>
      </c>
      <c r="B110" s="87" t="s">
        <v>47</v>
      </c>
      <c r="C110" s="86" t="s">
        <v>664</v>
      </c>
      <c r="D110" s="86" t="s">
        <v>774</v>
      </c>
      <c r="E110" s="86" t="s">
        <v>666</v>
      </c>
      <c r="F110" s="86"/>
      <c r="G110" s="88" t="s">
        <v>667</v>
      </c>
      <c r="H110" s="89" t="n">
        <v>1</v>
      </c>
      <c r="I110" s="90" t="n">
        <f aca="false">SUMIF(L:L,$L110,M:M)</f>
        <v>468.4</v>
      </c>
      <c r="J110" s="90" t="n">
        <f aca="false">TRUNC(H110*I110,2)</f>
        <v>468.4</v>
      </c>
      <c r="L110" s="63" t="n">
        <f aca="false">IF(AND(A111&lt;&gt;"",A110=""),L109+1,L109)</f>
        <v>8</v>
      </c>
      <c r="M110" s="80" t="str">
        <f aca="false">IF(OR(A110="Insumo",A110="Composição Auxiliar"),J110,"")</f>
        <v/>
      </c>
      <c r="N110" s="81" t="str">
        <f aca="false">IF(ISNUMBER(SEARCH("COM ENCARGOS COMPLEMENTARES",D110)),J110,"")</f>
        <v/>
      </c>
      <c r="O110" s="81" t="str">
        <f aca="false">IF(N110&lt;&gt;"","",M110)</f>
        <v/>
      </c>
      <c r="P110" s="82" t="str">
        <f aca="false">IF(A110="Composição",A109,"")</f>
        <v> 1.2.7 </v>
      </c>
      <c r="Q110" s="81" t="n">
        <f aca="false">IF(P110&lt;&gt;"",SUMIF(L110:L210,L110,N110:N210),"")</f>
        <v>0</v>
      </c>
      <c r="R110" s="81" t="n">
        <f aca="false">IF(P110&lt;&gt;"",SUMIF(L110:L210,L110,O110:O210),"")</f>
        <v>468.4</v>
      </c>
    </row>
    <row r="111" customFormat="false" ht="25.5" hidden="false" customHeight="true" outlineLevel="0" collapsed="false">
      <c r="A111" s="91" t="s">
        <v>668</v>
      </c>
      <c r="B111" s="92" t="s">
        <v>740</v>
      </c>
      <c r="C111" s="91" t="s">
        <v>664</v>
      </c>
      <c r="D111" s="91" t="s">
        <v>741</v>
      </c>
      <c r="E111" s="91" t="s">
        <v>724</v>
      </c>
      <c r="F111" s="91"/>
      <c r="G111" s="93" t="s">
        <v>718</v>
      </c>
      <c r="H111" s="94" t="n">
        <v>0.2899</v>
      </c>
      <c r="I111" s="95" t="n">
        <f aca="false">SUMIFS('ANALÍTICA AUXILIARES'!J:J,'ANALÍTICA AUXILIARES'!A:A,"Composição",'ANALÍTICA AUXILIARES'!B:B,$B111)</f>
        <v>28.24</v>
      </c>
      <c r="J111" s="95" t="n">
        <f aca="false">TRUNC(H111*I111,2)</f>
        <v>8.18</v>
      </c>
      <c r="L111" s="63" t="n">
        <f aca="false">IF(AND(A112&lt;&gt;"",A111=""),L110+1,L110)</f>
        <v>8</v>
      </c>
      <c r="M111" s="80" t="n">
        <f aca="false">IF(OR(A111="Insumo",A111="Composição Auxiliar"),J111,"")</f>
        <v>8.18</v>
      </c>
      <c r="N111" s="81" t="str">
        <f aca="false">IF(ISNUMBER(SEARCH("COM ENCARGOS COMPLEMENTARES",D111)),J111,"")</f>
        <v/>
      </c>
      <c r="O111" s="81" t="n">
        <f aca="false">IF(N111&lt;&gt;"","",M111)</f>
        <v>8.18</v>
      </c>
      <c r="P111" s="82" t="str">
        <f aca="false">IF(A111="Composição",A110,"")</f>
        <v/>
      </c>
      <c r="Q111" s="81" t="str">
        <f aca="false">IF(P111&lt;&gt;"",SUMIF(L111:L211,L111,N111:N211),"")</f>
        <v/>
      </c>
      <c r="R111" s="81" t="str">
        <f aca="false">IF(P111&lt;&gt;"",SUMIF(L111:L211,L111,O111:O211),"")</f>
        <v/>
      </c>
    </row>
    <row r="112" customFormat="false" ht="25.5" hidden="false" customHeight="true" outlineLevel="0" collapsed="false">
      <c r="A112" s="91" t="s">
        <v>668</v>
      </c>
      <c r="B112" s="92" t="s">
        <v>736</v>
      </c>
      <c r="C112" s="91" t="s">
        <v>664</v>
      </c>
      <c r="D112" s="91" t="s">
        <v>737</v>
      </c>
      <c r="E112" s="91" t="s">
        <v>724</v>
      </c>
      <c r="F112" s="91"/>
      <c r="G112" s="93" t="s">
        <v>729</v>
      </c>
      <c r="H112" s="94" t="n">
        <v>0.4831</v>
      </c>
      <c r="I112" s="95" t="n">
        <f aca="false">SUMIFS('ANALÍTICA AUXILIARES'!J:J,'ANALÍTICA AUXILIARES'!A:A,"Composição",'ANALÍTICA AUXILIARES'!B:B,$B112)</f>
        <v>13.74</v>
      </c>
      <c r="J112" s="95" t="n">
        <f aca="false">TRUNC(H112*I112,2)</f>
        <v>6.63</v>
      </c>
      <c r="L112" s="63" t="n">
        <f aca="false">IF(AND(A113&lt;&gt;"",A112=""),L111+1,L111)</f>
        <v>8</v>
      </c>
      <c r="M112" s="80" t="n">
        <f aca="false">IF(OR(A112="Insumo",A112="Composição Auxiliar"),J112,"")</f>
        <v>6.63</v>
      </c>
      <c r="N112" s="81" t="str">
        <f aca="false">IF(ISNUMBER(SEARCH("COM ENCARGOS COMPLEMENTARES",D112)),J112,"")</f>
        <v/>
      </c>
      <c r="O112" s="81" t="n">
        <f aca="false">IF(N112&lt;&gt;"","",M112)</f>
        <v>6.63</v>
      </c>
      <c r="P112" s="82" t="str">
        <f aca="false">IF(A112="Composição",A111,"")</f>
        <v/>
      </c>
      <c r="Q112" s="81" t="str">
        <f aca="false">IF(P112&lt;&gt;"",SUMIF(L112:L212,L112,N112:N212),"")</f>
        <v/>
      </c>
      <c r="R112" s="81" t="str">
        <f aca="false">IF(P112&lt;&gt;"",SUMIF(L112:L212,L112,O112:O212),"")</f>
        <v/>
      </c>
    </row>
    <row r="113" customFormat="false" ht="51" hidden="false" customHeight="true" outlineLevel="0" collapsed="false">
      <c r="A113" s="91" t="s">
        <v>668</v>
      </c>
      <c r="B113" s="92" t="s">
        <v>760</v>
      </c>
      <c r="C113" s="91" t="s">
        <v>664</v>
      </c>
      <c r="D113" s="91" t="s">
        <v>761</v>
      </c>
      <c r="E113" s="91" t="s">
        <v>751</v>
      </c>
      <c r="F113" s="91"/>
      <c r="G113" s="93" t="s">
        <v>667</v>
      </c>
      <c r="H113" s="94" t="n">
        <v>1.9256</v>
      </c>
      <c r="I113" s="95" t="n">
        <f aca="false">SUMIFS('ANALÍTICA AUXILIARES'!J:J,'ANALÍTICA AUXILIARES'!A:A,"Composição",'ANALÍTICA AUXILIARES'!B:B,$B113)</f>
        <v>25.08</v>
      </c>
      <c r="J113" s="95" t="n">
        <f aca="false">TRUNC(H113*I113,2)</f>
        <v>48.29</v>
      </c>
      <c r="L113" s="63" t="n">
        <f aca="false">IF(AND(A114&lt;&gt;"",A113=""),L112+1,L112)</f>
        <v>8</v>
      </c>
      <c r="M113" s="80" t="n">
        <f aca="false">IF(OR(A113="Insumo",A113="Composição Auxiliar"),J113,"")</f>
        <v>48.29</v>
      </c>
      <c r="N113" s="81" t="str">
        <f aca="false">IF(ISNUMBER(SEARCH("COM ENCARGOS COMPLEMENTARES",D113)),J113,"")</f>
        <v/>
      </c>
      <c r="O113" s="81" t="n">
        <f aca="false">IF(N113&lt;&gt;"","",M113)</f>
        <v>48.29</v>
      </c>
      <c r="P113" s="82" t="str">
        <f aca="false">IF(A113="Composição",A112,"")</f>
        <v/>
      </c>
      <c r="Q113" s="81" t="str">
        <f aca="false">IF(P113&lt;&gt;"",SUMIF(L113:L213,L113,N113:N213),"")</f>
        <v/>
      </c>
      <c r="R113" s="81" t="str">
        <f aca="false">IF(P113&lt;&gt;"",SUMIF(L113:L213,L113,O113:O213),"")</f>
        <v/>
      </c>
    </row>
    <row r="114" customFormat="false" ht="38.25" hidden="false" customHeight="true" outlineLevel="0" collapsed="false">
      <c r="A114" s="91" t="s">
        <v>668</v>
      </c>
      <c r="B114" s="92" t="s">
        <v>722</v>
      </c>
      <c r="C114" s="91" t="s">
        <v>664</v>
      </c>
      <c r="D114" s="91" t="s">
        <v>723</v>
      </c>
      <c r="E114" s="91" t="s">
        <v>724</v>
      </c>
      <c r="F114" s="91"/>
      <c r="G114" s="93" t="s">
        <v>718</v>
      </c>
      <c r="H114" s="94" t="n">
        <v>0.1932</v>
      </c>
      <c r="I114" s="95" t="n">
        <f aca="false">SUMIFS('ANALÍTICA AUXILIARES'!J:J,'ANALÍTICA AUXILIARES'!A:A,"Composição",'ANALÍTICA AUXILIARES'!B:B,$B114)</f>
        <v>146.84</v>
      </c>
      <c r="J114" s="95" t="n">
        <f aca="false">TRUNC(H114*I114,2)</f>
        <v>28.36</v>
      </c>
      <c r="L114" s="63" t="n">
        <f aca="false">IF(AND(A115&lt;&gt;"",A114=""),L113+1,L113)</f>
        <v>8</v>
      </c>
      <c r="M114" s="80" t="n">
        <f aca="false">IF(OR(A114="Insumo",A114="Composição Auxiliar"),J114,"")</f>
        <v>28.36</v>
      </c>
      <c r="N114" s="81" t="str">
        <f aca="false">IF(ISNUMBER(SEARCH("COM ENCARGOS COMPLEMENTARES",D114)),J114,"")</f>
        <v/>
      </c>
      <c r="O114" s="81" t="n">
        <f aca="false">IF(N114&lt;&gt;"","",M114)</f>
        <v>28.36</v>
      </c>
      <c r="P114" s="82" t="str">
        <f aca="false">IF(A114="Composição",A113,"")</f>
        <v/>
      </c>
      <c r="Q114" s="81" t="str">
        <f aca="false">IF(P114&lt;&gt;"",SUMIF(L114:L214,L114,N114:N214),"")</f>
        <v/>
      </c>
      <c r="R114" s="81" t="str">
        <f aca="false">IF(P114&lt;&gt;"",SUMIF(L114:L214,L114,O114:O214),"")</f>
        <v/>
      </c>
    </row>
    <row r="115" customFormat="false" ht="25.5" hidden="false" customHeight="true" outlineLevel="0" collapsed="false">
      <c r="A115" s="91" t="s">
        <v>668</v>
      </c>
      <c r="B115" s="92" t="s">
        <v>264</v>
      </c>
      <c r="C115" s="91" t="s">
        <v>664</v>
      </c>
      <c r="D115" s="91" t="s">
        <v>732</v>
      </c>
      <c r="E115" s="91" t="s">
        <v>733</v>
      </c>
      <c r="F115" s="91"/>
      <c r="G115" s="93" t="s">
        <v>667</v>
      </c>
      <c r="H115" s="94" t="n">
        <v>0.4761</v>
      </c>
      <c r="I115" s="95" t="n">
        <f aca="false">SUMIFS('ANALÍTICA AUXILIARES'!J:J,'ANALÍTICA AUXILIARES'!A:A,"Composição",'ANALÍTICA AUXILIARES'!B:B,$B115)</f>
        <v>11.84</v>
      </c>
      <c r="J115" s="95" t="n">
        <f aca="false">TRUNC(H115*I115,2)</f>
        <v>5.63</v>
      </c>
      <c r="L115" s="63" t="n">
        <f aca="false">IF(AND(A116&lt;&gt;"",A115=""),L114+1,L114)</f>
        <v>8</v>
      </c>
      <c r="M115" s="80" t="n">
        <f aca="false">IF(OR(A115="Insumo",A115="Composição Auxiliar"),J115,"")</f>
        <v>5.63</v>
      </c>
      <c r="N115" s="81" t="str">
        <f aca="false">IF(ISNUMBER(SEARCH("COM ENCARGOS COMPLEMENTARES",D115)),J115,"")</f>
        <v/>
      </c>
      <c r="O115" s="81" t="n">
        <f aca="false">IF(N115&lt;&gt;"","",M115)</f>
        <v>5.63</v>
      </c>
      <c r="P115" s="82" t="str">
        <f aca="false">IF(A115="Composição",A114,"")</f>
        <v/>
      </c>
      <c r="Q115" s="81" t="str">
        <f aca="false">IF(P115&lt;&gt;"",SUMIF(L115:L215,L115,N115:N215),"")</f>
        <v/>
      </c>
      <c r="R115" s="81" t="str">
        <f aca="false">IF(P115&lt;&gt;"",SUMIF(L115:L215,L115,O115:O215),"")</f>
        <v/>
      </c>
    </row>
    <row r="116" customFormat="false" ht="38.25" hidden="false" customHeight="true" outlineLevel="0" collapsed="false">
      <c r="A116" s="91" t="s">
        <v>668</v>
      </c>
      <c r="B116" s="92" t="s">
        <v>746</v>
      </c>
      <c r="C116" s="91" t="s">
        <v>664</v>
      </c>
      <c r="D116" s="91" t="s">
        <v>747</v>
      </c>
      <c r="E116" s="91" t="s">
        <v>724</v>
      </c>
      <c r="F116" s="91"/>
      <c r="G116" s="93" t="s">
        <v>718</v>
      </c>
      <c r="H116" s="94" t="n">
        <v>0.0966</v>
      </c>
      <c r="I116" s="95" t="n">
        <f aca="false">SUMIFS('ANALÍTICA AUXILIARES'!J:J,'ANALÍTICA AUXILIARES'!A:A,"Composição",'ANALÍTICA AUXILIARES'!B:B,$B116)</f>
        <v>76.35</v>
      </c>
      <c r="J116" s="95" t="n">
        <f aca="false">TRUNC(H116*I116,2)</f>
        <v>7.37</v>
      </c>
      <c r="L116" s="63" t="n">
        <f aca="false">IF(AND(A117&lt;&gt;"",A116=""),L115+1,L115)</f>
        <v>8</v>
      </c>
      <c r="M116" s="80" t="n">
        <f aca="false">IF(OR(A116="Insumo",A116="Composição Auxiliar"),J116,"")</f>
        <v>7.37</v>
      </c>
      <c r="N116" s="81" t="str">
        <f aca="false">IF(ISNUMBER(SEARCH("COM ENCARGOS COMPLEMENTARES",D116)),J116,"")</f>
        <v/>
      </c>
      <c r="O116" s="81" t="n">
        <f aca="false">IF(N116&lt;&gt;"","",M116)</f>
        <v>7.37</v>
      </c>
      <c r="P116" s="82" t="str">
        <f aca="false">IF(A116="Composição",A115,"")</f>
        <v/>
      </c>
      <c r="Q116" s="81" t="str">
        <f aca="false">IF(P116&lt;&gt;"",SUMIF(L116:L216,L116,N116:N216),"")</f>
        <v/>
      </c>
      <c r="R116" s="81" t="str">
        <f aca="false">IF(P116&lt;&gt;"",SUMIF(L116:L216,L116,O116:O216),"")</f>
        <v/>
      </c>
    </row>
    <row r="117" customFormat="false" ht="38.25" hidden="false" customHeight="true" outlineLevel="0" collapsed="false">
      <c r="A117" s="91" t="s">
        <v>668</v>
      </c>
      <c r="B117" s="92" t="s">
        <v>756</v>
      </c>
      <c r="C117" s="91" t="s">
        <v>664</v>
      </c>
      <c r="D117" s="91" t="s">
        <v>757</v>
      </c>
      <c r="E117" s="91" t="s">
        <v>724</v>
      </c>
      <c r="F117" s="91"/>
      <c r="G117" s="93" t="s">
        <v>729</v>
      </c>
      <c r="H117" s="94" t="n">
        <v>0.4638</v>
      </c>
      <c r="I117" s="95" t="n">
        <f aca="false">SUMIFS('ANALÍTICA AUXILIARES'!J:J,'ANALÍTICA AUXILIARES'!A:A,"Composição",'ANALÍTICA AUXILIARES'!B:B,$B117)</f>
        <v>12.25</v>
      </c>
      <c r="J117" s="95" t="n">
        <f aca="false">TRUNC(H117*I117,2)</f>
        <v>5.68</v>
      </c>
      <c r="L117" s="63" t="n">
        <f aca="false">IF(AND(A118&lt;&gt;"",A117=""),L116+1,L116)</f>
        <v>8</v>
      </c>
      <c r="M117" s="80" t="n">
        <f aca="false">IF(OR(A117="Insumo",A117="Composição Auxiliar"),J117,"")</f>
        <v>5.68</v>
      </c>
      <c r="N117" s="81" t="str">
        <f aca="false">IF(ISNUMBER(SEARCH("COM ENCARGOS COMPLEMENTARES",D117)),J117,"")</f>
        <v/>
      </c>
      <c r="O117" s="81" t="n">
        <f aca="false">IF(N117&lt;&gt;"","",M117)</f>
        <v>5.68</v>
      </c>
      <c r="P117" s="82" t="str">
        <f aca="false">IF(A117="Composição",A116,"")</f>
        <v/>
      </c>
      <c r="Q117" s="81" t="str">
        <f aca="false">IF(P117&lt;&gt;"",SUMIF(L117:L217,L117,N117:N217),"")</f>
        <v/>
      </c>
      <c r="R117" s="81" t="str">
        <f aca="false">IF(P117&lt;&gt;"",SUMIF(L117:L217,L117,O117:O217),"")</f>
        <v/>
      </c>
    </row>
    <row r="118" customFormat="false" ht="25.5" hidden="false" customHeight="true" outlineLevel="0" collapsed="false">
      <c r="A118" s="91" t="s">
        <v>668</v>
      </c>
      <c r="B118" s="92" t="s">
        <v>754</v>
      </c>
      <c r="C118" s="91" t="s">
        <v>664</v>
      </c>
      <c r="D118" s="91" t="s">
        <v>755</v>
      </c>
      <c r="E118" s="91" t="s">
        <v>675</v>
      </c>
      <c r="F118" s="91"/>
      <c r="G118" s="93" t="s">
        <v>667</v>
      </c>
      <c r="H118" s="94" t="n">
        <v>1.9256</v>
      </c>
      <c r="I118" s="95" t="n">
        <f aca="false">SUMIFS('ANALÍTICA AUXILIARES'!J:J,'ANALÍTICA AUXILIARES'!A:A,"Composição",'ANALÍTICA AUXILIARES'!B:B,$B118)</f>
        <v>29.17</v>
      </c>
      <c r="J118" s="95" t="n">
        <f aca="false">TRUNC(H118*I118,2)</f>
        <v>56.16</v>
      </c>
      <c r="L118" s="63" t="n">
        <f aca="false">IF(AND(A119&lt;&gt;"",A118=""),L117+1,L117)</f>
        <v>8</v>
      </c>
      <c r="M118" s="80" t="n">
        <f aca="false">IF(OR(A118="Insumo",A118="Composição Auxiliar"),J118,"")</f>
        <v>56.16</v>
      </c>
      <c r="N118" s="81" t="str">
        <f aca="false">IF(ISNUMBER(SEARCH("COM ENCARGOS COMPLEMENTARES",D118)),J118,"")</f>
        <v/>
      </c>
      <c r="O118" s="81" t="n">
        <f aca="false">IF(N118&lt;&gt;"","",M118)</f>
        <v>56.16</v>
      </c>
      <c r="P118" s="82" t="str">
        <f aca="false">IF(A118="Composição",A117,"")</f>
        <v/>
      </c>
      <c r="Q118" s="81" t="str">
        <f aca="false">IF(P118&lt;&gt;"",SUMIF(L118:L218,L118,N118:N218),"")</f>
        <v/>
      </c>
      <c r="R118" s="81" t="str">
        <f aca="false">IF(P118&lt;&gt;"",SUMIF(L118:L218,L118,O118:O218),"")</f>
        <v/>
      </c>
    </row>
    <row r="119" customFormat="false" ht="38.25" hidden="false" customHeight="true" outlineLevel="0" collapsed="false">
      <c r="A119" s="91" t="s">
        <v>668</v>
      </c>
      <c r="B119" s="92" t="s">
        <v>742</v>
      </c>
      <c r="C119" s="91" t="s">
        <v>664</v>
      </c>
      <c r="D119" s="91" t="s">
        <v>743</v>
      </c>
      <c r="E119" s="91" t="s">
        <v>666</v>
      </c>
      <c r="F119" s="91"/>
      <c r="G119" s="93" t="s">
        <v>667</v>
      </c>
      <c r="H119" s="94" t="n">
        <v>0.1508</v>
      </c>
      <c r="I119" s="95" t="n">
        <f aca="false">SUMIFS('ANALÍTICA AUXILIARES'!J:J,'ANALÍTICA AUXILIARES'!A:A,"Composição",'ANALÍTICA AUXILIARES'!B:B,$B119)</f>
        <v>191.85</v>
      </c>
      <c r="J119" s="95" t="n">
        <f aca="false">TRUNC(H119*I119,2)</f>
        <v>28.93</v>
      </c>
      <c r="L119" s="63" t="n">
        <f aca="false">IF(AND(A120&lt;&gt;"",A119=""),L118+1,L118)</f>
        <v>8</v>
      </c>
      <c r="M119" s="80" t="n">
        <f aca="false">IF(OR(A119="Insumo",A119="Composição Auxiliar"),J119,"")</f>
        <v>28.93</v>
      </c>
      <c r="N119" s="81" t="str">
        <f aca="false">IF(ISNUMBER(SEARCH("COM ENCARGOS COMPLEMENTARES",D119)),J119,"")</f>
        <v/>
      </c>
      <c r="O119" s="81" t="n">
        <f aca="false">IF(N119&lt;&gt;"","",M119)</f>
        <v>28.93</v>
      </c>
      <c r="P119" s="82" t="str">
        <f aca="false">IF(A119="Composição",A118,"")</f>
        <v/>
      </c>
      <c r="Q119" s="81" t="str">
        <f aca="false">IF(P119&lt;&gt;"",SUMIF(L119:L219,L119,N119:N219),"")</f>
        <v/>
      </c>
      <c r="R119" s="81" t="str">
        <f aca="false">IF(P119&lt;&gt;"",SUMIF(L119:L219,L119,O119:O219),"")</f>
        <v/>
      </c>
    </row>
    <row r="120" customFormat="false" ht="25.5" hidden="false" customHeight="true" outlineLevel="0" collapsed="false">
      <c r="A120" s="91" t="s">
        <v>668</v>
      </c>
      <c r="B120" s="92" t="s">
        <v>487</v>
      </c>
      <c r="C120" s="91" t="s">
        <v>664</v>
      </c>
      <c r="D120" s="91" t="s">
        <v>775</v>
      </c>
      <c r="E120" s="91" t="s">
        <v>724</v>
      </c>
      <c r="F120" s="91"/>
      <c r="G120" s="93" t="s">
        <v>718</v>
      </c>
      <c r="H120" s="94" t="n">
        <v>0.2899</v>
      </c>
      <c r="I120" s="95" t="n">
        <f aca="false">SUMIFS('ANALÍTICA AUXILIARES'!J:J,'ANALÍTICA AUXILIARES'!A:A,"Composição",'ANALÍTICA AUXILIARES'!B:B,$B120)</f>
        <v>45.5</v>
      </c>
      <c r="J120" s="95" t="n">
        <f aca="false">TRUNC(H120*I120,2)</f>
        <v>13.19</v>
      </c>
      <c r="L120" s="63" t="n">
        <f aca="false">IF(AND(A121&lt;&gt;"",A120=""),L119+1,L119)</f>
        <v>8</v>
      </c>
      <c r="M120" s="80" t="n">
        <f aca="false">IF(OR(A120="Insumo",A120="Composição Auxiliar"),J120,"")</f>
        <v>13.19</v>
      </c>
      <c r="N120" s="81" t="str">
        <f aca="false">IF(ISNUMBER(SEARCH("COM ENCARGOS COMPLEMENTARES",D120)),J120,"")</f>
        <v/>
      </c>
      <c r="O120" s="81" t="n">
        <f aca="false">IF(N120&lt;&gt;"","",M120)</f>
        <v>13.19</v>
      </c>
      <c r="P120" s="82" t="str">
        <f aca="false">IF(A120="Composição",A119,"")</f>
        <v/>
      </c>
      <c r="Q120" s="81" t="str">
        <f aca="false">IF(P120&lt;&gt;"",SUMIF(L120:L220,L120,N120:N220),"")</f>
        <v/>
      </c>
      <c r="R120" s="81" t="str">
        <f aca="false">IF(P120&lt;&gt;"",SUMIF(L120:L220,L120,O120:O220),"")</f>
        <v/>
      </c>
    </row>
    <row r="121" customFormat="false" ht="38.25" hidden="false" customHeight="true" outlineLevel="0" collapsed="false">
      <c r="A121" s="91" t="s">
        <v>668</v>
      </c>
      <c r="B121" s="92" t="s">
        <v>744</v>
      </c>
      <c r="C121" s="91" t="s">
        <v>664</v>
      </c>
      <c r="D121" s="91" t="s">
        <v>745</v>
      </c>
      <c r="E121" s="91" t="s">
        <v>666</v>
      </c>
      <c r="F121" s="91"/>
      <c r="G121" s="93" t="s">
        <v>667</v>
      </c>
      <c r="H121" s="94" t="n">
        <v>0.0966</v>
      </c>
      <c r="I121" s="95" t="n">
        <f aca="false">SUMIFS('ANALÍTICA AUXILIARES'!J:J,'ANALÍTICA AUXILIARES'!A:A,"Composição",'ANALÍTICA AUXILIARES'!B:B,$B121)</f>
        <v>159.97</v>
      </c>
      <c r="J121" s="95" t="n">
        <f aca="false">TRUNC(H121*I121,2)</f>
        <v>15.45</v>
      </c>
      <c r="L121" s="63" t="n">
        <f aca="false">IF(AND(A122&lt;&gt;"",A121=""),L120+1,L120)</f>
        <v>8</v>
      </c>
      <c r="M121" s="80" t="n">
        <f aca="false">IF(OR(A121="Insumo",A121="Composição Auxiliar"),J121,"")</f>
        <v>15.45</v>
      </c>
      <c r="N121" s="81" t="str">
        <f aca="false">IF(ISNUMBER(SEARCH("COM ENCARGOS COMPLEMENTARES",D121)),J121,"")</f>
        <v/>
      </c>
      <c r="O121" s="81" t="n">
        <f aca="false">IF(N121&lt;&gt;"","",M121)</f>
        <v>15.45</v>
      </c>
      <c r="P121" s="82" t="str">
        <f aca="false">IF(A121="Composição",A120,"")</f>
        <v/>
      </c>
      <c r="Q121" s="81" t="str">
        <f aca="false">IF(P121&lt;&gt;"",SUMIF(L121:L221,L121,N121:N221),"")</f>
        <v/>
      </c>
      <c r="R121" s="81" t="str">
        <f aca="false">IF(P121&lt;&gt;"",SUMIF(L121:L221,L121,O121:O221),"")</f>
        <v/>
      </c>
    </row>
    <row r="122" customFormat="false" ht="51" hidden="false" customHeight="true" outlineLevel="0" collapsed="false">
      <c r="A122" s="91" t="s">
        <v>668</v>
      </c>
      <c r="B122" s="92" t="s">
        <v>749</v>
      </c>
      <c r="C122" s="91" t="s">
        <v>664</v>
      </c>
      <c r="D122" s="91" t="s">
        <v>750</v>
      </c>
      <c r="E122" s="91" t="s">
        <v>751</v>
      </c>
      <c r="F122" s="91"/>
      <c r="G122" s="93" t="s">
        <v>667</v>
      </c>
      <c r="H122" s="94" t="n">
        <v>1.9256</v>
      </c>
      <c r="I122" s="95" t="n">
        <f aca="false">SUMIFS('ANALÍTICA AUXILIARES'!J:J,'ANALÍTICA AUXILIARES'!A:A,"Composição",'ANALÍTICA AUXILIARES'!B:B,$B122)</f>
        <v>51.15</v>
      </c>
      <c r="J122" s="95" t="n">
        <f aca="false">TRUNC(H122*I122,2)</f>
        <v>98.49</v>
      </c>
      <c r="L122" s="63" t="n">
        <f aca="false">IF(AND(A123&lt;&gt;"",A122=""),L121+1,L121)</f>
        <v>8</v>
      </c>
      <c r="M122" s="80" t="n">
        <f aca="false">IF(OR(A122="Insumo",A122="Composição Auxiliar"),J122,"")</f>
        <v>98.49</v>
      </c>
      <c r="N122" s="81" t="str">
        <f aca="false">IF(ISNUMBER(SEARCH("COM ENCARGOS COMPLEMENTARES",D122)),J122,"")</f>
        <v/>
      </c>
      <c r="O122" s="81" t="n">
        <f aca="false">IF(N122&lt;&gt;"","",M122)</f>
        <v>98.49</v>
      </c>
      <c r="P122" s="82" t="str">
        <f aca="false">IF(A122="Composição",A121,"")</f>
        <v/>
      </c>
      <c r="Q122" s="81" t="str">
        <f aca="false">IF(P122&lt;&gt;"",SUMIF(L122:L222,L122,N122:N222),"")</f>
        <v/>
      </c>
      <c r="R122" s="81" t="str">
        <f aca="false">IF(P122&lt;&gt;"",SUMIF(L122:L222,L122,O122:O222),"")</f>
        <v/>
      </c>
    </row>
    <row r="123" customFormat="false" ht="25.5" hidden="false" customHeight="true" outlineLevel="0" collapsed="false">
      <c r="A123" s="91" t="s">
        <v>668</v>
      </c>
      <c r="B123" s="92" t="s">
        <v>366</v>
      </c>
      <c r="C123" s="91" t="s">
        <v>664</v>
      </c>
      <c r="D123" s="91" t="s">
        <v>730</v>
      </c>
      <c r="E123" s="91" t="s">
        <v>731</v>
      </c>
      <c r="F123" s="91"/>
      <c r="G123" s="93" t="s">
        <v>676</v>
      </c>
      <c r="H123" s="94" t="n">
        <v>0.0078</v>
      </c>
      <c r="I123" s="95" t="n">
        <f aca="false">SUMIFS('ANALÍTICA AUXILIARES'!J:J,'ANALÍTICA AUXILIARES'!A:A,"Composição",'ANALÍTICA AUXILIARES'!B:B,$B123)</f>
        <v>74.88</v>
      </c>
      <c r="J123" s="95" t="n">
        <f aca="false">TRUNC(H123*I123,2)</f>
        <v>0.58</v>
      </c>
      <c r="L123" s="63" t="n">
        <f aca="false">IF(AND(A124&lt;&gt;"",A123=""),L122+1,L122)</f>
        <v>8</v>
      </c>
      <c r="M123" s="80" t="n">
        <f aca="false">IF(OR(A123="Insumo",A123="Composição Auxiliar"),J123,"")</f>
        <v>0.58</v>
      </c>
      <c r="N123" s="81" t="str">
        <f aca="false">IF(ISNUMBER(SEARCH("COM ENCARGOS COMPLEMENTARES",D123)),J123,"")</f>
        <v/>
      </c>
      <c r="O123" s="81" t="n">
        <f aca="false">IF(N123&lt;&gt;"","",M123)</f>
        <v>0.58</v>
      </c>
      <c r="P123" s="82" t="str">
        <f aca="false">IF(A123="Composição",A122,"")</f>
        <v/>
      </c>
      <c r="Q123" s="81" t="str">
        <f aca="false">IF(P123&lt;&gt;"",SUMIF(L123:L223,L123,N123:N223),"")</f>
        <v/>
      </c>
      <c r="R123" s="81" t="str">
        <f aca="false">IF(P123&lt;&gt;"",SUMIF(L123:L223,L123,O123:O223),"")</f>
        <v/>
      </c>
    </row>
    <row r="124" customFormat="false" ht="38.25" hidden="false" customHeight="true" outlineLevel="0" collapsed="false">
      <c r="A124" s="91" t="s">
        <v>668</v>
      </c>
      <c r="B124" s="92" t="s">
        <v>725</v>
      </c>
      <c r="C124" s="91" t="s">
        <v>664</v>
      </c>
      <c r="D124" s="91" t="s">
        <v>726</v>
      </c>
      <c r="E124" s="91" t="s">
        <v>666</v>
      </c>
      <c r="F124" s="91"/>
      <c r="G124" s="93" t="s">
        <v>667</v>
      </c>
      <c r="H124" s="94" t="n">
        <v>0.1111</v>
      </c>
      <c r="I124" s="95" t="n">
        <f aca="false">SUMIFS('ANALÍTICA AUXILIARES'!J:J,'ANALÍTICA AUXILIARES'!A:A,"Composição",'ANALÍTICA AUXILIARES'!B:B,$B124)</f>
        <v>162.87</v>
      </c>
      <c r="J124" s="95" t="n">
        <f aca="false">TRUNC(H124*I124,2)</f>
        <v>18.09</v>
      </c>
      <c r="L124" s="63" t="n">
        <f aca="false">IF(AND(A125&lt;&gt;"",A124=""),L123+1,L123)</f>
        <v>8</v>
      </c>
      <c r="M124" s="80" t="n">
        <f aca="false">IF(OR(A124="Insumo",A124="Composição Auxiliar"),J124,"")</f>
        <v>18.09</v>
      </c>
      <c r="N124" s="81" t="str">
        <f aca="false">IF(ISNUMBER(SEARCH("COM ENCARGOS COMPLEMENTARES",D124)),J124,"")</f>
        <v/>
      </c>
      <c r="O124" s="81" t="n">
        <f aca="false">IF(N124&lt;&gt;"","",M124)</f>
        <v>18.09</v>
      </c>
      <c r="P124" s="82" t="str">
        <f aca="false">IF(A124="Composição",A123,"")</f>
        <v/>
      </c>
      <c r="Q124" s="81" t="str">
        <f aca="false">IF(P124&lt;&gt;"",SUMIF(L124:L224,L124,N124:N224),"")</f>
        <v/>
      </c>
      <c r="R124" s="81" t="str">
        <f aca="false">IF(P124&lt;&gt;"",SUMIF(L124:L224,L124,O124:O224),"")</f>
        <v/>
      </c>
    </row>
    <row r="125" customFormat="false" ht="38.25" hidden="false" customHeight="true" outlineLevel="0" collapsed="false">
      <c r="A125" s="91" t="s">
        <v>668</v>
      </c>
      <c r="B125" s="92" t="s">
        <v>752</v>
      </c>
      <c r="C125" s="91" t="s">
        <v>664</v>
      </c>
      <c r="D125" s="91" t="s">
        <v>753</v>
      </c>
      <c r="E125" s="91" t="s">
        <v>724</v>
      </c>
      <c r="F125" s="91"/>
      <c r="G125" s="93" t="s">
        <v>718</v>
      </c>
      <c r="H125" s="94" t="n">
        <v>0.3865</v>
      </c>
      <c r="I125" s="95" t="n">
        <f aca="false">SUMIFS('ANALÍTICA AUXILIARES'!J:J,'ANALÍTICA AUXILIARES'!A:A,"Composição",'ANALÍTICA AUXILIARES'!B:B,$B125)</f>
        <v>20.96</v>
      </c>
      <c r="J125" s="95" t="n">
        <f aca="false">TRUNC(H125*I125,2)</f>
        <v>8.1</v>
      </c>
      <c r="L125" s="63" t="n">
        <f aca="false">IF(AND(A126&lt;&gt;"",A125=""),L124+1,L124)</f>
        <v>8</v>
      </c>
      <c r="M125" s="80" t="n">
        <f aca="false">IF(OR(A125="Insumo",A125="Composição Auxiliar"),J125,"")</f>
        <v>8.1</v>
      </c>
      <c r="N125" s="81" t="str">
        <f aca="false">IF(ISNUMBER(SEARCH("COM ENCARGOS COMPLEMENTARES",D125)),J125,"")</f>
        <v/>
      </c>
      <c r="O125" s="81" t="n">
        <f aca="false">IF(N125&lt;&gt;"","",M125)</f>
        <v>8.1</v>
      </c>
      <c r="P125" s="82" t="str">
        <f aca="false">IF(A125="Composição",A124,"")</f>
        <v/>
      </c>
      <c r="Q125" s="81" t="str">
        <f aca="false">IF(P125&lt;&gt;"",SUMIF(L125:L225,L125,N125:N225),"")</f>
        <v/>
      </c>
      <c r="R125" s="81" t="str">
        <f aca="false">IF(P125&lt;&gt;"",SUMIF(L125:L225,L125,O125:O225),"")</f>
        <v/>
      </c>
    </row>
    <row r="126" customFormat="false" ht="38.25" hidden="false" customHeight="true" outlineLevel="0" collapsed="false">
      <c r="A126" s="91" t="s">
        <v>668</v>
      </c>
      <c r="B126" s="92" t="s">
        <v>776</v>
      </c>
      <c r="C126" s="91" t="s">
        <v>664</v>
      </c>
      <c r="D126" s="91" t="s">
        <v>777</v>
      </c>
      <c r="E126" s="91" t="s">
        <v>724</v>
      </c>
      <c r="F126" s="91"/>
      <c r="G126" s="93" t="s">
        <v>718</v>
      </c>
      <c r="H126" s="94" t="n">
        <v>0.0966</v>
      </c>
      <c r="I126" s="95" t="n">
        <f aca="false">SUMIFS('ANALÍTICA AUXILIARES'!J:J,'ANALÍTICA AUXILIARES'!A:A,"Composição",'ANALÍTICA AUXILIARES'!B:B,$B126)</f>
        <v>47.74</v>
      </c>
      <c r="J126" s="95" t="n">
        <f aca="false">TRUNC(H126*I126,2)</f>
        <v>4.61</v>
      </c>
      <c r="L126" s="63" t="n">
        <f aca="false">IF(AND(A127&lt;&gt;"",A126=""),L125+1,L125)</f>
        <v>8</v>
      </c>
      <c r="M126" s="80" t="n">
        <f aca="false">IF(OR(A126="Insumo",A126="Composição Auxiliar"),J126,"")</f>
        <v>4.61</v>
      </c>
      <c r="N126" s="81" t="str">
        <f aca="false">IF(ISNUMBER(SEARCH("COM ENCARGOS COMPLEMENTARES",D126)),J126,"")</f>
        <v/>
      </c>
      <c r="O126" s="81" t="n">
        <f aca="false">IF(N126&lt;&gt;"","",M126)</f>
        <v>4.61</v>
      </c>
      <c r="P126" s="82" t="str">
        <f aca="false">IF(A126="Composição",A125,"")</f>
        <v/>
      </c>
      <c r="Q126" s="81" t="str">
        <f aca="false">IF(P126&lt;&gt;"",SUMIF(L126:L226,L126,N126:N226),"")</f>
        <v/>
      </c>
      <c r="R126" s="81" t="str">
        <f aca="false">IF(P126&lt;&gt;"",SUMIF(L126:L226,L126,O126:O226),"")</f>
        <v/>
      </c>
    </row>
    <row r="127" customFormat="false" ht="38.25" hidden="false" customHeight="true" outlineLevel="0" collapsed="false">
      <c r="A127" s="91" t="s">
        <v>668</v>
      </c>
      <c r="B127" s="92" t="s">
        <v>758</v>
      </c>
      <c r="C127" s="91" t="s">
        <v>664</v>
      </c>
      <c r="D127" s="91" t="s">
        <v>759</v>
      </c>
      <c r="E127" s="91" t="s">
        <v>724</v>
      </c>
      <c r="F127" s="91"/>
      <c r="G127" s="93" t="s">
        <v>729</v>
      </c>
      <c r="H127" s="94" t="n">
        <v>1.0821</v>
      </c>
      <c r="I127" s="95" t="n">
        <f aca="false">SUMIFS('ANALÍTICA AUXILIARES'!J:J,'ANALÍTICA AUXILIARES'!A:A,"Composição",'ANALÍTICA AUXILIARES'!B:B,$B127)</f>
        <v>2.68</v>
      </c>
      <c r="J127" s="95" t="n">
        <f aca="false">TRUNC(H127*I127,2)</f>
        <v>2.9</v>
      </c>
      <c r="L127" s="63" t="n">
        <f aca="false">IF(AND(A128&lt;&gt;"",A127=""),L126+1,L126)</f>
        <v>8</v>
      </c>
      <c r="M127" s="80" t="n">
        <f aca="false">IF(OR(A127="Insumo",A127="Composição Auxiliar"),J127,"")</f>
        <v>2.9</v>
      </c>
      <c r="N127" s="81" t="str">
        <f aca="false">IF(ISNUMBER(SEARCH("COM ENCARGOS COMPLEMENTARES",D127)),J127,"")</f>
        <v/>
      </c>
      <c r="O127" s="81" t="n">
        <f aca="false">IF(N127&lt;&gt;"","",M127)</f>
        <v>2.9</v>
      </c>
      <c r="P127" s="82" t="str">
        <f aca="false">IF(A127="Composição",A126,"")</f>
        <v/>
      </c>
      <c r="Q127" s="81" t="str">
        <f aca="false">IF(P127&lt;&gt;"",SUMIF(L127:L227,L127,N127:N227),"")</f>
        <v/>
      </c>
      <c r="R127" s="81" t="str">
        <f aca="false">IF(P127&lt;&gt;"",SUMIF(L127:L227,L127,O127:O227),"")</f>
        <v/>
      </c>
    </row>
    <row r="128" customFormat="false" ht="51" hidden="false" customHeight="true" outlineLevel="0" collapsed="false">
      <c r="A128" s="91" t="s">
        <v>668</v>
      </c>
      <c r="B128" s="92" t="s">
        <v>762</v>
      </c>
      <c r="C128" s="91" t="s">
        <v>664</v>
      </c>
      <c r="D128" s="91" t="s">
        <v>763</v>
      </c>
      <c r="E128" s="91" t="s">
        <v>764</v>
      </c>
      <c r="F128" s="91"/>
      <c r="G128" s="93" t="s">
        <v>729</v>
      </c>
      <c r="H128" s="94" t="n">
        <v>0.4251</v>
      </c>
      <c r="I128" s="95" t="n">
        <f aca="false">SUMIFS('ANALÍTICA AUXILIARES'!J:J,'ANALÍTICA AUXILIARES'!A:A,"Composição",'ANALÍTICA AUXILIARES'!B:B,$B128)</f>
        <v>3.68</v>
      </c>
      <c r="J128" s="95" t="n">
        <f aca="false">TRUNC(H128*I128,2)</f>
        <v>1.56</v>
      </c>
      <c r="L128" s="63" t="n">
        <f aca="false">IF(AND(A129&lt;&gt;"",A128=""),L127+1,L127)</f>
        <v>8</v>
      </c>
      <c r="M128" s="80" t="n">
        <f aca="false">IF(OR(A128="Insumo",A128="Composição Auxiliar"),J128,"")</f>
        <v>1.56</v>
      </c>
      <c r="N128" s="81" t="str">
        <f aca="false">IF(ISNUMBER(SEARCH("COM ENCARGOS COMPLEMENTARES",D128)),J128,"")</f>
        <v/>
      </c>
      <c r="O128" s="81" t="n">
        <f aca="false">IF(N128&lt;&gt;"","",M128)</f>
        <v>1.56</v>
      </c>
      <c r="P128" s="82" t="str">
        <f aca="false">IF(A128="Composição",A127,"")</f>
        <v/>
      </c>
      <c r="Q128" s="81" t="str">
        <f aca="false">IF(P128&lt;&gt;"",SUMIF(L128:L228,L128,N128:N228),"")</f>
        <v/>
      </c>
      <c r="R128" s="81" t="str">
        <f aca="false">IF(P128&lt;&gt;"",SUMIF(L128:L228,L128,O128:O228),"")</f>
        <v/>
      </c>
    </row>
    <row r="129" customFormat="false" ht="25.5" hidden="false" customHeight="true" outlineLevel="0" collapsed="false">
      <c r="A129" s="91" t="s">
        <v>668</v>
      </c>
      <c r="B129" s="92" t="s">
        <v>734</v>
      </c>
      <c r="C129" s="91" t="s">
        <v>664</v>
      </c>
      <c r="D129" s="91" t="s">
        <v>735</v>
      </c>
      <c r="E129" s="91" t="s">
        <v>724</v>
      </c>
      <c r="F129" s="91"/>
      <c r="G129" s="93" t="s">
        <v>718</v>
      </c>
      <c r="H129" s="94" t="n">
        <v>0.0966</v>
      </c>
      <c r="I129" s="95" t="n">
        <f aca="false">SUMIFS('ANALÍTICA AUXILIARES'!J:J,'ANALÍTICA AUXILIARES'!A:A,"Composição",'ANALÍTICA AUXILIARES'!B:B,$B129)</f>
        <v>81.64</v>
      </c>
      <c r="J129" s="95" t="n">
        <f aca="false">TRUNC(H129*I129,2)</f>
        <v>7.88</v>
      </c>
      <c r="L129" s="63" t="n">
        <f aca="false">IF(AND(A130&lt;&gt;"",A129=""),L128+1,L128)</f>
        <v>8</v>
      </c>
      <c r="M129" s="80" t="n">
        <f aca="false">IF(OR(A129="Insumo",A129="Composição Auxiliar"),J129,"")</f>
        <v>7.88</v>
      </c>
      <c r="N129" s="81" t="str">
        <f aca="false">IF(ISNUMBER(SEARCH("COM ENCARGOS COMPLEMENTARES",D129)),J129,"")</f>
        <v/>
      </c>
      <c r="O129" s="81" t="n">
        <f aca="false">IF(N129&lt;&gt;"","",M129)</f>
        <v>7.88</v>
      </c>
      <c r="P129" s="82" t="str">
        <f aca="false">IF(A129="Composição",A128,"")</f>
        <v/>
      </c>
      <c r="Q129" s="81" t="str">
        <f aca="false">IF(P129&lt;&gt;"",SUMIF(L129:L229,L129,N129:N229),"")</f>
        <v/>
      </c>
      <c r="R129" s="81" t="str">
        <f aca="false">IF(P129&lt;&gt;"",SUMIF(L129:L229,L129,O129:O229),"")</f>
        <v/>
      </c>
    </row>
    <row r="130" customFormat="false" ht="38.25" hidden="false" customHeight="true" outlineLevel="0" collapsed="false">
      <c r="A130" s="91" t="s">
        <v>668</v>
      </c>
      <c r="B130" s="92" t="s">
        <v>738</v>
      </c>
      <c r="C130" s="91" t="s">
        <v>664</v>
      </c>
      <c r="D130" s="91" t="s">
        <v>739</v>
      </c>
      <c r="E130" s="91" t="s">
        <v>724</v>
      </c>
      <c r="F130" s="91"/>
      <c r="G130" s="93" t="s">
        <v>718</v>
      </c>
      <c r="H130" s="94" t="n">
        <v>0.0966</v>
      </c>
      <c r="I130" s="95" t="n">
        <f aca="false">SUMIFS('ANALÍTICA AUXILIARES'!J:J,'ANALÍTICA AUXILIARES'!A:A,"Composição",'ANALÍTICA AUXILIARES'!B:B,$B130)</f>
        <v>155.64</v>
      </c>
      <c r="J130" s="95" t="n">
        <f aca="false">TRUNC(H130*I130,2)</f>
        <v>15.03</v>
      </c>
      <c r="L130" s="63" t="n">
        <f aca="false">IF(AND(A131&lt;&gt;"",A130=""),L129+1,L129)</f>
        <v>8</v>
      </c>
      <c r="M130" s="80" t="n">
        <f aca="false">IF(OR(A130="Insumo",A130="Composição Auxiliar"),J130,"")</f>
        <v>15.03</v>
      </c>
      <c r="N130" s="81" t="str">
        <f aca="false">IF(ISNUMBER(SEARCH("COM ENCARGOS COMPLEMENTARES",D130)),J130,"")</f>
        <v/>
      </c>
      <c r="O130" s="81" t="n">
        <f aca="false">IF(N130&lt;&gt;"","",M130)</f>
        <v>15.03</v>
      </c>
      <c r="P130" s="82" t="str">
        <f aca="false">IF(A130="Composição",A129,"")</f>
        <v/>
      </c>
      <c r="Q130" s="81" t="str">
        <f aca="false">IF(P130&lt;&gt;"",SUMIF(L130:L230,L130,N130:N230),"")</f>
        <v/>
      </c>
      <c r="R130" s="81" t="str">
        <f aca="false">IF(P130&lt;&gt;"",SUMIF(L130:L230,L130,O130:O230),"")</f>
        <v/>
      </c>
    </row>
    <row r="131" customFormat="false" ht="38.25" hidden="false" customHeight="true" outlineLevel="0" collapsed="false">
      <c r="A131" s="91" t="s">
        <v>668</v>
      </c>
      <c r="B131" s="92" t="s">
        <v>497</v>
      </c>
      <c r="C131" s="91" t="s">
        <v>664</v>
      </c>
      <c r="D131" s="91" t="s">
        <v>748</v>
      </c>
      <c r="E131" s="91" t="s">
        <v>724</v>
      </c>
      <c r="F131" s="91"/>
      <c r="G131" s="93" t="s">
        <v>729</v>
      </c>
      <c r="H131" s="94" t="n">
        <v>2.087</v>
      </c>
      <c r="I131" s="95" t="n">
        <f aca="false">SUMIFS('ANALÍTICA AUXILIARES'!J:J,'ANALÍTICA AUXILIARES'!A:A,"Composição",'ANALÍTICA AUXILIARES'!B:B,$B131)</f>
        <v>3.85</v>
      </c>
      <c r="J131" s="95" t="n">
        <f aca="false">TRUNC(H131*I131,2)</f>
        <v>8.03</v>
      </c>
      <c r="L131" s="63" t="n">
        <f aca="false">IF(AND(A132&lt;&gt;"",A131=""),L130+1,L130)</f>
        <v>8</v>
      </c>
      <c r="M131" s="80" t="n">
        <f aca="false">IF(OR(A131="Insumo",A131="Composição Auxiliar"),J131,"")</f>
        <v>8.03</v>
      </c>
      <c r="N131" s="81" t="str">
        <f aca="false">IF(ISNUMBER(SEARCH("COM ENCARGOS COMPLEMENTARES",D131)),J131,"")</f>
        <v/>
      </c>
      <c r="O131" s="81" t="n">
        <f aca="false">IF(N131&lt;&gt;"","",M131)</f>
        <v>8.03</v>
      </c>
      <c r="P131" s="82" t="str">
        <f aca="false">IF(A131="Composição",A130,"")</f>
        <v/>
      </c>
      <c r="Q131" s="81" t="str">
        <f aca="false">IF(P131&lt;&gt;"",SUMIF(L131:L231,L131,N131:N231),"")</f>
        <v/>
      </c>
      <c r="R131" s="81" t="str">
        <f aca="false">IF(P131&lt;&gt;"",SUMIF(L131:L231,L131,O131:O231),"")</f>
        <v/>
      </c>
    </row>
    <row r="132" customFormat="false" ht="38.25" hidden="false" customHeight="true" outlineLevel="0" collapsed="false">
      <c r="A132" s="91" t="s">
        <v>668</v>
      </c>
      <c r="B132" s="92" t="s">
        <v>778</v>
      </c>
      <c r="C132" s="91" t="s">
        <v>664</v>
      </c>
      <c r="D132" s="91" t="s">
        <v>779</v>
      </c>
      <c r="E132" s="91" t="s">
        <v>764</v>
      </c>
      <c r="F132" s="91"/>
      <c r="G132" s="93" t="s">
        <v>729</v>
      </c>
      <c r="H132" s="94" t="n">
        <v>0.4638</v>
      </c>
      <c r="I132" s="95" t="n">
        <f aca="false">SUMIFS('ANALÍTICA AUXILIARES'!J:J,'ANALÍTICA AUXILIARES'!A:A,"Composição",'ANALÍTICA AUXILIARES'!B:B,$B132)</f>
        <v>1.86</v>
      </c>
      <c r="J132" s="95" t="n">
        <f aca="false">TRUNC(H132*I132,2)</f>
        <v>0.86</v>
      </c>
      <c r="L132" s="63" t="n">
        <f aca="false">IF(AND(A133&lt;&gt;"",A132=""),L131+1,L131)</f>
        <v>8</v>
      </c>
      <c r="M132" s="80" t="n">
        <f aca="false">IF(OR(A132="Insumo",A132="Composição Auxiliar"),J132,"")</f>
        <v>0.86</v>
      </c>
      <c r="N132" s="81" t="str">
        <f aca="false">IF(ISNUMBER(SEARCH("COM ENCARGOS COMPLEMENTARES",D132)),J132,"")</f>
        <v/>
      </c>
      <c r="O132" s="81" t="n">
        <f aca="false">IF(N132&lt;&gt;"","",M132)</f>
        <v>0.86</v>
      </c>
      <c r="P132" s="82" t="str">
        <f aca="false">IF(A132="Composição",A131,"")</f>
        <v/>
      </c>
      <c r="Q132" s="81" t="str">
        <f aca="false">IF(P132&lt;&gt;"",SUMIF(L132:L232,L132,N132:N232),"")</f>
        <v/>
      </c>
      <c r="R132" s="81" t="str">
        <f aca="false">IF(P132&lt;&gt;"",SUMIF(L132:L232,L132,O132:O232),"")</f>
        <v/>
      </c>
    </row>
    <row r="133" customFormat="false" ht="38.25" hidden="false" customHeight="true" outlineLevel="0" collapsed="false">
      <c r="A133" s="91" t="s">
        <v>668</v>
      </c>
      <c r="B133" s="92" t="s">
        <v>768</v>
      </c>
      <c r="C133" s="91" t="s">
        <v>664</v>
      </c>
      <c r="D133" s="91" t="s">
        <v>769</v>
      </c>
      <c r="E133" s="91" t="s">
        <v>666</v>
      </c>
      <c r="F133" s="91"/>
      <c r="G133" s="93" t="s">
        <v>667</v>
      </c>
      <c r="H133" s="94" t="n">
        <v>0.1176</v>
      </c>
      <c r="I133" s="95" t="n">
        <f aca="false">SUMIFS('ANALÍTICA AUXILIARES'!J:J,'ANALÍTICA AUXILIARES'!A:A,"Composição",'ANALÍTICA AUXILIARES'!B:B,$B133)</f>
        <v>243.91</v>
      </c>
      <c r="J133" s="95" t="n">
        <f aca="false">TRUNC(H133*I133,2)</f>
        <v>28.68</v>
      </c>
      <c r="L133" s="63" t="n">
        <f aca="false">IF(AND(A134&lt;&gt;"",A133=""),L132+1,L132)</f>
        <v>8</v>
      </c>
      <c r="M133" s="80" t="n">
        <f aca="false">IF(OR(A133="Insumo",A133="Composição Auxiliar"),J133,"")</f>
        <v>28.68</v>
      </c>
      <c r="N133" s="81" t="str">
        <f aca="false">IF(ISNUMBER(SEARCH("COM ENCARGOS COMPLEMENTARES",D133)),J133,"")</f>
        <v/>
      </c>
      <c r="O133" s="81" t="n">
        <f aca="false">IF(N133&lt;&gt;"","",M133)</f>
        <v>28.68</v>
      </c>
      <c r="P133" s="82" t="str">
        <f aca="false">IF(A133="Composição",A132,"")</f>
        <v/>
      </c>
      <c r="Q133" s="81" t="str">
        <f aca="false">IF(P133&lt;&gt;"",SUMIF(L133:L233,L133,N133:N233),"")</f>
        <v/>
      </c>
      <c r="R133" s="81" t="str">
        <f aca="false">IF(P133&lt;&gt;"",SUMIF(L133:L233,L133,O133:O233),"")</f>
        <v/>
      </c>
    </row>
    <row r="134" customFormat="false" ht="38.25" hidden="false" customHeight="true" outlineLevel="0" collapsed="false">
      <c r="A134" s="91" t="s">
        <v>668</v>
      </c>
      <c r="B134" s="92" t="s">
        <v>727</v>
      </c>
      <c r="C134" s="91" t="s">
        <v>664</v>
      </c>
      <c r="D134" s="91" t="s">
        <v>728</v>
      </c>
      <c r="E134" s="91" t="s">
        <v>724</v>
      </c>
      <c r="F134" s="91"/>
      <c r="G134" s="93" t="s">
        <v>729</v>
      </c>
      <c r="H134" s="94" t="n">
        <v>0.4251</v>
      </c>
      <c r="I134" s="95" t="n">
        <f aca="false">SUMIFS('ANALÍTICA AUXILIARES'!J:J,'ANALÍTICA AUXILIARES'!A:A,"Composição",'ANALÍTICA AUXILIARES'!B:B,$B134)</f>
        <v>9.45</v>
      </c>
      <c r="J134" s="95" t="n">
        <f aca="false">TRUNC(H134*I134,2)</f>
        <v>4.01</v>
      </c>
      <c r="L134" s="63" t="n">
        <f aca="false">IF(AND(A135&lt;&gt;"",A134=""),L133+1,L133)</f>
        <v>8</v>
      </c>
      <c r="M134" s="80" t="n">
        <f aca="false">IF(OR(A134="Insumo",A134="Composição Auxiliar"),J134,"")</f>
        <v>4.01</v>
      </c>
      <c r="N134" s="81" t="str">
        <f aca="false">IF(ISNUMBER(SEARCH("COM ENCARGOS COMPLEMENTARES",D134)),J134,"")</f>
        <v/>
      </c>
      <c r="O134" s="81" t="n">
        <f aca="false">IF(N134&lt;&gt;"","",M134)</f>
        <v>4.01</v>
      </c>
      <c r="P134" s="82" t="str">
        <f aca="false">IF(A134="Composição",A133,"")</f>
        <v/>
      </c>
      <c r="Q134" s="81" t="str">
        <f aca="false">IF(P134&lt;&gt;"",SUMIF(L134:L234,L134,N134:N234),"")</f>
        <v/>
      </c>
      <c r="R134" s="81" t="str">
        <f aca="false">IF(P134&lt;&gt;"",SUMIF(L134:L234,L134,O134:O234),"")</f>
        <v/>
      </c>
    </row>
    <row r="135" customFormat="false" ht="25.5" hidden="false" customHeight="false" outlineLevel="0" collapsed="false">
      <c r="A135" s="96" t="s">
        <v>679</v>
      </c>
      <c r="B135" s="97" t="s">
        <v>772</v>
      </c>
      <c r="C135" s="96" t="str">
        <f aca="false">VLOOKUP(B135,INSUMOS!$A:$I,2,0)</f>
        <v>SINAPI</v>
      </c>
      <c r="D135" s="96" t="str">
        <f aca="false">VLOOKUP(B135,INSUMOS!$A:$I,3,0)</f>
        <v>EXTINTOR DE INCENDIO PORTATIL COM CARGA DE AGUA PRESSURIZADA DE 10 L, CLASSE A</v>
      </c>
      <c r="E135" s="98" t="str">
        <f aca="false">VLOOKUP(B135,INSUMOS!$A:$I,4,0)</f>
        <v>Material</v>
      </c>
      <c r="F135" s="98"/>
      <c r="G135" s="99" t="str">
        <f aca="false">VLOOKUP(B135,INSUMOS!$A:$I,5,0)</f>
        <v>UN</v>
      </c>
      <c r="H135" s="100" t="n">
        <v>0.0966</v>
      </c>
      <c r="I135" s="101" t="n">
        <f aca="false">VLOOKUP(B135,INSUMOS!$A:$I,8,0)</f>
        <v>240.62</v>
      </c>
      <c r="J135" s="101" t="n">
        <f aca="false">TRUNC(H135*I135,2)</f>
        <v>23.24</v>
      </c>
      <c r="L135" s="63" t="n">
        <f aca="false">IF(AND(A136&lt;&gt;"",A135=""),L134+1,L134)</f>
        <v>8</v>
      </c>
      <c r="M135" s="80" t="n">
        <f aca="false">IF(OR(A135="Insumo",A135="Composição Auxiliar"),J135,"")</f>
        <v>23.24</v>
      </c>
      <c r="N135" s="81" t="str">
        <f aca="false">IF(ISNUMBER(SEARCH("COM ENCARGOS COMPLEMENTARES",D135)),J135,"")</f>
        <v/>
      </c>
      <c r="O135" s="81" t="n">
        <f aca="false">IF(N135&lt;&gt;"","",M135)</f>
        <v>23.24</v>
      </c>
      <c r="P135" s="82" t="str">
        <f aca="false">IF(A135="Composição",A134,"")</f>
        <v/>
      </c>
      <c r="Q135" s="81" t="str">
        <f aca="false">IF(P135&lt;&gt;"",SUMIF(L135:L235,L135,N135:N235),"")</f>
        <v/>
      </c>
      <c r="R135" s="81" t="str">
        <f aca="false">IF(P135&lt;&gt;"",SUMIF(L135:L235,L135,O135:O235),"")</f>
        <v/>
      </c>
    </row>
    <row r="136" customFormat="false" ht="25.5" hidden="false" customHeight="false" outlineLevel="0" collapsed="false">
      <c r="A136" s="96" t="s">
        <v>679</v>
      </c>
      <c r="B136" s="97" t="s">
        <v>771</v>
      </c>
      <c r="C136" s="96" t="str">
        <f aca="false">VLOOKUP(B136,INSUMOS!$A:$I,2,0)</f>
        <v>SINAPI</v>
      </c>
      <c r="D136" s="96" t="str">
        <f aca="false">VLOOKUP(B136,INSUMOS!$A:$I,3,0)</f>
        <v>EXTINTOR DE INCENDIO PORTATIL COM CARGA DE PO QUIMICO SECO (PQS) DE 4 KG, CLASSE BC</v>
      </c>
      <c r="E136" s="98" t="str">
        <f aca="false">VLOOKUP(B136,INSUMOS!$A:$I,4,0)</f>
        <v>Material</v>
      </c>
      <c r="F136" s="98"/>
      <c r="G136" s="99" t="str">
        <f aca="false">VLOOKUP(B136,INSUMOS!$A:$I,5,0)</f>
        <v>UN</v>
      </c>
      <c r="H136" s="100" t="n">
        <v>0.0966</v>
      </c>
      <c r="I136" s="101" t="n">
        <f aca="false">VLOOKUP(B136,INSUMOS!$A:$I,8,0)</f>
        <v>232.69</v>
      </c>
      <c r="J136" s="101" t="n">
        <f aca="false">TRUNC(H136*I136,2)</f>
        <v>22.47</v>
      </c>
      <c r="L136" s="63" t="n">
        <f aca="false">IF(AND(A137&lt;&gt;"",A136=""),L135+1,L135)</f>
        <v>8</v>
      </c>
      <c r="M136" s="80" t="n">
        <f aca="false">IF(OR(A136="Insumo",A136="Composição Auxiliar"),J136,"")</f>
        <v>22.47</v>
      </c>
      <c r="N136" s="81" t="str">
        <f aca="false">IF(ISNUMBER(SEARCH("COM ENCARGOS COMPLEMENTARES",D136)),J136,"")</f>
        <v/>
      </c>
      <c r="O136" s="81" t="n">
        <f aca="false">IF(N136&lt;&gt;"","",M136)</f>
        <v>22.47</v>
      </c>
      <c r="P136" s="82" t="str">
        <f aca="false">IF(A136="Composição",A135,"")</f>
        <v/>
      </c>
      <c r="Q136" s="81" t="str">
        <f aca="false">IF(P136&lt;&gt;"",SUMIF(L136:L236,L136,N136:N236),"")</f>
        <v/>
      </c>
      <c r="R136" s="81" t="str">
        <f aca="false">IF(P136&lt;&gt;"",SUMIF(L136:L236,L136,O136:O236),"")</f>
        <v/>
      </c>
    </row>
    <row r="137" customFormat="false" ht="14.25" hidden="false" customHeight="false" outlineLevel="0" collapsed="false">
      <c r="A137" s="102"/>
      <c r="B137" s="102"/>
      <c r="C137" s="102"/>
      <c r="D137" s="102"/>
      <c r="E137" s="102"/>
      <c r="F137" s="103"/>
      <c r="G137" s="102"/>
      <c r="H137" s="103"/>
      <c r="I137" s="102"/>
      <c r="J137" s="103"/>
      <c r="L137" s="63" t="n">
        <f aca="false">IF(AND(A138&lt;&gt;"",A137=""),L136+1,L136)</f>
        <v>8</v>
      </c>
      <c r="M137" s="80" t="str">
        <f aca="false">IF(OR(A137="Insumo",A137="Composição Auxiliar"),J137,"")</f>
        <v/>
      </c>
      <c r="N137" s="81" t="str">
        <f aca="false">IF(ISNUMBER(SEARCH("COM ENCARGOS COMPLEMENTARES",D137)),J137,"")</f>
        <v/>
      </c>
      <c r="O137" s="81" t="str">
        <f aca="false">IF(N137&lt;&gt;"","",M137)</f>
        <v/>
      </c>
      <c r="P137" s="82" t="str">
        <f aca="false">IF(A137="Composição",A136,"")</f>
        <v/>
      </c>
      <c r="Q137" s="81" t="str">
        <f aca="false">IF(P137&lt;&gt;"",SUMIF(L137:L237,L137,N137:N237),"")</f>
        <v/>
      </c>
      <c r="R137" s="81" t="str">
        <f aca="false">IF(P137&lt;&gt;"",SUMIF(L137:L237,L137,O137:O237),"")</f>
        <v/>
      </c>
    </row>
    <row r="138" customFormat="false" ht="14.25" hidden="false" customHeight="true" outlineLevel="0" collapsed="false">
      <c r="A138" s="102"/>
      <c r="B138" s="102"/>
      <c r="C138" s="102"/>
      <c r="D138" s="102"/>
      <c r="E138" s="102"/>
      <c r="F138" s="103"/>
      <c r="G138" s="102"/>
      <c r="H138" s="104" t="s">
        <v>684</v>
      </c>
      <c r="I138" s="104"/>
      <c r="J138" s="103" t="n">
        <f aca="false">TRUNC(SUMIF(L:L,$L138,M:M)*(1+$J$9),2)</f>
        <v>607.93</v>
      </c>
      <c r="L138" s="63" t="n">
        <f aca="false">IF(AND(A139&lt;&gt;"",A138=""),L137+1,L137)</f>
        <v>8</v>
      </c>
      <c r="M138" s="80" t="str">
        <f aca="false">IF(OR(A138="Insumo",A138="Composição Auxiliar"),J138,"")</f>
        <v/>
      </c>
      <c r="N138" s="81" t="str">
        <f aca="false">IF(ISNUMBER(SEARCH("COM ENCARGOS COMPLEMENTARES",D138)),J138,"")</f>
        <v/>
      </c>
      <c r="O138" s="81" t="str">
        <f aca="false">IF(N138&lt;&gt;"","",M138)</f>
        <v/>
      </c>
      <c r="P138" s="82" t="str">
        <f aca="false">IF(A138="Composição",A137,"")</f>
        <v/>
      </c>
      <c r="Q138" s="81" t="str">
        <f aca="false">IF(P138&lt;&gt;"",SUMIF(L138:L238,L138,N138:N238),"")</f>
        <v/>
      </c>
      <c r="R138" s="81" t="str">
        <f aca="false">IF(P138&lt;&gt;"",SUMIF(L138:L238,L138,O138:O238),"")</f>
        <v/>
      </c>
    </row>
    <row r="139" customFormat="false" ht="15" hidden="false" customHeight="false" outlineLevel="0" collapsed="false">
      <c r="A139" s="105"/>
      <c r="B139" s="105"/>
      <c r="C139" s="105"/>
      <c r="D139" s="105"/>
      <c r="E139" s="105"/>
      <c r="F139" s="105"/>
      <c r="G139" s="105" t="s">
        <v>685</v>
      </c>
      <c r="H139" s="106" t="s">
        <v>780</v>
      </c>
      <c r="I139" s="105" t="s">
        <v>687</v>
      </c>
      <c r="J139" s="107" t="n">
        <f aca="false">TRUNC(J138*H139,2)</f>
        <v>9118.95</v>
      </c>
      <c r="L139" s="63" t="n">
        <f aca="false">IF(AND(A140&lt;&gt;"",A139=""),L138+1,L138)</f>
        <v>8</v>
      </c>
      <c r="M139" s="80" t="str">
        <f aca="false">IF(OR(A139="Insumo",A139="Composição Auxiliar"),J139,"")</f>
        <v/>
      </c>
      <c r="N139" s="81" t="str">
        <f aca="false">IF(ISNUMBER(SEARCH("COM ENCARGOS COMPLEMENTARES",D139)),J139,"")</f>
        <v/>
      </c>
      <c r="O139" s="81" t="str">
        <f aca="false">IF(N139&lt;&gt;"","",M139)</f>
        <v/>
      </c>
      <c r="P139" s="82" t="str">
        <f aca="false">IF(A139="Composição",A138,"")</f>
        <v/>
      </c>
      <c r="Q139" s="81" t="str">
        <f aca="false">IF(P139&lt;&gt;"",SUMIF(L139:L239,L139,N139:N239),"")</f>
        <v/>
      </c>
      <c r="R139" s="81" t="str">
        <f aca="false">IF(P139&lt;&gt;"",SUMIF(L139:L239,L139,O139:O239),"")</f>
        <v/>
      </c>
    </row>
    <row r="140" customFormat="false" ht="15" hidden="false" customHeight="false" outlineLevel="0" collapsed="false">
      <c r="A140" s="108"/>
      <c r="B140" s="108"/>
      <c r="C140" s="108"/>
      <c r="D140" s="108"/>
      <c r="E140" s="108"/>
      <c r="F140" s="108"/>
      <c r="G140" s="108"/>
      <c r="H140" s="108"/>
      <c r="I140" s="108"/>
      <c r="J140" s="108"/>
      <c r="L140" s="63" t="n">
        <f aca="false">IF(AND(A141&lt;&gt;"",A140=""),L139+1,L139)</f>
        <v>9</v>
      </c>
      <c r="M140" s="80" t="str">
        <f aca="false">IF(OR(A140="Insumo",A140="Composição Auxiliar"),J140,"")</f>
        <v/>
      </c>
      <c r="N140" s="81" t="str">
        <f aca="false">IF(ISNUMBER(SEARCH("COM ENCARGOS COMPLEMENTARES",D140)),J140,"")</f>
        <v/>
      </c>
      <c r="O140" s="81" t="str">
        <f aca="false">IF(N140&lt;&gt;"","",M140)</f>
        <v/>
      </c>
      <c r="P140" s="82" t="str">
        <f aca="false">IF(A140="Composição",A139,"")</f>
        <v/>
      </c>
      <c r="Q140" s="81" t="str">
        <f aca="false">IF(P140&lt;&gt;"",SUMIF(L140:L240,L140,N140:N240),"")</f>
        <v/>
      </c>
      <c r="R140" s="81" t="str">
        <f aca="false">IF(P140&lt;&gt;"",SUMIF(L140:L240,L140,O140:O240),"")</f>
        <v/>
      </c>
    </row>
    <row r="141" customFormat="false" ht="15" hidden="false" customHeight="true" outlineLevel="0" collapsed="false">
      <c r="A141" s="83" t="s">
        <v>48</v>
      </c>
      <c r="B141" s="84" t="s">
        <v>655</v>
      </c>
      <c r="C141" s="83" t="s">
        <v>656</v>
      </c>
      <c r="D141" s="83" t="s">
        <v>657</v>
      </c>
      <c r="E141" s="83" t="s">
        <v>658</v>
      </c>
      <c r="F141" s="83"/>
      <c r="G141" s="85" t="s">
        <v>659</v>
      </c>
      <c r="H141" s="84" t="s">
        <v>660</v>
      </c>
      <c r="I141" s="84" t="s">
        <v>661</v>
      </c>
      <c r="J141" s="84" t="s">
        <v>662</v>
      </c>
      <c r="L141" s="63" t="n">
        <f aca="false">IF(AND(A142&lt;&gt;"",A141=""),L140+1,L140)</f>
        <v>9</v>
      </c>
      <c r="M141" s="80" t="str">
        <f aca="false">IF(OR(A141="Insumo",A141="Composição Auxiliar"),J141,"")</f>
        <v/>
      </c>
      <c r="N141" s="81" t="str">
        <f aca="false">IF(ISNUMBER(SEARCH("COM ENCARGOS COMPLEMENTARES",D141)),J141,"")</f>
        <v/>
      </c>
      <c r="O141" s="81" t="str">
        <f aca="false">IF(N141&lt;&gt;"","",M141)</f>
        <v/>
      </c>
      <c r="P141" s="82" t="str">
        <f aca="false">IF(A141="Composição",A140,"")</f>
        <v/>
      </c>
      <c r="Q141" s="81" t="str">
        <f aca="false">IF(P141&lt;&gt;"",SUMIF(L141:L241,L141,N141:N241),"")</f>
        <v/>
      </c>
      <c r="R141" s="81" t="str">
        <f aca="false">IF(P141&lt;&gt;"",SUMIF(L141:L241,L141,O141:O241),"")</f>
        <v/>
      </c>
    </row>
    <row r="142" customFormat="false" ht="38.25" hidden="false" customHeight="true" outlineLevel="0" collapsed="false">
      <c r="A142" s="86" t="s">
        <v>663</v>
      </c>
      <c r="B142" s="87" t="s">
        <v>49</v>
      </c>
      <c r="C142" s="86" t="s">
        <v>664</v>
      </c>
      <c r="D142" s="86" t="s">
        <v>781</v>
      </c>
      <c r="E142" s="86" t="s">
        <v>666</v>
      </c>
      <c r="F142" s="86"/>
      <c r="G142" s="88" t="s">
        <v>667</v>
      </c>
      <c r="H142" s="89" t="n">
        <v>1</v>
      </c>
      <c r="I142" s="90" t="n">
        <f aca="false">SUMIF(L:L,$L142,M:M)</f>
        <v>618.98</v>
      </c>
      <c r="J142" s="90" t="n">
        <f aca="false">TRUNC(H142*I142,2)</f>
        <v>618.98</v>
      </c>
      <c r="L142" s="63" t="n">
        <f aca="false">IF(AND(A143&lt;&gt;"",A142=""),L141+1,L141)</f>
        <v>9</v>
      </c>
      <c r="M142" s="80" t="str">
        <f aca="false">IF(OR(A142="Insumo",A142="Composição Auxiliar"),J142,"")</f>
        <v/>
      </c>
      <c r="N142" s="81" t="str">
        <f aca="false">IF(ISNUMBER(SEARCH("COM ENCARGOS COMPLEMENTARES",D142)),J142,"")</f>
        <v/>
      </c>
      <c r="O142" s="81" t="str">
        <f aca="false">IF(N142&lt;&gt;"","",M142)</f>
        <v/>
      </c>
      <c r="P142" s="82" t="str">
        <f aca="false">IF(A142="Composição",A141,"")</f>
        <v> 1.2.8 </v>
      </c>
      <c r="Q142" s="81" t="n">
        <f aca="false">IF(P142&lt;&gt;"",SUMIF(L142:L242,L142,N142:N242),"")</f>
        <v>26.01</v>
      </c>
      <c r="R142" s="81" t="n">
        <f aca="false">IF(P142&lt;&gt;"",SUMIF(L142:L242,L142,O142:O242),"")</f>
        <v>592.97</v>
      </c>
    </row>
    <row r="143" customFormat="false" ht="25.5" hidden="false" customHeight="true" outlineLevel="0" collapsed="false">
      <c r="A143" s="91" t="s">
        <v>668</v>
      </c>
      <c r="B143" s="92" t="s">
        <v>489</v>
      </c>
      <c r="C143" s="91" t="s">
        <v>664</v>
      </c>
      <c r="D143" s="91" t="s">
        <v>765</v>
      </c>
      <c r="E143" s="91" t="s">
        <v>724</v>
      </c>
      <c r="F143" s="91"/>
      <c r="G143" s="93" t="s">
        <v>718</v>
      </c>
      <c r="H143" s="94" t="n">
        <v>0.0268</v>
      </c>
      <c r="I143" s="95" t="n">
        <f aca="false">SUMIFS('ANALÍTICA AUXILIARES'!J:J,'ANALÍTICA AUXILIARES'!A:A,"Composição",'ANALÍTICA AUXILIARES'!B:B,$B143)</f>
        <v>29.45</v>
      </c>
      <c r="J143" s="95" t="n">
        <f aca="false">TRUNC(H143*I143,2)</f>
        <v>0.78</v>
      </c>
      <c r="L143" s="63" t="n">
        <f aca="false">IF(AND(A144&lt;&gt;"",A143=""),L142+1,L142)</f>
        <v>9</v>
      </c>
      <c r="M143" s="80" t="n">
        <f aca="false">IF(OR(A143="Insumo",A143="Composição Auxiliar"),J143,"")</f>
        <v>0.78</v>
      </c>
      <c r="N143" s="81" t="str">
        <f aca="false">IF(ISNUMBER(SEARCH("COM ENCARGOS COMPLEMENTARES",D143)),J143,"")</f>
        <v/>
      </c>
      <c r="O143" s="81" t="n">
        <f aca="false">IF(N143&lt;&gt;"","",M143)</f>
        <v>0.78</v>
      </c>
      <c r="P143" s="82" t="str">
        <f aca="false">IF(A143="Composição",A142,"")</f>
        <v/>
      </c>
      <c r="Q143" s="81" t="str">
        <f aca="false">IF(P143&lt;&gt;"",SUMIF(L143:L243,L143,N143:N243),"")</f>
        <v/>
      </c>
      <c r="R143" s="81" t="str">
        <f aca="false">IF(P143&lt;&gt;"",SUMIF(L143:L243,L143,O143:O243),"")</f>
        <v/>
      </c>
    </row>
    <row r="144" customFormat="false" ht="25.5" hidden="false" customHeight="true" outlineLevel="0" collapsed="false">
      <c r="A144" s="91" t="s">
        <v>668</v>
      </c>
      <c r="B144" s="92" t="s">
        <v>264</v>
      </c>
      <c r="C144" s="91" t="s">
        <v>664</v>
      </c>
      <c r="D144" s="91" t="s">
        <v>732</v>
      </c>
      <c r="E144" s="91" t="s">
        <v>733</v>
      </c>
      <c r="F144" s="91"/>
      <c r="G144" s="93" t="s">
        <v>667</v>
      </c>
      <c r="H144" s="94" t="n">
        <v>1.4293</v>
      </c>
      <c r="I144" s="95" t="n">
        <f aca="false">SUMIFS('ANALÍTICA AUXILIARES'!J:J,'ANALÍTICA AUXILIARES'!A:A,"Composição",'ANALÍTICA AUXILIARES'!B:B,$B144)</f>
        <v>11.84</v>
      </c>
      <c r="J144" s="95" t="n">
        <f aca="false">TRUNC(H144*I144,2)</f>
        <v>16.92</v>
      </c>
      <c r="L144" s="63" t="n">
        <f aca="false">IF(AND(A145&lt;&gt;"",A144=""),L143+1,L143)</f>
        <v>9</v>
      </c>
      <c r="M144" s="80" t="n">
        <f aca="false">IF(OR(A144="Insumo",A144="Composição Auxiliar"),J144,"")</f>
        <v>16.92</v>
      </c>
      <c r="N144" s="81" t="str">
        <f aca="false">IF(ISNUMBER(SEARCH("COM ENCARGOS COMPLEMENTARES",D144)),J144,"")</f>
        <v/>
      </c>
      <c r="O144" s="81" t="n">
        <f aca="false">IF(N144&lt;&gt;"","",M144)</f>
        <v>16.92</v>
      </c>
      <c r="P144" s="82" t="str">
        <f aca="false">IF(A144="Composição",A143,"")</f>
        <v/>
      </c>
      <c r="Q144" s="81" t="str">
        <f aca="false">IF(P144&lt;&gt;"",SUMIF(L144:L244,L144,N144:N244),"")</f>
        <v/>
      </c>
      <c r="R144" s="81" t="str">
        <f aca="false">IF(P144&lt;&gt;"",SUMIF(L144:L244,L144,O144:O244),"")</f>
        <v/>
      </c>
    </row>
    <row r="145" customFormat="false" ht="38.25" hidden="false" customHeight="true" outlineLevel="0" collapsed="false">
      <c r="A145" s="91" t="s">
        <v>668</v>
      </c>
      <c r="B145" s="92" t="s">
        <v>782</v>
      </c>
      <c r="C145" s="91" t="s">
        <v>664</v>
      </c>
      <c r="D145" s="91" t="s">
        <v>783</v>
      </c>
      <c r="E145" s="91" t="s">
        <v>764</v>
      </c>
      <c r="F145" s="91"/>
      <c r="G145" s="93" t="s">
        <v>729</v>
      </c>
      <c r="H145" s="94" t="n">
        <v>0.0886</v>
      </c>
      <c r="I145" s="95" t="n">
        <f aca="false">SUMIFS('ANALÍTICA AUXILIARES'!J:J,'ANALÍTICA AUXILIARES'!A:A,"Composição",'ANALÍTICA AUXILIARES'!B:B,$B145)</f>
        <v>20.71</v>
      </c>
      <c r="J145" s="95" t="n">
        <f aca="false">TRUNC(H145*I145,2)</f>
        <v>1.83</v>
      </c>
      <c r="L145" s="63" t="n">
        <f aca="false">IF(AND(A146&lt;&gt;"",A145=""),L144+1,L144)</f>
        <v>9</v>
      </c>
      <c r="M145" s="80" t="n">
        <f aca="false">IF(OR(A145="Insumo",A145="Composição Auxiliar"),J145,"")</f>
        <v>1.83</v>
      </c>
      <c r="N145" s="81" t="str">
        <f aca="false">IF(ISNUMBER(SEARCH("COM ENCARGOS COMPLEMENTARES",D145)),J145,"")</f>
        <v/>
      </c>
      <c r="O145" s="81" t="n">
        <f aca="false">IF(N145&lt;&gt;"","",M145)</f>
        <v>1.83</v>
      </c>
      <c r="P145" s="82" t="str">
        <f aca="false">IF(A145="Composição",A144,"")</f>
        <v/>
      </c>
      <c r="Q145" s="81" t="str">
        <f aca="false">IF(P145&lt;&gt;"",SUMIF(L145:L245,L145,N145:N245),"")</f>
        <v/>
      </c>
      <c r="R145" s="81" t="str">
        <f aca="false">IF(P145&lt;&gt;"",SUMIF(L145:L245,L145,O145:O245),"")</f>
        <v/>
      </c>
    </row>
    <row r="146" customFormat="false" ht="25.5" hidden="false" customHeight="true" outlineLevel="0" collapsed="false">
      <c r="A146" s="91" t="s">
        <v>668</v>
      </c>
      <c r="B146" s="92" t="s">
        <v>740</v>
      </c>
      <c r="C146" s="91" t="s">
        <v>664</v>
      </c>
      <c r="D146" s="91" t="s">
        <v>741</v>
      </c>
      <c r="E146" s="91" t="s">
        <v>724</v>
      </c>
      <c r="F146" s="91"/>
      <c r="G146" s="93" t="s">
        <v>718</v>
      </c>
      <c r="H146" s="94" t="n">
        <v>0.1074</v>
      </c>
      <c r="I146" s="95" t="n">
        <f aca="false">SUMIFS('ANALÍTICA AUXILIARES'!J:J,'ANALÍTICA AUXILIARES'!A:A,"Composição",'ANALÍTICA AUXILIARES'!B:B,$B146)</f>
        <v>28.24</v>
      </c>
      <c r="J146" s="95" t="n">
        <f aca="false">TRUNC(H146*I146,2)</f>
        <v>3.03</v>
      </c>
      <c r="L146" s="63" t="n">
        <f aca="false">IF(AND(A147&lt;&gt;"",A146=""),L145+1,L145)</f>
        <v>9</v>
      </c>
      <c r="M146" s="80" t="n">
        <f aca="false">IF(OR(A146="Insumo",A146="Composição Auxiliar"),J146,"")</f>
        <v>3.03</v>
      </c>
      <c r="N146" s="81" t="str">
        <f aca="false">IF(ISNUMBER(SEARCH("COM ENCARGOS COMPLEMENTARES",D146)),J146,"")</f>
        <v/>
      </c>
      <c r="O146" s="81" t="n">
        <f aca="false">IF(N146&lt;&gt;"","",M146)</f>
        <v>3.03</v>
      </c>
      <c r="P146" s="82" t="str">
        <f aca="false">IF(A146="Composição",A145,"")</f>
        <v/>
      </c>
      <c r="Q146" s="81" t="str">
        <f aca="false">IF(P146&lt;&gt;"",SUMIF(L146:L246,L146,N146:N246),"")</f>
        <v/>
      </c>
      <c r="R146" s="81" t="str">
        <f aca="false">IF(P146&lt;&gt;"",SUMIF(L146:L246,L146,O146:O246),"")</f>
        <v/>
      </c>
    </row>
    <row r="147" customFormat="false" ht="38.25" hidden="false" customHeight="true" outlineLevel="0" collapsed="false">
      <c r="A147" s="91" t="s">
        <v>668</v>
      </c>
      <c r="B147" s="92" t="s">
        <v>497</v>
      </c>
      <c r="C147" s="91" t="s">
        <v>664</v>
      </c>
      <c r="D147" s="91" t="s">
        <v>748</v>
      </c>
      <c r="E147" s="91" t="s">
        <v>724</v>
      </c>
      <c r="F147" s="91"/>
      <c r="G147" s="93" t="s">
        <v>729</v>
      </c>
      <c r="H147" s="94" t="n">
        <v>2.5503</v>
      </c>
      <c r="I147" s="95" t="n">
        <f aca="false">SUMIFS('ANALÍTICA AUXILIARES'!J:J,'ANALÍTICA AUXILIARES'!A:A,"Composição",'ANALÍTICA AUXILIARES'!B:B,$B147)</f>
        <v>3.85</v>
      </c>
      <c r="J147" s="95" t="n">
        <f aca="false">TRUNC(H147*I147,2)</f>
        <v>9.81</v>
      </c>
      <c r="L147" s="63" t="n">
        <f aca="false">IF(AND(A148&lt;&gt;"",A147=""),L146+1,L146)</f>
        <v>9</v>
      </c>
      <c r="M147" s="80" t="n">
        <f aca="false">IF(OR(A147="Insumo",A147="Composição Auxiliar"),J147,"")</f>
        <v>9.81</v>
      </c>
      <c r="N147" s="81" t="str">
        <f aca="false">IF(ISNUMBER(SEARCH("COM ENCARGOS COMPLEMENTARES",D147)),J147,"")</f>
        <v/>
      </c>
      <c r="O147" s="81" t="n">
        <f aca="false">IF(N147&lt;&gt;"","",M147)</f>
        <v>9.81</v>
      </c>
      <c r="P147" s="82" t="str">
        <f aca="false">IF(A147="Composição",A146,"")</f>
        <v/>
      </c>
      <c r="Q147" s="81" t="str">
        <f aca="false">IF(P147&lt;&gt;"",SUMIF(L147:L247,L147,N147:N247),"")</f>
        <v/>
      </c>
      <c r="R147" s="81" t="str">
        <f aca="false">IF(P147&lt;&gt;"",SUMIF(L147:L247,L147,O147:O247),"")</f>
        <v/>
      </c>
    </row>
    <row r="148" customFormat="false" ht="38.25" hidden="false" customHeight="true" outlineLevel="0" collapsed="false">
      <c r="A148" s="91" t="s">
        <v>668</v>
      </c>
      <c r="B148" s="92" t="s">
        <v>784</v>
      </c>
      <c r="C148" s="91" t="s">
        <v>664</v>
      </c>
      <c r="D148" s="91" t="s">
        <v>785</v>
      </c>
      <c r="E148" s="91" t="s">
        <v>764</v>
      </c>
      <c r="F148" s="91"/>
      <c r="G148" s="93" t="s">
        <v>718</v>
      </c>
      <c r="H148" s="94" t="n">
        <v>0.0537</v>
      </c>
      <c r="I148" s="95" t="n">
        <f aca="false">SUMIFS('ANALÍTICA AUXILIARES'!J:J,'ANALÍTICA AUXILIARES'!A:A,"Composição",'ANALÍTICA AUXILIARES'!B:B,$B148)</f>
        <v>9.9</v>
      </c>
      <c r="J148" s="95" t="n">
        <f aca="false">TRUNC(H148*I148,2)</f>
        <v>0.53</v>
      </c>
      <c r="L148" s="63" t="n">
        <f aca="false">IF(AND(A149&lt;&gt;"",A148=""),L147+1,L147)</f>
        <v>9</v>
      </c>
      <c r="M148" s="80" t="n">
        <f aca="false">IF(OR(A148="Insumo",A148="Composição Auxiliar"),J148,"")</f>
        <v>0.53</v>
      </c>
      <c r="N148" s="81" t="str">
        <f aca="false">IF(ISNUMBER(SEARCH("COM ENCARGOS COMPLEMENTARES",D148)),J148,"")</f>
        <v/>
      </c>
      <c r="O148" s="81" t="n">
        <f aca="false">IF(N148&lt;&gt;"","",M148)</f>
        <v>0.53</v>
      </c>
      <c r="P148" s="82" t="str">
        <f aca="false">IF(A148="Composição",A147,"")</f>
        <v/>
      </c>
      <c r="Q148" s="81" t="str">
        <f aca="false">IF(P148&lt;&gt;"",SUMIF(L148:L248,L148,N148:N248),"")</f>
        <v/>
      </c>
      <c r="R148" s="81" t="str">
        <f aca="false">IF(P148&lt;&gt;"",SUMIF(L148:L248,L148,O148:O248),"")</f>
        <v/>
      </c>
    </row>
    <row r="149" customFormat="false" ht="38.25" hidden="false" customHeight="true" outlineLevel="0" collapsed="false">
      <c r="A149" s="91" t="s">
        <v>668</v>
      </c>
      <c r="B149" s="92" t="s">
        <v>786</v>
      </c>
      <c r="C149" s="91" t="s">
        <v>664</v>
      </c>
      <c r="D149" s="91" t="s">
        <v>787</v>
      </c>
      <c r="E149" s="91" t="s">
        <v>764</v>
      </c>
      <c r="F149" s="91"/>
      <c r="G149" s="93" t="s">
        <v>718</v>
      </c>
      <c r="H149" s="94" t="n">
        <v>0.0268</v>
      </c>
      <c r="I149" s="95" t="n">
        <f aca="false">SUMIFS('ANALÍTICA AUXILIARES'!J:J,'ANALÍTICA AUXILIARES'!A:A,"Composição",'ANALÍTICA AUXILIARES'!B:B,$B149)</f>
        <v>185.92</v>
      </c>
      <c r="J149" s="95" t="n">
        <f aca="false">TRUNC(H149*I149,2)</f>
        <v>4.98</v>
      </c>
      <c r="L149" s="63" t="n">
        <f aca="false">IF(AND(A150&lt;&gt;"",A149=""),L148+1,L148)</f>
        <v>9</v>
      </c>
      <c r="M149" s="80" t="n">
        <f aca="false">IF(OR(A149="Insumo",A149="Composição Auxiliar"),J149,"")</f>
        <v>4.98</v>
      </c>
      <c r="N149" s="81" t="str">
        <f aca="false">IF(ISNUMBER(SEARCH("COM ENCARGOS COMPLEMENTARES",D149)),J149,"")</f>
        <v/>
      </c>
      <c r="O149" s="81" t="n">
        <f aca="false">IF(N149&lt;&gt;"","",M149)</f>
        <v>4.98</v>
      </c>
      <c r="P149" s="82" t="str">
        <f aca="false">IF(A149="Composição",A148,"")</f>
        <v/>
      </c>
      <c r="Q149" s="81" t="str">
        <f aca="false">IF(P149&lt;&gt;"",SUMIF(L149:L249,L149,N149:N249),"")</f>
        <v/>
      </c>
      <c r="R149" s="81" t="str">
        <f aca="false">IF(P149&lt;&gt;"",SUMIF(L149:L249,L149,O149:O249),"")</f>
        <v/>
      </c>
    </row>
    <row r="150" customFormat="false" ht="38.25" hidden="false" customHeight="true" outlineLevel="0" collapsed="false">
      <c r="A150" s="91" t="s">
        <v>668</v>
      </c>
      <c r="B150" s="92" t="s">
        <v>776</v>
      </c>
      <c r="C150" s="91" t="s">
        <v>664</v>
      </c>
      <c r="D150" s="91" t="s">
        <v>777</v>
      </c>
      <c r="E150" s="91" t="s">
        <v>724</v>
      </c>
      <c r="F150" s="91"/>
      <c r="G150" s="93" t="s">
        <v>718</v>
      </c>
      <c r="H150" s="94" t="n">
        <v>0.0268</v>
      </c>
      <c r="I150" s="95" t="n">
        <f aca="false">SUMIFS('ANALÍTICA AUXILIARES'!J:J,'ANALÍTICA AUXILIARES'!A:A,"Composição",'ANALÍTICA AUXILIARES'!B:B,$B150)</f>
        <v>47.74</v>
      </c>
      <c r="J150" s="95" t="n">
        <f aca="false">TRUNC(H150*I150,2)</f>
        <v>1.27</v>
      </c>
      <c r="L150" s="63" t="n">
        <f aca="false">IF(AND(A151&lt;&gt;"",A150=""),L149+1,L149)</f>
        <v>9</v>
      </c>
      <c r="M150" s="80" t="n">
        <f aca="false">IF(OR(A150="Insumo",A150="Composição Auxiliar"),J150,"")</f>
        <v>1.27</v>
      </c>
      <c r="N150" s="81" t="str">
        <f aca="false">IF(ISNUMBER(SEARCH("COM ENCARGOS COMPLEMENTARES",D150)),J150,"")</f>
        <v/>
      </c>
      <c r="O150" s="81" t="n">
        <f aca="false">IF(N150&lt;&gt;"","",M150)</f>
        <v>1.27</v>
      </c>
      <c r="P150" s="82" t="str">
        <f aca="false">IF(A150="Composição",A149,"")</f>
        <v/>
      </c>
      <c r="Q150" s="81" t="str">
        <f aca="false">IF(P150&lt;&gt;"",SUMIF(L150:L250,L150,N150:N250),"")</f>
        <v/>
      </c>
      <c r="R150" s="81" t="str">
        <f aca="false">IF(P150&lt;&gt;"",SUMIF(L150:L250,L150,O150:O250),"")</f>
        <v/>
      </c>
    </row>
    <row r="151" customFormat="false" ht="38.25" hidden="false" customHeight="true" outlineLevel="0" collapsed="false">
      <c r="A151" s="91" t="s">
        <v>668</v>
      </c>
      <c r="B151" s="92" t="s">
        <v>752</v>
      </c>
      <c r="C151" s="91" t="s">
        <v>664</v>
      </c>
      <c r="D151" s="91" t="s">
        <v>753</v>
      </c>
      <c r="E151" s="91" t="s">
        <v>724</v>
      </c>
      <c r="F151" s="91"/>
      <c r="G151" s="93" t="s">
        <v>718</v>
      </c>
      <c r="H151" s="94" t="n">
        <v>0.1879</v>
      </c>
      <c r="I151" s="95" t="n">
        <f aca="false">SUMIFS('ANALÍTICA AUXILIARES'!J:J,'ANALÍTICA AUXILIARES'!A:A,"Composição",'ANALÍTICA AUXILIARES'!B:B,$B151)</f>
        <v>20.96</v>
      </c>
      <c r="J151" s="95" t="n">
        <f aca="false">TRUNC(H151*I151,2)</f>
        <v>3.93</v>
      </c>
      <c r="L151" s="63" t="n">
        <f aca="false">IF(AND(A152&lt;&gt;"",A151=""),L150+1,L150)</f>
        <v>9</v>
      </c>
      <c r="M151" s="80" t="n">
        <f aca="false">IF(OR(A151="Insumo",A151="Composição Auxiliar"),J151,"")</f>
        <v>3.93</v>
      </c>
      <c r="N151" s="81" t="str">
        <f aca="false">IF(ISNUMBER(SEARCH("COM ENCARGOS COMPLEMENTARES",D151)),J151,"")</f>
        <v/>
      </c>
      <c r="O151" s="81" t="n">
        <f aca="false">IF(N151&lt;&gt;"","",M151)</f>
        <v>3.93</v>
      </c>
      <c r="P151" s="82" t="str">
        <f aca="false">IF(A151="Composição",A150,"")</f>
        <v/>
      </c>
      <c r="Q151" s="81" t="str">
        <f aca="false">IF(P151&lt;&gt;"",SUMIF(L151:L251,L151,N151:N251),"")</f>
        <v/>
      </c>
      <c r="R151" s="81" t="str">
        <f aca="false">IF(P151&lt;&gt;"",SUMIF(L151:L251,L151,O151:O251),"")</f>
        <v/>
      </c>
    </row>
    <row r="152" customFormat="false" ht="38.25" hidden="false" customHeight="true" outlineLevel="0" collapsed="false">
      <c r="A152" s="91" t="s">
        <v>668</v>
      </c>
      <c r="B152" s="92" t="s">
        <v>756</v>
      </c>
      <c r="C152" s="91" t="s">
        <v>664</v>
      </c>
      <c r="D152" s="91" t="s">
        <v>757</v>
      </c>
      <c r="E152" s="91" t="s">
        <v>724</v>
      </c>
      <c r="F152" s="91"/>
      <c r="G152" s="93" t="s">
        <v>729</v>
      </c>
      <c r="H152" s="94" t="n">
        <v>0.5369</v>
      </c>
      <c r="I152" s="95" t="n">
        <f aca="false">SUMIFS('ANALÍTICA AUXILIARES'!J:J,'ANALÍTICA AUXILIARES'!A:A,"Composição",'ANALÍTICA AUXILIARES'!B:B,$B152)</f>
        <v>12.25</v>
      </c>
      <c r="J152" s="95" t="n">
        <f aca="false">TRUNC(H152*I152,2)</f>
        <v>6.57</v>
      </c>
      <c r="L152" s="63" t="n">
        <f aca="false">IF(AND(A153&lt;&gt;"",A152=""),L151+1,L151)</f>
        <v>9</v>
      </c>
      <c r="M152" s="80" t="n">
        <f aca="false">IF(OR(A152="Insumo",A152="Composição Auxiliar"),J152,"")</f>
        <v>6.57</v>
      </c>
      <c r="N152" s="81" t="str">
        <f aca="false">IF(ISNUMBER(SEARCH("COM ENCARGOS COMPLEMENTARES",D152)),J152,"")</f>
        <v/>
      </c>
      <c r="O152" s="81" t="n">
        <f aca="false">IF(N152&lt;&gt;"","",M152)</f>
        <v>6.57</v>
      </c>
      <c r="P152" s="82" t="str">
        <f aca="false">IF(A152="Composição",A151,"")</f>
        <v/>
      </c>
      <c r="Q152" s="81" t="str">
        <f aca="false">IF(P152&lt;&gt;"",SUMIF(L152:L252,L152,N152:N252),"")</f>
        <v/>
      </c>
      <c r="R152" s="81" t="str">
        <f aca="false">IF(P152&lt;&gt;"",SUMIF(L152:L252,L152,O152:O252),"")</f>
        <v/>
      </c>
    </row>
    <row r="153" customFormat="false" ht="25.5" hidden="false" customHeight="true" outlineLevel="0" collapsed="false">
      <c r="A153" s="91" t="s">
        <v>668</v>
      </c>
      <c r="B153" s="92" t="s">
        <v>487</v>
      </c>
      <c r="C153" s="91" t="s">
        <v>664</v>
      </c>
      <c r="D153" s="91" t="s">
        <v>775</v>
      </c>
      <c r="E153" s="91" t="s">
        <v>724</v>
      </c>
      <c r="F153" s="91"/>
      <c r="G153" s="93" t="s">
        <v>718</v>
      </c>
      <c r="H153" s="94" t="n">
        <v>0.1342</v>
      </c>
      <c r="I153" s="95" t="n">
        <f aca="false">SUMIFS('ANALÍTICA AUXILIARES'!J:J,'ANALÍTICA AUXILIARES'!A:A,"Composição",'ANALÍTICA AUXILIARES'!B:B,$B153)</f>
        <v>45.5</v>
      </c>
      <c r="J153" s="95" t="n">
        <f aca="false">TRUNC(H153*I153,2)</f>
        <v>6.1</v>
      </c>
      <c r="L153" s="63" t="n">
        <f aca="false">IF(AND(A154&lt;&gt;"",A153=""),L152+1,L152)</f>
        <v>9</v>
      </c>
      <c r="M153" s="80" t="n">
        <f aca="false">IF(OR(A153="Insumo",A153="Composição Auxiliar"),J153,"")</f>
        <v>6.1</v>
      </c>
      <c r="N153" s="81" t="str">
        <f aca="false">IF(ISNUMBER(SEARCH("COM ENCARGOS COMPLEMENTARES",D153)),J153,"")</f>
        <v/>
      </c>
      <c r="O153" s="81" t="n">
        <f aca="false">IF(N153&lt;&gt;"","",M153)</f>
        <v>6.1</v>
      </c>
      <c r="P153" s="82" t="str">
        <f aca="false">IF(A153="Composição",A152,"")</f>
        <v/>
      </c>
      <c r="Q153" s="81" t="str">
        <f aca="false">IF(P153&lt;&gt;"",SUMIF(L153:L253,L153,N153:N253),"")</f>
        <v/>
      </c>
      <c r="R153" s="81" t="str">
        <f aca="false">IF(P153&lt;&gt;"",SUMIF(L153:L253,L153,O153:O253),"")</f>
        <v/>
      </c>
    </row>
    <row r="154" customFormat="false" ht="51" hidden="false" customHeight="true" outlineLevel="0" collapsed="false">
      <c r="A154" s="91" t="s">
        <v>668</v>
      </c>
      <c r="B154" s="92" t="s">
        <v>749</v>
      </c>
      <c r="C154" s="91" t="s">
        <v>664</v>
      </c>
      <c r="D154" s="91" t="s">
        <v>750</v>
      </c>
      <c r="E154" s="91" t="s">
        <v>751</v>
      </c>
      <c r="F154" s="91"/>
      <c r="G154" s="93" t="s">
        <v>667</v>
      </c>
      <c r="H154" s="94" t="n">
        <v>1.451</v>
      </c>
      <c r="I154" s="95" t="n">
        <f aca="false">SUMIFS('ANALÍTICA AUXILIARES'!J:J,'ANALÍTICA AUXILIARES'!A:A,"Composição",'ANALÍTICA AUXILIARES'!B:B,$B154)</f>
        <v>51.15</v>
      </c>
      <c r="J154" s="95" t="n">
        <f aca="false">TRUNC(H154*I154,2)</f>
        <v>74.21</v>
      </c>
      <c r="L154" s="63" t="n">
        <f aca="false">IF(AND(A155&lt;&gt;"",A154=""),L153+1,L153)</f>
        <v>9</v>
      </c>
      <c r="M154" s="80" t="n">
        <f aca="false">IF(OR(A154="Insumo",A154="Composição Auxiliar"),J154,"")</f>
        <v>74.21</v>
      </c>
      <c r="N154" s="81" t="str">
        <f aca="false">IF(ISNUMBER(SEARCH("COM ENCARGOS COMPLEMENTARES",D154)),J154,"")</f>
        <v/>
      </c>
      <c r="O154" s="81" t="n">
        <f aca="false">IF(N154&lt;&gt;"","",M154)</f>
        <v>74.21</v>
      </c>
      <c r="P154" s="82" t="str">
        <f aca="false">IF(A154="Composição",A153,"")</f>
        <v/>
      </c>
      <c r="Q154" s="81" t="str">
        <f aca="false">IF(P154&lt;&gt;"",SUMIF(L154:L254,L154,N154:N254),"")</f>
        <v/>
      </c>
      <c r="R154" s="81" t="str">
        <f aca="false">IF(P154&lt;&gt;"",SUMIF(L154:L254,L154,O154:O254),"")</f>
        <v/>
      </c>
    </row>
    <row r="155" customFormat="false" ht="38.25" hidden="false" customHeight="true" outlineLevel="0" collapsed="false">
      <c r="A155" s="91" t="s">
        <v>668</v>
      </c>
      <c r="B155" s="92" t="s">
        <v>758</v>
      </c>
      <c r="C155" s="91" t="s">
        <v>664</v>
      </c>
      <c r="D155" s="91" t="s">
        <v>759</v>
      </c>
      <c r="E155" s="91" t="s">
        <v>724</v>
      </c>
      <c r="F155" s="91"/>
      <c r="G155" s="93" t="s">
        <v>729</v>
      </c>
      <c r="H155" s="94" t="n">
        <v>0.8591</v>
      </c>
      <c r="I155" s="95" t="n">
        <f aca="false">SUMIFS('ANALÍTICA AUXILIARES'!J:J,'ANALÍTICA AUXILIARES'!A:A,"Composição",'ANALÍTICA AUXILIARES'!B:B,$B155)</f>
        <v>2.68</v>
      </c>
      <c r="J155" s="95" t="n">
        <f aca="false">TRUNC(H155*I155,2)</f>
        <v>2.3</v>
      </c>
      <c r="L155" s="63" t="n">
        <f aca="false">IF(AND(A156&lt;&gt;"",A155=""),L154+1,L154)</f>
        <v>9</v>
      </c>
      <c r="M155" s="80" t="n">
        <f aca="false">IF(OR(A155="Insumo",A155="Composição Auxiliar"),J155,"")</f>
        <v>2.3</v>
      </c>
      <c r="N155" s="81" t="str">
        <f aca="false">IF(ISNUMBER(SEARCH("COM ENCARGOS COMPLEMENTARES",D155)),J155,"")</f>
        <v/>
      </c>
      <c r="O155" s="81" t="n">
        <f aca="false">IF(N155&lt;&gt;"","",M155)</f>
        <v>2.3</v>
      </c>
      <c r="P155" s="82" t="str">
        <f aca="false">IF(A155="Composição",A154,"")</f>
        <v/>
      </c>
      <c r="Q155" s="81" t="str">
        <f aca="false">IF(P155&lt;&gt;"",SUMIF(L155:L255,L155,N155:N255),"")</f>
        <v/>
      </c>
      <c r="R155" s="81" t="str">
        <f aca="false">IF(P155&lt;&gt;"",SUMIF(L155:L255,L155,O155:O255),"")</f>
        <v/>
      </c>
    </row>
    <row r="156" customFormat="false" ht="38.25" hidden="false" customHeight="true" outlineLevel="0" collapsed="false">
      <c r="A156" s="91" t="s">
        <v>668</v>
      </c>
      <c r="B156" s="92" t="s">
        <v>788</v>
      </c>
      <c r="C156" s="91" t="s">
        <v>664</v>
      </c>
      <c r="D156" s="91" t="s">
        <v>789</v>
      </c>
      <c r="E156" s="91" t="s">
        <v>764</v>
      </c>
      <c r="F156" s="91"/>
      <c r="G156" s="93" t="s">
        <v>718</v>
      </c>
      <c r="H156" s="94" t="n">
        <v>0.0268</v>
      </c>
      <c r="I156" s="95" t="n">
        <f aca="false">SUMIFS('ANALÍTICA AUXILIARES'!J:J,'ANALÍTICA AUXILIARES'!A:A,"Composição",'ANALÍTICA AUXILIARES'!B:B,$B156)</f>
        <v>414.24</v>
      </c>
      <c r="J156" s="95" t="n">
        <f aca="false">TRUNC(H156*I156,2)</f>
        <v>11.1</v>
      </c>
      <c r="L156" s="63" t="n">
        <f aca="false">IF(AND(A157&lt;&gt;"",A156=""),L155+1,L155)</f>
        <v>9</v>
      </c>
      <c r="M156" s="80" t="n">
        <f aca="false">IF(OR(A156="Insumo",A156="Composição Auxiliar"),J156,"")</f>
        <v>11.1</v>
      </c>
      <c r="N156" s="81" t="str">
        <f aca="false">IF(ISNUMBER(SEARCH("COM ENCARGOS COMPLEMENTARES",D156)),J156,"")</f>
        <v/>
      </c>
      <c r="O156" s="81" t="n">
        <f aca="false">IF(N156&lt;&gt;"","",M156)</f>
        <v>11.1</v>
      </c>
      <c r="P156" s="82" t="str">
        <f aca="false">IF(A156="Composição",A155,"")</f>
        <v/>
      </c>
      <c r="Q156" s="81" t="str">
        <f aca="false">IF(P156&lt;&gt;"",SUMIF(L156:L256,L156,N156:N256),"")</f>
        <v/>
      </c>
      <c r="R156" s="81" t="str">
        <f aca="false">IF(P156&lt;&gt;"",SUMIF(L156:L256,L156,O156:O256),"")</f>
        <v/>
      </c>
    </row>
    <row r="157" customFormat="false" ht="38.25" hidden="false" customHeight="true" outlineLevel="0" collapsed="false">
      <c r="A157" s="91" t="s">
        <v>668</v>
      </c>
      <c r="B157" s="92" t="s">
        <v>742</v>
      </c>
      <c r="C157" s="91" t="s">
        <v>664</v>
      </c>
      <c r="D157" s="91" t="s">
        <v>743</v>
      </c>
      <c r="E157" s="91" t="s">
        <v>666</v>
      </c>
      <c r="F157" s="91"/>
      <c r="G157" s="93" t="s">
        <v>667</v>
      </c>
      <c r="H157" s="94" t="n">
        <v>0.2264</v>
      </c>
      <c r="I157" s="95" t="n">
        <f aca="false">SUMIFS('ANALÍTICA AUXILIARES'!J:J,'ANALÍTICA AUXILIARES'!A:A,"Composição",'ANALÍTICA AUXILIARES'!B:B,$B157)</f>
        <v>191.85</v>
      </c>
      <c r="J157" s="95" t="n">
        <f aca="false">TRUNC(H157*I157,2)</f>
        <v>43.43</v>
      </c>
      <c r="L157" s="63" t="n">
        <f aca="false">IF(AND(A158&lt;&gt;"",A157=""),L156+1,L156)</f>
        <v>9</v>
      </c>
      <c r="M157" s="80" t="n">
        <f aca="false">IF(OR(A157="Insumo",A157="Composição Auxiliar"),J157,"")</f>
        <v>43.43</v>
      </c>
      <c r="N157" s="81" t="str">
        <f aca="false">IF(ISNUMBER(SEARCH("COM ENCARGOS COMPLEMENTARES",D157)),J157,"")</f>
        <v/>
      </c>
      <c r="O157" s="81" t="n">
        <f aca="false">IF(N157&lt;&gt;"","",M157)</f>
        <v>43.43</v>
      </c>
      <c r="P157" s="82" t="str">
        <f aca="false">IF(A157="Composição",A156,"")</f>
        <v/>
      </c>
      <c r="Q157" s="81" t="str">
        <f aca="false">IF(P157&lt;&gt;"",SUMIF(L157:L257,L157,N157:N257),"")</f>
        <v/>
      </c>
      <c r="R157" s="81" t="str">
        <f aca="false">IF(P157&lt;&gt;"",SUMIF(L157:L257,L157,O157:O257),"")</f>
        <v/>
      </c>
    </row>
    <row r="158" customFormat="false" ht="38.25" hidden="false" customHeight="true" outlineLevel="0" collapsed="false">
      <c r="A158" s="91" t="s">
        <v>668</v>
      </c>
      <c r="B158" s="92" t="s">
        <v>790</v>
      </c>
      <c r="C158" s="91" t="s">
        <v>664</v>
      </c>
      <c r="D158" s="91" t="s">
        <v>791</v>
      </c>
      <c r="E158" s="91" t="s">
        <v>764</v>
      </c>
      <c r="F158" s="91"/>
      <c r="G158" s="93" t="s">
        <v>729</v>
      </c>
      <c r="H158" s="94" t="n">
        <v>0.1423</v>
      </c>
      <c r="I158" s="95" t="n">
        <f aca="false">SUMIFS('ANALÍTICA AUXILIARES'!J:J,'ANALÍTICA AUXILIARES'!A:A,"Composição",'ANALÍTICA AUXILIARES'!B:B,$B158)</f>
        <v>37.82</v>
      </c>
      <c r="J158" s="95" t="n">
        <f aca="false">TRUNC(H158*I158,2)</f>
        <v>5.38</v>
      </c>
      <c r="L158" s="63" t="n">
        <f aca="false">IF(AND(A159&lt;&gt;"",A158=""),L157+1,L157)</f>
        <v>9</v>
      </c>
      <c r="M158" s="80" t="n">
        <f aca="false">IF(OR(A158="Insumo",A158="Composição Auxiliar"),J158,"")</f>
        <v>5.38</v>
      </c>
      <c r="N158" s="81" t="str">
        <f aca="false">IF(ISNUMBER(SEARCH("COM ENCARGOS COMPLEMENTARES",D158)),J158,"")</f>
        <v/>
      </c>
      <c r="O158" s="81" t="n">
        <f aca="false">IF(N158&lt;&gt;"","",M158)</f>
        <v>5.38</v>
      </c>
      <c r="P158" s="82" t="str">
        <f aca="false">IF(A158="Composição",A157,"")</f>
        <v/>
      </c>
      <c r="Q158" s="81" t="str">
        <f aca="false">IF(P158&lt;&gt;"",SUMIF(L158:L258,L158,N158:N258),"")</f>
        <v/>
      </c>
      <c r="R158" s="81" t="str">
        <f aca="false">IF(P158&lt;&gt;"",SUMIF(L158:L258,L158,O158:O258),"")</f>
        <v/>
      </c>
    </row>
    <row r="159" customFormat="false" ht="63.75" hidden="false" customHeight="true" outlineLevel="0" collapsed="false">
      <c r="A159" s="91" t="s">
        <v>668</v>
      </c>
      <c r="B159" s="92" t="s">
        <v>792</v>
      </c>
      <c r="C159" s="91" t="s">
        <v>664</v>
      </c>
      <c r="D159" s="91" t="s">
        <v>793</v>
      </c>
      <c r="E159" s="91" t="s">
        <v>764</v>
      </c>
      <c r="F159" s="91"/>
      <c r="G159" s="93" t="s">
        <v>718</v>
      </c>
      <c r="H159" s="94" t="n">
        <v>0.0268</v>
      </c>
      <c r="I159" s="95" t="n">
        <f aca="false">SUMIFS('ANALÍTICA AUXILIARES'!J:J,'ANALÍTICA AUXILIARES'!A:A,"Composição",'ANALÍTICA AUXILIARES'!B:B,$B159)</f>
        <v>476.47</v>
      </c>
      <c r="J159" s="95" t="n">
        <f aca="false">TRUNC(H159*I159,2)</f>
        <v>12.76</v>
      </c>
      <c r="L159" s="63" t="n">
        <f aca="false">IF(AND(A160&lt;&gt;"",A159=""),L158+1,L158)</f>
        <v>9</v>
      </c>
      <c r="M159" s="80" t="n">
        <f aca="false">IF(OR(A159="Insumo",A159="Composição Auxiliar"),J159,"")</f>
        <v>12.76</v>
      </c>
      <c r="N159" s="81" t="str">
        <f aca="false">IF(ISNUMBER(SEARCH("COM ENCARGOS COMPLEMENTARES",D159)),J159,"")</f>
        <v/>
      </c>
      <c r="O159" s="81" t="n">
        <f aca="false">IF(N159&lt;&gt;"","",M159)</f>
        <v>12.76</v>
      </c>
      <c r="P159" s="82" t="str">
        <f aca="false">IF(A159="Composição",A158,"")</f>
        <v/>
      </c>
      <c r="Q159" s="81" t="str">
        <f aca="false">IF(P159&lt;&gt;"",SUMIF(L159:L259,L159,N159:N259),"")</f>
        <v/>
      </c>
      <c r="R159" s="81" t="str">
        <f aca="false">IF(P159&lt;&gt;"",SUMIF(L159:L259,L159,O159:O259),"")</f>
        <v/>
      </c>
    </row>
    <row r="160" customFormat="false" ht="51" hidden="false" customHeight="true" outlineLevel="0" collapsed="false">
      <c r="A160" s="91" t="s">
        <v>668</v>
      </c>
      <c r="B160" s="92" t="s">
        <v>762</v>
      </c>
      <c r="C160" s="91" t="s">
        <v>664</v>
      </c>
      <c r="D160" s="91" t="s">
        <v>763</v>
      </c>
      <c r="E160" s="91" t="s">
        <v>764</v>
      </c>
      <c r="F160" s="91"/>
      <c r="G160" s="93" t="s">
        <v>729</v>
      </c>
      <c r="H160" s="94" t="n">
        <v>0.3221</v>
      </c>
      <c r="I160" s="95" t="n">
        <f aca="false">SUMIFS('ANALÍTICA AUXILIARES'!J:J,'ANALÍTICA AUXILIARES'!A:A,"Composição",'ANALÍTICA AUXILIARES'!B:B,$B160)</f>
        <v>3.68</v>
      </c>
      <c r="J160" s="95" t="n">
        <f aca="false">TRUNC(H160*I160,2)</f>
        <v>1.18</v>
      </c>
      <c r="L160" s="63" t="n">
        <f aca="false">IF(AND(A161&lt;&gt;"",A160=""),L159+1,L159)</f>
        <v>9</v>
      </c>
      <c r="M160" s="80" t="n">
        <f aca="false">IF(OR(A160="Insumo",A160="Composição Auxiliar"),J160,"")</f>
        <v>1.18</v>
      </c>
      <c r="N160" s="81" t="str">
        <f aca="false">IF(ISNUMBER(SEARCH("COM ENCARGOS COMPLEMENTARES",D160)),J160,"")</f>
        <v/>
      </c>
      <c r="O160" s="81" t="n">
        <f aca="false">IF(N160&lt;&gt;"","",M160)</f>
        <v>1.18</v>
      </c>
      <c r="P160" s="82" t="str">
        <f aca="false">IF(A160="Composição",A159,"")</f>
        <v/>
      </c>
      <c r="Q160" s="81" t="str">
        <f aca="false">IF(P160&lt;&gt;"",SUMIF(L160:L260,L160,N160:N260),"")</f>
        <v/>
      </c>
      <c r="R160" s="81" t="str">
        <f aca="false">IF(P160&lt;&gt;"",SUMIF(L160:L260,L160,O160:O260),"")</f>
        <v/>
      </c>
    </row>
    <row r="161" customFormat="false" ht="25.5" hidden="false" customHeight="true" outlineLevel="0" collapsed="false">
      <c r="A161" s="91" t="s">
        <v>668</v>
      </c>
      <c r="B161" s="92" t="s">
        <v>794</v>
      </c>
      <c r="C161" s="91" t="s">
        <v>664</v>
      </c>
      <c r="D161" s="91" t="s">
        <v>795</v>
      </c>
      <c r="E161" s="91" t="s">
        <v>724</v>
      </c>
      <c r="F161" s="91"/>
      <c r="G161" s="93" t="s">
        <v>718</v>
      </c>
      <c r="H161" s="94" t="n">
        <v>0.1611</v>
      </c>
      <c r="I161" s="95" t="n">
        <f aca="false">SUMIFS('ANALÍTICA AUXILIARES'!J:J,'ANALÍTICA AUXILIARES'!A:A,"Composição",'ANALÍTICA AUXILIARES'!B:B,$B161)</f>
        <v>14.63</v>
      </c>
      <c r="J161" s="95" t="n">
        <f aca="false">TRUNC(H161*I161,2)</f>
        <v>2.35</v>
      </c>
      <c r="L161" s="63" t="n">
        <f aca="false">IF(AND(A162&lt;&gt;"",A161=""),L160+1,L160)</f>
        <v>9</v>
      </c>
      <c r="M161" s="80" t="n">
        <f aca="false">IF(OR(A161="Insumo",A161="Composição Auxiliar"),J161,"")</f>
        <v>2.35</v>
      </c>
      <c r="N161" s="81" t="str">
        <f aca="false">IF(ISNUMBER(SEARCH("COM ENCARGOS COMPLEMENTARES",D161)),J161,"")</f>
        <v/>
      </c>
      <c r="O161" s="81" t="n">
        <f aca="false">IF(N161&lt;&gt;"","",M161)</f>
        <v>2.35</v>
      </c>
      <c r="P161" s="82" t="str">
        <f aca="false">IF(A161="Composição",A160,"")</f>
        <v/>
      </c>
      <c r="Q161" s="81" t="str">
        <f aca="false">IF(P161&lt;&gt;"",SUMIF(L161:L261,L161,N161:N261),"")</f>
        <v/>
      </c>
      <c r="R161" s="81" t="str">
        <f aca="false">IF(P161&lt;&gt;"",SUMIF(L161:L261,L161,O161:O261),"")</f>
        <v/>
      </c>
    </row>
    <row r="162" customFormat="false" ht="25.5" hidden="false" customHeight="true" outlineLevel="0" collapsed="false">
      <c r="A162" s="91" t="s">
        <v>668</v>
      </c>
      <c r="B162" s="92" t="s">
        <v>123</v>
      </c>
      <c r="C162" s="91" t="s">
        <v>664</v>
      </c>
      <c r="D162" s="91" t="s">
        <v>796</v>
      </c>
      <c r="E162" s="91" t="s">
        <v>675</v>
      </c>
      <c r="F162" s="91"/>
      <c r="G162" s="93" t="s">
        <v>667</v>
      </c>
      <c r="H162" s="94" t="n">
        <v>0.009</v>
      </c>
      <c r="I162" s="95" t="n">
        <f aca="false">SUMIFS('ANALÍTICA AUXILIARES'!J:J,'ANALÍTICA AUXILIARES'!A:A,"Composição",'ANALÍTICA AUXILIARES'!B:B,$B162)</f>
        <v>17.5</v>
      </c>
      <c r="J162" s="95" t="n">
        <f aca="false">TRUNC(H162*I162,2)</f>
        <v>0.15</v>
      </c>
      <c r="L162" s="63" t="n">
        <f aca="false">IF(AND(A163&lt;&gt;"",A162=""),L161+1,L161)</f>
        <v>9</v>
      </c>
      <c r="M162" s="80" t="n">
        <f aca="false">IF(OR(A162="Insumo",A162="Composição Auxiliar"),J162,"")</f>
        <v>0.15</v>
      </c>
      <c r="N162" s="81" t="str">
        <f aca="false">IF(ISNUMBER(SEARCH("COM ENCARGOS COMPLEMENTARES",D162)),J162,"")</f>
        <v/>
      </c>
      <c r="O162" s="81" t="n">
        <f aca="false">IF(N162&lt;&gt;"","",M162)</f>
        <v>0.15</v>
      </c>
      <c r="P162" s="82" t="str">
        <f aca="false">IF(A162="Composição",A161,"")</f>
        <v/>
      </c>
      <c r="Q162" s="81" t="str">
        <f aca="false">IF(P162&lt;&gt;"",SUMIF(L162:L262,L162,N162:N262),"")</f>
        <v/>
      </c>
      <c r="R162" s="81" t="str">
        <f aca="false">IF(P162&lt;&gt;"",SUMIF(L162:L262,L162,O162:O262),"")</f>
        <v/>
      </c>
    </row>
    <row r="163" customFormat="false" ht="25.5" hidden="false" customHeight="true" outlineLevel="0" collapsed="false">
      <c r="A163" s="91" t="s">
        <v>668</v>
      </c>
      <c r="B163" s="92" t="s">
        <v>669</v>
      </c>
      <c r="C163" s="91" t="s">
        <v>664</v>
      </c>
      <c r="D163" s="91" t="s">
        <v>670</v>
      </c>
      <c r="E163" s="91" t="s">
        <v>671</v>
      </c>
      <c r="F163" s="91"/>
      <c r="G163" s="93" t="s">
        <v>672</v>
      </c>
      <c r="H163" s="94" t="n">
        <v>1.1155</v>
      </c>
      <c r="I163" s="95" t="n">
        <f aca="false">SUMIFS('ANALÍTICA AUXILIARES'!J:J,'ANALÍTICA AUXILIARES'!A:A,"Composição",'ANALÍTICA AUXILIARES'!B:B,$B163)</f>
        <v>23.32</v>
      </c>
      <c r="J163" s="95" t="n">
        <f aca="false">TRUNC(H163*I163,2)</f>
        <v>26.01</v>
      </c>
      <c r="L163" s="63" t="n">
        <f aca="false">IF(AND(A164&lt;&gt;"",A163=""),L162+1,L162)</f>
        <v>9</v>
      </c>
      <c r="M163" s="80" t="n">
        <f aca="false">IF(OR(A163="Insumo",A163="Composição Auxiliar"),J163,"")</f>
        <v>26.01</v>
      </c>
      <c r="N163" s="81" t="n">
        <f aca="false">IF(ISNUMBER(SEARCH("COM ENCARGOS COMPLEMENTARES",D163)),J163,"")</f>
        <v>26.01</v>
      </c>
      <c r="O163" s="81" t="str">
        <f aca="false">IF(N163&lt;&gt;"","",M163)</f>
        <v/>
      </c>
      <c r="P163" s="82" t="str">
        <f aca="false">IF(A163="Composição",A162,"")</f>
        <v/>
      </c>
      <c r="Q163" s="81" t="str">
        <f aca="false">IF(P163&lt;&gt;"",SUMIF(L163:L263,L163,N163:N263),"")</f>
        <v/>
      </c>
      <c r="R163" s="81" t="str">
        <f aca="false">IF(P163&lt;&gt;"",SUMIF(L163:L263,L163,O163:O263),"")</f>
        <v/>
      </c>
    </row>
    <row r="164" customFormat="false" ht="38.25" hidden="false" customHeight="true" outlineLevel="0" collapsed="false">
      <c r="A164" s="91" t="s">
        <v>668</v>
      </c>
      <c r="B164" s="92" t="s">
        <v>797</v>
      </c>
      <c r="C164" s="91" t="s">
        <v>664</v>
      </c>
      <c r="D164" s="91" t="s">
        <v>798</v>
      </c>
      <c r="E164" s="91" t="s">
        <v>724</v>
      </c>
      <c r="F164" s="91"/>
      <c r="G164" s="93" t="s">
        <v>718</v>
      </c>
      <c r="H164" s="94" t="n">
        <v>0.1074</v>
      </c>
      <c r="I164" s="95" t="n">
        <f aca="false">SUMIFS('ANALÍTICA AUXILIARES'!J:J,'ANALÍTICA AUXILIARES'!A:A,"Composição",'ANALÍTICA AUXILIARES'!B:B,$B164)</f>
        <v>15.64</v>
      </c>
      <c r="J164" s="95" t="n">
        <f aca="false">TRUNC(H164*I164,2)</f>
        <v>1.67</v>
      </c>
      <c r="L164" s="63" t="n">
        <f aca="false">IF(AND(A165&lt;&gt;"",A164=""),L163+1,L163)</f>
        <v>9</v>
      </c>
      <c r="M164" s="80" t="n">
        <f aca="false">IF(OR(A164="Insumo",A164="Composição Auxiliar"),J164,"")</f>
        <v>1.67</v>
      </c>
      <c r="N164" s="81" t="str">
        <f aca="false">IF(ISNUMBER(SEARCH("COM ENCARGOS COMPLEMENTARES",D164)),J164,"")</f>
        <v/>
      </c>
      <c r="O164" s="81" t="n">
        <f aca="false">IF(N164&lt;&gt;"","",M164)</f>
        <v>1.67</v>
      </c>
      <c r="P164" s="82" t="str">
        <f aca="false">IF(A164="Composição",A163,"")</f>
        <v/>
      </c>
      <c r="Q164" s="81" t="str">
        <f aca="false">IF(P164&lt;&gt;"",SUMIF(L164:L264,L164,N164:N264),"")</f>
        <v/>
      </c>
      <c r="R164" s="81" t="str">
        <f aca="false">IF(P164&lt;&gt;"",SUMIF(L164:L264,L164,O164:O264),"")</f>
        <v/>
      </c>
    </row>
    <row r="165" customFormat="false" ht="25.5" hidden="false" customHeight="true" outlineLevel="0" collapsed="false">
      <c r="A165" s="91" t="s">
        <v>668</v>
      </c>
      <c r="B165" s="92" t="s">
        <v>754</v>
      </c>
      <c r="C165" s="91" t="s">
        <v>664</v>
      </c>
      <c r="D165" s="91" t="s">
        <v>755</v>
      </c>
      <c r="E165" s="91" t="s">
        <v>675</v>
      </c>
      <c r="F165" s="91"/>
      <c r="G165" s="93" t="s">
        <v>667</v>
      </c>
      <c r="H165" s="94" t="n">
        <v>1.451</v>
      </c>
      <c r="I165" s="95" t="n">
        <f aca="false">SUMIFS('ANALÍTICA AUXILIARES'!J:J,'ANALÍTICA AUXILIARES'!A:A,"Composição",'ANALÍTICA AUXILIARES'!B:B,$B165)</f>
        <v>29.17</v>
      </c>
      <c r="J165" s="95" t="n">
        <f aca="false">TRUNC(H165*I165,2)</f>
        <v>42.32</v>
      </c>
      <c r="L165" s="63" t="n">
        <f aca="false">IF(AND(A166&lt;&gt;"",A165=""),L164+1,L164)</f>
        <v>9</v>
      </c>
      <c r="M165" s="80" t="n">
        <f aca="false">IF(OR(A165="Insumo",A165="Composição Auxiliar"),J165,"")</f>
        <v>42.32</v>
      </c>
      <c r="N165" s="81" t="str">
        <f aca="false">IF(ISNUMBER(SEARCH("COM ENCARGOS COMPLEMENTARES",D165)),J165,"")</f>
        <v/>
      </c>
      <c r="O165" s="81" t="n">
        <f aca="false">IF(N165&lt;&gt;"","",M165)</f>
        <v>42.32</v>
      </c>
      <c r="P165" s="82" t="str">
        <f aca="false">IF(A165="Composição",A164,"")</f>
        <v/>
      </c>
      <c r="Q165" s="81" t="str">
        <f aca="false">IF(P165&lt;&gt;"",SUMIF(L165:L265,L165,N165:N265),"")</f>
        <v/>
      </c>
      <c r="R165" s="81" t="str">
        <f aca="false">IF(P165&lt;&gt;"",SUMIF(L165:L265,L165,O165:O265),"")</f>
        <v/>
      </c>
    </row>
    <row r="166" customFormat="false" ht="51" hidden="false" customHeight="true" outlineLevel="0" collapsed="false">
      <c r="A166" s="91" t="s">
        <v>668</v>
      </c>
      <c r="B166" s="92" t="s">
        <v>760</v>
      </c>
      <c r="C166" s="91" t="s">
        <v>664</v>
      </c>
      <c r="D166" s="91" t="s">
        <v>761</v>
      </c>
      <c r="E166" s="91" t="s">
        <v>751</v>
      </c>
      <c r="F166" s="91"/>
      <c r="G166" s="93" t="s">
        <v>667</v>
      </c>
      <c r="H166" s="94" t="n">
        <v>1.451</v>
      </c>
      <c r="I166" s="95" t="n">
        <f aca="false">SUMIFS('ANALÍTICA AUXILIARES'!J:J,'ANALÍTICA AUXILIARES'!A:A,"Composição",'ANALÍTICA AUXILIARES'!B:B,$B166)</f>
        <v>25.08</v>
      </c>
      <c r="J166" s="95" t="n">
        <f aca="false">TRUNC(H166*I166,2)</f>
        <v>36.39</v>
      </c>
      <c r="L166" s="63" t="n">
        <f aca="false">IF(AND(A167&lt;&gt;"",A166=""),L165+1,L165)</f>
        <v>9</v>
      </c>
      <c r="M166" s="80" t="n">
        <f aca="false">IF(OR(A166="Insumo",A166="Composição Auxiliar"),J166,"")</f>
        <v>36.39</v>
      </c>
      <c r="N166" s="81" t="str">
        <f aca="false">IF(ISNUMBER(SEARCH("COM ENCARGOS COMPLEMENTARES",D166)),J166,"")</f>
        <v/>
      </c>
      <c r="O166" s="81" t="n">
        <f aca="false">IF(N166&lt;&gt;"","",M166)</f>
        <v>36.39</v>
      </c>
      <c r="P166" s="82" t="str">
        <f aca="false">IF(A166="Composição",A165,"")</f>
        <v/>
      </c>
      <c r="Q166" s="81" t="str">
        <f aca="false">IF(P166&lt;&gt;"",SUMIF(L166:L266,L166,N166:N266),"")</f>
        <v/>
      </c>
      <c r="R166" s="81" t="str">
        <f aca="false">IF(P166&lt;&gt;"",SUMIF(L166:L266,L166,O166:O266),"")</f>
        <v/>
      </c>
    </row>
    <row r="167" customFormat="false" ht="38.25" hidden="false" customHeight="true" outlineLevel="0" collapsed="false">
      <c r="A167" s="91" t="s">
        <v>668</v>
      </c>
      <c r="B167" s="92" t="s">
        <v>744</v>
      </c>
      <c r="C167" s="91" t="s">
        <v>664</v>
      </c>
      <c r="D167" s="91" t="s">
        <v>745</v>
      </c>
      <c r="E167" s="91" t="s">
        <v>666</v>
      </c>
      <c r="F167" s="91"/>
      <c r="G167" s="93" t="s">
        <v>667</v>
      </c>
      <c r="H167" s="94" t="n">
        <v>0.1449</v>
      </c>
      <c r="I167" s="95" t="n">
        <f aca="false">SUMIFS('ANALÍTICA AUXILIARES'!J:J,'ANALÍTICA AUXILIARES'!A:A,"Composição",'ANALÍTICA AUXILIARES'!B:B,$B167)</f>
        <v>159.97</v>
      </c>
      <c r="J167" s="95" t="n">
        <f aca="false">TRUNC(H167*I167,2)</f>
        <v>23.17</v>
      </c>
      <c r="L167" s="63" t="n">
        <f aca="false">IF(AND(A168&lt;&gt;"",A167=""),L166+1,L166)</f>
        <v>9</v>
      </c>
      <c r="M167" s="80" t="n">
        <f aca="false">IF(OR(A167="Insumo",A167="Composição Auxiliar"),J167,"")</f>
        <v>23.17</v>
      </c>
      <c r="N167" s="81" t="str">
        <f aca="false">IF(ISNUMBER(SEARCH("COM ENCARGOS COMPLEMENTARES",D167)),J167,"")</f>
        <v/>
      </c>
      <c r="O167" s="81" t="n">
        <f aca="false">IF(N167&lt;&gt;"","",M167)</f>
        <v>23.17</v>
      </c>
      <c r="P167" s="82" t="str">
        <f aca="false">IF(A167="Composição",A166,"")</f>
        <v/>
      </c>
      <c r="Q167" s="81" t="str">
        <f aca="false">IF(P167&lt;&gt;"",SUMIF(L167:L267,L167,N167:N267),"")</f>
        <v/>
      </c>
      <c r="R167" s="81" t="str">
        <f aca="false">IF(P167&lt;&gt;"",SUMIF(L167:L267,L167,O167:O267),"")</f>
        <v/>
      </c>
    </row>
    <row r="168" customFormat="false" ht="38.25" hidden="false" customHeight="true" outlineLevel="0" collapsed="false">
      <c r="A168" s="91" t="s">
        <v>668</v>
      </c>
      <c r="B168" s="92" t="s">
        <v>725</v>
      </c>
      <c r="C168" s="91" t="s">
        <v>664</v>
      </c>
      <c r="D168" s="91" t="s">
        <v>726</v>
      </c>
      <c r="E168" s="91" t="s">
        <v>666</v>
      </c>
      <c r="F168" s="91"/>
      <c r="G168" s="93" t="s">
        <v>667</v>
      </c>
      <c r="H168" s="94" t="n">
        <v>0.1668</v>
      </c>
      <c r="I168" s="95" t="n">
        <f aca="false">SUMIFS('ANALÍTICA AUXILIARES'!J:J,'ANALÍTICA AUXILIARES'!A:A,"Composição",'ANALÍTICA AUXILIARES'!B:B,$B168)</f>
        <v>162.87</v>
      </c>
      <c r="J168" s="95" t="n">
        <f aca="false">TRUNC(H168*I168,2)</f>
        <v>27.16</v>
      </c>
      <c r="L168" s="63" t="n">
        <f aca="false">IF(AND(A169&lt;&gt;"",A168=""),L167+1,L167)</f>
        <v>9</v>
      </c>
      <c r="M168" s="80" t="n">
        <f aca="false">IF(OR(A168="Insumo",A168="Composição Auxiliar"),J168,"")</f>
        <v>27.16</v>
      </c>
      <c r="N168" s="81" t="str">
        <f aca="false">IF(ISNUMBER(SEARCH("COM ENCARGOS COMPLEMENTARES",D168)),J168,"")</f>
        <v/>
      </c>
      <c r="O168" s="81" t="n">
        <f aca="false">IF(N168&lt;&gt;"","",M168)</f>
        <v>27.16</v>
      </c>
      <c r="P168" s="82" t="str">
        <f aca="false">IF(A168="Composição",A167,"")</f>
        <v/>
      </c>
      <c r="Q168" s="81" t="str">
        <f aca="false">IF(P168&lt;&gt;"",SUMIF(L168:L268,L168,N168:N268),"")</f>
        <v/>
      </c>
      <c r="R168" s="81" t="str">
        <f aca="false">IF(P168&lt;&gt;"",SUMIF(L168:L268,L168,O168:O268),"")</f>
        <v/>
      </c>
    </row>
    <row r="169" customFormat="false" ht="38.25" hidden="false" customHeight="true" outlineLevel="0" collapsed="false">
      <c r="A169" s="91" t="s">
        <v>668</v>
      </c>
      <c r="B169" s="92" t="s">
        <v>778</v>
      </c>
      <c r="C169" s="91" t="s">
        <v>664</v>
      </c>
      <c r="D169" s="91" t="s">
        <v>779</v>
      </c>
      <c r="E169" s="91" t="s">
        <v>764</v>
      </c>
      <c r="F169" s="91"/>
      <c r="G169" s="93" t="s">
        <v>729</v>
      </c>
      <c r="H169" s="94" t="n">
        <v>0.5369</v>
      </c>
      <c r="I169" s="95" t="n">
        <f aca="false">SUMIFS('ANALÍTICA AUXILIARES'!J:J,'ANALÍTICA AUXILIARES'!A:A,"Composição",'ANALÍTICA AUXILIARES'!B:B,$B169)</f>
        <v>1.86</v>
      </c>
      <c r="J169" s="95" t="n">
        <f aca="false">TRUNC(H169*I169,2)</f>
        <v>0.99</v>
      </c>
      <c r="L169" s="63" t="n">
        <f aca="false">IF(AND(A170&lt;&gt;"",A169=""),L168+1,L168)</f>
        <v>9</v>
      </c>
      <c r="M169" s="80" t="n">
        <f aca="false">IF(OR(A169="Insumo",A169="Composição Auxiliar"),J169,"")</f>
        <v>0.99</v>
      </c>
      <c r="N169" s="81" t="str">
        <f aca="false">IF(ISNUMBER(SEARCH("COM ENCARGOS COMPLEMENTARES",D169)),J169,"")</f>
        <v/>
      </c>
      <c r="O169" s="81" t="n">
        <f aca="false">IF(N169&lt;&gt;"","",M169)</f>
        <v>0.99</v>
      </c>
      <c r="P169" s="82" t="str">
        <f aca="false">IF(A169="Composição",A168,"")</f>
        <v/>
      </c>
      <c r="Q169" s="81" t="str">
        <f aca="false">IF(P169&lt;&gt;"",SUMIF(L169:L269,L169,N169:N269),"")</f>
        <v/>
      </c>
      <c r="R169" s="81" t="str">
        <f aca="false">IF(P169&lt;&gt;"",SUMIF(L169:L269,L169,O169:O269),"")</f>
        <v/>
      </c>
    </row>
    <row r="170" customFormat="false" ht="38.25" hidden="false" customHeight="true" outlineLevel="0" collapsed="false">
      <c r="A170" s="91" t="s">
        <v>668</v>
      </c>
      <c r="B170" s="92" t="s">
        <v>727</v>
      </c>
      <c r="C170" s="91" t="s">
        <v>664</v>
      </c>
      <c r="D170" s="91" t="s">
        <v>728</v>
      </c>
      <c r="E170" s="91" t="s">
        <v>724</v>
      </c>
      <c r="F170" s="91"/>
      <c r="G170" s="93" t="s">
        <v>729</v>
      </c>
      <c r="H170" s="94" t="n">
        <v>0.3221</v>
      </c>
      <c r="I170" s="95" t="n">
        <f aca="false">SUMIFS('ANALÍTICA AUXILIARES'!J:J,'ANALÍTICA AUXILIARES'!A:A,"Composição",'ANALÍTICA AUXILIARES'!B:B,$B170)</f>
        <v>9.45</v>
      </c>
      <c r="J170" s="95" t="n">
        <f aca="false">TRUNC(H170*I170,2)</f>
        <v>3.04</v>
      </c>
      <c r="L170" s="63" t="n">
        <f aca="false">IF(AND(A171&lt;&gt;"",A170=""),L169+1,L169)</f>
        <v>9</v>
      </c>
      <c r="M170" s="80" t="n">
        <f aca="false">IF(OR(A170="Insumo",A170="Composição Auxiliar"),J170,"")</f>
        <v>3.04</v>
      </c>
      <c r="N170" s="81" t="str">
        <f aca="false">IF(ISNUMBER(SEARCH("COM ENCARGOS COMPLEMENTARES",D170)),J170,"")</f>
        <v/>
      </c>
      <c r="O170" s="81" t="n">
        <f aca="false">IF(N170&lt;&gt;"","",M170)</f>
        <v>3.04</v>
      </c>
      <c r="P170" s="82" t="str">
        <f aca="false">IF(A170="Composição",A169,"")</f>
        <v/>
      </c>
      <c r="Q170" s="81" t="str">
        <f aca="false">IF(P170&lt;&gt;"",SUMIF(L170:L270,L170,N170:N270),"")</f>
        <v/>
      </c>
      <c r="R170" s="81" t="str">
        <f aca="false">IF(P170&lt;&gt;"",SUMIF(L170:L270,L170,O170:O270),"")</f>
        <v/>
      </c>
    </row>
    <row r="171" customFormat="false" ht="38.25" hidden="false" customHeight="true" outlineLevel="0" collapsed="false">
      <c r="A171" s="91" t="s">
        <v>668</v>
      </c>
      <c r="B171" s="92" t="s">
        <v>799</v>
      </c>
      <c r="C171" s="91" t="s">
        <v>664</v>
      </c>
      <c r="D171" s="91" t="s">
        <v>800</v>
      </c>
      <c r="E171" s="91" t="s">
        <v>801</v>
      </c>
      <c r="F171" s="91"/>
      <c r="G171" s="93" t="s">
        <v>718</v>
      </c>
      <c r="H171" s="94" t="n">
        <v>0.0268</v>
      </c>
      <c r="I171" s="95" t="n">
        <f aca="false">SUMIFS('ANALÍTICA AUXILIARES'!J:J,'ANALÍTICA AUXILIARES'!A:A,"Composição",'ANALÍTICA AUXILIARES'!B:B,$B171)</f>
        <v>390.5</v>
      </c>
      <c r="J171" s="95" t="n">
        <f aca="false">TRUNC(H171*I171,2)</f>
        <v>10.46</v>
      </c>
      <c r="L171" s="63" t="n">
        <f aca="false">IF(AND(A172&lt;&gt;"",A171=""),L170+1,L170)</f>
        <v>9</v>
      </c>
      <c r="M171" s="80" t="n">
        <f aca="false">IF(OR(A171="Insumo",A171="Composição Auxiliar"),J171,"")</f>
        <v>10.46</v>
      </c>
      <c r="N171" s="81" t="str">
        <f aca="false">IF(ISNUMBER(SEARCH("COM ENCARGOS COMPLEMENTARES",D171)),J171,"")</f>
        <v/>
      </c>
      <c r="O171" s="81" t="n">
        <f aca="false">IF(N171&lt;&gt;"","",M171)</f>
        <v>10.46</v>
      </c>
      <c r="P171" s="82" t="str">
        <f aca="false">IF(A171="Composição",A170,"")</f>
        <v/>
      </c>
      <c r="Q171" s="81" t="str">
        <f aca="false">IF(P171&lt;&gt;"",SUMIF(L171:L271,L171,N171:N271),"")</f>
        <v/>
      </c>
      <c r="R171" s="81" t="str">
        <f aca="false">IF(P171&lt;&gt;"",SUMIF(L171:L271,L171,O171:O271),"")</f>
        <v/>
      </c>
    </row>
    <row r="172" customFormat="false" ht="25.5" hidden="false" customHeight="true" outlineLevel="0" collapsed="false">
      <c r="A172" s="91" t="s">
        <v>668</v>
      </c>
      <c r="B172" s="92" t="s">
        <v>366</v>
      </c>
      <c r="C172" s="91" t="s">
        <v>664</v>
      </c>
      <c r="D172" s="91" t="s">
        <v>730</v>
      </c>
      <c r="E172" s="91" t="s">
        <v>731</v>
      </c>
      <c r="F172" s="91"/>
      <c r="G172" s="93" t="s">
        <v>676</v>
      </c>
      <c r="H172" s="94" t="n">
        <v>0.039</v>
      </c>
      <c r="I172" s="95" t="n">
        <f aca="false">SUMIFS('ANALÍTICA AUXILIARES'!J:J,'ANALÍTICA AUXILIARES'!A:A,"Composição",'ANALÍTICA AUXILIARES'!B:B,$B172)</f>
        <v>74.88</v>
      </c>
      <c r="J172" s="95" t="n">
        <f aca="false">TRUNC(H172*I172,2)</f>
        <v>2.92</v>
      </c>
      <c r="L172" s="63" t="n">
        <f aca="false">IF(AND(A173&lt;&gt;"",A172=""),L171+1,L171)</f>
        <v>9</v>
      </c>
      <c r="M172" s="80" t="n">
        <f aca="false">IF(OR(A172="Insumo",A172="Composição Auxiliar"),J172,"")</f>
        <v>2.92</v>
      </c>
      <c r="N172" s="81" t="str">
        <f aca="false">IF(ISNUMBER(SEARCH("COM ENCARGOS COMPLEMENTARES",D172)),J172,"")</f>
        <v/>
      </c>
      <c r="O172" s="81" t="n">
        <f aca="false">IF(N172&lt;&gt;"","",M172)</f>
        <v>2.92</v>
      </c>
      <c r="P172" s="82" t="str">
        <f aca="false">IF(A172="Composição",A171,"")</f>
        <v/>
      </c>
      <c r="Q172" s="81" t="str">
        <f aca="false">IF(P172&lt;&gt;"",SUMIF(L172:L272,L172,N172:N272),"")</f>
        <v/>
      </c>
      <c r="R172" s="81" t="str">
        <f aca="false">IF(P172&lt;&gt;"",SUMIF(L172:L272,L172,O172:O272),"")</f>
        <v/>
      </c>
    </row>
    <row r="173" customFormat="false" ht="25.5" hidden="false" customHeight="true" outlineLevel="0" collapsed="false">
      <c r="A173" s="91" t="s">
        <v>668</v>
      </c>
      <c r="B173" s="92" t="s">
        <v>802</v>
      </c>
      <c r="C173" s="91" t="s">
        <v>664</v>
      </c>
      <c r="D173" s="91" t="s">
        <v>803</v>
      </c>
      <c r="E173" s="91" t="s">
        <v>731</v>
      </c>
      <c r="F173" s="91"/>
      <c r="G173" s="93" t="s">
        <v>676</v>
      </c>
      <c r="H173" s="94" t="n">
        <v>0.01</v>
      </c>
      <c r="I173" s="95" t="n">
        <f aca="false">SUMIFS('ANALÍTICA AUXILIARES'!J:J,'ANALÍTICA AUXILIARES'!A:A,"Composição",'ANALÍTICA AUXILIARES'!B:B,$B173)</f>
        <v>45.4</v>
      </c>
      <c r="J173" s="95" t="n">
        <f aca="false">TRUNC(H173*I173,2)</f>
        <v>0.45</v>
      </c>
      <c r="L173" s="63" t="n">
        <f aca="false">IF(AND(A174&lt;&gt;"",A173=""),L172+1,L172)</f>
        <v>9</v>
      </c>
      <c r="M173" s="80" t="n">
        <f aca="false">IF(OR(A173="Insumo",A173="Composição Auxiliar"),J173,"")</f>
        <v>0.45</v>
      </c>
      <c r="N173" s="81" t="str">
        <f aca="false">IF(ISNUMBER(SEARCH("COM ENCARGOS COMPLEMENTARES",D173)),J173,"")</f>
        <v/>
      </c>
      <c r="O173" s="81" t="n">
        <f aca="false">IF(N173&lt;&gt;"","",M173)</f>
        <v>0.45</v>
      </c>
      <c r="P173" s="82" t="str">
        <f aca="false">IF(A173="Composição",A172,"")</f>
        <v/>
      </c>
      <c r="Q173" s="81" t="str">
        <f aca="false">IF(P173&lt;&gt;"",SUMIF(L173:L273,L173,N173:N273),"")</f>
        <v/>
      </c>
      <c r="R173" s="81" t="str">
        <f aca="false">IF(P173&lt;&gt;"",SUMIF(L173:L273,L173,O173:O273),"")</f>
        <v/>
      </c>
    </row>
    <row r="174" customFormat="false" ht="38.25" hidden="false" customHeight="true" outlineLevel="0" collapsed="false">
      <c r="A174" s="91" t="s">
        <v>668</v>
      </c>
      <c r="B174" s="92" t="s">
        <v>804</v>
      </c>
      <c r="C174" s="91" t="s">
        <v>664</v>
      </c>
      <c r="D174" s="91" t="s">
        <v>805</v>
      </c>
      <c r="E174" s="91" t="s">
        <v>724</v>
      </c>
      <c r="F174" s="91"/>
      <c r="G174" s="93" t="s">
        <v>718</v>
      </c>
      <c r="H174" s="94" t="n">
        <v>0.0268</v>
      </c>
      <c r="I174" s="95" t="n">
        <f aca="false">SUMIFS('ANALÍTICA AUXILIARES'!J:J,'ANALÍTICA AUXILIARES'!A:A,"Composição",'ANALÍTICA AUXILIARES'!B:B,$B174)</f>
        <v>17.7</v>
      </c>
      <c r="J174" s="95" t="n">
        <f aca="false">TRUNC(H174*I174,2)</f>
        <v>0.47</v>
      </c>
      <c r="L174" s="63" t="n">
        <f aca="false">IF(AND(A175&lt;&gt;"",A174=""),L173+1,L173)</f>
        <v>9</v>
      </c>
      <c r="M174" s="80" t="n">
        <f aca="false">IF(OR(A174="Insumo",A174="Composição Auxiliar"),J174,"")</f>
        <v>0.47</v>
      </c>
      <c r="N174" s="81" t="str">
        <f aca="false">IF(ISNUMBER(SEARCH("COM ENCARGOS COMPLEMENTARES",D174)),J174,"")</f>
        <v/>
      </c>
      <c r="O174" s="81" t="n">
        <f aca="false">IF(N174&lt;&gt;"","",M174)</f>
        <v>0.47</v>
      </c>
      <c r="P174" s="82" t="str">
        <f aca="false">IF(A174="Composição",A173,"")</f>
        <v/>
      </c>
      <c r="Q174" s="81" t="str">
        <f aca="false">IF(P174&lt;&gt;"",SUMIF(L174:L274,L174,N174:N274),"")</f>
        <v/>
      </c>
      <c r="R174" s="81" t="str">
        <f aca="false">IF(P174&lt;&gt;"",SUMIF(L174:L274,L174,O174:O274),"")</f>
        <v/>
      </c>
    </row>
    <row r="175" customFormat="false" ht="38.25" hidden="false" customHeight="true" outlineLevel="0" collapsed="false">
      <c r="A175" s="91" t="s">
        <v>668</v>
      </c>
      <c r="B175" s="92" t="s">
        <v>768</v>
      </c>
      <c r="C175" s="91" t="s">
        <v>664</v>
      </c>
      <c r="D175" s="91" t="s">
        <v>769</v>
      </c>
      <c r="E175" s="91" t="s">
        <v>666</v>
      </c>
      <c r="F175" s="91"/>
      <c r="G175" s="93" t="s">
        <v>667</v>
      </c>
      <c r="H175" s="94" t="n">
        <v>0.1765</v>
      </c>
      <c r="I175" s="95" t="n">
        <f aca="false">SUMIFS('ANALÍTICA AUXILIARES'!J:J,'ANALÍTICA AUXILIARES'!A:A,"Composição",'ANALÍTICA AUXILIARES'!B:B,$B175)</f>
        <v>243.91</v>
      </c>
      <c r="J175" s="95" t="n">
        <f aca="false">TRUNC(H175*I175,2)</f>
        <v>43.05</v>
      </c>
      <c r="L175" s="63" t="n">
        <f aca="false">IF(AND(A176&lt;&gt;"",A175=""),L174+1,L174)</f>
        <v>9</v>
      </c>
      <c r="M175" s="80" t="n">
        <f aca="false">IF(OR(A175="Insumo",A175="Composição Auxiliar"),J175,"")</f>
        <v>43.05</v>
      </c>
      <c r="N175" s="81" t="str">
        <f aca="false">IF(ISNUMBER(SEARCH("COM ENCARGOS COMPLEMENTARES",D175)),J175,"")</f>
        <v/>
      </c>
      <c r="O175" s="81" t="n">
        <f aca="false">IF(N175&lt;&gt;"","",M175)</f>
        <v>43.05</v>
      </c>
      <c r="P175" s="82" t="str">
        <f aca="false">IF(A175="Composição",A174,"")</f>
        <v/>
      </c>
      <c r="Q175" s="81" t="str">
        <f aca="false">IF(P175&lt;&gt;"",SUMIF(L175:L275,L175,N175:N275),"")</f>
        <v/>
      </c>
      <c r="R175" s="81" t="str">
        <f aca="false">IF(P175&lt;&gt;"",SUMIF(L175:L275,L175,O175:O275),"")</f>
        <v/>
      </c>
    </row>
    <row r="176" customFormat="false" ht="51" hidden="false" customHeight="true" outlineLevel="0" collapsed="false">
      <c r="A176" s="91" t="s">
        <v>668</v>
      </c>
      <c r="B176" s="92" t="s">
        <v>806</v>
      </c>
      <c r="C176" s="91" t="s">
        <v>664</v>
      </c>
      <c r="D176" s="91" t="s">
        <v>807</v>
      </c>
      <c r="E176" s="91" t="s">
        <v>764</v>
      </c>
      <c r="F176" s="91"/>
      <c r="G176" s="93" t="s">
        <v>718</v>
      </c>
      <c r="H176" s="94" t="n">
        <v>0.0268</v>
      </c>
      <c r="I176" s="95" t="n">
        <f aca="false">SUMIFS('ANALÍTICA AUXILIARES'!J:J,'ANALÍTICA AUXILIARES'!A:A,"Composição",'ANALÍTICA AUXILIARES'!B:B,$B176)</f>
        <v>236.99</v>
      </c>
      <c r="J176" s="95" t="n">
        <f aca="false">TRUNC(H176*I176,2)</f>
        <v>6.35</v>
      </c>
      <c r="L176" s="63" t="n">
        <f aca="false">IF(AND(A177&lt;&gt;"",A176=""),L175+1,L175)</f>
        <v>9</v>
      </c>
      <c r="M176" s="80" t="n">
        <f aca="false">IF(OR(A176="Insumo",A176="Composição Auxiliar"),J176,"")</f>
        <v>6.35</v>
      </c>
      <c r="N176" s="81" t="str">
        <f aca="false">IF(ISNUMBER(SEARCH("COM ENCARGOS COMPLEMENTARES",D176)),J176,"")</f>
        <v/>
      </c>
      <c r="O176" s="81" t="n">
        <f aca="false">IF(N176&lt;&gt;"","",M176)</f>
        <v>6.35</v>
      </c>
      <c r="P176" s="82" t="str">
        <f aca="false">IF(A176="Composição",A175,"")</f>
        <v/>
      </c>
      <c r="Q176" s="81" t="str">
        <f aca="false">IF(P176&lt;&gt;"",SUMIF(L176:L276,L176,N176:N276),"")</f>
        <v/>
      </c>
      <c r="R176" s="81" t="str">
        <f aca="false">IF(P176&lt;&gt;"",SUMIF(L176:L276,L176,O176:O276),"")</f>
        <v/>
      </c>
    </row>
    <row r="177" customFormat="false" ht="38.25" hidden="false" customHeight="true" outlineLevel="0" collapsed="false">
      <c r="A177" s="91" t="s">
        <v>668</v>
      </c>
      <c r="B177" s="92" t="s">
        <v>746</v>
      </c>
      <c r="C177" s="91" t="s">
        <v>664</v>
      </c>
      <c r="D177" s="91" t="s">
        <v>747</v>
      </c>
      <c r="E177" s="91" t="s">
        <v>724</v>
      </c>
      <c r="F177" s="91"/>
      <c r="G177" s="93" t="s">
        <v>718</v>
      </c>
      <c r="H177" s="94" t="n">
        <v>0.0268</v>
      </c>
      <c r="I177" s="95" t="n">
        <f aca="false">SUMIFS('ANALÍTICA AUXILIARES'!J:J,'ANALÍTICA AUXILIARES'!A:A,"Composição",'ANALÍTICA AUXILIARES'!B:B,$B177)</f>
        <v>76.35</v>
      </c>
      <c r="J177" s="95" t="n">
        <f aca="false">TRUNC(H177*I177,2)</f>
        <v>2.04</v>
      </c>
      <c r="L177" s="63" t="n">
        <f aca="false">IF(AND(A178&lt;&gt;"",A177=""),L176+1,L176)</f>
        <v>9</v>
      </c>
      <c r="M177" s="80" t="n">
        <f aca="false">IF(OR(A177="Insumo",A177="Composição Auxiliar"),J177,"")</f>
        <v>2.04</v>
      </c>
      <c r="N177" s="81" t="str">
        <f aca="false">IF(ISNUMBER(SEARCH("COM ENCARGOS COMPLEMENTARES",D177)),J177,"")</f>
        <v/>
      </c>
      <c r="O177" s="81" t="n">
        <f aca="false">IF(N177&lt;&gt;"","",M177)</f>
        <v>2.04</v>
      </c>
      <c r="P177" s="82" t="str">
        <f aca="false">IF(A177="Composição",A176,"")</f>
        <v/>
      </c>
      <c r="Q177" s="81" t="str">
        <f aca="false">IF(P177&lt;&gt;"",SUMIF(L177:L277,L177,N177:N277),"")</f>
        <v/>
      </c>
      <c r="R177" s="81" t="str">
        <f aca="false">IF(P177&lt;&gt;"",SUMIF(L177:L277,L177,O177:O277),"")</f>
        <v/>
      </c>
    </row>
    <row r="178" customFormat="false" ht="38.25" hidden="false" customHeight="true" outlineLevel="0" collapsed="false">
      <c r="A178" s="91" t="s">
        <v>668</v>
      </c>
      <c r="B178" s="92" t="s">
        <v>722</v>
      </c>
      <c r="C178" s="91" t="s">
        <v>664</v>
      </c>
      <c r="D178" s="91" t="s">
        <v>723</v>
      </c>
      <c r="E178" s="91" t="s">
        <v>724</v>
      </c>
      <c r="F178" s="91"/>
      <c r="G178" s="93" t="s">
        <v>718</v>
      </c>
      <c r="H178" s="94" t="n">
        <v>0.1611</v>
      </c>
      <c r="I178" s="95" t="n">
        <f aca="false">SUMIFS('ANALÍTICA AUXILIARES'!J:J,'ANALÍTICA AUXILIARES'!A:A,"Composição",'ANALÍTICA AUXILIARES'!B:B,$B178)</f>
        <v>146.84</v>
      </c>
      <c r="J178" s="95" t="n">
        <f aca="false">TRUNC(H178*I178,2)</f>
        <v>23.65</v>
      </c>
      <c r="L178" s="63" t="n">
        <f aca="false">IF(AND(A179&lt;&gt;"",A178=""),L177+1,L177)</f>
        <v>9</v>
      </c>
      <c r="M178" s="80" t="n">
        <f aca="false">IF(OR(A178="Insumo",A178="Composição Auxiliar"),J178,"")</f>
        <v>23.65</v>
      </c>
      <c r="N178" s="81" t="str">
        <f aca="false">IF(ISNUMBER(SEARCH("COM ENCARGOS COMPLEMENTARES",D178)),J178,"")</f>
        <v/>
      </c>
      <c r="O178" s="81" t="n">
        <f aca="false">IF(N178&lt;&gt;"","",M178)</f>
        <v>23.65</v>
      </c>
      <c r="P178" s="82" t="str">
        <f aca="false">IF(A178="Composição",A177,"")</f>
        <v/>
      </c>
      <c r="Q178" s="81" t="str">
        <f aca="false">IF(P178&lt;&gt;"",SUMIF(L178:L278,L178,N178:N278),"")</f>
        <v/>
      </c>
      <c r="R178" s="81" t="str">
        <f aca="false">IF(P178&lt;&gt;"",SUMIF(L178:L278,L178,O178:O278),"")</f>
        <v/>
      </c>
    </row>
    <row r="179" customFormat="false" ht="38.25" hidden="false" customHeight="true" outlineLevel="0" collapsed="false">
      <c r="A179" s="91" t="s">
        <v>668</v>
      </c>
      <c r="B179" s="92" t="s">
        <v>808</v>
      </c>
      <c r="C179" s="91" t="s">
        <v>664</v>
      </c>
      <c r="D179" s="91" t="s">
        <v>809</v>
      </c>
      <c r="E179" s="91" t="s">
        <v>675</v>
      </c>
      <c r="F179" s="91"/>
      <c r="G179" s="93" t="s">
        <v>676</v>
      </c>
      <c r="H179" s="94" t="n">
        <v>0.04</v>
      </c>
      <c r="I179" s="95" t="n">
        <f aca="false">SUMIFS('ANALÍTICA AUXILIARES'!J:J,'ANALÍTICA AUXILIARES'!A:A,"Composição",'ANALÍTICA AUXILIARES'!B:B,$B179)</f>
        <v>919.75</v>
      </c>
      <c r="J179" s="95" t="n">
        <f aca="false">TRUNC(H179*I179,2)</f>
        <v>36.79</v>
      </c>
      <c r="L179" s="63" t="n">
        <f aca="false">IF(AND(A180&lt;&gt;"",A179=""),L178+1,L178)</f>
        <v>9</v>
      </c>
      <c r="M179" s="80" t="n">
        <f aca="false">IF(OR(A179="Insumo",A179="Composição Auxiliar"),J179,"")</f>
        <v>36.79</v>
      </c>
      <c r="N179" s="81" t="str">
        <f aca="false">IF(ISNUMBER(SEARCH("COM ENCARGOS COMPLEMENTARES",D179)),J179,"")</f>
        <v/>
      </c>
      <c r="O179" s="81" t="n">
        <f aca="false">IF(N179&lt;&gt;"","",M179)</f>
        <v>36.79</v>
      </c>
      <c r="P179" s="82" t="str">
        <f aca="false">IF(A179="Composição",A178,"")</f>
        <v/>
      </c>
      <c r="Q179" s="81" t="str">
        <f aca="false">IF(P179&lt;&gt;"",SUMIF(L179:L279,L179,N179:N279),"")</f>
        <v/>
      </c>
      <c r="R179" s="81" t="str">
        <f aca="false">IF(P179&lt;&gt;"",SUMIF(L179:L279,L179,O179:O279),"")</f>
        <v/>
      </c>
    </row>
    <row r="180" customFormat="false" ht="38.25" hidden="false" customHeight="true" outlineLevel="0" collapsed="false">
      <c r="A180" s="91" t="s">
        <v>668</v>
      </c>
      <c r="B180" s="92" t="s">
        <v>810</v>
      </c>
      <c r="C180" s="91" t="s">
        <v>664</v>
      </c>
      <c r="D180" s="91" t="s">
        <v>811</v>
      </c>
      <c r="E180" s="91" t="s">
        <v>764</v>
      </c>
      <c r="F180" s="91"/>
      <c r="G180" s="93" t="s">
        <v>718</v>
      </c>
      <c r="H180" s="94" t="n">
        <v>0.0537</v>
      </c>
      <c r="I180" s="95" t="n">
        <f aca="false">SUMIFS('ANALÍTICA AUXILIARES'!J:J,'ANALÍTICA AUXILIARES'!A:A,"Composição",'ANALÍTICA AUXILIARES'!B:B,$B180)</f>
        <v>135.81</v>
      </c>
      <c r="J180" s="95" t="n">
        <f aca="false">TRUNC(H180*I180,2)</f>
        <v>7.29</v>
      </c>
      <c r="L180" s="63" t="n">
        <f aca="false">IF(AND(A181&lt;&gt;"",A180=""),L179+1,L179)</f>
        <v>9</v>
      </c>
      <c r="M180" s="80" t="n">
        <f aca="false">IF(OR(A180="Insumo",A180="Composição Auxiliar"),J180,"")</f>
        <v>7.29</v>
      </c>
      <c r="N180" s="81" t="str">
        <f aca="false">IF(ISNUMBER(SEARCH("COM ENCARGOS COMPLEMENTARES",D180)),J180,"")</f>
        <v/>
      </c>
      <c r="O180" s="81" t="n">
        <f aca="false">IF(N180&lt;&gt;"","",M180)</f>
        <v>7.29</v>
      </c>
      <c r="P180" s="82" t="str">
        <f aca="false">IF(A180="Composição",A179,"")</f>
        <v/>
      </c>
      <c r="Q180" s="81" t="str">
        <f aca="false">IF(P180&lt;&gt;"",SUMIF(L180:L280,L180,N180:N280),"")</f>
        <v/>
      </c>
      <c r="R180" s="81" t="str">
        <f aca="false">IF(P180&lt;&gt;"",SUMIF(L180:L280,L180,O180:O280),"")</f>
        <v/>
      </c>
    </row>
    <row r="181" customFormat="false" ht="25.5" hidden="false" customHeight="false" outlineLevel="0" collapsed="false">
      <c r="A181" s="96" t="s">
        <v>679</v>
      </c>
      <c r="B181" s="97" t="s">
        <v>812</v>
      </c>
      <c r="C181" s="96" t="str">
        <f aca="false">VLOOKUP(B181,INSUMOS!$A:$I,2,0)</f>
        <v>SINAPI</v>
      </c>
      <c r="D181" s="96" t="str">
        <f aca="false">VLOOKUP(B181,INSUMOS!$A:$I,3,0)</f>
        <v>TELA PLASTICA TECIDA LISTRADA BRANCA E LARANJA, TIPO GUARDA CORPO, EM POLIETILENO MONOFILADO, ROLO 1,20 X 50 M (L X C)</v>
      </c>
      <c r="E181" s="98" t="str">
        <f aca="false">VLOOKUP(B181,INSUMOS!$A:$I,4,0)</f>
        <v>Equipamento</v>
      </c>
      <c r="F181" s="98"/>
      <c r="G181" s="99" t="str">
        <f aca="false">VLOOKUP(B181,INSUMOS!$A:$I,5,0)</f>
        <v>M</v>
      </c>
      <c r="H181" s="100" t="n">
        <v>1.2782</v>
      </c>
      <c r="I181" s="101" t="n">
        <f aca="false">VLOOKUP(B181,INSUMOS!$A:$I,8,0)</f>
        <v>3.55</v>
      </c>
      <c r="J181" s="101" t="n">
        <f aca="false">TRUNC(H181*I181,2)</f>
        <v>4.53</v>
      </c>
      <c r="L181" s="63" t="n">
        <f aca="false">IF(AND(A182&lt;&gt;"",A181=""),L180+1,L180)</f>
        <v>9</v>
      </c>
      <c r="M181" s="80" t="n">
        <f aca="false">IF(OR(A181="Insumo",A181="Composição Auxiliar"),J181,"")</f>
        <v>4.53</v>
      </c>
      <c r="N181" s="81" t="str">
        <f aca="false">IF(ISNUMBER(SEARCH("COM ENCARGOS COMPLEMENTARES",D181)),J181,"")</f>
        <v/>
      </c>
      <c r="O181" s="81" t="n">
        <f aca="false">IF(N181&lt;&gt;"","",M181)</f>
        <v>4.53</v>
      </c>
      <c r="P181" s="82" t="str">
        <f aca="false">IF(A181="Composição",A180,"")</f>
        <v/>
      </c>
      <c r="Q181" s="81" t="str">
        <f aca="false">IF(P181&lt;&gt;"",SUMIF(L181:L281,L181,N181:N281),"")</f>
        <v/>
      </c>
      <c r="R181" s="81" t="str">
        <f aca="false">IF(P181&lt;&gt;"",SUMIF(L181:L281,L181,O181:O281),"")</f>
        <v/>
      </c>
    </row>
    <row r="182" customFormat="false" ht="25.5" hidden="false" customHeight="false" outlineLevel="0" collapsed="false">
      <c r="A182" s="96" t="s">
        <v>679</v>
      </c>
      <c r="B182" s="97" t="s">
        <v>813</v>
      </c>
      <c r="C182" s="96" t="str">
        <f aca="false">VLOOKUP(B182,INSUMOS!$A:$I,2,0)</f>
        <v>SINAPI</v>
      </c>
      <c r="D182" s="96" t="str">
        <f aca="false">VLOOKUP(B182,INSUMOS!$A:$I,3,0)</f>
        <v>FORRO DE PVC LISO, BRANCO, REGUA DE 10 CM, ESPESSURA DE 8 MM A 10 MM (COM COLOCACAO / SEM ESTRUTURA METALICA)</v>
      </c>
      <c r="E182" s="98" t="str">
        <f aca="false">VLOOKUP(B182,INSUMOS!$A:$I,4,0)</f>
        <v>Material</v>
      </c>
      <c r="F182" s="98"/>
      <c r="G182" s="99" t="str">
        <f aca="false">VLOOKUP(B182,INSUMOS!$A:$I,5,0)</f>
        <v>m²</v>
      </c>
      <c r="H182" s="100" t="n">
        <v>1</v>
      </c>
      <c r="I182" s="101" t="n">
        <f aca="false">VLOOKUP(B182,INSUMOS!$A:$I,8,0)</f>
        <v>97.17</v>
      </c>
      <c r="J182" s="101" t="n">
        <f aca="false">TRUNC(H182*I182,2)</f>
        <v>97.17</v>
      </c>
      <c r="L182" s="63" t="n">
        <f aca="false">IF(AND(A183&lt;&gt;"",A182=""),L181+1,L181)</f>
        <v>9</v>
      </c>
      <c r="M182" s="80" t="n">
        <f aca="false">IF(OR(A182="Insumo",A182="Composição Auxiliar"),J182,"")</f>
        <v>97.17</v>
      </c>
      <c r="N182" s="81" t="str">
        <f aca="false">IF(ISNUMBER(SEARCH("COM ENCARGOS COMPLEMENTARES",D182)),J182,"")</f>
        <v/>
      </c>
      <c r="O182" s="81" t="n">
        <f aca="false">IF(N182&lt;&gt;"","",M182)</f>
        <v>97.17</v>
      </c>
      <c r="P182" s="82" t="str">
        <f aca="false">IF(A182="Composição",A181,"")</f>
        <v/>
      </c>
      <c r="Q182" s="81" t="str">
        <f aca="false">IF(P182&lt;&gt;"",SUMIF(L182:L282,L182,N182:N282),"")</f>
        <v/>
      </c>
      <c r="R182" s="81" t="str">
        <f aca="false">IF(P182&lt;&gt;"",SUMIF(L182:L282,L182,O182:O282),"")</f>
        <v/>
      </c>
    </row>
    <row r="183" customFormat="false" ht="51" hidden="false" customHeight="false" outlineLevel="0" collapsed="false">
      <c r="A183" s="96" t="s">
        <v>679</v>
      </c>
      <c r="B183" s="97" t="s">
        <v>814</v>
      </c>
      <c r="C183" s="96" t="str">
        <f aca="false">VLOOKUP(B183,INSUMOS!$A:$I,2,0)</f>
        <v>SINAPI</v>
      </c>
      <c r="D183" s="96" t="str">
        <f aca="false">VLOOKUP(B183,INSUMOS!$A:$I,3,0)</f>
        <v>FECHADURA ESPELHO PARA PORTA EXTERNA, EM ACO INOX (MAQUINA, TESTA E CONTRA-TESTA) E EM ZAMAC (MACANETA, LINGUETA E TRINCOS) COM ACABAMENTO CROMADO, MAQUINA DE 40 MM, INCLUINDO CHAVE TIPO CILINDRO</v>
      </c>
      <c r="E183" s="98" t="str">
        <f aca="false">VLOOKUP(B183,INSUMOS!$A:$I,4,0)</f>
        <v>Material</v>
      </c>
      <c r="F183" s="98"/>
      <c r="G183" s="99" t="str">
        <f aca="false">VLOOKUP(B183,INSUMOS!$A:$I,5,0)</f>
        <v>CJ</v>
      </c>
      <c r="H183" s="100" t="n">
        <v>0.0268</v>
      </c>
      <c r="I183" s="101" t="n">
        <f aca="false">VLOOKUP(B183,INSUMOS!$A:$I,8,0)</f>
        <v>66.55</v>
      </c>
      <c r="J183" s="101" t="n">
        <f aca="false">TRUNC(H183*I183,2)</f>
        <v>1.78</v>
      </c>
      <c r="L183" s="63" t="n">
        <f aca="false">IF(AND(A184&lt;&gt;"",A183=""),L182+1,L182)</f>
        <v>9</v>
      </c>
      <c r="M183" s="80" t="n">
        <f aca="false">IF(OR(A183="Insumo",A183="Composição Auxiliar"),J183,"")</f>
        <v>1.78</v>
      </c>
      <c r="N183" s="81" t="str">
        <f aca="false">IF(ISNUMBER(SEARCH("COM ENCARGOS COMPLEMENTARES",D183)),J183,"")</f>
        <v/>
      </c>
      <c r="O183" s="81" t="n">
        <f aca="false">IF(N183&lt;&gt;"","",M183)</f>
        <v>1.78</v>
      </c>
      <c r="P183" s="82" t="str">
        <f aca="false">IF(A183="Composição",A182,"")</f>
        <v/>
      </c>
      <c r="Q183" s="81" t="str">
        <f aca="false">IF(P183&lt;&gt;"",SUMIF(L183:L283,L183,N183:N283),"")</f>
        <v/>
      </c>
      <c r="R183" s="81" t="str">
        <f aca="false">IF(P183&lt;&gt;"",SUMIF(L183:L283,L183,O183:O283),"")</f>
        <v/>
      </c>
    </row>
    <row r="184" customFormat="false" ht="25.5" hidden="false" customHeight="false" outlineLevel="0" collapsed="false">
      <c r="A184" s="96" t="s">
        <v>679</v>
      </c>
      <c r="B184" s="97" t="s">
        <v>772</v>
      </c>
      <c r="C184" s="96" t="str">
        <f aca="false">VLOOKUP(B184,INSUMOS!$A:$I,2,0)</f>
        <v>SINAPI</v>
      </c>
      <c r="D184" s="96" t="str">
        <f aca="false">VLOOKUP(B184,INSUMOS!$A:$I,3,0)</f>
        <v>EXTINTOR DE INCENDIO PORTATIL COM CARGA DE AGUA PRESSURIZADA DE 10 L, CLASSE A</v>
      </c>
      <c r="E184" s="98" t="str">
        <f aca="false">VLOOKUP(B184,INSUMOS!$A:$I,4,0)</f>
        <v>Material</v>
      </c>
      <c r="F184" s="98"/>
      <c r="G184" s="99" t="str">
        <f aca="false">VLOOKUP(B184,INSUMOS!$A:$I,5,0)</f>
        <v>UN</v>
      </c>
      <c r="H184" s="100" t="n">
        <v>0.0268</v>
      </c>
      <c r="I184" s="101" t="n">
        <f aca="false">VLOOKUP(B184,INSUMOS!$A:$I,8,0)</f>
        <v>240.62</v>
      </c>
      <c r="J184" s="101" t="n">
        <f aca="false">TRUNC(H184*I184,2)</f>
        <v>6.44</v>
      </c>
      <c r="L184" s="63" t="n">
        <f aca="false">IF(AND(A185&lt;&gt;"",A184=""),L183+1,L183)</f>
        <v>9</v>
      </c>
      <c r="M184" s="80" t="n">
        <f aca="false">IF(OR(A184="Insumo",A184="Composição Auxiliar"),J184,"")</f>
        <v>6.44</v>
      </c>
      <c r="N184" s="81" t="str">
        <f aca="false">IF(ISNUMBER(SEARCH("COM ENCARGOS COMPLEMENTARES",D184)),J184,"")</f>
        <v/>
      </c>
      <c r="O184" s="81" t="n">
        <f aca="false">IF(N184&lt;&gt;"","",M184)</f>
        <v>6.44</v>
      </c>
      <c r="P184" s="82" t="str">
        <f aca="false">IF(A184="Composição",A183,"")</f>
        <v/>
      </c>
      <c r="Q184" s="81" t="str">
        <f aca="false">IF(P184&lt;&gt;"",SUMIF(L184:L284,L184,N184:N284),"")</f>
        <v/>
      </c>
      <c r="R184" s="81" t="str">
        <f aca="false">IF(P184&lt;&gt;"",SUMIF(L184:L284,L184,O184:O284),"")</f>
        <v/>
      </c>
    </row>
    <row r="185" customFormat="false" ht="25.5" hidden="false" customHeight="false" outlineLevel="0" collapsed="false">
      <c r="A185" s="96" t="s">
        <v>679</v>
      </c>
      <c r="B185" s="97" t="s">
        <v>771</v>
      </c>
      <c r="C185" s="96" t="str">
        <f aca="false">VLOOKUP(B185,INSUMOS!$A:$I,2,0)</f>
        <v>SINAPI</v>
      </c>
      <c r="D185" s="96" t="str">
        <f aca="false">VLOOKUP(B185,INSUMOS!$A:$I,3,0)</f>
        <v>EXTINTOR DE INCENDIO PORTATIL COM CARGA DE PO QUIMICO SECO (PQS) DE 4 KG, CLASSE BC</v>
      </c>
      <c r="E185" s="98" t="str">
        <f aca="false">VLOOKUP(B185,INSUMOS!$A:$I,4,0)</f>
        <v>Material</v>
      </c>
      <c r="F185" s="98"/>
      <c r="G185" s="99" t="str">
        <f aca="false">VLOOKUP(B185,INSUMOS!$A:$I,5,0)</f>
        <v>UN</v>
      </c>
      <c r="H185" s="100" t="n">
        <v>0.0268</v>
      </c>
      <c r="I185" s="101" t="n">
        <f aca="false">VLOOKUP(B185,INSUMOS!$A:$I,8,0)</f>
        <v>232.69</v>
      </c>
      <c r="J185" s="101" t="n">
        <f aca="false">TRUNC(H185*I185,2)</f>
        <v>6.23</v>
      </c>
      <c r="L185" s="63" t="n">
        <f aca="false">IF(AND(A186&lt;&gt;"",A185=""),L184+1,L184)</f>
        <v>9</v>
      </c>
      <c r="M185" s="80" t="n">
        <f aca="false">IF(OR(A185="Insumo",A185="Composição Auxiliar"),J185,"")</f>
        <v>6.23</v>
      </c>
      <c r="N185" s="81" t="str">
        <f aca="false">IF(ISNUMBER(SEARCH("COM ENCARGOS COMPLEMENTARES",D185)),J185,"")</f>
        <v/>
      </c>
      <c r="O185" s="81" t="n">
        <f aca="false">IF(N185&lt;&gt;"","",M185)</f>
        <v>6.23</v>
      </c>
      <c r="P185" s="82" t="str">
        <f aca="false">IF(A185="Composição",A184,"")</f>
        <v/>
      </c>
      <c r="Q185" s="81" t="str">
        <f aca="false">IF(P185&lt;&gt;"",SUMIF(L185:L285,L185,N185:N285),"")</f>
        <v/>
      </c>
      <c r="R185" s="81" t="str">
        <f aca="false">IF(P185&lt;&gt;"",SUMIF(L185:L285,L185,O185:O285),"")</f>
        <v/>
      </c>
    </row>
    <row r="186" customFormat="false" ht="14.25" hidden="false" customHeight="false" outlineLevel="0" collapsed="false">
      <c r="A186" s="102"/>
      <c r="B186" s="102"/>
      <c r="C186" s="102"/>
      <c r="D186" s="102"/>
      <c r="E186" s="102"/>
      <c r="F186" s="103"/>
      <c r="G186" s="102"/>
      <c r="H186" s="103"/>
      <c r="I186" s="102"/>
      <c r="J186" s="103"/>
      <c r="L186" s="63" t="n">
        <f aca="false">IF(AND(A187&lt;&gt;"",A186=""),L185+1,L185)</f>
        <v>9</v>
      </c>
      <c r="M186" s="80" t="str">
        <f aca="false">IF(OR(A186="Insumo",A186="Composição Auxiliar"),J186,"")</f>
        <v/>
      </c>
      <c r="N186" s="81" t="str">
        <f aca="false">IF(ISNUMBER(SEARCH("COM ENCARGOS COMPLEMENTARES",D186)),J186,"")</f>
        <v/>
      </c>
      <c r="O186" s="81" t="str">
        <f aca="false">IF(N186&lt;&gt;"","",M186)</f>
        <v/>
      </c>
      <c r="P186" s="82" t="str">
        <f aca="false">IF(A186="Composição",A185,"")</f>
        <v/>
      </c>
      <c r="Q186" s="81" t="str">
        <f aca="false">IF(P186&lt;&gt;"",SUMIF(L186:L286,L186,N186:N286),"")</f>
        <v/>
      </c>
      <c r="R186" s="81" t="str">
        <f aca="false">IF(P186&lt;&gt;"",SUMIF(L186:L286,L186,O186:O286),"")</f>
        <v/>
      </c>
    </row>
    <row r="187" customFormat="false" ht="14.25" hidden="false" customHeight="true" outlineLevel="0" collapsed="false">
      <c r="A187" s="102"/>
      <c r="B187" s="102"/>
      <c r="C187" s="102"/>
      <c r="D187" s="102"/>
      <c r="E187" s="102"/>
      <c r="F187" s="103"/>
      <c r="G187" s="102"/>
      <c r="H187" s="104" t="s">
        <v>684</v>
      </c>
      <c r="I187" s="104"/>
      <c r="J187" s="103" t="n">
        <f aca="false">TRUNC(SUMIF(L:L,$L187,M:M)*(1+$J$9),2)</f>
        <v>803.37</v>
      </c>
      <c r="L187" s="63" t="n">
        <f aca="false">IF(AND(A188&lt;&gt;"",A187=""),L186+1,L186)</f>
        <v>9</v>
      </c>
      <c r="M187" s="80" t="str">
        <f aca="false">IF(OR(A187="Insumo",A187="Composição Auxiliar"),J187,"")</f>
        <v/>
      </c>
      <c r="N187" s="81" t="str">
        <f aca="false">IF(ISNUMBER(SEARCH("COM ENCARGOS COMPLEMENTARES",D187)),J187,"")</f>
        <v/>
      </c>
      <c r="O187" s="81" t="str">
        <f aca="false">IF(N187&lt;&gt;"","",M187)</f>
        <v/>
      </c>
      <c r="P187" s="82" t="str">
        <f aca="false">IF(A187="Composição",A186,"")</f>
        <v/>
      </c>
      <c r="Q187" s="81" t="str">
        <f aca="false">IF(P187&lt;&gt;"",SUMIF(L187:L287,L187,N187:N287),"")</f>
        <v/>
      </c>
      <c r="R187" s="81" t="str">
        <f aca="false">IF(P187&lt;&gt;"",SUMIF(L187:L287,L187,O187:O287),"")</f>
        <v/>
      </c>
    </row>
    <row r="188" customFormat="false" ht="15" hidden="false" customHeight="false" outlineLevel="0" collapsed="false">
      <c r="A188" s="105"/>
      <c r="B188" s="105"/>
      <c r="C188" s="105"/>
      <c r="D188" s="105"/>
      <c r="E188" s="105"/>
      <c r="F188" s="105"/>
      <c r="G188" s="105" t="s">
        <v>685</v>
      </c>
      <c r="H188" s="106" t="s">
        <v>773</v>
      </c>
      <c r="I188" s="105" t="s">
        <v>687</v>
      </c>
      <c r="J188" s="107" t="n">
        <f aca="false">TRUNC(J187*H188,2)</f>
        <v>16067.4</v>
      </c>
      <c r="L188" s="63" t="n">
        <f aca="false">IF(AND(A189&lt;&gt;"",A188=""),L187+1,L187)</f>
        <v>9</v>
      </c>
      <c r="M188" s="80" t="str">
        <f aca="false">IF(OR(A188="Insumo",A188="Composição Auxiliar"),J188,"")</f>
        <v/>
      </c>
      <c r="N188" s="81" t="str">
        <f aca="false">IF(ISNUMBER(SEARCH("COM ENCARGOS COMPLEMENTARES",D188)),J188,"")</f>
        <v/>
      </c>
      <c r="O188" s="81" t="str">
        <f aca="false">IF(N188&lt;&gt;"","",M188)</f>
        <v/>
      </c>
      <c r="P188" s="82" t="str">
        <f aca="false">IF(A188="Composição",A187,"")</f>
        <v/>
      </c>
      <c r="Q188" s="81" t="str">
        <f aca="false">IF(P188&lt;&gt;"",SUMIF(L188:L288,L188,N188:N288),"")</f>
        <v/>
      </c>
      <c r="R188" s="81" t="str">
        <f aca="false">IF(P188&lt;&gt;"",SUMIF(L188:L288,L188,O188:O288),"")</f>
        <v/>
      </c>
    </row>
    <row r="189" customFormat="false" ht="15" hidden="false" customHeight="false" outlineLevel="0" collapsed="false">
      <c r="A189" s="108"/>
      <c r="B189" s="108"/>
      <c r="C189" s="108"/>
      <c r="D189" s="108"/>
      <c r="E189" s="108"/>
      <c r="F189" s="108"/>
      <c r="G189" s="108"/>
      <c r="H189" s="108"/>
      <c r="I189" s="108"/>
      <c r="J189" s="108"/>
      <c r="L189" s="63" t="n">
        <f aca="false">IF(AND(A190&lt;&gt;"",A189=""),L188+1,L188)</f>
        <v>10</v>
      </c>
      <c r="M189" s="80" t="str">
        <f aca="false">IF(OR(A189="Insumo",A189="Composição Auxiliar"),J189,"")</f>
        <v/>
      </c>
      <c r="N189" s="81" t="str">
        <f aca="false">IF(ISNUMBER(SEARCH("COM ENCARGOS COMPLEMENTARES",D189)),J189,"")</f>
        <v/>
      </c>
      <c r="O189" s="81" t="str">
        <f aca="false">IF(N189&lt;&gt;"","",M189)</f>
        <v/>
      </c>
      <c r="P189" s="82" t="str">
        <f aca="false">IF(A189="Composição",A188,"")</f>
        <v/>
      </c>
      <c r="Q189" s="81" t="str">
        <f aca="false">IF(P189&lt;&gt;"",SUMIF(L189:L289,L189,N189:N289),"")</f>
        <v/>
      </c>
      <c r="R189" s="81" t="str">
        <f aca="false">IF(P189&lt;&gt;"",SUMIF(L189:L289,L189,O189:O289),"")</f>
        <v/>
      </c>
    </row>
    <row r="190" customFormat="false" ht="15" hidden="false" customHeight="true" outlineLevel="0" collapsed="false">
      <c r="A190" s="83" t="s">
        <v>50</v>
      </c>
      <c r="B190" s="84" t="s">
        <v>655</v>
      </c>
      <c r="C190" s="83" t="s">
        <v>656</v>
      </c>
      <c r="D190" s="83" t="s">
        <v>657</v>
      </c>
      <c r="E190" s="83" t="s">
        <v>658</v>
      </c>
      <c r="F190" s="83"/>
      <c r="G190" s="85" t="s">
        <v>659</v>
      </c>
      <c r="H190" s="84" t="s">
        <v>660</v>
      </c>
      <c r="I190" s="84" t="s">
        <v>661</v>
      </c>
      <c r="J190" s="84" t="s">
        <v>662</v>
      </c>
      <c r="L190" s="63" t="n">
        <f aca="false">IF(AND(A191&lt;&gt;"",A190=""),L189+1,L189)</f>
        <v>10</v>
      </c>
      <c r="M190" s="80" t="str">
        <f aca="false">IF(OR(A190="Insumo",A190="Composição Auxiliar"),J190,"")</f>
        <v/>
      </c>
      <c r="N190" s="81" t="str">
        <f aca="false">IF(ISNUMBER(SEARCH("COM ENCARGOS COMPLEMENTARES",D190)),J190,"")</f>
        <v/>
      </c>
      <c r="O190" s="81" t="str">
        <f aca="false">IF(N190&lt;&gt;"","",M190)</f>
        <v/>
      </c>
      <c r="P190" s="82" t="str">
        <f aca="false">IF(A190="Composição",A189,"")</f>
        <v/>
      </c>
      <c r="Q190" s="81" t="str">
        <f aca="false">IF(P190&lt;&gt;"",SUMIF(L190:L290,L190,N190:N290),"")</f>
        <v/>
      </c>
      <c r="R190" s="81" t="str">
        <f aca="false">IF(P190&lt;&gt;"",SUMIF(L190:L290,L190,O190:O290),"")</f>
        <v/>
      </c>
    </row>
    <row r="191" customFormat="false" ht="25.5" hidden="false" customHeight="true" outlineLevel="0" collapsed="false">
      <c r="A191" s="86" t="s">
        <v>663</v>
      </c>
      <c r="B191" s="87" t="s">
        <v>51</v>
      </c>
      <c r="C191" s="86" t="s">
        <v>716</v>
      </c>
      <c r="D191" s="86" t="s">
        <v>815</v>
      </c>
      <c r="E191" s="86" t="s">
        <v>666</v>
      </c>
      <c r="F191" s="86"/>
      <c r="G191" s="88" t="s">
        <v>718</v>
      </c>
      <c r="H191" s="89" t="n">
        <v>1</v>
      </c>
      <c r="I191" s="90" t="n">
        <f aca="false">SUMIF(L:L,$L191,M:M)</f>
        <v>6934.4</v>
      </c>
      <c r="J191" s="90" t="n">
        <f aca="false">TRUNC(H191*I191,2)</f>
        <v>6934.4</v>
      </c>
      <c r="L191" s="63" t="n">
        <f aca="false">IF(AND(A192&lt;&gt;"",A191=""),L190+1,L190)</f>
        <v>10</v>
      </c>
      <c r="M191" s="80" t="str">
        <f aca="false">IF(OR(A191="Insumo",A191="Composição Auxiliar"),J191,"")</f>
        <v/>
      </c>
      <c r="N191" s="81" t="str">
        <f aca="false">IF(ISNUMBER(SEARCH("COM ENCARGOS COMPLEMENTARES",D191)),J191,"")</f>
        <v/>
      </c>
      <c r="O191" s="81" t="str">
        <f aca="false">IF(N191&lt;&gt;"","",M191)</f>
        <v/>
      </c>
      <c r="P191" s="82" t="str">
        <f aca="false">IF(A191="Composição",A190,"")</f>
        <v> 1.2.9 </v>
      </c>
      <c r="Q191" s="81" t="n">
        <f aca="false">IF(P191&lt;&gt;"",SUMIF(L191:L291,L191,N191:N291),"")</f>
        <v>1455.2</v>
      </c>
      <c r="R191" s="81" t="n">
        <f aca="false">IF(P191&lt;&gt;"",SUMIF(L191:L291,L191,O191:O291),"")</f>
        <v>5479.2</v>
      </c>
    </row>
    <row r="192" customFormat="false" ht="25.5" hidden="false" customHeight="true" outlineLevel="0" collapsed="false">
      <c r="A192" s="91" t="s">
        <v>668</v>
      </c>
      <c r="B192" s="92" t="s">
        <v>371</v>
      </c>
      <c r="C192" s="91" t="s">
        <v>716</v>
      </c>
      <c r="D192" s="91" t="s">
        <v>816</v>
      </c>
      <c r="E192" s="91" t="s">
        <v>764</v>
      </c>
      <c r="F192" s="91"/>
      <c r="G192" s="93" t="s">
        <v>729</v>
      </c>
      <c r="H192" s="94" t="n">
        <v>30</v>
      </c>
      <c r="I192" s="95" t="n">
        <f aca="false">SUMIFS('ANALÍTICA AUXILIARES'!J:J,'ANALÍTICA AUXILIARES'!A:A,"Composição",'ANALÍTICA AUXILIARES'!B:B,$B192)</f>
        <v>25.53</v>
      </c>
      <c r="J192" s="95" t="n">
        <f aca="false">TRUNC(H192*I192,2)</f>
        <v>765.9</v>
      </c>
      <c r="L192" s="63" t="n">
        <f aca="false">IF(AND(A193&lt;&gt;"",A192=""),L191+1,L191)</f>
        <v>10</v>
      </c>
      <c r="M192" s="80" t="n">
        <f aca="false">IF(OR(A192="Insumo",A192="Composição Auxiliar"),J192,"")</f>
        <v>765.9</v>
      </c>
      <c r="N192" s="81" t="str">
        <f aca="false">IF(ISNUMBER(SEARCH("COM ENCARGOS COMPLEMENTARES",D192)),J192,"")</f>
        <v/>
      </c>
      <c r="O192" s="81" t="n">
        <f aca="false">IF(N192&lt;&gt;"","",M192)</f>
        <v>765.9</v>
      </c>
      <c r="P192" s="82" t="str">
        <f aca="false">IF(A192="Composição",A191,"")</f>
        <v/>
      </c>
      <c r="Q192" s="81" t="str">
        <f aca="false">IF(P192&lt;&gt;"",SUMIF(L192:L292,L192,N192:N292),"")</f>
        <v/>
      </c>
      <c r="R192" s="81" t="str">
        <f aca="false">IF(P192&lt;&gt;"",SUMIF(L192:L292,L192,O192:O292),"")</f>
        <v/>
      </c>
    </row>
    <row r="193" customFormat="false" ht="25.5" hidden="false" customHeight="true" outlineLevel="0" collapsed="false">
      <c r="A193" s="91" t="s">
        <v>668</v>
      </c>
      <c r="B193" s="92" t="s">
        <v>817</v>
      </c>
      <c r="C193" s="91" t="s">
        <v>664</v>
      </c>
      <c r="D193" s="91" t="s">
        <v>818</v>
      </c>
      <c r="E193" s="91" t="s">
        <v>671</v>
      </c>
      <c r="F193" s="91"/>
      <c r="G193" s="93" t="s">
        <v>672</v>
      </c>
      <c r="H193" s="94" t="n">
        <v>16</v>
      </c>
      <c r="I193" s="95" t="n">
        <f aca="false">SUMIFS('ANALÍTICA AUXILIARES'!J:J,'ANALÍTICA AUXILIARES'!A:A,"Composição",'ANALÍTICA AUXILIARES'!B:B,$B193)</f>
        <v>22.2</v>
      </c>
      <c r="J193" s="95" t="n">
        <f aca="false">TRUNC(H193*I193,2)</f>
        <v>355.2</v>
      </c>
      <c r="L193" s="63" t="n">
        <f aca="false">IF(AND(A194&lt;&gt;"",A193=""),L192+1,L192)</f>
        <v>10</v>
      </c>
      <c r="M193" s="80" t="n">
        <f aca="false">IF(OR(A193="Insumo",A193="Composição Auxiliar"),J193,"")</f>
        <v>355.2</v>
      </c>
      <c r="N193" s="81" t="n">
        <f aca="false">IF(ISNUMBER(SEARCH("COM ENCARGOS COMPLEMENTARES",D193)),J193,"")</f>
        <v>355.2</v>
      </c>
      <c r="O193" s="81" t="str">
        <f aca="false">IF(N193&lt;&gt;"","",M193)</f>
        <v/>
      </c>
      <c r="P193" s="82" t="str">
        <f aca="false">IF(A193="Composição",A192,"")</f>
        <v/>
      </c>
      <c r="Q193" s="81" t="str">
        <f aca="false">IF(P193&lt;&gt;"",SUMIF(L193:L293,L193,N193:N293),"")</f>
        <v/>
      </c>
      <c r="R193" s="81" t="str">
        <f aca="false">IF(P193&lt;&gt;"",SUMIF(L193:L293,L193,O193:O293),"")</f>
        <v/>
      </c>
    </row>
    <row r="194" customFormat="false" ht="25.5" hidden="false" customHeight="true" outlineLevel="0" collapsed="false">
      <c r="A194" s="91" t="s">
        <v>668</v>
      </c>
      <c r="B194" s="92" t="s">
        <v>819</v>
      </c>
      <c r="C194" s="91" t="s">
        <v>664</v>
      </c>
      <c r="D194" s="91" t="s">
        <v>820</v>
      </c>
      <c r="E194" s="91" t="s">
        <v>671</v>
      </c>
      <c r="F194" s="91"/>
      <c r="G194" s="93" t="s">
        <v>672</v>
      </c>
      <c r="H194" s="94" t="n">
        <v>16</v>
      </c>
      <c r="I194" s="95" t="n">
        <f aca="false">SUMIFS('ANALÍTICA AUXILIARES'!J:J,'ANALÍTICA AUXILIARES'!A:A,"Composição",'ANALÍTICA AUXILIARES'!B:B,$B194)</f>
        <v>23.68</v>
      </c>
      <c r="J194" s="95" t="n">
        <f aca="false">TRUNC(H194*I194,2)</f>
        <v>378.88</v>
      </c>
      <c r="L194" s="63" t="n">
        <f aca="false">IF(AND(A195&lt;&gt;"",A194=""),L193+1,L193)</f>
        <v>10</v>
      </c>
      <c r="M194" s="80" t="n">
        <f aca="false">IF(OR(A194="Insumo",A194="Composição Auxiliar"),J194,"")</f>
        <v>378.88</v>
      </c>
      <c r="N194" s="81" t="n">
        <f aca="false">IF(ISNUMBER(SEARCH("COM ENCARGOS COMPLEMENTARES",D194)),J194,"")</f>
        <v>378.88</v>
      </c>
      <c r="O194" s="81" t="str">
        <f aca="false">IF(N194&lt;&gt;"","",M194)</f>
        <v/>
      </c>
      <c r="P194" s="82" t="str">
        <f aca="false">IF(A194="Composição",A193,"")</f>
        <v/>
      </c>
      <c r="Q194" s="81" t="str">
        <f aca="false">IF(P194&lt;&gt;"",SUMIF(L194:L294,L194,N194:N294),"")</f>
        <v/>
      </c>
      <c r="R194" s="81" t="str">
        <f aca="false">IF(P194&lt;&gt;"",SUMIF(L194:L294,L194,O194:O294),"")</f>
        <v/>
      </c>
    </row>
    <row r="195" customFormat="false" ht="25.5" hidden="false" customHeight="true" outlineLevel="0" collapsed="false">
      <c r="A195" s="91" t="s">
        <v>668</v>
      </c>
      <c r="B195" s="92" t="s">
        <v>404</v>
      </c>
      <c r="C195" s="91" t="s">
        <v>716</v>
      </c>
      <c r="D195" s="91" t="s">
        <v>821</v>
      </c>
      <c r="E195" s="91" t="s">
        <v>764</v>
      </c>
      <c r="F195" s="91"/>
      <c r="G195" s="93" t="s">
        <v>729</v>
      </c>
      <c r="H195" s="94" t="n">
        <v>20</v>
      </c>
      <c r="I195" s="95" t="n">
        <f aca="false">SUMIFS('ANALÍTICA AUXILIARES'!J:J,'ANALÍTICA AUXILIARES'!A:A,"Composição",'ANALÍTICA AUXILIARES'!B:B,$B195)</f>
        <v>71.19</v>
      </c>
      <c r="J195" s="95" t="n">
        <f aca="false">TRUNC(H195*I195,2)</f>
        <v>1423.8</v>
      </c>
      <c r="L195" s="63" t="n">
        <f aca="false">IF(AND(A196&lt;&gt;"",A195=""),L194+1,L194)</f>
        <v>10</v>
      </c>
      <c r="M195" s="80" t="n">
        <f aca="false">IF(OR(A195="Insumo",A195="Composição Auxiliar"),J195,"")</f>
        <v>1423.8</v>
      </c>
      <c r="N195" s="81" t="str">
        <f aca="false">IF(ISNUMBER(SEARCH("COM ENCARGOS COMPLEMENTARES",D195)),J195,"")</f>
        <v/>
      </c>
      <c r="O195" s="81" t="n">
        <f aca="false">IF(N195&lt;&gt;"","",M195)</f>
        <v>1423.8</v>
      </c>
      <c r="P195" s="82" t="str">
        <f aca="false">IF(A195="Composição",A194,"")</f>
        <v/>
      </c>
      <c r="Q195" s="81" t="str">
        <f aca="false">IF(P195&lt;&gt;"",SUMIF(L195:L295,L195,N195:N295),"")</f>
        <v/>
      </c>
      <c r="R195" s="81" t="str">
        <f aca="false">IF(P195&lt;&gt;"",SUMIF(L195:L295,L195,O195:O295),"")</f>
        <v/>
      </c>
    </row>
    <row r="196" customFormat="false" ht="25.5" hidden="false" customHeight="true" outlineLevel="0" collapsed="false">
      <c r="A196" s="91" t="s">
        <v>668</v>
      </c>
      <c r="B196" s="92" t="s">
        <v>822</v>
      </c>
      <c r="C196" s="91" t="s">
        <v>664</v>
      </c>
      <c r="D196" s="91" t="s">
        <v>823</v>
      </c>
      <c r="E196" s="91" t="s">
        <v>671</v>
      </c>
      <c r="F196" s="91"/>
      <c r="G196" s="93" t="s">
        <v>672</v>
      </c>
      <c r="H196" s="94" t="n">
        <v>16</v>
      </c>
      <c r="I196" s="95" t="n">
        <f aca="false">SUMIFS('ANALÍTICA AUXILIARES'!J:J,'ANALÍTICA AUXILIARES'!A:A,"Composição",'ANALÍTICA AUXILIARES'!B:B,$B196)</f>
        <v>26.14</v>
      </c>
      <c r="J196" s="95" t="n">
        <f aca="false">TRUNC(H196*I196,2)</f>
        <v>418.24</v>
      </c>
      <c r="L196" s="63" t="n">
        <f aca="false">IF(AND(A197&lt;&gt;"",A196=""),L195+1,L195)</f>
        <v>10</v>
      </c>
      <c r="M196" s="80" t="n">
        <f aca="false">IF(OR(A196="Insumo",A196="Composição Auxiliar"),J196,"")</f>
        <v>418.24</v>
      </c>
      <c r="N196" s="81" t="n">
        <f aca="false">IF(ISNUMBER(SEARCH("COM ENCARGOS COMPLEMENTARES",D196)),J196,"")</f>
        <v>418.24</v>
      </c>
      <c r="O196" s="81" t="str">
        <f aca="false">IF(N196&lt;&gt;"","",M196)</f>
        <v/>
      </c>
      <c r="P196" s="82" t="str">
        <f aca="false">IF(A196="Composição",A195,"")</f>
        <v/>
      </c>
      <c r="Q196" s="81" t="str">
        <f aca="false">IF(P196&lt;&gt;"",SUMIF(L196:L296,L196,N196:N296),"")</f>
        <v/>
      </c>
      <c r="R196" s="81" t="str">
        <f aca="false">IF(P196&lt;&gt;"",SUMIF(L196:L296,L196,O196:O296),"")</f>
        <v/>
      </c>
    </row>
    <row r="197" customFormat="false" ht="38.25" hidden="false" customHeight="true" outlineLevel="0" collapsed="false">
      <c r="A197" s="91" t="s">
        <v>668</v>
      </c>
      <c r="B197" s="92" t="s">
        <v>824</v>
      </c>
      <c r="C197" s="91" t="s">
        <v>664</v>
      </c>
      <c r="D197" s="91" t="s">
        <v>825</v>
      </c>
      <c r="E197" s="91" t="s">
        <v>724</v>
      </c>
      <c r="F197" s="91"/>
      <c r="G197" s="93" t="s">
        <v>729</v>
      </c>
      <c r="H197" s="94" t="n">
        <v>150</v>
      </c>
      <c r="I197" s="95" t="n">
        <f aca="false">SUMIFS('ANALÍTICA AUXILIARES'!J:J,'ANALÍTICA AUXILIARES'!A:A,"Composição",'ANALÍTICA AUXILIARES'!B:B,$B197)</f>
        <v>21.93</v>
      </c>
      <c r="J197" s="95" t="n">
        <f aca="false">TRUNC(H197*I197,2)</f>
        <v>3289.5</v>
      </c>
      <c r="L197" s="63" t="n">
        <f aca="false">IF(AND(A198&lt;&gt;"",A197=""),L196+1,L196)</f>
        <v>10</v>
      </c>
      <c r="M197" s="80" t="n">
        <f aca="false">IF(OR(A197="Insumo",A197="Composição Auxiliar"),J197,"")</f>
        <v>3289.5</v>
      </c>
      <c r="N197" s="81" t="str">
        <f aca="false">IF(ISNUMBER(SEARCH("COM ENCARGOS COMPLEMENTARES",D197)),J197,"")</f>
        <v/>
      </c>
      <c r="O197" s="81" t="n">
        <f aca="false">IF(N197&lt;&gt;"","",M197)</f>
        <v>3289.5</v>
      </c>
      <c r="P197" s="82" t="str">
        <f aca="false">IF(A197="Composição",A196,"")</f>
        <v/>
      </c>
      <c r="Q197" s="81" t="str">
        <f aca="false">IF(P197&lt;&gt;"",SUMIF(L197:L297,L197,N197:N297),"")</f>
        <v/>
      </c>
      <c r="R197" s="81" t="str">
        <f aca="false">IF(P197&lt;&gt;"",SUMIF(L197:L297,L197,O197:O297),"")</f>
        <v/>
      </c>
    </row>
    <row r="198" customFormat="false" ht="25.5" hidden="false" customHeight="true" outlineLevel="0" collapsed="false">
      <c r="A198" s="91" t="s">
        <v>668</v>
      </c>
      <c r="B198" s="92" t="s">
        <v>677</v>
      </c>
      <c r="C198" s="91" t="s">
        <v>664</v>
      </c>
      <c r="D198" s="91" t="s">
        <v>678</v>
      </c>
      <c r="E198" s="91" t="s">
        <v>671</v>
      </c>
      <c r="F198" s="91"/>
      <c r="G198" s="93" t="s">
        <v>672</v>
      </c>
      <c r="H198" s="94" t="n">
        <v>16</v>
      </c>
      <c r="I198" s="95" t="n">
        <f aca="false">SUMIFS('ANALÍTICA AUXILIARES'!J:J,'ANALÍTICA AUXILIARES'!A:A,"Composição",'ANALÍTICA AUXILIARES'!B:B,$B198)</f>
        <v>18.93</v>
      </c>
      <c r="J198" s="95" t="n">
        <f aca="false">TRUNC(H198*I198,2)</f>
        <v>302.88</v>
      </c>
      <c r="L198" s="63" t="n">
        <f aca="false">IF(AND(A199&lt;&gt;"",A198=""),L197+1,L197)</f>
        <v>10</v>
      </c>
      <c r="M198" s="80" t="n">
        <f aca="false">IF(OR(A198="Insumo",A198="Composição Auxiliar"),J198,"")</f>
        <v>302.88</v>
      </c>
      <c r="N198" s="81" t="n">
        <f aca="false">IF(ISNUMBER(SEARCH("COM ENCARGOS COMPLEMENTARES",D198)),J198,"")</f>
        <v>302.88</v>
      </c>
      <c r="O198" s="81" t="str">
        <f aca="false">IF(N198&lt;&gt;"","",M198)</f>
        <v/>
      </c>
      <c r="P198" s="82" t="str">
        <f aca="false">IF(A198="Composição",A197,"")</f>
        <v/>
      </c>
      <c r="Q198" s="81" t="str">
        <f aca="false">IF(P198&lt;&gt;"",SUMIF(L198:L298,L198,N198:N298),"")</f>
        <v/>
      </c>
      <c r="R198" s="81" t="str">
        <f aca="false">IF(P198&lt;&gt;"",SUMIF(L198:L298,L198,O198:O298),"")</f>
        <v/>
      </c>
    </row>
    <row r="199" customFormat="false" ht="14.25" hidden="false" customHeight="false" outlineLevel="0" collapsed="false">
      <c r="A199" s="102"/>
      <c r="B199" s="102"/>
      <c r="C199" s="102"/>
      <c r="D199" s="102"/>
      <c r="E199" s="102"/>
      <c r="F199" s="103"/>
      <c r="G199" s="102"/>
      <c r="H199" s="103"/>
      <c r="I199" s="102"/>
      <c r="J199" s="103"/>
      <c r="L199" s="63" t="n">
        <f aca="false">IF(AND(A200&lt;&gt;"",A199=""),L198+1,L198)</f>
        <v>10</v>
      </c>
      <c r="M199" s="80" t="str">
        <f aca="false">IF(OR(A199="Insumo",A199="Composição Auxiliar"),J199,"")</f>
        <v/>
      </c>
      <c r="N199" s="81" t="str">
        <f aca="false">IF(ISNUMBER(SEARCH("COM ENCARGOS COMPLEMENTARES",D199)),J199,"")</f>
        <v/>
      </c>
      <c r="O199" s="81" t="str">
        <f aca="false">IF(N199&lt;&gt;"","",M199)</f>
        <v/>
      </c>
      <c r="P199" s="82" t="str">
        <f aca="false">IF(A199="Composição",A198,"")</f>
        <v/>
      </c>
      <c r="Q199" s="81" t="str">
        <f aca="false">IF(P199&lt;&gt;"",SUMIF(L199:L299,L199,N199:N299),"")</f>
        <v/>
      </c>
      <c r="R199" s="81" t="str">
        <f aca="false">IF(P199&lt;&gt;"",SUMIF(L199:L299,L199,O199:O299),"")</f>
        <v/>
      </c>
    </row>
    <row r="200" customFormat="false" ht="14.25" hidden="false" customHeight="true" outlineLevel="0" collapsed="false">
      <c r="A200" s="102"/>
      <c r="B200" s="102"/>
      <c r="C200" s="102"/>
      <c r="D200" s="102"/>
      <c r="E200" s="102"/>
      <c r="F200" s="103"/>
      <c r="G200" s="102"/>
      <c r="H200" s="104" t="s">
        <v>684</v>
      </c>
      <c r="I200" s="104"/>
      <c r="J200" s="103" t="n">
        <f aca="false">TRUNC(SUMIF(L:L,$L200,M:M)*(1+$J$9),2)</f>
        <v>9000.15</v>
      </c>
      <c r="L200" s="63" t="n">
        <f aca="false">IF(AND(A201&lt;&gt;"",A200=""),L199+1,L199)</f>
        <v>10</v>
      </c>
      <c r="M200" s="80" t="str">
        <f aca="false">IF(OR(A200="Insumo",A200="Composição Auxiliar"),J200,"")</f>
        <v/>
      </c>
      <c r="N200" s="81" t="str">
        <f aca="false">IF(ISNUMBER(SEARCH("COM ENCARGOS COMPLEMENTARES",D200)),J200,"")</f>
        <v/>
      </c>
      <c r="O200" s="81" t="str">
        <f aca="false">IF(N200&lt;&gt;"","",M200)</f>
        <v/>
      </c>
      <c r="P200" s="82" t="str">
        <f aca="false">IF(A200="Composição",A199,"")</f>
        <v/>
      </c>
      <c r="Q200" s="81" t="str">
        <f aca="false">IF(P200&lt;&gt;"",SUMIF(L200:L300,L200,N200:N300),"")</f>
        <v/>
      </c>
      <c r="R200" s="81" t="str">
        <f aca="false">IF(P200&lt;&gt;"",SUMIF(L200:L300,L200,O200:O300),"")</f>
        <v/>
      </c>
    </row>
    <row r="201" customFormat="false" ht="15" hidden="false" customHeight="false" outlineLevel="0" collapsed="false">
      <c r="A201" s="105"/>
      <c r="B201" s="105"/>
      <c r="C201" s="105"/>
      <c r="D201" s="105"/>
      <c r="E201" s="105"/>
      <c r="F201" s="105"/>
      <c r="G201" s="105" t="s">
        <v>685</v>
      </c>
      <c r="H201" s="106" t="s">
        <v>826</v>
      </c>
      <c r="I201" s="105" t="s">
        <v>687</v>
      </c>
      <c r="J201" s="107" t="n">
        <f aca="false">TRUNC(J200*H201,2)</f>
        <v>9000.15</v>
      </c>
      <c r="L201" s="63" t="n">
        <f aca="false">IF(AND(A202&lt;&gt;"",A201=""),L200+1,L200)</f>
        <v>10</v>
      </c>
      <c r="M201" s="80" t="str">
        <f aca="false">IF(OR(A201="Insumo",A201="Composição Auxiliar"),J201,"")</f>
        <v/>
      </c>
      <c r="N201" s="81" t="str">
        <f aca="false">IF(ISNUMBER(SEARCH("COM ENCARGOS COMPLEMENTARES",D201)),J201,"")</f>
        <v/>
      </c>
      <c r="O201" s="81" t="str">
        <f aca="false">IF(N201&lt;&gt;"","",M201)</f>
        <v/>
      </c>
      <c r="P201" s="82" t="str">
        <f aca="false">IF(A201="Composição",A200,"")</f>
        <v/>
      </c>
      <c r="Q201" s="81" t="str">
        <f aca="false">IF(P201&lt;&gt;"",SUMIF(L201:L301,L201,N201:N301),"")</f>
        <v/>
      </c>
      <c r="R201" s="81" t="str">
        <f aca="false">IF(P201&lt;&gt;"",SUMIF(L201:L301,L201,O201:O301),"")</f>
        <v/>
      </c>
    </row>
    <row r="202" customFormat="false" ht="15" hidden="false" customHeight="false" outlineLevel="0" collapsed="false">
      <c r="A202" s="108"/>
      <c r="B202" s="108"/>
      <c r="C202" s="108"/>
      <c r="D202" s="108"/>
      <c r="E202" s="108"/>
      <c r="F202" s="108"/>
      <c r="G202" s="108"/>
      <c r="H202" s="108"/>
      <c r="I202" s="108"/>
      <c r="J202" s="108"/>
      <c r="L202" s="63" t="n">
        <f aca="false">IF(AND(A203&lt;&gt;"",A202=""),L201+1,L201)</f>
        <v>11</v>
      </c>
      <c r="M202" s="80" t="str">
        <f aca="false">IF(OR(A202="Insumo",A202="Composição Auxiliar"),J202,"")</f>
        <v/>
      </c>
      <c r="N202" s="81" t="str">
        <f aca="false">IF(ISNUMBER(SEARCH("COM ENCARGOS COMPLEMENTARES",D202)),J202,"")</f>
        <v/>
      </c>
      <c r="O202" s="81" t="str">
        <f aca="false">IF(N202&lt;&gt;"","",M202)</f>
        <v/>
      </c>
      <c r="P202" s="82" t="str">
        <f aca="false">IF(A202="Composição",A201,"")</f>
        <v/>
      </c>
      <c r="Q202" s="81" t="str">
        <f aca="false">IF(P202&lt;&gt;"",SUMIF(L202:L302,L202,N202:N302),"")</f>
        <v/>
      </c>
      <c r="R202" s="81" t="str">
        <f aca="false">IF(P202&lt;&gt;"",SUMIF(L202:L302,L202,O202:O302),"")</f>
        <v/>
      </c>
    </row>
    <row r="203" customFormat="false" ht="14.25" hidden="false" customHeight="false" outlineLevel="0" collapsed="false">
      <c r="A203" s="76" t="s">
        <v>52</v>
      </c>
      <c r="B203" s="76"/>
      <c r="C203" s="76"/>
      <c r="D203" s="76" t="s">
        <v>53</v>
      </c>
      <c r="E203" s="76"/>
      <c r="F203" s="76"/>
      <c r="G203" s="76"/>
      <c r="H203" s="77"/>
      <c r="I203" s="76"/>
      <c r="J203" s="78"/>
      <c r="L203" s="63" t="n">
        <f aca="false">IF(AND(A204&lt;&gt;"",A203=""),L202+1,L202)</f>
        <v>11</v>
      </c>
      <c r="M203" s="80" t="str">
        <f aca="false">IF(OR(A203="Insumo",A203="Composição Auxiliar"),J203,"")</f>
        <v/>
      </c>
      <c r="N203" s="81" t="str">
        <f aca="false">IF(ISNUMBER(SEARCH("COM ENCARGOS COMPLEMENTARES",D203)),J203,"")</f>
        <v/>
      </c>
      <c r="O203" s="81" t="str">
        <f aca="false">IF(N203&lt;&gt;"","",M203)</f>
        <v/>
      </c>
      <c r="P203" s="82" t="str">
        <f aca="false">IF(A203="Composição",A202,"")</f>
        <v/>
      </c>
      <c r="Q203" s="81" t="str">
        <f aca="false">IF(P203&lt;&gt;"",SUMIF(L203:L303,L203,N203:N303),"")</f>
        <v/>
      </c>
      <c r="R203" s="81" t="str">
        <f aca="false">IF(P203&lt;&gt;"",SUMIF(L203:L303,L203,O203:O303),"")</f>
        <v/>
      </c>
    </row>
    <row r="204" customFormat="false" ht="15" hidden="false" customHeight="true" outlineLevel="0" collapsed="false">
      <c r="A204" s="83" t="s">
        <v>54</v>
      </c>
      <c r="B204" s="84" t="s">
        <v>655</v>
      </c>
      <c r="C204" s="83" t="s">
        <v>656</v>
      </c>
      <c r="D204" s="83" t="s">
        <v>657</v>
      </c>
      <c r="E204" s="83" t="s">
        <v>658</v>
      </c>
      <c r="F204" s="83"/>
      <c r="G204" s="85" t="s">
        <v>659</v>
      </c>
      <c r="H204" s="84" t="s">
        <v>660</v>
      </c>
      <c r="I204" s="84" t="s">
        <v>661</v>
      </c>
      <c r="J204" s="84" t="s">
        <v>662</v>
      </c>
      <c r="L204" s="63" t="n">
        <f aca="false">IF(AND(A205&lt;&gt;"",A204=""),L203+1,L203)</f>
        <v>11</v>
      </c>
      <c r="M204" s="80" t="str">
        <f aca="false">IF(OR(A204="Insumo",A204="Composição Auxiliar"),J204,"")</f>
        <v/>
      </c>
      <c r="N204" s="81" t="str">
        <f aca="false">IF(ISNUMBER(SEARCH("COM ENCARGOS COMPLEMENTARES",D204)),J204,"")</f>
        <v/>
      </c>
      <c r="O204" s="81" t="str">
        <f aca="false">IF(N204&lt;&gt;"","",M204)</f>
        <v/>
      </c>
      <c r="P204" s="82" t="str">
        <f aca="false">IF(A204="Composição",A203,"")</f>
        <v/>
      </c>
      <c r="Q204" s="81" t="str">
        <f aca="false">IF(P204&lt;&gt;"",SUMIF(L204:L304,L204,N204:N304),"")</f>
        <v/>
      </c>
      <c r="R204" s="81" t="str">
        <f aca="false">IF(P204&lt;&gt;"",SUMIF(L204:L304,L204,O204:O304),"")</f>
        <v/>
      </c>
    </row>
    <row r="205" customFormat="false" ht="25.5" hidden="false" customHeight="true" outlineLevel="0" collapsed="false">
      <c r="A205" s="86" t="s">
        <v>663</v>
      </c>
      <c r="B205" s="87" t="s">
        <v>55</v>
      </c>
      <c r="C205" s="86" t="s">
        <v>664</v>
      </c>
      <c r="D205" s="86" t="s">
        <v>827</v>
      </c>
      <c r="E205" s="86" t="s">
        <v>828</v>
      </c>
      <c r="F205" s="86"/>
      <c r="G205" s="88" t="s">
        <v>729</v>
      </c>
      <c r="H205" s="89" t="n">
        <v>1</v>
      </c>
      <c r="I205" s="90" t="n">
        <f aca="false">SUMIF(L:L,$L205,M:M)</f>
        <v>55.72</v>
      </c>
      <c r="J205" s="90" t="n">
        <f aca="false">TRUNC(H205*I205,2)</f>
        <v>55.72</v>
      </c>
      <c r="L205" s="63" t="n">
        <f aca="false">IF(AND(A206&lt;&gt;"",A205=""),L204+1,L204)</f>
        <v>11</v>
      </c>
      <c r="M205" s="80" t="str">
        <f aca="false">IF(OR(A205="Insumo",A205="Composição Auxiliar"),J205,"")</f>
        <v/>
      </c>
      <c r="N205" s="81" t="str">
        <f aca="false">IF(ISNUMBER(SEARCH("COM ENCARGOS COMPLEMENTARES",D205)),J205,"")</f>
        <v/>
      </c>
      <c r="O205" s="81" t="str">
        <f aca="false">IF(N205&lt;&gt;"","",M205)</f>
        <v/>
      </c>
      <c r="P205" s="82" t="str">
        <f aca="false">IF(A205="Composição",A204,"")</f>
        <v> 1.3.1 </v>
      </c>
      <c r="Q205" s="81" t="n">
        <f aca="false">IF(P205&lt;&gt;"",SUMIF(L205:L305,L205,N205:N305),"")</f>
        <v>23.71</v>
      </c>
      <c r="R205" s="81" t="n">
        <f aca="false">IF(P205&lt;&gt;"",SUMIF(L205:L305,L205,O205:O305),"")</f>
        <v>32.01</v>
      </c>
    </row>
    <row r="206" customFormat="false" ht="25.5" hidden="false" customHeight="true" outlineLevel="0" collapsed="false">
      <c r="A206" s="91" t="s">
        <v>668</v>
      </c>
      <c r="B206" s="92" t="s">
        <v>697</v>
      </c>
      <c r="C206" s="91" t="s">
        <v>664</v>
      </c>
      <c r="D206" s="91" t="s">
        <v>698</v>
      </c>
      <c r="E206" s="91" t="s">
        <v>691</v>
      </c>
      <c r="F206" s="91"/>
      <c r="G206" s="93" t="s">
        <v>699</v>
      </c>
      <c r="H206" s="94" t="n">
        <v>0.0168</v>
      </c>
      <c r="I206" s="95" t="n">
        <f aca="false">SUMIFS('ANALÍTICA AUXILIARES'!J:J,'ANALÍTICA AUXILIARES'!A:A,"Composição",'ANALÍTICA AUXILIARES'!B:B,$B206)</f>
        <v>26.23</v>
      </c>
      <c r="J206" s="95" t="n">
        <f aca="false">TRUNC(H206*I206,2)</f>
        <v>0.44</v>
      </c>
      <c r="L206" s="63" t="n">
        <f aca="false">IF(AND(A207&lt;&gt;"",A206=""),L205+1,L205)</f>
        <v>11</v>
      </c>
      <c r="M206" s="80" t="n">
        <f aca="false">IF(OR(A206="Insumo",A206="Composição Auxiliar"),J206,"")</f>
        <v>0.44</v>
      </c>
      <c r="N206" s="81" t="str">
        <f aca="false">IF(ISNUMBER(SEARCH("COM ENCARGOS COMPLEMENTARES",D206)),J206,"")</f>
        <v/>
      </c>
      <c r="O206" s="81" t="n">
        <f aca="false">IF(N206&lt;&gt;"","",M206)</f>
        <v>0.44</v>
      </c>
      <c r="P206" s="82" t="str">
        <f aca="false">IF(A206="Composição",A205,"")</f>
        <v/>
      </c>
      <c r="Q206" s="81" t="str">
        <f aca="false">IF(P206&lt;&gt;"",SUMIF(L206:L306,L206,N206:N306),"")</f>
        <v/>
      </c>
      <c r="R206" s="81" t="str">
        <f aca="false">IF(P206&lt;&gt;"",SUMIF(L206:L306,L206,O206:O306),"")</f>
        <v/>
      </c>
    </row>
    <row r="207" customFormat="false" ht="25.5" hidden="false" customHeight="true" outlineLevel="0" collapsed="false">
      <c r="A207" s="91" t="s">
        <v>668</v>
      </c>
      <c r="B207" s="92" t="s">
        <v>695</v>
      </c>
      <c r="C207" s="91" t="s">
        <v>664</v>
      </c>
      <c r="D207" s="91" t="s">
        <v>696</v>
      </c>
      <c r="E207" s="91" t="s">
        <v>671</v>
      </c>
      <c r="F207" s="91"/>
      <c r="G207" s="93" t="s">
        <v>672</v>
      </c>
      <c r="H207" s="94" t="n">
        <v>0.3563</v>
      </c>
      <c r="I207" s="95" t="n">
        <f aca="false">SUMIFS('ANALÍTICA AUXILIARES'!J:J,'ANALÍTICA AUXILIARES'!A:A,"Composição",'ANALÍTICA AUXILIARES'!B:B,$B207)</f>
        <v>19.93</v>
      </c>
      <c r="J207" s="95" t="n">
        <f aca="false">TRUNC(H207*I207,2)</f>
        <v>7.1</v>
      </c>
      <c r="L207" s="63" t="n">
        <f aca="false">IF(AND(A208&lt;&gt;"",A207=""),L206+1,L206)</f>
        <v>11</v>
      </c>
      <c r="M207" s="80" t="n">
        <f aca="false">IF(OR(A207="Insumo",A207="Composição Auxiliar"),J207,"")</f>
        <v>7.1</v>
      </c>
      <c r="N207" s="81" t="n">
        <f aca="false">IF(ISNUMBER(SEARCH("COM ENCARGOS COMPLEMENTARES",D207)),J207,"")</f>
        <v>7.1</v>
      </c>
      <c r="O207" s="81" t="str">
        <f aca="false">IF(N207&lt;&gt;"","",M207)</f>
        <v/>
      </c>
      <c r="P207" s="82" t="str">
        <f aca="false">IF(A207="Composição",A206,"")</f>
        <v/>
      </c>
      <c r="Q207" s="81" t="str">
        <f aca="false">IF(P207&lt;&gt;"",SUMIF(L207:L307,L207,N207:N307),"")</f>
        <v/>
      </c>
      <c r="R207" s="81" t="str">
        <f aca="false">IF(P207&lt;&gt;"",SUMIF(L207:L307,L207,O207:O307),"")</f>
        <v/>
      </c>
    </row>
    <row r="208" customFormat="false" ht="25.5" hidden="false" customHeight="true" outlineLevel="0" collapsed="false">
      <c r="A208" s="91" t="s">
        <v>668</v>
      </c>
      <c r="B208" s="92" t="s">
        <v>689</v>
      </c>
      <c r="C208" s="91" t="s">
        <v>664</v>
      </c>
      <c r="D208" s="91" t="s">
        <v>690</v>
      </c>
      <c r="E208" s="91" t="s">
        <v>691</v>
      </c>
      <c r="F208" s="91"/>
      <c r="G208" s="93" t="s">
        <v>692</v>
      </c>
      <c r="H208" s="94" t="n">
        <v>0.0039</v>
      </c>
      <c r="I208" s="95" t="n">
        <f aca="false">SUMIFS('ANALÍTICA AUXILIARES'!J:J,'ANALÍTICA AUXILIARES'!A:A,"Composição",'ANALÍTICA AUXILIARES'!B:B,$B208)</f>
        <v>27.81</v>
      </c>
      <c r="J208" s="95" t="n">
        <f aca="false">TRUNC(H208*I208,2)</f>
        <v>0.1</v>
      </c>
      <c r="L208" s="63" t="n">
        <f aca="false">IF(AND(A209&lt;&gt;"",A208=""),L207+1,L207)</f>
        <v>11</v>
      </c>
      <c r="M208" s="80" t="n">
        <f aca="false">IF(OR(A208="Insumo",A208="Composição Auxiliar"),J208,"")</f>
        <v>0.1</v>
      </c>
      <c r="N208" s="81" t="str">
        <f aca="false">IF(ISNUMBER(SEARCH("COM ENCARGOS COMPLEMENTARES",D208)),J208,"")</f>
        <v/>
      </c>
      <c r="O208" s="81" t="n">
        <f aca="false">IF(N208&lt;&gt;"","",M208)</f>
        <v>0.1</v>
      </c>
      <c r="P208" s="82" t="str">
        <f aca="false">IF(A208="Composição",A207,"")</f>
        <v/>
      </c>
      <c r="Q208" s="81" t="str">
        <f aca="false">IF(P208&lt;&gt;"",SUMIF(L208:L308,L208,N208:N308),"")</f>
        <v/>
      </c>
      <c r="R208" s="81" t="str">
        <f aca="false">IF(P208&lt;&gt;"",SUMIF(L208:L308,L208,O208:O308),"")</f>
        <v/>
      </c>
    </row>
    <row r="209" customFormat="false" ht="25.5" hidden="false" customHeight="true" outlineLevel="0" collapsed="false">
      <c r="A209" s="91" t="s">
        <v>668</v>
      </c>
      <c r="B209" s="92" t="s">
        <v>669</v>
      </c>
      <c r="C209" s="91" t="s">
        <v>664</v>
      </c>
      <c r="D209" s="91" t="s">
        <v>670</v>
      </c>
      <c r="E209" s="91" t="s">
        <v>671</v>
      </c>
      <c r="F209" s="91"/>
      <c r="G209" s="93" t="s">
        <v>672</v>
      </c>
      <c r="H209" s="94" t="n">
        <v>0.7125</v>
      </c>
      <c r="I209" s="95" t="n">
        <f aca="false">SUMIFS('ANALÍTICA AUXILIARES'!J:J,'ANALÍTICA AUXILIARES'!A:A,"Composição",'ANALÍTICA AUXILIARES'!B:B,$B209)</f>
        <v>23.32</v>
      </c>
      <c r="J209" s="95" t="n">
        <f aca="false">TRUNC(H209*I209,2)</f>
        <v>16.61</v>
      </c>
      <c r="L209" s="63" t="n">
        <f aca="false">IF(AND(A210&lt;&gt;"",A209=""),L208+1,L208)</f>
        <v>11</v>
      </c>
      <c r="M209" s="80" t="n">
        <f aca="false">IF(OR(A209="Insumo",A209="Composição Auxiliar"),J209,"")</f>
        <v>16.61</v>
      </c>
      <c r="N209" s="81" t="n">
        <f aca="false">IF(ISNUMBER(SEARCH("COM ENCARGOS COMPLEMENTARES",D209)),J209,"")</f>
        <v>16.61</v>
      </c>
      <c r="O209" s="81" t="str">
        <f aca="false">IF(N209&lt;&gt;"","",M209)</f>
        <v/>
      </c>
      <c r="P209" s="82" t="str">
        <f aca="false">IF(A209="Composição",A208,"")</f>
        <v/>
      </c>
      <c r="Q209" s="81" t="str">
        <f aca="false">IF(P209&lt;&gt;"",SUMIF(L209:L309,L209,N209:N309),"")</f>
        <v/>
      </c>
      <c r="R209" s="81" t="str">
        <f aca="false">IF(P209&lt;&gt;"",SUMIF(L209:L309,L209,O209:O309),"")</f>
        <v/>
      </c>
    </row>
    <row r="210" customFormat="false" ht="25.5" hidden="false" customHeight="true" outlineLevel="0" collapsed="false">
      <c r="A210" s="91" t="s">
        <v>668</v>
      </c>
      <c r="B210" s="92" t="s">
        <v>829</v>
      </c>
      <c r="C210" s="91" t="s">
        <v>664</v>
      </c>
      <c r="D210" s="91" t="s">
        <v>830</v>
      </c>
      <c r="E210" s="91" t="s">
        <v>828</v>
      </c>
      <c r="F210" s="91"/>
      <c r="G210" s="93" t="s">
        <v>718</v>
      </c>
      <c r="H210" s="94" t="n">
        <v>1.5</v>
      </c>
      <c r="I210" s="95" t="n">
        <f aca="false">SUMIFS('ANALÍTICA AUXILIARES'!J:J,'ANALÍTICA AUXILIARES'!A:A,"Composição",'ANALÍTICA AUXILIARES'!B:B,$B210)</f>
        <v>2.21</v>
      </c>
      <c r="J210" s="95" t="n">
        <f aca="false">TRUNC(H210*I210,2)</f>
        <v>3.31</v>
      </c>
      <c r="L210" s="63" t="n">
        <f aca="false">IF(AND(A211&lt;&gt;"",A210=""),L209+1,L209)</f>
        <v>11</v>
      </c>
      <c r="M210" s="80" t="n">
        <f aca="false">IF(OR(A210="Insumo",A210="Composição Auxiliar"),J210,"")</f>
        <v>3.31</v>
      </c>
      <c r="N210" s="81" t="str">
        <f aca="false">IF(ISNUMBER(SEARCH("COM ENCARGOS COMPLEMENTARES",D210)),J210,"")</f>
        <v/>
      </c>
      <c r="O210" s="81" t="n">
        <f aca="false">IF(N210&lt;&gt;"","",M210)</f>
        <v>3.31</v>
      </c>
      <c r="P210" s="82" t="str">
        <f aca="false">IF(A210="Composição",A209,"")</f>
        <v/>
      </c>
      <c r="Q210" s="81" t="str">
        <f aca="false">IF(P210&lt;&gt;"",SUMIF(L210:L310,L210,N210:N310),"")</f>
        <v/>
      </c>
      <c r="R210" s="81" t="str">
        <f aca="false">IF(P210&lt;&gt;"",SUMIF(L210:L310,L210,O210:O310),"")</f>
        <v/>
      </c>
    </row>
    <row r="211" customFormat="false" ht="25.5" hidden="false" customHeight="true" outlineLevel="0" collapsed="false">
      <c r="A211" s="91" t="s">
        <v>668</v>
      </c>
      <c r="B211" s="92" t="s">
        <v>693</v>
      </c>
      <c r="C211" s="91" t="s">
        <v>664</v>
      </c>
      <c r="D211" s="91" t="s">
        <v>694</v>
      </c>
      <c r="E211" s="91" t="s">
        <v>675</v>
      </c>
      <c r="F211" s="91"/>
      <c r="G211" s="93" t="s">
        <v>676</v>
      </c>
      <c r="H211" s="94" t="n">
        <v>0.0046</v>
      </c>
      <c r="I211" s="95" t="n">
        <f aca="false">SUMIFS('ANALÍTICA AUXILIARES'!J:J,'ANALÍTICA AUXILIARES'!A:A,"Composição",'ANALÍTICA AUXILIARES'!B:B,$B211)</f>
        <v>431.07</v>
      </c>
      <c r="J211" s="95" t="n">
        <f aca="false">TRUNC(H211*I211,2)</f>
        <v>1.98</v>
      </c>
      <c r="L211" s="63" t="n">
        <f aca="false">IF(AND(A212&lt;&gt;"",A211=""),L210+1,L210)</f>
        <v>11</v>
      </c>
      <c r="M211" s="80" t="n">
        <f aca="false">IF(OR(A211="Insumo",A211="Composição Auxiliar"),J211,"")</f>
        <v>1.98</v>
      </c>
      <c r="N211" s="81" t="str">
        <f aca="false">IF(ISNUMBER(SEARCH("COM ENCARGOS COMPLEMENTARES",D211)),J211,"")</f>
        <v/>
      </c>
      <c r="O211" s="81" t="n">
        <f aca="false">IF(N211&lt;&gt;"","",M211)</f>
        <v>1.98</v>
      </c>
      <c r="P211" s="82" t="str">
        <f aca="false">IF(A211="Composição",A210,"")</f>
        <v/>
      </c>
      <c r="Q211" s="81" t="str">
        <f aca="false">IF(P211&lt;&gt;"",SUMIF(L211:L311,L211,N211:N311),"")</f>
        <v/>
      </c>
      <c r="R211" s="81" t="str">
        <f aca="false">IF(P211&lt;&gt;"",SUMIF(L211:L311,L211,O211:O311),"")</f>
        <v/>
      </c>
    </row>
    <row r="212" customFormat="false" ht="25.5" hidden="false" customHeight="false" outlineLevel="0" collapsed="false">
      <c r="A212" s="96" t="s">
        <v>679</v>
      </c>
      <c r="B212" s="97" t="s">
        <v>831</v>
      </c>
      <c r="C212" s="96" t="str">
        <f aca="false">VLOOKUP(B212,INSUMOS!$A:$I,2,0)</f>
        <v>SINAPI</v>
      </c>
      <c r="D212" s="96" t="str">
        <f aca="false">VLOOKUP(B212,INSUMOS!$A:$I,3,0)</f>
        <v>TABUA *2,5 X 23* CM EM PINUS, MISTA OU EQUIVALENTE DA REGIAO - BRUTA</v>
      </c>
      <c r="E212" s="98" t="str">
        <f aca="false">VLOOKUP(B212,INSUMOS!$A:$I,4,0)</f>
        <v>Material</v>
      </c>
      <c r="F212" s="98"/>
      <c r="G212" s="99" t="str">
        <f aca="false">VLOOKUP(B212,INSUMOS!$A:$I,5,0)</f>
        <v>M</v>
      </c>
      <c r="H212" s="100" t="n">
        <v>0.55</v>
      </c>
      <c r="I212" s="101" t="n">
        <f aca="false">VLOOKUP(B212,INSUMOS!$A:$I,8,0)</f>
        <v>8.74</v>
      </c>
      <c r="J212" s="101" t="n">
        <f aca="false">TRUNC(H212*I212,2)</f>
        <v>4.8</v>
      </c>
      <c r="L212" s="63" t="n">
        <f aca="false">IF(AND(A213&lt;&gt;"",A212=""),L211+1,L211)</f>
        <v>11</v>
      </c>
      <c r="M212" s="80" t="n">
        <f aca="false">IF(OR(A212="Insumo",A212="Composição Auxiliar"),J212,"")</f>
        <v>4.8</v>
      </c>
      <c r="N212" s="81" t="str">
        <f aca="false">IF(ISNUMBER(SEARCH("COM ENCARGOS COMPLEMENTARES",D212)),J212,"")</f>
        <v/>
      </c>
      <c r="O212" s="81" t="n">
        <f aca="false">IF(N212&lt;&gt;"","",M212)</f>
        <v>4.8</v>
      </c>
      <c r="P212" s="82" t="str">
        <f aca="false">IF(A212="Composição",A211,"")</f>
        <v/>
      </c>
      <c r="Q212" s="81" t="str">
        <f aca="false">IF(P212&lt;&gt;"",SUMIF(L212:L312,L212,N212:N312),"")</f>
        <v/>
      </c>
      <c r="R212" s="81" t="str">
        <f aca="false">IF(P212&lt;&gt;"",SUMIF(L212:L312,L212,O212:O312),"")</f>
        <v/>
      </c>
    </row>
    <row r="213" customFormat="false" ht="25.5" hidden="false" customHeight="false" outlineLevel="0" collapsed="false">
      <c r="A213" s="96" t="s">
        <v>679</v>
      </c>
      <c r="B213" s="97" t="s">
        <v>703</v>
      </c>
      <c r="C213" s="96" t="str">
        <f aca="false">VLOOKUP(B213,INSUMOS!$A:$I,2,0)</f>
        <v>SINAPI</v>
      </c>
      <c r="D213" s="96" t="str">
        <f aca="false">VLOOKUP(B213,INSUMOS!$A:$I,3,0)</f>
        <v>CAIBRO NAO APARELHADO *6 X 6* CM, EM MACARANDUBA, ANGELIM OU EQUIVALENTE DA REGIAO - BRUTA</v>
      </c>
      <c r="E213" s="98" t="str">
        <f aca="false">VLOOKUP(B213,INSUMOS!$A:$I,4,0)</f>
        <v>Material</v>
      </c>
      <c r="F213" s="98"/>
      <c r="G213" s="99" t="str">
        <f aca="false">VLOOKUP(B213,INSUMOS!$A:$I,5,0)</f>
        <v>M</v>
      </c>
      <c r="H213" s="100" t="n">
        <v>0.4125</v>
      </c>
      <c r="I213" s="101" t="n">
        <f aca="false">VLOOKUP(B213,INSUMOS!$A:$I,8,0)</f>
        <v>29.33</v>
      </c>
      <c r="J213" s="101" t="n">
        <f aca="false">TRUNC(H213*I213,2)</f>
        <v>12.09</v>
      </c>
      <c r="L213" s="63" t="n">
        <f aca="false">IF(AND(A214&lt;&gt;"",A213=""),L212+1,L212)</f>
        <v>11</v>
      </c>
      <c r="M213" s="80" t="n">
        <f aca="false">IF(OR(A213="Insumo",A213="Composição Auxiliar"),J213,"")</f>
        <v>12.09</v>
      </c>
      <c r="N213" s="81" t="str">
        <f aca="false">IF(ISNUMBER(SEARCH("COM ENCARGOS COMPLEMENTARES",D213)),J213,"")</f>
        <v/>
      </c>
      <c r="O213" s="81" t="n">
        <f aca="false">IF(N213&lt;&gt;"","",M213)</f>
        <v>12.09</v>
      </c>
      <c r="P213" s="82" t="str">
        <f aca="false">IF(A213="Composição",A212,"")</f>
        <v/>
      </c>
      <c r="Q213" s="81" t="str">
        <f aca="false">IF(P213&lt;&gt;"",SUMIF(L213:L313,L213,N213:N313),"")</f>
        <v/>
      </c>
      <c r="R213" s="81" t="str">
        <f aca="false">IF(P213&lt;&gt;"",SUMIF(L213:L313,L213,O213:O313),"")</f>
        <v/>
      </c>
    </row>
    <row r="214" customFormat="false" ht="14.25" hidden="false" customHeight="false" outlineLevel="0" collapsed="false">
      <c r="A214" s="96" t="s">
        <v>679</v>
      </c>
      <c r="B214" s="97" t="s">
        <v>832</v>
      </c>
      <c r="C214" s="96" t="str">
        <f aca="false">VLOOKUP(B214,INSUMOS!$A:$I,2,0)</f>
        <v>SINAPI</v>
      </c>
      <c r="D214" s="96" t="str">
        <f aca="false">VLOOKUP(B214,INSUMOS!$A:$I,3,0)</f>
        <v>PREGO DE ACO POLIDO COM CABECA 17 X 21 (2 X 11)</v>
      </c>
      <c r="E214" s="98" t="str">
        <f aca="false">VLOOKUP(B214,INSUMOS!$A:$I,4,0)</f>
        <v>Material</v>
      </c>
      <c r="F214" s="98"/>
      <c r="G214" s="99" t="str">
        <f aca="false">VLOOKUP(B214,INSUMOS!$A:$I,5,0)</f>
        <v>KG</v>
      </c>
      <c r="H214" s="100" t="n">
        <v>0.111</v>
      </c>
      <c r="I214" s="101" t="n">
        <f aca="false">VLOOKUP(B214,INSUMOS!$A:$I,8,0)</f>
        <v>22.28</v>
      </c>
      <c r="J214" s="101" t="n">
        <f aca="false">TRUNC(H214*I214,2)</f>
        <v>2.47</v>
      </c>
      <c r="L214" s="63" t="n">
        <f aca="false">IF(AND(A215&lt;&gt;"",A214=""),L213+1,L213)</f>
        <v>11</v>
      </c>
      <c r="M214" s="80" t="n">
        <f aca="false">IF(OR(A214="Insumo",A214="Composição Auxiliar"),J214,"")</f>
        <v>2.47</v>
      </c>
      <c r="N214" s="81" t="str">
        <f aca="false">IF(ISNUMBER(SEARCH("COM ENCARGOS COMPLEMENTARES",D214)),J214,"")</f>
        <v/>
      </c>
      <c r="O214" s="81" t="n">
        <f aca="false">IF(N214&lt;&gt;"","",M214)</f>
        <v>2.47</v>
      </c>
      <c r="P214" s="82" t="str">
        <f aca="false">IF(A214="Composição",A213,"")</f>
        <v/>
      </c>
      <c r="Q214" s="81" t="str">
        <f aca="false">IF(P214&lt;&gt;"",SUMIF(L214:L314,L214,N214:N314),"")</f>
        <v/>
      </c>
      <c r="R214" s="81" t="str">
        <f aca="false">IF(P214&lt;&gt;"",SUMIF(L214:L314,L214,O214:O314),"")</f>
        <v/>
      </c>
    </row>
    <row r="215" customFormat="false" ht="14.25" hidden="false" customHeight="false" outlineLevel="0" collapsed="false">
      <c r="A215" s="96" t="s">
        <v>679</v>
      </c>
      <c r="B215" s="97" t="s">
        <v>833</v>
      </c>
      <c r="C215" s="96" t="str">
        <f aca="false">VLOOKUP(B215,INSUMOS!$A:$I,2,0)</f>
        <v>SINAPI</v>
      </c>
      <c r="D215" s="96" t="str">
        <f aca="false">VLOOKUP(B215,INSUMOS!$A:$I,3,0)</f>
        <v>TINTA LATEX ACRILICA PREMIUM, COR BRANCO FOSCO</v>
      </c>
      <c r="E215" s="98" t="str">
        <f aca="false">VLOOKUP(B215,INSUMOS!$A:$I,4,0)</f>
        <v>Material</v>
      </c>
      <c r="F215" s="98"/>
      <c r="G215" s="99" t="str">
        <f aca="false">VLOOKUP(B215,INSUMOS!$A:$I,5,0)</f>
        <v>L</v>
      </c>
      <c r="H215" s="100" t="n">
        <v>0.0256</v>
      </c>
      <c r="I215" s="101" t="n">
        <f aca="false">VLOOKUP(B215,INSUMOS!$A:$I,8,0)</f>
        <v>29.62</v>
      </c>
      <c r="J215" s="101" t="n">
        <f aca="false">TRUNC(H215*I215,2)</f>
        <v>0.75</v>
      </c>
      <c r="L215" s="63" t="n">
        <f aca="false">IF(AND(A216&lt;&gt;"",A215=""),L214+1,L214)</f>
        <v>11</v>
      </c>
      <c r="M215" s="80" t="n">
        <f aca="false">IF(OR(A215="Insumo",A215="Composição Auxiliar"),J215,"")</f>
        <v>0.75</v>
      </c>
      <c r="N215" s="81" t="str">
        <f aca="false">IF(ISNUMBER(SEARCH("COM ENCARGOS COMPLEMENTARES",D215)),J215,"")</f>
        <v/>
      </c>
      <c r="O215" s="81" t="n">
        <f aca="false">IF(N215&lt;&gt;"","",M215)</f>
        <v>0.75</v>
      </c>
      <c r="P215" s="82" t="str">
        <f aca="false">IF(A215="Composição",A214,"")</f>
        <v/>
      </c>
      <c r="Q215" s="81" t="str">
        <f aca="false">IF(P215&lt;&gt;"",SUMIF(L215:L315,L215,N215:N315),"")</f>
        <v/>
      </c>
      <c r="R215" s="81" t="str">
        <f aca="false">IF(P215&lt;&gt;"",SUMIF(L215:L315,L215,O215:O315),"")</f>
        <v/>
      </c>
    </row>
    <row r="216" customFormat="false" ht="25.5" hidden="false" customHeight="false" outlineLevel="0" collapsed="false">
      <c r="A216" s="96" t="s">
        <v>679</v>
      </c>
      <c r="B216" s="97" t="s">
        <v>680</v>
      </c>
      <c r="C216" s="96" t="str">
        <f aca="false">VLOOKUP(B216,INSUMOS!$A:$I,2,0)</f>
        <v>SINAPI</v>
      </c>
      <c r="D216" s="96" t="str">
        <f aca="false">VLOOKUP(B216,INSUMOS!$A:$I,3,0)</f>
        <v>SARRAFO NAO APARELHADO *2,5 X 7* CM, EM MACARANDUBA, ANGELIM OU EQUIVALENTE DA REGIAO -  BRUTA</v>
      </c>
      <c r="E216" s="98" t="str">
        <f aca="false">VLOOKUP(B216,INSUMOS!$A:$I,4,0)</f>
        <v>Material</v>
      </c>
      <c r="F216" s="98"/>
      <c r="G216" s="99" t="str">
        <f aca="false">VLOOKUP(B216,INSUMOS!$A:$I,5,0)</f>
        <v>M</v>
      </c>
      <c r="H216" s="100" t="n">
        <v>0.7445</v>
      </c>
      <c r="I216" s="101" t="n">
        <f aca="false">VLOOKUP(B216,INSUMOS!$A:$I,8,0)</f>
        <v>8.16</v>
      </c>
      <c r="J216" s="101" t="n">
        <f aca="false">TRUNC(H216*I216,2)</f>
        <v>6.07</v>
      </c>
      <c r="L216" s="63" t="n">
        <f aca="false">IF(AND(A217&lt;&gt;"",A216=""),L215+1,L215)</f>
        <v>11</v>
      </c>
      <c r="M216" s="80" t="n">
        <f aca="false">IF(OR(A216="Insumo",A216="Composição Auxiliar"),J216,"")</f>
        <v>6.07</v>
      </c>
      <c r="N216" s="81" t="str">
        <f aca="false">IF(ISNUMBER(SEARCH("COM ENCARGOS COMPLEMENTARES",D216)),J216,"")</f>
        <v/>
      </c>
      <c r="O216" s="81" t="n">
        <f aca="false">IF(N216&lt;&gt;"","",M216)</f>
        <v>6.07</v>
      </c>
      <c r="P216" s="82" t="str">
        <f aca="false">IF(A216="Composição",A215,"")</f>
        <v/>
      </c>
      <c r="Q216" s="81" t="str">
        <f aca="false">IF(P216&lt;&gt;"",SUMIF(L216:L315,L216,N216:N315),"")</f>
        <v/>
      </c>
      <c r="R216" s="81" t="str">
        <f aca="false">IF(P216&lt;&gt;"",SUMIF(L216:L315,L216,O216:O315),"")</f>
        <v/>
      </c>
    </row>
    <row r="217" customFormat="false" ht="14.25" hidden="false" customHeight="false" outlineLevel="0" collapsed="false">
      <c r="A217" s="102"/>
      <c r="B217" s="102"/>
      <c r="C217" s="102"/>
      <c r="D217" s="102"/>
      <c r="E217" s="102"/>
      <c r="F217" s="103"/>
      <c r="G217" s="102"/>
      <c r="H217" s="103"/>
      <c r="I217" s="102"/>
      <c r="J217" s="103"/>
      <c r="L217" s="63" t="n">
        <f aca="false">IF(AND(A218&lt;&gt;"",A217=""),L216+1,L216)</f>
        <v>11</v>
      </c>
      <c r="M217" s="80" t="str">
        <f aca="false">IF(OR(A217="Insumo",A217="Composição Auxiliar"),J217,"")</f>
        <v/>
      </c>
      <c r="N217" s="81" t="str">
        <f aca="false">IF(ISNUMBER(SEARCH("COM ENCARGOS COMPLEMENTARES",D217)),J217,"")</f>
        <v/>
      </c>
      <c r="O217" s="81" t="str">
        <f aca="false">IF(N217&lt;&gt;"","",M217)</f>
        <v/>
      </c>
      <c r="P217" s="82" t="str">
        <f aca="false">IF(A217="Composição",A216,"")</f>
        <v/>
      </c>
      <c r="Q217" s="81" t="str">
        <f aca="false">IF(P217&lt;&gt;"",SUMIF(L217:L315,L217,N217:N315),"")</f>
        <v/>
      </c>
      <c r="R217" s="81" t="str">
        <f aca="false">IF(P217&lt;&gt;"",SUMIF(L217:L315,L217,O217:O315),"")</f>
        <v/>
      </c>
    </row>
    <row r="218" customFormat="false" ht="14.25" hidden="false" customHeight="true" outlineLevel="0" collapsed="false">
      <c r="A218" s="102"/>
      <c r="B218" s="102"/>
      <c r="C218" s="102"/>
      <c r="D218" s="102"/>
      <c r="E218" s="102"/>
      <c r="F218" s="103"/>
      <c r="G218" s="102"/>
      <c r="H218" s="104" t="s">
        <v>684</v>
      </c>
      <c r="I218" s="104"/>
      <c r="J218" s="103" t="n">
        <f aca="false">TRUNC(SUMIF(L:L,$L218,M:M)*(1+$J$9),2)</f>
        <v>72.31</v>
      </c>
      <c r="L218" s="63" t="n">
        <f aca="false">IF(AND(A219&lt;&gt;"",A218=""),L217+1,L217)</f>
        <v>11</v>
      </c>
      <c r="M218" s="80" t="str">
        <f aca="false">IF(OR(A218="Insumo",A218="Composição Auxiliar"),J218,"")</f>
        <v/>
      </c>
      <c r="N218" s="81" t="str">
        <f aca="false">IF(ISNUMBER(SEARCH("COM ENCARGOS COMPLEMENTARES",D218)),J218,"")</f>
        <v/>
      </c>
      <c r="O218" s="81" t="str">
        <f aca="false">IF(N218&lt;&gt;"","",M218)</f>
        <v/>
      </c>
      <c r="P218" s="82" t="str">
        <f aca="false">IF(A218="Composição",A217,"")</f>
        <v/>
      </c>
      <c r="Q218" s="81" t="str">
        <f aca="false">IF(P218&lt;&gt;"",SUMIF(L218:L315,L218,N218:N315),"")</f>
        <v/>
      </c>
      <c r="R218" s="81" t="str">
        <f aca="false">IF(P218&lt;&gt;"",SUMIF(L218:L315,L218,O218:O315),"")</f>
        <v/>
      </c>
    </row>
    <row r="219" customFormat="false" ht="15" hidden="false" customHeight="false" outlineLevel="0" collapsed="false">
      <c r="A219" s="105"/>
      <c r="B219" s="105"/>
      <c r="C219" s="105"/>
      <c r="D219" s="105"/>
      <c r="E219" s="105"/>
      <c r="F219" s="105"/>
      <c r="G219" s="105" t="s">
        <v>685</v>
      </c>
      <c r="H219" s="106" t="s">
        <v>834</v>
      </c>
      <c r="I219" s="105" t="s">
        <v>687</v>
      </c>
      <c r="J219" s="107" t="n">
        <f aca="false">TRUNC(J218*H219,2)</f>
        <v>7592.55</v>
      </c>
      <c r="L219" s="63" t="n">
        <f aca="false">IF(AND(A220&lt;&gt;"",A219=""),L218+1,L218)</f>
        <v>11</v>
      </c>
      <c r="M219" s="80" t="str">
        <f aca="false">IF(OR(A219="Insumo",A219="Composição Auxiliar"),J219,"")</f>
        <v/>
      </c>
      <c r="N219" s="81" t="str">
        <f aca="false">IF(ISNUMBER(SEARCH("COM ENCARGOS COMPLEMENTARES",D219)),J219,"")</f>
        <v/>
      </c>
      <c r="O219" s="81" t="str">
        <f aca="false">IF(N219&lt;&gt;"","",M219)</f>
        <v/>
      </c>
      <c r="P219" s="82" t="str">
        <f aca="false">IF(A219="Composição",A218,"")</f>
        <v/>
      </c>
      <c r="Q219" s="81" t="str">
        <f aca="false">IF(P219&lt;&gt;"",SUMIF(L219:L315,L219,N219:N315),"")</f>
        <v/>
      </c>
      <c r="R219" s="81" t="str">
        <f aca="false">IF(P219&lt;&gt;"",SUMIF(L219:L315,L219,O219:O315),"")</f>
        <v/>
      </c>
    </row>
    <row r="220" customFormat="false" ht="15" hidden="false" customHeight="false" outlineLevel="0" collapsed="false">
      <c r="A220" s="108"/>
      <c r="B220" s="108"/>
      <c r="C220" s="108"/>
      <c r="D220" s="108"/>
      <c r="E220" s="108"/>
      <c r="F220" s="108"/>
      <c r="G220" s="108"/>
      <c r="H220" s="108"/>
      <c r="I220" s="108"/>
      <c r="J220" s="108"/>
      <c r="L220" s="63" t="n">
        <f aca="false">IF(AND(A221&lt;&gt;"",A220=""),L219+1,L219)</f>
        <v>12</v>
      </c>
      <c r="M220" s="80" t="str">
        <f aca="false">IF(OR(A220="Insumo",A220="Composição Auxiliar"),J220,"")</f>
        <v/>
      </c>
      <c r="N220" s="81" t="str">
        <f aca="false">IF(ISNUMBER(SEARCH("COM ENCARGOS COMPLEMENTARES",D220)),J220,"")</f>
        <v/>
      </c>
      <c r="O220" s="81" t="str">
        <f aca="false">IF(N220&lt;&gt;"","",M220)</f>
        <v/>
      </c>
      <c r="P220" s="82" t="str">
        <f aca="false">IF(A220="Composição",A219,"")</f>
        <v/>
      </c>
      <c r="Q220" s="81" t="str">
        <f aca="false">IF(P220&lt;&gt;"",SUMIF(L220:L315,L220,N220:N315),"")</f>
        <v/>
      </c>
      <c r="R220" s="81" t="str">
        <f aca="false">IF(P220&lt;&gt;"",SUMIF(L220:L315,L220,O220:O315),"")</f>
        <v/>
      </c>
    </row>
    <row r="221" customFormat="false" ht="14.25" hidden="false" customHeight="false" outlineLevel="0" collapsed="false">
      <c r="A221" s="76" t="s">
        <v>56</v>
      </c>
      <c r="B221" s="76"/>
      <c r="C221" s="76"/>
      <c r="D221" s="76" t="s">
        <v>57</v>
      </c>
      <c r="E221" s="76"/>
      <c r="F221" s="76"/>
      <c r="G221" s="76"/>
      <c r="H221" s="77"/>
      <c r="I221" s="76"/>
      <c r="J221" s="78"/>
      <c r="L221" s="63" t="n">
        <f aca="false">IF(AND(A222&lt;&gt;"",A221=""),L220+1,L220)</f>
        <v>12</v>
      </c>
      <c r="M221" s="80" t="str">
        <f aca="false">IF(OR(A221="Insumo",A221="Composição Auxiliar"),J221,"")</f>
        <v/>
      </c>
      <c r="N221" s="81" t="str">
        <f aca="false">IF(ISNUMBER(SEARCH("COM ENCARGOS COMPLEMENTARES",D221)),J221,"")</f>
        <v/>
      </c>
      <c r="O221" s="81" t="str">
        <f aca="false">IF(N221&lt;&gt;"","",M221)</f>
        <v/>
      </c>
      <c r="P221" s="82" t="str">
        <f aca="false">IF(A221="Composição",A220,"")</f>
        <v/>
      </c>
      <c r="Q221" s="81" t="str">
        <f aca="false">IF(P221&lt;&gt;"",SUMIF(L221:L315,L221,N221:N315),"")</f>
        <v/>
      </c>
      <c r="R221" s="81" t="str">
        <f aca="false">IF(P221&lt;&gt;"",SUMIF(L221:L315,L221,O221:O315),"")</f>
        <v/>
      </c>
    </row>
    <row r="222" customFormat="false" ht="15" hidden="false" customHeight="true" outlineLevel="0" collapsed="false">
      <c r="A222" s="83" t="s">
        <v>58</v>
      </c>
      <c r="B222" s="84" t="s">
        <v>655</v>
      </c>
      <c r="C222" s="83" t="s">
        <v>656</v>
      </c>
      <c r="D222" s="83" t="s">
        <v>657</v>
      </c>
      <c r="E222" s="83" t="s">
        <v>658</v>
      </c>
      <c r="F222" s="83"/>
      <c r="G222" s="85" t="s">
        <v>659</v>
      </c>
      <c r="H222" s="84" t="s">
        <v>660</v>
      </c>
      <c r="I222" s="84" t="s">
        <v>661</v>
      </c>
      <c r="J222" s="84" t="s">
        <v>662</v>
      </c>
      <c r="L222" s="63" t="n">
        <f aca="false">IF(AND(A223&lt;&gt;"",A222=""),L221+1,L221)</f>
        <v>12</v>
      </c>
      <c r="M222" s="80" t="str">
        <f aca="false">IF(OR(A222="Insumo",A222="Composição Auxiliar"),J222,"")</f>
        <v/>
      </c>
      <c r="N222" s="81" t="str">
        <f aca="false">IF(ISNUMBER(SEARCH("COM ENCARGOS COMPLEMENTARES",D222)),J222,"")</f>
        <v/>
      </c>
      <c r="O222" s="81" t="str">
        <f aca="false">IF(N222&lt;&gt;"","",M222)</f>
        <v/>
      </c>
      <c r="P222" s="82" t="str">
        <f aca="false">IF(A222="Composição",A221,"")</f>
        <v/>
      </c>
      <c r="Q222" s="81" t="str">
        <f aca="false">IF(P222&lt;&gt;"",SUMIF(L222:L315,L222,N222:N315),"")</f>
        <v/>
      </c>
      <c r="R222" s="81" t="str">
        <f aca="false">IF(P222&lt;&gt;"",SUMIF(L222:L315,L222,O222:O315),"")</f>
        <v/>
      </c>
    </row>
    <row r="223" customFormat="false" ht="38.25" hidden="false" customHeight="true" outlineLevel="0" collapsed="false">
      <c r="A223" s="86" t="s">
        <v>663</v>
      </c>
      <c r="B223" s="87" t="s">
        <v>59</v>
      </c>
      <c r="C223" s="86" t="s">
        <v>664</v>
      </c>
      <c r="D223" s="86" t="s">
        <v>835</v>
      </c>
      <c r="E223" s="86" t="s">
        <v>671</v>
      </c>
      <c r="F223" s="86"/>
      <c r="G223" s="88" t="s">
        <v>729</v>
      </c>
      <c r="H223" s="89" t="n">
        <v>1</v>
      </c>
      <c r="I223" s="90" t="n">
        <f aca="false">SUMIF(L:L,$L223,M:M)</f>
        <v>70.4</v>
      </c>
      <c r="J223" s="90" t="n">
        <f aca="false">TRUNC(H223*I223,2)</f>
        <v>70.4</v>
      </c>
      <c r="L223" s="63" t="n">
        <f aca="false">IF(AND(A224&lt;&gt;"",A223=""),L222+1,L222)</f>
        <v>12</v>
      </c>
      <c r="M223" s="80" t="str">
        <f aca="false">IF(OR(A223="Insumo",A223="Composição Auxiliar"),J223,"")</f>
        <v/>
      </c>
      <c r="N223" s="81" t="str">
        <f aca="false">IF(ISNUMBER(SEARCH("COM ENCARGOS COMPLEMENTARES",D223)),J223,"")</f>
        <v/>
      </c>
      <c r="O223" s="81" t="str">
        <f aca="false">IF(N223&lt;&gt;"","",M223)</f>
        <v/>
      </c>
      <c r="P223" s="82" t="str">
        <f aca="false">IF(A223="Composição",A222,"")</f>
        <v> 1.4.1 </v>
      </c>
      <c r="Q223" s="81" t="n">
        <f aca="false">IF(P223&lt;&gt;"",SUMIF(L223:L315,L223,N223:N315),"")</f>
        <v>14.94</v>
      </c>
      <c r="R223" s="81" t="n">
        <f aca="false">IF(P223&lt;&gt;"",SUMIF(L223:L315,L223,O223:O315),"")</f>
        <v>55.46</v>
      </c>
    </row>
    <row r="224" customFormat="false" ht="25.5" hidden="false" customHeight="true" outlineLevel="0" collapsed="false">
      <c r="A224" s="91" t="s">
        <v>668</v>
      </c>
      <c r="B224" s="92" t="s">
        <v>695</v>
      </c>
      <c r="C224" s="91" t="s">
        <v>664</v>
      </c>
      <c r="D224" s="91" t="s">
        <v>696</v>
      </c>
      <c r="E224" s="91" t="s">
        <v>671</v>
      </c>
      <c r="F224" s="91"/>
      <c r="G224" s="93" t="s">
        <v>672</v>
      </c>
      <c r="H224" s="94" t="n">
        <v>0.2525</v>
      </c>
      <c r="I224" s="95" t="n">
        <f aca="false">SUMIFS('ANALÍTICA AUXILIARES'!J:J,'ANALÍTICA AUXILIARES'!A:A,"Composição",'ANALÍTICA AUXILIARES'!B:B,$B224)</f>
        <v>19.93</v>
      </c>
      <c r="J224" s="95" t="n">
        <f aca="false">TRUNC(H224*I224,2)</f>
        <v>5.03</v>
      </c>
      <c r="L224" s="63" t="n">
        <f aca="false">IF(AND(A225&lt;&gt;"",A224=""),L223+1,L223)</f>
        <v>12</v>
      </c>
      <c r="M224" s="80" t="n">
        <f aca="false">IF(OR(A224="Insumo",A224="Composição Auxiliar"),J224,"")</f>
        <v>5.03</v>
      </c>
      <c r="N224" s="81" t="n">
        <f aca="false">IF(ISNUMBER(SEARCH("COM ENCARGOS COMPLEMENTARES",D224)),J224,"")</f>
        <v>5.03</v>
      </c>
      <c r="O224" s="81" t="str">
        <f aca="false">IF(N224&lt;&gt;"","",M224)</f>
        <v/>
      </c>
      <c r="P224" s="82" t="str">
        <f aca="false">IF(A224="Composição",A223,"")</f>
        <v/>
      </c>
      <c r="Q224" s="81" t="str">
        <f aca="false">IF(P224&lt;&gt;"",SUMIF(L224:L315,L224,N224:N315),"")</f>
        <v/>
      </c>
      <c r="R224" s="81" t="str">
        <f aca="false">IF(P224&lt;&gt;"",SUMIF(L224:L315,L224,O224:O315),"")</f>
        <v/>
      </c>
    </row>
    <row r="225" customFormat="false" ht="25.5" hidden="false" customHeight="true" outlineLevel="0" collapsed="false">
      <c r="A225" s="91" t="s">
        <v>668</v>
      </c>
      <c r="B225" s="92" t="s">
        <v>669</v>
      </c>
      <c r="C225" s="91" t="s">
        <v>664</v>
      </c>
      <c r="D225" s="91" t="s">
        <v>670</v>
      </c>
      <c r="E225" s="91" t="s">
        <v>671</v>
      </c>
      <c r="F225" s="91"/>
      <c r="G225" s="93" t="s">
        <v>672</v>
      </c>
      <c r="H225" s="94" t="n">
        <v>0.425</v>
      </c>
      <c r="I225" s="95" t="n">
        <f aca="false">SUMIFS('ANALÍTICA AUXILIARES'!J:J,'ANALÍTICA AUXILIARES'!A:A,"Composição",'ANALÍTICA AUXILIARES'!B:B,$B225)</f>
        <v>23.32</v>
      </c>
      <c r="J225" s="95" t="n">
        <f aca="false">TRUNC(H225*I225,2)</f>
        <v>9.91</v>
      </c>
      <c r="L225" s="63" t="n">
        <f aca="false">IF(AND(A226&lt;&gt;"",A225=""),L224+1,L224)</f>
        <v>12</v>
      </c>
      <c r="M225" s="80" t="n">
        <f aca="false">IF(OR(A225="Insumo",A225="Composição Auxiliar"),J225,"")</f>
        <v>9.91</v>
      </c>
      <c r="N225" s="81" t="n">
        <f aca="false">IF(ISNUMBER(SEARCH("COM ENCARGOS COMPLEMENTARES",D225)),J225,"")</f>
        <v>9.91</v>
      </c>
      <c r="O225" s="81" t="str">
        <f aca="false">IF(N225&lt;&gt;"","",M225)</f>
        <v/>
      </c>
      <c r="P225" s="82" t="str">
        <f aca="false">IF(A225="Composição",A224,"")</f>
        <v/>
      </c>
      <c r="Q225" s="81" t="str">
        <f aca="false">IF(P225&lt;&gt;"",SUMIF(L225:L315,L225,N225:N315),"")</f>
        <v/>
      </c>
      <c r="R225" s="81" t="str">
        <f aca="false">IF(P225&lt;&gt;"",SUMIF(L225:L315,L225,O225:O315),"")</f>
        <v/>
      </c>
    </row>
    <row r="226" customFormat="false" ht="25.5" hidden="false" customHeight="true" outlineLevel="0" collapsed="false">
      <c r="A226" s="91" t="s">
        <v>668</v>
      </c>
      <c r="B226" s="92" t="s">
        <v>697</v>
      </c>
      <c r="C226" s="91" t="s">
        <v>664</v>
      </c>
      <c r="D226" s="91" t="s">
        <v>698</v>
      </c>
      <c r="E226" s="91" t="s">
        <v>691</v>
      </c>
      <c r="F226" s="91"/>
      <c r="G226" s="93" t="s">
        <v>699</v>
      </c>
      <c r="H226" s="94" t="n">
        <v>0.0094</v>
      </c>
      <c r="I226" s="95" t="n">
        <f aca="false">SUMIFS('ANALÍTICA AUXILIARES'!J:J,'ANALÍTICA AUXILIARES'!A:A,"Composição",'ANALÍTICA AUXILIARES'!B:B,$B226)</f>
        <v>26.23</v>
      </c>
      <c r="J226" s="95" t="n">
        <f aca="false">TRUNC(H226*I226,2)</f>
        <v>0.24</v>
      </c>
      <c r="L226" s="63" t="n">
        <f aca="false">IF(AND(A227&lt;&gt;"",A226=""),L225+1,L225)</f>
        <v>12</v>
      </c>
      <c r="M226" s="80" t="n">
        <f aca="false">IF(OR(A226="Insumo",A226="Composição Auxiliar"),J226,"")</f>
        <v>0.24</v>
      </c>
      <c r="N226" s="81" t="str">
        <f aca="false">IF(ISNUMBER(SEARCH("COM ENCARGOS COMPLEMENTARES",D226)),J226,"")</f>
        <v/>
      </c>
      <c r="O226" s="81" t="n">
        <f aca="false">IF(N226&lt;&gt;"","",M226)</f>
        <v>0.24</v>
      </c>
      <c r="P226" s="82" t="str">
        <f aca="false">IF(A226="Composição",A225,"")</f>
        <v/>
      </c>
      <c r="Q226" s="81" t="str">
        <f aca="false">IF(P226&lt;&gt;"",SUMIF(L226:L315,L226,N226:N315),"")</f>
        <v/>
      </c>
      <c r="R226" s="81" t="str">
        <f aca="false">IF(P226&lt;&gt;"",SUMIF(L226:L315,L226,O226:O315),"")</f>
        <v/>
      </c>
    </row>
    <row r="227" customFormat="false" ht="25.5" hidden="false" customHeight="true" outlineLevel="0" collapsed="false">
      <c r="A227" s="91" t="s">
        <v>668</v>
      </c>
      <c r="B227" s="92" t="s">
        <v>689</v>
      </c>
      <c r="C227" s="91" t="s">
        <v>664</v>
      </c>
      <c r="D227" s="91" t="s">
        <v>690</v>
      </c>
      <c r="E227" s="91" t="s">
        <v>691</v>
      </c>
      <c r="F227" s="91"/>
      <c r="G227" s="93" t="s">
        <v>692</v>
      </c>
      <c r="H227" s="94" t="n">
        <v>0.0024</v>
      </c>
      <c r="I227" s="95" t="n">
        <f aca="false">SUMIFS('ANALÍTICA AUXILIARES'!J:J,'ANALÍTICA AUXILIARES'!A:A,"Composição",'ANALÍTICA AUXILIARES'!B:B,$B227)</f>
        <v>27.81</v>
      </c>
      <c r="J227" s="95" t="n">
        <f aca="false">TRUNC(H227*I227,2)</f>
        <v>0.06</v>
      </c>
      <c r="L227" s="63" t="n">
        <f aca="false">IF(AND(A228&lt;&gt;"",A227=""),L226+1,L226)</f>
        <v>12</v>
      </c>
      <c r="M227" s="80" t="n">
        <f aca="false">IF(OR(A227="Insumo",A227="Composição Auxiliar"),J227,"")</f>
        <v>0.06</v>
      </c>
      <c r="N227" s="81" t="str">
        <f aca="false">IF(ISNUMBER(SEARCH("COM ENCARGOS COMPLEMENTARES",D227)),J227,"")</f>
        <v/>
      </c>
      <c r="O227" s="81" t="n">
        <f aca="false">IF(N227&lt;&gt;"","",M227)</f>
        <v>0.06</v>
      </c>
      <c r="P227" s="82" t="str">
        <f aca="false">IF(A227="Composição",A226,"")</f>
        <v/>
      </c>
      <c r="Q227" s="81" t="str">
        <f aca="false">IF(P227&lt;&gt;"",SUMIF(L227:L315,L227,N227:N315),"")</f>
        <v/>
      </c>
      <c r="R227" s="81" t="str">
        <f aca="false">IF(P227&lt;&gt;"",SUMIF(L227:L315,L227,O227:O315),"")</f>
        <v/>
      </c>
    </row>
    <row r="228" customFormat="false" ht="25.5" hidden="false" customHeight="false" outlineLevel="0" collapsed="false">
      <c r="A228" s="96" t="s">
        <v>679</v>
      </c>
      <c r="B228" s="97" t="s">
        <v>812</v>
      </c>
      <c r="C228" s="96" t="str">
        <f aca="false">VLOOKUP(B228,INSUMOS!$A:$I,2,0)</f>
        <v>SINAPI</v>
      </c>
      <c r="D228" s="96" t="str">
        <f aca="false">VLOOKUP(B228,INSUMOS!$A:$I,3,0)</f>
        <v>TELA PLASTICA TECIDA LISTRADA BRANCA E LARANJA, TIPO GUARDA CORPO, EM POLIETILENO MONOFILADO, ROLO 1,20 X 50 M (L X C)</v>
      </c>
      <c r="E228" s="98" t="str">
        <f aca="false">VLOOKUP(B228,INSUMOS!$A:$I,4,0)</f>
        <v>Equipamento</v>
      </c>
      <c r="F228" s="98"/>
      <c r="G228" s="99" t="str">
        <f aca="false">VLOOKUP(B228,INSUMOS!$A:$I,5,0)</f>
        <v>M</v>
      </c>
      <c r="H228" s="100" t="n">
        <v>0.6</v>
      </c>
      <c r="I228" s="101" t="n">
        <f aca="false">VLOOKUP(B228,INSUMOS!$A:$I,8,0)</f>
        <v>3.55</v>
      </c>
      <c r="J228" s="101" t="n">
        <f aca="false">TRUNC(H228*I228,2)</f>
        <v>2.13</v>
      </c>
      <c r="L228" s="63" t="n">
        <f aca="false">IF(AND(A229&lt;&gt;"",A228=""),L227+1,L227)</f>
        <v>12</v>
      </c>
      <c r="M228" s="80" t="n">
        <f aca="false">IF(OR(A228="Insumo",A228="Composição Auxiliar"),J228,"")</f>
        <v>2.13</v>
      </c>
      <c r="N228" s="81" t="str">
        <f aca="false">IF(ISNUMBER(SEARCH("COM ENCARGOS COMPLEMENTARES",D228)),J228,"")</f>
        <v/>
      </c>
      <c r="O228" s="81" t="n">
        <f aca="false">IF(N228&lt;&gt;"","",M228)</f>
        <v>2.13</v>
      </c>
      <c r="P228" s="82" t="str">
        <f aca="false">IF(A228="Composição",A227,"")</f>
        <v/>
      </c>
      <c r="Q228" s="81" t="str">
        <f aca="false">IF(P228&lt;&gt;"",SUMIF(L228:L315,L228,N228:N315),"")</f>
        <v/>
      </c>
      <c r="R228" s="81" t="str">
        <f aca="false">IF(P228&lt;&gt;"",SUMIF(L228:L315,L228,O228:O315),"")</f>
        <v/>
      </c>
    </row>
    <row r="229" customFormat="false" ht="25.5" hidden="false" customHeight="false" outlineLevel="0" collapsed="false">
      <c r="A229" s="96" t="s">
        <v>679</v>
      </c>
      <c r="B229" s="97" t="s">
        <v>836</v>
      </c>
      <c r="C229" s="96" t="str">
        <f aca="false">VLOOKUP(B229,INSUMOS!$A:$I,2,0)</f>
        <v>SINAPI</v>
      </c>
      <c r="D229" s="96" t="str">
        <f aca="false">VLOOKUP(B229,INSUMOS!$A:$I,3,0)</f>
        <v>CAIBRO APARELHADO  *7,5 X 7,5* CM, EM MACARANDUBA, ANGELIM OU EQUIVALENTE DA REGIAO</v>
      </c>
      <c r="E229" s="98" t="str">
        <f aca="false">VLOOKUP(B229,INSUMOS!$A:$I,4,0)</f>
        <v>Material</v>
      </c>
      <c r="F229" s="98"/>
      <c r="G229" s="99" t="str">
        <f aca="false">VLOOKUP(B229,INSUMOS!$A:$I,5,0)</f>
        <v>M</v>
      </c>
      <c r="H229" s="100" t="n">
        <v>0.6607</v>
      </c>
      <c r="I229" s="101" t="n">
        <f aca="false">VLOOKUP(B229,INSUMOS!$A:$I,8,0)</f>
        <v>30.61</v>
      </c>
      <c r="J229" s="101" t="n">
        <f aca="false">TRUNC(H229*I229,2)</f>
        <v>20.22</v>
      </c>
      <c r="L229" s="63" t="n">
        <f aca="false">IF(AND(A230&lt;&gt;"",A229=""),L228+1,L228)</f>
        <v>12</v>
      </c>
      <c r="M229" s="80" t="n">
        <f aca="false">IF(OR(A229="Insumo",A229="Composição Auxiliar"),J229,"")</f>
        <v>20.22</v>
      </c>
      <c r="N229" s="81" t="str">
        <f aca="false">IF(ISNUMBER(SEARCH("COM ENCARGOS COMPLEMENTARES",D229)),J229,"")</f>
        <v/>
      </c>
      <c r="O229" s="81" t="n">
        <f aca="false">IF(N229&lt;&gt;"","",M229)</f>
        <v>20.22</v>
      </c>
      <c r="P229" s="82" t="str">
        <f aca="false">IF(A229="Composição",A228,"")</f>
        <v/>
      </c>
      <c r="Q229" s="81" t="str">
        <f aca="false">IF(P229&lt;&gt;"",SUMIF(L229:L315,L229,N229:N315),"")</f>
        <v/>
      </c>
      <c r="R229" s="81" t="str">
        <f aca="false">IF(P229&lt;&gt;"",SUMIF(L229:L315,L229,O229:O315),"")</f>
        <v/>
      </c>
    </row>
    <row r="230" customFormat="false" ht="25.5" hidden="false" customHeight="false" outlineLevel="0" collapsed="false">
      <c r="A230" s="96" t="s">
        <v>679</v>
      </c>
      <c r="B230" s="97" t="s">
        <v>837</v>
      </c>
      <c r="C230" s="96" t="str">
        <f aca="false">VLOOKUP(B230,INSUMOS!$A:$I,2,0)</f>
        <v>SINAPI</v>
      </c>
      <c r="D230" s="96" t="str">
        <f aca="false">VLOOKUP(B230,INSUMOS!$A:$I,3,0)</f>
        <v>TABUA APARELHADA *2,5 X 15* CM, EM MACARANDUBA, ANGELIM OU EQUIVALENTE DA REGIAO</v>
      </c>
      <c r="E230" s="98" t="str">
        <f aca="false">VLOOKUP(B230,INSUMOS!$A:$I,4,0)</f>
        <v>Material</v>
      </c>
      <c r="F230" s="98"/>
      <c r="G230" s="99" t="str">
        <f aca="false">VLOOKUP(B230,INSUMOS!$A:$I,5,0)</f>
        <v>m²</v>
      </c>
      <c r="H230" s="100" t="n">
        <v>0.2332</v>
      </c>
      <c r="I230" s="101" t="n">
        <f aca="false">VLOOKUP(B230,INSUMOS!$A:$I,8,0)</f>
        <v>137.01</v>
      </c>
      <c r="J230" s="101" t="n">
        <f aca="false">TRUNC(H230*I230,2)</f>
        <v>31.95</v>
      </c>
      <c r="L230" s="63" t="n">
        <f aca="false">IF(AND(A231&lt;&gt;"",A230=""),L229+1,L229)</f>
        <v>12</v>
      </c>
      <c r="M230" s="80" t="n">
        <f aca="false">IF(OR(A230="Insumo",A230="Composição Auxiliar"),J230,"")</f>
        <v>31.95</v>
      </c>
      <c r="N230" s="81" t="str">
        <f aca="false">IF(ISNUMBER(SEARCH("COM ENCARGOS COMPLEMENTARES",D230)),J230,"")</f>
        <v/>
      </c>
      <c r="O230" s="81" t="n">
        <f aca="false">IF(N230&lt;&gt;"","",M230)</f>
        <v>31.95</v>
      </c>
      <c r="P230" s="82" t="str">
        <f aca="false">IF(A230="Composição",A229,"")</f>
        <v/>
      </c>
      <c r="Q230" s="81" t="str">
        <f aca="false">IF(P230&lt;&gt;"",SUMIF(L230:L315,L230,N230:N315),"")</f>
        <v/>
      </c>
      <c r="R230" s="81" t="str">
        <f aca="false">IF(P230&lt;&gt;"",SUMIF(L230:L315,L230,O230:O315),"")</f>
        <v/>
      </c>
    </row>
    <row r="231" customFormat="false" ht="14.25" hidden="false" customHeight="false" outlineLevel="0" collapsed="false">
      <c r="A231" s="96" t="s">
        <v>679</v>
      </c>
      <c r="B231" s="97" t="s">
        <v>832</v>
      </c>
      <c r="C231" s="96" t="str">
        <f aca="false">VLOOKUP(B231,INSUMOS!$A:$I,2,0)</f>
        <v>SINAPI</v>
      </c>
      <c r="D231" s="96" t="str">
        <f aca="false">VLOOKUP(B231,INSUMOS!$A:$I,3,0)</f>
        <v>PREGO DE ACO POLIDO COM CABECA 17 X 21 (2 X 11)</v>
      </c>
      <c r="E231" s="98" t="str">
        <f aca="false">VLOOKUP(B231,INSUMOS!$A:$I,4,0)</f>
        <v>Material</v>
      </c>
      <c r="F231" s="98"/>
      <c r="G231" s="99" t="str">
        <f aca="false">VLOOKUP(B231,INSUMOS!$A:$I,5,0)</f>
        <v>KG</v>
      </c>
      <c r="H231" s="100" t="n">
        <v>0.0389</v>
      </c>
      <c r="I231" s="101" t="n">
        <f aca="false">VLOOKUP(B231,INSUMOS!$A:$I,8,0)</f>
        <v>22.28</v>
      </c>
      <c r="J231" s="101" t="n">
        <f aca="false">TRUNC(H231*I231,2)</f>
        <v>0.86</v>
      </c>
      <c r="L231" s="63" t="n">
        <f aca="false">IF(AND(A232&lt;&gt;"",A231=""),L230+1,L230)</f>
        <v>12</v>
      </c>
      <c r="M231" s="80" t="n">
        <f aca="false">IF(OR(A231="Insumo",A231="Composição Auxiliar"),J231,"")</f>
        <v>0.86</v>
      </c>
      <c r="N231" s="81" t="str">
        <f aca="false">IF(ISNUMBER(SEARCH("COM ENCARGOS COMPLEMENTARES",D231)),J231,"")</f>
        <v/>
      </c>
      <c r="O231" s="81" t="n">
        <f aca="false">IF(N231&lt;&gt;"","",M231)</f>
        <v>0.86</v>
      </c>
      <c r="P231" s="82" t="str">
        <f aca="false">IF(A231="Composição",A230,"")</f>
        <v/>
      </c>
      <c r="Q231" s="81" t="str">
        <f aca="false">IF(P231&lt;&gt;"",SUMIF(L231:L315,L231,N231:N315),"")</f>
        <v/>
      </c>
      <c r="R231" s="81" t="str">
        <f aca="false">IF(P231&lt;&gt;"",SUMIF(L231:L315,L231,O231:O315),"")</f>
        <v/>
      </c>
    </row>
    <row r="232" customFormat="false" ht="14.25" hidden="false" customHeight="false" outlineLevel="0" collapsed="false">
      <c r="A232" s="102"/>
      <c r="B232" s="102"/>
      <c r="C232" s="102"/>
      <c r="D232" s="102"/>
      <c r="E232" s="102"/>
      <c r="F232" s="103"/>
      <c r="G232" s="102"/>
      <c r="H232" s="103"/>
      <c r="I232" s="102"/>
      <c r="J232" s="103"/>
      <c r="L232" s="63" t="n">
        <f aca="false">IF(AND(A233&lt;&gt;"",A232=""),L231+1,L231)</f>
        <v>12</v>
      </c>
      <c r="M232" s="80" t="str">
        <f aca="false">IF(OR(A232="Insumo",A232="Composição Auxiliar"),J232,"")</f>
        <v/>
      </c>
      <c r="N232" s="81" t="str">
        <f aca="false">IF(ISNUMBER(SEARCH("COM ENCARGOS COMPLEMENTARES",D232)),J232,"")</f>
        <v/>
      </c>
      <c r="O232" s="81" t="str">
        <f aca="false">IF(N232&lt;&gt;"","",M232)</f>
        <v/>
      </c>
      <c r="P232" s="82" t="str">
        <f aca="false">IF(A232="Composição",A231,"")</f>
        <v/>
      </c>
      <c r="Q232" s="81" t="str">
        <f aca="false">IF(P232&lt;&gt;"",SUMIF(L232:L316,L232,N232:N316),"")</f>
        <v/>
      </c>
      <c r="R232" s="81" t="str">
        <f aca="false">IF(P232&lt;&gt;"",SUMIF(L232:L316,L232,O232:O316),"")</f>
        <v/>
      </c>
    </row>
    <row r="233" customFormat="false" ht="14.25" hidden="false" customHeight="true" outlineLevel="0" collapsed="false">
      <c r="A233" s="102"/>
      <c r="B233" s="102"/>
      <c r="C233" s="102"/>
      <c r="D233" s="102"/>
      <c r="E233" s="102"/>
      <c r="F233" s="103"/>
      <c r="G233" s="102"/>
      <c r="H233" s="104" t="s">
        <v>684</v>
      </c>
      <c r="I233" s="104"/>
      <c r="J233" s="103" t="n">
        <f aca="false">TRUNC(SUMIF(L:L,$L233,M:M)*(1+$J$9),2)</f>
        <v>91.37</v>
      </c>
      <c r="L233" s="63" t="n">
        <f aca="false">IF(AND(A234&lt;&gt;"",A233=""),L232+1,L232)</f>
        <v>12</v>
      </c>
      <c r="M233" s="80" t="str">
        <f aca="false">IF(OR(A233="Insumo",A233="Composição Auxiliar"),J233,"")</f>
        <v/>
      </c>
      <c r="N233" s="81" t="str">
        <f aca="false">IF(ISNUMBER(SEARCH("COM ENCARGOS COMPLEMENTARES",D233)),J233,"")</f>
        <v/>
      </c>
      <c r="O233" s="81" t="str">
        <f aca="false">IF(N233&lt;&gt;"","",M233)</f>
        <v/>
      </c>
      <c r="P233" s="82" t="str">
        <f aca="false">IF(A233="Composição",A232,"")</f>
        <v/>
      </c>
      <c r="Q233" s="81" t="str">
        <f aca="false">IF(P233&lt;&gt;"",SUMIF(L233:L317,L233,N233:N317),"")</f>
        <v/>
      </c>
      <c r="R233" s="81" t="str">
        <f aca="false">IF(P233&lt;&gt;"",SUMIF(L233:L317,L233,O233:O317),"")</f>
        <v/>
      </c>
    </row>
    <row r="234" customFormat="false" ht="15" hidden="false" customHeight="false" outlineLevel="0" collapsed="false">
      <c r="A234" s="105"/>
      <c r="B234" s="105"/>
      <c r="C234" s="105"/>
      <c r="D234" s="105"/>
      <c r="E234" s="105"/>
      <c r="F234" s="105"/>
      <c r="G234" s="105" t="s">
        <v>685</v>
      </c>
      <c r="H234" s="106" t="s">
        <v>838</v>
      </c>
      <c r="I234" s="105" t="s">
        <v>687</v>
      </c>
      <c r="J234" s="107" t="n">
        <f aca="false">TRUNC(J233*H234,2)</f>
        <v>9137</v>
      </c>
      <c r="L234" s="63" t="n">
        <f aca="false">IF(AND(A235&lt;&gt;"",A234=""),L233+1,L233)</f>
        <v>12</v>
      </c>
      <c r="M234" s="80" t="str">
        <f aca="false">IF(OR(A234="Insumo",A234="Composição Auxiliar"),J234,"")</f>
        <v/>
      </c>
      <c r="N234" s="81" t="str">
        <f aca="false">IF(ISNUMBER(SEARCH("COM ENCARGOS COMPLEMENTARES",D234)),J234,"")</f>
        <v/>
      </c>
      <c r="O234" s="81" t="str">
        <f aca="false">IF(N234&lt;&gt;"","",M234)</f>
        <v/>
      </c>
      <c r="P234" s="82" t="str">
        <f aca="false">IF(A234="Composição",A233,"")</f>
        <v/>
      </c>
      <c r="Q234" s="81" t="str">
        <f aca="false">IF(P234&lt;&gt;"",SUMIF(L234:L318,L234,N234:N318),"")</f>
        <v/>
      </c>
      <c r="R234" s="81" t="str">
        <f aca="false">IF(P234&lt;&gt;"",SUMIF(L234:L318,L234,O234:O318),"")</f>
        <v/>
      </c>
    </row>
    <row r="235" customFormat="false" ht="15" hidden="false" customHeight="false" outlineLevel="0" collapsed="false">
      <c r="A235" s="108"/>
      <c r="B235" s="108"/>
      <c r="C235" s="108"/>
      <c r="D235" s="108"/>
      <c r="E235" s="108"/>
      <c r="F235" s="108"/>
      <c r="G235" s="108"/>
      <c r="H235" s="108"/>
      <c r="I235" s="108"/>
      <c r="J235" s="108"/>
      <c r="L235" s="63" t="n">
        <f aca="false">IF(AND(A236&lt;&gt;"",A235=""),L234+1,L234)</f>
        <v>13</v>
      </c>
      <c r="M235" s="80" t="str">
        <f aca="false">IF(OR(A235="Insumo",A235="Composição Auxiliar"),J235,"")</f>
        <v/>
      </c>
      <c r="N235" s="81" t="str">
        <f aca="false">IF(ISNUMBER(SEARCH("COM ENCARGOS COMPLEMENTARES",D235)),J235,"")</f>
        <v/>
      </c>
      <c r="O235" s="81" t="str">
        <f aca="false">IF(N235&lt;&gt;"","",M235)</f>
        <v/>
      </c>
      <c r="P235" s="82" t="str">
        <f aca="false">IF(A235="Composição",A234,"")</f>
        <v/>
      </c>
      <c r="Q235" s="81" t="str">
        <f aca="false">IF(P235&lt;&gt;"",SUMIF(L235:L319,L235,N235:N319),"")</f>
        <v/>
      </c>
      <c r="R235" s="81" t="str">
        <f aca="false">IF(P235&lt;&gt;"",SUMIF(L235:L319,L235,O235:O319),"")</f>
        <v/>
      </c>
    </row>
    <row r="236" customFormat="false" ht="15" hidden="false" customHeight="true" outlineLevel="0" collapsed="false">
      <c r="A236" s="83" t="s">
        <v>60</v>
      </c>
      <c r="B236" s="84" t="s">
        <v>655</v>
      </c>
      <c r="C236" s="83" t="s">
        <v>656</v>
      </c>
      <c r="D236" s="83" t="s">
        <v>657</v>
      </c>
      <c r="E236" s="83" t="s">
        <v>658</v>
      </c>
      <c r="F236" s="83"/>
      <c r="G236" s="85" t="s">
        <v>659</v>
      </c>
      <c r="H236" s="84" t="s">
        <v>660</v>
      </c>
      <c r="I236" s="84" t="s">
        <v>661</v>
      </c>
      <c r="J236" s="84" t="s">
        <v>662</v>
      </c>
      <c r="L236" s="63" t="n">
        <f aca="false">IF(AND(A237&lt;&gt;"",A236=""),L235+1,L235)</f>
        <v>13</v>
      </c>
      <c r="M236" s="80" t="str">
        <f aca="false">IF(OR(A236="Insumo",A236="Composição Auxiliar"),J236,"")</f>
        <v/>
      </c>
      <c r="N236" s="81" t="str">
        <f aca="false">IF(ISNUMBER(SEARCH("COM ENCARGOS COMPLEMENTARES",D236)),J236,"")</f>
        <v/>
      </c>
      <c r="O236" s="81" t="str">
        <f aca="false">IF(N236&lt;&gt;"","",M236)</f>
        <v/>
      </c>
      <c r="P236" s="82" t="str">
        <f aca="false">IF(A236="Composição",A235,"")</f>
        <v/>
      </c>
      <c r="Q236" s="81" t="str">
        <f aca="false">IF(P236&lt;&gt;"",SUMIF(L236:L320,L236,N236:N320),"")</f>
        <v/>
      </c>
      <c r="R236" s="81" t="str">
        <f aca="false">IF(P236&lt;&gt;"",SUMIF(L236:L320,L236,O236:O320),"")</f>
        <v/>
      </c>
    </row>
    <row r="237" customFormat="false" ht="25.5" hidden="false" customHeight="true" outlineLevel="0" collapsed="false">
      <c r="A237" s="86" t="s">
        <v>663</v>
      </c>
      <c r="B237" s="87" t="s">
        <v>61</v>
      </c>
      <c r="C237" s="86" t="s">
        <v>716</v>
      </c>
      <c r="D237" s="86" t="s">
        <v>839</v>
      </c>
      <c r="E237" s="86" t="s">
        <v>840</v>
      </c>
      <c r="F237" s="86"/>
      <c r="G237" s="88" t="s">
        <v>729</v>
      </c>
      <c r="H237" s="89" t="n">
        <v>1</v>
      </c>
      <c r="I237" s="90" t="n">
        <f aca="false">SUMIF(L:L,$L237,M:M)</f>
        <v>21.69</v>
      </c>
      <c r="J237" s="90" t="n">
        <f aca="false">TRUNC(H237*I237,2)</f>
        <v>21.69</v>
      </c>
      <c r="L237" s="63" t="n">
        <f aca="false">IF(AND(A238&lt;&gt;"",A237=""),L236+1,L236)</f>
        <v>13</v>
      </c>
      <c r="M237" s="80" t="str">
        <f aca="false">IF(OR(A237="Insumo",A237="Composição Auxiliar"),J237,"")</f>
        <v/>
      </c>
      <c r="N237" s="81" t="str">
        <f aca="false">IF(ISNUMBER(SEARCH("COM ENCARGOS COMPLEMENTARES",D237)),J237,"")</f>
        <v/>
      </c>
      <c r="O237" s="81" t="str">
        <f aca="false">IF(N237&lt;&gt;"","",M237)</f>
        <v/>
      </c>
      <c r="P237" s="82" t="str">
        <f aca="false">IF(A237="Composição",A236,"")</f>
        <v> 1.4.2 </v>
      </c>
      <c r="Q237" s="81" t="n">
        <f aca="false">IF(P237&lt;&gt;"",SUMIF(L237:L321,L237,N237:N321),"")</f>
        <v>9.36</v>
      </c>
      <c r="R237" s="81" t="n">
        <f aca="false">IF(P237&lt;&gt;"",SUMIF(L237:L321,L237,O237:O321),"")</f>
        <v>12.33</v>
      </c>
    </row>
    <row r="238" customFormat="false" ht="25.5" hidden="false" customHeight="true" outlineLevel="0" collapsed="false">
      <c r="A238" s="91" t="s">
        <v>668</v>
      </c>
      <c r="B238" s="92" t="s">
        <v>841</v>
      </c>
      <c r="C238" s="91" t="s">
        <v>664</v>
      </c>
      <c r="D238" s="91" t="s">
        <v>842</v>
      </c>
      <c r="E238" s="91" t="s">
        <v>671</v>
      </c>
      <c r="F238" s="91"/>
      <c r="G238" s="93" t="s">
        <v>672</v>
      </c>
      <c r="H238" s="94" t="n">
        <v>0.2</v>
      </c>
      <c r="I238" s="95" t="n">
        <f aca="false">SUMIFS('ANALÍTICA AUXILIARES'!J:J,'ANALÍTICA AUXILIARES'!A:A,"Composição",'ANALÍTICA AUXILIARES'!B:B,$B238)</f>
        <v>19.91</v>
      </c>
      <c r="J238" s="95" t="n">
        <f aca="false">TRUNC(H238*I238,2)</f>
        <v>3.98</v>
      </c>
      <c r="L238" s="63" t="n">
        <f aca="false">IF(AND(A239&lt;&gt;"",A238=""),L237+1,L237)</f>
        <v>13</v>
      </c>
      <c r="M238" s="80" t="n">
        <f aca="false">IF(OR(A238="Insumo",A238="Composição Auxiliar"),J238,"")</f>
        <v>3.98</v>
      </c>
      <c r="N238" s="81" t="n">
        <f aca="false">IF(ISNUMBER(SEARCH("COM ENCARGOS COMPLEMENTARES",D238)),J238,"")</f>
        <v>3.98</v>
      </c>
      <c r="O238" s="81" t="str">
        <f aca="false">IF(N238&lt;&gt;"","",M238)</f>
        <v/>
      </c>
      <c r="P238" s="82" t="str">
        <f aca="false">IF(A238="Composição",A237,"")</f>
        <v/>
      </c>
      <c r="Q238" s="81" t="str">
        <f aca="false">IF(P238&lt;&gt;"",SUMIF(L238:L322,L238,N238:N322),"")</f>
        <v/>
      </c>
      <c r="R238" s="81" t="str">
        <f aca="false">IF(P238&lt;&gt;"",SUMIF(L238:L322,L238,O238:O322),"")</f>
        <v/>
      </c>
    </row>
    <row r="239" customFormat="false" ht="25.5" hidden="false" customHeight="true" outlineLevel="0" collapsed="false">
      <c r="A239" s="91" t="s">
        <v>668</v>
      </c>
      <c r="B239" s="92" t="s">
        <v>843</v>
      </c>
      <c r="C239" s="91" t="s">
        <v>664</v>
      </c>
      <c r="D239" s="91" t="s">
        <v>844</v>
      </c>
      <c r="E239" s="91" t="s">
        <v>671</v>
      </c>
      <c r="F239" s="91"/>
      <c r="G239" s="93" t="s">
        <v>672</v>
      </c>
      <c r="H239" s="94" t="n">
        <v>0.2</v>
      </c>
      <c r="I239" s="95" t="n">
        <f aca="false">SUMIFS('ANALÍTICA AUXILIARES'!J:J,'ANALÍTICA AUXILIARES'!A:A,"Composição",'ANALÍTICA AUXILIARES'!B:B,$B239)</f>
        <v>26.93</v>
      </c>
      <c r="J239" s="95" t="n">
        <f aca="false">TRUNC(H239*I239,2)</f>
        <v>5.38</v>
      </c>
      <c r="L239" s="63" t="n">
        <f aca="false">IF(AND(A240&lt;&gt;"",A239=""),L238+1,L238)</f>
        <v>13</v>
      </c>
      <c r="M239" s="80" t="n">
        <f aca="false">IF(OR(A239="Insumo",A239="Composição Auxiliar"),J239,"")</f>
        <v>5.38</v>
      </c>
      <c r="N239" s="81" t="n">
        <f aca="false">IF(ISNUMBER(SEARCH("COM ENCARGOS COMPLEMENTARES",D239)),J239,"")</f>
        <v>5.38</v>
      </c>
      <c r="O239" s="81" t="str">
        <f aca="false">IF(N239&lt;&gt;"","",M239)</f>
        <v/>
      </c>
      <c r="P239" s="82" t="str">
        <f aca="false">IF(A239="Composição",A238,"")</f>
        <v/>
      </c>
      <c r="Q239" s="81" t="str">
        <f aca="false">IF(P239&lt;&gt;"",SUMIF(L239:L323,L239,N239:N323),"")</f>
        <v/>
      </c>
      <c r="R239" s="81" t="str">
        <f aca="false">IF(P239&lt;&gt;"",SUMIF(L239:L323,L239,O239:O323),"")</f>
        <v/>
      </c>
    </row>
    <row r="240" customFormat="false" ht="14.25" hidden="false" customHeight="false" outlineLevel="0" collapsed="false">
      <c r="A240" s="96" t="s">
        <v>679</v>
      </c>
      <c r="B240" s="97" t="s">
        <v>845</v>
      </c>
      <c r="C240" s="96" t="str">
        <f aca="false">VLOOKUP(B240,INSUMOS!$A:$I,2,0)</f>
        <v>EMBASA</v>
      </c>
      <c r="D240" s="96" t="str">
        <f aca="false">VLOOKUP(B240,INSUMOS!$A:$I,3,0)</f>
        <v>CABO DE AÇO INOX DIÂM. 8 MM, PERFIL 7X19, PARA LINHA DE VIDA</v>
      </c>
      <c r="E240" s="98" t="str">
        <f aca="false">VLOOKUP(B240,INSUMOS!$A:$I,4,0)</f>
        <v>Material</v>
      </c>
      <c r="F240" s="98"/>
      <c r="G240" s="99" t="str">
        <f aca="false">VLOOKUP(B240,INSUMOS!$A:$I,5,0)</f>
        <v>M</v>
      </c>
      <c r="H240" s="100" t="n">
        <v>0.22</v>
      </c>
      <c r="I240" s="101" t="n">
        <f aca="false">VLOOKUP(B240,INSUMOS!$A:$I,8,0)</f>
        <v>56.08</v>
      </c>
      <c r="J240" s="101" t="n">
        <f aca="false">TRUNC(H240*I240,2)</f>
        <v>12.33</v>
      </c>
      <c r="L240" s="63" t="n">
        <f aca="false">IF(AND(A241&lt;&gt;"",A240=""),L239+1,L239)</f>
        <v>13</v>
      </c>
      <c r="M240" s="80" t="n">
        <f aca="false">IF(OR(A240="Insumo",A240="Composição Auxiliar"),J240,"")</f>
        <v>12.33</v>
      </c>
      <c r="N240" s="81" t="str">
        <f aca="false">IF(ISNUMBER(SEARCH("COM ENCARGOS COMPLEMENTARES",D240)),J240,"")</f>
        <v/>
      </c>
      <c r="O240" s="81" t="n">
        <f aca="false">IF(N240&lt;&gt;"","",M240)</f>
        <v>12.33</v>
      </c>
      <c r="P240" s="82" t="str">
        <f aca="false">IF(A240="Composição",A239,"")</f>
        <v/>
      </c>
      <c r="Q240" s="81" t="str">
        <f aca="false">IF(P240&lt;&gt;"",SUMIF(L240:L324,L240,N240:N324),"")</f>
        <v/>
      </c>
      <c r="R240" s="81" t="str">
        <f aca="false">IF(P240&lt;&gt;"",SUMIF(L240:L324,L240,O240:O324),"")</f>
        <v/>
      </c>
    </row>
    <row r="241" customFormat="false" ht="14.25" hidden="false" customHeight="false" outlineLevel="0" collapsed="false">
      <c r="A241" s="102"/>
      <c r="B241" s="102"/>
      <c r="C241" s="102"/>
      <c r="D241" s="102"/>
      <c r="E241" s="102"/>
      <c r="F241" s="103"/>
      <c r="G241" s="102"/>
      <c r="H241" s="103"/>
      <c r="I241" s="102"/>
      <c r="J241" s="103"/>
      <c r="L241" s="63" t="n">
        <f aca="false">IF(AND(A242&lt;&gt;"",A241=""),L240+1,L240)</f>
        <v>13</v>
      </c>
      <c r="M241" s="80" t="str">
        <f aca="false">IF(OR(A241="Insumo",A241="Composição Auxiliar"),J241,"")</f>
        <v/>
      </c>
      <c r="N241" s="81" t="str">
        <f aca="false">IF(ISNUMBER(SEARCH("COM ENCARGOS COMPLEMENTARES",D241)),J241,"")</f>
        <v/>
      </c>
      <c r="O241" s="81" t="str">
        <f aca="false">IF(N241&lt;&gt;"","",M241)</f>
        <v/>
      </c>
      <c r="P241" s="82" t="str">
        <f aca="false">IF(A241="Composição",A240,"")</f>
        <v/>
      </c>
      <c r="Q241" s="81" t="str">
        <f aca="false">IF(P241&lt;&gt;"",SUMIF(L241:L325,L241,N241:N325),"")</f>
        <v/>
      </c>
      <c r="R241" s="81" t="str">
        <f aca="false">IF(P241&lt;&gt;"",SUMIF(L241:L325,L241,O241:O325),"")</f>
        <v/>
      </c>
    </row>
    <row r="242" customFormat="false" ht="14.25" hidden="false" customHeight="true" outlineLevel="0" collapsed="false">
      <c r="A242" s="102"/>
      <c r="B242" s="102"/>
      <c r="C242" s="102"/>
      <c r="D242" s="102"/>
      <c r="E242" s="102"/>
      <c r="F242" s="103"/>
      <c r="G242" s="102"/>
      <c r="H242" s="104" t="s">
        <v>684</v>
      </c>
      <c r="I242" s="104"/>
      <c r="J242" s="103" t="n">
        <f aca="false">TRUNC(SUMIF(L:L,$L242,M:M)*(1+$J$9),2)</f>
        <v>28.15</v>
      </c>
      <c r="L242" s="63" t="n">
        <f aca="false">IF(AND(A243&lt;&gt;"",A242=""),L241+1,L241)</f>
        <v>13</v>
      </c>
      <c r="M242" s="80" t="str">
        <f aca="false">IF(OR(A242="Insumo",A242="Composição Auxiliar"),J242,"")</f>
        <v/>
      </c>
      <c r="N242" s="81" t="str">
        <f aca="false">IF(ISNUMBER(SEARCH("COM ENCARGOS COMPLEMENTARES",D242)),J242,"")</f>
        <v/>
      </c>
      <c r="O242" s="81" t="str">
        <f aca="false">IF(N242&lt;&gt;"","",M242)</f>
        <v/>
      </c>
      <c r="P242" s="82" t="str">
        <f aca="false">IF(A242="Composição",A241,"")</f>
        <v/>
      </c>
      <c r="Q242" s="81" t="str">
        <f aca="false">IF(P242&lt;&gt;"",SUMIF(L242:L326,L242,N242:N326),"")</f>
        <v/>
      </c>
      <c r="R242" s="81" t="str">
        <f aca="false">IF(P242&lt;&gt;"",SUMIF(L242:L326,L242,O242:O326),"")</f>
        <v/>
      </c>
    </row>
    <row r="243" customFormat="false" ht="15" hidden="false" customHeight="false" outlineLevel="0" collapsed="false">
      <c r="A243" s="105"/>
      <c r="B243" s="105"/>
      <c r="C243" s="105"/>
      <c r="D243" s="105"/>
      <c r="E243" s="105"/>
      <c r="F243" s="105"/>
      <c r="G243" s="105" t="s">
        <v>685</v>
      </c>
      <c r="H243" s="106" t="s">
        <v>838</v>
      </c>
      <c r="I243" s="105" t="s">
        <v>687</v>
      </c>
      <c r="J243" s="107" t="n">
        <f aca="false">TRUNC(J242*H243,2)</f>
        <v>2815</v>
      </c>
      <c r="L243" s="63" t="n">
        <f aca="false">IF(AND(A244&lt;&gt;"",A243=""),L242+1,L242)</f>
        <v>13</v>
      </c>
      <c r="M243" s="80" t="str">
        <f aca="false">IF(OR(A243="Insumo",A243="Composição Auxiliar"),J243,"")</f>
        <v/>
      </c>
      <c r="N243" s="81" t="str">
        <f aca="false">IF(ISNUMBER(SEARCH("COM ENCARGOS COMPLEMENTARES",D243)),J243,"")</f>
        <v/>
      </c>
      <c r="O243" s="81" t="str">
        <f aca="false">IF(N243&lt;&gt;"","",M243)</f>
        <v/>
      </c>
      <c r="P243" s="82" t="str">
        <f aca="false">IF(A243="Composição",A242,"")</f>
        <v/>
      </c>
      <c r="Q243" s="81" t="str">
        <f aca="false">IF(P243&lt;&gt;"",SUMIF(L243:L327,L243,N243:N327),"")</f>
        <v/>
      </c>
      <c r="R243" s="81" t="str">
        <f aca="false">IF(P243&lt;&gt;"",SUMIF(L243:L327,L243,O243:O327),"")</f>
        <v/>
      </c>
    </row>
    <row r="244" customFormat="false" ht="15" hidden="false" customHeight="false" outlineLevel="0" collapsed="false">
      <c r="A244" s="108"/>
      <c r="B244" s="108"/>
      <c r="C244" s="108"/>
      <c r="D244" s="108"/>
      <c r="E244" s="108"/>
      <c r="F244" s="108"/>
      <c r="G244" s="108"/>
      <c r="H244" s="108"/>
      <c r="I244" s="108"/>
      <c r="J244" s="108"/>
      <c r="L244" s="63" t="n">
        <f aca="false">IF(AND(A245&lt;&gt;"",A244=""),L243+1,L243)</f>
        <v>14</v>
      </c>
      <c r="M244" s="80" t="str">
        <f aca="false">IF(OR(A244="Insumo",A244="Composição Auxiliar"),J244,"")</f>
        <v/>
      </c>
      <c r="N244" s="81" t="str">
        <f aca="false">IF(ISNUMBER(SEARCH("COM ENCARGOS COMPLEMENTARES",D244)),J244,"")</f>
        <v/>
      </c>
      <c r="O244" s="81" t="str">
        <f aca="false">IF(N244&lt;&gt;"","",M244)</f>
        <v/>
      </c>
      <c r="P244" s="82" t="str">
        <f aca="false">IF(A244="Composição",A243,"")</f>
        <v/>
      </c>
      <c r="Q244" s="81" t="str">
        <f aca="false">IF(P244&lt;&gt;"",SUMIF(L244:L328,L244,N244:N328),"")</f>
        <v/>
      </c>
      <c r="R244" s="81" t="str">
        <f aca="false">IF(P244&lt;&gt;"",SUMIF(L244:L328,L244,O244:O328),"")</f>
        <v/>
      </c>
    </row>
    <row r="245" customFormat="false" ht="15" hidden="false" customHeight="true" outlineLevel="0" collapsed="false">
      <c r="A245" s="83" t="s">
        <v>62</v>
      </c>
      <c r="B245" s="84" t="s">
        <v>655</v>
      </c>
      <c r="C245" s="83" t="s">
        <v>656</v>
      </c>
      <c r="D245" s="83" t="s">
        <v>657</v>
      </c>
      <c r="E245" s="83" t="s">
        <v>658</v>
      </c>
      <c r="F245" s="83"/>
      <c r="G245" s="85" t="s">
        <v>659</v>
      </c>
      <c r="H245" s="84" t="s">
        <v>660</v>
      </c>
      <c r="I245" s="84" t="s">
        <v>661</v>
      </c>
      <c r="J245" s="84" t="s">
        <v>662</v>
      </c>
      <c r="L245" s="63" t="n">
        <f aca="false">IF(AND(A246&lt;&gt;"",A245=""),L244+1,L244)</f>
        <v>14</v>
      </c>
      <c r="M245" s="80" t="str">
        <f aca="false">IF(OR(A245="Insumo",A245="Composição Auxiliar"),J245,"")</f>
        <v/>
      </c>
      <c r="N245" s="81" t="str">
        <f aca="false">IF(ISNUMBER(SEARCH("COM ENCARGOS COMPLEMENTARES",D245)),J245,"")</f>
        <v/>
      </c>
      <c r="O245" s="81" t="str">
        <f aca="false">IF(N245&lt;&gt;"","",M245)</f>
        <v/>
      </c>
      <c r="P245" s="82" t="str">
        <f aca="false">IF(A245="Composição",A244,"")</f>
        <v/>
      </c>
      <c r="Q245" s="81" t="str">
        <f aca="false">IF(P245&lt;&gt;"",SUMIF(L245:L329,L245,N245:N329),"")</f>
        <v/>
      </c>
      <c r="R245" s="81" t="str">
        <f aca="false">IF(P245&lt;&gt;"",SUMIF(L245:L329,L245,O245:O329),"")</f>
        <v/>
      </c>
    </row>
    <row r="246" customFormat="false" ht="25.5" hidden="false" customHeight="true" outlineLevel="0" collapsed="false">
      <c r="A246" s="86" t="s">
        <v>663</v>
      </c>
      <c r="B246" s="87" t="s">
        <v>63</v>
      </c>
      <c r="C246" s="86" t="s">
        <v>716</v>
      </c>
      <c r="D246" s="86" t="s">
        <v>846</v>
      </c>
      <c r="E246" s="86" t="s">
        <v>733</v>
      </c>
      <c r="F246" s="86"/>
      <c r="G246" s="88" t="s">
        <v>667</v>
      </c>
      <c r="H246" s="89" t="n">
        <v>1</v>
      </c>
      <c r="I246" s="90" t="n">
        <f aca="false">SUMIF(L:L,$L246,M:M)</f>
        <v>2.96</v>
      </c>
      <c r="J246" s="90" t="n">
        <f aca="false">TRUNC(H246*I246,2)</f>
        <v>2.96</v>
      </c>
      <c r="L246" s="63" t="n">
        <f aca="false">IF(AND(A247&lt;&gt;"",A246=""),L245+1,L245)</f>
        <v>14</v>
      </c>
      <c r="M246" s="80" t="str">
        <f aca="false">IF(OR(A246="Insumo",A246="Composição Auxiliar"),J246,"")</f>
        <v/>
      </c>
      <c r="N246" s="81" t="str">
        <f aca="false">IF(ISNUMBER(SEARCH("COM ENCARGOS COMPLEMENTARES",D246)),J246,"")</f>
        <v/>
      </c>
      <c r="O246" s="81" t="str">
        <f aca="false">IF(N246&lt;&gt;"","",M246)</f>
        <v/>
      </c>
      <c r="P246" s="82" t="str">
        <f aca="false">IF(A246="Composição",A245,"")</f>
        <v> 1.4.3 </v>
      </c>
      <c r="Q246" s="81" t="n">
        <f aca="false">IF(P246&lt;&gt;"",SUMIF(L246:L330,L246,N246:N330),"")</f>
        <v>1.89</v>
      </c>
      <c r="R246" s="81" t="n">
        <f aca="false">IF(P246&lt;&gt;"",SUMIF(L246:L330,L246,O246:O330),"")</f>
        <v>1.07</v>
      </c>
    </row>
    <row r="247" customFormat="false" ht="25.5" hidden="false" customHeight="true" outlineLevel="0" collapsed="false">
      <c r="A247" s="91" t="s">
        <v>668</v>
      </c>
      <c r="B247" s="92" t="s">
        <v>677</v>
      </c>
      <c r="C247" s="91" t="s">
        <v>664</v>
      </c>
      <c r="D247" s="91" t="s">
        <v>678</v>
      </c>
      <c r="E247" s="91" t="s">
        <v>671</v>
      </c>
      <c r="F247" s="91"/>
      <c r="G247" s="93" t="s">
        <v>672</v>
      </c>
      <c r="H247" s="94" t="n">
        <v>0.1</v>
      </c>
      <c r="I247" s="95" t="n">
        <f aca="false">SUMIFS('ANALÍTICA AUXILIARES'!J:J,'ANALÍTICA AUXILIARES'!A:A,"Composição",'ANALÍTICA AUXILIARES'!B:B,$B247)</f>
        <v>18.93</v>
      </c>
      <c r="J247" s="95" t="n">
        <f aca="false">TRUNC(H247*I247,2)</f>
        <v>1.89</v>
      </c>
      <c r="L247" s="63" t="n">
        <f aca="false">IF(AND(A248&lt;&gt;"",A247=""),L246+1,L246)</f>
        <v>14</v>
      </c>
      <c r="M247" s="80" t="n">
        <f aca="false">IF(OR(A247="Insumo",A247="Composição Auxiliar"),J247,"")</f>
        <v>1.89</v>
      </c>
      <c r="N247" s="81" t="n">
        <f aca="false">IF(ISNUMBER(SEARCH("COM ENCARGOS COMPLEMENTARES",D247)),J247,"")</f>
        <v>1.89</v>
      </c>
      <c r="O247" s="81" t="str">
        <f aca="false">IF(N247&lt;&gt;"","",M247)</f>
        <v/>
      </c>
      <c r="P247" s="82" t="str">
        <f aca="false">IF(A247="Composição",A246,"")</f>
        <v/>
      </c>
      <c r="Q247" s="81" t="str">
        <f aca="false">IF(P247&lt;&gt;"",SUMIF(L247:L331,L247,N247:N331),"")</f>
        <v/>
      </c>
      <c r="R247" s="81" t="str">
        <f aca="false">IF(P247&lt;&gt;"",SUMIF(L247:L331,L247,O247:O331),"")</f>
        <v/>
      </c>
    </row>
    <row r="248" customFormat="false" ht="14.25" hidden="false" customHeight="false" outlineLevel="0" collapsed="false">
      <c r="A248" s="96" t="s">
        <v>679</v>
      </c>
      <c r="B248" s="97" t="s">
        <v>847</v>
      </c>
      <c r="C248" s="96" t="str">
        <f aca="false">VLOOKUP(B248,INSUMOS!$A:$I,2,0)</f>
        <v>SINAPI</v>
      </c>
      <c r="D248" s="96" t="str">
        <f aca="false">VLOOKUP(B248,INSUMOS!$A:$I,3,0)</f>
        <v>FITA CREPE ROLO DE 25 MM X 50 M</v>
      </c>
      <c r="E248" s="98" t="str">
        <f aca="false">VLOOKUP(B248,INSUMOS!$A:$I,4,0)</f>
        <v>Material</v>
      </c>
      <c r="F248" s="98"/>
      <c r="G248" s="99" t="str">
        <f aca="false">VLOOKUP(B248,INSUMOS!$A:$I,5,0)</f>
        <v>UN</v>
      </c>
      <c r="H248" s="100" t="n">
        <v>0.02</v>
      </c>
      <c r="I248" s="101" t="n">
        <f aca="false">VLOOKUP(B248,INSUMOS!$A:$I,8,0)</f>
        <v>12.41</v>
      </c>
      <c r="J248" s="101" t="n">
        <f aca="false">TRUNC(H248*I248,2)</f>
        <v>0.24</v>
      </c>
      <c r="L248" s="63" t="n">
        <f aca="false">IF(AND(A249&lt;&gt;"",A248=""),L247+1,L247)</f>
        <v>14</v>
      </c>
      <c r="M248" s="80" t="n">
        <f aca="false">IF(OR(A248="Insumo",A248="Composição Auxiliar"),J248,"")</f>
        <v>0.24</v>
      </c>
      <c r="N248" s="81" t="str">
        <f aca="false">IF(ISNUMBER(SEARCH("COM ENCARGOS COMPLEMENTARES",D248)),J248,"")</f>
        <v/>
      </c>
      <c r="O248" s="81" t="n">
        <f aca="false">IF(N248&lt;&gt;"","",M248)</f>
        <v>0.24</v>
      </c>
      <c r="P248" s="82" t="str">
        <f aca="false">IF(A248="Composição",A247,"")</f>
        <v/>
      </c>
      <c r="Q248" s="81" t="str">
        <f aca="false">IF(P248&lt;&gt;"",SUMIF(L248:L332,L248,N248:N332),"")</f>
        <v/>
      </c>
      <c r="R248" s="81" t="str">
        <f aca="false">IF(P248&lt;&gt;"",SUMIF(L248:L332,L248,O248:O332),"")</f>
        <v/>
      </c>
    </row>
    <row r="249" customFormat="false" ht="14.25" hidden="false" customHeight="false" outlineLevel="0" collapsed="false">
      <c r="A249" s="96" t="s">
        <v>679</v>
      </c>
      <c r="B249" s="97" t="s">
        <v>848</v>
      </c>
      <c r="C249" s="96" t="str">
        <f aca="false">VLOOKUP(B249,INSUMOS!$A:$I,2,0)</f>
        <v>IOPES</v>
      </c>
      <c r="D249" s="96" t="str">
        <f aca="false">VLOOKUP(B249,INSUMOS!$A:$I,3,0)</f>
        <v>LONA PLASTICA PRETA 80 MICRAS (LABOR)</v>
      </c>
      <c r="E249" s="98" t="str">
        <f aca="false">VLOOKUP(B249,INSUMOS!$A:$I,4,0)</f>
        <v>Material</v>
      </c>
      <c r="F249" s="98"/>
      <c r="G249" s="99" t="str">
        <f aca="false">VLOOKUP(B249,INSUMOS!$A:$I,5,0)</f>
        <v>m²</v>
      </c>
      <c r="H249" s="100" t="n">
        <v>1.1</v>
      </c>
      <c r="I249" s="101" t="n">
        <f aca="false">VLOOKUP(B249,INSUMOS!$A:$I,8,0)</f>
        <v>0.76</v>
      </c>
      <c r="J249" s="101" t="n">
        <f aca="false">TRUNC(H249*I249,2)</f>
        <v>0.83</v>
      </c>
      <c r="L249" s="63" t="n">
        <f aca="false">IF(AND(A250&lt;&gt;"",A249=""),L248+1,L248)</f>
        <v>14</v>
      </c>
      <c r="M249" s="80" t="n">
        <f aca="false">IF(OR(A249="Insumo",A249="Composição Auxiliar"),J249,"")</f>
        <v>0.83</v>
      </c>
      <c r="N249" s="81" t="str">
        <f aca="false">IF(ISNUMBER(SEARCH("COM ENCARGOS COMPLEMENTARES",D249)),J249,"")</f>
        <v/>
      </c>
      <c r="O249" s="81" t="n">
        <f aca="false">IF(N249&lt;&gt;"","",M249)</f>
        <v>0.83</v>
      </c>
      <c r="P249" s="82" t="str">
        <f aca="false">IF(A249="Composição",A248,"")</f>
        <v/>
      </c>
      <c r="Q249" s="81" t="str">
        <f aca="false">IF(P249&lt;&gt;"",SUMIF(L249:L333,L249,N249:N333),"")</f>
        <v/>
      </c>
      <c r="R249" s="81" t="str">
        <f aca="false">IF(P249&lt;&gt;"",SUMIF(L249:L333,L249,O249:O333),"")</f>
        <v/>
      </c>
    </row>
    <row r="250" customFormat="false" ht="14.25" hidden="false" customHeight="false" outlineLevel="0" collapsed="false">
      <c r="A250" s="102"/>
      <c r="B250" s="102"/>
      <c r="C250" s="102"/>
      <c r="D250" s="102"/>
      <c r="E250" s="102"/>
      <c r="F250" s="103"/>
      <c r="G250" s="102"/>
      <c r="H250" s="103"/>
      <c r="I250" s="102"/>
      <c r="J250" s="103"/>
      <c r="L250" s="63" t="n">
        <f aca="false">IF(AND(A251&lt;&gt;"",A250=""),L249+1,L249)</f>
        <v>14</v>
      </c>
      <c r="M250" s="80" t="str">
        <f aca="false">IF(OR(A250="Insumo",A250="Composição Auxiliar"),J250,"")</f>
        <v/>
      </c>
      <c r="N250" s="81" t="str">
        <f aca="false">IF(ISNUMBER(SEARCH("COM ENCARGOS COMPLEMENTARES",D250)),J250,"")</f>
        <v/>
      </c>
      <c r="O250" s="81" t="str">
        <f aca="false">IF(N250&lt;&gt;"","",M250)</f>
        <v/>
      </c>
      <c r="P250" s="82" t="str">
        <f aca="false">IF(A250="Composição",A249,"")</f>
        <v/>
      </c>
      <c r="Q250" s="81" t="str">
        <f aca="false">IF(P250&lt;&gt;"",SUMIF(L250:L334,L250,N250:N334),"")</f>
        <v/>
      </c>
      <c r="R250" s="81" t="str">
        <f aca="false">IF(P250&lt;&gt;"",SUMIF(L250:L334,L250,O250:O334),"")</f>
        <v/>
      </c>
    </row>
    <row r="251" customFormat="false" ht="14.25" hidden="false" customHeight="true" outlineLevel="0" collapsed="false">
      <c r="A251" s="102"/>
      <c r="B251" s="102"/>
      <c r="C251" s="102"/>
      <c r="D251" s="102"/>
      <c r="E251" s="102"/>
      <c r="F251" s="103"/>
      <c r="G251" s="102"/>
      <c r="H251" s="104" t="s">
        <v>684</v>
      </c>
      <c r="I251" s="104"/>
      <c r="J251" s="103" t="n">
        <f aca="false">TRUNC(SUMIF(L:L,$L251,M:M)*(1+$J$9),2)</f>
        <v>3.84</v>
      </c>
      <c r="L251" s="63" t="n">
        <f aca="false">IF(AND(A252&lt;&gt;"",A251=""),L250+1,L250)</f>
        <v>14</v>
      </c>
      <c r="M251" s="80" t="str">
        <f aca="false">IF(OR(A251="Insumo",A251="Composição Auxiliar"),J251,"")</f>
        <v/>
      </c>
      <c r="N251" s="81" t="str">
        <f aca="false">IF(ISNUMBER(SEARCH("COM ENCARGOS COMPLEMENTARES",D251)),J251,"")</f>
        <v/>
      </c>
      <c r="O251" s="81" t="str">
        <f aca="false">IF(N251&lt;&gt;"","",M251)</f>
        <v/>
      </c>
      <c r="P251" s="82" t="str">
        <f aca="false">IF(A251="Composição",A250,"")</f>
        <v/>
      </c>
      <c r="Q251" s="81" t="str">
        <f aca="false">IF(P251&lt;&gt;"",SUMIF(L251:L335,L251,N251:N335),"")</f>
        <v/>
      </c>
      <c r="R251" s="81" t="str">
        <f aca="false">IF(P251&lt;&gt;"",SUMIF(L251:L335,L251,O251:O335),"")</f>
        <v/>
      </c>
    </row>
    <row r="252" customFormat="false" ht="15" hidden="false" customHeight="false" outlineLevel="0" collapsed="false">
      <c r="A252" s="105"/>
      <c r="B252" s="105"/>
      <c r="C252" s="105"/>
      <c r="D252" s="105"/>
      <c r="E252" s="105"/>
      <c r="F252" s="105"/>
      <c r="G252" s="105" t="s">
        <v>685</v>
      </c>
      <c r="H252" s="106" t="s">
        <v>849</v>
      </c>
      <c r="I252" s="105" t="s">
        <v>687</v>
      </c>
      <c r="J252" s="107" t="n">
        <f aca="false">TRUNC(J251*H252,2)</f>
        <v>1920</v>
      </c>
      <c r="L252" s="63" t="n">
        <f aca="false">IF(AND(A253&lt;&gt;"",A252=""),L251+1,L251)</f>
        <v>14</v>
      </c>
      <c r="M252" s="80" t="str">
        <f aca="false">IF(OR(A252="Insumo",A252="Composição Auxiliar"),J252,"")</f>
        <v/>
      </c>
      <c r="N252" s="81" t="str">
        <f aca="false">IF(ISNUMBER(SEARCH("COM ENCARGOS COMPLEMENTARES",D252)),J252,"")</f>
        <v/>
      </c>
      <c r="O252" s="81" t="str">
        <f aca="false">IF(N252&lt;&gt;"","",M252)</f>
        <v/>
      </c>
      <c r="P252" s="82" t="str">
        <f aca="false">IF(A252="Composição",A251,"")</f>
        <v/>
      </c>
      <c r="Q252" s="81" t="str">
        <f aca="false">IF(P252&lt;&gt;"",SUMIF(L252:L336,L252,N252:N336),"")</f>
        <v/>
      </c>
      <c r="R252" s="81" t="str">
        <f aca="false">IF(P252&lt;&gt;"",SUMIF(L252:L336,L252,O252:O336),"")</f>
        <v/>
      </c>
    </row>
    <row r="253" customFormat="false" ht="15" hidden="false" customHeight="false" outlineLevel="0" collapsed="false">
      <c r="A253" s="108"/>
      <c r="B253" s="108"/>
      <c r="C253" s="108"/>
      <c r="D253" s="108"/>
      <c r="E253" s="108"/>
      <c r="F253" s="108"/>
      <c r="G253" s="108"/>
      <c r="H253" s="108"/>
      <c r="I253" s="108"/>
      <c r="J253" s="108"/>
      <c r="L253" s="63" t="n">
        <f aca="false">IF(AND(A254&lt;&gt;"",A253=""),L252+1,L252)</f>
        <v>15</v>
      </c>
      <c r="M253" s="80" t="str">
        <f aca="false">IF(OR(A253="Insumo",A253="Composição Auxiliar"),J253,"")</f>
        <v/>
      </c>
      <c r="N253" s="81" t="str">
        <f aca="false">IF(ISNUMBER(SEARCH("COM ENCARGOS COMPLEMENTARES",D253)),J253,"")</f>
        <v/>
      </c>
      <c r="O253" s="81" t="str">
        <f aca="false">IF(N253&lt;&gt;"","",M253)</f>
        <v/>
      </c>
      <c r="P253" s="82" t="str">
        <f aca="false">IF(A253="Composição",A252,"")</f>
        <v/>
      </c>
      <c r="Q253" s="81" t="str">
        <f aca="false">IF(P253&lt;&gt;"",SUMIF(L253:L337,L253,N253:N337),"")</f>
        <v/>
      </c>
      <c r="R253" s="81" t="str">
        <f aca="false">IF(P253&lt;&gt;"",SUMIF(L253:L337,L253,O253:O337),"")</f>
        <v/>
      </c>
    </row>
    <row r="254" customFormat="false" ht="14.25" hidden="false" customHeight="false" outlineLevel="0" collapsed="false">
      <c r="A254" s="76" t="s">
        <v>64</v>
      </c>
      <c r="B254" s="76"/>
      <c r="C254" s="76"/>
      <c r="D254" s="76" t="s">
        <v>65</v>
      </c>
      <c r="E254" s="76"/>
      <c r="F254" s="76"/>
      <c r="G254" s="76"/>
      <c r="H254" s="77"/>
      <c r="I254" s="76"/>
      <c r="J254" s="78"/>
      <c r="L254" s="63" t="n">
        <f aca="false">IF(AND(A255&lt;&gt;"",A254=""),L253+1,L253)</f>
        <v>15</v>
      </c>
      <c r="M254" s="80" t="str">
        <f aca="false">IF(OR(A254="Insumo",A254="Composição Auxiliar"),J254,"")</f>
        <v/>
      </c>
      <c r="N254" s="81" t="str">
        <f aca="false">IF(ISNUMBER(SEARCH("COM ENCARGOS COMPLEMENTARES",D254)),J254,"")</f>
        <v/>
      </c>
      <c r="O254" s="81" t="str">
        <f aca="false">IF(N254&lt;&gt;"","",M254)</f>
        <v/>
      </c>
      <c r="P254" s="82" t="str">
        <f aca="false">IF(A254="Composição",A253,"")</f>
        <v/>
      </c>
      <c r="Q254" s="81" t="str">
        <f aca="false">IF(P254&lt;&gt;"",SUMIF(L254:L338,L254,N254:N338),"")</f>
        <v/>
      </c>
      <c r="R254" s="81" t="str">
        <f aca="false">IF(P254&lt;&gt;"",SUMIF(L254:L338,L254,O254:O338),"")</f>
        <v/>
      </c>
    </row>
    <row r="255" customFormat="false" ht="15" hidden="false" customHeight="true" outlineLevel="0" collapsed="false">
      <c r="A255" s="83" t="s">
        <v>66</v>
      </c>
      <c r="B255" s="84" t="s">
        <v>655</v>
      </c>
      <c r="C255" s="83" t="s">
        <v>656</v>
      </c>
      <c r="D255" s="83" t="s">
        <v>657</v>
      </c>
      <c r="E255" s="83" t="s">
        <v>658</v>
      </c>
      <c r="F255" s="83"/>
      <c r="G255" s="85" t="s">
        <v>659</v>
      </c>
      <c r="H255" s="84" t="s">
        <v>660</v>
      </c>
      <c r="I255" s="84" t="s">
        <v>661</v>
      </c>
      <c r="J255" s="84" t="s">
        <v>662</v>
      </c>
      <c r="L255" s="63" t="n">
        <f aca="false">IF(AND(A256&lt;&gt;"",A255=""),L254+1,L254)</f>
        <v>15</v>
      </c>
      <c r="M255" s="80" t="str">
        <f aca="false">IF(OR(A255="Insumo",A255="Composição Auxiliar"),J255,"")</f>
        <v/>
      </c>
      <c r="N255" s="81" t="str">
        <f aca="false">IF(ISNUMBER(SEARCH("COM ENCARGOS COMPLEMENTARES",D255)),J255,"")</f>
        <v/>
      </c>
      <c r="O255" s="81" t="str">
        <f aca="false">IF(N255&lt;&gt;"","",M255)</f>
        <v/>
      </c>
      <c r="P255" s="82" t="str">
        <f aca="false">IF(A255="Composição",A254,"")</f>
        <v/>
      </c>
      <c r="Q255" s="81" t="str">
        <f aca="false">IF(P255&lt;&gt;"",SUMIF(L255:L339,L255,N255:N339),"")</f>
        <v/>
      </c>
      <c r="R255" s="81" t="str">
        <f aca="false">IF(P255&lt;&gt;"",SUMIF(L255:L339,L255,O255:O339),"")</f>
        <v/>
      </c>
    </row>
    <row r="256" customFormat="false" ht="25.5" hidden="false" customHeight="true" outlineLevel="0" collapsed="false">
      <c r="A256" s="86" t="s">
        <v>663</v>
      </c>
      <c r="B256" s="87" t="s">
        <v>67</v>
      </c>
      <c r="C256" s="86" t="s">
        <v>664</v>
      </c>
      <c r="D256" s="86" t="s">
        <v>850</v>
      </c>
      <c r="E256" s="86" t="s">
        <v>851</v>
      </c>
      <c r="F256" s="86"/>
      <c r="G256" s="88" t="s">
        <v>676</v>
      </c>
      <c r="H256" s="89" t="n">
        <v>1</v>
      </c>
      <c r="I256" s="90" t="n">
        <f aca="false">SUMIF(L:L,$L256,M:M)</f>
        <v>49.32</v>
      </c>
      <c r="J256" s="90" t="n">
        <f aca="false">TRUNC(H256*I256,2)</f>
        <v>49.32</v>
      </c>
      <c r="L256" s="63" t="n">
        <f aca="false">IF(AND(A257&lt;&gt;"",A256=""),L255+1,L255)</f>
        <v>15</v>
      </c>
      <c r="M256" s="80" t="str">
        <f aca="false">IF(OR(A256="Insumo",A256="Composição Auxiliar"),J256,"")</f>
        <v/>
      </c>
      <c r="N256" s="81" t="str">
        <f aca="false">IF(ISNUMBER(SEARCH("COM ENCARGOS COMPLEMENTARES",D256)),J256,"")</f>
        <v/>
      </c>
      <c r="O256" s="81" t="str">
        <f aca="false">IF(N256&lt;&gt;"","",M256)</f>
        <v/>
      </c>
      <c r="P256" s="82" t="str">
        <f aca="false">IF(A256="Composição",A255,"")</f>
        <v> 1.5.1 </v>
      </c>
      <c r="Q256" s="81" t="n">
        <f aca="false">IF(P256&lt;&gt;"",SUMIF(L256:L340,L256,N256:N340),"")</f>
        <v>49.32</v>
      </c>
      <c r="R256" s="81" t="n">
        <f aca="false">IF(P256&lt;&gt;"",SUMIF(L256:L340,L256,O256:O340),"")</f>
        <v>0</v>
      </c>
    </row>
    <row r="257" customFormat="false" ht="25.5" hidden="false" customHeight="true" outlineLevel="0" collapsed="false">
      <c r="A257" s="91" t="s">
        <v>668</v>
      </c>
      <c r="B257" s="92" t="s">
        <v>677</v>
      </c>
      <c r="C257" s="91" t="s">
        <v>664</v>
      </c>
      <c r="D257" s="91" t="s">
        <v>678</v>
      </c>
      <c r="E257" s="91" t="s">
        <v>671</v>
      </c>
      <c r="F257" s="91"/>
      <c r="G257" s="93" t="s">
        <v>672</v>
      </c>
      <c r="H257" s="94" t="n">
        <v>2.3248</v>
      </c>
      <c r="I257" s="95" t="n">
        <f aca="false">SUMIFS('ANALÍTICA AUXILIARES'!J:J,'ANALÍTICA AUXILIARES'!A:A,"Composição",'ANALÍTICA AUXILIARES'!B:B,$B257)</f>
        <v>18.93</v>
      </c>
      <c r="J257" s="95" t="n">
        <f aca="false">TRUNC(H257*I257,2)</f>
        <v>44</v>
      </c>
      <c r="L257" s="63" t="n">
        <f aca="false">IF(AND(A258&lt;&gt;"",A257=""),L256+1,L256)</f>
        <v>15</v>
      </c>
      <c r="M257" s="80" t="n">
        <f aca="false">IF(OR(A257="Insumo",A257="Composição Auxiliar"),J257,"")</f>
        <v>44</v>
      </c>
      <c r="N257" s="81" t="n">
        <f aca="false">IF(ISNUMBER(SEARCH("COM ENCARGOS COMPLEMENTARES",D257)),J257,"")</f>
        <v>44</v>
      </c>
      <c r="O257" s="81" t="str">
        <f aca="false">IF(N257&lt;&gt;"","",M257)</f>
        <v/>
      </c>
      <c r="P257" s="82" t="str">
        <f aca="false">IF(A257="Composição",A256,"")</f>
        <v/>
      </c>
      <c r="Q257" s="81" t="str">
        <f aca="false">IF(P257&lt;&gt;"",SUMIF(L257:L341,L257,N257:N341),"")</f>
        <v/>
      </c>
      <c r="R257" s="81" t="str">
        <f aca="false">IF(P257&lt;&gt;"",SUMIF(L257:L341,L257,O257:O341),"")</f>
        <v/>
      </c>
    </row>
    <row r="258" customFormat="false" ht="25.5" hidden="false" customHeight="true" outlineLevel="0" collapsed="false">
      <c r="A258" s="91" t="s">
        <v>668</v>
      </c>
      <c r="B258" s="92" t="s">
        <v>819</v>
      </c>
      <c r="C258" s="91" t="s">
        <v>664</v>
      </c>
      <c r="D258" s="91" t="s">
        <v>820</v>
      </c>
      <c r="E258" s="91" t="s">
        <v>671</v>
      </c>
      <c r="F258" s="91"/>
      <c r="G258" s="93" t="s">
        <v>672</v>
      </c>
      <c r="H258" s="94" t="n">
        <v>0.225</v>
      </c>
      <c r="I258" s="95" t="n">
        <f aca="false">SUMIFS('ANALÍTICA AUXILIARES'!J:J,'ANALÍTICA AUXILIARES'!A:A,"Composição",'ANALÍTICA AUXILIARES'!B:B,$B258)</f>
        <v>23.68</v>
      </c>
      <c r="J258" s="95" t="n">
        <f aca="false">TRUNC(H258*I258,2)</f>
        <v>5.32</v>
      </c>
      <c r="L258" s="63" t="n">
        <f aca="false">IF(AND(A259&lt;&gt;"",A258=""),L257+1,L257)</f>
        <v>15</v>
      </c>
      <c r="M258" s="80" t="n">
        <f aca="false">IF(OR(A258="Insumo",A258="Composição Auxiliar"),J258,"")</f>
        <v>5.32</v>
      </c>
      <c r="N258" s="81" t="n">
        <f aca="false">IF(ISNUMBER(SEARCH("COM ENCARGOS COMPLEMENTARES",D258)),J258,"")</f>
        <v>5.32</v>
      </c>
      <c r="O258" s="81" t="str">
        <f aca="false">IF(N258&lt;&gt;"","",M258)</f>
        <v/>
      </c>
      <c r="P258" s="82" t="str">
        <f aca="false">IF(A258="Composição",A257,"")</f>
        <v/>
      </c>
      <c r="Q258" s="81" t="str">
        <f aca="false">IF(P258&lt;&gt;"",SUMIF(L258:L342,L258,N258:N342),"")</f>
        <v/>
      </c>
      <c r="R258" s="81" t="str">
        <f aca="false">IF(P258&lt;&gt;"",SUMIF(L258:L342,L258,O258:O342),"")</f>
        <v/>
      </c>
    </row>
    <row r="259" customFormat="false" ht="14.25" hidden="false" customHeight="false" outlineLevel="0" collapsed="false">
      <c r="A259" s="102"/>
      <c r="B259" s="102"/>
      <c r="C259" s="102"/>
      <c r="D259" s="102"/>
      <c r="E259" s="102"/>
      <c r="F259" s="103"/>
      <c r="G259" s="102"/>
      <c r="H259" s="103"/>
      <c r="I259" s="102"/>
      <c r="J259" s="103"/>
      <c r="L259" s="63" t="n">
        <f aca="false">IF(AND(A260&lt;&gt;"",A259=""),L258+1,L258)</f>
        <v>15</v>
      </c>
      <c r="M259" s="80" t="str">
        <f aca="false">IF(OR(A259="Insumo",A259="Composição Auxiliar"),J259,"")</f>
        <v/>
      </c>
      <c r="N259" s="81" t="str">
        <f aca="false">IF(ISNUMBER(SEARCH("COM ENCARGOS COMPLEMENTARES",D259)),J259,"")</f>
        <v/>
      </c>
      <c r="O259" s="81" t="str">
        <f aca="false">IF(N259&lt;&gt;"","",M259)</f>
        <v/>
      </c>
      <c r="P259" s="82" t="str">
        <f aca="false">IF(A259="Composição",A258,"")</f>
        <v/>
      </c>
      <c r="Q259" s="81" t="str">
        <f aca="false">IF(P259&lt;&gt;"",SUMIF(L259:L343,L259,N259:N343),"")</f>
        <v/>
      </c>
      <c r="R259" s="81" t="str">
        <f aca="false">IF(P259&lt;&gt;"",SUMIF(L259:L343,L259,O259:O343),"")</f>
        <v/>
      </c>
    </row>
    <row r="260" customFormat="false" ht="14.25" hidden="false" customHeight="true" outlineLevel="0" collapsed="false">
      <c r="A260" s="102"/>
      <c r="B260" s="102"/>
      <c r="C260" s="102"/>
      <c r="D260" s="102"/>
      <c r="E260" s="102"/>
      <c r="F260" s="103"/>
      <c r="G260" s="102"/>
      <c r="H260" s="104" t="s">
        <v>684</v>
      </c>
      <c r="I260" s="104"/>
      <c r="J260" s="103" t="n">
        <f aca="false">TRUNC(SUMIF(L:L,$L260,M:M)*(1+$J$9),2)</f>
        <v>64.01</v>
      </c>
      <c r="L260" s="63" t="n">
        <f aca="false">IF(AND(A261&lt;&gt;"",A260=""),L259+1,L259)</f>
        <v>15</v>
      </c>
      <c r="M260" s="80" t="str">
        <f aca="false">IF(OR(A260="Insumo",A260="Composição Auxiliar"),J260,"")</f>
        <v/>
      </c>
      <c r="N260" s="81" t="str">
        <f aca="false">IF(ISNUMBER(SEARCH("COM ENCARGOS COMPLEMENTARES",D260)),J260,"")</f>
        <v/>
      </c>
      <c r="O260" s="81" t="str">
        <f aca="false">IF(N260&lt;&gt;"","",M260)</f>
        <v/>
      </c>
      <c r="P260" s="82" t="str">
        <f aca="false">IF(A260="Composição",A259,"")</f>
        <v/>
      </c>
      <c r="Q260" s="81" t="str">
        <f aca="false">IF(P260&lt;&gt;"",SUMIF(L260:L344,L260,N260:N344),"")</f>
        <v/>
      </c>
      <c r="R260" s="81" t="str">
        <f aca="false">IF(P260&lt;&gt;"",SUMIF(L260:L344,L260,O260:O344),"")</f>
        <v/>
      </c>
    </row>
    <row r="261" customFormat="false" ht="15" hidden="false" customHeight="false" outlineLevel="0" collapsed="false">
      <c r="A261" s="105"/>
      <c r="B261" s="105"/>
      <c r="C261" s="105"/>
      <c r="D261" s="105"/>
      <c r="E261" s="105"/>
      <c r="F261" s="105"/>
      <c r="G261" s="105" t="s">
        <v>685</v>
      </c>
      <c r="H261" s="106" t="s">
        <v>852</v>
      </c>
      <c r="I261" s="105" t="s">
        <v>687</v>
      </c>
      <c r="J261" s="107" t="n">
        <f aca="false">TRUNC(J260*H261,2)</f>
        <v>262.44</v>
      </c>
      <c r="L261" s="63" t="n">
        <f aca="false">IF(AND(A262&lt;&gt;"",A261=""),L260+1,L260)</f>
        <v>15</v>
      </c>
      <c r="M261" s="80" t="str">
        <f aca="false">IF(OR(A261="Insumo",A261="Composição Auxiliar"),J261,"")</f>
        <v/>
      </c>
      <c r="N261" s="81" t="str">
        <f aca="false">IF(ISNUMBER(SEARCH("COM ENCARGOS COMPLEMENTARES",D261)),J261,"")</f>
        <v/>
      </c>
      <c r="O261" s="81" t="str">
        <f aca="false">IF(N261&lt;&gt;"","",M261)</f>
        <v/>
      </c>
      <c r="P261" s="82" t="str">
        <f aca="false">IF(A261="Composição",A260,"")</f>
        <v/>
      </c>
      <c r="Q261" s="81" t="str">
        <f aca="false">IF(P261&lt;&gt;"",SUMIF(L261:L345,L261,N261:N345),"")</f>
        <v/>
      </c>
      <c r="R261" s="81" t="str">
        <f aca="false">IF(P261&lt;&gt;"",SUMIF(L261:L345,L261,O261:O345),"")</f>
        <v/>
      </c>
    </row>
    <row r="262" customFormat="false" ht="15" hidden="false" customHeight="false" outlineLevel="0" collapsed="false">
      <c r="A262" s="108"/>
      <c r="B262" s="108"/>
      <c r="C262" s="108"/>
      <c r="D262" s="108"/>
      <c r="E262" s="108"/>
      <c r="F262" s="108"/>
      <c r="G262" s="108"/>
      <c r="H262" s="108"/>
      <c r="I262" s="108"/>
      <c r="J262" s="108"/>
      <c r="L262" s="63" t="n">
        <f aca="false">IF(AND(A263&lt;&gt;"",A262=""),L261+1,L261)</f>
        <v>16</v>
      </c>
      <c r="M262" s="80" t="str">
        <f aca="false">IF(OR(A262="Insumo",A262="Composição Auxiliar"),J262,"")</f>
        <v/>
      </c>
      <c r="N262" s="81" t="str">
        <f aca="false">IF(ISNUMBER(SEARCH("COM ENCARGOS COMPLEMENTARES",D262)),J262,"")</f>
        <v/>
      </c>
      <c r="O262" s="81" t="str">
        <f aca="false">IF(N262&lt;&gt;"","",M262)</f>
        <v/>
      </c>
      <c r="P262" s="82" t="str">
        <f aca="false">IF(A262="Composição",A261,"")</f>
        <v/>
      </c>
      <c r="Q262" s="81" t="str">
        <f aca="false">IF(P262&lt;&gt;"",SUMIF(L262:L346,L262,N262:N346),"")</f>
        <v/>
      </c>
      <c r="R262" s="81" t="str">
        <f aca="false">IF(P262&lt;&gt;"",SUMIF(L262:L346,L262,O262:O346),"")</f>
        <v/>
      </c>
    </row>
    <row r="263" customFormat="false" ht="14.25" hidden="false" customHeight="false" outlineLevel="0" collapsed="false">
      <c r="A263" s="76" t="s">
        <v>68</v>
      </c>
      <c r="B263" s="76"/>
      <c r="C263" s="76"/>
      <c r="D263" s="76" t="s">
        <v>69</v>
      </c>
      <c r="E263" s="76"/>
      <c r="F263" s="76"/>
      <c r="G263" s="76"/>
      <c r="H263" s="77"/>
      <c r="I263" s="76"/>
      <c r="J263" s="78"/>
      <c r="L263" s="63" t="n">
        <f aca="false">IF(AND(A264&lt;&gt;"",A263=""),L262+1,L262)</f>
        <v>16</v>
      </c>
      <c r="M263" s="80" t="str">
        <f aca="false">IF(OR(A263="Insumo",A263="Composição Auxiliar"),J263,"")</f>
        <v/>
      </c>
      <c r="N263" s="81" t="str">
        <f aca="false">IF(ISNUMBER(SEARCH("COM ENCARGOS COMPLEMENTARES",D263)),J263,"")</f>
        <v/>
      </c>
      <c r="O263" s="81" t="str">
        <f aca="false">IF(N263&lt;&gt;"","",M263)</f>
        <v/>
      </c>
      <c r="P263" s="82" t="str">
        <f aca="false">IF(A263="Composição",A262,"")</f>
        <v/>
      </c>
      <c r="Q263" s="81" t="str">
        <f aca="false">IF(P263&lt;&gt;"",SUMIF(L263:L347,L263,N263:N347),"")</f>
        <v/>
      </c>
      <c r="R263" s="81" t="str">
        <f aca="false">IF(P263&lt;&gt;"",SUMIF(L263:L347,L263,O263:O347),"")</f>
        <v/>
      </c>
    </row>
    <row r="264" customFormat="false" ht="14.25" hidden="false" customHeight="false" outlineLevel="0" collapsed="false">
      <c r="A264" s="76" t="s">
        <v>70</v>
      </c>
      <c r="B264" s="76"/>
      <c r="C264" s="76"/>
      <c r="D264" s="76" t="s">
        <v>71</v>
      </c>
      <c r="E264" s="76"/>
      <c r="F264" s="76"/>
      <c r="G264" s="76"/>
      <c r="H264" s="77"/>
      <c r="I264" s="76"/>
      <c r="J264" s="78"/>
      <c r="L264" s="63" t="n">
        <f aca="false">IF(AND(A265&lt;&gt;"",A264=""),L263+1,L263)</f>
        <v>16</v>
      </c>
      <c r="M264" s="80" t="str">
        <f aca="false">IF(OR(A264="Insumo",A264="Composição Auxiliar"),J264,"")</f>
        <v/>
      </c>
      <c r="N264" s="81" t="str">
        <f aca="false">IF(ISNUMBER(SEARCH("COM ENCARGOS COMPLEMENTARES",D264)),J264,"")</f>
        <v/>
      </c>
      <c r="O264" s="81" t="str">
        <f aca="false">IF(N264&lt;&gt;"","",M264)</f>
        <v/>
      </c>
      <c r="P264" s="82" t="str">
        <f aca="false">IF(A264="Composição",A263,"")</f>
        <v/>
      </c>
      <c r="Q264" s="81" t="str">
        <f aca="false">IF(P264&lt;&gt;"",SUMIF(L264:L348,L264,N264:N348),"")</f>
        <v/>
      </c>
      <c r="R264" s="81" t="str">
        <f aca="false">IF(P264&lt;&gt;"",SUMIF(L264:L348,L264,O264:O348),"")</f>
        <v/>
      </c>
    </row>
    <row r="265" customFormat="false" ht="15" hidden="false" customHeight="true" outlineLevel="0" collapsed="false">
      <c r="A265" s="83" t="s">
        <v>72</v>
      </c>
      <c r="B265" s="84" t="s">
        <v>655</v>
      </c>
      <c r="C265" s="83" t="s">
        <v>656</v>
      </c>
      <c r="D265" s="83" t="s">
        <v>657</v>
      </c>
      <c r="E265" s="83" t="s">
        <v>658</v>
      </c>
      <c r="F265" s="83"/>
      <c r="G265" s="85" t="s">
        <v>659</v>
      </c>
      <c r="H265" s="84" t="s">
        <v>660</v>
      </c>
      <c r="I265" s="84" t="s">
        <v>661</v>
      </c>
      <c r="J265" s="84" t="s">
        <v>662</v>
      </c>
      <c r="L265" s="63" t="n">
        <f aca="false">IF(AND(A266&lt;&gt;"",A265=""),L264+1,L264)</f>
        <v>16</v>
      </c>
      <c r="M265" s="80" t="str">
        <f aca="false">IF(OR(A265="Insumo",A265="Composição Auxiliar"),J265,"")</f>
        <v/>
      </c>
      <c r="N265" s="81" t="str">
        <f aca="false">IF(ISNUMBER(SEARCH("COM ENCARGOS COMPLEMENTARES",D265)),J265,"")</f>
        <v/>
      </c>
      <c r="O265" s="81" t="str">
        <f aca="false">IF(N265&lt;&gt;"","",M265)</f>
        <v/>
      </c>
      <c r="P265" s="82" t="str">
        <f aca="false">IF(A265="Composição",A264,"")</f>
        <v/>
      </c>
      <c r="Q265" s="81" t="str">
        <f aca="false">IF(P265&lt;&gt;"",SUMIF(L265:L349,L265,N265:N349),"")</f>
        <v/>
      </c>
      <c r="R265" s="81" t="str">
        <f aca="false">IF(P265&lt;&gt;"",SUMIF(L265:L349,L265,O265:O349),"")</f>
        <v/>
      </c>
    </row>
    <row r="266" customFormat="false" ht="38.25" hidden="false" customHeight="true" outlineLevel="0" collapsed="false">
      <c r="A266" s="86" t="s">
        <v>663</v>
      </c>
      <c r="B266" s="87" t="s">
        <v>73</v>
      </c>
      <c r="C266" s="86" t="s">
        <v>664</v>
      </c>
      <c r="D266" s="86" t="s">
        <v>853</v>
      </c>
      <c r="E266" s="86" t="s">
        <v>671</v>
      </c>
      <c r="F266" s="86"/>
      <c r="G266" s="88" t="s">
        <v>667</v>
      </c>
      <c r="H266" s="89" t="n">
        <v>1</v>
      </c>
      <c r="I266" s="90" t="n">
        <f aca="false">SUMIF(L:L,$L266,M:M)</f>
        <v>10.12</v>
      </c>
      <c r="J266" s="90" t="n">
        <f aca="false">TRUNC(H266*I266,2)</f>
        <v>10.12</v>
      </c>
      <c r="L266" s="63" t="n">
        <f aca="false">IF(AND(A267&lt;&gt;"",A266=""),L265+1,L265)</f>
        <v>16</v>
      </c>
      <c r="M266" s="80" t="str">
        <f aca="false">IF(OR(A266="Insumo",A266="Composição Auxiliar"),J266,"")</f>
        <v/>
      </c>
      <c r="N266" s="81" t="str">
        <f aca="false">IF(ISNUMBER(SEARCH("COM ENCARGOS COMPLEMENTARES",D266)),J266,"")</f>
        <v/>
      </c>
      <c r="O266" s="81" t="str">
        <f aca="false">IF(N266&lt;&gt;"","",M266)</f>
        <v/>
      </c>
      <c r="P266" s="82" t="str">
        <f aca="false">IF(A266="Composição",A265,"")</f>
        <v> 2.1.1 </v>
      </c>
      <c r="Q266" s="81" t="n">
        <f aca="false">IF(P266&lt;&gt;"",SUMIF(L266:L350,L266,N266:N350),"")</f>
        <v>8.19</v>
      </c>
      <c r="R266" s="81" t="n">
        <f aca="false">IF(P266&lt;&gt;"",SUMIF(L266:L350,L266,O266:O350),"")</f>
        <v>1.93</v>
      </c>
    </row>
    <row r="267" customFormat="false" ht="25.5" hidden="false" customHeight="true" outlineLevel="0" collapsed="false">
      <c r="A267" s="91" t="s">
        <v>668</v>
      </c>
      <c r="B267" s="92" t="s">
        <v>854</v>
      </c>
      <c r="C267" s="91" t="s">
        <v>664</v>
      </c>
      <c r="D267" s="91" t="s">
        <v>855</v>
      </c>
      <c r="E267" s="91" t="s">
        <v>671</v>
      </c>
      <c r="F267" s="91"/>
      <c r="G267" s="93" t="s">
        <v>672</v>
      </c>
      <c r="H267" s="94" t="n">
        <v>0.2951</v>
      </c>
      <c r="I267" s="95" t="n">
        <f aca="false">SUMIFS('ANALÍTICA AUXILIARES'!J:J,'ANALÍTICA AUXILIARES'!A:A,"Composição",'ANALÍTICA AUXILIARES'!B:B,$B267)</f>
        <v>24</v>
      </c>
      <c r="J267" s="95" t="n">
        <f aca="false">TRUNC(H267*I267,2)</f>
        <v>7.08</v>
      </c>
      <c r="L267" s="63" t="n">
        <f aca="false">IF(AND(A268&lt;&gt;"",A267=""),L266+1,L266)</f>
        <v>16</v>
      </c>
      <c r="M267" s="80" t="n">
        <f aca="false">IF(OR(A267="Insumo",A267="Composição Auxiliar"),J267,"")</f>
        <v>7.08</v>
      </c>
      <c r="N267" s="81" t="n">
        <f aca="false">IF(ISNUMBER(SEARCH("COM ENCARGOS COMPLEMENTARES",D267)),J267,"")</f>
        <v>7.08</v>
      </c>
      <c r="O267" s="81" t="str">
        <f aca="false">IF(N267&lt;&gt;"","",M267)</f>
        <v/>
      </c>
      <c r="P267" s="82" t="str">
        <f aca="false">IF(A267="Composição",A266,"")</f>
        <v/>
      </c>
      <c r="Q267" s="81" t="str">
        <f aca="false">IF(P267&lt;&gt;"",SUMIF(L267:L351,L267,N267:N351),"")</f>
        <v/>
      </c>
      <c r="R267" s="81" t="str">
        <f aca="false">IF(P267&lt;&gt;"",SUMIF(L267:L351,L267,O267:O351),"")</f>
        <v/>
      </c>
    </row>
    <row r="268" customFormat="false" ht="25.5" hidden="false" customHeight="true" outlineLevel="0" collapsed="false">
      <c r="A268" s="91" t="s">
        <v>668</v>
      </c>
      <c r="B268" s="92" t="s">
        <v>677</v>
      </c>
      <c r="C268" s="91" t="s">
        <v>664</v>
      </c>
      <c r="D268" s="91" t="s">
        <v>678</v>
      </c>
      <c r="E268" s="91" t="s">
        <v>671</v>
      </c>
      <c r="F268" s="91"/>
      <c r="G268" s="93" t="s">
        <v>672</v>
      </c>
      <c r="H268" s="94" t="n">
        <v>0.059</v>
      </c>
      <c r="I268" s="95" t="n">
        <f aca="false">SUMIFS('ANALÍTICA AUXILIARES'!J:J,'ANALÍTICA AUXILIARES'!A:A,"Composição",'ANALÍTICA AUXILIARES'!B:B,$B268)</f>
        <v>18.93</v>
      </c>
      <c r="J268" s="95" t="n">
        <f aca="false">TRUNC(H268*I268,2)</f>
        <v>1.11</v>
      </c>
      <c r="L268" s="63" t="n">
        <f aca="false">IF(AND(A269&lt;&gt;"",A268=""),L267+1,L267)</f>
        <v>16</v>
      </c>
      <c r="M268" s="80" t="n">
        <f aca="false">IF(OR(A268="Insumo",A268="Composição Auxiliar"),J268,"")</f>
        <v>1.11</v>
      </c>
      <c r="N268" s="81" t="n">
        <f aca="false">IF(ISNUMBER(SEARCH("COM ENCARGOS COMPLEMENTARES",D268)),J268,"")</f>
        <v>1.11</v>
      </c>
      <c r="O268" s="81" t="str">
        <f aca="false">IF(N268&lt;&gt;"","",M268)</f>
        <v/>
      </c>
      <c r="P268" s="82" t="str">
        <f aca="false">IF(A268="Composição",A267,"")</f>
        <v/>
      </c>
      <c r="Q268" s="81" t="str">
        <f aca="false">IF(P268&lt;&gt;"",SUMIF(L268:L352,L268,N268:N352),"")</f>
        <v/>
      </c>
      <c r="R268" s="81" t="str">
        <f aca="false">IF(P268&lt;&gt;"",SUMIF(L268:L352,L268,O268:O352),"")</f>
        <v/>
      </c>
    </row>
    <row r="269" customFormat="false" ht="38.25" hidden="false" customHeight="true" outlineLevel="0" collapsed="false">
      <c r="A269" s="91" t="s">
        <v>668</v>
      </c>
      <c r="B269" s="92" t="s">
        <v>856</v>
      </c>
      <c r="C269" s="91" t="s">
        <v>664</v>
      </c>
      <c r="D269" s="91" t="s">
        <v>857</v>
      </c>
      <c r="E269" s="91" t="s">
        <v>671</v>
      </c>
      <c r="F269" s="91"/>
      <c r="G269" s="93" t="s">
        <v>858</v>
      </c>
      <c r="H269" s="94" t="n">
        <v>0.167307</v>
      </c>
      <c r="I269" s="95" t="n">
        <f aca="false">SUMIFS('ANALÍTICA AUXILIARES'!J:J,'ANALÍTICA AUXILIARES'!A:A,"Composição",'ANALÍTICA AUXILIARES'!B:B,$B269)</f>
        <v>11.58</v>
      </c>
      <c r="J269" s="95" t="n">
        <f aca="false">TRUNC(H269*I269,2)</f>
        <v>1.93</v>
      </c>
      <c r="L269" s="63" t="n">
        <f aca="false">IF(AND(A270&lt;&gt;"",A269=""),L268+1,L268)</f>
        <v>16</v>
      </c>
      <c r="M269" s="80" t="n">
        <f aca="false">IF(OR(A269="Insumo",A269="Composição Auxiliar"),J269,"")</f>
        <v>1.93</v>
      </c>
      <c r="N269" s="81" t="str">
        <f aca="false">IF(ISNUMBER(SEARCH("COM ENCARGOS COMPLEMENTARES",D269)),J269,"")</f>
        <v/>
      </c>
      <c r="O269" s="81" t="n">
        <f aca="false">IF(N269&lt;&gt;"","",M269)</f>
        <v>1.93</v>
      </c>
      <c r="P269" s="82" t="str">
        <f aca="false">IF(A269="Composição",A268,"")</f>
        <v/>
      </c>
      <c r="Q269" s="81" t="str">
        <f aca="false">IF(P269&lt;&gt;"",SUMIF(L269:L353,L269,N269:N353),"")</f>
        <v/>
      </c>
      <c r="R269" s="81" t="str">
        <f aca="false">IF(P269&lt;&gt;"",SUMIF(L269:L353,L269,O269:O353),"")</f>
        <v/>
      </c>
    </row>
    <row r="270" customFormat="false" ht="14.25" hidden="false" customHeight="false" outlineLevel="0" collapsed="false">
      <c r="A270" s="102"/>
      <c r="B270" s="102"/>
      <c r="C270" s="102"/>
      <c r="D270" s="102"/>
      <c r="E270" s="102"/>
      <c r="F270" s="103"/>
      <c r="G270" s="102"/>
      <c r="H270" s="103"/>
      <c r="I270" s="102"/>
      <c r="J270" s="103"/>
      <c r="L270" s="63" t="n">
        <f aca="false">IF(AND(A271&lt;&gt;"",A270=""),L269+1,L269)</f>
        <v>16</v>
      </c>
      <c r="M270" s="80" t="str">
        <f aca="false">IF(OR(A270="Insumo",A270="Composição Auxiliar"),J270,"")</f>
        <v/>
      </c>
      <c r="N270" s="81" t="str">
        <f aca="false">IF(ISNUMBER(SEARCH("COM ENCARGOS COMPLEMENTARES",D270)),J270,"")</f>
        <v/>
      </c>
      <c r="O270" s="81" t="str">
        <f aca="false">IF(N270&lt;&gt;"","",M270)</f>
        <v/>
      </c>
      <c r="P270" s="82" t="str">
        <f aca="false">IF(A270="Composição",A269,"")</f>
        <v/>
      </c>
      <c r="Q270" s="81" t="str">
        <f aca="false">IF(P270&lt;&gt;"",SUMIF(L270:L354,L270,N270:N354),"")</f>
        <v/>
      </c>
      <c r="R270" s="81" t="str">
        <f aca="false">IF(P270&lt;&gt;"",SUMIF(L270:L354,L270,O270:O354),"")</f>
        <v/>
      </c>
    </row>
    <row r="271" customFormat="false" ht="14.25" hidden="false" customHeight="true" outlineLevel="0" collapsed="false">
      <c r="A271" s="102"/>
      <c r="B271" s="102"/>
      <c r="C271" s="102"/>
      <c r="D271" s="102"/>
      <c r="E271" s="102"/>
      <c r="F271" s="103"/>
      <c r="G271" s="102"/>
      <c r="H271" s="104" t="s">
        <v>684</v>
      </c>
      <c r="I271" s="104"/>
      <c r="J271" s="103" t="n">
        <f aca="false">TRUNC(SUMIF(L:L,$L271,M:M)*(1+$J$9),2)</f>
        <v>13.13</v>
      </c>
      <c r="L271" s="63" t="n">
        <f aca="false">IF(AND(A272&lt;&gt;"",A271=""),L270+1,L270)</f>
        <v>16</v>
      </c>
      <c r="M271" s="80" t="str">
        <f aca="false">IF(OR(A271="Insumo",A271="Composição Auxiliar"),J271,"")</f>
        <v/>
      </c>
      <c r="N271" s="81" t="str">
        <f aca="false">IF(ISNUMBER(SEARCH("COM ENCARGOS COMPLEMENTARES",D271)),J271,"")</f>
        <v/>
      </c>
      <c r="O271" s="81" t="str">
        <f aca="false">IF(N271&lt;&gt;"","",M271)</f>
        <v/>
      </c>
      <c r="P271" s="82" t="str">
        <f aca="false">IF(A271="Composição",A270,"")</f>
        <v/>
      </c>
      <c r="Q271" s="81" t="str">
        <f aca="false">IF(P271&lt;&gt;"",SUMIF(L271:L355,L271,N271:N355),"")</f>
        <v/>
      </c>
      <c r="R271" s="81" t="str">
        <f aca="false">IF(P271&lt;&gt;"",SUMIF(L271:L355,L271,O271:O355),"")</f>
        <v/>
      </c>
    </row>
    <row r="272" customFormat="false" ht="15" hidden="false" customHeight="false" outlineLevel="0" collapsed="false">
      <c r="A272" s="105"/>
      <c r="B272" s="105"/>
      <c r="C272" s="105"/>
      <c r="D272" s="105"/>
      <c r="E272" s="105"/>
      <c r="F272" s="105"/>
      <c r="G272" s="105" t="s">
        <v>685</v>
      </c>
      <c r="H272" s="106" t="s">
        <v>859</v>
      </c>
      <c r="I272" s="105" t="s">
        <v>687</v>
      </c>
      <c r="J272" s="107" t="n">
        <f aca="false">TRUNC(J271*H272,2)</f>
        <v>4726.8</v>
      </c>
      <c r="L272" s="63" t="n">
        <f aca="false">IF(AND(A273&lt;&gt;"",A272=""),L271+1,L271)</f>
        <v>16</v>
      </c>
      <c r="M272" s="80" t="str">
        <f aca="false">IF(OR(A272="Insumo",A272="Composição Auxiliar"),J272,"")</f>
        <v/>
      </c>
      <c r="N272" s="81" t="str">
        <f aca="false">IF(ISNUMBER(SEARCH("COM ENCARGOS COMPLEMENTARES",D272)),J272,"")</f>
        <v/>
      </c>
      <c r="O272" s="81" t="str">
        <f aca="false">IF(N272&lt;&gt;"","",M272)</f>
        <v/>
      </c>
      <c r="P272" s="82" t="str">
        <f aca="false">IF(A272="Composição",A271,"")</f>
        <v/>
      </c>
      <c r="Q272" s="81" t="str">
        <f aca="false">IF(P272&lt;&gt;"",SUMIF(L272:L356,L272,N272:N356),"")</f>
        <v/>
      </c>
      <c r="R272" s="81" t="str">
        <f aca="false">IF(P272&lt;&gt;"",SUMIF(L272:L356,L272,O272:O356),"")</f>
        <v/>
      </c>
    </row>
    <row r="273" customFormat="false" ht="15" hidden="false" customHeight="false" outlineLevel="0" collapsed="false">
      <c r="A273" s="108"/>
      <c r="B273" s="108"/>
      <c r="C273" s="108"/>
      <c r="D273" s="108"/>
      <c r="E273" s="108"/>
      <c r="F273" s="108"/>
      <c r="G273" s="108"/>
      <c r="H273" s="108"/>
      <c r="I273" s="108"/>
      <c r="J273" s="108"/>
      <c r="L273" s="63" t="n">
        <f aca="false">IF(AND(A274&lt;&gt;"",A273=""),L272+1,L272)</f>
        <v>17</v>
      </c>
      <c r="M273" s="80" t="str">
        <f aca="false">IF(OR(A273="Insumo",A273="Composição Auxiliar"),J273,"")</f>
        <v/>
      </c>
      <c r="N273" s="81" t="str">
        <f aca="false">IF(ISNUMBER(SEARCH("COM ENCARGOS COMPLEMENTARES",D273)),J273,"")</f>
        <v/>
      </c>
      <c r="O273" s="81" t="str">
        <f aca="false">IF(N273&lt;&gt;"","",M273)</f>
        <v/>
      </c>
      <c r="P273" s="82" t="str">
        <f aca="false">IF(A273="Composição",A272,"")</f>
        <v/>
      </c>
      <c r="Q273" s="81" t="str">
        <f aca="false">IF(P273&lt;&gt;"",SUMIF(L273:L357,L273,N273:N357),"")</f>
        <v/>
      </c>
      <c r="R273" s="81" t="str">
        <f aca="false">IF(P273&lt;&gt;"",SUMIF(L273:L357,L273,O273:O357),"")</f>
        <v/>
      </c>
    </row>
    <row r="274" customFormat="false" ht="15" hidden="false" customHeight="true" outlineLevel="0" collapsed="false">
      <c r="A274" s="83" t="s">
        <v>74</v>
      </c>
      <c r="B274" s="84" t="s">
        <v>655</v>
      </c>
      <c r="C274" s="83" t="s">
        <v>656</v>
      </c>
      <c r="D274" s="83" t="s">
        <v>657</v>
      </c>
      <c r="E274" s="83" t="s">
        <v>658</v>
      </c>
      <c r="F274" s="83"/>
      <c r="G274" s="85" t="s">
        <v>659</v>
      </c>
      <c r="H274" s="84" t="s">
        <v>660</v>
      </c>
      <c r="I274" s="84" t="s">
        <v>661</v>
      </c>
      <c r="J274" s="84" t="s">
        <v>662</v>
      </c>
      <c r="L274" s="63" t="n">
        <f aca="false">IF(AND(A275&lt;&gt;"",A274=""),L273+1,L273)</f>
        <v>17</v>
      </c>
      <c r="M274" s="80" t="str">
        <f aca="false">IF(OR(A274="Insumo",A274="Composição Auxiliar"),J274,"")</f>
        <v/>
      </c>
      <c r="N274" s="81" t="str">
        <f aca="false">IF(ISNUMBER(SEARCH("COM ENCARGOS COMPLEMENTARES",D274)),J274,"")</f>
        <v/>
      </c>
      <c r="O274" s="81" t="str">
        <f aca="false">IF(N274&lt;&gt;"","",M274)</f>
        <v/>
      </c>
      <c r="P274" s="82" t="str">
        <f aca="false">IF(A274="Composição",A273,"")</f>
        <v/>
      </c>
      <c r="Q274" s="81" t="str">
        <f aca="false">IF(P274&lt;&gt;"",SUMIF(L274:L358,L274,N274:N358),"")</f>
        <v/>
      </c>
      <c r="R274" s="81" t="str">
        <f aca="false">IF(P274&lt;&gt;"",SUMIF(L274:L358,L274,O274:O358),"")</f>
        <v/>
      </c>
    </row>
    <row r="275" customFormat="false" ht="25.5" hidden="false" customHeight="true" outlineLevel="0" collapsed="false">
      <c r="A275" s="86" t="s">
        <v>663</v>
      </c>
      <c r="B275" s="87" t="s">
        <v>75</v>
      </c>
      <c r="C275" s="86" t="s">
        <v>716</v>
      </c>
      <c r="D275" s="86" t="s">
        <v>860</v>
      </c>
      <c r="E275" s="86" t="s">
        <v>671</v>
      </c>
      <c r="F275" s="86"/>
      <c r="G275" s="88" t="s">
        <v>861</v>
      </c>
      <c r="H275" s="89" t="n">
        <v>1</v>
      </c>
      <c r="I275" s="90" t="n">
        <f aca="false">SUMIF(L:L,$L275,M:M)</f>
        <v>17.62</v>
      </c>
      <c r="J275" s="90" t="n">
        <f aca="false">TRUNC(H275*I275,2)</f>
        <v>17.62</v>
      </c>
      <c r="L275" s="63" t="n">
        <f aca="false">IF(AND(A276&lt;&gt;"",A275=""),L274+1,L274)</f>
        <v>17</v>
      </c>
      <c r="M275" s="80" t="str">
        <f aca="false">IF(OR(A275="Insumo",A275="Composição Auxiliar"),J275,"")</f>
        <v/>
      </c>
      <c r="N275" s="81" t="str">
        <f aca="false">IF(ISNUMBER(SEARCH("COM ENCARGOS COMPLEMENTARES",D275)),J275,"")</f>
        <v/>
      </c>
      <c r="O275" s="81" t="str">
        <f aca="false">IF(N275&lt;&gt;"","",M275)</f>
        <v/>
      </c>
      <c r="P275" s="82" t="str">
        <f aca="false">IF(A275="Composição",A274,"")</f>
        <v> 2.1.2 </v>
      </c>
      <c r="Q275" s="81" t="n">
        <f aca="false">IF(P275&lt;&gt;"",SUMIF(L275:L359,L275,N275:N359),"")</f>
        <v>0</v>
      </c>
      <c r="R275" s="81" t="n">
        <f aca="false">IF(P275&lt;&gt;"",SUMIF(L275:L359,L275,O275:O359),"")</f>
        <v>17.62</v>
      </c>
    </row>
    <row r="276" customFormat="false" ht="51" hidden="false" customHeight="false" outlineLevel="0" collapsed="false">
      <c r="A276" s="96" t="s">
        <v>679</v>
      </c>
      <c r="B276" s="97" t="s">
        <v>862</v>
      </c>
      <c r="C276" s="96" t="str">
        <f aca="false">VLOOKUP(B276,INSUMOS!$A:$I,2,0)</f>
        <v>SINAPI</v>
      </c>
      <c r="D276" s="96" t="str">
        <f aca="false">VLOOKUP(B276,INSUMOS!$A:$I,3,0)</f>
        <v>LOCACAO DE ANDAIME METALICO TIPO FACHADEIRO, PECAS COM APROXIMADAMENTE 1,20 M DE LARGURA E 2,0 M DE ALTURA, INCLUINDO DIAGONAIS EM X, BARRAS DE LIGACAO, SAPATAS E DEMAIS ITENS NECESSARIOS A MONTAGEM (NAO INCLUI INSTALACAO)</v>
      </c>
      <c r="E276" s="98" t="str">
        <f aca="false">VLOOKUP(B276,INSUMOS!$A:$I,4,0)</f>
        <v>Equipamento</v>
      </c>
      <c r="F276" s="98"/>
      <c r="G276" s="99" t="str">
        <f aca="false">VLOOKUP(B276,INSUMOS!$A:$I,5,0)</f>
        <v>M2XMES</v>
      </c>
      <c r="H276" s="100" t="n">
        <v>1</v>
      </c>
      <c r="I276" s="101" t="n">
        <f aca="false">VLOOKUP(B276,INSUMOS!$A:$I,8,0)</f>
        <v>17.62</v>
      </c>
      <c r="J276" s="101" t="n">
        <f aca="false">TRUNC(H276*I276,2)</f>
        <v>17.62</v>
      </c>
      <c r="L276" s="63" t="n">
        <f aca="false">IF(AND(A277&lt;&gt;"",A276=""),L275+1,L275)</f>
        <v>17</v>
      </c>
      <c r="M276" s="80" t="n">
        <f aca="false">IF(OR(A276="Insumo",A276="Composição Auxiliar"),J276,"")</f>
        <v>17.62</v>
      </c>
      <c r="N276" s="81" t="str">
        <f aca="false">IF(ISNUMBER(SEARCH("COM ENCARGOS COMPLEMENTARES",D276)),J276,"")</f>
        <v/>
      </c>
      <c r="O276" s="81" t="n">
        <f aca="false">IF(N276&lt;&gt;"","",M276)</f>
        <v>17.62</v>
      </c>
      <c r="P276" s="82" t="str">
        <f aca="false">IF(A276="Composição",A275,"")</f>
        <v/>
      </c>
      <c r="Q276" s="81" t="str">
        <f aca="false">IF(P276&lt;&gt;"",SUMIF(L276:L360,L276,N276:N360),"")</f>
        <v/>
      </c>
      <c r="R276" s="81" t="str">
        <f aca="false">IF(P276&lt;&gt;"",SUMIF(L276:L360,L276,O276:O360),"")</f>
        <v/>
      </c>
    </row>
    <row r="277" customFormat="false" ht="14.25" hidden="false" customHeight="false" outlineLevel="0" collapsed="false">
      <c r="A277" s="102"/>
      <c r="B277" s="102"/>
      <c r="C277" s="102"/>
      <c r="D277" s="102"/>
      <c r="E277" s="102"/>
      <c r="F277" s="103"/>
      <c r="G277" s="102"/>
      <c r="H277" s="103"/>
      <c r="I277" s="102"/>
      <c r="J277" s="103"/>
      <c r="L277" s="63" t="n">
        <f aca="false">IF(AND(A278&lt;&gt;"",A277=""),L276+1,L276)</f>
        <v>17</v>
      </c>
      <c r="M277" s="80" t="str">
        <f aca="false">IF(OR(A277="Insumo",A277="Composição Auxiliar"),J277,"")</f>
        <v/>
      </c>
      <c r="N277" s="81" t="str">
        <f aca="false">IF(ISNUMBER(SEARCH("COM ENCARGOS COMPLEMENTARES",D277)),J277,"")</f>
        <v/>
      </c>
      <c r="O277" s="81" t="str">
        <f aca="false">IF(N277&lt;&gt;"","",M277)</f>
        <v/>
      </c>
      <c r="P277" s="82" t="str">
        <f aca="false">IF(A277="Composição",A276,"")</f>
        <v/>
      </c>
      <c r="Q277" s="81" t="str">
        <f aca="false">IF(P277&lt;&gt;"",SUMIF(L277:L361,L277,N277:N361),"")</f>
        <v/>
      </c>
      <c r="R277" s="81" t="str">
        <f aca="false">IF(P277&lt;&gt;"",SUMIF(L277:L361,L277,O277:O361),"")</f>
        <v/>
      </c>
    </row>
    <row r="278" customFormat="false" ht="14.25" hidden="false" customHeight="true" outlineLevel="0" collapsed="false">
      <c r="A278" s="102"/>
      <c r="B278" s="102"/>
      <c r="C278" s="102"/>
      <c r="D278" s="102"/>
      <c r="E278" s="102"/>
      <c r="F278" s="103"/>
      <c r="G278" s="102"/>
      <c r="H278" s="104" t="s">
        <v>684</v>
      </c>
      <c r="I278" s="104"/>
      <c r="J278" s="103" t="n">
        <f aca="false">TRUNC(SUMIF(L:L,$L278,M:M)*(1+$J$9),2)</f>
        <v>22.86</v>
      </c>
      <c r="L278" s="63" t="n">
        <f aca="false">IF(AND(A279&lt;&gt;"",A278=""),L277+1,L277)</f>
        <v>17</v>
      </c>
      <c r="M278" s="80" t="str">
        <f aca="false">IF(OR(A278="Insumo",A278="Composição Auxiliar"),J278,"")</f>
        <v/>
      </c>
      <c r="N278" s="81" t="str">
        <f aca="false">IF(ISNUMBER(SEARCH("COM ENCARGOS COMPLEMENTARES",D278)),J278,"")</f>
        <v/>
      </c>
      <c r="O278" s="81" t="str">
        <f aca="false">IF(N278&lt;&gt;"","",M278)</f>
        <v/>
      </c>
      <c r="P278" s="82" t="str">
        <f aca="false">IF(A278="Composição",A277,"")</f>
        <v/>
      </c>
      <c r="Q278" s="81" t="str">
        <f aca="false">IF(P278&lt;&gt;"",SUMIF(L278:L362,L278,N278:N362),"")</f>
        <v/>
      </c>
      <c r="R278" s="81" t="str">
        <f aca="false">IF(P278&lt;&gt;"",SUMIF(L278:L362,L278,O278:O362),"")</f>
        <v/>
      </c>
    </row>
    <row r="279" customFormat="false" ht="15" hidden="false" customHeight="false" outlineLevel="0" collapsed="false">
      <c r="A279" s="105"/>
      <c r="B279" s="105"/>
      <c r="C279" s="105"/>
      <c r="D279" s="105"/>
      <c r="E279" s="105"/>
      <c r="F279" s="105"/>
      <c r="G279" s="105" t="s">
        <v>685</v>
      </c>
      <c r="H279" s="106" t="s">
        <v>863</v>
      </c>
      <c r="I279" s="105" t="s">
        <v>687</v>
      </c>
      <c r="J279" s="107" t="n">
        <f aca="false">TRUNC(J278*H279,2)</f>
        <v>24688.8</v>
      </c>
      <c r="L279" s="63" t="n">
        <f aca="false">IF(AND(A280&lt;&gt;"",A279=""),L278+1,L278)</f>
        <v>17</v>
      </c>
      <c r="M279" s="80" t="str">
        <f aca="false">IF(OR(A279="Insumo",A279="Composição Auxiliar"),J279,"")</f>
        <v/>
      </c>
      <c r="N279" s="81" t="str">
        <f aca="false">IF(ISNUMBER(SEARCH("COM ENCARGOS COMPLEMENTARES",D279)),J279,"")</f>
        <v/>
      </c>
      <c r="O279" s="81" t="str">
        <f aca="false">IF(N279&lt;&gt;"","",M279)</f>
        <v/>
      </c>
      <c r="P279" s="82" t="str">
        <f aca="false">IF(A279="Composição",A278,"")</f>
        <v/>
      </c>
      <c r="Q279" s="81" t="str">
        <f aca="false">IF(P279&lt;&gt;"",SUMIF(L279:L363,L279,N279:N363),"")</f>
        <v/>
      </c>
      <c r="R279" s="81" t="str">
        <f aca="false">IF(P279&lt;&gt;"",SUMIF(L279:L363,L279,O279:O363),"")</f>
        <v/>
      </c>
    </row>
    <row r="280" customFormat="false" ht="15" hidden="false" customHeight="false" outlineLevel="0" collapsed="false">
      <c r="A280" s="108"/>
      <c r="B280" s="108"/>
      <c r="C280" s="108"/>
      <c r="D280" s="108"/>
      <c r="E280" s="108"/>
      <c r="F280" s="108"/>
      <c r="G280" s="108"/>
      <c r="H280" s="108"/>
      <c r="I280" s="108"/>
      <c r="J280" s="108"/>
      <c r="L280" s="63" t="n">
        <f aca="false">IF(AND(A281&lt;&gt;"",A280=""),L279+1,L279)</f>
        <v>18</v>
      </c>
      <c r="M280" s="80" t="str">
        <f aca="false">IF(OR(A280="Insumo",A280="Composição Auxiliar"),J280,"")</f>
        <v/>
      </c>
      <c r="N280" s="81" t="str">
        <f aca="false">IF(ISNUMBER(SEARCH("COM ENCARGOS COMPLEMENTARES",D280)),J280,"")</f>
        <v/>
      </c>
      <c r="O280" s="81" t="str">
        <f aca="false">IF(N280&lt;&gt;"","",M280)</f>
        <v/>
      </c>
      <c r="P280" s="82" t="str">
        <f aca="false">IF(A280="Composição",A279,"")</f>
        <v/>
      </c>
      <c r="Q280" s="81" t="str">
        <f aca="false">IF(P280&lt;&gt;"",SUMIF(L280:L364,L280,N280:N364),"")</f>
        <v/>
      </c>
      <c r="R280" s="81" t="str">
        <f aca="false">IF(P280&lt;&gt;"",SUMIF(L280:L364,L280,O280:O364),"")</f>
        <v/>
      </c>
    </row>
    <row r="281" customFormat="false" ht="15" hidden="false" customHeight="true" outlineLevel="0" collapsed="false">
      <c r="A281" s="83" t="s">
        <v>76</v>
      </c>
      <c r="B281" s="84" t="s">
        <v>655</v>
      </c>
      <c r="C281" s="83" t="s">
        <v>656</v>
      </c>
      <c r="D281" s="83" t="s">
        <v>657</v>
      </c>
      <c r="E281" s="83" t="s">
        <v>658</v>
      </c>
      <c r="F281" s="83"/>
      <c r="G281" s="85" t="s">
        <v>659</v>
      </c>
      <c r="H281" s="84" t="s">
        <v>660</v>
      </c>
      <c r="I281" s="84" t="s">
        <v>661</v>
      </c>
      <c r="J281" s="84" t="s">
        <v>662</v>
      </c>
      <c r="L281" s="63" t="n">
        <f aca="false">IF(AND(A282&lt;&gt;"",A281=""),L280+1,L280)</f>
        <v>18</v>
      </c>
      <c r="M281" s="80" t="str">
        <f aca="false">IF(OR(A281="Insumo",A281="Composição Auxiliar"),J281,"")</f>
        <v/>
      </c>
      <c r="N281" s="81" t="str">
        <f aca="false">IF(ISNUMBER(SEARCH("COM ENCARGOS COMPLEMENTARES",D281)),J281,"")</f>
        <v/>
      </c>
      <c r="O281" s="81" t="str">
        <f aca="false">IF(N281&lt;&gt;"","",M281)</f>
        <v/>
      </c>
      <c r="P281" s="82" t="str">
        <f aca="false">IF(A281="Composição",A280,"")</f>
        <v/>
      </c>
      <c r="Q281" s="81" t="str">
        <f aca="false">IF(P281&lt;&gt;"",SUMIF(L281:L365,L281,N281:N365),"")</f>
        <v/>
      </c>
      <c r="R281" s="81" t="str">
        <f aca="false">IF(P281&lt;&gt;"",SUMIF(L281:L365,L281,O281:O365),"")</f>
        <v/>
      </c>
    </row>
    <row r="282" customFormat="false" ht="25.5" hidden="false" customHeight="true" outlineLevel="0" collapsed="false">
      <c r="A282" s="86" t="s">
        <v>663</v>
      </c>
      <c r="B282" s="87" t="s">
        <v>77</v>
      </c>
      <c r="C282" s="86" t="s">
        <v>664</v>
      </c>
      <c r="D282" s="86" t="s">
        <v>864</v>
      </c>
      <c r="E282" s="86" t="s">
        <v>671</v>
      </c>
      <c r="F282" s="86"/>
      <c r="G282" s="88" t="s">
        <v>729</v>
      </c>
      <c r="H282" s="89" t="n">
        <v>1</v>
      </c>
      <c r="I282" s="90" t="n">
        <f aca="false">SUMIF(L:L,$L282,M:M)</f>
        <v>18.54</v>
      </c>
      <c r="J282" s="90" t="n">
        <f aca="false">TRUNC(H282*I282,2)</f>
        <v>18.54</v>
      </c>
      <c r="L282" s="63" t="n">
        <f aca="false">IF(AND(A283&lt;&gt;"",A282=""),L281+1,L281)</f>
        <v>18</v>
      </c>
      <c r="M282" s="80" t="str">
        <f aca="false">IF(OR(A282="Insumo",A282="Composição Auxiliar"),J282,"")</f>
        <v/>
      </c>
      <c r="N282" s="81" t="str">
        <f aca="false">IF(ISNUMBER(SEARCH("COM ENCARGOS COMPLEMENTARES",D282)),J282,"")</f>
        <v/>
      </c>
      <c r="O282" s="81" t="str">
        <f aca="false">IF(N282&lt;&gt;"","",M282)</f>
        <v/>
      </c>
      <c r="P282" s="82" t="str">
        <f aca="false">IF(A282="Composição",A281,"")</f>
        <v> 2.1.3 </v>
      </c>
      <c r="Q282" s="81" t="n">
        <f aca="false">IF(P282&lt;&gt;"",SUMIF(L282:L366,L282,N282:N366),"")</f>
        <v>13.89</v>
      </c>
      <c r="R282" s="81" t="n">
        <f aca="false">IF(P282&lt;&gt;"",SUMIF(L282:L366,L282,O282:O366),"")</f>
        <v>4.65</v>
      </c>
    </row>
    <row r="283" customFormat="false" ht="25.5" hidden="false" customHeight="true" outlineLevel="0" collapsed="false">
      <c r="A283" s="91" t="s">
        <v>668</v>
      </c>
      <c r="B283" s="92" t="s">
        <v>854</v>
      </c>
      <c r="C283" s="91" t="s">
        <v>664</v>
      </c>
      <c r="D283" s="91" t="s">
        <v>855</v>
      </c>
      <c r="E283" s="91" t="s">
        <v>671</v>
      </c>
      <c r="F283" s="91"/>
      <c r="G283" s="93" t="s">
        <v>672</v>
      </c>
      <c r="H283" s="94" t="n">
        <v>0.5</v>
      </c>
      <c r="I283" s="95" t="n">
        <f aca="false">SUMIFS('ANALÍTICA AUXILIARES'!J:J,'ANALÍTICA AUXILIARES'!A:A,"Composição",'ANALÍTICA AUXILIARES'!B:B,$B283)</f>
        <v>24</v>
      </c>
      <c r="J283" s="95" t="n">
        <f aca="false">TRUNC(H283*I283,2)</f>
        <v>12</v>
      </c>
      <c r="L283" s="63" t="n">
        <f aca="false">IF(AND(A284&lt;&gt;"",A283=""),L282+1,L282)</f>
        <v>18</v>
      </c>
      <c r="M283" s="80" t="n">
        <f aca="false">IF(OR(A283="Insumo",A283="Composição Auxiliar"),J283,"")</f>
        <v>12</v>
      </c>
      <c r="N283" s="81" t="n">
        <f aca="false">IF(ISNUMBER(SEARCH("COM ENCARGOS COMPLEMENTARES",D283)),J283,"")</f>
        <v>12</v>
      </c>
      <c r="O283" s="81" t="str">
        <f aca="false">IF(N283&lt;&gt;"","",M283)</f>
        <v/>
      </c>
      <c r="P283" s="82" t="str">
        <f aca="false">IF(A283="Composição",A282,"")</f>
        <v/>
      </c>
      <c r="Q283" s="81" t="str">
        <f aca="false">IF(P283&lt;&gt;"",SUMIF(L283:L367,L283,N283:N367),"")</f>
        <v/>
      </c>
      <c r="R283" s="81" t="str">
        <f aca="false">IF(P283&lt;&gt;"",SUMIF(L283:L367,L283,O283:O367),"")</f>
        <v/>
      </c>
    </row>
    <row r="284" customFormat="false" ht="38.25" hidden="false" customHeight="true" outlineLevel="0" collapsed="false">
      <c r="A284" s="91" t="s">
        <v>668</v>
      </c>
      <c r="B284" s="92" t="s">
        <v>856</v>
      </c>
      <c r="C284" s="91" t="s">
        <v>664</v>
      </c>
      <c r="D284" s="91" t="s">
        <v>857</v>
      </c>
      <c r="E284" s="91" t="s">
        <v>671</v>
      </c>
      <c r="F284" s="91"/>
      <c r="G284" s="93" t="s">
        <v>858</v>
      </c>
      <c r="H284" s="94" t="n">
        <v>0.402</v>
      </c>
      <c r="I284" s="95" t="n">
        <f aca="false">SUMIFS('ANALÍTICA AUXILIARES'!J:J,'ANALÍTICA AUXILIARES'!A:A,"Composição",'ANALÍTICA AUXILIARES'!B:B,$B284)</f>
        <v>11.58</v>
      </c>
      <c r="J284" s="95" t="n">
        <f aca="false">TRUNC(H284*I284,2)</f>
        <v>4.65</v>
      </c>
      <c r="L284" s="63" t="n">
        <f aca="false">IF(AND(A285&lt;&gt;"",A284=""),L283+1,L283)</f>
        <v>18</v>
      </c>
      <c r="M284" s="80" t="n">
        <f aca="false">IF(OR(A284="Insumo",A284="Composição Auxiliar"),J284,"")</f>
        <v>4.65</v>
      </c>
      <c r="N284" s="81" t="str">
        <f aca="false">IF(ISNUMBER(SEARCH("COM ENCARGOS COMPLEMENTARES",D284)),J284,"")</f>
        <v/>
      </c>
      <c r="O284" s="81" t="n">
        <f aca="false">IF(N284&lt;&gt;"","",M284)</f>
        <v>4.65</v>
      </c>
      <c r="P284" s="82" t="str">
        <f aca="false">IF(A284="Composição",A283,"")</f>
        <v/>
      </c>
      <c r="Q284" s="81" t="str">
        <f aca="false">IF(P284&lt;&gt;"",SUMIF(L284:L368,L284,N284:N368),"")</f>
        <v/>
      </c>
      <c r="R284" s="81" t="str">
        <f aca="false">IF(P284&lt;&gt;"",SUMIF(L284:L368,L284,O284:O368),"")</f>
        <v/>
      </c>
    </row>
    <row r="285" customFormat="false" ht="25.5" hidden="false" customHeight="true" outlineLevel="0" collapsed="false">
      <c r="A285" s="91" t="s">
        <v>668</v>
      </c>
      <c r="B285" s="92" t="s">
        <v>677</v>
      </c>
      <c r="C285" s="91" t="s">
        <v>664</v>
      </c>
      <c r="D285" s="91" t="s">
        <v>678</v>
      </c>
      <c r="E285" s="91" t="s">
        <v>671</v>
      </c>
      <c r="F285" s="91"/>
      <c r="G285" s="93" t="s">
        <v>672</v>
      </c>
      <c r="H285" s="94" t="n">
        <v>0.1</v>
      </c>
      <c r="I285" s="95" t="n">
        <f aca="false">SUMIFS('ANALÍTICA AUXILIARES'!J:J,'ANALÍTICA AUXILIARES'!A:A,"Composição",'ANALÍTICA AUXILIARES'!B:B,$B285)</f>
        <v>18.93</v>
      </c>
      <c r="J285" s="95" t="n">
        <f aca="false">TRUNC(H285*I285,2)</f>
        <v>1.89</v>
      </c>
      <c r="L285" s="63" t="n">
        <f aca="false">IF(AND(A286&lt;&gt;"",A285=""),L284+1,L284)</f>
        <v>18</v>
      </c>
      <c r="M285" s="80" t="n">
        <f aca="false">IF(OR(A285="Insumo",A285="Composição Auxiliar"),J285,"")</f>
        <v>1.89</v>
      </c>
      <c r="N285" s="81" t="n">
        <f aca="false">IF(ISNUMBER(SEARCH("COM ENCARGOS COMPLEMENTARES",D285)),J285,"")</f>
        <v>1.89</v>
      </c>
      <c r="O285" s="81" t="str">
        <f aca="false">IF(N285&lt;&gt;"","",M285)</f>
        <v/>
      </c>
      <c r="P285" s="82" t="str">
        <f aca="false">IF(A285="Composição",A284,"")</f>
        <v/>
      </c>
      <c r="Q285" s="81" t="str">
        <f aca="false">IF(P285&lt;&gt;"",SUMIF(L285:L369,L285,N285:N369),"")</f>
        <v/>
      </c>
      <c r="R285" s="81" t="str">
        <f aca="false">IF(P285&lt;&gt;"",SUMIF(L285:L369,L285,O285:O369),"")</f>
        <v/>
      </c>
    </row>
    <row r="286" customFormat="false" ht="14.25" hidden="false" customHeight="false" outlineLevel="0" collapsed="false">
      <c r="A286" s="102"/>
      <c r="B286" s="102"/>
      <c r="C286" s="102"/>
      <c r="D286" s="102"/>
      <c r="E286" s="102"/>
      <c r="F286" s="103"/>
      <c r="G286" s="102"/>
      <c r="H286" s="103"/>
      <c r="I286" s="102"/>
      <c r="J286" s="103"/>
      <c r="L286" s="63" t="n">
        <f aca="false">IF(AND(A287&lt;&gt;"",A286=""),L285+1,L285)</f>
        <v>18</v>
      </c>
      <c r="M286" s="80" t="str">
        <f aca="false">IF(OR(A286="Insumo",A286="Composição Auxiliar"),J286,"")</f>
        <v/>
      </c>
      <c r="N286" s="81" t="str">
        <f aca="false">IF(ISNUMBER(SEARCH("COM ENCARGOS COMPLEMENTARES",D286)),J286,"")</f>
        <v/>
      </c>
      <c r="O286" s="81" t="str">
        <f aca="false">IF(N286&lt;&gt;"","",M286)</f>
        <v/>
      </c>
      <c r="P286" s="82" t="str">
        <f aca="false">IF(A286="Composição",A285,"")</f>
        <v/>
      </c>
      <c r="Q286" s="81" t="str">
        <f aca="false">IF(P286&lt;&gt;"",SUMIF(L286:L370,L286,N286:N370),"")</f>
        <v/>
      </c>
      <c r="R286" s="81" t="str">
        <f aca="false">IF(P286&lt;&gt;"",SUMIF(L286:L370,L286,O286:O370),"")</f>
        <v/>
      </c>
    </row>
    <row r="287" customFormat="false" ht="14.25" hidden="false" customHeight="true" outlineLevel="0" collapsed="false">
      <c r="A287" s="102"/>
      <c r="B287" s="102"/>
      <c r="C287" s="102"/>
      <c r="D287" s="102"/>
      <c r="E287" s="102"/>
      <c r="F287" s="103"/>
      <c r="G287" s="102"/>
      <c r="H287" s="104" t="s">
        <v>684</v>
      </c>
      <c r="I287" s="104"/>
      <c r="J287" s="103" t="n">
        <f aca="false">TRUNC(SUMIF(L:L,$L287,M:M)*(1+$J$9),2)</f>
        <v>24.06</v>
      </c>
      <c r="L287" s="63" t="n">
        <f aca="false">IF(AND(A288&lt;&gt;"",A287=""),L286+1,L286)</f>
        <v>18</v>
      </c>
      <c r="M287" s="80" t="str">
        <f aca="false">IF(OR(A287="Insumo",A287="Composição Auxiliar"),J287,"")</f>
        <v/>
      </c>
      <c r="N287" s="81" t="str">
        <f aca="false">IF(ISNUMBER(SEARCH("COM ENCARGOS COMPLEMENTARES",D287)),J287,"")</f>
        <v/>
      </c>
      <c r="O287" s="81" t="str">
        <f aca="false">IF(N287&lt;&gt;"","",M287)</f>
        <v/>
      </c>
      <c r="P287" s="82" t="str">
        <f aca="false">IF(A287="Composição",A286,"")</f>
        <v/>
      </c>
      <c r="Q287" s="81" t="str">
        <f aca="false">IF(P287&lt;&gt;"",SUMIF(L287:L371,L287,N287:N371),"")</f>
        <v/>
      </c>
      <c r="R287" s="81" t="str">
        <f aca="false">IF(P287&lt;&gt;"",SUMIF(L287:L371,L287,O287:O371),"")</f>
        <v/>
      </c>
    </row>
    <row r="288" customFormat="false" ht="15" hidden="false" customHeight="false" outlineLevel="0" collapsed="false">
      <c r="A288" s="105"/>
      <c r="B288" s="105"/>
      <c r="C288" s="105"/>
      <c r="D288" s="105"/>
      <c r="E288" s="105"/>
      <c r="F288" s="105"/>
      <c r="G288" s="105" t="s">
        <v>685</v>
      </c>
      <c r="H288" s="106" t="s">
        <v>865</v>
      </c>
      <c r="I288" s="105" t="s">
        <v>687</v>
      </c>
      <c r="J288" s="107" t="n">
        <f aca="false">TRUNC(J287*H288,2)</f>
        <v>769.92</v>
      </c>
      <c r="L288" s="63" t="n">
        <f aca="false">IF(AND(A289&lt;&gt;"",A288=""),L287+1,L287)</f>
        <v>18</v>
      </c>
      <c r="M288" s="80" t="str">
        <f aca="false">IF(OR(A288="Insumo",A288="Composição Auxiliar"),J288,"")</f>
        <v/>
      </c>
      <c r="N288" s="81" t="str">
        <f aca="false">IF(ISNUMBER(SEARCH("COM ENCARGOS COMPLEMENTARES",D288)),J288,"")</f>
        <v/>
      </c>
      <c r="O288" s="81" t="str">
        <f aca="false">IF(N288&lt;&gt;"","",M288)</f>
        <v/>
      </c>
      <c r="P288" s="82" t="str">
        <f aca="false">IF(A288="Composição",A287,"")</f>
        <v/>
      </c>
      <c r="Q288" s="81" t="str">
        <f aca="false">IF(P288&lt;&gt;"",SUMIF(L288:L372,L288,N288:N372),"")</f>
        <v/>
      </c>
      <c r="R288" s="81" t="str">
        <f aca="false">IF(P288&lt;&gt;"",SUMIF(L288:L372,L288,O288:O372),"")</f>
        <v/>
      </c>
    </row>
    <row r="289" customFormat="false" ht="15" hidden="false" customHeight="false" outlineLevel="0" collapsed="false">
      <c r="A289" s="108"/>
      <c r="B289" s="108"/>
      <c r="C289" s="108"/>
      <c r="D289" s="108"/>
      <c r="E289" s="108"/>
      <c r="F289" s="108"/>
      <c r="G289" s="108"/>
      <c r="H289" s="108"/>
      <c r="I289" s="108"/>
      <c r="J289" s="108"/>
      <c r="L289" s="63" t="n">
        <f aca="false">IF(AND(A290&lt;&gt;"",A289=""),L288+1,L288)</f>
        <v>19</v>
      </c>
      <c r="M289" s="80" t="str">
        <f aca="false">IF(OR(A289="Insumo",A289="Composição Auxiliar"),J289,"")</f>
        <v/>
      </c>
      <c r="N289" s="81" t="str">
        <f aca="false">IF(ISNUMBER(SEARCH("COM ENCARGOS COMPLEMENTARES",D289)),J289,"")</f>
        <v/>
      </c>
      <c r="O289" s="81" t="str">
        <f aca="false">IF(N289&lt;&gt;"","",M289)</f>
        <v/>
      </c>
      <c r="P289" s="82" t="str">
        <f aca="false">IF(A289="Composição",A288,"")</f>
        <v/>
      </c>
      <c r="Q289" s="81" t="str">
        <f aca="false">IF(P289&lt;&gt;"",SUMIF(L289:L373,L289,N289:N373),"")</f>
        <v/>
      </c>
      <c r="R289" s="81" t="str">
        <f aca="false">IF(P289&lt;&gt;"",SUMIF(L289:L373,L289,O289:O373),"")</f>
        <v/>
      </c>
    </row>
    <row r="290" customFormat="false" ht="15" hidden="false" customHeight="true" outlineLevel="0" collapsed="false">
      <c r="A290" s="83" t="s">
        <v>78</v>
      </c>
      <c r="B290" s="84" t="s">
        <v>655</v>
      </c>
      <c r="C290" s="83" t="s">
        <v>656</v>
      </c>
      <c r="D290" s="83" t="s">
        <v>657</v>
      </c>
      <c r="E290" s="83" t="s">
        <v>658</v>
      </c>
      <c r="F290" s="83"/>
      <c r="G290" s="85" t="s">
        <v>659</v>
      </c>
      <c r="H290" s="84" t="s">
        <v>660</v>
      </c>
      <c r="I290" s="84" t="s">
        <v>661</v>
      </c>
      <c r="J290" s="84" t="s">
        <v>662</v>
      </c>
      <c r="L290" s="63" t="n">
        <f aca="false">IF(AND(A291&lt;&gt;"",A290=""),L289+1,L289)</f>
        <v>19</v>
      </c>
      <c r="M290" s="80" t="str">
        <f aca="false">IF(OR(A290="Insumo",A290="Composição Auxiliar"),J290,"")</f>
        <v/>
      </c>
      <c r="N290" s="81" t="str">
        <f aca="false">IF(ISNUMBER(SEARCH("COM ENCARGOS COMPLEMENTARES",D290)),J290,"")</f>
        <v/>
      </c>
      <c r="O290" s="81" t="str">
        <f aca="false">IF(N290&lt;&gt;"","",M290)</f>
        <v/>
      </c>
      <c r="P290" s="82" t="str">
        <f aca="false">IF(A290="Composição",A289,"")</f>
        <v/>
      </c>
      <c r="Q290" s="81" t="str">
        <f aca="false">IF(P290&lt;&gt;"",SUMIF(L290:L374,L290,N290:N374),"")</f>
        <v/>
      </c>
      <c r="R290" s="81" t="str">
        <f aca="false">IF(P290&lt;&gt;"",SUMIF(L290:L374,L290,O290:O374),"")</f>
        <v/>
      </c>
    </row>
    <row r="291" customFormat="false" ht="25.5" hidden="false" customHeight="true" outlineLevel="0" collapsed="false">
      <c r="A291" s="86" t="s">
        <v>663</v>
      </c>
      <c r="B291" s="87" t="s">
        <v>79</v>
      </c>
      <c r="C291" s="86" t="s">
        <v>716</v>
      </c>
      <c r="D291" s="86" t="s">
        <v>866</v>
      </c>
      <c r="E291" s="86" t="s">
        <v>671</v>
      </c>
      <c r="F291" s="86"/>
      <c r="G291" s="88" t="s">
        <v>867</v>
      </c>
      <c r="H291" s="89" t="n">
        <v>1</v>
      </c>
      <c r="I291" s="90" t="n">
        <f aca="false">SUMIF(L:L,$L291,M:M)</f>
        <v>23.5</v>
      </c>
      <c r="J291" s="90" t="n">
        <f aca="false">TRUNC(H291*I291,2)</f>
        <v>23.5</v>
      </c>
      <c r="L291" s="63" t="n">
        <f aca="false">IF(AND(A292&lt;&gt;"",A291=""),L290+1,L290)</f>
        <v>19</v>
      </c>
      <c r="M291" s="80" t="str">
        <f aca="false">IF(OR(A291="Insumo",A291="Composição Auxiliar"),J291,"")</f>
        <v/>
      </c>
      <c r="N291" s="81" t="str">
        <f aca="false">IF(ISNUMBER(SEARCH("COM ENCARGOS COMPLEMENTARES",D291)),J291,"")</f>
        <v/>
      </c>
      <c r="O291" s="81" t="str">
        <f aca="false">IF(N291&lt;&gt;"","",M291)</f>
        <v/>
      </c>
      <c r="P291" s="82" t="str">
        <f aca="false">IF(A291="Composição",A290,"")</f>
        <v> 2.1.4 </v>
      </c>
      <c r="Q291" s="81" t="n">
        <f aca="false">IF(P291&lt;&gt;"",SUMIF(L291:L375,L291,N291:N375),"")</f>
        <v>0</v>
      </c>
      <c r="R291" s="81" t="n">
        <f aca="false">IF(P291&lt;&gt;"",SUMIF(L291:L375,L291,O291:O375),"")</f>
        <v>23.5</v>
      </c>
    </row>
    <row r="292" customFormat="false" ht="63.75" hidden="false" customHeight="false" outlineLevel="0" collapsed="false">
      <c r="A292" s="96" t="s">
        <v>679</v>
      </c>
      <c r="B292" s="97" t="s">
        <v>868</v>
      </c>
      <c r="C292" s="96" t="str">
        <f aca="false">VLOOKUP(B292,INSUMOS!$A:$I,2,0)</f>
        <v>SINAPI</v>
      </c>
      <c r="D292" s="96" t="str">
        <f aca="false">VLOOKUP(B292,INSUMOS!$A:$I,3,0)</f>
        <v>LOCACAO DE ANDAIME METALICO TUBULAR DE ENCAIXE, TIPO DE TORRE, CADA PAINEL COM LARGURA DE 1 ATE 1,5 M E ALTURA DE *1,00* M, INCLUINDO DIAGONAL, BARRAS DE LIGACAO, SAPATAS OU RODIZIOS E DEMAIS ITENS NECESSARIOS A MONTAGEM (NAO INCLUI INSTALACAO)</v>
      </c>
      <c r="E292" s="98" t="str">
        <f aca="false">VLOOKUP(B292,INSUMOS!$A:$I,4,0)</f>
        <v>Equipamento</v>
      </c>
      <c r="F292" s="98"/>
      <c r="G292" s="99" t="str">
        <f aca="false">VLOOKUP(B292,INSUMOS!$A:$I,5,0)</f>
        <v>MXMES</v>
      </c>
      <c r="H292" s="100" t="n">
        <v>1</v>
      </c>
      <c r="I292" s="101" t="n">
        <f aca="false">VLOOKUP(B292,INSUMOS!$A:$I,8,0)</f>
        <v>23.5</v>
      </c>
      <c r="J292" s="101" t="n">
        <f aca="false">TRUNC(H292*I292,2)</f>
        <v>23.5</v>
      </c>
      <c r="L292" s="63" t="n">
        <f aca="false">IF(AND(A293&lt;&gt;"",A292=""),L291+1,L291)</f>
        <v>19</v>
      </c>
      <c r="M292" s="80" t="n">
        <f aca="false">IF(OR(A292="Insumo",A292="Composição Auxiliar"),J292,"")</f>
        <v>23.5</v>
      </c>
      <c r="N292" s="81" t="str">
        <f aca="false">IF(ISNUMBER(SEARCH("COM ENCARGOS COMPLEMENTARES",D292)),J292,"")</f>
        <v/>
      </c>
      <c r="O292" s="81" t="n">
        <f aca="false">IF(N292&lt;&gt;"","",M292)</f>
        <v>23.5</v>
      </c>
      <c r="P292" s="82" t="str">
        <f aca="false">IF(A292="Composição",A291,"")</f>
        <v/>
      </c>
      <c r="Q292" s="81" t="str">
        <f aca="false">IF(P292&lt;&gt;"",SUMIF(L292:L376,L292,N292:N376),"")</f>
        <v/>
      </c>
      <c r="R292" s="81" t="str">
        <f aca="false">IF(P292&lt;&gt;"",SUMIF(L292:L376,L292,O292:O376),"")</f>
        <v/>
      </c>
    </row>
    <row r="293" customFormat="false" ht="14.25" hidden="false" customHeight="false" outlineLevel="0" collapsed="false">
      <c r="A293" s="102"/>
      <c r="B293" s="102"/>
      <c r="C293" s="102"/>
      <c r="D293" s="102"/>
      <c r="E293" s="102"/>
      <c r="F293" s="103"/>
      <c r="G293" s="102"/>
      <c r="H293" s="103"/>
      <c r="I293" s="102"/>
      <c r="J293" s="103"/>
      <c r="L293" s="63" t="n">
        <f aca="false">IF(AND(A294&lt;&gt;"",A293=""),L292+1,L292)</f>
        <v>19</v>
      </c>
      <c r="M293" s="80" t="str">
        <f aca="false">IF(OR(A293="Insumo",A293="Composição Auxiliar"),J293,"")</f>
        <v/>
      </c>
      <c r="N293" s="81" t="str">
        <f aca="false">IF(ISNUMBER(SEARCH("COM ENCARGOS COMPLEMENTARES",D293)),J293,"")</f>
        <v/>
      </c>
      <c r="O293" s="81" t="str">
        <f aca="false">IF(N293&lt;&gt;"","",M293)</f>
        <v/>
      </c>
      <c r="P293" s="82" t="str">
        <f aca="false">IF(A293="Composição",A292,"")</f>
        <v/>
      </c>
      <c r="Q293" s="81" t="str">
        <f aca="false">IF(P293&lt;&gt;"",SUMIF(L293:L377,L293,N293:N377),"")</f>
        <v/>
      </c>
      <c r="R293" s="81" t="str">
        <f aca="false">IF(P293&lt;&gt;"",SUMIF(L293:L377,L293,O293:O377),"")</f>
        <v/>
      </c>
    </row>
    <row r="294" customFormat="false" ht="14.25" hidden="false" customHeight="true" outlineLevel="0" collapsed="false">
      <c r="A294" s="102"/>
      <c r="B294" s="102"/>
      <c r="C294" s="102"/>
      <c r="D294" s="102"/>
      <c r="E294" s="102"/>
      <c r="F294" s="103"/>
      <c r="G294" s="102"/>
      <c r="H294" s="104" t="s">
        <v>684</v>
      </c>
      <c r="I294" s="104"/>
      <c r="J294" s="103" t="n">
        <f aca="false">TRUNC(SUMIF(L:L,$L294,M:M)*(1+$J$9),2)</f>
        <v>30.5</v>
      </c>
      <c r="L294" s="63" t="n">
        <f aca="false">IF(AND(A295&lt;&gt;"",A294=""),L293+1,L293)</f>
        <v>19</v>
      </c>
      <c r="M294" s="80" t="str">
        <f aca="false">IF(OR(A294="Insumo",A294="Composição Auxiliar"),J294,"")</f>
        <v/>
      </c>
      <c r="N294" s="81" t="str">
        <f aca="false">IF(ISNUMBER(SEARCH("COM ENCARGOS COMPLEMENTARES",D294)),J294,"")</f>
        <v/>
      </c>
      <c r="O294" s="81" t="str">
        <f aca="false">IF(N294&lt;&gt;"","",M294)</f>
        <v/>
      </c>
      <c r="P294" s="82" t="str">
        <f aca="false">IF(A294="Composição",A293,"")</f>
        <v/>
      </c>
      <c r="Q294" s="81" t="str">
        <f aca="false">IF(P294&lt;&gt;"",SUMIF(L294:L377,L294,N294:N377),"")</f>
        <v/>
      </c>
      <c r="R294" s="81" t="str">
        <f aca="false">IF(P294&lt;&gt;"",SUMIF(L294:L377,L294,O294:O377),"")</f>
        <v/>
      </c>
    </row>
    <row r="295" customFormat="false" ht="15" hidden="false" customHeight="false" outlineLevel="0" collapsed="false">
      <c r="A295" s="105"/>
      <c r="B295" s="105"/>
      <c r="C295" s="105"/>
      <c r="D295" s="105"/>
      <c r="E295" s="105"/>
      <c r="F295" s="105"/>
      <c r="G295" s="105" t="s">
        <v>685</v>
      </c>
      <c r="H295" s="106" t="s">
        <v>869</v>
      </c>
      <c r="I295" s="105" t="s">
        <v>687</v>
      </c>
      <c r="J295" s="107" t="n">
        <f aca="false">TRUNC(J294*H295,2)</f>
        <v>2928</v>
      </c>
      <c r="L295" s="63" t="n">
        <f aca="false">IF(AND(A296&lt;&gt;"",A295=""),L294+1,L294)</f>
        <v>19</v>
      </c>
      <c r="M295" s="80" t="str">
        <f aca="false">IF(OR(A295="Insumo",A295="Composição Auxiliar"),J295,"")</f>
        <v/>
      </c>
      <c r="N295" s="81" t="str">
        <f aca="false">IF(ISNUMBER(SEARCH("COM ENCARGOS COMPLEMENTARES",D295)),J295,"")</f>
        <v/>
      </c>
      <c r="O295" s="81" t="str">
        <f aca="false">IF(N295&lt;&gt;"","",M295)</f>
        <v/>
      </c>
      <c r="P295" s="82" t="str">
        <f aca="false">IF(A295="Composição",A294,"")</f>
        <v/>
      </c>
      <c r="Q295" s="81" t="str">
        <f aca="false">IF(P295&lt;&gt;"",SUMIF(L295:L377,L295,N295:N377),"")</f>
        <v/>
      </c>
      <c r="R295" s="81" t="str">
        <f aca="false">IF(P295&lt;&gt;"",SUMIF(L295:L377,L295,O295:O377),"")</f>
        <v/>
      </c>
    </row>
    <row r="296" customFormat="false" ht="15" hidden="false" customHeight="false" outlineLevel="0" collapsed="false">
      <c r="A296" s="108"/>
      <c r="B296" s="108"/>
      <c r="C296" s="108"/>
      <c r="D296" s="108"/>
      <c r="E296" s="108"/>
      <c r="F296" s="108"/>
      <c r="G296" s="108"/>
      <c r="H296" s="108"/>
      <c r="I296" s="108"/>
      <c r="J296" s="108"/>
      <c r="L296" s="63" t="n">
        <f aca="false">IF(AND(A297&lt;&gt;"",A296=""),L295+1,L295)</f>
        <v>20</v>
      </c>
      <c r="M296" s="80" t="str">
        <f aca="false">IF(OR(A296="Insumo",A296="Composição Auxiliar"),J296,"")</f>
        <v/>
      </c>
      <c r="N296" s="81" t="str">
        <f aca="false">IF(ISNUMBER(SEARCH("COM ENCARGOS COMPLEMENTARES",D296)),J296,"")</f>
        <v/>
      </c>
      <c r="O296" s="81" t="str">
        <f aca="false">IF(N296&lt;&gt;"","",M296)</f>
        <v/>
      </c>
      <c r="P296" s="82" t="str">
        <f aca="false">IF(A296="Composição",A295,"")</f>
        <v/>
      </c>
      <c r="Q296" s="81" t="str">
        <f aca="false">IF(P296&lt;&gt;"",SUMIF(L296:L377,L296,N296:N377),"")</f>
        <v/>
      </c>
      <c r="R296" s="81" t="str">
        <f aca="false">IF(P296&lt;&gt;"",SUMIF(L296:L377,L296,O296:O377),"")</f>
        <v/>
      </c>
    </row>
    <row r="297" customFormat="false" ht="14.25" hidden="false" customHeight="false" outlineLevel="0" collapsed="false">
      <c r="A297" s="76" t="s">
        <v>80</v>
      </c>
      <c r="B297" s="76"/>
      <c r="C297" s="76"/>
      <c r="D297" s="76" t="s">
        <v>81</v>
      </c>
      <c r="E297" s="76"/>
      <c r="F297" s="76"/>
      <c r="G297" s="76"/>
      <c r="H297" s="77"/>
      <c r="I297" s="76"/>
      <c r="J297" s="78"/>
      <c r="L297" s="63" t="n">
        <f aca="false">IF(AND(A298&lt;&gt;"",A297=""),L296+1,L296)</f>
        <v>20</v>
      </c>
      <c r="M297" s="80" t="str">
        <f aca="false">IF(OR(A297="Insumo",A297="Composição Auxiliar"),J297,"")</f>
        <v/>
      </c>
      <c r="N297" s="81" t="str">
        <f aca="false">IF(ISNUMBER(SEARCH("COM ENCARGOS COMPLEMENTARES",D297)),J297,"")</f>
        <v/>
      </c>
      <c r="O297" s="81" t="str">
        <f aca="false">IF(N297&lt;&gt;"","",M297)</f>
        <v/>
      </c>
      <c r="P297" s="82" t="str">
        <f aca="false">IF(A297="Composição",A296,"")</f>
        <v/>
      </c>
      <c r="Q297" s="81" t="str">
        <f aca="false">IF(P297&lt;&gt;"",SUMIF(L297:L377,L297,N297:N377),"")</f>
        <v/>
      </c>
      <c r="R297" s="81" t="str">
        <f aca="false">IF(P297&lt;&gt;"",SUMIF(L297:L377,L297,O297:O377),"")</f>
        <v/>
      </c>
    </row>
    <row r="298" customFormat="false" ht="15" hidden="false" customHeight="true" outlineLevel="0" collapsed="false">
      <c r="A298" s="83" t="s">
        <v>82</v>
      </c>
      <c r="B298" s="84" t="s">
        <v>655</v>
      </c>
      <c r="C298" s="83" t="s">
        <v>656</v>
      </c>
      <c r="D298" s="83" t="s">
        <v>657</v>
      </c>
      <c r="E298" s="83" t="s">
        <v>658</v>
      </c>
      <c r="F298" s="83"/>
      <c r="G298" s="85" t="s">
        <v>659</v>
      </c>
      <c r="H298" s="84" t="s">
        <v>660</v>
      </c>
      <c r="I298" s="84" t="s">
        <v>661</v>
      </c>
      <c r="J298" s="84" t="s">
        <v>662</v>
      </c>
      <c r="L298" s="63" t="n">
        <f aca="false">IF(AND(A299&lt;&gt;"",A298=""),L297+1,L297)</f>
        <v>20</v>
      </c>
      <c r="M298" s="80" t="str">
        <f aca="false">IF(OR(A298="Insumo",A298="Composição Auxiliar"),J298,"")</f>
        <v/>
      </c>
      <c r="N298" s="81" t="str">
        <f aca="false">IF(ISNUMBER(SEARCH("COM ENCARGOS COMPLEMENTARES",D298)),J298,"")</f>
        <v/>
      </c>
      <c r="O298" s="81" t="str">
        <f aca="false">IF(N298&lt;&gt;"","",M298)</f>
        <v/>
      </c>
      <c r="P298" s="82" t="str">
        <f aca="false">IF(A298="Composição",A297,"")</f>
        <v/>
      </c>
      <c r="Q298" s="81" t="str">
        <f aca="false">IF(P298&lt;&gt;"",SUMIF(L298:L377,L298,N298:N377),"")</f>
        <v/>
      </c>
      <c r="R298" s="81" t="str">
        <f aca="false">IF(P298&lt;&gt;"",SUMIF(L298:L377,L298,O298:O377),"")</f>
        <v/>
      </c>
    </row>
    <row r="299" customFormat="false" ht="25.5" hidden="false" customHeight="true" outlineLevel="0" collapsed="false">
      <c r="A299" s="86" t="s">
        <v>663</v>
      </c>
      <c r="B299" s="87" t="s">
        <v>83</v>
      </c>
      <c r="C299" s="86" t="s">
        <v>716</v>
      </c>
      <c r="D299" s="86" t="s">
        <v>870</v>
      </c>
      <c r="E299" s="86" t="s">
        <v>871</v>
      </c>
      <c r="F299" s="86"/>
      <c r="G299" s="88" t="s">
        <v>872</v>
      </c>
      <c r="H299" s="89" t="n">
        <v>1</v>
      </c>
      <c r="I299" s="90" t="n">
        <f aca="false">SUMIF(L:L,$L299,M:M)</f>
        <v>5421.9</v>
      </c>
      <c r="J299" s="90" t="n">
        <f aca="false">TRUNC(H299*I299,2)</f>
        <v>5421.9</v>
      </c>
      <c r="L299" s="63" t="n">
        <f aca="false">IF(AND(A300&lt;&gt;"",A299=""),L298+1,L298)</f>
        <v>20</v>
      </c>
      <c r="M299" s="80" t="str">
        <f aca="false">IF(OR(A299="Insumo",A299="Composição Auxiliar"),J299,"")</f>
        <v/>
      </c>
      <c r="N299" s="81" t="str">
        <f aca="false">IF(ISNUMBER(SEARCH("COM ENCARGOS COMPLEMENTARES",D299)),J299,"")</f>
        <v/>
      </c>
      <c r="O299" s="81" t="str">
        <f aca="false">IF(N299&lt;&gt;"","",M299)</f>
        <v/>
      </c>
      <c r="P299" s="82" t="str">
        <f aca="false">IF(A299="Composição",A298,"")</f>
        <v> 2.2.1 </v>
      </c>
      <c r="Q299" s="81" t="n">
        <f aca="false">IF(P299&lt;&gt;"",SUMIF(L299:L377,L299,N299:N377),"")</f>
        <v>0</v>
      </c>
      <c r="R299" s="81" t="n">
        <f aca="false">IF(P299&lt;&gt;"",SUMIF(L299:L377,L299,O299:O377),"")</f>
        <v>5421.9</v>
      </c>
    </row>
    <row r="300" customFormat="false" ht="25.5" hidden="false" customHeight="true" outlineLevel="0" collapsed="false">
      <c r="A300" s="91" t="s">
        <v>668</v>
      </c>
      <c r="B300" s="92" t="s">
        <v>873</v>
      </c>
      <c r="C300" s="91" t="s">
        <v>664</v>
      </c>
      <c r="D300" s="91" t="s">
        <v>874</v>
      </c>
      <c r="E300" s="91" t="s">
        <v>691</v>
      </c>
      <c r="F300" s="91"/>
      <c r="G300" s="93" t="s">
        <v>699</v>
      </c>
      <c r="H300" s="94" t="n">
        <v>110</v>
      </c>
      <c r="I300" s="95" t="n">
        <f aca="false">SUMIFS('ANALÍTICA AUXILIARES'!J:J,'ANALÍTICA AUXILIARES'!A:A,"Composição",'ANALÍTICA AUXILIARES'!B:B,$B300)</f>
        <v>24.07</v>
      </c>
      <c r="J300" s="95" t="n">
        <f aca="false">TRUNC(H300*I300,2)</f>
        <v>2647.7</v>
      </c>
      <c r="L300" s="63" t="n">
        <f aca="false">IF(AND(A301&lt;&gt;"",A300=""),L299+1,L299)</f>
        <v>20</v>
      </c>
      <c r="M300" s="80" t="n">
        <f aca="false">IF(OR(A300="Insumo",A300="Composição Auxiliar"),J300,"")</f>
        <v>2647.7</v>
      </c>
      <c r="N300" s="81" t="str">
        <f aca="false">IF(ISNUMBER(SEARCH("COM ENCARGOS COMPLEMENTARES",D300)),J300,"")</f>
        <v/>
      </c>
      <c r="O300" s="81" t="n">
        <f aca="false">IF(N300&lt;&gt;"","",M300)</f>
        <v>2647.7</v>
      </c>
      <c r="P300" s="82" t="str">
        <f aca="false">IF(A300="Composição",A299,"")</f>
        <v/>
      </c>
      <c r="Q300" s="81" t="str">
        <f aca="false">IF(P300&lt;&gt;"",SUMIF(L300:L377,L300,N300:N377),"")</f>
        <v/>
      </c>
      <c r="R300" s="81" t="str">
        <f aca="false">IF(P300&lt;&gt;"",SUMIF(L300:L377,L300,O300:O377),"")</f>
        <v/>
      </c>
    </row>
    <row r="301" customFormat="false" ht="25.5" hidden="false" customHeight="true" outlineLevel="0" collapsed="false">
      <c r="A301" s="91" t="s">
        <v>668</v>
      </c>
      <c r="B301" s="92" t="s">
        <v>875</v>
      </c>
      <c r="C301" s="91" t="s">
        <v>664</v>
      </c>
      <c r="D301" s="91" t="s">
        <v>876</v>
      </c>
      <c r="E301" s="91" t="s">
        <v>691</v>
      </c>
      <c r="F301" s="91"/>
      <c r="G301" s="93" t="s">
        <v>692</v>
      </c>
      <c r="H301" s="94" t="n">
        <v>110</v>
      </c>
      <c r="I301" s="95" t="n">
        <f aca="false">SUMIFS('ANALÍTICA AUXILIARES'!J:J,'ANALÍTICA AUXILIARES'!A:A,"Composição",'ANALÍTICA AUXILIARES'!B:B,$B301)</f>
        <v>25.22</v>
      </c>
      <c r="J301" s="95" t="n">
        <f aca="false">TRUNC(H301*I301,2)</f>
        <v>2774.2</v>
      </c>
      <c r="L301" s="63" t="n">
        <f aca="false">IF(AND(A302&lt;&gt;"",A301=""),L300+1,L300)</f>
        <v>20</v>
      </c>
      <c r="M301" s="80" t="n">
        <f aca="false">IF(OR(A301="Insumo",A301="Composição Auxiliar"),J301,"")</f>
        <v>2774.2</v>
      </c>
      <c r="N301" s="81" t="str">
        <f aca="false">IF(ISNUMBER(SEARCH("COM ENCARGOS COMPLEMENTARES",D301)),J301,"")</f>
        <v/>
      </c>
      <c r="O301" s="81" t="n">
        <f aca="false">IF(N301&lt;&gt;"","",M301)</f>
        <v>2774.2</v>
      </c>
      <c r="P301" s="82" t="str">
        <f aca="false">IF(A301="Composição",A300,"")</f>
        <v/>
      </c>
      <c r="Q301" s="81" t="str">
        <f aca="false">IF(P301&lt;&gt;"",SUMIF(L301:L377,L301,N301:N377),"")</f>
        <v/>
      </c>
      <c r="R301" s="81" t="str">
        <f aca="false">IF(P301&lt;&gt;"",SUMIF(L301:L377,L301,O301:O377),"")</f>
        <v/>
      </c>
    </row>
    <row r="302" customFormat="false" ht="14.25" hidden="false" customHeight="false" outlineLevel="0" collapsed="false">
      <c r="A302" s="102"/>
      <c r="B302" s="102"/>
      <c r="C302" s="102"/>
      <c r="D302" s="102"/>
      <c r="E302" s="102"/>
      <c r="F302" s="103"/>
      <c r="G302" s="102"/>
      <c r="H302" s="103"/>
      <c r="I302" s="102"/>
      <c r="J302" s="103"/>
      <c r="L302" s="63" t="n">
        <f aca="false">IF(AND(A303&lt;&gt;"",A302=""),L301+1,L301)</f>
        <v>20</v>
      </c>
      <c r="M302" s="80" t="str">
        <f aca="false">IF(OR(A302="Insumo",A302="Composição Auxiliar"),J302,"")</f>
        <v/>
      </c>
      <c r="N302" s="81" t="str">
        <f aca="false">IF(ISNUMBER(SEARCH("COM ENCARGOS COMPLEMENTARES",D302)),J302,"")</f>
        <v/>
      </c>
      <c r="O302" s="81" t="str">
        <f aca="false">IF(N302&lt;&gt;"","",M302)</f>
        <v/>
      </c>
      <c r="P302" s="82" t="str">
        <f aca="false">IF(A302="Composição",A301,"")</f>
        <v/>
      </c>
      <c r="Q302" s="81" t="str">
        <f aca="false">IF(P302&lt;&gt;"",SUMIF(L302:L377,L302,N302:N377),"")</f>
        <v/>
      </c>
      <c r="R302" s="81" t="str">
        <f aca="false">IF(P302&lt;&gt;"",SUMIF(L302:L377,L302,O302:O377),"")</f>
        <v/>
      </c>
    </row>
    <row r="303" customFormat="false" ht="14.25" hidden="false" customHeight="true" outlineLevel="0" collapsed="false">
      <c r="A303" s="102"/>
      <c r="B303" s="102"/>
      <c r="C303" s="102"/>
      <c r="D303" s="102"/>
      <c r="E303" s="102"/>
      <c r="F303" s="103"/>
      <c r="G303" s="102"/>
      <c r="H303" s="104" t="s">
        <v>684</v>
      </c>
      <c r="I303" s="104"/>
      <c r="J303" s="103" t="n">
        <f aca="false">TRUNC(SUMIF(L:L,$L303,M:M)*(1+$J$9),2)</f>
        <v>7037.08</v>
      </c>
      <c r="L303" s="63" t="n">
        <f aca="false">IF(AND(A304&lt;&gt;"",A303=""),L302+1,L302)</f>
        <v>20</v>
      </c>
      <c r="M303" s="80" t="str">
        <f aca="false">IF(OR(A303="Insumo",A303="Composição Auxiliar"),J303,"")</f>
        <v/>
      </c>
      <c r="N303" s="81" t="str">
        <f aca="false">IF(ISNUMBER(SEARCH("COM ENCARGOS COMPLEMENTARES",D303)),J303,"")</f>
        <v/>
      </c>
      <c r="O303" s="81" t="str">
        <f aca="false">IF(N303&lt;&gt;"","",M303)</f>
        <v/>
      </c>
      <c r="P303" s="82" t="str">
        <f aca="false">IF(A303="Composição",A302,"")</f>
        <v/>
      </c>
      <c r="Q303" s="81" t="str">
        <f aca="false">IF(P303&lt;&gt;"",SUMIF(L303:L377,L303,N303:N377),"")</f>
        <v/>
      </c>
      <c r="R303" s="81" t="str">
        <f aca="false">IF(P303&lt;&gt;"",SUMIF(L303:L377,L303,O303:O377),"")</f>
        <v/>
      </c>
    </row>
    <row r="304" customFormat="false" ht="15" hidden="false" customHeight="false" outlineLevel="0" collapsed="false">
      <c r="A304" s="105"/>
      <c r="B304" s="105"/>
      <c r="C304" s="105"/>
      <c r="D304" s="105"/>
      <c r="E304" s="105"/>
      <c r="F304" s="105"/>
      <c r="G304" s="105" t="s">
        <v>685</v>
      </c>
      <c r="H304" s="106" t="s">
        <v>877</v>
      </c>
      <c r="I304" s="105" t="s">
        <v>687</v>
      </c>
      <c r="J304" s="107" t="n">
        <f aca="false">TRUNC(J303*H304,2)</f>
        <v>42222.48</v>
      </c>
      <c r="L304" s="63" t="n">
        <f aca="false">IF(AND(A305&lt;&gt;"",A304=""),L303+1,L303)</f>
        <v>20</v>
      </c>
      <c r="M304" s="80" t="str">
        <f aca="false">IF(OR(A304="Insumo",A304="Composição Auxiliar"),J304,"")</f>
        <v/>
      </c>
      <c r="N304" s="81" t="str">
        <f aca="false">IF(ISNUMBER(SEARCH("COM ENCARGOS COMPLEMENTARES",D304)),J304,"")</f>
        <v/>
      </c>
      <c r="O304" s="81" t="str">
        <f aca="false">IF(N304&lt;&gt;"","",M304)</f>
        <v/>
      </c>
      <c r="P304" s="82" t="str">
        <f aca="false">IF(A304="Composição",A303,"")</f>
        <v/>
      </c>
      <c r="Q304" s="81" t="str">
        <f aca="false">IF(P304&lt;&gt;"",SUMIF(L304:L377,L304,N304:N377),"")</f>
        <v/>
      </c>
      <c r="R304" s="81" t="str">
        <f aca="false">IF(P304&lt;&gt;"",SUMIF(L304:L377,L304,O304:O377),"")</f>
        <v/>
      </c>
    </row>
    <row r="305" customFormat="false" ht="15" hidden="false" customHeight="false" outlineLevel="0" collapsed="false">
      <c r="A305" s="108"/>
      <c r="B305" s="108"/>
      <c r="C305" s="108"/>
      <c r="D305" s="108"/>
      <c r="E305" s="108"/>
      <c r="F305" s="108"/>
      <c r="G305" s="108"/>
      <c r="H305" s="108"/>
      <c r="I305" s="108"/>
      <c r="J305" s="108"/>
      <c r="L305" s="63" t="n">
        <f aca="false">IF(AND(A306&lt;&gt;"",A305=""),L304+1,L304)</f>
        <v>21</v>
      </c>
      <c r="M305" s="80" t="str">
        <f aca="false">IF(OR(A305="Insumo",A305="Composição Auxiliar"),J305,"")</f>
        <v/>
      </c>
      <c r="N305" s="81" t="str">
        <f aca="false">IF(ISNUMBER(SEARCH("COM ENCARGOS COMPLEMENTARES",D305)),J305,"")</f>
        <v/>
      </c>
      <c r="O305" s="81" t="str">
        <f aca="false">IF(N305&lt;&gt;"","",M305)</f>
        <v/>
      </c>
      <c r="P305" s="82" t="str">
        <f aca="false">IF(A305="Composição",A304,"")</f>
        <v/>
      </c>
      <c r="Q305" s="81" t="str">
        <f aca="false">IF(P305&lt;&gt;"",SUMIF(L305:L378,L305,N305:N378),"")</f>
        <v/>
      </c>
      <c r="R305" s="81" t="str">
        <f aca="false">IF(P305&lt;&gt;"",SUMIF(L305:L378,L305,O305:O378),"")</f>
        <v/>
      </c>
    </row>
    <row r="306" customFormat="false" ht="14.25" hidden="false" customHeight="false" outlineLevel="0" collapsed="false">
      <c r="A306" s="76" t="s">
        <v>84</v>
      </c>
      <c r="B306" s="76"/>
      <c r="C306" s="76"/>
      <c r="D306" s="76" t="s">
        <v>85</v>
      </c>
      <c r="E306" s="76"/>
      <c r="F306" s="76"/>
      <c r="G306" s="76"/>
      <c r="H306" s="77"/>
      <c r="I306" s="76"/>
      <c r="J306" s="78"/>
      <c r="L306" s="63" t="n">
        <f aca="false">IF(AND(A307&lt;&gt;"",A306=""),L305+1,L305)</f>
        <v>21</v>
      </c>
      <c r="M306" s="80" t="str">
        <f aca="false">IF(OR(A306="Insumo",A306="Composição Auxiliar"),J306,"")</f>
        <v/>
      </c>
      <c r="N306" s="81" t="str">
        <f aca="false">IF(ISNUMBER(SEARCH("COM ENCARGOS COMPLEMENTARES",D306)),J306,"")</f>
        <v/>
      </c>
      <c r="O306" s="81" t="str">
        <f aca="false">IF(N306&lt;&gt;"","",M306)</f>
        <v/>
      </c>
      <c r="P306" s="82" t="str">
        <f aca="false">IF(A306="Composição",A305,"")</f>
        <v/>
      </c>
      <c r="Q306" s="81" t="str">
        <f aca="false">IF(P306&lt;&gt;"",SUMIF(L306:L379,L306,N306:N379),"")</f>
        <v/>
      </c>
      <c r="R306" s="81" t="str">
        <f aca="false">IF(P306&lt;&gt;"",SUMIF(L306:L379,L306,O306:O379),"")</f>
        <v/>
      </c>
    </row>
    <row r="307" customFormat="false" ht="14.25" hidden="false" customHeight="false" outlineLevel="0" collapsed="false">
      <c r="A307" s="76" t="s">
        <v>86</v>
      </c>
      <c r="B307" s="76"/>
      <c r="C307" s="76"/>
      <c r="D307" s="76" t="s">
        <v>87</v>
      </c>
      <c r="E307" s="76"/>
      <c r="F307" s="76"/>
      <c r="G307" s="76"/>
      <c r="H307" s="77"/>
      <c r="I307" s="76"/>
      <c r="J307" s="78"/>
      <c r="L307" s="63" t="n">
        <f aca="false">IF(AND(A308&lt;&gt;"",A307=""),L306+1,L306)</f>
        <v>21</v>
      </c>
      <c r="M307" s="80" t="str">
        <f aca="false">IF(OR(A307="Insumo",A307="Composição Auxiliar"),J307,"")</f>
        <v/>
      </c>
      <c r="N307" s="81" t="str">
        <f aca="false">IF(ISNUMBER(SEARCH("COM ENCARGOS COMPLEMENTARES",D307)),J307,"")</f>
        <v/>
      </c>
      <c r="O307" s="81" t="str">
        <f aca="false">IF(N307&lt;&gt;"","",M307)</f>
        <v/>
      </c>
      <c r="P307" s="82" t="str">
        <f aca="false">IF(A307="Composição",A306,"")</f>
        <v/>
      </c>
      <c r="Q307" s="81" t="str">
        <f aca="false">IF(P307&lt;&gt;"",SUMIF(L307:L380,L307,N307:N380),"")</f>
        <v/>
      </c>
      <c r="R307" s="81" t="str">
        <f aca="false">IF(P307&lt;&gt;"",SUMIF(L307:L380,L307,O307:O380),"")</f>
        <v/>
      </c>
    </row>
    <row r="308" customFormat="false" ht="15" hidden="false" customHeight="true" outlineLevel="0" collapsed="false">
      <c r="A308" s="83" t="s">
        <v>88</v>
      </c>
      <c r="B308" s="84" t="s">
        <v>655</v>
      </c>
      <c r="C308" s="83" t="s">
        <v>656</v>
      </c>
      <c r="D308" s="83" t="s">
        <v>657</v>
      </c>
      <c r="E308" s="83" t="s">
        <v>658</v>
      </c>
      <c r="F308" s="83"/>
      <c r="G308" s="85" t="s">
        <v>659</v>
      </c>
      <c r="H308" s="84" t="s">
        <v>660</v>
      </c>
      <c r="I308" s="84" t="s">
        <v>661</v>
      </c>
      <c r="J308" s="84" t="s">
        <v>662</v>
      </c>
      <c r="L308" s="63" t="n">
        <f aca="false">IF(AND(A309&lt;&gt;"",A308=""),L307+1,L307)</f>
        <v>21</v>
      </c>
      <c r="M308" s="80" t="str">
        <f aca="false">IF(OR(A308="Insumo",A308="Composição Auxiliar"),J308,"")</f>
        <v/>
      </c>
      <c r="N308" s="81" t="str">
        <f aca="false">IF(ISNUMBER(SEARCH("COM ENCARGOS COMPLEMENTARES",D308)),J308,"")</f>
        <v/>
      </c>
      <c r="O308" s="81" t="str">
        <f aca="false">IF(N308&lt;&gt;"","",M308)</f>
        <v/>
      </c>
      <c r="P308" s="82" t="str">
        <f aca="false">IF(A308="Composição",A307,"")</f>
        <v/>
      </c>
      <c r="Q308" s="81" t="str">
        <f aca="false">IF(P308&lt;&gt;"",SUMIF(L308:L381,L308,N308:N381),"")</f>
        <v/>
      </c>
      <c r="R308" s="81" t="str">
        <f aca="false">IF(P308&lt;&gt;"",SUMIF(L308:L381,L308,O308:O381),"")</f>
        <v/>
      </c>
    </row>
    <row r="309" customFormat="false" ht="25.5" hidden="false" customHeight="true" outlineLevel="0" collapsed="false">
      <c r="A309" s="86" t="s">
        <v>663</v>
      </c>
      <c r="B309" s="87" t="s">
        <v>89</v>
      </c>
      <c r="C309" s="86" t="s">
        <v>716</v>
      </c>
      <c r="D309" s="86" t="s">
        <v>878</v>
      </c>
      <c r="E309" s="86" t="s">
        <v>851</v>
      </c>
      <c r="F309" s="86"/>
      <c r="G309" s="88" t="s">
        <v>667</v>
      </c>
      <c r="H309" s="89" t="n">
        <v>1</v>
      </c>
      <c r="I309" s="90" t="n">
        <f aca="false">SUMIF(L:L,$L309,M:M)</f>
        <v>0.75</v>
      </c>
      <c r="J309" s="90" t="n">
        <f aca="false">TRUNC(H309*I309,2)</f>
        <v>0.75</v>
      </c>
      <c r="L309" s="63" t="n">
        <f aca="false">IF(AND(A310&lt;&gt;"",A309=""),L308+1,L308)</f>
        <v>21</v>
      </c>
      <c r="M309" s="80" t="str">
        <f aca="false">IF(OR(A309="Insumo",A309="Composição Auxiliar"),J309,"")</f>
        <v/>
      </c>
      <c r="N309" s="81" t="str">
        <f aca="false">IF(ISNUMBER(SEARCH("COM ENCARGOS COMPLEMENTARES",D309)),J309,"")</f>
        <v/>
      </c>
      <c r="O309" s="81" t="str">
        <f aca="false">IF(N309&lt;&gt;"","",M309)</f>
        <v/>
      </c>
      <c r="P309" s="82" t="str">
        <f aca="false">IF(A309="Composição",A308,"")</f>
        <v> 3.1.1 </v>
      </c>
      <c r="Q309" s="81" t="n">
        <f aca="false">IF(P309&lt;&gt;"",SUMIF(L309:L382,L309,N309:N382),"")</f>
        <v>0.05</v>
      </c>
      <c r="R309" s="81" t="n">
        <f aca="false">IF(P309&lt;&gt;"",SUMIF(L309:L382,L309,O309:O382),"")</f>
        <v>0.7</v>
      </c>
    </row>
    <row r="310" customFormat="false" ht="38.25" hidden="false" customHeight="true" outlineLevel="0" collapsed="false">
      <c r="A310" s="91" t="s">
        <v>668</v>
      </c>
      <c r="B310" s="92" t="s">
        <v>879</v>
      </c>
      <c r="C310" s="91" t="s">
        <v>664</v>
      </c>
      <c r="D310" s="91" t="s">
        <v>880</v>
      </c>
      <c r="E310" s="91" t="s">
        <v>691</v>
      </c>
      <c r="F310" s="91"/>
      <c r="G310" s="93" t="s">
        <v>692</v>
      </c>
      <c r="H310" s="94" t="n">
        <v>0.003</v>
      </c>
      <c r="I310" s="95" t="n">
        <f aca="false">SUMIFS('ANALÍTICA AUXILIARES'!J:J,'ANALÍTICA AUXILIARES'!A:A,"Composição",'ANALÍTICA AUXILIARES'!B:B,$B310)</f>
        <v>236.37</v>
      </c>
      <c r="J310" s="95" t="n">
        <f aca="false">TRUNC(H310*I310,2)</f>
        <v>0.7</v>
      </c>
      <c r="L310" s="63" t="n">
        <f aca="false">IF(AND(A311&lt;&gt;"",A310=""),L309+1,L309)</f>
        <v>21</v>
      </c>
      <c r="M310" s="80" t="n">
        <f aca="false">IF(OR(A310="Insumo",A310="Composição Auxiliar"),J310,"")</f>
        <v>0.7</v>
      </c>
      <c r="N310" s="81" t="str">
        <f aca="false">IF(ISNUMBER(SEARCH("COM ENCARGOS COMPLEMENTARES",D310)),J310,"")</f>
        <v/>
      </c>
      <c r="O310" s="81" t="n">
        <f aca="false">IF(N310&lt;&gt;"","",M310)</f>
        <v>0.7</v>
      </c>
      <c r="P310" s="82" t="str">
        <f aca="false">IF(A310="Composição",A309,"")</f>
        <v/>
      </c>
      <c r="Q310" s="81" t="str">
        <f aca="false">IF(P310&lt;&gt;"",SUMIF(L310:L383,L310,N310:N383),"")</f>
        <v/>
      </c>
      <c r="R310" s="81" t="str">
        <f aca="false">IF(P310&lt;&gt;"",SUMIF(L310:L383,L310,O310:O383),"")</f>
        <v/>
      </c>
    </row>
    <row r="311" customFormat="false" ht="25.5" hidden="false" customHeight="true" outlineLevel="0" collapsed="false">
      <c r="A311" s="91" t="s">
        <v>668</v>
      </c>
      <c r="B311" s="92" t="s">
        <v>677</v>
      </c>
      <c r="C311" s="91" t="s">
        <v>664</v>
      </c>
      <c r="D311" s="91" t="s">
        <v>678</v>
      </c>
      <c r="E311" s="91" t="s">
        <v>671</v>
      </c>
      <c r="F311" s="91"/>
      <c r="G311" s="93" t="s">
        <v>672</v>
      </c>
      <c r="H311" s="94" t="n">
        <v>0.003</v>
      </c>
      <c r="I311" s="95" t="n">
        <f aca="false">SUMIFS('ANALÍTICA AUXILIARES'!J:J,'ANALÍTICA AUXILIARES'!A:A,"Composição",'ANALÍTICA AUXILIARES'!B:B,$B311)</f>
        <v>18.93</v>
      </c>
      <c r="J311" s="95" t="n">
        <f aca="false">TRUNC(H311*I311,2)</f>
        <v>0.05</v>
      </c>
      <c r="L311" s="63" t="n">
        <f aca="false">IF(AND(A312&lt;&gt;"",A311=""),L310+1,L310)</f>
        <v>21</v>
      </c>
      <c r="M311" s="80" t="n">
        <f aca="false">IF(OR(A311="Insumo",A311="Composição Auxiliar"),J311,"")</f>
        <v>0.05</v>
      </c>
      <c r="N311" s="81" t="n">
        <f aca="false">IF(ISNUMBER(SEARCH("COM ENCARGOS COMPLEMENTARES",D311)),J311,"")</f>
        <v>0.05</v>
      </c>
      <c r="O311" s="81" t="str">
        <f aca="false">IF(N311&lt;&gt;"","",M311)</f>
        <v/>
      </c>
      <c r="P311" s="82" t="str">
        <f aca="false">IF(A311="Composição",A310,"")</f>
        <v/>
      </c>
      <c r="Q311" s="81" t="str">
        <f aca="false">IF(P311&lt;&gt;"",SUMIF(L311:L384,L311,N311:N384),"")</f>
        <v/>
      </c>
      <c r="R311" s="81" t="str">
        <f aca="false">IF(P311&lt;&gt;"",SUMIF(L311:L384,L311,O311:O384),"")</f>
        <v/>
      </c>
    </row>
    <row r="312" customFormat="false" ht="14.25" hidden="false" customHeight="false" outlineLevel="0" collapsed="false">
      <c r="A312" s="102"/>
      <c r="B312" s="102"/>
      <c r="C312" s="102"/>
      <c r="D312" s="102"/>
      <c r="E312" s="102"/>
      <c r="F312" s="103"/>
      <c r="G312" s="102"/>
      <c r="H312" s="103"/>
      <c r="I312" s="102"/>
      <c r="J312" s="103"/>
      <c r="L312" s="63" t="n">
        <f aca="false">IF(AND(A313&lt;&gt;"",A312=""),L311+1,L311)</f>
        <v>21</v>
      </c>
      <c r="M312" s="80" t="str">
        <f aca="false">IF(OR(A312="Insumo",A312="Composição Auxiliar"),J312,"")</f>
        <v/>
      </c>
      <c r="N312" s="81" t="str">
        <f aca="false">IF(ISNUMBER(SEARCH("COM ENCARGOS COMPLEMENTARES",D312)),J312,"")</f>
        <v/>
      </c>
      <c r="O312" s="81" t="str">
        <f aca="false">IF(N312&lt;&gt;"","",M312)</f>
        <v/>
      </c>
      <c r="P312" s="82" t="str">
        <f aca="false">IF(A312="Composição",A311,"")</f>
        <v/>
      </c>
      <c r="Q312" s="81" t="str">
        <f aca="false">IF(P312&lt;&gt;"",SUMIF(L312:L385,L312,N312:N385),"")</f>
        <v/>
      </c>
      <c r="R312" s="81" t="str">
        <f aca="false">IF(P312&lt;&gt;"",SUMIF(L312:L385,L312,O312:O385),"")</f>
        <v/>
      </c>
    </row>
    <row r="313" customFormat="false" ht="14.25" hidden="false" customHeight="true" outlineLevel="0" collapsed="false">
      <c r="A313" s="102"/>
      <c r="B313" s="102"/>
      <c r="C313" s="102"/>
      <c r="D313" s="102"/>
      <c r="E313" s="102"/>
      <c r="F313" s="103"/>
      <c r="G313" s="102"/>
      <c r="H313" s="104" t="s">
        <v>684</v>
      </c>
      <c r="I313" s="104"/>
      <c r="J313" s="103" t="n">
        <f aca="false">TRUNC(SUMIF(L:L,$L313,M:M)*(1+$J$9),2)</f>
        <v>0.97</v>
      </c>
      <c r="L313" s="63" t="n">
        <f aca="false">IF(AND(A314&lt;&gt;"",A313=""),L312+1,L312)</f>
        <v>21</v>
      </c>
      <c r="M313" s="80" t="str">
        <f aca="false">IF(OR(A313="Insumo",A313="Composição Auxiliar"),J313,"")</f>
        <v/>
      </c>
      <c r="N313" s="81" t="str">
        <f aca="false">IF(ISNUMBER(SEARCH("COM ENCARGOS COMPLEMENTARES",D313)),J313,"")</f>
        <v/>
      </c>
      <c r="O313" s="81" t="str">
        <f aca="false">IF(N313&lt;&gt;"","",M313)</f>
        <v/>
      </c>
      <c r="P313" s="82" t="str">
        <f aca="false">IF(A313="Composição",A312,"")</f>
        <v/>
      </c>
      <c r="Q313" s="81" t="str">
        <f aca="false">IF(P313&lt;&gt;"",SUMIF(L313:L386,L313,N313:N386),"")</f>
        <v/>
      </c>
      <c r="R313" s="81" t="str">
        <f aca="false">IF(P313&lt;&gt;"",SUMIF(L313:L386,L313,O313:O386),"")</f>
        <v/>
      </c>
    </row>
    <row r="314" customFormat="false" ht="15" hidden="false" customHeight="false" outlineLevel="0" collapsed="false">
      <c r="A314" s="105"/>
      <c r="B314" s="105"/>
      <c r="C314" s="105"/>
      <c r="D314" s="105"/>
      <c r="E314" s="105"/>
      <c r="F314" s="105"/>
      <c r="G314" s="105" t="s">
        <v>685</v>
      </c>
      <c r="H314" s="106" t="s">
        <v>881</v>
      </c>
      <c r="I314" s="105" t="s">
        <v>687</v>
      </c>
      <c r="J314" s="107" t="n">
        <f aca="false">TRUNC(J313*H314,2)</f>
        <v>199.82</v>
      </c>
      <c r="L314" s="63" t="n">
        <f aca="false">IF(AND(A315&lt;&gt;"",A314=""),L313+1,L313)</f>
        <v>21</v>
      </c>
      <c r="M314" s="80" t="str">
        <f aca="false">IF(OR(A314="Insumo",A314="Composição Auxiliar"),J314,"")</f>
        <v/>
      </c>
      <c r="N314" s="81" t="str">
        <f aca="false">IF(ISNUMBER(SEARCH("COM ENCARGOS COMPLEMENTARES",D314)),J314,"")</f>
        <v/>
      </c>
      <c r="O314" s="81" t="str">
        <f aca="false">IF(N314&lt;&gt;"","",M314)</f>
        <v/>
      </c>
      <c r="P314" s="82" t="str">
        <f aca="false">IF(A314="Composição",A313,"")</f>
        <v/>
      </c>
      <c r="Q314" s="81" t="str">
        <f aca="false">IF(P314&lt;&gt;"",SUMIF(L314:L387,L314,N314:N387),"")</f>
        <v/>
      </c>
      <c r="R314" s="81" t="str">
        <f aca="false">IF(P314&lt;&gt;"",SUMIF(L314:L387,L314,O314:O387),"")</f>
        <v/>
      </c>
    </row>
    <row r="315" customFormat="false" ht="15" hidden="false" customHeight="false" outlineLevel="0" collapsed="false">
      <c r="A315" s="108"/>
      <c r="B315" s="108"/>
      <c r="C315" s="108"/>
      <c r="D315" s="108"/>
      <c r="E315" s="108"/>
      <c r="F315" s="108"/>
      <c r="G315" s="108"/>
      <c r="H315" s="108"/>
      <c r="I315" s="108"/>
      <c r="J315" s="108"/>
      <c r="L315" s="63" t="n">
        <f aca="false">IF(AND(A316&lt;&gt;"",A315=""),L314+1,L314)</f>
        <v>22</v>
      </c>
      <c r="M315" s="80" t="str">
        <f aca="false">IF(OR(A315="Insumo",A315="Composição Auxiliar"),J315,"")</f>
        <v/>
      </c>
      <c r="N315" s="81" t="str">
        <f aca="false">IF(ISNUMBER(SEARCH("COM ENCARGOS COMPLEMENTARES",D315)),J315,"")</f>
        <v/>
      </c>
      <c r="O315" s="81" t="str">
        <f aca="false">IF(N315&lt;&gt;"","",M315)</f>
        <v/>
      </c>
      <c r="P315" s="82" t="str">
        <f aca="false">IF(A315="Composição",A314,"")</f>
        <v/>
      </c>
      <c r="Q315" s="81" t="str">
        <f aca="false">IF(P315&lt;&gt;"",SUMIF(L315:L388,L315,N315:N388),"")</f>
        <v/>
      </c>
      <c r="R315" s="81" t="str">
        <f aca="false">IF(P315&lt;&gt;"",SUMIF(L315:L388,L315,O315:O388),"")</f>
        <v/>
      </c>
    </row>
    <row r="316" customFormat="false" ht="15" hidden="false" customHeight="true" outlineLevel="0" collapsed="false">
      <c r="A316" s="83" t="s">
        <v>90</v>
      </c>
      <c r="B316" s="84" t="s">
        <v>655</v>
      </c>
      <c r="C316" s="83" t="s">
        <v>656</v>
      </c>
      <c r="D316" s="83" t="s">
        <v>657</v>
      </c>
      <c r="E316" s="83" t="s">
        <v>658</v>
      </c>
      <c r="F316" s="83"/>
      <c r="G316" s="85" t="s">
        <v>659</v>
      </c>
      <c r="H316" s="84" t="s">
        <v>660</v>
      </c>
      <c r="I316" s="84" t="s">
        <v>661</v>
      </c>
      <c r="J316" s="84" t="s">
        <v>662</v>
      </c>
      <c r="L316" s="63" t="n">
        <f aca="false">IF(AND(A317&lt;&gt;"",A316=""),L315+1,L315)</f>
        <v>22</v>
      </c>
      <c r="M316" s="80" t="str">
        <f aca="false">IF(OR(A316="Insumo",A316="Composição Auxiliar"),J316,"")</f>
        <v/>
      </c>
      <c r="N316" s="81" t="str">
        <f aca="false">IF(ISNUMBER(SEARCH("COM ENCARGOS COMPLEMENTARES",D316)),J316,"")</f>
        <v/>
      </c>
      <c r="O316" s="81" t="str">
        <f aca="false">IF(N316&lt;&gt;"","",M316)</f>
        <v/>
      </c>
      <c r="P316" s="82" t="str">
        <f aca="false">IF(A316="Composição",A315,"")</f>
        <v/>
      </c>
      <c r="Q316" s="81" t="str">
        <f aca="false">IF(P316&lt;&gt;"",SUMIF(L316:L389,L316,N316:N389),"")</f>
        <v/>
      </c>
      <c r="R316" s="81" t="str">
        <f aca="false">IF(P316&lt;&gt;"",SUMIF(L316:L389,L316,O316:O389),"")</f>
        <v/>
      </c>
    </row>
    <row r="317" customFormat="false" ht="25.5" hidden="false" customHeight="true" outlineLevel="0" collapsed="false">
      <c r="A317" s="86" t="s">
        <v>663</v>
      </c>
      <c r="B317" s="87" t="s">
        <v>91</v>
      </c>
      <c r="C317" s="86" t="s">
        <v>716</v>
      </c>
      <c r="D317" s="86" t="s">
        <v>882</v>
      </c>
      <c r="E317" s="86" t="s">
        <v>871</v>
      </c>
      <c r="F317" s="86"/>
      <c r="G317" s="88" t="s">
        <v>676</v>
      </c>
      <c r="H317" s="89" t="n">
        <v>1</v>
      </c>
      <c r="I317" s="90" t="n">
        <f aca="false">SUMIF(L:L,$L317,M:M)</f>
        <v>81.14</v>
      </c>
      <c r="J317" s="90" t="n">
        <f aca="false">TRUNC(H317*I317,2)</f>
        <v>81.14</v>
      </c>
      <c r="L317" s="63" t="n">
        <f aca="false">IF(AND(A318&lt;&gt;"",A317=""),L316+1,L316)</f>
        <v>22</v>
      </c>
      <c r="M317" s="80" t="str">
        <f aca="false">IF(OR(A317="Insumo",A317="Composição Auxiliar"),J317,"")</f>
        <v/>
      </c>
      <c r="N317" s="81" t="str">
        <f aca="false">IF(ISNUMBER(SEARCH("COM ENCARGOS COMPLEMENTARES",D317)),J317,"")</f>
        <v/>
      </c>
      <c r="O317" s="81" t="str">
        <f aca="false">IF(N317&lt;&gt;"","",M317)</f>
        <v/>
      </c>
      <c r="P317" s="82" t="str">
        <f aca="false">IF(A317="Composição",A316,"")</f>
        <v> 3.1.2 </v>
      </c>
      <c r="Q317" s="81" t="n">
        <f aca="false">IF(P317&lt;&gt;"",SUMIF(L317:L390,L317,N317:N390),"")</f>
        <v>15.14</v>
      </c>
      <c r="R317" s="81" t="n">
        <f aca="false">IF(P317&lt;&gt;"",SUMIF(L317:L390,L317,O317:O390),"")</f>
        <v>66</v>
      </c>
    </row>
    <row r="318" customFormat="false" ht="25.5" hidden="false" customHeight="true" outlineLevel="0" collapsed="false">
      <c r="A318" s="91" t="s">
        <v>668</v>
      </c>
      <c r="B318" s="92" t="s">
        <v>677</v>
      </c>
      <c r="C318" s="91" t="s">
        <v>664</v>
      </c>
      <c r="D318" s="91" t="s">
        <v>678</v>
      </c>
      <c r="E318" s="91" t="s">
        <v>671</v>
      </c>
      <c r="F318" s="91"/>
      <c r="G318" s="93" t="s">
        <v>672</v>
      </c>
      <c r="H318" s="94" t="n">
        <v>0.8</v>
      </c>
      <c r="I318" s="95" t="n">
        <f aca="false">SUMIFS('ANALÍTICA AUXILIARES'!J:J,'ANALÍTICA AUXILIARES'!A:A,"Composição",'ANALÍTICA AUXILIARES'!B:B,$B318)</f>
        <v>18.93</v>
      </c>
      <c r="J318" s="95" t="n">
        <f aca="false">TRUNC(H318*I318,2)</f>
        <v>15.14</v>
      </c>
      <c r="L318" s="63" t="n">
        <f aca="false">IF(AND(A319&lt;&gt;"",A318=""),L317+1,L317)</f>
        <v>22</v>
      </c>
      <c r="M318" s="80" t="n">
        <f aca="false">IF(OR(A318="Insumo",A318="Composição Auxiliar"),J318,"")</f>
        <v>15.14</v>
      </c>
      <c r="N318" s="81" t="n">
        <f aca="false">IF(ISNUMBER(SEARCH("COM ENCARGOS COMPLEMENTARES",D318)),J318,"")</f>
        <v>15.14</v>
      </c>
      <c r="O318" s="81" t="str">
        <f aca="false">IF(N318&lt;&gt;"","",M318)</f>
        <v/>
      </c>
      <c r="P318" s="82" t="str">
        <f aca="false">IF(A318="Composição",A317,"")</f>
        <v/>
      </c>
      <c r="Q318" s="81" t="str">
        <f aca="false">IF(P318&lt;&gt;"",SUMIF(L318:L391,L318,N318:N391),"")</f>
        <v/>
      </c>
      <c r="R318" s="81" t="str">
        <f aca="false">IF(P318&lt;&gt;"",SUMIF(L318:L391,L318,O318:O391),"")</f>
        <v/>
      </c>
    </row>
    <row r="319" customFormat="false" ht="25.5" hidden="false" customHeight="false" outlineLevel="0" collapsed="false">
      <c r="A319" s="96" t="s">
        <v>679</v>
      </c>
      <c r="B319" s="97" t="s">
        <v>883</v>
      </c>
      <c r="C319" s="96" t="str">
        <f aca="false">VLOOKUP(B319,INSUMOS!$A:$I,2,0)</f>
        <v>Próprio</v>
      </c>
      <c r="D319" s="96" t="str">
        <f aca="false">VLOOKUP(B319,INSUMOS!$A:$I,3,0)</f>
        <v>CAÇAMBA (5 M³) PARA TRANSPORTE DE ENTULHO</v>
      </c>
      <c r="E319" s="98" t="str">
        <f aca="false">VLOOKUP(B319,INSUMOS!$A:$I,4,0)</f>
        <v>Aluguel</v>
      </c>
      <c r="F319" s="98"/>
      <c r="G319" s="99" t="str">
        <f aca="false">VLOOKUP(B319,INSUMOS!$A:$I,5,0)</f>
        <v>UN</v>
      </c>
      <c r="H319" s="100" t="n">
        <v>0.2</v>
      </c>
      <c r="I319" s="101" t="n">
        <f aca="false">VLOOKUP(B319,INSUMOS!$A:$I,8,0)</f>
        <v>330</v>
      </c>
      <c r="J319" s="101" t="n">
        <f aca="false">TRUNC(H319*I319,2)</f>
        <v>66</v>
      </c>
      <c r="L319" s="63" t="n">
        <f aca="false">IF(AND(A320&lt;&gt;"",A319=""),L318+1,L318)</f>
        <v>22</v>
      </c>
      <c r="M319" s="80" t="n">
        <f aca="false">IF(OR(A319="Insumo",A319="Composição Auxiliar"),J319,"")</f>
        <v>66</v>
      </c>
      <c r="N319" s="81" t="str">
        <f aca="false">IF(ISNUMBER(SEARCH("COM ENCARGOS COMPLEMENTARES",D319)),J319,"")</f>
        <v/>
      </c>
      <c r="O319" s="81" t="n">
        <f aca="false">IF(N319&lt;&gt;"","",M319)</f>
        <v>66</v>
      </c>
      <c r="P319" s="82" t="str">
        <f aca="false">IF(A319="Composição",A318,"")</f>
        <v/>
      </c>
      <c r="Q319" s="81" t="str">
        <f aca="false">IF(P319&lt;&gt;"",SUMIF(L319:L392,L319,N319:N392),"")</f>
        <v/>
      </c>
      <c r="R319" s="81" t="str">
        <f aca="false">IF(P319&lt;&gt;"",SUMIF(L319:L392,L319,O319:O392),"")</f>
        <v/>
      </c>
    </row>
    <row r="320" customFormat="false" ht="14.25" hidden="false" customHeight="false" outlineLevel="0" collapsed="false">
      <c r="A320" s="102"/>
      <c r="B320" s="102"/>
      <c r="C320" s="102"/>
      <c r="D320" s="102"/>
      <c r="E320" s="102"/>
      <c r="F320" s="103"/>
      <c r="G320" s="102"/>
      <c r="H320" s="103"/>
      <c r="I320" s="102"/>
      <c r="J320" s="103"/>
      <c r="L320" s="63" t="n">
        <f aca="false">IF(AND(A321&lt;&gt;"",A320=""),L319+1,L319)</f>
        <v>22</v>
      </c>
      <c r="M320" s="80" t="str">
        <f aca="false">IF(OR(A320="Insumo",A320="Composição Auxiliar"),J320,"")</f>
        <v/>
      </c>
      <c r="N320" s="81" t="str">
        <f aca="false">IF(ISNUMBER(SEARCH("COM ENCARGOS COMPLEMENTARES",D320)),J320,"")</f>
        <v/>
      </c>
      <c r="O320" s="81" t="str">
        <f aca="false">IF(N320&lt;&gt;"","",M320)</f>
        <v/>
      </c>
      <c r="P320" s="82" t="str">
        <f aca="false">IF(A320="Composição",A319,"")</f>
        <v/>
      </c>
      <c r="Q320" s="81" t="str">
        <f aca="false">IF(P320&lt;&gt;"",SUMIF(L320:L393,L320,N320:N393),"")</f>
        <v/>
      </c>
      <c r="R320" s="81" t="str">
        <f aca="false">IF(P320&lt;&gt;"",SUMIF(L320:L393,L320,O320:O393),"")</f>
        <v/>
      </c>
    </row>
    <row r="321" customFormat="false" ht="14.25" hidden="false" customHeight="true" outlineLevel="0" collapsed="false">
      <c r="A321" s="102"/>
      <c r="B321" s="102"/>
      <c r="C321" s="102"/>
      <c r="D321" s="102"/>
      <c r="E321" s="102"/>
      <c r="F321" s="103"/>
      <c r="G321" s="102"/>
      <c r="H321" s="104" t="s">
        <v>684</v>
      </c>
      <c r="I321" s="104"/>
      <c r="J321" s="103" t="n">
        <f aca="false">TRUNC(SUMIF(L:L,$L321,M:M)*(1+$J$9),2)</f>
        <v>105.31</v>
      </c>
      <c r="L321" s="63" t="n">
        <f aca="false">IF(AND(A322&lt;&gt;"",A321=""),L320+1,L320)</f>
        <v>22</v>
      </c>
      <c r="M321" s="80" t="str">
        <f aca="false">IF(OR(A321="Insumo",A321="Composição Auxiliar"),J321,"")</f>
        <v/>
      </c>
      <c r="N321" s="81" t="str">
        <f aca="false">IF(ISNUMBER(SEARCH("COM ENCARGOS COMPLEMENTARES",D321)),J321,"")</f>
        <v/>
      </c>
      <c r="O321" s="81" t="str">
        <f aca="false">IF(N321&lt;&gt;"","",M321)</f>
        <v/>
      </c>
      <c r="P321" s="82" t="str">
        <f aca="false">IF(A321="Composição",A320,"")</f>
        <v/>
      </c>
      <c r="Q321" s="81" t="str">
        <f aca="false">IF(P321&lt;&gt;"",SUMIF(L321:L394,L321,N321:N394),"")</f>
        <v/>
      </c>
      <c r="R321" s="81" t="str">
        <f aca="false">IF(P321&lt;&gt;"",SUMIF(L321:L394,L321,O321:O394),"")</f>
        <v/>
      </c>
    </row>
    <row r="322" customFormat="false" ht="15" hidden="false" customHeight="false" outlineLevel="0" collapsed="false">
      <c r="A322" s="105"/>
      <c r="B322" s="105"/>
      <c r="C322" s="105"/>
      <c r="D322" s="105"/>
      <c r="E322" s="105"/>
      <c r="F322" s="105"/>
      <c r="G322" s="105" t="s">
        <v>685</v>
      </c>
      <c r="H322" s="106" t="s">
        <v>884</v>
      </c>
      <c r="I322" s="105" t="s">
        <v>687</v>
      </c>
      <c r="J322" s="107" t="n">
        <f aca="false">TRUNC(J321*H322,2)</f>
        <v>8424.8</v>
      </c>
      <c r="L322" s="63" t="n">
        <f aca="false">IF(AND(A323&lt;&gt;"",A322=""),L321+1,L321)</f>
        <v>22</v>
      </c>
      <c r="M322" s="80" t="str">
        <f aca="false">IF(OR(A322="Insumo",A322="Composição Auxiliar"),J322,"")</f>
        <v/>
      </c>
      <c r="N322" s="81" t="str">
        <f aca="false">IF(ISNUMBER(SEARCH("COM ENCARGOS COMPLEMENTARES",D322)),J322,"")</f>
        <v/>
      </c>
      <c r="O322" s="81" t="str">
        <f aca="false">IF(N322&lt;&gt;"","",M322)</f>
        <v/>
      </c>
      <c r="P322" s="82" t="str">
        <f aca="false">IF(A322="Composição",A321,"")</f>
        <v/>
      </c>
      <c r="Q322" s="81" t="str">
        <f aca="false">IF(P322&lt;&gt;"",SUMIF(L322:L395,L322,N322:N395),"")</f>
        <v/>
      </c>
      <c r="R322" s="81" t="str">
        <f aca="false">IF(P322&lt;&gt;"",SUMIF(L322:L395,L322,O322:O395),"")</f>
        <v/>
      </c>
    </row>
    <row r="323" customFormat="false" ht="15" hidden="false" customHeight="false" outlineLevel="0" collapsed="false">
      <c r="A323" s="108"/>
      <c r="B323" s="108"/>
      <c r="C323" s="108"/>
      <c r="D323" s="108"/>
      <c r="E323" s="108"/>
      <c r="F323" s="108"/>
      <c r="G323" s="108"/>
      <c r="H323" s="108"/>
      <c r="I323" s="108"/>
      <c r="J323" s="108"/>
      <c r="L323" s="63" t="n">
        <f aca="false">IF(AND(A324&lt;&gt;"",A323=""),L322+1,L322)</f>
        <v>23</v>
      </c>
      <c r="M323" s="80" t="str">
        <f aca="false">IF(OR(A323="Insumo",A323="Composição Auxiliar"),J323,"")</f>
        <v/>
      </c>
      <c r="N323" s="81" t="str">
        <f aca="false">IF(ISNUMBER(SEARCH("COM ENCARGOS COMPLEMENTARES",D323)),J323,"")</f>
        <v/>
      </c>
      <c r="O323" s="81" t="str">
        <f aca="false">IF(N323&lt;&gt;"","",M323)</f>
        <v/>
      </c>
      <c r="P323" s="82" t="str">
        <f aca="false">IF(A323="Composição",A322,"")</f>
        <v/>
      </c>
      <c r="Q323" s="81" t="str">
        <f aca="false">IF(P323&lt;&gt;"",SUMIF(L323:L396,L323,N323:N396),"")</f>
        <v/>
      </c>
      <c r="R323" s="81" t="str">
        <f aca="false">IF(P323&lt;&gt;"",SUMIF(L323:L396,L323,O323:O396),"")</f>
        <v/>
      </c>
    </row>
    <row r="324" customFormat="false" ht="15" hidden="false" customHeight="true" outlineLevel="0" collapsed="false">
      <c r="A324" s="83" t="s">
        <v>92</v>
      </c>
      <c r="B324" s="84" t="s">
        <v>655</v>
      </c>
      <c r="C324" s="83" t="s">
        <v>656</v>
      </c>
      <c r="D324" s="83" t="s">
        <v>657</v>
      </c>
      <c r="E324" s="83" t="s">
        <v>658</v>
      </c>
      <c r="F324" s="83"/>
      <c r="G324" s="85" t="s">
        <v>659</v>
      </c>
      <c r="H324" s="84" t="s">
        <v>660</v>
      </c>
      <c r="I324" s="84" t="s">
        <v>661</v>
      </c>
      <c r="J324" s="84" t="s">
        <v>662</v>
      </c>
      <c r="L324" s="63" t="n">
        <f aca="false">IF(AND(A325&lt;&gt;"",A324=""),L323+1,L323)</f>
        <v>23</v>
      </c>
      <c r="M324" s="80" t="str">
        <f aca="false">IF(OR(A324="Insumo",A324="Composição Auxiliar"),J324,"")</f>
        <v/>
      </c>
      <c r="N324" s="81" t="str">
        <f aca="false">IF(ISNUMBER(SEARCH("COM ENCARGOS COMPLEMENTARES",D324)),J324,"")</f>
        <v/>
      </c>
      <c r="O324" s="81" t="str">
        <f aca="false">IF(N324&lt;&gt;"","",M324)</f>
        <v/>
      </c>
      <c r="P324" s="82" t="str">
        <f aca="false">IF(A324="Composição",A323,"")</f>
        <v/>
      </c>
      <c r="Q324" s="81" t="str">
        <f aca="false">IF(P324&lt;&gt;"",SUMIF(L324:L397,L324,N324:N397),"")</f>
        <v/>
      </c>
      <c r="R324" s="81" t="str">
        <f aca="false">IF(P324&lt;&gt;"",SUMIF(L324:L397,L324,O324:O397),"")</f>
        <v/>
      </c>
    </row>
    <row r="325" customFormat="false" ht="25.5" hidden="false" customHeight="true" outlineLevel="0" collapsed="false">
      <c r="A325" s="86" t="s">
        <v>663</v>
      </c>
      <c r="B325" s="87" t="s">
        <v>93</v>
      </c>
      <c r="C325" s="86" t="s">
        <v>664</v>
      </c>
      <c r="D325" s="86" t="s">
        <v>885</v>
      </c>
      <c r="E325" s="86" t="s">
        <v>886</v>
      </c>
      <c r="F325" s="86"/>
      <c r="G325" s="88" t="s">
        <v>718</v>
      </c>
      <c r="H325" s="89" t="n">
        <v>1</v>
      </c>
      <c r="I325" s="90" t="n">
        <f aca="false">SUMIF(L:L,$L325,M:M)</f>
        <v>108.38</v>
      </c>
      <c r="J325" s="90" t="n">
        <f aca="false">TRUNC(H325*I325,2)</f>
        <v>108.38</v>
      </c>
      <c r="L325" s="63" t="n">
        <f aca="false">IF(AND(A326&lt;&gt;"",A325=""),L324+1,L324)</f>
        <v>23</v>
      </c>
      <c r="M325" s="80" t="str">
        <f aca="false">IF(OR(A325="Insumo",A325="Composição Auxiliar"),J325,"")</f>
        <v/>
      </c>
      <c r="N325" s="81" t="str">
        <f aca="false">IF(ISNUMBER(SEARCH("COM ENCARGOS COMPLEMENTARES",D325)),J325,"")</f>
        <v/>
      </c>
      <c r="O325" s="81" t="str">
        <f aca="false">IF(N325&lt;&gt;"","",M325)</f>
        <v/>
      </c>
      <c r="P325" s="82" t="str">
        <f aca="false">IF(A325="Composição",A324,"")</f>
        <v> 3.1.3 </v>
      </c>
      <c r="Q325" s="81" t="n">
        <f aca="false">IF(P325&lt;&gt;"",SUMIF(L325:L398,L325,N325:N398),"")</f>
        <v>108.38</v>
      </c>
      <c r="R325" s="81" t="n">
        <f aca="false">IF(P325&lt;&gt;"",SUMIF(L325:L398,L325,O325:O398),"")</f>
        <v>0</v>
      </c>
    </row>
    <row r="326" customFormat="false" ht="25.5" hidden="false" customHeight="true" outlineLevel="0" collapsed="false">
      <c r="A326" s="91" t="s">
        <v>668</v>
      </c>
      <c r="B326" s="92" t="s">
        <v>887</v>
      </c>
      <c r="C326" s="91" t="s">
        <v>664</v>
      </c>
      <c r="D326" s="91" t="s">
        <v>888</v>
      </c>
      <c r="E326" s="91" t="s">
        <v>671</v>
      </c>
      <c r="F326" s="91"/>
      <c r="G326" s="93" t="s">
        <v>672</v>
      </c>
      <c r="H326" s="94" t="n">
        <v>2.7511</v>
      </c>
      <c r="I326" s="95" t="n">
        <f aca="false">SUMIFS('ANALÍTICA AUXILIARES'!J:J,'ANALÍTICA AUXILIARES'!A:A,"Composição",'ANALÍTICA AUXILIARES'!B:B,$B326)</f>
        <v>20.47</v>
      </c>
      <c r="J326" s="95" t="n">
        <f aca="false">TRUNC(H326*I326,2)</f>
        <v>56.31</v>
      </c>
      <c r="L326" s="63" t="n">
        <f aca="false">IF(AND(A327&lt;&gt;"",A326=""),L325+1,L325)</f>
        <v>23</v>
      </c>
      <c r="M326" s="80" t="n">
        <f aca="false">IF(OR(A326="Insumo",A326="Composição Auxiliar"),J326,"")</f>
        <v>56.31</v>
      </c>
      <c r="N326" s="81" t="n">
        <f aca="false">IF(ISNUMBER(SEARCH("COM ENCARGOS COMPLEMENTARES",D326)),J326,"")</f>
        <v>56.31</v>
      </c>
      <c r="O326" s="81" t="str">
        <f aca="false">IF(N326&lt;&gt;"","",M326)</f>
        <v/>
      </c>
      <c r="P326" s="82" t="str">
        <f aca="false">IF(A326="Composição",A325,"")</f>
        <v/>
      </c>
      <c r="Q326" s="81" t="str">
        <f aca="false">IF(P326&lt;&gt;"",SUMIF(L326:L399,L326,N326:N399),"")</f>
        <v/>
      </c>
      <c r="R326" s="81" t="str">
        <f aca="false">IF(P326&lt;&gt;"",SUMIF(L326:L399,L326,O326:O399),"")</f>
        <v/>
      </c>
    </row>
    <row r="327" customFormat="false" ht="25.5" hidden="false" customHeight="true" outlineLevel="0" collapsed="false">
      <c r="A327" s="91" t="s">
        <v>668</v>
      </c>
      <c r="B327" s="92" t="s">
        <v>677</v>
      </c>
      <c r="C327" s="91" t="s">
        <v>664</v>
      </c>
      <c r="D327" s="91" t="s">
        <v>678</v>
      </c>
      <c r="E327" s="91" t="s">
        <v>671</v>
      </c>
      <c r="F327" s="91"/>
      <c r="G327" s="93" t="s">
        <v>672</v>
      </c>
      <c r="H327" s="94" t="n">
        <v>2.7511</v>
      </c>
      <c r="I327" s="95" t="n">
        <f aca="false">SUMIFS('ANALÍTICA AUXILIARES'!J:J,'ANALÍTICA AUXILIARES'!A:A,"Composição",'ANALÍTICA AUXILIARES'!B:B,$B327)</f>
        <v>18.93</v>
      </c>
      <c r="J327" s="95" t="n">
        <f aca="false">TRUNC(H327*I327,2)</f>
        <v>52.07</v>
      </c>
      <c r="L327" s="63" t="n">
        <f aca="false">IF(AND(A328&lt;&gt;"",A327=""),L326+1,L326)</f>
        <v>23</v>
      </c>
      <c r="M327" s="80" t="n">
        <f aca="false">IF(OR(A327="Insumo",A327="Composição Auxiliar"),J327,"")</f>
        <v>52.07</v>
      </c>
      <c r="N327" s="81" t="n">
        <f aca="false">IF(ISNUMBER(SEARCH("COM ENCARGOS COMPLEMENTARES",D327)),J327,"")</f>
        <v>52.07</v>
      </c>
      <c r="O327" s="81" t="str">
        <f aca="false">IF(N327&lt;&gt;"","",M327)</f>
        <v/>
      </c>
      <c r="P327" s="82" t="str">
        <f aca="false">IF(A327="Composição",A326,"")</f>
        <v/>
      </c>
      <c r="Q327" s="81" t="str">
        <f aca="false">IF(P327&lt;&gt;"",SUMIF(L327:L400,L327,N327:N400),"")</f>
        <v/>
      </c>
      <c r="R327" s="81" t="str">
        <f aca="false">IF(P327&lt;&gt;"",SUMIF(L327:L400,L327,O327:O400),"")</f>
        <v/>
      </c>
    </row>
    <row r="328" customFormat="false" ht="14.25" hidden="false" customHeight="false" outlineLevel="0" collapsed="false">
      <c r="A328" s="102"/>
      <c r="B328" s="102"/>
      <c r="C328" s="102"/>
      <c r="D328" s="102"/>
      <c r="E328" s="102"/>
      <c r="F328" s="103"/>
      <c r="G328" s="102"/>
      <c r="H328" s="103"/>
      <c r="I328" s="102"/>
      <c r="J328" s="103"/>
      <c r="L328" s="63" t="n">
        <f aca="false">IF(AND(A329&lt;&gt;"",A328=""),L327+1,L327)</f>
        <v>23</v>
      </c>
      <c r="M328" s="80" t="str">
        <f aca="false">IF(OR(A328="Insumo",A328="Composição Auxiliar"),J328,"")</f>
        <v/>
      </c>
      <c r="N328" s="81" t="str">
        <f aca="false">IF(ISNUMBER(SEARCH("COM ENCARGOS COMPLEMENTARES",D328)),J328,"")</f>
        <v/>
      </c>
      <c r="O328" s="81" t="str">
        <f aca="false">IF(N328&lt;&gt;"","",M328)</f>
        <v/>
      </c>
      <c r="P328" s="82" t="str">
        <f aca="false">IF(A328="Composição",A327,"")</f>
        <v/>
      </c>
      <c r="Q328" s="81" t="str">
        <f aca="false">IF(P328&lt;&gt;"",SUMIF(L328:L401,L328,N328:N401),"")</f>
        <v/>
      </c>
      <c r="R328" s="81" t="str">
        <f aca="false">IF(P328&lt;&gt;"",SUMIF(L328:L401,L328,O328:O401),"")</f>
        <v/>
      </c>
    </row>
    <row r="329" customFormat="false" ht="14.25" hidden="false" customHeight="true" outlineLevel="0" collapsed="false">
      <c r="A329" s="102"/>
      <c r="B329" s="102"/>
      <c r="C329" s="102"/>
      <c r="D329" s="102"/>
      <c r="E329" s="102"/>
      <c r="F329" s="103"/>
      <c r="G329" s="102"/>
      <c r="H329" s="104" t="s">
        <v>684</v>
      </c>
      <c r="I329" s="104"/>
      <c r="J329" s="103" t="n">
        <f aca="false">TRUNC(SUMIF(L:L,$L329,M:M)*(1+$J$9),2)</f>
        <v>140.66</v>
      </c>
      <c r="L329" s="63" t="n">
        <f aca="false">IF(AND(A330&lt;&gt;"",A329=""),L328+1,L328)</f>
        <v>23</v>
      </c>
      <c r="M329" s="80" t="str">
        <f aca="false">IF(OR(A329="Insumo",A329="Composição Auxiliar"),J329,"")</f>
        <v/>
      </c>
      <c r="N329" s="81" t="str">
        <f aca="false">IF(ISNUMBER(SEARCH("COM ENCARGOS COMPLEMENTARES",D329)),J329,"")</f>
        <v/>
      </c>
      <c r="O329" s="81" t="str">
        <f aca="false">IF(N329&lt;&gt;"","",M329)</f>
        <v/>
      </c>
      <c r="P329" s="82" t="str">
        <f aca="false">IF(A329="Composição",A328,"")</f>
        <v/>
      </c>
      <c r="Q329" s="81" t="str">
        <f aca="false">IF(P329&lt;&gt;"",SUMIF(L329:L402,L329,N329:N402),"")</f>
        <v/>
      </c>
      <c r="R329" s="81" t="str">
        <f aca="false">IF(P329&lt;&gt;"",SUMIF(L329:L402,L329,O329:O402),"")</f>
        <v/>
      </c>
    </row>
    <row r="330" customFormat="false" ht="15" hidden="false" customHeight="false" outlineLevel="0" collapsed="false">
      <c r="A330" s="105"/>
      <c r="B330" s="105"/>
      <c r="C330" s="105"/>
      <c r="D330" s="105"/>
      <c r="E330" s="105"/>
      <c r="F330" s="105"/>
      <c r="G330" s="105" t="s">
        <v>685</v>
      </c>
      <c r="H330" s="106" t="s">
        <v>877</v>
      </c>
      <c r="I330" s="105" t="s">
        <v>687</v>
      </c>
      <c r="J330" s="107" t="n">
        <f aca="false">TRUNC(J329*H330,2)</f>
        <v>843.96</v>
      </c>
      <c r="L330" s="63" t="n">
        <f aca="false">IF(AND(A331&lt;&gt;"",A330=""),L329+1,L329)</f>
        <v>23</v>
      </c>
      <c r="M330" s="80" t="str">
        <f aca="false">IF(OR(A330="Insumo",A330="Composição Auxiliar"),J330,"")</f>
        <v/>
      </c>
      <c r="N330" s="81" t="str">
        <f aca="false">IF(ISNUMBER(SEARCH("COM ENCARGOS COMPLEMENTARES",D330)),J330,"")</f>
        <v/>
      </c>
      <c r="O330" s="81" t="str">
        <f aca="false">IF(N330&lt;&gt;"","",M330)</f>
        <v/>
      </c>
      <c r="P330" s="82" t="str">
        <f aca="false">IF(A330="Composição",A329,"")</f>
        <v/>
      </c>
      <c r="Q330" s="81" t="str">
        <f aca="false">IF(P330&lt;&gt;"",SUMIF(L330:L403,L330,N330:N403),"")</f>
        <v/>
      </c>
      <c r="R330" s="81" t="str">
        <f aca="false">IF(P330&lt;&gt;"",SUMIF(L330:L403,L330,O330:O403),"")</f>
        <v/>
      </c>
    </row>
    <row r="331" customFormat="false" ht="15" hidden="false" customHeight="false" outlineLevel="0" collapsed="false">
      <c r="A331" s="108"/>
      <c r="B331" s="108"/>
      <c r="C331" s="108"/>
      <c r="D331" s="108"/>
      <c r="E331" s="108"/>
      <c r="F331" s="108"/>
      <c r="G331" s="108"/>
      <c r="H331" s="108"/>
      <c r="I331" s="108"/>
      <c r="J331" s="108"/>
      <c r="L331" s="63" t="n">
        <f aca="false">IF(AND(A332&lt;&gt;"",A331=""),L330+1,L330)</f>
        <v>24</v>
      </c>
      <c r="M331" s="80" t="str">
        <f aca="false">IF(OR(A331="Insumo",A331="Composição Auxiliar"),J331,"")</f>
        <v/>
      </c>
      <c r="N331" s="81" t="str">
        <f aca="false">IF(ISNUMBER(SEARCH("COM ENCARGOS COMPLEMENTARES",D331)),J331,"")</f>
        <v/>
      </c>
      <c r="O331" s="81" t="str">
        <f aca="false">IF(N331&lt;&gt;"","",M331)</f>
        <v/>
      </c>
      <c r="P331" s="82" t="str">
        <f aca="false">IF(A331="Composição",A330,"")</f>
        <v/>
      </c>
      <c r="Q331" s="81" t="str">
        <f aca="false">IF(P331&lt;&gt;"",SUMIF(L331:L404,L331,N331:N404),"")</f>
        <v/>
      </c>
      <c r="R331" s="81" t="str">
        <f aca="false">IF(P331&lt;&gt;"",SUMIF(L331:L404,L331,O331:O404),"")</f>
        <v/>
      </c>
    </row>
    <row r="332" customFormat="false" ht="15" hidden="false" customHeight="true" outlineLevel="0" collapsed="false">
      <c r="A332" s="83" t="s">
        <v>94</v>
      </c>
      <c r="B332" s="84" t="s">
        <v>655</v>
      </c>
      <c r="C332" s="83" t="s">
        <v>656</v>
      </c>
      <c r="D332" s="83" t="s">
        <v>657</v>
      </c>
      <c r="E332" s="83" t="s">
        <v>658</v>
      </c>
      <c r="F332" s="83"/>
      <c r="G332" s="85" t="s">
        <v>659</v>
      </c>
      <c r="H332" s="84" t="s">
        <v>660</v>
      </c>
      <c r="I332" s="84" t="s">
        <v>661</v>
      </c>
      <c r="J332" s="84" t="s">
        <v>662</v>
      </c>
      <c r="L332" s="63" t="n">
        <f aca="false">IF(AND(A333&lt;&gt;"",A332=""),L331+1,L331)</f>
        <v>24</v>
      </c>
      <c r="M332" s="80" t="str">
        <f aca="false">IF(OR(A332="Insumo",A332="Composição Auxiliar"),J332,"")</f>
        <v/>
      </c>
      <c r="N332" s="81" t="str">
        <f aca="false">IF(ISNUMBER(SEARCH("COM ENCARGOS COMPLEMENTARES",D332)),J332,"")</f>
        <v/>
      </c>
      <c r="O332" s="81" t="str">
        <f aca="false">IF(N332&lt;&gt;"","",M332)</f>
        <v/>
      </c>
      <c r="P332" s="82" t="str">
        <f aca="false">IF(A332="Composição",A331,"")</f>
        <v/>
      </c>
      <c r="Q332" s="81" t="str">
        <f aca="false">IF(P332&lt;&gt;"",SUMIF(L332:L405,L332,N332:N405),"")</f>
        <v/>
      </c>
      <c r="R332" s="81" t="str">
        <f aca="false">IF(P332&lt;&gt;"",SUMIF(L332:L405,L332,O332:O405),"")</f>
        <v/>
      </c>
    </row>
    <row r="333" customFormat="false" ht="25.5" hidden="false" customHeight="true" outlineLevel="0" collapsed="false">
      <c r="A333" s="86" t="s">
        <v>663</v>
      </c>
      <c r="B333" s="87" t="s">
        <v>95</v>
      </c>
      <c r="C333" s="86" t="s">
        <v>664</v>
      </c>
      <c r="D333" s="86" t="s">
        <v>889</v>
      </c>
      <c r="E333" s="86" t="s">
        <v>886</v>
      </c>
      <c r="F333" s="86"/>
      <c r="G333" s="88" t="s">
        <v>718</v>
      </c>
      <c r="H333" s="89" t="n">
        <v>1</v>
      </c>
      <c r="I333" s="90" t="n">
        <f aca="false">SUMIF(L:L,$L333,M:M)</f>
        <v>164.8</v>
      </c>
      <c r="J333" s="90" t="n">
        <f aca="false">TRUNC(H333*I333,2)</f>
        <v>164.8</v>
      </c>
      <c r="L333" s="63" t="n">
        <f aca="false">IF(AND(A334&lt;&gt;"",A333=""),L332+1,L332)</f>
        <v>24</v>
      </c>
      <c r="M333" s="80" t="str">
        <f aca="false">IF(OR(A333="Insumo",A333="Composição Auxiliar"),J333,"")</f>
        <v/>
      </c>
      <c r="N333" s="81" t="str">
        <f aca="false">IF(ISNUMBER(SEARCH("COM ENCARGOS COMPLEMENTARES",D333)),J333,"")</f>
        <v/>
      </c>
      <c r="O333" s="81" t="str">
        <f aca="false">IF(N333&lt;&gt;"","",M333)</f>
        <v/>
      </c>
      <c r="P333" s="82" t="str">
        <f aca="false">IF(A333="Composição",A332,"")</f>
        <v> 3.1.4 </v>
      </c>
      <c r="Q333" s="81" t="n">
        <f aca="false">IF(P333&lt;&gt;"",SUMIF(L333:L406,L333,N333:N406),"")</f>
        <v>57.49</v>
      </c>
      <c r="R333" s="81" t="n">
        <f aca="false">IF(P333&lt;&gt;"",SUMIF(L333:L406,L333,O333:O406),"")</f>
        <v>107.31</v>
      </c>
    </row>
    <row r="334" customFormat="false" ht="51" hidden="false" customHeight="true" outlineLevel="0" collapsed="false">
      <c r="A334" s="91" t="s">
        <v>668</v>
      </c>
      <c r="B334" s="92" t="s">
        <v>890</v>
      </c>
      <c r="C334" s="91" t="s">
        <v>664</v>
      </c>
      <c r="D334" s="91" t="s">
        <v>891</v>
      </c>
      <c r="E334" s="91" t="s">
        <v>691</v>
      </c>
      <c r="F334" s="91"/>
      <c r="G334" s="93" t="s">
        <v>692</v>
      </c>
      <c r="H334" s="94" t="n">
        <v>0.287</v>
      </c>
      <c r="I334" s="95" t="n">
        <f aca="false">SUMIFS('ANALÍTICA AUXILIARES'!J:J,'ANALÍTICA AUXILIARES'!A:A,"Composição",'ANALÍTICA AUXILIARES'!B:B,$B334)</f>
        <v>134.17</v>
      </c>
      <c r="J334" s="95" t="n">
        <f aca="false">TRUNC(H334*I334,2)</f>
        <v>38.5</v>
      </c>
      <c r="L334" s="63" t="n">
        <f aca="false">IF(AND(A335&lt;&gt;"",A334=""),L333+1,L333)</f>
        <v>24</v>
      </c>
      <c r="M334" s="80" t="n">
        <f aca="false">IF(OR(A334="Insumo",A334="Composição Auxiliar"),J334,"")</f>
        <v>38.5</v>
      </c>
      <c r="N334" s="81" t="str">
        <f aca="false">IF(ISNUMBER(SEARCH("COM ENCARGOS COMPLEMENTARES",D334)),J334,"")</f>
        <v/>
      </c>
      <c r="O334" s="81" t="n">
        <f aca="false">IF(N334&lt;&gt;"","",M334)</f>
        <v>38.5</v>
      </c>
      <c r="P334" s="82" t="str">
        <f aca="false">IF(A334="Composição",A333,"")</f>
        <v/>
      </c>
      <c r="Q334" s="81" t="str">
        <f aca="false">IF(P334&lt;&gt;"",SUMIF(L334:L423,L334,N334:N423),"")</f>
        <v/>
      </c>
      <c r="R334" s="81" t="str">
        <f aca="false">IF(P334&lt;&gt;"",SUMIF(L334:L423,L334,O334:O423),"")</f>
        <v/>
      </c>
    </row>
    <row r="335" customFormat="false" ht="51" hidden="false" customHeight="true" outlineLevel="0" collapsed="false">
      <c r="A335" s="91" t="s">
        <v>668</v>
      </c>
      <c r="B335" s="92" t="s">
        <v>892</v>
      </c>
      <c r="C335" s="91" t="s">
        <v>664</v>
      </c>
      <c r="D335" s="91" t="s">
        <v>893</v>
      </c>
      <c r="E335" s="91" t="s">
        <v>691</v>
      </c>
      <c r="F335" s="91"/>
      <c r="G335" s="93" t="s">
        <v>699</v>
      </c>
      <c r="H335" s="94" t="n">
        <v>1.1723</v>
      </c>
      <c r="I335" s="95" t="n">
        <f aca="false">SUMIFS('ANALÍTICA AUXILIARES'!J:J,'ANALÍTICA AUXILIARES'!A:A,"Composição",'ANALÍTICA AUXILIARES'!B:B,$B335)</f>
        <v>58.7</v>
      </c>
      <c r="J335" s="95" t="n">
        <f aca="false">TRUNC(H335*I335,2)</f>
        <v>68.81</v>
      </c>
      <c r="L335" s="63" t="n">
        <f aca="false">IF(AND(A336&lt;&gt;"",A335=""),L334+1,L334)</f>
        <v>24</v>
      </c>
      <c r="M335" s="80" t="n">
        <f aca="false">IF(OR(A335="Insumo",A335="Composição Auxiliar"),J335,"")</f>
        <v>68.81</v>
      </c>
      <c r="N335" s="81" t="str">
        <f aca="false">IF(ISNUMBER(SEARCH("COM ENCARGOS COMPLEMENTARES",D335)),J335,"")</f>
        <v/>
      </c>
      <c r="O335" s="81" t="n">
        <f aca="false">IF(N335&lt;&gt;"","",M335)</f>
        <v>68.81</v>
      </c>
      <c r="P335" s="82" t="str">
        <f aca="false">IF(A335="Composição",A334,"")</f>
        <v/>
      </c>
      <c r="Q335" s="81" t="str">
        <f aca="false">IF(P335&lt;&gt;"",SUMIF(L335:L424,L335,N335:N424),"")</f>
        <v/>
      </c>
      <c r="R335" s="81" t="str">
        <f aca="false">IF(P335&lt;&gt;"",SUMIF(L335:L424,L335,O335:O424),"")</f>
        <v/>
      </c>
    </row>
    <row r="336" customFormat="false" ht="25.5" hidden="false" customHeight="true" outlineLevel="0" collapsed="false">
      <c r="A336" s="91" t="s">
        <v>668</v>
      </c>
      <c r="B336" s="92" t="s">
        <v>677</v>
      </c>
      <c r="C336" s="91" t="s">
        <v>664</v>
      </c>
      <c r="D336" s="91" t="s">
        <v>678</v>
      </c>
      <c r="E336" s="91" t="s">
        <v>671</v>
      </c>
      <c r="F336" s="91"/>
      <c r="G336" s="93" t="s">
        <v>672</v>
      </c>
      <c r="H336" s="94" t="n">
        <v>1.4593</v>
      </c>
      <c r="I336" s="95" t="n">
        <f aca="false">SUMIFS('ANALÍTICA AUXILIARES'!J:J,'ANALÍTICA AUXILIARES'!A:A,"Composição",'ANALÍTICA AUXILIARES'!B:B,$B336)</f>
        <v>18.93</v>
      </c>
      <c r="J336" s="95" t="n">
        <f aca="false">TRUNC(H336*I336,2)</f>
        <v>27.62</v>
      </c>
      <c r="L336" s="63" t="n">
        <f aca="false">IF(AND(A337&lt;&gt;"",A336=""),L335+1,L335)</f>
        <v>24</v>
      </c>
      <c r="M336" s="80" t="n">
        <f aca="false">IF(OR(A336="Insumo",A336="Composição Auxiliar"),J336,"")</f>
        <v>27.62</v>
      </c>
      <c r="N336" s="81" t="n">
        <f aca="false">IF(ISNUMBER(SEARCH("COM ENCARGOS COMPLEMENTARES",D336)),J336,"")</f>
        <v>27.62</v>
      </c>
      <c r="O336" s="81" t="str">
        <f aca="false">IF(N336&lt;&gt;"","",M336)</f>
        <v/>
      </c>
      <c r="P336" s="82" t="str">
        <f aca="false">IF(A336="Composição",A335,"")</f>
        <v/>
      </c>
      <c r="Q336" s="81" t="str">
        <f aca="false">IF(P336&lt;&gt;"",SUMIF(L336:L425,L336,N336:N425),"")</f>
        <v/>
      </c>
      <c r="R336" s="81" t="str">
        <f aca="false">IF(P336&lt;&gt;"",SUMIF(L336:L425,L336,O336:O425),"")</f>
        <v/>
      </c>
    </row>
    <row r="337" customFormat="false" ht="25.5" hidden="false" customHeight="true" outlineLevel="0" collapsed="false">
      <c r="A337" s="91" t="s">
        <v>668</v>
      </c>
      <c r="B337" s="92" t="s">
        <v>887</v>
      </c>
      <c r="C337" s="91" t="s">
        <v>664</v>
      </c>
      <c r="D337" s="91" t="s">
        <v>888</v>
      </c>
      <c r="E337" s="91" t="s">
        <v>671</v>
      </c>
      <c r="F337" s="91"/>
      <c r="G337" s="93" t="s">
        <v>672</v>
      </c>
      <c r="H337" s="94" t="n">
        <v>1.4593</v>
      </c>
      <c r="I337" s="95" t="n">
        <f aca="false">SUMIFS('ANALÍTICA AUXILIARES'!J:J,'ANALÍTICA AUXILIARES'!A:A,"Composição",'ANALÍTICA AUXILIARES'!B:B,$B337)</f>
        <v>20.47</v>
      </c>
      <c r="J337" s="95" t="n">
        <f aca="false">TRUNC(H337*I337,2)</f>
        <v>29.87</v>
      </c>
      <c r="L337" s="63" t="n">
        <f aca="false">IF(AND(A338&lt;&gt;"",A337=""),L336+1,L336)</f>
        <v>24</v>
      </c>
      <c r="M337" s="80" t="n">
        <f aca="false">IF(OR(A337="Insumo",A337="Composição Auxiliar"),J337,"")</f>
        <v>29.87</v>
      </c>
      <c r="N337" s="81" t="n">
        <f aca="false">IF(ISNUMBER(SEARCH("COM ENCARGOS COMPLEMENTARES",D337)),J337,"")</f>
        <v>29.87</v>
      </c>
      <c r="O337" s="81" t="str">
        <f aca="false">IF(N337&lt;&gt;"","",M337)</f>
        <v/>
      </c>
      <c r="P337" s="82" t="str">
        <f aca="false">IF(A337="Composição",A336,"")</f>
        <v/>
      </c>
      <c r="Q337" s="81" t="str">
        <f aca="false">IF(P337&lt;&gt;"",SUMIF(L337:L426,L337,N337:N426),"")</f>
        <v/>
      </c>
      <c r="R337" s="81" t="str">
        <f aca="false">IF(P337&lt;&gt;"",SUMIF(L337:L426,L337,O337:O426),"")</f>
        <v/>
      </c>
    </row>
    <row r="338" customFormat="false" ht="14.25" hidden="false" customHeight="false" outlineLevel="0" collapsed="false">
      <c r="A338" s="102"/>
      <c r="B338" s="102"/>
      <c r="C338" s="102"/>
      <c r="D338" s="102"/>
      <c r="E338" s="102"/>
      <c r="F338" s="103"/>
      <c r="G338" s="102"/>
      <c r="H338" s="103"/>
      <c r="I338" s="102"/>
      <c r="J338" s="103"/>
      <c r="L338" s="63" t="n">
        <f aca="false">IF(AND(A339&lt;&gt;"",A338=""),L337+1,L337)</f>
        <v>24</v>
      </c>
      <c r="M338" s="80" t="str">
        <f aca="false">IF(OR(A338="Insumo",A338="Composição Auxiliar"),J338,"")</f>
        <v/>
      </c>
      <c r="N338" s="81" t="str">
        <f aca="false">IF(ISNUMBER(SEARCH("COM ENCARGOS COMPLEMENTARES",D338)),J338,"")</f>
        <v/>
      </c>
      <c r="O338" s="81" t="str">
        <f aca="false">IF(N338&lt;&gt;"","",M338)</f>
        <v/>
      </c>
      <c r="P338" s="82" t="str">
        <f aca="false">IF(A338="Composição",A337,"")</f>
        <v/>
      </c>
      <c r="Q338" s="81" t="str">
        <f aca="false">IF(P338&lt;&gt;"",SUMIF(L338:L427,L338,N338:N427),"")</f>
        <v/>
      </c>
      <c r="R338" s="81" t="str">
        <f aca="false">IF(P338&lt;&gt;"",SUMIF(L338:L427,L338,O338:O427),"")</f>
        <v/>
      </c>
    </row>
    <row r="339" customFormat="false" ht="14.25" hidden="false" customHeight="true" outlineLevel="0" collapsed="false">
      <c r="A339" s="102"/>
      <c r="B339" s="102"/>
      <c r="C339" s="102"/>
      <c r="D339" s="102"/>
      <c r="E339" s="102"/>
      <c r="F339" s="103"/>
      <c r="G339" s="102"/>
      <c r="H339" s="104" t="s">
        <v>684</v>
      </c>
      <c r="I339" s="104"/>
      <c r="J339" s="103" t="n">
        <f aca="false">TRUNC(SUMIF(L:L,$L339,M:M)*(1+$J$9),2)</f>
        <v>213.89</v>
      </c>
      <c r="L339" s="63" t="n">
        <f aca="false">IF(AND(A340&lt;&gt;"",A339=""),L338+1,L338)</f>
        <v>24</v>
      </c>
      <c r="M339" s="80" t="str">
        <f aca="false">IF(OR(A339="Insumo",A339="Composição Auxiliar"),J339,"")</f>
        <v/>
      </c>
      <c r="N339" s="81" t="str">
        <f aca="false">IF(ISNUMBER(SEARCH("COM ENCARGOS COMPLEMENTARES",D339)),J339,"")</f>
        <v/>
      </c>
      <c r="O339" s="81" t="str">
        <f aca="false">IF(N339&lt;&gt;"","",M339)</f>
        <v/>
      </c>
      <c r="P339" s="82" t="str">
        <f aca="false">IF(A339="Composição",A338,"")</f>
        <v/>
      </c>
      <c r="Q339" s="81" t="str">
        <f aca="false">IF(P339&lt;&gt;"",SUMIF(L339:L428,L339,N339:N428),"")</f>
        <v/>
      </c>
      <c r="R339" s="81" t="str">
        <f aca="false">IF(P339&lt;&gt;"",SUMIF(L339:L428,L339,O339:O428),"")</f>
        <v/>
      </c>
    </row>
    <row r="340" customFormat="false" ht="15" hidden="false" customHeight="false" outlineLevel="0" collapsed="false">
      <c r="A340" s="105"/>
      <c r="B340" s="105"/>
      <c r="C340" s="105"/>
      <c r="D340" s="105"/>
      <c r="E340" s="105"/>
      <c r="F340" s="105"/>
      <c r="G340" s="105" t="s">
        <v>685</v>
      </c>
      <c r="H340" s="106" t="s">
        <v>877</v>
      </c>
      <c r="I340" s="105" t="s">
        <v>687</v>
      </c>
      <c r="J340" s="107" t="n">
        <f aca="false">TRUNC(J339*H340,2)</f>
        <v>1283.34</v>
      </c>
      <c r="L340" s="63" t="n">
        <f aca="false">IF(AND(A341&lt;&gt;"",A340=""),L339+1,L339)</f>
        <v>24</v>
      </c>
      <c r="M340" s="80" t="str">
        <f aca="false">IF(OR(A340="Insumo",A340="Composição Auxiliar"),J340,"")</f>
        <v/>
      </c>
      <c r="N340" s="81" t="str">
        <f aca="false">IF(ISNUMBER(SEARCH("COM ENCARGOS COMPLEMENTARES",D340)),J340,"")</f>
        <v/>
      </c>
      <c r="O340" s="81" t="str">
        <f aca="false">IF(N340&lt;&gt;"","",M340)</f>
        <v/>
      </c>
      <c r="P340" s="82" t="str">
        <f aca="false">IF(A340="Composição",A339,"")</f>
        <v/>
      </c>
      <c r="Q340" s="81" t="str">
        <f aca="false">IF(P340&lt;&gt;"",SUMIF(L340:L429,L340,N340:N429),"")</f>
        <v/>
      </c>
      <c r="R340" s="81" t="str">
        <f aca="false">IF(P340&lt;&gt;"",SUMIF(L340:L429,L340,O340:O429),"")</f>
        <v/>
      </c>
    </row>
    <row r="341" customFormat="false" ht="15" hidden="false" customHeight="false" outlineLevel="0" collapsed="false">
      <c r="A341" s="108"/>
      <c r="B341" s="108"/>
      <c r="C341" s="108"/>
      <c r="D341" s="108"/>
      <c r="E341" s="108"/>
      <c r="F341" s="108"/>
      <c r="G341" s="108"/>
      <c r="H341" s="108"/>
      <c r="I341" s="108"/>
      <c r="J341" s="108"/>
      <c r="L341" s="63" t="n">
        <f aca="false">IF(AND(A342&lt;&gt;"",A341=""),L340+1,L340)</f>
        <v>25</v>
      </c>
      <c r="M341" s="80" t="str">
        <f aca="false">IF(OR(A341="Insumo",A341="Composição Auxiliar"),J341,"")</f>
        <v/>
      </c>
      <c r="N341" s="81" t="str">
        <f aca="false">IF(ISNUMBER(SEARCH("COM ENCARGOS COMPLEMENTARES",D341)),J341,"")</f>
        <v/>
      </c>
      <c r="O341" s="81" t="str">
        <f aca="false">IF(N341&lt;&gt;"","",M341)</f>
        <v/>
      </c>
      <c r="P341" s="82" t="str">
        <f aca="false">IF(A341="Composição",A340,"")</f>
        <v/>
      </c>
      <c r="Q341" s="81" t="str">
        <f aca="false">IF(P341&lt;&gt;"",SUMIF(L341:L430,L341,N341:N430),"")</f>
        <v/>
      </c>
      <c r="R341" s="81" t="str">
        <f aca="false">IF(P341&lt;&gt;"",SUMIF(L341:L430,L341,O341:O430),"")</f>
        <v/>
      </c>
    </row>
    <row r="342" customFormat="false" ht="14.25" hidden="false" customHeight="false" outlineLevel="0" collapsed="false">
      <c r="A342" s="76" t="s">
        <v>96</v>
      </c>
      <c r="B342" s="76"/>
      <c r="C342" s="76"/>
      <c r="D342" s="76" t="s">
        <v>97</v>
      </c>
      <c r="E342" s="76"/>
      <c r="F342" s="76"/>
      <c r="G342" s="76"/>
      <c r="H342" s="77"/>
      <c r="I342" s="76"/>
      <c r="J342" s="78"/>
      <c r="L342" s="63" t="n">
        <f aca="false">IF(AND(A343&lt;&gt;"",A342=""),L341+1,L341)</f>
        <v>25</v>
      </c>
      <c r="M342" s="80" t="str">
        <f aca="false">IF(OR(A342="Insumo",A342="Composição Auxiliar"),J342,"")</f>
        <v/>
      </c>
      <c r="N342" s="81" t="str">
        <f aca="false">IF(ISNUMBER(SEARCH("COM ENCARGOS COMPLEMENTARES",D342)),J342,"")</f>
        <v/>
      </c>
      <c r="O342" s="81" t="str">
        <f aca="false">IF(N342&lt;&gt;"","",M342)</f>
        <v/>
      </c>
      <c r="P342" s="82" t="str">
        <f aca="false">IF(A342="Composição",A341,"")</f>
        <v/>
      </c>
      <c r="Q342" s="81" t="str">
        <f aca="false">IF(P342&lt;&gt;"",SUMIF(L342:L431,L342,N342:N431),"")</f>
        <v/>
      </c>
      <c r="R342" s="81" t="str">
        <f aca="false">IF(P342&lt;&gt;"",SUMIF(L342:L431,L342,O342:O431),"")</f>
        <v/>
      </c>
    </row>
    <row r="343" customFormat="false" ht="15" hidden="false" customHeight="true" outlineLevel="0" collapsed="false">
      <c r="A343" s="83" t="s">
        <v>98</v>
      </c>
      <c r="B343" s="84" t="s">
        <v>655</v>
      </c>
      <c r="C343" s="83" t="s">
        <v>656</v>
      </c>
      <c r="D343" s="83" t="s">
        <v>657</v>
      </c>
      <c r="E343" s="83" t="s">
        <v>658</v>
      </c>
      <c r="F343" s="83"/>
      <c r="G343" s="85" t="s">
        <v>659</v>
      </c>
      <c r="H343" s="84" t="s">
        <v>660</v>
      </c>
      <c r="I343" s="84" t="s">
        <v>661</v>
      </c>
      <c r="J343" s="84" t="s">
        <v>662</v>
      </c>
      <c r="L343" s="63" t="n">
        <f aca="false">IF(AND(A344&lt;&gt;"",A343=""),L342+1,L342)</f>
        <v>25</v>
      </c>
      <c r="M343" s="80" t="str">
        <f aca="false">IF(OR(A343="Insumo",A343="Composição Auxiliar"),J343,"")</f>
        <v/>
      </c>
      <c r="N343" s="81" t="str">
        <f aca="false">IF(ISNUMBER(SEARCH("COM ENCARGOS COMPLEMENTARES",D343)),J343,"")</f>
        <v/>
      </c>
      <c r="O343" s="81" t="str">
        <f aca="false">IF(N343&lt;&gt;"","",M343)</f>
        <v/>
      </c>
      <c r="P343" s="82" t="str">
        <f aca="false">IF(A343="Composição",A342,"")</f>
        <v/>
      </c>
      <c r="Q343" s="81" t="str">
        <f aca="false">IF(P343&lt;&gt;"",SUMIF(L343:L432,L343,N343:N432),"")</f>
        <v/>
      </c>
      <c r="R343" s="81" t="str">
        <f aca="false">IF(P343&lt;&gt;"",SUMIF(L343:L432,L343,O343:O432),"")</f>
        <v/>
      </c>
    </row>
    <row r="344" customFormat="false" ht="38.25" hidden="false" customHeight="true" outlineLevel="0" collapsed="false">
      <c r="A344" s="86" t="s">
        <v>663</v>
      </c>
      <c r="B344" s="87" t="s">
        <v>99</v>
      </c>
      <c r="C344" s="86" t="s">
        <v>716</v>
      </c>
      <c r="D344" s="86" t="s">
        <v>894</v>
      </c>
      <c r="E344" s="86" t="s">
        <v>731</v>
      </c>
      <c r="F344" s="86"/>
      <c r="G344" s="88" t="s">
        <v>676</v>
      </c>
      <c r="H344" s="89" t="n">
        <v>1</v>
      </c>
      <c r="I344" s="90" t="n">
        <f aca="false">SUMIF(L:L,$L344,M:M)</f>
        <v>72.47</v>
      </c>
      <c r="J344" s="90" t="n">
        <f aca="false">TRUNC(H344*I344,2)</f>
        <v>72.47</v>
      </c>
      <c r="L344" s="63" t="n">
        <f aca="false">IF(AND(A345&lt;&gt;"",A344=""),L343+1,L343)</f>
        <v>25</v>
      </c>
      <c r="M344" s="80" t="str">
        <f aca="false">IF(OR(A344="Insumo",A344="Composição Auxiliar"),J344,"")</f>
        <v/>
      </c>
      <c r="N344" s="81" t="str">
        <f aca="false">IF(ISNUMBER(SEARCH("COM ENCARGOS COMPLEMENTARES",D344)),J344,"")</f>
        <v/>
      </c>
      <c r="O344" s="81" t="str">
        <f aca="false">IF(N344&lt;&gt;"","",M344)</f>
        <v/>
      </c>
      <c r="P344" s="82" t="str">
        <f aca="false">IF(A344="Composição",A343,"")</f>
        <v> 3.2.1 </v>
      </c>
      <c r="Q344" s="81" t="n">
        <f aca="false">IF(P344&lt;&gt;"",SUMIF(L344:L433,L344,N344:N433),"")</f>
        <v>12.47</v>
      </c>
      <c r="R344" s="81" t="n">
        <f aca="false">IF(P344&lt;&gt;"",SUMIF(L344:L433,L344,O344:O433),"")</f>
        <v>60</v>
      </c>
    </row>
    <row r="345" customFormat="false" ht="25.5" hidden="false" customHeight="true" outlineLevel="0" collapsed="false">
      <c r="A345" s="91" t="s">
        <v>668</v>
      </c>
      <c r="B345" s="92" t="s">
        <v>895</v>
      </c>
      <c r="C345" s="91" t="s">
        <v>664</v>
      </c>
      <c r="D345" s="91" t="s">
        <v>896</v>
      </c>
      <c r="E345" s="91" t="s">
        <v>691</v>
      </c>
      <c r="F345" s="91"/>
      <c r="G345" s="93" t="s">
        <v>699</v>
      </c>
      <c r="H345" s="94" t="n">
        <v>0.254</v>
      </c>
      <c r="I345" s="95" t="n">
        <f aca="false">SUMIFS('ANALÍTICA AUXILIARES'!J:J,'ANALÍTICA AUXILIARES'!A:A,"Composição",'ANALÍTICA AUXILIARES'!B:B,$B345)</f>
        <v>27.05</v>
      </c>
      <c r="J345" s="95" t="n">
        <f aca="false">TRUNC(H345*I345,2)</f>
        <v>6.87</v>
      </c>
      <c r="L345" s="63" t="n">
        <f aca="false">IF(AND(A346&lt;&gt;"",A345=""),L344+1,L344)</f>
        <v>25</v>
      </c>
      <c r="M345" s="80" t="n">
        <f aca="false">IF(OR(A345="Insumo",A345="Composição Auxiliar"),J345,"")</f>
        <v>6.87</v>
      </c>
      <c r="N345" s="81" t="str">
        <f aca="false">IF(ISNUMBER(SEARCH("COM ENCARGOS COMPLEMENTARES",D345)),J345,"")</f>
        <v/>
      </c>
      <c r="O345" s="81" t="n">
        <f aca="false">IF(N345&lt;&gt;"","",M345)</f>
        <v>6.87</v>
      </c>
      <c r="P345" s="82" t="str">
        <f aca="false">IF(A345="Composição",A344,"")</f>
        <v/>
      </c>
      <c r="Q345" s="81" t="str">
        <f aca="false">IF(P345&lt;&gt;"",SUMIF(L345:L434,L345,N345:N434),"")</f>
        <v/>
      </c>
      <c r="R345" s="81" t="str">
        <f aca="false">IF(P345&lt;&gt;"",SUMIF(L345:L434,L345,O345:O434),"")</f>
        <v/>
      </c>
    </row>
    <row r="346" customFormat="false" ht="25.5" hidden="false" customHeight="true" outlineLevel="0" collapsed="false">
      <c r="A346" s="91" t="s">
        <v>668</v>
      </c>
      <c r="B346" s="92" t="s">
        <v>677</v>
      </c>
      <c r="C346" s="91" t="s">
        <v>664</v>
      </c>
      <c r="D346" s="91" t="s">
        <v>678</v>
      </c>
      <c r="E346" s="91" t="s">
        <v>671</v>
      </c>
      <c r="F346" s="91"/>
      <c r="G346" s="93" t="s">
        <v>672</v>
      </c>
      <c r="H346" s="94" t="n">
        <v>0.659</v>
      </c>
      <c r="I346" s="95" t="n">
        <f aca="false">SUMIFS('ANALÍTICA AUXILIARES'!J:J,'ANALÍTICA AUXILIARES'!A:A,"Composição",'ANALÍTICA AUXILIARES'!B:B,$B346)</f>
        <v>18.93</v>
      </c>
      <c r="J346" s="95" t="n">
        <f aca="false">TRUNC(H346*I346,2)</f>
        <v>12.47</v>
      </c>
      <c r="L346" s="63" t="n">
        <f aca="false">IF(AND(A347&lt;&gt;"",A346=""),L345+1,L345)</f>
        <v>25</v>
      </c>
      <c r="M346" s="80" t="n">
        <f aca="false">IF(OR(A346="Insumo",A346="Composição Auxiliar"),J346,"")</f>
        <v>12.47</v>
      </c>
      <c r="N346" s="81" t="n">
        <f aca="false">IF(ISNUMBER(SEARCH("COM ENCARGOS COMPLEMENTARES",D346)),J346,"")</f>
        <v>12.47</v>
      </c>
      <c r="O346" s="81" t="str">
        <f aca="false">IF(N346&lt;&gt;"","",M346)</f>
        <v/>
      </c>
      <c r="P346" s="82" t="str">
        <f aca="false">IF(A346="Composição",A345,"")</f>
        <v/>
      </c>
      <c r="Q346" s="81" t="str">
        <f aca="false">IF(P346&lt;&gt;"",SUMIF(L346:L435,L346,N346:N435),"")</f>
        <v/>
      </c>
      <c r="R346" s="81" t="str">
        <f aca="false">IF(P346&lt;&gt;"",SUMIF(L346:L435,L346,O346:O435),"")</f>
        <v/>
      </c>
    </row>
    <row r="347" customFormat="false" ht="51" hidden="false" customHeight="true" outlineLevel="0" collapsed="false">
      <c r="A347" s="91" t="s">
        <v>668</v>
      </c>
      <c r="B347" s="92" t="s">
        <v>897</v>
      </c>
      <c r="C347" s="91" t="s">
        <v>664</v>
      </c>
      <c r="D347" s="91" t="s">
        <v>898</v>
      </c>
      <c r="E347" s="91" t="s">
        <v>691</v>
      </c>
      <c r="F347" s="91"/>
      <c r="G347" s="93" t="s">
        <v>699</v>
      </c>
      <c r="H347" s="94" t="n">
        <v>0.003</v>
      </c>
      <c r="I347" s="95" t="n">
        <f aca="false">SUMIFS('ANALÍTICA AUXILIARES'!J:J,'ANALÍTICA AUXILIARES'!A:A,"Composição",'ANALÍTICA AUXILIARES'!B:B,$B347)</f>
        <v>63.49</v>
      </c>
      <c r="J347" s="95" t="n">
        <f aca="false">TRUNC(H347*I347,2)</f>
        <v>0.19</v>
      </c>
      <c r="L347" s="63" t="n">
        <f aca="false">IF(AND(A348&lt;&gt;"",A347=""),L346+1,L346)</f>
        <v>25</v>
      </c>
      <c r="M347" s="80" t="n">
        <f aca="false">IF(OR(A347="Insumo",A347="Composição Auxiliar"),J347,"")</f>
        <v>0.19</v>
      </c>
      <c r="N347" s="81" t="str">
        <f aca="false">IF(ISNUMBER(SEARCH("COM ENCARGOS COMPLEMENTARES",D347)),J347,"")</f>
        <v/>
      </c>
      <c r="O347" s="81" t="n">
        <f aca="false">IF(N347&lt;&gt;"","",M347)</f>
        <v>0.19</v>
      </c>
      <c r="P347" s="82" t="str">
        <f aca="false">IF(A347="Composição",A346,"")</f>
        <v/>
      </c>
      <c r="Q347" s="81" t="str">
        <f aca="false">IF(P347&lt;&gt;"",SUMIF(L347:L436,L347,N347:N436),"")</f>
        <v/>
      </c>
      <c r="R347" s="81" t="str">
        <f aca="false">IF(P347&lt;&gt;"",SUMIF(L347:L436,L347,O347:O436),"")</f>
        <v/>
      </c>
    </row>
    <row r="348" customFormat="false" ht="51" hidden="false" customHeight="true" outlineLevel="0" collapsed="false">
      <c r="A348" s="91" t="s">
        <v>668</v>
      </c>
      <c r="B348" s="92" t="s">
        <v>899</v>
      </c>
      <c r="C348" s="91" t="s">
        <v>664</v>
      </c>
      <c r="D348" s="91" t="s">
        <v>900</v>
      </c>
      <c r="E348" s="91" t="s">
        <v>691</v>
      </c>
      <c r="F348" s="91"/>
      <c r="G348" s="93" t="s">
        <v>692</v>
      </c>
      <c r="H348" s="94" t="n">
        <v>0.006</v>
      </c>
      <c r="I348" s="95" t="n">
        <f aca="false">SUMIFS('ANALÍTICA AUXILIARES'!J:J,'ANALÍTICA AUXILIARES'!A:A,"Composição",'ANALÍTICA AUXILIARES'!B:B,$B348)</f>
        <v>278.99</v>
      </c>
      <c r="J348" s="95" t="n">
        <f aca="false">TRUNC(H348*I348,2)</f>
        <v>1.67</v>
      </c>
      <c r="L348" s="63" t="n">
        <f aca="false">IF(AND(A349&lt;&gt;"",A348=""),L347+1,L347)</f>
        <v>25</v>
      </c>
      <c r="M348" s="80" t="n">
        <f aca="false">IF(OR(A348="Insumo",A348="Composição Auxiliar"),J348,"")</f>
        <v>1.67</v>
      </c>
      <c r="N348" s="81" t="str">
        <f aca="false">IF(ISNUMBER(SEARCH("COM ENCARGOS COMPLEMENTARES",D348)),J348,"")</f>
        <v/>
      </c>
      <c r="O348" s="81" t="n">
        <f aca="false">IF(N348&lt;&gt;"","",M348)</f>
        <v>1.67</v>
      </c>
      <c r="P348" s="82" t="str">
        <f aca="false">IF(A348="Composição",A347,"")</f>
        <v/>
      </c>
      <c r="Q348" s="81" t="str">
        <f aca="false">IF(P348&lt;&gt;"",SUMIF(L348:L437,L348,N348:N437),"")</f>
        <v/>
      </c>
      <c r="R348" s="81" t="str">
        <f aca="false">IF(P348&lt;&gt;"",SUMIF(L348:L437,L348,O348:O437),"")</f>
        <v/>
      </c>
    </row>
    <row r="349" customFormat="false" ht="25.5" hidden="false" customHeight="true" outlineLevel="0" collapsed="false">
      <c r="A349" s="91" t="s">
        <v>668</v>
      </c>
      <c r="B349" s="92" t="s">
        <v>901</v>
      </c>
      <c r="C349" s="91" t="s">
        <v>664</v>
      </c>
      <c r="D349" s="91" t="s">
        <v>902</v>
      </c>
      <c r="E349" s="91" t="s">
        <v>691</v>
      </c>
      <c r="F349" s="91"/>
      <c r="G349" s="93" t="s">
        <v>692</v>
      </c>
      <c r="H349" s="94" t="n">
        <v>0.274</v>
      </c>
      <c r="I349" s="95" t="n">
        <f aca="false">SUMIFS('ANALÍTICA AUXILIARES'!J:J,'ANALÍTICA AUXILIARES'!A:A,"Composição",'ANALÍTICA AUXILIARES'!B:B,$B349)</f>
        <v>33.4</v>
      </c>
      <c r="J349" s="95" t="n">
        <f aca="false">TRUNC(H349*I349,2)</f>
        <v>9.15</v>
      </c>
      <c r="L349" s="63" t="n">
        <f aca="false">IF(AND(A350&lt;&gt;"",A349=""),L348+1,L348)</f>
        <v>25</v>
      </c>
      <c r="M349" s="80" t="n">
        <f aca="false">IF(OR(A349="Insumo",A349="Composição Auxiliar"),J349,"")</f>
        <v>9.15</v>
      </c>
      <c r="N349" s="81" t="str">
        <f aca="false">IF(ISNUMBER(SEARCH("COM ENCARGOS COMPLEMENTARES",D349)),J349,"")</f>
        <v/>
      </c>
      <c r="O349" s="81" t="n">
        <f aca="false">IF(N349&lt;&gt;"","",M349)</f>
        <v>9.15</v>
      </c>
      <c r="P349" s="82" t="str">
        <f aca="false">IF(A349="Composição",A348,"")</f>
        <v/>
      </c>
      <c r="Q349" s="81" t="str">
        <f aca="false">IF(P349&lt;&gt;"",SUMIF(L349:L438,L349,N349:N438),"")</f>
        <v/>
      </c>
      <c r="R349" s="81" t="str">
        <f aca="false">IF(P349&lt;&gt;"",SUMIF(L349:L438,L349,O349:O438),"")</f>
        <v/>
      </c>
    </row>
    <row r="350" customFormat="false" ht="25.5" hidden="false" customHeight="false" outlineLevel="0" collapsed="false">
      <c r="A350" s="96" t="s">
        <v>679</v>
      </c>
      <c r="B350" s="97" t="s">
        <v>903</v>
      </c>
      <c r="C350" s="96" t="str">
        <f aca="false">VLOOKUP(B350,INSUMOS!$A:$I,2,0)</f>
        <v>SINAPI</v>
      </c>
      <c r="D350" s="96" t="str">
        <f aca="false">VLOOKUP(B350,INSUMOS!$A:$I,3,0)</f>
        <v>ARGILA, ARGILA VERMELHA OU ARGILA ARENOSA (RETIRADA NA JAZIDA, SEM TRANSPORTE)</v>
      </c>
      <c r="E350" s="98" t="str">
        <f aca="false">VLOOKUP(B350,INSUMOS!$A:$I,4,0)</f>
        <v>Material</v>
      </c>
      <c r="F350" s="98"/>
      <c r="G350" s="99" t="str">
        <f aca="false">VLOOKUP(B350,INSUMOS!$A:$I,5,0)</f>
        <v>m³</v>
      </c>
      <c r="H350" s="100" t="n">
        <v>1.25</v>
      </c>
      <c r="I350" s="101" t="n">
        <f aca="false">VLOOKUP(B350,INSUMOS!$A:$I,8,0)</f>
        <v>33.7</v>
      </c>
      <c r="J350" s="101" t="n">
        <f aca="false">TRUNC(H350*I350,2)</f>
        <v>42.12</v>
      </c>
      <c r="L350" s="63" t="n">
        <f aca="false">IF(AND(A351&lt;&gt;"",A350=""),L349+1,L349)</f>
        <v>25</v>
      </c>
      <c r="M350" s="80" t="n">
        <f aca="false">IF(OR(A350="Insumo",A350="Composição Auxiliar"),J350,"")</f>
        <v>42.12</v>
      </c>
      <c r="N350" s="81" t="str">
        <f aca="false">IF(ISNUMBER(SEARCH("COM ENCARGOS COMPLEMENTARES",D350)),J350,"")</f>
        <v/>
      </c>
      <c r="O350" s="81" t="n">
        <f aca="false">IF(N350&lt;&gt;"","",M350)</f>
        <v>42.12</v>
      </c>
      <c r="P350" s="82" t="str">
        <f aca="false">IF(A350="Composição",A349,"")</f>
        <v/>
      </c>
      <c r="Q350" s="81" t="str">
        <f aca="false">IF(P350&lt;&gt;"",SUMIF(L350:L439,L350,N350:N439),"")</f>
        <v/>
      </c>
      <c r="R350" s="81" t="str">
        <f aca="false">IF(P350&lt;&gt;"",SUMIF(L350:L439,L350,O350:O439),"")</f>
        <v/>
      </c>
    </row>
    <row r="351" customFormat="false" ht="14.25" hidden="false" customHeight="false" outlineLevel="0" collapsed="false">
      <c r="A351" s="102"/>
      <c r="B351" s="102"/>
      <c r="C351" s="102"/>
      <c r="D351" s="102"/>
      <c r="E351" s="102"/>
      <c r="F351" s="103"/>
      <c r="G351" s="102"/>
      <c r="H351" s="103"/>
      <c r="I351" s="102"/>
      <c r="J351" s="103"/>
      <c r="L351" s="63" t="n">
        <f aca="false">IF(AND(A352&lt;&gt;"",A351=""),L350+1,L350)</f>
        <v>25</v>
      </c>
      <c r="M351" s="80" t="str">
        <f aca="false">IF(OR(A351="Insumo",A351="Composição Auxiliar"),J351,"")</f>
        <v/>
      </c>
      <c r="N351" s="81" t="str">
        <f aca="false">IF(ISNUMBER(SEARCH("COM ENCARGOS COMPLEMENTARES",D351)),J351,"")</f>
        <v/>
      </c>
      <c r="O351" s="81" t="str">
        <f aca="false">IF(N351&lt;&gt;"","",M351)</f>
        <v/>
      </c>
      <c r="P351" s="82" t="str">
        <f aca="false">IF(A351="Composição",A350,"")</f>
        <v/>
      </c>
      <c r="Q351" s="81" t="str">
        <f aca="false">IF(P351&lt;&gt;"",SUMIF(L351:L440,L351,N351:N440),"")</f>
        <v/>
      </c>
      <c r="R351" s="81" t="str">
        <f aca="false">IF(P351&lt;&gt;"",SUMIF(L351:L440,L351,O351:O440),"")</f>
        <v/>
      </c>
    </row>
    <row r="352" customFormat="false" ht="14.25" hidden="false" customHeight="true" outlineLevel="0" collapsed="false">
      <c r="A352" s="102"/>
      <c r="B352" s="102"/>
      <c r="C352" s="102"/>
      <c r="D352" s="102"/>
      <c r="E352" s="102"/>
      <c r="F352" s="103"/>
      <c r="G352" s="102"/>
      <c r="H352" s="104" t="s">
        <v>684</v>
      </c>
      <c r="I352" s="104"/>
      <c r="J352" s="103" t="n">
        <f aca="false">TRUNC(SUMIF(L:L,$L352,M:M)*(1+$J$9),2)</f>
        <v>94.05</v>
      </c>
      <c r="L352" s="63" t="n">
        <f aca="false">IF(AND(A353&lt;&gt;"",A352=""),L351+1,L351)</f>
        <v>25</v>
      </c>
      <c r="M352" s="80" t="str">
        <f aca="false">IF(OR(A352="Insumo",A352="Composição Auxiliar"),J352,"")</f>
        <v/>
      </c>
      <c r="N352" s="81" t="str">
        <f aca="false">IF(ISNUMBER(SEARCH("COM ENCARGOS COMPLEMENTARES",D352)),J352,"")</f>
        <v/>
      </c>
      <c r="O352" s="81" t="str">
        <f aca="false">IF(N352&lt;&gt;"","",M352)</f>
        <v/>
      </c>
      <c r="P352" s="82" t="str">
        <f aca="false">IF(A352="Composição",A351,"")</f>
        <v/>
      </c>
      <c r="Q352" s="81" t="str">
        <f aca="false">IF(P352&lt;&gt;"",SUMIF(L352:L441,L352,N352:N441),"")</f>
        <v/>
      </c>
      <c r="R352" s="81" t="str">
        <f aca="false">IF(P352&lt;&gt;"",SUMIF(L352:L441,L352,O352:O441),"")</f>
        <v/>
      </c>
    </row>
    <row r="353" customFormat="false" ht="15" hidden="false" customHeight="false" outlineLevel="0" collapsed="false">
      <c r="A353" s="105"/>
      <c r="B353" s="105"/>
      <c r="C353" s="105"/>
      <c r="D353" s="105"/>
      <c r="E353" s="105"/>
      <c r="F353" s="105"/>
      <c r="G353" s="105" t="s">
        <v>685</v>
      </c>
      <c r="H353" s="106" t="s">
        <v>904</v>
      </c>
      <c r="I353" s="105" t="s">
        <v>687</v>
      </c>
      <c r="J353" s="107" t="n">
        <f aca="false">TRUNC(J352*H353,2)</f>
        <v>3950.1</v>
      </c>
      <c r="L353" s="63" t="n">
        <f aca="false">IF(AND(A354&lt;&gt;"",A353=""),L352+1,L352)</f>
        <v>25</v>
      </c>
      <c r="M353" s="80" t="str">
        <f aca="false">IF(OR(A353="Insumo",A353="Composição Auxiliar"),J353,"")</f>
        <v/>
      </c>
      <c r="N353" s="81" t="str">
        <f aca="false">IF(ISNUMBER(SEARCH("COM ENCARGOS COMPLEMENTARES",D353)),J353,"")</f>
        <v/>
      </c>
      <c r="O353" s="81" t="str">
        <f aca="false">IF(N353&lt;&gt;"","",M353)</f>
        <v/>
      </c>
      <c r="P353" s="82" t="str">
        <f aca="false">IF(A353="Composição",A352,"")</f>
        <v/>
      </c>
      <c r="Q353" s="81" t="str">
        <f aca="false">IF(P353&lt;&gt;"",SUMIF(L353:L442,L353,N353:N442),"")</f>
        <v/>
      </c>
      <c r="R353" s="81" t="str">
        <f aca="false">IF(P353&lt;&gt;"",SUMIF(L353:L442,L353,O353:O442),"")</f>
        <v/>
      </c>
    </row>
    <row r="354" customFormat="false" ht="15" hidden="false" customHeight="false" outlineLevel="0" collapsed="false">
      <c r="A354" s="108"/>
      <c r="B354" s="108"/>
      <c r="C354" s="108"/>
      <c r="D354" s="108"/>
      <c r="E354" s="108"/>
      <c r="F354" s="108"/>
      <c r="G354" s="108"/>
      <c r="H354" s="108"/>
      <c r="I354" s="108"/>
      <c r="J354" s="108"/>
      <c r="L354" s="63" t="n">
        <f aca="false">IF(AND(A355&lt;&gt;"",A354=""),L353+1,L353)</f>
        <v>26</v>
      </c>
      <c r="M354" s="80" t="str">
        <f aca="false">IF(OR(A354="Insumo",A354="Composição Auxiliar"),J354,"")</f>
        <v/>
      </c>
      <c r="N354" s="81" t="str">
        <f aca="false">IF(ISNUMBER(SEARCH("COM ENCARGOS COMPLEMENTARES",D354)),J354,"")</f>
        <v/>
      </c>
      <c r="O354" s="81" t="str">
        <f aca="false">IF(N354&lt;&gt;"","",M354)</f>
        <v/>
      </c>
      <c r="P354" s="82" t="str">
        <f aca="false">IF(A354="Composição",A353,"")</f>
        <v/>
      </c>
      <c r="Q354" s="81" t="str">
        <f aca="false">IF(P354&lt;&gt;"",SUMIF(L354:L443,L354,N354:N443),"")</f>
        <v/>
      </c>
      <c r="R354" s="81" t="str">
        <f aca="false">IF(P354&lt;&gt;"",SUMIF(L354:L443,L354,O354:O443),"")</f>
        <v/>
      </c>
    </row>
    <row r="355" customFormat="false" ht="14.25" hidden="false" customHeight="false" outlineLevel="0" collapsed="false">
      <c r="A355" s="76" t="s">
        <v>100</v>
      </c>
      <c r="B355" s="76"/>
      <c r="C355" s="76"/>
      <c r="D355" s="76" t="s">
        <v>101</v>
      </c>
      <c r="E355" s="76"/>
      <c r="F355" s="76"/>
      <c r="G355" s="76"/>
      <c r="H355" s="77"/>
      <c r="I355" s="76"/>
      <c r="J355" s="78"/>
      <c r="L355" s="63" t="n">
        <f aca="false">IF(AND(A356&lt;&gt;"",A355=""),L354+1,L354)</f>
        <v>26</v>
      </c>
      <c r="M355" s="80" t="str">
        <f aca="false">IF(OR(A355="Insumo",A355="Composição Auxiliar"),J355,"")</f>
        <v/>
      </c>
      <c r="N355" s="81" t="str">
        <f aca="false">IF(ISNUMBER(SEARCH("COM ENCARGOS COMPLEMENTARES",D355)),J355,"")</f>
        <v/>
      </c>
      <c r="O355" s="81" t="str">
        <f aca="false">IF(N355&lt;&gt;"","",M355)</f>
        <v/>
      </c>
      <c r="P355" s="82" t="str">
        <f aca="false">IF(A355="Composição",A354,"")</f>
        <v/>
      </c>
      <c r="Q355" s="81" t="str">
        <f aca="false">IF(P355&lt;&gt;"",SUMIF(L355:L444,L355,N355:N444),"")</f>
        <v/>
      </c>
      <c r="R355" s="81" t="str">
        <f aca="false">IF(P355&lt;&gt;"",SUMIF(L355:L444,L355,O355:O444),"")</f>
        <v/>
      </c>
    </row>
    <row r="356" customFormat="false" ht="14.25" hidden="false" customHeight="false" outlineLevel="0" collapsed="false">
      <c r="A356" s="76" t="s">
        <v>102</v>
      </c>
      <c r="B356" s="76"/>
      <c r="C356" s="76"/>
      <c r="D356" s="76" t="s">
        <v>103</v>
      </c>
      <c r="E356" s="76"/>
      <c r="F356" s="76"/>
      <c r="G356" s="76"/>
      <c r="H356" s="77"/>
      <c r="I356" s="76"/>
      <c r="J356" s="78"/>
      <c r="L356" s="63" t="n">
        <f aca="false">IF(AND(A357&lt;&gt;"",A356=""),L355+1,L355)</f>
        <v>26</v>
      </c>
      <c r="M356" s="80" t="str">
        <f aca="false">IF(OR(A356="Insumo",A356="Composição Auxiliar"),J356,"")</f>
        <v/>
      </c>
      <c r="N356" s="81" t="str">
        <f aca="false">IF(ISNUMBER(SEARCH("COM ENCARGOS COMPLEMENTARES",D356)),J356,"")</f>
        <v/>
      </c>
      <c r="O356" s="81" t="str">
        <f aca="false">IF(N356&lt;&gt;"","",M356)</f>
        <v/>
      </c>
      <c r="P356" s="82" t="str">
        <f aca="false">IF(A356="Composição",A355,"")</f>
        <v/>
      </c>
      <c r="Q356" s="81" t="str">
        <f aca="false">IF(P356&lt;&gt;"",SUMIF(L356:L445,L356,N356:N445),"")</f>
        <v/>
      </c>
      <c r="R356" s="81" t="str">
        <f aca="false">IF(P356&lt;&gt;"",SUMIF(L356:L445,L356,O356:O445),"")</f>
        <v/>
      </c>
    </row>
    <row r="357" customFormat="false" ht="15" hidden="false" customHeight="true" outlineLevel="0" collapsed="false">
      <c r="A357" s="83" t="s">
        <v>104</v>
      </c>
      <c r="B357" s="84" t="s">
        <v>655</v>
      </c>
      <c r="C357" s="83" t="s">
        <v>656</v>
      </c>
      <c r="D357" s="83" t="s">
        <v>657</v>
      </c>
      <c r="E357" s="83" t="s">
        <v>658</v>
      </c>
      <c r="F357" s="83"/>
      <c r="G357" s="85" t="s">
        <v>659</v>
      </c>
      <c r="H357" s="84" t="s">
        <v>660</v>
      </c>
      <c r="I357" s="84" t="s">
        <v>661</v>
      </c>
      <c r="J357" s="84" t="s">
        <v>662</v>
      </c>
      <c r="L357" s="63" t="n">
        <f aca="false">IF(AND(A358&lt;&gt;"",A357=""),L356+1,L356)</f>
        <v>26</v>
      </c>
      <c r="M357" s="80" t="str">
        <f aca="false">IF(OR(A357="Insumo",A357="Composição Auxiliar"),J357,"")</f>
        <v/>
      </c>
      <c r="N357" s="81" t="str">
        <f aca="false">IF(ISNUMBER(SEARCH("COM ENCARGOS COMPLEMENTARES",D357)),J357,"")</f>
        <v/>
      </c>
      <c r="O357" s="81" t="str">
        <f aca="false">IF(N357&lt;&gt;"","",M357)</f>
        <v/>
      </c>
      <c r="P357" s="82" t="str">
        <f aca="false">IF(A357="Composição",A356,"")</f>
        <v/>
      </c>
      <c r="Q357" s="81" t="str">
        <f aca="false">IF(P357&lt;&gt;"",SUMIF(L357:L446,L357,N357:N446),"")</f>
        <v/>
      </c>
      <c r="R357" s="81" t="str">
        <f aca="false">IF(P357&lt;&gt;"",SUMIF(L357:L446,L357,O357:O446),"")</f>
        <v/>
      </c>
    </row>
    <row r="358" customFormat="false" ht="38.25" hidden="false" customHeight="true" outlineLevel="0" collapsed="false">
      <c r="A358" s="86" t="s">
        <v>663</v>
      </c>
      <c r="B358" s="87" t="s">
        <v>105</v>
      </c>
      <c r="C358" s="86" t="s">
        <v>716</v>
      </c>
      <c r="D358" s="86" t="s">
        <v>905</v>
      </c>
      <c r="E358" s="86" t="s">
        <v>675</v>
      </c>
      <c r="F358" s="86"/>
      <c r="G358" s="88" t="s">
        <v>718</v>
      </c>
      <c r="H358" s="89" t="n">
        <v>1</v>
      </c>
      <c r="I358" s="90" t="n">
        <f aca="false">SUMIF(L:L,$L358,M:M)</f>
        <v>1405.5</v>
      </c>
      <c r="J358" s="90" t="n">
        <f aca="false">TRUNC(H358*I358,2)</f>
        <v>1405.5</v>
      </c>
      <c r="L358" s="63" t="n">
        <f aca="false">IF(AND(A359&lt;&gt;"",A358=""),L357+1,L357)</f>
        <v>26</v>
      </c>
      <c r="M358" s="80" t="str">
        <f aca="false">IF(OR(A358="Insumo",A358="Composição Auxiliar"),J358,"")</f>
        <v/>
      </c>
      <c r="N358" s="81" t="str">
        <f aca="false">IF(ISNUMBER(SEARCH("COM ENCARGOS COMPLEMENTARES",D358)),J358,"")</f>
        <v/>
      </c>
      <c r="O358" s="81" t="str">
        <f aca="false">IF(N358&lt;&gt;"","",M358)</f>
        <v/>
      </c>
      <c r="P358" s="82" t="str">
        <f aca="false">IF(A358="Composição",A357,"")</f>
        <v> 4.1.1 </v>
      </c>
      <c r="Q358" s="81" t="n">
        <f aca="false">IF(P358&lt;&gt;"",SUMIF(L358:L447,L358,N358:N447),"")</f>
        <v>0</v>
      </c>
      <c r="R358" s="81" t="n">
        <f aca="false">IF(P358&lt;&gt;"",SUMIF(L358:L447,L358,O358:O447),"")</f>
        <v>1405.5</v>
      </c>
    </row>
    <row r="359" customFormat="false" ht="38.25" hidden="false" customHeight="false" outlineLevel="0" collapsed="false">
      <c r="A359" s="96" t="s">
        <v>679</v>
      </c>
      <c r="B359" s="97" t="s">
        <v>906</v>
      </c>
      <c r="C359" s="96" t="str">
        <f aca="false">VLOOKUP(B359,INSUMOS!$A:$I,2,0)</f>
        <v>CPOS/CDHU</v>
      </c>
      <c r="D359" s="96" t="str">
        <f aca="false">VLOOKUP(B359,INSUMOS!$A:$I,3,0)</f>
        <v>SONDAGEM A PERCUSSÃO, INCLUSIVE AS PEÇAS GRÁFICAS E RELATÓRIOS PERTINENTES MÍNIMO DE 30M</v>
      </c>
      <c r="E359" s="98" t="str">
        <f aca="false">VLOOKUP(B359,INSUMOS!$A:$I,4,0)</f>
        <v>Material</v>
      </c>
      <c r="F359" s="98"/>
      <c r="G359" s="99" t="str">
        <f aca="false">VLOOKUP(B359,INSUMOS!$A:$I,5,0)</f>
        <v>M</v>
      </c>
      <c r="H359" s="100" t="n">
        <v>15</v>
      </c>
      <c r="I359" s="101" t="n">
        <f aca="false">VLOOKUP(B359,INSUMOS!$A:$I,8,0)</f>
        <v>93.7</v>
      </c>
      <c r="J359" s="101" t="n">
        <f aca="false">TRUNC(H359*I359,2)</f>
        <v>1405.5</v>
      </c>
      <c r="L359" s="63" t="n">
        <f aca="false">IF(AND(A360&lt;&gt;"",A359=""),L358+1,L358)</f>
        <v>26</v>
      </c>
      <c r="M359" s="80" t="n">
        <f aca="false">IF(OR(A359="Insumo",A359="Composição Auxiliar"),J359,"")</f>
        <v>1405.5</v>
      </c>
      <c r="N359" s="81" t="str">
        <f aca="false">IF(ISNUMBER(SEARCH("COM ENCARGOS COMPLEMENTARES",D359)),J359,"")</f>
        <v/>
      </c>
      <c r="O359" s="81" t="n">
        <f aca="false">IF(N359&lt;&gt;"","",M359)</f>
        <v>1405.5</v>
      </c>
      <c r="P359" s="82" t="str">
        <f aca="false">IF(A359="Composição",A358,"")</f>
        <v/>
      </c>
      <c r="Q359" s="81" t="str">
        <f aca="false">IF(P359&lt;&gt;"",SUMIF(L359:L448,L359,N359:N448),"")</f>
        <v/>
      </c>
      <c r="R359" s="81" t="str">
        <f aca="false">IF(P359&lt;&gt;"",SUMIF(L359:L448,L359,O359:O448),"")</f>
        <v/>
      </c>
    </row>
    <row r="360" customFormat="false" ht="14.25" hidden="false" customHeight="false" outlineLevel="0" collapsed="false">
      <c r="A360" s="102"/>
      <c r="B360" s="102"/>
      <c r="C360" s="102"/>
      <c r="D360" s="102"/>
      <c r="E360" s="102"/>
      <c r="F360" s="103"/>
      <c r="G360" s="102"/>
      <c r="H360" s="103"/>
      <c r="I360" s="102"/>
      <c r="J360" s="103"/>
      <c r="L360" s="63" t="n">
        <f aca="false">IF(AND(A361&lt;&gt;"",A360=""),L359+1,L359)</f>
        <v>26</v>
      </c>
      <c r="M360" s="80" t="str">
        <f aca="false">IF(OR(A360="Insumo",A360="Composição Auxiliar"),J360,"")</f>
        <v/>
      </c>
      <c r="N360" s="81" t="str">
        <f aca="false">IF(ISNUMBER(SEARCH("COM ENCARGOS COMPLEMENTARES",D360)),J360,"")</f>
        <v/>
      </c>
      <c r="O360" s="81" t="str">
        <f aca="false">IF(N360&lt;&gt;"","",M360)</f>
        <v/>
      </c>
      <c r="P360" s="82" t="str">
        <f aca="false">IF(A360="Composição",A359,"")</f>
        <v/>
      </c>
      <c r="Q360" s="81" t="str">
        <f aca="false">IF(P360&lt;&gt;"",SUMIF(L360:L449,L360,N360:N449),"")</f>
        <v/>
      </c>
      <c r="R360" s="81" t="str">
        <f aca="false">IF(P360&lt;&gt;"",SUMIF(L360:L449,L360,O360:O449),"")</f>
        <v/>
      </c>
    </row>
    <row r="361" customFormat="false" ht="14.25" hidden="false" customHeight="true" outlineLevel="0" collapsed="false">
      <c r="A361" s="102"/>
      <c r="B361" s="102"/>
      <c r="C361" s="102"/>
      <c r="D361" s="102"/>
      <c r="E361" s="102"/>
      <c r="F361" s="103"/>
      <c r="G361" s="102"/>
      <c r="H361" s="104" t="s">
        <v>684</v>
      </c>
      <c r="I361" s="104"/>
      <c r="J361" s="103" t="n">
        <f aca="false">TRUNC(SUMIF(L:L,$L361,M:M)*(1+$J$9),2)</f>
        <v>1824.19</v>
      </c>
      <c r="L361" s="63" t="n">
        <f aca="false">IF(AND(A362&lt;&gt;"",A361=""),L360+1,L360)</f>
        <v>26</v>
      </c>
      <c r="M361" s="80" t="str">
        <f aca="false">IF(OR(A361="Insumo",A361="Composição Auxiliar"),J361,"")</f>
        <v/>
      </c>
      <c r="N361" s="81" t="str">
        <f aca="false">IF(ISNUMBER(SEARCH("COM ENCARGOS COMPLEMENTARES",D361)),J361,"")</f>
        <v/>
      </c>
      <c r="O361" s="81" t="str">
        <f aca="false">IF(N361&lt;&gt;"","",M361)</f>
        <v/>
      </c>
      <c r="P361" s="82" t="str">
        <f aca="false">IF(A361="Composição",A360,"")</f>
        <v/>
      </c>
      <c r="Q361" s="81" t="str">
        <f aca="false">IF(P361&lt;&gt;"",SUMIF(L361:L450,L361,N361:N450),"")</f>
        <v/>
      </c>
      <c r="R361" s="81" t="str">
        <f aca="false">IF(P361&lt;&gt;"",SUMIF(L361:L450,L361,O361:O450),"")</f>
        <v/>
      </c>
    </row>
    <row r="362" customFormat="false" ht="15" hidden="false" customHeight="false" outlineLevel="0" collapsed="false">
      <c r="A362" s="105"/>
      <c r="B362" s="105"/>
      <c r="C362" s="105"/>
      <c r="D362" s="105"/>
      <c r="E362" s="105"/>
      <c r="F362" s="105"/>
      <c r="G362" s="105" t="s">
        <v>685</v>
      </c>
      <c r="H362" s="106" t="s">
        <v>907</v>
      </c>
      <c r="I362" s="105" t="s">
        <v>687</v>
      </c>
      <c r="J362" s="107" t="n">
        <f aca="false">TRUNC(J361*H362,2)</f>
        <v>5472.57</v>
      </c>
      <c r="L362" s="63" t="n">
        <f aca="false">IF(AND(A363&lt;&gt;"",A362=""),L361+1,L361)</f>
        <v>26</v>
      </c>
      <c r="M362" s="80" t="str">
        <f aca="false">IF(OR(A362="Insumo",A362="Composição Auxiliar"),J362,"")</f>
        <v/>
      </c>
      <c r="N362" s="81" t="str">
        <f aca="false">IF(ISNUMBER(SEARCH("COM ENCARGOS COMPLEMENTARES",D362)),J362,"")</f>
        <v/>
      </c>
      <c r="O362" s="81" t="str">
        <f aca="false">IF(N362&lt;&gt;"","",M362)</f>
        <v/>
      </c>
      <c r="P362" s="82" t="str">
        <f aca="false">IF(A362="Composição",A361,"")</f>
        <v/>
      </c>
      <c r="Q362" s="81" t="str">
        <f aca="false">IF(P362&lt;&gt;"",SUMIF(L362:L451,L362,N362:N451),"")</f>
        <v/>
      </c>
      <c r="R362" s="81" t="str">
        <f aca="false">IF(P362&lt;&gt;"",SUMIF(L362:L451,L362,O362:O451),"")</f>
        <v/>
      </c>
    </row>
    <row r="363" customFormat="false" ht="15" hidden="false" customHeight="false" outlineLevel="0" collapsed="false">
      <c r="A363" s="108"/>
      <c r="B363" s="108"/>
      <c r="C363" s="108"/>
      <c r="D363" s="108"/>
      <c r="E363" s="108"/>
      <c r="F363" s="108"/>
      <c r="G363" s="108"/>
      <c r="H363" s="108"/>
      <c r="I363" s="108"/>
      <c r="J363" s="108"/>
      <c r="L363" s="63" t="n">
        <f aca="false">IF(AND(A364&lt;&gt;"",A363=""),L362+1,L362)</f>
        <v>27</v>
      </c>
      <c r="M363" s="80" t="str">
        <f aca="false">IF(OR(A363="Insumo",A363="Composição Auxiliar"),J363,"")</f>
        <v/>
      </c>
      <c r="N363" s="81" t="str">
        <f aca="false">IF(ISNUMBER(SEARCH("COM ENCARGOS COMPLEMENTARES",D363)),J363,"")</f>
        <v/>
      </c>
      <c r="O363" s="81" t="str">
        <f aca="false">IF(N363&lt;&gt;"","",M363)</f>
        <v/>
      </c>
      <c r="P363" s="82" t="str">
        <f aca="false">IF(A363="Composição",A362,"")</f>
        <v/>
      </c>
      <c r="Q363" s="81" t="str">
        <f aca="false">IF(P363&lt;&gt;"",SUMIF(L363:L452,L363,N363:N452),"")</f>
        <v/>
      </c>
      <c r="R363" s="81" t="str">
        <f aca="false">IF(P363&lt;&gt;"",SUMIF(L363:L452,L363,O363:O452),"")</f>
        <v/>
      </c>
    </row>
    <row r="364" customFormat="false" ht="15" hidden="false" customHeight="true" outlineLevel="0" collapsed="false">
      <c r="A364" s="83" t="s">
        <v>106</v>
      </c>
      <c r="B364" s="84" t="s">
        <v>655</v>
      </c>
      <c r="C364" s="83" t="s">
        <v>656</v>
      </c>
      <c r="D364" s="83" t="s">
        <v>657</v>
      </c>
      <c r="E364" s="83" t="s">
        <v>658</v>
      </c>
      <c r="F364" s="83"/>
      <c r="G364" s="85" t="s">
        <v>659</v>
      </c>
      <c r="H364" s="84" t="s">
        <v>660</v>
      </c>
      <c r="I364" s="84" t="s">
        <v>661</v>
      </c>
      <c r="J364" s="84" t="s">
        <v>662</v>
      </c>
      <c r="L364" s="63" t="n">
        <f aca="false">IF(AND(A365&lt;&gt;"",A364=""),L363+1,L363)</f>
        <v>27</v>
      </c>
      <c r="M364" s="80" t="str">
        <f aca="false">IF(OR(A364="Insumo",A364="Composição Auxiliar"),J364,"")</f>
        <v/>
      </c>
      <c r="N364" s="81" t="str">
        <f aca="false">IF(ISNUMBER(SEARCH("COM ENCARGOS COMPLEMENTARES",D364)),J364,"")</f>
        <v/>
      </c>
      <c r="O364" s="81" t="str">
        <f aca="false">IF(N364&lt;&gt;"","",M364)</f>
        <v/>
      </c>
      <c r="P364" s="82" t="str">
        <f aca="false">IF(A364="Composição",A363,"")</f>
        <v/>
      </c>
      <c r="Q364" s="81" t="str">
        <f aca="false">IF(P364&lt;&gt;"",SUMIF(L364:L453,L364,N364:N453),"")</f>
        <v/>
      </c>
      <c r="R364" s="81" t="str">
        <f aca="false">IF(P364&lt;&gt;"",SUMIF(L364:L453,L364,O364:O453),"")</f>
        <v/>
      </c>
    </row>
    <row r="365" customFormat="false" ht="51" hidden="false" customHeight="true" outlineLevel="0" collapsed="false">
      <c r="A365" s="86" t="s">
        <v>663</v>
      </c>
      <c r="B365" s="87" t="s">
        <v>107</v>
      </c>
      <c r="C365" s="86" t="s">
        <v>716</v>
      </c>
      <c r="D365" s="86" t="s">
        <v>908</v>
      </c>
      <c r="E365" s="86" t="s">
        <v>675</v>
      </c>
      <c r="F365" s="86"/>
      <c r="G365" s="88" t="s">
        <v>718</v>
      </c>
      <c r="H365" s="89" t="n">
        <v>1</v>
      </c>
      <c r="I365" s="90" t="n">
        <f aca="false">SUMIF(L:L,$L365,M:M)</f>
        <v>3407.88</v>
      </c>
      <c r="J365" s="90" t="n">
        <f aca="false">TRUNC(H365*I365,2)</f>
        <v>3407.88</v>
      </c>
      <c r="L365" s="63" t="n">
        <f aca="false">IF(AND(A366&lt;&gt;"",A365=""),L364+1,L364)</f>
        <v>27</v>
      </c>
      <c r="M365" s="80" t="str">
        <f aca="false">IF(OR(A365="Insumo",A365="Composição Auxiliar"),J365,"")</f>
        <v/>
      </c>
      <c r="N365" s="81" t="str">
        <f aca="false">IF(ISNUMBER(SEARCH("COM ENCARGOS COMPLEMENTARES",D365)),J365,"")</f>
        <v/>
      </c>
      <c r="O365" s="81" t="str">
        <f aca="false">IF(N365&lt;&gt;"","",M365)</f>
        <v/>
      </c>
      <c r="P365" s="82" t="str">
        <f aca="false">IF(A365="Composição",A364,"")</f>
        <v> 4.1.2 </v>
      </c>
      <c r="Q365" s="81" t="n">
        <f aca="false">IF(P365&lt;&gt;"",SUMIF(L365:L454,L365,N365:N454),"")</f>
        <v>0</v>
      </c>
      <c r="R365" s="81" t="n">
        <f aca="false">IF(P365&lt;&gt;"",SUMIF(L365:L454,L365,O365:O454),"")</f>
        <v>3407.88</v>
      </c>
    </row>
    <row r="366" customFormat="false" ht="51" hidden="false" customHeight="false" outlineLevel="0" collapsed="false">
      <c r="A366" s="96" t="s">
        <v>679</v>
      </c>
      <c r="B366" s="97" t="s">
        <v>909</v>
      </c>
      <c r="C366" s="96" t="str">
        <f aca="false">VLOOKUP(B366,INSUMOS!$A:$I,2,0)</f>
        <v>Próprio</v>
      </c>
      <c r="D366" s="96" t="str">
        <f aca="false">VLOOKUP(B366,INSUMOS!$A:$I,3,0)</f>
        <v>MOBILIZAÇÃO E DEMOBILIZAÇÃO DE EQUIPAMENTO PARA EXECUÇÃO DE ESTACA ESCAVADA – CONFORME PROJETO</v>
      </c>
      <c r="E366" s="98" t="str">
        <f aca="false">VLOOKUP(B366,INSUMOS!$A:$I,4,0)</f>
        <v>Outros</v>
      </c>
      <c r="F366" s="98"/>
      <c r="G366" s="99" t="str">
        <f aca="false">VLOOKUP(B366,INSUMOS!$A:$I,5,0)</f>
        <v>UN</v>
      </c>
      <c r="H366" s="100" t="n">
        <v>1</v>
      </c>
      <c r="I366" s="101" t="n">
        <f aca="false">VLOOKUP(B366,INSUMOS!$A:$I,8,0)</f>
        <v>3407.88</v>
      </c>
      <c r="J366" s="101" t="n">
        <f aca="false">TRUNC(H366*I366,2)</f>
        <v>3407.88</v>
      </c>
      <c r="L366" s="63" t="n">
        <f aca="false">IF(AND(A367&lt;&gt;"",A366=""),L365+1,L365)</f>
        <v>27</v>
      </c>
      <c r="M366" s="80" t="n">
        <f aca="false">IF(OR(A366="Insumo",A366="Composição Auxiliar"),J366,"")</f>
        <v>3407.88</v>
      </c>
      <c r="N366" s="81" t="str">
        <f aca="false">IF(ISNUMBER(SEARCH("COM ENCARGOS COMPLEMENTARES",D366)),J366,"")</f>
        <v/>
      </c>
      <c r="O366" s="81" t="n">
        <f aca="false">IF(N366&lt;&gt;"","",M366)</f>
        <v>3407.88</v>
      </c>
      <c r="P366" s="82" t="str">
        <f aca="false">IF(A366="Composição",A365,"")</f>
        <v/>
      </c>
      <c r="Q366" s="81" t="str">
        <f aca="false">IF(P366&lt;&gt;"",SUMIF(L366:L455,L366,N366:N455),"")</f>
        <v/>
      </c>
      <c r="R366" s="81" t="str">
        <f aca="false">IF(P366&lt;&gt;"",SUMIF(L366:L455,L366,O366:O455),"")</f>
        <v/>
      </c>
    </row>
    <row r="367" customFormat="false" ht="14.25" hidden="false" customHeight="false" outlineLevel="0" collapsed="false">
      <c r="A367" s="102"/>
      <c r="B367" s="102"/>
      <c r="C367" s="102"/>
      <c r="D367" s="102"/>
      <c r="E367" s="102"/>
      <c r="F367" s="103"/>
      <c r="G367" s="102"/>
      <c r="H367" s="103"/>
      <c r="I367" s="102"/>
      <c r="J367" s="103"/>
      <c r="L367" s="63" t="n">
        <f aca="false">IF(AND(A368&lt;&gt;"",A367=""),L366+1,L366)</f>
        <v>27</v>
      </c>
      <c r="M367" s="80" t="str">
        <f aca="false">IF(OR(A367="Insumo",A367="Composição Auxiliar"),J367,"")</f>
        <v/>
      </c>
      <c r="N367" s="81" t="str">
        <f aca="false">IF(ISNUMBER(SEARCH("COM ENCARGOS COMPLEMENTARES",D367)),J367,"")</f>
        <v/>
      </c>
      <c r="O367" s="81" t="str">
        <f aca="false">IF(N367&lt;&gt;"","",M367)</f>
        <v/>
      </c>
      <c r="P367" s="82" t="str">
        <f aca="false">IF(A367="Composição",A366,"")</f>
        <v/>
      </c>
      <c r="Q367" s="81" t="str">
        <f aca="false">IF(P367&lt;&gt;"",SUMIF(L367:L456,L367,N367:N456),"")</f>
        <v/>
      </c>
      <c r="R367" s="81" t="str">
        <f aca="false">IF(P367&lt;&gt;"",SUMIF(L367:L456,L367,O367:O456),"")</f>
        <v/>
      </c>
    </row>
    <row r="368" customFormat="false" ht="14.25" hidden="false" customHeight="true" outlineLevel="0" collapsed="false">
      <c r="A368" s="102"/>
      <c r="B368" s="102"/>
      <c r="C368" s="102"/>
      <c r="D368" s="102"/>
      <c r="E368" s="102"/>
      <c r="F368" s="103"/>
      <c r="G368" s="102"/>
      <c r="H368" s="104" t="s">
        <v>684</v>
      </c>
      <c r="I368" s="104"/>
      <c r="J368" s="103" t="n">
        <f aca="false">TRUNC(SUMIF(L:L,$L368,M:M)*(1+$J$9),2)</f>
        <v>4423.08</v>
      </c>
      <c r="L368" s="63" t="n">
        <f aca="false">IF(AND(A369&lt;&gt;"",A368=""),L367+1,L367)</f>
        <v>27</v>
      </c>
      <c r="M368" s="80" t="str">
        <f aca="false">IF(OR(A368="Insumo",A368="Composição Auxiliar"),J368,"")</f>
        <v/>
      </c>
      <c r="N368" s="81" t="str">
        <f aca="false">IF(ISNUMBER(SEARCH("COM ENCARGOS COMPLEMENTARES",D368)),J368,"")</f>
        <v/>
      </c>
      <c r="O368" s="81" t="str">
        <f aca="false">IF(N368&lt;&gt;"","",M368)</f>
        <v/>
      </c>
      <c r="P368" s="82" t="str">
        <f aca="false">IF(A368="Composição",A367,"")</f>
        <v/>
      </c>
      <c r="Q368" s="81" t="str">
        <f aca="false">IF(P368&lt;&gt;"",SUMIF(L368:L457,L368,N368:N457),"")</f>
        <v/>
      </c>
      <c r="R368" s="81" t="str">
        <f aca="false">IF(P368&lt;&gt;"",SUMIF(L368:L457,L368,O368:O457),"")</f>
        <v/>
      </c>
    </row>
    <row r="369" customFormat="false" ht="15" hidden="false" customHeight="false" outlineLevel="0" collapsed="false">
      <c r="A369" s="105"/>
      <c r="B369" s="105"/>
      <c r="C369" s="105"/>
      <c r="D369" s="105"/>
      <c r="E369" s="105"/>
      <c r="F369" s="105"/>
      <c r="G369" s="105" t="s">
        <v>685</v>
      </c>
      <c r="H369" s="106" t="s">
        <v>826</v>
      </c>
      <c r="I369" s="105" t="s">
        <v>687</v>
      </c>
      <c r="J369" s="107" t="n">
        <f aca="false">TRUNC(J368*H369,2)</f>
        <v>4423.08</v>
      </c>
      <c r="L369" s="63" t="n">
        <f aca="false">IF(AND(A370&lt;&gt;"",A369=""),L368+1,L368)</f>
        <v>27</v>
      </c>
      <c r="M369" s="80" t="str">
        <f aca="false">IF(OR(A369="Insumo",A369="Composição Auxiliar"),J369,"")</f>
        <v/>
      </c>
      <c r="N369" s="81" t="str">
        <f aca="false">IF(ISNUMBER(SEARCH("COM ENCARGOS COMPLEMENTARES",D369)),J369,"")</f>
        <v/>
      </c>
      <c r="O369" s="81" t="str">
        <f aca="false">IF(N369&lt;&gt;"","",M369)</f>
        <v/>
      </c>
      <c r="P369" s="82" t="str">
        <f aca="false">IF(A369="Composição",A368,"")</f>
        <v/>
      </c>
      <c r="Q369" s="81" t="str">
        <f aca="false">IF(P369&lt;&gt;"",SUMIF(L369:L458,L369,N369:N458),"")</f>
        <v/>
      </c>
      <c r="R369" s="81" t="str">
        <f aca="false">IF(P369&lt;&gt;"",SUMIF(L369:L458,L369,O369:O458),"")</f>
        <v/>
      </c>
    </row>
    <row r="370" customFormat="false" ht="15" hidden="false" customHeight="false" outlineLevel="0" collapsed="false">
      <c r="A370" s="108"/>
      <c r="B370" s="108"/>
      <c r="C370" s="108"/>
      <c r="D370" s="108"/>
      <c r="E370" s="108"/>
      <c r="F370" s="108"/>
      <c r="G370" s="108"/>
      <c r="H370" s="108"/>
      <c r="I370" s="108"/>
      <c r="J370" s="108"/>
      <c r="L370" s="63" t="n">
        <f aca="false">IF(AND(A371&lt;&gt;"",A370=""),L369+1,L369)</f>
        <v>28</v>
      </c>
      <c r="M370" s="80" t="str">
        <f aca="false">IF(OR(A370="Insumo",A370="Composição Auxiliar"),J370,"")</f>
        <v/>
      </c>
      <c r="N370" s="81" t="str">
        <f aca="false">IF(ISNUMBER(SEARCH("COM ENCARGOS COMPLEMENTARES",D370)),J370,"")</f>
        <v/>
      </c>
      <c r="O370" s="81" t="str">
        <f aca="false">IF(N370&lt;&gt;"","",M370)</f>
        <v/>
      </c>
      <c r="P370" s="82" t="str">
        <f aca="false">IF(A370="Composição",A369,"")</f>
        <v/>
      </c>
      <c r="Q370" s="81" t="str">
        <f aca="false">IF(P370&lt;&gt;"",SUMIF(L370:L459,L370,N370:N459),"")</f>
        <v/>
      </c>
      <c r="R370" s="81" t="str">
        <f aca="false">IF(P370&lt;&gt;"",SUMIF(L370:L459,L370,O370:O459),"")</f>
        <v/>
      </c>
    </row>
    <row r="371" customFormat="false" ht="15" hidden="false" customHeight="true" outlineLevel="0" collapsed="false">
      <c r="A371" s="83" t="s">
        <v>108</v>
      </c>
      <c r="B371" s="84" t="s">
        <v>655</v>
      </c>
      <c r="C371" s="83" t="s">
        <v>656</v>
      </c>
      <c r="D371" s="83" t="s">
        <v>657</v>
      </c>
      <c r="E371" s="83" t="s">
        <v>658</v>
      </c>
      <c r="F371" s="83"/>
      <c r="G371" s="85" t="s">
        <v>659</v>
      </c>
      <c r="H371" s="84" t="s">
        <v>660</v>
      </c>
      <c r="I371" s="84" t="s">
        <v>661</v>
      </c>
      <c r="J371" s="84" t="s">
        <v>662</v>
      </c>
      <c r="L371" s="63" t="n">
        <f aca="false">IF(AND(A372&lt;&gt;"",A371=""),L370+1,L370)</f>
        <v>28</v>
      </c>
      <c r="M371" s="80" t="str">
        <f aca="false">IF(OR(A371="Insumo",A371="Composição Auxiliar"),J371,"")</f>
        <v/>
      </c>
      <c r="N371" s="81" t="str">
        <f aca="false">IF(ISNUMBER(SEARCH("COM ENCARGOS COMPLEMENTARES",D371)),J371,"")</f>
        <v/>
      </c>
      <c r="O371" s="81" t="str">
        <f aca="false">IF(N371&lt;&gt;"","",M371)</f>
        <v/>
      </c>
      <c r="P371" s="82" t="str">
        <f aca="false">IF(A371="Composição",A370,"")</f>
        <v/>
      </c>
      <c r="Q371" s="81" t="str">
        <f aca="false">IF(P371&lt;&gt;"",SUMIF(L371:L460,L371,N371:N460),"")</f>
        <v/>
      </c>
      <c r="R371" s="81" t="str">
        <f aca="false">IF(P371&lt;&gt;"",SUMIF(L371:L460,L371,O371:O460),"")</f>
        <v/>
      </c>
    </row>
    <row r="372" customFormat="false" ht="38.25" hidden="false" customHeight="true" outlineLevel="0" collapsed="false">
      <c r="A372" s="86" t="s">
        <v>663</v>
      </c>
      <c r="B372" s="87" t="s">
        <v>109</v>
      </c>
      <c r="C372" s="86" t="s">
        <v>716</v>
      </c>
      <c r="D372" s="86" t="s">
        <v>910</v>
      </c>
      <c r="E372" s="86" t="s">
        <v>675</v>
      </c>
      <c r="F372" s="86"/>
      <c r="G372" s="88" t="s">
        <v>729</v>
      </c>
      <c r="H372" s="89" t="n">
        <v>1</v>
      </c>
      <c r="I372" s="90" t="n">
        <f aca="false">SUMIF(L:L,$L372,M:M)</f>
        <v>71.53</v>
      </c>
      <c r="J372" s="90" t="n">
        <f aca="false">TRUNC(H372*I372,2)</f>
        <v>71.53</v>
      </c>
      <c r="L372" s="63" t="n">
        <f aca="false">IF(AND(A373&lt;&gt;"",A372=""),L371+1,L371)</f>
        <v>28</v>
      </c>
      <c r="M372" s="80" t="str">
        <f aca="false">IF(OR(A372="Insumo",A372="Composição Auxiliar"),J372,"")</f>
        <v/>
      </c>
      <c r="N372" s="81" t="str">
        <f aca="false">IF(ISNUMBER(SEARCH("COM ENCARGOS COMPLEMENTARES",D372)),J372,"")</f>
        <v/>
      </c>
      <c r="O372" s="81" t="str">
        <f aca="false">IF(N372&lt;&gt;"","",M372)</f>
        <v/>
      </c>
      <c r="P372" s="82" t="str">
        <f aca="false">IF(A372="Composição",A371,"")</f>
        <v> 4.1.3 </v>
      </c>
      <c r="Q372" s="81" t="n">
        <f aca="false">IF(P372&lt;&gt;"",SUMIF(L372:L461,L372,N372:N461),"")</f>
        <v>5.32</v>
      </c>
      <c r="R372" s="81" t="n">
        <f aca="false">IF(P372&lt;&gt;"",SUMIF(L372:L461,L372,O372:O461),"")</f>
        <v>66.21</v>
      </c>
    </row>
    <row r="373" customFormat="false" ht="51" hidden="false" customHeight="true" outlineLevel="0" collapsed="false">
      <c r="A373" s="91" t="s">
        <v>668</v>
      </c>
      <c r="B373" s="92" t="s">
        <v>911</v>
      </c>
      <c r="C373" s="91" t="s">
        <v>664</v>
      </c>
      <c r="D373" s="91" t="s">
        <v>912</v>
      </c>
      <c r="E373" s="91" t="s">
        <v>691</v>
      </c>
      <c r="F373" s="91"/>
      <c r="G373" s="93" t="s">
        <v>692</v>
      </c>
      <c r="H373" s="94" t="n">
        <v>0.02787</v>
      </c>
      <c r="I373" s="95" t="n">
        <f aca="false">SUMIFS('ANALÍTICA AUXILIARES'!J:J,'ANALÍTICA AUXILIARES'!A:A,"Composição",'ANALÍTICA AUXILIARES'!B:B,$B373)</f>
        <v>385.39</v>
      </c>
      <c r="J373" s="95" t="n">
        <f aca="false">TRUNC(H373*I373,2)</f>
        <v>10.74</v>
      </c>
      <c r="L373" s="63" t="n">
        <f aca="false">IF(AND(A374&lt;&gt;"",A373=""),L372+1,L372)</f>
        <v>28</v>
      </c>
      <c r="M373" s="80" t="n">
        <f aca="false">IF(OR(A373="Insumo",A373="Composição Auxiliar"),J373,"")</f>
        <v>10.74</v>
      </c>
      <c r="N373" s="81" t="str">
        <f aca="false">IF(ISNUMBER(SEARCH("COM ENCARGOS COMPLEMENTARES",D373)),J373,"")</f>
        <v/>
      </c>
      <c r="O373" s="81" t="n">
        <f aca="false">IF(N373&lt;&gt;"","",M373)</f>
        <v>10.74</v>
      </c>
      <c r="P373" s="82" t="str">
        <f aca="false">IF(A373="Composição",A372,"")</f>
        <v/>
      </c>
      <c r="Q373" s="81" t="str">
        <f aca="false">IF(P373&lt;&gt;"",SUMIF(L373:L462,L373,N373:N462),"")</f>
        <v/>
      </c>
      <c r="R373" s="81" t="str">
        <f aca="false">IF(P373&lt;&gt;"",SUMIF(L373:L462,L373,O373:O462),"")</f>
        <v/>
      </c>
    </row>
    <row r="374" customFormat="false" ht="38.25" hidden="false" customHeight="true" outlineLevel="0" collapsed="false">
      <c r="A374" s="91" t="s">
        <v>668</v>
      </c>
      <c r="B374" s="92" t="s">
        <v>913</v>
      </c>
      <c r="C374" s="91" t="s">
        <v>664</v>
      </c>
      <c r="D374" s="91" t="s">
        <v>914</v>
      </c>
      <c r="E374" s="91" t="s">
        <v>731</v>
      </c>
      <c r="F374" s="91"/>
      <c r="G374" s="93" t="s">
        <v>676</v>
      </c>
      <c r="H374" s="94" t="n">
        <v>0.08837</v>
      </c>
      <c r="I374" s="95" t="n">
        <f aca="false">SUMIFS('ANALÍTICA AUXILIARES'!J:J,'ANALÍTICA AUXILIARES'!A:A,"Composição",'ANALÍTICA AUXILIARES'!B:B,$B374)</f>
        <v>2.04</v>
      </c>
      <c r="J374" s="95" t="n">
        <f aca="false">TRUNC(H374*I374,2)</f>
        <v>0.18</v>
      </c>
      <c r="L374" s="63" t="n">
        <f aca="false">IF(AND(A375&lt;&gt;"",A374=""),L373+1,L373)</f>
        <v>28</v>
      </c>
      <c r="M374" s="80" t="n">
        <f aca="false">IF(OR(A374="Insumo",A374="Composição Auxiliar"),J374,"")</f>
        <v>0.18</v>
      </c>
      <c r="N374" s="81" t="str">
        <f aca="false">IF(ISNUMBER(SEARCH("COM ENCARGOS COMPLEMENTARES",D374)),J374,"")</f>
        <v/>
      </c>
      <c r="O374" s="81" t="n">
        <f aca="false">IF(N374&lt;&gt;"","",M374)</f>
        <v>0.18</v>
      </c>
      <c r="P374" s="82" t="str">
        <f aca="false">IF(A374="Composição",A373,"")</f>
        <v/>
      </c>
      <c r="Q374" s="81" t="str">
        <f aca="false">IF(P374&lt;&gt;"",SUMIF(L374:L463,L374,N374:N463),"")</f>
        <v/>
      </c>
      <c r="R374" s="81" t="str">
        <f aca="false">IF(P374&lt;&gt;"",SUMIF(L374:L463,L374,O374:O463),"")</f>
        <v/>
      </c>
    </row>
    <row r="375" customFormat="false" ht="25.5" hidden="false" customHeight="true" outlineLevel="0" collapsed="false">
      <c r="A375" s="91" t="s">
        <v>668</v>
      </c>
      <c r="B375" s="92" t="s">
        <v>915</v>
      </c>
      <c r="C375" s="91" t="s">
        <v>664</v>
      </c>
      <c r="D375" s="91" t="s">
        <v>916</v>
      </c>
      <c r="E375" s="91" t="s">
        <v>871</v>
      </c>
      <c r="F375" s="91"/>
      <c r="G375" s="93" t="s">
        <v>917</v>
      </c>
      <c r="H375" s="94" t="n">
        <v>0.02948</v>
      </c>
      <c r="I375" s="95" t="n">
        <f aca="false">SUMIFS('ANALÍTICA AUXILIARES'!J:J,'ANALÍTICA AUXILIARES'!A:A,"Composição",'ANALÍTICA AUXILIARES'!B:B,$B375)</f>
        <v>2.86</v>
      </c>
      <c r="J375" s="95" t="n">
        <f aca="false">TRUNC(H375*I375,2)</f>
        <v>0.08</v>
      </c>
      <c r="L375" s="63" t="n">
        <f aca="false">IF(AND(A376&lt;&gt;"",A375=""),L374+1,L374)</f>
        <v>28</v>
      </c>
      <c r="M375" s="80" t="n">
        <f aca="false">IF(OR(A375="Insumo",A375="Composição Auxiliar"),J375,"")</f>
        <v>0.08</v>
      </c>
      <c r="N375" s="81" t="str">
        <f aca="false">IF(ISNUMBER(SEARCH("COM ENCARGOS COMPLEMENTARES",D375)),J375,"")</f>
        <v/>
      </c>
      <c r="O375" s="81" t="n">
        <f aca="false">IF(N375&lt;&gt;"","",M375)</f>
        <v>0.08</v>
      </c>
      <c r="P375" s="82" t="str">
        <f aca="false">IF(A375="Composição",A374,"")</f>
        <v/>
      </c>
      <c r="Q375" s="81" t="str">
        <f aca="false">IF(P375&lt;&gt;"",SUMIF(L375:L464,L375,N375:N464),"")</f>
        <v/>
      </c>
      <c r="R375" s="81" t="str">
        <f aca="false">IF(P375&lt;&gt;"",SUMIF(L375:L464,L375,O375:O464),"")</f>
        <v/>
      </c>
    </row>
    <row r="376" customFormat="false" ht="25.5" hidden="false" customHeight="true" outlineLevel="0" collapsed="false">
      <c r="A376" s="91" t="s">
        <v>668</v>
      </c>
      <c r="B376" s="92" t="s">
        <v>677</v>
      </c>
      <c r="C376" s="91" t="s">
        <v>664</v>
      </c>
      <c r="D376" s="91" t="s">
        <v>678</v>
      </c>
      <c r="E376" s="91" t="s">
        <v>671</v>
      </c>
      <c r="F376" s="91"/>
      <c r="G376" s="93" t="s">
        <v>672</v>
      </c>
      <c r="H376" s="94" t="n">
        <v>0.24403</v>
      </c>
      <c r="I376" s="95" t="n">
        <f aca="false">SUMIFS('ANALÍTICA AUXILIARES'!J:J,'ANALÍTICA AUXILIARES'!A:A,"Composição",'ANALÍTICA AUXILIARES'!B:B,$B376)</f>
        <v>18.93</v>
      </c>
      <c r="J376" s="95" t="n">
        <f aca="false">TRUNC(H376*I376,2)</f>
        <v>4.61</v>
      </c>
      <c r="L376" s="63" t="n">
        <f aca="false">IF(AND(A377&lt;&gt;"",A376=""),L375+1,L375)</f>
        <v>28</v>
      </c>
      <c r="M376" s="80" t="n">
        <f aca="false">IF(OR(A376="Insumo",A376="Composição Auxiliar"),J376,"")</f>
        <v>4.61</v>
      </c>
      <c r="N376" s="81" t="n">
        <f aca="false">IF(ISNUMBER(SEARCH("COM ENCARGOS COMPLEMENTARES",D376)),J376,"")</f>
        <v>4.61</v>
      </c>
      <c r="O376" s="81" t="str">
        <f aca="false">IF(N376&lt;&gt;"","",M376)</f>
        <v/>
      </c>
      <c r="P376" s="82" t="str">
        <f aca="false">IF(A376="Composição",A375,"")</f>
        <v/>
      </c>
      <c r="Q376" s="81" t="str">
        <f aca="false">IF(P376&lt;&gt;"",SUMIF(L376:L465,L376,N376:N465),"")</f>
        <v/>
      </c>
      <c r="R376" s="81" t="str">
        <f aca="false">IF(P376&lt;&gt;"",SUMIF(L376:L465,L376,O376:O465),"")</f>
        <v/>
      </c>
    </row>
    <row r="377" customFormat="false" ht="51" hidden="false" customHeight="true" outlineLevel="0" collapsed="false">
      <c r="A377" s="91" t="s">
        <v>668</v>
      </c>
      <c r="B377" s="92" t="s">
        <v>918</v>
      </c>
      <c r="C377" s="91" t="s">
        <v>664</v>
      </c>
      <c r="D377" s="91" t="s">
        <v>919</v>
      </c>
      <c r="E377" s="91" t="s">
        <v>691</v>
      </c>
      <c r="F377" s="91"/>
      <c r="G377" s="93" t="s">
        <v>699</v>
      </c>
      <c r="H377" s="94" t="n">
        <v>0.05307</v>
      </c>
      <c r="I377" s="95" t="n">
        <f aca="false">SUMIFS('ANALÍTICA AUXILIARES'!J:J,'ANALÍTICA AUXILIARES'!A:A,"Composição",'ANALÍTICA AUXILIARES'!B:B,$B377)</f>
        <v>161.09</v>
      </c>
      <c r="J377" s="95" t="n">
        <f aca="false">TRUNC(H377*I377,2)</f>
        <v>8.54</v>
      </c>
      <c r="L377" s="63" t="n">
        <f aca="false">IF(AND(A378&lt;&gt;"",A377=""),L376+1,L376)</f>
        <v>28</v>
      </c>
      <c r="M377" s="80" t="n">
        <f aca="false">IF(OR(A377="Insumo",A377="Composição Auxiliar"),J377,"")</f>
        <v>8.54</v>
      </c>
      <c r="N377" s="81" t="str">
        <f aca="false">IF(ISNUMBER(SEARCH("COM ENCARGOS COMPLEMENTARES",D377)),J377,"")</f>
        <v/>
      </c>
      <c r="O377" s="81" t="n">
        <f aca="false">IF(N377&lt;&gt;"","",M377)</f>
        <v>8.54</v>
      </c>
      <c r="P377" s="82" t="str">
        <f aca="false">IF(A377="Composição",A376,"")</f>
        <v/>
      </c>
      <c r="Q377" s="81" t="str">
        <f aca="false">IF(P377&lt;&gt;"",SUMIF(L377:L466,L377,N377:N466),"")</f>
        <v/>
      </c>
      <c r="R377" s="81" t="str">
        <f aca="false">IF(P377&lt;&gt;"",SUMIF(L377:L466,L377,O377:O466),"")</f>
        <v/>
      </c>
    </row>
    <row r="378" customFormat="false" ht="25.5" hidden="false" customHeight="true" outlineLevel="0" collapsed="false">
      <c r="A378" s="91" t="s">
        <v>668</v>
      </c>
      <c r="B378" s="92" t="s">
        <v>920</v>
      </c>
      <c r="C378" s="91" t="s">
        <v>664</v>
      </c>
      <c r="D378" s="91" t="s">
        <v>921</v>
      </c>
      <c r="E378" s="91" t="s">
        <v>671</v>
      </c>
      <c r="F378" s="91"/>
      <c r="G378" s="93" t="s">
        <v>672</v>
      </c>
      <c r="H378" s="94" t="n">
        <v>0.00553</v>
      </c>
      <c r="I378" s="95" t="n">
        <f aca="false">SUMIFS('ANALÍTICA AUXILIARES'!J:J,'ANALÍTICA AUXILIARES'!A:A,"Composição",'ANALÍTICA AUXILIARES'!B:B,$B378)</f>
        <v>128.9</v>
      </c>
      <c r="J378" s="95" t="n">
        <f aca="false">TRUNC(H378*I378,2)</f>
        <v>0.71</v>
      </c>
      <c r="L378" s="63" t="n">
        <f aca="false">IF(AND(A379&lt;&gt;"",A378=""),L377+1,L377)</f>
        <v>28</v>
      </c>
      <c r="M378" s="80" t="n">
        <f aca="false">IF(OR(A378="Insumo",A378="Composição Auxiliar"),J378,"")</f>
        <v>0.71</v>
      </c>
      <c r="N378" s="81" t="n">
        <f aca="false">IF(ISNUMBER(SEARCH("COM ENCARGOS COMPLEMENTARES",D378)),J378,"")</f>
        <v>0.71</v>
      </c>
      <c r="O378" s="81" t="str">
        <f aca="false">IF(N378&lt;&gt;"","",M378)</f>
        <v/>
      </c>
      <c r="P378" s="82" t="str">
        <f aca="false">IF(A378="Composição",A377,"")</f>
        <v/>
      </c>
      <c r="Q378" s="81" t="str">
        <f aca="false">IF(P378&lt;&gt;"",SUMIF(L378:L467,L378,N378:N467),"")</f>
        <v/>
      </c>
      <c r="R378" s="81" t="str">
        <f aca="false">IF(P378&lt;&gt;"",SUMIF(L378:L467,L378,O378:O467),"")</f>
        <v/>
      </c>
    </row>
    <row r="379" customFormat="false" ht="38.25" hidden="false" customHeight="false" outlineLevel="0" collapsed="false">
      <c r="A379" s="96" t="s">
        <v>679</v>
      </c>
      <c r="B379" s="97" t="s">
        <v>922</v>
      </c>
      <c r="C379" s="96" t="str">
        <f aca="false">VLOOKUP(B379,INSUMOS!$A:$I,2,0)</f>
        <v>SINAPI</v>
      </c>
      <c r="D379" s="96" t="str">
        <f aca="false">VLOOKUP(B379,INSUMOS!$A:$I,3,0)</f>
        <v>CONCRETO USINADO BOMBEAVEL, CLASSE DE RESISTENCIA C25, COM BRITA 0 E 1, SLUMP = 130 +/- 20 MM, EXCLUI SERVICO DE BOMBEAMENTO (NBR 8953)</v>
      </c>
      <c r="E379" s="98" t="str">
        <f aca="false">VLOOKUP(B379,INSUMOS!$A:$I,4,0)</f>
        <v>Material</v>
      </c>
      <c r="F379" s="98"/>
      <c r="G379" s="99" t="str">
        <f aca="false">VLOOKUP(B379,INSUMOS!$A:$I,5,0)</f>
        <v>m³</v>
      </c>
      <c r="H379" s="100" t="n">
        <v>0.08021</v>
      </c>
      <c r="I379" s="101" t="n">
        <f aca="false">VLOOKUP(B379,INSUMOS!$A:$I,8,0)</f>
        <v>581.92</v>
      </c>
      <c r="J379" s="101" t="n">
        <f aca="false">TRUNC(H379*I379,2)</f>
        <v>46.67</v>
      </c>
      <c r="L379" s="63" t="n">
        <f aca="false">IF(AND(A380&lt;&gt;"",A379=""),L378+1,L378)</f>
        <v>28</v>
      </c>
      <c r="M379" s="80" t="n">
        <f aca="false">IF(OR(A379="Insumo",A379="Composição Auxiliar"),J379,"")</f>
        <v>46.67</v>
      </c>
      <c r="N379" s="81" t="str">
        <f aca="false">IF(ISNUMBER(SEARCH("COM ENCARGOS COMPLEMENTARES",D379)),J379,"")</f>
        <v/>
      </c>
      <c r="O379" s="81" t="n">
        <f aca="false">IF(N379&lt;&gt;"","",M379)</f>
        <v>46.67</v>
      </c>
      <c r="P379" s="82" t="str">
        <f aca="false">IF(A379="Composição",A378,"")</f>
        <v/>
      </c>
      <c r="Q379" s="81" t="str">
        <f aca="false">IF(P379&lt;&gt;"",SUMIF(L379:L468,L379,N379:N468),"")</f>
        <v/>
      </c>
      <c r="R379" s="81" t="str">
        <f aca="false">IF(P379&lt;&gt;"",SUMIF(L379:L468,L379,O379:O468),"")</f>
        <v/>
      </c>
    </row>
    <row r="380" customFormat="false" ht="14.25" hidden="false" customHeight="false" outlineLevel="0" collapsed="false">
      <c r="A380" s="102"/>
      <c r="B380" s="102"/>
      <c r="C380" s="102"/>
      <c r="D380" s="102"/>
      <c r="E380" s="102"/>
      <c r="F380" s="103"/>
      <c r="G380" s="102"/>
      <c r="H380" s="103"/>
      <c r="I380" s="102"/>
      <c r="J380" s="103"/>
      <c r="L380" s="63" t="n">
        <f aca="false">IF(AND(A381&lt;&gt;"",A380=""),L379+1,L379)</f>
        <v>28</v>
      </c>
      <c r="M380" s="80" t="str">
        <f aca="false">IF(OR(A380="Insumo",A380="Composição Auxiliar"),J380,"")</f>
        <v/>
      </c>
      <c r="N380" s="81" t="str">
        <f aca="false">IF(ISNUMBER(SEARCH("COM ENCARGOS COMPLEMENTARES",D380)),J380,"")</f>
        <v/>
      </c>
      <c r="O380" s="81" t="str">
        <f aca="false">IF(N380&lt;&gt;"","",M380)</f>
        <v/>
      </c>
      <c r="P380" s="82" t="str">
        <f aca="false">IF(A380="Composição",A379,"")</f>
        <v/>
      </c>
      <c r="Q380" s="81" t="str">
        <f aca="false">IF(P380&lt;&gt;"",SUMIF(L380:L469,L380,N380:N469),"")</f>
        <v/>
      </c>
      <c r="R380" s="81" t="str">
        <f aca="false">IF(P380&lt;&gt;"",SUMIF(L380:L469,L380,O380:O469),"")</f>
        <v/>
      </c>
    </row>
    <row r="381" customFormat="false" ht="14.25" hidden="false" customHeight="true" outlineLevel="0" collapsed="false">
      <c r="A381" s="102"/>
      <c r="B381" s="102"/>
      <c r="C381" s="102"/>
      <c r="D381" s="102"/>
      <c r="E381" s="102"/>
      <c r="F381" s="103"/>
      <c r="G381" s="102"/>
      <c r="H381" s="104" t="s">
        <v>684</v>
      </c>
      <c r="I381" s="104"/>
      <c r="J381" s="103" t="n">
        <f aca="false">TRUNC(SUMIF(L:L,$L381,M:M)*(1+$J$9),2)</f>
        <v>92.83</v>
      </c>
      <c r="L381" s="63" t="n">
        <f aca="false">IF(AND(A382&lt;&gt;"",A381=""),L380+1,L380)</f>
        <v>28</v>
      </c>
      <c r="M381" s="80" t="str">
        <f aca="false">IF(OR(A381="Insumo",A381="Composição Auxiliar"),J381,"")</f>
        <v/>
      </c>
      <c r="N381" s="81" t="str">
        <f aca="false">IF(ISNUMBER(SEARCH("COM ENCARGOS COMPLEMENTARES",D381)),J381,"")</f>
        <v/>
      </c>
      <c r="O381" s="81" t="str">
        <f aca="false">IF(N381&lt;&gt;"","",M381)</f>
        <v/>
      </c>
      <c r="P381" s="82" t="str">
        <f aca="false">IF(A381="Composição",A380,"")</f>
        <v/>
      </c>
      <c r="Q381" s="81" t="str">
        <f aca="false">IF(P381&lt;&gt;"",SUMIF(L381:L470,L381,N381:N470),"")</f>
        <v/>
      </c>
      <c r="R381" s="81" t="str">
        <f aca="false">IF(P381&lt;&gt;"",SUMIF(L381:L470,L381,O381:O470),"")</f>
        <v/>
      </c>
    </row>
    <row r="382" customFormat="false" ht="15" hidden="false" customHeight="false" outlineLevel="0" collapsed="false">
      <c r="A382" s="105"/>
      <c r="B382" s="105"/>
      <c r="C382" s="105"/>
      <c r="D382" s="105"/>
      <c r="E382" s="105"/>
      <c r="F382" s="105"/>
      <c r="G382" s="105" t="s">
        <v>685</v>
      </c>
      <c r="H382" s="106" t="s">
        <v>923</v>
      </c>
      <c r="I382" s="105" t="s">
        <v>687</v>
      </c>
      <c r="J382" s="107" t="n">
        <f aca="false">TRUNC(J381*H382,2)</f>
        <v>24507.12</v>
      </c>
      <c r="L382" s="63" t="n">
        <f aca="false">IF(AND(A383&lt;&gt;"",A382=""),L381+1,L381)</f>
        <v>28</v>
      </c>
      <c r="M382" s="80" t="str">
        <f aca="false">IF(OR(A382="Insumo",A382="Composição Auxiliar"),J382,"")</f>
        <v/>
      </c>
      <c r="N382" s="81" t="str">
        <f aca="false">IF(ISNUMBER(SEARCH("COM ENCARGOS COMPLEMENTARES",D382)),J382,"")</f>
        <v/>
      </c>
      <c r="O382" s="81" t="str">
        <f aca="false">IF(N382&lt;&gt;"","",M382)</f>
        <v/>
      </c>
      <c r="P382" s="82" t="str">
        <f aca="false">IF(A382="Composição",A381,"")</f>
        <v/>
      </c>
      <c r="Q382" s="81" t="str">
        <f aca="false">IF(P382&lt;&gt;"",SUMIF(L382:L471,L382,N382:N471),"")</f>
        <v/>
      </c>
      <c r="R382" s="81" t="str">
        <f aca="false">IF(P382&lt;&gt;"",SUMIF(L382:L471,L382,O382:O471),"")</f>
        <v/>
      </c>
    </row>
    <row r="383" customFormat="false" ht="15" hidden="false" customHeight="false" outlineLevel="0" collapsed="false">
      <c r="A383" s="108"/>
      <c r="B383" s="108"/>
      <c r="C383" s="108"/>
      <c r="D383" s="108"/>
      <c r="E383" s="108"/>
      <c r="F383" s="108"/>
      <c r="G383" s="108"/>
      <c r="H383" s="108"/>
      <c r="I383" s="108"/>
      <c r="J383" s="108"/>
      <c r="L383" s="63" t="n">
        <f aca="false">IF(AND(A384&lt;&gt;"",A383=""),L382+1,L382)</f>
        <v>29</v>
      </c>
      <c r="M383" s="80" t="str">
        <f aca="false">IF(OR(A383="Insumo",A383="Composição Auxiliar"),J383,"")</f>
        <v/>
      </c>
      <c r="N383" s="81" t="str">
        <f aca="false">IF(ISNUMBER(SEARCH("COM ENCARGOS COMPLEMENTARES",D383)),J383,"")</f>
        <v/>
      </c>
      <c r="O383" s="81" t="str">
        <f aca="false">IF(N383&lt;&gt;"","",M383)</f>
        <v/>
      </c>
      <c r="P383" s="82" t="str">
        <f aca="false">IF(A383="Composição",A382,"")</f>
        <v/>
      </c>
      <c r="Q383" s="81" t="str">
        <f aca="false">IF(P383&lt;&gt;"",SUMIF(L383:L472,L383,N383:N472),"")</f>
        <v/>
      </c>
      <c r="R383" s="81" t="str">
        <f aca="false">IF(P383&lt;&gt;"",SUMIF(L383:L472,L383,O383:O472),"")</f>
        <v/>
      </c>
    </row>
    <row r="384" customFormat="false" ht="15" hidden="false" customHeight="true" outlineLevel="0" collapsed="false">
      <c r="A384" s="83" t="s">
        <v>110</v>
      </c>
      <c r="B384" s="84" t="s">
        <v>655</v>
      </c>
      <c r="C384" s="83" t="s">
        <v>656</v>
      </c>
      <c r="D384" s="83" t="s">
        <v>657</v>
      </c>
      <c r="E384" s="83" t="s">
        <v>658</v>
      </c>
      <c r="F384" s="83"/>
      <c r="G384" s="85" t="s">
        <v>659</v>
      </c>
      <c r="H384" s="84" t="s">
        <v>660</v>
      </c>
      <c r="I384" s="84" t="s">
        <v>661</v>
      </c>
      <c r="J384" s="84" t="s">
        <v>662</v>
      </c>
      <c r="L384" s="63" t="n">
        <f aca="false">IF(AND(A385&lt;&gt;"",A384=""),L383+1,L383)</f>
        <v>29</v>
      </c>
      <c r="M384" s="80" t="str">
        <f aca="false">IF(OR(A384="Insumo",A384="Composição Auxiliar"),J384,"")</f>
        <v/>
      </c>
      <c r="N384" s="81" t="str">
        <f aca="false">IF(ISNUMBER(SEARCH("COM ENCARGOS COMPLEMENTARES",D384)),J384,"")</f>
        <v/>
      </c>
      <c r="O384" s="81" t="str">
        <f aca="false">IF(N384&lt;&gt;"","",M384)</f>
        <v/>
      </c>
      <c r="P384" s="82" t="str">
        <f aca="false">IF(A384="Composição",A383,"")</f>
        <v/>
      </c>
      <c r="Q384" s="81" t="str">
        <f aca="false">IF(P384&lt;&gt;"",SUMIF(L384:L473,L384,N384:N473),"")</f>
        <v/>
      </c>
      <c r="R384" s="81" t="str">
        <f aca="false">IF(P384&lt;&gt;"",SUMIF(L384:L473,L384,O384:O473),"")</f>
        <v/>
      </c>
    </row>
    <row r="385" customFormat="false" ht="25.5" hidden="false" customHeight="true" outlineLevel="0" collapsed="false">
      <c r="A385" s="86" t="s">
        <v>663</v>
      </c>
      <c r="B385" s="87" t="s">
        <v>111</v>
      </c>
      <c r="C385" s="86" t="s">
        <v>716</v>
      </c>
      <c r="D385" s="86" t="s">
        <v>924</v>
      </c>
      <c r="E385" s="86" t="s">
        <v>675</v>
      </c>
      <c r="F385" s="86"/>
      <c r="G385" s="88" t="s">
        <v>925</v>
      </c>
      <c r="H385" s="89" t="n">
        <v>1</v>
      </c>
      <c r="I385" s="90" t="n">
        <f aca="false">SUMIF(L:L,$L385,M:M)</f>
        <v>14.44</v>
      </c>
      <c r="J385" s="90" t="n">
        <f aca="false">TRUNC(H385*I385,2)</f>
        <v>14.44</v>
      </c>
      <c r="L385" s="63" t="n">
        <f aca="false">IF(AND(A386&lt;&gt;"",A385=""),L384+1,L384)</f>
        <v>29</v>
      </c>
      <c r="M385" s="80" t="str">
        <f aca="false">IF(OR(A385="Insumo",A385="Composição Auxiliar"),J385,"")</f>
        <v/>
      </c>
      <c r="N385" s="81" t="str">
        <f aca="false">IF(ISNUMBER(SEARCH("COM ENCARGOS COMPLEMENTARES",D385)),J385,"")</f>
        <v/>
      </c>
      <c r="O385" s="81" t="str">
        <f aca="false">IF(N385&lt;&gt;"","",M385)</f>
        <v/>
      </c>
      <c r="P385" s="82" t="str">
        <f aca="false">IF(A385="Composição",A384,"")</f>
        <v> 4.1.4 </v>
      </c>
      <c r="Q385" s="81" t="n">
        <f aca="false">IF(P385&lt;&gt;"",SUMIF(L385:L474,L385,N385:N474),"")</f>
        <v>0</v>
      </c>
      <c r="R385" s="81" t="n">
        <f aca="false">IF(P385&lt;&gt;"",SUMIF(L385:L474,L385,O385:O474),"")</f>
        <v>14.44</v>
      </c>
    </row>
    <row r="386" customFormat="false" ht="25.5" hidden="false" customHeight="true" outlineLevel="0" collapsed="false">
      <c r="A386" s="91" t="s">
        <v>668</v>
      </c>
      <c r="B386" s="92" t="s">
        <v>926</v>
      </c>
      <c r="C386" s="91" t="s">
        <v>664</v>
      </c>
      <c r="D386" s="91" t="s">
        <v>927</v>
      </c>
      <c r="E386" s="91" t="s">
        <v>675</v>
      </c>
      <c r="F386" s="91"/>
      <c r="G386" s="93" t="s">
        <v>925</v>
      </c>
      <c r="H386" s="94" t="n">
        <v>0.65</v>
      </c>
      <c r="I386" s="95" t="n">
        <f aca="false">SUMIFS('ANALÍTICA AUXILIARES'!J:J,'ANALÍTICA AUXILIARES'!A:A,"Composição",'ANALÍTICA AUXILIARES'!B:B,$B386)</f>
        <v>14.3</v>
      </c>
      <c r="J386" s="95" t="n">
        <f aca="false">TRUNC(H386*I386,2)</f>
        <v>9.29</v>
      </c>
      <c r="L386" s="63" t="n">
        <f aca="false">IF(AND(A387&lt;&gt;"",A386=""),L385+1,L385)</f>
        <v>29</v>
      </c>
      <c r="M386" s="80" t="n">
        <f aca="false">IF(OR(A386="Insumo",A386="Composição Auxiliar"),J386,"")</f>
        <v>9.29</v>
      </c>
      <c r="N386" s="81" t="str">
        <f aca="false">IF(ISNUMBER(SEARCH("COM ENCARGOS COMPLEMENTARES",D386)),J386,"")</f>
        <v/>
      </c>
      <c r="O386" s="81" t="n">
        <f aca="false">IF(N386&lt;&gt;"","",M386)</f>
        <v>9.29</v>
      </c>
      <c r="P386" s="82" t="str">
        <f aca="false">IF(A386="Composição",A385,"")</f>
        <v/>
      </c>
      <c r="Q386" s="81" t="str">
        <f aca="false">IF(P386&lt;&gt;"",SUMIF(L386:L475,L386,N386:N475),"")</f>
        <v/>
      </c>
      <c r="R386" s="81" t="str">
        <f aca="false">IF(P386&lt;&gt;"",SUMIF(L386:L475,L386,O386:O475),"")</f>
        <v/>
      </c>
    </row>
    <row r="387" customFormat="false" ht="38.25" hidden="false" customHeight="true" outlineLevel="0" collapsed="false">
      <c r="A387" s="91" t="s">
        <v>668</v>
      </c>
      <c r="B387" s="92" t="s">
        <v>928</v>
      </c>
      <c r="C387" s="91" t="s">
        <v>664</v>
      </c>
      <c r="D387" s="91" t="s">
        <v>929</v>
      </c>
      <c r="E387" s="91" t="s">
        <v>675</v>
      </c>
      <c r="F387" s="91"/>
      <c r="G387" s="93" t="s">
        <v>925</v>
      </c>
      <c r="H387" s="94" t="n">
        <v>0.35</v>
      </c>
      <c r="I387" s="95" t="n">
        <f aca="false">SUMIFS('ANALÍTICA AUXILIARES'!J:J,'ANALÍTICA AUXILIARES'!A:A,"Composição",'ANALÍTICA AUXILIARES'!B:B,$B387)</f>
        <v>14.73</v>
      </c>
      <c r="J387" s="95" t="n">
        <f aca="false">TRUNC(H387*I387,2)</f>
        <v>5.15</v>
      </c>
      <c r="L387" s="63" t="n">
        <f aca="false">IF(AND(A388&lt;&gt;"",A387=""),L386+1,L386)</f>
        <v>29</v>
      </c>
      <c r="M387" s="80" t="n">
        <f aca="false">IF(OR(A387="Insumo",A387="Composição Auxiliar"),J387,"")</f>
        <v>5.15</v>
      </c>
      <c r="N387" s="81" t="str">
        <f aca="false">IF(ISNUMBER(SEARCH("COM ENCARGOS COMPLEMENTARES",D387)),J387,"")</f>
        <v/>
      </c>
      <c r="O387" s="81" t="n">
        <f aca="false">IF(N387&lt;&gt;"","",M387)</f>
        <v>5.15</v>
      </c>
      <c r="P387" s="82" t="str">
        <f aca="false">IF(A387="Composição",A386,"")</f>
        <v/>
      </c>
      <c r="Q387" s="81" t="str">
        <f aca="false">IF(P387&lt;&gt;"",SUMIF(L387:L476,L387,N387:N476),"")</f>
        <v/>
      </c>
      <c r="R387" s="81" t="str">
        <f aca="false">IF(P387&lt;&gt;"",SUMIF(L387:L476,L387,O387:O476),"")</f>
        <v/>
      </c>
    </row>
    <row r="388" customFormat="false" ht="14.25" hidden="false" customHeight="false" outlineLevel="0" collapsed="false">
      <c r="A388" s="102"/>
      <c r="B388" s="102"/>
      <c r="C388" s="102"/>
      <c r="D388" s="102"/>
      <c r="E388" s="102"/>
      <c r="F388" s="103"/>
      <c r="G388" s="102"/>
      <c r="H388" s="103"/>
      <c r="I388" s="102"/>
      <c r="J388" s="103"/>
      <c r="L388" s="63" t="n">
        <f aca="false">IF(AND(A389&lt;&gt;"",A388=""),L387+1,L387)</f>
        <v>29</v>
      </c>
      <c r="M388" s="80" t="str">
        <f aca="false">IF(OR(A388="Insumo",A388="Composição Auxiliar"),J388,"")</f>
        <v/>
      </c>
      <c r="N388" s="81" t="str">
        <f aca="false">IF(ISNUMBER(SEARCH("COM ENCARGOS COMPLEMENTARES",D388)),J388,"")</f>
        <v/>
      </c>
      <c r="O388" s="81" t="str">
        <f aca="false">IF(N388&lt;&gt;"","",M388)</f>
        <v/>
      </c>
      <c r="P388" s="82" t="str">
        <f aca="false">IF(A388="Composição",A387,"")</f>
        <v/>
      </c>
      <c r="Q388" s="81" t="str">
        <f aca="false">IF(P388&lt;&gt;"",SUMIF(L388:L477,L388,N388:N477),"")</f>
        <v/>
      </c>
      <c r="R388" s="81" t="str">
        <f aca="false">IF(P388&lt;&gt;"",SUMIF(L388:L477,L388,O388:O477),"")</f>
        <v/>
      </c>
    </row>
    <row r="389" customFormat="false" ht="14.25" hidden="false" customHeight="true" outlineLevel="0" collapsed="false">
      <c r="A389" s="102"/>
      <c r="B389" s="102"/>
      <c r="C389" s="102"/>
      <c r="D389" s="102"/>
      <c r="E389" s="102"/>
      <c r="F389" s="103"/>
      <c r="G389" s="102"/>
      <c r="H389" s="104" t="s">
        <v>684</v>
      </c>
      <c r="I389" s="104"/>
      <c r="J389" s="103" t="n">
        <f aca="false">TRUNC(SUMIF(L:L,$L389,M:M)*(1+$J$9),2)</f>
        <v>18.74</v>
      </c>
      <c r="L389" s="63" t="n">
        <f aca="false">IF(AND(A390&lt;&gt;"",A389=""),L388+1,L388)</f>
        <v>29</v>
      </c>
      <c r="M389" s="80" t="str">
        <f aca="false">IF(OR(A389="Insumo",A389="Composição Auxiliar"),J389,"")</f>
        <v/>
      </c>
      <c r="N389" s="81" t="str">
        <f aca="false">IF(ISNUMBER(SEARCH("COM ENCARGOS COMPLEMENTARES",D389)),J389,"")</f>
        <v/>
      </c>
      <c r="O389" s="81" t="str">
        <f aca="false">IF(N389&lt;&gt;"","",M389)</f>
        <v/>
      </c>
      <c r="P389" s="82" t="str">
        <f aca="false">IF(A389="Composição",A388,"")</f>
        <v/>
      </c>
      <c r="Q389" s="81" t="str">
        <f aca="false">IF(P389&lt;&gt;"",SUMIF(L389:L478,L389,N389:N478),"")</f>
        <v/>
      </c>
      <c r="R389" s="81" t="str">
        <f aca="false">IF(P389&lt;&gt;"",SUMIF(L389:L478,L389,O389:O478),"")</f>
        <v/>
      </c>
    </row>
    <row r="390" customFormat="false" ht="15" hidden="false" customHeight="false" outlineLevel="0" collapsed="false">
      <c r="A390" s="105"/>
      <c r="B390" s="105"/>
      <c r="C390" s="105"/>
      <c r="D390" s="105"/>
      <c r="E390" s="105"/>
      <c r="F390" s="105"/>
      <c r="G390" s="105" t="s">
        <v>685</v>
      </c>
      <c r="H390" s="106" t="s">
        <v>930</v>
      </c>
      <c r="I390" s="105" t="s">
        <v>687</v>
      </c>
      <c r="J390" s="107" t="n">
        <f aca="false">TRUNC(J389*H390,2)</f>
        <v>1122.52</v>
      </c>
      <c r="L390" s="63" t="n">
        <f aca="false">IF(AND(A391&lt;&gt;"",A390=""),L389+1,L389)</f>
        <v>29</v>
      </c>
      <c r="M390" s="80" t="str">
        <f aca="false">IF(OR(A390="Insumo",A390="Composição Auxiliar"),J390,"")</f>
        <v/>
      </c>
      <c r="N390" s="81" t="str">
        <f aca="false">IF(ISNUMBER(SEARCH("COM ENCARGOS COMPLEMENTARES",D390)),J390,"")</f>
        <v/>
      </c>
      <c r="O390" s="81" t="str">
        <f aca="false">IF(N390&lt;&gt;"","",M390)</f>
        <v/>
      </c>
      <c r="P390" s="82" t="str">
        <f aca="false">IF(A390="Composição",A389,"")</f>
        <v/>
      </c>
      <c r="Q390" s="81" t="str">
        <f aca="false">IF(P390&lt;&gt;"",SUMIF(L390:L479,L390,N390:N479),"")</f>
        <v/>
      </c>
      <c r="R390" s="81" t="str">
        <f aca="false">IF(P390&lt;&gt;"",SUMIF(L390:L479,L390,O390:O479),"")</f>
        <v/>
      </c>
    </row>
    <row r="391" customFormat="false" ht="15" hidden="false" customHeight="false" outlineLevel="0" collapsed="false">
      <c r="A391" s="108"/>
      <c r="B391" s="108"/>
      <c r="C391" s="108"/>
      <c r="D391" s="108"/>
      <c r="E391" s="108"/>
      <c r="F391" s="108"/>
      <c r="G391" s="108"/>
      <c r="H391" s="108"/>
      <c r="I391" s="108"/>
      <c r="J391" s="108"/>
      <c r="L391" s="63" t="n">
        <f aca="false">IF(AND(A392&lt;&gt;"",A391=""),L390+1,L390)</f>
        <v>30</v>
      </c>
      <c r="M391" s="80" t="str">
        <f aca="false">IF(OR(A391="Insumo",A391="Composição Auxiliar"),J391,"")</f>
        <v/>
      </c>
      <c r="N391" s="81" t="str">
        <f aca="false">IF(ISNUMBER(SEARCH("COM ENCARGOS COMPLEMENTARES",D391)),J391,"")</f>
        <v/>
      </c>
      <c r="O391" s="81" t="str">
        <f aca="false">IF(N391&lt;&gt;"","",M391)</f>
        <v/>
      </c>
      <c r="P391" s="82" t="str">
        <f aca="false">IF(A391="Composição",A390,"")</f>
        <v/>
      </c>
      <c r="Q391" s="81" t="str">
        <f aca="false">IF(P391&lt;&gt;"",SUMIF(L391:L480,L391,N391:N480),"")</f>
        <v/>
      </c>
      <c r="R391" s="81" t="str">
        <f aca="false">IF(P391&lt;&gt;"",SUMIF(L391:L480,L391,O391:O480),"")</f>
        <v/>
      </c>
    </row>
    <row r="392" customFormat="false" ht="15" hidden="false" customHeight="true" outlineLevel="0" collapsed="false">
      <c r="A392" s="83" t="s">
        <v>112</v>
      </c>
      <c r="B392" s="84" t="s">
        <v>655</v>
      </c>
      <c r="C392" s="83" t="s">
        <v>656</v>
      </c>
      <c r="D392" s="83" t="s">
        <v>657</v>
      </c>
      <c r="E392" s="83" t="s">
        <v>658</v>
      </c>
      <c r="F392" s="83"/>
      <c r="G392" s="85" t="s">
        <v>659</v>
      </c>
      <c r="H392" s="84" t="s">
        <v>660</v>
      </c>
      <c r="I392" s="84" t="s">
        <v>661</v>
      </c>
      <c r="J392" s="84" t="s">
        <v>662</v>
      </c>
      <c r="L392" s="63" t="n">
        <f aca="false">IF(AND(A393&lt;&gt;"",A392=""),L391+1,L391)</f>
        <v>30</v>
      </c>
      <c r="M392" s="80" t="str">
        <f aca="false">IF(OR(A392="Insumo",A392="Composição Auxiliar"),J392,"")</f>
        <v/>
      </c>
      <c r="N392" s="81" t="str">
        <f aca="false">IF(ISNUMBER(SEARCH("COM ENCARGOS COMPLEMENTARES",D392)),J392,"")</f>
        <v/>
      </c>
      <c r="O392" s="81" t="str">
        <f aca="false">IF(N392&lt;&gt;"","",M392)</f>
        <v/>
      </c>
      <c r="P392" s="82" t="str">
        <f aca="false">IF(A392="Composição",A391,"")</f>
        <v/>
      </c>
      <c r="Q392" s="81" t="str">
        <f aca="false">IF(P392&lt;&gt;"",SUMIF(L392:L481,L392,N392:N481),"")</f>
        <v/>
      </c>
      <c r="R392" s="81" t="str">
        <f aca="false">IF(P392&lt;&gt;"",SUMIF(L392:L481,L392,O392:O481),"")</f>
        <v/>
      </c>
    </row>
    <row r="393" customFormat="false" ht="25.5" hidden="false" customHeight="true" outlineLevel="0" collapsed="false">
      <c r="A393" s="86" t="s">
        <v>663</v>
      </c>
      <c r="B393" s="87" t="s">
        <v>113</v>
      </c>
      <c r="C393" s="86" t="s">
        <v>716</v>
      </c>
      <c r="D393" s="86" t="s">
        <v>931</v>
      </c>
      <c r="E393" s="86" t="s">
        <v>675</v>
      </c>
      <c r="F393" s="86"/>
      <c r="G393" s="88" t="s">
        <v>925</v>
      </c>
      <c r="H393" s="89" t="n">
        <v>1</v>
      </c>
      <c r="I393" s="90" t="n">
        <f aca="false">SUMIF(L:L,$L393,M:M)</f>
        <v>12.79</v>
      </c>
      <c r="J393" s="90" t="n">
        <f aca="false">TRUNC(H393*I393,2)</f>
        <v>12.79</v>
      </c>
      <c r="L393" s="63" t="n">
        <f aca="false">IF(AND(A394&lt;&gt;"",A393=""),L392+1,L392)</f>
        <v>30</v>
      </c>
      <c r="M393" s="80" t="str">
        <f aca="false">IF(OR(A393="Insumo",A393="Composição Auxiliar"),J393,"")</f>
        <v/>
      </c>
      <c r="N393" s="81" t="str">
        <f aca="false">IF(ISNUMBER(SEARCH("COM ENCARGOS COMPLEMENTARES",D393)),J393,"")</f>
        <v/>
      </c>
      <c r="O393" s="81" t="str">
        <f aca="false">IF(N393&lt;&gt;"","",M393)</f>
        <v/>
      </c>
      <c r="P393" s="82" t="str">
        <f aca="false">IF(A393="Composição",A392,"")</f>
        <v> 4.1.5 </v>
      </c>
      <c r="Q393" s="81" t="n">
        <f aca="false">IF(P393&lt;&gt;"",SUMIF(L393:L482,L393,N393:N482),"")</f>
        <v>0</v>
      </c>
      <c r="R393" s="81" t="n">
        <f aca="false">IF(P393&lt;&gt;"",SUMIF(L393:L482,L393,O393:O482),"")</f>
        <v>12.79</v>
      </c>
    </row>
    <row r="394" customFormat="false" ht="38.25" hidden="false" customHeight="true" outlineLevel="0" collapsed="false">
      <c r="A394" s="91" t="s">
        <v>668</v>
      </c>
      <c r="B394" s="92" t="s">
        <v>932</v>
      </c>
      <c r="C394" s="91" t="s">
        <v>664</v>
      </c>
      <c r="D394" s="91" t="s">
        <v>933</v>
      </c>
      <c r="E394" s="91" t="s">
        <v>675</v>
      </c>
      <c r="F394" s="91"/>
      <c r="G394" s="93" t="s">
        <v>925</v>
      </c>
      <c r="H394" s="94" t="n">
        <v>0.02</v>
      </c>
      <c r="I394" s="95" t="n">
        <f aca="false">SUMIFS('ANALÍTICA AUXILIARES'!J:J,'ANALÍTICA AUXILIARES'!A:A,"Composição",'ANALÍTICA AUXILIARES'!B:B,$B394)</f>
        <v>20.05</v>
      </c>
      <c r="J394" s="95" t="n">
        <f aca="false">TRUNC(H394*I394,2)</f>
        <v>0.4</v>
      </c>
      <c r="L394" s="63" t="n">
        <f aca="false">IF(AND(A395&lt;&gt;"",A394=""),L393+1,L393)</f>
        <v>30</v>
      </c>
      <c r="M394" s="80" t="n">
        <f aca="false">IF(OR(A394="Insumo",A394="Composição Auxiliar"),J394,"")</f>
        <v>0.4</v>
      </c>
      <c r="N394" s="81" t="str">
        <f aca="false">IF(ISNUMBER(SEARCH("COM ENCARGOS COMPLEMENTARES",D394)),J394,"")</f>
        <v/>
      </c>
      <c r="O394" s="81" t="n">
        <f aca="false">IF(N394&lt;&gt;"","",M394)</f>
        <v>0.4</v>
      </c>
      <c r="P394" s="82" t="str">
        <f aca="false">IF(A394="Composição",A393,"")</f>
        <v/>
      </c>
      <c r="Q394" s="81" t="str">
        <f aca="false">IF(P394&lt;&gt;"",SUMIF(L394:L483,L394,N394:N483),"")</f>
        <v/>
      </c>
      <c r="R394" s="81" t="str">
        <f aca="false">IF(P394&lt;&gt;"",SUMIF(L394:L483,L394,O394:O483),"")</f>
        <v/>
      </c>
    </row>
    <row r="395" customFormat="false" ht="25.5" hidden="false" customHeight="true" outlineLevel="0" collapsed="false">
      <c r="A395" s="91" t="s">
        <v>668</v>
      </c>
      <c r="B395" s="92" t="s">
        <v>934</v>
      </c>
      <c r="C395" s="91" t="s">
        <v>664</v>
      </c>
      <c r="D395" s="91" t="s">
        <v>935</v>
      </c>
      <c r="E395" s="91" t="s">
        <v>675</v>
      </c>
      <c r="F395" s="91"/>
      <c r="G395" s="93" t="s">
        <v>925</v>
      </c>
      <c r="H395" s="94" t="n">
        <v>0.01</v>
      </c>
      <c r="I395" s="95" t="n">
        <f aca="false">SUMIFS('ANALÍTICA AUXILIARES'!J:J,'ANALÍTICA AUXILIARES'!A:A,"Composição",'ANALÍTICA AUXILIARES'!B:B,$B395)</f>
        <v>16.73</v>
      </c>
      <c r="J395" s="95" t="n">
        <f aca="false">TRUNC(H395*I395,2)</f>
        <v>0.16</v>
      </c>
      <c r="L395" s="63" t="n">
        <f aca="false">IF(AND(A396&lt;&gt;"",A395=""),L394+1,L394)</f>
        <v>30</v>
      </c>
      <c r="M395" s="80" t="n">
        <f aca="false">IF(OR(A395="Insumo",A395="Composição Auxiliar"),J395,"")</f>
        <v>0.16</v>
      </c>
      <c r="N395" s="81" t="str">
        <f aca="false">IF(ISNUMBER(SEARCH("COM ENCARGOS COMPLEMENTARES",D395)),J395,"")</f>
        <v/>
      </c>
      <c r="O395" s="81" t="n">
        <f aca="false">IF(N395&lt;&gt;"","",M395)</f>
        <v>0.16</v>
      </c>
      <c r="P395" s="82" t="str">
        <f aca="false">IF(A395="Composição",A394,"")</f>
        <v/>
      </c>
      <c r="Q395" s="81" t="str">
        <f aca="false">IF(P395&lt;&gt;"",SUMIF(L395:L484,L395,N395:N484),"")</f>
        <v/>
      </c>
      <c r="R395" s="81" t="str">
        <f aca="false">IF(P395&lt;&gt;"",SUMIF(L395:L484,L395,O395:O484),"")</f>
        <v/>
      </c>
    </row>
    <row r="396" customFormat="false" ht="38.25" hidden="false" customHeight="true" outlineLevel="0" collapsed="false">
      <c r="A396" s="91" t="s">
        <v>668</v>
      </c>
      <c r="B396" s="92" t="s">
        <v>936</v>
      </c>
      <c r="C396" s="91" t="s">
        <v>664</v>
      </c>
      <c r="D396" s="91" t="s">
        <v>937</v>
      </c>
      <c r="E396" s="91" t="s">
        <v>675</v>
      </c>
      <c r="F396" s="91"/>
      <c r="G396" s="93" t="s">
        <v>925</v>
      </c>
      <c r="H396" s="94" t="n">
        <v>0.02</v>
      </c>
      <c r="I396" s="95" t="n">
        <f aca="false">SUMIFS('ANALÍTICA AUXILIARES'!J:J,'ANALÍTICA AUXILIARES'!A:A,"Composição",'ANALÍTICA AUXILIARES'!B:B,$B396)</f>
        <v>10.91</v>
      </c>
      <c r="J396" s="95" t="n">
        <f aca="false">TRUNC(H396*I396,2)</f>
        <v>0.21</v>
      </c>
      <c r="L396" s="63" t="n">
        <f aca="false">IF(AND(A397&lt;&gt;"",A396=""),L395+1,L395)</f>
        <v>30</v>
      </c>
      <c r="M396" s="80" t="n">
        <f aca="false">IF(OR(A396="Insumo",A396="Composição Auxiliar"),J396,"")</f>
        <v>0.21</v>
      </c>
      <c r="N396" s="81" t="str">
        <f aca="false">IF(ISNUMBER(SEARCH("COM ENCARGOS COMPLEMENTARES",D396)),J396,"")</f>
        <v/>
      </c>
      <c r="O396" s="81" t="n">
        <f aca="false">IF(N396&lt;&gt;"","",M396)</f>
        <v>0.21</v>
      </c>
      <c r="P396" s="82" t="str">
        <f aca="false">IF(A396="Composição",A395,"")</f>
        <v/>
      </c>
      <c r="Q396" s="81" t="str">
        <f aca="false">IF(P396&lt;&gt;"",SUMIF(L396:L485,L396,N396:N485),"")</f>
        <v/>
      </c>
      <c r="R396" s="81" t="str">
        <f aca="false">IF(P396&lt;&gt;"",SUMIF(L396:L485,L396,O396:O485),"")</f>
        <v/>
      </c>
    </row>
    <row r="397" customFormat="false" ht="38.25" hidden="false" customHeight="true" outlineLevel="0" collapsed="false">
      <c r="A397" s="91" t="s">
        <v>668</v>
      </c>
      <c r="B397" s="92" t="s">
        <v>938</v>
      </c>
      <c r="C397" s="91" t="s">
        <v>664</v>
      </c>
      <c r="D397" s="91" t="s">
        <v>939</v>
      </c>
      <c r="E397" s="91" t="s">
        <v>675</v>
      </c>
      <c r="F397" s="91"/>
      <c r="G397" s="93" t="s">
        <v>925</v>
      </c>
      <c r="H397" s="94" t="n">
        <v>0.12</v>
      </c>
      <c r="I397" s="95" t="n">
        <f aca="false">SUMIFS('ANALÍTICA AUXILIARES'!J:J,'ANALÍTICA AUXILIARES'!A:A,"Composição",'ANALÍTICA AUXILIARES'!B:B,$B397)</f>
        <v>13.72</v>
      </c>
      <c r="J397" s="95" t="n">
        <f aca="false">TRUNC(H397*I397,2)</f>
        <v>1.64</v>
      </c>
      <c r="L397" s="63" t="n">
        <f aca="false">IF(AND(A398&lt;&gt;"",A397=""),L396+1,L396)</f>
        <v>30</v>
      </c>
      <c r="M397" s="80" t="n">
        <f aca="false">IF(OR(A397="Insumo",A397="Composição Auxiliar"),J397,"")</f>
        <v>1.64</v>
      </c>
      <c r="N397" s="81" t="str">
        <f aca="false">IF(ISNUMBER(SEARCH("COM ENCARGOS COMPLEMENTARES",D397)),J397,"")</f>
        <v/>
      </c>
      <c r="O397" s="81" t="n">
        <f aca="false">IF(N397&lt;&gt;"","",M397)</f>
        <v>1.64</v>
      </c>
      <c r="P397" s="82" t="str">
        <f aca="false">IF(A397="Composição",A396,"")</f>
        <v/>
      </c>
      <c r="Q397" s="81" t="str">
        <f aca="false">IF(P397&lt;&gt;"",SUMIF(L397:L486,L397,N397:N486),"")</f>
        <v/>
      </c>
      <c r="R397" s="81" t="str">
        <f aca="false">IF(P397&lt;&gt;"",SUMIF(L397:L486,L397,O397:O486),"")</f>
        <v/>
      </c>
    </row>
    <row r="398" customFormat="false" ht="38.25" hidden="false" customHeight="true" outlineLevel="0" collapsed="false">
      <c r="A398" s="91" t="s">
        <v>668</v>
      </c>
      <c r="B398" s="92" t="s">
        <v>940</v>
      </c>
      <c r="C398" s="91" t="s">
        <v>664</v>
      </c>
      <c r="D398" s="91" t="s">
        <v>941</v>
      </c>
      <c r="E398" s="91" t="s">
        <v>675</v>
      </c>
      <c r="F398" s="91"/>
      <c r="G398" s="93" t="s">
        <v>925</v>
      </c>
      <c r="H398" s="94" t="n">
        <v>0.1</v>
      </c>
      <c r="I398" s="95" t="n">
        <f aca="false">SUMIFS('ANALÍTICA AUXILIARES'!J:J,'ANALÍTICA AUXILIARES'!A:A,"Composição",'ANALÍTICA AUXILIARES'!B:B,$B398)</f>
        <v>14.31</v>
      </c>
      <c r="J398" s="95" t="n">
        <f aca="false">TRUNC(H398*I398,2)</f>
        <v>1.43</v>
      </c>
      <c r="L398" s="63" t="n">
        <f aca="false">IF(AND(A399&lt;&gt;"",A398=""),L397+1,L397)</f>
        <v>30</v>
      </c>
      <c r="M398" s="80" t="n">
        <f aca="false">IF(OR(A398="Insumo",A398="Composição Auxiliar"),J398,"")</f>
        <v>1.43</v>
      </c>
      <c r="N398" s="81" t="str">
        <f aca="false">IF(ISNUMBER(SEARCH("COM ENCARGOS COMPLEMENTARES",D398)),J398,"")</f>
        <v/>
      </c>
      <c r="O398" s="81" t="n">
        <f aca="false">IF(N398&lt;&gt;"","",M398)</f>
        <v>1.43</v>
      </c>
      <c r="P398" s="82" t="str">
        <f aca="false">IF(A398="Composição",A397,"")</f>
        <v/>
      </c>
      <c r="Q398" s="81" t="str">
        <f aca="false">IF(P398&lt;&gt;"",SUMIF(L398:L487,L398,N398:N487),"")</f>
        <v/>
      </c>
      <c r="R398" s="81" t="str">
        <f aca="false">IF(P398&lt;&gt;"",SUMIF(L398:L487,L398,O398:O487),"")</f>
        <v/>
      </c>
    </row>
    <row r="399" customFormat="false" ht="25.5" hidden="false" customHeight="true" outlineLevel="0" collapsed="false">
      <c r="A399" s="91" t="s">
        <v>668</v>
      </c>
      <c r="B399" s="92" t="s">
        <v>942</v>
      </c>
      <c r="C399" s="91" t="s">
        <v>664</v>
      </c>
      <c r="D399" s="91" t="s">
        <v>943</v>
      </c>
      <c r="E399" s="91" t="s">
        <v>675</v>
      </c>
      <c r="F399" s="91"/>
      <c r="G399" s="93" t="s">
        <v>925</v>
      </c>
      <c r="H399" s="94" t="n">
        <v>0.01</v>
      </c>
      <c r="I399" s="95" t="n">
        <f aca="false">SUMIFS('ANALÍTICA AUXILIARES'!J:J,'ANALÍTICA AUXILIARES'!A:A,"Composição",'ANALÍTICA AUXILIARES'!B:B,$B399)</f>
        <v>11.8</v>
      </c>
      <c r="J399" s="95" t="n">
        <f aca="false">TRUNC(H399*I399,2)</f>
        <v>0.11</v>
      </c>
      <c r="L399" s="63" t="n">
        <f aca="false">IF(AND(A400&lt;&gt;"",A399=""),L398+1,L398)</f>
        <v>30</v>
      </c>
      <c r="M399" s="80" t="n">
        <f aca="false">IF(OR(A399="Insumo",A399="Composição Auxiliar"),J399,"")</f>
        <v>0.11</v>
      </c>
      <c r="N399" s="81" t="str">
        <f aca="false">IF(ISNUMBER(SEARCH("COM ENCARGOS COMPLEMENTARES",D399)),J399,"")</f>
        <v/>
      </c>
      <c r="O399" s="81" t="n">
        <f aca="false">IF(N399&lt;&gt;"","",M399)</f>
        <v>0.11</v>
      </c>
      <c r="P399" s="82" t="str">
        <f aca="false">IF(A399="Composição",A398,"")</f>
        <v/>
      </c>
      <c r="Q399" s="81" t="str">
        <f aca="false">IF(P399&lt;&gt;"",SUMIF(L399:L488,L399,N399:N488),"")</f>
        <v/>
      </c>
      <c r="R399" s="81" t="str">
        <f aca="false">IF(P399&lt;&gt;"",SUMIF(L399:L488,L399,O399:O488),"")</f>
        <v/>
      </c>
    </row>
    <row r="400" customFormat="false" ht="25.5" hidden="false" customHeight="true" outlineLevel="0" collapsed="false">
      <c r="A400" s="91" t="s">
        <v>668</v>
      </c>
      <c r="B400" s="92" t="s">
        <v>944</v>
      </c>
      <c r="C400" s="91" t="s">
        <v>664</v>
      </c>
      <c r="D400" s="91" t="s">
        <v>945</v>
      </c>
      <c r="E400" s="91" t="s">
        <v>675</v>
      </c>
      <c r="F400" s="91"/>
      <c r="G400" s="93" t="s">
        <v>925</v>
      </c>
      <c r="H400" s="94" t="n">
        <v>0.16</v>
      </c>
      <c r="I400" s="95" t="n">
        <f aca="false">SUMIFS('ANALÍTICA AUXILIARES'!J:J,'ANALÍTICA AUXILIARES'!A:A,"Composição",'ANALÍTICA AUXILIARES'!B:B,$B400)</f>
        <v>11.99</v>
      </c>
      <c r="J400" s="95" t="n">
        <f aca="false">TRUNC(H400*I400,2)</f>
        <v>1.91</v>
      </c>
      <c r="L400" s="63" t="n">
        <f aca="false">IF(AND(A401&lt;&gt;"",A400=""),L399+1,L399)</f>
        <v>30</v>
      </c>
      <c r="M400" s="80" t="n">
        <f aca="false">IF(OR(A400="Insumo",A400="Composição Auxiliar"),J400,"")</f>
        <v>1.91</v>
      </c>
      <c r="N400" s="81" t="str">
        <f aca="false">IF(ISNUMBER(SEARCH("COM ENCARGOS COMPLEMENTARES",D400)),J400,"")</f>
        <v/>
      </c>
      <c r="O400" s="81" t="n">
        <f aca="false">IF(N400&lt;&gt;"","",M400)</f>
        <v>1.91</v>
      </c>
      <c r="P400" s="82" t="str">
        <f aca="false">IF(A400="Composição",A399,"")</f>
        <v/>
      </c>
      <c r="Q400" s="81" t="str">
        <f aca="false">IF(P400&lt;&gt;"",SUMIF(L400:L489,L400,N400:N489),"")</f>
        <v/>
      </c>
      <c r="R400" s="81" t="str">
        <f aca="false">IF(P400&lt;&gt;"",SUMIF(L400:L489,L400,O400:O489),"")</f>
        <v/>
      </c>
    </row>
    <row r="401" customFormat="false" ht="38.25" hidden="false" customHeight="true" outlineLevel="0" collapsed="false">
      <c r="A401" s="91" t="s">
        <v>668</v>
      </c>
      <c r="B401" s="92" t="s">
        <v>946</v>
      </c>
      <c r="C401" s="91" t="s">
        <v>664</v>
      </c>
      <c r="D401" s="91" t="s">
        <v>947</v>
      </c>
      <c r="E401" s="91" t="s">
        <v>675</v>
      </c>
      <c r="F401" s="91"/>
      <c r="G401" s="93" t="s">
        <v>925</v>
      </c>
      <c r="H401" s="94" t="n">
        <v>0.02</v>
      </c>
      <c r="I401" s="95" t="n">
        <f aca="false">SUMIFS('ANALÍTICA AUXILIARES'!J:J,'ANALÍTICA AUXILIARES'!A:A,"Composição",'ANALÍTICA AUXILIARES'!B:B,$B401)</f>
        <v>16.85</v>
      </c>
      <c r="J401" s="95" t="n">
        <f aca="false">TRUNC(H401*I401,2)</f>
        <v>0.33</v>
      </c>
      <c r="L401" s="63" t="n">
        <f aca="false">IF(AND(A402&lt;&gt;"",A401=""),L400+1,L400)</f>
        <v>30</v>
      </c>
      <c r="M401" s="80" t="n">
        <f aca="false">IF(OR(A401="Insumo",A401="Composição Auxiliar"),J401,"")</f>
        <v>0.33</v>
      </c>
      <c r="N401" s="81" t="str">
        <f aca="false">IF(ISNUMBER(SEARCH("COM ENCARGOS COMPLEMENTARES",D401)),J401,"")</f>
        <v/>
      </c>
      <c r="O401" s="81" t="n">
        <f aca="false">IF(N401&lt;&gt;"","",M401)</f>
        <v>0.33</v>
      </c>
      <c r="P401" s="82" t="str">
        <f aca="false">IF(A401="Composição",A400,"")</f>
        <v/>
      </c>
      <c r="Q401" s="81" t="str">
        <f aca="false">IF(P401&lt;&gt;"",SUMIF(L401:L490,L401,N401:N490),"")</f>
        <v/>
      </c>
      <c r="R401" s="81" t="str">
        <f aca="false">IF(P401&lt;&gt;"",SUMIF(L401:L490,L401,O401:O490),"")</f>
        <v/>
      </c>
    </row>
    <row r="402" customFormat="false" ht="25.5" hidden="false" customHeight="true" outlineLevel="0" collapsed="false">
      <c r="A402" s="91" t="s">
        <v>668</v>
      </c>
      <c r="B402" s="92" t="s">
        <v>948</v>
      </c>
      <c r="C402" s="91" t="s">
        <v>664</v>
      </c>
      <c r="D402" s="91" t="s">
        <v>949</v>
      </c>
      <c r="E402" s="91" t="s">
        <v>675</v>
      </c>
      <c r="F402" s="91"/>
      <c r="G402" s="93" t="s">
        <v>925</v>
      </c>
      <c r="H402" s="94" t="n">
        <v>0.01</v>
      </c>
      <c r="I402" s="95" t="n">
        <f aca="false">SUMIFS('ANALÍTICA AUXILIARES'!J:J,'ANALÍTICA AUXILIARES'!A:A,"Composição",'ANALÍTICA AUXILIARES'!B:B,$B402)</f>
        <v>15.65</v>
      </c>
      <c r="J402" s="95" t="n">
        <f aca="false">TRUNC(H402*I402,2)</f>
        <v>0.15</v>
      </c>
      <c r="L402" s="63" t="n">
        <f aca="false">IF(AND(A403&lt;&gt;"",A402=""),L401+1,L401)</f>
        <v>30</v>
      </c>
      <c r="M402" s="80" t="n">
        <f aca="false">IF(OR(A402="Insumo",A402="Composição Auxiliar"),J402,"")</f>
        <v>0.15</v>
      </c>
      <c r="N402" s="81" t="str">
        <f aca="false">IF(ISNUMBER(SEARCH("COM ENCARGOS COMPLEMENTARES",D402)),J402,"")</f>
        <v/>
      </c>
      <c r="O402" s="81" t="n">
        <f aca="false">IF(N402&lt;&gt;"","",M402)</f>
        <v>0.15</v>
      </c>
      <c r="P402" s="82" t="str">
        <f aca="false">IF(A402="Composição",A401,"")</f>
        <v/>
      </c>
      <c r="Q402" s="81" t="str">
        <f aca="false">IF(P402&lt;&gt;"",SUMIF(L402:L491,L402,N402:N491),"")</f>
        <v/>
      </c>
      <c r="R402" s="81" t="str">
        <f aca="false">IF(P402&lt;&gt;"",SUMIF(L402:L491,L402,O402:O491),"")</f>
        <v/>
      </c>
    </row>
    <row r="403" customFormat="false" ht="25.5" hidden="false" customHeight="true" outlineLevel="0" collapsed="false">
      <c r="A403" s="91" t="s">
        <v>668</v>
      </c>
      <c r="B403" s="92" t="s">
        <v>950</v>
      </c>
      <c r="C403" s="91" t="s">
        <v>664</v>
      </c>
      <c r="D403" s="91" t="s">
        <v>951</v>
      </c>
      <c r="E403" s="91" t="s">
        <v>675</v>
      </c>
      <c r="F403" s="91"/>
      <c r="G403" s="93" t="s">
        <v>925</v>
      </c>
      <c r="H403" s="94" t="n">
        <v>0.04</v>
      </c>
      <c r="I403" s="95" t="n">
        <f aca="false">SUMIFS('ANALÍTICA AUXILIARES'!J:J,'ANALÍTICA AUXILIARES'!A:A,"Composição",'ANALÍTICA AUXILIARES'!B:B,$B403)</f>
        <v>13.88</v>
      </c>
      <c r="J403" s="95" t="n">
        <f aca="false">TRUNC(H403*I403,2)</f>
        <v>0.55</v>
      </c>
      <c r="L403" s="63" t="n">
        <f aca="false">IF(AND(A404&lt;&gt;"",A403=""),L402+1,L402)</f>
        <v>30</v>
      </c>
      <c r="M403" s="80" t="n">
        <f aca="false">IF(OR(A403="Insumo",A403="Composição Auxiliar"),J403,"")</f>
        <v>0.55</v>
      </c>
      <c r="N403" s="81" t="str">
        <f aca="false">IF(ISNUMBER(SEARCH("COM ENCARGOS COMPLEMENTARES",D403)),J403,"")</f>
        <v/>
      </c>
      <c r="O403" s="81" t="n">
        <f aca="false">IF(N403&lt;&gt;"","",M403)</f>
        <v>0.55</v>
      </c>
      <c r="P403" s="82" t="str">
        <f aca="false">IF(A403="Composição",A402,"")</f>
        <v/>
      </c>
      <c r="Q403" s="81" t="str">
        <f aca="false">IF(P403&lt;&gt;"",SUMIF(L403:L492,L403,N403:N492),"")</f>
        <v/>
      </c>
      <c r="R403" s="81" t="str">
        <f aca="false">IF(P403&lt;&gt;"",SUMIF(L403:L492,L403,O403:O492),"")</f>
        <v/>
      </c>
    </row>
    <row r="404" customFormat="false" ht="25.5" hidden="false" customHeight="true" outlineLevel="0" collapsed="false">
      <c r="A404" s="91" t="s">
        <v>668</v>
      </c>
      <c r="B404" s="92" t="s">
        <v>952</v>
      </c>
      <c r="C404" s="91" t="s">
        <v>664</v>
      </c>
      <c r="D404" s="91" t="s">
        <v>953</v>
      </c>
      <c r="E404" s="91" t="s">
        <v>675</v>
      </c>
      <c r="F404" s="91"/>
      <c r="G404" s="93" t="s">
        <v>925</v>
      </c>
      <c r="H404" s="94" t="n">
        <v>0.03</v>
      </c>
      <c r="I404" s="95" t="n">
        <f aca="false">SUMIFS('ANALÍTICA AUXILIARES'!J:J,'ANALÍTICA AUXILIARES'!A:A,"Composição",'ANALÍTICA AUXILIARES'!B:B,$B404)</f>
        <v>10.14</v>
      </c>
      <c r="J404" s="95" t="n">
        <f aca="false">TRUNC(H404*I404,2)</f>
        <v>0.3</v>
      </c>
      <c r="L404" s="63" t="n">
        <f aca="false">IF(AND(A405&lt;&gt;"",A404=""),L403+1,L403)</f>
        <v>30</v>
      </c>
      <c r="M404" s="80" t="n">
        <f aca="false">IF(OR(A404="Insumo",A404="Composição Auxiliar"),J404,"")</f>
        <v>0.3</v>
      </c>
      <c r="N404" s="81" t="str">
        <f aca="false">IF(ISNUMBER(SEARCH("COM ENCARGOS COMPLEMENTARES",D404)),J404,"")</f>
        <v/>
      </c>
      <c r="O404" s="81" t="n">
        <f aca="false">IF(N404&lt;&gt;"","",M404)</f>
        <v>0.3</v>
      </c>
      <c r="P404" s="82" t="str">
        <f aca="false">IF(A404="Composição",A403,"")</f>
        <v/>
      </c>
      <c r="Q404" s="81" t="str">
        <f aca="false">IF(P404&lt;&gt;"",SUMIF(L404:L493,L404,N404:N493),"")</f>
        <v/>
      </c>
      <c r="R404" s="81" t="str">
        <f aca="false">IF(P404&lt;&gt;"",SUMIF(L404:L493,L404,O404:O493),"")</f>
        <v/>
      </c>
    </row>
    <row r="405" customFormat="false" ht="38.25" hidden="false" customHeight="true" outlineLevel="0" collapsed="false">
      <c r="A405" s="91" t="s">
        <v>668</v>
      </c>
      <c r="B405" s="92" t="s">
        <v>954</v>
      </c>
      <c r="C405" s="91" t="s">
        <v>664</v>
      </c>
      <c r="D405" s="91" t="s">
        <v>955</v>
      </c>
      <c r="E405" s="91" t="s">
        <v>675</v>
      </c>
      <c r="F405" s="91"/>
      <c r="G405" s="93" t="s">
        <v>925</v>
      </c>
      <c r="H405" s="94" t="n">
        <v>0.1</v>
      </c>
      <c r="I405" s="95" t="n">
        <f aca="false">SUMIFS('ANALÍTICA AUXILIARES'!J:J,'ANALÍTICA AUXILIARES'!A:A,"Composição",'ANALÍTICA AUXILIARES'!B:B,$B405)</f>
        <v>10.49</v>
      </c>
      <c r="J405" s="95" t="n">
        <f aca="false">TRUNC(H405*I405,2)</f>
        <v>1.04</v>
      </c>
      <c r="L405" s="63" t="n">
        <f aca="false">IF(AND(A406&lt;&gt;"",A405=""),L404+1,L404)</f>
        <v>30</v>
      </c>
      <c r="M405" s="80" t="n">
        <f aca="false">IF(OR(A405="Insumo",A405="Composição Auxiliar"),J405,"")</f>
        <v>1.04</v>
      </c>
      <c r="N405" s="81" t="str">
        <f aca="false">IF(ISNUMBER(SEARCH("COM ENCARGOS COMPLEMENTARES",D405)),J405,"")</f>
        <v/>
      </c>
      <c r="O405" s="81" t="n">
        <f aca="false">IF(N405&lt;&gt;"","",M405)</f>
        <v>1.04</v>
      </c>
      <c r="P405" s="82" t="str">
        <f aca="false">IF(A405="Composição",A404,"")</f>
        <v/>
      </c>
      <c r="Q405" s="81" t="str">
        <f aca="false">IF(P405&lt;&gt;"",SUMIF(L405:L494,L405,N405:N494),"")</f>
        <v/>
      </c>
      <c r="R405" s="81" t="str">
        <f aca="false">IF(P405&lt;&gt;"",SUMIF(L405:L494,L405,O405:O494),"")</f>
        <v/>
      </c>
    </row>
    <row r="406" customFormat="false" ht="38.25" hidden="false" customHeight="true" outlineLevel="0" collapsed="false">
      <c r="A406" s="91" t="s">
        <v>668</v>
      </c>
      <c r="B406" s="92" t="s">
        <v>956</v>
      </c>
      <c r="C406" s="91" t="s">
        <v>664</v>
      </c>
      <c r="D406" s="91" t="s">
        <v>957</v>
      </c>
      <c r="E406" s="91" t="s">
        <v>675</v>
      </c>
      <c r="F406" s="91"/>
      <c r="G406" s="93" t="s">
        <v>925</v>
      </c>
      <c r="H406" s="94" t="n">
        <v>0.25</v>
      </c>
      <c r="I406" s="95" t="n">
        <f aca="false">SUMIFS('ANALÍTICA AUXILIARES'!J:J,'ANALÍTICA AUXILIARES'!A:A,"Composição",'ANALÍTICA AUXILIARES'!B:B,$B406)</f>
        <v>12.4</v>
      </c>
      <c r="J406" s="95" t="n">
        <f aca="false">TRUNC(H406*I406,2)</f>
        <v>3.1</v>
      </c>
      <c r="L406" s="63" t="n">
        <f aca="false">IF(AND(A407&lt;&gt;"",A406=""),L405+1,L405)</f>
        <v>30</v>
      </c>
      <c r="M406" s="80" t="n">
        <f aca="false">IF(OR(A406="Insumo",A406="Composição Auxiliar"),J406,"")</f>
        <v>3.1</v>
      </c>
      <c r="N406" s="81" t="str">
        <f aca="false">IF(ISNUMBER(SEARCH("COM ENCARGOS COMPLEMENTARES",D406)),J406,"")</f>
        <v/>
      </c>
      <c r="O406" s="81" t="n">
        <f aca="false">IF(N406&lt;&gt;"","",M406)</f>
        <v>3.1</v>
      </c>
      <c r="P406" s="82" t="str">
        <f aca="false">IF(A406="Composição",A405,"")</f>
        <v/>
      </c>
      <c r="Q406" s="81" t="str">
        <f aca="false">IF(P406&lt;&gt;"",SUMIF(L406:L495,L406,N406:N495),"")</f>
        <v/>
      </c>
      <c r="R406" s="81" t="str">
        <f aca="false">IF(P406&lt;&gt;"",SUMIF(L406:L495,L406,O406:O495),"")</f>
        <v/>
      </c>
    </row>
    <row r="407" customFormat="false" ht="38.25" hidden="false" customHeight="true" outlineLevel="0" collapsed="false">
      <c r="A407" s="91" t="s">
        <v>668</v>
      </c>
      <c r="B407" s="92" t="s">
        <v>958</v>
      </c>
      <c r="C407" s="91" t="s">
        <v>664</v>
      </c>
      <c r="D407" s="91" t="s">
        <v>959</v>
      </c>
      <c r="E407" s="91" t="s">
        <v>675</v>
      </c>
      <c r="F407" s="91"/>
      <c r="G407" s="93" t="s">
        <v>925</v>
      </c>
      <c r="H407" s="94" t="n">
        <v>0.02</v>
      </c>
      <c r="I407" s="95" t="n">
        <f aca="false">SUMIFS('ANALÍTICA AUXILIARES'!J:J,'ANALÍTICA AUXILIARES'!A:A,"Composição",'ANALÍTICA AUXILIARES'!B:B,$B407)</f>
        <v>13.82</v>
      </c>
      <c r="J407" s="95" t="n">
        <f aca="false">TRUNC(H407*I407,2)</f>
        <v>0.27</v>
      </c>
      <c r="L407" s="63" t="n">
        <f aca="false">IF(AND(A408&lt;&gt;"",A407=""),L406+1,L406)</f>
        <v>30</v>
      </c>
      <c r="M407" s="80" t="n">
        <f aca="false">IF(OR(A407="Insumo",A407="Composição Auxiliar"),J407,"")</f>
        <v>0.27</v>
      </c>
      <c r="N407" s="81" t="str">
        <f aca="false">IF(ISNUMBER(SEARCH("COM ENCARGOS COMPLEMENTARES",D407)),J407,"")</f>
        <v/>
      </c>
      <c r="O407" s="81" t="n">
        <f aca="false">IF(N407&lt;&gt;"","",M407)</f>
        <v>0.27</v>
      </c>
      <c r="P407" s="82" t="str">
        <f aca="false">IF(A407="Composição",A406,"")</f>
        <v/>
      </c>
      <c r="Q407" s="81" t="str">
        <f aca="false">IF(P407&lt;&gt;"",SUMIF(L407:L496,L407,N407:N496),"")</f>
        <v/>
      </c>
      <c r="R407" s="81" t="str">
        <f aca="false">IF(P407&lt;&gt;"",SUMIF(L407:L496,L407,O407:O496),"")</f>
        <v/>
      </c>
    </row>
    <row r="408" customFormat="false" ht="25.5" hidden="false" customHeight="true" outlineLevel="0" collapsed="false">
      <c r="A408" s="91" t="s">
        <v>668</v>
      </c>
      <c r="B408" s="92" t="s">
        <v>960</v>
      </c>
      <c r="C408" s="91" t="s">
        <v>664</v>
      </c>
      <c r="D408" s="91" t="s">
        <v>961</v>
      </c>
      <c r="E408" s="91" t="s">
        <v>675</v>
      </c>
      <c r="F408" s="91"/>
      <c r="G408" s="93" t="s">
        <v>925</v>
      </c>
      <c r="H408" s="94" t="n">
        <v>0.08</v>
      </c>
      <c r="I408" s="95" t="n">
        <f aca="false">SUMIFS('ANALÍTICA AUXILIARES'!J:J,'ANALÍTICA AUXILIARES'!A:A,"Composição",'ANALÍTICA AUXILIARES'!B:B,$B408)</f>
        <v>13.3</v>
      </c>
      <c r="J408" s="95" t="n">
        <f aca="false">TRUNC(H408*I408,2)</f>
        <v>1.06</v>
      </c>
      <c r="L408" s="63" t="n">
        <f aca="false">IF(AND(A409&lt;&gt;"",A408=""),L407+1,L407)</f>
        <v>30</v>
      </c>
      <c r="M408" s="80" t="n">
        <f aca="false">IF(OR(A408="Insumo",A408="Composição Auxiliar"),J408,"")</f>
        <v>1.06</v>
      </c>
      <c r="N408" s="81" t="str">
        <f aca="false">IF(ISNUMBER(SEARCH("COM ENCARGOS COMPLEMENTARES",D408)),J408,"")</f>
        <v/>
      </c>
      <c r="O408" s="81" t="n">
        <f aca="false">IF(N408&lt;&gt;"","",M408)</f>
        <v>1.06</v>
      </c>
      <c r="P408" s="82" t="str">
        <f aca="false">IF(A408="Composição",A407,"")</f>
        <v/>
      </c>
      <c r="Q408" s="81" t="str">
        <f aca="false">IF(P408&lt;&gt;"",SUMIF(L408:L497,L408,N408:N497),"")</f>
        <v/>
      </c>
      <c r="R408" s="81" t="str">
        <f aca="false">IF(P408&lt;&gt;"",SUMIF(L408:L497,L408,O408:O497),"")</f>
        <v/>
      </c>
    </row>
    <row r="409" customFormat="false" ht="25.5" hidden="false" customHeight="true" outlineLevel="0" collapsed="false">
      <c r="A409" s="91" t="s">
        <v>668</v>
      </c>
      <c r="B409" s="92" t="s">
        <v>962</v>
      </c>
      <c r="C409" s="91" t="s">
        <v>664</v>
      </c>
      <c r="D409" s="91" t="s">
        <v>963</v>
      </c>
      <c r="E409" s="91" t="s">
        <v>675</v>
      </c>
      <c r="F409" s="91"/>
      <c r="G409" s="93" t="s">
        <v>925</v>
      </c>
      <c r="H409" s="94" t="n">
        <v>0.01</v>
      </c>
      <c r="I409" s="95" t="n">
        <f aca="false">SUMIFS('ANALÍTICA AUXILIARES'!J:J,'ANALÍTICA AUXILIARES'!A:A,"Composição",'ANALÍTICA AUXILIARES'!B:B,$B409)</f>
        <v>13.98</v>
      </c>
      <c r="J409" s="95" t="n">
        <f aca="false">TRUNC(H409*I409,2)</f>
        <v>0.13</v>
      </c>
      <c r="L409" s="63" t="n">
        <f aca="false">IF(AND(A410&lt;&gt;"",A409=""),L408+1,L408)</f>
        <v>30</v>
      </c>
      <c r="M409" s="80" t="n">
        <f aca="false">IF(OR(A409="Insumo",A409="Composição Auxiliar"),J409,"")</f>
        <v>0.13</v>
      </c>
      <c r="N409" s="81" t="str">
        <f aca="false">IF(ISNUMBER(SEARCH("COM ENCARGOS COMPLEMENTARES",D409)),J409,"")</f>
        <v/>
      </c>
      <c r="O409" s="81" t="n">
        <f aca="false">IF(N409&lt;&gt;"","",M409)</f>
        <v>0.13</v>
      </c>
      <c r="P409" s="82" t="str">
        <f aca="false">IF(A409="Composição",A408,"")</f>
        <v/>
      </c>
      <c r="Q409" s="81" t="str">
        <f aca="false">IF(P409&lt;&gt;"",SUMIF(L409:L498,L409,N409:N498),"")</f>
        <v/>
      </c>
      <c r="R409" s="81" t="str">
        <f aca="false">IF(P409&lt;&gt;"",SUMIF(L409:L498,L409,O409:O498),"")</f>
        <v/>
      </c>
    </row>
    <row r="410" customFormat="false" ht="14.25" hidden="false" customHeight="false" outlineLevel="0" collapsed="false">
      <c r="A410" s="102"/>
      <c r="B410" s="102"/>
      <c r="C410" s="102"/>
      <c r="D410" s="102"/>
      <c r="E410" s="102"/>
      <c r="F410" s="103"/>
      <c r="G410" s="102"/>
      <c r="H410" s="103"/>
      <c r="I410" s="102"/>
      <c r="J410" s="103"/>
      <c r="L410" s="63" t="n">
        <f aca="false">IF(AND(A411&lt;&gt;"",A410=""),L409+1,L409)</f>
        <v>30</v>
      </c>
      <c r="M410" s="80" t="str">
        <f aca="false">IF(OR(A410="Insumo",A410="Composição Auxiliar"),J410,"")</f>
        <v/>
      </c>
      <c r="N410" s="81" t="str">
        <f aca="false">IF(ISNUMBER(SEARCH("COM ENCARGOS COMPLEMENTARES",D410)),J410,"")</f>
        <v/>
      </c>
      <c r="O410" s="81" t="str">
        <f aca="false">IF(N410&lt;&gt;"","",M410)</f>
        <v/>
      </c>
      <c r="P410" s="82" t="str">
        <f aca="false">IF(A410="Composição",A409,"")</f>
        <v/>
      </c>
      <c r="Q410" s="81" t="str">
        <f aca="false">IF(P410&lt;&gt;"",SUMIF(L410:L499,L410,N410:N499),"")</f>
        <v/>
      </c>
      <c r="R410" s="81" t="str">
        <f aca="false">IF(P410&lt;&gt;"",SUMIF(L410:L499,L410,O410:O499),"")</f>
        <v/>
      </c>
    </row>
    <row r="411" customFormat="false" ht="14.25" hidden="false" customHeight="true" outlineLevel="0" collapsed="false">
      <c r="A411" s="102"/>
      <c r="B411" s="102"/>
      <c r="C411" s="102"/>
      <c r="D411" s="102"/>
      <c r="E411" s="102"/>
      <c r="F411" s="103"/>
      <c r="G411" s="102"/>
      <c r="H411" s="104" t="s">
        <v>684</v>
      </c>
      <c r="I411" s="104"/>
      <c r="J411" s="103" t="n">
        <f aca="false">TRUNC(SUMIF(L:L,$L411,M:M)*(1+$J$9),2)</f>
        <v>16.6</v>
      </c>
      <c r="L411" s="63" t="n">
        <f aca="false">IF(AND(A412&lt;&gt;"",A411=""),L410+1,L410)</f>
        <v>30</v>
      </c>
      <c r="M411" s="80" t="str">
        <f aca="false">IF(OR(A411="Insumo",A411="Composição Auxiliar"),J411,"")</f>
        <v/>
      </c>
      <c r="N411" s="81" t="str">
        <f aca="false">IF(ISNUMBER(SEARCH("COM ENCARGOS COMPLEMENTARES",D411)),J411,"")</f>
        <v/>
      </c>
      <c r="O411" s="81" t="str">
        <f aca="false">IF(N411&lt;&gt;"","",M411)</f>
        <v/>
      </c>
      <c r="P411" s="82" t="str">
        <f aca="false">IF(A411="Composição",A410,"")</f>
        <v/>
      </c>
      <c r="Q411" s="81" t="str">
        <f aca="false">IF(P411&lt;&gt;"",SUMIF(L411:L500,L411,N411:N500),"")</f>
        <v/>
      </c>
      <c r="R411" s="81" t="str">
        <f aca="false">IF(P411&lt;&gt;"",SUMIF(L411:L500,L411,O411:O500),"")</f>
        <v/>
      </c>
    </row>
    <row r="412" customFormat="false" ht="15" hidden="false" customHeight="false" outlineLevel="0" collapsed="false">
      <c r="A412" s="105"/>
      <c r="B412" s="105"/>
      <c r="C412" s="105"/>
      <c r="D412" s="105"/>
      <c r="E412" s="105"/>
      <c r="F412" s="105"/>
      <c r="G412" s="105" t="s">
        <v>685</v>
      </c>
      <c r="H412" s="106" t="s">
        <v>964</v>
      </c>
      <c r="I412" s="105" t="s">
        <v>687</v>
      </c>
      <c r="J412" s="107" t="n">
        <f aca="false">TRUNC(J411*H412,2)</f>
        <v>6113.78</v>
      </c>
      <c r="L412" s="63" t="n">
        <f aca="false">IF(AND(A413&lt;&gt;"",A412=""),L411+1,L411)</f>
        <v>30</v>
      </c>
      <c r="M412" s="80" t="str">
        <f aca="false">IF(OR(A412="Insumo",A412="Composição Auxiliar"),J412,"")</f>
        <v/>
      </c>
      <c r="N412" s="81" t="str">
        <f aca="false">IF(ISNUMBER(SEARCH("COM ENCARGOS COMPLEMENTARES",D412)),J412,"")</f>
        <v/>
      </c>
      <c r="O412" s="81" t="str">
        <f aca="false">IF(N412&lt;&gt;"","",M412)</f>
        <v/>
      </c>
      <c r="P412" s="82" t="str">
        <f aca="false">IF(A412="Composição",A411,"")</f>
        <v/>
      </c>
      <c r="Q412" s="81" t="str">
        <f aca="false">IF(P412&lt;&gt;"",SUMIF(L412:L501,L412,N412:N501),"")</f>
        <v/>
      </c>
      <c r="R412" s="81" t="str">
        <f aca="false">IF(P412&lt;&gt;"",SUMIF(L412:L501,L412,O412:O501),"")</f>
        <v/>
      </c>
    </row>
    <row r="413" customFormat="false" ht="15" hidden="false" customHeight="false" outlineLevel="0" collapsed="false">
      <c r="A413" s="108"/>
      <c r="B413" s="108"/>
      <c r="C413" s="108"/>
      <c r="D413" s="108"/>
      <c r="E413" s="108"/>
      <c r="F413" s="108"/>
      <c r="G413" s="108"/>
      <c r="H413" s="108"/>
      <c r="I413" s="108"/>
      <c r="J413" s="108"/>
      <c r="L413" s="63" t="n">
        <f aca="false">IF(AND(A414&lt;&gt;"",A413=""),L412+1,L412)</f>
        <v>31</v>
      </c>
      <c r="M413" s="80" t="str">
        <f aca="false">IF(OR(A413="Insumo",A413="Composição Auxiliar"),J413,"")</f>
        <v/>
      </c>
      <c r="N413" s="81" t="str">
        <f aca="false">IF(ISNUMBER(SEARCH("COM ENCARGOS COMPLEMENTARES",D413)),J413,"")</f>
        <v/>
      </c>
      <c r="O413" s="81" t="str">
        <f aca="false">IF(N413&lt;&gt;"","",M413)</f>
        <v/>
      </c>
      <c r="P413" s="82" t="str">
        <f aca="false">IF(A413="Composição",A412,"")</f>
        <v/>
      </c>
      <c r="Q413" s="81" t="str">
        <f aca="false">IF(P413&lt;&gt;"",SUMIF(L413:L502,L413,N413:N502),"")</f>
        <v/>
      </c>
      <c r="R413" s="81" t="str">
        <f aca="false">IF(P413&lt;&gt;"",SUMIF(L413:L502,L413,O413:O502),"")</f>
        <v/>
      </c>
    </row>
    <row r="414" customFormat="false" ht="15" hidden="false" customHeight="true" outlineLevel="0" collapsed="false">
      <c r="A414" s="83" t="s">
        <v>114</v>
      </c>
      <c r="B414" s="84" t="s">
        <v>655</v>
      </c>
      <c r="C414" s="83" t="s">
        <v>656</v>
      </c>
      <c r="D414" s="83" t="s">
        <v>657</v>
      </c>
      <c r="E414" s="83" t="s">
        <v>658</v>
      </c>
      <c r="F414" s="83"/>
      <c r="G414" s="85" t="s">
        <v>659</v>
      </c>
      <c r="H414" s="84" t="s">
        <v>660</v>
      </c>
      <c r="I414" s="84" t="s">
        <v>661</v>
      </c>
      <c r="J414" s="84" t="s">
        <v>662</v>
      </c>
      <c r="L414" s="63" t="n">
        <f aca="false">IF(AND(A415&lt;&gt;"",A414=""),L413+1,L413)</f>
        <v>31</v>
      </c>
      <c r="M414" s="80" t="str">
        <f aca="false">IF(OR(A414="Insumo",A414="Composição Auxiliar"),J414,"")</f>
        <v/>
      </c>
      <c r="N414" s="81" t="str">
        <f aca="false">IF(ISNUMBER(SEARCH("COM ENCARGOS COMPLEMENTARES",D414)),J414,"")</f>
        <v/>
      </c>
      <c r="O414" s="81" t="str">
        <f aca="false">IF(N414&lt;&gt;"","",M414)</f>
        <v/>
      </c>
      <c r="P414" s="82" t="str">
        <f aca="false">IF(A414="Composição",A413,"")</f>
        <v/>
      </c>
      <c r="Q414" s="81" t="str">
        <f aca="false">IF(P414&lt;&gt;"",SUMIF(L414:L503,L414,N414:N503),"")</f>
        <v/>
      </c>
      <c r="R414" s="81" t="str">
        <f aca="false">IF(P414&lt;&gt;"",SUMIF(L414:L503,L414,O414:O503),"")</f>
        <v/>
      </c>
    </row>
    <row r="415" customFormat="false" ht="25.5" hidden="false" customHeight="true" outlineLevel="0" collapsed="false">
      <c r="A415" s="86" t="s">
        <v>663</v>
      </c>
      <c r="B415" s="87" t="s">
        <v>115</v>
      </c>
      <c r="C415" s="86" t="s">
        <v>664</v>
      </c>
      <c r="D415" s="86" t="s">
        <v>965</v>
      </c>
      <c r="E415" s="86" t="s">
        <v>675</v>
      </c>
      <c r="F415" s="86"/>
      <c r="G415" s="88" t="s">
        <v>718</v>
      </c>
      <c r="H415" s="89" t="n">
        <v>1</v>
      </c>
      <c r="I415" s="90" t="n">
        <f aca="false">SUMIF(L:L,$L415,M:M)</f>
        <v>17.66</v>
      </c>
      <c r="J415" s="90" t="n">
        <f aca="false">TRUNC(H415*I415,2)</f>
        <v>17.66</v>
      </c>
      <c r="L415" s="63" t="n">
        <f aca="false">IF(AND(A416&lt;&gt;"",A415=""),L414+1,L414)</f>
        <v>31</v>
      </c>
      <c r="M415" s="80" t="str">
        <f aca="false">IF(OR(A415="Insumo",A415="Composição Auxiliar"),J415,"")</f>
        <v/>
      </c>
      <c r="N415" s="81" t="str">
        <f aca="false">IF(ISNUMBER(SEARCH("COM ENCARGOS COMPLEMENTARES",D415)),J415,"")</f>
        <v/>
      </c>
      <c r="O415" s="81" t="str">
        <f aca="false">IF(N415&lt;&gt;"","",M415)</f>
        <v/>
      </c>
      <c r="P415" s="82" t="str">
        <f aca="false">IF(A415="Composição",A414,"")</f>
        <v> 4.1.6 </v>
      </c>
      <c r="Q415" s="81" t="n">
        <f aca="false">IF(P415&lt;&gt;"",SUMIF(L415:L504,L415,N415:N504),"")</f>
        <v>6.87</v>
      </c>
      <c r="R415" s="81" t="n">
        <f aca="false">IF(P415&lt;&gt;"",SUMIF(L415:L504,L415,O415:O504),"")</f>
        <v>10.79</v>
      </c>
    </row>
    <row r="416" customFormat="false" ht="25.5" hidden="false" customHeight="true" outlineLevel="0" collapsed="false">
      <c r="A416" s="91" t="s">
        <v>668</v>
      </c>
      <c r="B416" s="92" t="s">
        <v>966</v>
      </c>
      <c r="C416" s="91" t="s">
        <v>664</v>
      </c>
      <c r="D416" s="91" t="s">
        <v>967</v>
      </c>
      <c r="E416" s="91" t="s">
        <v>691</v>
      </c>
      <c r="F416" s="91"/>
      <c r="G416" s="93" t="s">
        <v>692</v>
      </c>
      <c r="H416" s="94" t="n">
        <v>0.1627</v>
      </c>
      <c r="I416" s="95" t="n">
        <f aca="false">SUMIFS('ANALÍTICA AUXILIARES'!J:J,'ANALÍTICA AUXILIARES'!A:A,"Composição",'ANALÍTICA AUXILIARES'!B:B,$B416)</f>
        <v>31.4</v>
      </c>
      <c r="J416" s="95" t="n">
        <f aca="false">TRUNC(H416*I416,2)</f>
        <v>5.1</v>
      </c>
      <c r="L416" s="63" t="n">
        <f aca="false">IF(AND(A417&lt;&gt;"",A416=""),L415+1,L415)</f>
        <v>31</v>
      </c>
      <c r="M416" s="80" t="n">
        <f aca="false">IF(OR(A416="Insumo",A416="Composição Auxiliar"),J416,"")</f>
        <v>5.1</v>
      </c>
      <c r="N416" s="81" t="str">
        <f aca="false">IF(ISNUMBER(SEARCH("COM ENCARGOS COMPLEMENTARES",D416)),J416,"")</f>
        <v/>
      </c>
      <c r="O416" s="81" t="n">
        <f aca="false">IF(N416&lt;&gt;"","",M416)</f>
        <v>5.1</v>
      </c>
      <c r="P416" s="82" t="str">
        <f aca="false">IF(A416="Composição",A415,"")</f>
        <v/>
      </c>
      <c r="Q416" s="81" t="str">
        <f aca="false">IF(P416&lt;&gt;"",SUMIF(L416:L505,L416,N416:N505),"")</f>
        <v/>
      </c>
      <c r="R416" s="81" t="str">
        <f aca="false">IF(P416&lt;&gt;"",SUMIF(L416:L505,L416,O416:O505),"")</f>
        <v/>
      </c>
    </row>
    <row r="417" customFormat="false" ht="25.5" hidden="false" customHeight="true" outlineLevel="0" collapsed="false">
      <c r="A417" s="91" t="s">
        <v>668</v>
      </c>
      <c r="B417" s="92" t="s">
        <v>968</v>
      </c>
      <c r="C417" s="91" t="s">
        <v>664</v>
      </c>
      <c r="D417" s="91" t="s">
        <v>969</v>
      </c>
      <c r="E417" s="91" t="s">
        <v>691</v>
      </c>
      <c r="F417" s="91"/>
      <c r="G417" s="93" t="s">
        <v>699</v>
      </c>
      <c r="H417" s="94" t="n">
        <v>0.2003</v>
      </c>
      <c r="I417" s="95" t="n">
        <f aca="false">SUMIFS('ANALÍTICA AUXILIARES'!J:J,'ANALÍTICA AUXILIARES'!A:A,"Composição",'ANALÍTICA AUXILIARES'!B:B,$B417)</f>
        <v>28.41</v>
      </c>
      <c r="J417" s="95" t="n">
        <f aca="false">TRUNC(H417*I417,2)</f>
        <v>5.69</v>
      </c>
      <c r="L417" s="63" t="n">
        <f aca="false">IF(AND(A418&lt;&gt;"",A417=""),L416+1,L416)</f>
        <v>31</v>
      </c>
      <c r="M417" s="80" t="n">
        <f aca="false">IF(OR(A417="Insumo",A417="Composição Auxiliar"),J417,"")</f>
        <v>5.69</v>
      </c>
      <c r="N417" s="81" t="str">
        <f aca="false">IF(ISNUMBER(SEARCH("COM ENCARGOS COMPLEMENTARES",D417)),J417,"")</f>
        <v/>
      </c>
      <c r="O417" s="81" t="n">
        <f aca="false">IF(N417&lt;&gt;"","",M417)</f>
        <v>5.69</v>
      </c>
      <c r="P417" s="82" t="str">
        <f aca="false">IF(A417="Composição",A416,"")</f>
        <v/>
      </c>
      <c r="Q417" s="81" t="str">
        <f aca="false">IF(P417&lt;&gt;"",SUMIF(L417:L506,L417,N417:N506),"")</f>
        <v/>
      </c>
      <c r="R417" s="81" t="str">
        <f aca="false">IF(P417&lt;&gt;"",SUMIF(L417:L506,L417,O417:O506),"")</f>
        <v/>
      </c>
    </row>
    <row r="418" customFormat="false" ht="25.5" hidden="false" customHeight="true" outlineLevel="0" collapsed="false">
      <c r="A418" s="91" t="s">
        <v>668</v>
      </c>
      <c r="B418" s="92" t="s">
        <v>677</v>
      </c>
      <c r="C418" s="91" t="s">
        <v>664</v>
      </c>
      <c r="D418" s="91" t="s">
        <v>678</v>
      </c>
      <c r="E418" s="91" t="s">
        <v>671</v>
      </c>
      <c r="F418" s="91"/>
      <c r="G418" s="93" t="s">
        <v>672</v>
      </c>
      <c r="H418" s="94" t="n">
        <v>0.363</v>
      </c>
      <c r="I418" s="95" t="n">
        <f aca="false">SUMIFS('ANALÍTICA AUXILIARES'!J:J,'ANALÍTICA AUXILIARES'!A:A,"Composição",'ANALÍTICA AUXILIARES'!B:B,$B418)</f>
        <v>18.93</v>
      </c>
      <c r="J418" s="95" t="n">
        <f aca="false">TRUNC(H418*I418,2)</f>
        <v>6.87</v>
      </c>
      <c r="L418" s="63" t="n">
        <f aca="false">IF(AND(A419&lt;&gt;"",A418=""),L417+1,L417)</f>
        <v>31</v>
      </c>
      <c r="M418" s="80" t="n">
        <f aca="false">IF(OR(A418="Insumo",A418="Composição Auxiliar"),J418,"")</f>
        <v>6.87</v>
      </c>
      <c r="N418" s="81" t="n">
        <f aca="false">IF(ISNUMBER(SEARCH("COM ENCARGOS COMPLEMENTARES",D418)),J418,"")</f>
        <v>6.87</v>
      </c>
      <c r="O418" s="81" t="str">
        <f aca="false">IF(N418&lt;&gt;"","",M418)</f>
        <v/>
      </c>
      <c r="P418" s="82" t="str">
        <f aca="false">IF(A418="Composição",A417,"")</f>
        <v/>
      </c>
      <c r="Q418" s="81" t="str">
        <f aca="false">IF(P418&lt;&gt;"",SUMIF(L418:L507,L418,N418:N507),"")</f>
        <v/>
      </c>
      <c r="R418" s="81" t="str">
        <f aca="false">IF(P418&lt;&gt;"",SUMIF(L418:L507,L418,O418:O507),"")</f>
        <v/>
      </c>
    </row>
    <row r="419" customFormat="false" ht="14.25" hidden="false" customHeight="false" outlineLevel="0" collapsed="false">
      <c r="A419" s="102"/>
      <c r="B419" s="102"/>
      <c r="C419" s="102"/>
      <c r="D419" s="102"/>
      <c r="E419" s="102"/>
      <c r="F419" s="103"/>
      <c r="G419" s="102"/>
      <c r="H419" s="103"/>
      <c r="I419" s="102"/>
      <c r="J419" s="103"/>
      <c r="L419" s="63" t="n">
        <f aca="false">IF(AND(A420&lt;&gt;"",A419=""),L418+1,L418)</f>
        <v>31</v>
      </c>
      <c r="M419" s="80" t="str">
        <f aca="false">IF(OR(A419="Insumo",A419="Composição Auxiliar"),J419,"")</f>
        <v/>
      </c>
      <c r="N419" s="81" t="str">
        <f aca="false">IF(ISNUMBER(SEARCH("COM ENCARGOS COMPLEMENTARES",D419)),J419,"")</f>
        <v/>
      </c>
      <c r="O419" s="81" t="str">
        <f aca="false">IF(N419&lt;&gt;"","",M419)</f>
        <v/>
      </c>
      <c r="P419" s="82" t="str">
        <f aca="false">IF(A419="Composição",A418,"")</f>
        <v/>
      </c>
      <c r="Q419" s="81" t="str">
        <f aca="false">IF(P419&lt;&gt;"",SUMIF(L419:L508,L419,N419:N508),"")</f>
        <v/>
      </c>
      <c r="R419" s="81" t="str">
        <f aca="false">IF(P419&lt;&gt;"",SUMIF(L419:L508,L419,O419:O508),"")</f>
        <v/>
      </c>
    </row>
    <row r="420" customFormat="false" ht="14.25" hidden="false" customHeight="true" outlineLevel="0" collapsed="false">
      <c r="A420" s="102"/>
      <c r="B420" s="102"/>
      <c r="C420" s="102"/>
      <c r="D420" s="102"/>
      <c r="E420" s="102"/>
      <c r="F420" s="103"/>
      <c r="G420" s="102"/>
      <c r="H420" s="104" t="s">
        <v>684</v>
      </c>
      <c r="I420" s="104"/>
      <c r="J420" s="103" t="n">
        <f aca="false">TRUNC(SUMIF(L:L,$L420,M:M)*(1+$J$9),2)</f>
        <v>22.92</v>
      </c>
      <c r="L420" s="63" t="n">
        <f aca="false">IF(AND(A421&lt;&gt;"",A420=""),L419+1,L419)</f>
        <v>31</v>
      </c>
      <c r="M420" s="80" t="str">
        <f aca="false">IF(OR(A420="Insumo",A420="Composição Auxiliar"),J420,"")</f>
        <v/>
      </c>
      <c r="N420" s="81" t="str">
        <f aca="false">IF(ISNUMBER(SEARCH("COM ENCARGOS COMPLEMENTARES",D420)),J420,"")</f>
        <v/>
      </c>
      <c r="O420" s="81" t="str">
        <f aca="false">IF(N420&lt;&gt;"","",M420)</f>
        <v/>
      </c>
      <c r="P420" s="82" t="str">
        <f aca="false">IF(A420="Composição",A419,"")</f>
        <v/>
      </c>
      <c r="Q420" s="81" t="str">
        <f aca="false">IF(P420&lt;&gt;"",SUMIF(L420:L509,L420,N420:N509),"")</f>
        <v/>
      </c>
      <c r="R420" s="81" t="str">
        <f aca="false">IF(P420&lt;&gt;"",SUMIF(L420:L509,L420,O420:O509),"")</f>
        <v/>
      </c>
    </row>
    <row r="421" customFormat="false" ht="15" hidden="false" customHeight="false" outlineLevel="0" collapsed="false">
      <c r="A421" s="105"/>
      <c r="B421" s="105"/>
      <c r="C421" s="105"/>
      <c r="D421" s="105"/>
      <c r="E421" s="105"/>
      <c r="F421" s="105"/>
      <c r="G421" s="105" t="s">
        <v>685</v>
      </c>
      <c r="H421" s="106" t="s">
        <v>970</v>
      </c>
      <c r="I421" s="105" t="s">
        <v>687</v>
      </c>
      <c r="J421" s="107" t="n">
        <f aca="false">TRUNC(J420*H421,2)</f>
        <v>756.36</v>
      </c>
      <c r="L421" s="63" t="n">
        <f aca="false">IF(AND(A422&lt;&gt;"",A421=""),L420+1,L420)</f>
        <v>31</v>
      </c>
      <c r="M421" s="80" t="str">
        <f aca="false">IF(OR(A421="Insumo",A421="Composição Auxiliar"),J421,"")</f>
        <v/>
      </c>
      <c r="N421" s="81" t="str">
        <f aca="false">IF(ISNUMBER(SEARCH("COM ENCARGOS COMPLEMENTARES",D421)),J421,"")</f>
        <v/>
      </c>
      <c r="O421" s="81" t="str">
        <f aca="false">IF(N421&lt;&gt;"","",M421)</f>
        <v/>
      </c>
      <c r="P421" s="82" t="str">
        <f aca="false">IF(A421="Composição",A420,"")</f>
        <v/>
      </c>
      <c r="Q421" s="81" t="str">
        <f aca="false">IF(P421&lt;&gt;"",SUMIF(L421:L510,L421,N421:N510),"")</f>
        <v/>
      </c>
      <c r="R421" s="81" t="str">
        <f aca="false">IF(P421&lt;&gt;"",SUMIF(L421:L510,L421,O421:O510),"")</f>
        <v/>
      </c>
    </row>
    <row r="422" customFormat="false" ht="15" hidden="false" customHeight="false" outlineLevel="0" collapsed="false">
      <c r="A422" s="108"/>
      <c r="B422" s="108"/>
      <c r="C422" s="108"/>
      <c r="D422" s="108"/>
      <c r="E422" s="108"/>
      <c r="F422" s="108"/>
      <c r="G422" s="108"/>
      <c r="H422" s="108"/>
      <c r="I422" s="108"/>
      <c r="J422" s="108"/>
      <c r="L422" s="63" t="n">
        <f aca="false">IF(AND(A423&lt;&gt;"",A422=""),L421+1,L421)</f>
        <v>32</v>
      </c>
      <c r="M422" s="80" t="str">
        <f aca="false">IF(OR(A422="Insumo",A422="Composição Auxiliar"),J422,"")</f>
        <v/>
      </c>
      <c r="N422" s="81" t="str">
        <f aca="false">IF(ISNUMBER(SEARCH("COM ENCARGOS COMPLEMENTARES",D422)),J422,"")</f>
        <v/>
      </c>
      <c r="O422" s="81" t="str">
        <f aca="false">IF(N422&lt;&gt;"","",M422)</f>
        <v/>
      </c>
      <c r="P422" s="82" t="str">
        <f aca="false">IF(A422="Composição",A421,"")</f>
        <v/>
      </c>
      <c r="Q422" s="81" t="str">
        <f aca="false">IF(P422&lt;&gt;"",SUMIF(L422:L511,L422,N422:N511),"")</f>
        <v/>
      </c>
      <c r="R422" s="81" t="str">
        <f aca="false">IF(P422&lt;&gt;"",SUMIF(L422:L511,L422,O422:O511),"")</f>
        <v/>
      </c>
    </row>
    <row r="423" customFormat="false" ht="14.25" hidden="false" customHeight="false" outlineLevel="0" collapsed="false">
      <c r="A423" s="76" t="s">
        <v>116</v>
      </c>
      <c r="B423" s="76"/>
      <c r="C423" s="76"/>
      <c r="D423" s="76" t="s">
        <v>117</v>
      </c>
      <c r="E423" s="76"/>
      <c r="F423" s="76"/>
      <c r="G423" s="76"/>
      <c r="H423" s="77"/>
      <c r="I423" s="76"/>
      <c r="J423" s="78"/>
      <c r="L423" s="63" t="n">
        <f aca="false">IF(AND(A424&lt;&gt;"",A423=""),L422+1,L422)</f>
        <v>32</v>
      </c>
      <c r="M423" s="80" t="str">
        <f aca="false">IF(OR(A423="Insumo",A423="Composição Auxiliar"),J423,"")</f>
        <v/>
      </c>
      <c r="N423" s="81" t="str">
        <f aca="false">IF(ISNUMBER(SEARCH("COM ENCARGOS COMPLEMENTARES",D423)),J423,"")</f>
        <v/>
      </c>
      <c r="O423" s="81" t="str">
        <f aca="false">IF(N423&lt;&gt;"","",M423)</f>
        <v/>
      </c>
      <c r="P423" s="82" t="str">
        <f aca="false">IF(A423="Composição",A422,"")</f>
        <v/>
      </c>
      <c r="Q423" s="81" t="str">
        <f aca="false">IF(P423&lt;&gt;"",SUMIF(L423:L512,L423,N423:N512),"")</f>
        <v/>
      </c>
      <c r="R423" s="81" t="str">
        <f aca="false">IF(P423&lt;&gt;"",SUMIF(L423:L512,L423,O423:O512),"")</f>
        <v/>
      </c>
    </row>
    <row r="424" customFormat="false" ht="15" hidden="false" customHeight="true" outlineLevel="0" collapsed="false">
      <c r="A424" s="83" t="s">
        <v>118</v>
      </c>
      <c r="B424" s="84" t="s">
        <v>655</v>
      </c>
      <c r="C424" s="83" t="s">
        <v>656</v>
      </c>
      <c r="D424" s="83" t="s">
        <v>657</v>
      </c>
      <c r="E424" s="83" t="s">
        <v>658</v>
      </c>
      <c r="F424" s="83"/>
      <c r="G424" s="85" t="s">
        <v>659</v>
      </c>
      <c r="H424" s="84" t="s">
        <v>660</v>
      </c>
      <c r="I424" s="84" t="s">
        <v>661</v>
      </c>
      <c r="J424" s="84" t="s">
        <v>662</v>
      </c>
      <c r="L424" s="63" t="n">
        <f aca="false">IF(AND(A425&lt;&gt;"",A424=""),L423+1,L423)</f>
        <v>32</v>
      </c>
      <c r="M424" s="80" t="str">
        <f aca="false">IF(OR(A424="Insumo",A424="Composição Auxiliar"),J424,"")</f>
        <v/>
      </c>
      <c r="N424" s="81" t="str">
        <f aca="false">IF(ISNUMBER(SEARCH("COM ENCARGOS COMPLEMENTARES",D424)),J424,"")</f>
        <v/>
      </c>
      <c r="O424" s="81" t="str">
        <f aca="false">IF(N424&lt;&gt;"","",M424)</f>
        <v/>
      </c>
      <c r="P424" s="82" t="str">
        <f aca="false">IF(A424="Composição",A423,"")</f>
        <v/>
      </c>
      <c r="Q424" s="81" t="str">
        <f aca="false">IF(P424&lt;&gt;"",SUMIF(L424:L513,L424,N424:N513),"")</f>
        <v/>
      </c>
      <c r="R424" s="81" t="str">
        <f aca="false">IF(P424&lt;&gt;"",SUMIF(L424:L513,L424,O424:O513),"")</f>
        <v/>
      </c>
    </row>
    <row r="425" customFormat="false" ht="25.5" hidden="false" customHeight="true" outlineLevel="0" collapsed="false">
      <c r="A425" s="86" t="s">
        <v>663</v>
      </c>
      <c r="B425" s="87" t="s">
        <v>119</v>
      </c>
      <c r="C425" s="86" t="s">
        <v>664</v>
      </c>
      <c r="D425" s="86" t="s">
        <v>971</v>
      </c>
      <c r="E425" s="86" t="s">
        <v>731</v>
      </c>
      <c r="F425" s="86"/>
      <c r="G425" s="88" t="s">
        <v>676</v>
      </c>
      <c r="H425" s="89" t="n">
        <v>1</v>
      </c>
      <c r="I425" s="90" t="n">
        <f aca="false">SUMIF(L:L,$L425,M:M)</f>
        <v>85.94</v>
      </c>
      <c r="J425" s="90" t="n">
        <f aca="false">TRUNC(H425*I425,2)</f>
        <v>85.94</v>
      </c>
      <c r="L425" s="63" t="n">
        <f aca="false">IF(AND(A426&lt;&gt;"",A425=""),L424+1,L424)</f>
        <v>32</v>
      </c>
      <c r="M425" s="80" t="str">
        <f aca="false">IF(OR(A425="Insumo",A425="Composição Auxiliar"),J425,"")</f>
        <v/>
      </c>
      <c r="N425" s="81" t="str">
        <f aca="false">IF(ISNUMBER(SEARCH("COM ENCARGOS COMPLEMENTARES",D425)),J425,"")</f>
        <v/>
      </c>
      <c r="O425" s="81" t="str">
        <f aca="false">IF(N425&lt;&gt;"","",M425)</f>
        <v/>
      </c>
      <c r="P425" s="82" t="str">
        <f aca="false">IF(A425="Composição",A424,"")</f>
        <v> 4.2.1 </v>
      </c>
      <c r="Q425" s="81" t="n">
        <f aca="false">IF(P425&lt;&gt;"",SUMIF(L425:L514,L425,N425:N514),"")</f>
        <v>85.94</v>
      </c>
      <c r="R425" s="81" t="n">
        <f aca="false">IF(P425&lt;&gt;"",SUMIF(L425:L514,L425,O425:O514),"")</f>
        <v>0</v>
      </c>
    </row>
    <row r="426" customFormat="false" ht="25.5" hidden="false" customHeight="true" outlineLevel="0" collapsed="false">
      <c r="A426" s="91" t="s">
        <v>668</v>
      </c>
      <c r="B426" s="92" t="s">
        <v>819</v>
      </c>
      <c r="C426" s="91" t="s">
        <v>664</v>
      </c>
      <c r="D426" s="91" t="s">
        <v>820</v>
      </c>
      <c r="E426" s="91" t="s">
        <v>671</v>
      </c>
      <c r="F426" s="91"/>
      <c r="G426" s="93" t="s">
        <v>672</v>
      </c>
      <c r="H426" s="94" t="n">
        <v>1.189</v>
      </c>
      <c r="I426" s="95" t="n">
        <f aca="false">SUMIFS('ANALÍTICA AUXILIARES'!J:J,'ANALÍTICA AUXILIARES'!A:A,"Composição",'ANALÍTICA AUXILIARES'!B:B,$B426)</f>
        <v>23.68</v>
      </c>
      <c r="J426" s="95" t="n">
        <f aca="false">TRUNC(H426*I426,2)</f>
        <v>28.15</v>
      </c>
      <c r="L426" s="63" t="n">
        <f aca="false">IF(AND(A427&lt;&gt;"",A426=""),L425+1,L425)</f>
        <v>32</v>
      </c>
      <c r="M426" s="80" t="n">
        <f aca="false">IF(OR(A426="Insumo",A426="Composição Auxiliar"),J426,"")</f>
        <v>28.15</v>
      </c>
      <c r="N426" s="81" t="n">
        <f aca="false">IF(ISNUMBER(SEARCH("COM ENCARGOS COMPLEMENTARES",D426)),J426,"")</f>
        <v>28.15</v>
      </c>
      <c r="O426" s="81" t="str">
        <f aca="false">IF(N426&lt;&gt;"","",M426)</f>
        <v/>
      </c>
      <c r="P426" s="82" t="str">
        <f aca="false">IF(A426="Composição",A425,"")</f>
        <v/>
      </c>
      <c r="Q426" s="81" t="str">
        <f aca="false">IF(P426&lt;&gt;"",SUMIF(L426:L515,L426,N426:N515),"")</f>
        <v/>
      </c>
      <c r="R426" s="81" t="str">
        <f aca="false">IF(P426&lt;&gt;"",SUMIF(L426:L515,L426,O426:O515),"")</f>
        <v/>
      </c>
    </row>
    <row r="427" customFormat="false" ht="25.5" hidden="false" customHeight="true" outlineLevel="0" collapsed="false">
      <c r="A427" s="91" t="s">
        <v>668</v>
      </c>
      <c r="B427" s="92" t="s">
        <v>677</v>
      </c>
      <c r="C427" s="91" t="s">
        <v>664</v>
      </c>
      <c r="D427" s="91" t="s">
        <v>678</v>
      </c>
      <c r="E427" s="91" t="s">
        <v>671</v>
      </c>
      <c r="F427" s="91"/>
      <c r="G427" s="93" t="s">
        <v>672</v>
      </c>
      <c r="H427" s="94" t="n">
        <v>3.053</v>
      </c>
      <c r="I427" s="95" t="n">
        <f aca="false">SUMIFS('ANALÍTICA AUXILIARES'!J:J,'ANALÍTICA AUXILIARES'!A:A,"Composição",'ANALÍTICA AUXILIARES'!B:B,$B427)</f>
        <v>18.93</v>
      </c>
      <c r="J427" s="95" t="n">
        <f aca="false">TRUNC(H427*I427,2)</f>
        <v>57.79</v>
      </c>
      <c r="L427" s="63" t="n">
        <f aca="false">IF(AND(A428&lt;&gt;"",A427=""),L426+1,L426)</f>
        <v>32</v>
      </c>
      <c r="M427" s="80" t="n">
        <f aca="false">IF(OR(A427="Insumo",A427="Composição Auxiliar"),J427,"")</f>
        <v>57.79</v>
      </c>
      <c r="N427" s="81" t="n">
        <f aca="false">IF(ISNUMBER(SEARCH("COM ENCARGOS COMPLEMENTARES",D427)),J427,"")</f>
        <v>57.79</v>
      </c>
      <c r="O427" s="81" t="str">
        <f aca="false">IF(N427&lt;&gt;"","",M427)</f>
        <v/>
      </c>
      <c r="P427" s="82" t="str">
        <f aca="false">IF(A427="Composição",A426,"")</f>
        <v/>
      </c>
      <c r="Q427" s="81" t="str">
        <f aca="false">IF(P427&lt;&gt;"",SUMIF(L427:L516,L427,N427:N516),"")</f>
        <v/>
      </c>
      <c r="R427" s="81" t="str">
        <f aca="false">IF(P427&lt;&gt;"",SUMIF(L427:L516,L427,O427:O516),"")</f>
        <v/>
      </c>
    </row>
    <row r="428" customFormat="false" ht="14.25" hidden="false" customHeight="false" outlineLevel="0" collapsed="false">
      <c r="A428" s="102"/>
      <c r="B428" s="102"/>
      <c r="C428" s="102"/>
      <c r="D428" s="102"/>
      <c r="E428" s="102"/>
      <c r="F428" s="103"/>
      <c r="G428" s="102"/>
      <c r="H428" s="103"/>
      <c r="I428" s="102"/>
      <c r="J428" s="103"/>
      <c r="L428" s="63" t="n">
        <f aca="false">IF(AND(A429&lt;&gt;"",A428=""),L427+1,L427)</f>
        <v>32</v>
      </c>
      <c r="M428" s="80" t="str">
        <f aca="false">IF(OR(A428="Insumo",A428="Composição Auxiliar"),J428,"")</f>
        <v/>
      </c>
      <c r="N428" s="81" t="str">
        <f aca="false">IF(ISNUMBER(SEARCH("COM ENCARGOS COMPLEMENTARES",D428)),J428,"")</f>
        <v/>
      </c>
      <c r="O428" s="81" t="str">
        <f aca="false">IF(N428&lt;&gt;"","",M428)</f>
        <v/>
      </c>
      <c r="P428" s="82" t="str">
        <f aca="false">IF(A428="Composição",A427,"")</f>
        <v/>
      </c>
      <c r="Q428" s="81" t="str">
        <f aca="false">IF(P428&lt;&gt;"",SUMIF(L428:L517,L428,N428:N517),"")</f>
        <v/>
      </c>
      <c r="R428" s="81" t="str">
        <f aca="false">IF(P428&lt;&gt;"",SUMIF(L428:L517,L428,O428:O517),"")</f>
        <v/>
      </c>
    </row>
    <row r="429" customFormat="false" ht="14.25" hidden="false" customHeight="true" outlineLevel="0" collapsed="false">
      <c r="A429" s="102"/>
      <c r="B429" s="102"/>
      <c r="C429" s="102"/>
      <c r="D429" s="102"/>
      <c r="E429" s="102"/>
      <c r="F429" s="103"/>
      <c r="G429" s="102"/>
      <c r="H429" s="104" t="s">
        <v>684</v>
      </c>
      <c r="I429" s="104"/>
      <c r="J429" s="103" t="n">
        <f aca="false">TRUNC(SUMIF(L:L,$L429,M:M)*(1+$J$9),2)</f>
        <v>111.54</v>
      </c>
      <c r="L429" s="63" t="n">
        <f aca="false">IF(AND(A430&lt;&gt;"",A429=""),L428+1,L428)</f>
        <v>32</v>
      </c>
      <c r="M429" s="80" t="str">
        <f aca="false">IF(OR(A429="Insumo",A429="Composição Auxiliar"),J429,"")</f>
        <v/>
      </c>
      <c r="N429" s="81" t="str">
        <f aca="false">IF(ISNUMBER(SEARCH("COM ENCARGOS COMPLEMENTARES",D429)),J429,"")</f>
        <v/>
      </c>
      <c r="O429" s="81" t="str">
        <f aca="false">IF(N429&lt;&gt;"","",M429)</f>
        <v/>
      </c>
      <c r="P429" s="82" t="str">
        <f aca="false">IF(A429="Composição",A428,"")</f>
        <v/>
      </c>
      <c r="Q429" s="81" t="str">
        <f aca="false">IF(P429&lt;&gt;"",SUMIF(L429:L518,L429,N429:N518),"")</f>
        <v/>
      </c>
      <c r="R429" s="81" t="str">
        <f aca="false">IF(P429&lt;&gt;"",SUMIF(L429:L518,L429,O429:O518),"")</f>
        <v/>
      </c>
    </row>
    <row r="430" customFormat="false" ht="15" hidden="false" customHeight="false" outlineLevel="0" collapsed="false">
      <c r="A430" s="105"/>
      <c r="B430" s="105"/>
      <c r="C430" s="105"/>
      <c r="D430" s="105"/>
      <c r="E430" s="105"/>
      <c r="F430" s="105"/>
      <c r="G430" s="105" t="s">
        <v>685</v>
      </c>
      <c r="H430" s="106" t="s">
        <v>972</v>
      </c>
      <c r="I430" s="105" t="s">
        <v>687</v>
      </c>
      <c r="J430" s="107" t="n">
        <f aca="false">TRUNC(J429*H430,2)</f>
        <v>1987.64</v>
      </c>
      <c r="L430" s="63" t="n">
        <f aca="false">IF(AND(A431&lt;&gt;"",A430=""),L429+1,L429)</f>
        <v>32</v>
      </c>
      <c r="M430" s="80" t="str">
        <f aca="false">IF(OR(A430="Insumo",A430="Composição Auxiliar"),J430,"")</f>
        <v/>
      </c>
      <c r="N430" s="81" t="str">
        <f aca="false">IF(ISNUMBER(SEARCH("COM ENCARGOS COMPLEMENTARES",D430)),J430,"")</f>
        <v/>
      </c>
      <c r="O430" s="81" t="str">
        <f aca="false">IF(N430&lt;&gt;"","",M430)</f>
        <v/>
      </c>
      <c r="P430" s="82" t="str">
        <f aca="false">IF(A430="Composição",A429,"")</f>
        <v/>
      </c>
      <c r="Q430" s="81" t="str">
        <f aca="false">IF(P430&lt;&gt;"",SUMIF(L430:L519,L430,N430:N519),"")</f>
        <v/>
      </c>
      <c r="R430" s="81" t="str">
        <f aca="false">IF(P430&lt;&gt;"",SUMIF(L430:L519,L430,O430:O519),"")</f>
        <v/>
      </c>
    </row>
    <row r="431" customFormat="false" ht="15" hidden="false" customHeight="false" outlineLevel="0" collapsed="false">
      <c r="A431" s="108"/>
      <c r="B431" s="108"/>
      <c r="C431" s="108"/>
      <c r="D431" s="108"/>
      <c r="E431" s="108"/>
      <c r="F431" s="108"/>
      <c r="G431" s="108"/>
      <c r="H431" s="108"/>
      <c r="I431" s="108"/>
      <c r="J431" s="108"/>
      <c r="L431" s="63" t="n">
        <f aca="false">IF(AND(A432&lt;&gt;"",A431=""),L430+1,L430)</f>
        <v>33</v>
      </c>
      <c r="M431" s="80" t="str">
        <f aca="false">IF(OR(A431="Insumo",A431="Composição Auxiliar"),J431,"")</f>
        <v/>
      </c>
      <c r="N431" s="81" t="str">
        <f aca="false">IF(ISNUMBER(SEARCH("COM ENCARGOS COMPLEMENTARES",D431)),J431,"")</f>
        <v/>
      </c>
      <c r="O431" s="81" t="str">
        <f aca="false">IF(N431&lt;&gt;"","",M431)</f>
        <v/>
      </c>
      <c r="P431" s="82" t="str">
        <f aca="false">IF(A431="Composição",A430,"")</f>
        <v/>
      </c>
      <c r="Q431" s="81" t="str">
        <f aca="false">IF(P431&lt;&gt;"",SUMIF(L431:L520,L431,N431:N520),"")</f>
        <v/>
      </c>
      <c r="R431" s="81" t="str">
        <f aca="false">IF(P431&lt;&gt;"",SUMIF(L431:L520,L431,O431:O520),"")</f>
        <v/>
      </c>
    </row>
    <row r="432" customFormat="false" ht="15" hidden="false" customHeight="true" outlineLevel="0" collapsed="false">
      <c r="A432" s="83" t="s">
        <v>120</v>
      </c>
      <c r="B432" s="84" t="s">
        <v>655</v>
      </c>
      <c r="C432" s="83" t="s">
        <v>656</v>
      </c>
      <c r="D432" s="83" t="s">
        <v>657</v>
      </c>
      <c r="E432" s="83" t="s">
        <v>658</v>
      </c>
      <c r="F432" s="83"/>
      <c r="G432" s="85" t="s">
        <v>659</v>
      </c>
      <c r="H432" s="84" t="s">
        <v>660</v>
      </c>
      <c r="I432" s="84" t="s">
        <v>661</v>
      </c>
      <c r="J432" s="84" t="s">
        <v>662</v>
      </c>
      <c r="L432" s="63" t="n">
        <f aca="false">IF(AND(A433&lt;&gt;"",A432=""),L431+1,L431)</f>
        <v>33</v>
      </c>
      <c r="M432" s="80" t="str">
        <f aca="false">IF(OR(A432="Insumo",A432="Composição Auxiliar"),J432,"")</f>
        <v/>
      </c>
      <c r="N432" s="81" t="str">
        <f aca="false">IF(ISNUMBER(SEARCH("COM ENCARGOS COMPLEMENTARES",D432)),J432,"")</f>
        <v/>
      </c>
      <c r="O432" s="81" t="str">
        <f aca="false">IF(N432&lt;&gt;"","",M432)</f>
        <v/>
      </c>
      <c r="P432" s="82" t="str">
        <f aca="false">IF(A432="Composição",A431,"")</f>
        <v/>
      </c>
      <c r="Q432" s="81" t="str">
        <f aca="false">IF(P432&lt;&gt;"",SUMIF(L432:L521,L432,N432:N521),"")</f>
        <v/>
      </c>
      <c r="R432" s="81" t="str">
        <f aca="false">IF(P432&lt;&gt;"",SUMIF(L432:L521,L432,O432:O521),"")</f>
        <v/>
      </c>
    </row>
    <row r="433" customFormat="false" ht="25.5" hidden="false" customHeight="true" outlineLevel="0" collapsed="false">
      <c r="A433" s="86" t="s">
        <v>663</v>
      </c>
      <c r="B433" s="87" t="s">
        <v>121</v>
      </c>
      <c r="C433" s="86" t="s">
        <v>664</v>
      </c>
      <c r="D433" s="86" t="s">
        <v>973</v>
      </c>
      <c r="E433" s="86" t="s">
        <v>731</v>
      </c>
      <c r="F433" s="86"/>
      <c r="G433" s="88" t="s">
        <v>676</v>
      </c>
      <c r="H433" s="89" t="n">
        <v>1</v>
      </c>
      <c r="I433" s="90" t="n">
        <f aca="false">SUMIF(L:L,$L433,M:M)</f>
        <v>30.35</v>
      </c>
      <c r="J433" s="90" t="n">
        <f aca="false">TRUNC(H433*I433,2)</f>
        <v>30.35</v>
      </c>
      <c r="L433" s="63" t="n">
        <f aca="false">IF(AND(A434&lt;&gt;"",A433=""),L432+1,L432)</f>
        <v>33</v>
      </c>
      <c r="M433" s="80" t="str">
        <f aca="false">IF(OR(A433="Insumo",A433="Composição Auxiliar"),J433,"")</f>
        <v/>
      </c>
      <c r="N433" s="81" t="str">
        <f aca="false">IF(ISNUMBER(SEARCH("COM ENCARGOS COMPLEMENTARES",D433)),J433,"")</f>
        <v/>
      </c>
      <c r="O433" s="81" t="str">
        <f aca="false">IF(N433&lt;&gt;"","",M433)</f>
        <v/>
      </c>
      <c r="P433" s="82" t="str">
        <f aca="false">IF(A433="Composição",A432,"")</f>
        <v> 4.2.2 </v>
      </c>
      <c r="Q433" s="81" t="n">
        <f aca="false">IF(P433&lt;&gt;"",SUMIF(L433:L522,L433,N433:N522),"")</f>
        <v>12.3</v>
      </c>
      <c r="R433" s="81" t="n">
        <f aca="false">IF(P433&lt;&gt;"",SUMIF(L433:L522,L433,O433:O522),"")</f>
        <v>18.05</v>
      </c>
    </row>
    <row r="434" customFormat="false" ht="25.5" hidden="false" customHeight="true" outlineLevel="0" collapsed="false">
      <c r="A434" s="91" t="s">
        <v>668</v>
      </c>
      <c r="B434" s="92" t="s">
        <v>895</v>
      </c>
      <c r="C434" s="91" t="s">
        <v>664</v>
      </c>
      <c r="D434" s="91" t="s">
        <v>896</v>
      </c>
      <c r="E434" s="91" t="s">
        <v>691</v>
      </c>
      <c r="F434" s="91"/>
      <c r="G434" s="93" t="s">
        <v>699</v>
      </c>
      <c r="H434" s="94" t="n">
        <v>0.254</v>
      </c>
      <c r="I434" s="95" t="n">
        <f aca="false">SUMIFS('ANALÍTICA AUXILIARES'!J:J,'ANALÍTICA AUXILIARES'!A:A,"Composição",'ANALÍTICA AUXILIARES'!B:B,$B434)</f>
        <v>27.05</v>
      </c>
      <c r="J434" s="95" t="n">
        <f aca="false">TRUNC(H434*I434,2)</f>
        <v>6.87</v>
      </c>
      <c r="L434" s="63" t="n">
        <f aca="false">IF(AND(A435&lt;&gt;"",A434=""),L433+1,L433)</f>
        <v>33</v>
      </c>
      <c r="M434" s="80" t="n">
        <f aca="false">IF(OR(A434="Insumo",A434="Composição Auxiliar"),J434,"")</f>
        <v>6.87</v>
      </c>
      <c r="N434" s="81" t="str">
        <f aca="false">IF(ISNUMBER(SEARCH("COM ENCARGOS COMPLEMENTARES",D434)),J434,"")</f>
        <v/>
      </c>
      <c r="O434" s="81" t="n">
        <f aca="false">IF(N434&lt;&gt;"","",M434)</f>
        <v>6.87</v>
      </c>
      <c r="P434" s="82" t="str">
        <f aca="false">IF(A434="Composição",A433,"")</f>
        <v/>
      </c>
      <c r="Q434" s="81" t="str">
        <f aca="false">IF(P434&lt;&gt;"",SUMIF(L434:L523,L434,N434:N523),"")</f>
        <v/>
      </c>
      <c r="R434" s="81" t="str">
        <f aca="false">IF(P434&lt;&gt;"",SUMIF(L434:L523,L434,O434:O523),"")</f>
        <v/>
      </c>
    </row>
    <row r="435" customFormat="false" ht="25.5" hidden="false" customHeight="true" outlineLevel="0" collapsed="false">
      <c r="A435" s="91" t="s">
        <v>668</v>
      </c>
      <c r="B435" s="92" t="s">
        <v>901</v>
      </c>
      <c r="C435" s="91" t="s">
        <v>664</v>
      </c>
      <c r="D435" s="91" t="s">
        <v>902</v>
      </c>
      <c r="E435" s="91" t="s">
        <v>691</v>
      </c>
      <c r="F435" s="91"/>
      <c r="G435" s="93" t="s">
        <v>692</v>
      </c>
      <c r="H435" s="94" t="n">
        <v>0.274</v>
      </c>
      <c r="I435" s="95" t="n">
        <f aca="false">SUMIFS('ANALÍTICA AUXILIARES'!J:J,'ANALÍTICA AUXILIARES'!A:A,"Composição",'ANALÍTICA AUXILIARES'!B:B,$B435)</f>
        <v>33.4</v>
      </c>
      <c r="J435" s="95" t="n">
        <f aca="false">TRUNC(H435*I435,2)</f>
        <v>9.15</v>
      </c>
      <c r="L435" s="63" t="n">
        <f aca="false">IF(AND(A436&lt;&gt;"",A435=""),L434+1,L434)</f>
        <v>33</v>
      </c>
      <c r="M435" s="80" t="n">
        <f aca="false">IF(OR(A435="Insumo",A435="Composição Auxiliar"),J435,"")</f>
        <v>9.15</v>
      </c>
      <c r="N435" s="81" t="str">
        <f aca="false">IF(ISNUMBER(SEARCH("COM ENCARGOS COMPLEMENTARES",D435)),J435,"")</f>
        <v/>
      </c>
      <c r="O435" s="81" t="n">
        <f aca="false">IF(N435&lt;&gt;"","",M435)</f>
        <v>9.15</v>
      </c>
      <c r="P435" s="82" t="str">
        <f aca="false">IF(A435="Composição",A434,"")</f>
        <v/>
      </c>
      <c r="Q435" s="81" t="str">
        <f aca="false">IF(P435&lt;&gt;"",SUMIF(L435:L524,L435,N435:N524),"")</f>
        <v/>
      </c>
      <c r="R435" s="81" t="str">
        <f aca="false">IF(P435&lt;&gt;"",SUMIF(L435:L524,L435,O435:O524),"")</f>
        <v/>
      </c>
    </row>
    <row r="436" customFormat="false" ht="25.5" hidden="false" customHeight="true" outlineLevel="0" collapsed="false">
      <c r="A436" s="91" t="s">
        <v>668</v>
      </c>
      <c r="B436" s="92" t="s">
        <v>677</v>
      </c>
      <c r="C436" s="91" t="s">
        <v>664</v>
      </c>
      <c r="D436" s="91" t="s">
        <v>678</v>
      </c>
      <c r="E436" s="91" t="s">
        <v>671</v>
      </c>
      <c r="F436" s="91"/>
      <c r="G436" s="93" t="s">
        <v>672</v>
      </c>
      <c r="H436" s="94" t="n">
        <v>0.65</v>
      </c>
      <c r="I436" s="95" t="n">
        <f aca="false">SUMIFS('ANALÍTICA AUXILIARES'!J:J,'ANALÍTICA AUXILIARES'!A:A,"Composição",'ANALÍTICA AUXILIARES'!B:B,$B436)</f>
        <v>18.93</v>
      </c>
      <c r="J436" s="95" t="n">
        <f aca="false">TRUNC(H436*I436,2)</f>
        <v>12.3</v>
      </c>
      <c r="L436" s="63" t="n">
        <f aca="false">IF(AND(A437&lt;&gt;"",A436=""),L435+1,L435)</f>
        <v>33</v>
      </c>
      <c r="M436" s="80" t="n">
        <f aca="false">IF(OR(A436="Insumo",A436="Composição Auxiliar"),J436,"")</f>
        <v>12.3</v>
      </c>
      <c r="N436" s="81" t="n">
        <f aca="false">IF(ISNUMBER(SEARCH("COM ENCARGOS COMPLEMENTARES",D436)),J436,"")</f>
        <v>12.3</v>
      </c>
      <c r="O436" s="81" t="str">
        <f aca="false">IF(N436&lt;&gt;"","",M436)</f>
        <v/>
      </c>
      <c r="P436" s="82" t="str">
        <f aca="false">IF(A436="Composição",A435,"")</f>
        <v/>
      </c>
      <c r="Q436" s="81" t="str">
        <f aca="false">IF(P436&lt;&gt;"",SUMIF(L436:L525,L436,N436:N525),"")</f>
        <v/>
      </c>
      <c r="R436" s="81" t="str">
        <f aca="false">IF(P436&lt;&gt;"",SUMIF(L436:L525,L436,O436:O525),"")</f>
        <v/>
      </c>
    </row>
    <row r="437" customFormat="false" ht="25.5" hidden="false" customHeight="true" outlineLevel="0" collapsed="false">
      <c r="A437" s="91" t="s">
        <v>668</v>
      </c>
      <c r="B437" s="92" t="s">
        <v>974</v>
      </c>
      <c r="C437" s="91" t="s">
        <v>664</v>
      </c>
      <c r="D437" s="91" t="s">
        <v>975</v>
      </c>
      <c r="E437" s="91" t="s">
        <v>731</v>
      </c>
      <c r="F437" s="91"/>
      <c r="G437" s="93" t="s">
        <v>676</v>
      </c>
      <c r="H437" s="94" t="n">
        <v>1</v>
      </c>
      <c r="I437" s="95" t="n">
        <f aca="false">SUMIFS('ANALÍTICA AUXILIARES'!J:J,'ANALÍTICA AUXILIARES'!A:A,"Composição",'ANALÍTICA AUXILIARES'!B:B,$B437)</f>
        <v>2.03</v>
      </c>
      <c r="J437" s="95" t="n">
        <f aca="false">TRUNC(H437*I437,2)</f>
        <v>2.03</v>
      </c>
      <c r="L437" s="63" t="n">
        <f aca="false">IF(AND(A438&lt;&gt;"",A437=""),L436+1,L436)</f>
        <v>33</v>
      </c>
      <c r="M437" s="80" t="n">
        <f aca="false">IF(OR(A437="Insumo",A437="Composição Auxiliar"),J437,"")</f>
        <v>2.03</v>
      </c>
      <c r="N437" s="81" t="str">
        <f aca="false">IF(ISNUMBER(SEARCH("COM ENCARGOS COMPLEMENTARES",D437)),J437,"")</f>
        <v/>
      </c>
      <c r="O437" s="81" t="n">
        <f aca="false">IF(N437&lt;&gt;"","",M437)</f>
        <v>2.03</v>
      </c>
      <c r="P437" s="82" t="str">
        <f aca="false">IF(A437="Composição",A436,"")</f>
        <v/>
      </c>
      <c r="Q437" s="81" t="str">
        <f aca="false">IF(P437&lt;&gt;"",SUMIF(L437:L526,L437,N437:N526),"")</f>
        <v/>
      </c>
      <c r="R437" s="81" t="str">
        <f aca="false">IF(P437&lt;&gt;"",SUMIF(L437:L526,L437,O437:O526),"")</f>
        <v/>
      </c>
    </row>
    <row r="438" customFormat="false" ht="14.25" hidden="false" customHeight="false" outlineLevel="0" collapsed="false">
      <c r="A438" s="102"/>
      <c r="B438" s="102"/>
      <c r="C438" s="102"/>
      <c r="D438" s="102"/>
      <c r="E438" s="102"/>
      <c r="F438" s="103"/>
      <c r="G438" s="102"/>
      <c r="H438" s="103"/>
      <c r="I438" s="102"/>
      <c r="J438" s="103"/>
      <c r="L438" s="63" t="n">
        <f aca="false">IF(AND(A439&lt;&gt;"",A438=""),L437+1,L437)</f>
        <v>33</v>
      </c>
      <c r="M438" s="80" t="str">
        <f aca="false">IF(OR(A438="Insumo",A438="Composição Auxiliar"),J438,"")</f>
        <v/>
      </c>
      <c r="N438" s="81" t="str">
        <f aca="false">IF(ISNUMBER(SEARCH("COM ENCARGOS COMPLEMENTARES",D438)),J438,"")</f>
        <v/>
      </c>
      <c r="O438" s="81" t="str">
        <f aca="false">IF(N438&lt;&gt;"","",M438)</f>
        <v/>
      </c>
      <c r="P438" s="82" t="str">
        <f aca="false">IF(A438="Composição",A437,"")</f>
        <v/>
      </c>
      <c r="Q438" s="81" t="str">
        <f aca="false">IF(P438&lt;&gt;"",SUMIF(L438:L527,L438,N438:N527),"")</f>
        <v/>
      </c>
      <c r="R438" s="81" t="str">
        <f aca="false">IF(P438&lt;&gt;"",SUMIF(L438:L527,L438,O438:O527),"")</f>
        <v/>
      </c>
    </row>
    <row r="439" customFormat="false" ht="14.25" hidden="false" customHeight="true" outlineLevel="0" collapsed="false">
      <c r="A439" s="102"/>
      <c r="B439" s="102"/>
      <c r="C439" s="102"/>
      <c r="D439" s="102"/>
      <c r="E439" s="102"/>
      <c r="F439" s="103"/>
      <c r="G439" s="102"/>
      <c r="H439" s="104" t="s">
        <v>684</v>
      </c>
      <c r="I439" s="104"/>
      <c r="J439" s="103" t="n">
        <f aca="false">TRUNC(SUMIF(L:L,$L439,M:M)*(1+$J$9),2)</f>
        <v>39.39</v>
      </c>
      <c r="L439" s="63" t="n">
        <f aca="false">IF(AND(A440&lt;&gt;"",A439=""),L438+1,L438)</f>
        <v>33</v>
      </c>
      <c r="M439" s="80" t="str">
        <f aca="false">IF(OR(A439="Insumo",A439="Composição Auxiliar"),J439,"")</f>
        <v/>
      </c>
      <c r="N439" s="81" t="str">
        <f aca="false">IF(ISNUMBER(SEARCH("COM ENCARGOS COMPLEMENTARES",D439)),J439,"")</f>
        <v/>
      </c>
      <c r="O439" s="81" t="str">
        <f aca="false">IF(N439&lt;&gt;"","",M439)</f>
        <v/>
      </c>
      <c r="P439" s="82" t="str">
        <f aca="false">IF(A439="Composição",A438,"")</f>
        <v/>
      </c>
      <c r="Q439" s="81" t="str">
        <f aca="false">IF(P439&lt;&gt;"",SUMIF(L439:L528,L439,N439:N528),"")</f>
        <v/>
      </c>
      <c r="R439" s="81" t="str">
        <f aca="false">IF(P439&lt;&gt;"",SUMIF(L439:L528,L439,O439:O528),"")</f>
        <v/>
      </c>
    </row>
    <row r="440" customFormat="false" ht="15" hidden="false" customHeight="false" outlineLevel="0" collapsed="false">
      <c r="A440" s="105"/>
      <c r="B440" s="105"/>
      <c r="C440" s="105"/>
      <c r="D440" s="105"/>
      <c r="E440" s="105"/>
      <c r="F440" s="105"/>
      <c r="G440" s="105" t="s">
        <v>685</v>
      </c>
      <c r="H440" s="106" t="s">
        <v>976</v>
      </c>
      <c r="I440" s="105" t="s">
        <v>687</v>
      </c>
      <c r="J440" s="107" t="n">
        <f aca="false">TRUNC(J439*H440,2)</f>
        <v>467.95</v>
      </c>
      <c r="L440" s="63" t="n">
        <f aca="false">IF(AND(A441&lt;&gt;"",A440=""),L439+1,L439)</f>
        <v>33</v>
      </c>
      <c r="M440" s="80" t="str">
        <f aca="false">IF(OR(A440="Insumo",A440="Composição Auxiliar"),J440,"")</f>
        <v/>
      </c>
      <c r="N440" s="81" t="str">
        <f aca="false">IF(ISNUMBER(SEARCH("COM ENCARGOS COMPLEMENTARES",D440)),J440,"")</f>
        <v/>
      </c>
      <c r="O440" s="81" t="str">
        <f aca="false">IF(N440&lt;&gt;"","",M440)</f>
        <v/>
      </c>
      <c r="P440" s="82" t="str">
        <f aca="false">IF(A440="Composição",A439,"")</f>
        <v/>
      </c>
      <c r="Q440" s="81" t="str">
        <f aca="false">IF(P440&lt;&gt;"",SUMIF(L440:L529,L440,N440:N529),"")</f>
        <v/>
      </c>
      <c r="R440" s="81" t="str">
        <f aca="false">IF(P440&lt;&gt;"",SUMIF(L440:L529,L440,O440:O529),"")</f>
        <v/>
      </c>
    </row>
    <row r="441" customFormat="false" ht="15" hidden="false" customHeight="false" outlineLevel="0" collapsed="false">
      <c r="A441" s="108"/>
      <c r="B441" s="108"/>
      <c r="C441" s="108"/>
      <c r="D441" s="108"/>
      <c r="E441" s="108"/>
      <c r="F441" s="108"/>
      <c r="G441" s="108"/>
      <c r="H441" s="108"/>
      <c r="I441" s="108"/>
      <c r="J441" s="108"/>
      <c r="L441" s="63" t="n">
        <f aca="false">IF(AND(A442&lt;&gt;"",A441=""),L440+1,L440)</f>
        <v>34</v>
      </c>
      <c r="M441" s="80" t="str">
        <f aca="false">IF(OR(A441="Insumo",A441="Composição Auxiliar"),J441,"")</f>
        <v/>
      </c>
      <c r="N441" s="81" t="str">
        <f aca="false">IF(ISNUMBER(SEARCH("COM ENCARGOS COMPLEMENTARES",D441)),J441,"")</f>
        <v/>
      </c>
      <c r="O441" s="81" t="str">
        <f aca="false">IF(N441&lt;&gt;"","",M441)</f>
        <v/>
      </c>
      <c r="P441" s="82" t="str">
        <f aca="false">IF(A441="Composição",A440,"")</f>
        <v/>
      </c>
      <c r="Q441" s="81" t="str">
        <f aca="false">IF(P441&lt;&gt;"",SUMIF(L441:L530,L441,N441:N530),"")</f>
        <v/>
      </c>
      <c r="R441" s="81" t="str">
        <f aca="false">IF(P441&lt;&gt;"",SUMIF(L441:L530,L441,O441:O530),"")</f>
        <v/>
      </c>
    </row>
    <row r="442" customFormat="false" ht="15" hidden="false" customHeight="true" outlineLevel="0" collapsed="false">
      <c r="A442" s="83" t="s">
        <v>122</v>
      </c>
      <c r="B442" s="84" t="s">
        <v>655</v>
      </c>
      <c r="C442" s="83" t="s">
        <v>656</v>
      </c>
      <c r="D442" s="83" t="s">
        <v>657</v>
      </c>
      <c r="E442" s="83" t="s">
        <v>658</v>
      </c>
      <c r="F442" s="83"/>
      <c r="G442" s="85" t="s">
        <v>659</v>
      </c>
      <c r="H442" s="84" t="s">
        <v>660</v>
      </c>
      <c r="I442" s="84" t="s">
        <v>661</v>
      </c>
      <c r="J442" s="84" t="s">
        <v>662</v>
      </c>
      <c r="L442" s="63" t="n">
        <f aca="false">IF(AND(A443&lt;&gt;"",A442=""),L441+1,L441)</f>
        <v>34</v>
      </c>
      <c r="M442" s="80" t="str">
        <f aca="false">IF(OR(A442="Insumo",A442="Composição Auxiliar"),J442,"")</f>
        <v/>
      </c>
      <c r="N442" s="81" t="str">
        <f aca="false">IF(ISNUMBER(SEARCH("COM ENCARGOS COMPLEMENTARES",D442)),J442,"")</f>
        <v/>
      </c>
      <c r="O442" s="81" t="str">
        <f aca="false">IF(N442&lt;&gt;"","",M442)</f>
        <v/>
      </c>
      <c r="P442" s="82" t="str">
        <f aca="false">IF(A442="Composição",A441,"")</f>
        <v/>
      </c>
      <c r="Q442" s="81" t="str">
        <f aca="false">IF(P442&lt;&gt;"",SUMIF(L442:L531,L442,N442:N531),"")</f>
        <v/>
      </c>
      <c r="R442" s="81" t="str">
        <f aca="false">IF(P442&lt;&gt;"",SUMIF(L442:L531,L442,O442:O531),"")</f>
        <v/>
      </c>
    </row>
    <row r="443" customFormat="false" ht="25.5" hidden="false" customHeight="true" outlineLevel="0" collapsed="false">
      <c r="A443" s="86" t="s">
        <v>663</v>
      </c>
      <c r="B443" s="87" t="s">
        <v>123</v>
      </c>
      <c r="C443" s="86" t="s">
        <v>664</v>
      </c>
      <c r="D443" s="86" t="s">
        <v>796</v>
      </c>
      <c r="E443" s="86" t="s">
        <v>675</v>
      </c>
      <c r="F443" s="86"/>
      <c r="G443" s="88" t="s">
        <v>667</v>
      </c>
      <c r="H443" s="89" t="n">
        <v>1</v>
      </c>
      <c r="I443" s="90" t="n">
        <f aca="false">SUMIF(L:L,$L443,M:M)</f>
        <v>17.5</v>
      </c>
      <c r="J443" s="90" t="n">
        <f aca="false">TRUNC(H443*I443,2)</f>
        <v>17.5</v>
      </c>
      <c r="L443" s="63" t="n">
        <f aca="false">IF(AND(A444&lt;&gt;"",A443=""),L442+1,L442)</f>
        <v>34</v>
      </c>
      <c r="M443" s="80" t="str">
        <f aca="false">IF(OR(A443="Insumo",A443="Composição Auxiliar"),J443,"")</f>
        <v/>
      </c>
      <c r="N443" s="81" t="str">
        <f aca="false">IF(ISNUMBER(SEARCH("COM ENCARGOS COMPLEMENTARES",D443)),J443,"")</f>
        <v/>
      </c>
      <c r="O443" s="81" t="str">
        <f aca="false">IF(N443&lt;&gt;"","",M443)</f>
        <v/>
      </c>
      <c r="P443" s="82" t="str">
        <f aca="false">IF(A443="Composição",A442,"")</f>
        <v> 4.2.3 </v>
      </c>
      <c r="Q443" s="81" t="n">
        <f aca="false">IF(P443&lt;&gt;"",SUMIF(L443:L532,L443,N443:N532),"")</f>
        <v>4.7</v>
      </c>
      <c r="R443" s="81" t="n">
        <f aca="false">IF(P443&lt;&gt;"",SUMIF(L443:L532,L443,O443:O532),"")</f>
        <v>12.8</v>
      </c>
    </row>
    <row r="444" customFormat="false" ht="38.25" hidden="false" customHeight="true" outlineLevel="0" collapsed="false">
      <c r="A444" s="91" t="s">
        <v>668</v>
      </c>
      <c r="B444" s="92" t="s">
        <v>977</v>
      </c>
      <c r="C444" s="91" t="s">
        <v>664</v>
      </c>
      <c r="D444" s="91" t="s">
        <v>978</v>
      </c>
      <c r="E444" s="91" t="s">
        <v>675</v>
      </c>
      <c r="F444" s="91"/>
      <c r="G444" s="93" t="s">
        <v>676</v>
      </c>
      <c r="H444" s="94" t="n">
        <v>0.0339</v>
      </c>
      <c r="I444" s="95" t="n">
        <f aca="false">SUMIFS('ANALÍTICA AUXILIARES'!J:J,'ANALÍTICA AUXILIARES'!A:A,"Composição",'ANALÍTICA AUXILIARES'!B:B,$B444)</f>
        <v>377.84</v>
      </c>
      <c r="J444" s="95" t="n">
        <f aca="false">TRUNC(H444*I444,2)</f>
        <v>12.8</v>
      </c>
      <c r="L444" s="63" t="n">
        <f aca="false">IF(AND(A445&lt;&gt;"",A444=""),L443+1,L443)</f>
        <v>34</v>
      </c>
      <c r="M444" s="80" t="n">
        <f aca="false">IF(OR(A444="Insumo",A444="Composição Auxiliar"),J444,"")</f>
        <v>12.8</v>
      </c>
      <c r="N444" s="81" t="str">
        <f aca="false">IF(ISNUMBER(SEARCH("COM ENCARGOS COMPLEMENTARES",D444)),J444,"")</f>
        <v/>
      </c>
      <c r="O444" s="81" t="n">
        <f aca="false">IF(N444&lt;&gt;"","",M444)</f>
        <v>12.8</v>
      </c>
      <c r="P444" s="82" t="str">
        <f aca="false">IF(A444="Composição",A443,"")</f>
        <v/>
      </c>
      <c r="Q444" s="81" t="str">
        <f aca="false">IF(P444&lt;&gt;"",SUMIF(L444:L533,L444,N444:N533),"")</f>
        <v/>
      </c>
      <c r="R444" s="81" t="str">
        <f aca="false">IF(P444&lt;&gt;"",SUMIF(L444:L533,L444,O444:O533),"")</f>
        <v/>
      </c>
    </row>
    <row r="445" customFormat="false" ht="25.5" hidden="false" customHeight="true" outlineLevel="0" collapsed="false">
      <c r="A445" s="91" t="s">
        <v>668</v>
      </c>
      <c r="B445" s="92" t="s">
        <v>677</v>
      </c>
      <c r="C445" s="91" t="s">
        <v>664</v>
      </c>
      <c r="D445" s="91" t="s">
        <v>678</v>
      </c>
      <c r="E445" s="91" t="s">
        <v>671</v>
      </c>
      <c r="F445" s="91"/>
      <c r="G445" s="93" t="s">
        <v>672</v>
      </c>
      <c r="H445" s="94" t="n">
        <v>0.0444</v>
      </c>
      <c r="I445" s="95" t="n">
        <f aca="false">SUMIFS('ANALÍTICA AUXILIARES'!J:J,'ANALÍTICA AUXILIARES'!A:A,"Composição",'ANALÍTICA AUXILIARES'!B:B,$B445)</f>
        <v>18.93</v>
      </c>
      <c r="J445" s="95" t="n">
        <f aca="false">TRUNC(H445*I445,2)</f>
        <v>0.84</v>
      </c>
      <c r="L445" s="63" t="n">
        <f aca="false">IF(AND(A446&lt;&gt;"",A445=""),L444+1,L444)</f>
        <v>34</v>
      </c>
      <c r="M445" s="80" t="n">
        <f aca="false">IF(OR(A445="Insumo",A445="Composição Auxiliar"),J445,"")</f>
        <v>0.84</v>
      </c>
      <c r="N445" s="81" t="n">
        <f aca="false">IF(ISNUMBER(SEARCH("COM ENCARGOS COMPLEMENTARES",D445)),J445,"")</f>
        <v>0.84</v>
      </c>
      <c r="O445" s="81" t="str">
        <f aca="false">IF(N445&lt;&gt;"","",M445)</f>
        <v/>
      </c>
      <c r="P445" s="82" t="str">
        <f aca="false">IF(A445="Composição",A444,"")</f>
        <v/>
      </c>
      <c r="Q445" s="81" t="str">
        <f aca="false">IF(P445&lt;&gt;"",SUMIF(L445:L534,L445,N445:N534),"")</f>
        <v/>
      </c>
      <c r="R445" s="81" t="str">
        <f aca="false">IF(P445&lt;&gt;"",SUMIF(L445:L534,L445,O445:O534),"")</f>
        <v/>
      </c>
    </row>
    <row r="446" customFormat="false" ht="25.5" hidden="false" customHeight="true" outlineLevel="0" collapsed="false">
      <c r="A446" s="91" t="s">
        <v>668</v>
      </c>
      <c r="B446" s="92" t="s">
        <v>819</v>
      </c>
      <c r="C446" s="91" t="s">
        <v>664</v>
      </c>
      <c r="D446" s="91" t="s">
        <v>820</v>
      </c>
      <c r="E446" s="91" t="s">
        <v>671</v>
      </c>
      <c r="F446" s="91"/>
      <c r="G446" s="93" t="s">
        <v>672</v>
      </c>
      <c r="H446" s="94" t="n">
        <v>0.1631</v>
      </c>
      <c r="I446" s="95" t="n">
        <f aca="false">SUMIFS('ANALÍTICA AUXILIARES'!J:J,'ANALÍTICA AUXILIARES'!A:A,"Composição",'ANALÍTICA AUXILIARES'!B:B,$B446)</f>
        <v>23.68</v>
      </c>
      <c r="J446" s="95" t="n">
        <f aca="false">TRUNC(H446*I446,2)</f>
        <v>3.86</v>
      </c>
      <c r="L446" s="63" t="n">
        <f aca="false">IF(AND(A447&lt;&gt;"",A446=""),L445+1,L445)</f>
        <v>34</v>
      </c>
      <c r="M446" s="80" t="n">
        <f aca="false">IF(OR(A446="Insumo",A446="Composição Auxiliar"),J446,"")</f>
        <v>3.86</v>
      </c>
      <c r="N446" s="81" t="n">
        <f aca="false">IF(ISNUMBER(SEARCH("COM ENCARGOS COMPLEMENTARES",D446)),J446,"")</f>
        <v>3.86</v>
      </c>
      <c r="O446" s="81" t="str">
        <f aca="false">IF(N446&lt;&gt;"","",M446)</f>
        <v/>
      </c>
      <c r="P446" s="82" t="str">
        <f aca="false">IF(A446="Composição",A445,"")</f>
        <v/>
      </c>
      <c r="Q446" s="81" t="str">
        <f aca="false">IF(P446&lt;&gt;"",SUMIF(L446:L535,L446,N446:N535),"")</f>
        <v/>
      </c>
      <c r="R446" s="81" t="str">
        <f aca="false">IF(P446&lt;&gt;"",SUMIF(L446:L535,L446,O446:O535),"")</f>
        <v/>
      </c>
    </row>
    <row r="447" customFormat="false" ht="14.25" hidden="false" customHeight="false" outlineLevel="0" collapsed="false">
      <c r="A447" s="102"/>
      <c r="B447" s="102"/>
      <c r="C447" s="102"/>
      <c r="D447" s="102"/>
      <c r="E447" s="102"/>
      <c r="F447" s="103"/>
      <c r="G447" s="102"/>
      <c r="H447" s="103"/>
      <c r="I447" s="102"/>
      <c r="J447" s="103"/>
      <c r="L447" s="63" t="n">
        <f aca="false">IF(AND(A448&lt;&gt;"",A447=""),L446+1,L446)</f>
        <v>34</v>
      </c>
      <c r="M447" s="80" t="str">
        <f aca="false">IF(OR(A447="Insumo",A447="Composição Auxiliar"),J447,"")</f>
        <v/>
      </c>
      <c r="N447" s="81" t="str">
        <f aca="false">IF(ISNUMBER(SEARCH("COM ENCARGOS COMPLEMENTARES",D447)),J447,"")</f>
        <v/>
      </c>
      <c r="O447" s="81" t="str">
        <f aca="false">IF(N447&lt;&gt;"","",M447)</f>
        <v/>
      </c>
      <c r="P447" s="82" t="str">
        <f aca="false">IF(A447="Composição",A446,"")</f>
        <v/>
      </c>
      <c r="Q447" s="81" t="str">
        <f aca="false">IF(P447&lt;&gt;"",SUMIF(L447:L536,L447,N447:N536),"")</f>
        <v/>
      </c>
      <c r="R447" s="81" t="str">
        <f aca="false">IF(P447&lt;&gt;"",SUMIF(L447:L536,L447,O447:O536),"")</f>
        <v/>
      </c>
    </row>
    <row r="448" customFormat="false" ht="14.25" hidden="false" customHeight="true" outlineLevel="0" collapsed="false">
      <c r="A448" s="102"/>
      <c r="B448" s="102"/>
      <c r="C448" s="102"/>
      <c r="D448" s="102"/>
      <c r="E448" s="102"/>
      <c r="F448" s="103"/>
      <c r="G448" s="102"/>
      <c r="H448" s="104" t="s">
        <v>684</v>
      </c>
      <c r="I448" s="104"/>
      <c r="J448" s="103" t="n">
        <f aca="false">TRUNC(SUMIF(L:L,$L448,M:M)*(1+$J$9),2)</f>
        <v>22.71</v>
      </c>
      <c r="L448" s="63" t="n">
        <f aca="false">IF(AND(A449&lt;&gt;"",A448=""),L447+1,L447)</f>
        <v>34</v>
      </c>
      <c r="M448" s="80" t="str">
        <f aca="false">IF(OR(A448="Insumo",A448="Composição Auxiliar"),J448,"")</f>
        <v/>
      </c>
      <c r="N448" s="81" t="str">
        <f aca="false">IF(ISNUMBER(SEARCH("COM ENCARGOS COMPLEMENTARES",D448)),J448,"")</f>
        <v/>
      </c>
      <c r="O448" s="81" t="str">
        <f aca="false">IF(N448&lt;&gt;"","",M448)</f>
        <v/>
      </c>
      <c r="P448" s="82" t="str">
        <f aca="false">IF(A448="Composição",A447,"")</f>
        <v/>
      </c>
      <c r="Q448" s="81" t="str">
        <f aca="false">IF(P448&lt;&gt;"",SUMIF(L448:L537,L448,N448:N537),"")</f>
        <v/>
      </c>
      <c r="R448" s="81" t="str">
        <f aca="false">IF(P448&lt;&gt;"",SUMIF(L448:L537,L448,O448:O537),"")</f>
        <v/>
      </c>
    </row>
    <row r="449" customFormat="false" ht="15" hidden="false" customHeight="false" outlineLevel="0" collapsed="false">
      <c r="A449" s="105"/>
      <c r="B449" s="105"/>
      <c r="C449" s="105"/>
      <c r="D449" s="105"/>
      <c r="E449" s="105"/>
      <c r="F449" s="105"/>
      <c r="G449" s="105" t="s">
        <v>685</v>
      </c>
      <c r="H449" s="106" t="s">
        <v>979</v>
      </c>
      <c r="I449" s="105" t="s">
        <v>687</v>
      </c>
      <c r="J449" s="107" t="n">
        <f aca="false">TRUNC(J448*H449,2)</f>
        <v>245.26</v>
      </c>
      <c r="L449" s="63" t="n">
        <f aca="false">IF(AND(A450&lt;&gt;"",A449=""),L448+1,L448)</f>
        <v>34</v>
      </c>
      <c r="M449" s="80" t="str">
        <f aca="false">IF(OR(A449="Insumo",A449="Composição Auxiliar"),J449,"")</f>
        <v/>
      </c>
      <c r="N449" s="81" t="str">
        <f aca="false">IF(ISNUMBER(SEARCH("COM ENCARGOS COMPLEMENTARES",D449)),J449,"")</f>
        <v/>
      </c>
      <c r="O449" s="81" t="str">
        <f aca="false">IF(N449&lt;&gt;"","",M449)</f>
        <v/>
      </c>
      <c r="P449" s="82" t="str">
        <f aca="false">IF(A449="Composição",A448,"")</f>
        <v/>
      </c>
      <c r="Q449" s="81" t="str">
        <f aca="false">IF(P449&lt;&gt;"",SUMIF(L449:L538,L449,N449:N538),"")</f>
        <v/>
      </c>
      <c r="R449" s="81" t="str">
        <f aca="false">IF(P449&lt;&gt;"",SUMIF(L449:L538,L449,O449:O538),"")</f>
        <v/>
      </c>
    </row>
    <row r="450" customFormat="false" ht="15" hidden="false" customHeight="false" outlineLevel="0" collapsed="false">
      <c r="A450" s="108"/>
      <c r="B450" s="108"/>
      <c r="C450" s="108"/>
      <c r="D450" s="108"/>
      <c r="E450" s="108"/>
      <c r="F450" s="108"/>
      <c r="G450" s="108"/>
      <c r="H450" s="108"/>
      <c r="I450" s="108"/>
      <c r="J450" s="108"/>
      <c r="L450" s="63" t="n">
        <f aca="false">IF(AND(A451&lt;&gt;"",A450=""),L449+1,L449)</f>
        <v>35</v>
      </c>
      <c r="M450" s="80" t="str">
        <f aca="false">IF(OR(A450="Insumo",A450="Composição Auxiliar"),J450,"")</f>
        <v/>
      </c>
      <c r="N450" s="81" t="str">
        <f aca="false">IF(ISNUMBER(SEARCH("COM ENCARGOS COMPLEMENTARES",D450)),J450,"")</f>
        <v/>
      </c>
      <c r="O450" s="81" t="str">
        <f aca="false">IF(N450&lt;&gt;"","",M450)</f>
        <v/>
      </c>
      <c r="P450" s="82" t="str">
        <f aca="false">IF(A450="Composição",A449,"")</f>
        <v/>
      </c>
      <c r="Q450" s="81" t="str">
        <f aca="false">IF(P450&lt;&gt;"",SUMIF(L450:L539,L450,N450:N539),"")</f>
        <v/>
      </c>
      <c r="R450" s="81" t="str">
        <f aca="false">IF(P450&lt;&gt;"",SUMIF(L450:L539,L450,O450:O539),"")</f>
        <v/>
      </c>
    </row>
    <row r="451" customFormat="false" ht="15" hidden="false" customHeight="true" outlineLevel="0" collapsed="false">
      <c r="A451" s="83" t="s">
        <v>124</v>
      </c>
      <c r="B451" s="84" t="s">
        <v>655</v>
      </c>
      <c r="C451" s="83" t="s">
        <v>656</v>
      </c>
      <c r="D451" s="83" t="s">
        <v>657</v>
      </c>
      <c r="E451" s="83" t="s">
        <v>658</v>
      </c>
      <c r="F451" s="83"/>
      <c r="G451" s="85" t="s">
        <v>659</v>
      </c>
      <c r="H451" s="84" t="s">
        <v>660</v>
      </c>
      <c r="I451" s="84" t="s">
        <v>661</v>
      </c>
      <c r="J451" s="84" t="s">
        <v>662</v>
      </c>
      <c r="L451" s="63" t="n">
        <f aca="false">IF(AND(A452&lt;&gt;"",A451=""),L450+1,L450)</f>
        <v>35</v>
      </c>
      <c r="M451" s="80" t="str">
        <f aca="false">IF(OR(A451="Insumo",A451="Composição Auxiliar"),J451,"")</f>
        <v/>
      </c>
      <c r="N451" s="81" t="str">
        <f aca="false">IF(ISNUMBER(SEARCH("COM ENCARGOS COMPLEMENTARES",D451)),J451,"")</f>
        <v/>
      </c>
      <c r="O451" s="81" t="str">
        <f aca="false">IF(N451&lt;&gt;"","",M451)</f>
        <v/>
      </c>
      <c r="P451" s="82" t="str">
        <f aca="false">IF(A451="Composição",A450,"")</f>
        <v/>
      </c>
      <c r="Q451" s="81" t="str">
        <f aca="false">IF(P451&lt;&gt;"",SUMIF(L451:L540,L451,N451:N540),"")</f>
        <v/>
      </c>
      <c r="R451" s="81" t="str">
        <f aca="false">IF(P451&lt;&gt;"",SUMIF(L451:L540,L451,O451:O540),"")</f>
        <v/>
      </c>
    </row>
    <row r="452" customFormat="false" ht="38.25" hidden="false" customHeight="true" outlineLevel="0" collapsed="false">
      <c r="A452" s="86" t="s">
        <v>663</v>
      </c>
      <c r="B452" s="87" t="s">
        <v>125</v>
      </c>
      <c r="C452" s="86" t="s">
        <v>664</v>
      </c>
      <c r="D452" s="86" t="s">
        <v>980</v>
      </c>
      <c r="E452" s="86" t="s">
        <v>675</v>
      </c>
      <c r="F452" s="86"/>
      <c r="G452" s="88" t="s">
        <v>667</v>
      </c>
      <c r="H452" s="89" t="n">
        <v>1</v>
      </c>
      <c r="I452" s="90" t="n">
        <f aca="false">SUMIF(L:L,$L452,M:M)</f>
        <v>75.93</v>
      </c>
      <c r="J452" s="90" t="n">
        <f aca="false">TRUNC(H452*I452,2)</f>
        <v>75.93</v>
      </c>
      <c r="L452" s="63" t="n">
        <f aca="false">IF(AND(A453&lt;&gt;"",A452=""),L451+1,L451)</f>
        <v>35</v>
      </c>
      <c r="M452" s="80" t="str">
        <f aca="false">IF(OR(A452="Insumo",A452="Composição Auxiliar"),J452,"")</f>
        <v/>
      </c>
      <c r="N452" s="81" t="str">
        <f aca="false">IF(ISNUMBER(SEARCH("COM ENCARGOS COMPLEMENTARES",D452)),J452,"")</f>
        <v/>
      </c>
      <c r="O452" s="81" t="str">
        <f aca="false">IF(N452&lt;&gt;"","",M452)</f>
        <v/>
      </c>
      <c r="P452" s="82" t="str">
        <f aca="false">IF(A452="Composição",A451,"")</f>
        <v> 4.2.4 </v>
      </c>
      <c r="Q452" s="81" t="n">
        <f aca="false">IF(P452&lt;&gt;"",SUMIF(L452:L541,L452,N452:N541),"")</f>
        <v>36.08</v>
      </c>
      <c r="R452" s="81" t="n">
        <f aca="false">IF(P452&lt;&gt;"",SUMIF(L452:L541,L452,O452:O541),"")</f>
        <v>39.85</v>
      </c>
    </row>
    <row r="453" customFormat="false" ht="25.5" hidden="false" customHeight="true" outlineLevel="0" collapsed="false">
      <c r="A453" s="91" t="s">
        <v>668</v>
      </c>
      <c r="B453" s="92" t="s">
        <v>689</v>
      </c>
      <c r="C453" s="91" t="s">
        <v>664</v>
      </c>
      <c r="D453" s="91" t="s">
        <v>690</v>
      </c>
      <c r="E453" s="91" t="s">
        <v>691</v>
      </c>
      <c r="F453" s="91"/>
      <c r="G453" s="93" t="s">
        <v>692</v>
      </c>
      <c r="H453" s="94" t="n">
        <v>0.017</v>
      </c>
      <c r="I453" s="95" t="n">
        <f aca="false">SUMIFS('ANALÍTICA AUXILIARES'!J:J,'ANALÍTICA AUXILIARES'!A:A,"Composição",'ANALÍTICA AUXILIARES'!B:B,$B453)</f>
        <v>27.81</v>
      </c>
      <c r="J453" s="95" t="n">
        <f aca="false">TRUNC(H453*I453,2)</f>
        <v>0.47</v>
      </c>
      <c r="L453" s="63" t="n">
        <f aca="false">IF(AND(A454&lt;&gt;"",A453=""),L452+1,L452)</f>
        <v>35</v>
      </c>
      <c r="M453" s="80" t="n">
        <f aca="false">IF(OR(A453="Insumo",A453="Composição Auxiliar"),J453,"")</f>
        <v>0.47</v>
      </c>
      <c r="N453" s="81" t="str">
        <f aca="false">IF(ISNUMBER(SEARCH("COM ENCARGOS COMPLEMENTARES",D453)),J453,"")</f>
        <v/>
      </c>
      <c r="O453" s="81" t="n">
        <f aca="false">IF(N453&lt;&gt;"","",M453)</f>
        <v>0.47</v>
      </c>
      <c r="P453" s="82" t="str">
        <f aca="false">IF(A453="Composição",A452,"")</f>
        <v/>
      </c>
      <c r="Q453" s="81" t="str">
        <f aca="false">IF(P453&lt;&gt;"",SUMIF(L453:L542,L453,N453:N542),"")</f>
        <v/>
      </c>
      <c r="R453" s="81" t="str">
        <f aca="false">IF(P453&lt;&gt;"",SUMIF(L453:L542,L453,O453:O542),"")</f>
        <v/>
      </c>
    </row>
    <row r="454" customFormat="false" ht="25.5" hidden="false" customHeight="true" outlineLevel="0" collapsed="false">
      <c r="A454" s="91" t="s">
        <v>668</v>
      </c>
      <c r="B454" s="92" t="s">
        <v>697</v>
      </c>
      <c r="C454" s="91" t="s">
        <v>664</v>
      </c>
      <c r="D454" s="91" t="s">
        <v>698</v>
      </c>
      <c r="E454" s="91" t="s">
        <v>691</v>
      </c>
      <c r="F454" s="91"/>
      <c r="G454" s="93" t="s">
        <v>699</v>
      </c>
      <c r="H454" s="94" t="n">
        <v>0.014</v>
      </c>
      <c r="I454" s="95" t="n">
        <f aca="false">SUMIFS('ANALÍTICA AUXILIARES'!J:J,'ANALÍTICA AUXILIARES'!A:A,"Composição",'ANALÍTICA AUXILIARES'!B:B,$B454)</f>
        <v>26.23</v>
      </c>
      <c r="J454" s="95" t="n">
        <f aca="false">TRUNC(H454*I454,2)</f>
        <v>0.36</v>
      </c>
      <c r="L454" s="63" t="n">
        <f aca="false">IF(AND(A455&lt;&gt;"",A454=""),L453+1,L453)</f>
        <v>35</v>
      </c>
      <c r="M454" s="80" t="n">
        <f aca="false">IF(OR(A454="Insumo",A454="Composição Auxiliar"),J454,"")</f>
        <v>0.36</v>
      </c>
      <c r="N454" s="81" t="str">
        <f aca="false">IF(ISNUMBER(SEARCH("COM ENCARGOS COMPLEMENTARES",D454)),J454,"")</f>
        <v/>
      </c>
      <c r="O454" s="81" t="n">
        <f aca="false">IF(N454&lt;&gt;"","",M454)</f>
        <v>0.36</v>
      </c>
      <c r="P454" s="82" t="str">
        <f aca="false">IF(A454="Composição",A453,"")</f>
        <v/>
      </c>
      <c r="Q454" s="81" t="str">
        <f aca="false">IF(P454&lt;&gt;"",SUMIF(L454:L543,L454,N454:N543),"")</f>
        <v/>
      </c>
      <c r="R454" s="81" t="str">
        <f aca="false">IF(P454&lt;&gt;"",SUMIF(L454:L543,L454,O454:O543),"")</f>
        <v/>
      </c>
    </row>
    <row r="455" customFormat="false" ht="25.5" hidden="false" customHeight="true" outlineLevel="0" collapsed="false">
      <c r="A455" s="91" t="s">
        <v>668</v>
      </c>
      <c r="B455" s="92" t="s">
        <v>669</v>
      </c>
      <c r="C455" s="91" t="s">
        <v>664</v>
      </c>
      <c r="D455" s="91" t="s">
        <v>670</v>
      </c>
      <c r="E455" s="91" t="s">
        <v>671</v>
      </c>
      <c r="F455" s="91"/>
      <c r="G455" s="93" t="s">
        <v>672</v>
      </c>
      <c r="H455" s="94" t="n">
        <v>1.145</v>
      </c>
      <c r="I455" s="95" t="n">
        <f aca="false">SUMIFS('ANALÍTICA AUXILIARES'!J:J,'ANALÍTICA AUXILIARES'!A:A,"Composição",'ANALÍTICA AUXILIARES'!B:B,$B455)</f>
        <v>23.32</v>
      </c>
      <c r="J455" s="95" t="n">
        <f aca="false">TRUNC(H455*I455,2)</f>
        <v>26.7</v>
      </c>
      <c r="L455" s="63" t="n">
        <f aca="false">IF(AND(A456&lt;&gt;"",A455=""),L454+1,L454)</f>
        <v>35</v>
      </c>
      <c r="M455" s="80" t="n">
        <f aca="false">IF(OR(A455="Insumo",A455="Composição Auxiliar"),J455,"")</f>
        <v>26.7</v>
      </c>
      <c r="N455" s="81" t="n">
        <f aca="false">IF(ISNUMBER(SEARCH("COM ENCARGOS COMPLEMENTARES",D455)),J455,"")</f>
        <v>26.7</v>
      </c>
      <c r="O455" s="81" t="str">
        <f aca="false">IF(N455&lt;&gt;"","",M455)</f>
        <v/>
      </c>
      <c r="P455" s="82" t="str">
        <f aca="false">IF(A455="Composição",A454,"")</f>
        <v/>
      </c>
      <c r="Q455" s="81" t="str">
        <f aca="false">IF(P455&lt;&gt;"",SUMIF(L455:L544,L455,N455:N544),"")</f>
        <v/>
      </c>
      <c r="R455" s="81" t="str">
        <f aca="false">IF(P455&lt;&gt;"",SUMIF(L455:L544,L455,O455:O544),"")</f>
        <v/>
      </c>
    </row>
    <row r="456" customFormat="false" ht="25.5" hidden="false" customHeight="true" outlineLevel="0" collapsed="false">
      <c r="A456" s="91" t="s">
        <v>668</v>
      </c>
      <c r="B456" s="92" t="s">
        <v>695</v>
      </c>
      <c r="C456" s="91" t="s">
        <v>664</v>
      </c>
      <c r="D456" s="91" t="s">
        <v>696</v>
      </c>
      <c r="E456" s="91" t="s">
        <v>671</v>
      </c>
      <c r="F456" s="91"/>
      <c r="G456" s="93" t="s">
        <v>672</v>
      </c>
      <c r="H456" s="94" t="n">
        <v>0.471</v>
      </c>
      <c r="I456" s="95" t="n">
        <f aca="false">SUMIFS('ANALÍTICA AUXILIARES'!J:J,'ANALÍTICA AUXILIARES'!A:A,"Composição",'ANALÍTICA AUXILIARES'!B:B,$B456)</f>
        <v>19.93</v>
      </c>
      <c r="J456" s="95" t="n">
        <f aca="false">TRUNC(H456*I456,2)</f>
        <v>9.38</v>
      </c>
      <c r="L456" s="63" t="n">
        <f aca="false">IF(AND(A457&lt;&gt;"",A456=""),L455+1,L455)</f>
        <v>35</v>
      </c>
      <c r="M456" s="80" t="n">
        <f aca="false">IF(OR(A456="Insumo",A456="Composição Auxiliar"),J456,"")</f>
        <v>9.38</v>
      </c>
      <c r="N456" s="81" t="n">
        <f aca="false">IF(ISNUMBER(SEARCH("COM ENCARGOS COMPLEMENTARES",D456)),J456,"")</f>
        <v>9.38</v>
      </c>
      <c r="O456" s="81" t="str">
        <f aca="false">IF(N456&lt;&gt;"","",M456)</f>
        <v/>
      </c>
      <c r="P456" s="82" t="str">
        <f aca="false">IF(A456="Composição",A455,"")</f>
        <v/>
      </c>
      <c r="Q456" s="81" t="str">
        <f aca="false">IF(P456&lt;&gt;"",SUMIF(L456:L545,L456,N456:N545),"")</f>
        <v/>
      </c>
      <c r="R456" s="81" t="str">
        <f aca="false">IF(P456&lt;&gt;"",SUMIF(L456:L545,L456,O456:O545),"")</f>
        <v/>
      </c>
    </row>
    <row r="457" customFormat="false" ht="25.5" hidden="false" customHeight="false" outlineLevel="0" collapsed="false">
      <c r="A457" s="96" t="s">
        <v>679</v>
      </c>
      <c r="B457" s="97" t="s">
        <v>682</v>
      </c>
      <c r="C457" s="96" t="str">
        <f aca="false">VLOOKUP(B457,INSUMOS!$A:$I,2,0)</f>
        <v>SINAPI</v>
      </c>
      <c r="D457" s="96" t="str">
        <f aca="false">VLOOKUP(B457,INSUMOS!$A:$I,3,0)</f>
        <v>PONTALETE *7,5 X 7,5* CM EM PINUS, MISTA OU EQUIVALENTE DA REGIAO - BRUTA</v>
      </c>
      <c r="E457" s="98" t="str">
        <f aca="false">VLOOKUP(B457,INSUMOS!$A:$I,4,0)</f>
        <v>Material</v>
      </c>
      <c r="F457" s="98"/>
      <c r="G457" s="99" t="str">
        <f aca="false">VLOOKUP(B457,INSUMOS!$A:$I,5,0)</f>
        <v>M</v>
      </c>
      <c r="H457" s="100" t="n">
        <v>0.605</v>
      </c>
      <c r="I457" s="101" t="n">
        <f aca="false">VLOOKUP(B457,INSUMOS!$A:$I,8,0)</f>
        <v>7.74</v>
      </c>
      <c r="J457" s="101" t="n">
        <f aca="false">TRUNC(H457*I457,2)</f>
        <v>4.68</v>
      </c>
      <c r="L457" s="63" t="n">
        <f aca="false">IF(AND(A458&lt;&gt;"",A457=""),L456+1,L456)</f>
        <v>35</v>
      </c>
      <c r="M457" s="80" t="n">
        <f aca="false">IF(OR(A457="Insumo",A457="Composição Auxiliar"),J457,"")</f>
        <v>4.68</v>
      </c>
      <c r="N457" s="81" t="str">
        <f aca="false">IF(ISNUMBER(SEARCH("COM ENCARGOS COMPLEMENTARES",D457)),J457,"")</f>
        <v/>
      </c>
      <c r="O457" s="81" t="n">
        <f aca="false">IF(N457&lt;&gt;"","",M457)</f>
        <v>4.68</v>
      </c>
      <c r="P457" s="82" t="str">
        <f aca="false">IF(A457="Composição",A456,"")</f>
        <v/>
      </c>
      <c r="Q457" s="81" t="str">
        <f aca="false">IF(P457&lt;&gt;"",SUMIF(L457:L546,L457,N457:N546),"")</f>
        <v/>
      </c>
      <c r="R457" s="81" t="str">
        <f aca="false">IF(P457&lt;&gt;"",SUMIF(L457:L546,L457,O457:O546),"")</f>
        <v/>
      </c>
    </row>
    <row r="458" customFormat="false" ht="25.5" hidden="false" customHeight="false" outlineLevel="0" collapsed="false">
      <c r="A458" s="96" t="s">
        <v>679</v>
      </c>
      <c r="B458" s="97" t="s">
        <v>981</v>
      </c>
      <c r="C458" s="96" t="str">
        <f aca="false">VLOOKUP(B458,INSUMOS!$A:$I,2,0)</f>
        <v>SINAPI</v>
      </c>
      <c r="D458" s="96" t="str">
        <f aca="false">VLOOKUP(B458,INSUMOS!$A:$I,3,0)</f>
        <v>SARRAFO *2,5 X 7,5* CM EM PINUS, MISTA OU EQUIVALENTE DA REGIAO - BRUTA</v>
      </c>
      <c r="E458" s="98" t="str">
        <f aca="false">VLOOKUP(B458,INSUMOS!$A:$I,4,0)</f>
        <v>Material</v>
      </c>
      <c r="F458" s="98"/>
      <c r="G458" s="99" t="str">
        <f aca="false">VLOOKUP(B458,INSUMOS!$A:$I,5,0)</f>
        <v>M</v>
      </c>
      <c r="H458" s="100" t="n">
        <v>0.567</v>
      </c>
      <c r="I458" s="101" t="n">
        <f aca="false">VLOOKUP(B458,INSUMOS!$A:$I,8,0)</f>
        <v>2.7</v>
      </c>
      <c r="J458" s="101" t="n">
        <f aca="false">TRUNC(H458*I458,2)</f>
        <v>1.53</v>
      </c>
      <c r="L458" s="63" t="n">
        <f aca="false">IF(AND(A459&lt;&gt;"",A458=""),L457+1,L457)</f>
        <v>35</v>
      </c>
      <c r="M458" s="80" t="n">
        <f aca="false">IF(OR(A458="Insumo",A458="Composição Auxiliar"),J458,"")</f>
        <v>1.53</v>
      </c>
      <c r="N458" s="81" t="str">
        <f aca="false">IF(ISNUMBER(SEARCH("COM ENCARGOS COMPLEMENTARES",D458)),J458,"")</f>
        <v/>
      </c>
      <c r="O458" s="81" t="n">
        <f aca="false">IF(N458&lt;&gt;"","",M458)</f>
        <v>1.53</v>
      </c>
      <c r="P458" s="82" t="str">
        <f aca="false">IF(A458="Composição",A457,"")</f>
        <v/>
      </c>
      <c r="Q458" s="81" t="str">
        <f aca="false">IF(P458&lt;&gt;"",SUMIF(L458:L547,L458,N458:N547),"")</f>
        <v/>
      </c>
      <c r="R458" s="81" t="str">
        <f aca="false">IF(P458&lt;&gt;"",SUMIF(L458:L547,L458,O458:O547),"")</f>
        <v/>
      </c>
    </row>
    <row r="459" customFormat="false" ht="25.5" hidden="false" customHeight="false" outlineLevel="0" collapsed="false">
      <c r="A459" s="96" t="s">
        <v>679</v>
      </c>
      <c r="B459" s="97" t="s">
        <v>982</v>
      </c>
      <c r="C459" s="96" t="str">
        <f aca="false">VLOOKUP(B459,INSUMOS!$A:$I,2,0)</f>
        <v>SINAPI</v>
      </c>
      <c r="D459" s="96" t="str">
        <f aca="false">VLOOKUP(B459,INSUMOS!$A:$I,3,0)</f>
        <v>DESMOLDANTE PROTETOR PARA FORMAS DE MADEIRA, DE BASE OLEOSA EMULSIONADA EM AGUA</v>
      </c>
      <c r="E459" s="98" t="str">
        <f aca="false">VLOOKUP(B459,INSUMOS!$A:$I,4,0)</f>
        <v>Material</v>
      </c>
      <c r="F459" s="98"/>
      <c r="G459" s="99" t="str">
        <f aca="false">VLOOKUP(B459,INSUMOS!$A:$I,5,0)</f>
        <v>L</v>
      </c>
      <c r="H459" s="100" t="n">
        <v>0.017</v>
      </c>
      <c r="I459" s="101" t="n">
        <f aca="false">VLOOKUP(B459,INSUMOS!$A:$I,8,0)</f>
        <v>7.3</v>
      </c>
      <c r="J459" s="101" t="n">
        <f aca="false">TRUNC(H459*I459,2)</f>
        <v>0.12</v>
      </c>
      <c r="L459" s="63" t="n">
        <f aca="false">IF(AND(A460&lt;&gt;"",A459=""),L458+1,L458)</f>
        <v>35</v>
      </c>
      <c r="M459" s="80" t="n">
        <f aca="false">IF(OR(A459="Insumo",A459="Composição Auxiliar"),J459,"")</f>
        <v>0.12</v>
      </c>
      <c r="N459" s="81" t="str">
        <f aca="false">IF(ISNUMBER(SEARCH("COM ENCARGOS COMPLEMENTARES",D459)),J459,"")</f>
        <v/>
      </c>
      <c r="O459" s="81" t="n">
        <f aca="false">IF(N459&lt;&gt;"","",M459)</f>
        <v>0.12</v>
      </c>
      <c r="P459" s="82" t="str">
        <f aca="false">IF(A459="Composição",A458,"")</f>
        <v/>
      </c>
      <c r="Q459" s="81" t="str">
        <f aca="false">IF(P459&lt;&gt;"",SUMIF(L459:L548,L459,N459:N548),"")</f>
        <v/>
      </c>
      <c r="R459" s="81" t="str">
        <f aca="false">IF(P459&lt;&gt;"",SUMIF(L459:L548,L459,O459:O548),"")</f>
        <v/>
      </c>
    </row>
    <row r="460" customFormat="false" ht="14.25" hidden="false" customHeight="false" outlineLevel="0" collapsed="false">
      <c r="A460" s="96" t="s">
        <v>679</v>
      </c>
      <c r="B460" s="97" t="s">
        <v>983</v>
      </c>
      <c r="C460" s="96" t="str">
        <f aca="false">VLOOKUP(B460,INSUMOS!$A:$I,2,0)</f>
        <v>SINAPI</v>
      </c>
      <c r="D460" s="96" t="str">
        <f aca="false">VLOOKUP(B460,INSUMOS!$A:$I,3,0)</f>
        <v>PREGO DE ACO POLIDO COM CABECA DUPLA 17 X 27 (2 1/2 X 11)</v>
      </c>
      <c r="E460" s="98" t="str">
        <f aca="false">VLOOKUP(B460,INSUMOS!$A:$I,4,0)</f>
        <v>Material</v>
      </c>
      <c r="F460" s="98"/>
      <c r="G460" s="99" t="str">
        <f aca="false">VLOOKUP(B460,INSUMOS!$A:$I,5,0)</f>
        <v>KG</v>
      </c>
      <c r="H460" s="100" t="n">
        <v>0.034</v>
      </c>
      <c r="I460" s="101" t="n">
        <f aca="false">VLOOKUP(B460,INSUMOS!$A:$I,8,0)</f>
        <v>27.5</v>
      </c>
      <c r="J460" s="101" t="n">
        <f aca="false">TRUNC(H460*I460,2)</f>
        <v>0.93</v>
      </c>
      <c r="L460" s="63" t="n">
        <f aca="false">IF(AND(A461&lt;&gt;"",A460=""),L459+1,L459)</f>
        <v>35</v>
      </c>
      <c r="M460" s="80" t="n">
        <f aca="false">IF(OR(A460="Insumo",A460="Composição Auxiliar"),J460,"")</f>
        <v>0.93</v>
      </c>
      <c r="N460" s="81" t="str">
        <f aca="false">IF(ISNUMBER(SEARCH("COM ENCARGOS COMPLEMENTARES",D460)),J460,"")</f>
        <v/>
      </c>
      <c r="O460" s="81" t="n">
        <f aca="false">IF(N460&lt;&gt;"","",M460)</f>
        <v>0.93</v>
      </c>
      <c r="P460" s="82" t="str">
        <f aca="false">IF(A460="Composição",A459,"")</f>
        <v/>
      </c>
      <c r="Q460" s="81" t="str">
        <f aca="false">IF(P460&lt;&gt;"",SUMIF(L460:L549,L460,N460:N549),"")</f>
        <v/>
      </c>
      <c r="R460" s="81" t="str">
        <f aca="false">IF(P460&lt;&gt;"",SUMIF(L460:L549,L460,O460:O549),"")</f>
        <v/>
      </c>
    </row>
    <row r="461" customFormat="false" ht="25.5" hidden="false" customHeight="false" outlineLevel="0" collapsed="false">
      <c r="A461" s="96" t="s">
        <v>679</v>
      </c>
      <c r="B461" s="97" t="s">
        <v>984</v>
      </c>
      <c r="C461" s="96" t="str">
        <f aca="false">VLOOKUP(B461,INSUMOS!$A:$I,2,0)</f>
        <v>SINAPI</v>
      </c>
      <c r="D461" s="96" t="str">
        <f aca="false">VLOOKUP(B461,INSUMOS!$A:$I,3,0)</f>
        <v>TABUA NAO APARELHADA *2,5 X 30* CM, EM MACARANDUBA, ANGELIM OU EQUIVALENTE DA REGIAO - BRUTA</v>
      </c>
      <c r="E461" s="98" t="str">
        <f aca="false">VLOOKUP(B461,INSUMOS!$A:$I,4,0)</f>
        <v>Material</v>
      </c>
      <c r="F461" s="98"/>
      <c r="G461" s="99" t="str">
        <f aca="false">VLOOKUP(B461,INSUMOS!$A:$I,5,0)</f>
        <v>M</v>
      </c>
      <c r="H461" s="100" t="n">
        <v>1.008</v>
      </c>
      <c r="I461" s="101" t="n">
        <f aca="false">VLOOKUP(B461,INSUMOS!$A:$I,8,0)</f>
        <v>30.93</v>
      </c>
      <c r="J461" s="101" t="n">
        <f aca="false">TRUNC(H461*I461,2)</f>
        <v>31.17</v>
      </c>
      <c r="L461" s="63" t="n">
        <f aca="false">IF(AND(A462&lt;&gt;"",A461=""),L460+1,L460)</f>
        <v>35</v>
      </c>
      <c r="M461" s="80" t="n">
        <f aca="false">IF(OR(A461="Insumo",A461="Composição Auxiliar"),J461,"")</f>
        <v>31.17</v>
      </c>
      <c r="N461" s="81" t="str">
        <f aca="false">IF(ISNUMBER(SEARCH("COM ENCARGOS COMPLEMENTARES",D461)),J461,"")</f>
        <v/>
      </c>
      <c r="O461" s="81" t="n">
        <f aca="false">IF(N461&lt;&gt;"","",M461)</f>
        <v>31.17</v>
      </c>
      <c r="P461" s="82" t="str">
        <f aca="false">IF(A461="Composição",A460,"")</f>
        <v/>
      </c>
      <c r="Q461" s="81" t="str">
        <f aca="false">IF(P461&lt;&gt;"",SUMIF(L461:L550,L461,N461:N550),"")</f>
        <v/>
      </c>
      <c r="R461" s="81" t="str">
        <f aca="false">IF(P461&lt;&gt;"",SUMIF(L461:L550,L461,O461:O550),"")</f>
        <v/>
      </c>
    </row>
    <row r="462" customFormat="false" ht="14.25" hidden="false" customHeight="false" outlineLevel="0" collapsed="false">
      <c r="A462" s="96" t="s">
        <v>679</v>
      </c>
      <c r="B462" s="97" t="s">
        <v>985</v>
      </c>
      <c r="C462" s="96" t="str">
        <f aca="false">VLOOKUP(B462,INSUMOS!$A:$I,2,0)</f>
        <v>SINAPI</v>
      </c>
      <c r="D462" s="96" t="str">
        <f aca="false">VLOOKUP(B462,INSUMOS!$A:$I,3,0)</f>
        <v>PREGO DE ACO POLIDO COM CABECA 17 X 24 (2 1/4 X 11)</v>
      </c>
      <c r="E462" s="98" t="str">
        <f aca="false">VLOOKUP(B462,INSUMOS!$A:$I,4,0)</f>
        <v>Material</v>
      </c>
      <c r="F462" s="98"/>
      <c r="G462" s="99" t="str">
        <f aca="false">VLOOKUP(B462,INSUMOS!$A:$I,5,0)</f>
        <v>KG</v>
      </c>
      <c r="H462" s="100" t="n">
        <v>0.026</v>
      </c>
      <c r="I462" s="101" t="n">
        <f aca="false">VLOOKUP(B462,INSUMOS!$A:$I,8,0)</f>
        <v>22.71</v>
      </c>
      <c r="J462" s="101" t="n">
        <f aca="false">TRUNC(H462*I462,2)</f>
        <v>0.59</v>
      </c>
      <c r="L462" s="63" t="n">
        <f aca="false">IF(AND(A463&lt;&gt;"",A462=""),L461+1,L461)</f>
        <v>35</v>
      </c>
      <c r="M462" s="80" t="n">
        <f aca="false">IF(OR(A462="Insumo",A462="Composição Auxiliar"),J462,"")</f>
        <v>0.59</v>
      </c>
      <c r="N462" s="81" t="str">
        <f aca="false">IF(ISNUMBER(SEARCH("COM ENCARGOS COMPLEMENTARES",D462)),J462,"")</f>
        <v/>
      </c>
      <c r="O462" s="81" t="n">
        <f aca="false">IF(N462&lt;&gt;"","",M462)</f>
        <v>0.59</v>
      </c>
      <c r="P462" s="82" t="str">
        <f aca="false">IF(A462="Composição",A461,"")</f>
        <v/>
      </c>
      <c r="Q462" s="81" t="str">
        <f aca="false">IF(P462&lt;&gt;"",SUMIF(L462:L551,L462,N462:N551),"")</f>
        <v/>
      </c>
      <c r="R462" s="81" t="str">
        <f aca="false">IF(P462&lt;&gt;"",SUMIF(L462:L551,L462,O462:O551),"")</f>
        <v/>
      </c>
    </row>
    <row r="463" customFormat="false" ht="14.25" hidden="false" customHeight="false" outlineLevel="0" collapsed="false">
      <c r="A463" s="102"/>
      <c r="B463" s="102"/>
      <c r="C463" s="102"/>
      <c r="D463" s="102"/>
      <c r="E463" s="102"/>
      <c r="F463" s="103"/>
      <c r="G463" s="102"/>
      <c r="H463" s="103"/>
      <c r="I463" s="102"/>
      <c r="J463" s="103"/>
      <c r="L463" s="63" t="n">
        <f aca="false">IF(AND(A464&lt;&gt;"",A463=""),L462+1,L462)</f>
        <v>35</v>
      </c>
      <c r="M463" s="80" t="str">
        <f aca="false">IF(OR(A463="Insumo",A463="Composição Auxiliar"),J463,"")</f>
        <v/>
      </c>
      <c r="N463" s="81" t="str">
        <f aca="false">IF(ISNUMBER(SEARCH("COM ENCARGOS COMPLEMENTARES",D463)),J463,"")</f>
        <v/>
      </c>
      <c r="O463" s="81" t="str">
        <f aca="false">IF(N463&lt;&gt;"","",M463)</f>
        <v/>
      </c>
      <c r="P463" s="82" t="str">
        <f aca="false">IF(A463="Composição",A462,"")</f>
        <v/>
      </c>
      <c r="Q463" s="81" t="str">
        <f aca="false">IF(P463&lt;&gt;"",SUMIF(L463:L552,L463,N463:N552),"")</f>
        <v/>
      </c>
      <c r="R463" s="81" t="str">
        <f aca="false">IF(P463&lt;&gt;"",SUMIF(L463:L552,L463,O463:O552),"")</f>
        <v/>
      </c>
    </row>
    <row r="464" customFormat="false" ht="14.25" hidden="false" customHeight="true" outlineLevel="0" collapsed="false">
      <c r="A464" s="102"/>
      <c r="B464" s="102"/>
      <c r="C464" s="102"/>
      <c r="D464" s="102"/>
      <c r="E464" s="102"/>
      <c r="F464" s="103"/>
      <c r="G464" s="102"/>
      <c r="H464" s="104" t="s">
        <v>684</v>
      </c>
      <c r="I464" s="104"/>
      <c r="J464" s="103" t="n">
        <f aca="false">TRUNC(SUMIF(L:L,$L464,M:M)*(1+$J$9),2)</f>
        <v>98.54</v>
      </c>
      <c r="L464" s="63" t="n">
        <f aca="false">IF(AND(A465&lt;&gt;"",A464=""),L463+1,L463)</f>
        <v>35</v>
      </c>
      <c r="M464" s="80" t="str">
        <f aca="false">IF(OR(A464="Insumo",A464="Composição Auxiliar"),J464,"")</f>
        <v/>
      </c>
      <c r="N464" s="81" t="str">
        <f aca="false">IF(ISNUMBER(SEARCH("COM ENCARGOS COMPLEMENTARES",D464)),J464,"")</f>
        <v/>
      </c>
      <c r="O464" s="81" t="str">
        <f aca="false">IF(N464&lt;&gt;"","",M464)</f>
        <v/>
      </c>
      <c r="P464" s="82" t="str">
        <f aca="false">IF(A464="Composição",A463,"")</f>
        <v/>
      </c>
      <c r="Q464" s="81" t="str">
        <f aca="false">IF(P464&lt;&gt;"",SUMIF(L464:L553,L464,N464:N553),"")</f>
        <v/>
      </c>
      <c r="R464" s="81" t="str">
        <f aca="false">IF(P464&lt;&gt;"",SUMIF(L464:L553,L464,O464:O553),"")</f>
        <v/>
      </c>
    </row>
    <row r="465" customFormat="false" ht="15" hidden="false" customHeight="false" outlineLevel="0" collapsed="false">
      <c r="A465" s="105"/>
      <c r="B465" s="105"/>
      <c r="C465" s="105"/>
      <c r="D465" s="105"/>
      <c r="E465" s="105"/>
      <c r="F465" s="105"/>
      <c r="G465" s="105" t="s">
        <v>685</v>
      </c>
      <c r="H465" s="106" t="s">
        <v>986</v>
      </c>
      <c r="I465" s="105" t="s">
        <v>687</v>
      </c>
      <c r="J465" s="107" t="n">
        <f aca="false">TRUNC(J464*H465,2)</f>
        <v>64533.84</v>
      </c>
      <c r="L465" s="63" t="n">
        <f aca="false">IF(AND(A466&lt;&gt;"",A465=""),L464+1,L464)</f>
        <v>35</v>
      </c>
      <c r="M465" s="80" t="str">
        <f aca="false">IF(OR(A465="Insumo",A465="Composição Auxiliar"),J465,"")</f>
        <v/>
      </c>
      <c r="N465" s="81" t="str">
        <f aca="false">IF(ISNUMBER(SEARCH("COM ENCARGOS COMPLEMENTARES",D465)),J465,"")</f>
        <v/>
      </c>
      <c r="O465" s="81" t="str">
        <f aca="false">IF(N465&lt;&gt;"","",M465)</f>
        <v/>
      </c>
      <c r="P465" s="82" t="str">
        <f aca="false">IF(A465="Composição",A464,"")</f>
        <v/>
      </c>
      <c r="Q465" s="81" t="str">
        <f aca="false">IF(P465&lt;&gt;"",SUMIF(L465:L554,L465,N465:N554),"")</f>
        <v/>
      </c>
      <c r="R465" s="81" t="str">
        <f aca="false">IF(P465&lt;&gt;"",SUMIF(L465:L554,L465,O465:O554),"")</f>
        <v/>
      </c>
    </row>
    <row r="466" customFormat="false" ht="15" hidden="false" customHeight="false" outlineLevel="0" collapsed="false">
      <c r="A466" s="108"/>
      <c r="B466" s="108"/>
      <c r="C466" s="108"/>
      <c r="D466" s="108"/>
      <c r="E466" s="108"/>
      <c r="F466" s="108"/>
      <c r="G466" s="108"/>
      <c r="H466" s="108"/>
      <c r="I466" s="108"/>
      <c r="J466" s="108"/>
      <c r="L466" s="63" t="n">
        <f aca="false">IF(AND(A467&lt;&gt;"",A466=""),L465+1,L465)</f>
        <v>36</v>
      </c>
      <c r="M466" s="80" t="str">
        <f aca="false">IF(OR(A466="Insumo",A466="Composição Auxiliar"),J466,"")</f>
        <v/>
      </c>
      <c r="N466" s="81" t="str">
        <f aca="false">IF(ISNUMBER(SEARCH("COM ENCARGOS COMPLEMENTARES",D466)),J466,"")</f>
        <v/>
      </c>
      <c r="O466" s="81" t="str">
        <f aca="false">IF(N466&lt;&gt;"","",M466)</f>
        <v/>
      </c>
      <c r="P466" s="82" t="str">
        <f aca="false">IF(A466="Composição",A465,"")</f>
        <v/>
      </c>
      <c r="Q466" s="81" t="str">
        <f aca="false">IF(P466&lt;&gt;"",SUMIF(L466:L555,L466,N466:N555),"")</f>
        <v/>
      </c>
      <c r="R466" s="81" t="str">
        <f aca="false">IF(P466&lt;&gt;"",SUMIF(L466:L555,L466,O466:O555),"")</f>
        <v/>
      </c>
    </row>
    <row r="467" customFormat="false" ht="15" hidden="false" customHeight="true" outlineLevel="0" collapsed="false">
      <c r="A467" s="83" t="s">
        <v>126</v>
      </c>
      <c r="B467" s="84" t="s">
        <v>655</v>
      </c>
      <c r="C467" s="83" t="s">
        <v>656</v>
      </c>
      <c r="D467" s="83" t="s">
        <v>657</v>
      </c>
      <c r="E467" s="83" t="s">
        <v>658</v>
      </c>
      <c r="F467" s="83"/>
      <c r="G467" s="85" t="s">
        <v>659</v>
      </c>
      <c r="H467" s="84" t="s">
        <v>660</v>
      </c>
      <c r="I467" s="84" t="s">
        <v>661</v>
      </c>
      <c r="J467" s="84" t="s">
        <v>662</v>
      </c>
      <c r="L467" s="63" t="n">
        <f aca="false">IF(AND(A468&lt;&gt;"",A467=""),L466+1,L466)</f>
        <v>36</v>
      </c>
      <c r="M467" s="80" t="str">
        <f aca="false">IF(OR(A467="Insumo",A467="Composição Auxiliar"),J467,"")</f>
        <v/>
      </c>
      <c r="N467" s="81" t="str">
        <f aca="false">IF(ISNUMBER(SEARCH("COM ENCARGOS COMPLEMENTARES",D467)),J467,"")</f>
        <v/>
      </c>
      <c r="O467" s="81" t="str">
        <f aca="false">IF(N467&lt;&gt;"","",M467)</f>
        <v/>
      </c>
      <c r="P467" s="82" t="str">
        <f aca="false">IF(A467="Composição",A466,"")</f>
        <v/>
      </c>
      <c r="Q467" s="81" t="str">
        <f aca="false">IF(P467&lt;&gt;"",SUMIF(L467:L556,L467,N467:N556),"")</f>
        <v/>
      </c>
      <c r="R467" s="81" t="str">
        <f aca="false">IF(P467&lt;&gt;"",SUMIF(L467:L556,L467,O467:O556),"")</f>
        <v/>
      </c>
    </row>
    <row r="468" customFormat="false" ht="25.5" hidden="false" customHeight="true" outlineLevel="0" collapsed="false">
      <c r="A468" s="86" t="s">
        <v>663</v>
      </c>
      <c r="B468" s="87" t="s">
        <v>111</v>
      </c>
      <c r="C468" s="86" t="s">
        <v>716</v>
      </c>
      <c r="D468" s="86" t="s">
        <v>924</v>
      </c>
      <c r="E468" s="86" t="s">
        <v>675</v>
      </c>
      <c r="F468" s="86"/>
      <c r="G468" s="88" t="s">
        <v>925</v>
      </c>
      <c r="H468" s="89" t="n">
        <v>1</v>
      </c>
      <c r="I468" s="90" t="n">
        <f aca="false">SUMIF(L:L,$L468,M:M)</f>
        <v>14.44</v>
      </c>
      <c r="J468" s="90" t="n">
        <f aca="false">TRUNC(H468*I468,2)</f>
        <v>14.44</v>
      </c>
      <c r="L468" s="63" t="n">
        <f aca="false">IF(AND(A469&lt;&gt;"",A468=""),L467+1,L467)</f>
        <v>36</v>
      </c>
      <c r="M468" s="80" t="str">
        <f aca="false">IF(OR(A468="Insumo",A468="Composição Auxiliar"),J468,"")</f>
        <v/>
      </c>
      <c r="N468" s="81" t="str">
        <f aca="false">IF(ISNUMBER(SEARCH("COM ENCARGOS COMPLEMENTARES",D468)),J468,"")</f>
        <v/>
      </c>
      <c r="O468" s="81" t="str">
        <f aca="false">IF(N468&lt;&gt;"","",M468)</f>
        <v/>
      </c>
      <c r="P468" s="82" t="str">
        <f aca="false">IF(A468="Composição",A467,"")</f>
        <v> 4.2.5 </v>
      </c>
      <c r="Q468" s="81" t="n">
        <f aca="false">IF(P468&lt;&gt;"",SUMIF(L468:L557,L468,N468:N557),"")</f>
        <v>0</v>
      </c>
      <c r="R468" s="81" t="n">
        <f aca="false">IF(P468&lt;&gt;"",SUMIF(L468:L557,L468,O468:O557),"")</f>
        <v>14.44</v>
      </c>
    </row>
    <row r="469" customFormat="false" ht="25.5" hidden="false" customHeight="true" outlineLevel="0" collapsed="false">
      <c r="A469" s="91" t="s">
        <v>668</v>
      </c>
      <c r="B469" s="92" t="s">
        <v>926</v>
      </c>
      <c r="C469" s="91" t="s">
        <v>664</v>
      </c>
      <c r="D469" s="91" t="s">
        <v>927</v>
      </c>
      <c r="E469" s="91" t="s">
        <v>675</v>
      </c>
      <c r="F469" s="91"/>
      <c r="G469" s="93" t="s">
        <v>925</v>
      </c>
      <c r="H469" s="94" t="n">
        <v>0.65</v>
      </c>
      <c r="I469" s="95" t="n">
        <f aca="false">SUMIFS('ANALÍTICA AUXILIARES'!J:J,'ANALÍTICA AUXILIARES'!A:A,"Composição",'ANALÍTICA AUXILIARES'!B:B,$B469)</f>
        <v>14.3</v>
      </c>
      <c r="J469" s="95" t="n">
        <f aca="false">TRUNC(H469*I469,2)</f>
        <v>9.29</v>
      </c>
      <c r="L469" s="63" t="n">
        <f aca="false">IF(AND(A470&lt;&gt;"",A469=""),L468+1,L468)</f>
        <v>36</v>
      </c>
      <c r="M469" s="80" t="n">
        <f aca="false">IF(OR(A469="Insumo",A469="Composição Auxiliar"),J469,"")</f>
        <v>9.29</v>
      </c>
      <c r="N469" s="81" t="str">
        <f aca="false">IF(ISNUMBER(SEARCH("COM ENCARGOS COMPLEMENTARES",D469)),J469,"")</f>
        <v/>
      </c>
      <c r="O469" s="81" t="n">
        <f aca="false">IF(N469&lt;&gt;"","",M469)</f>
        <v>9.29</v>
      </c>
      <c r="P469" s="82" t="str">
        <f aca="false">IF(A469="Composição",A468,"")</f>
        <v/>
      </c>
      <c r="Q469" s="81" t="str">
        <f aca="false">IF(P469&lt;&gt;"",SUMIF(L469:L558,L469,N469:N558),"")</f>
        <v/>
      </c>
      <c r="R469" s="81" t="str">
        <f aca="false">IF(P469&lt;&gt;"",SUMIF(L469:L558,L469,O469:O558),"")</f>
        <v/>
      </c>
    </row>
    <row r="470" customFormat="false" ht="38.25" hidden="false" customHeight="true" outlineLevel="0" collapsed="false">
      <c r="A470" s="91" t="s">
        <v>668</v>
      </c>
      <c r="B470" s="92" t="s">
        <v>928</v>
      </c>
      <c r="C470" s="91" t="s">
        <v>664</v>
      </c>
      <c r="D470" s="91" t="s">
        <v>929</v>
      </c>
      <c r="E470" s="91" t="s">
        <v>675</v>
      </c>
      <c r="F470" s="91"/>
      <c r="G470" s="93" t="s">
        <v>925</v>
      </c>
      <c r="H470" s="94" t="n">
        <v>0.35</v>
      </c>
      <c r="I470" s="95" t="n">
        <f aca="false">SUMIFS('ANALÍTICA AUXILIARES'!J:J,'ANALÍTICA AUXILIARES'!A:A,"Composição",'ANALÍTICA AUXILIARES'!B:B,$B470)</f>
        <v>14.73</v>
      </c>
      <c r="J470" s="95" t="n">
        <f aca="false">TRUNC(H470*I470,2)</f>
        <v>5.15</v>
      </c>
      <c r="L470" s="63" t="n">
        <f aca="false">IF(AND(A471&lt;&gt;"",A470=""),L469+1,L469)</f>
        <v>36</v>
      </c>
      <c r="M470" s="80" t="n">
        <f aca="false">IF(OR(A470="Insumo",A470="Composição Auxiliar"),J470,"")</f>
        <v>5.15</v>
      </c>
      <c r="N470" s="81" t="str">
        <f aca="false">IF(ISNUMBER(SEARCH("COM ENCARGOS COMPLEMENTARES",D470)),J470,"")</f>
        <v/>
      </c>
      <c r="O470" s="81" t="n">
        <f aca="false">IF(N470&lt;&gt;"","",M470)</f>
        <v>5.15</v>
      </c>
      <c r="P470" s="82" t="str">
        <f aca="false">IF(A470="Composição",A469,"")</f>
        <v/>
      </c>
      <c r="Q470" s="81" t="str">
        <f aca="false">IF(P470&lt;&gt;"",SUMIF(L470:L559,L470,N470:N559),"")</f>
        <v/>
      </c>
      <c r="R470" s="81" t="str">
        <f aca="false">IF(P470&lt;&gt;"",SUMIF(L470:L559,L470,O470:O559),"")</f>
        <v/>
      </c>
    </row>
    <row r="471" customFormat="false" ht="14.25" hidden="false" customHeight="false" outlineLevel="0" collapsed="false">
      <c r="A471" s="102"/>
      <c r="B471" s="102"/>
      <c r="C471" s="102"/>
      <c r="D471" s="102"/>
      <c r="E471" s="102"/>
      <c r="F471" s="103"/>
      <c r="G471" s="102"/>
      <c r="H471" s="103"/>
      <c r="I471" s="102"/>
      <c r="J471" s="103"/>
      <c r="L471" s="63" t="n">
        <f aca="false">IF(AND(A472&lt;&gt;"",A471=""),L470+1,L470)</f>
        <v>36</v>
      </c>
      <c r="M471" s="80" t="str">
        <f aca="false">IF(OR(A471="Insumo",A471="Composição Auxiliar"),J471,"")</f>
        <v/>
      </c>
      <c r="N471" s="81" t="str">
        <f aca="false">IF(ISNUMBER(SEARCH("COM ENCARGOS COMPLEMENTARES",D471)),J471,"")</f>
        <v/>
      </c>
      <c r="O471" s="81" t="str">
        <f aca="false">IF(N471&lt;&gt;"","",M471)</f>
        <v/>
      </c>
      <c r="P471" s="82" t="str">
        <f aca="false">IF(A471="Composição",A470,"")</f>
        <v/>
      </c>
      <c r="Q471" s="81" t="str">
        <f aca="false">IF(P471&lt;&gt;"",SUMIF(L471:L560,L471,N471:N560),"")</f>
        <v/>
      </c>
      <c r="R471" s="81" t="str">
        <f aca="false">IF(P471&lt;&gt;"",SUMIF(L471:L560,L471,O471:O560),"")</f>
        <v/>
      </c>
    </row>
    <row r="472" customFormat="false" ht="14.25" hidden="false" customHeight="true" outlineLevel="0" collapsed="false">
      <c r="A472" s="102"/>
      <c r="B472" s="102"/>
      <c r="C472" s="102"/>
      <c r="D472" s="102"/>
      <c r="E472" s="102"/>
      <c r="F472" s="103"/>
      <c r="G472" s="102"/>
      <c r="H472" s="104" t="s">
        <v>684</v>
      </c>
      <c r="I472" s="104"/>
      <c r="J472" s="103" t="n">
        <f aca="false">TRUNC(SUMIF(L:L,$L472,M:M)*(1+$J$9),2)</f>
        <v>18.74</v>
      </c>
      <c r="L472" s="63" t="n">
        <f aca="false">IF(AND(A473&lt;&gt;"",A472=""),L471+1,L471)</f>
        <v>36</v>
      </c>
      <c r="M472" s="80" t="str">
        <f aca="false">IF(OR(A472="Insumo",A472="Composição Auxiliar"),J472,"")</f>
        <v/>
      </c>
      <c r="N472" s="81" t="str">
        <f aca="false">IF(ISNUMBER(SEARCH("COM ENCARGOS COMPLEMENTARES",D472)),J472,"")</f>
        <v/>
      </c>
      <c r="O472" s="81" t="str">
        <f aca="false">IF(N472&lt;&gt;"","",M472)</f>
        <v/>
      </c>
      <c r="P472" s="82" t="str">
        <f aca="false">IF(A472="Composição",A471,"")</f>
        <v/>
      </c>
      <c r="Q472" s="81" t="str">
        <f aca="false">IF(P472&lt;&gt;"",SUMIF(L472:L561,L472,N472:N561),"")</f>
        <v/>
      </c>
      <c r="R472" s="81" t="str">
        <f aca="false">IF(P472&lt;&gt;"",SUMIF(L472:L561,L472,O472:O561),"")</f>
        <v/>
      </c>
    </row>
    <row r="473" customFormat="false" ht="15" hidden="false" customHeight="false" outlineLevel="0" collapsed="false">
      <c r="A473" s="105"/>
      <c r="B473" s="105"/>
      <c r="C473" s="105"/>
      <c r="D473" s="105"/>
      <c r="E473" s="105"/>
      <c r="F473" s="105"/>
      <c r="G473" s="105" t="s">
        <v>685</v>
      </c>
      <c r="H473" s="106" t="s">
        <v>987</v>
      </c>
      <c r="I473" s="105" t="s">
        <v>687</v>
      </c>
      <c r="J473" s="107" t="n">
        <f aca="false">TRUNC(J472*H473,2)</f>
        <v>14542.24</v>
      </c>
      <c r="L473" s="63" t="n">
        <f aca="false">IF(AND(A474&lt;&gt;"",A473=""),L472+1,L472)</f>
        <v>36</v>
      </c>
      <c r="M473" s="80" t="str">
        <f aca="false">IF(OR(A473="Insumo",A473="Composição Auxiliar"),J473,"")</f>
        <v/>
      </c>
      <c r="N473" s="81" t="str">
        <f aca="false">IF(ISNUMBER(SEARCH("COM ENCARGOS COMPLEMENTARES",D473)),J473,"")</f>
        <v/>
      </c>
      <c r="O473" s="81" t="str">
        <f aca="false">IF(N473&lt;&gt;"","",M473)</f>
        <v/>
      </c>
      <c r="P473" s="82" t="str">
        <f aca="false">IF(A473="Composição",A472,"")</f>
        <v/>
      </c>
      <c r="Q473" s="81" t="str">
        <f aca="false">IF(P473&lt;&gt;"",SUMIF(L473:L562,L473,N473:N562),"")</f>
        <v/>
      </c>
      <c r="R473" s="81" t="str">
        <f aca="false">IF(P473&lt;&gt;"",SUMIF(L473:L562,L473,O473:O562),"")</f>
        <v/>
      </c>
    </row>
    <row r="474" customFormat="false" ht="15" hidden="false" customHeight="false" outlineLevel="0" collapsed="false">
      <c r="A474" s="108"/>
      <c r="B474" s="108"/>
      <c r="C474" s="108"/>
      <c r="D474" s="108"/>
      <c r="E474" s="108"/>
      <c r="F474" s="108"/>
      <c r="G474" s="108"/>
      <c r="H474" s="108"/>
      <c r="I474" s="108"/>
      <c r="J474" s="108"/>
      <c r="L474" s="63" t="n">
        <f aca="false">IF(AND(A475&lt;&gt;"",A474=""),L473+1,L473)</f>
        <v>37</v>
      </c>
      <c r="M474" s="80" t="str">
        <f aca="false">IF(OR(A474="Insumo",A474="Composição Auxiliar"),J474,"")</f>
        <v/>
      </c>
      <c r="N474" s="81" t="str">
        <f aca="false">IF(ISNUMBER(SEARCH("COM ENCARGOS COMPLEMENTARES",D474)),J474,"")</f>
        <v/>
      </c>
      <c r="O474" s="81" t="str">
        <f aca="false">IF(N474&lt;&gt;"","",M474)</f>
        <v/>
      </c>
      <c r="P474" s="82" t="str">
        <f aca="false">IF(A474="Composição",A473,"")</f>
        <v/>
      </c>
      <c r="Q474" s="81" t="str">
        <f aca="false">IF(P474&lt;&gt;"",SUMIF(L474:L563,L474,N474:N563),"")</f>
        <v/>
      </c>
      <c r="R474" s="81" t="str">
        <f aca="false">IF(P474&lt;&gt;"",SUMIF(L474:L563,L474,O474:O563),"")</f>
        <v/>
      </c>
    </row>
    <row r="475" customFormat="false" ht="15" hidden="false" customHeight="true" outlineLevel="0" collapsed="false">
      <c r="A475" s="83" t="s">
        <v>127</v>
      </c>
      <c r="B475" s="84" t="s">
        <v>655</v>
      </c>
      <c r="C475" s="83" t="s">
        <v>656</v>
      </c>
      <c r="D475" s="83" t="s">
        <v>657</v>
      </c>
      <c r="E475" s="83" t="s">
        <v>658</v>
      </c>
      <c r="F475" s="83"/>
      <c r="G475" s="85" t="s">
        <v>659</v>
      </c>
      <c r="H475" s="84" t="s">
        <v>660</v>
      </c>
      <c r="I475" s="84" t="s">
        <v>661</v>
      </c>
      <c r="J475" s="84" t="s">
        <v>662</v>
      </c>
      <c r="L475" s="63" t="n">
        <f aca="false">IF(AND(A476&lt;&gt;"",A475=""),L474+1,L474)</f>
        <v>37</v>
      </c>
      <c r="M475" s="80" t="str">
        <f aca="false">IF(OR(A475="Insumo",A475="Composição Auxiliar"),J475,"")</f>
        <v/>
      </c>
      <c r="N475" s="81" t="str">
        <f aca="false">IF(ISNUMBER(SEARCH("COM ENCARGOS COMPLEMENTARES",D475)),J475,"")</f>
        <v/>
      </c>
      <c r="O475" s="81" t="str">
        <f aca="false">IF(N475&lt;&gt;"","",M475)</f>
        <v/>
      </c>
      <c r="P475" s="82" t="str">
        <f aca="false">IF(A475="Composição",A474,"")</f>
        <v/>
      </c>
      <c r="Q475" s="81" t="str">
        <f aca="false">IF(P475&lt;&gt;"",SUMIF(L475:L564,L475,N475:N564),"")</f>
        <v/>
      </c>
      <c r="R475" s="81" t="str">
        <f aca="false">IF(P475&lt;&gt;"",SUMIF(L475:L564,L475,O475:O564),"")</f>
        <v/>
      </c>
    </row>
    <row r="476" customFormat="false" ht="25.5" hidden="false" customHeight="true" outlineLevel="0" collapsed="false">
      <c r="A476" s="86" t="s">
        <v>663</v>
      </c>
      <c r="B476" s="87" t="s">
        <v>113</v>
      </c>
      <c r="C476" s="86" t="s">
        <v>716</v>
      </c>
      <c r="D476" s="86" t="s">
        <v>931</v>
      </c>
      <c r="E476" s="86" t="s">
        <v>675</v>
      </c>
      <c r="F476" s="86"/>
      <c r="G476" s="88" t="s">
        <v>925</v>
      </c>
      <c r="H476" s="89" t="n">
        <v>1</v>
      </c>
      <c r="I476" s="90" t="n">
        <f aca="false">SUMIF(L:L,$L476,M:M)</f>
        <v>12.79</v>
      </c>
      <c r="J476" s="90" t="n">
        <f aca="false">TRUNC(H476*I476,2)</f>
        <v>12.79</v>
      </c>
      <c r="L476" s="63" t="n">
        <f aca="false">IF(AND(A477&lt;&gt;"",A476=""),L475+1,L475)</f>
        <v>37</v>
      </c>
      <c r="M476" s="80" t="str">
        <f aca="false">IF(OR(A476="Insumo",A476="Composição Auxiliar"),J476,"")</f>
        <v/>
      </c>
      <c r="N476" s="81" t="str">
        <f aca="false">IF(ISNUMBER(SEARCH("COM ENCARGOS COMPLEMENTARES",D476)),J476,"")</f>
        <v/>
      </c>
      <c r="O476" s="81" t="str">
        <f aca="false">IF(N476&lt;&gt;"","",M476)</f>
        <v/>
      </c>
      <c r="P476" s="82" t="str">
        <f aca="false">IF(A476="Composição",A475,"")</f>
        <v> 4.2.6 </v>
      </c>
      <c r="Q476" s="81" t="n">
        <f aca="false">IF(P476&lt;&gt;"",SUMIF(L476:L565,L476,N476:N565),"")</f>
        <v>0</v>
      </c>
      <c r="R476" s="81" t="n">
        <f aca="false">IF(P476&lt;&gt;"",SUMIF(L476:L565,L476,O476:O565),"")</f>
        <v>12.79</v>
      </c>
    </row>
    <row r="477" customFormat="false" ht="25.5" hidden="false" customHeight="true" outlineLevel="0" collapsed="false">
      <c r="A477" s="91" t="s">
        <v>668</v>
      </c>
      <c r="B477" s="92" t="s">
        <v>948</v>
      </c>
      <c r="C477" s="91" t="s">
        <v>664</v>
      </c>
      <c r="D477" s="91" t="s">
        <v>949</v>
      </c>
      <c r="E477" s="91" t="s">
        <v>675</v>
      </c>
      <c r="F477" s="91"/>
      <c r="G477" s="93" t="s">
        <v>925</v>
      </c>
      <c r="H477" s="94" t="n">
        <v>0.01</v>
      </c>
      <c r="I477" s="95" t="n">
        <f aca="false">SUMIFS('ANALÍTICA AUXILIARES'!J:J,'ANALÍTICA AUXILIARES'!A:A,"Composição",'ANALÍTICA AUXILIARES'!B:B,$B477)</f>
        <v>15.65</v>
      </c>
      <c r="J477" s="95" t="n">
        <f aca="false">TRUNC(H477*I477,2)</f>
        <v>0.15</v>
      </c>
      <c r="L477" s="63" t="n">
        <f aca="false">IF(AND(A478&lt;&gt;"",A477=""),L476+1,L476)</f>
        <v>37</v>
      </c>
      <c r="M477" s="80" t="n">
        <f aca="false">IF(OR(A477="Insumo",A477="Composição Auxiliar"),J477,"")</f>
        <v>0.15</v>
      </c>
      <c r="N477" s="81" t="str">
        <f aca="false">IF(ISNUMBER(SEARCH("COM ENCARGOS COMPLEMENTARES",D477)),J477,"")</f>
        <v/>
      </c>
      <c r="O477" s="81" t="n">
        <f aca="false">IF(N477&lt;&gt;"","",M477)</f>
        <v>0.15</v>
      </c>
      <c r="P477" s="82" t="str">
        <f aca="false">IF(A477="Composição",A476,"")</f>
        <v/>
      </c>
      <c r="Q477" s="81" t="str">
        <f aca="false">IF(P477&lt;&gt;"",SUMIF(L477:L566,L477,N477:N566),"")</f>
        <v/>
      </c>
      <c r="R477" s="81" t="str">
        <f aca="false">IF(P477&lt;&gt;"",SUMIF(L477:L566,L477,O477:O566),"")</f>
        <v/>
      </c>
    </row>
    <row r="478" customFormat="false" ht="38.25" hidden="false" customHeight="true" outlineLevel="0" collapsed="false">
      <c r="A478" s="91" t="s">
        <v>668</v>
      </c>
      <c r="B478" s="92" t="s">
        <v>932</v>
      </c>
      <c r="C478" s="91" t="s">
        <v>664</v>
      </c>
      <c r="D478" s="91" t="s">
        <v>933</v>
      </c>
      <c r="E478" s="91" t="s">
        <v>675</v>
      </c>
      <c r="F478" s="91"/>
      <c r="G478" s="93" t="s">
        <v>925</v>
      </c>
      <c r="H478" s="94" t="n">
        <v>0.02</v>
      </c>
      <c r="I478" s="95" t="n">
        <f aca="false">SUMIFS('ANALÍTICA AUXILIARES'!J:J,'ANALÍTICA AUXILIARES'!A:A,"Composição",'ANALÍTICA AUXILIARES'!B:B,$B478)</f>
        <v>20.05</v>
      </c>
      <c r="J478" s="95" t="n">
        <f aca="false">TRUNC(H478*I478,2)</f>
        <v>0.4</v>
      </c>
      <c r="L478" s="63" t="n">
        <f aca="false">IF(AND(A479&lt;&gt;"",A478=""),L477+1,L477)</f>
        <v>37</v>
      </c>
      <c r="M478" s="80" t="n">
        <f aca="false">IF(OR(A478="Insumo",A478="Composição Auxiliar"),J478,"")</f>
        <v>0.4</v>
      </c>
      <c r="N478" s="81" t="str">
        <f aca="false">IF(ISNUMBER(SEARCH("COM ENCARGOS COMPLEMENTARES",D478)),J478,"")</f>
        <v/>
      </c>
      <c r="O478" s="81" t="n">
        <f aca="false">IF(N478&lt;&gt;"","",M478)</f>
        <v>0.4</v>
      </c>
      <c r="P478" s="82" t="str">
        <f aca="false">IF(A478="Composição",A477,"")</f>
        <v/>
      </c>
      <c r="Q478" s="81" t="str">
        <f aca="false">IF(P478&lt;&gt;"",SUMIF(L478:L567,L478,N478:N567),"")</f>
        <v/>
      </c>
      <c r="R478" s="81" t="str">
        <f aca="false">IF(P478&lt;&gt;"",SUMIF(L478:L567,L478,O478:O567),"")</f>
        <v/>
      </c>
    </row>
    <row r="479" customFormat="false" ht="38.25" hidden="false" customHeight="true" outlineLevel="0" collapsed="false">
      <c r="A479" s="91" t="s">
        <v>668</v>
      </c>
      <c r="B479" s="92" t="s">
        <v>940</v>
      </c>
      <c r="C479" s="91" t="s">
        <v>664</v>
      </c>
      <c r="D479" s="91" t="s">
        <v>941</v>
      </c>
      <c r="E479" s="91" t="s">
        <v>675</v>
      </c>
      <c r="F479" s="91"/>
      <c r="G479" s="93" t="s">
        <v>925</v>
      </c>
      <c r="H479" s="94" t="n">
        <v>0.1</v>
      </c>
      <c r="I479" s="95" t="n">
        <f aca="false">SUMIFS('ANALÍTICA AUXILIARES'!J:J,'ANALÍTICA AUXILIARES'!A:A,"Composição",'ANALÍTICA AUXILIARES'!B:B,$B479)</f>
        <v>14.31</v>
      </c>
      <c r="J479" s="95" t="n">
        <f aca="false">TRUNC(H479*I479,2)</f>
        <v>1.43</v>
      </c>
      <c r="L479" s="63" t="n">
        <f aca="false">IF(AND(A480&lt;&gt;"",A479=""),L478+1,L478)</f>
        <v>37</v>
      </c>
      <c r="M479" s="80" t="n">
        <f aca="false">IF(OR(A479="Insumo",A479="Composição Auxiliar"),J479,"")</f>
        <v>1.43</v>
      </c>
      <c r="N479" s="81" t="str">
        <f aca="false">IF(ISNUMBER(SEARCH("COM ENCARGOS COMPLEMENTARES",D479)),J479,"")</f>
        <v/>
      </c>
      <c r="O479" s="81" t="n">
        <f aca="false">IF(N479&lt;&gt;"","",M479)</f>
        <v>1.43</v>
      </c>
      <c r="P479" s="82" t="str">
        <f aca="false">IF(A479="Composição",A478,"")</f>
        <v/>
      </c>
      <c r="Q479" s="81" t="str">
        <f aca="false">IF(P479&lt;&gt;"",SUMIF(L479:L568,L479,N479:N568),"")</f>
        <v/>
      </c>
      <c r="R479" s="81" t="str">
        <f aca="false">IF(P479&lt;&gt;"",SUMIF(L479:L568,L479,O479:O568),"")</f>
        <v/>
      </c>
    </row>
    <row r="480" customFormat="false" ht="38.25" hidden="false" customHeight="true" outlineLevel="0" collapsed="false">
      <c r="A480" s="91" t="s">
        <v>668</v>
      </c>
      <c r="B480" s="92" t="s">
        <v>938</v>
      </c>
      <c r="C480" s="91" t="s">
        <v>664</v>
      </c>
      <c r="D480" s="91" t="s">
        <v>939</v>
      </c>
      <c r="E480" s="91" t="s">
        <v>675</v>
      </c>
      <c r="F480" s="91"/>
      <c r="G480" s="93" t="s">
        <v>925</v>
      </c>
      <c r="H480" s="94" t="n">
        <v>0.12</v>
      </c>
      <c r="I480" s="95" t="n">
        <f aca="false">SUMIFS('ANALÍTICA AUXILIARES'!J:J,'ANALÍTICA AUXILIARES'!A:A,"Composição",'ANALÍTICA AUXILIARES'!B:B,$B480)</f>
        <v>13.72</v>
      </c>
      <c r="J480" s="95" t="n">
        <f aca="false">TRUNC(H480*I480,2)</f>
        <v>1.64</v>
      </c>
      <c r="L480" s="63" t="n">
        <f aca="false">IF(AND(A481&lt;&gt;"",A480=""),L479+1,L479)</f>
        <v>37</v>
      </c>
      <c r="M480" s="80" t="n">
        <f aca="false">IF(OR(A480="Insumo",A480="Composição Auxiliar"),J480,"")</f>
        <v>1.64</v>
      </c>
      <c r="N480" s="81" t="str">
        <f aca="false">IF(ISNUMBER(SEARCH("COM ENCARGOS COMPLEMENTARES",D480)),J480,"")</f>
        <v/>
      </c>
      <c r="O480" s="81" t="n">
        <f aca="false">IF(N480&lt;&gt;"","",M480)</f>
        <v>1.64</v>
      </c>
      <c r="P480" s="82" t="str">
        <f aca="false">IF(A480="Composição",A479,"")</f>
        <v/>
      </c>
      <c r="Q480" s="81" t="str">
        <f aca="false">IF(P480&lt;&gt;"",SUMIF(L480:L569,L480,N480:N569),"")</f>
        <v/>
      </c>
      <c r="R480" s="81" t="str">
        <f aca="false">IF(P480&lt;&gt;"",SUMIF(L480:L569,L480,O480:O569),"")</f>
        <v/>
      </c>
    </row>
    <row r="481" customFormat="false" ht="38.25" hidden="false" customHeight="true" outlineLevel="0" collapsed="false">
      <c r="A481" s="91" t="s">
        <v>668</v>
      </c>
      <c r="B481" s="92" t="s">
        <v>936</v>
      </c>
      <c r="C481" s="91" t="s">
        <v>664</v>
      </c>
      <c r="D481" s="91" t="s">
        <v>937</v>
      </c>
      <c r="E481" s="91" t="s">
        <v>675</v>
      </c>
      <c r="F481" s="91"/>
      <c r="G481" s="93" t="s">
        <v>925</v>
      </c>
      <c r="H481" s="94" t="n">
        <v>0.02</v>
      </c>
      <c r="I481" s="95" t="n">
        <f aca="false">SUMIFS('ANALÍTICA AUXILIARES'!J:J,'ANALÍTICA AUXILIARES'!A:A,"Composição",'ANALÍTICA AUXILIARES'!B:B,$B481)</f>
        <v>10.91</v>
      </c>
      <c r="J481" s="95" t="n">
        <f aca="false">TRUNC(H481*I481,2)</f>
        <v>0.21</v>
      </c>
      <c r="L481" s="63" t="n">
        <f aca="false">IF(AND(A482&lt;&gt;"",A481=""),L480+1,L480)</f>
        <v>37</v>
      </c>
      <c r="M481" s="80" t="n">
        <f aca="false">IF(OR(A481="Insumo",A481="Composição Auxiliar"),J481,"")</f>
        <v>0.21</v>
      </c>
      <c r="N481" s="81" t="str">
        <f aca="false">IF(ISNUMBER(SEARCH("COM ENCARGOS COMPLEMENTARES",D481)),J481,"")</f>
        <v/>
      </c>
      <c r="O481" s="81" t="n">
        <f aca="false">IF(N481&lt;&gt;"","",M481)</f>
        <v>0.21</v>
      </c>
      <c r="P481" s="82" t="str">
        <f aca="false">IF(A481="Composição",A480,"")</f>
        <v/>
      </c>
      <c r="Q481" s="81" t="str">
        <f aca="false">IF(P481&lt;&gt;"",SUMIF(L481:L570,L481,N481:N570),"")</f>
        <v/>
      </c>
      <c r="R481" s="81" t="str">
        <f aca="false">IF(P481&lt;&gt;"",SUMIF(L481:L570,L481,O481:O570),"")</f>
        <v/>
      </c>
    </row>
    <row r="482" customFormat="false" ht="25.5" hidden="false" customHeight="true" outlineLevel="0" collapsed="false">
      <c r="A482" s="91" t="s">
        <v>668</v>
      </c>
      <c r="B482" s="92" t="s">
        <v>960</v>
      </c>
      <c r="C482" s="91" t="s">
        <v>664</v>
      </c>
      <c r="D482" s="91" t="s">
        <v>961</v>
      </c>
      <c r="E482" s="91" t="s">
        <v>675</v>
      </c>
      <c r="F482" s="91"/>
      <c r="G482" s="93" t="s">
        <v>925</v>
      </c>
      <c r="H482" s="94" t="n">
        <v>0.08</v>
      </c>
      <c r="I482" s="95" t="n">
        <f aca="false">SUMIFS('ANALÍTICA AUXILIARES'!J:J,'ANALÍTICA AUXILIARES'!A:A,"Composição",'ANALÍTICA AUXILIARES'!B:B,$B482)</f>
        <v>13.3</v>
      </c>
      <c r="J482" s="95" t="n">
        <f aca="false">TRUNC(H482*I482,2)</f>
        <v>1.06</v>
      </c>
      <c r="L482" s="63" t="n">
        <f aca="false">IF(AND(A483&lt;&gt;"",A482=""),L481+1,L481)</f>
        <v>37</v>
      </c>
      <c r="M482" s="80" t="n">
        <f aca="false">IF(OR(A482="Insumo",A482="Composição Auxiliar"),J482,"")</f>
        <v>1.06</v>
      </c>
      <c r="N482" s="81" t="str">
        <f aca="false">IF(ISNUMBER(SEARCH("COM ENCARGOS COMPLEMENTARES",D482)),J482,"")</f>
        <v/>
      </c>
      <c r="O482" s="81" t="n">
        <f aca="false">IF(N482&lt;&gt;"","",M482)</f>
        <v>1.06</v>
      </c>
      <c r="P482" s="82" t="str">
        <f aca="false">IF(A482="Composição",A481,"")</f>
        <v/>
      </c>
      <c r="Q482" s="81" t="str">
        <f aca="false">IF(P482&lt;&gt;"",SUMIF(L482:L571,L482,N482:N571),"")</f>
        <v/>
      </c>
      <c r="R482" s="81" t="str">
        <f aca="false">IF(P482&lt;&gt;"",SUMIF(L482:L571,L482,O482:O571),"")</f>
        <v/>
      </c>
    </row>
    <row r="483" customFormat="false" ht="38.25" hidden="false" customHeight="true" outlineLevel="0" collapsed="false">
      <c r="A483" s="91" t="s">
        <v>668</v>
      </c>
      <c r="B483" s="92" t="s">
        <v>958</v>
      </c>
      <c r="C483" s="91" t="s">
        <v>664</v>
      </c>
      <c r="D483" s="91" t="s">
        <v>959</v>
      </c>
      <c r="E483" s="91" t="s">
        <v>675</v>
      </c>
      <c r="F483" s="91"/>
      <c r="G483" s="93" t="s">
        <v>925</v>
      </c>
      <c r="H483" s="94" t="n">
        <v>0.02</v>
      </c>
      <c r="I483" s="95" t="n">
        <f aca="false">SUMIFS('ANALÍTICA AUXILIARES'!J:J,'ANALÍTICA AUXILIARES'!A:A,"Composição",'ANALÍTICA AUXILIARES'!B:B,$B483)</f>
        <v>13.82</v>
      </c>
      <c r="J483" s="95" t="n">
        <f aca="false">TRUNC(H483*I483,2)</f>
        <v>0.27</v>
      </c>
      <c r="L483" s="63" t="n">
        <f aca="false">IF(AND(A484&lt;&gt;"",A483=""),L482+1,L482)</f>
        <v>37</v>
      </c>
      <c r="M483" s="80" t="n">
        <f aca="false">IF(OR(A483="Insumo",A483="Composição Auxiliar"),J483,"")</f>
        <v>0.27</v>
      </c>
      <c r="N483" s="81" t="str">
        <f aca="false">IF(ISNUMBER(SEARCH("COM ENCARGOS COMPLEMENTARES",D483)),J483,"")</f>
        <v/>
      </c>
      <c r="O483" s="81" t="n">
        <f aca="false">IF(N483&lt;&gt;"","",M483)</f>
        <v>0.27</v>
      </c>
      <c r="P483" s="82" t="str">
        <f aca="false">IF(A483="Composição",A482,"")</f>
        <v/>
      </c>
      <c r="Q483" s="81" t="str">
        <f aca="false">IF(P483&lt;&gt;"",SUMIF(L483:L572,L483,N483:N572),"")</f>
        <v/>
      </c>
      <c r="R483" s="81" t="str">
        <f aca="false">IF(P483&lt;&gt;"",SUMIF(L483:L572,L483,O483:O572),"")</f>
        <v/>
      </c>
    </row>
    <row r="484" customFormat="false" ht="25.5" hidden="false" customHeight="true" outlineLevel="0" collapsed="false">
      <c r="A484" s="91" t="s">
        <v>668</v>
      </c>
      <c r="B484" s="92" t="s">
        <v>944</v>
      </c>
      <c r="C484" s="91" t="s">
        <v>664</v>
      </c>
      <c r="D484" s="91" t="s">
        <v>945</v>
      </c>
      <c r="E484" s="91" t="s">
        <v>675</v>
      </c>
      <c r="F484" s="91"/>
      <c r="G484" s="93" t="s">
        <v>925</v>
      </c>
      <c r="H484" s="94" t="n">
        <v>0.16</v>
      </c>
      <c r="I484" s="95" t="n">
        <f aca="false">SUMIFS('ANALÍTICA AUXILIARES'!J:J,'ANALÍTICA AUXILIARES'!A:A,"Composição",'ANALÍTICA AUXILIARES'!B:B,$B484)</f>
        <v>11.99</v>
      </c>
      <c r="J484" s="95" t="n">
        <f aca="false">TRUNC(H484*I484,2)</f>
        <v>1.91</v>
      </c>
      <c r="L484" s="63" t="n">
        <f aca="false">IF(AND(A485&lt;&gt;"",A484=""),L483+1,L483)</f>
        <v>37</v>
      </c>
      <c r="M484" s="80" t="n">
        <f aca="false">IF(OR(A484="Insumo",A484="Composição Auxiliar"),J484,"")</f>
        <v>1.91</v>
      </c>
      <c r="N484" s="81" t="str">
        <f aca="false">IF(ISNUMBER(SEARCH("COM ENCARGOS COMPLEMENTARES",D484)),J484,"")</f>
        <v/>
      </c>
      <c r="O484" s="81" t="n">
        <f aca="false">IF(N484&lt;&gt;"","",M484)</f>
        <v>1.91</v>
      </c>
      <c r="P484" s="82" t="str">
        <f aca="false">IF(A484="Composição",A483,"")</f>
        <v/>
      </c>
      <c r="Q484" s="81" t="str">
        <f aca="false">IF(P484&lt;&gt;"",SUMIF(L484:L573,L484,N484:N573),"")</f>
        <v/>
      </c>
      <c r="R484" s="81" t="str">
        <f aca="false">IF(P484&lt;&gt;"",SUMIF(L484:L573,L484,O484:O573),"")</f>
        <v/>
      </c>
    </row>
    <row r="485" customFormat="false" ht="38.25" hidden="false" customHeight="true" outlineLevel="0" collapsed="false">
      <c r="A485" s="91" t="s">
        <v>668</v>
      </c>
      <c r="B485" s="92" t="s">
        <v>954</v>
      </c>
      <c r="C485" s="91" t="s">
        <v>664</v>
      </c>
      <c r="D485" s="91" t="s">
        <v>955</v>
      </c>
      <c r="E485" s="91" t="s">
        <v>675</v>
      </c>
      <c r="F485" s="91"/>
      <c r="G485" s="93" t="s">
        <v>925</v>
      </c>
      <c r="H485" s="94" t="n">
        <v>0.1</v>
      </c>
      <c r="I485" s="95" t="n">
        <f aca="false">SUMIFS('ANALÍTICA AUXILIARES'!J:J,'ANALÍTICA AUXILIARES'!A:A,"Composição",'ANALÍTICA AUXILIARES'!B:B,$B485)</f>
        <v>10.49</v>
      </c>
      <c r="J485" s="95" t="n">
        <f aca="false">TRUNC(H485*I485,2)</f>
        <v>1.04</v>
      </c>
      <c r="L485" s="63" t="n">
        <f aca="false">IF(AND(A486&lt;&gt;"",A485=""),L484+1,L484)</f>
        <v>37</v>
      </c>
      <c r="M485" s="80" t="n">
        <f aca="false">IF(OR(A485="Insumo",A485="Composição Auxiliar"),J485,"")</f>
        <v>1.04</v>
      </c>
      <c r="N485" s="81" t="str">
        <f aca="false">IF(ISNUMBER(SEARCH("COM ENCARGOS COMPLEMENTARES",D485)),J485,"")</f>
        <v/>
      </c>
      <c r="O485" s="81" t="n">
        <f aca="false">IF(N485&lt;&gt;"","",M485)</f>
        <v>1.04</v>
      </c>
      <c r="P485" s="82" t="str">
        <f aca="false">IF(A485="Composição",A484,"")</f>
        <v/>
      </c>
      <c r="Q485" s="81" t="str">
        <f aca="false">IF(P485&lt;&gt;"",SUMIF(L485:L574,L485,N485:N574),"")</f>
        <v/>
      </c>
      <c r="R485" s="81" t="str">
        <f aca="false">IF(P485&lt;&gt;"",SUMIF(L485:L574,L485,O485:O574),"")</f>
        <v/>
      </c>
    </row>
    <row r="486" customFormat="false" ht="25.5" hidden="false" customHeight="true" outlineLevel="0" collapsed="false">
      <c r="A486" s="91" t="s">
        <v>668</v>
      </c>
      <c r="B486" s="92" t="s">
        <v>952</v>
      </c>
      <c r="C486" s="91" t="s">
        <v>664</v>
      </c>
      <c r="D486" s="91" t="s">
        <v>953</v>
      </c>
      <c r="E486" s="91" t="s">
        <v>675</v>
      </c>
      <c r="F486" s="91"/>
      <c r="G486" s="93" t="s">
        <v>925</v>
      </c>
      <c r="H486" s="94" t="n">
        <v>0.03</v>
      </c>
      <c r="I486" s="95" t="n">
        <f aca="false">SUMIFS('ANALÍTICA AUXILIARES'!J:J,'ANALÍTICA AUXILIARES'!A:A,"Composição",'ANALÍTICA AUXILIARES'!B:B,$B486)</f>
        <v>10.14</v>
      </c>
      <c r="J486" s="95" t="n">
        <f aca="false">TRUNC(H486*I486,2)</f>
        <v>0.3</v>
      </c>
      <c r="L486" s="63" t="n">
        <f aca="false">IF(AND(A487&lt;&gt;"",A486=""),L485+1,L485)</f>
        <v>37</v>
      </c>
      <c r="M486" s="80" t="n">
        <f aca="false">IF(OR(A486="Insumo",A486="Composição Auxiliar"),J486,"")</f>
        <v>0.3</v>
      </c>
      <c r="N486" s="81" t="str">
        <f aca="false">IF(ISNUMBER(SEARCH("COM ENCARGOS COMPLEMENTARES",D486)),J486,"")</f>
        <v/>
      </c>
      <c r="O486" s="81" t="n">
        <f aca="false">IF(N486&lt;&gt;"","",M486)</f>
        <v>0.3</v>
      </c>
      <c r="P486" s="82" t="str">
        <f aca="false">IF(A486="Composição",A485,"")</f>
        <v/>
      </c>
      <c r="Q486" s="81" t="str">
        <f aca="false">IF(P486&lt;&gt;"",SUMIF(L486:L575,L486,N486:N575),"")</f>
        <v/>
      </c>
      <c r="R486" s="81" t="str">
        <f aca="false">IF(P486&lt;&gt;"",SUMIF(L486:L575,L486,O486:O575),"")</f>
        <v/>
      </c>
    </row>
    <row r="487" customFormat="false" ht="25.5" hidden="false" customHeight="true" outlineLevel="0" collapsed="false">
      <c r="A487" s="91" t="s">
        <v>668</v>
      </c>
      <c r="B487" s="92" t="s">
        <v>934</v>
      </c>
      <c r="C487" s="91" t="s">
        <v>664</v>
      </c>
      <c r="D487" s="91" t="s">
        <v>935</v>
      </c>
      <c r="E487" s="91" t="s">
        <v>675</v>
      </c>
      <c r="F487" s="91"/>
      <c r="G487" s="93" t="s">
        <v>925</v>
      </c>
      <c r="H487" s="94" t="n">
        <v>0.01</v>
      </c>
      <c r="I487" s="95" t="n">
        <f aca="false">SUMIFS('ANALÍTICA AUXILIARES'!J:J,'ANALÍTICA AUXILIARES'!A:A,"Composição",'ANALÍTICA AUXILIARES'!B:B,$B487)</f>
        <v>16.73</v>
      </c>
      <c r="J487" s="95" t="n">
        <f aca="false">TRUNC(H487*I487,2)</f>
        <v>0.16</v>
      </c>
      <c r="L487" s="63" t="n">
        <f aca="false">IF(AND(A488&lt;&gt;"",A487=""),L486+1,L486)</f>
        <v>37</v>
      </c>
      <c r="M487" s="80" t="n">
        <f aca="false">IF(OR(A487="Insumo",A487="Composição Auxiliar"),J487,"")</f>
        <v>0.16</v>
      </c>
      <c r="N487" s="81" t="str">
        <f aca="false">IF(ISNUMBER(SEARCH("COM ENCARGOS COMPLEMENTARES",D487)),J487,"")</f>
        <v/>
      </c>
      <c r="O487" s="81" t="n">
        <f aca="false">IF(N487&lt;&gt;"","",M487)</f>
        <v>0.16</v>
      </c>
      <c r="P487" s="82" t="str">
        <f aca="false">IF(A487="Composição",A486,"")</f>
        <v/>
      </c>
      <c r="Q487" s="81" t="str">
        <f aca="false">IF(P487&lt;&gt;"",SUMIF(L487:L576,L487,N487:N576),"")</f>
        <v/>
      </c>
      <c r="R487" s="81" t="str">
        <f aca="false">IF(P487&lt;&gt;"",SUMIF(L487:L576,L487,O487:O576),"")</f>
        <v/>
      </c>
    </row>
    <row r="488" customFormat="false" ht="25.5" hidden="false" customHeight="true" outlineLevel="0" collapsed="false">
      <c r="A488" s="91" t="s">
        <v>668</v>
      </c>
      <c r="B488" s="92" t="s">
        <v>950</v>
      </c>
      <c r="C488" s="91" t="s">
        <v>664</v>
      </c>
      <c r="D488" s="91" t="s">
        <v>951</v>
      </c>
      <c r="E488" s="91" t="s">
        <v>675</v>
      </c>
      <c r="F488" s="91"/>
      <c r="G488" s="93" t="s">
        <v>925</v>
      </c>
      <c r="H488" s="94" t="n">
        <v>0.04</v>
      </c>
      <c r="I488" s="95" t="n">
        <f aca="false">SUMIFS('ANALÍTICA AUXILIARES'!J:J,'ANALÍTICA AUXILIARES'!A:A,"Composição",'ANALÍTICA AUXILIARES'!B:B,$B488)</f>
        <v>13.88</v>
      </c>
      <c r="J488" s="95" t="n">
        <f aca="false">TRUNC(H488*I488,2)</f>
        <v>0.55</v>
      </c>
      <c r="L488" s="63" t="n">
        <f aca="false">IF(AND(A489&lt;&gt;"",A488=""),L487+1,L487)</f>
        <v>37</v>
      </c>
      <c r="M488" s="80" t="n">
        <f aca="false">IF(OR(A488="Insumo",A488="Composição Auxiliar"),J488,"")</f>
        <v>0.55</v>
      </c>
      <c r="N488" s="81" t="str">
        <f aca="false">IF(ISNUMBER(SEARCH("COM ENCARGOS COMPLEMENTARES",D488)),J488,"")</f>
        <v/>
      </c>
      <c r="O488" s="81" t="n">
        <f aca="false">IF(N488&lt;&gt;"","",M488)</f>
        <v>0.55</v>
      </c>
      <c r="P488" s="82" t="str">
        <f aca="false">IF(A488="Composição",A487,"")</f>
        <v/>
      </c>
      <c r="Q488" s="81" t="str">
        <f aca="false">IF(P488&lt;&gt;"",SUMIF(L488:L577,L488,N488:N577),"")</f>
        <v/>
      </c>
      <c r="R488" s="81" t="str">
        <f aca="false">IF(P488&lt;&gt;"",SUMIF(L488:L577,L488,O488:O577),"")</f>
        <v/>
      </c>
    </row>
    <row r="489" customFormat="false" ht="38.25" hidden="false" customHeight="true" outlineLevel="0" collapsed="false">
      <c r="A489" s="91" t="s">
        <v>668</v>
      </c>
      <c r="B489" s="92" t="s">
        <v>956</v>
      </c>
      <c r="C489" s="91" t="s">
        <v>664</v>
      </c>
      <c r="D489" s="91" t="s">
        <v>957</v>
      </c>
      <c r="E489" s="91" t="s">
        <v>675</v>
      </c>
      <c r="F489" s="91"/>
      <c r="G489" s="93" t="s">
        <v>925</v>
      </c>
      <c r="H489" s="94" t="n">
        <v>0.25</v>
      </c>
      <c r="I489" s="95" t="n">
        <f aca="false">SUMIFS('ANALÍTICA AUXILIARES'!J:J,'ANALÍTICA AUXILIARES'!A:A,"Composição",'ANALÍTICA AUXILIARES'!B:B,$B489)</f>
        <v>12.4</v>
      </c>
      <c r="J489" s="95" t="n">
        <f aca="false">TRUNC(H489*I489,2)</f>
        <v>3.1</v>
      </c>
      <c r="L489" s="63" t="n">
        <f aca="false">IF(AND(A490&lt;&gt;"",A489=""),L488+1,L488)</f>
        <v>37</v>
      </c>
      <c r="M489" s="80" t="n">
        <f aca="false">IF(OR(A489="Insumo",A489="Composição Auxiliar"),J489,"")</f>
        <v>3.1</v>
      </c>
      <c r="N489" s="81" t="str">
        <f aca="false">IF(ISNUMBER(SEARCH("COM ENCARGOS COMPLEMENTARES",D489)),J489,"")</f>
        <v/>
      </c>
      <c r="O489" s="81" t="n">
        <f aca="false">IF(N489&lt;&gt;"","",M489)</f>
        <v>3.1</v>
      </c>
      <c r="P489" s="82" t="str">
        <f aca="false">IF(A489="Composição",A488,"")</f>
        <v/>
      </c>
      <c r="Q489" s="81" t="str">
        <f aca="false">IF(P489&lt;&gt;"",SUMIF(L489:L578,L489,N489:N578),"")</f>
        <v/>
      </c>
      <c r="R489" s="81" t="str">
        <f aca="false">IF(P489&lt;&gt;"",SUMIF(L489:L578,L489,O489:O578),"")</f>
        <v/>
      </c>
    </row>
    <row r="490" customFormat="false" ht="38.25" hidden="false" customHeight="true" outlineLevel="0" collapsed="false">
      <c r="A490" s="91" t="s">
        <v>668</v>
      </c>
      <c r="B490" s="92" t="s">
        <v>946</v>
      </c>
      <c r="C490" s="91" t="s">
        <v>664</v>
      </c>
      <c r="D490" s="91" t="s">
        <v>947</v>
      </c>
      <c r="E490" s="91" t="s">
        <v>675</v>
      </c>
      <c r="F490" s="91"/>
      <c r="G490" s="93" t="s">
        <v>925</v>
      </c>
      <c r="H490" s="94" t="n">
        <v>0.02</v>
      </c>
      <c r="I490" s="95" t="n">
        <f aca="false">SUMIFS('ANALÍTICA AUXILIARES'!J:J,'ANALÍTICA AUXILIARES'!A:A,"Composição",'ANALÍTICA AUXILIARES'!B:B,$B490)</f>
        <v>16.85</v>
      </c>
      <c r="J490" s="95" t="n">
        <f aca="false">TRUNC(H490*I490,2)</f>
        <v>0.33</v>
      </c>
      <c r="L490" s="63" t="n">
        <f aca="false">IF(AND(A491&lt;&gt;"",A490=""),L489+1,L489)</f>
        <v>37</v>
      </c>
      <c r="M490" s="80" t="n">
        <f aca="false">IF(OR(A490="Insumo",A490="Composição Auxiliar"),J490,"")</f>
        <v>0.33</v>
      </c>
      <c r="N490" s="81" t="str">
        <f aca="false">IF(ISNUMBER(SEARCH("COM ENCARGOS COMPLEMENTARES",D490)),J490,"")</f>
        <v/>
      </c>
      <c r="O490" s="81" t="n">
        <f aca="false">IF(N490&lt;&gt;"","",M490)</f>
        <v>0.33</v>
      </c>
      <c r="P490" s="82" t="str">
        <f aca="false">IF(A490="Composição",A489,"")</f>
        <v/>
      </c>
      <c r="Q490" s="81" t="str">
        <f aca="false">IF(P490&lt;&gt;"",SUMIF(L490:L579,L490,N490:N579),"")</f>
        <v/>
      </c>
      <c r="R490" s="81" t="str">
        <f aca="false">IF(P490&lt;&gt;"",SUMIF(L490:L579,L490,O490:O579),"")</f>
        <v/>
      </c>
    </row>
    <row r="491" customFormat="false" ht="25.5" hidden="false" customHeight="true" outlineLevel="0" collapsed="false">
      <c r="A491" s="91" t="s">
        <v>668</v>
      </c>
      <c r="B491" s="92" t="s">
        <v>962</v>
      </c>
      <c r="C491" s="91" t="s">
        <v>664</v>
      </c>
      <c r="D491" s="91" t="s">
        <v>963</v>
      </c>
      <c r="E491" s="91" t="s">
        <v>675</v>
      </c>
      <c r="F491" s="91"/>
      <c r="G491" s="93" t="s">
        <v>925</v>
      </c>
      <c r="H491" s="94" t="n">
        <v>0.01</v>
      </c>
      <c r="I491" s="95" t="n">
        <f aca="false">SUMIFS('ANALÍTICA AUXILIARES'!J:J,'ANALÍTICA AUXILIARES'!A:A,"Composição",'ANALÍTICA AUXILIARES'!B:B,$B491)</f>
        <v>13.98</v>
      </c>
      <c r="J491" s="95" t="n">
        <f aca="false">TRUNC(H491*I491,2)</f>
        <v>0.13</v>
      </c>
      <c r="L491" s="63" t="n">
        <f aca="false">IF(AND(A492&lt;&gt;"",A491=""),L490+1,L490)</f>
        <v>37</v>
      </c>
      <c r="M491" s="80" t="n">
        <f aca="false">IF(OR(A491="Insumo",A491="Composição Auxiliar"),J491,"")</f>
        <v>0.13</v>
      </c>
      <c r="N491" s="81" t="str">
        <f aca="false">IF(ISNUMBER(SEARCH("COM ENCARGOS COMPLEMENTARES",D491)),J491,"")</f>
        <v/>
      </c>
      <c r="O491" s="81" t="n">
        <f aca="false">IF(N491&lt;&gt;"","",M491)</f>
        <v>0.13</v>
      </c>
      <c r="P491" s="82" t="str">
        <f aca="false">IF(A491="Composição",A490,"")</f>
        <v/>
      </c>
      <c r="Q491" s="81" t="str">
        <f aca="false">IF(P491&lt;&gt;"",SUMIF(L491:L580,L491,N491:N580),"")</f>
        <v/>
      </c>
      <c r="R491" s="81" t="str">
        <f aca="false">IF(P491&lt;&gt;"",SUMIF(L491:L580,L491,O491:O580),"")</f>
        <v/>
      </c>
    </row>
    <row r="492" customFormat="false" ht="25.5" hidden="false" customHeight="true" outlineLevel="0" collapsed="false">
      <c r="A492" s="91" t="s">
        <v>668</v>
      </c>
      <c r="B492" s="92" t="s">
        <v>942</v>
      </c>
      <c r="C492" s="91" t="s">
        <v>664</v>
      </c>
      <c r="D492" s="91" t="s">
        <v>943</v>
      </c>
      <c r="E492" s="91" t="s">
        <v>675</v>
      </c>
      <c r="F492" s="91"/>
      <c r="G492" s="93" t="s">
        <v>925</v>
      </c>
      <c r="H492" s="94" t="n">
        <v>0.01</v>
      </c>
      <c r="I492" s="95" t="n">
        <f aca="false">SUMIFS('ANALÍTICA AUXILIARES'!J:J,'ANALÍTICA AUXILIARES'!A:A,"Composição",'ANALÍTICA AUXILIARES'!B:B,$B492)</f>
        <v>11.8</v>
      </c>
      <c r="J492" s="95" t="n">
        <f aca="false">TRUNC(H492*I492,2)</f>
        <v>0.11</v>
      </c>
      <c r="L492" s="63" t="n">
        <f aca="false">IF(AND(A493&lt;&gt;"",A492=""),L491+1,L491)</f>
        <v>37</v>
      </c>
      <c r="M492" s="80" t="n">
        <f aca="false">IF(OR(A492="Insumo",A492="Composição Auxiliar"),J492,"")</f>
        <v>0.11</v>
      </c>
      <c r="N492" s="81" t="str">
        <f aca="false">IF(ISNUMBER(SEARCH("COM ENCARGOS COMPLEMENTARES",D492)),J492,"")</f>
        <v/>
      </c>
      <c r="O492" s="81" t="n">
        <f aca="false">IF(N492&lt;&gt;"","",M492)</f>
        <v>0.11</v>
      </c>
      <c r="P492" s="82" t="str">
        <f aca="false">IF(A492="Composição",A491,"")</f>
        <v/>
      </c>
      <c r="Q492" s="81" t="str">
        <f aca="false">IF(P492&lt;&gt;"",SUMIF(L492:L581,L492,N492:N581),"")</f>
        <v/>
      </c>
      <c r="R492" s="81" t="str">
        <f aca="false">IF(P492&lt;&gt;"",SUMIF(L492:L581,L492,O492:O581),"")</f>
        <v/>
      </c>
    </row>
    <row r="493" customFormat="false" ht="14.25" hidden="false" customHeight="false" outlineLevel="0" collapsed="false">
      <c r="A493" s="102"/>
      <c r="B493" s="102"/>
      <c r="C493" s="102"/>
      <c r="D493" s="102"/>
      <c r="E493" s="102"/>
      <c r="F493" s="103"/>
      <c r="G493" s="102"/>
      <c r="H493" s="103"/>
      <c r="I493" s="102"/>
      <c r="J493" s="103"/>
      <c r="L493" s="63" t="n">
        <f aca="false">IF(AND(A494&lt;&gt;"",A493=""),L492+1,L492)</f>
        <v>37</v>
      </c>
      <c r="M493" s="80" t="str">
        <f aca="false">IF(OR(A493="Insumo",A493="Composição Auxiliar"),J493,"")</f>
        <v/>
      </c>
      <c r="N493" s="81" t="str">
        <f aca="false">IF(ISNUMBER(SEARCH("COM ENCARGOS COMPLEMENTARES",D493)),J493,"")</f>
        <v/>
      </c>
      <c r="O493" s="81" t="str">
        <f aca="false">IF(N493&lt;&gt;"","",M493)</f>
        <v/>
      </c>
      <c r="P493" s="82" t="str">
        <f aca="false">IF(A493="Composição",A492,"")</f>
        <v/>
      </c>
      <c r="Q493" s="81" t="str">
        <f aca="false">IF(P493&lt;&gt;"",SUMIF(L493:L582,L493,N493:N582),"")</f>
        <v/>
      </c>
      <c r="R493" s="81" t="str">
        <f aca="false">IF(P493&lt;&gt;"",SUMIF(L493:L582,L493,O493:O582),"")</f>
        <v/>
      </c>
    </row>
    <row r="494" customFormat="false" ht="14.25" hidden="false" customHeight="true" outlineLevel="0" collapsed="false">
      <c r="A494" s="102"/>
      <c r="B494" s="102"/>
      <c r="C494" s="102"/>
      <c r="D494" s="102"/>
      <c r="E494" s="102"/>
      <c r="F494" s="103"/>
      <c r="G494" s="102"/>
      <c r="H494" s="104" t="s">
        <v>684</v>
      </c>
      <c r="I494" s="104"/>
      <c r="J494" s="103" t="n">
        <f aca="false">TRUNC(SUMIF(L:L,$L494,M:M)*(1+$J$9),2)</f>
        <v>16.6</v>
      </c>
      <c r="L494" s="63" t="n">
        <f aca="false">IF(AND(A495&lt;&gt;"",A494=""),L493+1,L493)</f>
        <v>37</v>
      </c>
      <c r="M494" s="80" t="str">
        <f aca="false">IF(OR(A494="Insumo",A494="Composição Auxiliar"),J494,"")</f>
        <v/>
      </c>
      <c r="N494" s="81" t="str">
        <f aca="false">IF(ISNUMBER(SEARCH("COM ENCARGOS COMPLEMENTARES",D494)),J494,"")</f>
        <v/>
      </c>
      <c r="O494" s="81" t="str">
        <f aca="false">IF(N494&lt;&gt;"","",M494)</f>
        <v/>
      </c>
      <c r="P494" s="82" t="str">
        <f aca="false">IF(A494="Composição",A493,"")</f>
        <v/>
      </c>
      <c r="Q494" s="81" t="str">
        <f aca="false">IF(P494&lt;&gt;"",SUMIF(L494:L583,L494,N494:N583),"")</f>
        <v/>
      </c>
      <c r="R494" s="81" t="str">
        <f aca="false">IF(P494&lt;&gt;"",SUMIF(L494:L583,L494,O494:O583),"")</f>
        <v/>
      </c>
    </row>
    <row r="495" customFormat="false" ht="15" hidden="false" customHeight="false" outlineLevel="0" collapsed="false">
      <c r="A495" s="105"/>
      <c r="B495" s="105"/>
      <c r="C495" s="105"/>
      <c r="D495" s="105"/>
      <c r="E495" s="105"/>
      <c r="F495" s="105"/>
      <c r="G495" s="105" t="s">
        <v>685</v>
      </c>
      <c r="H495" s="106" t="s">
        <v>988</v>
      </c>
      <c r="I495" s="105" t="s">
        <v>687</v>
      </c>
      <c r="J495" s="107" t="n">
        <f aca="false">TRUNC(J494*H495,2)</f>
        <v>47608.8</v>
      </c>
      <c r="L495" s="63" t="n">
        <f aca="false">IF(AND(A496&lt;&gt;"",A495=""),L494+1,L494)</f>
        <v>37</v>
      </c>
      <c r="M495" s="80" t="str">
        <f aca="false">IF(OR(A495="Insumo",A495="Composição Auxiliar"),J495,"")</f>
        <v/>
      </c>
      <c r="N495" s="81" t="str">
        <f aca="false">IF(ISNUMBER(SEARCH("COM ENCARGOS COMPLEMENTARES",D495)),J495,"")</f>
        <v/>
      </c>
      <c r="O495" s="81" t="str">
        <f aca="false">IF(N495&lt;&gt;"","",M495)</f>
        <v/>
      </c>
      <c r="P495" s="82" t="str">
        <f aca="false">IF(A495="Composição",A494,"")</f>
        <v/>
      </c>
      <c r="Q495" s="81" t="str">
        <f aca="false">IF(P495&lt;&gt;"",SUMIF(L495:L584,L495,N495:N584),"")</f>
        <v/>
      </c>
      <c r="R495" s="81" t="str">
        <f aca="false">IF(P495&lt;&gt;"",SUMIF(L495:L584,L495,O495:O584),"")</f>
        <v/>
      </c>
    </row>
    <row r="496" customFormat="false" ht="15" hidden="false" customHeight="false" outlineLevel="0" collapsed="false">
      <c r="A496" s="108"/>
      <c r="B496" s="108"/>
      <c r="C496" s="108"/>
      <c r="D496" s="108"/>
      <c r="E496" s="108"/>
      <c r="F496" s="108"/>
      <c r="G496" s="108"/>
      <c r="H496" s="108"/>
      <c r="I496" s="108"/>
      <c r="J496" s="108"/>
      <c r="L496" s="63" t="n">
        <f aca="false">IF(AND(A497&lt;&gt;"",A496=""),L495+1,L495)</f>
        <v>38</v>
      </c>
      <c r="M496" s="80" t="str">
        <f aca="false">IF(OR(A496="Insumo",A496="Composição Auxiliar"),J496,"")</f>
        <v/>
      </c>
      <c r="N496" s="81" t="str">
        <f aca="false">IF(ISNUMBER(SEARCH("COM ENCARGOS COMPLEMENTARES",D496)),J496,"")</f>
        <v/>
      </c>
      <c r="O496" s="81" t="str">
        <f aca="false">IF(N496&lt;&gt;"","",M496)</f>
        <v/>
      </c>
      <c r="P496" s="82" t="str">
        <f aca="false">IF(A496="Composição",A495,"")</f>
        <v/>
      </c>
      <c r="Q496" s="81" t="str">
        <f aca="false">IF(P496&lt;&gt;"",SUMIF(L496:L585,L496,N496:N585),"")</f>
        <v/>
      </c>
      <c r="R496" s="81" t="str">
        <f aca="false">IF(P496&lt;&gt;"",SUMIF(L496:L585,L496,O496:O585),"")</f>
        <v/>
      </c>
    </row>
    <row r="497" customFormat="false" ht="15" hidden="false" customHeight="true" outlineLevel="0" collapsed="false">
      <c r="A497" s="83" t="s">
        <v>128</v>
      </c>
      <c r="B497" s="84" t="s">
        <v>655</v>
      </c>
      <c r="C497" s="83" t="s">
        <v>656</v>
      </c>
      <c r="D497" s="83" t="s">
        <v>657</v>
      </c>
      <c r="E497" s="83" t="s">
        <v>658</v>
      </c>
      <c r="F497" s="83"/>
      <c r="G497" s="85" t="s">
        <v>659</v>
      </c>
      <c r="H497" s="84" t="s">
        <v>660</v>
      </c>
      <c r="I497" s="84" t="s">
        <v>661</v>
      </c>
      <c r="J497" s="84" t="s">
        <v>662</v>
      </c>
      <c r="L497" s="63" t="n">
        <f aca="false">IF(AND(A498&lt;&gt;"",A497=""),L496+1,L496)</f>
        <v>38</v>
      </c>
      <c r="M497" s="80" t="str">
        <f aca="false">IF(OR(A497="Insumo",A497="Composição Auxiliar"),J497,"")</f>
        <v/>
      </c>
      <c r="N497" s="81" t="str">
        <f aca="false">IF(ISNUMBER(SEARCH("COM ENCARGOS COMPLEMENTARES",D497)),J497,"")</f>
        <v/>
      </c>
      <c r="O497" s="81" t="str">
        <f aca="false">IF(N497&lt;&gt;"","",M497)</f>
        <v/>
      </c>
      <c r="P497" s="82" t="str">
        <f aca="false">IF(A497="Composição",A496,"")</f>
        <v/>
      </c>
      <c r="Q497" s="81" t="str">
        <f aca="false">IF(P497&lt;&gt;"",SUMIF(L497:L586,L497,N497:N586),"")</f>
        <v/>
      </c>
      <c r="R497" s="81" t="str">
        <f aca="false">IF(P497&lt;&gt;"",SUMIF(L497:L586,L497,O497:O586),"")</f>
        <v/>
      </c>
    </row>
    <row r="498" customFormat="false" ht="38.25" hidden="false" customHeight="true" outlineLevel="0" collapsed="false">
      <c r="A498" s="86" t="s">
        <v>663</v>
      </c>
      <c r="B498" s="87" t="s">
        <v>129</v>
      </c>
      <c r="C498" s="86" t="s">
        <v>716</v>
      </c>
      <c r="D498" s="86" t="s">
        <v>989</v>
      </c>
      <c r="E498" s="86" t="s">
        <v>675</v>
      </c>
      <c r="F498" s="86"/>
      <c r="G498" s="88" t="s">
        <v>925</v>
      </c>
      <c r="H498" s="89" t="n">
        <v>1</v>
      </c>
      <c r="I498" s="90" t="n">
        <f aca="false">SUMIF(L:L,$L498,M:M)</f>
        <v>10.84</v>
      </c>
      <c r="J498" s="90" t="n">
        <f aca="false">TRUNC(H498*I498,2)</f>
        <v>10.84</v>
      </c>
      <c r="L498" s="63" t="n">
        <f aca="false">IF(AND(A499&lt;&gt;"",A498=""),L497+1,L497)</f>
        <v>38</v>
      </c>
      <c r="M498" s="80" t="str">
        <f aca="false">IF(OR(A498="Insumo",A498="Composição Auxiliar"),J498,"")</f>
        <v/>
      </c>
      <c r="N498" s="81" t="str">
        <f aca="false">IF(ISNUMBER(SEARCH("COM ENCARGOS COMPLEMENTARES",D498)),J498,"")</f>
        <v/>
      </c>
      <c r="O498" s="81" t="str">
        <f aca="false">IF(N498&lt;&gt;"","",M498)</f>
        <v/>
      </c>
      <c r="P498" s="82" t="str">
        <f aca="false">IF(A498="Composição",A497,"")</f>
        <v> 4.2.7 </v>
      </c>
      <c r="Q498" s="81" t="n">
        <f aca="false">IF(P498&lt;&gt;"",SUMIF(L498:L587,L498,N498:N587),"")</f>
        <v>0</v>
      </c>
      <c r="R498" s="81" t="n">
        <f aca="false">IF(P498&lt;&gt;"",SUMIF(L498:L587,L498,O498:O587),"")</f>
        <v>10.84</v>
      </c>
    </row>
    <row r="499" customFormat="false" ht="25.5" hidden="false" customHeight="true" outlineLevel="0" collapsed="false">
      <c r="A499" s="91" t="s">
        <v>668</v>
      </c>
      <c r="B499" s="92" t="s">
        <v>990</v>
      </c>
      <c r="C499" s="91" t="s">
        <v>664</v>
      </c>
      <c r="D499" s="91" t="s">
        <v>991</v>
      </c>
      <c r="E499" s="91" t="s">
        <v>675</v>
      </c>
      <c r="F499" s="91"/>
      <c r="G499" s="93" t="s">
        <v>925</v>
      </c>
      <c r="H499" s="94" t="n">
        <v>0.01</v>
      </c>
      <c r="I499" s="95" t="n">
        <f aca="false">SUMIFS('ANALÍTICA AUXILIARES'!J:J,'ANALÍTICA AUXILIARES'!A:A,"Composição",'ANALÍTICA AUXILIARES'!B:B,$B499)</f>
        <v>12.1</v>
      </c>
      <c r="J499" s="95" t="n">
        <f aca="false">TRUNC(H499*I499,2)</f>
        <v>0.12</v>
      </c>
      <c r="L499" s="63" t="n">
        <f aca="false">IF(AND(A500&lt;&gt;"",A499=""),L498+1,L498)</f>
        <v>38</v>
      </c>
      <c r="M499" s="80" t="n">
        <f aca="false">IF(OR(A499="Insumo",A499="Composição Auxiliar"),J499,"")</f>
        <v>0.12</v>
      </c>
      <c r="N499" s="81" t="str">
        <f aca="false">IF(ISNUMBER(SEARCH("COM ENCARGOS COMPLEMENTARES",D499)),J499,"")</f>
        <v/>
      </c>
      <c r="O499" s="81" t="n">
        <f aca="false">IF(N499&lt;&gt;"","",M499)</f>
        <v>0.12</v>
      </c>
      <c r="P499" s="82" t="str">
        <f aca="false">IF(A499="Composição",A498,"")</f>
        <v/>
      </c>
      <c r="Q499" s="81" t="str">
        <f aca="false">IF(P499&lt;&gt;"",SUMIF(L499:L588,L499,N499:N588),"")</f>
        <v/>
      </c>
      <c r="R499" s="81" t="str">
        <f aca="false">IF(P499&lt;&gt;"",SUMIF(L499:L588,L499,O499:O588),"")</f>
        <v/>
      </c>
    </row>
    <row r="500" customFormat="false" ht="25.5" hidden="false" customHeight="true" outlineLevel="0" collapsed="false">
      <c r="A500" s="91" t="s">
        <v>668</v>
      </c>
      <c r="B500" s="92" t="s">
        <v>992</v>
      </c>
      <c r="C500" s="91" t="s">
        <v>664</v>
      </c>
      <c r="D500" s="91" t="s">
        <v>993</v>
      </c>
      <c r="E500" s="91" t="s">
        <v>675</v>
      </c>
      <c r="F500" s="91"/>
      <c r="G500" s="93" t="s">
        <v>925</v>
      </c>
      <c r="H500" s="94" t="n">
        <v>0.2</v>
      </c>
      <c r="I500" s="95" t="n">
        <f aca="false">SUMIFS('ANALÍTICA AUXILIARES'!J:J,'ANALÍTICA AUXILIARES'!A:A,"Composição",'ANALÍTICA AUXILIARES'!B:B,$B500)</f>
        <v>9.98</v>
      </c>
      <c r="J500" s="95" t="n">
        <f aca="false">TRUNC(H500*I500,2)</f>
        <v>1.99</v>
      </c>
      <c r="L500" s="63" t="n">
        <f aca="false">IF(AND(A501&lt;&gt;"",A500=""),L499+1,L499)</f>
        <v>38</v>
      </c>
      <c r="M500" s="80" t="n">
        <f aca="false">IF(OR(A500="Insumo",A500="Composição Auxiliar"),J500,"")</f>
        <v>1.99</v>
      </c>
      <c r="N500" s="81" t="str">
        <f aca="false">IF(ISNUMBER(SEARCH("COM ENCARGOS COMPLEMENTARES",D500)),J500,"")</f>
        <v/>
      </c>
      <c r="O500" s="81" t="n">
        <f aca="false">IF(N500&lt;&gt;"","",M500)</f>
        <v>1.99</v>
      </c>
      <c r="P500" s="82" t="str">
        <f aca="false">IF(A500="Composição",A499,"")</f>
        <v/>
      </c>
      <c r="Q500" s="81" t="str">
        <f aca="false">IF(P500&lt;&gt;"",SUMIF(L500:L589,L500,N500:N589),"")</f>
        <v/>
      </c>
      <c r="R500" s="81" t="str">
        <f aca="false">IF(P500&lt;&gt;"",SUMIF(L500:L589,L500,O500:O589),"")</f>
        <v/>
      </c>
    </row>
    <row r="501" customFormat="false" ht="38.25" hidden="false" customHeight="true" outlineLevel="0" collapsed="false">
      <c r="A501" s="91" t="s">
        <v>668</v>
      </c>
      <c r="B501" s="92" t="s">
        <v>994</v>
      </c>
      <c r="C501" s="91" t="s">
        <v>664</v>
      </c>
      <c r="D501" s="91" t="s">
        <v>995</v>
      </c>
      <c r="E501" s="91" t="s">
        <v>675</v>
      </c>
      <c r="F501" s="91"/>
      <c r="G501" s="93" t="s">
        <v>925</v>
      </c>
      <c r="H501" s="94" t="n">
        <v>0.1</v>
      </c>
      <c r="I501" s="95" t="n">
        <f aca="false">SUMIFS('ANALÍTICA AUXILIARES'!J:J,'ANALÍTICA AUXILIARES'!A:A,"Composição",'ANALÍTICA AUXILIARES'!B:B,$B501)</f>
        <v>11.63</v>
      </c>
      <c r="J501" s="95" t="n">
        <f aca="false">TRUNC(H501*I501,2)</f>
        <v>1.16</v>
      </c>
      <c r="L501" s="63" t="n">
        <f aca="false">IF(AND(A502&lt;&gt;"",A501=""),L500+1,L500)</f>
        <v>38</v>
      </c>
      <c r="M501" s="80" t="n">
        <f aca="false">IF(OR(A501="Insumo",A501="Composição Auxiliar"),J501,"")</f>
        <v>1.16</v>
      </c>
      <c r="N501" s="81" t="str">
        <f aca="false">IF(ISNUMBER(SEARCH("COM ENCARGOS COMPLEMENTARES",D501)),J501,"")</f>
        <v/>
      </c>
      <c r="O501" s="81" t="n">
        <f aca="false">IF(N501&lt;&gt;"","",M501)</f>
        <v>1.16</v>
      </c>
      <c r="P501" s="82" t="str">
        <f aca="false">IF(A501="Composição",A500,"")</f>
        <v/>
      </c>
      <c r="Q501" s="81" t="str">
        <f aca="false">IF(P501&lt;&gt;"",SUMIF(L501:L590,L501,N501:N590),"")</f>
        <v/>
      </c>
      <c r="R501" s="81" t="str">
        <f aca="false">IF(P501&lt;&gt;"",SUMIF(L501:L590,L501,O501:O590),"")</f>
        <v/>
      </c>
    </row>
    <row r="502" customFormat="false" ht="25.5" hidden="false" customHeight="true" outlineLevel="0" collapsed="false">
      <c r="A502" s="91" t="s">
        <v>668</v>
      </c>
      <c r="B502" s="92" t="s">
        <v>996</v>
      </c>
      <c r="C502" s="91" t="s">
        <v>664</v>
      </c>
      <c r="D502" s="91" t="s">
        <v>997</v>
      </c>
      <c r="E502" s="91" t="s">
        <v>675</v>
      </c>
      <c r="F502" s="91"/>
      <c r="G502" s="93" t="s">
        <v>925</v>
      </c>
      <c r="H502" s="94" t="n">
        <v>0.01</v>
      </c>
      <c r="I502" s="95" t="n">
        <f aca="false">SUMIFS('ANALÍTICA AUXILIARES'!J:J,'ANALÍTICA AUXILIARES'!A:A,"Composição",'ANALÍTICA AUXILIARES'!B:B,$B502)</f>
        <v>12.41</v>
      </c>
      <c r="J502" s="95" t="n">
        <f aca="false">TRUNC(H502*I502,2)</f>
        <v>0.12</v>
      </c>
      <c r="L502" s="63" t="n">
        <f aca="false">IF(AND(A503&lt;&gt;"",A502=""),L501+1,L501)</f>
        <v>38</v>
      </c>
      <c r="M502" s="80" t="n">
        <f aca="false">IF(OR(A502="Insumo",A502="Composição Auxiliar"),J502,"")</f>
        <v>0.12</v>
      </c>
      <c r="N502" s="81" t="str">
        <f aca="false">IF(ISNUMBER(SEARCH("COM ENCARGOS COMPLEMENTARES",D502)),J502,"")</f>
        <v/>
      </c>
      <c r="O502" s="81" t="n">
        <f aca="false">IF(N502&lt;&gt;"","",M502)</f>
        <v>0.12</v>
      </c>
      <c r="P502" s="82" t="str">
        <f aca="false">IF(A502="Composição",A501,"")</f>
        <v/>
      </c>
      <c r="Q502" s="81" t="str">
        <f aca="false">IF(P502&lt;&gt;"",SUMIF(L502:L591,L502,N502:N591),"")</f>
        <v/>
      </c>
      <c r="R502" s="81" t="str">
        <f aca="false">IF(P502&lt;&gt;"",SUMIF(L502:L591,L502,O502:O591),"")</f>
        <v/>
      </c>
    </row>
    <row r="503" customFormat="false" ht="38.25" hidden="false" customHeight="true" outlineLevel="0" collapsed="false">
      <c r="A503" s="91" t="s">
        <v>668</v>
      </c>
      <c r="B503" s="92" t="s">
        <v>998</v>
      </c>
      <c r="C503" s="91" t="s">
        <v>664</v>
      </c>
      <c r="D503" s="91" t="s">
        <v>999</v>
      </c>
      <c r="E503" s="91" t="s">
        <v>675</v>
      </c>
      <c r="F503" s="91"/>
      <c r="G503" s="93" t="s">
        <v>925</v>
      </c>
      <c r="H503" s="94" t="n">
        <v>0.06</v>
      </c>
      <c r="I503" s="95" t="n">
        <f aca="false">SUMIFS('ANALÍTICA AUXILIARES'!J:J,'ANALÍTICA AUXILIARES'!A:A,"Composição",'ANALÍTICA AUXILIARES'!B:B,$B503)</f>
        <v>9.87</v>
      </c>
      <c r="J503" s="95" t="n">
        <f aca="false">TRUNC(H503*I503,2)</f>
        <v>0.59</v>
      </c>
      <c r="L503" s="63" t="n">
        <f aca="false">IF(AND(A504&lt;&gt;"",A503=""),L502+1,L502)</f>
        <v>38</v>
      </c>
      <c r="M503" s="80" t="n">
        <f aca="false">IF(OR(A503="Insumo",A503="Composição Auxiliar"),J503,"")</f>
        <v>0.59</v>
      </c>
      <c r="N503" s="81" t="str">
        <f aca="false">IF(ISNUMBER(SEARCH("COM ENCARGOS COMPLEMENTARES",D503)),J503,"")</f>
        <v/>
      </c>
      <c r="O503" s="81" t="n">
        <f aca="false">IF(N503&lt;&gt;"","",M503)</f>
        <v>0.59</v>
      </c>
      <c r="P503" s="82" t="str">
        <f aca="false">IF(A503="Composição",A502,"")</f>
        <v/>
      </c>
      <c r="Q503" s="81" t="str">
        <f aca="false">IF(P503&lt;&gt;"",SUMIF(L503:L592,L503,N503:N592),"")</f>
        <v/>
      </c>
      <c r="R503" s="81" t="str">
        <f aca="false">IF(P503&lt;&gt;"",SUMIF(L503:L592,L503,O503:O592),"")</f>
        <v/>
      </c>
    </row>
    <row r="504" customFormat="false" ht="38.25" hidden="false" customHeight="true" outlineLevel="0" collapsed="false">
      <c r="A504" s="91" t="s">
        <v>668</v>
      </c>
      <c r="B504" s="92" t="s">
        <v>1000</v>
      </c>
      <c r="C504" s="91" t="s">
        <v>664</v>
      </c>
      <c r="D504" s="91" t="s">
        <v>1001</v>
      </c>
      <c r="E504" s="91" t="s">
        <v>675</v>
      </c>
      <c r="F504" s="91"/>
      <c r="G504" s="93" t="s">
        <v>925</v>
      </c>
      <c r="H504" s="94" t="n">
        <v>0.25</v>
      </c>
      <c r="I504" s="95" t="n">
        <f aca="false">SUMIFS('ANALÍTICA AUXILIARES'!J:J,'ANALÍTICA AUXILIARES'!A:A,"Composição",'ANALÍTICA AUXILIARES'!B:B,$B504)</f>
        <v>11.73</v>
      </c>
      <c r="J504" s="95" t="n">
        <f aca="false">TRUNC(H504*I504,2)</f>
        <v>2.93</v>
      </c>
      <c r="L504" s="63" t="n">
        <f aca="false">IF(AND(A505&lt;&gt;"",A504=""),L503+1,L503)</f>
        <v>38</v>
      </c>
      <c r="M504" s="80" t="n">
        <f aca="false">IF(OR(A504="Insumo",A504="Composição Auxiliar"),J504,"")</f>
        <v>2.93</v>
      </c>
      <c r="N504" s="81" t="str">
        <f aca="false">IF(ISNUMBER(SEARCH("COM ENCARGOS COMPLEMENTARES",D504)),J504,"")</f>
        <v/>
      </c>
      <c r="O504" s="81" t="n">
        <f aca="false">IF(N504&lt;&gt;"","",M504)</f>
        <v>2.93</v>
      </c>
      <c r="P504" s="82" t="str">
        <f aca="false">IF(A504="Composição",A503,"")</f>
        <v/>
      </c>
      <c r="Q504" s="81" t="str">
        <f aca="false">IF(P504&lt;&gt;"",SUMIF(L504:L593,L504,N504:N593),"")</f>
        <v/>
      </c>
      <c r="R504" s="81" t="str">
        <f aca="false">IF(P504&lt;&gt;"",SUMIF(L504:L593,L504,O504:O593),"")</f>
        <v/>
      </c>
    </row>
    <row r="505" customFormat="false" ht="25.5" hidden="false" customHeight="true" outlineLevel="0" collapsed="false">
      <c r="A505" s="91" t="s">
        <v>668</v>
      </c>
      <c r="B505" s="92" t="s">
        <v>1002</v>
      </c>
      <c r="C505" s="91" t="s">
        <v>664</v>
      </c>
      <c r="D505" s="91" t="s">
        <v>1003</v>
      </c>
      <c r="E505" s="91" t="s">
        <v>675</v>
      </c>
      <c r="F505" s="91"/>
      <c r="G505" s="93" t="s">
        <v>925</v>
      </c>
      <c r="H505" s="94" t="n">
        <v>0.01</v>
      </c>
      <c r="I505" s="95" t="n">
        <f aca="false">SUMIFS('ANALÍTICA AUXILIARES'!J:J,'ANALÍTICA AUXILIARES'!A:A,"Composição",'ANALÍTICA AUXILIARES'!B:B,$B505)</f>
        <v>11.17</v>
      </c>
      <c r="J505" s="95" t="n">
        <f aca="false">TRUNC(H505*I505,2)</f>
        <v>0.11</v>
      </c>
      <c r="L505" s="63" t="n">
        <f aca="false">IF(AND(A506&lt;&gt;"",A505=""),L504+1,L504)</f>
        <v>38</v>
      </c>
      <c r="M505" s="80" t="n">
        <f aca="false">IF(OR(A505="Insumo",A505="Composição Auxiliar"),J505,"")</f>
        <v>0.11</v>
      </c>
      <c r="N505" s="81" t="str">
        <f aca="false">IF(ISNUMBER(SEARCH("COM ENCARGOS COMPLEMENTARES",D505)),J505,"")</f>
        <v/>
      </c>
      <c r="O505" s="81" t="n">
        <f aca="false">IF(N505&lt;&gt;"","",M505)</f>
        <v>0.11</v>
      </c>
      <c r="P505" s="82" t="str">
        <f aca="false">IF(A505="Composição",A504,"")</f>
        <v/>
      </c>
      <c r="Q505" s="81" t="str">
        <f aca="false">IF(P505&lt;&gt;"",SUMIF(L505:L594,L505,N505:N594),"")</f>
        <v/>
      </c>
      <c r="R505" s="81" t="str">
        <f aca="false">IF(P505&lt;&gt;"",SUMIF(L505:L594,L505,O505:O594),"")</f>
        <v/>
      </c>
    </row>
    <row r="506" customFormat="false" ht="38.25" hidden="false" customHeight="true" outlineLevel="0" collapsed="false">
      <c r="A506" s="91" t="s">
        <v>668</v>
      </c>
      <c r="B506" s="92" t="s">
        <v>1004</v>
      </c>
      <c r="C506" s="91" t="s">
        <v>664</v>
      </c>
      <c r="D506" s="91" t="s">
        <v>1005</v>
      </c>
      <c r="E506" s="91" t="s">
        <v>675</v>
      </c>
      <c r="F506" s="91"/>
      <c r="G506" s="93" t="s">
        <v>925</v>
      </c>
      <c r="H506" s="94" t="n">
        <v>0.25</v>
      </c>
      <c r="I506" s="95" t="n">
        <f aca="false">SUMIFS('ANALÍTICA AUXILIARES'!J:J,'ANALÍTICA AUXILIARES'!A:A,"Composição",'ANALÍTICA AUXILIARES'!B:B,$B506)</f>
        <v>10.22</v>
      </c>
      <c r="J506" s="95" t="n">
        <f aca="false">TRUNC(H506*I506,2)</f>
        <v>2.55</v>
      </c>
      <c r="L506" s="63" t="n">
        <f aca="false">IF(AND(A507&lt;&gt;"",A506=""),L505+1,L505)</f>
        <v>38</v>
      </c>
      <c r="M506" s="80" t="n">
        <f aca="false">IF(OR(A506="Insumo",A506="Composição Auxiliar"),J506,"")</f>
        <v>2.55</v>
      </c>
      <c r="N506" s="81" t="str">
        <f aca="false">IF(ISNUMBER(SEARCH("COM ENCARGOS COMPLEMENTARES",D506)),J506,"")</f>
        <v/>
      </c>
      <c r="O506" s="81" t="n">
        <f aca="false">IF(N506&lt;&gt;"","",M506)</f>
        <v>2.55</v>
      </c>
      <c r="P506" s="82" t="str">
        <f aca="false">IF(A506="Composição",A505,"")</f>
        <v/>
      </c>
      <c r="Q506" s="81" t="str">
        <f aca="false">IF(P506&lt;&gt;"",SUMIF(L506:L595,L506,N506:N595),"")</f>
        <v/>
      </c>
      <c r="R506" s="81" t="str">
        <f aca="false">IF(P506&lt;&gt;"",SUMIF(L506:L595,L506,O506:O595),"")</f>
        <v/>
      </c>
    </row>
    <row r="507" customFormat="false" ht="25.5" hidden="false" customHeight="true" outlineLevel="0" collapsed="false">
      <c r="A507" s="91" t="s">
        <v>668</v>
      </c>
      <c r="B507" s="92" t="s">
        <v>1006</v>
      </c>
      <c r="C507" s="91" t="s">
        <v>664</v>
      </c>
      <c r="D507" s="91" t="s">
        <v>1007</v>
      </c>
      <c r="E507" s="91" t="s">
        <v>675</v>
      </c>
      <c r="F507" s="91"/>
      <c r="G507" s="93" t="s">
        <v>925</v>
      </c>
      <c r="H507" s="94" t="n">
        <v>0.11</v>
      </c>
      <c r="I507" s="95" t="n">
        <f aca="false">SUMIFS('ANALÍTICA AUXILIARES'!J:J,'ANALÍTICA AUXILIARES'!A:A,"Composição",'ANALÍTICA AUXILIARES'!B:B,$B507)</f>
        <v>11.6</v>
      </c>
      <c r="J507" s="95" t="n">
        <f aca="false">TRUNC(H507*I507,2)</f>
        <v>1.27</v>
      </c>
      <c r="L507" s="63" t="n">
        <f aca="false">IF(AND(A508&lt;&gt;"",A507=""),L506+1,L506)</f>
        <v>38</v>
      </c>
      <c r="M507" s="80" t="n">
        <f aca="false">IF(OR(A507="Insumo",A507="Composição Auxiliar"),J507,"")</f>
        <v>1.27</v>
      </c>
      <c r="N507" s="81" t="str">
        <f aca="false">IF(ISNUMBER(SEARCH("COM ENCARGOS COMPLEMENTARES",D507)),J507,"")</f>
        <v/>
      </c>
      <c r="O507" s="81" t="n">
        <f aca="false">IF(N507&lt;&gt;"","",M507)</f>
        <v>1.27</v>
      </c>
      <c r="P507" s="82" t="str">
        <f aca="false">IF(A507="Composição",A506,"")</f>
        <v/>
      </c>
      <c r="Q507" s="81" t="str">
        <f aca="false">IF(P507&lt;&gt;"",SUMIF(L507:L596,L507,N507:N596),"")</f>
        <v/>
      </c>
      <c r="R507" s="81" t="str">
        <f aca="false">IF(P507&lt;&gt;"",SUMIF(L507:L596,L507,O507:O596),"")</f>
        <v/>
      </c>
    </row>
    <row r="508" customFormat="false" ht="14.25" hidden="false" customHeight="false" outlineLevel="0" collapsed="false">
      <c r="A508" s="102"/>
      <c r="B508" s="102"/>
      <c r="C508" s="102"/>
      <c r="D508" s="102"/>
      <c r="E508" s="102"/>
      <c r="F508" s="103"/>
      <c r="G508" s="102"/>
      <c r="H508" s="103"/>
      <c r="I508" s="102"/>
      <c r="J508" s="103"/>
      <c r="L508" s="63" t="n">
        <f aca="false">IF(AND(A509&lt;&gt;"",A508=""),L507+1,L507)</f>
        <v>38</v>
      </c>
      <c r="M508" s="80" t="str">
        <f aca="false">IF(OR(A508="Insumo",A508="Composição Auxiliar"),J508,"")</f>
        <v/>
      </c>
      <c r="N508" s="81" t="str">
        <f aca="false">IF(ISNUMBER(SEARCH("COM ENCARGOS COMPLEMENTARES",D508)),J508,"")</f>
        <v/>
      </c>
      <c r="O508" s="81" t="str">
        <f aca="false">IF(N508&lt;&gt;"","",M508)</f>
        <v/>
      </c>
      <c r="P508" s="82" t="str">
        <f aca="false">IF(A508="Composição",A507,"")</f>
        <v/>
      </c>
      <c r="Q508" s="81" t="str">
        <f aca="false">IF(P508&lt;&gt;"",SUMIF(L508:L597,L508,N508:N597),"")</f>
        <v/>
      </c>
      <c r="R508" s="81" t="str">
        <f aca="false">IF(P508&lt;&gt;"",SUMIF(L508:L597,L508,O508:O597),"")</f>
        <v/>
      </c>
    </row>
    <row r="509" customFormat="false" ht="14.25" hidden="false" customHeight="true" outlineLevel="0" collapsed="false">
      <c r="A509" s="102"/>
      <c r="B509" s="102"/>
      <c r="C509" s="102"/>
      <c r="D509" s="102"/>
      <c r="E509" s="102"/>
      <c r="F509" s="103"/>
      <c r="G509" s="102"/>
      <c r="H509" s="104" t="s">
        <v>684</v>
      </c>
      <c r="I509" s="104"/>
      <c r="J509" s="103" t="n">
        <f aca="false">TRUNC(SUMIF(L:L,$L509,M:M)*(1+$J$9),2)</f>
        <v>14.06</v>
      </c>
      <c r="L509" s="63" t="n">
        <f aca="false">IF(AND(A510&lt;&gt;"",A509=""),L508+1,L508)</f>
        <v>38</v>
      </c>
      <c r="M509" s="80" t="str">
        <f aca="false">IF(OR(A509="Insumo",A509="Composição Auxiliar"),J509,"")</f>
        <v/>
      </c>
      <c r="N509" s="81" t="str">
        <f aca="false">IF(ISNUMBER(SEARCH("COM ENCARGOS COMPLEMENTARES",D509)),J509,"")</f>
        <v/>
      </c>
      <c r="O509" s="81" t="str">
        <f aca="false">IF(N509&lt;&gt;"","",M509)</f>
        <v/>
      </c>
      <c r="P509" s="82" t="str">
        <f aca="false">IF(A509="Composição",A508,"")</f>
        <v/>
      </c>
      <c r="Q509" s="81" t="str">
        <f aca="false">IF(P509&lt;&gt;"",SUMIF(L509:L598,L509,N509:N598),"")</f>
        <v/>
      </c>
      <c r="R509" s="81" t="str">
        <f aca="false">IF(P509&lt;&gt;"",SUMIF(L509:L598,L509,O509:O598),"")</f>
        <v/>
      </c>
    </row>
    <row r="510" customFormat="false" ht="15" hidden="false" customHeight="false" outlineLevel="0" collapsed="false">
      <c r="A510" s="105"/>
      <c r="B510" s="105"/>
      <c r="C510" s="105"/>
      <c r="D510" s="105"/>
      <c r="E510" s="105"/>
      <c r="F510" s="105"/>
      <c r="G510" s="105" t="s">
        <v>685</v>
      </c>
      <c r="H510" s="106" t="s">
        <v>1008</v>
      </c>
      <c r="I510" s="105" t="s">
        <v>687</v>
      </c>
      <c r="J510" s="107" t="n">
        <f aca="false">TRUNC(J509*H510,2)</f>
        <v>3149.44</v>
      </c>
      <c r="L510" s="63" t="n">
        <f aca="false">IF(AND(A511&lt;&gt;"",A510=""),L509+1,L509)</f>
        <v>38</v>
      </c>
      <c r="M510" s="80" t="str">
        <f aca="false">IF(OR(A510="Insumo",A510="Composição Auxiliar"),J510,"")</f>
        <v/>
      </c>
      <c r="N510" s="81" t="str">
        <f aca="false">IF(ISNUMBER(SEARCH("COM ENCARGOS COMPLEMENTARES",D510)),J510,"")</f>
        <v/>
      </c>
      <c r="O510" s="81" t="str">
        <f aca="false">IF(N510&lt;&gt;"","",M510)</f>
        <v/>
      </c>
      <c r="P510" s="82" t="str">
        <f aca="false">IF(A510="Composição",A509,"")</f>
        <v/>
      </c>
      <c r="Q510" s="81" t="str">
        <f aca="false">IF(P510&lt;&gt;"",SUMIF(L510:L599,L510,N510:N599),"")</f>
        <v/>
      </c>
      <c r="R510" s="81" t="str">
        <f aca="false">IF(P510&lt;&gt;"",SUMIF(L510:L599,L510,O510:O599),"")</f>
        <v/>
      </c>
    </row>
    <row r="511" customFormat="false" ht="15" hidden="false" customHeight="false" outlineLevel="0" collapsed="false">
      <c r="A511" s="108"/>
      <c r="B511" s="108"/>
      <c r="C511" s="108"/>
      <c r="D511" s="108"/>
      <c r="E511" s="108"/>
      <c r="F511" s="108"/>
      <c r="G511" s="108"/>
      <c r="H511" s="108"/>
      <c r="I511" s="108"/>
      <c r="J511" s="108"/>
      <c r="L511" s="63" t="n">
        <f aca="false">IF(AND(A512&lt;&gt;"",A511=""),L510+1,L510)</f>
        <v>39</v>
      </c>
      <c r="M511" s="80" t="str">
        <f aca="false">IF(OR(A511="Insumo",A511="Composição Auxiliar"),J511,"")</f>
        <v/>
      </c>
      <c r="N511" s="81" t="str">
        <f aca="false">IF(ISNUMBER(SEARCH("COM ENCARGOS COMPLEMENTARES",D511)),J511,"")</f>
        <v/>
      </c>
      <c r="O511" s="81" t="str">
        <f aca="false">IF(N511&lt;&gt;"","",M511)</f>
        <v/>
      </c>
      <c r="P511" s="82" t="str">
        <f aca="false">IF(A511="Composição",A510,"")</f>
        <v/>
      </c>
      <c r="Q511" s="81" t="str">
        <f aca="false">IF(P511&lt;&gt;"",SUMIF(L511:L600,L511,N511:N600),"")</f>
        <v/>
      </c>
      <c r="R511" s="81" t="str">
        <f aca="false">IF(P511&lt;&gt;"",SUMIF(L511:L600,L511,O511:O600),"")</f>
        <v/>
      </c>
    </row>
    <row r="512" customFormat="false" ht="15" hidden="false" customHeight="true" outlineLevel="0" collapsed="false">
      <c r="A512" s="83" t="s">
        <v>130</v>
      </c>
      <c r="B512" s="84" t="s">
        <v>655</v>
      </c>
      <c r="C512" s="83" t="s">
        <v>656</v>
      </c>
      <c r="D512" s="83" t="s">
        <v>657</v>
      </c>
      <c r="E512" s="83" t="s">
        <v>658</v>
      </c>
      <c r="F512" s="83"/>
      <c r="G512" s="85" t="s">
        <v>659</v>
      </c>
      <c r="H512" s="84" t="s">
        <v>660</v>
      </c>
      <c r="I512" s="84" t="s">
        <v>661</v>
      </c>
      <c r="J512" s="84" t="s">
        <v>662</v>
      </c>
      <c r="L512" s="63" t="n">
        <f aca="false">IF(AND(A513&lt;&gt;"",A512=""),L511+1,L511)</f>
        <v>39</v>
      </c>
      <c r="M512" s="80" t="str">
        <f aca="false">IF(OR(A512="Insumo",A512="Composição Auxiliar"),J512,"")</f>
        <v/>
      </c>
      <c r="N512" s="81" t="str">
        <f aca="false">IF(ISNUMBER(SEARCH("COM ENCARGOS COMPLEMENTARES",D512)),J512,"")</f>
        <v/>
      </c>
      <c r="O512" s="81" t="str">
        <f aca="false">IF(N512&lt;&gt;"","",M512)</f>
        <v/>
      </c>
      <c r="P512" s="82" t="str">
        <f aca="false">IF(A512="Composição",A511,"")</f>
        <v/>
      </c>
      <c r="Q512" s="81" t="str">
        <f aca="false">IF(P512&lt;&gt;"",SUMIF(L512:L601,L512,N512:N601),"")</f>
        <v/>
      </c>
      <c r="R512" s="81" t="str">
        <f aca="false">IF(P512&lt;&gt;"",SUMIF(L512:L601,L512,O512:O601),"")</f>
        <v/>
      </c>
    </row>
    <row r="513" customFormat="false" ht="38.25" hidden="false" customHeight="true" outlineLevel="0" collapsed="false">
      <c r="A513" s="86" t="s">
        <v>663</v>
      </c>
      <c r="B513" s="87" t="s">
        <v>131</v>
      </c>
      <c r="C513" s="86" t="s">
        <v>664</v>
      </c>
      <c r="D513" s="86" t="s">
        <v>1009</v>
      </c>
      <c r="E513" s="86" t="s">
        <v>675</v>
      </c>
      <c r="F513" s="86"/>
      <c r="G513" s="88" t="s">
        <v>676</v>
      </c>
      <c r="H513" s="89" t="n">
        <v>1</v>
      </c>
      <c r="I513" s="90" t="n">
        <f aca="false">SUMIF(L:L,$L513,M:M)</f>
        <v>494.01</v>
      </c>
      <c r="J513" s="90" t="n">
        <f aca="false">TRUNC(H513*I513,2)</f>
        <v>494.01</v>
      </c>
      <c r="L513" s="63" t="n">
        <f aca="false">IF(AND(A514&lt;&gt;"",A513=""),L512+1,L512)</f>
        <v>39</v>
      </c>
      <c r="M513" s="80" t="str">
        <f aca="false">IF(OR(A513="Insumo",A513="Composição Auxiliar"),J513,"")</f>
        <v/>
      </c>
      <c r="N513" s="81" t="str">
        <f aca="false">IF(ISNUMBER(SEARCH("COM ENCARGOS COMPLEMENTARES",D513)),J513,"")</f>
        <v/>
      </c>
      <c r="O513" s="81" t="str">
        <f aca="false">IF(N513&lt;&gt;"","",M513)</f>
        <v/>
      </c>
      <c r="P513" s="82" t="str">
        <f aca="false">IF(A513="Composição",A512,"")</f>
        <v> 4.2.8 </v>
      </c>
      <c r="Q513" s="81" t="n">
        <f aca="false">IF(P513&lt;&gt;"",SUMIF(L513:L602,L513,N513:N602),"")</f>
        <v>75.93</v>
      </c>
      <c r="R513" s="81" t="n">
        <f aca="false">IF(P513&lt;&gt;"",SUMIF(L513:L602,L513,O513:O602),"")</f>
        <v>418.08</v>
      </c>
    </row>
    <row r="514" customFormat="false" ht="38.25" hidden="false" customHeight="true" outlineLevel="0" collapsed="false">
      <c r="A514" s="91" t="s">
        <v>668</v>
      </c>
      <c r="B514" s="92" t="s">
        <v>1010</v>
      </c>
      <c r="C514" s="91" t="s">
        <v>664</v>
      </c>
      <c r="D514" s="91" t="s">
        <v>1011</v>
      </c>
      <c r="E514" s="91" t="s">
        <v>691</v>
      </c>
      <c r="F514" s="91"/>
      <c r="G514" s="93" t="s">
        <v>699</v>
      </c>
      <c r="H514" s="94" t="n">
        <v>0.7103</v>
      </c>
      <c r="I514" s="95" t="n">
        <f aca="false">SUMIFS('ANALÍTICA AUXILIARES'!J:J,'ANALÍTICA AUXILIARES'!A:A,"Composição",'ANALÍTICA AUXILIARES'!B:B,$B514)</f>
        <v>0.32</v>
      </c>
      <c r="J514" s="95" t="n">
        <f aca="false">TRUNC(H514*I514,2)</f>
        <v>0.22</v>
      </c>
      <c r="L514" s="63" t="n">
        <f aca="false">IF(AND(A515&lt;&gt;"",A514=""),L513+1,L513)</f>
        <v>39</v>
      </c>
      <c r="M514" s="80" t="n">
        <f aca="false">IF(OR(A514="Insumo",A514="Composição Auxiliar"),J514,"")</f>
        <v>0.22</v>
      </c>
      <c r="N514" s="81" t="str">
        <f aca="false">IF(ISNUMBER(SEARCH("COM ENCARGOS COMPLEMENTARES",D514)),J514,"")</f>
        <v/>
      </c>
      <c r="O514" s="81" t="n">
        <f aca="false">IF(N514&lt;&gt;"","",M514)</f>
        <v>0.22</v>
      </c>
      <c r="P514" s="82" t="str">
        <f aca="false">IF(A514="Composição",A513,"")</f>
        <v/>
      </c>
      <c r="Q514" s="81" t="str">
        <f aca="false">IF(P514&lt;&gt;"",SUMIF(L514:L603,L514,N514:N603),"")</f>
        <v/>
      </c>
      <c r="R514" s="81" t="str">
        <f aca="false">IF(P514&lt;&gt;"",SUMIF(L514:L603,L514,O514:O603),"")</f>
        <v/>
      </c>
    </row>
    <row r="515" customFormat="false" ht="25.5" hidden="false" customHeight="true" outlineLevel="0" collapsed="false">
      <c r="A515" s="91" t="s">
        <v>668</v>
      </c>
      <c r="B515" s="92" t="s">
        <v>1012</v>
      </c>
      <c r="C515" s="91" t="s">
        <v>664</v>
      </c>
      <c r="D515" s="91" t="s">
        <v>1013</v>
      </c>
      <c r="E515" s="91" t="s">
        <v>671</v>
      </c>
      <c r="F515" s="91"/>
      <c r="G515" s="93" t="s">
        <v>672</v>
      </c>
      <c r="H515" s="94" t="n">
        <v>1.4637</v>
      </c>
      <c r="I515" s="95" t="n">
        <f aca="false">SUMIFS('ANALÍTICA AUXILIARES'!J:J,'ANALÍTICA AUXILIARES'!A:A,"Composição",'ANALÍTICA AUXILIARES'!B:B,$B515)</f>
        <v>21.98</v>
      </c>
      <c r="J515" s="95" t="n">
        <f aca="false">TRUNC(H515*I515,2)</f>
        <v>32.17</v>
      </c>
      <c r="L515" s="63" t="n">
        <f aca="false">IF(AND(A516&lt;&gt;"",A515=""),L514+1,L514)</f>
        <v>39</v>
      </c>
      <c r="M515" s="80" t="n">
        <f aca="false">IF(OR(A515="Insumo",A515="Composição Auxiliar"),J515,"")</f>
        <v>32.17</v>
      </c>
      <c r="N515" s="81" t="n">
        <f aca="false">IF(ISNUMBER(SEARCH("COM ENCARGOS COMPLEMENTARES",D515)),J515,"")</f>
        <v>32.17</v>
      </c>
      <c r="O515" s="81" t="str">
        <f aca="false">IF(N515&lt;&gt;"","",M515)</f>
        <v/>
      </c>
      <c r="P515" s="82" t="str">
        <f aca="false">IF(A515="Composição",A514,"")</f>
        <v/>
      </c>
      <c r="Q515" s="81" t="str">
        <f aca="false">IF(P515&lt;&gt;"",SUMIF(L515:L604,L515,N515:N604),"")</f>
        <v/>
      </c>
      <c r="R515" s="81" t="str">
        <f aca="false">IF(P515&lt;&gt;"",SUMIF(L515:L604,L515,O515:O604),"")</f>
        <v/>
      </c>
    </row>
    <row r="516" customFormat="false" ht="38.25" hidden="false" customHeight="true" outlineLevel="0" collapsed="false">
      <c r="A516" s="91" t="s">
        <v>668</v>
      </c>
      <c r="B516" s="92" t="s">
        <v>1014</v>
      </c>
      <c r="C516" s="91" t="s">
        <v>664</v>
      </c>
      <c r="D516" s="91" t="s">
        <v>1015</v>
      </c>
      <c r="E516" s="91" t="s">
        <v>691</v>
      </c>
      <c r="F516" s="91"/>
      <c r="G516" s="93" t="s">
        <v>692</v>
      </c>
      <c r="H516" s="94" t="n">
        <v>0.7534</v>
      </c>
      <c r="I516" s="95" t="n">
        <f aca="false">SUMIFS('ANALÍTICA AUXILIARES'!J:J,'ANALÍTICA AUXILIARES'!A:A,"Composição",'ANALÍTICA AUXILIARES'!B:B,$B516)</f>
        <v>2</v>
      </c>
      <c r="J516" s="95" t="n">
        <f aca="false">TRUNC(H516*I516,2)</f>
        <v>1.5</v>
      </c>
      <c r="L516" s="63" t="n">
        <f aca="false">IF(AND(A517&lt;&gt;"",A516=""),L515+1,L515)</f>
        <v>39</v>
      </c>
      <c r="M516" s="80" t="n">
        <f aca="false">IF(OR(A516="Insumo",A516="Composição Auxiliar"),J516,"")</f>
        <v>1.5</v>
      </c>
      <c r="N516" s="81" t="str">
        <f aca="false">IF(ISNUMBER(SEARCH("COM ENCARGOS COMPLEMENTARES",D516)),J516,"")</f>
        <v/>
      </c>
      <c r="O516" s="81" t="n">
        <f aca="false">IF(N516&lt;&gt;"","",M516)</f>
        <v>1.5</v>
      </c>
      <c r="P516" s="82" t="str">
        <f aca="false">IF(A516="Composição",A515,"")</f>
        <v/>
      </c>
      <c r="Q516" s="81" t="str">
        <f aca="false">IF(P516&lt;&gt;"",SUMIF(L516:L605,L516,N516:N605),"")</f>
        <v/>
      </c>
      <c r="R516" s="81" t="str">
        <f aca="false">IF(P516&lt;&gt;"",SUMIF(L516:L605,L516,O516:O605),"")</f>
        <v/>
      </c>
    </row>
    <row r="517" customFormat="false" ht="25.5" hidden="false" customHeight="true" outlineLevel="0" collapsed="false">
      <c r="A517" s="91" t="s">
        <v>668</v>
      </c>
      <c r="B517" s="92" t="s">
        <v>677</v>
      </c>
      <c r="C517" s="91" t="s">
        <v>664</v>
      </c>
      <c r="D517" s="91" t="s">
        <v>678</v>
      </c>
      <c r="E517" s="91" t="s">
        <v>671</v>
      </c>
      <c r="F517" s="91"/>
      <c r="G517" s="93" t="s">
        <v>672</v>
      </c>
      <c r="H517" s="94" t="n">
        <v>2.3117</v>
      </c>
      <c r="I517" s="95" t="n">
        <f aca="false">SUMIFS('ANALÍTICA AUXILIARES'!J:J,'ANALÍTICA AUXILIARES'!A:A,"Composição",'ANALÍTICA AUXILIARES'!B:B,$B517)</f>
        <v>18.93</v>
      </c>
      <c r="J517" s="95" t="n">
        <f aca="false">TRUNC(H517*I517,2)</f>
        <v>43.76</v>
      </c>
      <c r="L517" s="63" t="n">
        <f aca="false">IF(AND(A518&lt;&gt;"",A517=""),L516+1,L516)</f>
        <v>39</v>
      </c>
      <c r="M517" s="80" t="n">
        <f aca="false">IF(OR(A517="Insumo",A517="Composição Auxiliar"),J517,"")</f>
        <v>43.76</v>
      </c>
      <c r="N517" s="81" t="n">
        <f aca="false">IF(ISNUMBER(SEARCH("COM ENCARGOS COMPLEMENTARES",D517)),J517,"")</f>
        <v>43.76</v>
      </c>
      <c r="O517" s="81" t="str">
        <f aca="false">IF(N517&lt;&gt;"","",M517)</f>
        <v/>
      </c>
      <c r="P517" s="82" t="str">
        <f aca="false">IF(A517="Composição",A516,"")</f>
        <v/>
      </c>
      <c r="Q517" s="81" t="str">
        <f aca="false">IF(P517&lt;&gt;"",SUMIF(L517:L606,L517,N517:N606),"")</f>
        <v/>
      </c>
      <c r="R517" s="81" t="str">
        <f aca="false">IF(P517&lt;&gt;"",SUMIF(L517:L606,L517,O517:O606),"")</f>
        <v/>
      </c>
    </row>
    <row r="518" customFormat="false" ht="25.5" hidden="false" customHeight="false" outlineLevel="0" collapsed="false">
      <c r="A518" s="96" t="s">
        <v>679</v>
      </c>
      <c r="B518" s="97" t="s">
        <v>1016</v>
      </c>
      <c r="C518" s="96" t="str">
        <f aca="false">VLOOKUP(B518,INSUMOS!$A:$I,2,0)</f>
        <v>SINAPI</v>
      </c>
      <c r="D518" s="96" t="str">
        <f aca="false">VLOOKUP(B518,INSUMOS!$A:$I,3,0)</f>
        <v>AREIA MEDIA - POSTO JAZIDA/FORNECEDOR (RETIRADO NA JAZIDA, SEM TRANSPORTE)</v>
      </c>
      <c r="E518" s="98" t="str">
        <f aca="false">VLOOKUP(B518,INSUMOS!$A:$I,4,0)</f>
        <v>Material</v>
      </c>
      <c r="F518" s="98"/>
      <c r="G518" s="99" t="str">
        <f aca="false">VLOOKUP(B518,INSUMOS!$A:$I,5,0)</f>
        <v>m³</v>
      </c>
      <c r="H518" s="100" t="n">
        <v>0.7229</v>
      </c>
      <c r="I518" s="101" t="n">
        <f aca="false">VLOOKUP(B518,INSUMOS!$A:$I,8,0)</f>
        <v>90</v>
      </c>
      <c r="J518" s="101" t="n">
        <f aca="false">TRUNC(H518*I518,2)</f>
        <v>65.06</v>
      </c>
      <c r="L518" s="63" t="n">
        <f aca="false">IF(AND(A519&lt;&gt;"",A518=""),L517+1,L517)</f>
        <v>39</v>
      </c>
      <c r="M518" s="80" t="n">
        <f aca="false">IF(OR(A518="Insumo",A518="Composição Auxiliar"),J518,"")</f>
        <v>65.06</v>
      </c>
      <c r="N518" s="81" t="str">
        <f aca="false">IF(ISNUMBER(SEARCH("COM ENCARGOS COMPLEMENTARES",D518)),J518,"")</f>
        <v/>
      </c>
      <c r="O518" s="81" t="n">
        <f aca="false">IF(N518&lt;&gt;"","",M518)</f>
        <v>65.06</v>
      </c>
      <c r="P518" s="82" t="str">
        <f aca="false">IF(A518="Composição",A517,"")</f>
        <v/>
      </c>
      <c r="Q518" s="81" t="str">
        <f aca="false">IF(P518&lt;&gt;"",SUMIF(L518:L607,L518,N518:N607),"")</f>
        <v/>
      </c>
      <c r="R518" s="81" t="str">
        <f aca="false">IF(P518&lt;&gt;"",SUMIF(L518:L607,L518,O518:O607),"")</f>
        <v/>
      </c>
    </row>
    <row r="519" customFormat="false" ht="14.25" hidden="false" customHeight="false" outlineLevel="0" collapsed="false">
      <c r="A519" s="96" t="s">
        <v>679</v>
      </c>
      <c r="B519" s="97" t="s">
        <v>1017</v>
      </c>
      <c r="C519" s="96" t="str">
        <f aca="false">VLOOKUP(B519,INSUMOS!$A:$I,2,0)</f>
        <v>SINAPI</v>
      </c>
      <c r="D519" s="96" t="str">
        <f aca="false">VLOOKUP(B519,INSUMOS!$A:$I,3,0)</f>
        <v>CIMENTO PORTLAND COMPOSTO CP II-32</v>
      </c>
      <c r="E519" s="98" t="str">
        <f aca="false">VLOOKUP(B519,INSUMOS!$A:$I,4,0)</f>
        <v>Material</v>
      </c>
      <c r="F519" s="98"/>
      <c r="G519" s="99" t="str">
        <f aca="false">VLOOKUP(B519,INSUMOS!$A:$I,5,0)</f>
        <v>KG</v>
      </c>
      <c r="H519" s="100" t="n">
        <v>362.6579</v>
      </c>
      <c r="I519" s="101" t="n">
        <f aca="false">VLOOKUP(B519,INSUMOS!$A:$I,8,0)</f>
        <v>0.81</v>
      </c>
      <c r="J519" s="101" t="n">
        <f aca="false">TRUNC(H519*I519,2)</f>
        <v>293.75</v>
      </c>
      <c r="L519" s="63" t="n">
        <f aca="false">IF(AND(A520&lt;&gt;"",A519=""),L518+1,L518)</f>
        <v>39</v>
      </c>
      <c r="M519" s="80" t="n">
        <f aca="false">IF(OR(A519="Insumo",A519="Composição Auxiliar"),J519,"")</f>
        <v>293.75</v>
      </c>
      <c r="N519" s="81" t="str">
        <f aca="false">IF(ISNUMBER(SEARCH("COM ENCARGOS COMPLEMENTARES",D519)),J519,"")</f>
        <v/>
      </c>
      <c r="O519" s="81" t="n">
        <f aca="false">IF(N519&lt;&gt;"","",M519)</f>
        <v>293.75</v>
      </c>
      <c r="P519" s="82" t="str">
        <f aca="false">IF(A519="Composição",A518,"")</f>
        <v/>
      </c>
      <c r="Q519" s="81" t="str">
        <f aca="false">IF(P519&lt;&gt;"",SUMIF(L519:L608,L519,N519:N608),"")</f>
        <v/>
      </c>
      <c r="R519" s="81" t="str">
        <f aca="false">IF(P519&lt;&gt;"",SUMIF(L519:L608,L519,O519:O608),"")</f>
        <v/>
      </c>
    </row>
    <row r="520" customFormat="false" ht="25.5" hidden="false" customHeight="false" outlineLevel="0" collapsed="false">
      <c r="A520" s="96" t="s">
        <v>679</v>
      </c>
      <c r="B520" s="97" t="s">
        <v>1018</v>
      </c>
      <c r="C520" s="96" t="str">
        <f aca="false">VLOOKUP(B520,INSUMOS!$A:$I,2,0)</f>
        <v>SINAPI</v>
      </c>
      <c r="D520" s="96" t="str">
        <f aca="false">VLOOKUP(B520,INSUMOS!$A:$I,3,0)</f>
        <v>PEDRA BRITADA N. 1 (9,5 A 19 MM) POSTO PEDREIRA/FORNECEDOR, SEM FRETE</v>
      </c>
      <c r="E520" s="98" t="str">
        <f aca="false">VLOOKUP(B520,INSUMOS!$A:$I,4,0)</f>
        <v>Material</v>
      </c>
      <c r="F520" s="98"/>
      <c r="G520" s="99" t="str">
        <f aca="false">VLOOKUP(B520,INSUMOS!$A:$I,5,0)</f>
        <v>m³</v>
      </c>
      <c r="H520" s="100" t="n">
        <v>0.5934</v>
      </c>
      <c r="I520" s="101" t="n">
        <f aca="false">VLOOKUP(B520,INSUMOS!$A:$I,8,0)</f>
        <v>96.99</v>
      </c>
      <c r="J520" s="101" t="n">
        <f aca="false">TRUNC(H520*I520,2)</f>
        <v>57.55</v>
      </c>
      <c r="L520" s="63" t="n">
        <f aca="false">IF(AND(A521&lt;&gt;"",A520=""),L519+1,L519)</f>
        <v>39</v>
      </c>
      <c r="M520" s="80" t="n">
        <f aca="false">IF(OR(A520="Insumo",A520="Composição Auxiliar"),J520,"")</f>
        <v>57.55</v>
      </c>
      <c r="N520" s="81" t="str">
        <f aca="false">IF(ISNUMBER(SEARCH("COM ENCARGOS COMPLEMENTARES",D520)),J520,"")</f>
        <v/>
      </c>
      <c r="O520" s="81" t="n">
        <f aca="false">IF(N520&lt;&gt;"","",M520)</f>
        <v>57.55</v>
      </c>
      <c r="P520" s="82" t="str">
        <f aca="false">IF(A520="Composição",A519,"")</f>
        <v/>
      </c>
      <c r="Q520" s="81" t="str">
        <f aca="false">IF(P520&lt;&gt;"",SUMIF(L520:L609,L520,N520:N609),"")</f>
        <v/>
      </c>
      <c r="R520" s="81" t="str">
        <f aca="false">IF(P520&lt;&gt;"",SUMIF(L520:L609,L520,O520:O609),"")</f>
        <v/>
      </c>
    </row>
    <row r="521" customFormat="false" ht="14.25" hidden="false" customHeight="false" outlineLevel="0" collapsed="false">
      <c r="A521" s="102"/>
      <c r="B521" s="102"/>
      <c r="C521" s="102"/>
      <c r="D521" s="102"/>
      <c r="E521" s="102"/>
      <c r="F521" s="103"/>
      <c r="G521" s="102"/>
      <c r="H521" s="103"/>
      <c r="I521" s="102"/>
      <c r="J521" s="103"/>
      <c r="L521" s="63" t="n">
        <f aca="false">IF(AND(A522&lt;&gt;"",A521=""),L520+1,L520)</f>
        <v>39</v>
      </c>
      <c r="M521" s="80" t="str">
        <f aca="false">IF(OR(A521="Insumo",A521="Composição Auxiliar"),J521,"")</f>
        <v/>
      </c>
      <c r="N521" s="81" t="str">
        <f aca="false">IF(ISNUMBER(SEARCH("COM ENCARGOS COMPLEMENTARES",D521)),J521,"")</f>
        <v/>
      </c>
      <c r="O521" s="81" t="str">
        <f aca="false">IF(N521&lt;&gt;"","",M521)</f>
        <v/>
      </c>
      <c r="P521" s="82" t="str">
        <f aca="false">IF(A521="Composição",A520,"")</f>
        <v/>
      </c>
      <c r="Q521" s="81" t="str">
        <f aca="false">IF(P521&lt;&gt;"",SUMIF(L521:L610,L521,N521:N610),"")</f>
        <v/>
      </c>
      <c r="R521" s="81" t="str">
        <f aca="false">IF(P521&lt;&gt;"",SUMIF(L521:L610,L521,O521:O610),"")</f>
        <v/>
      </c>
    </row>
    <row r="522" customFormat="false" ht="14.25" hidden="false" customHeight="true" outlineLevel="0" collapsed="false">
      <c r="A522" s="102"/>
      <c r="B522" s="102"/>
      <c r="C522" s="102"/>
      <c r="D522" s="102"/>
      <c r="E522" s="102"/>
      <c r="F522" s="103"/>
      <c r="G522" s="102"/>
      <c r="H522" s="104" t="s">
        <v>684</v>
      </c>
      <c r="I522" s="104"/>
      <c r="J522" s="103" t="n">
        <f aca="false">TRUNC(SUMIF(L:L,$L522,M:M)*(1+$J$9),2)</f>
        <v>641.17</v>
      </c>
      <c r="L522" s="63" t="n">
        <f aca="false">IF(AND(A523&lt;&gt;"",A522=""),L521+1,L521)</f>
        <v>39</v>
      </c>
      <c r="M522" s="80" t="str">
        <f aca="false">IF(OR(A522="Insumo",A522="Composição Auxiliar"),J522,"")</f>
        <v/>
      </c>
      <c r="N522" s="81" t="str">
        <f aca="false">IF(ISNUMBER(SEARCH("COM ENCARGOS COMPLEMENTARES",D522)),J522,"")</f>
        <v/>
      </c>
      <c r="O522" s="81" t="str">
        <f aca="false">IF(N522&lt;&gt;"","",M522)</f>
        <v/>
      </c>
      <c r="P522" s="82" t="str">
        <f aca="false">IF(A522="Composição",A521,"")</f>
        <v/>
      </c>
      <c r="Q522" s="81" t="str">
        <f aca="false">IF(P522&lt;&gt;"",SUMIF(L522:L611,L522,N522:N611),"")</f>
        <v/>
      </c>
      <c r="R522" s="81" t="str">
        <f aca="false">IF(P522&lt;&gt;"",SUMIF(L522:L611,L522,O522:O611),"")</f>
        <v/>
      </c>
    </row>
    <row r="523" customFormat="false" ht="15" hidden="false" customHeight="false" outlineLevel="0" collapsed="false">
      <c r="A523" s="105"/>
      <c r="B523" s="105"/>
      <c r="C523" s="105"/>
      <c r="D523" s="105"/>
      <c r="E523" s="105"/>
      <c r="F523" s="105"/>
      <c r="G523" s="105" t="s">
        <v>685</v>
      </c>
      <c r="H523" s="106" t="s">
        <v>1019</v>
      </c>
      <c r="I523" s="105" t="s">
        <v>687</v>
      </c>
      <c r="J523" s="107" t="n">
        <f aca="false">TRUNC(J522*H523,2)</f>
        <v>7822.27</v>
      </c>
      <c r="L523" s="63" t="n">
        <f aca="false">IF(AND(A524&lt;&gt;"",A523=""),L522+1,L522)</f>
        <v>39</v>
      </c>
      <c r="M523" s="80" t="str">
        <f aca="false">IF(OR(A523="Insumo",A523="Composição Auxiliar"),J523,"")</f>
        <v/>
      </c>
      <c r="N523" s="81" t="str">
        <f aca="false">IF(ISNUMBER(SEARCH("COM ENCARGOS COMPLEMENTARES",D523)),J523,"")</f>
        <v/>
      </c>
      <c r="O523" s="81" t="str">
        <f aca="false">IF(N523&lt;&gt;"","",M523)</f>
        <v/>
      </c>
      <c r="P523" s="82" t="str">
        <f aca="false">IF(A523="Composição",A522,"")</f>
        <v/>
      </c>
      <c r="Q523" s="81" t="str">
        <f aca="false">IF(P523&lt;&gt;"",SUMIF(L523:L612,L523,N523:N612),"")</f>
        <v/>
      </c>
      <c r="R523" s="81" t="str">
        <f aca="false">IF(P523&lt;&gt;"",SUMIF(L523:L612,L523,O523:O612),"")</f>
        <v/>
      </c>
    </row>
    <row r="524" customFormat="false" ht="15" hidden="false" customHeight="false" outlineLevel="0" collapsed="false">
      <c r="A524" s="108"/>
      <c r="B524" s="108"/>
      <c r="C524" s="108"/>
      <c r="D524" s="108"/>
      <c r="E524" s="108"/>
      <c r="F524" s="108"/>
      <c r="G524" s="108"/>
      <c r="H524" s="108"/>
      <c r="I524" s="108"/>
      <c r="J524" s="108"/>
      <c r="L524" s="63" t="n">
        <f aca="false">IF(AND(A525&lt;&gt;"",A524=""),L523+1,L523)</f>
        <v>40</v>
      </c>
      <c r="M524" s="80" t="str">
        <f aca="false">IF(OR(A524="Insumo",A524="Composição Auxiliar"),J524,"")</f>
        <v/>
      </c>
      <c r="N524" s="81" t="str">
        <f aca="false">IF(ISNUMBER(SEARCH("COM ENCARGOS COMPLEMENTARES",D524)),J524,"")</f>
        <v/>
      </c>
      <c r="O524" s="81" t="str">
        <f aca="false">IF(N524&lt;&gt;"","",M524)</f>
        <v/>
      </c>
      <c r="P524" s="82" t="str">
        <f aca="false">IF(A524="Composição",A523,"")</f>
        <v/>
      </c>
      <c r="Q524" s="81" t="str">
        <f aca="false">IF(P524&lt;&gt;"",SUMIF(L524:L613,L524,N524:N613),"")</f>
        <v/>
      </c>
      <c r="R524" s="81" t="str">
        <f aca="false">IF(P524&lt;&gt;"",SUMIF(L524:L613,L524,O524:O613),"")</f>
        <v/>
      </c>
    </row>
    <row r="525" customFormat="false" ht="15" hidden="false" customHeight="true" outlineLevel="0" collapsed="false">
      <c r="A525" s="83" t="s">
        <v>132</v>
      </c>
      <c r="B525" s="84" t="s">
        <v>655</v>
      </c>
      <c r="C525" s="83" t="s">
        <v>656</v>
      </c>
      <c r="D525" s="83" t="s">
        <v>657</v>
      </c>
      <c r="E525" s="83" t="s">
        <v>658</v>
      </c>
      <c r="F525" s="83"/>
      <c r="G525" s="85" t="s">
        <v>659</v>
      </c>
      <c r="H525" s="84" t="s">
        <v>660</v>
      </c>
      <c r="I525" s="84" t="s">
        <v>661</v>
      </c>
      <c r="J525" s="84" t="s">
        <v>662</v>
      </c>
      <c r="L525" s="63" t="n">
        <f aca="false">IF(AND(A526&lt;&gt;"",A525=""),L524+1,L524)</f>
        <v>40</v>
      </c>
      <c r="M525" s="80" t="str">
        <f aca="false">IF(OR(A525="Insumo",A525="Composição Auxiliar"),J525,"")</f>
        <v/>
      </c>
      <c r="N525" s="81" t="str">
        <f aca="false">IF(ISNUMBER(SEARCH("COM ENCARGOS COMPLEMENTARES",D525)),J525,"")</f>
        <v/>
      </c>
      <c r="O525" s="81" t="str">
        <f aca="false">IF(N525&lt;&gt;"","",M525)</f>
        <v/>
      </c>
      <c r="P525" s="82" t="str">
        <f aca="false">IF(A525="Composição",A524,"")</f>
        <v/>
      </c>
      <c r="Q525" s="81" t="str">
        <f aca="false">IF(P525&lt;&gt;"",SUMIF(L525:L614,L525,N525:N614),"")</f>
        <v/>
      </c>
      <c r="R525" s="81" t="str">
        <f aca="false">IF(P525&lt;&gt;"",SUMIF(L525:L614,L525,O525:O614),"")</f>
        <v/>
      </c>
    </row>
    <row r="526" customFormat="false" ht="38.25" hidden="false" customHeight="true" outlineLevel="0" collapsed="false">
      <c r="A526" s="86" t="s">
        <v>663</v>
      </c>
      <c r="B526" s="87" t="s">
        <v>133</v>
      </c>
      <c r="C526" s="86" t="s">
        <v>664</v>
      </c>
      <c r="D526" s="86" t="s">
        <v>1020</v>
      </c>
      <c r="E526" s="86" t="s">
        <v>675</v>
      </c>
      <c r="F526" s="86"/>
      <c r="G526" s="88" t="s">
        <v>676</v>
      </c>
      <c r="H526" s="89" t="n">
        <v>1</v>
      </c>
      <c r="I526" s="90" t="n">
        <f aca="false">SUMIF(L:L,$L526,M:M)</f>
        <v>512.83</v>
      </c>
      <c r="J526" s="90" t="n">
        <f aca="false">TRUNC(H526*I526,2)</f>
        <v>512.83</v>
      </c>
      <c r="L526" s="63" t="n">
        <f aca="false">IF(AND(A527&lt;&gt;"",A526=""),L525+1,L525)</f>
        <v>40</v>
      </c>
      <c r="M526" s="80" t="str">
        <f aca="false">IF(OR(A526="Insumo",A526="Composição Auxiliar"),J526,"")</f>
        <v/>
      </c>
      <c r="N526" s="81" t="str">
        <f aca="false">IF(ISNUMBER(SEARCH("COM ENCARGOS COMPLEMENTARES",D526)),J526,"")</f>
        <v/>
      </c>
      <c r="O526" s="81" t="str">
        <f aca="false">IF(N526&lt;&gt;"","",M526)</f>
        <v/>
      </c>
      <c r="P526" s="82" t="str">
        <f aca="false">IF(A526="Composição",A525,"")</f>
        <v> 4.2.9 </v>
      </c>
      <c r="Q526" s="81" t="n">
        <f aca="false">IF(P526&lt;&gt;"",SUMIF(L526:L615,L526,N526:N615),"")</f>
        <v>75.29</v>
      </c>
      <c r="R526" s="81" t="n">
        <f aca="false">IF(P526&lt;&gt;"",SUMIF(L526:L615,L526,O526:O615),"")</f>
        <v>437.54</v>
      </c>
    </row>
    <row r="527" customFormat="false" ht="25.5" hidden="false" customHeight="true" outlineLevel="0" collapsed="false">
      <c r="A527" s="91" t="s">
        <v>668</v>
      </c>
      <c r="B527" s="92" t="s">
        <v>1012</v>
      </c>
      <c r="C527" s="91" t="s">
        <v>664</v>
      </c>
      <c r="D527" s="91" t="s">
        <v>1013</v>
      </c>
      <c r="E527" s="91" t="s">
        <v>671</v>
      </c>
      <c r="F527" s="91"/>
      <c r="G527" s="93" t="s">
        <v>672</v>
      </c>
      <c r="H527" s="94" t="n">
        <v>1.449</v>
      </c>
      <c r="I527" s="95" t="n">
        <f aca="false">SUMIFS('ANALÍTICA AUXILIARES'!J:J,'ANALÍTICA AUXILIARES'!A:A,"Composição",'ANALÍTICA AUXILIARES'!B:B,$B527)</f>
        <v>21.98</v>
      </c>
      <c r="J527" s="95" t="n">
        <f aca="false">TRUNC(H527*I527,2)</f>
        <v>31.84</v>
      </c>
      <c r="L527" s="63" t="n">
        <f aca="false">IF(AND(A528&lt;&gt;"",A527=""),L526+1,L526)</f>
        <v>40</v>
      </c>
      <c r="M527" s="80" t="n">
        <f aca="false">IF(OR(A527="Insumo",A527="Composição Auxiliar"),J527,"")</f>
        <v>31.84</v>
      </c>
      <c r="N527" s="81" t="n">
        <f aca="false">IF(ISNUMBER(SEARCH("COM ENCARGOS COMPLEMENTARES",D527)),J527,"")</f>
        <v>31.84</v>
      </c>
      <c r="O527" s="81" t="str">
        <f aca="false">IF(N527&lt;&gt;"","",M527)</f>
        <v/>
      </c>
      <c r="P527" s="82" t="str">
        <f aca="false">IF(A527="Composição",A526,"")</f>
        <v/>
      </c>
      <c r="Q527" s="81" t="str">
        <f aca="false">IF(P527&lt;&gt;"",SUMIF(L527:L616,L527,N527:N616),"")</f>
        <v/>
      </c>
      <c r="R527" s="81" t="str">
        <f aca="false">IF(P527&lt;&gt;"",SUMIF(L527:L616,L527,O527:O616),"")</f>
        <v/>
      </c>
    </row>
    <row r="528" customFormat="false" ht="38.25" hidden="false" customHeight="true" outlineLevel="0" collapsed="false">
      <c r="A528" s="91" t="s">
        <v>668</v>
      </c>
      <c r="B528" s="92" t="s">
        <v>1014</v>
      </c>
      <c r="C528" s="91" t="s">
        <v>664</v>
      </c>
      <c r="D528" s="91" t="s">
        <v>1015</v>
      </c>
      <c r="E528" s="91" t="s">
        <v>691</v>
      </c>
      <c r="F528" s="91"/>
      <c r="G528" s="93" t="s">
        <v>692</v>
      </c>
      <c r="H528" s="94" t="n">
        <v>0.7458</v>
      </c>
      <c r="I528" s="95" t="n">
        <f aca="false">SUMIFS('ANALÍTICA AUXILIARES'!J:J,'ANALÍTICA AUXILIARES'!A:A,"Composição",'ANALÍTICA AUXILIARES'!B:B,$B528)</f>
        <v>2</v>
      </c>
      <c r="J528" s="95" t="n">
        <f aca="false">TRUNC(H528*I528,2)</f>
        <v>1.49</v>
      </c>
      <c r="L528" s="63" t="n">
        <f aca="false">IF(AND(A529&lt;&gt;"",A528=""),L527+1,L527)</f>
        <v>40</v>
      </c>
      <c r="M528" s="80" t="n">
        <f aca="false">IF(OR(A528="Insumo",A528="Composição Auxiliar"),J528,"")</f>
        <v>1.49</v>
      </c>
      <c r="N528" s="81" t="str">
        <f aca="false">IF(ISNUMBER(SEARCH("COM ENCARGOS COMPLEMENTARES",D528)),J528,"")</f>
        <v/>
      </c>
      <c r="O528" s="81" t="n">
        <f aca="false">IF(N528&lt;&gt;"","",M528)</f>
        <v>1.49</v>
      </c>
      <c r="P528" s="82" t="str">
        <f aca="false">IF(A528="Composição",A527,"")</f>
        <v/>
      </c>
      <c r="Q528" s="81" t="str">
        <f aca="false">IF(P528&lt;&gt;"",SUMIF(L528:L617,L528,N528:N617),"")</f>
        <v/>
      </c>
      <c r="R528" s="81" t="str">
        <f aca="false">IF(P528&lt;&gt;"",SUMIF(L528:L617,L528,O528:O617),"")</f>
        <v/>
      </c>
    </row>
    <row r="529" customFormat="false" ht="25.5" hidden="false" customHeight="true" outlineLevel="0" collapsed="false">
      <c r="A529" s="91" t="s">
        <v>668</v>
      </c>
      <c r="B529" s="92" t="s">
        <v>677</v>
      </c>
      <c r="C529" s="91" t="s">
        <v>664</v>
      </c>
      <c r="D529" s="91" t="s">
        <v>678</v>
      </c>
      <c r="E529" s="91" t="s">
        <v>671</v>
      </c>
      <c r="F529" s="91"/>
      <c r="G529" s="93" t="s">
        <v>672</v>
      </c>
      <c r="H529" s="94" t="n">
        <v>2.2958</v>
      </c>
      <c r="I529" s="95" t="n">
        <f aca="false">SUMIFS('ANALÍTICA AUXILIARES'!J:J,'ANALÍTICA AUXILIARES'!A:A,"Composição",'ANALÍTICA AUXILIARES'!B:B,$B529)</f>
        <v>18.93</v>
      </c>
      <c r="J529" s="95" t="n">
        <f aca="false">TRUNC(H529*I529,2)</f>
        <v>43.45</v>
      </c>
      <c r="L529" s="63" t="n">
        <f aca="false">IF(AND(A530&lt;&gt;"",A529=""),L528+1,L528)</f>
        <v>40</v>
      </c>
      <c r="M529" s="80" t="n">
        <f aca="false">IF(OR(A529="Insumo",A529="Composição Auxiliar"),J529,"")</f>
        <v>43.45</v>
      </c>
      <c r="N529" s="81" t="n">
        <f aca="false">IF(ISNUMBER(SEARCH("COM ENCARGOS COMPLEMENTARES",D529)),J529,"")</f>
        <v>43.45</v>
      </c>
      <c r="O529" s="81" t="str">
        <f aca="false">IF(N529&lt;&gt;"","",M529)</f>
        <v/>
      </c>
      <c r="P529" s="82" t="str">
        <f aca="false">IF(A529="Composição",A528,"")</f>
        <v/>
      </c>
      <c r="Q529" s="81" t="str">
        <f aca="false">IF(P529&lt;&gt;"",SUMIF(L529:L618,L529,N529:N618),"")</f>
        <v/>
      </c>
      <c r="R529" s="81" t="str">
        <f aca="false">IF(P529&lt;&gt;"",SUMIF(L529:L618,L529,O529:O618),"")</f>
        <v/>
      </c>
    </row>
    <row r="530" customFormat="false" ht="38.25" hidden="false" customHeight="true" outlineLevel="0" collapsed="false">
      <c r="A530" s="91" t="s">
        <v>668</v>
      </c>
      <c r="B530" s="92" t="s">
        <v>1010</v>
      </c>
      <c r="C530" s="91" t="s">
        <v>664</v>
      </c>
      <c r="D530" s="91" t="s">
        <v>1011</v>
      </c>
      <c r="E530" s="91" t="s">
        <v>691</v>
      </c>
      <c r="F530" s="91"/>
      <c r="G530" s="93" t="s">
        <v>699</v>
      </c>
      <c r="H530" s="94" t="n">
        <v>0.7032</v>
      </c>
      <c r="I530" s="95" t="n">
        <f aca="false">SUMIFS('ANALÍTICA AUXILIARES'!J:J,'ANALÍTICA AUXILIARES'!A:A,"Composição",'ANALÍTICA AUXILIARES'!B:B,$B530)</f>
        <v>0.32</v>
      </c>
      <c r="J530" s="95" t="n">
        <f aca="false">TRUNC(H530*I530,2)</f>
        <v>0.22</v>
      </c>
      <c r="L530" s="63" t="n">
        <f aca="false">IF(AND(A531&lt;&gt;"",A530=""),L529+1,L529)</f>
        <v>40</v>
      </c>
      <c r="M530" s="80" t="n">
        <f aca="false">IF(OR(A530="Insumo",A530="Composição Auxiliar"),J530,"")</f>
        <v>0.22</v>
      </c>
      <c r="N530" s="81" t="str">
        <f aca="false">IF(ISNUMBER(SEARCH("COM ENCARGOS COMPLEMENTARES",D530)),J530,"")</f>
        <v/>
      </c>
      <c r="O530" s="81" t="n">
        <f aca="false">IF(N530&lt;&gt;"","",M530)</f>
        <v>0.22</v>
      </c>
      <c r="P530" s="82" t="str">
        <f aca="false">IF(A530="Composição",A529,"")</f>
        <v/>
      </c>
      <c r="Q530" s="81" t="str">
        <f aca="false">IF(P530&lt;&gt;"",SUMIF(L530:L619,L530,N530:N619),"")</f>
        <v/>
      </c>
      <c r="R530" s="81" t="str">
        <f aca="false">IF(P530&lt;&gt;"",SUMIF(L530:L619,L530,O530:O619),"")</f>
        <v/>
      </c>
    </row>
    <row r="531" customFormat="false" ht="25.5" hidden="false" customHeight="false" outlineLevel="0" collapsed="false">
      <c r="A531" s="96" t="s">
        <v>679</v>
      </c>
      <c r="B531" s="97" t="s">
        <v>1016</v>
      </c>
      <c r="C531" s="96" t="str">
        <f aca="false">VLOOKUP(B531,INSUMOS!$A:$I,2,0)</f>
        <v>SINAPI</v>
      </c>
      <c r="D531" s="96" t="str">
        <f aca="false">VLOOKUP(B531,INSUMOS!$A:$I,3,0)</f>
        <v>AREIA MEDIA - POSTO JAZIDA/FORNECEDOR (RETIRADO NA JAZIDA, SEM TRANSPORTE)</v>
      </c>
      <c r="E531" s="98" t="str">
        <f aca="false">VLOOKUP(B531,INSUMOS!$A:$I,4,0)</f>
        <v>Material</v>
      </c>
      <c r="F531" s="98"/>
      <c r="G531" s="99" t="str">
        <f aca="false">VLOOKUP(B531,INSUMOS!$A:$I,5,0)</f>
        <v>m³</v>
      </c>
      <c r="H531" s="100" t="n">
        <v>0.7078</v>
      </c>
      <c r="I531" s="101" t="n">
        <f aca="false">VLOOKUP(B531,INSUMOS!$A:$I,8,0)</f>
        <v>90</v>
      </c>
      <c r="J531" s="101" t="n">
        <f aca="false">TRUNC(H531*I531,2)</f>
        <v>63.7</v>
      </c>
      <c r="L531" s="63" t="n">
        <f aca="false">IF(AND(A532&lt;&gt;"",A531=""),L530+1,L530)</f>
        <v>40</v>
      </c>
      <c r="M531" s="80" t="n">
        <f aca="false">IF(OR(A531="Insumo",A531="Composição Auxiliar"),J531,"")</f>
        <v>63.7</v>
      </c>
      <c r="N531" s="81" t="str">
        <f aca="false">IF(ISNUMBER(SEARCH("COM ENCARGOS COMPLEMENTARES",D531)),J531,"")</f>
        <v/>
      </c>
      <c r="O531" s="81" t="n">
        <f aca="false">IF(N531&lt;&gt;"","",M531)</f>
        <v>63.7</v>
      </c>
      <c r="P531" s="82" t="str">
        <f aca="false">IF(A531="Composição",A530,"")</f>
        <v/>
      </c>
      <c r="Q531" s="81" t="str">
        <f aca="false">IF(P531&lt;&gt;"",SUMIF(L531:L620,L531,N531:N620),"")</f>
        <v/>
      </c>
      <c r="R531" s="81" t="str">
        <f aca="false">IF(P531&lt;&gt;"",SUMIF(L531:L620,L531,O531:O620),"")</f>
        <v/>
      </c>
    </row>
    <row r="532" customFormat="false" ht="14.25" hidden="false" customHeight="false" outlineLevel="0" collapsed="false">
      <c r="A532" s="96" t="s">
        <v>679</v>
      </c>
      <c r="B532" s="97" t="s">
        <v>1017</v>
      </c>
      <c r="C532" s="96" t="str">
        <f aca="false">VLOOKUP(B532,INSUMOS!$A:$I,2,0)</f>
        <v>SINAPI</v>
      </c>
      <c r="D532" s="96" t="str">
        <f aca="false">VLOOKUP(B532,INSUMOS!$A:$I,3,0)</f>
        <v>CIMENTO PORTLAND COMPOSTO CP II-32</v>
      </c>
      <c r="E532" s="98" t="str">
        <f aca="false">VLOOKUP(B532,INSUMOS!$A:$I,4,0)</f>
        <v>Material</v>
      </c>
      <c r="F532" s="98"/>
      <c r="G532" s="99" t="str">
        <f aca="false">VLOOKUP(B532,INSUMOS!$A:$I,5,0)</f>
        <v>KG</v>
      </c>
      <c r="H532" s="100" t="n">
        <v>388.8826</v>
      </c>
      <c r="I532" s="101" t="n">
        <f aca="false">VLOOKUP(B532,INSUMOS!$A:$I,8,0)</f>
        <v>0.81</v>
      </c>
      <c r="J532" s="101" t="n">
        <f aca="false">TRUNC(H532*I532,2)</f>
        <v>314.99</v>
      </c>
      <c r="L532" s="63" t="n">
        <f aca="false">IF(AND(A533&lt;&gt;"",A532=""),L531+1,L531)</f>
        <v>40</v>
      </c>
      <c r="M532" s="80" t="n">
        <f aca="false">IF(OR(A532="Insumo",A532="Composição Auxiliar"),J532,"")</f>
        <v>314.99</v>
      </c>
      <c r="N532" s="81" t="str">
        <f aca="false">IF(ISNUMBER(SEARCH("COM ENCARGOS COMPLEMENTARES",D532)),J532,"")</f>
        <v/>
      </c>
      <c r="O532" s="81" t="n">
        <f aca="false">IF(N532&lt;&gt;"","",M532)</f>
        <v>314.99</v>
      </c>
      <c r="P532" s="82" t="str">
        <f aca="false">IF(A532="Composição",A531,"")</f>
        <v/>
      </c>
      <c r="Q532" s="81" t="str">
        <f aca="false">IF(P532&lt;&gt;"",SUMIF(L532:L621,L532,N532:N621),"")</f>
        <v/>
      </c>
      <c r="R532" s="81" t="str">
        <f aca="false">IF(P532&lt;&gt;"",SUMIF(L532:L621,L532,O532:O621),"")</f>
        <v/>
      </c>
    </row>
    <row r="533" customFormat="false" ht="25.5" hidden="false" customHeight="false" outlineLevel="0" collapsed="false">
      <c r="A533" s="96" t="s">
        <v>679</v>
      </c>
      <c r="B533" s="97" t="s">
        <v>1018</v>
      </c>
      <c r="C533" s="96" t="str">
        <f aca="false">VLOOKUP(B533,INSUMOS!$A:$I,2,0)</f>
        <v>SINAPI</v>
      </c>
      <c r="D533" s="96" t="str">
        <f aca="false">VLOOKUP(B533,INSUMOS!$A:$I,3,0)</f>
        <v>PEDRA BRITADA N. 1 (9,5 A 19 MM) POSTO PEDREIRA/FORNECEDOR, SEM FRETE</v>
      </c>
      <c r="E533" s="98" t="str">
        <f aca="false">VLOOKUP(B533,INSUMOS!$A:$I,4,0)</f>
        <v>Material</v>
      </c>
      <c r="F533" s="98"/>
      <c r="G533" s="99" t="str">
        <f aca="false">VLOOKUP(B533,INSUMOS!$A:$I,5,0)</f>
        <v>m³</v>
      </c>
      <c r="H533" s="100" t="n">
        <v>0.5892</v>
      </c>
      <c r="I533" s="101" t="n">
        <f aca="false">VLOOKUP(B533,INSUMOS!$A:$I,8,0)</f>
        <v>96.99</v>
      </c>
      <c r="J533" s="101" t="n">
        <f aca="false">TRUNC(H533*I533,2)</f>
        <v>57.14</v>
      </c>
      <c r="L533" s="63" t="n">
        <f aca="false">IF(AND(A534&lt;&gt;"",A533=""),L532+1,L532)</f>
        <v>40</v>
      </c>
      <c r="M533" s="80" t="n">
        <f aca="false">IF(OR(A533="Insumo",A533="Composição Auxiliar"),J533,"")</f>
        <v>57.14</v>
      </c>
      <c r="N533" s="81" t="str">
        <f aca="false">IF(ISNUMBER(SEARCH("COM ENCARGOS COMPLEMENTARES",D533)),J533,"")</f>
        <v/>
      </c>
      <c r="O533" s="81" t="n">
        <f aca="false">IF(N533&lt;&gt;"","",M533)</f>
        <v>57.14</v>
      </c>
      <c r="P533" s="82" t="str">
        <f aca="false">IF(A533="Composição",A532,"")</f>
        <v/>
      </c>
      <c r="Q533" s="81" t="str">
        <f aca="false">IF(P533&lt;&gt;"",SUMIF(L533:L622,L533,N533:N622),"")</f>
        <v/>
      </c>
      <c r="R533" s="81" t="str">
        <f aca="false">IF(P533&lt;&gt;"",SUMIF(L533:L622,L533,O533:O622),"")</f>
        <v/>
      </c>
    </row>
    <row r="534" customFormat="false" ht="14.25" hidden="false" customHeight="false" outlineLevel="0" collapsed="false">
      <c r="A534" s="102"/>
      <c r="B534" s="102"/>
      <c r="C534" s="102"/>
      <c r="D534" s="102"/>
      <c r="E534" s="102"/>
      <c r="F534" s="103"/>
      <c r="G534" s="102"/>
      <c r="H534" s="103"/>
      <c r="I534" s="102"/>
      <c r="J534" s="103"/>
      <c r="L534" s="63" t="n">
        <f aca="false">IF(AND(A535&lt;&gt;"",A534=""),L533+1,L533)</f>
        <v>40</v>
      </c>
      <c r="M534" s="80" t="str">
        <f aca="false">IF(OR(A534="Insumo",A534="Composição Auxiliar"),J534,"")</f>
        <v/>
      </c>
      <c r="N534" s="81" t="str">
        <f aca="false">IF(ISNUMBER(SEARCH("COM ENCARGOS COMPLEMENTARES",D534)),J534,"")</f>
        <v/>
      </c>
      <c r="O534" s="81" t="str">
        <f aca="false">IF(N534&lt;&gt;"","",M534)</f>
        <v/>
      </c>
      <c r="P534" s="82" t="str">
        <f aca="false">IF(A534="Composição",A533,"")</f>
        <v/>
      </c>
      <c r="Q534" s="81" t="str">
        <f aca="false">IF(P534&lt;&gt;"",SUMIF(L534:L623,L534,N534:N623),"")</f>
        <v/>
      </c>
      <c r="R534" s="81" t="str">
        <f aca="false">IF(P534&lt;&gt;"",SUMIF(L534:L623,L534,O534:O623),"")</f>
        <v/>
      </c>
    </row>
    <row r="535" customFormat="false" ht="14.25" hidden="false" customHeight="true" outlineLevel="0" collapsed="false">
      <c r="A535" s="102"/>
      <c r="B535" s="102"/>
      <c r="C535" s="102"/>
      <c r="D535" s="102"/>
      <c r="E535" s="102"/>
      <c r="F535" s="103"/>
      <c r="G535" s="102"/>
      <c r="H535" s="104" t="s">
        <v>684</v>
      </c>
      <c r="I535" s="104"/>
      <c r="J535" s="103" t="n">
        <f aca="false">TRUNC(SUMIF(L:L,$L535,M:M)*(1+$J$9),2)</f>
        <v>665.6</v>
      </c>
      <c r="L535" s="63" t="n">
        <f aca="false">IF(AND(A536&lt;&gt;"",A535=""),L534+1,L534)</f>
        <v>40</v>
      </c>
      <c r="M535" s="80" t="str">
        <f aca="false">IF(OR(A535="Insumo",A535="Composição Auxiliar"),J535,"")</f>
        <v/>
      </c>
      <c r="N535" s="81" t="str">
        <f aca="false">IF(ISNUMBER(SEARCH("COM ENCARGOS COMPLEMENTARES",D535)),J535,"")</f>
        <v/>
      </c>
      <c r="O535" s="81" t="str">
        <f aca="false">IF(N535&lt;&gt;"","",M535)</f>
        <v/>
      </c>
      <c r="P535" s="82" t="str">
        <f aca="false">IF(A535="Composição",A534,"")</f>
        <v/>
      </c>
      <c r="Q535" s="81" t="str">
        <f aca="false">IF(P535&lt;&gt;"",SUMIF(L535:L624,L535,N535:N624),"")</f>
        <v/>
      </c>
      <c r="R535" s="81" t="str">
        <f aca="false">IF(P535&lt;&gt;"",SUMIF(L535:L624,L535,O535:O624),"")</f>
        <v/>
      </c>
    </row>
    <row r="536" customFormat="false" ht="15" hidden="false" customHeight="false" outlineLevel="0" collapsed="false">
      <c r="A536" s="105"/>
      <c r="B536" s="105"/>
      <c r="C536" s="105"/>
      <c r="D536" s="105"/>
      <c r="E536" s="105"/>
      <c r="F536" s="105"/>
      <c r="G536" s="105" t="s">
        <v>685</v>
      </c>
      <c r="H536" s="106" t="s">
        <v>1021</v>
      </c>
      <c r="I536" s="105" t="s">
        <v>687</v>
      </c>
      <c r="J536" s="107" t="n">
        <f aca="false">TRUNC(J535*H536,2)</f>
        <v>31549.44</v>
      </c>
      <c r="L536" s="63" t="n">
        <f aca="false">IF(AND(A537&lt;&gt;"",A536=""),L535+1,L535)</f>
        <v>40</v>
      </c>
      <c r="M536" s="80" t="str">
        <f aca="false">IF(OR(A536="Insumo",A536="Composição Auxiliar"),J536,"")</f>
        <v/>
      </c>
      <c r="N536" s="81" t="str">
        <f aca="false">IF(ISNUMBER(SEARCH("COM ENCARGOS COMPLEMENTARES",D536)),J536,"")</f>
        <v/>
      </c>
      <c r="O536" s="81" t="str">
        <f aca="false">IF(N536&lt;&gt;"","",M536)</f>
        <v/>
      </c>
      <c r="P536" s="82" t="str">
        <f aca="false">IF(A536="Composição",A535,"")</f>
        <v/>
      </c>
      <c r="Q536" s="81" t="str">
        <f aca="false">IF(P536&lt;&gt;"",SUMIF(L536:L625,L536,N536:N625),"")</f>
        <v/>
      </c>
      <c r="R536" s="81" t="str">
        <f aca="false">IF(P536&lt;&gt;"",SUMIF(L536:L625,L536,O536:O625),"")</f>
        <v/>
      </c>
    </row>
    <row r="537" customFormat="false" ht="15" hidden="false" customHeight="false" outlineLevel="0" collapsed="false">
      <c r="A537" s="108"/>
      <c r="B537" s="108"/>
      <c r="C537" s="108"/>
      <c r="D537" s="108"/>
      <c r="E537" s="108"/>
      <c r="F537" s="108"/>
      <c r="G537" s="108"/>
      <c r="H537" s="108"/>
      <c r="I537" s="108"/>
      <c r="J537" s="108"/>
      <c r="L537" s="63" t="n">
        <f aca="false">IF(AND(A538&lt;&gt;"",A537=""),L536+1,L536)</f>
        <v>41</v>
      </c>
      <c r="M537" s="80" t="str">
        <f aca="false">IF(OR(A537="Insumo",A537="Composição Auxiliar"),J537,"")</f>
        <v/>
      </c>
      <c r="N537" s="81" t="str">
        <f aca="false">IF(ISNUMBER(SEARCH("COM ENCARGOS COMPLEMENTARES",D537)),J537,"")</f>
        <v/>
      </c>
      <c r="O537" s="81" t="str">
        <f aca="false">IF(N537&lt;&gt;"","",M537)</f>
        <v/>
      </c>
      <c r="P537" s="82" t="str">
        <f aca="false">IF(A537="Composição",A536,"")</f>
        <v/>
      </c>
      <c r="Q537" s="81" t="str">
        <f aca="false">IF(P537&lt;&gt;"",SUMIF(L537:L626,L537,N537:N626),"")</f>
        <v/>
      </c>
      <c r="R537" s="81" t="str">
        <f aca="false">IF(P537&lt;&gt;"",SUMIF(L537:L626,L537,O537:O626),"")</f>
        <v/>
      </c>
    </row>
    <row r="538" customFormat="false" ht="15" hidden="false" customHeight="true" outlineLevel="0" collapsed="false">
      <c r="A538" s="83" t="s">
        <v>134</v>
      </c>
      <c r="B538" s="84" t="s">
        <v>655</v>
      </c>
      <c r="C538" s="83" t="s">
        <v>656</v>
      </c>
      <c r="D538" s="83" t="s">
        <v>657</v>
      </c>
      <c r="E538" s="83" t="s">
        <v>658</v>
      </c>
      <c r="F538" s="83"/>
      <c r="G538" s="85" t="s">
        <v>659</v>
      </c>
      <c r="H538" s="84" t="s">
        <v>660</v>
      </c>
      <c r="I538" s="84" t="s">
        <v>661</v>
      </c>
      <c r="J538" s="84" t="s">
        <v>662</v>
      </c>
      <c r="L538" s="63" t="n">
        <f aca="false">IF(AND(A539&lt;&gt;"",A538=""),L537+1,L537)</f>
        <v>41</v>
      </c>
      <c r="M538" s="80" t="str">
        <f aca="false">IF(OR(A538="Insumo",A538="Composição Auxiliar"),J538,"")</f>
        <v/>
      </c>
      <c r="N538" s="81" t="str">
        <f aca="false">IF(ISNUMBER(SEARCH("COM ENCARGOS COMPLEMENTARES",D538)),J538,"")</f>
        <v/>
      </c>
      <c r="O538" s="81" t="str">
        <f aca="false">IF(N538&lt;&gt;"","",M538)</f>
        <v/>
      </c>
      <c r="P538" s="82" t="str">
        <f aca="false">IF(A538="Composição",A537,"")</f>
        <v/>
      </c>
      <c r="Q538" s="81" t="str">
        <f aca="false">IF(P538&lt;&gt;"",SUMIF(L538:L627,L538,N538:N627),"")</f>
        <v/>
      </c>
      <c r="R538" s="81" t="str">
        <f aca="false">IF(P538&lt;&gt;"",SUMIF(L538:L627,L538,O538:O627),"")</f>
        <v/>
      </c>
    </row>
    <row r="539" customFormat="false" ht="38.25" hidden="false" customHeight="true" outlineLevel="0" collapsed="false">
      <c r="A539" s="86" t="s">
        <v>663</v>
      </c>
      <c r="B539" s="87" t="s">
        <v>135</v>
      </c>
      <c r="C539" s="86" t="s">
        <v>664</v>
      </c>
      <c r="D539" s="86" t="s">
        <v>1022</v>
      </c>
      <c r="E539" s="86" t="s">
        <v>675</v>
      </c>
      <c r="F539" s="86"/>
      <c r="G539" s="88" t="s">
        <v>667</v>
      </c>
      <c r="H539" s="89" t="n">
        <v>1</v>
      </c>
      <c r="I539" s="90" t="n">
        <f aca="false">SUMIF(L:L,$L539,M:M)</f>
        <v>187.17</v>
      </c>
      <c r="J539" s="90" t="n">
        <f aca="false">TRUNC(H539*I539,2)</f>
        <v>187.17</v>
      </c>
      <c r="L539" s="63" t="n">
        <f aca="false">IF(AND(A540&lt;&gt;"",A539=""),L538+1,L538)</f>
        <v>41</v>
      </c>
      <c r="M539" s="80" t="str">
        <f aca="false">IF(OR(A539="Insumo",A539="Composição Auxiliar"),J539,"")</f>
        <v/>
      </c>
      <c r="N539" s="81" t="str">
        <f aca="false">IF(ISNUMBER(SEARCH("COM ENCARGOS COMPLEMENTARES",D539)),J539,"")</f>
        <v/>
      </c>
      <c r="O539" s="81" t="str">
        <f aca="false">IF(N539&lt;&gt;"","",M539)</f>
        <v/>
      </c>
      <c r="P539" s="82" t="str">
        <f aca="false">IF(A539="Composição",A538,"")</f>
        <v> 4.2.10 </v>
      </c>
      <c r="Q539" s="81" t="n">
        <f aca="false">IF(P539&lt;&gt;"",SUMIF(L539:L628,L539,N539:N628),"")</f>
        <v>18.38</v>
      </c>
      <c r="R539" s="81" t="n">
        <f aca="false">IF(P539&lt;&gt;"",SUMIF(L539:L628,L539,O539:O628),"")</f>
        <v>168.79</v>
      </c>
    </row>
    <row r="540" customFormat="false" ht="25.5" hidden="false" customHeight="true" outlineLevel="0" collapsed="false">
      <c r="A540" s="91" t="s">
        <v>668</v>
      </c>
      <c r="B540" s="92" t="s">
        <v>669</v>
      </c>
      <c r="C540" s="91" t="s">
        <v>664</v>
      </c>
      <c r="D540" s="91" t="s">
        <v>670</v>
      </c>
      <c r="E540" s="91" t="s">
        <v>671</v>
      </c>
      <c r="F540" s="91"/>
      <c r="G540" s="93" t="s">
        <v>672</v>
      </c>
      <c r="H540" s="94" t="n">
        <v>0.501</v>
      </c>
      <c r="I540" s="95" t="n">
        <f aca="false">SUMIFS('ANALÍTICA AUXILIARES'!J:J,'ANALÍTICA AUXILIARES'!A:A,"Composição",'ANALÍTICA AUXILIARES'!B:B,$B540)</f>
        <v>23.32</v>
      </c>
      <c r="J540" s="95" t="n">
        <f aca="false">TRUNC(H540*I540,2)</f>
        <v>11.68</v>
      </c>
      <c r="L540" s="63" t="n">
        <f aca="false">IF(AND(A541&lt;&gt;"",A540=""),L539+1,L539)</f>
        <v>41</v>
      </c>
      <c r="M540" s="80" t="n">
        <f aca="false">IF(OR(A540="Insumo",A540="Composição Auxiliar"),J540,"")</f>
        <v>11.68</v>
      </c>
      <c r="N540" s="81" t="n">
        <f aca="false">IF(ISNUMBER(SEARCH("COM ENCARGOS COMPLEMENTARES",D540)),J540,"")</f>
        <v>11.68</v>
      </c>
      <c r="O540" s="81" t="str">
        <f aca="false">IF(N540&lt;&gt;"","",M540)</f>
        <v/>
      </c>
      <c r="P540" s="82" t="str">
        <f aca="false">IF(A540="Composição",A539,"")</f>
        <v/>
      </c>
      <c r="Q540" s="81" t="str">
        <f aca="false">IF(P540&lt;&gt;"",SUMIF(L540:L629,L540,N540:N629),"")</f>
        <v/>
      </c>
      <c r="R540" s="81" t="str">
        <f aca="false">IF(P540&lt;&gt;"",SUMIF(L540:L629,L540,O540:O629),"")</f>
        <v/>
      </c>
    </row>
    <row r="541" customFormat="false" ht="38.25" hidden="false" customHeight="true" outlineLevel="0" collapsed="false">
      <c r="A541" s="91" t="s">
        <v>668</v>
      </c>
      <c r="B541" s="92" t="s">
        <v>1023</v>
      </c>
      <c r="C541" s="91" t="s">
        <v>664</v>
      </c>
      <c r="D541" s="91" t="s">
        <v>1024</v>
      </c>
      <c r="E541" s="91" t="s">
        <v>675</v>
      </c>
      <c r="F541" s="91"/>
      <c r="G541" s="93" t="s">
        <v>676</v>
      </c>
      <c r="H541" s="94" t="n">
        <v>0.054</v>
      </c>
      <c r="I541" s="95" t="n">
        <f aca="false">SUMIFS('ANALÍTICA AUXILIARES'!J:J,'ANALÍTICA AUXILIARES'!A:A,"Composição",'ANALÍTICA AUXILIARES'!B:B,$B541)</f>
        <v>723.31</v>
      </c>
      <c r="J541" s="95" t="n">
        <f aca="false">TRUNC(H541*I541,2)</f>
        <v>39.05</v>
      </c>
      <c r="L541" s="63" t="n">
        <f aca="false">IF(AND(A542&lt;&gt;"",A541=""),L540+1,L540)</f>
        <v>41</v>
      </c>
      <c r="M541" s="80" t="n">
        <f aca="false">IF(OR(A541="Insumo",A541="Composição Auxiliar"),J541,"")</f>
        <v>39.05</v>
      </c>
      <c r="N541" s="81" t="str">
        <f aca="false">IF(ISNUMBER(SEARCH("COM ENCARGOS COMPLEMENTARES",D541)),J541,"")</f>
        <v/>
      </c>
      <c r="O541" s="81" t="n">
        <f aca="false">IF(N541&lt;&gt;"","",M541)</f>
        <v>39.05</v>
      </c>
      <c r="P541" s="82" t="str">
        <f aca="false">IF(A541="Composição",A540,"")</f>
        <v/>
      </c>
      <c r="Q541" s="81" t="str">
        <f aca="false">IF(P541&lt;&gt;"",SUMIF(L541:L630,L541,N541:N630),"")</f>
        <v/>
      </c>
      <c r="R541" s="81" t="str">
        <f aca="false">IF(P541&lt;&gt;"",SUMIF(L541:L630,L541,O541:O630),"")</f>
        <v/>
      </c>
    </row>
    <row r="542" customFormat="false" ht="25.5" hidden="false" customHeight="true" outlineLevel="0" collapsed="false">
      <c r="A542" s="91" t="s">
        <v>668</v>
      </c>
      <c r="B542" s="92" t="s">
        <v>1025</v>
      </c>
      <c r="C542" s="91" t="s">
        <v>664</v>
      </c>
      <c r="D542" s="91" t="s">
        <v>1026</v>
      </c>
      <c r="E542" s="91" t="s">
        <v>675</v>
      </c>
      <c r="F542" s="91"/>
      <c r="G542" s="93" t="s">
        <v>729</v>
      </c>
      <c r="H542" s="94" t="n">
        <v>0.97</v>
      </c>
      <c r="I542" s="95" t="n">
        <f aca="false">SUMIFS('ANALÍTICA AUXILIARES'!J:J,'ANALÍTICA AUXILIARES'!A:A,"Composição",'ANALÍTICA AUXILIARES'!B:B,$B542)</f>
        <v>14.14</v>
      </c>
      <c r="J542" s="95" t="n">
        <f aca="false">TRUNC(H542*I542,2)</f>
        <v>13.71</v>
      </c>
      <c r="L542" s="63" t="n">
        <f aca="false">IF(AND(A543&lt;&gt;"",A542=""),L541+1,L541)</f>
        <v>41</v>
      </c>
      <c r="M542" s="80" t="n">
        <f aca="false">IF(OR(A542="Insumo",A542="Composição Auxiliar"),J542,"")</f>
        <v>13.71</v>
      </c>
      <c r="N542" s="81" t="str">
        <f aca="false">IF(ISNUMBER(SEARCH("COM ENCARGOS COMPLEMENTARES",D542)),J542,"")</f>
        <v/>
      </c>
      <c r="O542" s="81" t="n">
        <f aca="false">IF(N542&lt;&gt;"","",M542)</f>
        <v>13.71</v>
      </c>
      <c r="P542" s="82" t="str">
        <f aca="false">IF(A542="Composição",A541,"")</f>
        <v/>
      </c>
      <c r="Q542" s="81" t="str">
        <f aca="false">IF(P542&lt;&gt;"",SUMIF(L542:L631,L542,N542:N631),"")</f>
        <v/>
      </c>
      <c r="R542" s="81" t="str">
        <f aca="false">IF(P542&lt;&gt;"",SUMIF(L542:L631,L542,O542:O631),"")</f>
        <v/>
      </c>
    </row>
    <row r="543" customFormat="false" ht="25.5" hidden="false" customHeight="true" outlineLevel="0" collapsed="false">
      <c r="A543" s="91" t="s">
        <v>668</v>
      </c>
      <c r="B543" s="92" t="s">
        <v>1027</v>
      </c>
      <c r="C543" s="91" t="s">
        <v>664</v>
      </c>
      <c r="D543" s="91" t="s">
        <v>1028</v>
      </c>
      <c r="E543" s="91" t="s">
        <v>675</v>
      </c>
      <c r="F543" s="91"/>
      <c r="G543" s="93" t="s">
        <v>925</v>
      </c>
      <c r="H543" s="94" t="n">
        <v>1.211</v>
      </c>
      <c r="I543" s="95" t="n">
        <f aca="false">SUMIFS('ANALÍTICA AUXILIARES'!J:J,'ANALÍTICA AUXILIARES'!A:A,"Composição",'ANALÍTICA AUXILIARES'!B:B,$B543)</f>
        <v>15.97</v>
      </c>
      <c r="J543" s="95" t="n">
        <f aca="false">TRUNC(H543*I543,2)</f>
        <v>19.33</v>
      </c>
      <c r="L543" s="63" t="n">
        <f aca="false">IF(AND(A544&lt;&gt;"",A543=""),L542+1,L542)</f>
        <v>41</v>
      </c>
      <c r="M543" s="80" t="n">
        <f aca="false">IF(OR(A543="Insumo",A543="Composição Auxiliar"),J543,"")</f>
        <v>19.33</v>
      </c>
      <c r="N543" s="81" t="str">
        <f aca="false">IF(ISNUMBER(SEARCH("COM ENCARGOS COMPLEMENTARES",D543)),J543,"")</f>
        <v/>
      </c>
      <c r="O543" s="81" t="n">
        <f aca="false">IF(N543&lt;&gt;"","",M543)</f>
        <v>19.33</v>
      </c>
      <c r="P543" s="82" t="str">
        <f aca="false">IF(A543="Composição",A542,"")</f>
        <v/>
      </c>
      <c r="Q543" s="81" t="str">
        <f aca="false">IF(P543&lt;&gt;"",SUMIF(L543:L632,L543,N543:N632),"")</f>
        <v/>
      </c>
      <c r="R543" s="81" t="str">
        <f aca="false">IF(P543&lt;&gt;"",SUMIF(L543:L632,L543,O543:O632),"")</f>
        <v/>
      </c>
    </row>
    <row r="544" customFormat="false" ht="25.5" hidden="false" customHeight="true" outlineLevel="0" collapsed="false">
      <c r="A544" s="91" t="s">
        <v>668</v>
      </c>
      <c r="B544" s="92" t="s">
        <v>677</v>
      </c>
      <c r="C544" s="91" t="s">
        <v>664</v>
      </c>
      <c r="D544" s="91" t="s">
        <v>678</v>
      </c>
      <c r="E544" s="91" t="s">
        <v>671</v>
      </c>
      <c r="F544" s="91"/>
      <c r="G544" s="93" t="s">
        <v>672</v>
      </c>
      <c r="H544" s="94" t="n">
        <v>0.354</v>
      </c>
      <c r="I544" s="95" t="n">
        <f aca="false">SUMIFS('ANALÍTICA AUXILIARES'!J:J,'ANALÍTICA AUXILIARES'!A:A,"Composição",'ANALÍTICA AUXILIARES'!B:B,$B544)</f>
        <v>18.93</v>
      </c>
      <c r="J544" s="95" t="n">
        <f aca="false">TRUNC(H544*I544,2)</f>
        <v>6.7</v>
      </c>
      <c r="L544" s="63" t="n">
        <f aca="false">IF(AND(A545&lt;&gt;"",A544=""),L543+1,L543)</f>
        <v>41</v>
      </c>
      <c r="M544" s="80" t="n">
        <f aca="false">IF(OR(A544="Insumo",A544="Composição Auxiliar"),J544,"")</f>
        <v>6.7</v>
      </c>
      <c r="N544" s="81" t="n">
        <f aca="false">IF(ISNUMBER(SEARCH("COM ENCARGOS COMPLEMENTARES",D544)),J544,"")</f>
        <v>6.7</v>
      </c>
      <c r="O544" s="81" t="str">
        <f aca="false">IF(N544&lt;&gt;"","",M544)</f>
        <v/>
      </c>
      <c r="P544" s="82" t="str">
        <f aca="false">IF(A544="Composição",A543,"")</f>
        <v/>
      </c>
      <c r="Q544" s="81" t="str">
        <f aca="false">IF(P544&lt;&gt;"",SUMIF(L544:L633,L544,N544:N633),"")</f>
        <v/>
      </c>
      <c r="R544" s="81" t="str">
        <f aca="false">IF(P544&lt;&gt;"",SUMIF(L544:L633,L544,O544:O633),"")</f>
        <v/>
      </c>
    </row>
    <row r="545" customFormat="false" ht="25.5" hidden="false" customHeight="false" outlineLevel="0" collapsed="false">
      <c r="A545" s="96" t="s">
        <v>679</v>
      </c>
      <c r="B545" s="97" t="s">
        <v>1029</v>
      </c>
      <c r="C545" s="96" t="str">
        <f aca="false">VLOOKUP(B545,INSUMOS!$A:$I,2,0)</f>
        <v>SINAPI</v>
      </c>
      <c r="D545" s="96" t="str">
        <f aca="false">VLOOKUP(B545,INSUMOS!$A:$I,3,0)</f>
        <v>TABUA  NAO  APARELHADA  *2,5 X 20* CM, EM MACARANDUBA, ANGELIM OU EQUIVALENTE DA REGIAO - BRUTA</v>
      </c>
      <c r="E545" s="98" t="str">
        <f aca="false">VLOOKUP(B545,INSUMOS!$A:$I,4,0)</f>
        <v>Material</v>
      </c>
      <c r="F545" s="98"/>
      <c r="G545" s="99" t="str">
        <f aca="false">VLOOKUP(B545,INSUMOS!$A:$I,5,0)</f>
        <v>M</v>
      </c>
      <c r="H545" s="100" t="n">
        <v>1.87</v>
      </c>
      <c r="I545" s="101" t="n">
        <f aca="false">VLOOKUP(B545,INSUMOS!$A:$I,8,0)</f>
        <v>21.19</v>
      </c>
      <c r="J545" s="101" t="n">
        <f aca="false">TRUNC(H545*I545,2)</f>
        <v>39.62</v>
      </c>
      <c r="L545" s="63" t="n">
        <f aca="false">IF(AND(A546&lt;&gt;"",A545=""),L544+1,L544)</f>
        <v>41</v>
      </c>
      <c r="M545" s="80" t="n">
        <f aca="false">IF(OR(A545="Insumo",A545="Composição Auxiliar"),J545,"")</f>
        <v>39.62</v>
      </c>
      <c r="N545" s="81" t="str">
        <f aca="false">IF(ISNUMBER(SEARCH("COM ENCARGOS COMPLEMENTARES",D545)),J545,"")</f>
        <v/>
      </c>
      <c r="O545" s="81" t="n">
        <f aca="false">IF(N545&lt;&gt;"","",M545)</f>
        <v>39.62</v>
      </c>
      <c r="P545" s="82" t="str">
        <f aca="false">IF(A545="Composição",A544,"")</f>
        <v/>
      </c>
      <c r="Q545" s="81" t="str">
        <f aca="false">IF(P545&lt;&gt;"",SUMIF(L545:L634,L545,N545:N634),"")</f>
        <v/>
      </c>
      <c r="R545" s="81" t="str">
        <f aca="false">IF(P545&lt;&gt;"",SUMIF(L545:L634,L545,O545:O634),"")</f>
        <v/>
      </c>
    </row>
    <row r="546" customFormat="false" ht="14.25" hidden="false" customHeight="false" outlineLevel="0" collapsed="false">
      <c r="A546" s="96" t="s">
        <v>679</v>
      </c>
      <c r="B546" s="97" t="s">
        <v>983</v>
      </c>
      <c r="C546" s="96" t="str">
        <f aca="false">VLOOKUP(B546,INSUMOS!$A:$I,2,0)</f>
        <v>SINAPI</v>
      </c>
      <c r="D546" s="96" t="str">
        <f aca="false">VLOOKUP(B546,INSUMOS!$A:$I,3,0)</f>
        <v>PREGO DE ACO POLIDO COM CABECA DUPLA 17 X 27 (2 1/2 X 11)</v>
      </c>
      <c r="E546" s="98" t="str">
        <f aca="false">VLOOKUP(B546,INSUMOS!$A:$I,4,0)</f>
        <v>Material</v>
      </c>
      <c r="F546" s="98"/>
      <c r="G546" s="99" t="str">
        <f aca="false">VLOOKUP(B546,INSUMOS!$A:$I,5,0)</f>
        <v>KG</v>
      </c>
      <c r="H546" s="100" t="n">
        <v>0.04</v>
      </c>
      <c r="I546" s="101" t="n">
        <f aca="false">VLOOKUP(B546,INSUMOS!$A:$I,8,0)</f>
        <v>27.5</v>
      </c>
      <c r="J546" s="101" t="n">
        <f aca="false">TRUNC(H546*I546,2)</f>
        <v>1.1</v>
      </c>
      <c r="L546" s="63" t="n">
        <f aca="false">IF(AND(A547&lt;&gt;"",A546=""),L545+1,L545)</f>
        <v>41</v>
      </c>
      <c r="M546" s="80" t="n">
        <f aca="false">IF(OR(A546="Insumo",A546="Composição Auxiliar"),J546,"")</f>
        <v>1.1</v>
      </c>
      <c r="N546" s="81" t="str">
        <f aca="false">IF(ISNUMBER(SEARCH("COM ENCARGOS COMPLEMENTARES",D546)),J546,"")</f>
        <v/>
      </c>
      <c r="O546" s="81" t="n">
        <f aca="false">IF(N546&lt;&gt;"","",M546)</f>
        <v>1.1</v>
      </c>
      <c r="P546" s="82" t="str">
        <f aca="false">IF(A546="Composição",A545,"")</f>
        <v/>
      </c>
      <c r="Q546" s="81" t="str">
        <f aca="false">IF(P546&lt;&gt;"",SUMIF(L546:L635,L546,N546:N635),"")</f>
        <v/>
      </c>
      <c r="R546" s="81" t="str">
        <f aca="false">IF(P546&lt;&gt;"",SUMIF(L546:L635,L546,O546:O635),"")</f>
        <v/>
      </c>
    </row>
    <row r="547" customFormat="false" ht="38.25" hidden="false" customHeight="false" outlineLevel="0" collapsed="false">
      <c r="A547" s="96" t="s">
        <v>679</v>
      </c>
      <c r="B547" s="97" t="s">
        <v>1030</v>
      </c>
      <c r="C547" s="96" t="str">
        <f aca="false">VLOOKUP(B547,INSUMOS!$A:$I,2,0)</f>
        <v>SINAPI</v>
      </c>
      <c r="D547" s="96" t="str">
        <f aca="false">VLOOKUP(B547,INSUMOS!$A:$I,3,0)</f>
        <v>LAJE PRE-MOLDADA CONVENCIONAL (LAJOTAS + VIGOTAS) PARA PISO, UNIDIRECIONAL, SOBRECARGA DE 200 KG/M2, VAO ATE 3,50 M (SEM COLOCACAO)</v>
      </c>
      <c r="E547" s="98" t="str">
        <f aca="false">VLOOKUP(B547,INSUMOS!$A:$I,4,0)</f>
        <v>Material</v>
      </c>
      <c r="F547" s="98"/>
      <c r="G547" s="99" t="str">
        <f aca="false">VLOOKUP(B547,INSUMOS!$A:$I,5,0)</f>
        <v>m²</v>
      </c>
      <c r="H547" s="100" t="n">
        <v>1</v>
      </c>
      <c r="I547" s="101" t="n">
        <f aca="false">VLOOKUP(B547,INSUMOS!$A:$I,8,0)</f>
        <v>55.98</v>
      </c>
      <c r="J547" s="101" t="n">
        <f aca="false">TRUNC(H547*I547,2)</f>
        <v>55.98</v>
      </c>
      <c r="L547" s="63" t="n">
        <f aca="false">IF(AND(A548&lt;&gt;"",A547=""),L546+1,L546)</f>
        <v>41</v>
      </c>
      <c r="M547" s="80" t="n">
        <f aca="false">IF(OR(A547="Insumo",A547="Composição Auxiliar"),J547,"")</f>
        <v>55.98</v>
      </c>
      <c r="N547" s="81" t="str">
        <f aca="false">IF(ISNUMBER(SEARCH("COM ENCARGOS COMPLEMENTARES",D547)),J547,"")</f>
        <v/>
      </c>
      <c r="O547" s="81" t="n">
        <f aca="false">IF(N547&lt;&gt;"","",M547)</f>
        <v>55.98</v>
      </c>
      <c r="P547" s="82" t="str">
        <f aca="false">IF(A547="Composição",A546,"")</f>
        <v/>
      </c>
      <c r="Q547" s="81" t="str">
        <f aca="false">IF(P547&lt;&gt;"",SUMIF(L547:L636,L547,N547:N636),"")</f>
        <v/>
      </c>
      <c r="R547" s="81" t="str">
        <f aca="false">IF(P547&lt;&gt;"",SUMIF(L547:L636,L547,O547:O636),"")</f>
        <v/>
      </c>
    </row>
    <row r="548" customFormat="false" ht="14.25" hidden="false" customHeight="false" outlineLevel="0" collapsed="false">
      <c r="A548" s="102"/>
      <c r="B548" s="102"/>
      <c r="C548" s="102"/>
      <c r="D548" s="102"/>
      <c r="E548" s="102"/>
      <c r="F548" s="103"/>
      <c r="G548" s="102"/>
      <c r="H548" s="103"/>
      <c r="I548" s="102"/>
      <c r="J548" s="103"/>
      <c r="L548" s="63" t="n">
        <f aca="false">IF(AND(A549&lt;&gt;"",A548=""),L547+1,L547)</f>
        <v>41</v>
      </c>
      <c r="M548" s="80" t="str">
        <f aca="false">IF(OR(A548="Insumo",A548="Composição Auxiliar"),J548,"")</f>
        <v/>
      </c>
      <c r="N548" s="81" t="str">
        <f aca="false">IF(ISNUMBER(SEARCH("COM ENCARGOS COMPLEMENTARES",D548)),J548,"")</f>
        <v/>
      </c>
      <c r="O548" s="81" t="str">
        <f aca="false">IF(N548&lt;&gt;"","",M548)</f>
        <v/>
      </c>
      <c r="P548" s="82" t="str">
        <f aca="false">IF(A548="Composição",A547,"")</f>
        <v/>
      </c>
      <c r="Q548" s="81" t="str">
        <f aca="false">IF(P548&lt;&gt;"",SUMIF(L548:L637,L548,N548:N637),"")</f>
        <v/>
      </c>
      <c r="R548" s="81" t="str">
        <f aca="false">IF(P548&lt;&gt;"",SUMIF(L548:L637,L548,O548:O637),"")</f>
        <v/>
      </c>
    </row>
    <row r="549" customFormat="false" ht="14.25" hidden="false" customHeight="true" outlineLevel="0" collapsed="false">
      <c r="A549" s="102"/>
      <c r="B549" s="102"/>
      <c r="C549" s="102"/>
      <c r="D549" s="102"/>
      <c r="E549" s="102"/>
      <c r="F549" s="103"/>
      <c r="G549" s="102"/>
      <c r="H549" s="104" t="s">
        <v>684</v>
      </c>
      <c r="I549" s="104"/>
      <c r="J549" s="103" t="n">
        <f aca="false">TRUNC(SUMIF(L:L,$L549,M:M)*(1+$J$9),2)</f>
        <v>242.92</v>
      </c>
      <c r="L549" s="63" t="n">
        <f aca="false">IF(AND(A550&lt;&gt;"",A549=""),L548+1,L548)</f>
        <v>41</v>
      </c>
      <c r="M549" s="80" t="str">
        <f aca="false">IF(OR(A549="Insumo",A549="Composição Auxiliar"),J549,"")</f>
        <v/>
      </c>
      <c r="N549" s="81" t="str">
        <f aca="false">IF(ISNUMBER(SEARCH("COM ENCARGOS COMPLEMENTARES",D549)),J549,"")</f>
        <v/>
      </c>
      <c r="O549" s="81" t="str">
        <f aca="false">IF(N549&lt;&gt;"","",M549)</f>
        <v/>
      </c>
      <c r="P549" s="82" t="str">
        <f aca="false">IF(A549="Composição",A548,"")</f>
        <v/>
      </c>
      <c r="Q549" s="81" t="str">
        <f aca="false">IF(P549&lt;&gt;"",SUMIF(L549:L638,L549,N549:N638),"")</f>
        <v/>
      </c>
      <c r="R549" s="81" t="str">
        <f aca="false">IF(P549&lt;&gt;"",SUMIF(L549:L638,L549,O549:O638),"")</f>
        <v/>
      </c>
    </row>
    <row r="550" customFormat="false" ht="15" hidden="false" customHeight="false" outlineLevel="0" collapsed="false">
      <c r="A550" s="105"/>
      <c r="B550" s="105"/>
      <c r="C550" s="105"/>
      <c r="D550" s="105"/>
      <c r="E550" s="105"/>
      <c r="F550" s="105"/>
      <c r="G550" s="105" t="s">
        <v>685</v>
      </c>
      <c r="H550" s="106" t="s">
        <v>1031</v>
      </c>
      <c r="I550" s="105" t="s">
        <v>687</v>
      </c>
      <c r="J550" s="107" t="n">
        <f aca="false">TRUNC(J549*H550,2)</f>
        <v>51620.5</v>
      </c>
      <c r="L550" s="63" t="n">
        <f aca="false">IF(AND(A551&lt;&gt;"",A550=""),L549+1,L549)</f>
        <v>41</v>
      </c>
      <c r="M550" s="80" t="str">
        <f aca="false">IF(OR(A550="Insumo",A550="Composição Auxiliar"),J550,"")</f>
        <v/>
      </c>
      <c r="N550" s="81" t="str">
        <f aca="false">IF(ISNUMBER(SEARCH("COM ENCARGOS COMPLEMENTARES",D550)),J550,"")</f>
        <v/>
      </c>
      <c r="O550" s="81" t="str">
        <f aca="false">IF(N550&lt;&gt;"","",M550)</f>
        <v/>
      </c>
      <c r="P550" s="82" t="str">
        <f aca="false">IF(A550="Composição",A549,"")</f>
        <v/>
      </c>
      <c r="Q550" s="81" t="str">
        <f aca="false">IF(P550&lt;&gt;"",SUMIF(L550:L639,L550,N550:N639),"")</f>
        <v/>
      </c>
      <c r="R550" s="81" t="str">
        <f aca="false">IF(P550&lt;&gt;"",SUMIF(L550:L639,L550,O550:O639),"")</f>
        <v/>
      </c>
    </row>
    <row r="551" customFormat="false" ht="15" hidden="false" customHeight="false" outlineLevel="0" collapsed="false">
      <c r="A551" s="108"/>
      <c r="B551" s="108"/>
      <c r="C551" s="108"/>
      <c r="D551" s="108"/>
      <c r="E551" s="108"/>
      <c r="F551" s="108"/>
      <c r="G551" s="108"/>
      <c r="H551" s="108"/>
      <c r="I551" s="108"/>
      <c r="J551" s="108"/>
      <c r="L551" s="63" t="n">
        <f aca="false">IF(AND(A552&lt;&gt;"",A551=""),L550+1,L550)</f>
        <v>42</v>
      </c>
      <c r="M551" s="80" t="str">
        <f aca="false">IF(OR(A551="Insumo",A551="Composição Auxiliar"),J551,"")</f>
        <v/>
      </c>
      <c r="N551" s="81" t="str">
        <f aca="false">IF(ISNUMBER(SEARCH("COM ENCARGOS COMPLEMENTARES",D551)),J551,"")</f>
        <v/>
      </c>
      <c r="O551" s="81" t="str">
        <f aca="false">IF(N551&lt;&gt;"","",M551)</f>
        <v/>
      </c>
      <c r="P551" s="82" t="str">
        <f aca="false">IF(A551="Composição",A550,"")</f>
        <v/>
      </c>
      <c r="Q551" s="81" t="str">
        <f aca="false">IF(P551&lt;&gt;"",SUMIF(L551:L640,L551,N551:N640),"")</f>
        <v/>
      </c>
      <c r="R551" s="81" t="str">
        <f aca="false">IF(P551&lt;&gt;"",SUMIF(L551:L640,L551,O551:O640),"")</f>
        <v/>
      </c>
    </row>
    <row r="552" customFormat="false" ht="15" hidden="false" customHeight="true" outlineLevel="0" collapsed="false">
      <c r="A552" s="83" t="s">
        <v>136</v>
      </c>
      <c r="B552" s="84" t="s">
        <v>655</v>
      </c>
      <c r="C552" s="83" t="s">
        <v>656</v>
      </c>
      <c r="D552" s="83" t="s">
        <v>657</v>
      </c>
      <c r="E552" s="83" t="s">
        <v>658</v>
      </c>
      <c r="F552" s="83"/>
      <c r="G552" s="85" t="s">
        <v>659</v>
      </c>
      <c r="H552" s="84" t="s">
        <v>660</v>
      </c>
      <c r="I552" s="84" t="s">
        <v>661</v>
      </c>
      <c r="J552" s="84" t="s">
        <v>662</v>
      </c>
      <c r="L552" s="63" t="n">
        <f aca="false">IF(AND(A553&lt;&gt;"",A552=""),L551+1,L551)</f>
        <v>42</v>
      </c>
      <c r="M552" s="80" t="str">
        <f aca="false">IF(OR(A552="Insumo",A552="Composição Auxiliar"),J552,"")</f>
        <v/>
      </c>
      <c r="N552" s="81" t="str">
        <f aca="false">IF(ISNUMBER(SEARCH("COM ENCARGOS COMPLEMENTARES",D552)),J552,"")</f>
        <v/>
      </c>
      <c r="O552" s="81" t="str">
        <f aca="false">IF(N552&lt;&gt;"","",M552)</f>
        <v/>
      </c>
      <c r="P552" s="82" t="str">
        <f aca="false">IF(A552="Composição",A551,"")</f>
        <v/>
      </c>
      <c r="Q552" s="81" t="str">
        <f aca="false">IF(P552&lt;&gt;"",SUMIF(L552:L641,L552,N552:N641),"")</f>
        <v/>
      </c>
      <c r="R552" s="81" t="str">
        <f aca="false">IF(P552&lt;&gt;"",SUMIF(L552:L641,L552,O552:O641),"")</f>
        <v/>
      </c>
    </row>
    <row r="553" customFormat="false" ht="25.5" hidden="false" customHeight="true" outlineLevel="0" collapsed="false">
      <c r="A553" s="86" t="s">
        <v>663</v>
      </c>
      <c r="B553" s="87" t="s">
        <v>137</v>
      </c>
      <c r="C553" s="86" t="s">
        <v>716</v>
      </c>
      <c r="D553" s="86" t="s">
        <v>1032</v>
      </c>
      <c r="E553" s="86" t="s">
        <v>1033</v>
      </c>
      <c r="F553" s="86"/>
      <c r="G553" s="88" t="s">
        <v>667</v>
      </c>
      <c r="H553" s="89" t="n">
        <v>1</v>
      </c>
      <c r="I553" s="90" t="n">
        <f aca="false">SUMIF(L:L,$L553,M:M)</f>
        <v>30.67</v>
      </c>
      <c r="J553" s="90" t="n">
        <f aca="false">TRUNC(H553*I553,2)</f>
        <v>30.67</v>
      </c>
      <c r="L553" s="63" t="n">
        <f aca="false">IF(AND(A554&lt;&gt;"",A553=""),L552+1,L552)</f>
        <v>42</v>
      </c>
      <c r="M553" s="80" t="str">
        <f aca="false">IF(OR(A553="Insumo",A553="Composição Auxiliar"),J553,"")</f>
        <v/>
      </c>
      <c r="N553" s="81" t="str">
        <f aca="false">IF(ISNUMBER(SEARCH("COM ENCARGOS COMPLEMENTARES",D553)),J553,"")</f>
        <v/>
      </c>
      <c r="O553" s="81" t="str">
        <f aca="false">IF(N553&lt;&gt;"","",M553)</f>
        <v/>
      </c>
      <c r="P553" s="82" t="str">
        <f aca="false">IF(A553="Composição",A552,"")</f>
        <v> 4.2.11 </v>
      </c>
      <c r="Q553" s="81" t="n">
        <f aca="false">IF(P553&lt;&gt;"",SUMIF(L553:L642,L553,N553:N642),"")</f>
        <v>10.88</v>
      </c>
      <c r="R553" s="81" t="n">
        <f aca="false">IF(P553&lt;&gt;"",SUMIF(L553:L642,L553,O553:O642),"")</f>
        <v>19.79</v>
      </c>
    </row>
    <row r="554" customFormat="false" ht="25.5" hidden="false" customHeight="true" outlineLevel="0" collapsed="false">
      <c r="A554" s="91" t="s">
        <v>668</v>
      </c>
      <c r="B554" s="92" t="s">
        <v>1034</v>
      </c>
      <c r="C554" s="91" t="s">
        <v>664</v>
      </c>
      <c r="D554" s="91" t="s">
        <v>1035</v>
      </c>
      <c r="E554" s="91" t="s">
        <v>1033</v>
      </c>
      <c r="F554" s="91"/>
      <c r="G554" s="93" t="s">
        <v>667</v>
      </c>
      <c r="H554" s="94" t="n">
        <v>1.2</v>
      </c>
      <c r="I554" s="95" t="n">
        <f aca="false">SUMIFS('ANALÍTICA AUXILIARES'!J:J,'ANALÍTICA AUXILIARES'!A:A,"Composição",'ANALÍTICA AUXILIARES'!B:B,$B554)</f>
        <v>5.94</v>
      </c>
      <c r="J554" s="95" t="n">
        <f aca="false">TRUNC(H554*I554,2)</f>
        <v>7.12</v>
      </c>
      <c r="L554" s="63" t="n">
        <f aca="false">IF(AND(A555&lt;&gt;"",A554=""),L553+1,L553)</f>
        <v>42</v>
      </c>
      <c r="M554" s="80" t="n">
        <f aca="false">IF(OR(A554="Insumo",A554="Composição Auxiliar"),J554,"")</f>
        <v>7.12</v>
      </c>
      <c r="N554" s="81" t="str">
        <f aca="false">IF(ISNUMBER(SEARCH("COM ENCARGOS COMPLEMENTARES",D554)),J554,"")</f>
        <v/>
      </c>
      <c r="O554" s="81" t="n">
        <f aca="false">IF(N554&lt;&gt;"","",M554)</f>
        <v>7.12</v>
      </c>
      <c r="P554" s="82" t="str">
        <f aca="false">IF(A554="Composição",A553,"")</f>
        <v/>
      </c>
      <c r="Q554" s="81" t="str">
        <f aca="false">IF(P554&lt;&gt;"",SUMIF(L554:L643,L554,N554:N643),"")</f>
        <v/>
      </c>
      <c r="R554" s="81" t="str">
        <f aca="false">IF(P554&lt;&gt;"",SUMIF(L554:L643,L554,O554:O643),"")</f>
        <v/>
      </c>
    </row>
    <row r="555" customFormat="false" ht="25.5" hidden="false" customHeight="true" outlineLevel="0" collapsed="false">
      <c r="A555" s="91" t="s">
        <v>668</v>
      </c>
      <c r="B555" s="92" t="s">
        <v>677</v>
      </c>
      <c r="C555" s="91" t="s">
        <v>664</v>
      </c>
      <c r="D555" s="91" t="s">
        <v>678</v>
      </c>
      <c r="E555" s="91" t="s">
        <v>671</v>
      </c>
      <c r="F555" s="91"/>
      <c r="G555" s="93" t="s">
        <v>672</v>
      </c>
      <c r="H555" s="94" t="n">
        <v>0.2</v>
      </c>
      <c r="I555" s="95" t="n">
        <f aca="false">SUMIFS('ANALÍTICA AUXILIARES'!J:J,'ANALÍTICA AUXILIARES'!A:A,"Composição",'ANALÍTICA AUXILIARES'!B:B,$B555)</f>
        <v>18.93</v>
      </c>
      <c r="J555" s="95" t="n">
        <f aca="false">TRUNC(H555*I555,2)</f>
        <v>3.78</v>
      </c>
      <c r="L555" s="63" t="n">
        <f aca="false">IF(AND(A556&lt;&gt;"",A555=""),L554+1,L554)</f>
        <v>42</v>
      </c>
      <c r="M555" s="80" t="n">
        <f aca="false">IF(OR(A555="Insumo",A555="Composição Auxiliar"),J555,"")</f>
        <v>3.78</v>
      </c>
      <c r="N555" s="81" t="n">
        <f aca="false">IF(ISNUMBER(SEARCH("COM ENCARGOS COMPLEMENTARES",D555)),J555,"")</f>
        <v>3.78</v>
      </c>
      <c r="O555" s="81" t="str">
        <f aca="false">IF(N555&lt;&gt;"","",M555)</f>
        <v/>
      </c>
      <c r="P555" s="82" t="str">
        <f aca="false">IF(A555="Composição",A554,"")</f>
        <v/>
      </c>
      <c r="Q555" s="81" t="str">
        <f aca="false">IF(P555&lt;&gt;"",SUMIF(L555:L644,L555,N555:N644),"")</f>
        <v/>
      </c>
      <c r="R555" s="81" t="str">
        <f aca="false">IF(P555&lt;&gt;"",SUMIF(L555:L644,L555,O555:O644),"")</f>
        <v/>
      </c>
    </row>
    <row r="556" customFormat="false" ht="25.5" hidden="false" customHeight="true" outlineLevel="0" collapsed="false">
      <c r="A556" s="91" t="s">
        <v>668</v>
      </c>
      <c r="B556" s="92" t="s">
        <v>819</v>
      </c>
      <c r="C556" s="91" t="s">
        <v>664</v>
      </c>
      <c r="D556" s="91" t="s">
        <v>820</v>
      </c>
      <c r="E556" s="91" t="s">
        <v>671</v>
      </c>
      <c r="F556" s="91"/>
      <c r="G556" s="93" t="s">
        <v>672</v>
      </c>
      <c r="H556" s="94" t="n">
        <v>0.3</v>
      </c>
      <c r="I556" s="95" t="n">
        <f aca="false">SUMIFS('ANALÍTICA AUXILIARES'!J:J,'ANALÍTICA AUXILIARES'!A:A,"Composição",'ANALÍTICA AUXILIARES'!B:B,$B556)</f>
        <v>23.68</v>
      </c>
      <c r="J556" s="95" t="n">
        <f aca="false">TRUNC(H556*I556,2)</f>
        <v>7.1</v>
      </c>
      <c r="L556" s="63" t="n">
        <f aca="false">IF(AND(A557&lt;&gt;"",A556=""),L555+1,L555)</f>
        <v>42</v>
      </c>
      <c r="M556" s="80" t="n">
        <f aca="false">IF(OR(A556="Insumo",A556="Composição Auxiliar"),J556,"")</f>
        <v>7.1</v>
      </c>
      <c r="N556" s="81" t="n">
        <f aca="false">IF(ISNUMBER(SEARCH("COM ENCARGOS COMPLEMENTARES",D556)),J556,"")</f>
        <v>7.1</v>
      </c>
      <c r="O556" s="81" t="str">
        <f aca="false">IF(N556&lt;&gt;"","",M556)</f>
        <v/>
      </c>
      <c r="P556" s="82" t="str">
        <f aca="false">IF(A556="Composição",A555,"")</f>
        <v/>
      </c>
      <c r="Q556" s="81" t="str">
        <f aca="false">IF(P556&lt;&gt;"",SUMIF(L556:L645,L556,N556:N645),"")</f>
        <v/>
      </c>
      <c r="R556" s="81" t="str">
        <f aca="false">IF(P556&lt;&gt;"",SUMIF(L556:L645,L556,O556:O645),"")</f>
        <v/>
      </c>
    </row>
    <row r="557" customFormat="false" ht="25.5" hidden="false" customHeight="false" outlineLevel="0" collapsed="false">
      <c r="A557" s="96" t="s">
        <v>679</v>
      </c>
      <c r="B557" s="97" t="s">
        <v>1036</v>
      </c>
      <c r="C557" s="96" t="str">
        <f aca="false">VLOOKUP(B557,INSUMOS!$A:$I,2,0)</f>
        <v>SINAPI</v>
      </c>
      <c r="D557" s="96" t="str">
        <f aca="false">VLOOKUP(B557,INSUMOS!$A:$I,3,0)</f>
        <v>PEDRA BRITADA N. 2 (19 A 38 MM) POSTO PEDREIRA/FORNECEDOR, SEM FRETE</v>
      </c>
      <c r="E557" s="98" t="str">
        <f aca="false">VLOOKUP(B557,INSUMOS!$A:$I,4,0)</f>
        <v>Material</v>
      </c>
      <c r="F557" s="98"/>
      <c r="G557" s="99" t="str">
        <f aca="false">VLOOKUP(B557,INSUMOS!$A:$I,5,0)</f>
        <v>m³</v>
      </c>
      <c r="H557" s="100" t="n">
        <v>0.13</v>
      </c>
      <c r="I557" s="101" t="n">
        <f aca="false">VLOOKUP(B557,INSUMOS!$A:$I,8,0)</f>
        <v>97.5</v>
      </c>
      <c r="J557" s="101" t="n">
        <f aca="false">TRUNC(H557*I557,2)</f>
        <v>12.67</v>
      </c>
      <c r="L557" s="63" t="n">
        <f aca="false">IF(AND(A558&lt;&gt;"",A557=""),L556+1,L556)</f>
        <v>42</v>
      </c>
      <c r="M557" s="80" t="n">
        <f aca="false">IF(OR(A557="Insumo",A557="Composição Auxiliar"),J557,"")</f>
        <v>12.67</v>
      </c>
      <c r="N557" s="81" t="str">
        <f aca="false">IF(ISNUMBER(SEARCH("COM ENCARGOS COMPLEMENTARES",D557)),J557,"")</f>
        <v/>
      </c>
      <c r="O557" s="81" t="n">
        <f aca="false">IF(N557&lt;&gt;"","",M557)</f>
        <v>12.67</v>
      </c>
      <c r="P557" s="82" t="str">
        <f aca="false">IF(A557="Composição",A556,"")</f>
        <v/>
      </c>
      <c r="Q557" s="81" t="str">
        <f aca="false">IF(P557&lt;&gt;"",SUMIF(L557:L646,L557,N557:N646),"")</f>
        <v/>
      </c>
      <c r="R557" s="81" t="str">
        <f aca="false">IF(P557&lt;&gt;"",SUMIF(L557:L646,L557,O557:O646),"")</f>
        <v/>
      </c>
    </row>
    <row r="558" customFormat="false" ht="14.25" hidden="false" customHeight="false" outlineLevel="0" collapsed="false">
      <c r="A558" s="102"/>
      <c r="B558" s="102"/>
      <c r="C558" s="102"/>
      <c r="D558" s="102"/>
      <c r="E558" s="102"/>
      <c r="F558" s="103"/>
      <c r="G558" s="102"/>
      <c r="H558" s="103"/>
      <c r="I558" s="102"/>
      <c r="J558" s="103"/>
      <c r="L558" s="63" t="n">
        <f aca="false">IF(AND(A559&lt;&gt;"",A558=""),L557+1,L557)</f>
        <v>42</v>
      </c>
      <c r="M558" s="80" t="str">
        <f aca="false">IF(OR(A558="Insumo",A558="Composição Auxiliar"),J558,"")</f>
        <v/>
      </c>
      <c r="N558" s="81" t="str">
        <f aca="false">IF(ISNUMBER(SEARCH("COM ENCARGOS COMPLEMENTARES",D558)),J558,"")</f>
        <v/>
      </c>
      <c r="O558" s="81" t="str">
        <f aca="false">IF(N558&lt;&gt;"","",M558)</f>
        <v/>
      </c>
      <c r="P558" s="82" t="str">
        <f aca="false">IF(A558="Composição",A557,"")</f>
        <v/>
      </c>
      <c r="Q558" s="81" t="str">
        <f aca="false">IF(P558&lt;&gt;"",SUMIF(L558:L647,L558,N558:N647),"")</f>
        <v/>
      </c>
      <c r="R558" s="81" t="str">
        <f aca="false">IF(P558&lt;&gt;"",SUMIF(L558:L647,L558,O558:O647),"")</f>
        <v/>
      </c>
    </row>
    <row r="559" customFormat="false" ht="14.25" hidden="false" customHeight="true" outlineLevel="0" collapsed="false">
      <c r="A559" s="102"/>
      <c r="B559" s="102"/>
      <c r="C559" s="102"/>
      <c r="D559" s="102"/>
      <c r="E559" s="102"/>
      <c r="F559" s="103"/>
      <c r="G559" s="102"/>
      <c r="H559" s="104" t="s">
        <v>684</v>
      </c>
      <c r="I559" s="104"/>
      <c r="J559" s="103" t="n">
        <f aca="false">TRUNC(SUMIF(L:L,$L559,M:M)*(1+$J$9),2)</f>
        <v>39.8</v>
      </c>
      <c r="L559" s="63" t="n">
        <f aca="false">IF(AND(A560&lt;&gt;"",A559=""),L558+1,L558)</f>
        <v>42</v>
      </c>
      <c r="M559" s="80" t="str">
        <f aca="false">IF(OR(A559="Insumo",A559="Composição Auxiliar"),J559,"")</f>
        <v/>
      </c>
      <c r="N559" s="81" t="str">
        <f aca="false">IF(ISNUMBER(SEARCH("COM ENCARGOS COMPLEMENTARES",D559)),J559,"")</f>
        <v/>
      </c>
      <c r="O559" s="81" t="str">
        <f aca="false">IF(N559&lt;&gt;"","",M559)</f>
        <v/>
      </c>
      <c r="P559" s="82" t="str">
        <f aca="false">IF(A559="Composição",A558,"")</f>
        <v/>
      </c>
      <c r="Q559" s="81" t="str">
        <f aca="false">IF(P559&lt;&gt;"",SUMIF(L559:L648,L559,N559:N648),"")</f>
        <v/>
      </c>
      <c r="R559" s="81" t="str">
        <f aca="false">IF(P559&lt;&gt;"",SUMIF(L559:L648,L559,O559:O648),"")</f>
        <v/>
      </c>
    </row>
    <row r="560" customFormat="false" ht="15" hidden="false" customHeight="false" outlineLevel="0" collapsed="false">
      <c r="A560" s="105"/>
      <c r="B560" s="105"/>
      <c r="C560" s="105"/>
      <c r="D560" s="105"/>
      <c r="E560" s="105"/>
      <c r="F560" s="105"/>
      <c r="G560" s="105" t="s">
        <v>685</v>
      </c>
      <c r="H560" s="106" t="s">
        <v>881</v>
      </c>
      <c r="I560" s="105" t="s">
        <v>687</v>
      </c>
      <c r="J560" s="107" t="n">
        <f aca="false">TRUNC(J559*H560,2)</f>
        <v>8198.8</v>
      </c>
      <c r="L560" s="63" t="n">
        <f aca="false">IF(AND(A561&lt;&gt;"",A560=""),L559+1,L559)</f>
        <v>42</v>
      </c>
      <c r="M560" s="80" t="str">
        <f aca="false">IF(OR(A560="Insumo",A560="Composição Auxiliar"),J560,"")</f>
        <v/>
      </c>
      <c r="N560" s="81" t="str">
        <f aca="false">IF(ISNUMBER(SEARCH("COM ENCARGOS COMPLEMENTARES",D560)),J560,"")</f>
        <v/>
      </c>
      <c r="O560" s="81" t="str">
        <f aca="false">IF(N560&lt;&gt;"","",M560)</f>
        <v/>
      </c>
      <c r="P560" s="82" t="str">
        <f aca="false">IF(A560="Composição",A559,"")</f>
        <v/>
      </c>
      <c r="Q560" s="81" t="str">
        <f aca="false">IF(P560&lt;&gt;"",SUMIF(L560:L649,L560,N560:N649),"")</f>
        <v/>
      </c>
      <c r="R560" s="81" t="str">
        <f aca="false">IF(P560&lt;&gt;"",SUMIF(L560:L649,L560,O560:O649),"")</f>
        <v/>
      </c>
    </row>
    <row r="561" customFormat="false" ht="15" hidden="false" customHeight="false" outlineLevel="0" collapsed="false">
      <c r="A561" s="108"/>
      <c r="B561" s="108"/>
      <c r="C561" s="108"/>
      <c r="D561" s="108"/>
      <c r="E561" s="108"/>
      <c r="F561" s="108"/>
      <c r="G561" s="108"/>
      <c r="H561" s="108"/>
      <c r="I561" s="108"/>
      <c r="J561" s="108"/>
      <c r="L561" s="63" t="n">
        <f aca="false">IF(AND(A562&lt;&gt;"",A561=""),L560+1,L560)</f>
        <v>43</v>
      </c>
      <c r="M561" s="80" t="str">
        <f aca="false">IF(OR(A561="Insumo",A561="Composição Auxiliar"),J561,"")</f>
        <v/>
      </c>
      <c r="N561" s="81" t="str">
        <f aca="false">IF(ISNUMBER(SEARCH("COM ENCARGOS COMPLEMENTARES",D561)),J561,"")</f>
        <v/>
      </c>
      <c r="O561" s="81" t="str">
        <f aca="false">IF(N561&lt;&gt;"","",M561)</f>
        <v/>
      </c>
      <c r="P561" s="82" t="str">
        <f aca="false">IF(A561="Composição",A560,"")</f>
        <v/>
      </c>
      <c r="Q561" s="81" t="str">
        <f aca="false">IF(P561&lt;&gt;"",SUMIF(L561:L650,L561,N561:N650),"")</f>
        <v/>
      </c>
      <c r="R561" s="81" t="str">
        <f aca="false">IF(P561&lt;&gt;"",SUMIF(L561:L650,L561,O561:O650),"")</f>
        <v/>
      </c>
    </row>
    <row r="562" customFormat="false" ht="15" hidden="false" customHeight="true" outlineLevel="0" collapsed="false">
      <c r="A562" s="83" t="s">
        <v>138</v>
      </c>
      <c r="B562" s="84" t="s">
        <v>655</v>
      </c>
      <c r="C562" s="83" t="s">
        <v>656</v>
      </c>
      <c r="D562" s="83" t="s">
        <v>657</v>
      </c>
      <c r="E562" s="83" t="s">
        <v>658</v>
      </c>
      <c r="F562" s="83"/>
      <c r="G562" s="85" t="s">
        <v>659</v>
      </c>
      <c r="H562" s="84" t="s">
        <v>660</v>
      </c>
      <c r="I562" s="84" t="s">
        <v>661</v>
      </c>
      <c r="J562" s="84" t="s">
        <v>662</v>
      </c>
      <c r="L562" s="63" t="n">
        <f aca="false">IF(AND(A563&lt;&gt;"",A562=""),L561+1,L561)</f>
        <v>43</v>
      </c>
      <c r="M562" s="80" t="str">
        <f aca="false">IF(OR(A562="Insumo",A562="Composição Auxiliar"),J562,"")</f>
        <v/>
      </c>
      <c r="N562" s="81" t="str">
        <f aca="false">IF(ISNUMBER(SEARCH("COM ENCARGOS COMPLEMENTARES",D562)),J562,"")</f>
        <v/>
      </c>
      <c r="O562" s="81" t="str">
        <f aca="false">IF(N562&lt;&gt;"","",M562)</f>
        <v/>
      </c>
      <c r="P562" s="82" t="str">
        <f aca="false">IF(A562="Composição",A561,"")</f>
        <v/>
      </c>
      <c r="Q562" s="81" t="str">
        <f aca="false">IF(P562&lt;&gt;"",SUMIF(L562:L651,L562,N562:N651),"")</f>
        <v/>
      </c>
      <c r="R562" s="81" t="str">
        <f aca="false">IF(P562&lt;&gt;"",SUMIF(L562:L651,L562,O562:O651),"")</f>
        <v/>
      </c>
    </row>
    <row r="563" customFormat="false" ht="38.25" hidden="false" customHeight="true" outlineLevel="0" collapsed="false">
      <c r="A563" s="86" t="s">
        <v>663</v>
      </c>
      <c r="B563" s="87" t="s">
        <v>139</v>
      </c>
      <c r="C563" s="86" t="s">
        <v>716</v>
      </c>
      <c r="D563" s="86" t="s">
        <v>1037</v>
      </c>
      <c r="E563" s="86" t="s">
        <v>1033</v>
      </c>
      <c r="F563" s="86"/>
      <c r="G563" s="88" t="s">
        <v>925</v>
      </c>
      <c r="H563" s="89" t="n">
        <v>1</v>
      </c>
      <c r="I563" s="90" t="n">
        <f aca="false">SUMIF(L:L,$L563,M:M)</f>
        <v>31.19</v>
      </c>
      <c r="J563" s="90" t="n">
        <f aca="false">TRUNC(H563*I563,2)</f>
        <v>31.19</v>
      </c>
      <c r="L563" s="63" t="n">
        <f aca="false">IF(AND(A564&lt;&gt;"",A563=""),L562+1,L562)</f>
        <v>43</v>
      </c>
      <c r="M563" s="80" t="str">
        <f aca="false">IF(OR(A563="Insumo",A563="Composição Auxiliar"),J563,"")</f>
        <v/>
      </c>
      <c r="N563" s="81" t="str">
        <f aca="false">IF(ISNUMBER(SEARCH("COM ENCARGOS COMPLEMENTARES",D563)),J563,"")</f>
        <v/>
      </c>
      <c r="O563" s="81" t="str">
        <f aca="false">IF(N563&lt;&gt;"","",M563)</f>
        <v/>
      </c>
      <c r="P563" s="82" t="str">
        <f aca="false">IF(A563="Composição",A562,"")</f>
        <v> 4.2.12 </v>
      </c>
      <c r="Q563" s="81" t="n">
        <f aca="false">IF(P563&lt;&gt;"",SUMIF(L563:L652,L563,N563:N652),"")</f>
        <v>2.12</v>
      </c>
      <c r="R563" s="81" t="n">
        <f aca="false">IF(P563&lt;&gt;"",SUMIF(L563:L652,L563,O563:O652),"")</f>
        <v>29.07</v>
      </c>
    </row>
    <row r="564" customFormat="false" ht="25.5" hidden="false" customHeight="true" outlineLevel="0" collapsed="false">
      <c r="A564" s="91" t="s">
        <v>668</v>
      </c>
      <c r="B564" s="92" t="s">
        <v>819</v>
      </c>
      <c r="C564" s="91" t="s">
        <v>664</v>
      </c>
      <c r="D564" s="91" t="s">
        <v>820</v>
      </c>
      <c r="E564" s="91" t="s">
        <v>671</v>
      </c>
      <c r="F564" s="91"/>
      <c r="G564" s="93" t="s">
        <v>672</v>
      </c>
      <c r="H564" s="94" t="n">
        <v>0.05</v>
      </c>
      <c r="I564" s="95" t="n">
        <f aca="false">SUMIFS('ANALÍTICA AUXILIARES'!J:J,'ANALÍTICA AUXILIARES'!A:A,"Composição",'ANALÍTICA AUXILIARES'!B:B,$B564)</f>
        <v>23.68</v>
      </c>
      <c r="J564" s="95" t="n">
        <f aca="false">TRUNC(H564*I564,2)</f>
        <v>1.18</v>
      </c>
      <c r="L564" s="63" t="n">
        <f aca="false">IF(AND(A565&lt;&gt;"",A564=""),L563+1,L563)</f>
        <v>43</v>
      </c>
      <c r="M564" s="80" t="n">
        <f aca="false">IF(OR(A564="Insumo",A564="Composição Auxiliar"),J564,"")</f>
        <v>1.18</v>
      </c>
      <c r="N564" s="81" t="n">
        <f aca="false">IF(ISNUMBER(SEARCH("COM ENCARGOS COMPLEMENTARES",D564)),J564,"")</f>
        <v>1.18</v>
      </c>
      <c r="O564" s="81" t="str">
        <f aca="false">IF(N564&lt;&gt;"","",M564)</f>
        <v/>
      </c>
      <c r="P564" s="82" t="str">
        <f aca="false">IF(A564="Composição",A563,"")</f>
        <v/>
      </c>
      <c r="Q564" s="81" t="str">
        <f aca="false">IF(P564&lt;&gt;"",SUMIF(L564:L653,L564,N564:N653),"")</f>
        <v/>
      </c>
      <c r="R564" s="81" t="str">
        <f aca="false">IF(P564&lt;&gt;"",SUMIF(L564:L653,L564,O564:O653),"")</f>
        <v/>
      </c>
    </row>
    <row r="565" customFormat="false" ht="25.5" hidden="false" customHeight="true" outlineLevel="0" collapsed="false">
      <c r="A565" s="91" t="s">
        <v>668</v>
      </c>
      <c r="B565" s="92" t="s">
        <v>677</v>
      </c>
      <c r="C565" s="91" t="s">
        <v>664</v>
      </c>
      <c r="D565" s="91" t="s">
        <v>678</v>
      </c>
      <c r="E565" s="91" t="s">
        <v>671</v>
      </c>
      <c r="F565" s="91"/>
      <c r="G565" s="93" t="s">
        <v>672</v>
      </c>
      <c r="H565" s="94" t="n">
        <v>0.05</v>
      </c>
      <c r="I565" s="95" t="n">
        <f aca="false">SUMIFS('ANALÍTICA AUXILIARES'!J:J,'ANALÍTICA AUXILIARES'!A:A,"Composição",'ANALÍTICA AUXILIARES'!B:B,$B565)</f>
        <v>18.93</v>
      </c>
      <c r="J565" s="95" t="n">
        <f aca="false">TRUNC(H565*I565,2)</f>
        <v>0.94</v>
      </c>
      <c r="L565" s="63" t="n">
        <f aca="false">IF(AND(A566&lt;&gt;"",A565=""),L564+1,L564)</f>
        <v>43</v>
      </c>
      <c r="M565" s="80" t="n">
        <f aca="false">IF(OR(A565="Insumo",A565="Composição Auxiliar"),J565,"")</f>
        <v>0.94</v>
      </c>
      <c r="N565" s="81" t="n">
        <f aca="false">IF(ISNUMBER(SEARCH("COM ENCARGOS COMPLEMENTARES",D565)),J565,"")</f>
        <v>0.94</v>
      </c>
      <c r="O565" s="81" t="str">
        <f aca="false">IF(N565&lt;&gt;"","",M565)</f>
        <v/>
      </c>
      <c r="P565" s="82" t="str">
        <f aca="false">IF(A565="Composição",A564,"")</f>
        <v/>
      </c>
      <c r="Q565" s="81" t="str">
        <f aca="false">IF(P565&lt;&gt;"",SUMIF(L565:L654,L565,N565:N654),"")</f>
        <v/>
      </c>
      <c r="R565" s="81" t="str">
        <f aca="false">IF(P565&lt;&gt;"",SUMIF(L565:L654,L565,O565:O654),"")</f>
        <v/>
      </c>
    </row>
    <row r="566" customFormat="false" ht="38.25" hidden="false" customHeight="false" outlineLevel="0" collapsed="false">
      <c r="A566" s="96" t="s">
        <v>679</v>
      </c>
      <c r="B566" s="97" t="s">
        <v>1038</v>
      </c>
      <c r="C566" s="96" t="str">
        <f aca="false">VLOOKUP(B566,INSUMOS!$A:$I,2,0)</f>
        <v>Próprio</v>
      </c>
      <c r="D566" s="96" t="str">
        <f aca="false">VLOOKUP(B566,INSUMOS!$A:$I,3,0)</f>
        <v>ADITIVO IMPERMEABILIZANTE POR CRISTALIZAÇÃO REF: EUCON VANDEX® AM - 10</v>
      </c>
      <c r="E566" s="98" t="str">
        <f aca="false">VLOOKUP(B566,INSUMOS!$A:$I,4,0)</f>
        <v>Material</v>
      </c>
      <c r="F566" s="98"/>
      <c r="G566" s="99" t="str">
        <f aca="false">VLOOKUP(B566,INSUMOS!$A:$I,5,0)</f>
        <v>KG</v>
      </c>
      <c r="H566" s="100" t="n">
        <v>1</v>
      </c>
      <c r="I566" s="101" t="n">
        <f aca="false">VLOOKUP(B566,INSUMOS!$A:$I,8,0)</f>
        <v>29.07</v>
      </c>
      <c r="J566" s="101" t="n">
        <f aca="false">TRUNC(H566*I566,2)</f>
        <v>29.07</v>
      </c>
      <c r="L566" s="63" t="n">
        <f aca="false">IF(AND(A567&lt;&gt;"",A566=""),L565+1,L565)</f>
        <v>43</v>
      </c>
      <c r="M566" s="80" t="n">
        <f aca="false">IF(OR(A566="Insumo",A566="Composição Auxiliar"),J566,"")</f>
        <v>29.07</v>
      </c>
      <c r="N566" s="81" t="str">
        <f aca="false">IF(ISNUMBER(SEARCH("COM ENCARGOS COMPLEMENTARES",D566)),J566,"")</f>
        <v/>
      </c>
      <c r="O566" s="81" t="n">
        <f aca="false">IF(N566&lt;&gt;"","",M566)</f>
        <v>29.07</v>
      </c>
      <c r="P566" s="82" t="str">
        <f aca="false">IF(A566="Composição",A565,"")</f>
        <v/>
      </c>
      <c r="Q566" s="81" t="str">
        <f aca="false">IF(P566&lt;&gt;"",SUMIF(L566:L655,L566,N566:N655),"")</f>
        <v/>
      </c>
      <c r="R566" s="81" t="str">
        <f aca="false">IF(P566&lt;&gt;"",SUMIF(L566:L655,L566,O566:O655),"")</f>
        <v/>
      </c>
    </row>
    <row r="567" customFormat="false" ht="14.25" hidden="false" customHeight="false" outlineLevel="0" collapsed="false">
      <c r="A567" s="102"/>
      <c r="B567" s="102"/>
      <c r="C567" s="102"/>
      <c r="D567" s="102"/>
      <c r="E567" s="102"/>
      <c r="F567" s="103"/>
      <c r="G567" s="102"/>
      <c r="H567" s="103"/>
      <c r="I567" s="102"/>
      <c r="J567" s="103"/>
      <c r="L567" s="63" t="n">
        <f aca="false">IF(AND(A568&lt;&gt;"",A567=""),L566+1,L566)</f>
        <v>43</v>
      </c>
      <c r="M567" s="80" t="str">
        <f aca="false">IF(OR(A567="Insumo",A567="Composição Auxiliar"),J567,"")</f>
        <v/>
      </c>
      <c r="N567" s="81" t="str">
        <f aca="false">IF(ISNUMBER(SEARCH("COM ENCARGOS COMPLEMENTARES",D567)),J567,"")</f>
        <v/>
      </c>
      <c r="O567" s="81" t="str">
        <f aca="false">IF(N567&lt;&gt;"","",M567)</f>
        <v/>
      </c>
      <c r="P567" s="82" t="str">
        <f aca="false">IF(A567="Composição",A566,"")</f>
        <v/>
      </c>
      <c r="Q567" s="81" t="str">
        <f aca="false">IF(P567&lt;&gt;"",SUMIF(L567:L656,L567,N567:N656),"")</f>
        <v/>
      </c>
      <c r="R567" s="81" t="str">
        <f aca="false">IF(P567&lt;&gt;"",SUMIF(L567:L656,L567,O567:O656),"")</f>
        <v/>
      </c>
    </row>
    <row r="568" customFormat="false" ht="14.25" hidden="false" customHeight="true" outlineLevel="0" collapsed="false">
      <c r="A568" s="102"/>
      <c r="B568" s="102"/>
      <c r="C568" s="102"/>
      <c r="D568" s="102"/>
      <c r="E568" s="102"/>
      <c r="F568" s="103"/>
      <c r="G568" s="102"/>
      <c r="H568" s="104" t="s">
        <v>684</v>
      </c>
      <c r="I568" s="104"/>
      <c r="J568" s="103" t="n">
        <f aca="false">TRUNC(SUMIF(L:L,$L568,M:M)*(1+$J$9),2)</f>
        <v>40.48</v>
      </c>
      <c r="L568" s="63" t="n">
        <f aca="false">IF(AND(A569&lt;&gt;"",A568=""),L567+1,L567)</f>
        <v>43</v>
      </c>
      <c r="M568" s="80" t="str">
        <f aca="false">IF(OR(A568="Insumo",A568="Composição Auxiliar"),J568,"")</f>
        <v/>
      </c>
      <c r="N568" s="81" t="str">
        <f aca="false">IF(ISNUMBER(SEARCH("COM ENCARGOS COMPLEMENTARES",D568)),J568,"")</f>
        <v/>
      </c>
      <c r="O568" s="81" t="str">
        <f aca="false">IF(N568&lt;&gt;"","",M568)</f>
        <v/>
      </c>
      <c r="P568" s="82" t="str">
        <f aca="false">IF(A568="Composição",A567,"")</f>
        <v/>
      </c>
      <c r="Q568" s="81" t="str">
        <f aca="false">IF(P568&lt;&gt;"",SUMIF(L568:L657,L568,N568:N657),"")</f>
        <v/>
      </c>
      <c r="R568" s="81" t="str">
        <f aca="false">IF(P568&lt;&gt;"",SUMIF(L568:L657,L568,O568:O657),"")</f>
        <v/>
      </c>
    </row>
    <row r="569" customFormat="false" ht="15" hidden="false" customHeight="false" outlineLevel="0" collapsed="false">
      <c r="A569" s="105"/>
      <c r="B569" s="105"/>
      <c r="C569" s="105"/>
      <c r="D569" s="105"/>
      <c r="E569" s="105"/>
      <c r="F569" s="105"/>
      <c r="G569" s="105" t="s">
        <v>685</v>
      </c>
      <c r="H569" s="106" t="s">
        <v>1039</v>
      </c>
      <c r="I569" s="105" t="s">
        <v>687</v>
      </c>
      <c r="J569" s="107" t="n">
        <f aca="false">TRUNC(J568*H569,2)</f>
        <v>1619.2</v>
      </c>
      <c r="L569" s="63" t="n">
        <f aca="false">IF(AND(A570&lt;&gt;"",A569=""),L568+1,L568)</f>
        <v>43</v>
      </c>
      <c r="M569" s="80" t="str">
        <f aca="false">IF(OR(A569="Insumo",A569="Composição Auxiliar"),J569,"")</f>
        <v/>
      </c>
      <c r="N569" s="81" t="str">
        <f aca="false">IF(ISNUMBER(SEARCH("COM ENCARGOS COMPLEMENTARES",D569)),J569,"")</f>
        <v/>
      </c>
      <c r="O569" s="81" t="str">
        <f aca="false">IF(N569&lt;&gt;"","",M569)</f>
        <v/>
      </c>
      <c r="P569" s="82" t="str">
        <f aca="false">IF(A569="Composição",A568,"")</f>
        <v/>
      </c>
      <c r="Q569" s="81" t="str">
        <f aca="false">IF(P569&lt;&gt;"",SUMIF(L569:L658,L569,N569:N658),"")</f>
        <v/>
      </c>
      <c r="R569" s="81" t="str">
        <f aca="false">IF(P569&lt;&gt;"",SUMIF(L569:L658,L569,O569:O658),"")</f>
        <v/>
      </c>
    </row>
    <row r="570" customFormat="false" ht="15" hidden="false" customHeight="false" outlineLevel="0" collapsed="false">
      <c r="A570" s="108"/>
      <c r="B570" s="108"/>
      <c r="C570" s="108"/>
      <c r="D570" s="108"/>
      <c r="E570" s="108"/>
      <c r="F570" s="108"/>
      <c r="G570" s="108"/>
      <c r="H570" s="108"/>
      <c r="I570" s="108"/>
      <c r="J570" s="108"/>
      <c r="L570" s="63" t="n">
        <f aca="false">IF(AND(A571&lt;&gt;"",A570=""),L569+1,L569)</f>
        <v>44</v>
      </c>
      <c r="M570" s="80" t="str">
        <f aca="false">IF(OR(A570="Insumo",A570="Composição Auxiliar"),J570,"")</f>
        <v/>
      </c>
      <c r="N570" s="81" t="str">
        <f aca="false">IF(ISNUMBER(SEARCH("COM ENCARGOS COMPLEMENTARES",D570)),J570,"")</f>
        <v/>
      </c>
      <c r="O570" s="81" t="str">
        <f aca="false">IF(N570&lt;&gt;"","",M570)</f>
        <v/>
      </c>
      <c r="P570" s="82" t="str">
        <f aca="false">IF(A570="Composição",A569,"")</f>
        <v/>
      </c>
      <c r="Q570" s="81" t="str">
        <f aca="false">IF(P570&lt;&gt;"",SUMIF(L570:L659,L570,N570:N659),"")</f>
        <v/>
      </c>
      <c r="R570" s="81" t="str">
        <f aca="false">IF(P570&lt;&gt;"",SUMIF(L570:L659,L570,O570:O659),"")</f>
        <v/>
      </c>
    </row>
    <row r="571" customFormat="false" ht="14.25" hidden="false" customHeight="false" outlineLevel="0" collapsed="false">
      <c r="A571" s="76" t="s">
        <v>140</v>
      </c>
      <c r="B571" s="76"/>
      <c r="C571" s="76"/>
      <c r="D571" s="76" t="s">
        <v>141</v>
      </c>
      <c r="E571" s="76"/>
      <c r="F571" s="76"/>
      <c r="G571" s="76"/>
      <c r="H571" s="77"/>
      <c r="I571" s="76"/>
      <c r="J571" s="78"/>
      <c r="L571" s="63" t="n">
        <f aca="false">IF(AND(A572&lt;&gt;"",A571=""),L570+1,L570)</f>
        <v>44</v>
      </c>
      <c r="M571" s="80" t="str">
        <f aca="false">IF(OR(A571="Insumo",A571="Composição Auxiliar"),J571,"")</f>
        <v/>
      </c>
      <c r="N571" s="81" t="str">
        <f aca="false">IF(ISNUMBER(SEARCH("COM ENCARGOS COMPLEMENTARES",D571)),J571,"")</f>
        <v/>
      </c>
      <c r="O571" s="81" t="str">
        <f aca="false">IF(N571&lt;&gt;"","",M571)</f>
        <v/>
      </c>
      <c r="P571" s="82" t="str">
        <f aca="false">IF(A571="Composição",A570,"")</f>
        <v/>
      </c>
      <c r="Q571" s="81" t="str">
        <f aca="false">IF(P571&lt;&gt;"",SUMIF(L571:L660,L571,N571:N660),"")</f>
        <v/>
      </c>
      <c r="R571" s="81" t="str">
        <f aca="false">IF(P571&lt;&gt;"",SUMIF(L571:L660,L571,O571:O660),"")</f>
        <v/>
      </c>
    </row>
    <row r="572" customFormat="false" ht="15" hidden="false" customHeight="true" outlineLevel="0" collapsed="false">
      <c r="A572" s="83" t="s">
        <v>142</v>
      </c>
      <c r="B572" s="84" t="s">
        <v>655</v>
      </c>
      <c r="C572" s="83" t="s">
        <v>656</v>
      </c>
      <c r="D572" s="83" t="s">
        <v>657</v>
      </c>
      <c r="E572" s="83" t="s">
        <v>658</v>
      </c>
      <c r="F572" s="83"/>
      <c r="G572" s="85" t="s">
        <v>659</v>
      </c>
      <c r="H572" s="84" t="s">
        <v>660</v>
      </c>
      <c r="I572" s="84" t="s">
        <v>661</v>
      </c>
      <c r="J572" s="84" t="s">
        <v>662</v>
      </c>
      <c r="L572" s="63" t="n">
        <f aca="false">IF(AND(A573&lt;&gt;"",A572=""),L571+1,L571)</f>
        <v>44</v>
      </c>
      <c r="M572" s="80" t="str">
        <f aca="false">IF(OR(A572="Insumo",A572="Composição Auxiliar"),J572,"")</f>
        <v/>
      </c>
      <c r="N572" s="81" t="str">
        <f aca="false">IF(ISNUMBER(SEARCH("COM ENCARGOS COMPLEMENTARES",D572)),J572,"")</f>
        <v/>
      </c>
      <c r="O572" s="81" t="str">
        <f aca="false">IF(N572&lt;&gt;"","",M572)</f>
        <v/>
      </c>
      <c r="P572" s="82" t="str">
        <f aca="false">IF(A572="Composição",A571,"")</f>
        <v/>
      </c>
      <c r="Q572" s="81" t="str">
        <f aca="false">IF(P572&lt;&gt;"",SUMIF(L572:L661,L572,N572:N661),"")</f>
        <v/>
      </c>
      <c r="R572" s="81" t="str">
        <f aca="false">IF(P572&lt;&gt;"",SUMIF(L572:L661,L572,O572:O661),"")</f>
        <v/>
      </c>
    </row>
    <row r="573" customFormat="false" ht="25.5" hidden="false" customHeight="true" outlineLevel="0" collapsed="false">
      <c r="A573" s="86" t="s">
        <v>663</v>
      </c>
      <c r="B573" s="87" t="s">
        <v>143</v>
      </c>
      <c r="C573" s="86" t="s">
        <v>664</v>
      </c>
      <c r="D573" s="86" t="s">
        <v>1040</v>
      </c>
      <c r="E573" s="86" t="s">
        <v>851</v>
      </c>
      <c r="F573" s="86"/>
      <c r="G573" s="88" t="s">
        <v>676</v>
      </c>
      <c r="H573" s="89" t="n">
        <v>1</v>
      </c>
      <c r="I573" s="90" t="n">
        <f aca="false">SUMIF(L:L,$L573,M:M)</f>
        <v>50.35</v>
      </c>
      <c r="J573" s="90" t="n">
        <f aca="false">TRUNC(H573*I573,2)</f>
        <v>50.35</v>
      </c>
      <c r="L573" s="63" t="n">
        <f aca="false">IF(AND(A574&lt;&gt;"",A573=""),L572+1,L572)</f>
        <v>44</v>
      </c>
      <c r="M573" s="80" t="str">
        <f aca="false">IF(OR(A573="Insumo",A573="Composição Auxiliar"),J573,"")</f>
        <v/>
      </c>
      <c r="N573" s="81" t="str">
        <f aca="false">IF(ISNUMBER(SEARCH("COM ENCARGOS COMPLEMENTARES",D573)),J573,"")</f>
        <v/>
      </c>
      <c r="O573" s="81" t="str">
        <f aca="false">IF(N573&lt;&gt;"","",M573)</f>
        <v/>
      </c>
      <c r="P573" s="82" t="str">
        <f aca="false">IF(A573="Composição",A572,"")</f>
        <v> 4.3.1 </v>
      </c>
      <c r="Q573" s="81" t="n">
        <f aca="false">IF(P573&lt;&gt;"",SUMIF(L573:L662,L573,N573:N662),"")</f>
        <v>0</v>
      </c>
      <c r="R573" s="81" t="n">
        <f aca="false">IF(P573&lt;&gt;"",SUMIF(L573:L662,L573,O573:O662),"")</f>
        <v>50.35</v>
      </c>
    </row>
    <row r="574" customFormat="false" ht="38.25" hidden="false" customHeight="true" outlineLevel="0" collapsed="false">
      <c r="A574" s="91" t="s">
        <v>668</v>
      </c>
      <c r="B574" s="92" t="s">
        <v>1041</v>
      </c>
      <c r="C574" s="91" t="s">
        <v>664</v>
      </c>
      <c r="D574" s="91" t="s">
        <v>1042</v>
      </c>
      <c r="E574" s="91" t="s">
        <v>691</v>
      </c>
      <c r="F574" s="91"/>
      <c r="G574" s="93" t="s">
        <v>699</v>
      </c>
      <c r="H574" s="94" t="n">
        <v>0.1394</v>
      </c>
      <c r="I574" s="95" t="n">
        <f aca="false">SUMIFS('ANALÍTICA AUXILIARES'!J:J,'ANALÍTICA AUXILIARES'!A:A,"Composição",'ANALÍTICA AUXILIARES'!B:B,$B574)</f>
        <v>67.36</v>
      </c>
      <c r="J574" s="95" t="n">
        <f aca="false">TRUNC(H574*I574,2)</f>
        <v>9.38</v>
      </c>
      <c r="L574" s="63" t="n">
        <f aca="false">IF(AND(A575&lt;&gt;"",A574=""),L573+1,L573)</f>
        <v>44</v>
      </c>
      <c r="M574" s="80" t="n">
        <f aca="false">IF(OR(A574="Insumo",A574="Composição Auxiliar"),J574,"")</f>
        <v>9.38</v>
      </c>
      <c r="N574" s="81" t="str">
        <f aca="false">IF(ISNUMBER(SEARCH("COM ENCARGOS COMPLEMENTARES",D574)),J574,"")</f>
        <v/>
      </c>
      <c r="O574" s="81" t="n">
        <f aca="false">IF(N574&lt;&gt;"","",M574)</f>
        <v>9.38</v>
      </c>
      <c r="P574" s="82" t="str">
        <f aca="false">IF(A574="Composição",A573,"")</f>
        <v/>
      </c>
      <c r="Q574" s="81" t="str">
        <f aca="false">IF(P574&lt;&gt;"",SUMIF(L574:L663,L574,N574:N663),"")</f>
        <v/>
      </c>
      <c r="R574" s="81" t="str">
        <f aca="false">IF(P574&lt;&gt;"",SUMIF(L574:L663,L574,O574:O663),"")</f>
        <v/>
      </c>
    </row>
    <row r="575" customFormat="false" ht="38.25" hidden="false" customHeight="true" outlineLevel="0" collapsed="false">
      <c r="A575" s="91" t="s">
        <v>668</v>
      </c>
      <c r="B575" s="92" t="s">
        <v>1043</v>
      </c>
      <c r="C575" s="91" t="s">
        <v>664</v>
      </c>
      <c r="D575" s="91" t="s">
        <v>1044</v>
      </c>
      <c r="E575" s="91" t="s">
        <v>691</v>
      </c>
      <c r="F575" s="91"/>
      <c r="G575" s="93" t="s">
        <v>692</v>
      </c>
      <c r="H575" s="94" t="n">
        <v>0.24</v>
      </c>
      <c r="I575" s="95" t="n">
        <f aca="false">SUMIFS('ANALÍTICA AUXILIARES'!J:J,'ANALÍTICA AUXILIARES'!A:A,"Composição",'ANALÍTICA AUXILIARES'!B:B,$B575)</f>
        <v>170.71</v>
      </c>
      <c r="J575" s="95" t="n">
        <f aca="false">TRUNC(H575*I575,2)</f>
        <v>40.97</v>
      </c>
      <c r="L575" s="63" t="n">
        <f aca="false">IF(AND(A576&lt;&gt;"",A575=""),L574+1,L574)</f>
        <v>44</v>
      </c>
      <c r="M575" s="80" t="n">
        <f aca="false">IF(OR(A575="Insumo",A575="Composição Auxiliar"),J575,"")</f>
        <v>40.97</v>
      </c>
      <c r="N575" s="81" t="str">
        <f aca="false">IF(ISNUMBER(SEARCH("COM ENCARGOS COMPLEMENTARES",D575)),J575,"")</f>
        <v/>
      </c>
      <c r="O575" s="81" t="n">
        <f aca="false">IF(N575&lt;&gt;"","",M575)</f>
        <v>40.97</v>
      </c>
      <c r="P575" s="82" t="str">
        <f aca="false">IF(A575="Composição",A574,"")</f>
        <v/>
      </c>
      <c r="Q575" s="81" t="str">
        <f aca="false">IF(P575&lt;&gt;"",SUMIF(L575:L664,L575,N575:N664),"")</f>
        <v/>
      </c>
      <c r="R575" s="81" t="str">
        <f aca="false">IF(P575&lt;&gt;"",SUMIF(L575:L664,L575,O575:O664),"")</f>
        <v/>
      </c>
    </row>
    <row r="576" customFormat="false" ht="14.25" hidden="false" customHeight="false" outlineLevel="0" collapsed="false">
      <c r="A576" s="102"/>
      <c r="B576" s="102"/>
      <c r="C576" s="102"/>
      <c r="D576" s="102"/>
      <c r="E576" s="102"/>
      <c r="F576" s="103"/>
      <c r="G576" s="102"/>
      <c r="H576" s="103"/>
      <c r="I576" s="102"/>
      <c r="J576" s="103"/>
      <c r="L576" s="63" t="n">
        <f aca="false">IF(AND(A577&lt;&gt;"",A576=""),L575+1,L575)</f>
        <v>44</v>
      </c>
      <c r="M576" s="80" t="str">
        <f aca="false">IF(OR(A576="Insumo",A576="Composição Auxiliar"),J576,"")</f>
        <v/>
      </c>
      <c r="N576" s="81" t="str">
        <f aca="false">IF(ISNUMBER(SEARCH("COM ENCARGOS COMPLEMENTARES",D576)),J576,"")</f>
        <v/>
      </c>
      <c r="O576" s="81" t="str">
        <f aca="false">IF(N576&lt;&gt;"","",M576)</f>
        <v/>
      </c>
      <c r="P576" s="82" t="str">
        <f aca="false">IF(A576="Composição",A575,"")</f>
        <v/>
      </c>
      <c r="Q576" s="81" t="str">
        <f aca="false">IF(P576&lt;&gt;"",SUMIF(L576:L665,L576,N576:N665),"")</f>
        <v/>
      </c>
      <c r="R576" s="81" t="str">
        <f aca="false">IF(P576&lt;&gt;"",SUMIF(L576:L665,L576,O576:O665),"")</f>
        <v/>
      </c>
    </row>
    <row r="577" customFormat="false" ht="14.25" hidden="false" customHeight="true" outlineLevel="0" collapsed="false">
      <c r="A577" s="102"/>
      <c r="B577" s="102"/>
      <c r="C577" s="102"/>
      <c r="D577" s="102"/>
      <c r="E577" s="102"/>
      <c r="F577" s="103"/>
      <c r="G577" s="102"/>
      <c r="H577" s="104" t="s">
        <v>684</v>
      </c>
      <c r="I577" s="104"/>
      <c r="J577" s="103" t="n">
        <f aca="false">TRUNC(SUMIF(L:L,$L577,M:M)*(1+$J$9),2)</f>
        <v>65.34</v>
      </c>
      <c r="L577" s="63" t="n">
        <f aca="false">IF(AND(A578&lt;&gt;"",A577=""),L576+1,L576)</f>
        <v>44</v>
      </c>
      <c r="M577" s="80" t="str">
        <f aca="false">IF(OR(A577="Insumo",A577="Composição Auxiliar"),J577,"")</f>
        <v/>
      </c>
      <c r="N577" s="81" t="str">
        <f aca="false">IF(ISNUMBER(SEARCH("COM ENCARGOS COMPLEMENTARES",D577)),J577,"")</f>
        <v/>
      </c>
      <c r="O577" s="81" t="str">
        <f aca="false">IF(N577&lt;&gt;"","",M577)</f>
        <v/>
      </c>
      <c r="P577" s="82" t="str">
        <f aca="false">IF(A577="Composição",A576,"")</f>
        <v/>
      </c>
      <c r="Q577" s="81" t="str">
        <f aca="false">IF(P577&lt;&gt;"",SUMIF(L577:L666,L577,N577:N666),"")</f>
        <v/>
      </c>
      <c r="R577" s="81" t="str">
        <f aca="false">IF(P577&lt;&gt;"",SUMIF(L577:L666,L577,O577:O666),"")</f>
        <v/>
      </c>
    </row>
    <row r="578" customFormat="false" ht="15" hidden="false" customHeight="false" outlineLevel="0" collapsed="false">
      <c r="A578" s="105"/>
      <c r="B578" s="105"/>
      <c r="C578" s="105"/>
      <c r="D578" s="105"/>
      <c r="E578" s="105"/>
      <c r="F578" s="105"/>
      <c r="G578" s="105" t="s">
        <v>685</v>
      </c>
      <c r="H578" s="106" t="s">
        <v>1045</v>
      </c>
      <c r="I578" s="105" t="s">
        <v>687</v>
      </c>
      <c r="J578" s="107" t="n">
        <f aca="false">TRUNC(J577*H578,2)</f>
        <v>1764.18</v>
      </c>
      <c r="L578" s="63" t="n">
        <f aca="false">IF(AND(A579&lt;&gt;"",A578=""),L577+1,L577)</f>
        <v>44</v>
      </c>
      <c r="M578" s="80" t="str">
        <f aca="false">IF(OR(A578="Insumo",A578="Composição Auxiliar"),J578,"")</f>
        <v/>
      </c>
      <c r="N578" s="81" t="str">
        <f aca="false">IF(ISNUMBER(SEARCH("COM ENCARGOS COMPLEMENTARES",D578)),J578,"")</f>
        <v/>
      </c>
      <c r="O578" s="81" t="str">
        <f aca="false">IF(N578&lt;&gt;"","",M578)</f>
        <v/>
      </c>
      <c r="P578" s="82" t="str">
        <f aca="false">IF(A578="Composição",A577,"")</f>
        <v/>
      </c>
      <c r="Q578" s="81" t="str">
        <f aca="false">IF(P578&lt;&gt;"",SUMIF(L578:L667,L578,N578:N667),"")</f>
        <v/>
      </c>
      <c r="R578" s="81" t="str">
        <f aca="false">IF(P578&lt;&gt;"",SUMIF(L578:L667,L578,O578:O667),"")</f>
        <v/>
      </c>
    </row>
    <row r="579" customFormat="false" ht="15" hidden="false" customHeight="false" outlineLevel="0" collapsed="false">
      <c r="A579" s="108"/>
      <c r="B579" s="108"/>
      <c r="C579" s="108"/>
      <c r="D579" s="108"/>
      <c r="E579" s="108"/>
      <c r="F579" s="108"/>
      <c r="G579" s="108"/>
      <c r="H579" s="108"/>
      <c r="I579" s="108"/>
      <c r="J579" s="108"/>
      <c r="L579" s="63" t="n">
        <f aca="false">IF(AND(A580&lt;&gt;"",A579=""),L578+1,L578)</f>
        <v>45</v>
      </c>
      <c r="M579" s="80" t="str">
        <f aca="false">IF(OR(A579="Insumo",A579="Composição Auxiliar"),J579,"")</f>
        <v/>
      </c>
      <c r="N579" s="81" t="str">
        <f aca="false">IF(ISNUMBER(SEARCH("COM ENCARGOS COMPLEMENTARES",D579)),J579,"")</f>
        <v/>
      </c>
      <c r="O579" s="81" t="str">
        <f aca="false">IF(N579&lt;&gt;"","",M579)</f>
        <v/>
      </c>
      <c r="P579" s="82" t="str">
        <f aca="false">IF(A579="Composição",A578,"")</f>
        <v/>
      </c>
      <c r="Q579" s="81" t="str">
        <f aca="false">IF(P579&lt;&gt;"",SUMIF(L579:L668,L579,N579:N668),"")</f>
        <v/>
      </c>
      <c r="R579" s="81" t="str">
        <f aca="false">IF(P579&lt;&gt;"",SUMIF(L579:L668,L579,O579:O668),"")</f>
        <v/>
      </c>
    </row>
    <row r="580" customFormat="false" ht="15" hidden="false" customHeight="true" outlineLevel="0" collapsed="false">
      <c r="A580" s="83" t="s">
        <v>144</v>
      </c>
      <c r="B580" s="84" t="s">
        <v>655</v>
      </c>
      <c r="C580" s="83" t="s">
        <v>656</v>
      </c>
      <c r="D580" s="83" t="s">
        <v>657</v>
      </c>
      <c r="E580" s="83" t="s">
        <v>658</v>
      </c>
      <c r="F580" s="83"/>
      <c r="G580" s="85" t="s">
        <v>659</v>
      </c>
      <c r="H580" s="84" t="s">
        <v>660</v>
      </c>
      <c r="I580" s="84" t="s">
        <v>661</v>
      </c>
      <c r="J580" s="84" t="s">
        <v>662</v>
      </c>
      <c r="L580" s="63" t="n">
        <f aca="false">IF(AND(A581&lt;&gt;"",A580=""),L579+1,L579)</f>
        <v>45</v>
      </c>
      <c r="M580" s="80" t="str">
        <f aca="false">IF(OR(A580="Insumo",A580="Composição Auxiliar"),J580,"")</f>
        <v/>
      </c>
      <c r="N580" s="81" t="str">
        <f aca="false">IF(ISNUMBER(SEARCH("COM ENCARGOS COMPLEMENTARES",D580)),J580,"")</f>
        <v/>
      </c>
      <c r="O580" s="81" t="str">
        <f aca="false">IF(N580&lt;&gt;"","",M580)</f>
        <v/>
      </c>
      <c r="P580" s="82" t="str">
        <f aca="false">IF(A580="Composição",A579,"")</f>
        <v/>
      </c>
      <c r="Q580" s="81" t="str">
        <f aca="false">IF(P580&lt;&gt;"",SUMIF(L580:L669,L580,N580:N669),"")</f>
        <v/>
      </c>
      <c r="R580" s="81" t="str">
        <f aca="false">IF(P580&lt;&gt;"",SUMIF(L580:L669,L580,O580:O669),"")</f>
        <v/>
      </c>
    </row>
    <row r="581" customFormat="false" ht="25.5" hidden="false" customHeight="true" outlineLevel="0" collapsed="false">
      <c r="A581" s="86" t="s">
        <v>663</v>
      </c>
      <c r="B581" s="87" t="s">
        <v>145</v>
      </c>
      <c r="C581" s="86" t="s">
        <v>664</v>
      </c>
      <c r="D581" s="86" t="s">
        <v>1046</v>
      </c>
      <c r="E581" s="86" t="s">
        <v>851</v>
      </c>
      <c r="F581" s="86"/>
      <c r="G581" s="88" t="s">
        <v>676</v>
      </c>
      <c r="H581" s="89" t="n">
        <v>1</v>
      </c>
      <c r="I581" s="90" t="n">
        <f aca="false">SUMIF(L:L,$L581,M:M)</f>
        <v>290.52</v>
      </c>
      <c r="J581" s="90" t="n">
        <f aca="false">TRUNC(H581*I581,2)</f>
        <v>290.52</v>
      </c>
      <c r="L581" s="63" t="n">
        <f aca="false">IF(AND(A582&lt;&gt;"",A581=""),L580+1,L580)</f>
        <v>45</v>
      </c>
      <c r="M581" s="80" t="str">
        <f aca="false">IF(OR(A581="Insumo",A581="Composição Auxiliar"),J581,"")</f>
        <v/>
      </c>
      <c r="N581" s="81" t="str">
        <f aca="false">IF(ISNUMBER(SEARCH("COM ENCARGOS COMPLEMENTARES",D581)),J581,"")</f>
        <v/>
      </c>
      <c r="O581" s="81" t="str">
        <f aca="false">IF(N581&lt;&gt;"","",M581)</f>
        <v/>
      </c>
      <c r="P581" s="82" t="str">
        <f aca="false">IF(A581="Composição",A580,"")</f>
        <v> 4.3.2 </v>
      </c>
      <c r="Q581" s="81" t="n">
        <f aca="false">IF(P581&lt;&gt;"",SUMIF(L581:L670,L581,N581:N670),"")</f>
        <v>139.6</v>
      </c>
      <c r="R581" s="81" t="n">
        <f aca="false">IF(P581&lt;&gt;"",SUMIF(L581:L670,L581,O581:O670),"")</f>
        <v>150.92</v>
      </c>
    </row>
    <row r="582" customFormat="false" ht="25.5" hidden="false" customHeight="true" outlineLevel="0" collapsed="false">
      <c r="A582" s="91" t="s">
        <v>668</v>
      </c>
      <c r="B582" s="92" t="s">
        <v>677</v>
      </c>
      <c r="C582" s="91" t="s">
        <v>664</v>
      </c>
      <c r="D582" s="91" t="s">
        <v>678</v>
      </c>
      <c r="E582" s="91" t="s">
        <v>671</v>
      </c>
      <c r="F582" s="91"/>
      <c r="G582" s="93" t="s">
        <v>672</v>
      </c>
      <c r="H582" s="94" t="n">
        <v>6.5785</v>
      </c>
      <c r="I582" s="95" t="n">
        <f aca="false">SUMIFS('ANALÍTICA AUXILIARES'!J:J,'ANALÍTICA AUXILIARES'!A:A,"Composição",'ANALÍTICA AUXILIARES'!B:B,$B582)</f>
        <v>18.93</v>
      </c>
      <c r="J582" s="95" t="n">
        <f aca="false">TRUNC(H582*I582,2)</f>
        <v>124.53</v>
      </c>
      <c r="L582" s="63" t="n">
        <f aca="false">IF(AND(A583&lt;&gt;"",A582=""),L581+1,L581)</f>
        <v>45</v>
      </c>
      <c r="M582" s="80" t="n">
        <f aca="false">IF(OR(A582="Insumo",A582="Composição Auxiliar"),J582,"")</f>
        <v>124.53</v>
      </c>
      <c r="N582" s="81" t="n">
        <f aca="false">IF(ISNUMBER(SEARCH("COM ENCARGOS COMPLEMENTARES",D582)),J582,"")</f>
        <v>124.53</v>
      </c>
      <c r="O582" s="81" t="str">
        <f aca="false">IF(N582&lt;&gt;"","",M582)</f>
        <v/>
      </c>
      <c r="P582" s="82" t="str">
        <f aca="false">IF(A582="Composição",A581,"")</f>
        <v/>
      </c>
      <c r="Q582" s="81" t="str">
        <f aca="false">IF(P582&lt;&gt;"",SUMIF(L582:L671,L582,N582:N671),"")</f>
        <v/>
      </c>
      <c r="R582" s="81" t="str">
        <f aca="false">IF(P582&lt;&gt;"",SUMIF(L582:L671,L582,O582:O671),"")</f>
        <v/>
      </c>
    </row>
    <row r="583" customFormat="false" ht="25.5" hidden="false" customHeight="true" outlineLevel="0" collapsed="false">
      <c r="A583" s="91" t="s">
        <v>668</v>
      </c>
      <c r="B583" s="92" t="s">
        <v>1047</v>
      </c>
      <c r="C583" s="91" t="s">
        <v>664</v>
      </c>
      <c r="D583" s="91" t="s">
        <v>1048</v>
      </c>
      <c r="E583" s="91" t="s">
        <v>691</v>
      </c>
      <c r="F583" s="91"/>
      <c r="G583" s="93" t="s">
        <v>692</v>
      </c>
      <c r="H583" s="94" t="n">
        <v>3.2468</v>
      </c>
      <c r="I583" s="95" t="n">
        <f aca="false">SUMIFS('ANALÍTICA AUXILIARES'!J:J,'ANALÍTICA AUXILIARES'!A:A,"Composição",'ANALÍTICA AUXILIARES'!B:B,$B583)</f>
        <v>32.27</v>
      </c>
      <c r="J583" s="95" t="n">
        <f aca="false">TRUNC(H583*I583,2)</f>
        <v>104.77</v>
      </c>
      <c r="L583" s="63" t="n">
        <f aca="false">IF(AND(A584&lt;&gt;"",A583=""),L582+1,L582)</f>
        <v>45</v>
      </c>
      <c r="M583" s="80" t="n">
        <f aca="false">IF(OR(A583="Insumo",A583="Composição Auxiliar"),J583,"")</f>
        <v>104.77</v>
      </c>
      <c r="N583" s="81" t="str">
        <f aca="false">IF(ISNUMBER(SEARCH("COM ENCARGOS COMPLEMENTARES",D583)),J583,"")</f>
        <v/>
      </c>
      <c r="O583" s="81" t="n">
        <f aca="false">IF(N583&lt;&gt;"","",M583)</f>
        <v>104.77</v>
      </c>
      <c r="P583" s="82" t="str">
        <f aca="false">IF(A583="Composição",A582,"")</f>
        <v/>
      </c>
      <c r="Q583" s="81" t="str">
        <f aca="false">IF(P583&lt;&gt;"",SUMIF(L583:L672,L583,N583:N672),"")</f>
        <v/>
      </c>
      <c r="R583" s="81" t="str">
        <f aca="false">IF(P583&lt;&gt;"",SUMIF(L583:L672,L583,O583:O672),"")</f>
        <v/>
      </c>
    </row>
    <row r="584" customFormat="false" ht="25.5" hidden="false" customHeight="true" outlineLevel="0" collapsed="false">
      <c r="A584" s="91" t="s">
        <v>668</v>
      </c>
      <c r="B584" s="92" t="s">
        <v>1049</v>
      </c>
      <c r="C584" s="91" t="s">
        <v>664</v>
      </c>
      <c r="D584" s="91" t="s">
        <v>1050</v>
      </c>
      <c r="E584" s="91" t="s">
        <v>691</v>
      </c>
      <c r="F584" s="91"/>
      <c r="G584" s="93" t="s">
        <v>699</v>
      </c>
      <c r="H584" s="94" t="n">
        <v>0.9202</v>
      </c>
      <c r="I584" s="95" t="n">
        <f aca="false">SUMIFS('ANALÍTICA AUXILIARES'!J:J,'ANALÍTICA AUXILIARES'!A:A,"Composição",'ANALÍTICA AUXILIARES'!B:B,$B584)</f>
        <v>29.7</v>
      </c>
      <c r="J584" s="95" t="n">
        <f aca="false">TRUNC(H584*I584,2)</f>
        <v>27.32</v>
      </c>
      <c r="L584" s="63" t="n">
        <f aca="false">IF(AND(A585&lt;&gt;"",A584=""),L583+1,L583)</f>
        <v>45</v>
      </c>
      <c r="M584" s="80" t="n">
        <f aca="false">IF(OR(A584="Insumo",A584="Composição Auxiliar"),J584,"")</f>
        <v>27.32</v>
      </c>
      <c r="N584" s="81" t="str">
        <f aca="false">IF(ISNUMBER(SEARCH("COM ENCARGOS COMPLEMENTARES",D584)),J584,"")</f>
        <v/>
      </c>
      <c r="O584" s="81" t="n">
        <f aca="false">IF(N584&lt;&gt;"","",M584)</f>
        <v>27.32</v>
      </c>
      <c r="P584" s="82" t="str">
        <f aca="false">IF(A584="Composição",A583,"")</f>
        <v/>
      </c>
      <c r="Q584" s="81" t="str">
        <f aca="false">IF(P584&lt;&gt;"",SUMIF(L584:L673,L584,N584:N673),"")</f>
        <v/>
      </c>
      <c r="R584" s="81" t="str">
        <f aca="false">IF(P584&lt;&gt;"",SUMIF(L584:L673,L584,O584:O673),"")</f>
        <v/>
      </c>
    </row>
    <row r="585" customFormat="false" ht="25.5" hidden="false" customHeight="true" outlineLevel="0" collapsed="false">
      <c r="A585" s="91" t="s">
        <v>668</v>
      </c>
      <c r="B585" s="92" t="s">
        <v>819</v>
      </c>
      <c r="C585" s="91" t="s">
        <v>664</v>
      </c>
      <c r="D585" s="91" t="s">
        <v>820</v>
      </c>
      <c r="E585" s="91" t="s">
        <v>671</v>
      </c>
      <c r="F585" s="91"/>
      <c r="G585" s="93" t="s">
        <v>672</v>
      </c>
      <c r="H585" s="94" t="n">
        <v>0.6366</v>
      </c>
      <c r="I585" s="95" t="n">
        <f aca="false">SUMIFS('ANALÍTICA AUXILIARES'!J:J,'ANALÍTICA AUXILIARES'!A:A,"Composição",'ANALÍTICA AUXILIARES'!B:B,$B585)</f>
        <v>23.68</v>
      </c>
      <c r="J585" s="95" t="n">
        <f aca="false">TRUNC(H585*I585,2)</f>
        <v>15.07</v>
      </c>
      <c r="L585" s="63" t="n">
        <f aca="false">IF(AND(A586&lt;&gt;"",A585=""),L584+1,L584)</f>
        <v>45</v>
      </c>
      <c r="M585" s="80" t="n">
        <f aca="false">IF(OR(A585="Insumo",A585="Composição Auxiliar"),J585,"")</f>
        <v>15.07</v>
      </c>
      <c r="N585" s="81" t="n">
        <f aca="false">IF(ISNUMBER(SEARCH("COM ENCARGOS COMPLEMENTARES",D585)),J585,"")</f>
        <v>15.07</v>
      </c>
      <c r="O585" s="81" t="str">
        <f aca="false">IF(N585&lt;&gt;"","",M585)</f>
        <v/>
      </c>
      <c r="P585" s="82" t="str">
        <f aca="false">IF(A585="Composição",A584,"")</f>
        <v/>
      </c>
      <c r="Q585" s="81" t="str">
        <f aca="false">IF(P585&lt;&gt;"",SUMIF(L585:L674,L585,N585:N674),"")</f>
        <v/>
      </c>
      <c r="R585" s="81" t="str">
        <f aca="false">IF(P585&lt;&gt;"",SUMIF(L585:L674,L585,O585:O674),"")</f>
        <v/>
      </c>
    </row>
    <row r="586" customFormat="false" ht="25.5" hidden="false" customHeight="false" outlineLevel="0" collapsed="false">
      <c r="A586" s="96" t="s">
        <v>679</v>
      </c>
      <c r="B586" s="97" t="s">
        <v>1051</v>
      </c>
      <c r="C586" s="96" t="str">
        <f aca="false">VLOOKUP(B586,INSUMOS!$A:$I,2,0)</f>
        <v>SINAPI</v>
      </c>
      <c r="D586" s="96" t="str">
        <f aca="false">VLOOKUP(B586,INSUMOS!$A:$I,3,0)</f>
        <v>CABO DE ACO GALVANIZADO, DIAMETRO 9,53 MM (3/8"), COM ALMA DE FIBRA 6 X 25 F</v>
      </c>
      <c r="E586" s="98" t="str">
        <f aca="false">VLOOKUP(B586,INSUMOS!$A:$I,4,0)</f>
        <v>Material</v>
      </c>
      <c r="F586" s="98"/>
      <c r="G586" s="99" t="str">
        <f aca="false">VLOOKUP(B586,INSUMOS!$A:$I,5,0)</f>
        <v>KG</v>
      </c>
      <c r="H586" s="100" t="n">
        <v>0.2835</v>
      </c>
      <c r="I586" s="101" t="n">
        <f aca="false">VLOOKUP(B586,INSUMOS!$A:$I,8,0)</f>
        <v>66.43</v>
      </c>
      <c r="J586" s="101" t="n">
        <f aca="false">TRUNC(H586*I586,2)</f>
        <v>18.83</v>
      </c>
      <c r="L586" s="63" t="n">
        <f aca="false">IF(AND(A587&lt;&gt;"",A586=""),L585+1,L585)</f>
        <v>45</v>
      </c>
      <c r="M586" s="80" t="n">
        <f aca="false">IF(OR(A586="Insumo",A586="Composição Auxiliar"),J586,"")</f>
        <v>18.83</v>
      </c>
      <c r="N586" s="81" t="str">
        <f aca="false">IF(ISNUMBER(SEARCH("COM ENCARGOS COMPLEMENTARES",D586)),J586,"")</f>
        <v/>
      </c>
      <c r="O586" s="81" t="n">
        <f aca="false">IF(N586&lt;&gt;"","",M586)</f>
        <v>18.83</v>
      </c>
      <c r="P586" s="82" t="str">
        <f aca="false">IF(A586="Composição",A585,"")</f>
        <v/>
      </c>
      <c r="Q586" s="81" t="str">
        <f aca="false">IF(P586&lt;&gt;"",SUMIF(L586:L675,L586,N586:N675),"")</f>
        <v/>
      </c>
      <c r="R586" s="81" t="str">
        <f aca="false">IF(P586&lt;&gt;"",SUMIF(L586:L675,L586,O586:O675),"")</f>
        <v/>
      </c>
    </row>
    <row r="587" customFormat="false" ht="14.25" hidden="false" customHeight="false" outlineLevel="0" collapsed="false">
      <c r="A587" s="102"/>
      <c r="B587" s="102"/>
      <c r="C587" s="102"/>
      <c r="D587" s="102"/>
      <c r="E587" s="102"/>
      <c r="F587" s="103"/>
      <c r="G587" s="102"/>
      <c r="H587" s="103"/>
      <c r="I587" s="102"/>
      <c r="J587" s="103"/>
      <c r="L587" s="63" t="n">
        <f aca="false">IF(AND(A588&lt;&gt;"",A587=""),L586+1,L586)</f>
        <v>45</v>
      </c>
      <c r="M587" s="80" t="str">
        <f aca="false">IF(OR(A587="Insumo",A587="Composição Auxiliar"),J587,"")</f>
        <v/>
      </c>
      <c r="N587" s="81" t="str">
        <f aca="false">IF(ISNUMBER(SEARCH("COM ENCARGOS COMPLEMENTARES",D587)),J587,"")</f>
        <v/>
      </c>
      <c r="O587" s="81" t="str">
        <f aca="false">IF(N587&lt;&gt;"","",M587)</f>
        <v/>
      </c>
      <c r="P587" s="82" t="str">
        <f aca="false">IF(A587="Composição",A586,"")</f>
        <v/>
      </c>
      <c r="Q587" s="81" t="str">
        <f aca="false">IF(P587&lt;&gt;"",SUMIF(L587:L676,L587,N587:N676),"")</f>
        <v/>
      </c>
      <c r="R587" s="81" t="str">
        <f aca="false">IF(P587&lt;&gt;"",SUMIF(L587:L676,L587,O587:O676),"")</f>
        <v/>
      </c>
    </row>
    <row r="588" customFormat="false" ht="14.25" hidden="false" customHeight="true" outlineLevel="0" collapsed="false">
      <c r="A588" s="102"/>
      <c r="B588" s="102"/>
      <c r="C588" s="102"/>
      <c r="D588" s="102"/>
      <c r="E588" s="102"/>
      <c r="F588" s="103"/>
      <c r="G588" s="102"/>
      <c r="H588" s="104" t="s">
        <v>684</v>
      </c>
      <c r="I588" s="104"/>
      <c r="J588" s="103" t="n">
        <f aca="false">TRUNC(SUMIF(L:L,$L588,M:M)*(1+$J$9),2)</f>
        <v>377.06</v>
      </c>
      <c r="L588" s="63" t="n">
        <f aca="false">IF(AND(A589&lt;&gt;"",A588=""),L587+1,L587)</f>
        <v>45</v>
      </c>
      <c r="M588" s="80" t="str">
        <f aca="false">IF(OR(A588="Insumo",A588="Composição Auxiliar"),J588,"")</f>
        <v/>
      </c>
      <c r="N588" s="81" t="str">
        <f aca="false">IF(ISNUMBER(SEARCH("COM ENCARGOS COMPLEMENTARES",D588)),J588,"")</f>
        <v/>
      </c>
      <c r="O588" s="81" t="str">
        <f aca="false">IF(N588&lt;&gt;"","",M588)</f>
        <v/>
      </c>
      <c r="P588" s="82" t="str">
        <f aca="false">IF(A588="Composição",A587,"")</f>
        <v/>
      </c>
      <c r="Q588" s="81" t="str">
        <f aca="false">IF(P588&lt;&gt;"",SUMIF(L588:L677,L588,N588:N677),"")</f>
        <v/>
      </c>
      <c r="R588" s="81" t="str">
        <f aca="false">IF(P588&lt;&gt;"",SUMIF(L588:L677,L588,O588:O677),"")</f>
        <v/>
      </c>
    </row>
    <row r="589" customFormat="false" ht="15" hidden="false" customHeight="false" outlineLevel="0" collapsed="false">
      <c r="A589" s="105"/>
      <c r="B589" s="105"/>
      <c r="C589" s="105"/>
      <c r="D589" s="105"/>
      <c r="E589" s="105"/>
      <c r="F589" s="105"/>
      <c r="G589" s="105" t="s">
        <v>685</v>
      </c>
      <c r="H589" s="106" t="s">
        <v>1052</v>
      </c>
      <c r="I589" s="105" t="s">
        <v>687</v>
      </c>
      <c r="J589" s="107" t="n">
        <f aca="false">TRUNC(J588*H589,2)</f>
        <v>2073.83</v>
      </c>
      <c r="L589" s="63" t="n">
        <f aca="false">IF(AND(A590&lt;&gt;"",A589=""),L588+1,L588)</f>
        <v>45</v>
      </c>
      <c r="M589" s="80" t="str">
        <f aca="false">IF(OR(A589="Insumo",A589="Composição Auxiliar"),J589,"")</f>
        <v/>
      </c>
      <c r="N589" s="81" t="str">
        <f aca="false">IF(ISNUMBER(SEARCH("COM ENCARGOS COMPLEMENTARES",D589)),J589,"")</f>
        <v/>
      </c>
      <c r="O589" s="81" t="str">
        <f aca="false">IF(N589&lt;&gt;"","",M589)</f>
        <v/>
      </c>
      <c r="P589" s="82" t="str">
        <f aca="false">IF(A589="Composição",A588,"")</f>
        <v/>
      </c>
      <c r="Q589" s="81" t="str">
        <f aca="false">IF(P589&lt;&gt;"",SUMIF(L589:L678,L589,N589:N678),"")</f>
        <v/>
      </c>
      <c r="R589" s="81" t="str">
        <f aca="false">IF(P589&lt;&gt;"",SUMIF(L589:L678,L589,O589:O678),"")</f>
        <v/>
      </c>
    </row>
    <row r="590" customFormat="false" ht="15" hidden="false" customHeight="false" outlineLevel="0" collapsed="false">
      <c r="A590" s="108"/>
      <c r="B590" s="108"/>
      <c r="C590" s="108"/>
      <c r="D590" s="108"/>
      <c r="E590" s="108"/>
      <c r="F590" s="108"/>
      <c r="G590" s="108"/>
      <c r="H590" s="108"/>
      <c r="I590" s="108"/>
      <c r="J590" s="108"/>
      <c r="L590" s="63" t="n">
        <f aca="false">IF(AND(A591&lt;&gt;"",A590=""),L589+1,L589)</f>
        <v>46</v>
      </c>
      <c r="M590" s="80" t="str">
        <f aca="false">IF(OR(A590="Insumo",A590="Composição Auxiliar"),J590,"")</f>
        <v/>
      </c>
      <c r="N590" s="81" t="str">
        <f aca="false">IF(ISNUMBER(SEARCH("COM ENCARGOS COMPLEMENTARES",D590)),J590,"")</f>
        <v/>
      </c>
      <c r="O590" s="81" t="str">
        <f aca="false">IF(N590&lt;&gt;"","",M590)</f>
        <v/>
      </c>
      <c r="P590" s="82" t="str">
        <f aca="false">IF(A590="Composição",A589,"")</f>
        <v/>
      </c>
      <c r="Q590" s="81" t="str">
        <f aca="false">IF(P590&lt;&gt;"",SUMIF(L590:L679,L590,N590:N679),"")</f>
        <v/>
      </c>
      <c r="R590" s="81" t="str">
        <f aca="false">IF(P590&lt;&gt;"",SUMIF(L590:L679,L590,O590:O679),"")</f>
        <v/>
      </c>
    </row>
    <row r="591" customFormat="false" ht="15" hidden="false" customHeight="true" outlineLevel="0" collapsed="false">
      <c r="A591" s="83" t="s">
        <v>146</v>
      </c>
      <c r="B591" s="84" t="s">
        <v>655</v>
      </c>
      <c r="C591" s="83" t="s">
        <v>656</v>
      </c>
      <c r="D591" s="83" t="s">
        <v>657</v>
      </c>
      <c r="E591" s="83" t="s">
        <v>658</v>
      </c>
      <c r="F591" s="83"/>
      <c r="G591" s="85" t="s">
        <v>659</v>
      </c>
      <c r="H591" s="84" t="s">
        <v>660</v>
      </c>
      <c r="I591" s="84" t="s">
        <v>661</v>
      </c>
      <c r="J591" s="84" t="s">
        <v>662</v>
      </c>
      <c r="L591" s="63" t="n">
        <f aca="false">IF(AND(A592&lt;&gt;"",A591=""),L590+1,L590)</f>
        <v>46</v>
      </c>
      <c r="M591" s="80" t="str">
        <f aca="false">IF(OR(A591="Insumo",A591="Composição Auxiliar"),J591,"")</f>
        <v/>
      </c>
      <c r="N591" s="81" t="str">
        <f aca="false">IF(ISNUMBER(SEARCH("COM ENCARGOS COMPLEMENTARES",D591)),J591,"")</f>
        <v/>
      </c>
      <c r="O591" s="81" t="str">
        <f aca="false">IF(N591&lt;&gt;"","",M591)</f>
        <v/>
      </c>
      <c r="P591" s="82" t="str">
        <f aca="false">IF(A591="Composição",A590,"")</f>
        <v/>
      </c>
      <c r="Q591" s="81" t="str">
        <f aca="false">IF(P591&lt;&gt;"",SUMIF(L591:L680,L591,N591:N680),"")</f>
        <v/>
      </c>
      <c r="R591" s="81" t="str">
        <f aca="false">IF(P591&lt;&gt;"",SUMIF(L591:L680,L591,O591:O680),"")</f>
        <v/>
      </c>
    </row>
    <row r="592" customFormat="false" ht="25.5" hidden="false" customHeight="true" outlineLevel="0" collapsed="false">
      <c r="A592" s="86" t="s">
        <v>663</v>
      </c>
      <c r="B592" s="87" t="s">
        <v>91</v>
      </c>
      <c r="C592" s="86" t="s">
        <v>716</v>
      </c>
      <c r="D592" s="86" t="s">
        <v>882</v>
      </c>
      <c r="E592" s="86" t="s">
        <v>871</v>
      </c>
      <c r="F592" s="86"/>
      <c r="G592" s="88" t="s">
        <v>676</v>
      </c>
      <c r="H592" s="89" t="n">
        <v>1</v>
      </c>
      <c r="I592" s="90" t="n">
        <f aca="false">SUMIF(L:L,$L592,M:M)</f>
        <v>81.14</v>
      </c>
      <c r="J592" s="90" t="n">
        <f aca="false">TRUNC(H592*I592,2)</f>
        <v>81.14</v>
      </c>
      <c r="L592" s="63" t="n">
        <f aca="false">IF(AND(A593&lt;&gt;"",A592=""),L591+1,L591)</f>
        <v>46</v>
      </c>
      <c r="M592" s="80" t="str">
        <f aca="false">IF(OR(A592="Insumo",A592="Composição Auxiliar"),J592,"")</f>
        <v/>
      </c>
      <c r="N592" s="81" t="str">
        <f aca="false">IF(ISNUMBER(SEARCH("COM ENCARGOS COMPLEMENTARES",D592)),J592,"")</f>
        <v/>
      </c>
      <c r="O592" s="81" t="str">
        <f aca="false">IF(N592&lt;&gt;"","",M592)</f>
        <v/>
      </c>
      <c r="P592" s="82" t="str">
        <f aca="false">IF(A592="Composição",A591,"")</f>
        <v> 4.3.3 </v>
      </c>
      <c r="Q592" s="81" t="n">
        <f aca="false">IF(P592&lt;&gt;"",SUMIF(L592:L681,L592,N592:N681),"")</f>
        <v>15.14</v>
      </c>
      <c r="R592" s="81" t="n">
        <f aca="false">IF(P592&lt;&gt;"",SUMIF(L592:L681,L592,O592:O681),"")</f>
        <v>66</v>
      </c>
    </row>
    <row r="593" customFormat="false" ht="25.5" hidden="false" customHeight="true" outlineLevel="0" collapsed="false">
      <c r="A593" s="91" t="s">
        <v>668</v>
      </c>
      <c r="B593" s="92" t="s">
        <v>677</v>
      </c>
      <c r="C593" s="91" t="s">
        <v>664</v>
      </c>
      <c r="D593" s="91" t="s">
        <v>678</v>
      </c>
      <c r="E593" s="91" t="s">
        <v>671</v>
      </c>
      <c r="F593" s="91"/>
      <c r="G593" s="93" t="s">
        <v>672</v>
      </c>
      <c r="H593" s="94" t="n">
        <v>0.8</v>
      </c>
      <c r="I593" s="95" t="n">
        <f aca="false">SUMIFS('ANALÍTICA AUXILIARES'!J:J,'ANALÍTICA AUXILIARES'!A:A,"Composição",'ANALÍTICA AUXILIARES'!B:B,$B593)</f>
        <v>18.93</v>
      </c>
      <c r="J593" s="95" t="n">
        <f aca="false">TRUNC(H593*I593,2)</f>
        <v>15.14</v>
      </c>
      <c r="L593" s="63" t="n">
        <f aca="false">IF(AND(A594&lt;&gt;"",A593=""),L592+1,L592)</f>
        <v>46</v>
      </c>
      <c r="M593" s="80" t="n">
        <f aca="false">IF(OR(A593="Insumo",A593="Composição Auxiliar"),J593,"")</f>
        <v>15.14</v>
      </c>
      <c r="N593" s="81" t="n">
        <f aca="false">IF(ISNUMBER(SEARCH("COM ENCARGOS COMPLEMENTARES",D593)),J593,"")</f>
        <v>15.14</v>
      </c>
      <c r="O593" s="81" t="str">
        <f aca="false">IF(N593&lt;&gt;"","",M593)</f>
        <v/>
      </c>
      <c r="P593" s="82" t="str">
        <f aca="false">IF(A593="Composição",A592,"")</f>
        <v/>
      </c>
      <c r="Q593" s="81" t="str">
        <f aca="false">IF(P593&lt;&gt;"",SUMIF(L593:L682,L593,N593:N682),"")</f>
        <v/>
      </c>
      <c r="R593" s="81" t="str">
        <f aca="false">IF(P593&lt;&gt;"",SUMIF(L593:L682,L593,O593:O682),"")</f>
        <v/>
      </c>
    </row>
    <row r="594" customFormat="false" ht="25.5" hidden="false" customHeight="false" outlineLevel="0" collapsed="false">
      <c r="A594" s="96" t="s">
        <v>679</v>
      </c>
      <c r="B594" s="97" t="s">
        <v>883</v>
      </c>
      <c r="C594" s="96" t="str">
        <f aca="false">VLOOKUP(B594,INSUMOS!$A:$I,2,0)</f>
        <v>Próprio</v>
      </c>
      <c r="D594" s="96" t="str">
        <f aca="false">VLOOKUP(B594,INSUMOS!$A:$I,3,0)</f>
        <v>CAÇAMBA (5 M³) PARA TRANSPORTE DE ENTULHO</v>
      </c>
      <c r="E594" s="98" t="str">
        <f aca="false">VLOOKUP(B594,INSUMOS!$A:$I,4,0)</f>
        <v>Aluguel</v>
      </c>
      <c r="F594" s="98"/>
      <c r="G594" s="99" t="str">
        <f aca="false">VLOOKUP(B594,INSUMOS!$A:$I,5,0)</f>
        <v>UN</v>
      </c>
      <c r="H594" s="100" t="n">
        <v>0.2</v>
      </c>
      <c r="I594" s="101" t="n">
        <f aca="false">VLOOKUP(B594,INSUMOS!$A:$I,8,0)</f>
        <v>330</v>
      </c>
      <c r="J594" s="101" t="n">
        <f aca="false">TRUNC(H594*I594,2)</f>
        <v>66</v>
      </c>
      <c r="L594" s="63" t="n">
        <f aca="false">IF(AND(A595&lt;&gt;"",A594=""),L593+1,L593)</f>
        <v>46</v>
      </c>
      <c r="M594" s="80" t="n">
        <f aca="false">IF(OR(A594="Insumo",A594="Composição Auxiliar"),J594,"")</f>
        <v>66</v>
      </c>
      <c r="N594" s="81" t="str">
        <f aca="false">IF(ISNUMBER(SEARCH("COM ENCARGOS COMPLEMENTARES",D594)),J594,"")</f>
        <v/>
      </c>
      <c r="O594" s="81" t="n">
        <f aca="false">IF(N594&lt;&gt;"","",M594)</f>
        <v>66</v>
      </c>
      <c r="P594" s="82" t="str">
        <f aca="false">IF(A594="Composição",A593,"")</f>
        <v/>
      </c>
      <c r="Q594" s="81" t="str">
        <f aca="false">IF(P594&lt;&gt;"",SUMIF(L594:L683,L594,N594:N683),"")</f>
        <v/>
      </c>
      <c r="R594" s="81" t="str">
        <f aca="false">IF(P594&lt;&gt;"",SUMIF(L594:L683,L594,O594:O683),"")</f>
        <v/>
      </c>
    </row>
    <row r="595" customFormat="false" ht="14.25" hidden="false" customHeight="false" outlineLevel="0" collapsed="false">
      <c r="A595" s="102"/>
      <c r="B595" s="102"/>
      <c r="C595" s="102"/>
      <c r="D595" s="102"/>
      <c r="E595" s="102"/>
      <c r="F595" s="103"/>
      <c r="G595" s="102"/>
      <c r="H595" s="103"/>
      <c r="I595" s="102"/>
      <c r="J595" s="103"/>
      <c r="L595" s="63" t="n">
        <f aca="false">IF(AND(A596&lt;&gt;"",A595=""),L594+1,L594)</f>
        <v>46</v>
      </c>
      <c r="M595" s="80" t="str">
        <f aca="false">IF(OR(A595="Insumo",A595="Composição Auxiliar"),J595,"")</f>
        <v/>
      </c>
      <c r="N595" s="81" t="str">
        <f aca="false">IF(ISNUMBER(SEARCH("COM ENCARGOS COMPLEMENTARES",D595)),J595,"")</f>
        <v/>
      </c>
      <c r="O595" s="81" t="str">
        <f aca="false">IF(N595&lt;&gt;"","",M595)</f>
        <v/>
      </c>
      <c r="P595" s="82" t="str">
        <f aca="false">IF(A595="Composição",A594,"")</f>
        <v/>
      </c>
      <c r="Q595" s="81" t="str">
        <f aca="false">IF(P595&lt;&gt;"",SUMIF(L595:L684,L595,N595:N684),"")</f>
        <v/>
      </c>
      <c r="R595" s="81" t="str">
        <f aca="false">IF(P595&lt;&gt;"",SUMIF(L595:L684,L595,O595:O684),"")</f>
        <v/>
      </c>
    </row>
    <row r="596" customFormat="false" ht="14.25" hidden="false" customHeight="true" outlineLevel="0" collapsed="false">
      <c r="A596" s="102"/>
      <c r="B596" s="102"/>
      <c r="C596" s="102"/>
      <c r="D596" s="102"/>
      <c r="E596" s="102"/>
      <c r="F596" s="103"/>
      <c r="G596" s="102"/>
      <c r="H596" s="104" t="s">
        <v>684</v>
      </c>
      <c r="I596" s="104"/>
      <c r="J596" s="103" t="n">
        <f aca="false">TRUNC(SUMIF(L:L,$L596,M:M)*(1+$J$9),2)</f>
        <v>105.31</v>
      </c>
      <c r="L596" s="63" t="n">
        <f aca="false">IF(AND(A597&lt;&gt;"",A596=""),L595+1,L595)</f>
        <v>46</v>
      </c>
      <c r="M596" s="80" t="str">
        <f aca="false">IF(OR(A596="Insumo",A596="Composição Auxiliar"),J596,"")</f>
        <v/>
      </c>
      <c r="N596" s="81" t="str">
        <f aca="false">IF(ISNUMBER(SEARCH("COM ENCARGOS COMPLEMENTARES",D596)),J596,"")</f>
        <v/>
      </c>
      <c r="O596" s="81" t="str">
        <f aca="false">IF(N596&lt;&gt;"","",M596)</f>
        <v/>
      </c>
      <c r="P596" s="82" t="str">
        <f aca="false">IF(A596="Composição",A595,"")</f>
        <v/>
      </c>
      <c r="Q596" s="81" t="str">
        <f aca="false">IF(P596&lt;&gt;"",SUMIF(L596:L685,L596,N596:N685),"")</f>
        <v/>
      </c>
      <c r="R596" s="81" t="str">
        <f aca="false">IF(P596&lt;&gt;"",SUMIF(L596:L685,L596,O596:O685),"")</f>
        <v/>
      </c>
    </row>
    <row r="597" customFormat="false" ht="15" hidden="false" customHeight="false" outlineLevel="0" collapsed="false">
      <c r="A597" s="105"/>
      <c r="B597" s="105"/>
      <c r="C597" s="105"/>
      <c r="D597" s="105"/>
      <c r="E597" s="105"/>
      <c r="F597" s="105"/>
      <c r="G597" s="105" t="s">
        <v>685</v>
      </c>
      <c r="H597" s="106" t="s">
        <v>1053</v>
      </c>
      <c r="I597" s="105" t="s">
        <v>687</v>
      </c>
      <c r="J597" s="107" t="n">
        <f aca="false">TRUNC(J596*H597,2)</f>
        <v>5133.86</v>
      </c>
      <c r="L597" s="63" t="n">
        <f aca="false">IF(AND(A598&lt;&gt;"",A597=""),L596+1,L596)</f>
        <v>46</v>
      </c>
      <c r="M597" s="80" t="str">
        <f aca="false">IF(OR(A597="Insumo",A597="Composição Auxiliar"),J597,"")</f>
        <v/>
      </c>
      <c r="N597" s="81" t="str">
        <f aca="false">IF(ISNUMBER(SEARCH("COM ENCARGOS COMPLEMENTARES",D597)),J597,"")</f>
        <v/>
      </c>
      <c r="O597" s="81" t="str">
        <f aca="false">IF(N597&lt;&gt;"","",M597)</f>
        <v/>
      </c>
      <c r="P597" s="82" t="str">
        <f aca="false">IF(A597="Composição",A596,"")</f>
        <v/>
      </c>
      <c r="Q597" s="81" t="str">
        <f aca="false">IF(P597&lt;&gt;"",SUMIF(L597:L686,L597,N597:N686),"")</f>
        <v/>
      </c>
      <c r="R597" s="81" t="str">
        <f aca="false">IF(P597&lt;&gt;"",SUMIF(L597:L686,L597,O597:O686),"")</f>
        <v/>
      </c>
    </row>
    <row r="598" customFormat="false" ht="15" hidden="false" customHeight="false" outlineLevel="0" collapsed="false">
      <c r="A598" s="108"/>
      <c r="B598" s="108"/>
      <c r="C598" s="108"/>
      <c r="D598" s="108"/>
      <c r="E598" s="108"/>
      <c r="F598" s="108"/>
      <c r="G598" s="108"/>
      <c r="H598" s="108"/>
      <c r="I598" s="108"/>
      <c r="J598" s="108"/>
      <c r="L598" s="63" t="n">
        <f aca="false">IF(AND(A599&lt;&gt;"",A598=""),L597+1,L597)</f>
        <v>47</v>
      </c>
      <c r="M598" s="80" t="str">
        <f aca="false">IF(OR(A598="Insumo",A598="Composição Auxiliar"),J598,"")</f>
        <v/>
      </c>
      <c r="N598" s="81" t="str">
        <f aca="false">IF(ISNUMBER(SEARCH("COM ENCARGOS COMPLEMENTARES",D598)),J598,"")</f>
        <v/>
      </c>
      <c r="O598" s="81" t="str">
        <f aca="false">IF(N598&lt;&gt;"","",M598)</f>
        <v/>
      </c>
      <c r="P598" s="82" t="str">
        <f aca="false">IF(A598="Composição",A597,"")</f>
        <v/>
      </c>
      <c r="Q598" s="81" t="str">
        <f aca="false">IF(P598&lt;&gt;"",SUMIF(L598:L687,L598,N598:N687),"")</f>
        <v/>
      </c>
      <c r="R598" s="81" t="str">
        <f aca="false">IF(P598&lt;&gt;"",SUMIF(L598:L687,L598,O598:O687),"")</f>
        <v/>
      </c>
    </row>
    <row r="599" customFormat="false" ht="14.25" hidden="false" customHeight="false" outlineLevel="0" collapsed="false">
      <c r="A599" s="76" t="s">
        <v>147</v>
      </c>
      <c r="B599" s="76"/>
      <c r="C599" s="76"/>
      <c r="D599" s="76" t="s">
        <v>148</v>
      </c>
      <c r="E599" s="76"/>
      <c r="F599" s="76"/>
      <c r="G599" s="76"/>
      <c r="H599" s="77"/>
      <c r="I599" s="76"/>
      <c r="J599" s="78"/>
      <c r="L599" s="63" t="n">
        <f aca="false">IF(AND(A600&lt;&gt;"",A599=""),L598+1,L598)</f>
        <v>47</v>
      </c>
      <c r="M599" s="80" t="str">
        <f aca="false">IF(OR(A599="Insumo",A599="Composição Auxiliar"),J599,"")</f>
        <v/>
      </c>
      <c r="N599" s="81" t="str">
        <f aca="false">IF(ISNUMBER(SEARCH("COM ENCARGOS COMPLEMENTARES",D599)),J599,"")</f>
        <v/>
      </c>
      <c r="O599" s="81" t="str">
        <f aca="false">IF(N599&lt;&gt;"","",M599)</f>
        <v/>
      </c>
      <c r="P599" s="82" t="str">
        <f aca="false">IF(A599="Composição",A598,"")</f>
        <v/>
      </c>
      <c r="Q599" s="81" t="str">
        <f aca="false">IF(P599&lt;&gt;"",SUMIF(L599:L688,L599,N599:N688),"")</f>
        <v/>
      </c>
      <c r="R599" s="81" t="str">
        <f aca="false">IF(P599&lt;&gt;"",SUMIF(L599:L688,L599,O599:O688),"")</f>
        <v/>
      </c>
    </row>
    <row r="600" customFormat="false" ht="15" hidden="false" customHeight="true" outlineLevel="0" collapsed="false">
      <c r="A600" s="83" t="s">
        <v>149</v>
      </c>
      <c r="B600" s="84" t="s">
        <v>655</v>
      </c>
      <c r="C600" s="83" t="s">
        <v>656</v>
      </c>
      <c r="D600" s="83" t="s">
        <v>657</v>
      </c>
      <c r="E600" s="83" t="s">
        <v>658</v>
      </c>
      <c r="F600" s="83"/>
      <c r="G600" s="85" t="s">
        <v>659</v>
      </c>
      <c r="H600" s="84" t="s">
        <v>660</v>
      </c>
      <c r="I600" s="84" t="s">
        <v>661</v>
      </c>
      <c r="J600" s="84" t="s">
        <v>662</v>
      </c>
      <c r="L600" s="63" t="n">
        <f aca="false">IF(AND(A601&lt;&gt;"",A600=""),L599+1,L599)</f>
        <v>47</v>
      </c>
      <c r="M600" s="80" t="str">
        <f aca="false">IF(OR(A600="Insumo",A600="Composição Auxiliar"),J600,"")</f>
        <v/>
      </c>
      <c r="N600" s="81" t="str">
        <f aca="false">IF(ISNUMBER(SEARCH("COM ENCARGOS COMPLEMENTARES",D600)),J600,"")</f>
        <v/>
      </c>
      <c r="O600" s="81" t="str">
        <f aca="false">IF(N600&lt;&gt;"","",M600)</f>
        <v/>
      </c>
      <c r="P600" s="82" t="str">
        <f aca="false">IF(A600="Composição",A599,"")</f>
        <v/>
      </c>
      <c r="Q600" s="81" t="str">
        <f aca="false">IF(P600&lt;&gt;"",SUMIF(L600:L689,L600,N600:N689),"")</f>
        <v/>
      </c>
      <c r="R600" s="81" t="str">
        <f aca="false">IF(P600&lt;&gt;"",SUMIF(L600:L689,L600,O600:O689),"")</f>
        <v/>
      </c>
    </row>
    <row r="601" customFormat="false" ht="38.25" hidden="false" customHeight="true" outlineLevel="0" collapsed="false">
      <c r="A601" s="86" t="s">
        <v>663</v>
      </c>
      <c r="B601" s="87" t="s">
        <v>150</v>
      </c>
      <c r="C601" s="86" t="s">
        <v>664</v>
      </c>
      <c r="D601" s="86" t="s">
        <v>1054</v>
      </c>
      <c r="E601" s="86" t="s">
        <v>675</v>
      </c>
      <c r="F601" s="86"/>
      <c r="G601" s="88" t="s">
        <v>729</v>
      </c>
      <c r="H601" s="89" t="n">
        <v>1</v>
      </c>
      <c r="I601" s="90" t="n">
        <f aca="false">SUMIF(L:L,$L601,M:M)</f>
        <v>85.09</v>
      </c>
      <c r="J601" s="90" t="n">
        <f aca="false">TRUNC(H601*I601,2)</f>
        <v>85.09</v>
      </c>
      <c r="L601" s="63" t="n">
        <f aca="false">IF(AND(A602&lt;&gt;"",A601=""),L600+1,L600)</f>
        <v>47</v>
      </c>
      <c r="M601" s="80" t="str">
        <f aca="false">IF(OR(A601="Insumo",A601="Composição Auxiliar"),J601,"")</f>
        <v/>
      </c>
      <c r="N601" s="81" t="str">
        <f aca="false">IF(ISNUMBER(SEARCH("COM ENCARGOS COMPLEMENTARES",D601)),J601,"")</f>
        <v/>
      </c>
      <c r="O601" s="81" t="str">
        <f aca="false">IF(N601&lt;&gt;"","",M601)</f>
        <v/>
      </c>
      <c r="P601" s="82" t="str">
        <f aca="false">IF(A601="Composição",A600,"")</f>
        <v> 4.4.1 </v>
      </c>
      <c r="Q601" s="81" t="n">
        <f aca="false">IF(P601&lt;&gt;"",SUMIF(L601:L690,L601,N601:N690),"")</f>
        <v>26.83</v>
      </c>
      <c r="R601" s="81" t="n">
        <f aca="false">IF(P601&lt;&gt;"",SUMIF(L601:L690,L601,O601:O690),"")</f>
        <v>58.26</v>
      </c>
    </row>
    <row r="602" customFormat="false" ht="25.5" hidden="false" customHeight="true" outlineLevel="0" collapsed="false">
      <c r="A602" s="91" t="s">
        <v>668</v>
      </c>
      <c r="B602" s="92" t="s">
        <v>920</v>
      </c>
      <c r="C602" s="91" t="s">
        <v>664</v>
      </c>
      <c r="D602" s="91" t="s">
        <v>921</v>
      </c>
      <c r="E602" s="91" t="s">
        <v>671</v>
      </c>
      <c r="F602" s="91"/>
      <c r="G602" s="93" t="s">
        <v>672</v>
      </c>
      <c r="H602" s="94" t="n">
        <v>0.0051</v>
      </c>
      <c r="I602" s="95" t="n">
        <f aca="false">SUMIFS('ANALÍTICA AUXILIARES'!J:J,'ANALÍTICA AUXILIARES'!A:A,"Composição",'ANALÍTICA AUXILIARES'!B:B,$B602)</f>
        <v>128.9</v>
      </c>
      <c r="J602" s="95" t="n">
        <f aca="false">TRUNC(H602*I602,2)</f>
        <v>0.65</v>
      </c>
      <c r="L602" s="63" t="n">
        <f aca="false">IF(AND(A603&lt;&gt;"",A602=""),L601+1,L601)</f>
        <v>47</v>
      </c>
      <c r="M602" s="80" t="n">
        <f aca="false">IF(OR(A602="Insumo",A602="Composição Auxiliar"),J602,"")</f>
        <v>0.65</v>
      </c>
      <c r="N602" s="81" t="n">
        <f aca="false">IF(ISNUMBER(SEARCH("COM ENCARGOS COMPLEMENTARES",D602)),J602,"")</f>
        <v>0.65</v>
      </c>
      <c r="O602" s="81" t="str">
        <f aca="false">IF(N602&lt;&gt;"","",M602)</f>
        <v/>
      </c>
      <c r="P602" s="82" t="str">
        <f aca="false">IF(A602="Composição",A601,"")</f>
        <v/>
      </c>
      <c r="Q602" s="81" t="str">
        <f aca="false">IF(P602&lt;&gt;"",SUMIF(L602:L691,L602,N602:N691),"")</f>
        <v/>
      </c>
      <c r="R602" s="81" t="str">
        <f aca="false">IF(P602&lt;&gt;"",SUMIF(L602:L691,L602,O602:O691),"")</f>
        <v/>
      </c>
    </row>
    <row r="603" customFormat="false" ht="51" hidden="false" customHeight="true" outlineLevel="0" collapsed="false">
      <c r="A603" s="91" t="s">
        <v>668</v>
      </c>
      <c r="B603" s="92" t="s">
        <v>918</v>
      </c>
      <c r="C603" s="91" t="s">
        <v>664</v>
      </c>
      <c r="D603" s="91" t="s">
        <v>919</v>
      </c>
      <c r="E603" s="91" t="s">
        <v>691</v>
      </c>
      <c r="F603" s="91"/>
      <c r="G603" s="93" t="s">
        <v>699</v>
      </c>
      <c r="H603" s="94" t="n">
        <v>0.049</v>
      </c>
      <c r="I603" s="95" t="n">
        <f aca="false">SUMIFS('ANALÍTICA AUXILIARES'!J:J,'ANALÍTICA AUXILIARES'!A:A,"Composição",'ANALÍTICA AUXILIARES'!B:B,$B603)</f>
        <v>161.09</v>
      </c>
      <c r="J603" s="95" t="n">
        <f aca="false">TRUNC(H603*I603,2)</f>
        <v>7.89</v>
      </c>
      <c r="L603" s="63" t="n">
        <f aca="false">IF(AND(A604&lt;&gt;"",A603=""),L602+1,L602)</f>
        <v>47</v>
      </c>
      <c r="M603" s="80" t="n">
        <f aca="false">IF(OR(A603="Insumo",A603="Composição Auxiliar"),J603,"")</f>
        <v>7.89</v>
      </c>
      <c r="N603" s="81" t="str">
        <f aca="false">IF(ISNUMBER(SEARCH("COM ENCARGOS COMPLEMENTARES",D603)),J603,"")</f>
        <v/>
      </c>
      <c r="O603" s="81" t="n">
        <f aca="false">IF(N603&lt;&gt;"","",M603)</f>
        <v>7.89</v>
      </c>
      <c r="P603" s="82" t="str">
        <f aca="false">IF(A603="Composição",A602,"")</f>
        <v/>
      </c>
      <c r="Q603" s="81" t="str">
        <f aca="false">IF(P603&lt;&gt;"",SUMIF(L603:L692,L603,N603:N692),"")</f>
        <v/>
      </c>
      <c r="R603" s="81" t="str">
        <f aca="false">IF(P603&lt;&gt;"",SUMIF(L603:L692,L603,O603:O692),"")</f>
        <v/>
      </c>
    </row>
    <row r="604" customFormat="false" ht="25.5" hidden="false" customHeight="true" outlineLevel="0" collapsed="false">
      <c r="A604" s="91" t="s">
        <v>668</v>
      </c>
      <c r="B604" s="92" t="s">
        <v>1055</v>
      </c>
      <c r="C604" s="91" t="s">
        <v>664</v>
      </c>
      <c r="D604" s="91" t="s">
        <v>1056</v>
      </c>
      <c r="E604" s="91" t="s">
        <v>675</v>
      </c>
      <c r="F604" s="91"/>
      <c r="G604" s="93" t="s">
        <v>925</v>
      </c>
      <c r="H604" s="94" t="n">
        <v>0.8491</v>
      </c>
      <c r="I604" s="95" t="n">
        <f aca="false">SUMIFS('ANALÍTICA AUXILIARES'!J:J,'ANALÍTICA AUXILIARES'!A:A,"Composição",'ANALÍTICA AUXILIARES'!B:B,$B604)</f>
        <v>10.17</v>
      </c>
      <c r="J604" s="95" t="n">
        <f aca="false">TRUNC(H604*I604,2)</f>
        <v>8.63</v>
      </c>
      <c r="L604" s="63" t="n">
        <f aca="false">IF(AND(A605&lt;&gt;"",A604=""),L603+1,L603)</f>
        <v>47</v>
      </c>
      <c r="M604" s="80" t="n">
        <f aca="false">IF(OR(A604="Insumo",A604="Composição Auxiliar"),J604,"")</f>
        <v>8.63</v>
      </c>
      <c r="N604" s="81" t="str">
        <f aca="false">IF(ISNUMBER(SEARCH("COM ENCARGOS COMPLEMENTARES",D604)),J604,"")</f>
        <v/>
      </c>
      <c r="O604" s="81" t="n">
        <f aca="false">IF(N604&lt;&gt;"","",M604)</f>
        <v>8.63</v>
      </c>
      <c r="P604" s="82" t="str">
        <f aca="false">IF(A604="Composição",A603,"")</f>
        <v/>
      </c>
      <c r="Q604" s="81" t="str">
        <f aca="false">IF(P604&lt;&gt;"",SUMIF(L604:L693,L604,N604:N693),"")</f>
        <v/>
      </c>
      <c r="R604" s="81" t="str">
        <f aca="false">IF(P604&lt;&gt;"",SUMIF(L604:L693,L604,O604:O693),"")</f>
        <v/>
      </c>
    </row>
    <row r="605" customFormat="false" ht="25.5" hidden="false" customHeight="true" outlineLevel="0" collapsed="false">
      <c r="A605" s="91" t="s">
        <v>668</v>
      </c>
      <c r="B605" s="92" t="s">
        <v>915</v>
      </c>
      <c r="C605" s="91" t="s">
        <v>664</v>
      </c>
      <c r="D605" s="91" t="s">
        <v>916</v>
      </c>
      <c r="E605" s="91" t="s">
        <v>871</v>
      </c>
      <c r="F605" s="91"/>
      <c r="G605" s="93" t="s">
        <v>917</v>
      </c>
      <c r="H605" s="94" t="n">
        <v>0.0205</v>
      </c>
      <c r="I605" s="95" t="n">
        <f aca="false">SUMIFS('ANALÍTICA AUXILIARES'!J:J,'ANALÍTICA AUXILIARES'!A:A,"Composição",'ANALÍTICA AUXILIARES'!B:B,$B605)</f>
        <v>2.86</v>
      </c>
      <c r="J605" s="95" t="n">
        <f aca="false">TRUNC(H605*I605,2)</f>
        <v>0.05</v>
      </c>
      <c r="L605" s="63" t="n">
        <f aca="false">IF(AND(A606&lt;&gt;"",A605=""),L604+1,L604)</f>
        <v>47</v>
      </c>
      <c r="M605" s="80" t="n">
        <f aca="false">IF(OR(A605="Insumo",A605="Composição Auxiliar"),J605,"")</f>
        <v>0.05</v>
      </c>
      <c r="N605" s="81" t="str">
        <f aca="false">IF(ISNUMBER(SEARCH("COM ENCARGOS COMPLEMENTARES",D605)),J605,"")</f>
        <v/>
      </c>
      <c r="O605" s="81" t="n">
        <f aca="false">IF(N605&lt;&gt;"","",M605)</f>
        <v>0.05</v>
      </c>
      <c r="P605" s="82" t="str">
        <f aca="false">IF(A605="Composição",A604,"")</f>
        <v/>
      </c>
      <c r="Q605" s="81" t="str">
        <f aca="false">IF(P605&lt;&gt;"",SUMIF(L605:L694,L605,N605:N694),"")</f>
        <v/>
      </c>
      <c r="R605" s="81" t="str">
        <f aca="false">IF(P605&lt;&gt;"",SUMIF(L605:L694,L605,O605:O694),"")</f>
        <v/>
      </c>
    </row>
    <row r="606" customFormat="false" ht="51" hidden="false" customHeight="true" outlineLevel="0" collapsed="false">
      <c r="A606" s="91" t="s">
        <v>668</v>
      </c>
      <c r="B606" s="92" t="s">
        <v>911</v>
      </c>
      <c r="C606" s="91" t="s">
        <v>664</v>
      </c>
      <c r="D606" s="91" t="s">
        <v>912</v>
      </c>
      <c r="E606" s="91" t="s">
        <v>691</v>
      </c>
      <c r="F606" s="91"/>
      <c r="G606" s="93" t="s">
        <v>692</v>
      </c>
      <c r="H606" s="94" t="n">
        <v>0.0274</v>
      </c>
      <c r="I606" s="95" t="n">
        <f aca="false">SUMIFS('ANALÍTICA AUXILIARES'!J:J,'ANALÍTICA AUXILIARES'!A:A,"Composição",'ANALÍTICA AUXILIARES'!B:B,$B606)</f>
        <v>385.39</v>
      </c>
      <c r="J606" s="95" t="n">
        <f aca="false">TRUNC(H606*I606,2)</f>
        <v>10.55</v>
      </c>
      <c r="L606" s="63" t="n">
        <f aca="false">IF(AND(A607&lt;&gt;"",A606=""),L605+1,L605)</f>
        <v>47</v>
      </c>
      <c r="M606" s="80" t="n">
        <f aca="false">IF(OR(A606="Insumo",A606="Composição Auxiliar"),J606,"")</f>
        <v>10.55</v>
      </c>
      <c r="N606" s="81" t="str">
        <f aca="false">IF(ISNUMBER(SEARCH("COM ENCARGOS COMPLEMENTARES",D606)),J606,"")</f>
        <v/>
      </c>
      <c r="O606" s="81" t="n">
        <f aca="false">IF(N606&lt;&gt;"","",M606)</f>
        <v>10.55</v>
      </c>
      <c r="P606" s="82" t="str">
        <f aca="false">IF(A606="Composição",A605,"")</f>
        <v/>
      </c>
      <c r="Q606" s="81" t="str">
        <f aca="false">IF(P606&lt;&gt;"",SUMIF(L606:L695,L606,N606:N695),"")</f>
        <v/>
      </c>
      <c r="R606" s="81" t="str">
        <f aca="false">IF(P606&lt;&gt;"",SUMIF(L606:L695,L606,O606:O695),"")</f>
        <v/>
      </c>
    </row>
    <row r="607" customFormat="false" ht="25.5" hidden="false" customHeight="true" outlineLevel="0" collapsed="false">
      <c r="A607" s="91" t="s">
        <v>668</v>
      </c>
      <c r="B607" s="92" t="s">
        <v>677</v>
      </c>
      <c r="C607" s="91" t="s">
        <v>664</v>
      </c>
      <c r="D607" s="91" t="s">
        <v>678</v>
      </c>
      <c r="E607" s="91" t="s">
        <v>671</v>
      </c>
      <c r="F607" s="91"/>
      <c r="G607" s="93" t="s">
        <v>672</v>
      </c>
      <c r="H607" s="94" t="n">
        <v>1.3833</v>
      </c>
      <c r="I607" s="95" t="n">
        <f aca="false">SUMIFS('ANALÍTICA AUXILIARES'!J:J,'ANALÍTICA AUXILIARES'!A:A,"Composição",'ANALÍTICA AUXILIARES'!B:B,$B607)</f>
        <v>18.93</v>
      </c>
      <c r="J607" s="95" t="n">
        <f aca="false">TRUNC(H607*I607,2)</f>
        <v>26.18</v>
      </c>
      <c r="L607" s="63" t="n">
        <f aca="false">IF(AND(A608&lt;&gt;"",A607=""),L606+1,L606)</f>
        <v>47</v>
      </c>
      <c r="M607" s="80" t="n">
        <f aca="false">IF(OR(A607="Insumo",A607="Composição Auxiliar"),J607,"")</f>
        <v>26.18</v>
      </c>
      <c r="N607" s="81" t="n">
        <f aca="false">IF(ISNUMBER(SEARCH("COM ENCARGOS COMPLEMENTARES",D607)),J607,"")</f>
        <v>26.18</v>
      </c>
      <c r="O607" s="81" t="str">
        <f aca="false">IF(N607&lt;&gt;"","",M607)</f>
        <v/>
      </c>
      <c r="P607" s="82" t="str">
        <f aca="false">IF(A607="Composição",A606,"")</f>
        <v/>
      </c>
      <c r="Q607" s="81" t="str">
        <f aca="false">IF(P607&lt;&gt;"",SUMIF(L607:L696,L607,N607:N696),"")</f>
        <v/>
      </c>
      <c r="R607" s="81" t="str">
        <f aca="false">IF(P607&lt;&gt;"",SUMIF(L607:L696,L607,O607:O696),"")</f>
        <v/>
      </c>
    </row>
    <row r="608" customFormat="false" ht="51" hidden="false" customHeight="true" outlineLevel="0" collapsed="false">
      <c r="A608" s="91" t="s">
        <v>668</v>
      </c>
      <c r="B608" s="92" t="s">
        <v>1057</v>
      </c>
      <c r="C608" s="91" t="s">
        <v>664</v>
      </c>
      <c r="D608" s="91" t="s">
        <v>1058</v>
      </c>
      <c r="E608" s="91" t="s">
        <v>871</v>
      </c>
      <c r="F608" s="91"/>
      <c r="G608" s="93" t="s">
        <v>676</v>
      </c>
      <c r="H608" s="94" t="n">
        <v>0.0614</v>
      </c>
      <c r="I608" s="95" t="n">
        <f aca="false">SUMIFS('ANALÍTICA AUXILIARES'!J:J,'ANALÍTICA AUXILIARES'!A:A,"Composição",'ANALÍTICA AUXILIARES'!B:B,$B608)</f>
        <v>7.95</v>
      </c>
      <c r="J608" s="95" t="n">
        <f aca="false">TRUNC(H608*I608,2)</f>
        <v>0.48</v>
      </c>
      <c r="L608" s="63" t="n">
        <f aca="false">IF(AND(A609&lt;&gt;"",A608=""),L607+1,L607)</f>
        <v>47</v>
      </c>
      <c r="M608" s="80" t="n">
        <f aca="false">IF(OR(A608="Insumo",A608="Composição Auxiliar"),J608,"")</f>
        <v>0.48</v>
      </c>
      <c r="N608" s="81" t="str">
        <f aca="false">IF(ISNUMBER(SEARCH("COM ENCARGOS COMPLEMENTARES",D608)),J608,"")</f>
        <v/>
      </c>
      <c r="O608" s="81" t="n">
        <f aca="false">IF(N608&lt;&gt;"","",M608)</f>
        <v>0.48</v>
      </c>
      <c r="P608" s="82" t="str">
        <f aca="false">IF(A608="Composição",A607,"")</f>
        <v/>
      </c>
      <c r="Q608" s="81" t="str">
        <f aca="false">IF(P608&lt;&gt;"",SUMIF(L608:L697,L608,N608:N697),"")</f>
        <v/>
      </c>
      <c r="R608" s="81" t="str">
        <f aca="false">IF(P608&lt;&gt;"",SUMIF(L608:L697,L608,O608:O697),"")</f>
        <v/>
      </c>
    </row>
    <row r="609" customFormat="false" ht="38.25" hidden="false" customHeight="false" outlineLevel="0" collapsed="false">
      <c r="A609" s="96" t="s">
        <v>679</v>
      </c>
      <c r="B609" s="97" t="s">
        <v>922</v>
      </c>
      <c r="C609" s="96" t="str">
        <f aca="false">VLOOKUP(B609,INSUMOS!$A:$I,2,0)</f>
        <v>SINAPI</v>
      </c>
      <c r="D609" s="96" t="str">
        <f aca="false">VLOOKUP(B609,INSUMOS!$A:$I,3,0)</f>
        <v>CONCRETO USINADO BOMBEAVEL, CLASSE DE RESISTENCIA C25, COM BRITA 0 E 1, SLUMP = 130 +/- 20 MM, EXCLUI SERVICO DE BOMBEAMENTO (NBR 8953)</v>
      </c>
      <c r="E609" s="98" t="str">
        <f aca="false">VLOOKUP(B609,INSUMOS!$A:$I,4,0)</f>
        <v>Material</v>
      </c>
      <c r="F609" s="98"/>
      <c r="G609" s="99" t="str">
        <f aca="false">VLOOKUP(B609,INSUMOS!$A:$I,5,0)</f>
        <v>m³</v>
      </c>
      <c r="H609" s="100" t="n">
        <v>0.0527</v>
      </c>
      <c r="I609" s="101" t="n">
        <f aca="false">VLOOKUP(B609,INSUMOS!$A:$I,8,0)</f>
        <v>581.92</v>
      </c>
      <c r="J609" s="101" t="n">
        <f aca="false">TRUNC(H609*I609,2)</f>
        <v>30.66</v>
      </c>
      <c r="L609" s="63" t="n">
        <f aca="false">IF(AND(A610&lt;&gt;"",A609=""),L608+1,L608)</f>
        <v>47</v>
      </c>
      <c r="M609" s="80" t="n">
        <f aca="false">IF(OR(A609="Insumo",A609="Composição Auxiliar"),J609,"")</f>
        <v>30.66</v>
      </c>
      <c r="N609" s="81" t="str">
        <f aca="false">IF(ISNUMBER(SEARCH("COM ENCARGOS COMPLEMENTARES",D609)),J609,"")</f>
        <v/>
      </c>
      <c r="O609" s="81" t="n">
        <f aca="false">IF(N609&lt;&gt;"","",M609)</f>
        <v>30.66</v>
      </c>
      <c r="P609" s="82" t="str">
        <f aca="false">IF(A609="Composição",A608,"")</f>
        <v/>
      </c>
      <c r="Q609" s="81" t="str">
        <f aca="false">IF(P609&lt;&gt;"",SUMIF(L609:L698,L609,N609:N698),"")</f>
        <v/>
      </c>
      <c r="R609" s="81" t="str">
        <f aca="false">IF(P609&lt;&gt;"",SUMIF(L609:L698,L609,O609:O698),"")</f>
        <v/>
      </c>
    </row>
    <row r="610" customFormat="false" ht="14.25" hidden="false" customHeight="false" outlineLevel="0" collapsed="false">
      <c r="A610" s="102"/>
      <c r="B610" s="102"/>
      <c r="C610" s="102"/>
      <c r="D610" s="102"/>
      <c r="E610" s="102"/>
      <c r="F610" s="103"/>
      <c r="G610" s="102"/>
      <c r="H610" s="103"/>
      <c r="I610" s="102"/>
      <c r="J610" s="103"/>
      <c r="L610" s="63" t="n">
        <f aca="false">IF(AND(A611&lt;&gt;"",A610=""),L609+1,L609)</f>
        <v>47</v>
      </c>
      <c r="M610" s="80" t="str">
        <f aca="false">IF(OR(A610="Insumo",A610="Composição Auxiliar"),J610,"")</f>
        <v/>
      </c>
      <c r="N610" s="81" t="str">
        <f aca="false">IF(ISNUMBER(SEARCH("COM ENCARGOS COMPLEMENTARES",D610)),J610,"")</f>
        <v/>
      </c>
      <c r="O610" s="81" t="str">
        <f aca="false">IF(N610&lt;&gt;"","",M610)</f>
        <v/>
      </c>
      <c r="P610" s="82" t="str">
        <f aca="false">IF(A610="Composição",A609,"")</f>
        <v/>
      </c>
      <c r="Q610" s="81" t="str">
        <f aca="false">IF(P610&lt;&gt;"",SUMIF(L610:L699,L610,N610:N699),"")</f>
        <v/>
      </c>
      <c r="R610" s="81" t="str">
        <f aca="false">IF(P610&lt;&gt;"",SUMIF(L610:L699,L610,O610:O699),"")</f>
        <v/>
      </c>
    </row>
    <row r="611" customFormat="false" ht="14.25" hidden="false" customHeight="true" outlineLevel="0" collapsed="false">
      <c r="A611" s="102"/>
      <c r="B611" s="102"/>
      <c r="C611" s="102"/>
      <c r="D611" s="102"/>
      <c r="E611" s="102"/>
      <c r="F611" s="103"/>
      <c r="G611" s="102"/>
      <c r="H611" s="104" t="s">
        <v>684</v>
      </c>
      <c r="I611" s="104"/>
      <c r="J611" s="103" t="n">
        <f aca="false">TRUNC(SUMIF(L:L,$L611,M:M)*(1+$J$9),2)</f>
        <v>110.43</v>
      </c>
      <c r="L611" s="63" t="n">
        <f aca="false">IF(AND(A612&lt;&gt;"",A611=""),L610+1,L610)</f>
        <v>47</v>
      </c>
      <c r="M611" s="80" t="str">
        <f aca="false">IF(OR(A611="Insumo",A611="Composição Auxiliar"),J611,"")</f>
        <v/>
      </c>
      <c r="N611" s="81" t="str">
        <f aca="false">IF(ISNUMBER(SEARCH("COM ENCARGOS COMPLEMENTARES",D611)),J611,"")</f>
        <v/>
      </c>
      <c r="O611" s="81" t="str">
        <f aca="false">IF(N611&lt;&gt;"","",M611)</f>
        <v/>
      </c>
      <c r="P611" s="82" t="str">
        <f aca="false">IF(A611="Composição",A610,"")</f>
        <v/>
      </c>
      <c r="Q611" s="81" t="str">
        <f aca="false">IF(P611&lt;&gt;"",SUMIF(L611:L700,L611,N611:N700),"")</f>
        <v/>
      </c>
      <c r="R611" s="81" t="str">
        <f aca="false">IF(P611&lt;&gt;"",SUMIF(L611:L700,L611,O611:O700),"")</f>
        <v/>
      </c>
    </row>
    <row r="612" customFormat="false" ht="15" hidden="false" customHeight="false" outlineLevel="0" collapsed="false">
      <c r="A612" s="105"/>
      <c r="B612" s="105"/>
      <c r="C612" s="105"/>
      <c r="D612" s="105"/>
      <c r="E612" s="105"/>
      <c r="F612" s="105"/>
      <c r="G612" s="105" t="s">
        <v>685</v>
      </c>
      <c r="H612" s="106" t="s">
        <v>1059</v>
      </c>
      <c r="I612" s="105" t="s">
        <v>687</v>
      </c>
      <c r="J612" s="107" t="n">
        <f aca="false">TRUNC(J611*H612,2)</f>
        <v>5742.36</v>
      </c>
      <c r="L612" s="63" t="n">
        <f aca="false">IF(AND(A613&lt;&gt;"",A612=""),L611+1,L611)</f>
        <v>47</v>
      </c>
      <c r="M612" s="80" t="str">
        <f aca="false">IF(OR(A612="Insumo",A612="Composição Auxiliar"),J612,"")</f>
        <v/>
      </c>
      <c r="N612" s="81" t="str">
        <f aca="false">IF(ISNUMBER(SEARCH("COM ENCARGOS COMPLEMENTARES",D612)),J612,"")</f>
        <v/>
      </c>
      <c r="O612" s="81" t="str">
        <f aca="false">IF(N612&lt;&gt;"","",M612)</f>
        <v/>
      </c>
      <c r="P612" s="82" t="str">
        <f aca="false">IF(A612="Composição",A611,"")</f>
        <v/>
      </c>
      <c r="Q612" s="81" t="str">
        <f aca="false">IF(P612&lt;&gt;"",SUMIF(L612:L701,L612,N612:N701),"")</f>
        <v/>
      </c>
      <c r="R612" s="81" t="str">
        <f aca="false">IF(P612&lt;&gt;"",SUMIF(L612:L701,L612,O612:O701),"")</f>
        <v/>
      </c>
    </row>
    <row r="613" customFormat="false" ht="15" hidden="false" customHeight="false" outlineLevel="0" collapsed="false">
      <c r="A613" s="108"/>
      <c r="B613" s="108"/>
      <c r="C613" s="108"/>
      <c r="D613" s="108"/>
      <c r="E613" s="108"/>
      <c r="F613" s="108"/>
      <c r="G613" s="108"/>
      <c r="H613" s="108"/>
      <c r="I613" s="108"/>
      <c r="J613" s="108"/>
      <c r="L613" s="63" t="n">
        <f aca="false">IF(AND(A614&lt;&gt;"",A613=""),L612+1,L612)</f>
        <v>48</v>
      </c>
      <c r="M613" s="80" t="str">
        <f aca="false">IF(OR(A613="Insumo",A613="Composição Auxiliar"),J613,"")</f>
        <v/>
      </c>
      <c r="N613" s="81" t="str">
        <f aca="false">IF(ISNUMBER(SEARCH("COM ENCARGOS COMPLEMENTARES",D613)),J613,"")</f>
        <v/>
      </c>
      <c r="O613" s="81" t="str">
        <f aca="false">IF(N613&lt;&gt;"","",M613)</f>
        <v/>
      </c>
      <c r="P613" s="82" t="str">
        <f aca="false">IF(A613="Composição",A612,"")</f>
        <v/>
      </c>
      <c r="Q613" s="81" t="str">
        <f aca="false">IF(P613&lt;&gt;"",SUMIF(L613:L702,L613,N613:N702),"")</f>
        <v/>
      </c>
      <c r="R613" s="81" t="str">
        <f aca="false">IF(P613&lt;&gt;"",SUMIF(L613:L702,L613,O613:O702),"")</f>
        <v/>
      </c>
    </row>
    <row r="614" customFormat="false" ht="15" hidden="false" customHeight="true" outlineLevel="0" collapsed="false">
      <c r="A614" s="83" t="s">
        <v>151</v>
      </c>
      <c r="B614" s="84" t="s">
        <v>655</v>
      </c>
      <c r="C614" s="83" t="s">
        <v>656</v>
      </c>
      <c r="D614" s="83" t="s">
        <v>657</v>
      </c>
      <c r="E614" s="83" t="s">
        <v>658</v>
      </c>
      <c r="F614" s="83"/>
      <c r="G614" s="85" t="s">
        <v>659</v>
      </c>
      <c r="H614" s="84" t="s">
        <v>660</v>
      </c>
      <c r="I614" s="84" t="s">
        <v>661</v>
      </c>
      <c r="J614" s="84" t="s">
        <v>662</v>
      </c>
      <c r="L614" s="63" t="n">
        <f aca="false">IF(AND(A615&lt;&gt;"",A614=""),L613+1,L613)</f>
        <v>48</v>
      </c>
      <c r="M614" s="80" t="str">
        <f aca="false">IF(OR(A614="Insumo",A614="Composição Auxiliar"),J614,"")</f>
        <v/>
      </c>
      <c r="N614" s="81" t="str">
        <f aca="false">IF(ISNUMBER(SEARCH("COM ENCARGOS COMPLEMENTARES",D614)),J614,"")</f>
        <v/>
      </c>
      <c r="O614" s="81" t="str">
        <f aca="false">IF(N614&lt;&gt;"","",M614)</f>
        <v/>
      </c>
      <c r="P614" s="82" t="str">
        <f aca="false">IF(A614="Composição",A613,"")</f>
        <v/>
      </c>
      <c r="Q614" s="81" t="str">
        <f aca="false">IF(P614&lt;&gt;"",SUMIF(L614:L703,L614,N614:N703),"")</f>
        <v/>
      </c>
      <c r="R614" s="81" t="str">
        <f aca="false">IF(P614&lt;&gt;"",SUMIF(L614:L703,L614,O614:O703),"")</f>
        <v/>
      </c>
    </row>
    <row r="615" customFormat="false" ht="25.5" hidden="false" customHeight="true" outlineLevel="0" collapsed="false">
      <c r="A615" s="86" t="s">
        <v>663</v>
      </c>
      <c r="B615" s="87" t="s">
        <v>115</v>
      </c>
      <c r="C615" s="86" t="s">
        <v>664</v>
      </c>
      <c r="D615" s="86" t="s">
        <v>965</v>
      </c>
      <c r="E615" s="86" t="s">
        <v>675</v>
      </c>
      <c r="F615" s="86"/>
      <c r="G615" s="88" t="s">
        <v>718</v>
      </c>
      <c r="H615" s="89" t="n">
        <v>1</v>
      </c>
      <c r="I615" s="90" t="n">
        <f aca="false">SUMIF(L:L,$L615,M:M)</f>
        <v>17.66</v>
      </c>
      <c r="J615" s="90" t="n">
        <f aca="false">TRUNC(H615*I615,2)</f>
        <v>17.66</v>
      </c>
      <c r="L615" s="63" t="n">
        <f aca="false">IF(AND(A616&lt;&gt;"",A615=""),L614+1,L614)</f>
        <v>48</v>
      </c>
      <c r="M615" s="80" t="str">
        <f aca="false">IF(OR(A615="Insumo",A615="Composição Auxiliar"),J615,"")</f>
        <v/>
      </c>
      <c r="N615" s="81" t="str">
        <f aca="false">IF(ISNUMBER(SEARCH("COM ENCARGOS COMPLEMENTARES",D615)),J615,"")</f>
        <v/>
      </c>
      <c r="O615" s="81" t="str">
        <f aca="false">IF(N615&lt;&gt;"","",M615)</f>
        <v/>
      </c>
      <c r="P615" s="82" t="str">
        <f aca="false">IF(A615="Composição",A614,"")</f>
        <v> 4.4.2 </v>
      </c>
      <c r="Q615" s="81" t="n">
        <f aca="false">IF(P615&lt;&gt;"",SUMIF(L615:L704,L615,N615:N704),"")</f>
        <v>6.87</v>
      </c>
      <c r="R615" s="81" t="n">
        <f aca="false">IF(P615&lt;&gt;"",SUMIF(L615:L704,L615,O615:O704),"")</f>
        <v>10.79</v>
      </c>
    </row>
    <row r="616" customFormat="false" ht="25.5" hidden="false" customHeight="true" outlineLevel="0" collapsed="false">
      <c r="A616" s="91" t="s">
        <v>668</v>
      </c>
      <c r="B616" s="92" t="s">
        <v>966</v>
      </c>
      <c r="C616" s="91" t="s">
        <v>664</v>
      </c>
      <c r="D616" s="91" t="s">
        <v>967</v>
      </c>
      <c r="E616" s="91" t="s">
        <v>691</v>
      </c>
      <c r="F616" s="91"/>
      <c r="G616" s="93" t="s">
        <v>692</v>
      </c>
      <c r="H616" s="94" t="n">
        <v>0.1627</v>
      </c>
      <c r="I616" s="95" t="n">
        <f aca="false">SUMIFS('ANALÍTICA AUXILIARES'!J:J,'ANALÍTICA AUXILIARES'!A:A,"Composição",'ANALÍTICA AUXILIARES'!B:B,$B616)</f>
        <v>31.4</v>
      </c>
      <c r="J616" s="95" t="n">
        <f aca="false">TRUNC(H616*I616,2)</f>
        <v>5.1</v>
      </c>
      <c r="L616" s="63" t="n">
        <f aca="false">IF(AND(A617&lt;&gt;"",A616=""),L615+1,L615)</f>
        <v>48</v>
      </c>
      <c r="M616" s="80" t="n">
        <f aca="false">IF(OR(A616="Insumo",A616="Composição Auxiliar"),J616,"")</f>
        <v>5.1</v>
      </c>
      <c r="N616" s="81" t="str">
        <f aca="false">IF(ISNUMBER(SEARCH("COM ENCARGOS COMPLEMENTARES",D616)),J616,"")</f>
        <v/>
      </c>
      <c r="O616" s="81" t="n">
        <f aca="false">IF(N616&lt;&gt;"","",M616)</f>
        <v>5.1</v>
      </c>
      <c r="P616" s="82" t="str">
        <f aca="false">IF(A616="Composição",A615,"")</f>
        <v/>
      </c>
      <c r="Q616" s="81" t="str">
        <f aca="false">IF(P616&lt;&gt;"",SUMIF(L616:L705,L616,N616:N705),"")</f>
        <v/>
      </c>
      <c r="R616" s="81" t="str">
        <f aca="false">IF(P616&lt;&gt;"",SUMIF(L616:L705,L616,O616:O705),"")</f>
        <v/>
      </c>
    </row>
    <row r="617" customFormat="false" ht="25.5" hidden="false" customHeight="true" outlineLevel="0" collapsed="false">
      <c r="A617" s="91" t="s">
        <v>668</v>
      </c>
      <c r="B617" s="92" t="s">
        <v>968</v>
      </c>
      <c r="C617" s="91" t="s">
        <v>664</v>
      </c>
      <c r="D617" s="91" t="s">
        <v>969</v>
      </c>
      <c r="E617" s="91" t="s">
        <v>691</v>
      </c>
      <c r="F617" s="91"/>
      <c r="G617" s="93" t="s">
        <v>699</v>
      </c>
      <c r="H617" s="94" t="n">
        <v>0.2003</v>
      </c>
      <c r="I617" s="95" t="n">
        <f aca="false">SUMIFS('ANALÍTICA AUXILIARES'!J:J,'ANALÍTICA AUXILIARES'!A:A,"Composição",'ANALÍTICA AUXILIARES'!B:B,$B617)</f>
        <v>28.41</v>
      </c>
      <c r="J617" s="95" t="n">
        <f aca="false">TRUNC(H617*I617,2)</f>
        <v>5.69</v>
      </c>
      <c r="L617" s="63" t="n">
        <f aca="false">IF(AND(A618&lt;&gt;"",A617=""),L616+1,L616)</f>
        <v>48</v>
      </c>
      <c r="M617" s="80" t="n">
        <f aca="false">IF(OR(A617="Insumo",A617="Composição Auxiliar"),J617,"")</f>
        <v>5.69</v>
      </c>
      <c r="N617" s="81" t="str">
        <f aca="false">IF(ISNUMBER(SEARCH("COM ENCARGOS COMPLEMENTARES",D617)),J617,"")</f>
        <v/>
      </c>
      <c r="O617" s="81" t="n">
        <f aca="false">IF(N617&lt;&gt;"","",M617)</f>
        <v>5.69</v>
      </c>
      <c r="P617" s="82" t="str">
        <f aca="false">IF(A617="Composição",A616,"")</f>
        <v/>
      </c>
      <c r="Q617" s="81" t="str">
        <f aca="false">IF(P617&lt;&gt;"",SUMIF(L617:L706,L617,N617:N706),"")</f>
        <v/>
      </c>
      <c r="R617" s="81" t="str">
        <f aca="false">IF(P617&lt;&gt;"",SUMIF(L617:L706,L617,O617:O706),"")</f>
        <v/>
      </c>
    </row>
    <row r="618" customFormat="false" ht="25.5" hidden="false" customHeight="true" outlineLevel="0" collapsed="false">
      <c r="A618" s="91" t="s">
        <v>668</v>
      </c>
      <c r="B618" s="92" t="s">
        <v>677</v>
      </c>
      <c r="C618" s="91" t="s">
        <v>664</v>
      </c>
      <c r="D618" s="91" t="s">
        <v>678</v>
      </c>
      <c r="E618" s="91" t="s">
        <v>671</v>
      </c>
      <c r="F618" s="91"/>
      <c r="G618" s="93" t="s">
        <v>672</v>
      </c>
      <c r="H618" s="94" t="n">
        <v>0.363</v>
      </c>
      <c r="I618" s="95" t="n">
        <f aca="false">SUMIFS('ANALÍTICA AUXILIARES'!J:J,'ANALÍTICA AUXILIARES'!A:A,"Composição",'ANALÍTICA AUXILIARES'!B:B,$B618)</f>
        <v>18.93</v>
      </c>
      <c r="J618" s="95" t="n">
        <f aca="false">TRUNC(H618*I618,2)</f>
        <v>6.87</v>
      </c>
      <c r="L618" s="63" t="n">
        <f aca="false">IF(AND(A619&lt;&gt;"",A618=""),L617+1,L617)</f>
        <v>48</v>
      </c>
      <c r="M618" s="80" t="n">
        <f aca="false">IF(OR(A618="Insumo",A618="Composição Auxiliar"),J618,"")</f>
        <v>6.87</v>
      </c>
      <c r="N618" s="81" t="n">
        <f aca="false">IF(ISNUMBER(SEARCH("COM ENCARGOS COMPLEMENTARES",D618)),J618,"")</f>
        <v>6.87</v>
      </c>
      <c r="O618" s="81" t="str">
        <f aca="false">IF(N618&lt;&gt;"","",M618)</f>
        <v/>
      </c>
      <c r="P618" s="82" t="str">
        <f aca="false">IF(A618="Composição",A617,"")</f>
        <v/>
      </c>
      <c r="Q618" s="81" t="str">
        <f aca="false">IF(P618&lt;&gt;"",SUMIF(L618:L707,L618,N618:N707),"")</f>
        <v/>
      </c>
      <c r="R618" s="81" t="str">
        <f aca="false">IF(P618&lt;&gt;"",SUMIF(L618:L707,L618,O618:O707),"")</f>
        <v/>
      </c>
    </row>
    <row r="619" customFormat="false" ht="14.25" hidden="false" customHeight="false" outlineLevel="0" collapsed="false">
      <c r="A619" s="102"/>
      <c r="B619" s="102"/>
      <c r="C619" s="102"/>
      <c r="D619" s="102"/>
      <c r="E619" s="102"/>
      <c r="F619" s="103"/>
      <c r="G619" s="102"/>
      <c r="H619" s="103"/>
      <c r="I619" s="102"/>
      <c r="J619" s="103"/>
      <c r="L619" s="63" t="n">
        <f aca="false">IF(AND(A620&lt;&gt;"",A619=""),L618+1,L618)</f>
        <v>48</v>
      </c>
      <c r="M619" s="80" t="str">
        <f aca="false">IF(OR(A619="Insumo",A619="Composição Auxiliar"),J619,"")</f>
        <v/>
      </c>
      <c r="N619" s="81" t="str">
        <f aca="false">IF(ISNUMBER(SEARCH("COM ENCARGOS COMPLEMENTARES",D619)),J619,"")</f>
        <v/>
      </c>
      <c r="O619" s="81" t="str">
        <f aca="false">IF(N619&lt;&gt;"","",M619)</f>
        <v/>
      </c>
      <c r="P619" s="82" t="str">
        <f aca="false">IF(A619="Composição",A618,"")</f>
        <v/>
      </c>
      <c r="Q619" s="81" t="str">
        <f aca="false">IF(P619&lt;&gt;"",SUMIF(L619:L708,L619,N619:N708),"")</f>
        <v/>
      </c>
      <c r="R619" s="81" t="str">
        <f aca="false">IF(P619&lt;&gt;"",SUMIF(L619:L708,L619,O619:O708),"")</f>
        <v/>
      </c>
    </row>
    <row r="620" customFormat="false" ht="14.25" hidden="false" customHeight="true" outlineLevel="0" collapsed="false">
      <c r="A620" s="102"/>
      <c r="B620" s="102"/>
      <c r="C620" s="102"/>
      <c r="D620" s="102"/>
      <c r="E620" s="102"/>
      <c r="F620" s="103"/>
      <c r="G620" s="102"/>
      <c r="H620" s="104" t="s">
        <v>684</v>
      </c>
      <c r="I620" s="104"/>
      <c r="J620" s="103" t="n">
        <f aca="false">TRUNC(SUMIF(L:L,$L620,M:M)*(1+$J$9),2)</f>
        <v>22.92</v>
      </c>
      <c r="L620" s="63" t="n">
        <f aca="false">IF(AND(A621&lt;&gt;"",A620=""),L619+1,L619)</f>
        <v>48</v>
      </c>
      <c r="M620" s="80" t="str">
        <f aca="false">IF(OR(A620="Insumo",A620="Composição Auxiliar"),J620,"")</f>
        <v/>
      </c>
      <c r="N620" s="81" t="str">
        <f aca="false">IF(ISNUMBER(SEARCH("COM ENCARGOS COMPLEMENTARES",D620)),J620,"")</f>
        <v/>
      </c>
      <c r="O620" s="81" t="str">
        <f aca="false">IF(N620&lt;&gt;"","",M620)</f>
        <v/>
      </c>
      <c r="P620" s="82" t="str">
        <f aca="false">IF(A620="Composição",A619,"")</f>
        <v/>
      </c>
      <c r="Q620" s="81" t="str">
        <f aca="false">IF(P620&lt;&gt;"",SUMIF(L620:L709,L620,N620:N709),"")</f>
        <v/>
      </c>
      <c r="R620" s="81" t="str">
        <f aca="false">IF(P620&lt;&gt;"",SUMIF(L620:L709,L620,O620:O709),"")</f>
        <v/>
      </c>
    </row>
    <row r="621" customFormat="false" ht="15" hidden="false" customHeight="false" outlineLevel="0" collapsed="false">
      <c r="A621" s="105"/>
      <c r="B621" s="105"/>
      <c r="C621" s="105"/>
      <c r="D621" s="105"/>
      <c r="E621" s="105"/>
      <c r="F621" s="105"/>
      <c r="G621" s="105" t="s">
        <v>685</v>
      </c>
      <c r="H621" s="106" t="s">
        <v>1060</v>
      </c>
      <c r="I621" s="105" t="s">
        <v>687</v>
      </c>
      <c r="J621" s="107" t="n">
        <f aca="false">TRUNC(J620*H621,2)</f>
        <v>595.92</v>
      </c>
      <c r="L621" s="63" t="n">
        <f aca="false">IF(AND(A622&lt;&gt;"",A621=""),L620+1,L620)</f>
        <v>48</v>
      </c>
      <c r="M621" s="80" t="str">
        <f aca="false">IF(OR(A621="Insumo",A621="Composição Auxiliar"),J621,"")</f>
        <v/>
      </c>
      <c r="N621" s="81" t="str">
        <f aca="false">IF(ISNUMBER(SEARCH("COM ENCARGOS COMPLEMENTARES",D621)),J621,"")</f>
        <v/>
      </c>
      <c r="O621" s="81" t="str">
        <f aca="false">IF(N621&lt;&gt;"","",M621)</f>
        <v/>
      </c>
      <c r="P621" s="82" t="str">
        <f aca="false">IF(A621="Composição",A620,"")</f>
        <v/>
      </c>
      <c r="Q621" s="81" t="str">
        <f aca="false">IF(P621&lt;&gt;"",SUMIF(L621:L710,L621,N621:N710),"")</f>
        <v/>
      </c>
      <c r="R621" s="81" t="str">
        <f aca="false">IF(P621&lt;&gt;"",SUMIF(L621:L710,L621,O621:O710),"")</f>
        <v/>
      </c>
    </row>
    <row r="622" customFormat="false" ht="15" hidden="false" customHeight="false" outlineLevel="0" collapsed="false">
      <c r="A622" s="108"/>
      <c r="B622" s="108"/>
      <c r="C622" s="108"/>
      <c r="D622" s="108"/>
      <c r="E622" s="108"/>
      <c r="F622" s="108"/>
      <c r="G622" s="108"/>
      <c r="H622" s="108"/>
      <c r="I622" s="108"/>
      <c r="J622" s="108"/>
      <c r="L622" s="63" t="n">
        <f aca="false">IF(AND(A623&lt;&gt;"",A622=""),L621+1,L621)</f>
        <v>49</v>
      </c>
      <c r="M622" s="80" t="str">
        <f aca="false">IF(OR(A622="Insumo",A622="Composição Auxiliar"),J622,"")</f>
        <v/>
      </c>
      <c r="N622" s="81" t="str">
        <f aca="false">IF(ISNUMBER(SEARCH("COM ENCARGOS COMPLEMENTARES",D622)),J622,"")</f>
        <v/>
      </c>
      <c r="O622" s="81" t="str">
        <f aca="false">IF(N622&lt;&gt;"","",M622)</f>
        <v/>
      </c>
      <c r="P622" s="82" t="str">
        <f aca="false">IF(A622="Composição",A621,"")</f>
        <v/>
      </c>
      <c r="Q622" s="81" t="str">
        <f aca="false">IF(P622&lt;&gt;"",SUMIF(L622:L711,L622,N622:N711),"")</f>
        <v/>
      </c>
      <c r="R622" s="81" t="str">
        <f aca="false">IF(P622&lt;&gt;"",SUMIF(L622:L711,L622,O622:O711),"")</f>
        <v/>
      </c>
    </row>
    <row r="623" customFormat="false" ht="15" hidden="false" customHeight="true" outlineLevel="0" collapsed="false">
      <c r="A623" s="83" t="s">
        <v>152</v>
      </c>
      <c r="B623" s="84" t="s">
        <v>655</v>
      </c>
      <c r="C623" s="83" t="s">
        <v>656</v>
      </c>
      <c r="D623" s="83" t="s">
        <v>657</v>
      </c>
      <c r="E623" s="83" t="s">
        <v>658</v>
      </c>
      <c r="F623" s="83"/>
      <c r="G623" s="85" t="s">
        <v>659</v>
      </c>
      <c r="H623" s="84" t="s">
        <v>660</v>
      </c>
      <c r="I623" s="84" t="s">
        <v>661</v>
      </c>
      <c r="J623" s="84" t="s">
        <v>662</v>
      </c>
      <c r="L623" s="63" t="n">
        <f aca="false">IF(AND(A624&lt;&gt;"",A623=""),L622+1,L622)</f>
        <v>49</v>
      </c>
      <c r="M623" s="80" t="str">
        <f aca="false">IF(OR(A623="Insumo",A623="Composição Auxiliar"),J623,"")</f>
        <v/>
      </c>
      <c r="N623" s="81" t="str">
        <f aca="false">IF(ISNUMBER(SEARCH("COM ENCARGOS COMPLEMENTARES",D623)),J623,"")</f>
        <v/>
      </c>
      <c r="O623" s="81" t="str">
        <f aca="false">IF(N623&lt;&gt;"","",M623)</f>
        <v/>
      </c>
      <c r="P623" s="82" t="str">
        <f aca="false">IF(A623="Composição",A622,"")</f>
        <v/>
      </c>
      <c r="Q623" s="81" t="str">
        <f aca="false">IF(P623&lt;&gt;"",SUMIF(L623:L712,L623,N623:N712),"")</f>
        <v/>
      </c>
      <c r="R623" s="81" t="str">
        <f aca="false">IF(P623&lt;&gt;"",SUMIF(L623:L712,L623,O623:O712),"")</f>
        <v/>
      </c>
    </row>
    <row r="624" customFormat="false" ht="25.5" hidden="false" customHeight="true" outlineLevel="0" collapsed="false">
      <c r="A624" s="86" t="s">
        <v>663</v>
      </c>
      <c r="B624" s="87" t="s">
        <v>119</v>
      </c>
      <c r="C624" s="86" t="s">
        <v>664</v>
      </c>
      <c r="D624" s="86" t="s">
        <v>971</v>
      </c>
      <c r="E624" s="86" t="s">
        <v>731</v>
      </c>
      <c r="F624" s="86"/>
      <c r="G624" s="88" t="s">
        <v>676</v>
      </c>
      <c r="H624" s="89" t="n">
        <v>1</v>
      </c>
      <c r="I624" s="90" t="n">
        <f aca="false">SUMIF(L:L,$L624,M:M)</f>
        <v>85.94</v>
      </c>
      <c r="J624" s="90" t="n">
        <f aca="false">TRUNC(H624*I624,2)</f>
        <v>85.94</v>
      </c>
      <c r="L624" s="63" t="n">
        <f aca="false">IF(AND(A625&lt;&gt;"",A624=""),L623+1,L623)</f>
        <v>49</v>
      </c>
      <c r="M624" s="80" t="str">
        <f aca="false">IF(OR(A624="Insumo",A624="Composição Auxiliar"),J624,"")</f>
        <v/>
      </c>
      <c r="N624" s="81" t="str">
        <f aca="false">IF(ISNUMBER(SEARCH("COM ENCARGOS COMPLEMENTARES",D624)),J624,"")</f>
        <v/>
      </c>
      <c r="O624" s="81" t="str">
        <f aca="false">IF(N624&lt;&gt;"","",M624)</f>
        <v/>
      </c>
      <c r="P624" s="82" t="str">
        <f aca="false">IF(A624="Composição",A623,"")</f>
        <v> 4.4.3 </v>
      </c>
      <c r="Q624" s="81" t="n">
        <f aca="false">IF(P624&lt;&gt;"",SUMIF(L624:L713,L624,N624:N713),"")</f>
        <v>85.94</v>
      </c>
      <c r="R624" s="81" t="n">
        <f aca="false">IF(P624&lt;&gt;"",SUMIF(L624:L713,L624,O624:O713),"")</f>
        <v>0</v>
      </c>
    </row>
    <row r="625" customFormat="false" ht="25.5" hidden="false" customHeight="true" outlineLevel="0" collapsed="false">
      <c r="A625" s="91" t="s">
        <v>668</v>
      </c>
      <c r="B625" s="92" t="s">
        <v>819</v>
      </c>
      <c r="C625" s="91" t="s">
        <v>664</v>
      </c>
      <c r="D625" s="91" t="s">
        <v>820</v>
      </c>
      <c r="E625" s="91" t="s">
        <v>671</v>
      </c>
      <c r="F625" s="91"/>
      <c r="G625" s="93" t="s">
        <v>672</v>
      </c>
      <c r="H625" s="94" t="n">
        <v>1.189</v>
      </c>
      <c r="I625" s="95" t="n">
        <f aca="false">SUMIFS('ANALÍTICA AUXILIARES'!J:J,'ANALÍTICA AUXILIARES'!A:A,"Composição",'ANALÍTICA AUXILIARES'!B:B,$B625)</f>
        <v>23.68</v>
      </c>
      <c r="J625" s="95" t="n">
        <f aca="false">TRUNC(H625*I625,2)</f>
        <v>28.15</v>
      </c>
      <c r="L625" s="63" t="n">
        <f aca="false">IF(AND(A626&lt;&gt;"",A625=""),L624+1,L624)</f>
        <v>49</v>
      </c>
      <c r="M625" s="80" t="n">
        <f aca="false">IF(OR(A625="Insumo",A625="Composição Auxiliar"),J625,"")</f>
        <v>28.15</v>
      </c>
      <c r="N625" s="81" t="n">
        <f aca="false">IF(ISNUMBER(SEARCH("COM ENCARGOS COMPLEMENTARES",D625)),J625,"")</f>
        <v>28.15</v>
      </c>
      <c r="O625" s="81" t="str">
        <f aca="false">IF(N625&lt;&gt;"","",M625)</f>
        <v/>
      </c>
      <c r="P625" s="82" t="str">
        <f aca="false">IF(A625="Composição",A624,"")</f>
        <v/>
      </c>
      <c r="Q625" s="81" t="str">
        <f aca="false">IF(P625&lt;&gt;"",SUMIF(L625:L714,L625,N625:N714),"")</f>
        <v/>
      </c>
      <c r="R625" s="81" t="str">
        <f aca="false">IF(P625&lt;&gt;"",SUMIF(L625:L714,L625,O625:O714),"")</f>
        <v/>
      </c>
    </row>
    <row r="626" customFormat="false" ht="25.5" hidden="false" customHeight="true" outlineLevel="0" collapsed="false">
      <c r="A626" s="91" t="s">
        <v>668</v>
      </c>
      <c r="B626" s="92" t="s">
        <v>677</v>
      </c>
      <c r="C626" s="91" t="s">
        <v>664</v>
      </c>
      <c r="D626" s="91" t="s">
        <v>678</v>
      </c>
      <c r="E626" s="91" t="s">
        <v>671</v>
      </c>
      <c r="F626" s="91"/>
      <c r="G626" s="93" t="s">
        <v>672</v>
      </c>
      <c r="H626" s="94" t="n">
        <v>3.053</v>
      </c>
      <c r="I626" s="95" t="n">
        <f aca="false">SUMIFS('ANALÍTICA AUXILIARES'!J:J,'ANALÍTICA AUXILIARES'!A:A,"Composição",'ANALÍTICA AUXILIARES'!B:B,$B626)</f>
        <v>18.93</v>
      </c>
      <c r="J626" s="95" t="n">
        <f aca="false">TRUNC(H626*I626,2)</f>
        <v>57.79</v>
      </c>
      <c r="L626" s="63" t="n">
        <f aca="false">IF(AND(A627&lt;&gt;"",A626=""),L625+1,L625)</f>
        <v>49</v>
      </c>
      <c r="M626" s="80" t="n">
        <f aca="false">IF(OR(A626="Insumo",A626="Composição Auxiliar"),J626,"")</f>
        <v>57.79</v>
      </c>
      <c r="N626" s="81" t="n">
        <f aca="false">IF(ISNUMBER(SEARCH("COM ENCARGOS COMPLEMENTARES",D626)),J626,"")</f>
        <v>57.79</v>
      </c>
      <c r="O626" s="81" t="str">
        <f aca="false">IF(N626&lt;&gt;"","",M626)</f>
        <v/>
      </c>
      <c r="P626" s="82" t="str">
        <f aca="false">IF(A626="Composição",A625,"")</f>
        <v/>
      </c>
      <c r="Q626" s="81" t="str">
        <f aca="false">IF(P626&lt;&gt;"",SUMIF(L626:L715,L626,N626:N715),"")</f>
        <v/>
      </c>
      <c r="R626" s="81" t="str">
        <f aca="false">IF(P626&lt;&gt;"",SUMIF(L626:L715,L626,O626:O715),"")</f>
        <v/>
      </c>
    </row>
    <row r="627" customFormat="false" ht="14.25" hidden="false" customHeight="false" outlineLevel="0" collapsed="false">
      <c r="A627" s="102"/>
      <c r="B627" s="102"/>
      <c r="C627" s="102"/>
      <c r="D627" s="102"/>
      <c r="E627" s="102"/>
      <c r="F627" s="103"/>
      <c r="G627" s="102"/>
      <c r="H627" s="103"/>
      <c r="I627" s="102"/>
      <c r="J627" s="103"/>
      <c r="L627" s="63" t="n">
        <f aca="false">IF(AND(A628&lt;&gt;"",A627=""),L626+1,L626)</f>
        <v>49</v>
      </c>
      <c r="M627" s="80" t="str">
        <f aca="false">IF(OR(A627="Insumo",A627="Composição Auxiliar"),J627,"")</f>
        <v/>
      </c>
      <c r="N627" s="81" t="str">
        <f aca="false">IF(ISNUMBER(SEARCH("COM ENCARGOS COMPLEMENTARES",D627)),J627,"")</f>
        <v/>
      </c>
      <c r="O627" s="81" t="str">
        <f aca="false">IF(N627&lt;&gt;"","",M627)</f>
        <v/>
      </c>
      <c r="P627" s="82" t="str">
        <f aca="false">IF(A627="Composição",A626,"")</f>
        <v/>
      </c>
      <c r="Q627" s="81" t="str">
        <f aca="false">IF(P627&lt;&gt;"",SUMIF(L627:L716,L627,N627:N716),"")</f>
        <v/>
      </c>
      <c r="R627" s="81" t="str">
        <f aca="false">IF(P627&lt;&gt;"",SUMIF(L627:L716,L627,O627:O716),"")</f>
        <v/>
      </c>
    </row>
    <row r="628" customFormat="false" ht="14.25" hidden="false" customHeight="true" outlineLevel="0" collapsed="false">
      <c r="A628" s="102"/>
      <c r="B628" s="102"/>
      <c r="C628" s="102"/>
      <c r="D628" s="102"/>
      <c r="E628" s="102"/>
      <c r="F628" s="103"/>
      <c r="G628" s="102"/>
      <c r="H628" s="104" t="s">
        <v>684</v>
      </c>
      <c r="I628" s="104"/>
      <c r="J628" s="103" t="n">
        <f aca="false">TRUNC(SUMIF(L:L,$L628,M:M)*(1+$J$9),2)</f>
        <v>111.54</v>
      </c>
      <c r="L628" s="63" t="n">
        <f aca="false">IF(AND(A629&lt;&gt;"",A628=""),L627+1,L627)</f>
        <v>49</v>
      </c>
      <c r="M628" s="80" t="str">
        <f aca="false">IF(OR(A628="Insumo",A628="Composição Auxiliar"),J628,"")</f>
        <v/>
      </c>
      <c r="N628" s="81" t="str">
        <f aca="false">IF(ISNUMBER(SEARCH("COM ENCARGOS COMPLEMENTARES",D628)),J628,"")</f>
        <v/>
      </c>
      <c r="O628" s="81" t="str">
        <f aca="false">IF(N628&lt;&gt;"","",M628)</f>
        <v/>
      </c>
      <c r="P628" s="82" t="str">
        <f aca="false">IF(A628="Composição",A627,"")</f>
        <v/>
      </c>
      <c r="Q628" s="81" t="str">
        <f aca="false">IF(P628&lt;&gt;"",SUMIF(L628:L717,L628,N628:N717),"")</f>
        <v/>
      </c>
      <c r="R628" s="81" t="str">
        <f aca="false">IF(P628&lt;&gt;"",SUMIF(L628:L717,L628,O628:O717),"")</f>
        <v/>
      </c>
    </row>
    <row r="629" customFormat="false" ht="15" hidden="false" customHeight="false" outlineLevel="0" collapsed="false">
      <c r="A629" s="105"/>
      <c r="B629" s="105"/>
      <c r="C629" s="105"/>
      <c r="D629" s="105"/>
      <c r="E629" s="105"/>
      <c r="F629" s="105"/>
      <c r="G629" s="105" t="s">
        <v>685</v>
      </c>
      <c r="H629" s="106" t="s">
        <v>1061</v>
      </c>
      <c r="I629" s="105" t="s">
        <v>687</v>
      </c>
      <c r="J629" s="107" t="n">
        <f aca="false">TRUNC(J628*H629,2)</f>
        <v>1990.98</v>
      </c>
      <c r="L629" s="63" t="n">
        <f aca="false">IF(AND(A630&lt;&gt;"",A629=""),L628+1,L628)</f>
        <v>49</v>
      </c>
      <c r="M629" s="80" t="str">
        <f aca="false">IF(OR(A629="Insumo",A629="Composição Auxiliar"),J629,"")</f>
        <v/>
      </c>
      <c r="N629" s="81" t="str">
        <f aca="false">IF(ISNUMBER(SEARCH("COM ENCARGOS COMPLEMENTARES",D629)),J629,"")</f>
        <v/>
      </c>
      <c r="O629" s="81" t="str">
        <f aca="false">IF(N629&lt;&gt;"","",M629)</f>
        <v/>
      </c>
      <c r="P629" s="82" t="str">
        <f aca="false">IF(A629="Composição",A628,"")</f>
        <v/>
      </c>
      <c r="Q629" s="81" t="str">
        <f aca="false">IF(P629&lt;&gt;"",SUMIF(L629:L718,L629,N629:N718),"")</f>
        <v/>
      </c>
      <c r="R629" s="81" t="str">
        <f aca="false">IF(P629&lt;&gt;"",SUMIF(L629:L718,L629,O629:O718),"")</f>
        <v/>
      </c>
    </row>
    <row r="630" customFormat="false" ht="15" hidden="false" customHeight="false" outlineLevel="0" collapsed="false">
      <c r="A630" s="108"/>
      <c r="B630" s="108"/>
      <c r="C630" s="108"/>
      <c r="D630" s="108"/>
      <c r="E630" s="108"/>
      <c r="F630" s="108"/>
      <c r="G630" s="108"/>
      <c r="H630" s="108"/>
      <c r="I630" s="108"/>
      <c r="J630" s="108"/>
      <c r="L630" s="63" t="n">
        <f aca="false">IF(AND(A631&lt;&gt;"",A630=""),L629+1,L629)</f>
        <v>50</v>
      </c>
      <c r="M630" s="80" t="str">
        <f aca="false">IF(OR(A630="Insumo",A630="Composição Auxiliar"),J630,"")</f>
        <v/>
      </c>
      <c r="N630" s="81" t="str">
        <f aca="false">IF(ISNUMBER(SEARCH("COM ENCARGOS COMPLEMENTARES",D630)),J630,"")</f>
        <v/>
      </c>
      <c r="O630" s="81" t="str">
        <f aca="false">IF(N630&lt;&gt;"","",M630)</f>
        <v/>
      </c>
      <c r="P630" s="82" t="str">
        <f aca="false">IF(A630="Composição",A629,"")</f>
        <v/>
      </c>
      <c r="Q630" s="81" t="str">
        <f aca="false">IF(P630&lt;&gt;"",SUMIF(L630:L719,L630,N630:N719),"")</f>
        <v/>
      </c>
      <c r="R630" s="81" t="str">
        <f aca="false">IF(P630&lt;&gt;"",SUMIF(L630:L719,L630,O630:O719),"")</f>
        <v/>
      </c>
    </row>
    <row r="631" customFormat="false" ht="15" hidden="false" customHeight="true" outlineLevel="0" collapsed="false">
      <c r="A631" s="83" t="s">
        <v>153</v>
      </c>
      <c r="B631" s="84" t="s">
        <v>655</v>
      </c>
      <c r="C631" s="83" t="s">
        <v>656</v>
      </c>
      <c r="D631" s="83" t="s">
        <v>657</v>
      </c>
      <c r="E631" s="83" t="s">
        <v>658</v>
      </c>
      <c r="F631" s="83"/>
      <c r="G631" s="85" t="s">
        <v>659</v>
      </c>
      <c r="H631" s="84" t="s">
        <v>660</v>
      </c>
      <c r="I631" s="84" t="s">
        <v>661</v>
      </c>
      <c r="J631" s="84" t="s">
        <v>662</v>
      </c>
      <c r="L631" s="63" t="n">
        <f aca="false">IF(AND(A632&lt;&gt;"",A631=""),L630+1,L630)</f>
        <v>50</v>
      </c>
      <c r="M631" s="80" t="str">
        <f aca="false">IF(OR(A631="Insumo",A631="Composição Auxiliar"),J631,"")</f>
        <v/>
      </c>
      <c r="N631" s="81" t="str">
        <f aca="false">IF(ISNUMBER(SEARCH("COM ENCARGOS COMPLEMENTARES",D631)),J631,"")</f>
        <v/>
      </c>
      <c r="O631" s="81" t="str">
        <f aca="false">IF(N631&lt;&gt;"","",M631)</f>
        <v/>
      </c>
      <c r="P631" s="82" t="str">
        <f aca="false">IF(A631="Composição",A630,"")</f>
        <v/>
      </c>
      <c r="Q631" s="81" t="str">
        <f aca="false">IF(P631&lt;&gt;"",SUMIF(L631:L720,L631,N631:N720),"")</f>
        <v/>
      </c>
      <c r="R631" s="81" t="str">
        <f aca="false">IF(P631&lt;&gt;"",SUMIF(L631:L720,L631,O631:O720),"")</f>
        <v/>
      </c>
    </row>
    <row r="632" customFormat="false" ht="25.5" hidden="false" customHeight="true" outlineLevel="0" collapsed="false">
      <c r="A632" s="86" t="s">
        <v>663</v>
      </c>
      <c r="B632" s="87" t="s">
        <v>121</v>
      </c>
      <c r="C632" s="86" t="s">
        <v>664</v>
      </c>
      <c r="D632" s="86" t="s">
        <v>973</v>
      </c>
      <c r="E632" s="86" t="s">
        <v>731</v>
      </c>
      <c r="F632" s="86"/>
      <c r="G632" s="88" t="s">
        <v>676</v>
      </c>
      <c r="H632" s="89" t="n">
        <v>1</v>
      </c>
      <c r="I632" s="90" t="n">
        <f aca="false">SUMIF(L:L,$L632,M:M)</f>
        <v>30.35</v>
      </c>
      <c r="J632" s="90" t="n">
        <f aca="false">TRUNC(H632*I632,2)</f>
        <v>30.35</v>
      </c>
      <c r="L632" s="63" t="n">
        <f aca="false">IF(AND(A633&lt;&gt;"",A632=""),L631+1,L631)</f>
        <v>50</v>
      </c>
      <c r="M632" s="80" t="str">
        <f aca="false">IF(OR(A632="Insumo",A632="Composição Auxiliar"),J632,"")</f>
        <v/>
      </c>
      <c r="N632" s="81" t="str">
        <f aca="false">IF(ISNUMBER(SEARCH("COM ENCARGOS COMPLEMENTARES",D632)),J632,"")</f>
        <v/>
      </c>
      <c r="O632" s="81" t="str">
        <f aca="false">IF(N632&lt;&gt;"","",M632)</f>
        <v/>
      </c>
      <c r="P632" s="82" t="str">
        <f aca="false">IF(A632="Composição",A631,"")</f>
        <v> 4.4.4 </v>
      </c>
      <c r="Q632" s="81" t="n">
        <f aca="false">IF(P632&lt;&gt;"",SUMIF(L632:L721,L632,N632:N721),"")</f>
        <v>12.3</v>
      </c>
      <c r="R632" s="81" t="n">
        <f aca="false">IF(P632&lt;&gt;"",SUMIF(L632:L721,L632,O632:O721),"")</f>
        <v>18.05</v>
      </c>
    </row>
    <row r="633" customFormat="false" ht="25.5" hidden="false" customHeight="true" outlineLevel="0" collapsed="false">
      <c r="A633" s="91" t="s">
        <v>668</v>
      </c>
      <c r="B633" s="92" t="s">
        <v>895</v>
      </c>
      <c r="C633" s="91" t="s">
        <v>664</v>
      </c>
      <c r="D633" s="91" t="s">
        <v>896</v>
      </c>
      <c r="E633" s="91" t="s">
        <v>691</v>
      </c>
      <c r="F633" s="91"/>
      <c r="G633" s="93" t="s">
        <v>699</v>
      </c>
      <c r="H633" s="94" t="n">
        <v>0.254</v>
      </c>
      <c r="I633" s="95" t="n">
        <f aca="false">SUMIFS('ANALÍTICA AUXILIARES'!J:J,'ANALÍTICA AUXILIARES'!A:A,"Composição",'ANALÍTICA AUXILIARES'!B:B,$B633)</f>
        <v>27.05</v>
      </c>
      <c r="J633" s="95" t="n">
        <f aca="false">TRUNC(H633*I633,2)</f>
        <v>6.87</v>
      </c>
      <c r="L633" s="63" t="n">
        <f aca="false">IF(AND(A634&lt;&gt;"",A633=""),L632+1,L632)</f>
        <v>50</v>
      </c>
      <c r="M633" s="80" t="n">
        <f aca="false">IF(OR(A633="Insumo",A633="Composição Auxiliar"),J633,"")</f>
        <v>6.87</v>
      </c>
      <c r="N633" s="81" t="str">
        <f aca="false">IF(ISNUMBER(SEARCH("COM ENCARGOS COMPLEMENTARES",D633)),J633,"")</f>
        <v/>
      </c>
      <c r="O633" s="81" t="n">
        <f aca="false">IF(N633&lt;&gt;"","",M633)</f>
        <v>6.87</v>
      </c>
      <c r="P633" s="82" t="str">
        <f aca="false">IF(A633="Composição",A632,"")</f>
        <v/>
      </c>
      <c r="Q633" s="81" t="str">
        <f aca="false">IF(P633&lt;&gt;"",SUMIF(L633:L722,L633,N633:N722),"")</f>
        <v/>
      </c>
      <c r="R633" s="81" t="str">
        <f aca="false">IF(P633&lt;&gt;"",SUMIF(L633:L722,L633,O633:O722),"")</f>
        <v/>
      </c>
    </row>
    <row r="634" customFormat="false" ht="25.5" hidden="false" customHeight="true" outlineLevel="0" collapsed="false">
      <c r="A634" s="91" t="s">
        <v>668</v>
      </c>
      <c r="B634" s="92" t="s">
        <v>901</v>
      </c>
      <c r="C634" s="91" t="s">
        <v>664</v>
      </c>
      <c r="D634" s="91" t="s">
        <v>902</v>
      </c>
      <c r="E634" s="91" t="s">
        <v>691</v>
      </c>
      <c r="F634" s="91"/>
      <c r="G634" s="93" t="s">
        <v>692</v>
      </c>
      <c r="H634" s="94" t="n">
        <v>0.274</v>
      </c>
      <c r="I634" s="95" t="n">
        <f aca="false">SUMIFS('ANALÍTICA AUXILIARES'!J:J,'ANALÍTICA AUXILIARES'!A:A,"Composição",'ANALÍTICA AUXILIARES'!B:B,$B634)</f>
        <v>33.4</v>
      </c>
      <c r="J634" s="95" t="n">
        <f aca="false">TRUNC(H634*I634,2)</f>
        <v>9.15</v>
      </c>
      <c r="L634" s="63" t="n">
        <f aca="false">IF(AND(A635&lt;&gt;"",A634=""),L633+1,L633)</f>
        <v>50</v>
      </c>
      <c r="M634" s="80" t="n">
        <f aca="false">IF(OR(A634="Insumo",A634="Composição Auxiliar"),J634,"")</f>
        <v>9.15</v>
      </c>
      <c r="N634" s="81" t="str">
        <f aca="false">IF(ISNUMBER(SEARCH("COM ENCARGOS COMPLEMENTARES",D634)),J634,"")</f>
        <v/>
      </c>
      <c r="O634" s="81" t="n">
        <f aca="false">IF(N634&lt;&gt;"","",M634)</f>
        <v>9.15</v>
      </c>
      <c r="P634" s="82" t="str">
        <f aca="false">IF(A634="Composição",A633,"")</f>
        <v/>
      </c>
      <c r="Q634" s="81" t="str">
        <f aca="false">IF(P634&lt;&gt;"",SUMIF(L634:L723,L634,N634:N723),"")</f>
        <v/>
      </c>
      <c r="R634" s="81" t="str">
        <f aca="false">IF(P634&lt;&gt;"",SUMIF(L634:L723,L634,O634:O723),"")</f>
        <v/>
      </c>
    </row>
    <row r="635" customFormat="false" ht="25.5" hidden="false" customHeight="true" outlineLevel="0" collapsed="false">
      <c r="A635" s="91" t="s">
        <v>668</v>
      </c>
      <c r="B635" s="92" t="s">
        <v>677</v>
      </c>
      <c r="C635" s="91" t="s">
        <v>664</v>
      </c>
      <c r="D635" s="91" t="s">
        <v>678</v>
      </c>
      <c r="E635" s="91" t="s">
        <v>671</v>
      </c>
      <c r="F635" s="91"/>
      <c r="G635" s="93" t="s">
        <v>672</v>
      </c>
      <c r="H635" s="94" t="n">
        <v>0.65</v>
      </c>
      <c r="I635" s="95" t="n">
        <f aca="false">SUMIFS('ANALÍTICA AUXILIARES'!J:J,'ANALÍTICA AUXILIARES'!A:A,"Composição",'ANALÍTICA AUXILIARES'!B:B,$B635)</f>
        <v>18.93</v>
      </c>
      <c r="J635" s="95" t="n">
        <f aca="false">TRUNC(H635*I635,2)</f>
        <v>12.3</v>
      </c>
      <c r="L635" s="63" t="n">
        <f aca="false">IF(AND(A636&lt;&gt;"",A635=""),L634+1,L634)</f>
        <v>50</v>
      </c>
      <c r="M635" s="80" t="n">
        <f aca="false">IF(OR(A635="Insumo",A635="Composição Auxiliar"),J635,"")</f>
        <v>12.3</v>
      </c>
      <c r="N635" s="81" t="n">
        <f aca="false">IF(ISNUMBER(SEARCH("COM ENCARGOS COMPLEMENTARES",D635)),J635,"")</f>
        <v>12.3</v>
      </c>
      <c r="O635" s="81" t="str">
        <f aca="false">IF(N635&lt;&gt;"","",M635)</f>
        <v/>
      </c>
      <c r="P635" s="82" t="str">
        <f aca="false">IF(A635="Composição",A634,"")</f>
        <v/>
      </c>
      <c r="Q635" s="81" t="str">
        <f aca="false">IF(P635&lt;&gt;"",SUMIF(L635:L724,L635,N635:N724),"")</f>
        <v/>
      </c>
      <c r="R635" s="81" t="str">
        <f aca="false">IF(P635&lt;&gt;"",SUMIF(L635:L724,L635,O635:O724),"")</f>
        <v/>
      </c>
    </row>
    <row r="636" customFormat="false" ht="25.5" hidden="false" customHeight="true" outlineLevel="0" collapsed="false">
      <c r="A636" s="91" t="s">
        <v>668</v>
      </c>
      <c r="B636" s="92" t="s">
        <v>974</v>
      </c>
      <c r="C636" s="91" t="s">
        <v>664</v>
      </c>
      <c r="D636" s="91" t="s">
        <v>975</v>
      </c>
      <c r="E636" s="91" t="s">
        <v>731</v>
      </c>
      <c r="F636" s="91"/>
      <c r="G636" s="93" t="s">
        <v>676</v>
      </c>
      <c r="H636" s="94" t="n">
        <v>1</v>
      </c>
      <c r="I636" s="95" t="n">
        <f aca="false">SUMIFS('ANALÍTICA AUXILIARES'!J:J,'ANALÍTICA AUXILIARES'!A:A,"Composição",'ANALÍTICA AUXILIARES'!B:B,$B636)</f>
        <v>2.03</v>
      </c>
      <c r="J636" s="95" t="n">
        <f aca="false">TRUNC(H636*I636,2)</f>
        <v>2.03</v>
      </c>
      <c r="L636" s="63" t="n">
        <f aca="false">IF(AND(A637&lt;&gt;"",A636=""),L635+1,L635)</f>
        <v>50</v>
      </c>
      <c r="M636" s="80" t="n">
        <f aca="false">IF(OR(A636="Insumo",A636="Composição Auxiliar"),J636,"")</f>
        <v>2.03</v>
      </c>
      <c r="N636" s="81" t="str">
        <f aca="false">IF(ISNUMBER(SEARCH("COM ENCARGOS COMPLEMENTARES",D636)),J636,"")</f>
        <v/>
      </c>
      <c r="O636" s="81" t="n">
        <f aca="false">IF(N636&lt;&gt;"","",M636)</f>
        <v>2.03</v>
      </c>
      <c r="P636" s="82" t="str">
        <f aca="false">IF(A636="Composição",A635,"")</f>
        <v/>
      </c>
      <c r="Q636" s="81" t="str">
        <f aca="false">IF(P636&lt;&gt;"",SUMIF(L636:L725,L636,N636:N725),"")</f>
        <v/>
      </c>
      <c r="R636" s="81" t="str">
        <f aca="false">IF(P636&lt;&gt;"",SUMIF(L636:L725,L636,O636:O725),"")</f>
        <v/>
      </c>
    </row>
    <row r="637" customFormat="false" ht="14.25" hidden="false" customHeight="false" outlineLevel="0" collapsed="false">
      <c r="A637" s="102"/>
      <c r="B637" s="102"/>
      <c r="C637" s="102"/>
      <c r="D637" s="102"/>
      <c r="E637" s="102"/>
      <c r="F637" s="103"/>
      <c r="G637" s="102"/>
      <c r="H637" s="103"/>
      <c r="I637" s="102"/>
      <c r="J637" s="103"/>
      <c r="L637" s="63" t="n">
        <f aca="false">IF(AND(A638&lt;&gt;"",A637=""),L636+1,L636)</f>
        <v>50</v>
      </c>
      <c r="M637" s="80" t="str">
        <f aca="false">IF(OR(A637="Insumo",A637="Composição Auxiliar"),J637,"")</f>
        <v/>
      </c>
      <c r="N637" s="81" t="str">
        <f aca="false">IF(ISNUMBER(SEARCH("COM ENCARGOS COMPLEMENTARES",D637)),J637,"")</f>
        <v/>
      </c>
      <c r="O637" s="81" t="str">
        <f aca="false">IF(N637&lt;&gt;"","",M637)</f>
        <v/>
      </c>
      <c r="P637" s="82" t="str">
        <f aca="false">IF(A637="Composição",A636,"")</f>
        <v/>
      </c>
      <c r="Q637" s="81" t="str">
        <f aca="false">IF(P637&lt;&gt;"",SUMIF(L637:L726,L637,N637:N726),"")</f>
        <v/>
      </c>
      <c r="R637" s="81" t="str">
        <f aca="false">IF(P637&lt;&gt;"",SUMIF(L637:L726,L637,O637:O726),"")</f>
        <v/>
      </c>
    </row>
    <row r="638" customFormat="false" ht="14.25" hidden="false" customHeight="true" outlineLevel="0" collapsed="false">
      <c r="A638" s="102"/>
      <c r="B638" s="102"/>
      <c r="C638" s="102"/>
      <c r="D638" s="102"/>
      <c r="E638" s="102"/>
      <c r="F638" s="103"/>
      <c r="G638" s="102"/>
      <c r="H638" s="104" t="s">
        <v>684</v>
      </c>
      <c r="I638" s="104"/>
      <c r="J638" s="103" t="n">
        <f aca="false">TRUNC(SUMIF(L:L,$L638,M:M)*(1+$J$9),2)</f>
        <v>39.39</v>
      </c>
      <c r="L638" s="63" t="n">
        <f aca="false">IF(AND(A639&lt;&gt;"",A638=""),L637+1,L637)</f>
        <v>50</v>
      </c>
      <c r="M638" s="80" t="str">
        <f aca="false">IF(OR(A638="Insumo",A638="Composição Auxiliar"),J638,"")</f>
        <v/>
      </c>
      <c r="N638" s="81" t="str">
        <f aca="false">IF(ISNUMBER(SEARCH("COM ENCARGOS COMPLEMENTARES",D638)),J638,"")</f>
        <v/>
      </c>
      <c r="O638" s="81" t="str">
        <f aca="false">IF(N638&lt;&gt;"","",M638)</f>
        <v/>
      </c>
      <c r="P638" s="82" t="str">
        <f aca="false">IF(A638="Composição",A637,"")</f>
        <v/>
      </c>
      <c r="Q638" s="81" t="str">
        <f aca="false">IF(P638&lt;&gt;"",SUMIF(L638:L727,L638,N638:N727),"")</f>
        <v/>
      </c>
      <c r="R638" s="81" t="str">
        <f aca="false">IF(P638&lt;&gt;"",SUMIF(L638:L727,L638,O638:O727),"")</f>
        <v/>
      </c>
    </row>
    <row r="639" customFormat="false" ht="15" hidden="false" customHeight="false" outlineLevel="0" collapsed="false">
      <c r="A639" s="105"/>
      <c r="B639" s="105"/>
      <c r="C639" s="105"/>
      <c r="D639" s="105"/>
      <c r="E639" s="105"/>
      <c r="F639" s="105"/>
      <c r="G639" s="105" t="s">
        <v>685</v>
      </c>
      <c r="H639" s="106" t="s">
        <v>1062</v>
      </c>
      <c r="I639" s="105" t="s">
        <v>687</v>
      </c>
      <c r="J639" s="107" t="n">
        <f aca="false">TRUNC(J638*H639,2)</f>
        <v>468.74</v>
      </c>
      <c r="L639" s="63" t="n">
        <f aca="false">IF(AND(A640&lt;&gt;"",A639=""),L638+1,L638)</f>
        <v>50</v>
      </c>
      <c r="M639" s="80" t="str">
        <f aca="false">IF(OR(A639="Insumo",A639="Composição Auxiliar"),J639,"")</f>
        <v/>
      </c>
      <c r="N639" s="81" t="str">
        <f aca="false">IF(ISNUMBER(SEARCH("COM ENCARGOS COMPLEMENTARES",D639)),J639,"")</f>
        <v/>
      </c>
      <c r="O639" s="81" t="str">
        <f aca="false">IF(N639&lt;&gt;"","",M639)</f>
        <v/>
      </c>
      <c r="P639" s="82" t="str">
        <f aca="false">IF(A639="Composição",A638,"")</f>
        <v/>
      </c>
      <c r="Q639" s="81" t="str">
        <f aca="false">IF(P639&lt;&gt;"",SUMIF(L639:L728,L639,N639:N728),"")</f>
        <v/>
      </c>
      <c r="R639" s="81" t="str">
        <f aca="false">IF(P639&lt;&gt;"",SUMIF(L639:L728,L639,O639:O728),"")</f>
        <v/>
      </c>
    </row>
    <row r="640" customFormat="false" ht="15" hidden="false" customHeight="false" outlineLevel="0" collapsed="false">
      <c r="A640" s="108"/>
      <c r="B640" s="108"/>
      <c r="C640" s="108"/>
      <c r="D640" s="108"/>
      <c r="E640" s="108"/>
      <c r="F640" s="108"/>
      <c r="G640" s="108"/>
      <c r="H640" s="108"/>
      <c r="I640" s="108"/>
      <c r="J640" s="108"/>
      <c r="L640" s="63" t="n">
        <f aca="false">IF(AND(A641&lt;&gt;"",A640=""),L639+1,L639)</f>
        <v>51</v>
      </c>
      <c r="M640" s="80" t="str">
        <f aca="false">IF(OR(A640="Insumo",A640="Composição Auxiliar"),J640,"")</f>
        <v/>
      </c>
      <c r="N640" s="81" t="str">
        <f aca="false">IF(ISNUMBER(SEARCH("COM ENCARGOS COMPLEMENTARES",D640)),J640,"")</f>
        <v/>
      </c>
      <c r="O640" s="81" t="str">
        <f aca="false">IF(N640&lt;&gt;"","",M640)</f>
        <v/>
      </c>
      <c r="P640" s="82" t="str">
        <f aca="false">IF(A640="Composição",A639,"")</f>
        <v/>
      </c>
      <c r="Q640" s="81" t="str">
        <f aca="false">IF(P640&lt;&gt;"",SUMIF(L640:L729,L640,N640:N729),"")</f>
        <v/>
      </c>
      <c r="R640" s="81" t="str">
        <f aca="false">IF(P640&lt;&gt;"",SUMIF(L640:L729,L640,O640:O729),"")</f>
        <v/>
      </c>
    </row>
    <row r="641" customFormat="false" ht="15" hidden="false" customHeight="true" outlineLevel="0" collapsed="false">
      <c r="A641" s="83" t="s">
        <v>154</v>
      </c>
      <c r="B641" s="84" t="s">
        <v>655</v>
      </c>
      <c r="C641" s="83" t="s">
        <v>656</v>
      </c>
      <c r="D641" s="83" t="s">
        <v>657</v>
      </c>
      <c r="E641" s="83" t="s">
        <v>658</v>
      </c>
      <c r="F641" s="83"/>
      <c r="G641" s="85" t="s">
        <v>659</v>
      </c>
      <c r="H641" s="84" t="s">
        <v>660</v>
      </c>
      <c r="I641" s="84" t="s">
        <v>661</v>
      </c>
      <c r="J641" s="84" t="s">
        <v>662</v>
      </c>
      <c r="L641" s="63" t="n">
        <f aca="false">IF(AND(A642&lt;&gt;"",A641=""),L640+1,L640)</f>
        <v>51</v>
      </c>
      <c r="M641" s="80" t="str">
        <f aca="false">IF(OR(A641="Insumo",A641="Composição Auxiliar"),J641,"")</f>
        <v/>
      </c>
      <c r="N641" s="81" t="str">
        <f aca="false">IF(ISNUMBER(SEARCH("COM ENCARGOS COMPLEMENTARES",D641)),J641,"")</f>
        <v/>
      </c>
      <c r="O641" s="81" t="str">
        <f aca="false">IF(N641&lt;&gt;"","",M641)</f>
        <v/>
      </c>
      <c r="P641" s="82" t="str">
        <f aca="false">IF(A641="Composição",A640,"")</f>
        <v/>
      </c>
      <c r="Q641" s="81" t="str">
        <f aca="false">IF(P641&lt;&gt;"",SUMIF(L641:L730,L641,N641:N730),"")</f>
        <v/>
      </c>
      <c r="R641" s="81" t="str">
        <f aca="false">IF(P641&lt;&gt;"",SUMIF(L641:L730,L641,O641:O730),"")</f>
        <v/>
      </c>
    </row>
    <row r="642" customFormat="false" ht="25.5" hidden="false" customHeight="true" outlineLevel="0" collapsed="false">
      <c r="A642" s="86" t="s">
        <v>663</v>
      </c>
      <c r="B642" s="87" t="s">
        <v>123</v>
      </c>
      <c r="C642" s="86" t="s">
        <v>664</v>
      </c>
      <c r="D642" s="86" t="s">
        <v>796</v>
      </c>
      <c r="E642" s="86" t="s">
        <v>675</v>
      </c>
      <c r="F642" s="86"/>
      <c r="G642" s="88" t="s">
        <v>667</v>
      </c>
      <c r="H642" s="89" t="n">
        <v>1</v>
      </c>
      <c r="I642" s="90" t="n">
        <f aca="false">SUMIF(L:L,$L642,M:M)</f>
        <v>17.5</v>
      </c>
      <c r="J642" s="90" t="n">
        <f aca="false">TRUNC(H642*I642,2)</f>
        <v>17.5</v>
      </c>
      <c r="L642" s="63" t="n">
        <f aca="false">IF(AND(A643&lt;&gt;"",A642=""),L641+1,L641)</f>
        <v>51</v>
      </c>
      <c r="M642" s="80" t="str">
        <f aca="false">IF(OR(A642="Insumo",A642="Composição Auxiliar"),J642,"")</f>
        <v/>
      </c>
      <c r="N642" s="81" t="str">
        <f aca="false">IF(ISNUMBER(SEARCH("COM ENCARGOS COMPLEMENTARES",D642)),J642,"")</f>
        <v/>
      </c>
      <c r="O642" s="81" t="str">
        <f aca="false">IF(N642&lt;&gt;"","",M642)</f>
        <v/>
      </c>
      <c r="P642" s="82" t="str">
        <f aca="false">IF(A642="Composição",A641,"")</f>
        <v> 4.4.5 </v>
      </c>
      <c r="Q642" s="81" t="n">
        <f aca="false">IF(P642&lt;&gt;"",SUMIF(L642:L731,L642,N642:N731),"")</f>
        <v>4.7</v>
      </c>
      <c r="R642" s="81" t="n">
        <f aca="false">IF(P642&lt;&gt;"",SUMIF(L642:L731,L642,O642:O731),"")</f>
        <v>12.8</v>
      </c>
    </row>
    <row r="643" customFormat="false" ht="38.25" hidden="false" customHeight="true" outlineLevel="0" collapsed="false">
      <c r="A643" s="91" t="s">
        <v>668</v>
      </c>
      <c r="B643" s="92" t="s">
        <v>977</v>
      </c>
      <c r="C643" s="91" t="s">
        <v>664</v>
      </c>
      <c r="D643" s="91" t="s">
        <v>978</v>
      </c>
      <c r="E643" s="91" t="s">
        <v>675</v>
      </c>
      <c r="F643" s="91"/>
      <c r="G643" s="93" t="s">
        <v>676</v>
      </c>
      <c r="H643" s="94" t="n">
        <v>0.0339</v>
      </c>
      <c r="I643" s="95" t="n">
        <f aca="false">SUMIFS('ANALÍTICA AUXILIARES'!J:J,'ANALÍTICA AUXILIARES'!A:A,"Composição",'ANALÍTICA AUXILIARES'!B:B,$B643)</f>
        <v>377.84</v>
      </c>
      <c r="J643" s="95" t="n">
        <f aca="false">TRUNC(H643*I643,2)</f>
        <v>12.8</v>
      </c>
      <c r="L643" s="63" t="n">
        <f aca="false">IF(AND(A644&lt;&gt;"",A643=""),L642+1,L642)</f>
        <v>51</v>
      </c>
      <c r="M643" s="80" t="n">
        <f aca="false">IF(OR(A643="Insumo",A643="Composição Auxiliar"),J643,"")</f>
        <v>12.8</v>
      </c>
      <c r="N643" s="81" t="str">
        <f aca="false">IF(ISNUMBER(SEARCH("COM ENCARGOS COMPLEMENTARES",D643)),J643,"")</f>
        <v/>
      </c>
      <c r="O643" s="81" t="n">
        <f aca="false">IF(N643&lt;&gt;"","",M643)</f>
        <v>12.8</v>
      </c>
      <c r="P643" s="82" t="str">
        <f aca="false">IF(A643="Composição",A642,"")</f>
        <v/>
      </c>
      <c r="Q643" s="81" t="str">
        <f aca="false">IF(P643&lt;&gt;"",SUMIF(L643:L732,L643,N643:N732),"")</f>
        <v/>
      </c>
      <c r="R643" s="81" t="str">
        <f aca="false">IF(P643&lt;&gt;"",SUMIF(L643:L732,L643,O643:O732),"")</f>
        <v/>
      </c>
    </row>
    <row r="644" customFormat="false" ht="25.5" hidden="false" customHeight="true" outlineLevel="0" collapsed="false">
      <c r="A644" s="91" t="s">
        <v>668</v>
      </c>
      <c r="B644" s="92" t="s">
        <v>677</v>
      </c>
      <c r="C644" s="91" t="s">
        <v>664</v>
      </c>
      <c r="D644" s="91" t="s">
        <v>678</v>
      </c>
      <c r="E644" s="91" t="s">
        <v>671</v>
      </c>
      <c r="F644" s="91"/>
      <c r="G644" s="93" t="s">
        <v>672</v>
      </c>
      <c r="H644" s="94" t="n">
        <v>0.0444</v>
      </c>
      <c r="I644" s="95" t="n">
        <f aca="false">SUMIFS('ANALÍTICA AUXILIARES'!J:J,'ANALÍTICA AUXILIARES'!A:A,"Composição",'ANALÍTICA AUXILIARES'!B:B,$B644)</f>
        <v>18.93</v>
      </c>
      <c r="J644" s="95" t="n">
        <f aca="false">TRUNC(H644*I644,2)</f>
        <v>0.84</v>
      </c>
      <c r="L644" s="63" t="n">
        <f aca="false">IF(AND(A645&lt;&gt;"",A644=""),L643+1,L643)</f>
        <v>51</v>
      </c>
      <c r="M644" s="80" t="n">
        <f aca="false">IF(OR(A644="Insumo",A644="Composição Auxiliar"),J644,"")</f>
        <v>0.84</v>
      </c>
      <c r="N644" s="81" t="n">
        <f aca="false">IF(ISNUMBER(SEARCH("COM ENCARGOS COMPLEMENTARES",D644)),J644,"")</f>
        <v>0.84</v>
      </c>
      <c r="O644" s="81" t="str">
        <f aca="false">IF(N644&lt;&gt;"","",M644)</f>
        <v/>
      </c>
      <c r="P644" s="82" t="str">
        <f aca="false">IF(A644="Composição",A643,"")</f>
        <v/>
      </c>
      <c r="Q644" s="81" t="str">
        <f aca="false">IF(P644&lt;&gt;"",SUMIF(L644:L733,L644,N644:N733),"")</f>
        <v/>
      </c>
      <c r="R644" s="81" t="str">
        <f aca="false">IF(P644&lt;&gt;"",SUMIF(L644:L733,L644,O644:O733),"")</f>
        <v/>
      </c>
    </row>
    <row r="645" customFormat="false" ht="25.5" hidden="false" customHeight="true" outlineLevel="0" collapsed="false">
      <c r="A645" s="91" t="s">
        <v>668</v>
      </c>
      <c r="B645" s="92" t="s">
        <v>819</v>
      </c>
      <c r="C645" s="91" t="s">
        <v>664</v>
      </c>
      <c r="D645" s="91" t="s">
        <v>820</v>
      </c>
      <c r="E645" s="91" t="s">
        <v>671</v>
      </c>
      <c r="F645" s="91"/>
      <c r="G645" s="93" t="s">
        <v>672</v>
      </c>
      <c r="H645" s="94" t="n">
        <v>0.1631</v>
      </c>
      <c r="I645" s="95" t="n">
        <f aca="false">SUMIFS('ANALÍTICA AUXILIARES'!J:J,'ANALÍTICA AUXILIARES'!A:A,"Composição",'ANALÍTICA AUXILIARES'!B:B,$B645)</f>
        <v>23.68</v>
      </c>
      <c r="J645" s="95" t="n">
        <f aca="false">TRUNC(H645*I645,2)</f>
        <v>3.86</v>
      </c>
      <c r="L645" s="63" t="n">
        <f aca="false">IF(AND(A646&lt;&gt;"",A645=""),L644+1,L644)</f>
        <v>51</v>
      </c>
      <c r="M645" s="80" t="n">
        <f aca="false">IF(OR(A645="Insumo",A645="Composição Auxiliar"),J645,"")</f>
        <v>3.86</v>
      </c>
      <c r="N645" s="81" t="n">
        <f aca="false">IF(ISNUMBER(SEARCH("COM ENCARGOS COMPLEMENTARES",D645)),J645,"")</f>
        <v>3.86</v>
      </c>
      <c r="O645" s="81" t="str">
        <f aca="false">IF(N645&lt;&gt;"","",M645)</f>
        <v/>
      </c>
      <c r="P645" s="82" t="str">
        <f aca="false">IF(A645="Composição",A644,"")</f>
        <v/>
      </c>
      <c r="Q645" s="81" t="str">
        <f aca="false">IF(P645&lt;&gt;"",SUMIF(L645:L734,L645,N645:N734),"")</f>
        <v/>
      </c>
      <c r="R645" s="81" t="str">
        <f aca="false">IF(P645&lt;&gt;"",SUMIF(L645:L734,L645,O645:O734),"")</f>
        <v/>
      </c>
    </row>
    <row r="646" customFormat="false" ht="14.25" hidden="false" customHeight="false" outlineLevel="0" collapsed="false">
      <c r="A646" s="102"/>
      <c r="B646" s="102"/>
      <c r="C646" s="102"/>
      <c r="D646" s="102"/>
      <c r="E646" s="102"/>
      <c r="F646" s="103"/>
      <c r="G646" s="102"/>
      <c r="H646" s="103"/>
      <c r="I646" s="102"/>
      <c r="J646" s="103"/>
      <c r="L646" s="63" t="n">
        <f aca="false">IF(AND(A647&lt;&gt;"",A646=""),L645+1,L645)</f>
        <v>51</v>
      </c>
      <c r="M646" s="80" t="str">
        <f aca="false">IF(OR(A646="Insumo",A646="Composição Auxiliar"),J646,"")</f>
        <v/>
      </c>
      <c r="N646" s="81" t="str">
        <f aca="false">IF(ISNUMBER(SEARCH("COM ENCARGOS COMPLEMENTARES",D646)),J646,"")</f>
        <v/>
      </c>
      <c r="O646" s="81" t="str">
        <f aca="false">IF(N646&lt;&gt;"","",M646)</f>
        <v/>
      </c>
      <c r="P646" s="82" t="str">
        <f aca="false">IF(A646="Composição",A645,"")</f>
        <v/>
      </c>
      <c r="Q646" s="81" t="str">
        <f aca="false">IF(P646&lt;&gt;"",SUMIF(L646:L735,L646,N646:N735),"")</f>
        <v/>
      </c>
      <c r="R646" s="81" t="str">
        <f aca="false">IF(P646&lt;&gt;"",SUMIF(L646:L735,L646,O646:O735),"")</f>
        <v/>
      </c>
    </row>
    <row r="647" customFormat="false" ht="14.25" hidden="false" customHeight="true" outlineLevel="0" collapsed="false">
      <c r="A647" s="102"/>
      <c r="B647" s="102"/>
      <c r="C647" s="102"/>
      <c r="D647" s="102"/>
      <c r="E647" s="102"/>
      <c r="F647" s="103"/>
      <c r="G647" s="102"/>
      <c r="H647" s="104" t="s">
        <v>684</v>
      </c>
      <c r="I647" s="104"/>
      <c r="J647" s="103" t="n">
        <f aca="false">TRUNC(SUMIF(L:L,$L647,M:M)*(1+$J$9),2)</f>
        <v>22.71</v>
      </c>
      <c r="L647" s="63" t="n">
        <f aca="false">IF(AND(A648&lt;&gt;"",A647=""),L646+1,L646)</f>
        <v>51</v>
      </c>
      <c r="M647" s="80" t="str">
        <f aca="false">IF(OR(A647="Insumo",A647="Composição Auxiliar"),J647,"")</f>
        <v/>
      </c>
      <c r="N647" s="81" t="str">
        <f aca="false">IF(ISNUMBER(SEARCH("COM ENCARGOS COMPLEMENTARES",D647)),J647,"")</f>
        <v/>
      </c>
      <c r="O647" s="81" t="str">
        <f aca="false">IF(N647&lt;&gt;"","",M647)</f>
        <v/>
      </c>
      <c r="P647" s="82" t="str">
        <f aca="false">IF(A647="Composição",A646,"")</f>
        <v/>
      </c>
      <c r="Q647" s="81" t="str">
        <f aca="false">IF(P647&lt;&gt;"",SUMIF(L647:L736,L647,N647:N736),"")</f>
        <v/>
      </c>
      <c r="R647" s="81" t="str">
        <f aca="false">IF(P647&lt;&gt;"",SUMIF(L647:L736,L647,O647:O736),"")</f>
        <v/>
      </c>
    </row>
    <row r="648" customFormat="false" ht="15" hidden="false" customHeight="false" outlineLevel="0" collapsed="false">
      <c r="A648" s="105"/>
      <c r="B648" s="105"/>
      <c r="C648" s="105"/>
      <c r="D648" s="105"/>
      <c r="E648" s="105"/>
      <c r="F648" s="105"/>
      <c r="G648" s="105" t="s">
        <v>685</v>
      </c>
      <c r="H648" s="106" t="s">
        <v>1063</v>
      </c>
      <c r="I648" s="105" t="s">
        <v>687</v>
      </c>
      <c r="J648" s="107" t="n">
        <f aca="false">TRUNC(J647*H648,2)</f>
        <v>567.75</v>
      </c>
      <c r="L648" s="63" t="n">
        <f aca="false">IF(AND(A649&lt;&gt;"",A648=""),L647+1,L647)</f>
        <v>51</v>
      </c>
      <c r="M648" s="80" t="str">
        <f aca="false">IF(OR(A648="Insumo",A648="Composição Auxiliar"),J648,"")</f>
        <v/>
      </c>
      <c r="N648" s="81" t="str">
        <f aca="false">IF(ISNUMBER(SEARCH("COM ENCARGOS COMPLEMENTARES",D648)),J648,"")</f>
        <v/>
      </c>
      <c r="O648" s="81" t="str">
        <f aca="false">IF(N648&lt;&gt;"","",M648)</f>
        <v/>
      </c>
      <c r="P648" s="82" t="str">
        <f aca="false">IF(A648="Composição",A647,"")</f>
        <v/>
      </c>
      <c r="Q648" s="81" t="str">
        <f aca="false">IF(P648&lt;&gt;"",SUMIF(L648:L737,L648,N648:N737),"")</f>
        <v/>
      </c>
      <c r="R648" s="81" t="str">
        <f aca="false">IF(P648&lt;&gt;"",SUMIF(L648:L737,L648,O648:O737),"")</f>
        <v/>
      </c>
    </row>
    <row r="649" customFormat="false" ht="15" hidden="false" customHeight="false" outlineLevel="0" collapsed="false">
      <c r="A649" s="108"/>
      <c r="B649" s="108"/>
      <c r="C649" s="108"/>
      <c r="D649" s="108"/>
      <c r="E649" s="108"/>
      <c r="F649" s="108"/>
      <c r="G649" s="108"/>
      <c r="H649" s="108"/>
      <c r="I649" s="108"/>
      <c r="J649" s="108"/>
      <c r="L649" s="63" t="n">
        <f aca="false">IF(AND(A650&lt;&gt;"",A649=""),L648+1,L648)</f>
        <v>52</v>
      </c>
      <c r="M649" s="80" t="str">
        <f aca="false">IF(OR(A649="Insumo",A649="Composição Auxiliar"),J649,"")</f>
        <v/>
      </c>
      <c r="N649" s="81" t="str">
        <f aca="false">IF(ISNUMBER(SEARCH("COM ENCARGOS COMPLEMENTARES",D649)),J649,"")</f>
        <v/>
      </c>
      <c r="O649" s="81" t="str">
        <f aca="false">IF(N649&lt;&gt;"","",M649)</f>
        <v/>
      </c>
      <c r="P649" s="82" t="str">
        <f aca="false">IF(A649="Composição",A648,"")</f>
        <v/>
      </c>
      <c r="Q649" s="81" t="str">
        <f aca="false">IF(P649&lt;&gt;"",SUMIF(L649:L738,L649,N649:N738),"")</f>
        <v/>
      </c>
      <c r="R649" s="81" t="str">
        <f aca="false">IF(P649&lt;&gt;"",SUMIF(L649:L738,L649,O649:O738),"")</f>
        <v/>
      </c>
    </row>
    <row r="650" customFormat="false" ht="15" hidden="false" customHeight="true" outlineLevel="0" collapsed="false">
      <c r="A650" s="83" t="s">
        <v>155</v>
      </c>
      <c r="B650" s="84" t="s">
        <v>655</v>
      </c>
      <c r="C650" s="83" t="s">
        <v>656</v>
      </c>
      <c r="D650" s="83" t="s">
        <v>657</v>
      </c>
      <c r="E650" s="83" t="s">
        <v>658</v>
      </c>
      <c r="F650" s="83"/>
      <c r="G650" s="85" t="s">
        <v>659</v>
      </c>
      <c r="H650" s="84" t="s">
        <v>660</v>
      </c>
      <c r="I650" s="84" t="s">
        <v>661</v>
      </c>
      <c r="J650" s="84" t="s">
        <v>662</v>
      </c>
      <c r="L650" s="63" t="n">
        <f aca="false">IF(AND(A651&lt;&gt;"",A650=""),L649+1,L649)</f>
        <v>52</v>
      </c>
      <c r="M650" s="80" t="str">
        <f aca="false">IF(OR(A650="Insumo",A650="Composição Auxiliar"),J650,"")</f>
        <v/>
      </c>
      <c r="N650" s="81" t="str">
        <f aca="false">IF(ISNUMBER(SEARCH("COM ENCARGOS COMPLEMENTARES",D650)),J650,"")</f>
        <v/>
      </c>
      <c r="O650" s="81" t="str">
        <f aca="false">IF(N650&lt;&gt;"","",M650)</f>
        <v/>
      </c>
      <c r="P650" s="82" t="str">
        <f aca="false">IF(A650="Composição",A649,"")</f>
        <v/>
      </c>
      <c r="Q650" s="81" t="str">
        <f aca="false">IF(P650&lt;&gt;"",SUMIF(L650:L739,L650,N650:N739),"")</f>
        <v/>
      </c>
      <c r="R650" s="81" t="str">
        <f aca="false">IF(P650&lt;&gt;"",SUMIF(L650:L739,L650,O650:O739),"")</f>
        <v/>
      </c>
    </row>
    <row r="651" customFormat="false" ht="38.25" hidden="false" customHeight="true" outlineLevel="0" collapsed="false">
      <c r="A651" s="86" t="s">
        <v>663</v>
      </c>
      <c r="B651" s="87" t="s">
        <v>125</v>
      </c>
      <c r="C651" s="86" t="s">
        <v>664</v>
      </c>
      <c r="D651" s="86" t="s">
        <v>1064</v>
      </c>
      <c r="E651" s="86" t="s">
        <v>675</v>
      </c>
      <c r="F651" s="86"/>
      <c r="G651" s="88" t="s">
        <v>667</v>
      </c>
      <c r="H651" s="89" t="n">
        <v>1</v>
      </c>
      <c r="I651" s="90" t="n">
        <f aca="false">SUMIF(L:L,$L651,M:M)</f>
        <v>75.93</v>
      </c>
      <c r="J651" s="90" t="n">
        <f aca="false">TRUNC(H651*I651,2)</f>
        <v>75.93</v>
      </c>
      <c r="L651" s="63" t="n">
        <f aca="false">IF(AND(A652&lt;&gt;"",A651=""),L650+1,L650)</f>
        <v>52</v>
      </c>
      <c r="M651" s="80" t="str">
        <f aca="false">IF(OR(A651="Insumo",A651="Composição Auxiliar"),J651,"")</f>
        <v/>
      </c>
      <c r="N651" s="81" t="str">
        <f aca="false">IF(ISNUMBER(SEARCH("COM ENCARGOS COMPLEMENTARES",D651)),J651,"")</f>
        <v/>
      </c>
      <c r="O651" s="81" t="str">
        <f aca="false">IF(N651&lt;&gt;"","",M651)</f>
        <v/>
      </c>
      <c r="P651" s="82" t="str">
        <f aca="false">IF(A651="Composição",A650,"")</f>
        <v> 4.4.6 </v>
      </c>
      <c r="Q651" s="81" t="n">
        <f aca="false">IF(P651&lt;&gt;"",SUMIF(L651:L740,L651,N651:N740),"")</f>
        <v>36.08</v>
      </c>
      <c r="R651" s="81" t="n">
        <f aca="false">IF(P651&lt;&gt;"",SUMIF(L651:L740,L651,O651:O740),"")</f>
        <v>39.85</v>
      </c>
    </row>
    <row r="652" customFormat="false" ht="25.5" hidden="false" customHeight="true" outlineLevel="0" collapsed="false">
      <c r="A652" s="91" t="s">
        <v>668</v>
      </c>
      <c r="B652" s="92" t="s">
        <v>689</v>
      </c>
      <c r="C652" s="91" t="s">
        <v>664</v>
      </c>
      <c r="D652" s="91" t="s">
        <v>690</v>
      </c>
      <c r="E652" s="91" t="s">
        <v>691</v>
      </c>
      <c r="F652" s="91"/>
      <c r="G652" s="93" t="s">
        <v>692</v>
      </c>
      <c r="H652" s="94" t="n">
        <v>0.017</v>
      </c>
      <c r="I652" s="95" t="n">
        <f aca="false">SUMIFS('ANALÍTICA AUXILIARES'!J:J,'ANALÍTICA AUXILIARES'!A:A,"Composição",'ANALÍTICA AUXILIARES'!B:B,$B652)</f>
        <v>27.81</v>
      </c>
      <c r="J652" s="95" t="n">
        <f aca="false">TRUNC(H652*I652,2)</f>
        <v>0.47</v>
      </c>
      <c r="L652" s="63" t="n">
        <f aca="false">IF(AND(A653&lt;&gt;"",A652=""),L651+1,L651)</f>
        <v>52</v>
      </c>
      <c r="M652" s="80" t="n">
        <f aca="false">IF(OR(A652="Insumo",A652="Composição Auxiliar"),J652,"")</f>
        <v>0.47</v>
      </c>
      <c r="N652" s="81" t="str">
        <f aca="false">IF(ISNUMBER(SEARCH("COM ENCARGOS COMPLEMENTARES",D652)),J652,"")</f>
        <v/>
      </c>
      <c r="O652" s="81" t="n">
        <f aca="false">IF(N652&lt;&gt;"","",M652)</f>
        <v>0.47</v>
      </c>
      <c r="P652" s="82" t="str">
        <f aca="false">IF(A652="Composição",A651,"")</f>
        <v/>
      </c>
      <c r="Q652" s="81" t="str">
        <f aca="false">IF(P652&lt;&gt;"",SUMIF(L652:L741,L652,N652:N741),"")</f>
        <v/>
      </c>
      <c r="R652" s="81" t="str">
        <f aca="false">IF(P652&lt;&gt;"",SUMIF(L652:L741,L652,O652:O741),"")</f>
        <v/>
      </c>
    </row>
    <row r="653" customFormat="false" ht="25.5" hidden="false" customHeight="true" outlineLevel="0" collapsed="false">
      <c r="A653" s="91" t="s">
        <v>668</v>
      </c>
      <c r="B653" s="92" t="s">
        <v>697</v>
      </c>
      <c r="C653" s="91" t="s">
        <v>664</v>
      </c>
      <c r="D653" s="91" t="s">
        <v>698</v>
      </c>
      <c r="E653" s="91" t="s">
        <v>691</v>
      </c>
      <c r="F653" s="91"/>
      <c r="G653" s="93" t="s">
        <v>699</v>
      </c>
      <c r="H653" s="94" t="n">
        <v>0.014</v>
      </c>
      <c r="I653" s="95" t="n">
        <f aca="false">SUMIFS('ANALÍTICA AUXILIARES'!J:J,'ANALÍTICA AUXILIARES'!A:A,"Composição",'ANALÍTICA AUXILIARES'!B:B,$B653)</f>
        <v>26.23</v>
      </c>
      <c r="J653" s="95" t="n">
        <f aca="false">TRUNC(H653*I653,2)</f>
        <v>0.36</v>
      </c>
      <c r="L653" s="63" t="n">
        <f aca="false">IF(AND(A654&lt;&gt;"",A653=""),L652+1,L652)</f>
        <v>52</v>
      </c>
      <c r="M653" s="80" t="n">
        <f aca="false">IF(OR(A653="Insumo",A653="Composição Auxiliar"),J653,"")</f>
        <v>0.36</v>
      </c>
      <c r="N653" s="81" t="str">
        <f aca="false">IF(ISNUMBER(SEARCH("COM ENCARGOS COMPLEMENTARES",D653)),J653,"")</f>
        <v/>
      </c>
      <c r="O653" s="81" t="n">
        <f aca="false">IF(N653&lt;&gt;"","",M653)</f>
        <v>0.36</v>
      </c>
      <c r="P653" s="82" t="str">
        <f aca="false">IF(A653="Composição",A652,"")</f>
        <v/>
      </c>
      <c r="Q653" s="81" t="str">
        <f aca="false">IF(P653&lt;&gt;"",SUMIF(L653:L742,L653,N653:N742),"")</f>
        <v/>
      </c>
      <c r="R653" s="81" t="str">
        <f aca="false">IF(P653&lt;&gt;"",SUMIF(L653:L742,L653,O653:O742),"")</f>
        <v/>
      </c>
    </row>
    <row r="654" customFormat="false" ht="25.5" hidden="false" customHeight="true" outlineLevel="0" collapsed="false">
      <c r="A654" s="91" t="s">
        <v>668</v>
      </c>
      <c r="B654" s="92" t="s">
        <v>669</v>
      </c>
      <c r="C654" s="91" t="s">
        <v>664</v>
      </c>
      <c r="D654" s="91" t="s">
        <v>670</v>
      </c>
      <c r="E654" s="91" t="s">
        <v>671</v>
      </c>
      <c r="F654" s="91"/>
      <c r="G654" s="93" t="s">
        <v>672</v>
      </c>
      <c r="H654" s="94" t="n">
        <v>1.145</v>
      </c>
      <c r="I654" s="95" t="n">
        <f aca="false">SUMIFS('ANALÍTICA AUXILIARES'!J:J,'ANALÍTICA AUXILIARES'!A:A,"Composição",'ANALÍTICA AUXILIARES'!B:B,$B654)</f>
        <v>23.32</v>
      </c>
      <c r="J654" s="95" t="n">
        <f aca="false">TRUNC(H654*I654,2)</f>
        <v>26.7</v>
      </c>
      <c r="L654" s="63" t="n">
        <f aca="false">IF(AND(A655&lt;&gt;"",A654=""),L653+1,L653)</f>
        <v>52</v>
      </c>
      <c r="M654" s="80" t="n">
        <f aca="false">IF(OR(A654="Insumo",A654="Composição Auxiliar"),J654,"")</f>
        <v>26.7</v>
      </c>
      <c r="N654" s="81" t="n">
        <f aca="false">IF(ISNUMBER(SEARCH("COM ENCARGOS COMPLEMENTARES",D654)),J654,"")</f>
        <v>26.7</v>
      </c>
      <c r="O654" s="81" t="str">
        <f aca="false">IF(N654&lt;&gt;"","",M654)</f>
        <v/>
      </c>
      <c r="P654" s="82" t="str">
        <f aca="false">IF(A654="Composição",A653,"")</f>
        <v/>
      </c>
      <c r="Q654" s="81" t="str">
        <f aca="false">IF(P654&lt;&gt;"",SUMIF(L654:L743,L654,N654:N743),"")</f>
        <v/>
      </c>
      <c r="R654" s="81" t="str">
        <f aca="false">IF(P654&lt;&gt;"",SUMIF(L654:L743,L654,O654:O743),"")</f>
        <v/>
      </c>
    </row>
    <row r="655" customFormat="false" ht="25.5" hidden="false" customHeight="true" outlineLevel="0" collapsed="false">
      <c r="A655" s="91" t="s">
        <v>668</v>
      </c>
      <c r="B655" s="92" t="s">
        <v>695</v>
      </c>
      <c r="C655" s="91" t="s">
        <v>664</v>
      </c>
      <c r="D655" s="91" t="s">
        <v>696</v>
      </c>
      <c r="E655" s="91" t="s">
        <v>671</v>
      </c>
      <c r="F655" s="91"/>
      <c r="G655" s="93" t="s">
        <v>672</v>
      </c>
      <c r="H655" s="94" t="n">
        <v>0.471</v>
      </c>
      <c r="I655" s="95" t="n">
        <f aca="false">SUMIFS('ANALÍTICA AUXILIARES'!J:J,'ANALÍTICA AUXILIARES'!A:A,"Composição",'ANALÍTICA AUXILIARES'!B:B,$B655)</f>
        <v>19.93</v>
      </c>
      <c r="J655" s="95" t="n">
        <f aca="false">TRUNC(H655*I655,2)</f>
        <v>9.38</v>
      </c>
      <c r="L655" s="63" t="n">
        <f aca="false">IF(AND(A656&lt;&gt;"",A655=""),L654+1,L654)</f>
        <v>52</v>
      </c>
      <c r="M655" s="80" t="n">
        <f aca="false">IF(OR(A655="Insumo",A655="Composição Auxiliar"),J655,"")</f>
        <v>9.38</v>
      </c>
      <c r="N655" s="81" t="n">
        <f aca="false">IF(ISNUMBER(SEARCH("COM ENCARGOS COMPLEMENTARES",D655)),J655,"")</f>
        <v>9.38</v>
      </c>
      <c r="O655" s="81" t="str">
        <f aca="false">IF(N655&lt;&gt;"","",M655)</f>
        <v/>
      </c>
      <c r="P655" s="82" t="str">
        <f aca="false">IF(A655="Composição",A654,"")</f>
        <v/>
      </c>
      <c r="Q655" s="81" t="str">
        <f aca="false">IF(P655&lt;&gt;"",SUMIF(L655:L744,L655,N655:N744),"")</f>
        <v/>
      </c>
      <c r="R655" s="81" t="str">
        <f aca="false">IF(P655&lt;&gt;"",SUMIF(L655:L744,L655,O655:O744),"")</f>
        <v/>
      </c>
    </row>
    <row r="656" customFormat="false" ht="25.5" hidden="false" customHeight="false" outlineLevel="0" collapsed="false">
      <c r="A656" s="96" t="s">
        <v>679</v>
      </c>
      <c r="B656" s="97" t="s">
        <v>682</v>
      </c>
      <c r="C656" s="96" t="str">
        <f aca="false">VLOOKUP(B656,INSUMOS!$A:$I,2,0)</f>
        <v>SINAPI</v>
      </c>
      <c r="D656" s="96" t="str">
        <f aca="false">VLOOKUP(B656,INSUMOS!$A:$I,3,0)</f>
        <v>PONTALETE *7,5 X 7,5* CM EM PINUS, MISTA OU EQUIVALENTE DA REGIAO - BRUTA</v>
      </c>
      <c r="E656" s="98" t="str">
        <f aca="false">VLOOKUP(B656,INSUMOS!$A:$I,4,0)</f>
        <v>Material</v>
      </c>
      <c r="F656" s="98"/>
      <c r="G656" s="99" t="str">
        <f aca="false">VLOOKUP(B656,INSUMOS!$A:$I,5,0)</f>
        <v>M</v>
      </c>
      <c r="H656" s="100" t="n">
        <v>0.605</v>
      </c>
      <c r="I656" s="101" t="n">
        <f aca="false">VLOOKUP(B656,INSUMOS!$A:$I,8,0)</f>
        <v>7.74</v>
      </c>
      <c r="J656" s="101" t="n">
        <f aca="false">TRUNC(H656*I656,2)</f>
        <v>4.68</v>
      </c>
      <c r="L656" s="63" t="n">
        <f aca="false">IF(AND(A657&lt;&gt;"",A656=""),L655+1,L655)</f>
        <v>52</v>
      </c>
      <c r="M656" s="80" t="n">
        <f aca="false">IF(OR(A656="Insumo",A656="Composição Auxiliar"),J656,"")</f>
        <v>4.68</v>
      </c>
      <c r="N656" s="81" t="str">
        <f aca="false">IF(ISNUMBER(SEARCH("COM ENCARGOS COMPLEMENTARES",D656)),J656,"")</f>
        <v/>
      </c>
      <c r="O656" s="81" t="n">
        <f aca="false">IF(N656&lt;&gt;"","",M656)</f>
        <v>4.68</v>
      </c>
      <c r="P656" s="82" t="str">
        <f aca="false">IF(A656="Composição",A655,"")</f>
        <v/>
      </c>
      <c r="Q656" s="81" t="str">
        <f aca="false">IF(P656&lt;&gt;"",SUMIF(L656:L745,L656,N656:N745),"")</f>
        <v/>
      </c>
      <c r="R656" s="81" t="str">
        <f aca="false">IF(P656&lt;&gt;"",SUMIF(L656:L745,L656,O656:O745),"")</f>
        <v/>
      </c>
    </row>
    <row r="657" customFormat="false" ht="25.5" hidden="false" customHeight="false" outlineLevel="0" collapsed="false">
      <c r="A657" s="96" t="s">
        <v>679</v>
      </c>
      <c r="B657" s="97" t="s">
        <v>981</v>
      </c>
      <c r="C657" s="96" t="str">
        <f aca="false">VLOOKUP(B657,INSUMOS!$A:$I,2,0)</f>
        <v>SINAPI</v>
      </c>
      <c r="D657" s="96" t="str">
        <f aca="false">VLOOKUP(B657,INSUMOS!$A:$I,3,0)</f>
        <v>SARRAFO *2,5 X 7,5* CM EM PINUS, MISTA OU EQUIVALENTE DA REGIAO - BRUTA</v>
      </c>
      <c r="E657" s="98" t="str">
        <f aca="false">VLOOKUP(B657,INSUMOS!$A:$I,4,0)</f>
        <v>Material</v>
      </c>
      <c r="F657" s="98"/>
      <c r="G657" s="99" t="str">
        <f aca="false">VLOOKUP(B657,INSUMOS!$A:$I,5,0)</f>
        <v>M</v>
      </c>
      <c r="H657" s="100" t="n">
        <v>0.567</v>
      </c>
      <c r="I657" s="101" t="n">
        <f aca="false">VLOOKUP(B657,INSUMOS!$A:$I,8,0)</f>
        <v>2.7</v>
      </c>
      <c r="J657" s="101" t="n">
        <f aca="false">TRUNC(H657*I657,2)</f>
        <v>1.53</v>
      </c>
      <c r="L657" s="63" t="n">
        <f aca="false">IF(AND(A658&lt;&gt;"",A657=""),L656+1,L656)</f>
        <v>52</v>
      </c>
      <c r="M657" s="80" t="n">
        <f aca="false">IF(OR(A657="Insumo",A657="Composição Auxiliar"),J657,"")</f>
        <v>1.53</v>
      </c>
      <c r="N657" s="81" t="str">
        <f aca="false">IF(ISNUMBER(SEARCH("COM ENCARGOS COMPLEMENTARES",D657)),J657,"")</f>
        <v/>
      </c>
      <c r="O657" s="81" t="n">
        <f aca="false">IF(N657&lt;&gt;"","",M657)</f>
        <v>1.53</v>
      </c>
      <c r="P657" s="82" t="str">
        <f aca="false">IF(A657="Composição",A656,"")</f>
        <v/>
      </c>
      <c r="Q657" s="81" t="str">
        <f aca="false">IF(P657&lt;&gt;"",SUMIF(L657:L746,L657,N657:N746),"")</f>
        <v/>
      </c>
      <c r="R657" s="81" t="str">
        <f aca="false">IF(P657&lt;&gt;"",SUMIF(L657:L746,L657,O657:O746),"")</f>
        <v/>
      </c>
    </row>
    <row r="658" customFormat="false" ht="25.5" hidden="false" customHeight="false" outlineLevel="0" collapsed="false">
      <c r="A658" s="96" t="s">
        <v>679</v>
      </c>
      <c r="B658" s="97" t="s">
        <v>982</v>
      </c>
      <c r="C658" s="96" t="str">
        <f aca="false">VLOOKUP(B658,INSUMOS!$A:$I,2,0)</f>
        <v>SINAPI</v>
      </c>
      <c r="D658" s="96" t="str">
        <f aca="false">VLOOKUP(B658,INSUMOS!$A:$I,3,0)</f>
        <v>DESMOLDANTE PROTETOR PARA FORMAS DE MADEIRA, DE BASE OLEOSA EMULSIONADA EM AGUA</v>
      </c>
      <c r="E658" s="98" t="str">
        <f aca="false">VLOOKUP(B658,INSUMOS!$A:$I,4,0)</f>
        <v>Material</v>
      </c>
      <c r="F658" s="98"/>
      <c r="G658" s="99" t="str">
        <f aca="false">VLOOKUP(B658,INSUMOS!$A:$I,5,0)</f>
        <v>L</v>
      </c>
      <c r="H658" s="100" t="n">
        <v>0.017</v>
      </c>
      <c r="I658" s="101" t="n">
        <f aca="false">VLOOKUP(B658,INSUMOS!$A:$I,8,0)</f>
        <v>7.3</v>
      </c>
      <c r="J658" s="101" t="n">
        <f aca="false">TRUNC(H658*I658,2)</f>
        <v>0.12</v>
      </c>
      <c r="L658" s="63" t="n">
        <f aca="false">IF(AND(A659&lt;&gt;"",A658=""),L657+1,L657)</f>
        <v>52</v>
      </c>
      <c r="M658" s="80" t="n">
        <f aca="false">IF(OR(A658="Insumo",A658="Composição Auxiliar"),J658,"")</f>
        <v>0.12</v>
      </c>
      <c r="N658" s="81" t="str">
        <f aca="false">IF(ISNUMBER(SEARCH("COM ENCARGOS COMPLEMENTARES",D658)),J658,"")</f>
        <v/>
      </c>
      <c r="O658" s="81" t="n">
        <f aca="false">IF(N658&lt;&gt;"","",M658)</f>
        <v>0.12</v>
      </c>
      <c r="P658" s="82" t="str">
        <f aca="false">IF(A658="Composição",A657,"")</f>
        <v/>
      </c>
      <c r="Q658" s="81" t="str">
        <f aca="false">IF(P658&lt;&gt;"",SUMIF(L658:L747,L658,N658:N747),"")</f>
        <v/>
      </c>
      <c r="R658" s="81" t="str">
        <f aca="false">IF(P658&lt;&gt;"",SUMIF(L658:L747,L658,O658:O747),"")</f>
        <v/>
      </c>
    </row>
    <row r="659" customFormat="false" ht="14.25" hidden="false" customHeight="false" outlineLevel="0" collapsed="false">
      <c r="A659" s="96" t="s">
        <v>679</v>
      </c>
      <c r="B659" s="97" t="s">
        <v>983</v>
      </c>
      <c r="C659" s="96" t="str">
        <f aca="false">VLOOKUP(B659,INSUMOS!$A:$I,2,0)</f>
        <v>SINAPI</v>
      </c>
      <c r="D659" s="96" t="str">
        <f aca="false">VLOOKUP(B659,INSUMOS!$A:$I,3,0)</f>
        <v>PREGO DE ACO POLIDO COM CABECA DUPLA 17 X 27 (2 1/2 X 11)</v>
      </c>
      <c r="E659" s="98" t="str">
        <f aca="false">VLOOKUP(B659,INSUMOS!$A:$I,4,0)</f>
        <v>Material</v>
      </c>
      <c r="F659" s="98"/>
      <c r="G659" s="99" t="str">
        <f aca="false">VLOOKUP(B659,INSUMOS!$A:$I,5,0)</f>
        <v>KG</v>
      </c>
      <c r="H659" s="100" t="n">
        <v>0.034</v>
      </c>
      <c r="I659" s="101" t="n">
        <f aca="false">VLOOKUP(B659,INSUMOS!$A:$I,8,0)</f>
        <v>27.5</v>
      </c>
      <c r="J659" s="101" t="n">
        <f aca="false">TRUNC(H659*I659,2)</f>
        <v>0.93</v>
      </c>
      <c r="L659" s="63" t="n">
        <f aca="false">IF(AND(A660&lt;&gt;"",A659=""),L658+1,L658)</f>
        <v>52</v>
      </c>
      <c r="M659" s="80" t="n">
        <f aca="false">IF(OR(A659="Insumo",A659="Composição Auxiliar"),J659,"")</f>
        <v>0.93</v>
      </c>
      <c r="N659" s="81" t="str">
        <f aca="false">IF(ISNUMBER(SEARCH("COM ENCARGOS COMPLEMENTARES",D659)),J659,"")</f>
        <v/>
      </c>
      <c r="O659" s="81" t="n">
        <f aca="false">IF(N659&lt;&gt;"","",M659)</f>
        <v>0.93</v>
      </c>
      <c r="P659" s="82" t="str">
        <f aca="false">IF(A659="Composição",A658,"")</f>
        <v/>
      </c>
      <c r="Q659" s="81" t="str">
        <f aca="false">IF(P659&lt;&gt;"",SUMIF(L659:L748,L659,N659:N748),"")</f>
        <v/>
      </c>
      <c r="R659" s="81" t="str">
        <f aca="false">IF(P659&lt;&gt;"",SUMIF(L659:L748,L659,O659:O748),"")</f>
        <v/>
      </c>
    </row>
    <row r="660" customFormat="false" ht="25.5" hidden="false" customHeight="false" outlineLevel="0" collapsed="false">
      <c r="A660" s="96" t="s">
        <v>679</v>
      </c>
      <c r="B660" s="97" t="s">
        <v>984</v>
      </c>
      <c r="C660" s="96" t="str">
        <f aca="false">VLOOKUP(B660,INSUMOS!$A:$I,2,0)</f>
        <v>SINAPI</v>
      </c>
      <c r="D660" s="96" t="str">
        <f aca="false">VLOOKUP(B660,INSUMOS!$A:$I,3,0)</f>
        <v>TABUA NAO APARELHADA *2,5 X 30* CM, EM MACARANDUBA, ANGELIM OU EQUIVALENTE DA REGIAO - BRUTA</v>
      </c>
      <c r="E660" s="98" t="str">
        <f aca="false">VLOOKUP(B660,INSUMOS!$A:$I,4,0)</f>
        <v>Material</v>
      </c>
      <c r="F660" s="98"/>
      <c r="G660" s="99" t="str">
        <f aca="false">VLOOKUP(B660,INSUMOS!$A:$I,5,0)</f>
        <v>M</v>
      </c>
      <c r="H660" s="100" t="n">
        <v>1.008</v>
      </c>
      <c r="I660" s="101" t="n">
        <f aca="false">VLOOKUP(B660,INSUMOS!$A:$I,8,0)</f>
        <v>30.93</v>
      </c>
      <c r="J660" s="101" t="n">
        <f aca="false">TRUNC(H660*I660,2)</f>
        <v>31.17</v>
      </c>
      <c r="L660" s="63" t="n">
        <f aca="false">IF(AND(A661&lt;&gt;"",A660=""),L659+1,L659)</f>
        <v>52</v>
      </c>
      <c r="M660" s="80" t="n">
        <f aca="false">IF(OR(A660="Insumo",A660="Composição Auxiliar"),J660,"")</f>
        <v>31.17</v>
      </c>
      <c r="N660" s="81" t="str">
        <f aca="false">IF(ISNUMBER(SEARCH("COM ENCARGOS COMPLEMENTARES",D660)),J660,"")</f>
        <v/>
      </c>
      <c r="O660" s="81" t="n">
        <f aca="false">IF(N660&lt;&gt;"","",M660)</f>
        <v>31.17</v>
      </c>
      <c r="P660" s="82" t="str">
        <f aca="false">IF(A660="Composição",A659,"")</f>
        <v/>
      </c>
      <c r="Q660" s="81" t="str">
        <f aca="false">IF(P660&lt;&gt;"",SUMIF(L660:L749,L660,N660:N749),"")</f>
        <v/>
      </c>
      <c r="R660" s="81" t="str">
        <f aca="false">IF(P660&lt;&gt;"",SUMIF(L660:L749,L660,O660:O749),"")</f>
        <v/>
      </c>
    </row>
    <row r="661" customFormat="false" ht="14.25" hidden="false" customHeight="false" outlineLevel="0" collapsed="false">
      <c r="A661" s="96" t="s">
        <v>679</v>
      </c>
      <c r="B661" s="97" t="s">
        <v>985</v>
      </c>
      <c r="C661" s="96" t="str">
        <f aca="false">VLOOKUP(B661,INSUMOS!$A:$I,2,0)</f>
        <v>SINAPI</v>
      </c>
      <c r="D661" s="96" t="str">
        <f aca="false">VLOOKUP(B661,INSUMOS!$A:$I,3,0)</f>
        <v>PREGO DE ACO POLIDO COM CABECA 17 X 24 (2 1/4 X 11)</v>
      </c>
      <c r="E661" s="98" t="str">
        <f aca="false">VLOOKUP(B661,INSUMOS!$A:$I,4,0)</f>
        <v>Material</v>
      </c>
      <c r="F661" s="98"/>
      <c r="G661" s="99" t="str">
        <f aca="false">VLOOKUP(B661,INSUMOS!$A:$I,5,0)</f>
        <v>KG</v>
      </c>
      <c r="H661" s="100" t="n">
        <v>0.026</v>
      </c>
      <c r="I661" s="101" t="n">
        <f aca="false">VLOOKUP(B661,INSUMOS!$A:$I,8,0)</f>
        <v>22.71</v>
      </c>
      <c r="J661" s="101" t="n">
        <f aca="false">TRUNC(H661*I661,2)</f>
        <v>0.59</v>
      </c>
      <c r="L661" s="63" t="n">
        <f aca="false">IF(AND(A662&lt;&gt;"",A661=""),L660+1,L660)</f>
        <v>52</v>
      </c>
      <c r="M661" s="80" t="n">
        <f aca="false">IF(OR(A661="Insumo",A661="Composição Auxiliar"),J661,"")</f>
        <v>0.59</v>
      </c>
      <c r="N661" s="81" t="str">
        <f aca="false">IF(ISNUMBER(SEARCH("COM ENCARGOS COMPLEMENTARES",D661)),J661,"")</f>
        <v/>
      </c>
      <c r="O661" s="81" t="n">
        <f aca="false">IF(N661&lt;&gt;"","",M661)</f>
        <v>0.59</v>
      </c>
      <c r="P661" s="82" t="str">
        <f aca="false">IF(A661="Composição",A660,"")</f>
        <v/>
      </c>
      <c r="Q661" s="81" t="str">
        <f aca="false">IF(P661&lt;&gt;"",SUMIF(L661:L750,L661,N661:N750),"")</f>
        <v/>
      </c>
      <c r="R661" s="81" t="str">
        <f aca="false">IF(P661&lt;&gt;"",SUMIF(L661:L750,L661,O661:O750),"")</f>
        <v/>
      </c>
    </row>
    <row r="662" customFormat="false" ht="14.25" hidden="false" customHeight="false" outlineLevel="0" collapsed="false">
      <c r="A662" s="102"/>
      <c r="B662" s="102"/>
      <c r="C662" s="102"/>
      <c r="D662" s="102"/>
      <c r="E662" s="102"/>
      <c r="F662" s="103"/>
      <c r="G662" s="102"/>
      <c r="H662" s="103"/>
      <c r="I662" s="102"/>
      <c r="J662" s="103"/>
      <c r="L662" s="63" t="n">
        <f aca="false">IF(AND(A663&lt;&gt;"",A662=""),L661+1,L661)</f>
        <v>52</v>
      </c>
      <c r="M662" s="80" t="str">
        <f aca="false">IF(OR(A662="Insumo",A662="Composição Auxiliar"),J662,"")</f>
        <v/>
      </c>
      <c r="N662" s="81" t="str">
        <f aca="false">IF(ISNUMBER(SEARCH("COM ENCARGOS COMPLEMENTARES",D662)),J662,"")</f>
        <v/>
      </c>
      <c r="O662" s="81" t="str">
        <f aca="false">IF(N662&lt;&gt;"","",M662)</f>
        <v/>
      </c>
      <c r="P662" s="82" t="str">
        <f aca="false">IF(A662="Composição",A661,"")</f>
        <v/>
      </c>
      <c r="Q662" s="81" t="str">
        <f aca="false">IF(P662&lt;&gt;"",SUMIF(L662:L751,L662,N662:N751),"")</f>
        <v/>
      </c>
      <c r="R662" s="81" t="str">
        <f aca="false">IF(P662&lt;&gt;"",SUMIF(L662:L751,L662,O662:O751),"")</f>
        <v/>
      </c>
    </row>
    <row r="663" customFormat="false" ht="14.25" hidden="false" customHeight="true" outlineLevel="0" collapsed="false">
      <c r="A663" s="102"/>
      <c r="B663" s="102"/>
      <c r="C663" s="102"/>
      <c r="D663" s="102"/>
      <c r="E663" s="102"/>
      <c r="F663" s="103"/>
      <c r="G663" s="102"/>
      <c r="H663" s="104" t="s">
        <v>684</v>
      </c>
      <c r="I663" s="104"/>
      <c r="J663" s="103" t="n">
        <f aca="false">TRUNC(SUMIF(L:L,$L663,M:M)*(1+$J$9),2)</f>
        <v>98.54</v>
      </c>
      <c r="L663" s="63" t="n">
        <f aca="false">IF(AND(A664&lt;&gt;"",A663=""),L662+1,L662)</f>
        <v>52</v>
      </c>
      <c r="M663" s="80" t="str">
        <f aca="false">IF(OR(A663="Insumo",A663="Composição Auxiliar"),J663,"")</f>
        <v/>
      </c>
      <c r="N663" s="81" t="str">
        <f aca="false">IF(ISNUMBER(SEARCH("COM ENCARGOS COMPLEMENTARES",D663)),J663,"")</f>
        <v/>
      </c>
      <c r="O663" s="81" t="str">
        <f aca="false">IF(N663&lt;&gt;"","",M663)</f>
        <v/>
      </c>
      <c r="P663" s="82" t="str">
        <f aca="false">IF(A663="Composição",A662,"")</f>
        <v/>
      </c>
      <c r="Q663" s="81" t="str">
        <f aca="false">IF(P663&lt;&gt;"",SUMIF(L663:L752,L663,N663:N752),"")</f>
        <v/>
      </c>
      <c r="R663" s="81" t="str">
        <f aca="false">IF(P663&lt;&gt;"",SUMIF(L663:L752,L663,O663:O752),"")</f>
        <v/>
      </c>
    </row>
    <row r="664" customFormat="false" ht="15" hidden="false" customHeight="false" outlineLevel="0" collapsed="false">
      <c r="A664" s="105"/>
      <c r="B664" s="105"/>
      <c r="C664" s="105"/>
      <c r="D664" s="105"/>
      <c r="E664" s="105"/>
      <c r="F664" s="105"/>
      <c r="G664" s="105" t="s">
        <v>685</v>
      </c>
      <c r="H664" s="106" t="s">
        <v>1065</v>
      </c>
      <c r="I664" s="105" t="s">
        <v>687</v>
      </c>
      <c r="J664" s="107" t="n">
        <f aca="false">TRUNC(J663*H664,2)</f>
        <v>13204.36</v>
      </c>
      <c r="L664" s="63" t="n">
        <f aca="false">IF(AND(A665&lt;&gt;"",A664=""),L663+1,L663)</f>
        <v>52</v>
      </c>
      <c r="M664" s="80" t="str">
        <f aca="false">IF(OR(A664="Insumo",A664="Composição Auxiliar"),J664,"")</f>
        <v/>
      </c>
      <c r="N664" s="81" t="str">
        <f aca="false">IF(ISNUMBER(SEARCH("COM ENCARGOS COMPLEMENTARES",D664)),J664,"")</f>
        <v/>
      </c>
      <c r="O664" s="81" t="str">
        <f aca="false">IF(N664&lt;&gt;"","",M664)</f>
        <v/>
      </c>
      <c r="P664" s="82" t="str">
        <f aca="false">IF(A664="Composição",A663,"")</f>
        <v/>
      </c>
      <c r="Q664" s="81" t="str">
        <f aca="false">IF(P664&lt;&gt;"",SUMIF(L664:L753,L664,N664:N753),"")</f>
        <v/>
      </c>
      <c r="R664" s="81" t="str">
        <f aca="false">IF(P664&lt;&gt;"",SUMIF(L664:L753,L664,O664:O753),"")</f>
        <v/>
      </c>
    </row>
    <row r="665" customFormat="false" ht="15" hidden="false" customHeight="false" outlineLevel="0" collapsed="false">
      <c r="A665" s="108"/>
      <c r="B665" s="108"/>
      <c r="C665" s="108"/>
      <c r="D665" s="108"/>
      <c r="E665" s="108"/>
      <c r="F665" s="108"/>
      <c r="G665" s="108"/>
      <c r="H665" s="108"/>
      <c r="I665" s="108"/>
      <c r="J665" s="108"/>
      <c r="L665" s="63" t="n">
        <f aca="false">IF(AND(A666&lt;&gt;"",A665=""),L664+1,L664)</f>
        <v>53</v>
      </c>
      <c r="M665" s="80" t="str">
        <f aca="false">IF(OR(A665="Insumo",A665="Composição Auxiliar"),J665,"")</f>
        <v/>
      </c>
      <c r="N665" s="81" t="str">
        <f aca="false">IF(ISNUMBER(SEARCH("COM ENCARGOS COMPLEMENTARES",D665)),J665,"")</f>
        <v/>
      </c>
      <c r="O665" s="81" t="str">
        <f aca="false">IF(N665&lt;&gt;"","",M665)</f>
        <v/>
      </c>
      <c r="P665" s="82" t="str">
        <f aca="false">IF(A665="Composição",A664,"")</f>
        <v/>
      </c>
      <c r="Q665" s="81" t="str">
        <f aca="false">IF(P665&lt;&gt;"",SUMIF(L665:L754,L665,N665:N754),"")</f>
        <v/>
      </c>
      <c r="R665" s="81" t="str">
        <f aca="false">IF(P665&lt;&gt;"",SUMIF(L665:L754,L665,O665:O754),"")</f>
        <v/>
      </c>
    </row>
    <row r="666" customFormat="false" ht="15" hidden="false" customHeight="true" outlineLevel="0" collapsed="false">
      <c r="A666" s="83" t="s">
        <v>156</v>
      </c>
      <c r="B666" s="84" t="s">
        <v>655</v>
      </c>
      <c r="C666" s="83" t="s">
        <v>656</v>
      </c>
      <c r="D666" s="83" t="s">
        <v>657</v>
      </c>
      <c r="E666" s="83" t="s">
        <v>658</v>
      </c>
      <c r="F666" s="83"/>
      <c r="G666" s="85" t="s">
        <v>659</v>
      </c>
      <c r="H666" s="84" t="s">
        <v>660</v>
      </c>
      <c r="I666" s="84" t="s">
        <v>661</v>
      </c>
      <c r="J666" s="84" t="s">
        <v>662</v>
      </c>
      <c r="L666" s="63" t="n">
        <f aca="false">IF(AND(A667&lt;&gt;"",A666=""),L665+1,L665)</f>
        <v>53</v>
      </c>
      <c r="M666" s="80" t="str">
        <f aca="false">IF(OR(A666="Insumo",A666="Composição Auxiliar"),J666,"")</f>
        <v/>
      </c>
      <c r="N666" s="81" t="str">
        <f aca="false">IF(ISNUMBER(SEARCH("COM ENCARGOS COMPLEMENTARES",D666)),J666,"")</f>
        <v/>
      </c>
      <c r="O666" s="81" t="str">
        <f aca="false">IF(N666&lt;&gt;"","",M666)</f>
        <v/>
      </c>
      <c r="P666" s="82" t="str">
        <f aca="false">IF(A666="Composição",A665,"")</f>
        <v/>
      </c>
      <c r="Q666" s="81" t="str">
        <f aca="false">IF(P666&lt;&gt;"",SUMIF(L666:L755,L666,N666:N755),"")</f>
        <v/>
      </c>
      <c r="R666" s="81" t="str">
        <f aca="false">IF(P666&lt;&gt;"",SUMIF(L666:L755,L666,O666:O755),"")</f>
        <v/>
      </c>
    </row>
    <row r="667" customFormat="false" ht="25.5" hidden="false" customHeight="true" outlineLevel="0" collapsed="false">
      <c r="A667" s="86" t="s">
        <v>663</v>
      </c>
      <c r="B667" s="87" t="s">
        <v>111</v>
      </c>
      <c r="C667" s="86" t="s">
        <v>716</v>
      </c>
      <c r="D667" s="86" t="s">
        <v>924</v>
      </c>
      <c r="E667" s="86" t="s">
        <v>675</v>
      </c>
      <c r="F667" s="86"/>
      <c r="G667" s="88" t="s">
        <v>925</v>
      </c>
      <c r="H667" s="89" t="n">
        <v>1</v>
      </c>
      <c r="I667" s="90" t="n">
        <f aca="false">SUMIF(L:L,$L667,M:M)</f>
        <v>14.44</v>
      </c>
      <c r="J667" s="90" t="n">
        <f aca="false">TRUNC(H667*I667,2)</f>
        <v>14.44</v>
      </c>
      <c r="L667" s="63" t="n">
        <f aca="false">IF(AND(A668&lt;&gt;"",A667=""),L666+1,L666)</f>
        <v>53</v>
      </c>
      <c r="M667" s="80" t="str">
        <f aca="false">IF(OR(A667="Insumo",A667="Composição Auxiliar"),J667,"")</f>
        <v/>
      </c>
      <c r="N667" s="81" t="str">
        <f aca="false">IF(ISNUMBER(SEARCH("COM ENCARGOS COMPLEMENTARES",D667)),J667,"")</f>
        <v/>
      </c>
      <c r="O667" s="81" t="str">
        <f aca="false">IF(N667&lt;&gt;"","",M667)</f>
        <v/>
      </c>
      <c r="P667" s="82" t="str">
        <f aca="false">IF(A667="Composição",A666,"")</f>
        <v> 4.4.7 </v>
      </c>
      <c r="Q667" s="81" t="n">
        <f aca="false">IF(P667&lt;&gt;"",SUMIF(L667:L756,L667,N667:N756),"")</f>
        <v>0</v>
      </c>
      <c r="R667" s="81" t="n">
        <f aca="false">IF(P667&lt;&gt;"",SUMIF(L667:L756,L667,O667:O756),"")</f>
        <v>14.44</v>
      </c>
    </row>
    <row r="668" customFormat="false" ht="25.5" hidden="false" customHeight="true" outlineLevel="0" collapsed="false">
      <c r="A668" s="91" t="s">
        <v>668</v>
      </c>
      <c r="B668" s="92" t="s">
        <v>926</v>
      </c>
      <c r="C668" s="91" t="s">
        <v>664</v>
      </c>
      <c r="D668" s="91" t="s">
        <v>927</v>
      </c>
      <c r="E668" s="91" t="s">
        <v>675</v>
      </c>
      <c r="F668" s="91"/>
      <c r="G668" s="93" t="s">
        <v>925</v>
      </c>
      <c r="H668" s="94" t="n">
        <v>0.65</v>
      </c>
      <c r="I668" s="95" t="n">
        <f aca="false">SUMIFS('ANALÍTICA AUXILIARES'!J:J,'ANALÍTICA AUXILIARES'!A:A,"Composição",'ANALÍTICA AUXILIARES'!B:B,$B668)</f>
        <v>14.3</v>
      </c>
      <c r="J668" s="95" t="n">
        <f aca="false">TRUNC(H668*I668,2)</f>
        <v>9.29</v>
      </c>
      <c r="L668" s="63" t="n">
        <f aca="false">IF(AND(A669&lt;&gt;"",A668=""),L667+1,L667)</f>
        <v>53</v>
      </c>
      <c r="M668" s="80" t="n">
        <f aca="false">IF(OR(A668="Insumo",A668="Composição Auxiliar"),J668,"")</f>
        <v>9.29</v>
      </c>
      <c r="N668" s="81" t="str">
        <f aca="false">IF(ISNUMBER(SEARCH("COM ENCARGOS COMPLEMENTARES",D668)),J668,"")</f>
        <v/>
      </c>
      <c r="O668" s="81" t="n">
        <f aca="false">IF(N668&lt;&gt;"","",M668)</f>
        <v>9.29</v>
      </c>
      <c r="P668" s="82" t="str">
        <f aca="false">IF(A668="Composição",A667,"")</f>
        <v/>
      </c>
      <c r="Q668" s="81" t="str">
        <f aca="false">IF(P668&lt;&gt;"",SUMIF(L668:L757,L668,N668:N757),"")</f>
        <v/>
      </c>
      <c r="R668" s="81" t="str">
        <f aca="false">IF(P668&lt;&gt;"",SUMIF(L668:L757,L668,O668:O757),"")</f>
        <v/>
      </c>
    </row>
    <row r="669" customFormat="false" ht="38.25" hidden="false" customHeight="true" outlineLevel="0" collapsed="false">
      <c r="A669" s="91" t="s">
        <v>668</v>
      </c>
      <c r="B669" s="92" t="s">
        <v>928</v>
      </c>
      <c r="C669" s="91" t="s">
        <v>664</v>
      </c>
      <c r="D669" s="91" t="s">
        <v>929</v>
      </c>
      <c r="E669" s="91" t="s">
        <v>675</v>
      </c>
      <c r="F669" s="91"/>
      <c r="G669" s="93" t="s">
        <v>925</v>
      </c>
      <c r="H669" s="94" t="n">
        <v>0.35</v>
      </c>
      <c r="I669" s="95" t="n">
        <f aca="false">SUMIFS('ANALÍTICA AUXILIARES'!J:J,'ANALÍTICA AUXILIARES'!A:A,"Composição",'ANALÍTICA AUXILIARES'!B:B,$B669)</f>
        <v>14.73</v>
      </c>
      <c r="J669" s="95" t="n">
        <f aca="false">TRUNC(H669*I669,2)</f>
        <v>5.15</v>
      </c>
      <c r="L669" s="63" t="n">
        <f aca="false">IF(AND(A670&lt;&gt;"",A669=""),L668+1,L668)</f>
        <v>53</v>
      </c>
      <c r="M669" s="80" t="n">
        <f aca="false">IF(OR(A669="Insumo",A669="Composição Auxiliar"),J669,"")</f>
        <v>5.15</v>
      </c>
      <c r="N669" s="81" t="str">
        <f aca="false">IF(ISNUMBER(SEARCH("COM ENCARGOS COMPLEMENTARES",D669)),J669,"")</f>
        <v/>
      </c>
      <c r="O669" s="81" t="n">
        <f aca="false">IF(N669&lt;&gt;"","",M669)</f>
        <v>5.15</v>
      </c>
      <c r="P669" s="82" t="str">
        <f aca="false">IF(A669="Composição",A668,"")</f>
        <v/>
      </c>
      <c r="Q669" s="81" t="str">
        <f aca="false">IF(P669&lt;&gt;"",SUMIF(L669:L758,L669,N669:N758),"")</f>
        <v/>
      </c>
      <c r="R669" s="81" t="str">
        <f aca="false">IF(P669&lt;&gt;"",SUMIF(L669:L758,L669,O669:O758),"")</f>
        <v/>
      </c>
    </row>
    <row r="670" customFormat="false" ht="14.25" hidden="false" customHeight="false" outlineLevel="0" collapsed="false">
      <c r="A670" s="102"/>
      <c r="B670" s="102"/>
      <c r="C670" s="102"/>
      <c r="D670" s="102"/>
      <c r="E670" s="102"/>
      <c r="F670" s="103"/>
      <c r="G670" s="102"/>
      <c r="H670" s="103"/>
      <c r="I670" s="102"/>
      <c r="J670" s="103"/>
      <c r="L670" s="63" t="n">
        <f aca="false">IF(AND(A671&lt;&gt;"",A670=""),L669+1,L669)</f>
        <v>53</v>
      </c>
      <c r="M670" s="80" t="str">
        <f aca="false">IF(OR(A670="Insumo",A670="Composição Auxiliar"),J670,"")</f>
        <v/>
      </c>
      <c r="N670" s="81" t="str">
        <f aca="false">IF(ISNUMBER(SEARCH("COM ENCARGOS COMPLEMENTARES",D670)),J670,"")</f>
        <v/>
      </c>
      <c r="O670" s="81" t="str">
        <f aca="false">IF(N670&lt;&gt;"","",M670)</f>
        <v/>
      </c>
      <c r="P670" s="82" t="str">
        <f aca="false">IF(A670="Composição",A669,"")</f>
        <v/>
      </c>
      <c r="Q670" s="81" t="str">
        <f aca="false">IF(P670&lt;&gt;"",SUMIF(L670:L759,L670,N670:N759),"")</f>
        <v/>
      </c>
      <c r="R670" s="81" t="str">
        <f aca="false">IF(P670&lt;&gt;"",SUMIF(L670:L759,L670,O670:O759),"")</f>
        <v/>
      </c>
    </row>
    <row r="671" customFormat="false" ht="14.25" hidden="false" customHeight="true" outlineLevel="0" collapsed="false">
      <c r="A671" s="102"/>
      <c r="B671" s="102"/>
      <c r="C671" s="102"/>
      <c r="D671" s="102"/>
      <c r="E671" s="102"/>
      <c r="F671" s="103"/>
      <c r="G671" s="102"/>
      <c r="H671" s="104" t="s">
        <v>684</v>
      </c>
      <c r="I671" s="104"/>
      <c r="J671" s="103" t="n">
        <f aca="false">TRUNC(SUMIF(L:L,$L671,M:M)*(1+$J$9),2)</f>
        <v>18.74</v>
      </c>
      <c r="L671" s="63" t="n">
        <f aca="false">IF(AND(A672&lt;&gt;"",A671=""),L670+1,L670)</f>
        <v>53</v>
      </c>
      <c r="M671" s="80" t="str">
        <f aca="false">IF(OR(A671="Insumo",A671="Composição Auxiliar"),J671,"")</f>
        <v/>
      </c>
      <c r="N671" s="81" t="str">
        <f aca="false">IF(ISNUMBER(SEARCH("COM ENCARGOS COMPLEMENTARES",D671)),J671,"")</f>
        <v/>
      </c>
      <c r="O671" s="81" t="str">
        <f aca="false">IF(N671&lt;&gt;"","",M671)</f>
        <v/>
      </c>
      <c r="P671" s="82" t="str">
        <f aca="false">IF(A671="Composição",A670,"")</f>
        <v/>
      </c>
      <c r="Q671" s="81" t="str">
        <f aca="false">IF(P671&lt;&gt;"",SUMIF(L671:L760,L671,N671:N760),"")</f>
        <v/>
      </c>
      <c r="R671" s="81" t="str">
        <f aca="false">IF(P671&lt;&gt;"",SUMIF(L671:L760,L671,O671:O760),"")</f>
        <v/>
      </c>
    </row>
    <row r="672" customFormat="false" ht="15" hidden="false" customHeight="false" outlineLevel="0" collapsed="false">
      <c r="A672" s="105"/>
      <c r="B672" s="105"/>
      <c r="C672" s="105"/>
      <c r="D672" s="105"/>
      <c r="E672" s="105"/>
      <c r="F672" s="105"/>
      <c r="G672" s="105" t="s">
        <v>685</v>
      </c>
      <c r="H672" s="106" t="s">
        <v>1066</v>
      </c>
      <c r="I672" s="105" t="s">
        <v>687</v>
      </c>
      <c r="J672" s="107" t="n">
        <f aca="false">TRUNC(J671*H672,2)</f>
        <v>3822.96</v>
      </c>
      <c r="L672" s="63" t="n">
        <f aca="false">IF(AND(A673&lt;&gt;"",A672=""),L671+1,L671)</f>
        <v>53</v>
      </c>
      <c r="M672" s="80" t="str">
        <f aca="false">IF(OR(A672="Insumo",A672="Composição Auxiliar"),J672,"")</f>
        <v/>
      </c>
      <c r="N672" s="81" t="str">
        <f aca="false">IF(ISNUMBER(SEARCH("COM ENCARGOS COMPLEMENTARES",D672)),J672,"")</f>
        <v/>
      </c>
      <c r="O672" s="81" t="str">
        <f aca="false">IF(N672&lt;&gt;"","",M672)</f>
        <v/>
      </c>
      <c r="P672" s="82" t="str">
        <f aca="false">IF(A672="Composição",A671,"")</f>
        <v/>
      </c>
      <c r="Q672" s="81" t="str">
        <f aca="false">IF(P672&lt;&gt;"",SUMIF(L672:L761,L672,N672:N761),"")</f>
        <v/>
      </c>
      <c r="R672" s="81" t="str">
        <f aca="false">IF(P672&lt;&gt;"",SUMIF(L672:L761,L672,O672:O761),"")</f>
        <v/>
      </c>
    </row>
    <row r="673" customFormat="false" ht="15" hidden="false" customHeight="false" outlineLevel="0" collapsed="false">
      <c r="A673" s="108"/>
      <c r="B673" s="108"/>
      <c r="C673" s="108"/>
      <c r="D673" s="108"/>
      <c r="E673" s="108"/>
      <c r="F673" s="108"/>
      <c r="G673" s="108"/>
      <c r="H673" s="108"/>
      <c r="I673" s="108"/>
      <c r="J673" s="108"/>
      <c r="L673" s="63" t="n">
        <f aca="false">IF(AND(A674&lt;&gt;"",A673=""),L672+1,L672)</f>
        <v>54</v>
      </c>
      <c r="M673" s="80" t="str">
        <f aca="false">IF(OR(A673="Insumo",A673="Composição Auxiliar"),J673,"")</f>
        <v/>
      </c>
      <c r="N673" s="81" t="str">
        <f aca="false">IF(ISNUMBER(SEARCH("COM ENCARGOS COMPLEMENTARES",D673)),J673,"")</f>
        <v/>
      </c>
      <c r="O673" s="81" t="str">
        <f aca="false">IF(N673&lt;&gt;"","",M673)</f>
        <v/>
      </c>
      <c r="P673" s="82" t="str">
        <f aca="false">IF(A673="Composição",A672,"")</f>
        <v/>
      </c>
      <c r="Q673" s="81" t="str">
        <f aca="false">IF(P673&lt;&gt;"",SUMIF(L673:L762,L673,N673:N762),"")</f>
        <v/>
      </c>
      <c r="R673" s="81" t="str">
        <f aca="false">IF(P673&lt;&gt;"",SUMIF(L673:L762,L673,O673:O762),"")</f>
        <v/>
      </c>
    </row>
    <row r="674" customFormat="false" ht="15" hidden="false" customHeight="true" outlineLevel="0" collapsed="false">
      <c r="A674" s="83" t="s">
        <v>157</v>
      </c>
      <c r="B674" s="84" t="s">
        <v>655</v>
      </c>
      <c r="C674" s="83" t="s">
        <v>656</v>
      </c>
      <c r="D674" s="83" t="s">
        <v>657</v>
      </c>
      <c r="E674" s="83" t="s">
        <v>658</v>
      </c>
      <c r="F674" s="83"/>
      <c r="G674" s="85" t="s">
        <v>659</v>
      </c>
      <c r="H674" s="84" t="s">
        <v>660</v>
      </c>
      <c r="I674" s="84" t="s">
        <v>661</v>
      </c>
      <c r="J674" s="84" t="s">
        <v>662</v>
      </c>
      <c r="L674" s="63" t="n">
        <f aca="false">IF(AND(A675&lt;&gt;"",A674=""),L673+1,L673)</f>
        <v>54</v>
      </c>
      <c r="M674" s="80" t="str">
        <f aca="false">IF(OR(A674="Insumo",A674="Composição Auxiliar"),J674,"")</f>
        <v/>
      </c>
      <c r="N674" s="81" t="str">
        <f aca="false">IF(ISNUMBER(SEARCH("COM ENCARGOS COMPLEMENTARES",D674)),J674,"")</f>
        <v/>
      </c>
      <c r="O674" s="81" t="str">
        <f aca="false">IF(N674&lt;&gt;"","",M674)</f>
        <v/>
      </c>
      <c r="P674" s="82" t="str">
        <f aca="false">IF(A674="Composição",A673,"")</f>
        <v/>
      </c>
      <c r="Q674" s="81" t="str">
        <f aca="false">IF(P674&lt;&gt;"",SUMIF(L674:L763,L674,N674:N763),"")</f>
        <v/>
      </c>
      <c r="R674" s="81" t="str">
        <f aca="false">IF(P674&lt;&gt;"",SUMIF(L674:L763,L674,O674:O763),"")</f>
        <v/>
      </c>
    </row>
    <row r="675" customFormat="false" ht="25.5" hidden="false" customHeight="true" outlineLevel="0" collapsed="false">
      <c r="A675" s="86" t="s">
        <v>663</v>
      </c>
      <c r="B675" s="87" t="s">
        <v>113</v>
      </c>
      <c r="C675" s="86" t="s">
        <v>716</v>
      </c>
      <c r="D675" s="86" t="s">
        <v>931</v>
      </c>
      <c r="E675" s="86" t="s">
        <v>675</v>
      </c>
      <c r="F675" s="86"/>
      <c r="G675" s="88" t="s">
        <v>925</v>
      </c>
      <c r="H675" s="89" t="n">
        <v>1</v>
      </c>
      <c r="I675" s="90" t="n">
        <f aca="false">SUMIF(L:L,$L675,M:M)</f>
        <v>12.79</v>
      </c>
      <c r="J675" s="90" t="n">
        <f aca="false">TRUNC(H675*I675,2)</f>
        <v>12.79</v>
      </c>
      <c r="L675" s="63" t="n">
        <f aca="false">IF(AND(A676&lt;&gt;"",A675=""),L674+1,L674)</f>
        <v>54</v>
      </c>
      <c r="M675" s="80" t="str">
        <f aca="false">IF(OR(A675="Insumo",A675="Composição Auxiliar"),J675,"")</f>
        <v/>
      </c>
      <c r="N675" s="81" t="str">
        <f aca="false">IF(ISNUMBER(SEARCH("COM ENCARGOS COMPLEMENTARES",D675)),J675,"")</f>
        <v/>
      </c>
      <c r="O675" s="81" t="str">
        <f aca="false">IF(N675&lt;&gt;"","",M675)</f>
        <v/>
      </c>
      <c r="P675" s="82" t="str">
        <f aca="false">IF(A675="Composição",A674,"")</f>
        <v> 4.4.8 </v>
      </c>
      <c r="Q675" s="81" t="n">
        <f aca="false">IF(P675&lt;&gt;"",SUMIF(L675:L764,L675,N675:N764),"")</f>
        <v>0</v>
      </c>
      <c r="R675" s="81" t="n">
        <f aca="false">IF(P675&lt;&gt;"",SUMIF(L675:L764,L675,O675:O764),"")</f>
        <v>12.79</v>
      </c>
    </row>
    <row r="676" customFormat="false" ht="38.25" hidden="false" customHeight="true" outlineLevel="0" collapsed="false">
      <c r="A676" s="91" t="s">
        <v>668</v>
      </c>
      <c r="B676" s="92" t="s">
        <v>932</v>
      </c>
      <c r="C676" s="91" t="s">
        <v>664</v>
      </c>
      <c r="D676" s="91" t="s">
        <v>933</v>
      </c>
      <c r="E676" s="91" t="s">
        <v>675</v>
      </c>
      <c r="F676" s="91"/>
      <c r="G676" s="93" t="s">
        <v>925</v>
      </c>
      <c r="H676" s="94" t="n">
        <v>0.02</v>
      </c>
      <c r="I676" s="95" t="n">
        <f aca="false">SUMIFS('ANALÍTICA AUXILIARES'!J:J,'ANALÍTICA AUXILIARES'!A:A,"Composição",'ANALÍTICA AUXILIARES'!B:B,$B676)</f>
        <v>20.05</v>
      </c>
      <c r="J676" s="95" t="n">
        <f aca="false">TRUNC(H676*I676,2)</f>
        <v>0.4</v>
      </c>
      <c r="L676" s="63" t="n">
        <f aca="false">IF(AND(A677&lt;&gt;"",A676=""),L675+1,L675)</f>
        <v>54</v>
      </c>
      <c r="M676" s="80" t="n">
        <f aca="false">IF(OR(A676="Insumo",A676="Composição Auxiliar"),J676,"")</f>
        <v>0.4</v>
      </c>
      <c r="N676" s="81" t="str">
        <f aca="false">IF(ISNUMBER(SEARCH("COM ENCARGOS COMPLEMENTARES",D676)),J676,"")</f>
        <v/>
      </c>
      <c r="O676" s="81" t="n">
        <f aca="false">IF(N676&lt;&gt;"","",M676)</f>
        <v>0.4</v>
      </c>
      <c r="P676" s="82" t="str">
        <f aca="false">IF(A676="Composição",A675,"")</f>
        <v/>
      </c>
      <c r="Q676" s="81" t="str">
        <f aca="false">IF(P676&lt;&gt;"",SUMIF(L676:L765,L676,N676:N765),"")</f>
        <v/>
      </c>
      <c r="R676" s="81" t="str">
        <f aca="false">IF(P676&lt;&gt;"",SUMIF(L676:L765,L676,O676:O765),"")</f>
        <v/>
      </c>
    </row>
    <row r="677" customFormat="false" ht="25.5" hidden="false" customHeight="true" outlineLevel="0" collapsed="false">
      <c r="A677" s="91" t="s">
        <v>668</v>
      </c>
      <c r="B677" s="92" t="s">
        <v>934</v>
      </c>
      <c r="C677" s="91" t="s">
        <v>664</v>
      </c>
      <c r="D677" s="91" t="s">
        <v>935</v>
      </c>
      <c r="E677" s="91" t="s">
        <v>675</v>
      </c>
      <c r="F677" s="91"/>
      <c r="G677" s="93" t="s">
        <v>925</v>
      </c>
      <c r="H677" s="94" t="n">
        <v>0.01</v>
      </c>
      <c r="I677" s="95" t="n">
        <f aca="false">SUMIFS('ANALÍTICA AUXILIARES'!J:J,'ANALÍTICA AUXILIARES'!A:A,"Composição",'ANALÍTICA AUXILIARES'!B:B,$B677)</f>
        <v>16.73</v>
      </c>
      <c r="J677" s="95" t="n">
        <f aca="false">TRUNC(H677*I677,2)</f>
        <v>0.16</v>
      </c>
      <c r="L677" s="63" t="n">
        <f aca="false">IF(AND(A678&lt;&gt;"",A677=""),L676+1,L676)</f>
        <v>54</v>
      </c>
      <c r="M677" s="80" t="n">
        <f aca="false">IF(OR(A677="Insumo",A677="Composição Auxiliar"),J677,"")</f>
        <v>0.16</v>
      </c>
      <c r="N677" s="81" t="str">
        <f aca="false">IF(ISNUMBER(SEARCH("COM ENCARGOS COMPLEMENTARES",D677)),J677,"")</f>
        <v/>
      </c>
      <c r="O677" s="81" t="n">
        <f aca="false">IF(N677&lt;&gt;"","",M677)</f>
        <v>0.16</v>
      </c>
      <c r="P677" s="82" t="str">
        <f aca="false">IF(A677="Composição",A676,"")</f>
        <v/>
      </c>
      <c r="Q677" s="81" t="str">
        <f aca="false">IF(P677&lt;&gt;"",SUMIF(L677:L766,L677,N677:N766),"")</f>
        <v/>
      </c>
      <c r="R677" s="81" t="str">
        <f aca="false">IF(P677&lt;&gt;"",SUMIF(L677:L766,L677,O677:O766),"")</f>
        <v/>
      </c>
    </row>
    <row r="678" customFormat="false" ht="38.25" hidden="false" customHeight="true" outlineLevel="0" collapsed="false">
      <c r="A678" s="91" t="s">
        <v>668</v>
      </c>
      <c r="B678" s="92" t="s">
        <v>936</v>
      </c>
      <c r="C678" s="91" t="s">
        <v>664</v>
      </c>
      <c r="D678" s="91" t="s">
        <v>937</v>
      </c>
      <c r="E678" s="91" t="s">
        <v>675</v>
      </c>
      <c r="F678" s="91"/>
      <c r="G678" s="93" t="s">
        <v>925</v>
      </c>
      <c r="H678" s="94" t="n">
        <v>0.02</v>
      </c>
      <c r="I678" s="95" t="n">
        <f aca="false">SUMIFS('ANALÍTICA AUXILIARES'!J:J,'ANALÍTICA AUXILIARES'!A:A,"Composição",'ANALÍTICA AUXILIARES'!B:B,$B678)</f>
        <v>10.91</v>
      </c>
      <c r="J678" s="95" t="n">
        <f aca="false">TRUNC(H678*I678,2)</f>
        <v>0.21</v>
      </c>
      <c r="L678" s="63" t="n">
        <f aca="false">IF(AND(A679&lt;&gt;"",A678=""),L677+1,L677)</f>
        <v>54</v>
      </c>
      <c r="M678" s="80" t="n">
        <f aca="false">IF(OR(A678="Insumo",A678="Composição Auxiliar"),J678,"")</f>
        <v>0.21</v>
      </c>
      <c r="N678" s="81" t="str">
        <f aca="false">IF(ISNUMBER(SEARCH("COM ENCARGOS COMPLEMENTARES",D678)),J678,"")</f>
        <v/>
      </c>
      <c r="O678" s="81" t="n">
        <f aca="false">IF(N678&lt;&gt;"","",M678)</f>
        <v>0.21</v>
      </c>
      <c r="P678" s="82" t="str">
        <f aca="false">IF(A678="Composição",A677,"")</f>
        <v/>
      </c>
      <c r="Q678" s="81" t="str">
        <f aca="false">IF(P678&lt;&gt;"",SUMIF(L678:L767,L678,N678:N767),"")</f>
        <v/>
      </c>
      <c r="R678" s="81" t="str">
        <f aca="false">IF(P678&lt;&gt;"",SUMIF(L678:L767,L678,O678:O767),"")</f>
        <v/>
      </c>
    </row>
    <row r="679" customFormat="false" ht="38.25" hidden="false" customHeight="true" outlineLevel="0" collapsed="false">
      <c r="A679" s="91" t="s">
        <v>668</v>
      </c>
      <c r="B679" s="92" t="s">
        <v>938</v>
      </c>
      <c r="C679" s="91" t="s">
        <v>664</v>
      </c>
      <c r="D679" s="91" t="s">
        <v>939</v>
      </c>
      <c r="E679" s="91" t="s">
        <v>675</v>
      </c>
      <c r="F679" s="91"/>
      <c r="G679" s="93" t="s">
        <v>925</v>
      </c>
      <c r="H679" s="94" t="n">
        <v>0.12</v>
      </c>
      <c r="I679" s="95" t="n">
        <f aca="false">SUMIFS('ANALÍTICA AUXILIARES'!J:J,'ANALÍTICA AUXILIARES'!A:A,"Composição",'ANALÍTICA AUXILIARES'!B:B,$B679)</f>
        <v>13.72</v>
      </c>
      <c r="J679" s="95" t="n">
        <f aca="false">TRUNC(H679*I679,2)</f>
        <v>1.64</v>
      </c>
      <c r="L679" s="63" t="n">
        <f aca="false">IF(AND(A680&lt;&gt;"",A679=""),L678+1,L678)</f>
        <v>54</v>
      </c>
      <c r="M679" s="80" t="n">
        <f aca="false">IF(OR(A679="Insumo",A679="Composição Auxiliar"),J679,"")</f>
        <v>1.64</v>
      </c>
      <c r="N679" s="81" t="str">
        <f aca="false">IF(ISNUMBER(SEARCH("COM ENCARGOS COMPLEMENTARES",D679)),J679,"")</f>
        <v/>
      </c>
      <c r="O679" s="81" t="n">
        <f aca="false">IF(N679&lt;&gt;"","",M679)</f>
        <v>1.64</v>
      </c>
      <c r="P679" s="82" t="str">
        <f aca="false">IF(A679="Composição",A678,"")</f>
        <v/>
      </c>
      <c r="Q679" s="81" t="str">
        <f aca="false">IF(P679&lt;&gt;"",SUMIF(L679:L768,L679,N679:N768),"")</f>
        <v/>
      </c>
      <c r="R679" s="81" t="str">
        <f aca="false">IF(P679&lt;&gt;"",SUMIF(L679:L768,L679,O679:O768),"")</f>
        <v/>
      </c>
    </row>
    <row r="680" customFormat="false" ht="38.25" hidden="false" customHeight="true" outlineLevel="0" collapsed="false">
      <c r="A680" s="91" t="s">
        <v>668</v>
      </c>
      <c r="B680" s="92" t="s">
        <v>940</v>
      </c>
      <c r="C680" s="91" t="s">
        <v>664</v>
      </c>
      <c r="D680" s="91" t="s">
        <v>941</v>
      </c>
      <c r="E680" s="91" t="s">
        <v>675</v>
      </c>
      <c r="F680" s="91"/>
      <c r="G680" s="93" t="s">
        <v>925</v>
      </c>
      <c r="H680" s="94" t="n">
        <v>0.1</v>
      </c>
      <c r="I680" s="95" t="n">
        <f aca="false">SUMIFS('ANALÍTICA AUXILIARES'!J:J,'ANALÍTICA AUXILIARES'!A:A,"Composição",'ANALÍTICA AUXILIARES'!B:B,$B680)</f>
        <v>14.31</v>
      </c>
      <c r="J680" s="95" t="n">
        <f aca="false">TRUNC(H680*I680,2)</f>
        <v>1.43</v>
      </c>
      <c r="L680" s="63" t="n">
        <f aca="false">IF(AND(A681&lt;&gt;"",A680=""),L679+1,L679)</f>
        <v>54</v>
      </c>
      <c r="M680" s="80" t="n">
        <f aca="false">IF(OR(A680="Insumo",A680="Composição Auxiliar"),J680,"")</f>
        <v>1.43</v>
      </c>
      <c r="N680" s="81" t="str">
        <f aca="false">IF(ISNUMBER(SEARCH("COM ENCARGOS COMPLEMENTARES",D680)),J680,"")</f>
        <v/>
      </c>
      <c r="O680" s="81" t="n">
        <f aca="false">IF(N680&lt;&gt;"","",M680)</f>
        <v>1.43</v>
      </c>
      <c r="P680" s="82" t="str">
        <f aca="false">IF(A680="Composição",A679,"")</f>
        <v/>
      </c>
      <c r="Q680" s="81" t="str">
        <f aca="false">IF(P680&lt;&gt;"",SUMIF(L680:L769,L680,N680:N769),"")</f>
        <v/>
      </c>
      <c r="R680" s="81" t="str">
        <f aca="false">IF(P680&lt;&gt;"",SUMIF(L680:L769,L680,O680:O769),"")</f>
        <v/>
      </c>
    </row>
    <row r="681" customFormat="false" ht="25.5" hidden="false" customHeight="true" outlineLevel="0" collapsed="false">
      <c r="A681" s="91" t="s">
        <v>668</v>
      </c>
      <c r="B681" s="92" t="s">
        <v>942</v>
      </c>
      <c r="C681" s="91" t="s">
        <v>664</v>
      </c>
      <c r="D681" s="91" t="s">
        <v>943</v>
      </c>
      <c r="E681" s="91" t="s">
        <v>675</v>
      </c>
      <c r="F681" s="91"/>
      <c r="G681" s="93" t="s">
        <v>925</v>
      </c>
      <c r="H681" s="94" t="n">
        <v>0.01</v>
      </c>
      <c r="I681" s="95" t="n">
        <f aca="false">SUMIFS('ANALÍTICA AUXILIARES'!J:J,'ANALÍTICA AUXILIARES'!A:A,"Composição",'ANALÍTICA AUXILIARES'!B:B,$B681)</f>
        <v>11.8</v>
      </c>
      <c r="J681" s="95" t="n">
        <f aca="false">TRUNC(H681*I681,2)</f>
        <v>0.11</v>
      </c>
      <c r="L681" s="63" t="n">
        <f aca="false">IF(AND(A682&lt;&gt;"",A681=""),L680+1,L680)</f>
        <v>54</v>
      </c>
      <c r="M681" s="80" t="n">
        <f aca="false">IF(OR(A681="Insumo",A681="Composição Auxiliar"),J681,"")</f>
        <v>0.11</v>
      </c>
      <c r="N681" s="81" t="str">
        <f aca="false">IF(ISNUMBER(SEARCH("COM ENCARGOS COMPLEMENTARES",D681)),J681,"")</f>
        <v/>
      </c>
      <c r="O681" s="81" t="n">
        <f aca="false">IF(N681&lt;&gt;"","",M681)</f>
        <v>0.11</v>
      </c>
      <c r="P681" s="82" t="str">
        <f aca="false">IF(A681="Composição",A680,"")</f>
        <v/>
      </c>
      <c r="Q681" s="81" t="str">
        <f aca="false">IF(P681&lt;&gt;"",SUMIF(L681:L770,L681,N681:N770),"")</f>
        <v/>
      </c>
      <c r="R681" s="81" t="str">
        <f aca="false">IF(P681&lt;&gt;"",SUMIF(L681:L770,L681,O681:O770),"")</f>
        <v/>
      </c>
    </row>
    <row r="682" customFormat="false" ht="25.5" hidden="false" customHeight="true" outlineLevel="0" collapsed="false">
      <c r="A682" s="91" t="s">
        <v>668</v>
      </c>
      <c r="B682" s="92" t="s">
        <v>944</v>
      </c>
      <c r="C682" s="91" t="s">
        <v>664</v>
      </c>
      <c r="D682" s="91" t="s">
        <v>945</v>
      </c>
      <c r="E682" s="91" t="s">
        <v>675</v>
      </c>
      <c r="F682" s="91"/>
      <c r="G682" s="93" t="s">
        <v>925</v>
      </c>
      <c r="H682" s="94" t="n">
        <v>0.16</v>
      </c>
      <c r="I682" s="95" t="n">
        <f aca="false">SUMIFS('ANALÍTICA AUXILIARES'!J:J,'ANALÍTICA AUXILIARES'!A:A,"Composição",'ANALÍTICA AUXILIARES'!B:B,$B682)</f>
        <v>11.99</v>
      </c>
      <c r="J682" s="95" t="n">
        <f aca="false">TRUNC(H682*I682,2)</f>
        <v>1.91</v>
      </c>
      <c r="L682" s="63" t="n">
        <f aca="false">IF(AND(A683&lt;&gt;"",A682=""),L681+1,L681)</f>
        <v>54</v>
      </c>
      <c r="M682" s="80" t="n">
        <f aca="false">IF(OR(A682="Insumo",A682="Composição Auxiliar"),J682,"")</f>
        <v>1.91</v>
      </c>
      <c r="N682" s="81" t="str">
        <f aca="false">IF(ISNUMBER(SEARCH("COM ENCARGOS COMPLEMENTARES",D682)),J682,"")</f>
        <v/>
      </c>
      <c r="O682" s="81" t="n">
        <f aca="false">IF(N682&lt;&gt;"","",M682)</f>
        <v>1.91</v>
      </c>
      <c r="P682" s="82" t="str">
        <f aca="false">IF(A682="Composição",A681,"")</f>
        <v/>
      </c>
      <c r="Q682" s="81" t="str">
        <f aca="false">IF(P682&lt;&gt;"",SUMIF(L682:L771,L682,N682:N771),"")</f>
        <v/>
      </c>
      <c r="R682" s="81" t="str">
        <f aca="false">IF(P682&lt;&gt;"",SUMIF(L682:L771,L682,O682:O771),"")</f>
        <v/>
      </c>
    </row>
    <row r="683" customFormat="false" ht="38.25" hidden="false" customHeight="true" outlineLevel="0" collapsed="false">
      <c r="A683" s="91" t="s">
        <v>668</v>
      </c>
      <c r="B683" s="92" t="s">
        <v>946</v>
      </c>
      <c r="C683" s="91" t="s">
        <v>664</v>
      </c>
      <c r="D683" s="91" t="s">
        <v>947</v>
      </c>
      <c r="E683" s="91" t="s">
        <v>675</v>
      </c>
      <c r="F683" s="91"/>
      <c r="G683" s="93" t="s">
        <v>925</v>
      </c>
      <c r="H683" s="94" t="n">
        <v>0.02</v>
      </c>
      <c r="I683" s="95" t="n">
        <f aca="false">SUMIFS('ANALÍTICA AUXILIARES'!J:J,'ANALÍTICA AUXILIARES'!A:A,"Composição",'ANALÍTICA AUXILIARES'!B:B,$B683)</f>
        <v>16.85</v>
      </c>
      <c r="J683" s="95" t="n">
        <f aca="false">TRUNC(H683*I683,2)</f>
        <v>0.33</v>
      </c>
      <c r="L683" s="63" t="n">
        <f aca="false">IF(AND(A684&lt;&gt;"",A683=""),L682+1,L682)</f>
        <v>54</v>
      </c>
      <c r="M683" s="80" t="n">
        <f aca="false">IF(OR(A683="Insumo",A683="Composição Auxiliar"),J683,"")</f>
        <v>0.33</v>
      </c>
      <c r="N683" s="81" t="str">
        <f aca="false">IF(ISNUMBER(SEARCH("COM ENCARGOS COMPLEMENTARES",D683)),J683,"")</f>
        <v/>
      </c>
      <c r="O683" s="81" t="n">
        <f aca="false">IF(N683&lt;&gt;"","",M683)</f>
        <v>0.33</v>
      </c>
      <c r="P683" s="82" t="str">
        <f aca="false">IF(A683="Composição",A682,"")</f>
        <v/>
      </c>
      <c r="Q683" s="81" t="str">
        <f aca="false">IF(P683&lt;&gt;"",SUMIF(L683:L772,L683,N683:N772),"")</f>
        <v/>
      </c>
      <c r="R683" s="81" t="str">
        <f aca="false">IF(P683&lt;&gt;"",SUMIF(L683:L772,L683,O683:O772),"")</f>
        <v/>
      </c>
    </row>
    <row r="684" customFormat="false" ht="25.5" hidden="false" customHeight="true" outlineLevel="0" collapsed="false">
      <c r="A684" s="91" t="s">
        <v>668</v>
      </c>
      <c r="B684" s="92" t="s">
        <v>948</v>
      </c>
      <c r="C684" s="91" t="s">
        <v>664</v>
      </c>
      <c r="D684" s="91" t="s">
        <v>949</v>
      </c>
      <c r="E684" s="91" t="s">
        <v>675</v>
      </c>
      <c r="F684" s="91"/>
      <c r="G684" s="93" t="s">
        <v>925</v>
      </c>
      <c r="H684" s="94" t="n">
        <v>0.01</v>
      </c>
      <c r="I684" s="95" t="n">
        <f aca="false">SUMIFS('ANALÍTICA AUXILIARES'!J:J,'ANALÍTICA AUXILIARES'!A:A,"Composição",'ANALÍTICA AUXILIARES'!B:B,$B684)</f>
        <v>15.65</v>
      </c>
      <c r="J684" s="95" t="n">
        <f aca="false">TRUNC(H684*I684,2)</f>
        <v>0.15</v>
      </c>
      <c r="L684" s="63" t="n">
        <f aca="false">IF(AND(A685&lt;&gt;"",A684=""),L683+1,L683)</f>
        <v>54</v>
      </c>
      <c r="M684" s="80" t="n">
        <f aca="false">IF(OR(A684="Insumo",A684="Composição Auxiliar"),J684,"")</f>
        <v>0.15</v>
      </c>
      <c r="N684" s="81" t="str">
        <f aca="false">IF(ISNUMBER(SEARCH("COM ENCARGOS COMPLEMENTARES",D684)),J684,"")</f>
        <v/>
      </c>
      <c r="O684" s="81" t="n">
        <f aca="false">IF(N684&lt;&gt;"","",M684)</f>
        <v>0.15</v>
      </c>
      <c r="P684" s="82" t="str">
        <f aca="false">IF(A684="Composição",A683,"")</f>
        <v/>
      </c>
      <c r="Q684" s="81" t="str">
        <f aca="false">IF(P684&lt;&gt;"",SUMIF(L684:L773,L684,N684:N773),"")</f>
        <v/>
      </c>
      <c r="R684" s="81" t="str">
        <f aca="false">IF(P684&lt;&gt;"",SUMIF(L684:L773,L684,O684:O773),"")</f>
        <v/>
      </c>
    </row>
    <row r="685" customFormat="false" ht="25.5" hidden="false" customHeight="true" outlineLevel="0" collapsed="false">
      <c r="A685" s="91" t="s">
        <v>668</v>
      </c>
      <c r="B685" s="92" t="s">
        <v>950</v>
      </c>
      <c r="C685" s="91" t="s">
        <v>664</v>
      </c>
      <c r="D685" s="91" t="s">
        <v>951</v>
      </c>
      <c r="E685" s="91" t="s">
        <v>675</v>
      </c>
      <c r="F685" s="91"/>
      <c r="G685" s="93" t="s">
        <v>925</v>
      </c>
      <c r="H685" s="94" t="n">
        <v>0.04</v>
      </c>
      <c r="I685" s="95" t="n">
        <f aca="false">SUMIFS('ANALÍTICA AUXILIARES'!J:J,'ANALÍTICA AUXILIARES'!A:A,"Composição",'ANALÍTICA AUXILIARES'!B:B,$B685)</f>
        <v>13.88</v>
      </c>
      <c r="J685" s="95" t="n">
        <f aca="false">TRUNC(H685*I685,2)</f>
        <v>0.55</v>
      </c>
      <c r="L685" s="63" t="n">
        <f aca="false">IF(AND(A686&lt;&gt;"",A685=""),L684+1,L684)</f>
        <v>54</v>
      </c>
      <c r="M685" s="80" t="n">
        <f aca="false">IF(OR(A685="Insumo",A685="Composição Auxiliar"),J685,"")</f>
        <v>0.55</v>
      </c>
      <c r="N685" s="81" t="str">
        <f aca="false">IF(ISNUMBER(SEARCH("COM ENCARGOS COMPLEMENTARES",D685)),J685,"")</f>
        <v/>
      </c>
      <c r="O685" s="81" t="n">
        <f aca="false">IF(N685&lt;&gt;"","",M685)</f>
        <v>0.55</v>
      </c>
      <c r="P685" s="82" t="str">
        <f aca="false">IF(A685="Composição",A684,"")</f>
        <v/>
      </c>
      <c r="Q685" s="81" t="str">
        <f aca="false">IF(P685&lt;&gt;"",SUMIF(L685:L774,L685,N685:N774),"")</f>
        <v/>
      </c>
      <c r="R685" s="81" t="str">
        <f aca="false">IF(P685&lt;&gt;"",SUMIF(L685:L774,L685,O685:O774),"")</f>
        <v/>
      </c>
    </row>
    <row r="686" customFormat="false" ht="25.5" hidden="false" customHeight="true" outlineLevel="0" collapsed="false">
      <c r="A686" s="91" t="s">
        <v>668</v>
      </c>
      <c r="B686" s="92" t="s">
        <v>952</v>
      </c>
      <c r="C686" s="91" t="s">
        <v>664</v>
      </c>
      <c r="D686" s="91" t="s">
        <v>953</v>
      </c>
      <c r="E686" s="91" t="s">
        <v>675</v>
      </c>
      <c r="F686" s="91"/>
      <c r="G686" s="93" t="s">
        <v>925</v>
      </c>
      <c r="H686" s="94" t="n">
        <v>0.03</v>
      </c>
      <c r="I686" s="95" t="n">
        <f aca="false">SUMIFS('ANALÍTICA AUXILIARES'!J:J,'ANALÍTICA AUXILIARES'!A:A,"Composição",'ANALÍTICA AUXILIARES'!B:B,$B686)</f>
        <v>10.14</v>
      </c>
      <c r="J686" s="95" t="n">
        <f aca="false">TRUNC(H686*I686,2)</f>
        <v>0.3</v>
      </c>
      <c r="L686" s="63" t="n">
        <f aca="false">IF(AND(A687&lt;&gt;"",A686=""),L685+1,L685)</f>
        <v>54</v>
      </c>
      <c r="M686" s="80" t="n">
        <f aca="false">IF(OR(A686="Insumo",A686="Composição Auxiliar"),J686,"")</f>
        <v>0.3</v>
      </c>
      <c r="N686" s="81" t="str">
        <f aca="false">IF(ISNUMBER(SEARCH("COM ENCARGOS COMPLEMENTARES",D686)),J686,"")</f>
        <v/>
      </c>
      <c r="O686" s="81" t="n">
        <f aca="false">IF(N686&lt;&gt;"","",M686)</f>
        <v>0.3</v>
      </c>
      <c r="P686" s="82" t="str">
        <f aca="false">IF(A686="Composição",A685,"")</f>
        <v/>
      </c>
      <c r="Q686" s="81" t="str">
        <f aca="false">IF(P686&lt;&gt;"",SUMIF(L686:L775,L686,N686:N775),"")</f>
        <v/>
      </c>
      <c r="R686" s="81" t="str">
        <f aca="false">IF(P686&lt;&gt;"",SUMIF(L686:L775,L686,O686:O775),"")</f>
        <v/>
      </c>
    </row>
    <row r="687" customFormat="false" ht="38.25" hidden="false" customHeight="true" outlineLevel="0" collapsed="false">
      <c r="A687" s="91" t="s">
        <v>668</v>
      </c>
      <c r="B687" s="92" t="s">
        <v>954</v>
      </c>
      <c r="C687" s="91" t="s">
        <v>664</v>
      </c>
      <c r="D687" s="91" t="s">
        <v>955</v>
      </c>
      <c r="E687" s="91" t="s">
        <v>675</v>
      </c>
      <c r="F687" s="91"/>
      <c r="G687" s="93" t="s">
        <v>925</v>
      </c>
      <c r="H687" s="94" t="n">
        <v>0.1</v>
      </c>
      <c r="I687" s="95" t="n">
        <f aca="false">SUMIFS('ANALÍTICA AUXILIARES'!J:J,'ANALÍTICA AUXILIARES'!A:A,"Composição",'ANALÍTICA AUXILIARES'!B:B,$B687)</f>
        <v>10.49</v>
      </c>
      <c r="J687" s="95" t="n">
        <f aca="false">TRUNC(H687*I687,2)</f>
        <v>1.04</v>
      </c>
      <c r="L687" s="63" t="n">
        <f aca="false">IF(AND(A688&lt;&gt;"",A687=""),L686+1,L686)</f>
        <v>54</v>
      </c>
      <c r="M687" s="80" t="n">
        <f aca="false">IF(OR(A687="Insumo",A687="Composição Auxiliar"),J687,"")</f>
        <v>1.04</v>
      </c>
      <c r="N687" s="81" t="str">
        <f aca="false">IF(ISNUMBER(SEARCH("COM ENCARGOS COMPLEMENTARES",D687)),J687,"")</f>
        <v/>
      </c>
      <c r="O687" s="81" t="n">
        <f aca="false">IF(N687&lt;&gt;"","",M687)</f>
        <v>1.04</v>
      </c>
      <c r="P687" s="82" t="str">
        <f aca="false">IF(A687="Composição",A686,"")</f>
        <v/>
      </c>
      <c r="Q687" s="81" t="str">
        <f aca="false">IF(P687&lt;&gt;"",SUMIF(L687:L776,L687,N687:N776),"")</f>
        <v/>
      </c>
      <c r="R687" s="81" t="str">
        <f aca="false">IF(P687&lt;&gt;"",SUMIF(L687:L776,L687,O687:O776),"")</f>
        <v/>
      </c>
    </row>
    <row r="688" customFormat="false" ht="38.25" hidden="false" customHeight="true" outlineLevel="0" collapsed="false">
      <c r="A688" s="91" t="s">
        <v>668</v>
      </c>
      <c r="B688" s="92" t="s">
        <v>956</v>
      </c>
      <c r="C688" s="91" t="s">
        <v>664</v>
      </c>
      <c r="D688" s="91" t="s">
        <v>957</v>
      </c>
      <c r="E688" s="91" t="s">
        <v>675</v>
      </c>
      <c r="F688" s="91"/>
      <c r="G688" s="93" t="s">
        <v>925</v>
      </c>
      <c r="H688" s="94" t="n">
        <v>0.25</v>
      </c>
      <c r="I688" s="95" t="n">
        <f aca="false">SUMIFS('ANALÍTICA AUXILIARES'!J:J,'ANALÍTICA AUXILIARES'!A:A,"Composição",'ANALÍTICA AUXILIARES'!B:B,$B688)</f>
        <v>12.4</v>
      </c>
      <c r="J688" s="95" t="n">
        <f aca="false">TRUNC(H688*I688,2)</f>
        <v>3.1</v>
      </c>
      <c r="L688" s="63" t="n">
        <f aca="false">IF(AND(A689&lt;&gt;"",A688=""),L687+1,L687)</f>
        <v>54</v>
      </c>
      <c r="M688" s="80" t="n">
        <f aca="false">IF(OR(A688="Insumo",A688="Composição Auxiliar"),J688,"")</f>
        <v>3.1</v>
      </c>
      <c r="N688" s="81" t="str">
        <f aca="false">IF(ISNUMBER(SEARCH("COM ENCARGOS COMPLEMENTARES",D688)),J688,"")</f>
        <v/>
      </c>
      <c r="O688" s="81" t="n">
        <f aca="false">IF(N688&lt;&gt;"","",M688)</f>
        <v>3.1</v>
      </c>
      <c r="P688" s="82" t="str">
        <f aca="false">IF(A688="Composição",A687,"")</f>
        <v/>
      </c>
      <c r="Q688" s="81" t="str">
        <f aca="false">IF(P688&lt;&gt;"",SUMIF(L688:L777,L688,N688:N777),"")</f>
        <v/>
      </c>
      <c r="R688" s="81" t="str">
        <f aca="false">IF(P688&lt;&gt;"",SUMIF(L688:L777,L688,O688:O777),"")</f>
        <v/>
      </c>
    </row>
    <row r="689" customFormat="false" ht="38.25" hidden="false" customHeight="true" outlineLevel="0" collapsed="false">
      <c r="A689" s="91" t="s">
        <v>668</v>
      </c>
      <c r="B689" s="92" t="s">
        <v>958</v>
      </c>
      <c r="C689" s="91" t="s">
        <v>664</v>
      </c>
      <c r="D689" s="91" t="s">
        <v>959</v>
      </c>
      <c r="E689" s="91" t="s">
        <v>675</v>
      </c>
      <c r="F689" s="91"/>
      <c r="G689" s="93" t="s">
        <v>925</v>
      </c>
      <c r="H689" s="94" t="n">
        <v>0.02</v>
      </c>
      <c r="I689" s="95" t="n">
        <f aca="false">SUMIFS('ANALÍTICA AUXILIARES'!J:J,'ANALÍTICA AUXILIARES'!A:A,"Composição",'ANALÍTICA AUXILIARES'!B:B,$B689)</f>
        <v>13.82</v>
      </c>
      <c r="J689" s="95" t="n">
        <f aca="false">TRUNC(H689*I689,2)</f>
        <v>0.27</v>
      </c>
      <c r="L689" s="63" t="n">
        <f aca="false">IF(AND(A690&lt;&gt;"",A689=""),L688+1,L688)</f>
        <v>54</v>
      </c>
      <c r="M689" s="80" t="n">
        <f aca="false">IF(OR(A689="Insumo",A689="Composição Auxiliar"),J689,"")</f>
        <v>0.27</v>
      </c>
      <c r="N689" s="81" t="str">
        <f aca="false">IF(ISNUMBER(SEARCH("COM ENCARGOS COMPLEMENTARES",D689)),J689,"")</f>
        <v/>
      </c>
      <c r="O689" s="81" t="n">
        <f aca="false">IF(N689&lt;&gt;"","",M689)</f>
        <v>0.27</v>
      </c>
      <c r="P689" s="82" t="str">
        <f aca="false">IF(A689="Composição",A688,"")</f>
        <v/>
      </c>
      <c r="Q689" s="81" t="str">
        <f aca="false">IF(P689&lt;&gt;"",SUMIF(L689:L778,L689,N689:N778),"")</f>
        <v/>
      </c>
      <c r="R689" s="81" t="str">
        <f aca="false">IF(P689&lt;&gt;"",SUMIF(L689:L778,L689,O689:O778),"")</f>
        <v/>
      </c>
    </row>
    <row r="690" customFormat="false" ht="25.5" hidden="false" customHeight="true" outlineLevel="0" collapsed="false">
      <c r="A690" s="91" t="s">
        <v>668</v>
      </c>
      <c r="B690" s="92" t="s">
        <v>960</v>
      </c>
      <c r="C690" s="91" t="s">
        <v>664</v>
      </c>
      <c r="D690" s="91" t="s">
        <v>961</v>
      </c>
      <c r="E690" s="91" t="s">
        <v>675</v>
      </c>
      <c r="F690" s="91"/>
      <c r="G690" s="93" t="s">
        <v>925</v>
      </c>
      <c r="H690" s="94" t="n">
        <v>0.08</v>
      </c>
      <c r="I690" s="95" t="n">
        <f aca="false">SUMIFS('ANALÍTICA AUXILIARES'!J:J,'ANALÍTICA AUXILIARES'!A:A,"Composição",'ANALÍTICA AUXILIARES'!B:B,$B690)</f>
        <v>13.3</v>
      </c>
      <c r="J690" s="95" t="n">
        <f aca="false">TRUNC(H690*I690,2)</f>
        <v>1.06</v>
      </c>
      <c r="L690" s="63" t="n">
        <f aca="false">IF(AND(A691&lt;&gt;"",A690=""),L689+1,L689)</f>
        <v>54</v>
      </c>
      <c r="M690" s="80" t="n">
        <f aca="false">IF(OR(A690="Insumo",A690="Composição Auxiliar"),J690,"")</f>
        <v>1.06</v>
      </c>
      <c r="N690" s="81" t="str">
        <f aca="false">IF(ISNUMBER(SEARCH("COM ENCARGOS COMPLEMENTARES",D690)),J690,"")</f>
        <v/>
      </c>
      <c r="O690" s="81" t="n">
        <f aca="false">IF(N690&lt;&gt;"","",M690)</f>
        <v>1.06</v>
      </c>
      <c r="P690" s="82" t="str">
        <f aca="false">IF(A690="Composição",A689,"")</f>
        <v/>
      </c>
      <c r="Q690" s="81" t="str">
        <f aca="false">IF(P690&lt;&gt;"",SUMIF(L690:L779,L690,N690:N779),"")</f>
        <v/>
      </c>
      <c r="R690" s="81" t="str">
        <f aca="false">IF(P690&lt;&gt;"",SUMIF(L690:L779,L690,O690:O779),"")</f>
        <v/>
      </c>
    </row>
    <row r="691" customFormat="false" ht="25.5" hidden="false" customHeight="true" outlineLevel="0" collapsed="false">
      <c r="A691" s="91" t="s">
        <v>668</v>
      </c>
      <c r="B691" s="92" t="s">
        <v>962</v>
      </c>
      <c r="C691" s="91" t="s">
        <v>664</v>
      </c>
      <c r="D691" s="91" t="s">
        <v>963</v>
      </c>
      <c r="E691" s="91" t="s">
        <v>675</v>
      </c>
      <c r="F691" s="91"/>
      <c r="G691" s="93" t="s">
        <v>925</v>
      </c>
      <c r="H691" s="94" t="n">
        <v>0.01</v>
      </c>
      <c r="I691" s="95" t="n">
        <f aca="false">SUMIFS('ANALÍTICA AUXILIARES'!J:J,'ANALÍTICA AUXILIARES'!A:A,"Composição",'ANALÍTICA AUXILIARES'!B:B,$B691)</f>
        <v>13.98</v>
      </c>
      <c r="J691" s="95" t="n">
        <f aca="false">TRUNC(H691*I691,2)</f>
        <v>0.13</v>
      </c>
      <c r="L691" s="63" t="n">
        <f aca="false">IF(AND(A692&lt;&gt;"",A691=""),L690+1,L690)</f>
        <v>54</v>
      </c>
      <c r="M691" s="80" t="n">
        <f aca="false">IF(OR(A691="Insumo",A691="Composição Auxiliar"),J691,"")</f>
        <v>0.13</v>
      </c>
      <c r="N691" s="81" t="str">
        <f aca="false">IF(ISNUMBER(SEARCH("COM ENCARGOS COMPLEMENTARES",D691)),J691,"")</f>
        <v/>
      </c>
      <c r="O691" s="81" t="n">
        <f aca="false">IF(N691&lt;&gt;"","",M691)</f>
        <v>0.13</v>
      </c>
      <c r="P691" s="82" t="str">
        <f aca="false">IF(A691="Composição",A690,"")</f>
        <v/>
      </c>
      <c r="Q691" s="81" t="str">
        <f aca="false">IF(P691&lt;&gt;"",SUMIF(L691:L780,L691,N691:N780),"")</f>
        <v/>
      </c>
      <c r="R691" s="81" t="str">
        <f aca="false">IF(P691&lt;&gt;"",SUMIF(L691:L780,L691,O691:O780),"")</f>
        <v/>
      </c>
    </row>
    <row r="692" customFormat="false" ht="14.25" hidden="false" customHeight="false" outlineLevel="0" collapsed="false">
      <c r="A692" s="102"/>
      <c r="B692" s="102"/>
      <c r="C692" s="102"/>
      <c r="D692" s="102"/>
      <c r="E692" s="102"/>
      <c r="F692" s="103"/>
      <c r="G692" s="102"/>
      <c r="H692" s="103"/>
      <c r="I692" s="102"/>
      <c r="J692" s="103"/>
      <c r="L692" s="63" t="n">
        <f aca="false">IF(AND(A693&lt;&gt;"",A692=""),L691+1,L691)</f>
        <v>54</v>
      </c>
      <c r="M692" s="80" t="str">
        <f aca="false">IF(OR(A692="Insumo",A692="Composição Auxiliar"),J692,"")</f>
        <v/>
      </c>
      <c r="N692" s="81" t="str">
        <f aca="false">IF(ISNUMBER(SEARCH("COM ENCARGOS COMPLEMENTARES",D692)),J692,"")</f>
        <v/>
      </c>
      <c r="O692" s="81" t="str">
        <f aca="false">IF(N692&lt;&gt;"","",M692)</f>
        <v/>
      </c>
      <c r="P692" s="82" t="str">
        <f aca="false">IF(A692="Composição",A691,"")</f>
        <v/>
      </c>
      <c r="Q692" s="81" t="str">
        <f aca="false">IF(P692&lt;&gt;"",SUMIF(L692:L781,L692,N692:N781),"")</f>
        <v/>
      </c>
      <c r="R692" s="81" t="str">
        <f aca="false">IF(P692&lt;&gt;"",SUMIF(L692:L781,L692,O692:O781),"")</f>
        <v/>
      </c>
    </row>
    <row r="693" customFormat="false" ht="14.25" hidden="false" customHeight="true" outlineLevel="0" collapsed="false">
      <c r="A693" s="102"/>
      <c r="B693" s="102"/>
      <c r="C693" s="102"/>
      <c r="D693" s="102"/>
      <c r="E693" s="102"/>
      <c r="F693" s="103"/>
      <c r="G693" s="102"/>
      <c r="H693" s="104" t="s">
        <v>684</v>
      </c>
      <c r="I693" s="104"/>
      <c r="J693" s="103" t="n">
        <f aca="false">TRUNC(SUMIF(L:L,$L693,M:M)*(1+$J$9),2)</f>
        <v>16.6</v>
      </c>
      <c r="L693" s="63" t="n">
        <f aca="false">IF(AND(A694&lt;&gt;"",A693=""),L692+1,L692)</f>
        <v>54</v>
      </c>
      <c r="M693" s="80" t="str">
        <f aca="false">IF(OR(A693="Insumo",A693="Composição Auxiliar"),J693,"")</f>
        <v/>
      </c>
      <c r="N693" s="81" t="str">
        <f aca="false">IF(ISNUMBER(SEARCH("COM ENCARGOS COMPLEMENTARES",D693)),J693,"")</f>
        <v/>
      </c>
      <c r="O693" s="81" t="str">
        <f aca="false">IF(N693&lt;&gt;"","",M693)</f>
        <v/>
      </c>
      <c r="P693" s="82" t="str">
        <f aca="false">IF(A693="Composição",A692,"")</f>
        <v/>
      </c>
      <c r="Q693" s="81" t="str">
        <f aca="false">IF(P693&lt;&gt;"",SUMIF(L693:L782,L693,N693:N782),"")</f>
        <v/>
      </c>
      <c r="R693" s="81" t="str">
        <f aca="false">IF(P693&lt;&gt;"",SUMIF(L693:L782,L693,O693:O782),"")</f>
        <v/>
      </c>
    </row>
    <row r="694" customFormat="false" ht="15" hidden="false" customHeight="false" outlineLevel="0" collapsed="false">
      <c r="A694" s="105"/>
      <c r="B694" s="105"/>
      <c r="C694" s="105"/>
      <c r="D694" s="105"/>
      <c r="E694" s="105"/>
      <c r="F694" s="105"/>
      <c r="G694" s="105" t="s">
        <v>685</v>
      </c>
      <c r="H694" s="106" t="s">
        <v>1067</v>
      </c>
      <c r="I694" s="105" t="s">
        <v>687</v>
      </c>
      <c r="J694" s="107" t="n">
        <f aca="false">TRUNC(J693*H694,2)</f>
        <v>12350.4</v>
      </c>
      <c r="L694" s="63" t="n">
        <f aca="false">IF(AND(A695&lt;&gt;"",A694=""),L693+1,L693)</f>
        <v>54</v>
      </c>
      <c r="M694" s="80" t="str">
        <f aca="false">IF(OR(A694="Insumo",A694="Composição Auxiliar"),J694,"")</f>
        <v/>
      </c>
      <c r="N694" s="81" t="str">
        <f aca="false">IF(ISNUMBER(SEARCH("COM ENCARGOS COMPLEMENTARES",D694)),J694,"")</f>
        <v/>
      </c>
      <c r="O694" s="81" t="str">
        <f aca="false">IF(N694&lt;&gt;"","",M694)</f>
        <v/>
      </c>
      <c r="P694" s="82" t="str">
        <f aca="false">IF(A694="Composição",A693,"")</f>
        <v/>
      </c>
      <c r="Q694" s="81" t="str">
        <f aca="false">IF(P694&lt;&gt;"",SUMIF(L694:L783,L694,N694:N783),"")</f>
        <v/>
      </c>
      <c r="R694" s="81" t="str">
        <f aca="false">IF(P694&lt;&gt;"",SUMIF(L694:L783,L694,O694:O783),"")</f>
        <v/>
      </c>
    </row>
    <row r="695" customFormat="false" ht="15" hidden="false" customHeight="false" outlineLevel="0" collapsed="false">
      <c r="A695" s="108"/>
      <c r="B695" s="108"/>
      <c r="C695" s="108"/>
      <c r="D695" s="108"/>
      <c r="E695" s="108"/>
      <c r="F695" s="108"/>
      <c r="G695" s="108"/>
      <c r="H695" s="108"/>
      <c r="I695" s="108"/>
      <c r="J695" s="108"/>
      <c r="L695" s="63" t="n">
        <f aca="false">IF(AND(A696&lt;&gt;"",A695=""),L694+1,L694)</f>
        <v>55</v>
      </c>
      <c r="M695" s="80" t="str">
        <f aca="false">IF(OR(A695="Insumo",A695="Composição Auxiliar"),J695,"")</f>
        <v/>
      </c>
      <c r="N695" s="81" t="str">
        <f aca="false">IF(ISNUMBER(SEARCH("COM ENCARGOS COMPLEMENTARES",D695)),J695,"")</f>
        <v/>
      </c>
      <c r="O695" s="81" t="str">
        <f aca="false">IF(N695&lt;&gt;"","",M695)</f>
        <v/>
      </c>
      <c r="P695" s="82" t="str">
        <f aca="false">IF(A695="Composição",A694,"")</f>
        <v/>
      </c>
      <c r="Q695" s="81" t="str">
        <f aca="false">IF(P695&lt;&gt;"",SUMIF(L695:L784,L695,N695:N784),"")</f>
        <v/>
      </c>
      <c r="R695" s="81" t="str">
        <f aca="false">IF(P695&lt;&gt;"",SUMIF(L695:L784,L695,O695:O784),"")</f>
        <v/>
      </c>
    </row>
    <row r="696" customFormat="false" ht="15" hidden="false" customHeight="true" outlineLevel="0" collapsed="false">
      <c r="A696" s="83" t="s">
        <v>158</v>
      </c>
      <c r="B696" s="84" t="s">
        <v>655</v>
      </c>
      <c r="C696" s="83" t="s">
        <v>656</v>
      </c>
      <c r="D696" s="83" t="s">
        <v>657</v>
      </c>
      <c r="E696" s="83" t="s">
        <v>658</v>
      </c>
      <c r="F696" s="83"/>
      <c r="G696" s="85" t="s">
        <v>659</v>
      </c>
      <c r="H696" s="84" t="s">
        <v>660</v>
      </c>
      <c r="I696" s="84" t="s">
        <v>661</v>
      </c>
      <c r="J696" s="84" t="s">
        <v>662</v>
      </c>
      <c r="L696" s="63" t="n">
        <f aca="false">IF(AND(A697&lt;&gt;"",A696=""),L695+1,L695)</f>
        <v>55</v>
      </c>
      <c r="M696" s="80" t="str">
        <f aca="false">IF(OR(A696="Insumo",A696="Composição Auxiliar"),J696,"")</f>
        <v/>
      </c>
      <c r="N696" s="81" t="str">
        <f aca="false">IF(ISNUMBER(SEARCH("COM ENCARGOS COMPLEMENTARES",D696)),J696,"")</f>
        <v/>
      </c>
      <c r="O696" s="81" t="str">
        <f aca="false">IF(N696&lt;&gt;"","",M696)</f>
        <v/>
      </c>
      <c r="P696" s="82" t="str">
        <f aca="false">IF(A696="Composição",A695,"")</f>
        <v/>
      </c>
      <c r="Q696" s="81" t="str">
        <f aca="false">IF(P696&lt;&gt;"",SUMIF(L696:L785,L696,N696:N785),"")</f>
        <v/>
      </c>
      <c r="R696" s="81" t="str">
        <f aca="false">IF(P696&lt;&gt;"",SUMIF(L696:L785,L696,O696:O785),"")</f>
        <v/>
      </c>
    </row>
    <row r="697" customFormat="false" ht="38.25" hidden="false" customHeight="true" outlineLevel="0" collapsed="false">
      <c r="A697" s="86" t="s">
        <v>663</v>
      </c>
      <c r="B697" s="87" t="s">
        <v>131</v>
      </c>
      <c r="C697" s="86" t="s">
        <v>664</v>
      </c>
      <c r="D697" s="86" t="s">
        <v>1009</v>
      </c>
      <c r="E697" s="86" t="s">
        <v>675</v>
      </c>
      <c r="F697" s="86"/>
      <c r="G697" s="88" t="s">
        <v>676</v>
      </c>
      <c r="H697" s="89" t="n">
        <v>1</v>
      </c>
      <c r="I697" s="90" t="n">
        <f aca="false">SUMIF(L:L,$L697,M:M)</f>
        <v>494.01</v>
      </c>
      <c r="J697" s="90" t="n">
        <f aca="false">TRUNC(H697*I697,2)</f>
        <v>494.01</v>
      </c>
      <c r="L697" s="63" t="n">
        <f aca="false">IF(AND(A698&lt;&gt;"",A697=""),L696+1,L696)</f>
        <v>55</v>
      </c>
      <c r="M697" s="80" t="str">
        <f aca="false">IF(OR(A697="Insumo",A697="Composição Auxiliar"),J697,"")</f>
        <v/>
      </c>
      <c r="N697" s="81" t="str">
        <f aca="false">IF(ISNUMBER(SEARCH("COM ENCARGOS COMPLEMENTARES",D697)),J697,"")</f>
        <v/>
      </c>
      <c r="O697" s="81" t="str">
        <f aca="false">IF(N697&lt;&gt;"","",M697)</f>
        <v/>
      </c>
      <c r="P697" s="82" t="str">
        <f aca="false">IF(A697="Composição",A696,"")</f>
        <v> 4.4.9 </v>
      </c>
      <c r="Q697" s="81" t="n">
        <f aca="false">IF(P697&lt;&gt;"",SUMIF(L697:L786,L697,N697:N786),"")</f>
        <v>75.93</v>
      </c>
      <c r="R697" s="81" t="n">
        <f aca="false">IF(P697&lt;&gt;"",SUMIF(L697:L786,L697,O697:O786),"")</f>
        <v>418.08</v>
      </c>
    </row>
    <row r="698" customFormat="false" ht="38.25" hidden="false" customHeight="true" outlineLevel="0" collapsed="false">
      <c r="A698" s="91" t="s">
        <v>668</v>
      </c>
      <c r="B698" s="92" t="s">
        <v>1010</v>
      </c>
      <c r="C698" s="91" t="s">
        <v>664</v>
      </c>
      <c r="D698" s="91" t="s">
        <v>1011</v>
      </c>
      <c r="E698" s="91" t="s">
        <v>691</v>
      </c>
      <c r="F698" s="91"/>
      <c r="G698" s="93" t="s">
        <v>699</v>
      </c>
      <c r="H698" s="94" t="n">
        <v>0.7103</v>
      </c>
      <c r="I698" s="95" t="n">
        <f aca="false">SUMIFS('ANALÍTICA AUXILIARES'!J:J,'ANALÍTICA AUXILIARES'!A:A,"Composição",'ANALÍTICA AUXILIARES'!B:B,$B698)</f>
        <v>0.32</v>
      </c>
      <c r="J698" s="95" t="n">
        <f aca="false">TRUNC(H698*I698,2)</f>
        <v>0.22</v>
      </c>
      <c r="L698" s="63" t="n">
        <f aca="false">IF(AND(A699&lt;&gt;"",A698=""),L697+1,L697)</f>
        <v>55</v>
      </c>
      <c r="M698" s="80" t="n">
        <f aca="false">IF(OR(A698="Insumo",A698="Composição Auxiliar"),J698,"")</f>
        <v>0.22</v>
      </c>
      <c r="N698" s="81" t="str">
        <f aca="false">IF(ISNUMBER(SEARCH("COM ENCARGOS COMPLEMENTARES",D698)),J698,"")</f>
        <v/>
      </c>
      <c r="O698" s="81" t="n">
        <f aca="false">IF(N698&lt;&gt;"","",M698)</f>
        <v>0.22</v>
      </c>
      <c r="P698" s="82" t="str">
        <f aca="false">IF(A698="Composição",A697,"")</f>
        <v/>
      </c>
      <c r="Q698" s="81" t="str">
        <f aca="false">IF(P698&lt;&gt;"",SUMIF(L698:L787,L698,N698:N787),"")</f>
        <v/>
      </c>
      <c r="R698" s="81" t="str">
        <f aca="false">IF(P698&lt;&gt;"",SUMIF(L698:L787,L698,O698:O787),"")</f>
        <v/>
      </c>
    </row>
    <row r="699" customFormat="false" ht="25.5" hidden="false" customHeight="true" outlineLevel="0" collapsed="false">
      <c r="A699" s="91" t="s">
        <v>668</v>
      </c>
      <c r="B699" s="92" t="s">
        <v>1012</v>
      </c>
      <c r="C699" s="91" t="s">
        <v>664</v>
      </c>
      <c r="D699" s="91" t="s">
        <v>1013</v>
      </c>
      <c r="E699" s="91" t="s">
        <v>671</v>
      </c>
      <c r="F699" s="91"/>
      <c r="G699" s="93" t="s">
        <v>672</v>
      </c>
      <c r="H699" s="94" t="n">
        <v>1.4637</v>
      </c>
      <c r="I699" s="95" t="n">
        <f aca="false">SUMIFS('ANALÍTICA AUXILIARES'!J:J,'ANALÍTICA AUXILIARES'!A:A,"Composição",'ANALÍTICA AUXILIARES'!B:B,$B699)</f>
        <v>21.98</v>
      </c>
      <c r="J699" s="95" t="n">
        <f aca="false">TRUNC(H699*I699,2)</f>
        <v>32.17</v>
      </c>
      <c r="L699" s="63" t="n">
        <f aca="false">IF(AND(A700&lt;&gt;"",A699=""),L698+1,L698)</f>
        <v>55</v>
      </c>
      <c r="M699" s="80" t="n">
        <f aca="false">IF(OR(A699="Insumo",A699="Composição Auxiliar"),J699,"")</f>
        <v>32.17</v>
      </c>
      <c r="N699" s="81" t="n">
        <f aca="false">IF(ISNUMBER(SEARCH("COM ENCARGOS COMPLEMENTARES",D699)),J699,"")</f>
        <v>32.17</v>
      </c>
      <c r="O699" s="81" t="str">
        <f aca="false">IF(N699&lt;&gt;"","",M699)</f>
        <v/>
      </c>
      <c r="P699" s="82" t="str">
        <f aca="false">IF(A699="Composição",A698,"")</f>
        <v/>
      </c>
      <c r="Q699" s="81" t="str">
        <f aca="false">IF(P699&lt;&gt;"",SUMIF(L699:L788,L699,N699:N788),"")</f>
        <v/>
      </c>
      <c r="R699" s="81" t="str">
        <f aca="false">IF(P699&lt;&gt;"",SUMIF(L699:L788,L699,O699:O788),"")</f>
        <v/>
      </c>
    </row>
    <row r="700" customFormat="false" ht="38.25" hidden="false" customHeight="true" outlineLevel="0" collapsed="false">
      <c r="A700" s="91" t="s">
        <v>668</v>
      </c>
      <c r="B700" s="92" t="s">
        <v>1014</v>
      </c>
      <c r="C700" s="91" t="s">
        <v>664</v>
      </c>
      <c r="D700" s="91" t="s">
        <v>1015</v>
      </c>
      <c r="E700" s="91" t="s">
        <v>691</v>
      </c>
      <c r="F700" s="91"/>
      <c r="G700" s="93" t="s">
        <v>692</v>
      </c>
      <c r="H700" s="94" t="n">
        <v>0.7534</v>
      </c>
      <c r="I700" s="95" t="n">
        <f aca="false">SUMIFS('ANALÍTICA AUXILIARES'!J:J,'ANALÍTICA AUXILIARES'!A:A,"Composição",'ANALÍTICA AUXILIARES'!B:B,$B700)</f>
        <v>2</v>
      </c>
      <c r="J700" s="95" t="n">
        <f aca="false">TRUNC(H700*I700,2)</f>
        <v>1.5</v>
      </c>
      <c r="L700" s="63" t="n">
        <f aca="false">IF(AND(A701&lt;&gt;"",A700=""),L699+1,L699)</f>
        <v>55</v>
      </c>
      <c r="M700" s="80" t="n">
        <f aca="false">IF(OR(A700="Insumo",A700="Composição Auxiliar"),J700,"")</f>
        <v>1.5</v>
      </c>
      <c r="N700" s="81" t="str">
        <f aca="false">IF(ISNUMBER(SEARCH("COM ENCARGOS COMPLEMENTARES",D700)),J700,"")</f>
        <v/>
      </c>
      <c r="O700" s="81" t="n">
        <f aca="false">IF(N700&lt;&gt;"","",M700)</f>
        <v>1.5</v>
      </c>
      <c r="P700" s="82" t="str">
        <f aca="false">IF(A700="Composição",A699,"")</f>
        <v/>
      </c>
      <c r="Q700" s="81" t="str">
        <f aca="false">IF(P700&lt;&gt;"",SUMIF(L700:L789,L700,N700:N789),"")</f>
        <v/>
      </c>
      <c r="R700" s="81" t="str">
        <f aca="false">IF(P700&lt;&gt;"",SUMIF(L700:L789,L700,O700:O789),"")</f>
        <v/>
      </c>
    </row>
    <row r="701" customFormat="false" ht="25.5" hidden="false" customHeight="true" outlineLevel="0" collapsed="false">
      <c r="A701" s="91" t="s">
        <v>668</v>
      </c>
      <c r="B701" s="92" t="s">
        <v>677</v>
      </c>
      <c r="C701" s="91" t="s">
        <v>664</v>
      </c>
      <c r="D701" s="91" t="s">
        <v>678</v>
      </c>
      <c r="E701" s="91" t="s">
        <v>671</v>
      </c>
      <c r="F701" s="91"/>
      <c r="G701" s="93" t="s">
        <v>672</v>
      </c>
      <c r="H701" s="94" t="n">
        <v>2.3117</v>
      </c>
      <c r="I701" s="95" t="n">
        <f aca="false">SUMIFS('ANALÍTICA AUXILIARES'!J:J,'ANALÍTICA AUXILIARES'!A:A,"Composição",'ANALÍTICA AUXILIARES'!B:B,$B701)</f>
        <v>18.93</v>
      </c>
      <c r="J701" s="95" t="n">
        <f aca="false">TRUNC(H701*I701,2)</f>
        <v>43.76</v>
      </c>
      <c r="L701" s="63" t="n">
        <f aca="false">IF(AND(A702&lt;&gt;"",A701=""),L700+1,L700)</f>
        <v>55</v>
      </c>
      <c r="M701" s="80" t="n">
        <f aca="false">IF(OR(A701="Insumo",A701="Composição Auxiliar"),J701,"")</f>
        <v>43.76</v>
      </c>
      <c r="N701" s="81" t="n">
        <f aca="false">IF(ISNUMBER(SEARCH("COM ENCARGOS COMPLEMENTARES",D701)),J701,"")</f>
        <v>43.76</v>
      </c>
      <c r="O701" s="81" t="str">
        <f aca="false">IF(N701&lt;&gt;"","",M701)</f>
        <v/>
      </c>
      <c r="P701" s="82" t="str">
        <f aca="false">IF(A701="Composição",A700,"")</f>
        <v/>
      </c>
      <c r="Q701" s="81" t="str">
        <f aca="false">IF(P701&lt;&gt;"",SUMIF(L701:L790,L701,N701:N790),"")</f>
        <v/>
      </c>
      <c r="R701" s="81" t="str">
        <f aca="false">IF(P701&lt;&gt;"",SUMIF(L701:L790,L701,O701:O790),"")</f>
        <v/>
      </c>
    </row>
    <row r="702" customFormat="false" ht="25.5" hidden="false" customHeight="false" outlineLevel="0" collapsed="false">
      <c r="A702" s="96" t="s">
        <v>679</v>
      </c>
      <c r="B702" s="97" t="s">
        <v>1016</v>
      </c>
      <c r="C702" s="96" t="str">
        <f aca="false">VLOOKUP(B702,INSUMOS!$A:$I,2,0)</f>
        <v>SINAPI</v>
      </c>
      <c r="D702" s="96" t="str">
        <f aca="false">VLOOKUP(B702,INSUMOS!$A:$I,3,0)</f>
        <v>AREIA MEDIA - POSTO JAZIDA/FORNECEDOR (RETIRADO NA JAZIDA, SEM TRANSPORTE)</v>
      </c>
      <c r="E702" s="98" t="str">
        <f aca="false">VLOOKUP(B702,INSUMOS!$A:$I,4,0)</f>
        <v>Material</v>
      </c>
      <c r="F702" s="98"/>
      <c r="G702" s="99" t="str">
        <f aca="false">VLOOKUP(B702,INSUMOS!$A:$I,5,0)</f>
        <v>m³</v>
      </c>
      <c r="H702" s="100" t="n">
        <v>0.7229</v>
      </c>
      <c r="I702" s="101" t="n">
        <f aca="false">VLOOKUP(B702,INSUMOS!$A:$I,8,0)</f>
        <v>90</v>
      </c>
      <c r="J702" s="101" t="n">
        <f aca="false">TRUNC(H702*I702,2)</f>
        <v>65.06</v>
      </c>
      <c r="L702" s="63" t="n">
        <f aca="false">IF(AND(A703&lt;&gt;"",A702=""),L701+1,L701)</f>
        <v>55</v>
      </c>
      <c r="M702" s="80" t="n">
        <f aca="false">IF(OR(A702="Insumo",A702="Composição Auxiliar"),J702,"")</f>
        <v>65.06</v>
      </c>
      <c r="N702" s="81" t="str">
        <f aca="false">IF(ISNUMBER(SEARCH("COM ENCARGOS COMPLEMENTARES",D702)),J702,"")</f>
        <v/>
      </c>
      <c r="O702" s="81" t="n">
        <f aca="false">IF(N702&lt;&gt;"","",M702)</f>
        <v>65.06</v>
      </c>
      <c r="P702" s="82" t="str">
        <f aca="false">IF(A702="Composição",A701,"")</f>
        <v/>
      </c>
      <c r="Q702" s="81" t="str">
        <f aca="false">IF(P702&lt;&gt;"",SUMIF(L702:L791,L702,N702:N791),"")</f>
        <v/>
      </c>
      <c r="R702" s="81" t="str">
        <f aca="false">IF(P702&lt;&gt;"",SUMIF(L702:L791,L702,O702:O791),"")</f>
        <v/>
      </c>
    </row>
    <row r="703" customFormat="false" ht="14.25" hidden="false" customHeight="false" outlineLevel="0" collapsed="false">
      <c r="A703" s="96" t="s">
        <v>679</v>
      </c>
      <c r="B703" s="97" t="s">
        <v>1017</v>
      </c>
      <c r="C703" s="96" t="str">
        <f aca="false">VLOOKUP(B703,INSUMOS!$A:$I,2,0)</f>
        <v>SINAPI</v>
      </c>
      <c r="D703" s="96" t="str">
        <f aca="false">VLOOKUP(B703,INSUMOS!$A:$I,3,0)</f>
        <v>CIMENTO PORTLAND COMPOSTO CP II-32</v>
      </c>
      <c r="E703" s="98" t="str">
        <f aca="false">VLOOKUP(B703,INSUMOS!$A:$I,4,0)</f>
        <v>Material</v>
      </c>
      <c r="F703" s="98"/>
      <c r="G703" s="99" t="str">
        <f aca="false">VLOOKUP(B703,INSUMOS!$A:$I,5,0)</f>
        <v>KG</v>
      </c>
      <c r="H703" s="100" t="n">
        <v>362.6579</v>
      </c>
      <c r="I703" s="101" t="n">
        <f aca="false">VLOOKUP(B703,INSUMOS!$A:$I,8,0)</f>
        <v>0.81</v>
      </c>
      <c r="J703" s="101" t="n">
        <f aca="false">TRUNC(H703*I703,2)</f>
        <v>293.75</v>
      </c>
      <c r="L703" s="63" t="n">
        <f aca="false">IF(AND(A704&lt;&gt;"",A703=""),L702+1,L702)</f>
        <v>55</v>
      </c>
      <c r="M703" s="80" t="n">
        <f aca="false">IF(OR(A703="Insumo",A703="Composição Auxiliar"),J703,"")</f>
        <v>293.75</v>
      </c>
      <c r="N703" s="81" t="str">
        <f aca="false">IF(ISNUMBER(SEARCH("COM ENCARGOS COMPLEMENTARES",D703)),J703,"")</f>
        <v/>
      </c>
      <c r="O703" s="81" t="n">
        <f aca="false">IF(N703&lt;&gt;"","",M703)</f>
        <v>293.75</v>
      </c>
      <c r="P703" s="82" t="str">
        <f aca="false">IF(A703="Composição",A702,"")</f>
        <v/>
      </c>
      <c r="Q703" s="81" t="str">
        <f aca="false">IF(P703&lt;&gt;"",SUMIF(L703:L792,L703,N703:N792),"")</f>
        <v/>
      </c>
      <c r="R703" s="81" t="str">
        <f aca="false">IF(P703&lt;&gt;"",SUMIF(L703:L792,L703,O703:O792),"")</f>
        <v/>
      </c>
    </row>
    <row r="704" customFormat="false" ht="25.5" hidden="false" customHeight="false" outlineLevel="0" collapsed="false">
      <c r="A704" s="96" t="s">
        <v>679</v>
      </c>
      <c r="B704" s="97" t="s">
        <v>1018</v>
      </c>
      <c r="C704" s="96" t="str">
        <f aca="false">VLOOKUP(B704,INSUMOS!$A:$I,2,0)</f>
        <v>SINAPI</v>
      </c>
      <c r="D704" s="96" t="str">
        <f aca="false">VLOOKUP(B704,INSUMOS!$A:$I,3,0)</f>
        <v>PEDRA BRITADA N. 1 (9,5 A 19 MM) POSTO PEDREIRA/FORNECEDOR, SEM FRETE</v>
      </c>
      <c r="E704" s="98" t="str">
        <f aca="false">VLOOKUP(B704,INSUMOS!$A:$I,4,0)</f>
        <v>Material</v>
      </c>
      <c r="F704" s="98"/>
      <c r="G704" s="99" t="str">
        <f aca="false">VLOOKUP(B704,INSUMOS!$A:$I,5,0)</f>
        <v>m³</v>
      </c>
      <c r="H704" s="100" t="n">
        <v>0.5934</v>
      </c>
      <c r="I704" s="101" t="n">
        <f aca="false">VLOOKUP(B704,INSUMOS!$A:$I,8,0)</f>
        <v>96.99</v>
      </c>
      <c r="J704" s="101" t="n">
        <f aca="false">TRUNC(H704*I704,2)</f>
        <v>57.55</v>
      </c>
      <c r="L704" s="63" t="n">
        <f aca="false">IF(AND(A705&lt;&gt;"",A704=""),L703+1,L703)</f>
        <v>55</v>
      </c>
      <c r="M704" s="80" t="n">
        <f aca="false">IF(OR(A704="Insumo",A704="Composição Auxiliar"),J704,"")</f>
        <v>57.55</v>
      </c>
      <c r="N704" s="81" t="str">
        <f aca="false">IF(ISNUMBER(SEARCH("COM ENCARGOS COMPLEMENTARES",D704)),J704,"")</f>
        <v/>
      </c>
      <c r="O704" s="81" t="n">
        <f aca="false">IF(N704&lt;&gt;"","",M704)</f>
        <v>57.55</v>
      </c>
      <c r="P704" s="82" t="str">
        <f aca="false">IF(A704="Composição",A703,"")</f>
        <v/>
      </c>
      <c r="Q704" s="81" t="str">
        <f aca="false">IF(P704&lt;&gt;"",SUMIF(L704:L793,L704,N704:N793),"")</f>
        <v/>
      </c>
      <c r="R704" s="81" t="str">
        <f aca="false">IF(P704&lt;&gt;"",SUMIF(L704:L793,L704,O704:O793),"")</f>
        <v/>
      </c>
    </row>
    <row r="705" customFormat="false" ht="14.25" hidden="false" customHeight="false" outlineLevel="0" collapsed="false">
      <c r="A705" s="102"/>
      <c r="B705" s="102"/>
      <c r="C705" s="102"/>
      <c r="D705" s="102"/>
      <c r="E705" s="102"/>
      <c r="F705" s="103"/>
      <c r="G705" s="102"/>
      <c r="H705" s="103"/>
      <c r="I705" s="102"/>
      <c r="J705" s="103"/>
      <c r="L705" s="63" t="n">
        <f aca="false">IF(AND(A706&lt;&gt;"",A705=""),L704+1,L704)</f>
        <v>55</v>
      </c>
      <c r="M705" s="80" t="str">
        <f aca="false">IF(OR(A705="Insumo",A705="Composição Auxiliar"),J705,"")</f>
        <v/>
      </c>
      <c r="N705" s="81" t="str">
        <f aca="false">IF(ISNUMBER(SEARCH("COM ENCARGOS COMPLEMENTARES",D705)),J705,"")</f>
        <v/>
      </c>
      <c r="O705" s="81" t="str">
        <f aca="false">IF(N705&lt;&gt;"","",M705)</f>
        <v/>
      </c>
      <c r="P705" s="82" t="str">
        <f aca="false">IF(A705="Composição",A704,"")</f>
        <v/>
      </c>
      <c r="Q705" s="81" t="str">
        <f aca="false">IF(P705&lt;&gt;"",SUMIF(L705:L794,L705,N705:N794),"")</f>
        <v/>
      </c>
      <c r="R705" s="81" t="str">
        <f aca="false">IF(P705&lt;&gt;"",SUMIF(L705:L794,L705,O705:O794),"")</f>
        <v/>
      </c>
    </row>
    <row r="706" customFormat="false" ht="14.25" hidden="false" customHeight="true" outlineLevel="0" collapsed="false">
      <c r="A706" s="102"/>
      <c r="B706" s="102"/>
      <c r="C706" s="102"/>
      <c r="D706" s="102"/>
      <c r="E706" s="102"/>
      <c r="F706" s="103"/>
      <c r="G706" s="102"/>
      <c r="H706" s="104" t="s">
        <v>684</v>
      </c>
      <c r="I706" s="104"/>
      <c r="J706" s="103" t="n">
        <f aca="false">TRUNC(SUMIF(L:L,$L706,M:M)*(1+$J$9),2)</f>
        <v>641.17</v>
      </c>
      <c r="L706" s="63" t="n">
        <f aca="false">IF(AND(A707&lt;&gt;"",A706=""),L705+1,L705)</f>
        <v>55</v>
      </c>
      <c r="M706" s="80" t="str">
        <f aca="false">IF(OR(A706="Insumo",A706="Composição Auxiliar"),J706,"")</f>
        <v/>
      </c>
      <c r="N706" s="81" t="str">
        <f aca="false">IF(ISNUMBER(SEARCH("COM ENCARGOS COMPLEMENTARES",D706)),J706,"")</f>
        <v/>
      </c>
      <c r="O706" s="81" t="str">
        <f aca="false">IF(N706&lt;&gt;"","",M706)</f>
        <v/>
      </c>
      <c r="P706" s="82" t="str">
        <f aca="false">IF(A706="Composição",A705,"")</f>
        <v/>
      </c>
      <c r="Q706" s="81" t="str">
        <f aca="false">IF(P706&lt;&gt;"",SUMIF(L706:L795,L706,N706:N795),"")</f>
        <v/>
      </c>
      <c r="R706" s="81" t="str">
        <f aca="false">IF(P706&lt;&gt;"",SUMIF(L706:L795,L706,O706:O795),"")</f>
        <v/>
      </c>
    </row>
    <row r="707" customFormat="false" ht="15" hidden="false" customHeight="false" outlineLevel="0" collapsed="false">
      <c r="A707" s="105"/>
      <c r="B707" s="105"/>
      <c r="C707" s="105"/>
      <c r="D707" s="105"/>
      <c r="E707" s="105"/>
      <c r="F707" s="105"/>
      <c r="G707" s="105" t="s">
        <v>685</v>
      </c>
      <c r="H707" s="106" t="s">
        <v>1068</v>
      </c>
      <c r="I707" s="105" t="s">
        <v>687</v>
      </c>
      <c r="J707" s="107" t="n">
        <f aca="false">TRUNC(J706*H707,2)</f>
        <v>6219.34</v>
      </c>
      <c r="L707" s="63" t="n">
        <f aca="false">IF(AND(A708&lt;&gt;"",A707=""),L706+1,L706)</f>
        <v>55</v>
      </c>
      <c r="M707" s="80" t="str">
        <f aca="false">IF(OR(A707="Insumo",A707="Composição Auxiliar"),J707,"")</f>
        <v/>
      </c>
      <c r="N707" s="81" t="str">
        <f aca="false">IF(ISNUMBER(SEARCH("COM ENCARGOS COMPLEMENTARES",D707)),J707,"")</f>
        <v/>
      </c>
      <c r="O707" s="81" t="str">
        <f aca="false">IF(N707&lt;&gt;"","",M707)</f>
        <v/>
      </c>
      <c r="P707" s="82" t="str">
        <f aca="false">IF(A707="Composição",A706,"")</f>
        <v/>
      </c>
      <c r="Q707" s="81" t="str">
        <f aca="false">IF(P707&lt;&gt;"",SUMIF(L707:L796,L707,N707:N796),"")</f>
        <v/>
      </c>
      <c r="R707" s="81" t="str">
        <f aca="false">IF(P707&lt;&gt;"",SUMIF(L707:L796,L707,O707:O796),"")</f>
        <v/>
      </c>
    </row>
    <row r="708" customFormat="false" ht="15" hidden="false" customHeight="false" outlineLevel="0" collapsed="false">
      <c r="A708" s="108"/>
      <c r="B708" s="108"/>
      <c r="C708" s="108"/>
      <c r="D708" s="108"/>
      <c r="E708" s="108"/>
      <c r="F708" s="108"/>
      <c r="G708" s="108"/>
      <c r="H708" s="108"/>
      <c r="I708" s="108"/>
      <c r="J708" s="108"/>
      <c r="L708" s="63" t="n">
        <f aca="false">IF(AND(A709&lt;&gt;"",A708=""),L707+1,L707)</f>
        <v>56</v>
      </c>
      <c r="M708" s="80" t="str">
        <f aca="false">IF(OR(A708="Insumo",A708="Composição Auxiliar"),J708,"")</f>
        <v/>
      </c>
      <c r="N708" s="81" t="str">
        <f aca="false">IF(ISNUMBER(SEARCH("COM ENCARGOS COMPLEMENTARES",D708)),J708,"")</f>
        <v/>
      </c>
      <c r="O708" s="81" t="str">
        <f aca="false">IF(N708&lt;&gt;"","",M708)</f>
        <v/>
      </c>
      <c r="P708" s="82" t="str">
        <f aca="false">IF(A708="Composição",A707,"")</f>
        <v/>
      </c>
      <c r="Q708" s="81" t="str">
        <f aca="false">IF(P708&lt;&gt;"",SUMIF(L708:L797,L708,N708:N797),"")</f>
        <v/>
      </c>
      <c r="R708" s="81" t="str">
        <f aca="false">IF(P708&lt;&gt;"",SUMIF(L708:L797,L708,O708:O797),"")</f>
        <v/>
      </c>
    </row>
    <row r="709" customFormat="false" ht="15" hidden="false" customHeight="true" outlineLevel="0" collapsed="false">
      <c r="A709" s="83" t="s">
        <v>159</v>
      </c>
      <c r="B709" s="84" t="s">
        <v>655</v>
      </c>
      <c r="C709" s="83" t="s">
        <v>656</v>
      </c>
      <c r="D709" s="83" t="s">
        <v>657</v>
      </c>
      <c r="E709" s="83" t="s">
        <v>658</v>
      </c>
      <c r="F709" s="83"/>
      <c r="G709" s="85" t="s">
        <v>659</v>
      </c>
      <c r="H709" s="84" t="s">
        <v>660</v>
      </c>
      <c r="I709" s="84" t="s">
        <v>661</v>
      </c>
      <c r="J709" s="84" t="s">
        <v>662</v>
      </c>
      <c r="L709" s="63" t="n">
        <f aca="false">IF(AND(A710&lt;&gt;"",A709=""),L708+1,L708)</f>
        <v>56</v>
      </c>
      <c r="M709" s="80" t="str">
        <f aca="false">IF(OR(A709="Insumo",A709="Composição Auxiliar"),J709,"")</f>
        <v/>
      </c>
      <c r="N709" s="81" t="str">
        <f aca="false">IF(ISNUMBER(SEARCH("COM ENCARGOS COMPLEMENTARES",D709)),J709,"")</f>
        <v/>
      </c>
      <c r="O709" s="81" t="str">
        <f aca="false">IF(N709&lt;&gt;"","",M709)</f>
        <v/>
      </c>
      <c r="P709" s="82" t="str">
        <f aca="false">IF(A709="Composição",A708,"")</f>
        <v/>
      </c>
      <c r="Q709" s="81" t="str">
        <f aca="false">IF(P709&lt;&gt;"",SUMIF(L709:L798,L709,N709:N798),"")</f>
        <v/>
      </c>
      <c r="R709" s="81" t="str">
        <f aca="false">IF(P709&lt;&gt;"",SUMIF(L709:L798,L709,O709:O798),"")</f>
        <v/>
      </c>
    </row>
    <row r="710" customFormat="false" ht="51" hidden="false" customHeight="true" outlineLevel="0" collapsed="false">
      <c r="A710" s="86" t="s">
        <v>663</v>
      </c>
      <c r="B710" s="87" t="s">
        <v>160</v>
      </c>
      <c r="C710" s="86" t="s">
        <v>716</v>
      </c>
      <c r="D710" s="86" t="s">
        <v>1069</v>
      </c>
      <c r="E710" s="86" t="s">
        <v>1070</v>
      </c>
      <c r="F710" s="86"/>
      <c r="G710" s="88" t="s">
        <v>729</v>
      </c>
      <c r="H710" s="89" t="n">
        <v>1</v>
      </c>
      <c r="I710" s="90" t="n">
        <f aca="false">SUMIF(L:L,$L710,M:M)</f>
        <v>666.7</v>
      </c>
      <c r="J710" s="90" t="n">
        <f aca="false">TRUNC(H710*I710,2)</f>
        <v>666.7</v>
      </c>
      <c r="L710" s="63" t="n">
        <f aca="false">IF(AND(A711&lt;&gt;"",A710=""),L709+1,L709)</f>
        <v>56</v>
      </c>
      <c r="M710" s="80" t="str">
        <f aca="false">IF(OR(A710="Insumo",A710="Composição Auxiliar"),J710,"")</f>
        <v/>
      </c>
      <c r="N710" s="81" t="str">
        <f aca="false">IF(ISNUMBER(SEARCH("COM ENCARGOS COMPLEMENTARES",D710)),J710,"")</f>
        <v/>
      </c>
      <c r="O710" s="81" t="str">
        <f aca="false">IF(N710&lt;&gt;"","",M710)</f>
        <v/>
      </c>
      <c r="P710" s="82" t="str">
        <f aca="false">IF(A710="Composição",A709,"")</f>
        <v> 4.4.10 </v>
      </c>
      <c r="Q710" s="81" t="n">
        <f aca="false">IF(P710&lt;&gt;"",SUMIF(L710:L799,L710,N710:N799),"")</f>
        <v>0</v>
      </c>
      <c r="R710" s="81" t="n">
        <f aca="false">IF(P710&lt;&gt;"",SUMIF(L710:L799,L710,O710:O799),"")</f>
        <v>666.7</v>
      </c>
    </row>
    <row r="711" customFormat="false" ht="51" hidden="false" customHeight="true" outlineLevel="0" collapsed="false">
      <c r="A711" s="91" t="s">
        <v>668</v>
      </c>
      <c r="B711" s="92" t="s">
        <v>1071</v>
      </c>
      <c r="C711" s="91" t="s">
        <v>664</v>
      </c>
      <c r="D711" s="91" t="s">
        <v>1072</v>
      </c>
      <c r="E711" s="91" t="s">
        <v>1073</v>
      </c>
      <c r="F711" s="91"/>
      <c r="G711" s="93" t="s">
        <v>667</v>
      </c>
      <c r="H711" s="94" t="n">
        <v>4.6</v>
      </c>
      <c r="I711" s="95" t="n">
        <f aca="false">SUMIFS('ANALÍTICA AUXILIARES'!J:J,'ANALÍTICA AUXILIARES'!A:A,"Composição",'ANALÍTICA AUXILIARES'!B:B,$B711)</f>
        <v>6.14</v>
      </c>
      <c r="J711" s="95" t="n">
        <f aca="false">TRUNC(H711*I711,2)</f>
        <v>28.24</v>
      </c>
      <c r="L711" s="63" t="n">
        <f aca="false">IF(AND(A712&lt;&gt;"",A711=""),L710+1,L710)</f>
        <v>56</v>
      </c>
      <c r="M711" s="80" t="n">
        <f aca="false">IF(OR(A711="Insumo",A711="Composição Auxiliar"),J711,"")</f>
        <v>28.24</v>
      </c>
      <c r="N711" s="81" t="str">
        <f aca="false">IF(ISNUMBER(SEARCH("COM ENCARGOS COMPLEMENTARES",D711)),J711,"")</f>
        <v/>
      </c>
      <c r="O711" s="81" t="n">
        <f aca="false">IF(N711&lt;&gt;"","",M711)</f>
        <v>28.24</v>
      </c>
      <c r="P711" s="82" t="str">
        <f aca="false">IF(A711="Composição",A710,"")</f>
        <v/>
      </c>
      <c r="Q711" s="81" t="str">
        <f aca="false">IF(P711&lt;&gt;"",SUMIF(L711:L800,L711,N711:N800),"")</f>
        <v/>
      </c>
      <c r="R711" s="81" t="str">
        <f aca="false">IF(P711&lt;&gt;"",SUMIF(L711:L800,L711,O711:O800),"")</f>
        <v/>
      </c>
    </row>
    <row r="712" customFormat="false" ht="25.5" hidden="false" customHeight="true" outlineLevel="0" collapsed="false">
      <c r="A712" s="91" t="s">
        <v>668</v>
      </c>
      <c r="B712" s="92" t="s">
        <v>260</v>
      </c>
      <c r="C712" s="91" t="s">
        <v>664</v>
      </c>
      <c r="D712" s="91" t="s">
        <v>1074</v>
      </c>
      <c r="E712" s="91" t="s">
        <v>733</v>
      </c>
      <c r="F712" s="91"/>
      <c r="G712" s="93" t="s">
        <v>667</v>
      </c>
      <c r="H712" s="94" t="n">
        <v>4.6</v>
      </c>
      <c r="I712" s="95" t="n">
        <f aca="false">SUMIFS('ANALÍTICA AUXILIARES'!J:J,'ANALÍTICA AUXILIARES'!A:A,"Composição",'ANALÍTICA AUXILIARES'!B:B,$B712)</f>
        <v>16.71</v>
      </c>
      <c r="J712" s="95" t="n">
        <f aca="false">TRUNC(H712*I712,2)</f>
        <v>76.86</v>
      </c>
      <c r="L712" s="63" t="n">
        <f aca="false">IF(AND(A713&lt;&gt;"",A712=""),L711+1,L711)</f>
        <v>56</v>
      </c>
      <c r="M712" s="80" t="n">
        <f aca="false">IF(OR(A712="Insumo",A712="Composição Auxiliar"),J712,"")</f>
        <v>76.86</v>
      </c>
      <c r="N712" s="81" t="str">
        <f aca="false">IF(ISNUMBER(SEARCH("COM ENCARGOS COMPLEMENTARES",D712)),J712,"")</f>
        <v/>
      </c>
      <c r="O712" s="81" t="n">
        <f aca="false">IF(N712&lt;&gt;"","",M712)</f>
        <v>76.86</v>
      </c>
      <c r="P712" s="82" t="str">
        <f aca="false">IF(A712="Composição",A711,"")</f>
        <v/>
      </c>
      <c r="Q712" s="81" t="str">
        <f aca="false">IF(P712&lt;&gt;"",SUMIF(L712:L801,L712,N712:N801),"")</f>
        <v/>
      </c>
      <c r="R712" s="81" t="str">
        <f aca="false">IF(P712&lt;&gt;"",SUMIF(L712:L801,L712,O712:O801),"")</f>
        <v/>
      </c>
    </row>
    <row r="713" customFormat="false" ht="38.25" hidden="false" customHeight="true" outlineLevel="0" collapsed="false">
      <c r="A713" s="91" t="s">
        <v>668</v>
      </c>
      <c r="B713" s="92" t="s">
        <v>1075</v>
      </c>
      <c r="C713" s="91" t="s">
        <v>664</v>
      </c>
      <c r="D713" s="91" t="s">
        <v>1076</v>
      </c>
      <c r="E713" s="91" t="s">
        <v>1070</v>
      </c>
      <c r="F713" s="91"/>
      <c r="G713" s="93" t="s">
        <v>667</v>
      </c>
      <c r="H713" s="94" t="n">
        <v>4</v>
      </c>
      <c r="I713" s="95" t="n">
        <f aca="false">SUMIFS('ANALÍTICA AUXILIARES'!J:J,'ANALÍTICA AUXILIARES'!A:A,"Composição",'ANALÍTICA AUXILIARES'!B:B,$B713)</f>
        <v>78.84</v>
      </c>
      <c r="J713" s="95" t="n">
        <f aca="false">TRUNC(H713*I713,2)</f>
        <v>315.36</v>
      </c>
      <c r="L713" s="63" t="n">
        <f aca="false">IF(AND(A714&lt;&gt;"",A713=""),L712+1,L712)</f>
        <v>56</v>
      </c>
      <c r="M713" s="80" t="n">
        <f aca="false">IF(OR(A713="Insumo",A713="Composição Auxiliar"),J713,"")</f>
        <v>315.36</v>
      </c>
      <c r="N713" s="81" t="str">
        <f aca="false">IF(ISNUMBER(SEARCH("COM ENCARGOS COMPLEMENTARES",D713)),J713,"")</f>
        <v/>
      </c>
      <c r="O713" s="81" t="n">
        <f aca="false">IF(N713&lt;&gt;"","",M713)</f>
        <v>315.36</v>
      </c>
      <c r="P713" s="82" t="str">
        <f aca="false">IF(A713="Composição",A712,"")</f>
        <v/>
      </c>
      <c r="Q713" s="81" t="str">
        <f aca="false">IF(P713&lt;&gt;"",SUMIF(L713:L802,L713,N713:N802),"")</f>
        <v/>
      </c>
      <c r="R713" s="81" t="str">
        <f aca="false">IF(P713&lt;&gt;"",SUMIF(L713:L802,L713,O713:O802),"")</f>
        <v/>
      </c>
    </row>
    <row r="714" customFormat="false" ht="25.5" hidden="false" customHeight="true" outlineLevel="0" collapsed="false">
      <c r="A714" s="91" t="s">
        <v>668</v>
      </c>
      <c r="B714" s="92" t="s">
        <v>264</v>
      </c>
      <c r="C714" s="91" t="s">
        <v>664</v>
      </c>
      <c r="D714" s="91" t="s">
        <v>732</v>
      </c>
      <c r="E714" s="91" t="s">
        <v>733</v>
      </c>
      <c r="F714" s="91"/>
      <c r="G714" s="93" t="s">
        <v>667</v>
      </c>
      <c r="H714" s="94" t="n">
        <v>4.6</v>
      </c>
      <c r="I714" s="95" t="n">
        <f aca="false">SUMIFS('ANALÍTICA AUXILIARES'!J:J,'ANALÍTICA AUXILIARES'!A:A,"Composição",'ANALÍTICA AUXILIARES'!B:B,$B714)</f>
        <v>11.84</v>
      </c>
      <c r="J714" s="95" t="n">
        <f aca="false">TRUNC(H714*I714,2)</f>
        <v>54.46</v>
      </c>
      <c r="L714" s="63" t="n">
        <f aca="false">IF(AND(A715&lt;&gt;"",A714=""),L713+1,L713)</f>
        <v>56</v>
      </c>
      <c r="M714" s="80" t="n">
        <f aca="false">IF(OR(A714="Insumo",A714="Composição Auxiliar"),J714,"")</f>
        <v>54.46</v>
      </c>
      <c r="N714" s="81" t="str">
        <f aca="false">IF(ISNUMBER(SEARCH("COM ENCARGOS COMPLEMENTARES",D714)),J714,"")</f>
        <v/>
      </c>
      <c r="O714" s="81" t="n">
        <f aca="false">IF(N714&lt;&gt;"","",M714)</f>
        <v>54.46</v>
      </c>
      <c r="P714" s="82" t="str">
        <f aca="false">IF(A714="Composição",A713,"")</f>
        <v/>
      </c>
      <c r="Q714" s="81" t="str">
        <f aca="false">IF(P714&lt;&gt;"",SUMIF(L714:L803,L714,N714:N803),"")</f>
        <v/>
      </c>
      <c r="R714" s="81" t="str">
        <f aca="false">IF(P714&lt;&gt;"",SUMIF(L714:L803,L714,O714:O803),"")</f>
        <v/>
      </c>
    </row>
    <row r="715" customFormat="false" ht="51" hidden="false" customHeight="true" outlineLevel="0" collapsed="false">
      <c r="A715" s="91" t="s">
        <v>668</v>
      </c>
      <c r="B715" s="92" t="s">
        <v>1077</v>
      </c>
      <c r="C715" s="91" t="s">
        <v>664</v>
      </c>
      <c r="D715" s="91" t="s">
        <v>1078</v>
      </c>
      <c r="E715" s="91" t="s">
        <v>1073</v>
      </c>
      <c r="F715" s="91"/>
      <c r="G715" s="93" t="s">
        <v>667</v>
      </c>
      <c r="H715" s="94" t="n">
        <v>4.6</v>
      </c>
      <c r="I715" s="95" t="n">
        <f aca="false">SUMIFS('ANALÍTICA AUXILIARES'!J:J,'ANALÍTICA AUXILIARES'!A:A,"Composição",'ANALÍTICA AUXILIARES'!B:B,$B715)</f>
        <v>35.93</v>
      </c>
      <c r="J715" s="95" t="n">
        <f aca="false">TRUNC(H715*I715,2)</f>
        <v>165.27</v>
      </c>
      <c r="L715" s="63" t="n">
        <f aca="false">IF(AND(A716&lt;&gt;"",A715=""),L714+1,L714)</f>
        <v>56</v>
      </c>
      <c r="M715" s="80" t="n">
        <f aca="false">IF(OR(A715="Insumo",A715="Composição Auxiliar"),J715,"")</f>
        <v>165.27</v>
      </c>
      <c r="N715" s="81" t="str">
        <f aca="false">IF(ISNUMBER(SEARCH("COM ENCARGOS COMPLEMENTARES",D715)),J715,"")</f>
        <v/>
      </c>
      <c r="O715" s="81" t="n">
        <f aca="false">IF(N715&lt;&gt;"","",M715)</f>
        <v>165.27</v>
      </c>
      <c r="P715" s="82" t="str">
        <f aca="false">IF(A715="Composição",A714,"")</f>
        <v/>
      </c>
      <c r="Q715" s="81" t="str">
        <f aca="false">IF(P715&lt;&gt;"",SUMIF(L715:L804,L715,N715:N804),"")</f>
        <v/>
      </c>
      <c r="R715" s="81" t="str">
        <f aca="false">IF(P715&lt;&gt;"",SUMIF(L715:L804,L715,O715:O804),"")</f>
        <v/>
      </c>
    </row>
    <row r="716" customFormat="false" ht="25.5" hidden="false" customHeight="true" outlineLevel="0" collapsed="false">
      <c r="A716" s="91" t="s">
        <v>668</v>
      </c>
      <c r="B716" s="92" t="s">
        <v>262</v>
      </c>
      <c r="C716" s="91" t="s">
        <v>664</v>
      </c>
      <c r="D716" s="91" t="s">
        <v>1079</v>
      </c>
      <c r="E716" s="91" t="s">
        <v>733</v>
      </c>
      <c r="F716" s="91"/>
      <c r="G716" s="93" t="s">
        <v>667</v>
      </c>
      <c r="H716" s="94" t="n">
        <v>4.6</v>
      </c>
      <c r="I716" s="95" t="n">
        <f aca="false">SUMIFS('ANALÍTICA AUXILIARES'!J:J,'ANALÍTICA AUXILIARES'!A:A,"Composição",'ANALÍTICA AUXILIARES'!B:B,$B716)</f>
        <v>3.59</v>
      </c>
      <c r="J716" s="95" t="n">
        <f aca="false">TRUNC(H716*I716,2)</f>
        <v>16.51</v>
      </c>
      <c r="L716" s="63" t="n">
        <f aca="false">IF(AND(A717&lt;&gt;"",A716=""),L715+1,L715)</f>
        <v>56</v>
      </c>
      <c r="M716" s="80" t="n">
        <f aca="false">IF(OR(A716="Insumo",A716="Composição Auxiliar"),J716,"")</f>
        <v>16.51</v>
      </c>
      <c r="N716" s="81" t="str">
        <f aca="false">IF(ISNUMBER(SEARCH("COM ENCARGOS COMPLEMENTARES",D716)),J716,"")</f>
        <v/>
      </c>
      <c r="O716" s="81" t="n">
        <f aca="false">IF(N716&lt;&gt;"","",M716)</f>
        <v>16.51</v>
      </c>
      <c r="P716" s="82" t="str">
        <f aca="false">IF(A716="Composição",A715,"")</f>
        <v/>
      </c>
      <c r="Q716" s="81" t="str">
        <f aca="false">IF(P716&lt;&gt;"",SUMIF(L716:L805,L716,N716:N805),"")</f>
        <v/>
      </c>
      <c r="R716" s="81" t="str">
        <f aca="false">IF(P716&lt;&gt;"",SUMIF(L716:L805,L716,O716:O805),"")</f>
        <v/>
      </c>
    </row>
    <row r="717" customFormat="false" ht="14.25" hidden="false" customHeight="false" outlineLevel="0" collapsed="false">
      <c r="A717" s="96" t="s">
        <v>679</v>
      </c>
      <c r="B717" s="97" t="s">
        <v>1080</v>
      </c>
      <c r="C717" s="96" t="str">
        <f aca="false">VLOOKUP(B717,INSUMOS!$A:$I,2,0)</f>
        <v>SUDECAP</v>
      </c>
      <c r="D717" s="96" t="str">
        <f aca="false">VLOOKUP(B717,INSUMOS!$A:$I,3,0)</f>
        <v>CHAPEU DE MURO TRIANGULAR PRE-MOLDADO 20 X 100CM</v>
      </c>
      <c r="E717" s="98" t="str">
        <f aca="false">VLOOKUP(B717,INSUMOS!$A:$I,4,0)</f>
        <v>Material</v>
      </c>
      <c r="F717" s="98"/>
      <c r="G717" s="99" t="str">
        <f aca="false">VLOOKUP(B717,INSUMOS!$A:$I,5,0)</f>
        <v>M</v>
      </c>
      <c r="H717" s="100" t="n">
        <v>1</v>
      </c>
      <c r="I717" s="101" t="n">
        <f aca="false">VLOOKUP(B717,INSUMOS!$A:$I,8,0)</f>
        <v>10</v>
      </c>
      <c r="J717" s="101" t="n">
        <f aca="false">TRUNC(H717*I717,2)</f>
        <v>10</v>
      </c>
      <c r="L717" s="63" t="n">
        <f aca="false">IF(AND(A718&lt;&gt;"",A717=""),L716+1,L716)</f>
        <v>56</v>
      </c>
      <c r="M717" s="80" t="n">
        <f aca="false">IF(OR(A717="Insumo",A717="Composição Auxiliar"),J717,"")</f>
        <v>10</v>
      </c>
      <c r="N717" s="81" t="str">
        <f aca="false">IF(ISNUMBER(SEARCH("COM ENCARGOS COMPLEMENTARES",D717)),J717,"")</f>
        <v/>
      </c>
      <c r="O717" s="81" t="n">
        <f aca="false">IF(N717&lt;&gt;"","",M717)</f>
        <v>10</v>
      </c>
      <c r="P717" s="82" t="str">
        <f aca="false">IF(A717="Composição",A716,"")</f>
        <v/>
      </c>
      <c r="Q717" s="81" t="str">
        <f aca="false">IF(P717&lt;&gt;"",SUMIF(L717:L806,L717,N717:N806),"")</f>
        <v/>
      </c>
      <c r="R717" s="81" t="str">
        <f aca="false">IF(P717&lt;&gt;"",SUMIF(L717:L806,L717,O717:O806),"")</f>
        <v/>
      </c>
    </row>
    <row r="718" customFormat="false" ht="14.25" hidden="false" customHeight="false" outlineLevel="0" collapsed="false">
      <c r="A718" s="102"/>
      <c r="B718" s="102"/>
      <c r="C718" s="102"/>
      <c r="D718" s="102"/>
      <c r="E718" s="102"/>
      <c r="F718" s="103"/>
      <c r="G718" s="102"/>
      <c r="H718" s="103"/>
      <c r="I718" s="102"/>
      <c r="J718" s="103"/>
      <c r="L718" s="63" t="n">
        <f aca="false">IF(AND(A719&lt;&gt;"",A718=""),L717+1,L717)</f>
        <v>56</v>
      </c>
      <c r="M718" s="80" t="str">
        <f aca="false">IF(OR(A718="Insumo",A718="Composição Auxiliar"),J718,"")</f>
        <v/>
      </c>
      <c r="N718" s="81" t="str">
        <f aca="false">IF(ISNUMBER(SEARCH("COM ENCARGOS COMPLEMENTARES",D718)),J718,"")</f>
        <v/>
      </c>
      <c r="O718" s="81" t="str">
        <f aca="false">IF(N718&lt;&gt;"","",M718)</f>
        <v/>
      </c>
      <c r="P718" s="82" t="str">
        <f aca="false">IF(A718="Composição",A717,"")</f>
        <v/>
      </c>
      <c r="Q718" s="81" t="str">
        <f aca="false">IF(P718&lt;&gt;"",SUMIF(L718:L807,L718,N718:N807),"")</f>
        <v/>
      </c>
      <c r="R718" s="81" t="str">
        <f aca="false">IF(P718&lt;&gt;"",SUMIF(L718:L807,L718,O718:O807),"")</f>
        <v/>
      </c>
    </row>
    <row r="719" customFormat="false" ht="14.25" hidden="false" customHeight="true" outlineLevel="0" collapsed="false">
      <c r="A719" s="102"/>
      <c r="B719" s="102"/>
      <c r="C719" s="102"/>
      <c r="D719" s="102"/>
      <c r="E719" s="102"/>
      <c r="F719" s="103"/>
      <c r="G719" s="102"/>
      <c r="H719" s="104" t="s">
        <v>684</v>
      </c>
      <c r="I719" s="104"/>
      <c r="J719" s="103" t="n">
        <f aca="false">TRUNC(SUMIF(L:L,$L719,M:M)*(1+$J$9),2)</f>
        <v>865.3</v>
      </c>
      <c r="L719" s="63" t="n">
        <f aca="false">IF(AND(A720&lt;&gt;"",A719=""),L718+1,L718)</f>
        <v>56</v>
      </c>
      <c r="M719" s="80" t="str">
        <f aca="false">IF(OR(A719="Insumo",A719="Composição Auxiliar"),J719,"")</f>
        <v/>
      </c>
      <c r="N719" s="81" t="str">
        <f aca="false">IF(ISNUMBER(SEARCH("COM ENCARGOS COMPLEMENTARES",D719)),J719,"")</f>
        <v/>
      </c>
      <c r="O719" s="81" t="str">
        <f aca="false">IF(N719&lt;&gt;"","",M719)</f>
        <v/>
      </c>
      <c r="P719" s="82" t="str">
        <f aca="false">IF(A719="Composição",A718,"")</f>
        <v/>
      </c>
      <c r="Q719" s="81" t="str">
        <f aca="false">IF(P719&lt;&gt;"",SUMIF(L719:L808,L719,N719:N808),"")</f>
        <v/>
      </c>
      <c r="R719" s="81" t="str">
        <f aca="false">IF(P719&lt;&gt;"",SUMIF(L719:L808,L719,O719:O808),"")</f>
        <v/>
      </c>
    </row>
    <row r="720" customFormat="false" ht="15" hidden="false" customHeight="false" outlineLevel="0" collapsed="false">
      <c r="A720" s="105"/>
      <c r="B720" s="105"/>
      <c r="C720" s="105"/>
      <c r="D720" s="105"/>
      <c r="E720" s="105"/>
      <c r="F720" s="105"/>
      <c r="G720" s="105" t="s">
        <v>685</v>
      </c>
      <c r="H720" s="106" t="s">
        <v>1081</v>
      </c>
      <c r="I720" s="105" t="s">
        <v>687</v>
      </c>
      <c r="J720" s="107" t="n">
        <f aca="false">TRUNC(J719*H720,2)</f>
        <v>64897.5</v>
      </c>
      <c r="L720" s="63" t="n">
        <f aca="false">IF(AND(A721&lt;&gt;"",A720=""),L719+1,L719)</f>
        <v>56</v>
      </c>
      <c r="M720" s="80" t="str">
        <f aca="false">IF(OR(A720="Insumo",A720="Composição Auxiliar"),J720,"")</f>
        <v/>
      </c>
      <c r="N720" s="81" t="str">
        <f aca="false">IF(ISNUMBER(SEARCH("COM ENCARGOS COMPLEMENTARES",D720)),J720,"")</f>
        <v/>
      </c>
      <c r="O720" s="81" t="str">
        <f aca="false">IF(N720&lt;&gt;"","",M720)</f>
        <v/>
      </c>
      <c r="P720" s="82" t="str">
        <f aca="false">IF(A720="Composição",A719,"")</f>
        <v/>
      </c>
      <c r="Q720" s="81" t="str">
        <f aca="false">IF(P720&lt;&gt;"",SUMIF(L720:L809,L720,N720:N809),"")</f>
        <v/>
      </c>
      <c r="R720" s="81" t="str">
        <f aca="false">IF(P720&lt;&gt;"",SUMIF(L720:L809,L720,O720:O809),"")</f>
        <v/>
      </c>
    </row>
    <row r="721" customFormat="false" ht="15" hidden="false" customHeight="false" outlineLevel="0" collapsed="false">
      <c r="A721" s="108"/>
      <c r="B721" s="108"/>
      <c r="C721" s="108"/>
      <c r="D721" s="108"/>
      <c r="E721" s="108"/>
      <c r="F721" s="108"/>
      <c r="G721" s="108"/>
      <c r="H721" s="108"/>
      <c r="I721" s="108"/>
      <c r="J721" s="108"/>
      <c r="L721" s="63" t="n">
        <f aca="false">IF(AND(A722&lt;&gt;"",A721=""),L720+1,L720)</f>
        <v>57</v>
      </c>
      <c r="M721" s="80" t="str">
        <f aca="false">IF(OR(A721="Insumo",A721="Composição Auxiliar"),J721,"")</f>
        <v/>
      </c>
      <c r="N721" s="81" t="str">
        <f aca="false">IF(ISNUMBER(SEARCH("COM ENCARGOS COMPLEMENTARES",D721)),J721,"")</f>
        <v/>
      </c>
      <c r="O721" s="81" t="str">
        <f aca="false">IF(N721&lt;&gt;"","",M721)</f>
        <v/>
      </c>
      <c r="P721" s="82" t="str">
        <f aca="false">IF(A721="Composição",A720,"")</f>
        <v/>
      </c>
      <c r="Q721" s="81" t="str">
        <f aca="false">IF(P721&lt;&gt;"",SUMIF(L721:L810,L721,N721:N810),"")</f>
        <v/>
      </c>
      <c r="R721" s="81" t="str">
        <f aca="false">IF(P721&lt;&gt;"",SUMIF(L721:L810,L721,O721:O810),"")</f>
        <v/>
      </c>
    </row>
    <row r="722" customFormat="false" ht="14.25" hidden="false" customHeight="false" outlineLevel="0" collapsed="false">
      <c r="A722" s="76" t="s">
        <v>161</v>
      </c>
      <c r="B722" s="76"/>
      <c r="C722" s="76"/>
      <c r="D722" s="76" t="s">
        <v>162</v>
      </c>
      <c r="E722" s="76"/>
      <c r="F722" s="76"/>
      <c r="G722" s="76"/>
      <c r="H722" s="77"/>
      <c r="I722" s="76"/>
      <c r="J722" s="78"/>
      <c r="L722" s="63" t="n">
        <f aca="false">IF(AND(A723&lt;&gt;"",A722=""),L721+1,L721)</f>
        <v>57</v>
      </c>
      <c r="M722" s="80" t="str">
        <f aca="false">IF(OR(A722="Insumo",A722="Composição Auxiliar"),J722,"")</f>
        <v/>
      </c>
      <c r="N722" s="81" t="str">
        <f aca="false">IF(ISNUMBER(SEARCH("COM ENCARGOS COMPLEMENTARES",D722)),J722,"")</f>
        <v/>
      </c>
      <c r="O722" s="81" t="str">
        <f aca="false">IF(N722&lt;&gt;"","",M722)</f>
        <v/>
      </c>
      <c r="P722" s="82" t="str">
        <f aca="false">IF(A722="Composição",A721,"")</f>
        <v/>
      </c>
      <c r="Q722" s="81" t="str">
        <f aca="false">IF(P722&lt;&gt;"",SUMIF(L722:L811,L722,N722:N811),"")</f>
        <v/>
      </c>
      <c r="R722" s="81" t="str">
        <f aca="false">IF(P722&lt;&gt;"",SUMIF(L722:L811,L722,O722:O811),"")</f>
        <v/>
      </c>
    </row>
    <row r="723" customFormat="false" ht="14.25" hidden="false" customHeight="false" outlineLevel="0" collapsed="false">
      <c r="A723" s="76" t="s">
        <v>163</v>
      </c>
      <c r="B723" s="76"/>
      <c r="C723" s="76"/>
      <c r="D723" s="76" t="s">
        <v>164</v>
      </c>
      <c r="E723" s="76"/>
      <c r="F723" s="76"/>
      <c r="G723" s="76"/>
      <c r="H723" s="77"/>
      <c r="I723" s="76"/>
      <c r="J723" s="78"/>
      <c r="L723" s="63" t="n">
        <f aca="false">IF(AND(A724&lt;&gt;"",A723=""),L722+1,L722)</f>
        <v>57</v>
      </c>
      <c r="M723" s="80" t="str">
        <f aca="false">IF(OR(A723="Insumo",A723="Composição Auxiliar"),J723,"")</f>
        <v/>
      </c>
      <c r="N723" s="81" t="str">
        <f aca="false">IF(ISNUMBER(SEARCH("COM ENCARGOS COMPLEMENTARES",D723)),J723,"")</f>
        <v/>
      </c>
      <c r="O723" s="81" t="str">
        <f aca="false">IF(N723&lt;&gt;"","",M723)</f>
        <v/>
      </c>
      <c r="P723" s="82" t="str">
        <f aca="false">IF(A723="Composição",A722,"")</f>
        <v/>
      </c>
      <c r="Q723" s="81" t="str">
        <f aca="false">IF(P723&lt;&gt;"",SUMIF(L723:L812,L723,N723:N812),"")</f>
        <v/>
      </c>
      <c r="R723" s="81" t="str">
        <f aca="false">IF(P723&lt;&gt;"",SUMIF(L723:L812,L723,O723:O812),"")</f>
        <v/>
      </c>
    </row>
    <row r="724" customFormat="false" ht="15" hidden="false" customHeight="true" outlineLevel="0" collapsed="false">
      <c r="A724" s="83" t="s">
        <v>165</v>
      </c>
      <c r="B724" s="84" t="s">
        <v>655</v>
      </c>
      <c r="C724" s="83" t="s">
        <v>656</v>
      </c>
      <c r="D724" s="83" t="s">
        <v>657</v>
      </c>
      <c r="E724" s="83" t="s">
        <v>658</v>
      </c>
      <c r="F724" s="83"/>
      <c r="G724" s="85" t="s">
        <v>659</v>
      </c>
      <c r="H724" s="84" t="s">
        <v>660</v>
      </c>
      <c r="I724" s="84" t="s">
        <v>661</v>
      </c>
      <c r="J724" s="84" t="s">
        <v>662</v>
      </c>
      <c r="L724" s="63" t="n">
        <f aca="false">IF(AND(A725&lt;&gt;"",A724=""),L723+1,L723)</f>
        <v>57</v>
      </c>
      <c r="M724" s="80" t="str">
        <f aca="false">IF(OR(A724="Insumo",A724="Composição Auxiliar"),J724,"")</f>
        <v/>
      </c>
      <c r="N724" s="81" t="str">
        <f aca="false">IF(ISNUMBER(SEARCH("COM ENCARGOS COMPLEMENTARES",D724)),J724,"")</f>
        <v/>
      </c>
      <c r="O724" s="81" t="str">
        <f aca="false">IF(N724&lt;&gt;"","",M724)</f>
        <v/>
      </c>
      <c r="P724" s="82" t="str">
        <f aca="false">IF(A724="Composição",A723,"")</f>
        <v/>
      </c>
      <c r="Q724" s="81" t="str">
        <f aca="false">IF(P724&lt;&gt;"",SUMIF(L724:L813,L724,N724:N813),"")</f>
        <v/>
      </c>
      <c r="R724" s="81" t="str">
        <f aca="false">IF(P724&lt;&gt;"",SUMIF(L724:L813,L724,O724:O813),"")</f>
        <v/>
      </c>
    </row>
    <row r="725" customFormat="false" ht="38.25" hidden="false" customHeight="true" outlineLevel="0" collapsed="false">
      <c r="A725" s="86" t="s">
        <v>663</v>
      </c>
      <c r="B725" s="87" t="s">
        <v>166</v>
      </c>
      <c r="C725" s="86" t="s">
        <v>664</v>
      </c>
      <c r="D725" s="86" t="s">
        <v>1082</v>
      </c>
      <c r="E725" s="86" t="s">
        <v>1070</v>
      </c>
      <c r="F725" s="86"/>
      <c r="G725" s="88" t="s">
        <v>667</v>
      </c>
      <c r="H725" s="89" t="n">
        <v>1</v>
      </c>
      <c r="I725" s="90" t="n">
        <f aca="false">SUMIF(L:L,$L725,M:M)</f>
        <v>83.61</v>
      </c>
      <c r="J725" s="90" t="n">
        <f aca="false">TRUNC(H725*I725,2)</f>
        <v>83.61</v>
      </c>
      <c r="L725" s="63" t="n">
        <f aca="false">IF(AND(A726&lt;&gt;"",A725=""),L724+1,L724)</f>
        <v>57</v>
      </c>
      <c r="M725" s="80" t="str">
        <f aca="false">IF(OR(A725="Insumo",A725="Composição Auxiliar"),J725,"")</f>
        <v/>
      </c>
      <c r="N725" s="81" t="str">
        <f aca="false">IF(ISNUMBER(SEARCH("COM ENCARGOS COMPLEMENTARES",D725)),J725,"")</f>
        <v/>
      </c>
      <c r="O725" s="81" t="str">
        <f aca="false">IF(N725&lt;&gt;"","",M725)</f>
        <v/>
      </c>
      <c r="P725" s="82" t="str">
        <f aca="false">IF(A725="Composição",A724,"")</f>
        <v> 5.1.1 </v>
      </c>
      <c r="Q725" s="81" t="n">
        <f aca="false">IF(P725&lt;&gt;"",SUMIF(L725:L814,L725,N725:N814),"")</f>
        <v>53.35</v>
      </c>
      <c r="R725" s="81" t="n">
        <f aca="false">IF(P725&lt;&gt;"",SUMIF(L725:L814,L725,O725:O814),"")</f>
        <v>30.26</v>
      </c>
    </row>
    <row r="726" customFormat="false" ht="25.5" hidden="false" customHeight="true" outlineLevel="0" collapsed="false">
      <c r="A726" s="91" t="s">
        <v>668</v>
      </c>
      <c r="B726" s="92" t="s">
        <v>677</v>
      </c>
      <c r="C726" s="91" t="s">
        <v>664</v>
      </c>
      <c r="D726" s="91" t="s">
        <v>678</v>
      </c>
      <c r="E726" s="91" t="s">
        <v>671</v>
      </c>
      <c r="F726" s="91"/>
      <c r="G726" s="93" t="s">
        <v>672</v>
      </c>
      <c r="H726" s="94" t="n">
        <v>0.805</v>
      </c>
      <c r="I726" s="95" t="n">
        <f aca="false">SUMIFS('ANALÍTICA AUXILIARES'!J:J,'ANALÍTICA AUXILIARES'!A:A,"Composição",'ANALÍTICA AUXILIARES'!B:B,$B726)</f>
        <v>18.93</v>
      </c>
      <c r="J726" s="95" t="n">
        <f aca="false">TRUNC(H726*I726,2)</f>
        <v>15.23</v>
      </c>
      <c r="L726" s="63" t="n">
        <f aca="false">IF(AND(A727&lt;&gt;"",A726=""),L725+1,L725)</f>
        <v>57</v>
      </c>
      <c r="M726" s="80" t="n">
        <f aca="false">IF(OR(A726="Insumo",A726="Composição Auxiliar"),J726,"")</f>
        <v>15.23</v>
      </c>
      <c r="N726" s="81" t="n">
        <f aca="false">IF(ISNUMBER(SEARCH("COM ENCARGOS COMPLEMENTARES",D726)),J726,"")</f>
        <v>15.23</v>
      </c>
      <c r="O726" s="81" t="str">
        <f aca="false">IF(N726&lt;&gt;"","",M726)</f>
        <v/>
      </c>
      <c r="P726" s="82" t="str">
        <f aca="false">IF(A726="Composição",A725,"")</f>
        <v/>
      </c>
      <c r="Q726" s="81" t="str">
        <f aca="false">IF(P726&lt;&gt;"",SUMIF(L726:L815,L726,N726:N815),"")</f>
        <v/>
      </c>
      <c r="R726" s="81" t="str">
        <f aca="false">IF(P726&lt;&gt;"",SUMIF(L726:L815,L726,O726:O815),"")</f>
        <v/>
      </c>
    </row>
    <row r="727" customFormat="false" ht="51" hidden="false" customHeight="true" outlineLevel="0" collapsed="false">
      <c r="A727" s="91" t="s">
        <v>668</v>
      </c>
      <c r="B727" s="92" t="s">
        <v>1083</v>
      </c>
      <c r="C727" s="91" t="s">
        <v>664</v>
      </c>
      <c r="D727" s="91" t="s">
        <v>1084</v>
      </c>
      <c r="E727" s="91" t="s">
        <v>671</v>
      </c>
      <c r="F727" s="91"/>
      <c r="G727" s="93" t="s">
        <v>676</v>
      </c>
      <c r="H727" s="94" t="n">
        <v>0.0091</v>
      </c>
      <c r="I727" s="95" t="n">
        <f aca="false">SUMIFS('ANALÍTICA AUXILIARES'!J:J,'ANALÍTICA AUXILIARES'!A:A,"Composição",'ANALÍTICA AUXILIARES'!B:B,$B727)</f>
        <v>574.07</v>
      </c>
      <c r="J727" s="95" t="n">
        <f aca="false">TRUNC(H727*I727,2)</f>
        <v>5.22</v>
      </c>
      <c r="L727" s="63" t="n">
        <f aca="false">IF(AND(A728&lt;&gt;"",A727=""),L726+1,L726)</f>
        <v>57</v>
      </c>
      <c r="M727" s="80" t="n">
        <f aca="false">IF(OR(A727="Insumo",A727="Composição Auxiliar"),J727,"")</f>
        <v>5.22</v>
      </c>
      <c r="N727" s="81" t="str">
        <f aca="false">IF(ISNUMBER(SEARCH("COM ENCARGOS COMPLEMENTARES",D727)),J727,"")</f>
        <v/>
      </c>
      <c r="O727" s="81" t="n">
        <f aca="false">IF(N727&lt;&gt;"","",M727)</f>
        <v>5.22</v>
      </c>
      <c r="P727" s="82" t="str">
        <f aca="false">IF(A727="Composição",A726,"")</f>
        <v/>
      </c>
      <c r="Q727" s="81" t="str">
        <f aca="false">IF(P727&lt;&gt;"",SUMIF(L727:L816,L727,N727:N816),"")</f>
        <v/>
      </c>
      <c r="R727" s="81" t="str">
        <f aca="false">IF(P727&lt;&gt;"",SUMIF(L727:L816,L727,O727:O816),"")</f>
        <v/>
      </c>
    </row>
    <row r="728" customFormat="false" ht="25.5" hidden="false" customHeight="true" outlineLevel="0" collapsed="false">
      <c r="A728" s="91" t="s">
        <v>668</v>
      </c>
      <c r="B728" s="92" t="s">
        <v>819</v>
      </c>
      <c r="C728" s="91" t="s">
        <v>664</v>
      </c>
      <c r="D728" s="91" t="s">
        <v>820</v>
      </c>
      <c r="E728" s="91" t="s">
        <v>671</v>
      </c>
      <c r="F728" s="91"/>
      <c r="G728" s="93" t="s">
        <v>672</v>
      </c>
      <c r="H728" s="94" t="n">
        <v>1.61</v>
      </c>
      <c r="I728" s="95" t="n">
        <f aca="false">SUMIFS('ANALÍTICA AUXILIARES'!J:J,'ANALÍTICA AUXILIARES'!A:A,"Composição",'ANALÍTICA AUXILIARES'!B:B,$B728)</f>
        <v>23.68</v>
      </c>
      <c r="J728" s="95" t="n">
        <f aca="false">TRUNC(H728*I728,2)</f>
        <v>38.12</v>
      </c>
      <c r="L728" s="63" t="n">
        <f aca="false">IF(AND(A729&lt;&gt;"",A728=""),L727+1,L727)</f>
        <v>57</v>
      </c>
      <c r="M728" s="80" t="n">
        <f aca="false">IF(OR(A728="Insumo",A728="Composição Auxiliar"),J728,"")</f>
        <v>38.12</v>
      </c>
      <c r="N728" s="81" t="n">
        <f aca="false">IF(ISNUMBER(SEARCH("COM ENCARGOS COMPLEMENTARES",D728)),J728,"")</f>
        <v>38.12</v>
      </c>
      <c r="O728" s="81" t="str">
        <f aca="false">IF(N728&lt;&gt;"","",M728)</f>
        <v/>
      </c>
      <c r="P728" s="82" t="str">
        <f aca="false">IF(A728="Composição",A727,"")</f>
        <v/>
      </c>
      <c r="Q728" s="81" t="str">
        <f aca="false">IF(P728&lt;&gt;"",SUMIF(L728:L817,L728,N728:N817),"")</f>
        <v/>
      </c>
      <c r="R728" s="81" t="str">
        <f aca="false">IF(P728&lt;&gt;"",SUMIF(L728:L817,L728,O728:O817),"")</f>
        <v/>
      </c>
    </row>
    <row r="729" customFormat="false" ht="25.5" hidden="false" customHeight="false" outlineLevel="0" collapsed="false">
      <c r="A729" s="96" t="s">
        <v>679</v>
      </c>
      <c r="B729" s="97" t="s">
        <v>1085</v>
      </c>
      <c r="C729" s="96" t="str">
        <f aca="false">VLOOKUP(B729,INSUMOS!$A:$I,2,0)</f>
        <v>SINAPI</v>
      </c>
      <c r="D729" s="96" t="str">
        <f aca="false">VLOOKUP(B729,INSUMOS!$A:$I,3,0)</f>
        <v>BLOCO CERAMICO / TIJOLO VAZADO PARA ALVENARIA DE VEDACAO, 8 FUROS NA HORIZONTAL, DE 9 X 19 X 19 CM (L XA X C)</v>
      </c>
      <c r="E729" s="98" t="str">
        <f aca="false">VLOOKUP(B729,INSUMOS!$A:$I,4,0)</f>
        <v>Material</v>
      </c>
      <c r="F729" s="98"/>
      <c r="G729" s="99" t="str">
        <f aca="false">VLOOKUP(B729,INSUMOS!$A:$I,5,0)</f>
        <v>UN</v>
      </c>
      <c r="H729" s="100" t="n">
        <v>28.31</v>
      </c>
      <c r="I729" s="101" t="n">
        <f aca="false">VLOOKUP(B729,INSUMOS!$A:$I,8,0)</f>
        <v>0.84</v>
      </c>
      <c r="J729" s="101" t="n">
        <f aca="false">TRUNC(H729*I729,2)</f>
        <v>23.78</v>
      </c>
      <c r="L729" s="63" t="n">
        <f aca="false">IF(AND(A730&lt;&gt;"",A729=""),L728+1,L728)</f>
        <v>57</v>
      </c>
      <c r="M729" s="80" t="n">
        <f aca="false">IF(OR(A729="Insumo",A729="Composição Auxiliar"),J729,"")</f>
        <v>23.78</v>
      </c>
      <c r="N729" s="81" t="str">
        <f aca="false">IF(ISNUMBER(SEARCH("COM ENCARGOS COMPLEMENTARES",D729)),J729,"")</f>
        <v/>
      </c>
      <c r="O729" s="81" t="n">
        <f aca="false">IF(N729&lt;&gt;"","",M729)</f>
        <v>23.78</v>
      </c>
      <c r="P729" s="82" t="str">
        <f aca="false">IF(A729="Composição",A728,"")</f>
        <v/>
      </c>
      <c r="Q729" s="81" t="str">
        <f aca="false">IF(P729&lt;&gt;"",SUMIF(L729:L818,L729,N729:N818),"")</f>
        <v/>
      </c>
      <c r="R729" s="81" t="str">
        <f aca="false">IF(P729&lt;&gt;"",SUMIF(L729:L818,L729,O729:O818),"")</f>
        <v/>
      </c>
    </row>
    <row r="730" customFormat="false" ht="25.5" hidden="false" customHeight="false" outlineLevel="0" collapsed="false">
      <c r="A730" s="96" t="s">
        <v>679</v>
      </c>
      <c r="B730" s="97" t="s">
        <v>1086</v>
      </c>
      <c r="C730" s="96" t="str">
        <f aca="false">VLOOKUP(B730,INSUMOS!$A:$I,2,0)</f>
        <v>SINAPI</v>
      </c>
      <c r="D730" s="96" t="str">
        <f aca="false">VLOOKUP(B730,INSUMOS!$A:$I,3,0)</f>
        <v>TELA DE ACO SOLDADA GALVANIZADA/ZINCADA PARA ALVENARIA, FIO D = *1,20 A 1,70* MM, MALHA 15 X 15 MM, (C X L) *50 X 7,5* CM</v>
      </c>
      <c r="E730" s="98" t="str">
        <f aca="false">VLOOKUP(B730,INSUMOS!$A:$I,4,0)</f>
        <v>Material</v>
      </c>
      <c r="F730" s="98"/>
      <c r="G730" s="99" t="str">
        <f aca="false">VLOOKUP(B730,INSUMOS!$A:$I,5,0)</f>
        <v>M</v>
      </c>
      <c r="H730" s="100" t="n">
        <v>0.42</v>
      </c>
      <c r="I730" s="101" t="n">
        <f aca="false">VLOOKUP(B730,INSUMOS!$A:$I,8,0)</f>
        <v>2.57</v>
      </c>
      <c r="J730" s="101" t="n">
        <f aca="false">TRUNC(H730*I730,2)</f>
        <v>1.07</v>
      </c>
      <c r="L730" s="63" t="n">
        <f aca="false">IF(AND(A731&lt;&gt;"",A730=""),L729+1,L729)</f>
        <v>57</v>
      </c>
      <c r="M730" s="80" t="n">
        <f aca="false">IF(OR(A730="Insumo",A730="Composição Auxiliar"),J730,"")</f>
        <v>1.07</v>
      </c>
      <c r="N730" s="81" t="str">
        <f aca="false">IF(ISNUMBER(SEARCH("COM ENCARGOS COMPLEMENTARES",D730)),J730,"")</f>
        <v/>
      </c>
      <c r="O730" s="81" t="n">
        <f aca="false">IF(N730&lt;&gt;"","",M730)</f>
        <v>1.07</v>
      </c>
      <c r="P730" s="82" t="str">
        <f aca="false">IF(A730="Composição",A729,"")</f>
        <v/>
      </c>
      <c r="Q730" s="81" t="str">
        <f aca="false">IF(P730&lt;&gt;"",SUMIF(L730:L819,L730,N730:N819),"")</f>
        <v/>
      </c>
      <c r="R730" s="81" t="str">
        <f aca="false">IF(P730&lt;&gt;"",SUMIF(L730:L819,L730,O730:O819),"")</f>
        <v/>
      </c>
    </row>
    <row r="731" customFormat="false" ht="14.25" hidden="false" customHeight="false" outlineLevel="0" collapsed="false">
      <c r="A731" s="96" t="s">
        <v>679</v>
      </c>
      <c r="B731" s="97" t="s">
        <v>1087</v>
      </c>
      <c r="C731" s="96" t="str">
        <f aca="false">VLOOKUP(B731,INSUMOS!$A:$I,2,0)</f>
        <v>SINAPI</v>
      </c>
      <c r="D731" s="96" t="str">
        <f aca="false">VLOOKUP(B731,INSUMOS!$A:$I,3,0)</f>
        <v>PINO DE ACO COM FURO, HASTE = 27 MM (ACAO DIRETA)</v>
      </c>
      <c r="E731" s="98" t="str">
        <f aca="false">VLOOKUP(B731,INSUMOS!$A:$I,4,0)</f>
        <v>Material</v>
      </c>
      <c r="F731" s="98"/>
      <c r="G731" s="99" t="str">
        <f aca="false">VLOOKUP(B731,INSUMOS!$A:$I,5,0)</f>
        <v>CENTO</v>
      </c>
      <c r="H731" s="100" t="n">
        <v>0.005</v>
      </c>
      <c r="I731" s="101" t="n">
        <f aca="false">VLOOKUP(B731,INSUMOS!$A:$I,8,0)</f>
        <v>38.74</v>
      </c>
      <c r="J731" s="101" t="n">
        <f aca="false">TRUNC(H731*I731,2)</f>
        <v>0.19</v>
      </c>
      <c r="L731" s="63" t="n">
        <f aca="false">IF(AND(A732&lt;&gt;"",A731=""),L730+1,L730)</f>
        <v>57</v>
      </c>
      <c r="M731" s="80" t="n">
        <f aca="false">IF(OR(A731="Insumo",A731="Composição Auxiliar"),J731,"")</f>
        <v>0.19</v>
      </c>
      <c r="N731" s="81" t="str">
        <f aca="false">IF(ISNUMBER(SEARCH("COM ENCARGOS COMPLEMENTARES",D731)),J731,"")</f>
        <v/>
      </c>
      <c r="O731" s="81" t="n">
        <f aca="false">IF(N731&lt;&gt;"","",M731)</f>
        <v>0.19</v>
      </c>
      <c r="P731" s="82" t="str">
        <f aca="false">IF(A731="Composição",A730,"")</f>
        <v/>
      </c>
      <c r="Q731" s="81" t="str">
        <f aca="false">IF(P731&lt;&gt;"",SUMIF(L731:L820,L731,N731:N820),"")</f>
        <v/>
      </c>
      <c r="R731" s="81" t="str">
        <f aca="false">IF(P731&lt;&gt;"",SUMIF(L731:L820,L731,O731:O820),"")</f>
        <v/>
      </c>
    </row>
    <row r="732" customFormat="false" ht="14.25" hidden="false" customHeight="false" outlineLevel="0" collapsed="false">
      <c r="A732" s="102"/>
      <c r="B732" s="102"/>
      <c r="C732" s="102"/>
      <c r="D732" s="102"/>
      <c r="E732" s="102"/>
      <c r="F732" s="103"/>
      <c r="G732" s="102"/>
      <c r="H732" s="103"/>
      <c r="I732" s="102"/>
      <c r="J732" s="103"/>
      <c r="L732" s="63" t="n">
        <f aca="false">IF(AND(A733&lt;&gt;"",A732=""),L731+1,L731)</f>
        <v>57</v>
      </c>
      <c r="M732" s="80" t="str">
        <f aca="false">IF(OR(A732="Insumo",A732="Composição Auxiliar"),J732,"")</f>
        <v/>
      </c>
      <c r="N732" s="81" t="str">
        <f aca="false">IF(ISNUMBER(SEARCH("COM ENCARGOS COMPLEMENTARES",D732)),J732,"")</f>
        <v/>
      </c>
      <c r="O732" s="81" t="str">
        <f aca="false">IF(N732&lt;&gt;"","",M732)</f>
        <v/>
      </c>
      <c r="P732" s="82" t="str">
        <f aca="false">IF(A732="Composição",A731,"")</f>
        <v/>
      </c>
      <c r="Q732" s="81" t="str">
        <f aca="false">IF(P732&lt;&gt;"",SUMIF(L732:L821,L732,N732:N821),"")</f>
        <v/>
      </c>
      <c r="R732" s="81" t="str">
        <f aca="false">IF(P732&lt;&gt;"",SUMIF(L732:L821,L732,O732:O821),"")</f>
        <v/>
      </c>
    </row>
    <row r="733" customFormat="false" ht="14.25" hidden="false" customHeight="true" outlineLevel="0" collapsed="false">
      <c r="A733" s="102"/>
      <c r="B733" s="102"/>
      <c r="C733" s="102"/>
      <c r="D733" s="102"/>
      <c r="E733" s="102"/>
      <c r="F733" s="103"/>
      <c r="G733" s="102"/>
      <c r="H733" s="104" t="s">
        <v>684</v>
      </c>
      <c r="I733" s="104"/>
      <c r="J733" s="103" t="n">
        <f aca="false">TRUNC(SUMIF(L:L,$L733,M:M)*(1+$J$9),2)</f>
        <v>108.51</v>
      </c>
      <c r="L733" s="63" t="n">
        <f aca="false">IF(AND(A734&lt;&gt;"",A733=""),L732+1,L732)</f>
        <v>57</v>
      </c>
      <c r="M733" s="80" t="str">
        <f aca="false">IF(OR(A733="Insumo",A733="Composição Auxiliar"),J733,"")</f>
        <v/>
      </c>
      <c r="N733" s="81" t="str">
        <f aca="false">IF(ISNUMBER(SEARCH("COM ENCARGOS COMPLEMENTARES",D733)),J733,"")</f>
        <v/>
      </c>
      <c r="O733" s="81" t="str">
        <f aca="false">IF(N733&lt;&gt;"","",M733)</f>
        <v/>
      </c>
      <c r="P733" s="82" t="str">
        <f aca="false">IF(A733="Composição",A732,"")</f>
        <v/>
      </c>
      <c r="Q733" s="81" t="str">
        <f aca="false">IF(P733&lt;&gt;"",SUMIF(L733:L822,L733,N733:N822),"")</f>
        <v/>
      </c>
      <c r="R733" s="81" t="str">
        <f aca="false">IF(P733&lt;&gt;"",SUMIF(L733:L822,L733,O733:O822),"")</f>
        <v/>
      </c>
    </row>
    <row r="734" customFormat="false" ht="15" hidden="false" customHeight="false" outlineLevel="0" collapsed="false">
      <c r="A734" s="105"/>
      <c r="B734" s="105"/>
      <c r="C734" s="105"/>
      <c r="D734" s="105"/>
      <c r="E734" s="105"/>
      <c r="F734" s="105"/>
      <c r="G734" s="105" t="s">
        <v>685</v>
      </c>
      <c r="H734" s="106" t="s">
        <v>1088</v>
      </c>
      <c r="I734" s="105" t="s">
        <v>687</v>
      </c>
      <c r="J734" s="107" t="n">
        <f aca="false">TRUNC(J733*H734,2)</f>
        <v>56338.39</v>
      </c>
      <c r="L734" s="63" t="n">
        <f aca="false">IF(AND(A735&lt;&gt;"",A734=""),L733+1,L733)</f>
        <v>57</v>
      </c>
      <c r="M734" s="80" t="str">
        <f aca="false">IF(OR(A734="Insumo",A734="Composição Auxiliar"),J734,"")</f>
        <v/>
      </c>
      <c r="N734" s="81" t="str">
        <f aca="false">IF(ISNUMBER(SEARCH("COM ENCARGOS COMPLEMENTARES",D734)),J734,"")</f>
        <v/>
      </c>
      <c r="O734" s="81" t="str">
        <f aca="false">IF(N734&lt;&gt;"","",M734)</f>
        <v/>
      </c>
      <c r="P734" s="82" t="str">
        <f aca="false">IF(A734="Composição",A733,"")</f>
        <v/>
      </c>
      <c r="Q734" s="81" t="str">
        <f aca="false">IF(P734&lt;&gt;"",SUMIF(L734:L823,L734,N734:N823),"")</f>
        <v/>
      </c>
      <c r="R734" s="81" t="str">
        <f aca="false">IF(P734&lt;&gt;"",SUMIF(L734:L823,L734,O734:O823),"")</f>
        <v/>
      </c>
    </row>
    <row r="735" customFormat="false" ht="15" hidden="false" customHeight="false" outlineLevel="0" collapsed="false">
      <c r="A735" s="108"/>
      <c r="B735" s="108"/>
      <c r="C735" s="108"/>
      <c r="D735" s="108"/>
      <c r="E735" s="108"/>
      <c r="F735" s="108"/>
      <c r="G735" s="108"/>
      <c r="H735" s="108"/>
      <c r="I735" s="108"/>
      <c r="J735" s="108"/>
      <c r="L735" s="63" t="n">
        <f aca="false">IF(AND(A736&lt;&gt;"",A735=""),L734+1,L734)</f>
        <v>58</v>
      </c>
      <c r="M735" s="80" t="str">
        <f aca="false">IF(OR(A735="Insumo",A735="Composição Auxiliar"),J735,"")</f>
        <v/>
      </c>
      <c r="N735" s="81" t="str">
        <f aca="false">IF(ISNUMBER(SEARCH("COM ENCARGOS COMPLEMENTARES",D735)),J735,"")</f>
        <v/>
      </c>
      <c r="O735" s="81" t="str">
        <f aca="false">IF(N735&lt;&gt;"","",M735)</f>
        <v/>
      </c>
      <c r="P735" s="82" t="str">
        <f aca="false">IF(A735="Composição",A734,"")</f>
        <v/>
      </c>
      <c r="Q735" s="81" t="str">
        <f aca="false">IF(P735&lt;&gt;"",SUMIF(L735:L824,L735,N735:N824),"")</f>
        <v/>
      </c>
      <c r="R735" s="81" t="str">
        <f aca="false">IF(P735&lt;&gt;"",SUMIF(L735:L824,L735,O735:O824),"")</f>
        <v/>
      </c>
    </row>
    <row r="736" customFormat="false" ht="15" hidden="false" customHeight="true" outlineLevel="0" collapsed="false">
      <c r="A736" s="83" t="s">
        <v>167</v>
      </c>
      <c r="B736" s="84" t="s">
        <v>655</v>
      </c>
      <c r="C736" s="83" t="s">
        <v>656</v>
      </c>
      <c r="D736" s="83" t="s">
        <v>657</v>
      </c>
      <c r="E736" s="83" t="s">
        <v>658</v>
      </c>
      <c r="F736" s="83"/>
      <c r="G736" s="85" t="s">
        <v>659</v>
      </c>
      <c r="H736" s="84" t="s">
        <v>660</v>
      </c>
      <c r="I736" s="84" t="s">
        <v>661</v>
      </c>
      <c r="J736" s="84" t="s">
        <v>662</v>
      </c>
      <c r="L736" s="63" t="n">
        <f aca="false">IF(AND(A737&lt;&gt;"",A736=""),L735+1,L735)</f>
        <v>58</v>
      </c>
      <c r="M736" s="80" t="str">
        <f aca="false">IF(OR(A736="Insumo",A736="Composição Auxiliar"),J736,"")</f>
        <v/>
      </c>
      <c r="N736" s="81" t="str">
        <f aca="false">IF(ISNUMBER(SEARCH("COM ENCARGOS COMPLEMENTARES",D736)),J736,"")</f>
        <v/>
      </c>
      <c r="O736" s="81" t="str">
        <f aca="false">IF(N736&lt;&gt;"","",M736)</f>
        <v/>
      </c>
      <c r="P736" s="82" t="str">
        <f aca="false">IF(A736="Composição",A735,"")</f>
        <v/>
      </c>
      <c r="Q736" s="81" t="str">
        <f aca="false">IF(P736&lt;&gt;"",SUMIF(L736:L825,L736,N736:N825),"")</f>
        <v/>
      </c>
      <c r="R736" s="81" t="str">
        <f aca="false">IF(P736&lt;&gt;"",SUMIF(L736:L825,L736,O736:O825),"")</f>
        <v/>
      </c>
    </row>
    <row r="737" customFormat="false" ht="25.5" hidden="false" customHeight="true" outlineLevel="0" collapsed="false">
      <c r="A737" s="86" t="s">
        <v>663</v>
      </c>
      <c r="B737" s="87" t="s">
        <v>168</v>
      </c>
      <c r="C737" s="86" t="s">
        <v>664</v>
      </c>
      <c r="D737" s="86" t="s">
        <v>1089</v>
      </c>
      <c r="E737" s="86" t="s">
        <v>675</v>
      </c>
      <c r="F737" s="86"/>
      <c r="G737" s="88" t="s">
        <v>729</v>
      </c>
      <c r="H737" s="89" t="n">
        <v>1</v>
      </c>
      <c r="I737" s="90" t="n">
        <f aca="false">SUMIF(L:L,$L737,M:M)</f>
        <v>3.07</v>
      </c>
      <c r="J737" s="90" t="n">
        <f aca="false">TRUNC(H737*I737,2)</f>
        <v>3.07</v>
      </c>
      <c r="L737" s="63" t="n">
        <f aca="false">IF(AND(A738&lt;&gt;"",A737=""),L736+1,L736)</f>
        <v>58</v>
      </c>
      <c r="M737" s="80" t="str">
        <f aca="false">IF(OR(A737="Insumo",A737="Composição Auxiliar"),J737,"")</f>
        <v/>
      </c>
      <c r="N737" s="81" t="str">
        <f aca="false">IF(ISNUMBER(SEARCH("COM ENCARGOS COMPLEMENTARES",D737)),J737,"")</f>
        <v/>
      </c>
      <c r="O737" s="81" t="str">
        <f aca="false">IF(N737&lt;&gt;"","",M737)</f>
        <v/>
      </c>
      <c r="P737" s="82" t="str">
        <f aca="false">IF(A737="Composição",A736,"")</f>
        <v> 5.1.2 </v>
      </c>
      <c r="Q737" s="81" t="n">
        <f aca="false">IF(P737&lt;&gt;"",SUMIF(L737:L826,L737,N737:N826),"")</f>
        <v>1.18</v>
      </c>
      <c r="R737" s="81" t="n">
        <f aca="false">IF(P737&lt;&gt;"",SUMIF(L737:L826,L737,O737:O826),"")</f>
        <v>1.89</v>
      </c>
    </row>
    <row r="738" customFormat="false" ht="25.5" hidden="false" customHeight="true" outlineLevel="0" collapsed="false">
      <c r="A738" s="91" t="s">
        <v>668</v>
      </c>
      <c r="B738" s="92" t="s">
        <v>677</v>
      </c>
      <c r="C738" s="91" t="s">
        <v>664</v>
      </c>
      <c r="D738" s="91" t="s">
        <v>678</v>
      </c>
      <c r="E738" s="91" t="s">
        <v>671</v>
      </c>
      <c r="F738" s="91"/>
      <c r="G738" s="93" t="s">
        <v>672</v>
      </c>
      <c r="H738" s="94" t="n">
        <v>0.009</v>
      </c>
      <c r="I738" s="95" t="n">
        <f aca="false">SUMIFS('ANALÍTICA AUXILIARES'!J:J,'ANALÍTICA AUXILIARES'!A:A,"Composição",'ANALÍTICA AUXILIARES'!B:B,$B738)</f>
        <v>18.93</v>
      </c>
      <c r="J738" s="95" t="n">
        <f aca="false">TRUNC(H738*I738,2)</f>
        <v>0.17</v>
      </c>
      <c r="L738" s="63" t="n">
        <f aca="false">IF(AND(A739&lt;&gt;"",A738=""),L737+1,L737)</f>
        <v>58</v>
      </c>
      <c r="M738" s="80" t="n">
        <f aca="false">IF(OR(A738="Insumo",A738="Composição Auxiliar"),J738,"")</f>
        <v>0.17</v>
      </c>
      <c r="N738" s="81" t="n">
        <f aca="false">IF(ISNUMBER(SEARCH("COM ENCARGOS COMPLEMENTARES",D738)),J738,"")</f>
        <v>0.17</v>
      </c>
      <c r="O738" s="81" t="str">
        <f aca="false">IF(N738&lt;&gt;"","",M738)</f>
        <v/>
      </c>
      <c r="P738" s="82" t="str">
        <f aca="false">IF(A738="Composição",A737,"")</f>
        <v/>
      </c>
      <c r="Q738" s="81" t="str">
        <f aca="false">IF(P738&lt;&gt;"",SUMIF(L738:L827,L738,N738:N827),"")</f>
        <v/>
      </c>
      <c r="R738" s="81" t="str">
        <f aca="false">IF(P738&lt;&gt;"",SUMIF(L738:L827,L738,O738:O827),"")</f>
        <v/>
      </c>
    </row>
    <row r="739" customFormat="false" ht="25.5" hidden="false" customHeight="true" outlineLevel="0" collapsed="false">
      <c r="A739" s="91" t="s">
        <v>668</v>
      </c>
      <c r="B739" s="92" t="s">
        <v>819</v>
      </c>
      <c r="C739" s="91" t="s">
        <v>664</v>
      </c>
      <c r="D739" s="91" t="s">
        <v>820</v>
      </c>
      <c r="E739" s="91" t="s">
        <v>671</v>
      </c>
      <c r="F739" s="91"/>
      <c r="G739" s="93" t="s">
        <v>672</v>
      </c>
      <c r="H739" s="94" t="n">
        <v>0.043</v>
      </c>
      <c r="I739" s="95" t="n">
        <f aca="false">SUMIFS('ANALÍTICA AUXILIARES'!J:J,'ANALÍTICA AUXILIARES'!A:A,"Composição",'ANALÍTICA AUXILIARES'!B:B,$B739)</f>
        <v>23.68</v>
      </c>
      <c r="J739" s="95" t="n">
        <f aca="false">TRUNC(H739*I739,2)</f>
        <v>1.01</v>
      </c>
      <c r="L739" s="63" t="n">
        <f aca="false">IF(AND(A740&lt;&gt;"",A739=""),L738+1,L738)</f>
        <v>58</v>
      </c>
      <c r="M739" s="80" t="n">
        <f aca="false">IF(OR(A739="Insumo",A739="Composição Auxiliar"),J739,"")</f>
        <v>1.01</v>
      </c>
      <c r="N739" s="81" t="n">
        <f aca="false">IF(ISNUMBER(SEARCH("COM ENCARGOS COMPLEMENTARES",D739)),J739,"")</f>
        <v>1.01</v>
      </c>
      <c r="O739" s="81" t="str">
        <f aca="false">IF(N739&lt;&gt;"","",M739)</f>
        <v/>
      </c>
      <c r="P739" s="82" t="str">
        <f aca="false">IF(A739="Composição",A738,"")</f>
        <v/>
      </c>
      <c r="Q739" s="81" t="str">
        <f aca="false">IF(P739&lt;&gt;"",SUMIF(L739:L828,L739,N739:N828),"")</f>
        <v/>
      </c>
      <c r="R739" s="81" t="str">
        <f aca="false">IF(P739&lt;&gt;"",SUMIF(L739:L828,L739,O739:O828),"")</f>
        <v/>
      </c>
    </row>
    <row r="740" customFormat="false" ht="51" hidden="false" customHeight="true" outlineLevel="0" collapsed="false">
      <c r="A740" s="91" t="s">
        <v>668</v>
      </c>
      <c r="B740" s="92" t="s">
        <v>1090</v>
      </c>
      <c r="C740" s="91" t="s">
        <v>664</v>
      </c>
      <c r="D740" s="91" t="s">
        <v>1091</v>
      </c>
      <c r="E740" s="91" t="s">
        <v>671</v>
      </c>
      <c r="F740" s="91"/>
      <c r="G740" s="93" t="s">
        <v>676</v>
      </c>
      <c r="H740" s="94" t="n">
        <v>0.0035</v>
      </c>
      <c r="I740" s="95" t="n">
        <f aca="false">SUMIFS('ANALÍTICA AUXILIARES'!J:J,'ANALÍTICA AUXILIARES'!A:A,"Composição",'ANALÍTICA AUXILIARES'!B:B,$B740)</f>
        <v>541.85</v>
      </c>
      <c r="J740" s="95" t="n">
        <f aca="false">TRUNC(H740*I740,2)</f>
        <v>1.89</v>
      </c>
      <c r="L740" s="63" t="n">
        <f aca="false">IF(AND(A741&lt;&gt;"",A740=""),L739+1,L739)</f>
        <v>58</v>
      </c>
      <c r="M740" s="80" t="n">
        <f aca="false">IF(OR(A740="Insumo",A740="Composição Auxiliar"),J740,"")</f>
        <v>1.89</v>
      </c>
      <c r="N740" s="81" t="str">
        <f aca="false">IF(ISNUMBER(SEARCH("COM ENCARGOS COMPLEMENTARES",D740)),J740,"")</f>
        <v/>
      </c>
      <c r="O740" s="81" t="n">
        <f aca="false">IF(N740&lt;&gt;"","",M740)</f>
        <v>1.89</v>
      </c>
      <c r="P740" s="82" t="str">
        <f aca="false">IF(A740="Composição",A739,"")</f>
        <v/>
      </c>
      <c r="Q740" s="81" t="str">
        <f aca="false">IF(P740&lt;&gt;"",SUMIF(L740:L829,L740,N740:N829),"")</f>
        <v/>
      </c>
      <c r="R740" s="81" t="str">
        <f aca="false">IF(P740&lt;&gt;"",SUMIF(L740:L829,L740,O740:O829),"")</f>
        <v/>
      </c>
    </row>
    <row r="741" customFormat="false" ht="14.25" hidden="false" customHeight="false" outlineLevel="0" collapsed="false">
      <c r="A741" s="102"/>
      <c r="B741" s="102"/>
      <c r="C741" s="102"/>
      <c r="D741" s="102"/>
      <c r="E741" s="102"/>
      <c r="F741" s="103"/>
      <c r="G741" s="102"/>
      <c r="H741" s="103"/>
      <c r="I741" s="102"/>
      <c r="J741" s="103"/>
      <c r="L741" s="63" t="n">
        <f aca="false">IF(AND(A742&lt;&gt;"",A741=""),L740+1,L740)</f>
        <v>58</v>
      </c>
      <c r="M741" s="80" t="str">
        <f aca="false">IF(OR(A741="Insumo",A741="Composição Auxiliar"),J741,"")</f>
        <v/>
      </c>
      <c r="N741" s="81" t="str">
        <f aca="false">IF(ISNUMBER(SEARCH("COM ENCARGOS COMPLEMENTARES",D741)),J741,"")</f>
        <v/>
      </c>
      <c r="O741" s="81" t="str">
        <f aca="false">IF(N741&lt;&gt;"","",M741)</f>
        <v/>
      </c>
      <c r="P741" s="82" t="str">
        <f aca="false">IF(A741="Composição",A740,"")</f>
        <v/>
      </c>
      <c r="Q741" s="81" t="str">
        <f aca="false">IF(P741&lt;&gt;"",SUMIF(L741:L830,L741,N741:N830),"")</f>
        <v/>
      </c>
      <c r="R741" s="81" t="str">
        <f aca="false">IF(P741&lt;&gt;"",SUMIF(L741:L830,L741,O741:O830),"")</f>
        <v/>
      </c>
    </row>
    <row r="742" customFormat="false" ht="14.25" hidden="false" customHeight="true" outlineLevel="0" collapsed="false">
      <c r="A742" s="102"/>
      <c r="B742" s="102"/>
      <c r="C742" s="102"/>
      <c r="D742" s="102"/>
      <c r="E742" s="102"/>
      <c r="F742" s="103"/>
      <c r="G742" s="102"/>
      <c r="H742" s="104" t="s">
        <v>684</v>
      </c>
      <c r="I742" s="104"/>
      <c r="J742" s="103" t="n">
        <f aca="false">TRUNC(SUMIF(L:L,$L742,M:M)*(1+$J$9),2)</f>
        <v>3.98</v>
      </c>
      <c r="L742" s="63" t="n">
        <f aca="false">IF(AND(A743&lt;&gt;"",A742=""),L741+1,L741)</f>
        <v>58</v>
      </c>
      <c r="M742" s="80" t="str">
        <f aca="false">IF(OR(A742="Insumo",A742="Composição Auxiliar"),J742,"")</f>
        <v/>
      </c>
      <c r="N742" s="81" t="str">
        <f aca="false">IF(ISNUMBER(SEARCH("COM ENCARGOS COMPLEMENTARES",D742)),J742,"")</f>
        <v/>
      </c>
      <c r="O742" s="81" t="str">
        <f aca="false">IF(N742&lt;&gt;"","",M742)</f>
        <v/>
      </c>
      <c r="P742" s="82" t="str">
        <f aca="false">IF(A742="Composição",A741,"")</f>
        <v/>
      </c>
      <c r="Q742" s="81" t="str">
        <f aca="false">IF(P742&lt;&gt;"",SUMIF(L742:L831,L742,N742:N831),"")</f>
        <v/>
      </c>
      <c r="R742" s="81" t="str">
        <f aca="false">IF(P742&lt;&gt;"",SUMIF(L742:L831,L742,O742:O831),"")</f>
        <v/>
      </c>
    </row>
    <row r="743" customFormat="false" ht="15" hidden="false" customHeight="false" outlineLevel="0" collapsed="false">
      <c r="A743" s="105"/>
      <c r="B743" s="105"/>
      <c r="C743" s="105"/>
      <c r="D743" s="105"/>
      <c r="E743" s="105"/>
      <c r="F743" s="105"/>
      <c r="G743" s="105" t="s">
        <v>685</v>
      </c>
      <c r="H743" s="106" t="s">
        <v>1092</v>
      </c>
      <c r="I743" s="105" t="s">
        <v>687</v>
      </c>
      <c r="J743" s="107" t="n">
        <f aca="false">TRUNC(J742*H743,2)</f>
        <v>529.14</v>
      </c>
      <c r="L743" s="63" t="n">
        <f aca="false">IF(AND(A744&lt;&gt;"",A743=""),L742+1,L742)</f>
        <v>58</v>
      </c>
      <c r="M743" s="80" t="str">
        <f aca="false">IF(OR(A743="Insumo",A743="Composição Auxiliar"),J743,"")</f>
        <v/>
      </c>
      <c r="N743" s="81" t="str">
        <f aca="false">IF(ISNUMBER(SEARCH("COM ENCARGOS COMPLEMENTARES",D743)),J743,"")</f>
        <v/>
      </c>
      <c r="O743" s="81" t="str">
        <f aca="false">IF(N743&lt;&gt;"","",M743)</f>
        <v/>
      </c>
      <c r="P743" s="82" t="str">
        <f aca="false">IF(A743="Composição",A742,"")</f>
        <v/>
      </c>
      <c r="Q743" s="81" t="str">
        <f aca="false">IF(P743&lt;&gt;"",SUMIF(L743:L832,L743,N743:N832),"")</f>
        <v/>
      </c>
      <c r="R743" s="81" t="str">
        <f aca="false">IF(P743&lt;&gt;"",SUMIF(L743:L832,L743,O743:O832),"")</f>
        <v/>
      </c>
    </row>
    <row r="744" customFormat="false" ht="15" hidden="false" customHeight="false" outlineLevel="0" collapsed="false">
      <c r="A744" s="108"/>
      <c r="B744" s="108"/>
      <c r="C744" s="108"/>
      <c r="D744" s="108"/>
      <c r="E744" s="108"/>
      <c r="F744" s="108"/>
      <c r="G744" s="108"/>
      <c r="H744" s="108"/>
      <c r="I744" s="108"/>
      <c r="J744" s="108"/>
      <c r="L744" s="63" t="n">
        <f aca="false">IF(AND(A745&lt;&gt;"",A744=""),L743+1,L743)</f>
        <v>59</v>
      </c>
      <c r="M744" s="80" t="str">
        <f aca="false">IF(OR(A744="Insumo",A744="Composição Auxiliar"),J744,"")</f>
        <v/>
      </c>
      <c r="N744" s="81" t="str">
        <f aca="false">IF(ISNUMBER(SEARCH("COM ENCARGOS COMPLEMENTARES",D744)),J744,"")</f>
        <v/>
      </c>
      <c r="O744" s="81" t="str">
        <f aca="false">IF(N744&lt;&gt;"","",M744)</f>
        <v/>
      </c>
      <c r="P744" s="82" t="str">
        <f aca="false">IF(A744="Composição",A743,"")</f>
        <v/>
      </c>
      <c r="Q744" s="81" t="str">
        <f aca="false">IF(P744&lt;&gt;"",SUMIF(L744:L833,L744,N744:N833),"")</f>
        <v/>
      </c>
      <c r="R744" s="81" t="str">
        <f aca="false">IF(P744&lt;&gt;"",SUMIF(L744:L833,L744,O744:O833),"")</f>
        <v/>
      </c>
    </row>
    <row r="745" customFormat="false" ht="15" hidden="false" customHeight="true" outlineLevel="0" collapsed="false">
      <c r="A745" s="83" t="s">
        <v>169</v>
      </c>
      <c r="B745" s="84" t="s">
        <v>655</v>
      </c>
      <c r="C745" s="83" t="s">
        <v>656</v>
      </c>
      <c r="D745" s="83" t="s">
        <v>657</v>
      </c>
      <c r="E745" s="83" t="s">
        <v>658</v>
      </c>
      <c r="F745" s="83"/>
      <c r="G745" s="85" t="s">
        <v>659</v>
      </c>
      <c r="H745" s="84" t="s">
        <v>660</v>
      </c>
      <c r="I745" s="84" t="s">
        <v>661</v>
      </c>
      <c r="J745" s="84" t="s">
        <v>662</v>
      </c>
      <c r="L745" s="63" t="n">
        <f aca="false">IF(AND(A746&lt;&gt;"",A745=""),L744+1,L744)</f>
        <v>59</v>
      </c>
      <c r="M745" s="80" t="str">
        <f aca="false">IF(OR(A745="Insumo",A745="Composição Auxiliar"),J745,"")</f>
        <v/>
      </c>
      <c r="N745" s="81" t="str">
        <f aca="false">IF(ISNUMBER(SEARCH("COM ENCARGOS COMPLEMENTARES",D745)),J745,"")</f>
        <v/>
      </c>
      <c r="O745" s="81" t="str">
        <f aca="false">IF(N745&lt;&gt;"","",M745)</f>
        <v/>
      </c>
      <c r="P745" s="82" t="str">
        <f aca="false">IF(A745="Composição",A744,"")</f>
        <v/>
      </c>
      <c r="Q745" s="81" t="str">
        <f aca="false">IF(P745&lt;&gt;"",SUMIF(L745:L834,L745,N745:N834),"")</f>
        <v/>
      </c>
      <c r="R745" s="81" t="str">
        <f aca="false">IF(P745&lt;&gt;"",SUMIF(L745:L834,L745,O745:O834),"")</f>
        <v/>
      </c>
    </row>
    <row r="746" customFormat="false" ht="25.5" hidden="false" customHeight="true" outlineLevel="0" collapsed="false">
      <c r="A746" s="86" t="s">
        <v>663</v>
      </c>
      <c r="B746" s="87" t="s">
        <v>170</v>
      </c>
      <c r="C746" s="86" t="s">
        <v>664</v>
      </c>
      <c r="D746" s="86" t="s">
        <v>1093</v>
      </c>
      <c r="E746" s="86" t="s">
        <v>675</v>
      </c>
      <c r="F746" s="86"/>
      <c r="G746" s="88" t="s">
        <v>729</v>
      </c>
      <c r="H746" s="89" t="n">
        <v>1</v>
      </c>
      <c r="I746" s="90" t="n">
        <f aca="false">SUMIF(L:L,$L746,M:M)</f>
        <v>86.9</v>
      </c>
      <c r="J746" s="90" t="n">
        <f aca="false">TRUNC(H746*I746,2)</f>
        <v>86.9</v>
      </c>
      <c r="L746" s="63" t="n">
        <f aca="false">IF(AND(A747&lt;&gt;"",A746=""),L745+1,L745)</f>
        <v>59</v>
      </c>
      <c r="M746" s="80" t="str">
        <f aca="false">IF(OR(A746="Insumo",A746="Composição Auxiliar"),J746,"")</f>
        <v/>
      </c>
      <c r="N746" s="81" t="str">
        <f aca="false">IF(ISNUMBER(SEARCH("COM ENCARGOS COMPLEMENTARES",D746)),J746,"")</f>
        <v/>
      </c>
      <c r="O746" s="81" t="str">
        <f aca="false">IF(N746&lt;&gt;"","",M746)</f>
        <v/>
      </c>
      <c r="P746" s="82" t="str">
        <f aca="false">IF(A746="Composição",A745,"")</f>
        <v> 5.1.3 </v>
      </c>
      <c r="Q746" s="81" t="n">
        <f aca="false">IF(P746&lt;&gt;"",SUMIF(L746:L835,L746,N746:N835),"")</f>
        <v>12.79</v>
      </c>
      <c r="R746" s="81" t="n">
        <f aca="false">IF(P746&lt;&gt;"",SUMIF(L746:L835,L746,O746:O835),"")</f>
        <v>74.11</v>
      </c>
    </row>
    <row r="747" customFormat="false" ht="25.5" hidden="false" customHeight="true" outlineLevel="0" collapsed="false">
      <c r="A747" s="91" t="s">
        <v>668</v>
      </c>
      <c r="B747" s="92" t="s">
        <v>1094</v>
      </c>
      <c r="C747" s="91" t="s">
        <v>664</v>
      </c>
      <c r="D747" s="91" t="s">
        <v>1095</v>
      </c>
      <c r="E747" s="91" t="s">
        <v>675</v>
      </c>
      <c r="F747" s="91"/>
      <c r="G747" s="93" t="s">
        <v>925</v>
      </c>
      <c r="H747" s="94" t="n">
        <v>0.308</v>
      </c>
      <c r="I747" s="95" t="n">
        <f aca="false">SUMIFS('ANALÍTICA AUXILIARES'!J:J,'ANALÍTICA AUXILIARES'!A:A,"Composição",'ANALÍTICA AUXILIARES'!B:B,$B747)</f>
        <v>11.11</v>
      </c>
      <c r="J747" s="95" t="n">
        <f aca="false">TRUNC(H747*I747,2)</f>
        <v>3.42</v>
      </c>
      <c r="L747" s="63" t="n">
        <f aca="false">IF(AND(A748&lt;&gt;"",A747=""),L746+1,L746)</f>
        <v>59</v>
      </c>
      <c r="M747" s="80" t="n">
        <f aca="false">IF(OR(A747="Insumo",A747="Composição Auxiliar"),J747,"")</f>
        <v>3.42</v>
      </c>
      <c r="N747" s="81" t="str">
        <f aca="false">IF(ISNUMBER(SEARCH("COM ENCARGOS COMPLEMENTARES",D747)),J747,"")</f>
        <v/>
      </c>
      <c r="O747" s="81" t="n">
        <f aca="false">IF(N747&lt;&gt;"","",M747)</f>
        <v>3.42</v>
      </c>
      <c r="P747" s="82" t="str">
        <f aca="false">IF(A747="Composição",A746,"")</f>
        <v/>
      </c>
      <c r="Q747" s="81" t="str">
        <f aca="false">IF(P747&lt;&gt;"",SUMIF(L747:L836,L747,N747:N836),"")</f>
        <v/>
      </c>
      <c r="R747" s="81" t="str">
        <f aca="false">IF(P747&lt;&gt;"",SUMIF(L747:L836,L747,O747:O836),"")</f>
        <v/>
      </c>
    </row>
    <row r="748" customFormat="false" ht="25.5" hidden="false" customHeight="true" outlineLevel="0" collapsed="false">
      <c r="A748" s="91" t="s">
        <v>668</v>
      </c>
      <c r="B748" s="92" t="s">
        <v>819</v>
      </c>
      <c r="C748" s="91" t="s">
        <v>664</v>
      </c>
      <c r="D748" s="91" t="s">
        <v>820</v>
      </c>
      <c r="E748" s="91" t="s">
        <v>671</v>
      </c>
      <c r="F748" s="91"/>
      <c r="G748" s="93" t="s">
        <v>672</v>
      </c>
      <c r="H748" s="94" t="n">
        <v>0.386</v>
      </c>
      <c r="I748" s="95" t="n">
        <f aca="false">SUMIFS('ANALÍTICA AUXILIARES'!J:J,'ANALÍTICA AUXILIARES'!A:A,"Composição",'ANALÍTICA AUXILIARES'!B:B,$B748)</f>
        <v>23.68</v>
      </c>
      <c r="J748" s="95" t="n">
        <f aca="false">TRUNC(H748*I748,2)</f>
        <v>9.14</v>
      </c>
      <c r="L748" s="63" t="n">
        <f aca="false">IF(AND(A749&lt;&gt;"",A748=""),L747+1,L747)</f>
        <v>59</v>
      </c>
      <c r="M748" s="80" t="n">
        <f aca="false">IF(OR(A748="Insumo",A748="Composição Auxiliar"),J748,"")</f>
        <v>9.14</v>
      </c>
      <c r="N748" s="81" t="n">
        <f aca="false">IF(ISNUMBER(SEARCH("COM ENCARGOS COMPLEMENTARES",D748)),J748,"")</f>
        <v>9.14</v>
      </c>
      <c r="O748" s="81" t="str">
        <f aca="false">IF(N748&lt;&gt;"","",M748)</f>
        <v/>
      </c>
      <c r="P748" s="82" t="str">
        <f aca="false">IF(A748="Composição",A747,"")</f>
        <v/>
      </c>
      <c r="Q748" s="81" t="str">
        <f aca="false">IF(P748&lt;&gt;"",SUMIF(L748:L837,L748,N748:N837),"")</f>
        <v/>
      </c>
      <c r="R748" s="81" t="str">
        <f aca="false">IF(P748&lt;&gt;"",SUMIF(L748:L837,L748,O748:O837),"")</f>
        <v/>
      </c>
    </row>
    <row r="749" customFormat="false" ht="25.5" hidden="false" customHeight="true" outlineLevel="0" collapsed="false">
      <c r="A749" s="91" t="s">
        <v>668</v>
      </c>
      <c r="B749" s="92" t="s">
        <v>1096</v>
      </c>
      <c r="C749" s="91" t="s">
        <v>664</v>
      </c>
      <c r="D749" s="91" t="s">
        <v>1097</v>
      </c>
      <c r="E749" s="91" t="s">
        <v>675</v>
      </c>
      <c r="F749" s="91"/>
      <c r="G749" s="93" t="s">
        <v>667</v>
      </c>
      <c r="H749" s="94" t="n">
        <v>0.3</v>
      </c>
      <c r="I749" s="95" t="n">
        <f aca="false">SUMIFS('ANALÍTICA AUXILIARES'!J:J,'ANALÍTICA AUXILIARES'!A:A,"Composição",'ANALÍTICA AUXILIARES'!B:B,$B749)</f>
        <v>181.27</v>
      </c>
      <c r="J749" s="95" t="n">
        <f aca="false">TRUNC(H749*I749,2)</f>
        <v>54.38</v>
      </c>
      <c r="L749" s="63" t="n">
        <f aca="false">IF(AND(A750&lt;&gt;"",A749=""),L748+1,L748)</f>
        <v>59</v>
      </c>
      <c r="M749" s="80" t="n">
        <f aca="false">IF(OR(A749="Insumo",A749="Composição Auxiliar"),J749,"")</f>
        <v>54.38</v>
      </c>
      <c r="N749" s="81" t="str">
        <f aca="false">IF(ISNUMBER(SEARCH("COM ENCARGOS COMPLEMENTARES",D749)),J749,"")</f>
        <v/>
      </c>
      <c r="O749" s="81" t="n">
        <f aca="false">IF(N749&lt;&gt;"","",M749)</f>
        <v>54.38</v>
      </c>
      <c r="P749" s="82" t="str">
        <f aca="false">IF(A749="Composição",A748,"")</f>
        <v/>
      </c>
      <c r="Q749" s="81" t="str">
        <f aca="false">IF(P749&lt;&gt;"",SUMIF(L749:L838,L749,N749:N838),"")</f>
        <v/>
      </c>
      <c r="R749" s="81" t="str">
        <f aca="false">IF(P749&lt;&gt;"",SUMIF(L749:L838,L749,O749:O838),"")</f>
        <v/>
      </c>
    </row>
    <row r="750" customFormat="false" ht="38.25" hidden="false" customHeight="true" outlineLevel="0" collapsed="false">
      <c r="A750" s="91" t="s">
        <v>668</v>
      </c>
      <c r="B750" s="92" t="s">
        <v>1098</v>
      </c>
      <c r="C750" s="91" t="s">
        <v>664</v>
      </c>
      <c r="D750" s="91" t="s">
        <v>1099</v>
      </c>
      <c r="E750" s="91" t="s">
        <v>675</v>
      </c>
      <c r="F750" s="91"/>
      <c r="G750" s="93" t="s">
        <v>676</v>
      </c>
      <c r="H750" s="94" t="n">
        <v>0.012</v>
      </c>
      <c r="I750" s="95" t="n">
        <f aca="false">SUMIFS('ANALÍTICA AUXILIARES'!J:J,'ANALÍTICA AUXILIARES'!A:A,"Composição",'ANALÍTICA AUXILIARES'!B:B,$B750)</f>
        <v>459.89</v>
      </c>
      <c r="J750" s="95" t="n">
        <f aca="false">TRUNC(H750*I750,2)</f>
        <v>5.51</v>
      </c>
      <c r="L750" s="63" t="n">
        <f aca="false">IF(AND(A751&lt;&gt;"",A750=""),L749+1,L749)</f>
        <v>59</v>
      </c>
      <c r="M750" s="80" t="n">
        <f aca="false">IF(OR(A750="Insumo",A750="Composição Auxiliar"),J750,"")</f>
        <v>5.51</v>
      </c>
      <c r="N750" s="81" t="str">
        <f aca="false">IF(ISNUMBER(SEARCH("COM ENCARGOS COMPLEMENTARES",D750)),J750,"")</f>
        <v/>
      </c>
      <c r="O750" s="81" t="n">
        <f aca="false">IF(N750&lt;&gt;"","",M750)</f>
        <v>5.51</v>
      </c>
      <c r="P750" s="82" t="str">
        <f aca="false">IF(A750="Composição",A749,"")</f>
        <v/>
      </c>
      <c r="Q750" s="81" t="str">
        <f aca="false">IF(P750&lt;&gt;"",SUMIF(L750:L839,L750,N750:N839),"")</f>
        <v/>
      </c>
      <c r="R750" s="81" t="str">
        <f aca="false">IF(P750&lt;&gt;"",SUMIF(L750:L839,L750,O750:O839),"")</f>
        <v/>
      </c>
    </row>
    <row r="751" customFormat="false" ht="25.5" hidden="false" customHeight="true" outlineLevel="0" collapsed="false">
      <c r="A751" s="91" t="s">
        <v>668</v>
      </c>
      <c r="B751" s="92" t="s">
        <v>677</v>
      </c>
      <c r="C751" s="91" t="s">
        <v>664</v>
      </c>
      <c r="D751" s="91" t="s">
        <v>678</v>
      </c>
      <c r="E751" s="91" t="s">
        <v>671</v>
      </c>
      <c r="F751" s="91"/>
      <c r="G751" s="93" t="s">
        <v>672</v>
      </c>
      <c r="H751" s="94" t="n">
        <v>0.193</v>
      </c>
      <c r="I751" s="95" t="n">
        <f aca="false">SUMIFS('ANALÍTICA AUXILIARES'!J:J,'ANALÍTICA AUXILIARES'!A:A,"Composição",'ANALÍTICA AUXILIARES'!B:B,$B751)</f>
        <v>18.93</v>
      </c>
      <c r="J751" s="95" t="n">
        <f aca="false">TRUNC(H751*I751,2)</f>
        <v>3.65</v>
      </c>
      <c r="L751" s="63" t="n">
        <f aca="false">IF(AND(A752&lt;&gt;"",A751=""),L750+1,L750)</f>
        <v>59</v>
      </c>
      <c r="M751" s="80" t="n">
        <f aca="false">IF(OR(A751="Insumo",A751="Composição Auxiliar"),J751,"")</f>
        <v>3.65</v>
      </c>
      <c r="N751" s="81" t="n">
        <f aca="false">IF(ISNUMBER(SEARCH("COM ENCARGOS COMPLEMENTARES",D751)),J751,"")</f>
        <v>3.65</v>
      </c>
      <c r="O751" s="81" t="str">
        <f aca="false">IF(N751&lt;&gt;"","",M751)</f>
        <v/>
      </c>
      <c r="P751" s="82" t="str">
        <f aca="false">IF(A751="Composição",A750,"")</f>
        <v/>
      </c>
      <c r="Q751" s="81" t="str">
        <f aca="false">IF(P751&lt;&gt;"",SUMIF(L751:L840,L751,N751:N840),"")</f>
        <v/>
      </c>
      <c r="R751" s="81" t="str">
        <f aca="false">IF(P751&lt;&gt;"",SUMIF(L751:L840,L751,O751:O840),"")</f>
        <v/>
      </c>
    </row>
    <row r="752" customFormat="false" ht="25.5" hidden="false" customHeight="false" outlineLevel="0" collapsed="false">
      <c r="A752" s="96" t="s">
        <v>679</v>
      </c>
      <c r="B752" s="97" t="s">
        <v>682</v>
      </c>
      <c r="C752" s="96" t="str">
        <f aca="false">VLOOKUP(B752,INSUMOS!$A:$I,2,0)</f>
        <v>SINAPI</v>
      </c>
      <c r="D752" s="96" t="str">
        <f aca="false">VLOOKUP(B752,INSUMOS!$A:$I,3,0)</f>
        <v>PONTALETE *7,5 X 7,5* CM EM PINUS, MISTA OU EQUIVALENTE DA REGIAO - BRUTA</v>
      </c>
      <c r="E752" s="98" t="str">
        <f aca="false">VLOOKUP(B752,INSUMOS!$A:$I,4,0)</f>
        <v>Material</v>
      </c>
      <c r="F752" s="98"/>
      <c r="G752" s="99" t="str">
        <f aca="false">VLOOKUP(B752,INSUMOS!$A:$I,5,0)</f>
        <v>M</v>
      </c>
      <c r="H752" s="100" t="n">
        <v>1.222</v>
      </c>
      <c r="I752" s="101" t="n">
        <f aca="false">VLOOKUP(B752,INSUMOS!$A:$I,8,0)</f>
        <v>7.74</v>
      </c>
      <c r="J752" s="101" t="n">
        <f aca="false">TRUNC(H752*I752,2)</f>
        <v>9.45</v>
      </c>
      <c r="L752" s="63" t="n">
        <f aca="false">IF(AND(A753&lt;&gt;"",A752=""),L751+1,L751)</f>
        <v>59</v>
      </c>
      <c r="M752" s="80" t="n">
        <f aca="false">IF(OR(A752="Insumo",A752="Composição Auxiliar"),J752,"")</f>
        <v>9.45</v>
      </c>
      <c r="N752" s="81" t="str">
        <f aca="false">IF(ISNUMBER(SEARCH("COM ENCARGOS COMPLEMENTARES",D752)),J752,"")</f>
        <v/>
      </c>
      <c r="O752" s="81" t="n">
        <f aca="false">IF(N752&lt;&gt;"","",M752)</f>
        <v>9.45</v>
      </c>
      <c r="P752" s="82" t="str">
        <f aca="false">IF(A752="Composição",A751,"")</f>
        <v/>
      </c>
      <c r="Q752" s="81" t="str">
        <f aca="false">IF(P752&lt;&gt;"",SUMIF(L752:L841,L752,N752:N841),"")</f>
        <v/>
      </c>
      <c r="R752" s="81" t="str">
        <f aca="false">IF(P752&lt;&gt;"",SUMIF(L752:L841,L752,O752:O841),"")</f>
        <v/>
      </c>
    </row>
    <row r="753" customFormat="false" ht="25.5" hidden="false" customHeight="false" outlineLevel="0" collapsed="false">
      <c r="A753" s="96" t="s">
        <v>679</v>
      </c>
      <c r="B753" s="97" t="s">
        <v>1100</v>
      </c>
      <c r="C753" s="96" t="str">
        <f aca="false">VLOOKUP(B753,INSUMOS!$A:$I,2,0)</f>
        <v>SINAPI</v>
      </c>
      <c r="D753" s="96" t="str">
        <f aca="false">VLOOKUP(B753,INSUMOS!$A:$I,3,0)</f>
        <v>ESPACADOR / DISTANCIADOR CIRCULAR COM ENTRADA LATERAL, EM PLASTICO, PARA VERGALHAO *4,2 A 12,5* MM, COBRIMENTO 20 MM</v>
      </c>
      <c r="E753" s="98" t="str">
        <f aca="false">VLOOKUP(B753,INSUMOS!$A:$I,4,0)</f>
        <v>Material</v>
      </c>
      <c r="F753" s="98"/>
      <c r="G753" s="99" t="str">
        <f aca="false">VLOOKUP(B753,INSUMOS!$A:$I,5,0)</f>
        <v>UN</v>
      </c>
      <c r="H753" s="100" t="n">
        <v>6</v>
      </c>
      <c r="I753" s="101" t="n">
        <f aca="false">VLOOKUP(B753,INSUMOS!$A:$I,8,0)</f>
        <v>0.22</v>
      </c>
      <c r="J753" s="101" t="n">
        <f aca="false">TRUNC(H753*I753,2)</f>
        <v>1.32</v>
      </c>
      <c r="L753" s="63" t="n">
        <f aca="false">IF(AND(A754&lt;&gt;"",A753=""),L752+1,L752)</f>
        <v>59</v>
      </c>
      <c r="M753" s="80" t="n">
        <f aca="false">IF(OR(A753="Insumo",A753="Composição Auxiliar"),J753,"")</f>
        <v>1.32</v>
      </c>
      <c r="N753" s="81" t="str">
        <f aca="false">IF(ISNUMBER(SEARCH("COM ENCARGOS COMPLEMENTARES",D753)),J753,"")</f>
        <v/>
      </c>
      <c r="O753" s="81" t="n">
        <f aca="false">IF(N753&lt;&gt;"","",M753)</f>
        <v>1.32</v>
      </c>
      <c r="P753" s="82" t="str">
        <f aca="false">IF(A753="Composição",A752,"")</f>
        <v/>
      </c>
      <c r="Q753" s="81" t="str">
        <f aca="false">IF(P753&lt;&gt;"",SUMIF(L753:L842,L753,N753:N842),"")</f>
        <v/>
      </c>
      <c r="R753" s="81" t="str">
        <f aca="false">IF(P753&lt;&gt;"",SUMIF(L753:L842,L753,O753:O842),"")</f>
        <v/>
      </c>
    </row>
    <row r="754" customFormat="false" ht="25.5" hidden="false" customHeight="false" outlineLevel="0" collapsed="false">
      <c r="A754" s="96" t="s">
        <v>679</v>
      </c>
      <c r="B754" s="97" t="s">
        <v>982</v>
      </c>
      <c r="C754" s="96" t="str">
        <f aca="false">VLOOKUP(B754,INSUMOS!$A:$I,2,0)</f>
        <v>SINAPI</v>
      </c>
      <c r="D754" s="96" t="str">
        <f aca="false">VLOOKUP(B754,INSUMOS!$A:$I,3,0)</f>
        <v>DESMOLDANTE PROTETOR PARA FORMAS DE MADEIRA, DE BASE OLEOSA EMULSIONADA EM AGUA</v>
      </c>
      <c r="E754" s="98" t="str">
        <f aca="false">VLOOKUP(B754,INSUMOS!$A:$I,4,0)</f>
        <v>Material</v>
      </c>
      <c r="F754" s="98"/>
      <c r="G754" s="99" t="str">
        <f aca="false">VLOOKUP(B754,INSUMOS!$A:$I,5,0)</f>
        <v>L</v>
      </c>
      <c r="H754" s="100" t="n">
        <v>0.005</v>
      </c>
      <c r="I754" s="101" t="n">
        <f aca="false">VLOOKUP(B754,INSUMOS!$A:$I,8,0)</f>
        <v>7.3</v>
      </c>
      <c r="J754" s="101" t="n">
        <f aca="false">TRUNC(H754*I754,2)</f>
        <v>0.03</v>
      </c>
      <c r="L754" s="63" t="n">
        <f aca="false">IF(AND(A755&lt;&gt;"",A754=""),L753+1,L753)</f>
        <v>59</v>
      </c>
      <c r="M754" s="80" t="n">
        <f aca="false">IF(OR(A754="Insumo",A754="Composição Auxiliar"),J754,"")</f>
        <v>0.03</v>
      </c>
      <c r="N754" s="81" t="str">
        <f aca="false">IF(ISNUMBER(SEARCH("COM ENCARGOS COMPLEMENTARES",D754)),J754,"")</f>
        <v/>
      </c>
      <c r="O754" s="81" t="n">
        <f aca="false">IF(N754&lt;&gt;"","",M754)</f>
        <v>0.03</v>
      </c>
      <c r="P754" s="82" t="str">
        <f aca="false">IF(A754="Composição",A753,"")</f>
        <v/>
      </c>
      <c r="Q754" s="81" t="str">
        <f aca="false">IF(P754&lt;&gt;"",SUMIF(L754:L843,L754,N754:N843),"")</f>
        <v/>
      </c>
      <c r="R754" s="81" t="str">
        <f aca="false">IF(P754&lt;&gt;"",SUMIF(L754:L843,L754,O754:O843),"")</f>
        <v/>
      </c>
    </row>
    <row r="755" customFormat="false" ht="14.25" hidden="false" customHeight="false" outlineLevel="0" collapsed="false">
      <c r="A755" s="102"/>
      <c r="B755" s="102"/>
      <c r="C755" s="102"/>
      <c r="D755" s="102"/>
      <c r="E755" s="102"/>
      <c r="F755" s="103"/>
      <c r="G755" s="102"/>
      <c r="H755" s="103"/>
      <c r="I755" s="102"/>
      <c r="J755" s="103"/>
      <c r="L755" s="63" t="n">
        <f aca="false">IF(AND(A756&lt;&gt;"",A755=""),L754+1,L754)</f>
        <v>59</v>
      </c>
      <c r="M755" s="80" t="str">
        <f aca="false">IF(OR(A755="Insumo",A755="Composição Auxiliar"),J755,"")</f>
        <v/>
      </c>
      <c r="N755" s="81" t="str">
        <f aca="false">IF(ISNUMBER(SEARCH("COM ENCARGOS COMPLEMENTARES",D755)),J755,"")</f>
        <v/>
      </c>
      <c r="O755" s="81" t="str">
        <f aca="false">IF(N755&lt;&gt;"","",M755)</f>
        <v/>
      </c>
      <c r="P755" s="82" t="str">
        <f aca="false">IF(A755="Composição",A754,"")</f>
        <v/>
      </c>
      <c r="Q755" s="81" t="str">
        <f aca="false">IF(P755&lt;&gt;"",SUMIF(L755:L844,L755,N755:N844),"")</f>
        <v/>
      </c>
      <c r="R755" s="81" t="str">
        <f aca="false">IF(P755&lt;&gt;"",SUMIF(L755:L844,L755,O755:O844),"")</f>
        <v/>
      </c>
    </row>
    <row r="756" customFormat="false" ht="14.25" hidden="false" customHeight="true" outlineLevel="0" collapsed="false">
      <c r="A756" s="102"/>
      <c r="B756" s="102"/>
      <c r="C756" s="102"/>
      <c r="D756" s="102"/>
      <c r="E756" s="102"/>
      <c r="F756" s="103"/>
      <c r="G756" s="102"/>
      <c r="H756" s="104" t="s">
        <v>684</v>
      </c>
      <c r="I756" s="104"/>
      <c r="J756" s="103" t="n">
        <f aca="false">TRUNC(SUMIF(L:L,$L756,M:M)*(1+$J$9),2)</f>
        <v>112.78</v>
      </c>
      <c r="L756" s="63" t="n">
        <f aca="false">IF(AND(A757&lt;&gt;"",A756=""),L755+1,L755)</f>
        <v>59</v>
      </c>
      <c r="M756" s="80" t="str">
        <f aca="false">IF(OR(A756="Insumo",A756="Composição Auxiliar"),J756,"")</f>
        <v/>
      </c>
      <c r="N756" s="81" t="str">
        <f aca="false">IF(ISNUMBER(SEARCH("COM ENCARGOS COMPLEMENTARES",D756)),J756,"")</f>
        <v/>
      </c>
      <c r="O756" s="81" t="str">
        <f aca="false">IF(N756&lt;&gt;"","",M756)</f>
        <v/>
      </c>
      <c r="P756" s="82" t="str">
        <f aca="false">IF(A756="Composição",A755,"")</f>
        <v/>
      </c>
      <c r="Q756" s="81" t="str">
        <f aca="false">IF(P756&lt;&gt;"",SUMIF(L756:L845,L756,N756:N845),"")</f>
        <v/>
      </c>
      <c r="R756" s="81" t="str">
        <f aca="false">IF(P756&lt;&gt;"",SUMIF(L756:L845,L756,O756:O845),"")</f>
        <v/>
      </c>
    </row>
    <row r="757" customFormat="false" ht="15" hidden="false" customHeight="false" outlineLevel="0" collapsed="false">
      <c r="A757" s="105"/>
      <c r="B757" s="105"/>
      <c r="C757" s="105"/>
      <c r="D757" s="105"/>
      <c r="E757" s="105"/>
      <c r="F757" s="105"/>
      <c r="G757" s="105" t="s">
        <v>685</v>
      </c>
      <c r="H757" s="106" t="s">
        <v>773</v>
      </c>
      <c r="I757" s="105" t="s">
        <v>687</v>
      </c>
      <c r="J757" s="107" t="n">
        <f aca="false">TRUNC(J756*H757,2)</f>
        <v>2255.6</v>
      </c>
      <c r="L757" s="63" t="n">
        <f aca="false">IF(AND(A758&lt;&gt;"",A757=""),L756+1,L756)</f>
        <v>59</v>
      </c>
      <c r="M757" s="80" t="str">
        <f aca="false">IF(OR(A757="Insumo",A757="Composição Auxiliar"),J757,"")</f>
        <v/>
      </c>
      <c r="N757" s="81" t="str">
        <f aca="false">IF(ISNUMBER(SEARCH("COM ENCARGOS COMPLEMENTARES",D757)),J757,"")</f>
        <v/>
      </c>
      <c r="O757" s="81" t="str">
        <f aca="false">IF(N757&lt;&gt;"","",M757)</f>
        <v/>
      </c>
      <c r="P757" s="82" t="str">
        <f aca="false">IF(A757="Composição",A756,"")</f>
        <v/>
      </c>
      <c r="Q757" s="81" t="str">
        <f aca="false">IF(P757&lt;&gt;"",SUMIF(L757:L846,L757,N757:N846),"")</f>
        <v/>
      </c>
      <c r="R757" s="81" t="str">
        <f aca="false">IF(P757&lt;&gt;"",SUMIF(L757:L846,L757,O757:O846),"")</f>
        <v/>
      </c>
    </row>
    <row r="758" customFormat="false" ht="15" hidden="false" customHeight="false" outlineLevel="0" collapsed="false">
      <c r="A758" s="108"/>
      <c r="B758" s="108"/>
      <c r="C758" s="108"/>
      <c r="D758" s="108"/>
      <c r="E758" s="108"/>
      <c r="F758" s="108"/>
      <c r="G758" s="108"/>
      <c r="H758" s="108"/>
      <c r="I758" s="108"/>
      <c r="J758" s="108"/>
      <c r="L758" s="63" t="n">
        <f aca="false">IF(AND(A759&lt;&gt;"",A758=""),L757+1,L757)</f>
        <v>60</v>
      </c>
      <c r="M758" s="80" t="str">
        <f aca="false">IF(OR(A758="Insumo",A758="Composição Auxiliar"),J758,"")</f>
        <v/>
      </c>
      <c r="N758" s="81" t="str">
        <f aca="false">IF(ISNUMBER(SEARCH("COM ENCARGOS COMPLEMENTARES",D758)),J758,"")</f>
        <v/>
      </c>
      <c r="O758" s="81" t="str">
        <f aca="false">IF(N758&lt;&gt;"","",M758)</f>
        <v/>
      </c>
      <c r="P758" s="82" t="str">
        <f aca="false">IF(A758="Composição",A757,"")</f>
        <v/>
      </c>
      <c r="Q758" s="81" t="str">
        <f aca="false">IF(P758&lt;&gt;"",SUMIF(L758:L847,L758,N758:N847),"")</f>
        <v/>
      </c>
      <c r="R758" s="81" t="str">
        <f aca="false">IF(P758&lt;&gt;"",SUMIF(L758:L847,L758,O758:O847),"")</f>
        <v/>
      </c>
    </row>
    <row r="759" customFormat="false" ht="15" hidden="false" customHeight="true" outlineLevel="0" collapsed="false">
      <c r="A759" s="83" t="s">
        <v>171</v>
      </c>
      <c r="B759" s="84" t="s">
        <v>655</v>
      </c>
      <c r="C759" s="83" t="s">
        <v>656</v>
      </c>
      <c r="D759" s="83" t="s">
        <v>657</v>
      </c>
      <c r="E759" s="83" t="s">
        <v>658</v>
      </c>
      <c r="F759" s="83"/>
      <c r="G759" s="85" t="s">
        <v>659</v>
      </c>
      <c r="H759" s="84" t="s">
        <v>660</v>
      </c>
      <c r="I759" s="84" t="s">
        <v>661</v>
      </c>
      <c r="J759" s="84" t="s">
        <v>662</v>
      </c>
      <c r="L759" s="63" t="n">
        <f aca="false">IF(AND(A760&lt;&gt;"",A759=""),L758+1,L758)</f>
        <v>60</v>
      </c>
      <c r="M759" s="80" t="str">
        <f aca="false">IF(OR(A759="Insumo",A759="Composição Auxiliar"),J759,"")</f>
        <v/>
      </c>
      <c r="N759" s="81" t="str">
        <f aca="false">IF(ISNUMBER(SEARCH("COM ENCARGOS COMPLEMENTARES",D759)),J759,"")</f>
        <v/>
      </c>
      <c r="O759" s="81" t="str">
        <f aca="false">IF(N759&lt;&gt;"","",M759)</f>
        <v/>
      </c>
      <c r="P759" s="82" t="str">
        <f aca="false">IF(A759="Composição",A758,"")</f>
        <v/>
      </c>
      <c r="Q759" s="81" t="str">
        <f aca="false">IF(P759&lt;&gt;"",SUMIF(L759:L848,L759,N759:N848),"")</f>
        <v/>
      </c>
      <c r="R759" s="81" t="str">
        <f aca="false">IF(P759&lt;&gt;"",SUMIF(L759:L848,L759,O759:O848),"")</f>
        <v/>
      </c>
    </row>
    <row r="760" customFormat="false" ht="25.5" hidden="false" customHeight="true" outlineLevel="0" collapsed="false">
      <c r="A760" s="86" t="s">
        <v>663</v>
      </c>
      <c r="B760" s="87" t="s">
        <v>172</v>
      </c>
      <c r="C760" s="86" t="s">
        <v>664</v>
      </c>
      <c r="D760" s="86" t="s">
        <v>1101</v>
      </c>
      <c r="E760" s="86" t="s">
        <v>675</v>
      </c>
      <c r="F760" s="86"/>
      <c r="G760" s="88" t="s">
        <v>729</v>
      </c>
      <c r="H760" s="89" t="n">
        <v>1</v>
      </c>
      <c r="I760" s="90" t="n">
        <f aca="false">SUMIF(L:L,$L760,M:M)</f>
        <v>93.87</v>
      </c>
      <c r="J760" s="90" t="n">
        <f aca="false">TRUNC(H760*I760,2)</f>
        <v>93.87</v>
      </c>
      <c r="L760" s="63" t="n">
        <f aca="false">IF(AND(A761&lt;&gt;"",A760=""),L759+1,L759)</f>
        <v>60</v>
      </c>
      <c r="M760" s="80" t="str">
        <f aca="false">IF(OR(A760="Insumo",A760="Composição Auxiliar"),J760,"")</f>
        <v/>
      </c>
      <c r="N760" s="81" t="str">
        <f aca="false">IF(ISNUMBER(SEARCH("COM ENCARGOS COMPLEMENTARES",D760)),J760,"")</f>
        <v/>
      </c>
      <c r="O760" s="81" t="str">
        <f aca="false">IF(N760&lt;&gt;"","",M760)</f>
        <v/>
      </c>
      <c r="P760" s="82" t="str">
        <f aca="false">IF(A760="Composição",A759,"")</f>
        <v> 5.1.4 </v>
      </c>
      <c r="Q760" s="81" t="n">
        <f aca="false">IF(P760&lt;&gt;"",SUMIF(L760:L849,L760,N760:N849),"")</f>
        <v>12.45</v>
      </c>
      <c r="R760" s="81" t="n">
        <f aca="false">IF(P760&lt;&gt;"",SUMIF(L760:L849,L760,O760:O849),"")</f>
        <v>81.42</v>
      </c>
    </row>
    <row r="761" customFormat="false" ht="38.25" hidden="false" customHeight="true" outlineLevel="0" collapsed="false">
      <c r="A761" s="91" t="s">
        <v>668</v>
      </c>
      <c r="B761" s="92" t="s">
        <v>1098</v>
      </c>
      <c r="C761" s="91" t="s">
        <v>664</v>
      </c>
      <c r="D761" s="91" t="s">
        <v>1099</v>
      </c>
      <c r="E761" s="91" t="s">
        <v>675</v>
      </c>
      <c r="F761" s="91"/>
      <c r="G761" s="93" t="s">
        <v>676</v>
      </c>
      <c r="H761" s="94" t="n">
        <v>0.018</v>
      </c>
      <c r="I761" s="95" t="n">
        <f aca="false">SUMIFS('ANALÍTICA AUXILIARES'!J:J,'ANALÍTICA AUXILIARES'!A:A,"Composição",'ANALÍTICA AUXILIARES'!B:B,$B761)</f>
        <v>459.89</v>
      </c>
      <c r="J761" s="95" t="n">
        <f aca="false">TRUNC(H761*I761,2)</f>
        <v>8.27</v>
      </c>
      <c r="L761" s="63" t="n">
        <f aca="false">IF(AND(A762&lt;&gt;"",A761=""),L760+1,L760)</f>
        <v>60</v>
      </c>
      <c r="M761" s="80" t="n">
        <f aca="false">IF(OR(A761="Insumo",A761="Composição Auxiliar"),J761,"")</f>
        <v>8.27</v>
      </c>
      <c r="N761" s="81" t="str">
        <f aca="false">IF(ISNUMBER(SEARCH("COM ENCARGOS COMPLEMENTARES",D761)),J761,"")</f>
        <v/>
      </c>
      <c r="O761" s="81" t="n">
        <f aca="false">IF(N761&lt;&gt;"","",M761)</f>
        <v>8.27</v>
      </c>
      <c r="P761" s="82" t="str">
        <f aca="false">IF(A761="Composição",A760,"")</f>
        <v/>
      </c>
      <c r="Q761" s="81" t="str">
        <f aca="false">IF(P761&lt;&gt;"",SUMIF(L761:L850,L761,N761:N850),"")</f>
        <v/>
      </c>
      <c r="R761" s="81" t="str">
        <f aca="false">IF(P761&lt;&gt;"",SUMIF(L761:L850,L761,O761:O850),"")</f>
        <v/>
      </c>
    </row>
    <row r="762" customFormat="false" ht="25.5" hidden="false" customHeight="true" outlineLevel="0" collapsed="false">
      <c r="A762" s="91" t="s">
        <v>668</v>
      </c>
      <c r="B762" s="92" t="s">
        <v>677</v>
      </c>
      <c r="C762" s="91" t="s">
        <v>664</v>
      </c>
      <c r="D762" s="91" t="s">
        <v>678</v>
      </c>
      <c r="E762" s="91" t="s">
        <v>671</v>
      </c>
      <c r="F762" s="91"/>
      <c r="G762" s="93" t="s">
        <v>672</v>
      </c>
      <c r="H762" s="94" t="n">
        <v>0.188</v>
      </c>
      <c r="I762" s="95" t="n">
        <f aca="false">SUMIFS('ANALÍTICA AUXILIARES'!J:J,'ANALÍTICA AUXILIARES'!A:A,"Composição",'ANALÍTICA AUXILIARES'!B:B,$B762)</f>
        <v>18.93</v>
      </c>
      <c r="J762" s="95" t="n">
        <f aca="false">TRUNC(H762*I762,2)</f>
        <v>3.55</v>
      </c>
      <c r="L762" s="63" t="n">
        <f aca="false">IF(AND(A763&lt;&gt;"",A762=""),L761+1,L761)</f>
        <v>60</v>
      </c>
      <c r="M762" s="80" t="n">
        <f aca="false">IF(OR(A762="Insumo",A762="Composição Auxiliar"),J762,"")</f>
        <v>3.55</v>
      </c>
      <c r="N762" s="81" t="n">
        <f aca="false">IF(ISNUMBER(SEARCH("COM ENCARGOS COMPLEMENTARES",D762)),J762,"")</f>
        <v>3.55</v>
      </c>
      <c r="O762" s="81" t="str">
        <f aca="false">IF(N762&lt;&gt;"","",M762)</f>
        <v/>
      </c>
      <c r="P762" s="82" t="str">
        <f aca="false">IF(A762="Composição",A761,"")</f>
        <v/>
      </c>
      <c r="Q762" s="81" t="str">
        <f aca="false">IF(P762&lt;&gt;"",SUMIF(L762:L851,L762,N762:N851),"")</f>
        <v/>
      </c>
      <c r="R762" s="81" t="str">
        <f aca="false">IF(P762&lt;&gt;"",SUMIF(L762:L851,L762,O762:O851),"")</f>
        <v/>
      </c>
    </row>
    <row r="763" customFormat="false" ht="25.5" hidden="false" customHeight="true" outlineLevel="0" collapsed="false">
      <c r="A763" s="91" t="s">
        <v>668</v>
      </c>
      <c r="B763" s="92" t="s">
        <v>1102</v>
      </c>
      <c r="C763" s="91" t="s">
        <v>664</v>
      </c>
      <c r="D763" s="91" t="s">
        <v>1103</v>
      </c>
      <c r="E763" s="91" t="s">
        <v>675</v>
      </c>
      <c r="F763" s="91"/>
      <c r="G763" s="93" t="s">
        <v>925</v>
      </c>
      <c r="H763" s="94" t="n">
        <v>0.49</v>
      </c>
      <c r="I763" s="95" t="n">
        <f aca="false">SUMIFS('ANALÍTICA AUXILIARES'!J:J,'ANALÍTICA AUXILIARES'!A:A,"Composição",'ANALÍTICA AUXILIARES'!B:B,$B763)</f>
        <v>11.49</v>
      </c>
      <c r="J763" s="95" t="n">
        <f aca="false">TRUNC(H763*I763,2)</f>
        <v>5.63</v>
      </c>
      <c r="L763" s="63" t="n">
        <f aca="false">IF(AND(A764&lt;&gt;"",A763=""),L762+1,L762)</f>
        <v>60</v>
      </c>
      <c r="M763" s="80" t="n">
        <f aca="false">IF(OR(A763="Insumo",A763="Composição Auxiliar"),J763,"")</f>
        <v>5.63</v>
      </c>
      <c r="N763" s="81" t="str">
        <f aca="false">IF(ISNUMBER(SEARCH("COM ENCARGOS COMPLEMENTARES",D763)),J763,"")</f>
        <v/>
      </c>
      <c r="O763" s="81" t="n">
        <f aca="false">IF(N763&lt;&gt;"","",M763)</f>
        <v>5.63</v>
      </c>
      <c r="P763" s="82" t="str">
        <f aca="false">IF(A763="Composição",A762,"")</f>
        <v/>
      </c>
      <c r="Q763" s="81" t="str">
        <f aca="false">IF(P763&lt;&gt;"",SUMIF(L763:L852,L763,N763:N852),"")</f>
        <v/>
      </c>
      <c r="R763" s="81" t="str">
        <f aca="false">IF(P763&lt;&gt;"",SUMIF(L763:L852,L763,O763:O852),"")</f>
        <v/>
      </c>
    </row>
    <row r="764" customFormat="false" ht="25.5" hidden="false" customHeight="true" outlineLevel="0" collapsed="false">
      <c r="A764" s="91" t="s">
        <v>668</v>
      </c>
      <c r="B764" s="92" t="s">
        <v>819</v>
      </c>
      <c r="C764" s="91" t="s">
        <v>664</v>
      </c>
      <c r="D764" s="91" t="s">
        <v>820</v>
      </c>
      <c r="E764" s="91" t="s">
        <v>671</v>
      </c>
      <c r="F764" s="91"/>
      <c r="G764" s="93" t="s">
        <v>672</v>
      </c>
      <c r="H764" s="94" t="n">
        <v>0.376</v>
      </c>
      <c r="I764" s="95" t="n">
        <f aca="false">SUMIFS('ANALÍTICA AUXILIARES'!J:J,'ANALÍTICA AUXILIARES'!A:A,"Composição",'ANALÍTICA AUXILIARES'!B:B,$B764)</f>
        <v>23.68</v>
      </c>
      <c r="J764" s="95" t="n">
        <f aca="false">TRUNC(H764*I764,2)</f>
        <v>8.9</v>
      </c>
      <c r="L764" s="63" t="n">
        <f aca="false">IF(AND(A765&lt;&gt;"",A764=""),L763+1,L763)</f>
        <v>60</v>
      </c>
      <c r="M764" s="80" t="n">
        <f aca="false">IF(OR(A764="Insumo",A764="Composição Auxiliar"),J764,"")</f>
        <v>8.9</v>
      </c>
      <c r="N764" s="81" t="n">
        <f aca="false">IF(ISNUMBER(SEARCH("COM ENCARGOS COMPLEMENTARES",D764)),J764,"")</f>
        <v>8.9</v>
      </c>
      <c r="O764" s="81" t="str">
        <f aca="false">IF(N764&lt;&gt;"","",M764)</f>
        <v/>
      </c>
      <c r="P764" s="82" t="str">
        <f aca="false">IF(A764="Composição",A763,"")</f>
        <v/>
      </c>
      <c r="Q764" s="81" t="str">
        <f aca="false">IF(P764&lt;&gt;"",SUMIF(L764:L853,L764,N764:N853),"")</f>
        <v/>
      </c>
      <c r="R764" s="81" t="str">
        <f aca="false">IF(P764&lt;&gt;"",SUMIF(L764:L853,L764,O764:O853),"")</f>
        <v/>
      </c>
    </row>
    <row r="765" customFormat="false" ht="25.5" hidden="false" customHeight="true" outlineLevel="0" collapsed="false">
      <c r="A765" s="91" t="s">
        <v>668</v>
      </c>
      <c r="B765" s="92" t="s">
        <v>1096</v>
      </c>
      <c r="C765" s="91" t="s">
        <v>664</v>
      </c>
      <c r="D765" s="91" t="s">
        <v>1097</v>
      </c>
      <c r="E765" s="91" t="s">
        <v>675</v>
      </c>
      <c r="F765" s="91"/>
      <c r="G765" s="93" t="s">
        <v>667</v>
      </c>
      <c r="H765" s="94" t="n">
        <v>0.35</v>
      </c>
      <c r="I765" s="95" t="n">
        <f aca="false">SUMIFS('ANALÍTICA AUXILIARES'!J:J,'ANALÍTICA AUXILIARES'!A:A,"Composição",'ANALÍTICA AUXILIARES'!B:B,$B765)</f>
        <v>181.27</v>
      </c>
      <c r="J765" s="95" t="n">
        <f aca="false">TRUNC(H765*I765,2)</f>
        <v>63.44</v>
      </c>
      <c r="L765" s="63" t="n">
        <f aca="false">IF(AND(A766&lt;&gt;"",A765=""),L764+1,L764)</f>
        <v>60</v>
      </c>
      <c r="M765" s="80" t="n">
        <f aca="false">IF(OR(A765="Insumo",A765="Composição Auxiliar"),J765,"")</f>
        <v>63.44</v>
      </c>
      <c r="N765" s="81" t="str">
        <f aca="false">IF(ISNUMBER(SEARCH("COM ENCARGOS COMPLEMENTARES",D765)),J765,"")</f>
        <v/>
      </c>
      <c r="O765" s="81" t="n">
        <f aca="false">IF(N765&lt;&gt;"","",M765)</f>
        <v>63.44</v>
      </c>
      <c r="P765" s="82" t="str">
        <f aca="false">IF(A765="Composição",A764,"")</f>
        <v/>
      </c>
      <c r="Q765" s="81" t="str">
        <f aca="false">IF(P765&lt;&gt;"",SUMIF(L765:L854,L765,N765:N854),"")</f>
        <v/>
      </c>
      <c r="R765" s="81" t="str">
        <f aca="false">IF(P765&lt;&gt;"",SUMIF(L765:L854,L765,O765:O854),"")</f>
        <v/>
      </c>
    </row>
    <row r="766" customFormat="false" ht="25.5" hidden="false" customHeight="false" outlineLevel="0" collapsed="false">
      <c r="A766" s="96" t="s">
        <v>679</v>
      </c>
      <c r="B766" s="97" t="s">
        <v>1100</v>
      </c>
      <c r="C766" s="96" t="str">
        <f aca="false">VLOOKUP(B766,INSUMOS!$A:$I,2,0)</f>
        <v>SINAPI</v>
      </c>
      <c r="D766" s="96" t="str">
        <f aca="false">VLOOKUP(B766,INSUMOS!$A:$I,3,0)</f>
        <v>ESPACADOR / DISTANCIADOR CIRCULAR COM ENTRADA LATERAL, EM PLASTICO, PARA VERGALHAO *4,2 A 12,5* MM, COBRIMENTO 20 MM</v>
      </c>
      <c r="E766" s="98" t="str">
        <f aca="false">VLOOKUP(B766,INSUMOS!$A:$I,4,0)</f>
        <v>Material</v>
      </c>
      <c r="F766" s="98"/>
      <c r="G766" s="99" t="str">
        <f aca="false">VLOOKUP(B766,INSUMOS!$A:$I,5,0)</f>
        <v>UN</v>
      </c>
      <c r="H766" s="100" t="n">
        <v>6</v>
      </c>
      <c r="I766" s="101" t="n">
        <f aca="false">VLOOKUP(B766,INSUMOS!$A:$I,8,0)</f>
        <v>0.22</v>
      </c>
      <c r="J766" s="101" t="n">
        <f aca="false">TRUNC(H766*I766,2)</f>
        <v>1.32</v>
      </c>
      <c r="L766" s="63" t="n">
        <f aca="false">IF(AND(A767&lt;&gt;"",A766=""),L765+1,L765)</f>
        <v>60</v>
      </c>
      <c r="M766" s="80" t="n">
        <f aca="false">IF(OR(A766="Insumo",A766="Composição Auxiliar"),J766,"")</f>
        <v>1.32</v>
      </c>
      <c r="N766" s="81" t="str">
        <f aca="false">IF(ISNUMBER(SEARCH("COM ENCARGOS COMPLEMENTARES",D766)),J766,"")</f>
        <v/>
      </c>
      <c r="O766" s="81" t="n">
        <f aca="false">IF(N766&lt;&gt;"","",M766)</f>
        <v>1.32</v>
      </c>
      <c r="P766" s="82" t="str">
        <f aca="false">IF(A766="Composição",A765,"")</f>
        <v/>
      </c>
      <c r="Q766" s="81" t="str">
        <f aca="false">IF(P766&lt;&gt;"",SUMIF(L766:L855,L766,N766:N855),"")</f>
        <v/>
      </c>
      <c r="R766" s="81" t="str">
        <f aca="false">IF(P766&lt;&gt;"",SUMIF(L766:L855,L766,O766:O855),"")</f>
        <v/>
      </c>
    </row>
    <row r="767" customFormat="false" ht="25.5" hidden="false" customHeight="false" outlineLevel="0" collapsed="false">
      <c r="A767" s="96" t="s">
        <v>679</v>
      </c>
      <c r="B767" s="97" t="s">
        <v>682</v>
      </c>
      <c r="C767" s="96" t="str">
        <f aca="false">VLOOKUP(B767,INSUMOS!$A:$I,2,0)</f>
        <v>SINAPI</v>
      </c>
      <c r="D767" s="96" t="str">
        <f aca="false">VLOOKUP(B767,INSUMOS!$A:$I,3,0)</f>
        <v>PONTALETE *7,5 X 7,5* CM EM PINUS, MISTA OU EQUIVALENTE DA REGIAO - BRUTA</v>
      </c>
      <c r="E767" s="98" t="str">
        <f aca="false">VLOOKUP(B767,INSUMOS!$A:$I,4,0)</f>
        <v>Material</v>
      </c>
      <c r="F767" s="98"/>
      <c r="G767" s="99" t="str">
        <f aca="false">VLOOKUP(B767,INSUMOS!$A:$I,5,0)</f>
        <v>M</v>
      </c>
      <c r="H767" s="100" t="n">
        <v>0.352</v>
      </c>
      <c r="I767" s="101" t="n">
        <f aca="false">VLOOKUP(B767,INSUMOS!$A:$I,8,0)</f>
        <v>7.74</v>
      </c>
      <c r="J767" s="101" t="n">
        <f aca="false">TRUNC(H767*I767,2)</f>
        <v>2.72</v>
      </c>
      <c r="L767" s="63" t="n">
        <f aca="false">IF(AND(A768&lt;&gt;"",A767=""),L766+1,L766)</f>
        <v>60</v>
      </c>
      <c r="M767" s="80" t="n">
        <f aca="false">IF(OR(A767="Insumo",A767="Composição Auxiliar"),J767,"")</f>
        <v>2.72</v>
      </c>
      <c r="N767" s="81" t="str">
        <f aca="false">IF(ISNUMBER(SEARCH("COM ENCARGOS COMPLEMENTARES",D767)),J767,"")</f>
        <v/>
      </c>
      <c r="O767" s="81" t="n">
        <f aca="false">IF(N767&lt;&gt;"","",M767)</f>
        <v>2.72</v>
      </c>
      <c r="P767" s="82" t="str">
        <f aca="false">IF(A767="Composição",A766,"")</f>
        <v/>
      </c>
      <c r="Q767" s="81" t="str">
        <f aca="false">IF(P767&lt;&gt;"",SUMIF(L767:L856,L767,N767:N856),"")</f>
        <v/>
      </c>
      <c r="R767" s="81" t="str">
        <f aca="false">IF(P767&lt;&gt;"",SUMIF(L767:L856,L767,O767:O856),"")</f>
        <v/>
      </c>
    </row>
    <row r="768" customFormat="false" ht="25.5" hidden="false" customHeight="false" outlineLevel="0" collapsed="false">
      <c r="A768" s="96" t="s">
        <v>679</v>
      </c>
      <c r="B768" s="97" t="s">
        <v>982</v>
      </c>
      <c r="C768" s="96" t="str">
        <f aca="false">VLOOKUP(B768,INSUMOS!$A:$I,2,0)</f>
        <v>SINAPI</v>
      </c>
      <c r="D768" s="96" t="str">
        <f aca="false">VLOOKUP(B768,INSUMOS!$A:$I,3,0)</f>
        <v>DESMOLDANTE PROTETOR PARA FORMAS DE MADEIRA, DE BASE OLEOSA EMULSIONADA EM AGUA</v>
      </c>
      <c r="E768" s="98" t="str">
        <f aca="false">VLOOKUP(B768,INSUMOS!$A:$I,4,0)</f>
        <v>Material</v>
      </c>
      <c r="F768" s="98"/>
      <c r="G768" s="99" t="str">
        <f aca="false">VLOOKUP(B768,INSUMOS!$A:$I,5,0)</f>
        <v>L</v>
      </c>
      <c r="H768" s="100" t="n">
        <v>0.006</v>
      </c>
      <c r="I768" s="101" t="n">
        <f aca="false">VLOOKUP(B768,INSUMOS!$A:$I,8,0)</f>
        <v>7.3</v>
      </c>
      <c r="J768" s="101" t="n">
        <f aca="false">TRUNC(H768*I768,2)</f>
        <v>0.04</v>
      </c>
      <c r="L768" s="63" t="n">
        <f aca="false">IF(AND(A769&lt;&gt;"",A768=""),L767+1,L767)</f>
        <v>60</v>
      </c>
      <c r="M768" s="80" t="n">
        <f aca="false">IF(OR(A768="Insumo",A768="Composição Auxiliar"),J768,"")</f>
        <v>0.04</v>
      </c>
      <c r="N768" s="81" t="str">
        <f aca="false">IF(ISNUMBER(SEARCH("COM ENCARGOS COMPLEMENTARES",D768)),J768,"")</f>
        <v/>
      </c>
      <c r="O768" s="81" t="n">
        <f aca="false">IF(N768&lt;&gt;"","",M768)</f>
        <v>0.04</v>
      </c>
      <c r="P768" s="82" t="str">
        <f aca="false">IF(A768="Composição",A767,"")</f>
        <v/>
      </c>
      <c r="Q768" s="81" t="str">
        <f aca="false">IF(P768&lt;&gt;"",SUMIF(L768:L857,L768,N768:N857),"")</f>
        <v/>
      </c>
      <c r="R768" s="81" t="str">
        <f aca="false">IF(P768&lt;&gt;"",SUMIF(L768:L857,L768,O768:O857),"")</f>
        <v/>
      </c>
    </row>
    <row r="769" customFormat="false" ht="14.25" hidden="false" customHeight="false" outlineLevel="0" collapsed="false">
      <c r="A769" s="102"/>
      <c r="B769" s="102"/>
      <c r="C769" s="102"/>
      <c r="D769" s="102"/>
      <c r="E769" s="102"/>
      <c r="F769" s="103"/>
      <c r="G769" s="102"/>
      <c r="H769" s="103"/>
      <c r="I769" s="102"/>
      <c r="J769" s="103"/>
      <c r="L769" s="63" t="n">
        <f aca="false">IF(AND(A770&lt;&gt;"",A769=""),L768+1,L768)</f>
        <v>60</v>
      </c>
      <c r="M769" s="80" t="str">
        <f aca="false">IF(OR(A769="Insumo",A769="Composição Auxiliar"),J769,"")</f>
        <v/>
      </c>
      <c r="N769" s="81" t="str">
        <f aca="false">IF(ISNUMBER(SEARCH("COM ENCARGOS COMPLEMENTARES",D769)),J769,"")</f>
        <v/>
      </c>
      <c r="O769" s="81" t="str">
        <f aca="false">IF(N769&lt;&gt;"","",M769)</f>
        <v/>
      </c>
      <c r="P769" s="82" t="str">
        <f aca="false">IF(A769="Composição",A768,"")</f>
        <v/>
      </c>
      <c r="Q769" s="81" t="str">
        <f aca="false">IF(P769&lt;&gt;"",SUMIF(L769:L858,L769,N769:N858),"")</f>
        <v/>
      </c>
      <c r="R769" s="81" t="str">
        <f aca="false">IF(P769&lt;&gt;"",SUMIF(L769:L858,L769,O769:O858),"")</f>
        <v/>
      </c>
    </row>
    <row r="770" customFormat="false" ht="14.25" hidden="false" customHeight="true" outlineLevel="0" collapsed="false">
      <c r="A770" s="102"/>
      <c r="B770" s="102"/>
      <c r="C770" s="102"/>
      <c r="D770" s="102"/>
      <c r="E770" s="102"/>
      <c r="F770" s="103"/>
      <c r="G770" s="102"/>
      <c r="H770" s="104" t="s">
        <v>684</v>
      </c>
      <c r="I770" s="104"/>
      <c r="J770" s="103" t="n">
        <f aca="false">TRUNC(SUMIF(L:L,$L770,M:M)*(1+$J$9),2)</f>
        <v>121.83</v>
      </c>
      <c r="L770" s="63" t="n">
        <f aca="false">IF(AND(A771&lt;&gt;"",A770=""),L769+1,L769)</f>
        <v>60</v>
      </c>
      <c r="M770" s="80" t="str">
        <f aca="false">IF(OR(A770="Insumo",A770="Composição Auxiliar"),J770,"")</f>
        <v/>
      </c>
      <c r="N770" s="81" t="str">
        <f aca="false">IF(ISNUMBER(SEARCH("COM ENCARGOS COMPLEMENTARES",D770)),J770,"")</f>
        <v/>
      </c>
      <c r="O770" s="81" t="str">
        <f aca="false">IF(N770&lt;&gt;"","",M770)</f>
        <v/>
      </c>
      <c r="P770" s="82" t="str">
        <f aca="false">IF(A770="Composição",A769,"")</f>
        <v/>
      </c>
      <c r="Q770" s="81" t="str">
        <f aca="false">IF(P770&lt;&gt;"",SUMIF(L770:L859,L770,N770:N859),"")</f>
        <v/>
      </c>
      <c r="R770" s="81" t="str">
        <f aca="false">IF(P770&lt;&gt;"",SUMIF(L770:L859,L770,O770:O859),"")</f>
        <v/>
      </c>
    </row>
    <row r="771" customFormat="false" ht="15" hidden="false" customHeight="false" outlineLevel="0" collapsed="false">
      <c r="A771" s="105"/>
      <c r="B771" s="105"/>
      <c r="C771" s="105"/>
      <c r="D771" s="105"/>
      <c r="E771" s="105"/>
      <c r="F771" s="105"/>
      <c r="G771" s="105" t="s">
        <v>685</v>
      </c>
      <c r="H771" s="106" t="s">
        <v>1104</v>
      </c>
      <c r="I771" s="105" t="s">
        <v>687</v>
      </c>
      <c r="J771" s="107" t="n">
        <f aca="false">TRUNC(J770*H771,2)</f>
        <v>724.88</v>
      </c>
      <c r="L771" s="63" t="n">
        <f aca="false">IF(AND(A772&lt;&gt;"",A771=""),L770+1,L770)</f>
        <v>60</v>
      </c>
      <c r="M771" s="80" t="str">
        <f aca="false">IF(OR(A771="Insumo",A771="Composição Auxiliar"),J771,"")</f>
        <v/>
      </c>
      <c r="N771" s="81" t="str">
        <f aca="false">IF(ISNUMBER(SEARCH("COM ENCARGOS COMPLEMENTARES",D771)),J771,"")</f>
        <v/>
      </c>
      <c r="O771" s="81" t="str">
        <f aca="false">IF(N771&lt;&gt;"","",M771)</f>
        <v/>
      </c>
      <c r="P771" s="82" t="str">
        <f aca="false">IF(A771="Composição",A770,"")</f>
        <v/>
      </c>
      <c r="Q771" s="81" t="str">
        <f aca="false">IF(P771&lt;&gt;"",SUMIF(L771:L860,L771,N771:N860),"")</f>
        <v/>
      </c>
      <c r="R771" s="81" t="str">
        <f aca="false">IF(P771&lt;&gt;"",SUMIF(L771:L860,L771,O771:O860),"")</f>
        <v/>
      </c>
    </row>
    <row r="772" customFormat="false" ht="15" hidden="false" customHeight="false" outlineLevel="0" collapsed="false">
      <c r="A772" s="108"/>
      <c r="B772" s="108"/>
      <c r="C772" s="108"/>
      <c r="D772" s="108"/>
      <c r="E772" s="108"/>
      <c r="F772" s="108"/>
      <c r="G772" s="108"/>
      <c r="H772" s="108"/>
      <c r="I772" s="108"/>
      <c r="J772" s="108"/>
      <c r="L772" s="63" t="n">
        <f aca="false">IF(AND(A773&lt;&gt;"",A772=""),L771+1,L771)</f>
        <v>61</v>
      </c>
      <c r="M772" s="80" t="str">
        <f aca="false">IF(OR(A772="Insumo",A772="Composição Auxiliar"),J772,"")</f>
        <v/>
      </c>
      <c r="N772" s="81" t="str">
        <f aca="false">IF(ISNUMBER(SEARCH("COM ENCARGOS COMPLEMENTARES",D772)),J772,"")</f>
        <v/>
      </c>
      <c r="O772" s="81" t="str">
        <f aca="false">IF(N772&lt;&gt;"","",M772)</f>
        <v/>
      </c>
      <c r="P772" s="82" t="str">
        <f aca="false">IF(A772="Composição",A771,"")</f>
        <v/>
      </c>
      <c r="Q772" s="81" t="str">
        <f aca="false">IF(P772&lt;&gt;"",SUMIF(L772:L861,L772,N772:N861),"")</f>
        <v/>
      </c>
      <c r="R772" s="81" t="str">
        <f aca="false">IF(P772&lt;&gt;"",SUMIF(L772:L861,L772,O772:O861),"")</f>
        <v/>
      </c>
    </row>
    <row r="773" customFormat="false" ht="15" hidden="false" customHeight="true" outlineLevel="0" collapsed="false">
      <c r="A773" s="83" t="s">
        <v>173</v>
      </c>
      <c r="B773" s="84" t="s">
        <v>655</v>
      </c>
      <c r="C773" s="83" t="s">
        <v>656</v>
      </c>
      <c r="D773" s="83" t="s">
        <v>657</v>
      </c>
      <c r="E773" s="83" t="s">
        <v>658</v>
      </c>
      <c r="F773" s="83"/>
      <c r="G773" s="85" t="s">
        <v>659</v>
      </c>
      <c r="H773" s="84" t="s">
        <v>660</v>
      </c>
      <c r="I773" s="84" t="s">
        <v>661</v>
      </c>
      <c r="J773" s="84" t="s">
        <v>662</v>
      </c>
      <c r="L773" s="63" t="n">
        <f aca="false">IF(AND(A774&lt;&gt;"",A773=""),L772+1,L772)</f>
        <v>61</v>
      </c>
      <c r="M773" s="80" t="str">
        <f aca="false">IF(OR(A773="Insumo",A773="Composição Auxiliar"),J773,"")</f>
        <v/>
      </c>
      <c r="N773" s="81" t="str">
        <f aca="false">IF(ISNUMBER(SEARCH("COM ENCARGOS COMPLEMENTARES",D773)),J773,"")</f>
        <v/>
      </c>
      <c r="O773" s="81" t="str">
        <f aca="false">IF(N773&lt;&gt;"","",M773)</f>
        <v/>
      </c>
      <c r="P773" s="82" t="str">
        <f aca="false">IF(A773="Composição",A772,"")</f>
        <v/>
      </c>
      <c r="Q773" s="81" t="str">
        <f aca="false">IF(P773&lt;&gt;"",SUMIF(L773:L862,L773,N773:N862),"")</f>
        <v/>
      </c>
      <c r="R773" s="81" t="str">
        <f aca="false">IF(P773&lt;&gt;"",SUMIF(L773:L862,L773,O773:O862),"")</f>
        <v/>
      </c>
    </row>
    <row r="774" customFormat="false" ht="25.5" hidden="false" customHeight="true" outlineLevel="0" collapsed="false">
      <c r="A774" s="86" t="s">
        <v>663</v>
      </c>
      <c r="B774" s="87" t="s">
        <v>174</v>
      </c>
      <c r="C774" s="86" t="s">
        <v>664</v>
      </c>
      <c r="D774" s="86" t="s">
        <v>1105</v>
      </c>
      <c r="E774" s="86" t="s">
        <v>675</v>
      </c>
      <c r="F774" s="86"/>
      <c r="G774" s="88" t="s">
        <v>729</v>
      </c>
      <c r="H774" s="89" t="n">
        <v>1</v>
      </c>
      <c r="I774" s="90" t="n">
        <f aca="false">SUMIF(L:L,$L774,M:M)</f>
        <v>91.15</v>
      </c>
      <c r="J774" s="90" t="n">
        <f aca="false">TRUNC(H774*I774,2)</f>
        <v>91.15</v>
      </c>
      <c r="L774" s="63" t="n">
        <f aca="false">IF(AND(A775&lt;&gt;"",A774=""),L773+1,L773)</f>
        <v>61</v>
      </c>
      <c r="M774" s="80" t="str">
        <f aca="false">IF(OR(A774="Insumo",A774="Composição Auxiliar"),J774,"")</f>
        <v/>
      </c>
      <c r="N774" s="81" t="str">
        <f aca="false">IF(ISNUMBER(SEARCH("COM ENCARGOS COMPLEMENTARES",D774)),J774,"")</f>
        <v/>
      </c>
      <c r="O774" s="81" t="str">
        <f aca="false">IF(N774&lt;&gt;"","",M774)</f>
        <v/>
      </c>
      <c r="P774" s="82" t="str">
        <f aca="false">IF(A774="Composição",A773,"")</f>
        <v> 5.1.5 </v>
      </c>
      <c r="Q774" s="81" t="n">
        <f aca="false">IF(P774&lt;&gt;"",SUMIF(L774:L863,L774,N774:N863),"")</f>
        <v>12.45</v>
      </c>
      <c r="R774" s="81" t="n">
        <f aca="false">IF(P774&lt;&gt;"",SUMIF(L774:L863,L774,O774:O863),"")</f>
        <v>78.7</v>
      </c>
    </row>
    <row r="775" customFormat="false" ht="25.5" hidden="false" customHeight="true" outlineLevel="0" collapsed="false">
      <c r="A775" s="91" t="s">
        <v>668</v>
      </c>
      <c r="B775" s="92" t="s">
        <v>677</v>
      </c>
      <c r="C775" s="91" t="s">
        <v>664</v>
      </c>
      <c r="D775" s="91" t="s">
        <v>678</v>
      </c>
      <c r="E775" s="91" t="s">
        <v>671</v>
      </c>
      <c r="F775" s="91"/>
      <c r="G775" s="93" t="s">
        <v>672</v>
      </c>
      <c r="H775" s="94" t="n">
        <v>0.188</v>
      </c>
      <c r="I775" s="95" t="n">
        <f aca="false">SUMIFS('ANALÍTICA AUXILIARES'!J:J,'ANALÍTICA AUXILIARES'!A:A,"Composição",'ANALÍTICA AUXILIARES'!B:B,$B775)</f>
        <v>18.93</v>
      </c>
      <c r="J775" s="95" t="n">
        <f aca="false">TRUNC(H775*I775,2)</f>
        <v>3.55</v>
      </c>
      <c r="L775" s="63" t="n">
        <f aca="false">IF(AND(A776&lt;&gt;"",A775=""),L774+1,L774)</f>
        <v>61</v>
      </c>
      <c r="M775" s="80" t="n">
        <f aca="false">IF(OR(A775="Insumo",A775="Composição Auxiliar"),J775,"")</f>
        <v>3.55</v>
      </c>
      <c r="N775" s="81" t="n">
        <f aca="false">IF(ISNUMBER(SEARCH("COM ENCARGOS COMPLEMENTARES",D775)),J775,"")</f>
        <v>3.55</v>
      </c>
      <c r="O775" s="81" t="str">
        <f aca="false">IF(N775&lt;&gt;"","",M775)</f>
        <v/>
      </c>
      <c r="P775" s="82" t="str">
        <f aca="false">IF(A775="Composição",A774,"")</f>
        <v/>
      </c>
      <c r="Q775" s="81" t="str">
        <f aca="false">IF(P775&lt;&gt;"",SUMIF(L775:L864,L775,N775:N864),"")</f>
        <v/>
      </c>
      <c r="R775" s="81" t="str">
        <f aca="false">IF(P775&lt;&gt;"",SUMIF(L775:L864,L775,O775:O864),"")</f>
        <v/>
      </c>
    </row>
    <row r="776" customFormat="false" ht="25.5" hidden="false" customHeight="true" outlineLevel="0" collapsed="false">
      <c r="A776" s="91" t="s">
        <v>668</v>
      </c>
      <c r="B776" s="92" t="s">
        <v>1102</v>
      </c>
      <c r="C776" s="91" t="s">
        <v>664</v>
      </c>
      <c r="D776" s="91" t="s">
        <v>1103</v>
      </c>
      <c r="E776" s="91" t="s">
        <v>675</v>
      </c>
      <c r="F776" s="91"/>
      <c r="G776" s="93" t="s">
        <v>925</v>
      </c>
      <c r="H776" s="94" t="n">
        <v>0.49</v>
      </c>
      <c r="I776" s="95" t="n">
        <f aca="false">SUMIFS('ANALÍTICA AUXILIARES'!J:J,'ANALÍTICA AUXILIARES'!A:A,"Composição",'ANALÍTICA AUXILIARES'!B:B,$B776)</f>
        <v>11.49</v>
      </c>
      <c r="J776" s="95" t="n">
        <f aca="false">TRUNC(H776*I776,2)</f>
        <v>5.63</v>
      </c>
      <c r="L776" s="63" t="n">
        <f aca="false">IF(AND(A777&lt;&gt;"",A776=""),L775+1,L775)</f>
        <v>61</v>
      </c>
      <c r="M776" s="80" t="n">
        <f aca="false">IF(OR(A776="Insumo",A776="Composição Auxiliar"),J776,"")</f>
        <v>5.63</v>
      </c>
      <c r="N776" s="81" t="str">
        <f aca="false">IF(ISNUMBER(SEARCH("COM ENCARGOS COMPLEMENTARES",D776)),J776,"")</f>
        <v/>
      </c>
      <c r="O776" s="81" t="n">
        <f aca="false">IF(N776&lt;&gt;"","",M776)</f>
        <v>5.63</v>
      </c>
      <c r="P776" s="82" t="str">
        <f aca="false">IF(A776="Composição",A775,"")</f>
        <v/>
      </c>
      <c r="Q776" s="81" t="str">
        <f aca="false">IF(P776&lt;&gt;"",SUMIF(L776:L865,L776,N776:N865),"")</f>
        <v/>
      </c>
      <c r="R776" s="81" t="str">
        <f aca="false">IF(P776&lt;&gt;"",SUMIF(L776:L865,L776,O776:O865),"")</f>
        <v/>
      </c>
    </row>
    <row r="777" customFormat="false" ht="25.5" hidden="false" customHeight="true" outlineLevel="0" collapsed="false">
      <c r="A777" s="91" t="s">
        <v>668</v>
      </c>
      <c r="B777" s="92" t="s">
        <v>1096</v>
      </c>
      <c r="C777" s="91" t="s">
        <v>664</v>
      </c>
      <c r="D777" s="91" t="s">
        <v>1097</v>
      </c>
      <c r="E777" s="91" t="s">
        <v>675</v>
      </c>
      <c r="F777" s="91"/>
      <c r="G777" s="93" t="s">
        <v>667</v>
      </c>
      <c r="H777" s="94" t="n">
        <v>0.35</v>
      </c>
      <c r="I777" s="95" t="n">
        <f aca="false">SUMIFS('ANALÍTICA AUXILIARES'!J:J,'ANALÍTICA AUXILIARES'!A:A,"Composição",'ANALÍTICA AUXILIARES'!B:B,$B777)</f>
        <v>181.27</v>
      </c>
      <c r="J777" s="95" t="n">
        <f aca="false">TRUNC(H777*I777,2)</f>
        <v>63.44</v>
      </c>
      <c r="L777" s="63" t="n">
        <f aca="false">IF(AND(A778&lt;&gt;"",A777=""),L776+1,L776)</f>
        <v>61</v>
      </c>
      <c r="M777" s="80" t="n">
        <f aca="false">IF(OR(A777="Insumo",A777="Composição Auxiliar"),J777,"")</f>
        <v>63.44</v>
      </c>
      <c r="N777" s="81" t="str">
        <f aca="false">IF(ISNUMBER(SEARCH("COM ENCARGOS COMPLEMENTARES",D777)),J777,"")</f>
        <v/>
      </c>
      <c r="O777" s="81" t="n">
        <f aca="false">IF(N777&lt;&gt;"","",M777)</f>
        <v>63.44</v>
      </c>
      <c r="P777" s="82" t="str">
        <f aca="false">IF(A777="Composição",A776,"")</f>
        <v/>
      </c>
      <c r="Q777" s="81" t="str">
        <f aca="false">IF(P777&lt;&gt;"",SUMIF(L777:L866,L777,N777:N866),"")</f>
        <v/>
      </c>
      <c r="R777" s="81" t="str">
        <f aca="false">IF(P777&lt;&gt;"",SUMIF(L777:L866,L777,O777:O866),"")</f>
        <v/>
      </c>
    </row>
    <row r="778" customFormat="false" ht="25.5" hidden="false" customHeight="true" outlineLevel="0" collapsed="false">
      <c r="A778" s="91" t="s">
        <v>668</v>
      </c>
      <c r="B778" s="92" t="s">
        <v>819</v>
      </c>
      <c r="C778" s="91" t="s">
        <v>664</v>
      </c>
      <c r="D778" s="91" t="s">
        <v>820</v>
      </c>
      <c r="E778" s="91" t="s">
        <v>671</v>
      </c>
      <c r="F778" s="91"/>
      <c r="G778" s="93" t="s">
        <v>672</v>
      </c>
      <c r="H778" s="94" t="n">
        <v>0.376</v>
      </c>
      <c r="I778" s="95" t="n">
        <f aca="false">SUMIFS('ANALÍTICA AUXILIARES'!J:J,'ANALÍTICA AUXILIARES'!A:A,"Composição",'ANALÍTICA AUXILIARES'!B:B,$B778)</f>
        <v>23.68</v>
      </c>
      <c r="J778" s="95" t="n">
        <f aca="false">TRUNC(H778*I778,2)</f>
        <v>8.9</v>
      </c>
      <c r="L778" s="63" t="n">
        <f aca="false">IF(AND(A779&lt;&gt;"",A778=""),L777+1,L777)</f>
        <v>61</v>
      </c>
      <c r="M778" s="80" t="n">
        <f aca="false">IF(OR(A778="Insumo",A778="Composição Auxiliar"),J778,"")</f>
        <v>8.9</v>
      </c>
      <c r="N778" s="81" t="n">
        <f aca="false">IF(ISNUMBER(SEARCH("COM ENCARGOS COMPLEMENTARES",D778)),J778,"")</f>
        <v>8.9</v>
      </c>
      <c r="O778" s="81" t="str">
        <f aca="false">IF(N778&lt;&gt;"","",M778)</f>
        <v/>
      </c>
      <c r="P778" s="82" t="str">
        <f aca="false">IF(A778="Composição",A777,"")</f>
        <v/>
      </c>
      <c r="Q778" s="81" t="str">
        <f aca="false">IF(P778&lt;&gt;"",SUMIF(L778:L867,L778,N778:N867),"")</f>
        <v/>
      </c>
      <c r="R778" s="81" t="str">
        <f aca="false">IF(P778&lt;&gt;"",SUMIF(L778:L867,L778,O778:O867),"")</f>
        <v/>
      </c>
    </row>
    <row r="779" customFormat="false" ht="38.25" hidden="false" customHeight="true" outlineLevel="0" collapsed="false">
      <c r="A779" s="91" t="s">
        <v>668</v>
      </c>
      <c r="B779" s="92" t="s">
        <v>1098</v>
      </c>
      <c r="C779" s="91" t="s">
        <v>664</v>
      </c>
      <c r="D779" s="91" t="s">
        <v>1099</v>
      </c>
      <c r="E779" s="91" t="s">
        <v>675</v>
      </c>
      <c r="F779" s="91"/>
      <c r="G779" s="93" t="s">
        <v>676</v>
      </c>
      <c r="H779" s="94" t="n">
        <v>0.018</v>
      </c>
      <c r="I779" s="95" t="n">
        <f aca="false">SUMIFS('ANALÍTICA AUXILIARES'!J:J,'ANALÍTICA AUXILIARES'!A:A,"Composição",'ANALÍTICA AUXILIARES'!B:B,$B779)</f>
        <v>459.89</v>
      </c>
      <c r="J779" s="95" t="n">
        <f aca="false">TRUNC(H779*I779,2)</f>
        <v>8.27</v>
      </c>
      <c r="L779" s="63" t="n">
        <f aca="false">IF(AND(A780&lt;&gt;"",A779=""),L778+1,L778)</f>
        <v>61</v>
      </c>
      <c r="M779" s="80" t="n">
        <f aca="false">IF(OR(A779="Insumo",A779="Composição Auxiliar"),J779,"")</f>
        <v>8.27</v>
      </c>
      <c r="N779" s="81" t="str">
        <f aca="false">IF(ISNUMBER(SEARCH("COM ENCARGOS COMPLEMENTARES",D779)),J779,"")</f>
        <v/>
      </c>
      <c r="O779" s="81" t="n">
        <f aca="false">IF(N779&lt;&gt;"","",M779)</f>
        <v>8.27</v>
      </c>
      <c r="P779" s="82" t="str">
        <f aca="false">IF(A779="Composição",A778,"")</f>
        <v/>
      </c>
      <c r="Q779" s="81" t="str">
        <f aca="false">IF(P779&lt;&gt;"",SUMIF(L779:L868,L779,N779:N868),"")</f>
        <v/>
      </c>
      <c r="R779" s="81" t="str">
        <f aca="false">IF(P779&lt;&gt;"",SUMIF(L779:L868,L779,O779:O868),"")</f>
        <v/>
      </c>
    </row>
    <row r="780" customFormat="false" ht="25.5" hidden="false" customHeight="false" outlineLevel="0" collapsed="false">
      <c r="A780" s="96" t="s">
        <v>679</v>
      </c>
      <c r="B780" s="97" t="s">
        <v>1100</v>
      </c>
      <c r="C780" s="96" t="str">
        <f aca="false">VLOOKUP(B780,INSUMOS!$A:$I,2,0)</f>
        <v>SINAPI</v>
      </c>
      <c r="D780" s="96" t="str">
        <f aca="false">VLOOKUP(B780,INSUMOS!$A:$I,3,0)</f>
        <v>ESPACADOR / DISTANCIADOR CIRCULAR COM ENTRADA LATERAL, EM PLASTICO, PARA VERGALHAO *4,2 A 12,5* MM, COBRIMENTO 20 MM</v>
      </c>
      <c r="E780" s="98" t="str">
        <f aca="false">VLOOKUP(B780,INSUMOS!$A:$I,4,0)</f>
        <v>Material</v>
      </c>
      <c r="F780" s="98"/>
      <c r="G780" s="99" t="str">
        <f aca="false">VLOOKUP(B780,INSUMOS!$A:$I,5,0)</f>
        <v>UN</v>
      </c>
      <c r="H780" s="100" t="n">
        <v>6</v>
      </c>
      <c r="I780" s="101" t="n">
        <f aca="false">VLOOKUP(B780,INSUMOS!$A:$I,8,0)</f>
        <v>0.22</v>
      </c>
      <c r="J780" s="101" t="n">
        <f aca="false">TRUNC(H780*I780,2)</f>
        <v>1.32</v>
      </c>
      <c r="L780" s="63" t="n">
        <f aca="false">IF(AND(A781&lt;&gt;"",A780=""),L779+1,L779)</f>
        <v>61</v>
      </c>
      <c r="M780" s="80" t="n">
        <f aca="false">IF(OR(A780="Insumo",A780="Composição Auxiliar"),J780,"")</f>
        <v>1.32</v>
      </c>
      <c r="N780" s="81" t="str">
        <f aca="false">IF(ISNUMBER(SEARCH("COM ENCARGOS COMPLEMENTARES",D780)),J780,"")</f>
        <v/>
      </c>
      <c r="O780" s="81" t="n">
        <f aca="false">IF(N780&lt;&gt;"","",M780)</f>
        <v>1.32</v>
      </c>
      <c r="P780" s="82" t="str">
        <f aca="false">IF(A780="Composição",A779,"")</f>
        <v/>
      </c>
      <c r="Q780" s="81" t="str">
        <f aca="false">IF(P780&lt;&gt;"",SUMIF(L780:L869,L780,N780:N869),"")</f>
        <v/>
      </c>
      <c r="R780" s="81" t="str">
        <f aca="false">IF(P780&lt;&gt;"",SUMIF(L780:L869,L780,O780:O869),"")</f>
        <v/>
      </c>
    </row>
    <row r="781" customFormat="false" ht="25.5" hidden="false" customHeight="false" outlineLevel="0" collapsed="false">
      <c r="A781" s="96" t="s">
        <v>679</v>
      </c>
      <c r="B781" s="97" t="s">
        <v>982</v>
      </c>
      <c r="C781" s="96" t="str">
        <f aca="false">VLOOKUP(B781,INSUMOS!$A:$I,2,0)</f>
        <v>SINAPI</v>
      </c>
      <c r="D781" s="96" t="str">
        <f aca="false">VLOOKUP(B781,INSUMOS!$A:$I,3,0)</f>
        <v>DESMOLDANTE PROTETOR PARA FORMAS DE MADEIRA, DE BASE OLEOSA EMULSIONADA EM AGUA</v>
      </c>
      <c r="E781" s="98" t="str">
        <f aca="false">VLOOKUP(B781,INSUMOS!$A:$I,4,0)</f>
        <v>Material</v>
      </c>
      <c r="F781" s="98"/>
      <c r="G781" s="99" t="str">
        <f aca="false">VLOOKUP(B781,INSUMOS!$A:$I,5,0)</f>
        <v>L</v>
      </c>
      <c r="H781" s="100" t="n">
        <v>0.006</v>
      </c>
      <c r="I781" s="101" t="n">
        <f aca="false">VLOOKUP(B781,INSUMOS!$A:$I,8,0)</f>
        <v>7.3</v>
      </c>
      <c r="J781" s="101" t="n">
        <f aca="false">TRUNC(H781*I781,2)</f>
        <v>0.04</v>
      </c>
      <c r="L781" s="63" t="n">
        <f aca="false">IF(AND(A782&lt;&gt;"",A781=""),L780+1,L780)</f>
        <v>61</v>
      </c>
      <c r="M781" s="80" t="n">
        <f aca="false">IF(OR(A781="Insumo",A781="Composição Auxiliar"),J781,"")</f>
        <v>0.04</v>
      </c>
      <c r="N781" s="81" t="str">
        <f aca="false">IF(ISNUMBER(SEARCH("COM ENCARGOS COMPLEMENTARES",D781)),J781,"")</f>
        <v/>
      </c>
      <c r="O781" s="81" t="n">
        <f aca="false">IF(N781&lt;&gt;"","",M781)</f>
        <v>0.04</v>
      </c>
      <c r="P781" s="82" t="str">
        <f aca="false">IF(A781="Composição",A780,"")</f>
        <v/>
      </c>
      <c r="Q781" s="81" t="str">
        <f aca="false">IF(P781&lt;&gt;"",SUMIF(L781:L870,L781,N781:N870),"")</f>
        <v/>
      </c>
      <c r="R781" s="81" t="str">
        <f aca="false">IF(P781&lt;&gt;"",SUMIF(L781:L870,L781,O781:O870),"")</f>
        <v/>
      </c>
    </row>
    <row r="782" customFormat="false" ht="14.25" hidden="false" customHeight="false" outlineLevel="0" collapsed="false">
      <c r="A782" s="102"/>
      <c r="B782" s="102"/>
      <c r="C782" s="102"/>
      <c r="D782" s="102"/>
      <c r="E782" s="102"/>
      <c r="F782" s="103"/>
      <c r="G782" s="102"/>
      <c r="H782" s="103"/>
      <c r="I782" s="102"/>
      <c r="J782" s="103"/>
      <c r="L782" s="63" t="n">
        <f aca="false">IF(AND(A783&lt;&gt;"",A782=""),L781+1,L781)</f>
        <v>61</v>
      </c>
      <c r="M782" s="80" t="str">
        <f aca="false">IF(OR(A782="Insumo",A782="Composição Auxiliar"),J782,"")</f>
        <v/>
      </c>
      <c r="N782" s="81" t="str">
        <f aca="false">IF(ISNUMBER(SEARCH("COM ENCARGOS COMPLEMENTARES",D782)),J782,"")</f>
        <v/>
      </c>
      <c r="O782" s="81" t="str">
        <f aca="false">IF(N782&lt;&gt;"","",M782)</f>
        <v/>
      </c>
      <c r="P782" s="82" t="str">
        <f aca="false">IF(A782="Composição",A781,"")</f>
        <v/>
      </c>
      <c r="Q782" s="81" t="str">
        <f aca="false">IF(P782&lt;&gt;"",SUMIF(L782:L871,L782,N782:N871),"")</f>
        <v/>
      </c>
      <c r="R782" s="81" t="str">
        <f aca="false">IF(P782&lt;&gt;"",SUMIF(L782:L871,L782,O782:O871),"")</f>
        <v/>
      </c>
    </row>
    <row r="783" customFormat="false" ht="14.25" hidden="false" customHeight="true" outlineLevel="0" collapsed="false">
      <c r="A783" s="102"/>
      <c r="B783" s="102"/>
      <c r="C783" s="102"/>
      <c r="D783" s="102"/>
      <c r="E783" s="102"/>
      <c r="F783" s="103"/>
      <c r="G783" s="102"/>
      <c r="H783" s="104" t="s">
        <v>684</v>
      </c>
      <c r="I783" s="104"/>
      <c r="J783" s="103" t="n">
        <f aca="false">TRUNC(SUMIF(L:L,$L783,M:M)*(1+$J$9),2)</f>
        <v>118.3</v>
      </c>
      <c r="L783" s="63" t="n">
        <f aca="false">IF(AND(A784&lt;&gt;"",A783=""),L782+1,L782)</f>
        <v>61</v>
      </c>
      <c r="M783" s="80" t="str">
        <f aca="false">IF(OR(A783="Insumo",A783="Composição Auxiliar"),J783,"")</f>
        <v/>
      </c>
      <c r="N783" s="81" t="str">
        <f aca="false">IF(ISNUMBER(SEARCH("COM ENCARGOS COMPLEMENTARES",D783)),J783,"")</f>
        <v/>
      </c>
      <c r="O783" s="81" t="str">
        <f aca="false">IF(N783&lt;&gt;"","",M783)</f>
        <v/>
      </c>
      <c r="P783" s="82" t="str">
        <f aca="false">IF(A783="Composição",A782,"")</f>
        <v/>
      </c>
      <c r="Q783" s="81" t="str">
        <f aca="false">IF(P783&lt;&gt;"",SUMIF(L783:L872,L783,N783:N872),"")</f>
        <v/>
      </c>
      <c r="R783" s="81" t="str">
        <f aca="false">IF(P783&lt;&gt;"",SUMIF(L783:L872,L783,O783:O872),"")</f>
        <v/>
      </c>
    </row>
    <row r="784" customFormat="false" ht="15" hidden="false" customHeight="false" outlineLevel="0" collapsed="false">
      <c r="A784" s="105"/>
      <c r="B784" s="105"/>
      <c r="C784" s="105"/>
      <c r="D784" s="105"/>
      <c r="E784" s="105"/>
      <c r="F784" s="105"/>
      <c r="G784" s="105" t="s">
        <v>685</v>
      </c>
      <c r="H784" s="106" t="s">
        <v>1104</v>
      </c>
      <c r="I784" s="105" t="s">
        <v>687</v>
      </c>
      <c r="J784" s="107" t="n">
        <f aca="false">TRUNC(J783*H784,2)</f>
        <v>703.88</v>
      </c>
      <c r="L784" s="63" t="n">
        <f aca="false">IF(AND(A785&lt;&gt;"",A784=""),L783+1,L783)</f>
        <v>61</v>
      </c>
      <c r="M784" s="80" t="str">
        <f aca="false">IF(OR(A784="Insumo",A784="Composição Auxiliar"),J784,"")</f>
        <v/>
      </c>
      <c r="N784" s="81" t="str">
        <f aca="false">IF(ISNUMBER(SEARCH("COM ENCARGOS COMPLEMENTARES",D784)),J784,"")</f>
        <v/>
      </c>
      <c r="O784" s="81" t="str">
        <f aca="false">IF(N784&lt;&gt;"","",M784)</f>
        <v/>
      </c>
      <c r="P784" s="82" t="str">
        <f aca="false">IF(A784="Composição",A783,"")</f>
        <v/>
      </c>
      <c r="Q784" s="81" t="str">
        <f aca="false">IF(P784&lt;&gt;"",SUMIF(L784:L873,L784,N784:N873),"")</f>
        <v/>
      </c>
      <c r="R784" s="81" t="str">
        <f aca="false">IF(P784&lt;&gt;"",SUMIF(L784:L873,L784,O784:O873),"")</f>
        <v/>
      </c>
    </row>
    <row r="785" customFormat="false" ht="15" hidden="false" customHeight="false" outlineLevel="0" collapsed="false">
      <c r="A785" s="108"/>
      <c r="B785" s="108"/>
      <c r="C785" s="108"/>
      <c r="D785" s="108"/>
      <c r="E785" s="108"/>
      <c r="F785" s="108"/>
      <c r="G785" s="108"/>
      <c r="H785" s="108"/>
      <c r="I785" s="108"/>
      <c r="J785" s="108"/>
      <c r="L785" s="63" t="n">
        <f aca="false">IF(AND(A786&lt;&gt;"",A785=""),L784+1,L784)</f>
        <v>62</v>
      </c>
      <c r="M785" s="80" t="str">
        <f aca="false">IF(OR(A785="Insumo",A785="Composição Auxiliar"),J785,"")</f>
        <v/>
      </c>
      <c r="N785" s="81" t="str">
        <f aca="false">IF(ISNUMBER(SEARCH("COM ENCARGOS COMPLEMENTARES",D785)),J785,"")</f>
        <v/>
      </c>
      <c r="O785" s="81" t="str">
        <f aca="false">IF(N785&lt;&gt;"","",M785)</f>
        <v/>
      </c>
      <c r="P785" s="82" t="str">
        <f aca="false">IF(A785="Composição",A784,"")</f>
        <v/>
      </c>
      <c r="Q785" s="81" t="str">
        <f aca="false">IF(P785&lt;&gt;"",SUMIF(L785:L874,L785,N785:N874),"")</f>
        <v/>
      </c>
      <c r="R785" s="81" t="str">
        <f aca="false">IF(P785&lt;&gt;"",SUMIF(L785:L874,L785,O785:O874),"")</f>
        <v/>
      </c>
    </row>
    <row r="786" customFormat="false" ht="15" hidden="false" customHeight="true" outlineLevel="0" collapsed="false">
      <c r="A786" s="83" t="s">
        <v>175</v>
      </c>
      <c r="B786" s="84" t="s">
        <v>655</v>
      </c>
      <c r="C786" s="83" t="s">
        <v>656</v>
      </c>
      <c r="D786" s="83" t="s">
        <v>657</v>
      </c>
      <c r="E786" s="83" t="s">
        <v>658</v>
      </c>
      <c r="F786" s="83"/>
      <c r="G786" s="85" t="s">
        <v>659</v>
      </c>
      <c r="H786" s="84" t="s">
        <v>660</v>
      </c>
      <c r="I786" s="84" t="s">
        <v>661</v>
      </c>
      <c r="J786" s="84" t="s">
        <v>662</v>
      </c>
      <c r="L786" s="63" t="n">
        <f aca="false">IF(AND(A787&lt;&gt;"",A786=""),L785+1,L785)</f>
        <v>62</v>
      </c>
      <c r="M786" s="80" t="str">
        <f aca="false">IF(OR(A786="Insumo",A786="Composição Auxiliar"),J786,"")</f>
        <v/>
      </c>
      <c r="N786" s="81" t="str">
        <f aca="false">IF(ISNUMBER(SEARCH("COM ENCARGOS COMPLEMENTARES",D786)),J786,"")</f>
        <v/>
      </c>
      <c r="O786" s="81" t="str">
        <f aca="false">IF(N786&lt;&gt;"","",M786)</f>
        <v/>
      </c>
      <c r="P786" s="82" t="str">
        <f aca="false">IF(A786="Composição",A785,"")</f>
        <v/>
      </c>
      <c r="Q786" s="81" t="str">
        <f aca="false">IF(P786&lt;&gt;"",SUMIF(L786:L875,L786,N786:N875),"")</f>
        <v/>
      </c>
      <c r="R786" s="81" t="str">
        <f aca="false">IF(P786&lt;&gt;"",SUMIF(L786:L875,L786,O786:O875),"")</f>
        <v/>
      </c>
    </row>
    <row r="787" customFormat="false" ht="25.5" hidden="false" customHeight="true" outlineLevel="0" collapsed="false">
      <c r="A787" s="86" t="s">
        <v>663</v>
      </c>
      <c r="B787" s="87" t="s">
        <v>176</v>
      </c>
      <c r="C787" s="86" t="s">
        <v>664</v>
      </c>
      <c r="D787" s="86" t="s">
        <v>1106</v>
      </c>
      <c r="E787" s="86" t="s">
        <v>675</v>
      </c>
      <c r="F787" s="86"/>
      <c r="G787" s="88" t="s">
        <v>729</v>
      </c>
      <c r="H787" s="89" t="n">
        <v>1</v>
      </c>
      <c r="I787" s="90" t="n">
        <f aca="false">SUMIF(L:L,$L787,M:M)</f>
        <v>102.45</v>
      </c>
      <c r="J787" s="90" t="n">
        <f aca="false">TRUNC(H787*I787,2)</f>
        <v>102.45</v>
      </c>
      <c r="L787" s="63" t="n">
        <f aca="false">IF(AND(A788&lt;&gt;"",A787=""),L786+1,L786)</f>
        <v>62</v>
      </c>
      <c r="M787" s="80" t="str">
        <f aca="false">IF(OR(A787="Insumo",A787="Composição Auxiliar"),J787,"")</f>
        <v/>
      </c>
      <c r="N787" s="81" t="str">
        <f aca="false">IF(ISNUMBER(SEARCH("COM ENCARGOS COMPLEMENTARES",D787)),J787,"")</f>
        <v/>
      </c>
      <c r="O787" s="81" t="str">
        <f aca="false">IF(N787&lt;&gt;"","",M787)</f>
        <v/>
      </c>
      <c r="P787" s="82" t="str">
        <f aca="false">IF(A787="Composição",A786,"")</f>
        <v> 5.1.6 </v>
      </c>
      <c r="Q787" s="81" t="n">
        <f aca="false">IF(P787&lt;&gt;"",SUMIF(L787:L876,L787,N787:N876),"")</f>
        <v>11.92</v>
      </c>
      <c r="R787" s="81" t="n">
        <f aca="false">IF(P787&lt;&gt;"",SUMIF(L787:L876,L787,O787:O876),"")</f>
        <v>90.53</v>
      </c>
    </row>
    <row r="788" customFormat="false" ht="25.5" hidden="false" customHeight="true" outlineLevel="0" collapsed="false">
      <c r="A788" s="91" t="s">
        <v>668</v>
      </c>
      <c r="B788" s="92" t="s">
        <v>1102</v>
      </c>
      <c r="C788" s="91" t="s">
        <v>664</v>
      </c>
      <c r="D788" s="91" t="s">
        <v>1103</v>
      </c>
      <c r="E788" s="91" t="s">
        <v>675</v>
      </c>
      <c r="F788" s="91"/>
      <c r="G788" s="93" t="s">
        <v>925</v>
      </c>
      <c r="H788" s="94" t="n">
        <v>0.49</v>
      </c>
      <c r="I788" s="95" t="n">
        <f aca="false">SUMIFS('ANALÍTICA AUXILIARES'!J:J,'ANALÍTICA AUXILIARES'!A:A,"Composição",'ANALÍTICA AUXILIARES'!B:B,$B788)</f>
        <v>11.49</v>
      </c>
      <c r="J788" s="95" t="n">
        <f aca="false">TRUNC(H788*I788,2)</f>
        <v>5.63</v>
      </c>
      <c r="L788" s="63" t="n">
        <f aca="false">IF(AND(A789&lt;&gt;"",A788=""),L787+1,L787)</f>
        <v>62</v>
      </c>
      <c r="M788" s="80" t="n">
        <f aca="false">IF(OR(A788="Insumo",A788="Composição Auxiliar"),J788,"")</f>
        <v>5.63</v>
      </c>
      <c r="N788" s="81" t="str">
        <f aca="false">IF(ISNUMBER(SEARCH("COM ENCARGOS COMPLEMENTARES",D788)),J788,"")</f>
        <v/>
      </c>
      <c r="O788" s="81" t="n">
        <f aca="false">IF(N788&lt;&gt;"","",M788)</f>
        <v>5.63</v>
      </c>
      <c r="P788" s="82" t="str">
        <f aca="false">IF(A788="Composição",A787,"")</f>
        <v/>
      </c>
      <c r="Q788" s="81" t="str">
        <f aca="false">IF(P788&lt;&gt;"",SUMIF(L788:L877,L788,N788:N877),"")</f>
        <v/>
      </c>
      <c r="R788" s="81" t="str">
        <f aca="false">IF(P788&lt;&gt;"",SUMIF(L788:L877,L788,O788:O877),"")</f>
        <v/>
      </c>
    </row>
    <row r="789" customFormat="false" ht="25.5" hidden="false" customHeight="true" outlineLevel="0" collapsed="false">
      <c r="A789" s="91" t="s">
        <v>668</v>
      </c>
      <c r="B789" s="92" t="s">
        <v>819</v>
      </c>
      <c r="C789" s="91" t="s">
        <v>664</v>
      </c>
      <c r="D789" s="91" t="s">
        <v>820</v>
      </c>
      <c r="E789" s="91" t="s">
        <v>671</v>
      </c>
      <c r="F789" s="91"/>
      <c r="G789" s="93" t="s">
        <v>672</v>
      </c>
      <c r="H789" s="94" t="n">
        <v>0.36</v>
      </c>
      <c r="I789" s="95" t="n">
        <f aca="false">SUMIFS('ANALÍTICA AUXILIARES'!J:J,'ANALÍTICA AUXILIARES'!A:A,"Composição",'ANALÍTICA AUXILIARES'!B:B,$B789)</f>
        <v>23.68</v>
      </c>
      <c r="J789" s="95" t="n">
        <f aca="false">TRUNC(H789*I789,2)</f>
        <v>8.52</v>
      </c>
      <c r="L789" s="63" t="n">
        <f aca="false">IF(AND(A790&lt;&gt;"",A789=""),L788+1,L788)</f>
        <v>62</v>
      </c>
      <c r="M789" s="80" t="n">
        <f aca="false">IF(OR(A789="Insumo",A789="Composição Auxiliar"),J789,"")</f>
        <v>8.52</v>
      </c>
      <c r="N789" s="81" t="n">
        <f aca="false">IF(ISNUMBER(SEARCH("COM ENCARGOS COMPLEMENTARES",D789)),J789,"")</f>
        <v>8.52</v>
      </c>
      <c r="O789" s="81" t="str">
        <f aca="false">IF(N789&lt;&gt;"","",M789)</f>
        <v/>
      </c>
      <c r="P789" s="82" t="str">
        <f aca="false">IF(A789="Composição",A788,"")</f>
        <v/>
      </c>
      <c r="Q789" s="81" t="str">
        <f aca="false">IF(P789&lt;&gt;"",SUMIF(L789:L878,L789,N789:N878),"")</f>
        <v/>
      </c>
      <c r="R789" s="81" t="str">
        <f aca="false">IF(P789&lt;&gt;"",SUMIF(L789:L878,L789,O789:O878),"")</f>
        <v/>
      </c>
    </row>
    <row r="790" customFormat="false" ht="25.5" hidden="false" customHeight="true" outlineLevel="0" collapsed="false">
      <c r="A790" s="91" t="s">
        <v>668</v>
      </c>
      <c r="B790" s="92" t="s">
        <v>677</v>
      </c>
      <c r="C790" s="91" t="s">
        <v>664</v>
      </c>
      <c r="D790" s="91" t="s">
        <v>678</v>
      </c>
      <c r="E790" s="91" t="s">
        <v>671</v>
      </c>
      <c r="F790" s="91"/>
      <c r="G790" s="93" t="s">
        <v>672</v>
      </c>
      <c r="H790" s="94" t="n">
        <v>0.18</v>
      </c>
      <c r="I790" s="95" t="n">
        <f aca="false">SUMIFS('ANALÍTICA AUXILIARES'!J:J,'ANALÍTICA AUXILIARES'!A:A,"Composição",'ANALÍTICA AUXILIARES'!B:B,$B790)</f>
        <v>18.93</v>
      </c>
      <c r="J790" s="95" t="n">
        <f aca="false">TRUNC(H790*I790,2)</f>
        <v>3.4</v>
      </c>
      <c r="L790" s="63" t="n">
        <f aca="false">IF(AND(A791&lt;&gt;"",A790=""),L789+1,L789)</f>
        <v>62</v>
      </c>
      <c r="M790" s="80" t="n">
        <f aca="false">IF(OR(A790="Insumo",A790="Composição Auxiliar"),J790,"")</f>
        <v>3.4</v>
      </c>
      <c r="N790" s="81" t="n">
        <f aca="false">IF(ISNUMBER(SEARCH("COM ENCARGOS COMPLEMENTARES",D790)),J790,"")</f>
        <v>3.4</v>
      </c>
      <c r="O790" s="81" t="str">
        <f aca="false">IF(N790&lt;&gt;"","",M790)</f>
        <v/>
      </c>
      <c r="P790" s="82" t="str">
        <f aca="false">IF(A790="Composição",A789,"")</f>
        <v/>
      </c>
      <c r="Q790" s="81" t="str">
        <f aca="false">IF(P790&lt;&gt;"",SUMIF(L790:L879,L790,N790:N879),"")</f>
        <v/>
      </c>
      <c r="R790" s="81" t="str">
        <f aca="false">IF(P790&lt;&gt;"",SUMIF(L790:L879,L790,O790:O879),"")</f>
        <v/>
      </c>
    </row>
    <row r="791" customFormat="false" ht="38.25" hidden="false" customHeight="true" outlineLevel="0" collapsed="false">
      <c r="A791" s="91" t="s">
        <v>668</v>
      </c>
      <c r="B791" s="92" t="s">
        <v>1098</v>
      </c>
      <c r="C791" s="91" t="s">
        <v>664</v>
      </c>
      <c r="D791" s="91" t="s">
        <v>1099</v>
      </c>
      <c r="E791" s="91" t="s">
        <v>675</v>
      </c>
      <c r="F791" s="91"/>
      <c r="G791" s="93" t="s">
        <v>676</v>
      </c>
      <c r="H791" s="94" t="n">
        <v>0.024</v>
      </c>
      <c r="I791" s="95" t="n">
        <f aca="false">SUMIFS('ANALÍTICA AUXILIARES'!J:J,'ANALÍTICA AUXILIARES'!A:A,"Composição",'ANALÍTICA AUXILIARES'!B:B,$B791)</f>
        <v>459.89</v>
      </c>
      <c r="J791" s="95" t="n">
        <f aca="false">TRUNC(H791*I791,2)</f>
        <v>11.03</v>
      </c>
      <c r="L791" s="63" t="n">
        <f aca="false">IF(AND(A792&lt;&gt;"",A791=""),L790+1,L790)</f>
        <v>62</v>
      </c>
      <c r="M791" s="80" t="n">
        <f aca="false">IF(OR(A791="Insumo",A791="Composição Auxiliar"),J791,"")</f>
        <v>11.03</v>
      </c>
      <c r="N791" s="81" t="str">
        <f aca="false">IF(ISNUMBER(SEARCH("COM ENCARGOS COMPLEMENTARES",D791)),J791,"")</f>
        <v/>
      </c>
      <c r="O791" s="81" t="n">
        <f aca="false">IF(N791&lt;&gt;"","",M791)</f>
        <v>11.03</v>
      </c>
      <c r="P791" s="82" t="str">
        <f aca="false">IF(A791="Composição",A790,"")</f>
        <v/>
      </c>
      <c r="Q791" s="81" t="str">
        <f aca="false">IF(P791&lt;&gt;"",SUMIF(L791:L880,L791,N791:N880),"")</f>
        <v/>
      </c>
      <c r="R791" s="81" t="str">
        <f aca="false">IF(P791&lt;&gt;"",SUMIF(L791:L880,L791,O791:O880),"")</f>
        <v/>
      </c>
    </row>
    <row r="792" customFormat="false" ht="25.5" hidden="false" customHeight="true" outlineLevel="0" collapsed="false">
      <c r="A792" s="91" t="s">
        <v>668</v>
      </c>
      <c r="B792" s="92" t="s">
        <v>1096</v>
      </c>
      <c r="C792" s="91" t="s">
        <v>664</v>
      </c>
      <c r="D792" s="91" t="s">
        <v>1097</v>
      </c>
      <c r="E792" s="91" t="s">
        <v>675</v>
      </c>
      <c r="F792" s="91"/>
      <c r="G792" s="93" t="s">
        <v>667</v>
      </c>
      <c r="H792" s="94" t="n">
        <v>0.4</v>
      </c>
      <c r="I792" s="95" t="n">
        <f aca="false">SUMIFS('ANALÍTICA AUXILIARES'!J:J,'ANALÍTICA AUXILIARES'!A:A,"Composição",'ANALÍTICA AUXILIARES'!B:B,$B792)</f>
        <v>181.27</v>
      </c>
      <c r="J792" s="95" t="n">
        <f aca="false">TRUNC(H792*I792,2)</f>
        <v>72.5</v>
      </c>
      <c r="L792" s="63" t="n">
        <f aca="false">IF(AND(A793&lt;&gt;"",A792=""),L791+1,L791)</f>
        <v>62</v>
      </c>
      <c r="M792" s="80" t="n">
        <f aca="false">IF(OR(A792="Insumo",A792="Composição Auxiliar"),J792,"")</f>
        <v>72.5</v>
      </c>
      <c r="N792" s="81" t="str">
        <f aca="false">IF(ISNUMBER(SEARCH("COM ENCARGOS COMPLEMENTARES",D792)),J792,"")</f>
        <v/>
      </c>
      <c r="O792" s="81" t="n">
        <f aca="false">IF(N792&lt;&gt;"","",M792)</f>
        <v>72.5</v>
      </c>
      <c r="P792" s="82" t="str">
        <f aca="false">IF(A792="Composição",A791,"")</f>
        <v/>
      </c>
      <c r="Q792" s="81" t="str">
        <f aca="false">IF(P792&lt;&gt;"",SUMIF(L792:L881,L792,N792:N881),"")</f>
        <v/>
      </c>
      <c r="R792" s="81" t="str">
        <f aca="false">IF(P792&lt;&gt;"",SUMIF(L792:L881,L792,O792:O881),"")</f>
        <v/>
      </c>
    </row>
    <row r="793" customFormat="false" ht="25.5" hidden="false" customHeight="false" outlineLevel="0" collapsed="false">
      <c r="A793" s="96" t="s">
        <v>679</v>
      </c>
      <c r="B793" s="97" t="s">
        <v>1100</v>
      </c>
      <c r="C793" s="96" t="str">
        <f aca="false">VLOOKUP(B793,INSUMOS!$A:$I,2,0)</f>
        <v>SINAPI</v>
      </c>
      <c r="D793" s="96" t="str">
        <f aca="false">VLOOKUP(B793,INSUMOS!$A:$I,3,0)</f>
        <v>ESPACADOR / DISTANCIADOR CIRCULAR COM ENTRADA LATERAL, EM PLASTICO, PARA VERGALHAO *4,2 A 12,5* MM, COBRIMENTO 20 MM</v>
      </c>
      <c r="E793" s="98" t="str">
        <f aca="false">VLOOKUP(B793,INSUMOS!$A:$I,4,0)</f>
        <v>Material</v>
      </c>
      <c r="F793" s="98"/>
      <c r="G793" s="99" t="str">
        <f aca="false">VLOOKUP(B793,INSUMOS!$A:$I,5,0)</f>
        <v>UN</v>
      </c>
      <c r="H793" s="100" t="n">
        <v>6</v>
      </c>
      <c r="I793" s="101" t="n">
        <f aca="false">VLOOKUP(B793,INSUMOS!$A:$I,8,0)</f>
        <v>0.22</v>
      </c>
      <c r="J793" s="101" t="n">
        <f aca="false">TRUNC(H793*I793,2)</f>
        <v>1.32</v>
      </c>
      <c r="L793" s="63" t="n">
        <f aca="false">IF(AND(A794&lt;&gt;"",A793=""),L792+1,L792)</f>
        <v>62</v>
      </c>
      <c r="M793" s="80" t="n">
        <f aca="false">IF(OR(A793="Insumo",A793="Composição Auxiliar"),J793,"")</f>
        <v>1.32</v>
      </c>
      <c r="N793" s="81" t="str">
        <f aca="false">IF(ISNUMBER(SEARCH("COM ENCARGOS COMPLEMENTARES",D793)),J793,"")</f>
        <v/>
      </c>
      <c r="O793" s="81" t="n">
        <f aca="false">IF(N793&lt;&gt;"","",M793)</f>
        <v>1.32</v>
      </c>
      <c r="P793" s="82" t="str">
        <f aca="false">IF(A793="Composição",A792,"")</f>
        <v/>
      </c>
      <c r="Q793" s="81" t="str">
        <f aca="false">IF(P793&lt;&gt;"",SUMIF(L793:L882,L793,N793:N882),"")</f>
        <v/>
      </c>
      <c r="R793" s="81" t="str">
        <f aca="false">IF(P793&lt;&gt;"",SUMIF(L793:L882,L793,O793:O882),"")</f>
        <v/>
      </c>
    </row>
    <row r="794" customFormat="false" ht="25.5" hidden="false" customHeight="false" outlineLevel="0" collapsed="false">
      <c r="A794" s="96" t="s">
        <v>679</v>
      </c>
      <c r="B794" s="97" t="s">
        <v>982</v>
      </c>
      <c r="C794" s="96" t="str">
        <f aca="false">VLOOKUP(B794,INSUMOS!$A:$I,2,0)</f>
        <v>SINAPI</v>
      </c>
      <c r="D794" s="96" t="str">
        <f aca="false">VLOOKUP(B794,INSUMOS!$A:$I,3,0)</f>
        <v>DESMOLDANTE PROTETOR PARA FORMAS DE MADEIRA, DE BASE OLEOSA EMULSIONADA EM AGUA</v>
      </c>
      <c r="E794" s="98" t="str">
        <f aca="false">VLOOKUP(B794,INSUMOS!$A:$I,4,0)</f>
        <v>Material</v>
      </c>
      <c r="F794" s="98"/>
      <c r="G794" s="99" t="str">
        <f aca="false">VLOOKUP(B794,INSUMOS!$A:$I,5,0)</f>
        <v>L</v>
      </c>
      <c r="H794" s="100" t="n">
        <v>0.007</v>
      </c>
      <c r="I794" s="101" t="n">
        <f aca="false">VLOOKUP(B794,INSUMOS!$A:$I,8,0)</f>
        <v>7.3</v>
      </c>
      <c r="J794" s="101" t="n">
        <f aca="false">TRUNC(H794*I794,2)</f>
        <v>0.05</v>
      </c>
      <c r="L794" s="63" t="n">
        <f aca="false">IF(AND(A795&lt;&gt;"",A794=""),L793+1,L793)</f>
        <v>62</v>
      </c>
      <c r="M794" s="80" t="n">
        <f aca="false">IF(OR(A794="Insumo",A794="Composição Auxiliar"),J794,"")</f>
        <v>0.05</v>
      </c>
      <c r="N794" s="81" t="str">
        <f aca="false">IF(ISNUMBER(SEARCH("COM ENCARGOS COMPLEMENTARES",D794)),J794,"")</f>
        <v/>
      </c>
      <c r="O794" s="81" t="n">
        <f aca="false">IF(N794&lt;&gt;"","",M794)</f>
        <v>0.05</v>
      </c>
      <c r="P794" s="82" t="str">
        <f aca="false">IF(A794="Composição",A793,"")</f>
        <v/>
      </c>
      <c r="Q794" s="81" t="str">
        <f aca="false">IF(P794&lt;&gt;"",SUMIF(L794:L883,L794,N794:N883),"")</f>
        <v/>
      </c>
      <c r="R794" s="81" t="str">
        <f aca="false">IF(P794&lt;&gt;"",SUMIF(L794:L883,L794,O794:O883),"")</f>
        <v/>
      </c>
    </row>
    <row r="795" customFormat="false" ht="14.25" hidden="false" customHeight="false" outlineLevel="0" collapsed="false">
      <c r="A795" s="102"/>
      <c r="B795" s="102"/>
      <c r="C795" s="102"/>
      <c r="D795" s="102"/>
      <c r="E795" s="102"/>
      <c r="F795" s="103"/>
      <c r="G795" s="102"/>
      <c r="H795" s="103"/>
      <c r="I795" s="102"/>
      <c r="J795" s="103"/>
      <c r="L795" s="63" t="n">
        <f aca="false">IF(AND(A796&lt;&gt;"",A795=""),L794+1,L794)</f>
        <v>62</v>
      </c>
      <c r="M795" s="80" t="str">
        <f aca="false">IF(OR(A795="Insumo",A795="Composição Auxiliar"),J795,"")</f>
        <v/>
      </c>
      <c r="N795" s="81" t="str">
        <f aca="false">IF(ISNUMBER(SEARCH("COM ENCARGOS COMPLEMENTARES",D795)),J795,"")</f>
        <v/>
      </c>
      <c r="O795" s="81" t="str">
        <f aca="false">IF(N795&lt;&gt;"","",M795)</f>
        <v/>
      </c>
      <c r="P795" s="82" t="str">
        <f aca="false">IF(A795="Composição",A794,"")</f>
        <v/>
      </c>
      <c r="Q795" s="81" t="str">
        <f aca="false">IF(P795&lt;&gt;"",SUMIF(L795:L884,L795,N795:N884),"")</f>
        <v/>
      </c>
      <c r="R795" s="81" t="str">
        <f aca="false">IF(P795&lt;&gt;"",SUMIF(L795:L884,L795,O795:O884),"")</f>
        <v/>
      </c>
    </row>
    <row r="796" customFormat="false" ht="14.25" hidden="false" customHeight="true" outlineLevel="0" collapsed="false">
      <c r="A796" s="102"/>
      <c r="B796" s="102"/>
      <c r="C796" s="102"/>
      <c r="D796" s="102"/>
      <c r="E796" s="102"/>
      <c r="F796" s="103"/>
      <c r="G796" s="102"/>
      <c r="H796" s="104" t="s">
        <v>684</v>
      </c>
      <c r="I796" s="104"/>
      <c r="J796" s="103" t="n">
        <f aca="false">TRUNC(SUMIF(L:L,$L796,M:M)*(1+$J$9),2)</f>
        <v>132.96</v>
      </c>
      <c r="L796" s="63" t="n">
        <f aca="false">IF(AND(A797&lt;&gt;"",A796=""),L795+1,L795)</f>
        <v>62</v>
      </c>
      <c r="M796" s="80" t="str">
        <f aca="false">IF(OR(A796="Insumo",A796="Composição Auxiliar"),J796,"")</f>
        <v/>
      </c>
      <c r="N796" s="81" t="str">
        <f aca="false">IF(ISNUMBER(SEARCH("COM ENCARGOS COMPLEMENTARES",D796)),J796,"")</f>
        <v/>
      </c>
      <c r="O796" s="81" t="str">
        <f aca="false">IF(N796&lt;&gt;"","",M796)</f>
        <v/>
      </c>
      <c r="P796" s="82" t="str">
        <f aca="false">IF(A796="Composição",A795,"")</f>
        <v/>
      </c>
      <c r="Q796" s="81" t="str">
        <f aca="false">IF(P796&lt;&gt;"",SUMIF(L796:L885,L796,N796:N885),"")</f>
        <v/>
      </c>
      <c r="R796" s="81" t="str">
        <f aca="false">IF(P796&lt;&gt;"",SUMIF(L796:L885,L796,O796:O885),"")</f>
        <v/>
      </c>
    </row>
    <row r="797" customFormat="false" ht="15" hidden="false" customHeight="false" outlineLevel="0" collapsed="false">
      <c r="A797" s="105"/>
      <c r="B797" s="105"/>
      <c r="C797" s="105"/>
      <c r="D797" s="105"/>
      <c r="E797" s="105"/>
      <c r="F797" s="105"/>
      <c r="G797" s="105" t="s">
        <v>685</v>
      </c>
      <c r="H797" s="106" t="s">
        <v>1107</v>
      </c>
      <c r="I797" s="105" t="s">
        <v>687</v>
      </c>
      <c r="J797" s="107" t="n">
        <f aca="false">TRUNC(J796*H797,2)</f>
        <v>2107.41</v>
      </c>
      <c r="L797" s="63" t="n">
        <f aca="false">IF(AND(A798&lt;&gt;"",A797=""),L796+1,L796)</f>
        <v>62</v>
      </c>
      <c r="M797" s="80" t="str">
        <f aca="false">IF(OR(A797="Insumo",A797="Composição Auxiliar"),J797,"")</f>
        <v/>
      </c>
      <c r="N797" s="81" t="str">
        <f aca="false">IF(ISNUMBER(SEARCH("COM ENCARGOS COMPLEMENTARES",D797)),J797,"")</f>
        <v/>
      </c>
      <c r="O797" s="81" t="str">
        <f aca="false">IF(N797&lt;&gt;"","",M797)</f>
        <v/>
      </c>
      <c r="P797" s="82" t="str">
        <f aca="false">IF(A797="Composição",A796,"")</f>
        <v/>
      </c>
      <c r="Q797" s="81" t="str">
        <f aca="false">IF(P797&lt;&gt;"",SUMIF(L797:L886,L797,N797:N886),"")</f>
        <v/>
      </c>
      <c r="R797" s="81" t="str">
        <f aca="false">IF(P797&lt;&gt;"",SUMIF(L797:L886,L797,O797:O886),"")</f>
        <v/>
      </c>
    </row>
    <row r="798" customFormat="false" ht="15" hidden="false" customHeight="false" outlineLevel="0" collapsed="false">
      <c r="A798" s="108"/>
      <c r="B798" s="108"/>
      <c r="C798" s="108"/>
      <c r="D798" s="108"/>
      <c r="E798" s="108"/>
      <c r="F798" s="108"/>
      <c r="G798" s="108"/>
      <c r="H798" s="108"/>
      <c r="I798" s="108"/>
      <c r="J798" s="108"/>
      <c r="L798" s="63" t="n">
        <f aca="false">IF(AND(A799&lt;&gt;"",A798=""),L797+1,L797)</f>
        <v>63</v>
      </c>
      <c r="M798" s="80" t="str">
        <f aca="false">IF(OR(A798="Insumo",A798="Composição Auxiliar"),J798,"")</f>
        <v/>
      </c>
      <c r="N798" s="81" t="str">
        <f aca="false">IF(ISNUMBER(SEARCH("COM ENCARGOS COMPLEMENTARES",D798)),J798,"")</f>
        <v/>
      </c>
      <c r="O798" s="81" t="str">
        <f aca="false">IF(N798&lt;&gt;"","",M798)</f>
        <v/>
      </c>
      <c r="P798" s="82" t="str">
        <f aca="false">IF(A798="Composição",A797,"")</f>
        <v/>
      </c>
      <c r="Q798" s="81" t="str">
        <f aca="false">IF(P798&lt;&gt;"",SUMIF(L798:L887,L798,N798:N887),"")</f>
        <v/>
      </c>
      <c r="R798" s="81" t="str">
        <f aca="false">IF(P798&lt;&gt;"",SUMIF(L798:L887,L798,O798:O887),"")</f>
        <v/>
      </c>
    </row>
    <row r="799" customFormat="false" ht="14.25" hidden="false" customHeight="false" outlineLevel="0" collapsed="false">
      <c r="A799" s="76" t="s">
        <v>177</v>
      </c>
      <c r="B799" s="76"/>
      <c r="C799" s="76"/>
      <c r="D799" s="76" t="s">
        <v>178</v>
      </c>
      <c r="E799" s="76"/>
      <c r="F799" s="76"/>
      <c r="G799" s="76"/>
      <c r="H799" s="77"/>
      <c r="I799" s="76"/>
      <c r="J799" s="78"/>
      <c r="L799" s="63" t="n">
        <f aca="false">IF(AND(A800&lt;&gt;"",A799=""),L798+1,L798)</f>
        <v>63</v>
      </c>
      <c r="M799" s="80" t="str">
        <f aca="false">IF(OR(A799="Insumo",A799="Composição Auxiliar"),J799,"")</f>
        <v/>
      </c>
      <c r="N799" s="81" t="str">
        <f aca="false">IF(ISNUMBER(SEARCH("COM ENCARGOS COMPLEMENTARES",D799)),J799,"")</f>
        <v/>
      </c>
      <c r="O799" s="81" t="str">
        <f aca="false">IF(N799&lt;&gt;"","",M799)</f>
        <v/>
      </c>
      <c r="P799" s="82" t="str">
        <f aca="false">IF(A799="Composição",A798,"")</f>
        <v/>
      </c>
      <c r="Q799" s="81" t="str">
        <f aca="false">IF(P799&lt;&gt;"",SUMIF(L799:L888,L799,N799:N888),"")</f>
        <v/>
      </c>
      <c r="R799" s="81" t="str">
        <f aca="false">IF(P799&lt;&gt;"",SUMIF(L799:L888,L799,O799:O888),"")</f>
        <v/>
      </c>
    </row>
    <row r="800" customFormat="false" ht="15" hidden="false" customHeight="true" outlineLevel="0" collapsed="false">
      <c r="A800" s="83" t="s">
        <v>179</v>
      </c>
      <c r="B800" s="84" t="s">
        <v>655</v>
      </c>
      <c r="C800" s="83" t="s">
        <v>656</v>
      </c>
      <c r="D800" s="83" t="s">
        <v>657</v>
      </c>
      <c r="E800" s="83" t="s">
        <v>658</v>
      </c>
      <c r="F800" s="83"/>
      <c r="G800" s="85" t="s">
        <v>659</v>
      </c>
      <c r="H800" s="84" t="s">
        <v>660</v>
      </c>
      <c r="I800" s="84" t="s">
        <v>661</v>
      </c>
      <c r="J800" s="84" t="s">
        <v>662</v>
      </c>
      <c r="L800" s="63" t="n">
        <f aca="false">IF(AND(A801&lt;&gt;"",A800=""),L799+1,L799)</f>
        <v>63</v>
      </c>
      <c r="M800" s="80" t="str">
        <f aca="false">IF(OR(A800="Insumo",A800="Composição Auxiliar"),J800,"")</f>
        <v/>
      </c>
      <c r="N800" s="81" t="str">
        <f aca="false">IF(ISNUMBER(SEARCH("COM ENCARGOS COMPLEMENTARES",D800)),J800,"")</f>
        <v/>
      </c>
      <c r="O800" s="81" t="str">
        <f aca="false">IF(N800&lt;&gt;"","",M800)</f>
        <v/>
      </c>
      <c r="P800" s="82" t="str">
        <f aca="false">IF(A800="Composição",A799,"")</f>
        <v/>
      </c>
      <c r="Q800" s="81" t="str">
        <f aca="false">IF(P800&lt;&gt;"",SUMIF(L800:L889,L800,N800:N889),"")</f>
        <v/>
      </c>
      <c r="R800" s="81" t="str">
        <f aca="false">IF(P800&lt;&gt;"",SUMIF(L800:L889,L800,O800:O889),"")</f>
        <v/>
      </c>
    </row>
    <row r="801" customFormat="false" ht="63.75" hidden="false" customHeight="true" outlineLevel="0" collapsed="false">
      <c r="A801" s="86" t="s">
        <v>663</v>
      </c>
      <c r="B801" s="87" t="s">
        <v>180</v>
      </c>
      <c r="C801" s="86" t="s">
        <v>664</v>
      </c>
      <c r="D801" s="86" t="s">
        <v>1108</v>
      </c>
      <c r="E801" s="86" t="s">
        <v>1109</v>
      </c>
      <c r="F801" s="86"/>
      <c r="G801" s="88" t="s">
        <v>667</v>
      </c>
      <c r="H801" s="89" t="n">
        <v>1</v>
      </c>
      <c r="I801" s="90" t="n">
        <f aca="false">SUMIF(L:L,$L801,M:M)</f>
        <v>47.37</v>
      </c>
      <c r="J801" s="90" t="n">
        <f aca="false">TRUNC(H801*I801,2)</f>
        <v>47.37</v>
      </c>
      <c r="L801" s="63" t="n">
        <f aca="false">IF(AND(A802&lt;&gt;"",A801=""),L800+1,L800)</f>
        <v>63</v>
      </c>
      <c r="M801" s="80" t="str">
        <f aca="false">IF(OR(A801="Insumo",A801="Composição Auxiliar"),J801,"")</f>
        <v/>
      </c>
      <c r="N801" s="81" t="str">
        <f aca="false">IF(ISNUMBER(SEARCH("COM ENCARGOS COMPLEMENTARES",D801)),J801,"")</f>
        <v/>
      </c>
      <c r="O801" s="81" t="str">
        <f aca="false">IF(N801&lt;&gt;"","",M801)</f>
        <v/>
      </c>
      <c r="P801" s="82" t="str">
        <f aca="false">IF(A801="Composição",A800,"")</f>
        <v> 5.2.1 </v>
      </c>
      <c r="Q801" s="81" t="n">
        <f aca="false">IF(P801&lt;&gt;"",SUMIF(L801:L890,L801,N801:N890),"")</f>
        <v>0</v>
      </c>
      <c r="R801" s="81" t="n">
        <f aca="false">IF(P801&lt;&gt;"",SUMIF(L801:L890,L801,O801:O890),"")</f>
        <v>47.37</v>
      </c>
    </row>
    <row r="802" customFormat="false" ht="51" hidden="false" customHeight="true" outlineLevel="0" collapsed="false">
      <c r="A802" s="91" t="s">
        <v>668</v>
      </c>
      <c r="B802" s="92" t="s">
        <v>1110</v>
      </c>
      <c r="C802" s="91" t="s">
        <v>664</v>
      </c>
      <c r="D802" s="91" t="s">
        <v>1111</v>
      </c>
      <c r="E802" s="91" t="s">
        <v>1109</v>
      </c>
      <c r="F802" s="91"/>
      <c r="G802" s="93" t="s">
        <v>667</v>
      </c>
      <c r="H802" s="94" t="n">
        <v>0.1623</v>
      </c>
      <c r="I802" s="95" t="n">
        <f aca="false">SUMIFS('ANALÍTICA AUXILIARES'!J:J,'ANALÍTICA AUXILIARES'!A:A,"Composição",'ANALÍTICA AUXILIARES'!B:B,$B802)</f>
        <v>52.87</v>
      </c>
      <c r="J802" s="95" t="n">
        <f aca="false">TRUNC(H802*I802,2)</f>
        <v>8.58</v>
      </c>
      <c r="L802" s="63" t="n">
        <f aca="false">IF(AND(A803&lt;&gt;"",A802=""),L801+1,L801)</f>
        <v>63</v>
      </c>
      <c r="M802" s="80" t="n">
        <f aca="false">IF(OR(A802="Insumo",A802="Composição Auxiliar"),J802,"")</f>
        <v>8.58</v>
      </c>
      <c r="N802" s="81" t="str">
        <f aca="false">IF(ISNUMBER(SEARCH("COM ENCARGOS COMPLEMENTARES",D802)),J802,"")</f>
        <v/>
      </c>
      <c r="O802" s="81" t="n">
        <f aca="false">IF(N802&lt;&gt;"","",M802)</f>
        <v>8.58</v>
      </c>
      <c r="P802" s="82" t="str">
        <f aca="false">IF(A802="Composição",A801,"")</f>
        <v/>
      </c>
      <c r="Q802" s="81" t="str">
        <f aca="false">IF(P802&lt;&gt;"",SUMIF(L802:L891,L802,N802:N891),"")</f>
        <v/>
      </c>
      <c r="R802" s="81" t="str">
        <f aca="false">IF(P802&lt;&gt;"",SUMIF(L802:L891,L802,O802:O891),"")</f>
        <v/>
      </c>
    </row>
    <row r="803" customFormat="false" ht="51" hidden="false" customHeight="true" outlineLevel="0" collapsed="false">
      <c r="A803" s="91" t="s">
        <v>668</v>
      </c>
      <c r="B803" s="92" t="s">
        <v>1112</v>
      </c>
      <c r="C803" s="91" t="s">
        <v>664</v>
      </c>
      <c r="D803" s="91" t="s">
        <v>1113</v>
      </c>
      <c r="E803" s="91" t="s">
        <v>1109</v>
      </c>
      <c r="F803" s="91"/>
      <c r="G803" s="93" t="s">
        <v>667</v>
      </c>
      <c r="H803" s="94" t="n">
        <v>0.1996</v>
      </c>
      <c r="I803" s="95" t="n">
        <f aca="false">SUMIFS('ANALÍTICA AUXILIARES'!J:J,'ANALÍTICA AUXILIARES'!A:A,"Composição",'ANALÍTICA AUXILIARES'!B:B,$B803)</f>
        <v>49.07</v>
      </c>
      <c r="J803" s="95" t="n">
        <f aca="false">TRUNC(H803*I803,2)</f>
        <v>9.79</v>
      </c>
      <c r="L803" s="63" t="n">
        <f aca="false">IF(AND(A804&lt;&gt;"",A803=""),L802+1,L802)</f>
        <v>63</v>
      </c>
      <c r="M803" s="80" t="n">
        <f aca="false">IF(OR(A803="Insumo",A803="Composição Auxiliar"),J803,"")</f>
        <v>9.79</v>
      </c>
      <c r="N803" s="81" t="str">
        <f aca="false">IF(ISNUMBER(SEARCH("COM ENCARGOS COMPLEMENTARES",D803)),J803,"")</f>
        <v/>
      </c>
      <c r="O803" s="81" t="n">
        <f aca="false">IF(N803&lt;&gt;"","",M803)</f>
        <v>9.79</v>
      </c>
      <c r="P803" s="82" t="str">
        <f aca="false">IF(A803="Composição",A802,"")</f>
        <v/>
      </c>
      <c r="Q803" s="81" t="str">
        <f aca="false">IF(P803&lt;&gt;"",SUMIF(L803:L892,L803,N803:N892),"")</f>
        <v/>
      </c>
      <c r="R803" s="81" t="str">
        <f aca="false">IF(P803&lt;&gt;"",SUMIF(L803:L892,L803,O803:O892),"")</f>
        <v/>
      </c>
    </row>
    <row r="804" customFormat="false" ht="51" hidden="false" customHeight="true" outlineLevel="0" collapsed="false">
      <c r="A804" s="91" t="s">
        <v>668</v>
      </c>
      <c r="B804" s="92" t="s">
        <v>1114</v>
      </c>
      <c r="C804" s="91" t="s">
        <v>664</v>
      </c>
      <c r="D804" s="91" t="s">
        <v>1115</v>
      </c>
      <c r="E804" s="91" t="s">
        <v>1109</v>
      </c>
      <c r="F804" s="91"/>
      <c r="G804" s="93" t="s">
        <v>667</v>
      </c>
      <c r="H804" s="94" t="n">
        <v>0.6381</v>
      </c>
      <c r="I804" s="95" t="n">
        <f aca="false">SUMIFS('ANALÍTICA AUXILIARES'!J:J,'ANALÍTICA AUXILIARES'!A:A,"Composição",'ANALÍTICA AUXILIARES'!B:B,$B804)</f>
        <v>45.46</v>
      </c>
      <c r="J804" s="95" t="n">
        <f aca="false">TRUNC(H804*I804,2)</f>
        <v>29</v>
      </c>
      <c r="L804" s="63" t="n">
        <f aca="false">IF(AND(A805&lt;&gt;"",A804=""),L803+1,L803)</f>
        <v>63</v>
      </c>
      <c r="M804" s="80" t="n">
        <f aca="false">IF(OR(A804="Insumo",A804="Composição Auxiliar"),J804,"")</f>
        <v>29</v>
      </c>
      <c r="N804" s="81" t="str">
        <f aca="false">IF(ISNUMBER(SEARCH("COM ENCARGOS COMPLEMENTARES",D804)),J804,"")</f>
        <v/>
      </c>
      <c r="O804" s="81" t="n">
        <f aca="false">IF(N804&lt;&gt;"","",M804)</f>
        <v>29</v>
      </c>
      <c r="P804" s="82" t="str">
        <f aca="false">IF(A804="Composição",A803,"")</f>
        <v/>
      </c>
      <c r="Q804" s="81" t="str">
        <f aca="false">IF(P804&lt;&gt;"",SUMIF(L804:L893,L804,N804:N893),"")</f>
        <v/>
      </c>
      <c r="R804" s="81" t="str">
        <f aca="false">IF(P804&lt;&gt;"",SUMIF(L804:L893,L804,O804:O893),"")</f>
        <v/>
      </c>
    </row>
    <row r="805" customFormat="false" ht="14.25" hidden="false" customHeight="false" outlineLevel="0" collapsed="false">
      <c r="A805" s="102"/>
      <c r="B805" s="102"/>
      <c r="C805" s="102"/>
      <c r="D805" s="102"/>
      <c r="E805" s="102"/>
      <c r="F805" s="103"/>
      <c r="G805" s="102"/>
      <c r="H805" s="103"/>
      <c r="I805" s="102"/>
      <c r="J805" s="103"/>
      <c r="L805" s="63" t="n">
        <f aca="false">IF(AND(A806&lt;&gt;"",A805=""),L804+1,L804)</f>
        <v>63</v>
      </c>
      <c r="M805" s="80" t="str">
        <f aca="false">IF(OR(A805="Insumo",A805="Composição Auxiliar"),J805,"")</f>
        <v/>
      </c>
      <c r="N805" s="81" t="str">
        <f aca="false">IF(ISNUMBER(SEARCH("COM ENCARGOS COMPLEMENTARES",D805)),J805,"")</f>
        <v/>
      </c>
      <c r="O805" s="81" t="str">
        <f aca="false">IF(N805&lt;&gt;"","",M805)</f>
        <v/>
      </c>
      <c r="P805" s="82" t="str">
        <f aca="false">IF(A805="Composição",A804,"")</f>
        <v/>
      </c>
      <c r="Q805" s="81" t="str">
        <f aca="false">IF(P805&lt;&gt;"",SUMIF(L805:L894,L805,N805:N894),"")</f>
        <v/>
      </c>
      <c r="R805" s="81" t="str">
        <f aca="false">IF(P805&lt;&gt;"",SUMIF(L805:L894,L805,O805:O894),"")</f>
        <v/>
      </c>
    </row>
    <row r="806" customFormat="false" ht="14.25" hidden="false" customHeight="true" outlineLevel="0" collapsed="false">
      <c r="A806" s="102"/>
      <c r="B806" s="102"/>
      <c r="C806" s="102"/>
      <c r="D806" s="102"/>
      <c r="E806" s="102"/>
      <c r="F806" s="103"/>
      <c r="G806" s="102"/>
      <c r="H806" s="104" t="s">
        <v>684</v>
      </c>
      <c r="I806" s="104"/>
      <c r="J806" s="103" t="n">
        <f aca="false">TRUNC(SUMIF(L:L,$L806,M:M)*(1+$J$9),2)</f>
        <v>61.48</v>
      </c>
      <c r="L806" s="63" t="n">
        <f aca="false">IF(AND(A807&lt;&gt;"",A806=""),L805+1,L805)</f>
        <v>63</v>
      </c>
      <c r="M806" s="80" t="str">
        <f aca="false">IF(OR(A806="Insumo",A806="Composição Auxiliar"),J806,"")</f>
        <v/>
      </c>
      <c r="N806" s="81" t="str">
        <f aca="false">IF(ISNUMBER(SEARCH("COM ENCARGOS COMPLEMENTARES",D806)),J806,"")</f>
        <v/>
      </c>
      <c r="O806" s="81" t="str">
        <f aca="false">IF(N806&lt;&gt;"","",M806)</f>
        <v/>
      </c>
      <c r="P806" s="82" t="str">
        <f aca="false">IF(A806="Composição",A805,"")</f>
        <v/>
      </c>
      <c r="Q806" s="81" t="str">
        <f aca="false">IF(P806&lt;&gt;"",SUMIF(L806:L895,L806,N806:N895),"")</f>
        <v/>
      </c>
      <c r="R806" s="81" t="str">
        <f aca="false">IF(P806&lt;&gt;"",SUMIF(L806:L895,L806,O806:O895),"")</f>
        <v/>
      </c>
    </row>
    <row r="807" customFormat="false" ht="15" hidden="false" customHeight="false" outlineLevel="0" collapsed="false">
      <c r="A807" s="105"/>
      <c r="B807" s="105"/>
      <c r="C807" s="105"/>
      <c r="D807" s="105"/>
      <c r="E807" s="105"/>
      <c r="F807" s="105"/>
      <c r="G807" s="105" t="s">
        <v>685</v>
      </c>
      <c r="H807" s="106" t="s">
        <v>1116</v>
      </c>
      <c r="I807" s="105" t="s">
        <v>687</v>
      </c>
      <c r="J807" s="107" t="n">
        <f aca="false">TRUNC(J806*H807,2)</f>
        <v>9420.58</v>
      </c>
      <c r="L807" s="63" t="n">
        <f aca="false">IF(AND(A808&lt;&gt;"",A807=""),L806+1,L806)</f>
        <v>63</v>
      </c>
      <c r="M807" s="80" t="str">
        <f aca="false">IF(OR(A807="Insumo",A807="Composição Auxiliar"),J807,"")</f>
        <v/>
      </c>
      <c r="N807" s="81" t="str">
        <f aca="false">IF(ISNUMBER(SEARCH("COM ENCARGOS COMPLEMENTARES",D807)),J807,"")</f>
        <v/>
      </c>
      <c r="O807" s="81" t="str">
        <f aca="false">IF(N807&lt;&gt;"","",M807)</f>
        <v/>
      </c>
      <c r="P807" s="82" t="str">
        <f aca="false">IF(A807="Composição",A806,"")</f>
        <v/>
      </c>
      <c r="Q807" s="81" t="str">
        <f aca="false">IF(P807&lt;&gt;"",SUMIF(L807:L896,L807,N807:N896),"")</f>
        <v/>
      </c>
      <c r="R807" s="81" t="str">
        <f aca="false">IF(P807&lt;&gt;"",SUMIF(L807:L896,L807,O807:O896),"")</f>
        <v/>
      </c>
    </row>
    <row r="808" customFormat="false" ht="15" hidden="false" customHeight="false" outlineLevel="0" collapsed="false">
      <c r="A808" s="108"/>
      <c r="B808" s="108"/>
      <c r="C808" s="108"/>
      <c r="D808" s="108"/>
      <c r="E808" s="108"/>
      <c r="F808" s="108"/>
      <c r="G808" s="108"/>
      <c r="H808" s="108"/>
      <c r="I808" s="108"/>
      <c r="J808" s="108"/>
      <c r="L808" s="63" t="n">
        <f aca="false">IF(AND(A809&lt;&gt;"",A808=""),L807+1,L807)</f>
        <v>64</v>
      </c>
      <c r="M808" s="80" t="str">
        <f aca="false">IF(OR(A808="Insumo",A808="Composição Auxiliar"),J808,"")</f>
        <v/>
      </c>
      <c r="N808" s="81" t="str">
        <f aca="false">IF(ISNUMBER(SEARCH("COM ENCARGOS COMPLEMENTARES",D808)),J808,"")</f>
        <v/>
      </c>
      <c r="O808" s="81" t="str">
        <f aca="false">IF(N808&lt;&gt;"","",M808)</f>
        <v/>
      </c>
      <c r="P808" s="82" t="str">
        <f aca="false">IF(A808="Composição",A807,"")</f>
        <v/>
      </c>
      <c r="Q808" s="81" t="str">
        <f aca="false">IF(P808&lt;&gt;"",SUMIF(L808:L897,L808,N808:N897),"")</f>
        <v/>
      </c>
      <c r="R808" s="81" t="str">
        <f aca="false">IF(P808&lt;&gt;"",SUMIF(L808:L897,L808,O808:O897),"")</f>
        <v/>
      </c>
    </row>
    <row r="809" customFormat="false" ht="15" hidden="false" customHeight="true" outlineLevel="0" collapsed="false">
      <c r="A809" s="83" t="s">
        <v>181</v>
      </c>
      <c r="B809" s="84" t="s">
        <v>655</v>
      </c>
      <c r="C809" s="83" t="s">
        <v>656</v>
      </c>
      <c r="D809" s="83" t="s">
        <v>657</v>
      </c>
      <c r="E809" s="83" t="s">
        <v>658</v>
      </c>
      <c r="F809" s="83"/>
      <c r="G809" s="85" t="s">
        <v>659</v>
      </c>
      <c r="H809" s="84" t="s">
        <v>660</v>
      </c>
      <c r="I809" s="84" t="s">
        <v>661</v>
      </c>
      <c r="J809" s="84" t="s">
        <v>662</v>
      </c>
      <c r="L809" s="63" t="n">
        <f aca="false">IF(AND(A810&lt;&gt;"",A809=""),L808+1,L808)</f>
        <v>64</v>
      </c>
      <c r="M809" s="80" t="str">
        <f aca="false">IF(OR(A809="Insumo",A809="Composição Auxiliar"),J809,"")</f>
        <v/>
      </c>
      <c r="N809" s="81" t="str">
        <f aca="false">IF(ISNUMBER(SEARCH("COM ENCARGOS COMPLEMENTARES",D809)),J809,"")</f>
        <v/>
      </c>
      <c r="O809" s="81" t="str">
        <f aca="false">IF(N809&lt;&gt;"","",M809)</f>
        <v/>
      </c>
      <c r="P809" s="82" t="str">
        <f aca="false">IF(A809="Composição",A808,"")</f>
        <v/>
      </c>
      <c r="Q809" s="81" t="str">
        <f aca="false">IF(P809&lt;&gt;"",SUMIF(L809:L898,L809,N809:N898),"")</f>
        <v/>
      </c>
      <c r="R809" s="81" t="str">
        <f aca="false">IF(P809&lt;&gt;"",SUMIF(L809:L898,L809,O809:O898),"")</f>
        <v/>
      </c>
    </row>
    <row r="810" customFormat="false" ht="38.25" hidden="false" customHeight="true" outlineLevel="0" collapsed="false">
      <c r="A810" s="86" t="s">
        <v>663</v>
      </c>
      <c r="B810" s="87" t="s">
        <v>182</v>
      </c>
      <c r="C810" s="86" t="s">
        <v>664</v>
      </c>
      <c r="D810" s="86" t="s">
        <v>1117</v>
      </c>
      <c r="E810" s="86" t="s">
        <v>1109</v>
      </c>
      <c r="F810" s="86"/>
      <c r="G810" s="88" t="s">
        <v>667</v>
      </c>
      <c r="H810" s="89" t="n">
        <v>1</v>
      </c>
      <c r="I810" s="90" t="n">
        <f aca="false">SUMIF(L:L,$L810,M:M)</f>
        <v>151.01</v>
      </c>
      <c r="J810" s="90" t="n">
        <f aca="false">TRUNC(H810*I810,2)</f>
        <v>151.01</v>
      </c>
      <c r="L810" s="63" t="n">
        <f aca="false">IF(AND(A811&lt;&gt;"",A810=""),L809+1,L809)</f>
        <v>64</v>
      </c>
      <c r="M810" s="80" t="str">
        <f aca="false">IF(OR(A810="Insumo",A810="Composição Auxiliar"),J810,"")</f>
        <v/>
      </c>
      <c r="N810" s="81" t="str">
        <f aca="false">IF(ISNUMBER(SEARCH("COM ENCARGOS COMPLEMENTARES",D810)),J810,"")</f>
        <v/>
      </c>
      <c r="O810" s="81" t="str">
        <f aca="false">IF(N810&lt;&gt;"","",M810)</f>
        <v/>
      </c>
      <c r="P810" s="82" t="str">
        <f aca="false">IF(A810="Composição",A809,"")</f>
        <v> 5.2.2 </v>
      </c>
      <c r="Q810" s="81" t="n">
        <f aca="false">IF(P810&lt;&gt;"",SUMIF(L810:L899,L810,N810:N899),"")</f>
        <v>22.83</v>
      </c>
      <c r="R810" s="81" t="n">
        <f aca="false">IF(P810&lt;&gt;"",SUMIF(L810:L899,L810,O810:O899),"")</f>
        <v>128.18</v>
      </c>
    </row>
    <row r="811" customFormat="false" ht="25.5" hidden="false" customHeight="true" outlineLevel="0" collapsed="false">
      <c r="A811" s="91" t="s">
        <v>668</v>
      </c>
      <c r="B811" s="92" t="s">
        <v>677</v>
      </c>
      <c r="C811" s="91" t="s">
        <v>664</v>
      </c>
      <c r="D811" s="91" t="s">
        <v>678</v>
      </c>
      <c r="E811" s="91" t="s">
        <v>671</v>
      </c>
      <c r="F811" s="91"/>
      <c r="G811" s="93" t="s">
        <v>672</v>
      </c>
      <c r="H811" s="94" t="n">
        <v>0.2064</v>
      </c>
      <c r="I811" s="95" t="n">
        <f aca="false">SUMIFS('ANALÍTICA AUXILIARES'!J:J,'ANALÍTICA AUXILIARES'!A:A,"Composição",'ANALÍTICA AUXILIARES'!B:B,$B811)</f>
        <v>18.93</v>
      </c>
      <c r="J811" s="95" t="n">
        <f aca="false">TRUNC(H811*I811,2)</f>
        <v>3.9</v>
      </c>
      <c r="L811" s="63" t="n">
        <f aca="false">IF(AND(A812&lt;&gt;"",A811=""),L810+1,L810)</f>
        <v>64</v>
      </c>
      <c r="M811" s="80" t="n">
        <f aca="false">IF(OR(A811="Insumo",A811="Composição Auxiliar"),J811,"")</f>
        <v>3.9</v>
      </c>
      <c r="N811" s="81" t="n">
        <f aca="false">IF(ISNUMBER(SEARCH("COM ENCARGOS COMPLEMENTARES",D811)),J811,"")</f>
        <v>3.9</v>
      </c>
      <c r="O811" s="81" t="str">
        <f aca="false">IF(N811&lt;&gt;"","",M811)</f>
        <v/>
      </c>
      <c r="P811" s="82" t="str">
        <f aca="false">IF(A811="Composição",A810,"")</f>
        <v/>
      </c>
      <c r="Q811" s="81" t="str">
        <f aca="false">IF(P811&lt;&gt;"",SUMIF(L811:L900,L811,N811:N900),"")</f>
        <v/>
      </c>
      <c r="R811" s="81" t="str">
        <f aca="false">IF(P811&lt;&gt;"",SUMIF(L811:L900,L811,O811:O900),"")</f>
        <v/>
      </c>
    </row>
    <row r="812" customFormat="false" ht="25.5" hidden="false" customHeight="true" outlineLevel="0" collapsed="false">
      <c r="A812" s="91" t="s">
        <v>668</v>
      </c>
      <c r="B812" s="92" t="s">
        <v>1118</v>
      </c>
      <c r="C812" s="91" t="s">
        <v>664</v>
      </c>
      <c r="D812" s="91" t="s">
        <v>1119</v>
      </c>
      <c r="E812" s="91" t="s">
        <v>671</v>
      </c>
      <c r="F812" s="91"/>
      <c r="G812" s="93" t="s">
        <v>672</v>
      </c>
      <c r="H812" s="94" t="n">
        <v>0.8038</v>
      </c>
      <c r="I812" s="95" t="n">
        <f aca="false">SUMIFS('ANALÍTICA AUXILIARES'!J:J,'ANALÍTICA AUXILIARES'!A:A,"Composição",'ANALÍTICA AUXILIARES'!B:B,$B812)</f>
        <v>23.56</v>
      </c>
      <c r="J812" s="95" t="n">
        <f aca="false">TRUNC(H812*I812,2)</f>
        <v>18.93</v>
      </c>
      <c r="L812" s="63" t="n">
        <f aca="false">IF(AND(A813&lt;&gt;"",A812=""),L811+1,L811)</f>
        <v>64</v>
      </c>
      <c r="M812" s="80" t="n">
        <f aca="false">IF(OR(A812="Insumo",A812="Composição Auxiliar"),J812,"")</f>
        <v>18.93</v>
      </c>
      <c r="N812" s="81" t="n">
        <f aca="false">IF(ISNUMBER(SEARCH("COM ENCARGOS COMPLEMENTARES",D812)),J812,"")</f>
        <v>18.93</v>
      </c>
      <c r="O812" s="81" t="str">
        <f aca="false">IF(N812&lt;&gt;"","",M812)</f>
        <v/>
      </c>
      <c r="P812" s="82" t="str">
        <f aca="false">IF(A812="Composição",A811,"")</f>
        <v/>
      </c>
      <c r="Q812" s="81" t="str">
        <f aca="false">IF(P812&lt;&gt;"",SUMIF(L812:L901,L812,N812:N901),"")</f>
        <v/>
      </c>
      <c r="R812" s="81" t="str">
        <f aca="false">IF(P812&lt;&gt;"",SUMIF(L812:L901,L812,O812:O901),"")</f>
        <v/>
      </c>
    </row>
    <row r="813" customFormat="false" ht="25.5" hidden="false" customHeight="false" outlineLevel="0" collapsed="false">
      <c r="A813" s="96" t="s">
        <v>679</v>
      </c>
      <c r="B813" s="97" t="s">
        <v>1120</v>
      </c>
      <c r="C813" s="96" t="str">
        <f aca="false">VLOOKUP(B813,INSUMOS!$A:$I,2,0)</f>
        <v>SINAPI</v>
      </c>
      <c r="D813" s="96" t="str">
        <f aca="false">VLOOKUP(B813,INSUMOS!$A:$I,3,0)</f>
        <v>PISO PORCELANATO, BORDA RETA, EXTRA, FORMATO MAIOR QUE 2025 CM2</v>
      </c>
      <c r="E813" s="98" t="str">
        <f aca="false">VLOOKUP(B813,INSUMOS!$A:$I,4,0)</f>
        <v>Material</v>
      </c>
      <c r="F813" s="98"/>
      <c r="G813" s="99" t="str">
        <f aca="false">VLOOKUP(B813,INSUMOS!$A:$I,5,0)</f>
        <v>m²</v>
      </c>
      <c r="H813" s="100" t="n">
        <v>1.0864</v>
      </c>
      <c r="I813" s="101" t="n">
        <f aca="false">VLOOKUP(B813,INSUMOS!$A:$I,8,0)</f>
        <v>95.94</v>
      </c>
      <c r="J813" s="101" t="n">
        <f aca="false">TRUNC(H813*I813,2)</f>
        <v>104.22</v>
      </c>
      <c r="L813" s="63" t="n">
        <f aca="false">IF(AND(A814&lt;&gt;"",A813=""),L812+1,L812)</f>
        <v>64</v>
      </c>
      <c r="M813" s="80" t="n">
        <f aca="false">IF(OR(A813="Insumo",A813="Composição Auxiliar"),J813,"")</f>
        <v>104.22</v>
      </c>
      <c r="N813" s="81" t="str">
        <f aca="false">IF(ISNUMBER(SEARCH("COM ENCARGOS COMPLEMENTARES",D813)),J813,"")</f>
        <v/>
      </c>
      <c r="O813" s="81" t="n">
        <f aca="false">IF(N813&lt;&gt;"","",M813)</f>
        <v>104.22</v>
      </c>
      <c r="P813" s="82" t="str">
        <f aca="false">IF(A813="Composição",A812,"")</f>
        <v/>
      </c>
      <c r="Q813" s="81" t="str">
        <f aca="false">IF(P813&lt;&gt;"",SUMIF(L813:L902,L813,N813:N902),"")</f>
        <v/>
      </c>
      <c r="R813" s="81" t="str">
        <f aca="false">IF(P813&lt;&gt;"",SUMIF(L813:L902,L813,O813:O902),"")</f>
        <v/>
      </c>
    </row>
    <row r="814" customFormat="false" ht="14.25" hidden="false" customHeight="false" outlineLevel="0" collapsed="false">
      <c r="A814" s="96" t="s">
        <v>679</v>
      </c>
      <c r="B814" s="97" t="s">
        <v>1121</v>
      </c>
      <c r="C814" s="96" t="str">
        <f aca="false">VLOOKUP(B814,INSUMOS!$A:$I,2,0)</f>
        <v>SINAPI</v>
      </c>
      <c r="D814" s="96" t="str">
        <f aca="false">VLOOKUP(B814,INSUMOS!$A:$I,3,0)</f>
        <v>ARGAMASSA COLANTE TIPO AC III</v>
      </c>
      <c r="E814" s="98" t="str">
        <f aca="false">VLOOKUP(B814,INSUMOS!$A:$I,4,0)</f>
        <v>Material</v>
      </c>
      <c r="F814" s="98"/>
      <c r="G814" s="99" t="str">
        <f aca="false">VLOOKUP(B814,INSUMOS!$A:$I,5,0)</f>
        <v>KG</v>
      </c>
      <c r="H814" s="100" t="n">
        <v>9.13</v>
      </c>
      <c r="I814" s="101" t="n">
        <f aca="false">VLOOKUP(B814,INSUMOS!$A:$I,8,0)</f>
        <v>2.55</v>
      </c>
      <c r="J814" s="101" t="n">
        <f aca="false">TRUNC(H814*I814,2)</f>
        <v>23.28</v>
      </c>
      <c r="L814" s="63" t="n">
        <f aca="false">IF(AND(A815&lt;&gt;"",A814=""),L813+1,L813)</f>
        <v>64</v>
      </c>
      <c r="M814" s="80" t="n">
        <f aca="false">IF(OR(A814="Insumo",A814="Composição Auxiliar"),J814,"")</f>
        <v>23.28</v>
      </c>
      <c r="N814" s="81" t="str">
        <f aca="false">IF(ISNUMBER(SEARCH("COM ENCARGOS COMPLEMENTARES",D814)),J814,"")</f>
        <v/>
      </c>
      <c r="O814" s="81" t="n">
        <f aca="false">IF(N814&lt;&gt;"","",M814)</f>
        <v>23.28</v>
      </c>
      <c r="P814" s="82" t="str">
        <f aca="false">IF(A814="Composição",A813,"")</f>
        <v/>
      </c>
      <c r="Q814" s="81" t="str">
        <f aca="false">IF(P814&lt;&gt;"",SUMIF(L814:L903,L814,N814:N903),"")</f>
        <v/>
      </c>
      <c r="R814" s="81" t="str">
        <f aca="false">IF(P814&lt;&gt;"",SUMIF(L814:L903,L814,O814:O903),"")</f>
        <v/>
      </c>
    </row>
    <row r="815" customFormat="false" ht="14.25" hidden="false" customHeight="false" outlineLevel="0" collapsed="false">
      <c r="A815" s="96" t="s">
        <v>679</v>
      </c>
      <c r="B815" s="97" t="s">
        <v>1122</v>
      </c>
      <c r="C815" s="96" t="str">
        <f aca="false">VLOOKUP(B815,INSUMOS!$A:$I,2,0)</f>
        <v>SINAPI</v>
      </c>
      <c r="D815" s="96" t="str">
        <f aca="false">VLOOKUP(B815,INSUMOS!$A:$I,3,0)</f>
        <v>REJUNTE CIMENTICIO, QUALQUER COR</v>
      </c>
      <c r="E815" s="98" t="str">
        <f aca="false">VLOOKUP(B815,INSUMOS!$A:$I,4,0)</f>
        <v>Material</v>
      </c>
      <c r="F815" s="98"/>
      <c r="G815" s="99" t="str">
        <f aca="false">VLOOKUP(B815,INSUMOS!$A:$I,5,0)</f>
        <v>KG</v>
      </c>
      <c r="H815" s="100" t="n">
        <v>0.141</v>
      </c>
      <c r="I815" s="101" t="n">
        <f aca="false">VLOOKUP(B815,INSUMOS!$A:$I,8,0)</f>
        <v>4.87</v>
      </c>
      <c r="J815" s="101" t="n">
        <f aca="false">TRUNC(H815*I815,2)</f>
        <v>0.68</v>
      </c>
      <c r="L815" s="63" t="n">
        <f aca="false">IF(AND(A816&lt;&gt;"",A815=""),L814+1,L814)</f>
        <v>64</v>
      </c>
      <c r="M815" s="80" t="n">
        <f aca="false">IF(OR(A815="Insumo",A815="Composição Auxiliar"),J815,"")</f>
        <v>0.68</v>
      </c>
      <c r="N815" s="81" t="str">
        <f aca="false">IF(ISNUMBER(SEARCH("COM ENCARGOS COMPLEMENTARES",D815)),J815,"")</f>
        <v/>
      </c>
      <c r="O815" s="81" t="n">
        <f aca="false">IF(N815&lt;&gt;"","",M815)</f>
        <v>0.68</v>
      </c>
      <c r="P815" s="82" t="str">
        <f aca="false">IF(A815="Composição",A814,"")</f>
        <v/>
      </c>
      <c r="Q815" s="81" t="str">
        <f aca="false">IF(P815&lt;&gt;"",SUMIF(L815:L904,L815,N815:N904),"")</f>
        <v/>
      </c>
      <c r="R815" s="81" t="str">
        <f aca="false">IF(P815&lt;&gt;"",SUMIF(L815:L904,L815,O815:O904),"")</f>
        <v/>
      </c>
    </row>
    <row r="816" customFormat="false" ht="14.25" hidden="false" customHeight="false" outlineLevel="0" collapsed="false">
      <c r="A816" s="102"/>
      <c r="B816" s="102"/>
      <c r="C816" s="102"/>
      <c r="D816" s="102"/>
      <c r="E816" s="102"/>
      <c r="F816" s="103"/>
      <c r="G816" s="102"/>
      <c r="H816" s="103"/>
      <c r="I816" s="102"/>
      <c r="J816" s="103"/>
      <c r="L816" s="63" t="n">
        <f aca="false">IF(AND(A817&lt;&gt;"",A816=""),L815+1,L815)</f>
        <v>64</v>
      </c>
      <c r="M816" s="80" t="str">
        <f aca="false">IF(OR(A816="Insumo",A816="Composição Auxiliar"),J816,"")</f>
        <v/>
      </c>
      <c r="N816" s="81" t="str">
        <f aca="false">IF(ISNUMBER(SEARCH("COM ENCARGOS COMPLEMENTARES",D816)),J816,"")</f>
        <v/>
      </c>
      <c r="O816" s="81" t="str">
        <f aca="false">IF(N816&lt;&gt;"","",M816)</f>
        <v/>
      </c>
      <c r="P816" s="82" t="str">
        <f aca="false">IF(A816="Composição",A815,"")</f>
        <v/>
      </c>
      <c r="Q816" s="81" t="str">
        <f aca="false">IF(P816&lt;&gt;"",SUMIF(L816:L905,L816,N816:N905),"")</f>
        <v/>
      </c>
      <c r="R816" s="81" t="str">
        <f aca="false">IF(P816&lt;&gt;"",SUMIF(L816:L905,L816,O816:O905),"")</f>
        <v/>
      </c>
    </row>
    <row r="817" customFormat="false" ht="14.25" hidden="false" customHeight="true" outlineLevel="0" collapsed="false">
      <c r="A817" s="102"/>
      <c r="B817" s="102"/>
      <c r="C817" s="102"/>
      <c r="D817" s="102"/>
      <c r="E817" s="102"/>
      <c r="F817" s="103"/>
      <c r="G817" s="102"/>
      <c r="H817" s="104" t="s">
        <v>684</v>
      </c>
      <c r="I817" s="104"/>
      <c r="J817" s="103" t="n">
        <f aca="false">TRUNC(SUMIF(L:L,$L817,M:M)*(1+$J$9),2)</f>
        <v>195.99</v>
      </c>
      <c r="L817" s="63" t="n">
        <f aca="false">IF(AND(A818&lt;&gt;"",A817=""),L816+1,L816)</f>
        <v>64</v>
      </c>
      <c r="M817" s="80" t="str">
        <f aca="false">IF(OR(A817="Insumo",A817="Composição Auxiliar"),J817,"")</f>
        <v/>
      </c>
      <c r="N817" s="81" t="str">
        <f aca="false">IF(ISNUMBER(SEARCH("COM ENCARGOS COMPLEMENTARES",D817)),J817,"")</f>
        <v/>
      </c>
      <c r="O817" s="81" t="str">
        <f aca="false">IF(N817&lt;&gt;"","",M817)</f>
        <v/>
      </c>
      <c r="P817" s="82" t="str">
        <f aca="false">IF(A817="Composição",A816,"")</f>
        <v/>
      </c>
      <c r="Q817" s="81" t="str">
        <f aca="false">IF(P817&lt;&gt;"",SUMIF(L817:L906,L817,N817:N906),"")</f>
        <v/>
      </c>
      <c r="R817" s="81" t="str">
        <f aca="false">IF(P817&lt;&gt;"",SUMIF(L817:L906,L817,O817:O906),"")</f>
        <v/>
      </c>
    </row>
    <row r="818" customFormat="false" ht="15" hidden="false" customHeight="false" outlineLevel="0" collapsed="false">
      <c r="A818" s="105"/>
      <c r="B818" s="105"/>
      <c r="C818" s="105"/>
      <c r="D818" s="105"/>
      <c r="E818" s="105"/>
      <c r="F818" s="105"/>
      <c r="G818" s="105" t="s">
        <v>685</v>
      </c>
      <c r="H818" s="106" t="s">
        <v>1116</v>
      </c>
      <c r="I818" s="105" t="s">
        <v>687</v>
      </c>
      <c r="J818" s="107" t="n">
        <f aca="false">TRUNC(J817*H818,2)</f>
        <v>30031.54</v>
      </c>
      <c r="L818" s="63" t="n">
        <f aca="false">IF(AND(A819&lt;&gt;"",A818=""),L817+1,L817)</f>
        <v>64</v>
      </c>
      <c r="M818" s="80" t="str">
        <f aca="false">IF(OR(A818="Insumo",A818="Composição Auxiliar"),J818,"")</f>
        <v/>
      </c>
      <c r="N818" s="81" t="str">
        <f aca="false">IF(ISNUMBER(SEARCH("COM ENCARGOS COMPLEMENTARES",D818)),J818,"")</f>
        <v/>
      </c>
      <c r="O818" s="81" t="str">
        <f aca="false">IF(N818&lt;&gt;"","",M818)</f>
        <v/>
      </c>
      <c r="P818" s="82" t="str">
        <f aca="false">IF(A818="Composição",A817,"")</f>
        <v/>
      </c>
      <c r="Q818" s="81" t="str">
        <f aca="false">IF(P818&lt;&gt;"",SUMIF(L818:L907,L818,N818:N907),"")</f>
        <v/>
      </c>
      <c r="R818" s="81" t="str">
        <f aca="false">IF(P818&lt;&gt;"",SUMIF(L818:L907,L818,O818:O907),"")</f>
        <v/>
      </c>
    </row>
    <row r="819" customFormat="false" ht="15" hidden="false" customHeight="false" outlineLevel="0" collapsed="false">
      <c r="A819" s="108"/>
      <c r="B819" s="108"/>
      <c r="C819" s="108"/>
      <c r="D819" s="108"/>
      <c r="E819" s="108"/>
      <c r="F819" s="108"/>
      <c r="G819" s="108"/>
      <c r="H819" s="108"/>
      <c r="I819" s="108"/>
      <c r="J819" s="108"/>
      <c r="L819" s="63" t="n">
        <f aca="false">IF(AND(A820&lt;&gt;"",A819=""),L818+1,L818)</f>
        <v>65</v>
      </c>
      <c r="M819" s="80" t="str">
        <f aca="false">IF(OR(A819="Insumo",A819="Composição Auxiliar"),J819,"")</f>
        <v/>
      </c>
      <c r="N819" s="81" t="str">
        <f aca="false">IF(ISNUMBER(SEARCH("COM ENCARGOS COMPLEMENTARES",D819)),J819,"")</f>
        <v/>
      </c>
      <c r="O819" s="81" t="str">
        <f aca="false">IF(N819&lt;&gt;"","",M819)</f>
        <v/>
      </c>
      <c r="P819" s="82" t="str">
        <f aca="false">IF(A819="Composição",A818,"")</f>
        <v/>
      </c>
      <c r="Q819" s="81" t="str">
        <f aca="false">IF(P819&lt;&gt;"",SUMIF(L819:L908,L819,N819:N908),"")</f>
        <v/>
      </c>
      <c r="R819" s="81" t="str">
        <f aca="false">IF(P819&lt;&gt;"",SUMIF(L819:L908,L819,O819:O908),"")</f>
        <v/>
      </c>
    </row>
    <row r="820" customFormat="false" ht="15" hidden="false" customHeight="true" outlineLevel="0" collapsed="false">
      <c r="A820" s="83" t="s">
        <v>183</v>
      </c>
      <c r="B820" s="84" t="s">
        <v>655</v>
      </c>
      <c r="C820" s="83" t="s">
        <v>656</v>
      </c>
      <c r="D820" s="83" t="s">
        <v>657</v>
      </c>
      <c r="E820" s="83" t="s">
        <v>658</v>
      </c>
      <c r="F820" s="83"/>
      <c r="G820" s="85" t="s">
        <v>659</v>
      </c>
      <c r="H820" s="84" t="s">
        <v>660</v>
      </c>
      <c r="I820" s="84" t="s">
        <v>661</v>
      </c>
      <c r="J820" s="84" t="s">
        <v>662</v>
      </c>
      <c r="L820" s="63" t="n">
        <f aca="false">IF(AND(A821&lt;&gt;"",A820=""),L819+1,L819)</f>
        <v>65</v>
      </c>
      <c r="M820" s="80" t="str">
        <f aca="false">IF(OR(A820="Insumo",A820="Composição Auxiliar"),J820,"")</f>
        <v/>
      </c>
      <c r="N820" s="81" t="str">
        <f aca="false">IF(ISNUMBER(SEARCH("COM ENCARGOS COMPLEMENTARES",D820)),J820,"")</f>
        <v/>
      </c>
      <c r="O820" s="81" t="str">
        <f aca="false">IF(N820&lt;&gt;"","",M820)</f>
        <v/>
      </c>
      <c r="P820" s="82" t="str">
        <f aca="false">IF(A820="Composição",A819,"")</f>
        <v/>
      </c>
      <c r="Q820" s="81" t="str">
        <f aca="false">IF(P820&lt;&gt;"",SUMIF(L820:L909,L820,N820:N909),"")</f>
        <v/>
      </c>
      <c r="R820" s="81" t="str">
        <f aca="false">IF(P820&lt;&gt;"",SUMIF(L820:L909,L820,O820:O909),"")</f>
        <v/>
      </c>
    </row>
    <row r="821" customFormat="false" ht="25.5" hidden="false" customHeight="true" outlineLevel="0" collapsed="false">
      <c r="A821" s="86" t="s">
        <v>663</v>
      </c>
      <c r="B821" s="87" t="s">
        <v>184</v>
      </c>
      <c r="C821" s="86" t="s">
        <v>716</v>
      </c>
      <c r="D821" s="86" t="s">
        <v>1123</v>
      </c>
      <c r="E821" s="86" t="s">
        <v>1109</v>
      </c>
      <c r="F821" s="86"/>
      <c r="G821" s="88" t="s">
        <v>667</v>
      </c>
      <c r="H821" s="89" t="n">
        <v>1</v>
      </c>
      <c r="I821" s="90" t="n">
        <f aca="false">SUMIF(L:L,$L821,M:M)</f>
        <v>359.93</v>
      </c>
      <c r="J821" s="90" t="n">
        <f aca="false">TRUNC(H821*I821,2)</f>
        <v>359.93</v>
      </c>
      <c r="L821" s="63" t="n">
        <f aca="false">IF(AND(A822&lt;&gt;"",A821=""),L820+1,L820)</f>
        <v>65</v>
      </c>
      <c r="M821" s="80" t="str">
        <f aca="false">IF(OR(A821="Insumo",A821="Composição Auxiliar"),J821,"")</f>
        <v/>
      </c>
      <c r="N821" s="81" t="str">
        <f aca="false">IF(ISNUMBER(SEARCH("COM ENCARGOS COMPLEMENTARES",D821)),J821,"")</f>
        <v/>
      </c>
      <c r="O821" s="81" t="str">
        <f aca="false">IF(N821&lt;&gt;"","",M821)</f>
        <v/>
      </c>
      <c r="P821" s="82" t="str">
        <f aca="false">IF(A821="Composição",A820,"")</f>
        <v> 5.2.3 </v>
      </c>
      <c r="Q821" s="81" t="n">
        <f aca="false">IF(P821&lt;&gt;"",SUMIF(L821:L910,L821,N821:N910),"")</f>
        <v>63.32</v>
      </c>
      <c r="R821" s="81" t="n">
        <f aca="false">IF(P821&lt;&gt;"",SUMIF(L821:L910,L821,O821:O910),"")</f>
        <v>296.61</v>
      </c>
    </row>
    <row r="822" customFormat="false" ht="25.5" hidden="false" customHeight="true" outlineLevel="0" collapsed="false">
      <c r="A822" s="91" t="s">
        <v>668</v>
      </c>
      <c r="B822" s="92" t="s">
        <v>819</v>
      </c>
      <c r="C822" s="91" t="s">
        <v>664</v>
      </c>
      <c r="D822" s="91" t="s">
        <v>820</v>
      </c>
      <c r="E822" s="91" t="s">
        <v>671</v>
      </c>
      <c r="F822" s="91"/>
      <c r="G822" s="93" t="s">
        <v>672</v>
      </c>
      <c r="H822" s="94" t="n">
        <v>1.92</v>
      </c>
      <c r="I822" s="95" t="n">
        <f aca="false">SUMIFS('ANALÍTICA AUXILIARES'!J:J,'ANALÍTICA AUXILIARES'!A:A,"Composição",'ANALÍTICA AUXILIARES'!B:B,$B822)</f>
        <v>23.68</v>
      </c>
      <c r="J822" s="95" t="n">
        <f aca="false">TRUNC(H822*I822,2)</f>
        <v>45.46</v>
      </c>
      <c r="L822" s="63" t="n">
        <f aca="false">IF(AND(A823&lt;&gt;"",A822=""),L821+1,L821)</f>
        <v>65</v>
      </c>
      <c r="M822" s="80" t="n">
        <f aca="false">IF(OR(A822="Insumo",A822="Composição Auxiliar"),J822,"")</f>
        <v>45.46</v>
      </c>
      <c r="N822" s="81" t="n">
        <f aca="false">IF(ISNUMBER(SEARCH("COM ENCARGOS COMPLEMENTARES",D822)),J822,"")</f>
        <v>45.46</v>
      </c>
      <c r="O822" s="81" t="str">
        <f aca="false">IF(N822&lt;&gt;"","",M822)</f>
        <v/>
      </c>
      <c r="P822" s="82" t="str">
        <f aca="false">IF(A822="Composição",A821,"")</f>
        <v/>
      </c>
      <c r="Q822" s="81" t="str">
        <f aca="false">IF(P822&lt;&gt;"",SUMIF(L822:L911,L822,N822:N911),"")</f>
        <v/>
      </c>
      <c r="R822" s="81" t="str">
        <f aca="false">IF(P822&lt;&gt;"",SUMIF(L822:L911,L822,O822:O911),"")</f>
        <v/>
      </c>
    </row>
    <row r="823" customFormat="false" ht="25.5" hidden="false" customHeight="true" outlineLevel="0" collapsed="false">
      <c r="A823" s="91" t="s">
        <v>668</v>
      </c>
      <c r="B823" s="92" t="s">
        <v>677</v>
      </c>
      <c r="C823" s="91" t="s">
        <v>664</v>
      </c>
      <c r="D823" s="91" t="s">
        <v>678</v>
      </c>
      <c r="E823" s="91" t="s">
        <v>671</v>
      </c>
      <c r="F823" s="91"/>
      <c r="G823" s="93" t="s">
        <v>672</v>
      </c>
      <c r="H823" s="94" t="n">
        <v>0.944</v>
      </c>
      <c r="I823" s="95" t="n">
        <f aca="false">SUMIFS('ANALÍTICA AUXILIARES'!J:J,'ANALÍTICA AUXILIARES'!A:A,"Composição",'ANALÍTICA AUXILIARES'!B:B,$B823)</f>
        <v>18.93</v>
      </c>
      <c r="J823" s="95" t="n">
        <f aca="false">TRUNC(H823*I823,2)</f>
        <v>17.86</v>
      </c>
      <c r="L823" s="63" t="n">
        <f aca="false">IF(AND(A824&lt;&gt;"",A823=""),L822+1,L822)</f>
        <v>65</v>
      </c>
      <c r="M823" s="80" t="n">
        <f aca="false">IF(OR(A823="Insumo",A823="Composição Auxiliar"),J823,"")</f>
        <v>17.86</v>
      </c>
      <c r="N823" s="81" t="n">
        <f aca="false">IF(ISNUMBER(SEARCH("COM ENCARGOS COMPLEMENTARES",D823)),J823,"")</f>
        <v>17.86</v>
      </c>
      <c r="O823" s="81" t="str">
        <f aca="false">IF(N823&lt;&gt;"","",M823)</f>
        <v/>
      </c>
      <c r="P823" s="82" t="str">
        <f aca="false">IF(A823="Composição",A822,"")</f>
        <v/>
      </c>
      <c r="Q823" s="81" t="str">
        <f aca="false">IF(P823&lt;&gt;"",SUMIF(L823:L912,L823,N823:N912),"")</f>
        <v/>
      </c>
      <c r="R823" s="81" t="str">
        <f aca="false">IF(P823&lt;&gt;"",SUMIF(L823:L912,L823,O823:O912),"")</f>
        <v/>
      </c>
    </row>
    <row r="824" customFormat="false" ht="25.5" hidden="false" customHeight="false" outlineLevel="0" collapsed="false">
      <c r="A824" s="96" t="s">
        <v>679</v>
      </c>
      <c r="B824" s="97" t="s">
        <v>1124</v>
      </c>
      <c r="C824" s="96" t="str">
        <f aca="false">VLOOKUP(B824,INSUMOS!$A:$I,2,0)</f>
        <v>ORSE</v>
      </c>
      <c r="D824" s="96" t="str">
        <f aca="false">VLOOKUP(B824,INSUMOS!$A:$I,3,0)</f>
        <v>PISO TÁTIL DIRECIONAL E/OU ALERTA, DE CONCRETO, COLORIDO, DIM 25X25 CM, PARA DEFICIENTE VISUAL M2</v>
      </c>
      <c r="E824" s="98" t="str">
        <f aca="false">VLOOKUP(B824,INSUMOS!$A:$I,4,0)</f>
        <v>Material</v>
      </c>
      <c r="F824" s="98"/>
      <c r="G824" s="99" t="str">
        <f aca="false">VLOOKUP(B824,INSUMOS!$A:$I,5,0)</f>
        <v>m²</v>
      </c>
      <c r="H824" s="100" t="n">
        <v>4</v>
      </c>
      <c r="I824" s="101" t="n">
        <f aca="false">VLOOKUP(B824,INSUMOS!$A:$I,8,0)</f>
        <v>70.24</v>
      </c>
      <c r="J824" s="101" t="n">
        <f aca="false">TRUNC(H824*I824,2)</f>
        <v>280.96</v>
      </c>
      <c r="L824" s="63" t="n">
        <f aca="false">IF(AND(A825&lt;&gt;"",A824=""),L823+1,L823)</f>
        <v>65</v>
      </c>
      <c r="M824" s="80" t="n">
        <f aca="false">IF(OR(A824="Insumo",A824="Composição Auxiliar"),J824,"")</f>
        <v>280.96</v>
      </c>
      <c r="N824" s="81" t="str">
        <f aca="false">IF(ISNUMBER(SEARCH("COM ENCARGOS COMPLEMENTARES",D824)),J824,"")</f>
        <v/>
      </c>
      <c r="O824" s="81" t="n">
        <f aca="false">IF(N824&lt;&gt;"","",M824)</f>
        <v>280.96</v>
      </c>
      <c r="P824" s="82" t="str">
        <f aca="false">IF(A824="Composição",A823,"")</f>
        <v/>
      </c>
      <c r="Q824" s="81" t="str">
        <f aca="false">IF(P824&lt;&gt;"",SUMIF(L824:L913,L824,N824:N913),"")</f>
        <v/>
      </c>
      <c r="R824" s="81" t="str">
        <f aca="false">IF(P824&lt;&gt;"",SUMIF(L824:L913,L824,O824:O913),"")</f>
        <v/>
      </c>
    </row>
    <row r="825" customFormat="false" ht="14.25" hidden="false" customHeight="false" outlineLevel="0" collapsed="false">
      <c r="A825" s="96" t="s">
        <v>679</v>
      </c>
      <c r="B825" s="97" t="s">
        <v>1017</v>
      </c>
      <c r="C825" s="96" t="str">
        <f aca="false">VLOOKUP(B825,INSUMOS!$A:$I,2,0)</f>
        <v>SINAPI</v>
      </c>
      <c r="D825" s="96" t="str">
        <f aca="false">VLOOKUP(B825,INSUMOS!$A:$I,3,0)</f>
        <v>CIMENTO PORTLAND COMPOSTO CP II-32</v>
      </c>
      <c r="E825" s="98" t="str">
        <f aca="false">VLOOKUP(B825,INSUMOS!$A:$I,4,0)</f>
        <v>Material</v>
      </c>
      <c r="F825" s="98"/>
      <c r="G825" s="99" t="str">
        <f aca="false">VLOOKUP(B825,INSUMOS!$A:$I,5,0)</f>
        <v>KG</v>
      </c>
      <c r="H825" s="100" t="n">
        <v>4.032</v>
      </c>
      <c r="I825" s="101" t="n">
        <f aca="false">VLOOKUP(B825,INSUMOS!$A:$I,8,0)</f>
        <v>0.81</v>
      </c>
      <c r="J825" s="101" t="n">
        <f aca="false">TRUNC(H825*I825,2)</f>
        <v>3.26</v>
      </c>
      <c r="L825" s="63" t="n">
        <f aca="false">IF(AND(A826&lt;&gt;"",A825=""),L824+1,L824)</f>
        <v>65</v>
      </c>
      <c r="M825" s="80" t="n">
        <f aca="false">IF(OR(A825="Insumo",A825="Composição Auxiliar"),J825,"")</f>
        <v>3.26</v>
      </c>
      <c r="N825" s="81" t="str">
        <f aca="false">IF(ISNUMBER(SEARCH("COM ENCARGOS COMPLEMENTARES",D825)),J825,"")</f>
        <v/>
      </c>
      <c r="O825" s="81" t="n">
        <f aca="false">IF(N825&lt;&gt;"","",M825)</f>
        <v>3.26</v>
      </c>
      <c r="P825" s="82" t="str">
        <f aca="false">IF(A825="Composição",A824,"")</f>
        <v/>
      </c>
      <c r="Q825" s="81" t="str">
        <f aca="false">IF(P825&lt;&gt;"",SUMIF(L825:L914,L825,N825:N914),"")</f>
        <v/>
      </c>
      <c r="R825" s="81" t="str">
        <f aca="false">IF(P825&lt;&gt;"",SUMIF(L825:L914,L825,O825:O914),"")</f>
        <v/>
      </c>
    </row>
    <row r="826" customFormat="false" ht="14.25" hidden="false" customHeight="false" outlineLevel="0" collapsed="false">
      <c r="A826" s="96" t="s">
        <v>679</v>
      </c>
      <c r="B826" s="97" t="s">
        <v>1121</v>
      </c>
      <c r="C826" s="96" t="str">
        <f aca="false">VLOOKUP(B826,INSUMOS!$A:$I,2,0)</f>
        <v>SINAPI</v>
      </c>
      <c r="D826" s="96" t="str">
        <f aca="false">VLOOKUP(B826,INSUMOS!$A:$I,3,0)</f>
        <v>ARGAMASSA COLANTE TIPO AC III</v>
      </c>
      <c r="E826" s="98" t="str">
        <f aca="false">VLOOKUP(B826,INSUMOS!$A:$I,4,0)</f>
        <v>Material</v>
      </c>
      <c r="F826" s="98"/>
      <c r="G826" s="99" t="str">
        <f aca="false">VLOOKUP(B826,INSUMOS!$A:$I,5,0)</f>
        <v>KG</v>
      </c>
      <c r="H826" s="100" t="n">
        <v>4.86</v>
      </c>
      <c r="I826" s="101" t="n">
        <f aca="false">VLOOKUP(B826,INSUMOS!$A:$I,8,0)</f>
        <v>2.55</v>
      </c>
      <c r="J826" s="101" t="n">
        <f aca="false">TRUNC(H826*I826,2)</f>
        <v>12.39</v>
      </c>
      <c r="L826" s="63" t="n">
        <f aca="false">IF(AND(A827&lt;&gt;"",A826=""),L825+1,L825)</f>
        <v>65</v>
      </c>
      <c r="M826" s="80" t="n">
        <f aca="false">IF(OR(A826="Insumo",A826="Composição Auxiliar"),J826,"")</f>
        <v>12.39</v>
      </c>
      <c r="N826" s="81" t="str">
        <f aca="false">IF(ISNUMBER(SEARCH("COM ENCARGOS COMPLEMENTARES",D826)),J826,"")</f>
        <v/>
      </c>
      <c r="O826" s="81" t="n">
        <f aca="false">IF(N826&lt;&gt;"","",M826)</f>
        <v>12.39</v>
      </c>
      <c r="P826" s="82" t="str">
        <f aca="false">IF(A826="Composição",A825,"")</f>
        <v/>
      </c>
      <c r="Q826" s="81" t="str">
        <f aca="false">IF(P826&lt;&gt;"",SUMIF(L826:L915,L826,N826:N915),"")</f>
        <v/>
      </c>
      <c r="R826" s="81" t="str">
        <f aca="false">IF(P826&lt;&gt;"",SUMIF(L826:L915,L826,O826:O915),"")</f>
        <v/>
      </c>
    </row>
    <row r="827" customFormat="false" ht="14.25" hidden="false" customHeight="false" outlineLevel="0" collapsed="false">
      <c r="A827" s="102"/>
      <c r="B827" s="102"/>
      <c r="C827" s="102"/>
      <c r="D827" s="102"/>
      <c r="E827" s="102"/>
      <c r="F827" s="103"/>
      <c r="G827" s="102"/>
      <c r="H827" s="103"/>
      <c r="I827" s="102"/>
      <c r="J827" s="103"/>
      <c r="L827" s="63" t="n">
        <f aca="false">IF(AND(A828&lt;&gt;"",A827=""),L826+1,L826)</f>
        <v>65</v>
      </c>
      <c r="M827" s="80" t="str">
        <f aca="false">IF(OR(A827="Insumo",A827="Composição Auxiliar"),J827,"")</f>
        <v/>
      </c>
      <c r="N827" s="81" t="str">
        <f aca="false">IF(ISNUMBER(SEARCH("COM ENCARGOS COMPLEMENTARES",D827)),J827,"")</f>
        <v/>
      </c>
      <c r="O827" s="81" t="str">
        <f aca="false">IF(N827&lt;&gt;"","",M827)</f>
        <v/>
      </c>
      <c r="P827" s="82" t="str">
        <f aca="false">IF(A827="Composição",A826,"")</f>
        <v/>
      </c>
      <c r="Q827" s="81" t="str">
        <f aca="false">IF(P827&lt;&gt;"",SUMIF(L827:L916,L827,N827:N916),"")</f>
        <v/>
      </c>
      <c r="R827" s="81" t="str">
        <f aca="false">IF(P827&lt;&gt;"",SUMIF(L827:L916,L827,O827:O916),"")</f>
        <v/>
      </c>
    </row>
    <row r="828" customFormat="false" ht="14.25" hidden="false" customHeight="true" outlineLevel="0" collapsed="false">
      <c r="A828" s="102"/>
      <c r="B828" s="102"/>
      <c r="C828" s="102"/>
      <c r="D828" s="102"/>
      <c r="E828" s="102"/>
      <c r="F828" s="103"/>
      <c r="G828" s="102"/>
      <c r="H828" s="104" t="s">
        <v>684</v>
      </c>
      <c r="I828" s="104"/>
      <c r="J828" s="103" t="n">
        <f aca="false">TRUNC(SUMIF(L:L,$L828,M:M)*(1+$J$9),2)</f>
        <v>467.15</v>
      </c>
      <c r="L828" s="63" t="n">
        <f aca="false">IF(AND(A829&lt;&gt;"",A828=""),L827+1,L827)</f>
        <v>65</v>
      </c>
      <c r="M828" s="80" t="str">
        <f aca="false">IF(OR(A828="Insumo",A828="Composição Auxiliar"),J828,"")</f>
        <v/>
      </c>
      <c r="N828" s="81" t="str">
        <f aca="false">IF(ISNUMBER(SEARCH("COM ENCARGOS COMPLEMENTARES",D828)),J828,"")</f>
        <v/>
      </c>
      <c r="O828" s="81" t="str">
        <f aca="false">IF(N828&lt;&gt;"","",M828)</f>
        <v/>
      </c>
      <c r="P828" s="82" t="str">
        <f aca="false">IF(A828="Composição",A827,"")</f>
        <v/>
      </c>
      <c r="Q828" s="81" t="str">
        <f aca="false">IF(P828&lt;&gt;"",SUMIF(L828:L917,L828,N828:N917),"")</f>
        <v/>
      </c>
      <c r="R828" s="81" t="str">
        <f aca="false">IF(P828&lt;&gt;"",SUMIF(L828:L917,L828,O828:O917),"")</f>
        <v/>
      </c>
    </row>
    <row r="829" customFormat="false" ht="15" hidden="false" customHeight="false" outlineLevel="0" collapsed="false">
      <c r="A829" s="105"/>
      <c r="B829" s="105"/>
      <c r="C829" s="105"/>
      <c r="D829" s="105"/>
      <c r="E829" s="105"/>
      <c r="F829" s="105"/>
      <c r="G829" s="105" t="s">
        <v>685</v>
      </c>
      <c r="H829" s="106" t="s">
        <v>1125</v>
      </c>
      <c r="I829" s="105" t="s">
        <v>687</v>
      </c>
      <c r="J829" s="107" t="n">
        <f aca="false">TRUNC(J828*H829,2)</f>
        <v>4835</v>
      </c>
      <c r="L829" s="63" t="n">
        <f aca="false">IF(AND(A830&lt;&gt;"",A829=""),L828+1,L828)</f>
        <v>65</v>
      </c>
      <c r="M829" s="80" t="str">
        <f aca="false">IF(OR(A829="Insumo",A829="Composição Auxiliar"),J829,"")</f>
        <v/>
      </c>
      <c r="N829" s="81" t="str">
        <f aca="false">IF(ISNUMBER(SEARCH("COM ENCARGOS COMPLEMENTARES",D829)),J829,"")</f>
        <v/>
      </c>
      <c r="O829" s="81" t="str">
        <f aca="false">IF(N829&lt;&gt;"","",M829)</f>
        <v/>
      </c>
      <c r="P829" s="82" t="str">
        <f aca="false">IF(A829="Composição",A828,"")</f>
        <v/>
      </c>
      <c r="Q829" s="81" t="str">
        <f aca="false">IF(P829&lt;&gt;"",SUMIF(L829:L918,L829,N829:N918),"")</f>
        <v/>
      </c>
      <c r="R829" s="81" t="str">
        <f aca="false">IF(P829&lt;&gt;"",SUMIF(L829:L918,L829,O829:O918),"")</f>
        <v/>
      </c>
    </row>
    <row r="830" customFormat="false" ht="15" hidden="false" customHeight="false" outlineLevel="0" collapsed="false">
      <c r="A830" s="108"/>
      <c r="B830" s="108"/>
      <c r="C830" s="108"/>
      <c r="D830" s="108"/>
      <c r="E830" s="108"/>
      <c r="F830" s="108"/>
      <c r="G830" s="108"/>
      <c r="H830" s="108"/>
      <c r="I830" s="108"/>
      <c r="J830" s="108"/>
      <c r="L830" s="63" t="n">
        <f aca="false">IF(AND(A831&lt;&gt;"",A830=""),L829+1,L829)</f>
        <v>66</v>
      </c>
      <c r="M830" s="80" t="str">
        <f aca="false">IF(OR(A830="Insumo",A830="Composição Auxiliar"),J830,"")</f>
        <v/>
      </c>
      <c r="N830" s="81" t="str">
        <f aca="false">IF(ISNUMBER(SEARCH("COM ENCARGOS COMPLEMENTARES",D830)),J830,"")</f>
        <v/>
      </c>
      <c r="O830" s="81" t="str">
        <f aca="false">IF(N830&lt;&gt;"","",M830)</f>
        <v/>
      </c>
      <c r="P830" s="82" t="str">
        <f aca="false">IF(A830="Composição",A829,"")</f>
        <v/>
      </c>
      <c r="Q830" s="81" t="str">
        <f aca="false">IF(P830&lt;&gt;"",SUMIF(L830:L919,L830,N830:N919),"")</f>
        <v/>
      </c>
      <c r="R830" s="81" t="str">
        <f aca="false">IF(P830&lt;&gt;"",SUMIF(L830:L919,L830,O830:O919),"")</f>
        <v/>
      </c>
    </row>
    <row r="831" customFormat="false" ht="15" hidden="false" customHeight="true" outlineLevel="0" collapsed="false">
      <c r="A831" s="83" t="s">
        <v>185</v>
      </c>
      <c r="B831" s="84" t="s">
        <v>655</v>
      </c>
      <c r="C831" s="83" t="s">
        <v>656</v>
      </c>
      <c r="D831" s="83" t="s">
        <v>657</v>
      </c>
      <c r="E831" s="83" t="s">
        <v>658</v>
      </c>
      <c r="F831" s="83"/>
      <c r="G831" s="85" t="s">
        <v>659</v>
      </c>
      <c r="H831" s="84" t="s">
        <v>660</v>
      </c>
      <c r="I831" s="84" t="s">
        <v>661</v>
      </c>
      <c r="J831" s="84" t="s">
        <v>662</v>
      </c>
      <c r="L831" s="63" t="n">
        <f aca="false">IF(AND(A832&lt;&gt;"",A831=""),L830+1,L830)</f>
        <v>66</v>
      </c>
      <c r="M831" s="80" t="str">
        <f aca="false">IF(OR(A831="Insumo",A831="Composição Auxiliar"),J831,"")</f>
        <v/>
      </c>
      <c r="N831" s="81" t="str">
        <f aca="false">IF(ISNUMBER(SEARCH("COM ENCARGOS COMPLEMENTARES",D831)),J831,"")</f>
        <v/>
      </c>
      <c r="O831" s="81" t="str">
        <f aca="false">IF(N831&lt;&gt;"","",M831)</f>
        <v/>
      </c>
      <c r="P831" s="82" t="str">
        <f aca="false">IF(A831="Composição",A830,"")</f>
        <v/>
      </c>
      <c r="Q831" s="81" t="str">
        <f aca="false">IF(P831&lt;&gt;"",SUMIF(L831:L920,L831,N831:N920),"")</f>
        <v/>
      </c>
      <c r="R831" s="81" t="str">
        <f aca="false">IF(P831&lt;&gt;"",SUMIF(L831:L920,L831,O831:O920),"")</f>
        <v/>
      </c>
    </row>
    <row r="832" customFormat="false" ht="25.5" hidden="false" customHeight="true" outlineLevel="0" collapsed="false">
      <c r="A832" s="86" t="s">
        <v>663</v>
      </c>
      <c r="B832" s="87" t="s">
        <v>186</v>
      </c>
      <c r="C832" s="86" t="s">
        <v>716</v>
      </c>
      <c r="D832" s="86" t="s">
        <v>1126</v>
      </c>
      <c r="E832" s="86" t="s">
        <v>1127</v>
      </c>
      <c r="F832" s="86"/>
      <c r="G832" s="88" t="s">
        <v>667</v>
      </c>
      <c r="H832" s="89" t="n">
        <v>1</v>
      </c>
      <c r="I832" s="90" t="n">
        <f aca="false">SUMIF(L:L,$L832,M:M)</f>
        <v>306.31</v>
      </c>
      <c r="J832" s="90" t="n">
        <f aca="false">TRUNC(H832*I832,2)</f>
        <v>306.31</v>
      </c>
      <c r="L832" s="63" t="n">
        <f aca="false">IF(AND(A833&lt;&gt;"",A832=""),L831+1,L831)</f>
        <v>66</v>
      </c>
      <c r="M832" s="80" t="str">
        <f aca="false">IF(OR(A832="Insumo",A832="Composição Auxiliar"),J832,"")</f>
        <v/>
      </c>
      <c r="N832" s="81" t="str">
        <f aca="false">IF(ISNUMBER(SEARCH("COM ENCARGOS COMPLEMENTARES",D832)),J832,"")</f>
        <v/>
      </c>
      <c r="O832" s="81" t="str">
        <f aca="false">IF(N832&lt;&gt;"","",M832)</f>
        <v/>
      </c>
      <c r="P832" s="82" t="str">
        <f aca="false">IF(A832="Composição",A831,"")</f>
        <v> 5.2.4 </v>
      </c>
      <c r="Q832" s="81" t="n">
        <f aca="false">IF(P832&lt;&gt;"",SUMIF(L832:L921,L832,N832:N921),"")</f>
        <v>23.32</v>
      </c>
      <c r="R832" s="81" t="n">
        <f aca="false">IF(P832&lt;&gt;"",SUMIF(L832:L921,L832,O832:O921),"")</f>
        <v>282.99</v>
      </c>
    </row>
    <row r="833" customFormat="false" ht="25.5" hidden="false" customHeight="true" outlineLevel="0" collapsed="false">
      <c r="A833" s="91" t="s">
        <v>668</v>
      </c>
      <c r="B833" s="92" t="s">
        <v>1118</v>
      </c>
      <c r="C833" s="91" t="s">
        <v>664</v>
      </c>
      <c r="D833" s="91" t="s">
        <v>1119</v>
      </c>
      <c r="E833" s="91" t="s">
        <v>671</v>
      </c>
      <c r="F833" s="91"/>
      <c r="G833" s="93" t="s">
        <v>672</v>
      </c>
      <c r="H833" s="94" t="n">
        <v>0.5</v>
      </c>
      <c r="I833" s="95" t="n">
        <f aca="false">SUMIFS('ANALÍTICA AUXILIARES'!J:J,'ANALÍTICA AUXILIARES'!A:A,"Composição",'ANALÍTICA AUXILIARES'!B:B,$B833)</f>
        <v>23.56</v>
      </c>
      <c r="J833" s="95" t="n">
        <f aca="false">TRUNC(H833*I833,2)</f>
        <v>11.78</v>
      </c>
      <c r="L833" s="63" t="n">
        <f aca="false">IF(AND(A834&lt;&gt;"",A833=""),L832+1,L832)</f>
        <v>66</v>
      </c>
      <c r="M833" s="80" t="n">
        <f aca="false">IF(OR(A833="Insumo",A833="Composição Auxiliar"),J833,"")</f>
        <v>11.78</v>
      </c>
      <c r="N833" s="81" t="n">
        <f aca="false">IF(ISNUMBER(SEARCH("COM ENCARGOS COMPLEMENTARES",D833)),J833,"")</f>
        <v>11.78</v>
      </c>
      <c r="O833" s="81" t="str">
        <f aca="false">IF(N833&lt;&gt;"","",M833)</f>
        <v/>
      </c>
      <c r="P833" s="82" t="str">
        <f aca="false">IF(A833="Composição",A832,"")</f>
        <v/>
      </c>
      <c r="Q833" s="81" t="str">
        <f aca="false">IF(P833&lt;&gt;"",SUMIF(L833:L922,L833,N833:N922),"")</f>
        <v/>
      </c>
      <c r="R833" s="81" t="str">
        <f aca="false">IF(P833&lt;&gt;"",SUMIF(L833:L922,L833,O833:O922),"")</f>
        <v/>
      </c>
    </row>
    <row r="834" customFormat="false" ht="25.5" hidden="false" customHeight="true" outlineLevel="0" collapsed="false">
      <c r="A834" s="91" t="s">
        <v>668</v>
      </c>
      <c r="B834" s="92" t="s">
        <v>677</v>
      </c>
      <c r="C834" s="91" t="s">
        <v>664</v>
      </c>
      <c r="D834" s="91" t="s">
        <v>678</v>
      </c>
      <c r="E834" s="91" t="s">
        <v>671</v>
      </c>
      <c r="F834" s="91"/>
      <c r="G834" s="93" t="s">
        <v>672</v>
      </c>
      <c r="H834" s="94" t="n">
        <v>0.61</v>
      </c>
      <c r="I834" s="95" t="n">
        <f aca="false">SUMIFS('ANALÍTICA AUXILIARES'!J:J,'ANALÍTICA AUXILIARES'!A:A,"Composição",'ANALÍTICA AUXILIARES'!B:B,$B834)</f>
        <v>18.93</v>
      </c>
      <c r="J834" s="95" t="n">
        <f aca="false">TRUNC(H834*I834,2)</f>
        <v>11.54</v>
      </c>
      <c r="L834" s="63" t="n">
        <f aca="false">IF(AND(A835&lt;&gt;"",A834=""),L833+1,L833)</f>
        <v>66</v>
      </c>
      <c r="M834" s="80" t="n">
        <f aca="false">IF(OR(A834="Insumo",A834="Composição Auxiliar"),J834,"")</f>
        <v>11.54</v>
      </c>
      <c r="N834" s="81" t="n">
        <f aca="false">IF(ISNUMBER(SEARCH("COM ENCARGOS COMPLEMENTARES",D834)),J834,"")</f>
        <v>11.54</v>
      </c>
      <c r="O834" s="81" t="str">
        <f aca="false">IF(N834&lt;&gt;"","",M834)</f>
        <v/>
      </c>
      <c r="P834" s="82" t="str">
        <f aca="false">IF(A834="Composição",A833,"")</f>
        <v/>
      </c>
      <c r="Q834" s="81" t="str">
        <f aca="false">IF(P834&lt;&gt;"",SUMIF(L834:L923,L834,N834:N923),"")</f>
        <v/>
      </c>
      <c r="R834" s="81" t="str">
        <f aca="false">IF(P834&lt;&gt;"",SUMIF(L834:L923,L834,O834:O923),"")</f>
        <v/>
      </c>
    </row>
    <row r="835" customFormat="false" ht="25.5" hidden="false" customHeight="false" outlineLevel="0" collapsed="false">
      <c r="A835" s="96" t="s">
        <v>679</v>
      </c>
      <c r="B835" s="97" t="s">
        <v>1128</v>
      </c>
      <c r="C835" s="96" t="str">
        <f aca="false">VLOOKUP(B835,INSUMOS!$A:$I,2,0)</f>
        <v>SINAPI</v>
      </c>
      <c r="D835" s="96" t="str">
        <f aca="false">VLOOKUP(B835,INSUMOS!$A:$I,3,0)</f>
        <v>PISO TATIL ALERTA OU DIRECIONAL, DE BORRACHA, COLORIDO, 25 X 25 CM, E = 5 MM, PARA COLA</v>
      </c>
      <c r="E835" s="98" t="str">
        <f aca="false">VLOOKUP(B835,INSUMOS!$A:$I,4,0)</f>
        <v>Material</v>
      </c>
      <c r="F835" s="98"/>
      <c r="G835" s="99" t="str">
        <f aca="false">VLOOKUP(B835,INSUMOS!$A:$I,5,0)</f>
        <v>m²</v>
      </c>
      <c r="H835" s="100" t="n">
        <v>1.1</v>
      </c>
      <c r="I835" s="101" t="n">
        <f aca="false">VLOOKUP(B835,INSUMOS!$A:$I,8,0)</f>
        <v>250.48</v>
      </c>
      <c r="J835" s="101" t="n">
        <f aca="false">TRUNC(H835*I835,2)</f>
        <v>275.52</v>
      </c>
      <c r="L835" s="63" t="n">
        <f aca="false">IF(AND(A836&lt;&gt;"",A835=""),L834+1,L834)</f>
        <v>66</v>
      </c>
      <c r="M835" s="80" t="n">
        <f aca="false">IF(OR(A835="Insumo",A835="Composição Auxiliar"),J835,"")</f>
        <v>275.52</v>
      </c>
      <c r="N835" s="81" t="str">
        <f aca="false">IF(ISNUMBER(SEARCH("COM ENCARGOS COMPLEMENTARES",D835)),J835,"")</f>
        <v/>
      </c>
      <c r="O835" s="81" t="n">
        <f aca="false">IF(N835&lt;&gt;"","",M835)</f>
        <v>275.52</v>
      </c>
      <c r="P835" s="82" t="str">
        <f aca="false">IF(A835="Composição",A834,"")</f>
        <v/>
      </c>
      <c r="Q835" s="81" t="str">
        <f aca="false">IF(P835&lt;&gt;"",SUMIF(L835:L924,L835,N835:N924),"")</f>
        <v/>
      </c>
      <c r="R835" s="81" t="str">
        <f aca="false">IF(P835&lt;&gt;"",SUMIF(L835:L924,L835,O835:O924),"")</f>
        <v/>
      </c>
    </row>
    <row r="836" customFormat="false" ht="25.5" hidden="false" customHeight="false" outlineLevel="0" collapsed="false">
      <c r="A836" s="96" t="s">
        <v>679</v>
      </c>
      <c r="B836" s="97" t="s">
        <v>1129</v>
      </c>
      <c r="C836" s="96" t="str">
        <f aca="false">VLOOKUP(B836,INSUMOS!$A:$I,2,0)</f>
        <v>SINAPI</v>
      </c>
      <c r="D836" s="96" t="str">
        <f aca="false">VLOOKUP(B836,INSUMOS!$A:$I,3,0)</f>
        <v>COLA A BASE DE RESINA SINTETICA PARA CHAPA DE LAMINADO MELAMINICO</v>
      </c>
      <c r="E836" s="98" t="str">
        <f aca="false">VLOOKUP(B836,INSUMOS!$A:$I,4,0)</f>
        <v>Material</v>
      </c>
      <c r="F836" s="98"/>
      <c r="G836" s="99" t="str">
        <f aca="false">VLOOKUP(B836,INSUMOS!$A:$I,5,0)</f>
        <v>KG</v>
      </c>
      <c r="H836" s="100" t="n">
        <v>0.12</v>
      </c>
      <c r="I836" s="101" t="n">
        <f aca="false">VLOOKUP(B836,INSUMOS!$A:$I,8,0)</f>
        <v>62.3</v>
      </c>
      <c r="J836" s="101" t="n">
        <f aca="false">TRUNC(H836*I836,2)</f>
        <v>7.47</v>
      </c>
      <c r="L836" s="63" t="n">
        <f aca="false">IF(AND(A837&lt;&gt;"",A836=""),L835+1,L835)</f>
        <v>66</v>
      </c>
      <c r="M836" s="80" t="n">
        <f aca="false">IF(OR(A836="Insumo",A836="Composição Auxiliar"),J836,"")</f>
        <v>7.47</v>
      </c>
      <c r="N836" s="81" t="str">
        <f aca="false">IF(ISNUMBER(SEARCH("COM ENCARGOS COMPLEMENTARES",D836)),J836,"")</f>
        <v/>
      </c>
      <c r="O836" s="81" t="n">
        <f aca="false">IF(N836&lt;&gt;"","",M836)</f>
        <v>7.47</v>
      </c>
      <c r="P836" s="82" t="str">
        <f aca="false">IF(A836="Composição",A835,"")</f>
        <v/>
      </c>
      <c r="Q836" s="81" t="str">
        <f aca="false">IF(P836&lt;&gt;"",SUMIF(L836:L925,L836,N836:N925),"")</f>
        <v/>
      </c>
      <c r="R836" s="81" t="str">
        <f aca="false">IF(P836&lt;&gt;"",SUMIF(L836:L925,L836,O836:O925),"")</f>
        <v/>
      </c>
    </row>
    <row r="837" customFormat="false" ht="14.25" hidden="false" customHeight="false" outlineLevel="0" collapsed="false">
      <c r="A837" s="102"/>
      <c r="B837" s="102"/>
      <c r="C837" s="102"/>
      <c r="D837" s="102"/>
      <c r="E837" s="102"/>
      <c r="F837" s="103"/>
      <c r="G837" s="102"/>
      <c r="H837" s="103"/>
      <c r="I837" s="102"/>
      <c r="J837" s="103"/>
      <c r="L837" s="63" t="n">
        <f aca="false">IF(AND(A838&lt;&gt;"",A837=""),L836+1,L836)</f>
        <v>66</v>
      </c>
      <c r="M837" s="80" t="str">
        <f aca="false">IF(OR(A837="Insumo",A837="Composição Auxiliar"),J837,"")</f>
        <v/>
      </c>
      <c r="N837" s="81" t="str">
        <f aca="false">IF(ISNUMBER(SEARCH("COM ENCARGOS COMPLEMENTARES",D837)),J837,"")</f>
        <v/>
      </c>
      <c r="O837" s="81" t="str">
        <f aca="false">IF(N837&lt;&gt;"","",M837)</f>
        <v/>
      </c>
      <c r="P837" s="82" t="str">
        <f aca="false">IF(A837="Composição",A836,"")</f>
        <v/>
      </c>
      <c r="Q837" s="81" t="str">
        <f aca="false">IF(P837&lt;&gt;"",SUMIF(L837:L926,L837,N837:N926),"")</f>
        <v/>
      </c>
      <c r="R837" s="81" t="str">
        <f aca="false">IF(P837&lt;&gt;"",SUMIF(L837:L926,L837,O837:O926),"")</f>
        <v/>
      </c>
    </row>
    <row r="838" customFormat="false" ht="14.25" hidden="false" customHeight="true" outlineLevel="0" collapsed="false">
      <c r="A838" s="102"/>
      <c r="B838" s="102"/>
      <c r="C838" s="102"/>
      <c r="D838" s="102"/>
      <c r="E838" s="102"/>
      <c r="F838" s="103"/>
      <c r="G838" s="102"/>
      <c r="H838" s="104" t="s">
        <v>684</v>
      </c>
      <c r="I838" s="104"/>
      <c r="J838" s="103" t="n">
        <f aca="false">TRUNC(SUMIF(L:L,$L838,M:M)*(1+$J$9),2)</f>
        <v>397.55</v>
      </c>
      <c r="L838" s="63" t="n">
        <f aca="false">IF(AND(A839&lt;&gt;"",A838=""),L837+1,L837)</f>
        <v>66</v>
      </c>
      <c r="M838" s="80" t="str">
        <f aca="false">IF(OR(A838="Insumo",A838="Composição Auxiliar"),J838,"")</f>
        <v/>
      </c>
      <c r="N838" s="81" t="str">
        <f aca="false">IF(ISNUMBER(SEARCH("COM ENCARGOS COMPLEMENTARES",D838)),J838,"")</f>
        <v/>
      </c>
      <c r="O838" s="81" t="str">
        <f aca="false">IF(N838&lt;&gt;"","",M838)</f>
        <v/>
      </c>
      <c r="P838" s="82" t="str">
        <f aca="false">IF(A838="Composição",A837,"")</f>
        <v/>
      </c>
      <c r="Q838" s="81" t="str">
        <f aca="false">IF(P838&lt;&gt;"",SUMIF(L838:L927,L838,N838:N927),"")</f>
        <v/>
      </c>
      <c r="R838" s="81" t="str">
        <f aca="false">IF(P838&lt;&gt;"",SUMIF(L838:L927,L838,O838:O927),"")</f>
        <v/>
      </c>
    </row>
    <row r="839" customFormat="false" ht="15" hidden="false" customHeight="false" outlineLevel="0" collapsed="false">
      <c r="A839" s="105"/>
      <c r="B839" s="105"/>
      <c r="C839" s="105"/>
      <c r="D839" s="105"/>
      <c r="E839" s="105"/>
      <c r="F839" s="105"/>
      <c r="G839" s="105" t="s">
        <v>685</v>
      </c>
      <c r="H839" s="106" t="s">
        <v>1130</v>
      </c>
      <c r="I839" s="105" t="s">
        <v>687</v>
      </c>
      <c r="J839" s="107" t="n">
        <f aca="false">TRUNC(J838*H839,2)</f>
        <v>1363.59</v>
      </c>
      <c r="L839" s="63" t="n">
        <f aca="false">IF(AND(A840&lt;&gt;"",A839=""),L838+1,L838)</f>
        <v>66</v>
      </c>
      <c r="M839" s="80" t="str">
        <f aca="false">IF(OR(A839="Insumo",A839="Composição Auxiliar"),J839,"")</f>
        <v/>
      </c>
      <c r="N839" s="81" t="str">
        <f aca="false">IF(ISNUMBER(SEARCH("COM ENCARGOS COMPLEMENTARES",D839)),J839,"")</f>
        <v/>
      </c>
      <c r="O839" s="81" t="str">
        <f aca="false">IF(N839&lt;&gt;"","",M839)</f>
        <v/>
      </c>
      <c r="P839" s="82" t="str">
        <f aca="false">IF(A839="Composição",A838,"")</f>
        <v/>
      </c>
      <c r="Q839" s="81" t="str">
        <f aca="false">IF(P839&lt;&gt;"",SUMIF(L839:L928,L839,N839:N928),"")</f>
        <v/>
      </c>
      <c r="R839" s="81" t="str">
        <f aca="false">IF(P839&lt;&gt;"",SUMIF(L839:L928,L839,O839:O928),"")</f>
        <v/>
      </c>
    </row>
    <row r="840" customFormat="false" ht="15" hidden="false" customHeight="false" outlineLevel="0" collapsed="false">
      <c r="A840" s="108"/>
      <c r="B840" s="108"/>
      <c r="C840" s="108"/>
      <c r="D840" s="108"/>
      <c r="E840" s="108"/>
      <c r="F840" s="108"/>
      <c r="G840" s="108"/>
      <c r="H840" s="108"/>
      <c r="I840" s="108"/>
      <c r="J840" s="108"/>
      <c r="L840" s="63" t="n">
        <f aca="false">IF(AND(A841&lt;&gt;"",A840=""),L839+1,L839)</f>
        <v>67</v>
      </c>
      <c r="M840" s="80" t="str">
        <f aca="false">IF(OR(A840="Insumo",A840="Composição Auxiliar"),J840,"")</f>
        <v/>
      </c>
      <c r="N840" s="81" t="str">
        <f aca="false">IF(ISNUMBER(SEARCH("COM ENCARGOS COMPLEMENTARES",D840)),J840,"")</f>
        <v/>
      </c>
      <c r="O840" s="81" t="str">
        <f aca="false">IF(N840&lt;&gt;"","",M840)</f>
        <v/>
      </c>
      <c r="P840" s="82" t="str">
        <f aca="false">IF(A840="Composição",A839,"")</f>
        <v/>
      </c>
      <c r="Q840" s="81" t="str">
        <f aca="false">IF(P840&lt;&gt;"",SUMIF(L840:L929,L840,N840:N929),"")</f>
        <v/>
      </c>
      <c r="R840" s="81" t="str">
        <f aca="false">IF(P840&lt;&gt;"",SUMIF(L840:L929,L840,O840:O929),"")</f>
        <v/>
      </c>
    </row>
    <row r="841" customFormat="false" ht="15" hidden="false" customHeight="true" outlineLevel="0" collapsed="false">
      <c r="A841" s="83" t="s">
        <v>187</v>
      </c>
      <c r="B841" s="84" t="s">
        <v>655</v>
      </c>
      <c r="C841" s="83" t="s">
        <v>656</v>
      </c>
      <c r="D841" s="83" t="s">
        <v>657</v>
      </c>
      <c r="E841" s="83" t="s">
        <v>658</v>
      </c>
      <c r="F841" s="83"/>
      <c r="G841" s="85" t="s">
        <v>659</v>
      </c>
      <c r="H841" s="84" t="s">
        <v>660</v>
      </c>
      <c r="I841" s="84" t="s">
        <v>661</v>
      </c>
      <c r="J841" s="84" t="s">
        <v>662</v>
      </c>
      <c r="L841" s="63" t="n">
        <f aca="false">IF(AND(A842&lt;&gt;"",A841=""),L840+1,L840)</f>
        <v>67</v>
      </c>
      <c r="M841" s="80" t="str">
        <f aca="false">IF(OR(A841="Insumo",A841="Composição Auxiliar"),J841,"")</f>
        <v/>
      </c>
      <c r="N841" s="81" t="str">
        <f aca="false">IF(ISNUMBER(SEARCH("COM ENCARGOS COMPLEMENTARES",D841)),J841,"")</f>
        <v/>
      </c>
      <c r="O841" s="81" t="str">
        <f aca="false">IF(N841&lt;&gt;"","",M841)</f>
        <v/>
      </c>
      <c r="P841" s="82" t="str">
        <f aca="false">IF(A841="Composição",A840,"")</f>
        <v/>
      </c>
      <c r="Q841" s="81" t="str">
        <f aca="false">IF(P841&lt;&gt;"",SUMIF(L841:L930,L841,N841:N930),"")</f>
        <v/>
      </c>
      <c r="R841" s="81" t="str">
        <f aca="false">IF(P841&lt;&gt;"",SUMIF(L841:L930,L841,O841:O930),"")</f>
        <v/>
      </c>
    </row>
    <row r="842" customFormat="false" ht="25.5" hidden="false" customHeight="true" outlineLevel="0" collapsed="false">
      <c r="A842" s="86" t="s">
        <v>663</v>
      </c>
      <c r="B842" s="87" t="s">
        <v>188</v>
      </c>
      <c r="C842" s="86" t="s">
        <v>716</v>
      </c>
      <c r="D842" s="86" t="s">
        <v>1131</v>
      </c>
      <c r="E842" s="86" t="s">
        <v>1109</v>
      </c>
      <c r="F842" s="86"/>
      <c r="G842" s="88" t="s">
        <v>729</v>
      </c>
      <c r="H842" s="89" t="n">
        <v>1</v>
      </c>
      <c r="I842" s="90" t="n">
        <f aca="false">SUMIF(L:L,$L842,M:M)</f>
        <v>94.25</v>
      </c>
      <c r="J842" s="90" t="n">
        <f aca="false">TRUNC(H842*I842,2)</f>
        <v>94.25</v>
      </c>
      <c r="L842" s="63" t="n">
        <f aca="false">IF(AND(A843&lt;&gt;"",A842=""),L841+1,L841)</f>
        <v>67</v>
      </c>
      <c r="M842" s="80" t="str">
        <f aca="false">IF(OR(A842="Insumo",A842="Composição Auxiliar"),J842,"")</f>
        <v/>
      </c>
      <c r="N842" s="81" t="str">
        <f aca="false">IF(ISNUMBER(SEARCH("COM ENCARGOS COMPLEMENTARES",D842)),J842,"")</f>
        <v/>
      </c>
      <c r="O842" s="81" t="str">
        <f aca="false">IF(N842&lt;&gt;"","",M842)</f>
        <v/>
      </c>
      <c r="P842" s="82" t="str">
        <f aca="false">IF(A842="Composição",A841,"")</f>
        <v> 5.2.5 </v>
      </c>
      <c r="Q842" s="81" t="n">
        <f aca="false">IF(P842&lt;&gt;"",SUMIF(L842:L931,L842,N842:N931),"")</f>
        <v>15.98</v>
      </c>
      <c r="R842" s="81" t="n">
        <f aca="false">IF(P842&lt;&gt;"",SUMIF(L842:L931,L842,O842:O931),"")</f>
        <v>78.27</v>
      </c>
    </row>
    <row r="843" customFormat="false" ht="25.5" hidden="false" customHeight="true" outlineLevel="0" collapsed="false">
      <c r="A843" s="91" t="s">
        <v>668</v>
      </c>
      <c r="B843" s="92" t="s">
        <v>1118</v>
      </c>
      <c r="C843" s="91" t="s">
        <v>664</v>
      </c>
      <c r="D843" s="91" t="s">
        <v>1119</v>
      </c>
      <c r="E843" s="91" t="s">
        <v>671</v>
      </c>
      <c r="F843" s="91"/>
      <c r="G843" s="93" t="s">
        <v>672</v>
      </c>
      <c r="H843" s="94" t="n">
        <v>0.5591</v>
      </c>
      <c r="I843" s="95" t="n">
        <f aca="false">SUMIFS('ANALÍTICA AUXILIARES'!J:J,'ANALÍTICA AUXILIARES'!A:A,"Composição",'ANALÍTICA AUXILIARES'!B:B,$B843)</f>
        <v>23.56</v>
      </c>
      <c r="J843" s="95" t="n">
        <f aca="false">TRUNC(H843*I843,2)</f>
        <v>13.17</v>
      </c>
      <c r="L843" s="63" t="n">
        <f aca="false">IF(AND(A844&lt;&gt;"",A843=""),L842+1,L842)</f>
        <v>67</v>
      </c>
      <c r="M843" s="80" t="n">
        <f aca="false">IF(OR(A843="Insumo",A843="Composição Auxiliar"),J843,"")</f>
        <v>13.17</v>
      </c>
      <c r="N843" s="81" t="n">
        <f aca="false">IF(ISNUMBER(SEARCH("COM ENCARGOS COMPLEMENTARES",D843)),J843,"")</f>
        <v>13.17</v>
      </c>
      <c r="O843" s="81" t="str">
        <f aca="false">IF(N843&lt;&gt;"","",M843)</f>
        <v/>
      </c>
      <c r="P843" s="82" t="str">
        <f aca="false">IF(A843="Composição",A842,"")</f>
        <v/>
      </c>
      <c r="Q843" s="81" t="str">
        <f aca="false">IF(P843&lt;&gt;"",SUMIF(L843:L932,L843,N843:N932),"")</f>
        <v/>
      </c>
      <c r="R843" s="81" t="str">
        <f aca="false">IF(P843&lt;&gt;"",SUMIF(L843:L932,L843,O843:O932),"")</f>
        <v/>
      </c>
    </row>
    <row r="844" customFormat="false" ht="25.5" hidden="false" customHeight="true" outlineLevel="0" collapsed="false">
      <c r="A844" s="91" t="s">
        <v>668</v>
      </c>
      <c r="B844" s="92" t="s">
        <v>677</v>
      </c>
      <c r="C844" s="91" t="s">
        <v>664</v>
      </c>
      <c r="D844" s="91" t="s">
        <v>678</v>
      </c>
      <c r="E844" s="91" t="s">
        <v>671</v>
      </c>
      <c r="F844" s="91"/>
      <c r="G844" s="93" t="s">
        <v>672</v>
      </c>
      <c r="H844" s="94" t="n">
        <v>0.1488</v>
      </c>
      <c r="I844" s="95" t="n">
        <f aca="false">SUMIFS('ANALÍTICA AUXILIARES'!J:J,'ANALÍTICA AUXILIARES'!A:A,"Composição",'ANALÍTICA AUXILIARES'!B:B,$B844)</f>
        <v>18.93</v>
      </c>
      <c r="J844" s="95" t="n">
        <f aca="false">TRUNC(H844*I844,2)</f>
        <v>2.81</v>
      </c>
      <c r="L844" s="63" t="n">
        <f aca="false">IF(AND(A845&lt;&gt;"",A844=""),L843+1,L843)</f>
        <v>67</v>
      </c>
      <c r="M844" s="80" t="n">
        <f aca="false">IF(OR(A844="Insumo",A844="Composição Auxiliar"),J844,"")</f>
        <v>2.81</v>
      </c>
      <c r="N844" s="81" t="n">
        <f aca="false">IF(ISNUMBER(SEARCH("COM ENCARGOS COMPLEMENTARES",D844)),J844,"")</f>
        <v>2.81</v>
      </c>
      <c r="O844" s="81" t="str">
        <f aca="false">IF(N844&lt;&gt;"","",M844)</f>
        <v/>
      </c>
      <c r="P844" s="82" t="str">
        <f aca="false">IF(A844="Composição",A843,"")</f>
        <v/>
      </c>
      <c r="Q844" s="81" t="str">
        <f aca="false">IF(P844&lt;&gt;"",SUMIF(L844:L933,L844,N844:N933),"")</f>
        <v/>
      </c>
      <c r="R844" s="81" t="str">
        <f aca="false">IF(P844&lt;&gt;"",SUMIF(L844:L933,L844,O844:O933),"")</f>
        <v/>
      </c>
    </row>
    <row r="845" customFormat="false" ht="25.5" hidden="false" customHeight="false" outlineLevel="0" collapsed="false">
      <c r="A845" s="96" t="s">
        <v>679</v>
      </c>
      <c r="B845" s="97" t="s">
        <v>1132</v>
      </c>
      <c r="C845" s="96" t="str">
        <f aca="false">VLOOKUP(B845,INSUMOS!$A:$I,2,0)</f>
        <v>SINAPI</v>
      </c>
      <c r="D845" s="96" t="str">
        <f aca="false">VLOOKUP(B845,INSUMOS!$A:$I,3,0)</f>
        <v>PISO EM PORCELANATO RETIFICADO EXTRA, FORMATO MENOR OU IGUAL A 2025 CM2</v>
      </c>
      <c r="E845" s="98" t="str">
        <f aca="false">VLOOKUP(B845,INSUMOS!$A:$I,4,0)</f>
        <v>Material</v>
      </c>
      <c r="F845" s="98"/>
      <c r="G845" s="99" t="str">
        <f aca="false">VLOOKUP(B845,INSUMOS!$A:$I,5,0)</f>
        <v>m²</v>
      </c>
      <c r="H845" s="100" t="n">
        <v>0.7403</v>
      </c>
      <c r="I845" s="101" t="n">
        <f aca="false">VLOOKUP(B845,INSUMOS!$A:$I,8,0)</f>
        <v>81.23</v>
      </c>
      <c r="J845" s="101" t="n">
        <f aca="false">TRUNC(H845*I845,2)</f>
        <v>60.13</v>
      </c>
      <c r="L845" s="63" t="n">
        <f aca="false">IF(AND(A846&lt;&gt;"",A845=""),L844+1,L844)</f>
        <v>67</v>
      </c>
      <c r="M845" s="80" t="n">
        <f aca="false">IF(OR(A845="Insumo",A845="Composição Auxiliar"),J845,"")</f>
        <v>60.13</v>
      </c>
      <c r="N845" s="81" t="str">
        <f aca="false">IF(ISNUMBER(SEARCH("COM ENCARGOS COMPLEMENTARES",D845)),J845,"")</f>
        <v/>
      </c>
      <c r="O845" s="81" t="n">
        <f aca="false">IF(N845&lt;&gt;"","",M845)</f>
        <v>60.13</v>
      </c>
      <c r="P845" s="82" t="str">
        <f aca="false">IF(A845="Composição",A844,"")</f>
        <v/>
      </c>
      <c r="Q845" s="81" t="str">
        <f aca="false">IF(P845&lt;&gt;"",SUMIF(L845:L934,L845,N845:N934),"")</f>
        <v/>
      </c>
      <c r="R845" s="81" t="str">
        <f aca="false">IF(P845&lt;&gt;"",SUMIF(L845:L934,L845,O845:O934),"")</f>
        <v/>
      </c>
    </row>
    <row r="846" customFormat="false" ht="14.25" hidden="false" customHeight="false" outlineLevel="0" collapsed="false">
      <c r="A846" s="96" t="s">
        <v>679</v>
      </c>
      <c r="B846" s="97" t="s">
        <v>1121</v>
      </c>
      <c r="C846" s="96" t="str">
        <f aca="false">VLOOKUP(B846,INSUMOS!$A:$I,2,0)</f>
        <v>SINAPI</v>
      </c>
      <c r="D846" s="96" t="str">
        <f aca="false">VLOOKUP(B846,INSUMOS!$A:$I,3,0)</f>
        <v>ARGAMASSA COLANTE TIPO AC III</v>
      </c>
      <c r="E846" s="98" t="str">
        <f aca="false">VLOOKUP(B846,INSUMOS!$A:$I,4,0)</f>
        <v>Material</v>
      </c>
      <c r="F846" s="98"/>
      <c r="G846" s="99" t="str">
        <f aca="false">VLOOKUP(B846,INSUMOS!$A:$I,5,0)</f>
        <v>KG</v>
      </c>
      <c r="H846" s="100" t="n">
        <v>6.848</v>
      </c>
      <c r="I846" s="101" t="n">
        <f aca="false">VLOOKUP(B846,INSUMOS!$A:$I,8,0)</f>
        <v>2.55</v>
      </c>
      <c r="J846" s="101" t="n">
        <f aca="false">TRUNC(H846*I846,2)</f>
        <v>17.46</v>
      </c>
      <c r="L846" s="63" t="n">
        <f aca="false">IF(AND(A847&lt;&gt;"",A846=""),L845+1,L845)</f>
        <v>67</v>
      </c>
      <c r="M846" s="80" t="n">
        <f aca="false">IF(OR(A846="Insumo",A846="Composição Auxiliar"),J846,"")</f>
        <v>17.46</v>
      </c>
      <c r="N846" s="81" t="str">
        <f aca="false">IF(ISNUMBER(SEARCH("COM ENCARGOS COMPLEMENTARES",D846)),J846,"")</f>
        <v/>
      </c>
      <c r="O846" s="81" t="n">
        <f aca="false">IF(N846&lt;&gt;"","",M846)</f>
        <v>17.46</v>
      </c>
      <c r="P846" s="82" t="str">
        <f aca="false">IF(A846="Composição",A845,"")</f>
        <v/>
      </c>
      <c r="Q846" s="81" t="str">
        <f aca="false">IF(P846&lt;&gt;"",SUMIF(L846:L935,L846,N846:N935),"")</f>
        <v/>
      </c>
      <c r="R846" s="81" t="str">
        <f aca="false">IF(P846&lt;&gt;"",SUMIF(L846:L935,L846,O846:O935),"")</f>
        <v/>
      </c>
    </row>
    <row r="847" customFormat="false" ht="14.25" hidden="false" customHeight="false" outlineLevel="0" collapsed="false">
      <c r="A847" s="96" t="s">
        <v>679</v>
      </c>
      <c r="B847" s="97" t="s">
        <v>1122</v>
      </c>
      <c r="C847" s="96" t="str">
        <f aca="false">VLOOKUP(B847,INSUMOS!$A:$I,2,0)</f>
        <v>SINAPI</v>
      </c>
      <c r="D847" s="96" t="str">
        <f aca="false">VLOOKUP(B847,INSUMOS!$A:$I,3,0)</f>
        <v>REJUNTE CIMENTICIO, QUALQUER COR</v>
      </c>
      <c r="E847" s="98" t="str">
        <f aca="false">VLOOKUP(B847,INSUMOS!$A:$I,4,0)</f>
        <v>Material</v>
      </c>
      <c r="F847" s="98"/>
      <c r="G847" s="99" t="str">
        <f aca="false">VLOOKUP(B847,INSUMOS!$A:$I,5,0)</f>
        <v>KG</v>
      </c>
      <c r="H847" s="100" t="n">
        <v>0.141</v>
      </c>
      <c r="I847" s="101" t="n">
        <f aca="false">VLOOKUP(B847,INSUMOS!$A:$I,8,0)</f>
        <v>4.87</v>
      </c>
      <c r="J847" s="101" t="n">
        <f aca="false">TRUNC(H847*I847,2)</f>
        <v>0.68</v>
      </c>
      <c r="L847" s="63" t="n">
        <f aca="false">IF(AND(A848&lt;&gt;"",A847=""),L846+1,L846)</f>
        <v>67</v>
      </c>
      <c r="M847" s="80" t="n">
        <f aca="false">IF(OR(A847="Insumo",A847="Composição Auxiliar"),J847,"")</f>
        <v>0.68</v>
      </c>
      <c r="N847" s="81" t="str">
        <f aca="false">IF(ISNUMBER(SEARCH("COM ENCARGOS COMPLEMENTARES",D847)),J847,"")</f>
        <v/>
      </c>
      <c r="O847" s="81" t="n">
        <f aca="false">IF(N847&lt;&gt;"","",M847)</f>
        <v>0.68</v>
      </c>
      <c r="P847" s="82" t="str">
        <f aca="false">IF(A847="Composição",A846,"")</f>
        <v/>
      </c>
      <c r="Q847" s="81" t="str">
        <f aca="false">IF(P847&lt;&gt;"",SUMIF(L847:L936,L847,N847:N936),"")</f>
        <v/>
      </c>
      <c r="R847" s="81" t="str">
        <f aca="false">IF(P847&lt;&gt;"",SUMIF(L847:L936,L847,O847:O936),"")</f>
        <v/>
      </c>
    </row>
    <row r="848" customFormat="false" ht="14.25" hidden="false" customHeight="false" outlineLevel="0" collapsed="false">
      <c r="A848" s="102"/>
      <c r="B848" s="102"/>
      <c r="C848" s="102"/>
      <c r="D848" s="102"/>
      <c r="E848" s="102"/>
      <c r="F848" s="103"/>
      <c r="G848" s="102"/>
      <c r="H848" s="103"/>
      <c r="I848" s="102"/>
      <c r="J848" s="103"/>
      <c r="L848" s="63" t="n">
        <f aca="false">IF(AND(A849&lt;&gt;"",A848=""),L847+1,L847)</f>
        <v>67</v>
      </c>
      <c r="M848" s="80" t="str">
        <f aca="false">IF(OR(A848="Insumo",A848="Composição Auxiliar"),J848,"")</f>
        <v/>
      </c>
      <c r="N848" s="81" t="str">
        <f aca="false">IF(ISNUMBER(SEARCH("COM ENCARGOS COMPLEMENTARES",D848)),J848,"")</f>
        <v/>
      </c>
      <c r="O848" s="81" t="str">
        <f aca="false">IF(N848&lt;&gt;"","",M848)</f>
        <v/>
      </c>
      <c r="P848" s="82" t="str">
        <f aca="false">IF(A848="Composição",A847,"")</f>
        <v/>
      </c>
      <c r="Q848" s="81" t="str">
        <f aca="false">IF(P848&lt;&gt;"",SUMIF(L848:L937,L848,N848:N937),"")</f>
        <v/>
      </c>
      <c r="R848" s="81" t="str">
        <f aca="false">IF(P848&lt;&gt;"",SUMIF(L848:L937,L848,O848:O937),"")</f>
        <v/>
      </c>
    </row>
    <row r="849" customFormat="false" ht="14.25" hidden="false" customHeight="true" outlineLevel="0" collapsed="false">
      <c r="A849" s="102"/>
      <c r="B849" s="102"/>
      <c r="C849" s="102"/>
      <c r="D849" s="102"/>
      <c r="E849" s="102"/>
      <c r="F849" s="103"/>
      <c r="G849" s="102"/>
      <c r="H849" s="104" t="s">
        <v>684</v>
      </c>
      <c r="I849" s="104"/>
      <c r="J849" s="103" t="n">
        <f aca="false">TRUNC(SUMIF(L:L,$L849,M:M)*(1+$J$9),2)</f>
        <v>122.32</v>
      </c>
      <c r="L849" s="63" t="n">
        <f aca="false">IF(AND(A850&lt;&gt;"",A849=""),L848+1,L848)</f>
        <v>67</v>
      </c>
      <c r="M849" s="80" t="str">
        <f aca="false">IF(OR(A849="Insumo",A849="Composição Auxiliar"),J849,"")</f>
        <v/>
      </c>
      <c r="N849" s="81" t="str">
        <f aca="false">IF(ISNUMBER(SEARCH("COM ENCARGOS COMPLEMENTARES",D849)),J849,"")</f>
        <v/>
      </c>
      <c r="O849" s="81" t="str">
        <f aca="false">IF(N849&lt;&gt;"","",M849)</f>
        <v/>
      </c>
      <c r="P849" s="82" t="str">
        <f aca="false">IF(A849="Composição",A848,"")</f>
        <v/>
      </c>
      <c r="Q849" s="81" t="str">
        <f aca="false">IF(P849&lt;&gt;"",SUMIF(L849:L938,L849,N849:N938),"")</f>
        <v/>
      </c>
      <c r="R849" s="81" t="str">
        <f aca="false">IF(P849&lt;&gt;"",SUMIF(L849:L938,L849,O849:O938),"")</f>
        <v/>
      </c>
    </row>
    <row r="850" customFormat="false" ht="15" hidden="false" customHeight="false" outlineLevel="0" collapsed="false">
      <c r="A850" s="105"/>
      <c r="B850" s="105"/>
      <c r="C850" s="105"/>
      <c r="D850" s="105"/>
      <c r="E850" s="105"/>
      <c r="F850" s="105"/>
      <c r="G850" s="105" t="s">
        <v>685</v>
      </c>
      <c r="H850" s="106" t="s">
        <v>1133</v>
      </c>
      <c r="I850" s="105" t="s">
        <v>687</v>
      </c>
      <c r="J850" s="107" t="n">
        <f aca="false">TRUNC(J849*H850,2)</f>
        <v>9884.67</v>
      </c>
      <c r="L850" s="63" t="n">
        <f aca="false">IF(AND(A851&lt;&gt;"",A850=""),L849+1,L849)</f>
        <v>67</v>
      </c>
      <c r="M850" s="80" t="str">
        <f aca="false">IF(OR(A850="Insumo",A850="Composição Auxiliar"),J850,"")</f>
        <v/>
      </c>
      <c r="N850" s="81" t="str">
        <f aca="false">IF(ISNUMBER(SEARCH("COM ENCARGOS COMPLEMENTARES",D850)),J850,"")</f>
        <v/>
      </c>
      <c r="O850" s="81" t="str">
        <f aca="false">IF(N850&lt;&gt;"","",M850)</f>
        <v/>
      </c>
      <c r="P850" s="82" t="str">
        <f aca="false">IF(A850="Composição",A849,"")</f>
        <v/>
      </c>
      <c r="Q850" s="81" t="str">
        <f aca="false">IF(P850&lt;&gt;"",SUMIF(L850:L939,L850,N850:N939),"")</f>
        <v/>
      </c>
      <c r="R850" s="81" t="str">
        <f aca="false">IF(P850&lt;&gt;"",SUMIF(L850:L939,L850,O850:O939),"")</f>
        <v/>
      </c>
    </row>
    <row r="851" customFormat="false" ht="15" hidden="false" customHeight="false" outlineLevel="0" collapsed="false">
      <c r="A851" s="108"/>
      <c r="B851" s="108"/>
      <c r="C851" s="108"/>
      <c r="D851" s="108"/>
      <c r="E851" s="108"/>
      <c r="F851" s="108"/>
      <c r="G851" s="108"/>
      <c r="H851" s="108"/>
      <c r="I851" s="108"/>
      <c r="J851" s="108"/>
      <c r="L851" s="63" t="n">
        <f aca="false">IF(AND(A852&lt;&gt;"",A851=""),L850+1,L850)</f>
        <v>68</v>
      </c>
      <c r="M851" s="80" t="str">
        <f aca="false">IF(OR(A851="Insumo",A851="Composição Auxiliar"),J851,"")</f>
        <v/>
      </c>
      <c r="N851" s="81" t="str">
        <f aca="false">IF(ISNUMBER(SEARCH("COM ENCARGOS COMPLEMENTARES",D851)),J851,"")</f>
        <v/>
      </c>
      <c r="O851" s="81" t="str">
        <f aca="false">IF(N851&lt;&gt;"","",M851)</f>
        <v/>
      </c>
      <c r="P851" s="82" t="str">
        <f aca="false">IF(A851="Composição",A850,"")</f>
        <v/>
      </c>
      <c r="Q851" s="81" t="str">
        <f aca="false">IF(P851&lt;&gt;"",SUMIF(L851:L940,L851,N851:N940),"")</f>
        <v/>
      </c>
      <c r="R851" s="81" t="str">
        <f aca="false">IF(P851&lt;&gt;"",SUMIF(L851:L940,L851,O851:O940),"")</f>
        <v/>
      </c>
    </row>
    <row r="852" customFormat="false" ht="15" hidden="false" customHeight="true" outlineLevel="0" collapsed="false">
      <c r="A852" s="83" t="s">
        <v>189</v>
      </c>
      <c r="B852" s="84" t="s">
        <v>655</v>
      </c>
      <c r="C852" s="83" t="s">
        <v>656</v>
      </c>
      <c r="D852" s="83" t="s">
        <v>657</v>
      </c>
      <c r="E852" s="83" t="s">
        <v>658</v>
      </c>
      <c r="F852" s="83"/>
      <c r="G852" s="85" t="s">
        <v>659</v>
      </c>
      <c r="H852" s="84" t="s">
        <v>660</v>
      </c>
      <c r="I852" s="84" t="s">
        <v>661</v>
      </c>
      <c r="J852" s="84" t="s">
        <v>662</v>
      </c>
      <c r="L852" s="63" t="n">
        <f aca="false">IF(AND(A853&lt;&gt;"",A852=""),L851+1,L851)</f>
        <v>68</v>
      </c>
      <c r="M852" s="80" t="str">
        <f aca="false">IF(OR(A852="Insumo",A852="Composição Auxiliar"),J852,"")</f>
        <v/>
      </c>
      <c r="N852" s="81" t="str">
        <f aca="false">IF(ISNUMBER(SEARCH("COM ENCARGOS COMPLEMENTARES",D852)),J852,"")</f>
        <v/>
      </c>
      <c r="O852" s="81" t="str">
        <f aca="false">IF(N852&lt;&gt;"","",M852)</f>
        <v/>
      </c>
      <c r="P852" s="82" t="str">
        <f aca="false">IF(A852="Composição",A851,"")</f>
        <v/>
      </c>
      <c r="Q852" s="81" t="str">
        <f aca="false">IF(P852&lt;&gt;"",SUMIF(L852:L941,L852,N852:N941),"")</f>
        <v/>
      </c>
      <c r="R852" s="81" t="str">
        <f aca="false">IF(P852&lt;&gt;"",SUMIF(L852:L941,L852,O852:O941),"")</f>
        <v/>
      </c>
    </row>
    <row r="853" customFormat="false" ht="25.5" hidden="false" customHeight="true" outlineLevel="0" collapsed="false">
      <c r="A853" s="86" t="s">
        <v>663</v>
      </c>
      <c r="B853" s="87" t="s">
        <v>190</v>
      </c>
      <c r="C853" s="86" t="s">
        <v>664</v>
      </c>
      <c r="D853" s="86" t="s">
        <v>1134</v>
      </c>
      <c r="E853" s="86" t="s">
        <v>1109</v>
      </c>
      <c r="F853" s="86"/>
      <c r="G853" s="88" t="s">
        <v>729</v>
      </c>
      <c r="H853" s="89" t="n">
        <v>1</v>
      </c>
      <c r="I853" s="90" t="n">
        <f aca="false">SUMIF(L:L,$L853,M:M)</f>
        <v>116.13</v>
      </c>
      <c r="J853" s="90" t="n">
        <f aca="false">TRUNC(H853*I853,2)</f>
        <v>116.13</v>
      </c>
      <c r="L853" s="63" t="n">
        <f aca="false">IF(AND(A854&lt;&gt;"",A853=""),L852+1,L852)</f>
        <v>68</v>
      </c>
      <c r="M853" s="80" t="str">
        <f aca="false">IF(OR(A853="Insumo",A853="Composição Auxiliar"),J853,"")</f>
        <v/>
      </c>
      <c r="N853" s="81" t="str">
        <f aca="false">IF(ISNUMBER(SEARCH("COM ENCARGOS COMPLEMENTARES",D853)),J853,"")</f>
        <v/>
      </c>
      <c r="O853" s="81" t="str">
        <f aca="false">IF(N853&lt;&gt;"","",M853)</f>
        <v/>
      </c>
      <c r="P853" s="82" t="str">
        <f aca="false">IF(A853="Composição",A852,"")</f>
        <v> 5.2.6 </v>
      </c>
      <c r="Q853" s="81" t="n">
        <f aca="false">IF(P853&lt;&gt;"",SUMIF(L853:L942,L853,N853:N942),"")</f>
        <v>18.04</v>
      </c>
      <c r="R853" s="81" t="n">
        <f aca="false">IF(P853&lt;&gt;"",SUMIF(L853:L942,L853,O853:O942),"")</f>
        <v>98.09</v>
      </c>
    </row>
    <row r="854" customFormat="false" ht="25.5" hidden="false" customHeight="true" outlineLevel="0" collapsed="false">
      <c r="A854" s="91" t="s">
        <v>668</v>
      </c>
      <c r="B854" s="92" t="s">
        <v>1135</v>
      </c>
      <c r="C854" s="91" t="s">
        <v>664</v>
      </c>
      <c r="D854" s="91" t="s">
        <v>1136</v>
      </c>
      <c r="E854" s="91" t="s">
        <v>671</v>
      </c>
      <c r="F854" s="91"/>
      <c r="G854" s="93" t="s">
        <v>672</v>
      </c>
      <c r="H854" s="94" t="n">
        <v>0.547</v>
      </c>
      <c r="I854" s="95" t="n">
        <f aca="false">SUMIFS('ANALÍTICA AUXILIARES'!J:J,'ANALÍTICA AUXILIARES'!A:A,"Composição",'ANALÍTICA AUXILIARES'!B:B,$B854)</f>
        <v>23.56</v>
      </c>
      <c r="J854" s="95" t="n">
        <f aca="false">TRUNC(H854*I854,2)</f>
        <v>12.88</v>
      </c>
      <c r="L854" s="63" t="n">
        <f aca="false">IF(AND(A855&lt;&gt;"",A854=""),L853+1,L853)</f>
        <v>68</v>
      </c>
      <c r="M854" s="80" t="n">
        <f aca="false">IF(OR(A854="Insumo",A854="Composição Auxiliar"),J854,"")</f>
        <v>12.88</v>
      </c>
      <c r="N854" s="81" t="n">
        <f aca="false">IF(ISNUMBER(SEARCH("COM ENCARGOS COMPLEMENTARES",D854)),J854,"")</f>
        <v>12.88</v>
      </c>
      <c r="O854" s="81" t="str">
        <f aca="false">IF(N854&lt;&gt;"","",M854)</f>
        <v/>
      </c>
      <c r="P854" s="82" t="str">
        <f aca="false">IF(A854="Composição",A853,"")</f>
        <v/>
      </c>
      <c r="Q854" s="81" t="str">
        <f aca="false">IF(P854&lt;&gt;"",SUMIF(L854:L943,L854,N854:N943),"")</f>
        <v/>
      </c>
      <c r="R854" s="81" t="str">
        <f aca="false">IF(P854&lt;&gt;"",SUMIF(L854:L943,L854,O854:O943),"")</f>
        <v/>
      </c>
    </row>
    <row r="855" customFormat="false" ht="25.5" hidden="false" customHeight="true" outlineLevel="0" collapsed="false">
      <c r="A855" s="91" t="s">
        <v>668</v>
      </c>
      <c r="B855" s="92" t="s">
        <v>677</v>
      </c>
      <c r="C855" s="91" t="s">
        <v>664</v>
      </c>
      <c r="D855" s="91" t="s">
        <v>678</v>
      </c>
      <c r="E855" s="91" t="s">
        <v>671</v>
      </c>
      <c r="F855" s="91"/>
      <c r="G855" s="93" t="s">
        <v>672</v>
      </c>
      <c r="H855" s="94" t="n">
        <v>0.273</v>
      </c>
      <c r="I855" s="95" t="n">
        <f aca="false">SUMIFS('ANALÍTICA AUXILIARES'!J:J,'ANALÍTICA AUXILIARES'!A:A,"Composição",'ANALÍTICA AUXILIARES'!B:B,$B855)</f>
        <v>18.93</v>
      </c>
      <c r="J855" s="95" t="n">
        <f aca="false">TRUNC(H855*I855,2)</f>
        <v>5.16</v>
      </c>
      <c r="L855" s="63" t="n">
        <f aca="false">IF(AND(A856&lt;&gt;"",A855=""),L854+1,L854)</f>
        <v>68</v>
      </c>
      <c r="M855" s="80" t="n">
        <f aca="false">IF(OR(A855="Insumo",A855="Composição Auxiliar"),J855,"")</f>
        <v>5.16</v>
      </c>
      <c r="N855" s="81" t="n">
        <f aca="false">IF(ISNUMBER(SEARCH("COM ENCARGOS COMPLEMENTARES",D855)),J855,"")</f>
        <v>5.16</v>
      </c>
      <c r="O855" s="81" t="str">
        <f aca="false">IF(N855&lt;&gt;"","",M855)</f>
        <v/>
      </c>
      <c r="P855" s="82" t="str">
        <f aca="false">IF(A855="Composição",A854,"")</f>
        <v/>
      </c>
      <c r="Q855" s="81" t="str">
        <f aca="false">IF(P855&lt;&gt;"",SUMIF(L855:L944,L855,N855:N944),"")</f>
        <v/>
      </c>
      <c r="R855" s="81" t="str">
        <f aca="false">IF(P855&lt;&gt;"",SUMIF(L855:L944,L855,O855:O944),"")</f>
        <v/>
      </c>
    </row>
    <row r="856" customFormat="false" ht="14.25" hidden="false" customHeight="false" outlineLevel="0" collapsed="false">
      <c r="A856" s="96" t="s">
        <v>679</v>
      </c>
      <c r="B856" s="97" t="s">
        <v>1121</v>
      </c>
      <c r="C856" s="96" t="str">
        <f aca="false">VLOOKUP(B856,INSUMOS!$A:$I,2,0)</f>
        <v>SINAPI</v>
      </c>
      <c r="D856" s="96" t="str">
        <f aca="false">VLOOKUP(B856,INSUMOS!$A:$I,3,0)</f>
        <v>ARGAMASSA COLANTE TIPO AC III</v>
      </c>
      <c r="E856" s="98" t="str">
        <f aca="false">VLOOKUP(B856,INSUMOS!$A:$I,4,0)</f>
        <v>Material</v>
      </c>
      <c r="F856" s="98"/>
      <c r="G856" s="99" t="str">
        <f aca="false">VLOOKUP(B856,INSUMOS!$A:$I,5,0)</f>
        <v>KG</v>
      </c>
      <c r="H856" s="100" t="n">
        <v>1.29</v>
      </c>
      <c r="I856" s="101" t="n">
        <f aca="false">VLOOKUP(B856,INSUMOS!$A:$I,8,0)</f>
        <v>2.55</v>
      </c>
      <c r="J856" s="101" t="n">
        <f aca="false">TRUNC(H856*I856,2)</f>
        <v>3.28</v>
      </c>
      <c r="L856" s="63" t="n">
        <f aca="false">IF(AND(A857&lt;&gt;"",A856=""),L855+1,L855)</f>
        <v>68</v>
      </c>
      <c r="M856" s="80" t="n">
        <f aca="false">IF(OR(A856="Insumo",A856="Composição Auxiliar"),J856,"")</f>
        <v>3.28</v>
      </c>
      <c r="N856" s="81" t="str">
        <f aca="false">IF(ISNUMBER(SEARCH("COM ENCARGOS COMPLEMENTARES",D856)),J856,"")</f>
        <v/>
      </c>
      <c r="O856" s="81" t="n">
        <f aca="false">IF(N856&lt;&gt;"","",M856)</f>
        <v>3.28</v>
      </c>
      <c r="P856" s="82" t="str">
        <f aca="false">IF(A856="Composição",A855,"")</f>
        <v/>
      </c>
      <c r="Q856" s="81" t="str">
        <f aca="false">IF(P856&lt;&gt;"",SUMIF(L856:L945,L856,N856:N945),"")</f>
        <v/>
      </c>
      <c r="R856" s="81" t="str">
        <f aca="false">IF(P856&lt;&gt;"",SUMIF(L856:L945,L856,O856:O945),"")</f>
        <v/>
      </c>
    </row>
    <row r="857" customFormat="false" ht="38.25" hidden="false" customHeight="false" outlineLevel="0" collapsed="false">
      <c r="A857" s="96" t="s">
        <v>679</v>
      </c>
      <c r="B857" s="97" t="s">
        <v>1137</v>
      </c>
      <c r="C857" s="96" t="str">
        <f aca="false">VLOOKUP(B857,INSUMOS!$A:$I,2,0)</f>
        <v>SINAPI</v>
      </c>
      <c r="D857" s="96" t="str">
        <f aca="false">VLOOKUP(B857,INSUMOS!$A:$I,3,0)</f>
        <v>SOLEIRA EM GRANITO, POLIDO, TIPO ANDORINHA/ QUARTZ/ CASTELO/ CORUMBA OU OUTROS EQUIVALENTES DA REGIAO, L= *15* CM, E=  *2,0* CM</v>
      </c>
      <c r="E857" s="98" t="str">
        <f aca="false">VLOOKUP(B857,INSUMOS!$A:$I,4,0)</f>
        <v>Material</v>
      </c>
      <c r="F857" s="98"/>
      <c r="G857" s="99" t="str">
        <f aca="false">VLOOKUP(B857,INSUMOS!$A:$I,5,0)</f>
        <v>M</v>
      </c>
      <c r="H857" s="100" t="n">
        <v>1</v>
      </c>
      <c r="I857" s="101" t="n">
        <f aca="false">VLOOKUP(B857,INSUMOS!$A:$I,8,0)</f>
        <v>94.81</v>
      </c>
      <c r="J857" s="101" t="n">
        <f aca="false">TRUNC(H857*I857,2)</f>
        <v>94.81</v>
      </c>
      <c r="L857" s="63" t="n">
        <f aca="false">IF(AND(A858&lt;&gt;"",A857=""),L856+1,L856)</f>
        <v>68</v>
      </c>
      <c r="M857" s="80" t="n">
        <f aca="false">IF(OR(A857="Insumo",A857="Composição Auxiliar"),J857,"")</f>
        <v>94.81</v>
      </c>
      <c r="N857" s="81" t="str">
        <f aca="false">IF(ISNUMBER(SEARCH("COM ENCARGOS COMPLEMENTARES",D857)),J857,"")</f>
        <v/>
      </c>
      <c r="O857" s="81" t="n">
        <f aca="false">IF(N857&lt;&gt;"","",M857)</f>
        <v>94.81</v>
      </c>
      <c r="P857" s="82" t="str">
        <f aca="false">IF(A857="Composição",A856,"")</f>
        <v/>
      </c>
      <c r="Q857" s="81" t="str">
        <f aca="false">IF(P857&lt;&gt;"",SUMIF(L857:L946,L857,N857:N946),"")</f>
        <v/>
      </c>
      <c r="R857" s="81" t="str">
        <f aca="false">IF(P857&lt;&gt;"",SUMIF(L857:L946,L857,O857:O946),"")</f>
        <v/>
      </c>
    </row>
    <row r="858" customFormat="false" ht="14.25" hidden="false" customHeight="false" outlineLevel="0" collapsed="false">
      <c r="A858" s="102"/>
      <c r="B858" s="102"/>
      <c r="C858" s="102"/>
      <c r="D858" s="102"/>
      <c r="E858" s="102"/>
      <c r="F858" s="103"/>
      <c r="G858" s="102"/>
      <c r="H858" s="103"/>
      <c r="I858" s="102"/>
      <c r="J858" s="103"/>
      <c r="L858" s="63" t="n">
        <f aca="false">IF(AND(A859&lt;&gt;"",A858=""),L857+1,L857)</f>
        <v>68</v>
      </c>
      <c r="M858" s="80" t="str">
        <f aca="false">IF(OR(A858="Insumo",A858="Composição Auxiliar"),J858,"")</f>
        <v/>
      </c>
      <c r="N858" s="81" t="str">
        <f aca="false">IF(ISNUMBER(SEARCH("COM ENCARGOS COMPLEMENTARES",D858)),J858,"")</f>
        <v/>
      </c>
      <c r="O858" s="81" t="str">
        <f aca="false">IF(N858&lt;&gt;"","",M858)</f>
        <v/>
      </c>
      <c r="P858" s="82" t="str">
        <f aca="false">IF(A858="Composição",A857,"")</f>
        <v/>
      </c>
      <c r="Q858" s="81" t="str">
        <f aca="false">IF(P858&lt;&gt;"",SUMIF(L858:L947,L858,N858:N947),"")</f>
        <v/>
      </c>
      <c r="R858" s="81" t="str">
        <f aca="false">IF(P858&lt;&gt;"",SUMIF(L858:L947,L858,O858:O947),"")</f>
        <v/>
      </c>
    </row>
    <row r="859" customFormat="false" ht="14.25" hidden="false" customHeight="true" outlineLevel="0" collapsed="false">
      <c r="A859" s="102"/>
      <c r="B859" s="102"/>
      <c r="C859" s="102"/>
      <c r="D859" s="102"/>
      <c r="E859" s="102"/>
      <c r="F859" s="103"/>
      <c r="G859" s="102"/>
      <c r="H859" s="104" t="s">
        <v>684</v>
      </c>
      <c r="I859" s="104"/>
      <c r="J859" s="103" t="n">
        <f aca="false">TRUNC(SUMIF(L:L,$L859,M:M)*(1+$J$9),2)</f>
        <v>150.72</v>
      </c>
      <c r="L859" s="63" t="n">
        <f aca="false">IF(AND(A860&lt;&gt;"",A859=""),L858+1,L858)</f>
        <v>68</v>
      </c>
      <c r="M859" s="80" t="str">
        <f aca="false">IF(OR(A859="Insumo",A859="Composição Auxiliar"),J859,"")</f>
        <v/>
      </c>
      <c r="N859" s="81" t="str">
        <f aca="false">IF(ISNUMBER(SEARCH("COM ENCARGOS COMPLEMENTARES",D859)),J859,"")</f>
        <v/>
      </c>
      <c r="O859" s="81" t="str">
        <f aca="false">IF(N859&lt;&gt;"","",M859)</f>
        <v/>
      </c>
      <c r="P859" s="82" t="str">
        <f aca="false">IF(A859="Composição",A858,"")</f>
        <v/>
      </c>
      <c r="Q859" s="81" t="str">
        <f aca="false">IF(P859&lt;&gt;"",SUMIF(L859:L948,L859,N859:N948),"")</f>
        <v/>
      </c>
      <c r="R859" s="81" t="str">
        <f aca="false">IF(P859&lt;&gt;"",SUMIF(L859:L948,L859,O859:O948),"")</f>
        <v/>
      </c>
    </row>
    <row r="860" customFormat="false" ht="15" hidden="false" customHeight="false" outlineLevel="0" collapsed="false">
      <c r="A860" s="105"/>
      <c r="B860" s="105"/>
      <c r="C860" s="105"/>
      <c r="D860" s="105"/>
      <c r="E860" s="105"/>
      <c r="F860" s="105"/>
      <c r="G860" s="105" t="s">
        <v>685</v>
      </c>
      <c r="H860" s="106" t="s">
        <v>1138</v>
      </c>
      <c r="I860" s="105" t="s">
        <v>687</v>
      </c>
      <c r="J860" s="107" t="n">
        <f aca="false">TRUNC(J859*H860,2)</f>
        <v>3436.41</v>
      </c>
      <c r="L860" s="63" t="n">
        <f aca="false">IF(AND(A861&lt;&gt;"",A860=""),L859+1,L859)</f>
        <v>68</v>
      </c>
      <c r="M860" s="80" t="str">
        <f aca="false">IF(OR(A860="Insumo",A860="Composição Auxiliar"),J860,"")</f>
        <v/>
      </c>
      <c r="N860" s="81" t="str">
        <f aca="false">IF(ISNUMBER(SEARCH("COM ENCARGOS COMPLEMENTARES",D860)),J860,"")</f>
        <v/>
      </c>
      <c r="O860" s="81" t="str">
        <f aca="false">IF(N860&lt;&gt;"","",M860)</f>
        <v/>
      </c>
      <c r="P860" s="82" t="str">
        <f aca="false">IF(A860="Composição",A859,"")</f>
        <v/>
      </c>
      <c r="Q860" s="81" t="str">
        <f aca="false">IF(P860&lt;&gt;"",SUMIF(L860:L949,L860,N860:N949),"")</f>
        <v/>
      </c>
      <c r="R860" s="81" t="str">
        <f aca="false">IF(P860&lt;&gt;"",SUMIF(L860:L949,L860,O860:O949),"")</f>
        <v/>
      </c>
    </row>
    <row r="861" customFormat="false" ht="15" hidden="false" customHeight="false" outlineLevel="0" collapsed="false">
      <c r="A861" s="108"/>
      <c r="B861" s="108"/>
      <c r="C861" s="108"/>
      <c r="D861" s="108"/>
      <c r="E861" s="108"/>
      <c r="F861" s="108"/>
      <c r="G861" s="108"/>
      <c r="H861" s="108"/>
      <c r="I861" s="108"/>
      <c r="J861" s="108"/>
      <c r="L861" s="63" t="n">
        <f aca="false">IF(AND(A862&lt;&gt;"",A861=""),L860+1,L860)</f>
        <v>69</v>
      </c>
      <c r="M861" s="80" t="str">
        <f aca="false">IF(OR(A861="Insumo",A861="Composição Auxiliar"),J861,"")</f>
        <v/>
      </c>
      <c r="N861" s="81" t="str">
        <f aca="false">IF(ISNUMBER(SEARCH("COM ENCARGOS COMPLEMENTARES",D861)),J861,"")</f>
        <v/>
      </c>
      <c r="O861" s="81" t="str">
        <f aca="false">IF(N861&lt;&gt;"","",M861)</f>
        <v/>
      </c>
      <c r="P861" s="82" t="str">
        <f aca="false">IF(A861="Composição",A860,"")</f>
        <v/>
      </c>
      <c r="Q861" s="81" t="str">
        <f aca="false">IF(P861&lt;&gt;"",SUMIF(L861:L950,L861,N861:N950),"")</f>
        <v/>
      </c>
      <c r="R861" s="81" t="str">
        <f aca="false">IF(P861&lt;&gt;"",SUMIF(L861:L950,L861,O861:O950),"")</f>
        <v/>
      </c>
    </row>
    <row r="862" customFormat="false" ht="15" hidden="false" customHeight="true" outlineLevel="0" collapsed="false">
      <c r="A862" s="83" t="s">
        <v>191</v>
      </c>
      <c r="B862" s="84" t="s">
        <v>655</v>
      </c>
      <c r="C862" s="83" t="s">
        <v>656</v>
      </c>
      <c r="D862" s="83" t="s">
        <v>657</v>
      </c>
      <c r="E862" s="83" t="s">
        <v>658</v>
      </c>
      <c r="F862" s="83"/>
      <c r="G862" s="85" t="s">
        <v>659</v>
      </c>
      <c r="H862" s="84" t="s">
        <v>660</v>
      </c>
      <c r="I862" s="84" t="s">
        <v>661</v>
      </c>
      <c r="J862" s="84" t="s">
        <v>662</v>
      </c>
      <c r="L862" s="63" t="n">
        <f aca="false">IF(AND(A863&lt;&gt;"",A862=""),L861+1,L861)</f>
        <v>69</v>
      </c>
      <c r="M862" s="80" t="str">
        <f aca="false">IF(OR(A862="Insumo",A862="Composição Auxiliar"),J862,"")</f>
        <v/>
      </c>
      <c r="N862" s="81" t="str">
        <f aca="false">IF(ISNUMBER(SEARCH("COM ENCARGOS COMPLEMENTARES",D862)),J862,"")</f>
        <v/>
      </c>
      <c r="O862" s="81" t="str">
        <f aca="false">IF(N862&lt;&gt;"","",M862)</f>
        <v/>
      </c>
      <c r="P862" s="82" t="str">
        <f aca="false">IF(A862="Composição",A861,"")</f>
        <v/>
      </c>
      <c r="Q862" s="81" t="str">
        <f aca="false">IF(P862&lt;&gt;"",SUMIF(L862:L951,L862,N862:N951),"")</f>
        <v/>
      </c>
      <c r="R862" s="81" t="str">
        <f aca="false">IF(P862&lt;&gt;"",SUMIF(L862:L951,L862,O862:O951),"")</f>
        <v/>
      </c>
    </row>
    <row r="863" customFormat="false" ht="25.5" hidden="false" customHeight="true" outlineLevel="0" collapsed="false">
      <c r="A863" s="86" t="s">
        <v>663</v>
      </c>
      <c r="B863" s="87" t="s">
        <v>192</v>
      </c>
      <c r="C863" s="86" t="s">
        <v>716</v>
      </c>
      <c r="D863" s="86" t="s">
        <v>1139</v>
      </c>
      <c r="E863" s="86" t="s">
        <v>1109</v>
      </c>
      <c r="F863" s="86"/>
      <c r="G863" s="88" t="s">
        <v>729</v>
      </c>
      <c r="H863" s="89" t="n">
        <v>1</v>
      </c>
      <c r="I863" s="90" t="n">
        <f aca="false">SUMIF(L:L,$L863,M:M)</f>
        <v>193.36</v>
      </c>
      <c r="J863" s="90" t="n">
        <f aca="false">TRUNC(H863*I863,2)</f>
        <v>193.36</v>
      </c>
      <c r="L863" s="63" t="n">
        <f aca="false">IF(AND(A864&lt;&gt;"",A863=""),L862+1,L862)</f>
        <v>69</v>
      </c>
      <c r="M863" s="80" t="str">
        <f aca="false">IF(OR(A863="Insumo",A863="Composição Auxiliar"),J863,"")</f>
        <v/>
      </c>
      <c r="N863" s="81" t="str">
        <f aca="false">IF(ISNUMBER(SEARCH("COM ENCARGOS COMPLEMENTARES",D863)),J863,"")</f>
        <v/>
      </c>
      <c r="O863" s="81" t="str">
        <f aca="false">IF(N863&lt;&gt;"","",M863)</f>
        <v/>
      </c>
      <c r="P863" s="82" t="str">
        <f aca="false">IF(A863="Composição",A862,"")</f>
        <v> 5.2.7 </v>
      </c>
      <c r="Q863" s="81" t="n">
        <f aca="false">IF(P863&lt;&gt;"",SUMIF(L863:L952,L863,N863:N952),"")</f>
        <v>29.96</v>
      </c>
      <c r="R863" s="81" t="n">
        <f aca="false">IF(P863&lt;&gt;"",SUMIF(L863:L952,L863,O863:O952),"")</f>
        <v>163.4</v>
      </c>
    </row>
    <row r="864" customFormat="false" ht="25.5" hidden="false" customHeight="true" outlineLevel="0" collapsed="false">
      <c r="A864" s="91" t="s">
        <v>668</v>
      </c>
      <c r="B864" s="92" t="s">
        <v>677</v>
      </c>
      <c r="C864" s="91" t="s">
        <v>664</v>
      </c>
      <c r="D864" s="91" t="s">
        <v>678</v>
      </c>
      <c r="E864" s="91" t="s">
        <v>671</v>
      </c>
      <c r="F864" s="91"/>
      <c r="G864" s="93" t="s">
        <v>672</v>
      </c>
      <c r="H864" s="94" t="n">
        <v>0.453</v>
      </c>
      <c r="I864" s="95" t="n">
        <f aca="false">SUMIFS('ANALÍTICA AUXILIARES'!J:J,'ANALÍTICA AUXILIARES'!A:A,"Composição",'ANALÍTICA AUXILIARES'!B:B,$B864)</f>
        <v>18.93</v>
      </c>
      <c r="J864" s="95" t="n">
        <f aca="false">TRUNC(H864*I864,2)</f>
        <v>8.57</v>
      </c>
      <c r="L864" s="63" t="n">
        <f aca="false">IF(AND(A865&lt;&gt;"",A864=""),L863+1,L863)</f>
        <v>69</v>
      </c>
      <c r="M864" s="80" t="n">
        <f aca="false">IF(OR(A864="Insumo",A864="Composição Auxiliar"),J864,"")</f>
        <v>8.57</v>
      </c>
      <c r="N864" s="81" t="n">
        <f aca="false">IF(ISNUMBER(SEARCH("COM ENCARGOS COMPLEMENTARES",D864)),J864,"")</f>
        <v>8.57</v>
      </c>
      <c r="O864" s="81" t="str">
        <f aca="false">IF(N864&lt;&gt;"","",M864)</f>
        <v/>
      </c>
      <c r="P864" s="82" t="str">
        <f aca="false">IF(A864="Composição",A863,"")</f>
        <v/>
      </c>
      <c r="Q864" s="81" t="str">
        <f aca="false">IF(P864&lt;&gt;"",SUMIF(L864:L953,L864,N864:N953),"")</f>
        <v/>
      </c>
      <c r="R864" s="81" t="str">
        <f aca="false">IF(P864&lt;&gt;"",SUMIF(L864:L953,L864,O864:O953),"")</f>
        <v/>
      </c>
    </row>
    <row r="865" customFormat="false" ht="25.5" hidden="false" customHeight="true" outlineLevel="0" collapsed="false">
      <c r="A865" s="91" t="s">
        <v>668</v>
      </c>
      <c r="B865" s="92" t="s">
        <v>1135</v>
      </c>
      <c r="C865" s="91" t="s">
        <v>664</v>
      </c>
      <c r="D865" s="91" t="s">
        <v>1136</v>
      </c>
      <c r="E865" s="91" t="s">
        <v>671</v>
      </c>
      <c r="F865" s="91"/>
      <c r="G865" s="93" t="s">
        <v>672</v>
      </c>
      <c r="H865" s="94" t="n">
        <v>0.908</v>
      </c>
      <c r="I865" s="95" t="n">
        <f aca="false">SUMIFS('ANALÍTICA AUXILIARES'!J:J,'ANALÍTICA AUXILIARES'!A:A,"Composição",'ANALÍTICA AUXILIARES'!B:B,$B865)</f>
        <v>23.56</v>
      </c>
      <c r="J865" s="95" t="n">
        <f aca="false">TRUNC(H865*I865,2)</f>
        <v>21.39</v>
      </c>
      <c r="L865" s="63" t="n">
        <f aca="false">IF(AND(A866&lt;&gt;"",A865=""),L864+1,L864)</f>
        <v>69</v>
      </c>
      <c r="M865" s="80" t="n">
        <f aca="false">IF(OR(A865="Insumo",A865="Composição Auxiliar"),J865,"")</f>
        <v>21.39</v>
      </c>
      <c r="N865" s="81" t="n">
        <f aca="false">IF(ISNUMBER(SEARCH("COM ENCARGOS COMPLEMENTARES",D865)),J865,"")</f>
        <v>21.39</v>
      </c>
      <c r="O865" s="81" t="str">
        <f aca="false">IF(N865&lt;&gt;"","",M865)</f>
        <v/>
      </c>
      <c r="P865" s="82" t="str">
        <f aca="false">IF(A865="Composição",A864,"")</f>
        <v/>
      </c>
      <c r="Q865" s="81" t="str">
        <f aca="false">IF(P865&lt;&gt;"",SUMIF(L865:L954,L865,N865:N954),"")</f>
        <v/>
      </c>
      <c r="R865" s="81" t="str">
        <f aca="false">IF(P865&lt;&gt;"",SUMIF(L865:L954,L865,O865:O954),"")</f>
        <v/>
      </c>
    </row>
    <row r="866" customFormat="false" ht="14.25" hidden="false" customHeight="false" outlineLevel="0" collapsed="false">
      <c r="A866" s="96" t="s">
        <v>679</v>
      </c>
      <c r="B866" s="97" t="s">
        <v>1121</v>
      </c>
      <c r="C866" s="96" t="str">
        <f aca="false">VLOOKUP(B866,INSUMOS!$A:$I,2,0)</f>
        <v>SINAPI</v>
      </c>
      <c r="D866" s="96" t="str">
        <f aca="false">VLOOKUP(B866,INSUMOS!$A:$I,3,0)</f>
        <v>ARGAMASSA COLANTE TIPO AC III</v>
      </c>
      <c r="E866" s="98" t="str">
        <f aca="false">VLOOKUP(B866,INSUMOS!$A:$I,4,0)</f>
        <v>Material</v>
      </c>
      <c r="F866" s="98"/>
      <c r="G866" s="99" t="str">
        <f aca="false">VLOOKUP(B866,INSUMOS!$A:$I,5,0)</f>
        <v>KG</v>
      </c>
      <c r="H866" s="100" t="n">
        <v>2.14</v>
      </c>
      <c r="I866" s="101" t="n">
        <f aca="false">VLOOKUP(B866,INSUMOS!$A:$I,8,0)</f>
        <v>2.55</v>
      </c>
      <c r="J866" s="101" t="n">
        <f aca="false">TRUNC(H866*I866,2)</f>
        <v>5.45</v>
      </c>
      <c r="L866" s="63" t="n">
        <f aca="false">IF(AND(A867&lt;&gt;"",A866=""),L865+1,L865)</f>
        <v>69</v>
      </c>
      <c r="M866" s="80" t="n">
        <f aca="false">IF(OR(A866="Insumo",A866="Composição Auxiliar"),J866,"")</f>
        <v>5.45</v>
      </c>
      <c r="N866" s="81" t="str">
        <f aca="false">IF(ISNUMBER(SEARCH("COM ENCARGOS COMPLEMENTARES",D866)),J866,"")</f>
        <v/>
      </c>
      <c r="O866" s="81" t="n">
        <f aca="false">IF(N866&lt;&gt;"","",M866)</f>
        <v>5.45</v>
      </c>
      <c r="P866" s="82" t="str">
        <f aca="false">IF(A866="Composição",A865,"")</f>
        <v/>
      </c>
      <c r="Q866" s="81" t="str">
        <f aca="false">IF(P866&lt;&gt;"",SUMIF(L866:L955,L866,N866:N955),"")</f>
        <v/>
      </c>
      <c r="R866" s="81" t="str">
        <f aca="false">IF(P866&lt;&gt;"",SUMIF(L866:L955,L866,O866:O955),"")</f>
        <v/>
      </c>
    </row>
    <row r="867" customFormat="false" ht="38.25" hidden="false" customHeight="false" outlineLevel="0" collapsed="false">
      <c r="A867" s="96" t="s">
        <v>679</v>
      </c>
      <c r="B867" s="97" t="s">
        <v>1137</v>
      </c>
      <c r="C867" s="96" t="str">
        <f aca="false">VLOOKUP(B867,INSUMOS!$A:$I,2,0)</f>
        <v>SINAPI</v>
      </c>
      <c r="D867" s="96" t="str">
        <f aca="false">VLOOKUP(B867,INSUMOS!$A:$I,3,0)</f>
        <v>SOLEIRA EM GRANITO, POLIDO, TIPO ANDORINHA/ QUARTZ/ CASTELO/ CORUMBA OU OUTROS EQUIVALENTES DA REGIAO, L= *15* CM, E=  *2,0* CM</v>
      </c>
      <c r="E867" s="98" t="str">
        <f aca="false">VLOOKUP(B867,INSUMOS!$A:$I,4,0)</f>
        <v>Material</v>
      </c>
      <c r="F867" s="98"/>
      <c r="G867" s="99" t="str">
        <f aca="false">VLOOKUP(B867,INSUMOS!$A:$I,5,0)</f>
        <v>M</v>
      </c>
      <c r="H867" s="100" t="n">
        <v>1.666</v>
      </c>
      <c r="I867" s="101" t="n">
        <f aca="false">VLOOKUP(B867,INSUMOS!$A:$I,8,0)</f>
        <v>94.81</v>
      </c>
      <c r="J867" s="101" t="n">
        <f aca="false">TRUNC(H867*I867,2)</f>
        <v>157.95</v>
      </c>
      <c r="L867" s="63" t="n">
        <f aca="false">IF(AND(A868&lt;&gt;"",A867=""),L866+1,L866)</f>
        <v>69</v>
      </c>
      <c r="M867" s="80" t="n">
        <f aca="false">IF(OR(A867="Insumo",A867="Composição Auxiliar"),J867,"")</f>
        <v>157.95</v>
      </c>
      <c r="N867" s="81" t="str">
        <f aca="false">IF(ISNUMBER(SEARCH("COM ENCARGOS COMPLEMENTARES",D867)),J867,"")</f>
        <v/>
      </c>
      <c r="O867" s="81" t="n">
        <f aca="false">IF(N867&lt;&gt;"","",M867)</f>
        <v>157.95</v>
      </c>
      <c r="P867" s="82" t="str">
        <f aca="false">IF(A867="Composição",A866,"")</f>
        <v/>
      </c>
      <c r="Q867" s="81" t="str">
        <f aca="false">IF(P867&lt;&gt;"",SUMIF(L867:L956,L867,N867:N956),"")</f>
        <v/>
      </c>
      <c r="R867" s="81" t="str">
        <f aca="false">IF(P867&lt;&gt;"",SUMIF(L867:L956,L867,O867:O956),"")</f>
        <v/>
      </c>
    </row>
    <row r="868" customFormat="false" ht="14.25" hidden="false" customHeight="false" outlineLevel="0" collapsed="false">
      <c r="A868" s="102"/>
      <c r="B868" s="102"/>
      <c r="C868" s="102"/>
      <c r="D868" s="102"/>
      <c r="E868" s="102"/>
      <c r="F868" s="103"/>
      <c r="G868" s="102"/>
      <c r="H868" s="103"/>
      <c r="I868" s="102"/>
      <c r="J868" s="103"/>
      <c r="L868" s="63" t="n">
        <f aca="false">IF(AND(A869&lt;&gt;"",A868=""),L867+1,L867)</f>
        <v>69</v>
      </c>
      <c r="M868" s="80" t="str">
        <f aca="false">IF(OR(A868="Insumo",A868="Composição Auxiliar"),J868,"")</f>
        <v/>
      </c>
      <c r="N868" s="81" t="str">
        <f aca="false">IF(ISNUMBER(SEARCH("COM ENCARGOS COMPLEMENTARES",D868)),J868,"")</f>
        <v/>
      </c>
      <c r="O868" s="81" t="str">
        <f aca="false">IF(N868&lt;&gt;"","",M868)</f>
        <v/>
      </c>
      <c r="P868" s="82" t="str">
        <f aca="false">IF(A868="Composição",A867,"")</f>
        <v/>
      </c>
      <c r="Q868" s="81" t="str">
        <f aca="false">IF(P868&lt;&gt;"",SUMIF(L868:L957,L868,N868:N957),"")</f>
        <v/>
      </c>
      <c r="R868" s="81" t="str">
        <f aca="false">IF(P868&lt;&gt;"",SUMIF(L868:L957,L868,O868:O957),"")</f>
        <v/>
      </c>
    </row>
    <row r="869" customFormat="false" ht="14.25" hidden="false" customHeight="true" outlineLevel="0" collapsed="false">
      <c r="A869" s="102"/>
      <c r="B869" s="102"/>
      <c r="C869" s="102"/>
      <c r="D869" s="102"/>
      <c r="E869" s="102"/>
      <c r="F869" s="103"/>
      <c r="G869" s="102"/>
      <c r="H869" s="104" t="s">
        <v>684</v>
      </c>
      <c r="I869" s="104"/>
      <c r="J869" s="103" t="n">
        <f aca="false">TRUNC(SUMIF(L:L,$L869,M:M)*(1+$J$9),2)</f>
        <v>250.96</v>
      </c>
      <c r="L869" s="63" t="n">
        <f aca="false">IF(AND(A870&lt;&gt;"",A869=""),L868+1,L868)</f>
        <v>69</v>
      </c>
      <c r="M869" s="80" t="str">
        <f aca="false">IF(OR(A869="Insumo",A869="Composição Auxiliar"),J869,"")</f>
        <v/>
      </c>
      <c r="N869" s="81" t="str">
        <f aca="false">IF(ISNUMBER(SEARCH("COM ENCARGOS COMPLEMENTARES",D869)),J869,"")</f>
        <v/>
      </c>
      <c r="O869" s="81" t="str">
        <f aca="false">IF(N869&lt;&gt;"","",M869)</f>
        <v/>
      </c>
      <c r="P869" s="82" t="str">
        <f aca="false">IF(A869="Composição",A868,"")</f>
        <v/>
      </c>
      <c r="Q869" s="81" t="str">
        <f aca="false">IF(P869&lt;&gt;"",SUMIF(L869:L958,L869,N869:N958),"")</f>
        <v/>
      </c>
      <c r="R869" s="81" t="str">
        <f aca="false">IF(P869&lt;&gt;"",SUMIF(L869:L958,L869,O869:O958),"")</f>
        <v/>
      </c>
    </row>
    <row r="870" customFormat="false" ht="15" hidden="false" customHeight="false" outlineLevel="0" collapsed="false">
      <c r="A870" s="105"/>
      <c r="B870" s="105"/>
      <c r="C870" s="105"/>
      <c r="D870" s="105"/>
      <c r="E870" s="105"/>
      <c r="F870" s="105"/>
      <c r="G870" s="105" t="s">
        <v>685</v>
      </c>
      <c r="H870" s="106" t="s">
        <v>1140</v>
      </c>
      <c r="I870" s="105" t="s">
        <v>687</v>
      </c>
      <c r="J870" s="107" t="n">
        <f aca="false">TRUNC(J869*H870,2)</f>
        <v>715.23</v>
      </c>
      <c r="L870" s="63" t="n">
        <f aca="false">IF(AND(A871&lt;&gt;"",A870=""),L869+1,L869)</f>
        <v>69</v>
      </c>
      <c r="M870" s="80" t="str">
        <f aca="false">IF(OR(A870="Insumo",A870="Composição Auxiliar"),J870,"")</f>
        <v/>
      </c>
      <c r="N870" s="81" t="str">
        <f aca="false">IF(ISNUMBER(SEARCH("COM ENCARGOS COMPLEMENTARES",D870)),J870,"")</f>
        <v/>
      </c>
      <c r="O870" s="81" t="str">
        <f aca="false">IF(N870&lt;&gt;"","",M870)</f>
        <v/>
      </c>
      <c r="P870" s="82" t="str">
        <f aca="false">IF(A870="Composição",A869,"")</f>
        <v/>
      </c>
      <c r="Q870" s="81" t="str">
        <f aca="false">IF(P870&lt;&gt;"",SUMIF(L870:L959,L870,N870:N959),"")</f>
        <v/>
      </c>
      <c r="R870" s="81" t="str">
        <f aca="false">IF(P870&lt;&gt;"",SUMIF(L870:L959,L870,O870:O959),"")</f>
        <v/>
      </c>
    </row>
    <row r="871" customFormat="false" ht="15" hidden="false" customHeight="false" outlineLevel="0" collapsed="false">
      <c r="A871" s="108"/>
      <c r="B871" s="108"/>
      <c r="C871" s="108"/>
      <c r="D871" s="108"/>
      <c r="E871" s="108"/>
      <c r="F871" s="108"/>
      <c r="G871" s="108"/>
      <c r="H871" s="108"/>
      <c r="I871" s="108"/>
      <c r="J871" s="108"/>
      <c r="L871" s="63" t="n">
        <f aca="false">IF(AND(A872&lt;&gt;"",A871=""),L870+1,L870)</f>
        <v>70</v>
      </c>
      <c r="M871" s="80" t="str">
        <f aca="false">IF(OR(A871="Insumo",A871="Composição Auxiliar"),J871,"")</f>
        <v/>
      </c>
      <c r="N871" s="81" t="str">
        <f aca="false">IF(ISNUMBER(SEARCH("COM ENCARGOS COMPLEMENTARES",D871)),J871,"")</f>
        <v/>
      </c>
      <c r="O871" s="81" t="str">
        <f aca="false">IF(N871&lt;&gt;"","",M871)</f>
        <v/>
      </c>
      <c r="P871" s="82" t="str">
        <f aca="false">IF(A871="Composição",A870,"")</f>
        <v/>
      </c>
      <c r="Q871" s="81" t="str">
        <f aca="false">IF(P871&lt;&gt;"",SUMIF(L871:L960,L871,N871:N960),"")</f>
        <v/>
      </c>
      <c r="R871" s="81" t="str">
        <f aca="false">IF(P871&lt;&gt;"",SUMIF(L871:L960,L871,O871:O960),"")</f>
        <v/>
      </c>
    </row>
    <row r="872" customFormat="false" ht="14.25" hidden="false" customHeight="false" outlineLevel="0" collapsed="false">
      <c r="A872" s="76" t="s">
        <v>193</v>
      </c>
      <c r="B872" s="76"/>
      <c r="C872" s="76"/>
      <c r="D872" s="76" t="s">
        <v>194</v>
      </c>
      <c r="E872" s="76"/>
      <c r="F872" s="76"/>
      <c r="G872" s="76"/>
      <c r="H872" s="77"/>
      <c r="I872" s="76"/>
      <c r="J872" s="78"/>
      <c r="L872" s="63" t="n">
        <f aca="false">IF(AND(A873&lt;&gt;"",A872=""),L871+1,L871)</f>
        <v>70</v>
      </c>
      <c r="M872" s="80" t="str">
        <f aca="false">IF(OR(A872="Insumo",A872="Composição Auxiliar"),J872,"")</f>
        <v/>
      </c>
      <c r="N872" s="81" t="str">
        <f aca="false">IF(ISNUMBER(SEARCH("COM ENCARGOS COMPLEMENTARES",D872)),J872,"")</f>
        <v/>
      </c>
      <c r="O872" s="81" t="str">
        <f aca="false">IF(N872&lt;&gt;"","",M872)</f>
        <v/>
      </c>
      <c r="P872" s="82" t="str">
        <f aca="false">IF(A872="Composição",A871,"")</f>
        <v/>
      </c>
      <c r="Q872" s="81" t="str">
        <f aca="false">IF(P872&lt;&gt;"",SUMIF(L872:L961,L872,N872:N961),"")</f>
        <v/>
      </c>
      <c r="R872" s="81" t="str">
        <f aca="false">IF(P872&lt;&gt;"",SUMIF(L872:L961,L872,O872:O961),"")</f>
        <v/>
      </c>
    </row>
    <row r="873" customFormat="false" ht="15" hidden="false" customHeight="true" outlineLevel="0" collapsed="false">
      <c r="A873" s="83" t="s">
        <v>195</v>
      </c>
      <c r="B873" s="84" t="s">
        <v>655</v>
      </c>
      <c r="C873" s="83" t="s">
        <v>656</v>
      </c>
      <c r="D873" s="83" t="s">
        <v>657</v>
      </c>
      <c r="E873" s="83" t="s">
        <v>658</v>
      </c>
      <c r="F873" s="83"/>
      <c r="G873" s="85" t="s">
        <v>659</v>
      </c>
      <c r="H873" s="84" t="s">
        <v>660</v>
      </c>
      <c r="I873" s="84" t="s">
        <v>661</v>
      </c>
      <c r="J873" s="84" t="s">
        <v>662</v>
      </c>
      <c r="L873" s="63" t="n">
        <f aca="false">IF(AND(A874&lt;&gt;"",A873=""),L872+1,L872)</f>
        <v>70</v>
      </c>
      <c r="M873" s="80" t="str">
        <f aca="false">IF(OR(A873="Insumo",A873="Composição Auxiliar"),J873,"")</f>
        <v/>
      </c>
      <c r="N873" s="81" t="str">
        <f aca="false">IF(ISNUMBER(SEARCH("COM ENCARGOS COMPLEMENTARES",D873)),J873,"")</f>
        <v/>
      </c>
      <c r="O873" s="81" t="str">
        <f aca="false">IF(N873&lt;&gt;"","",M873)</f>
        <v/>
      </c>
      <c r="P873" s="82" t="str">
        <f aca="false">IF(A873="Composição",A872,"")</f>
        <v/>
      </c>
      <c r="Q873" s="81" t="str">
        <f aca="false">IF(P873&lt;&gt;"",SUMIF(L873:L962,L873,N873:N962),"")</f>
        <v/>
      </c>
      <c r="R873" s="81" t="str">
        <f aca="false">IF(P873&lt;&gt;"",SUMIF(L873:L962,L873,O873:O962),"")</f>
        <v/>
      </c>
    </row>
    <row r="874" customFormat="false" ht="38.25" hidden="false" customHeight="true" outlineLevel="0" collapsed="false">
      <c r="A874" s="86" t="s">
        <v>663</v>
      </c>
      <c r="B874" s="87" t="s">
        <v>196</v>
      </c>
      <c r="C874" s="86" t="s">
        <v>664</v>
      </c>
      <c r="D874" s="86" t="s">
        <v>1141</v>
      </c>
      <c r="E874" s="86" t="s">
        <v>1073</v>
      </c>
      <c r="F874" s="86"/>
      <c r="G874" s="88" t="s">
        <v>667</v>
      </c>
      <c r="H874" s="89" t="n">
        <v>1</v>
      </c>
      <c r="I874" s="90" t="n">
        <f aca="false">SUMIF(L:L,$L874,M:M)</f>
        <v>4.05</v>
      </c>
      <c r="J874" s="90" t="n">
        <f aca="false">TRUNC(H874*I874,2)</f>
        <v>4.05</v>
      </c>
      <c r="L874" s="63" t="n">
        <f aca="false">IF(AND(A875&lt;&gt;"",A874=""),L873+1,L873)</f>
        <v>70</v>
      </c>
      <c r="M874" s="80" t="str">
        <f aca="false">IF(OR(A874="Insumo",A874="Composição Auxiliar"),J874,"")</f>
        <v/>
      </c>
      <c r="N874" s="81" t="str">
        <f aca="false">IF(ISNUMBER(SEARCH("COM ENCARGOS COMPLEMENTARES",D874)),J874,"")</f>
        <v/>
      </c>
      <c r="O874" s="81" t="str">
        <f aca="false">IF(N874&lt;&gt;"","",M874)</f>
        <v/>
      </c>
      <c r="P874" s="82" t="str">
        <f aca="false">IF(A874="Composição",A873,"")</f>
        <v> 5.3.1 </v>
      </c>
      <c r="Q874" s="81" t="n">
        <f aca="false">IF(P874&lt;&gt;"",SUMIF(L874:L963,L874,N874:N963),"")</f>
        <v>2.09</v>
      </c>
      <c r="R874" s="81" t="n">
        <f aca="false">IF(P874&lt;&gt;"",SUMIF(L874:L963,L874,O874:O963),"")</f>
        <v>1.96</v>
      </c>
    </row>
    <row r="875" customFormat="false" ht="25.5" hidden="false" customHeight="true" outlineLevel="0" collapsed="false">
      <c r="A875" s="91" t="s">
        <v>668</v>
      </c>
      <c r="B875" s="92" t="s">
        <v>819</v>
      </c>
      <c r="C875" s="91" t="s">
        <v>664</v>
      </c>
      <c r="D875" s="91" t="s">
        <v>820</v>
      </c>
      <c r="E875" s="91" t="s">
        <v>671</v>
      </c>
      <c r="F875" s="91"/>
      <c r="G875" s="93" t="s">
        <v>672</v>
      </c>
      <c r="H875" s="94" t="n">
        <v>0.0681</v>
      </c>
      <c r="I875" s="95" t="n">
        <f aca="false">SUMIFS('ANALÍTICA AUXILIARES'!J:J,'ANALÍTICA AUXILIARES'!A:A,"Composição",'ANALÍTICA AUXILIARES'!B:B,$B875)</f>
        <v>23.68</v>
      </c>
      <c r="J875" s="95" t="n">
        <f aca="false">TRUNC(H875*I875,2)</f>
        <v>1.61</v>
      </c>
      <c r="L875" s="63" t="n">
        <f aca="false">IF(AND(A876&lt;&gt;"",A875=""),L874+1,L874)</f>
        <v>70</v>
      </c>
      <c r="M875" s="80" t="n">
        <f aca="false">IF(OR(A875="Insumo",A875="Composição Auxiliar"),J875,"")</f>
        <v>1.61</v>
      </c>
      <c r="N875" s="81" t="n">
        <f aca="false">IF(ISNUMBER(SEARCH("COM ENCARGOS COMPLEMENTARES",D875)),J875,"")</f>
        <v>1.61</v>
      </c>
      <c r="O875" s="81" t="str">
        <f aca="false">IF(N875&lt;&gt;"","",M875)</f>
        <v/>
      </c>
      <c r="P875" s="82" t="str">
        <f aca="false">IF(A875="Composição",A874,"")</f>
        <v/>
      </c>
      <c r="Q875" s="81" t="str">
        <f aca="false">IF(P875&lt;&gt;"",SUMIF(L875:L964,L875,N875:N964),"")</f>
        <v/>
      </c>
      <c r="R875" s="81" t="str">
        <f aca="false">IF(P875&lt;&gt;"",SUMIF(L875:L964,L875,O875:O964),"")</f>
        <v/>
      </c>
    </row>
    <row r="876" customFormat="false" ht="38.25" hidden="false" customHeight="true" outlineLevel="0" collapsed="false">
      <c r="A876" s="91" t="s">
        <v>668</v>
      </c>
      <c r="B876" s="92" t="s">
        <v>1142</v>
      </c>
      <c r="C876" s="91" t="s">
        <v>664</v>
      </c>
      <c r="D876" s="91" t="s">
        <v>1143</v>
      </c>
      <c r="E876" s="91" t="s">
        <v>671</v>
      </c>
      <c r="F876" s="91"/>
      <c r="G876" s="93" t="s">
        <v>676</v>
      </c>
      <c r="H876" s="94" t="n">
        <v>0.0037</v>
      </c>
      <c r="I876" s="95" t="n">
        <f aca="false">SUMIFS('ANALÍTICA AUXILIARES'!J:J,'ANALÍTICA AUXILIARES'!A:A,"Composição",'ANALÍTICA AUXILIARES'!B:B,$B876)</f>
        <v>530.08</v>
      </c>
      <c r="J876" s="95" t="n">
        <f aca="false">TRUNC(H876*I876,2)</f>
        <v>1.96</v>
      </c>
      <c r="L876" s="63" t="n">
        <f aca="false">IF(AND(A877&lt;&gt;"",A876=""),L875+1,L875)</f>
        <v>70</v>
      </c>
      <c r="M876" s="80" t="n">
        <f aca="false">IF(OR(A876="Insumo",A876="Composição Auxiliar"),J876,"")</f>
        <v>1.96</v>
      </c>
      <c r="N876" s="81" t="str">
        <f aca="false">IF(ISNUMBER(SEARCH("COM ENCARGOS COMPLEMENTARES",D876)),J876,"")</f>
        <v/>
      </c>
      <c r="O876" s="81" t="n">
        <f aca="false">IF(N876&lt;&gt;"","",M876)</f>
        <v>1.96</v>
      </c>
      <c r="P876" s="82" t="str">
        <f aca="false">IF(A876="Composição",A875,"")</f>
        <v/>
      </c>
      <c r="Q876" s="81" t="str">
        <f aca="false">IF(P876&lt;&gt;"",SUMIF(L876:L965,L876,N876:N965),"")</f>
        <v/>
      </c>
      <c r="R876" s="81" t="str">
        <f aca="false">IF(P876&lt;&gt;"",SUMIF(L876:L965,L876,O876:O965),"")</f>
        <v/>
      </c>
    </row>
    <row r="877" customFormat="false" ht="25.5" hidden="false" customHeight="true" outlineLevel="0" collapsed="false">
      <c r="A877" s="91" t="s">
        <v>668</v>
      </c>
      <c r="B877" s="92" t="s">
        <v>677</v>
      </c>
      <c r="C877" s="91" t="s">
        <v>664</v>
      </c>
      <c r="D877" s="91" t="s">
        <v>678</v>
      </c>
      <c r="E877" s="91" t="s">
        <v>671</v>
      </c>
      <c r="F877" s="91"/>
      <c r="G877" s="93" t="s">
        <v>672</v>
      </c>
      <c r="H877" s="94" t="n">
        <v>0.0255</v>
      </c>
      <c r="I877" s="95" t="n">
        <f aca="false">SUMIFS('ANALÍTICA AUXILIARES'!J:J,'ANALÍTICA AUXILIARES'!A:A,"Composição",'ANALÍTICA AUXILIARES'!B:B,$B877)</f>
        <v>18.93</v>
      </c>
      <c r="J877" s="95" t="n">
        <f aca="false">TRUNC(H877*I877,2)</f>
        <v>0.48</v>
      </c>
      <c r="L877" s="63" t="n">
        <f aca="false">IF(AND(A878&lt;&gt;"",A877=""),L876+1,L876)</f>
        <v>70</v>
      </c>
      <c r="M877" s="80" t="n">
        <f aca="false">IF(OR(A877="Insumo",A877="Composição Auxiliar"),J877,"")</f>
        <v>0.48</v>
      </c>
      <c r="N877" s="81" t="n">
        <f aca="false">IF(ISNUMBER(SEARCH("COM ENCARGOS COMPLEMENTARES",D877)),J877,"")</f>
        <v>0.48</v>
      </c>
      <c r="O877" s="81" t="str">
        <f aca="false">IF(N877&lt;&gt;"","",M877)</f>
        <v/>
      </c>
      <c r="P877" s="82" t="str">
        <f aca="false">IF(A877="Composição",A876,"")</f>
        <v/>
      </c>
      <c r="Q877" s="81" t="str">
        <f aca="false">IF(P877&lt;&gt;"",SUMIF(L877:L966,L877,N877:N966),"")</f>
        <v/>
      </c>
      <c r="R877" s="81" t="str">
        <f aca="false">IF(P877&lt;&gt;"",SUMIF(L877:L966,L877,O877:O966),"")</f>
        <v/>
      </c>
    </row>
    <row r="878" customFormat="false" ht="14.25" hidden="false" customHeight="false" outlineLevel="0" collapsed="false">
      <c r="A878" s="102"/>
      <c r="B878" s="102"/>
      <c r="C878" s="102"/>
      <c r="D878" s="102"/>
      <c r="E878" s="102"/>
      <c r="F878" s="103"/>
      <c r="G878" s="102"/>
      <c r="H878" s="103"/>
      <c r="I878" s="102"/>
      <c r="J878" s="103"/>
      <c r="L878" s="63" t="n">
        <f aca="false">IF(AND(A879&lt;&gt;"",A878=""),L877+1,L877)</f>
        <v>70</v>
      </c>
      <c r="M878" s="80" t="str">
        <f aca="false">IF(OR(A878="Insumo",A878="Composição Auxiliar"),J878,"")</f>
        <v/>
      </c>
      <c r="N878" s="81" t="str">
        <f aca="false">IF(ISNUMBER(SEARCH("COM ENCARGOS COMPLEMENTARES",D878)),J878,"")</f>
        <v/>
      </c>
      <c r="O878" s="81" t="str">
        <f aca="false">IF(N878&lt;&gt;"","",M878)</f>
        <v/>
      </c>
      <c r="P878" s="82" t="str">
        <f aca="false">IF(A878="Composição",A877,"")</f>
        <v/>
      </c>
      <c r="Q878" s="81" t="str">
        <f aca="false">IF(P878&lt;&gt;"",SUMIF(L878:L967,L878,N878:N967),"")</f>
        <v/>
      </c>
      <c r="R878" s="81" t="str">
        <f aca="false">IF(P878&lt;&gt;"",SUMIF(L878:L967,L878,O878:O967),"")</f>
        <v/>
      </c>
    </row>
    <row r="879" customFormat="false" ht="14.25" hidden="false" customHeight="true" outlineLevel="0" collapsed="false">
      <c r="A879" s="102"/>
      <c r="B879" s="102"/>
      <c r="C879" s="102"/>
      <c r="D879" s="102"/>
      <c r="E879" s="102"/>
      <c r="F879" s="103"/>
      <c r="G879" s="102"/>
      <c r="H879" s="104" t="s">
        <v>684</v>
      </c>
      <c r="I879" s="104"/>
      <c r="J879" s="103" t="n">
        <f aca="false">TRUNC(SUMIF(L:L,$L879,M:M)*(1+$J$9),2)</f>
        <v>5.25</v>
      </c>
      <c r="L879" s="63" t="n">
        <f aca="false">IF(AND(A880&lt;&gt;"",A879=""),L878+1,L878)</f>
        <v>70</v>
      </c>
      <c r="M879" s="80" t="str">
        <f aca="false">IF(OR(A879="Insumo",A879="Composição Auxiliar"),J879,"")</f>
        <v/>
      </c>
      <c r="N879" s="81" t="str">
        <f aca="false">IF(ISNUMBER(SEARCH("COM ENCARGOS COMPLEMENTARES",D879)),J879,"")</f>
        <v/>
      </c>
      <c r="O879" s="81" t="str">
        <f aca="false">IF(N879&lt;&gt;"","",M879)</f>
        <v/>
      </c>
      <c r="P879" s="82" t="str">
        <f aca="false">IF(A879="Composição",A878,"")</f>
        <v/>
      </c>
      <c r="Q879" s="81" t="str">
        <f aca="false">IF(P879&lt;&gt;"",SUMIF(L879:L968,L879,N879:N968),"")</f>
        <v/>
      </c>
      <c r="R879" s="81" t="str">
        <f aca="false">IF(P879&lt;&gt;"",SUMIF(L879:L968,L879,O879:O968),"")</f>
        <v/>
      </c>
    </row>
    <row r="880" customFormat="false" ht="15" hidden="false" customHeight="false" outlineLevel="0" collapsed="false">
      <c r="A880" s="105"/>
      <c r="B880" s="105"/>
      <c r="C880" s="105"/>
      <c r="D880" s="105"/>
      <c r="E880" s="105"/>
      <c r="F880" s="105"/>
      <c r="G880" s="105" t="s">
        <v>685</v>
      </c>
      <c r="H880" s="106" t="s">
        <v>1144</v>
      </c>
      <c r="I880" s="105" t="s">
        <v>687</v>
      </c>
      <c r="J880" s="107" t="n">
        <f aca="false">TRUNC(J879*H880,2)</f>
        <v>1758.48</v>
      </c>
      <c r="L880" s="63" t="n">
        <f aca="false">IF(AND(A881&lt;&gt;"",A880=""),L879+1,L879)</f>
        <v>70</v>
      </c>
      <c r="M880" s="80" t="str">
        <f aca="false">IF(OR(A880="Insumo",A880="Composição Auxiliar"),J880,"")</f>
        <v/>
      </c>
      <c r="N880" s="81" t="str">
        <f aca="false">IF(ISNUMBER(SEARCH("COM ENCARGOS COMPLEMENTARES",D880)),J880,"")</f>
        <v/>
      </c>
      <c r="O880" s="81" t="str">
        <f aca="false">IF(N880&lt;&gt;"","",M880)</f>
        <v/>
      </c>
      <c r="P880" s="82" t="str">
        <f aca="false">IF(A880="Composição",A879,"")</f>
        <v/>
      </c>
      <c r="Q880" s="81" t="str">
        <f aca="false">IF(P880&lt;&gt;"",SUMIF(L880:L969,L880,N880:N969),"")</f>
        <v/>
      </c>
      <c r="R880" s="81" t="str">
        <f aca="false">IF(P880&lt;&gt;"",SUMIF(L880:L969,L880,O880:O969),"")</f>
        <v/>
      </c>
    </row>
    <row r="881" customFormat="false" ht="15" hidden="false" customHeight="false" outlineLevel="0" collapsed="false">
      <c r="A881" s="108"/>
      <c r="B881" s="108"/>
      <c r="C881" s="108"/>
      <c r="D881" s="108"/>
      <c r="E881" s="108"/>
      <c r="F881" s="108"/>
      <c r="G881" s="108"/>
      <c r="H881" s="108"/>
      <c r="I881" s="108"/>
      <c r="J881" s="108"/>
      <c r="L881" s="63" t="n">
        <f aca="false">IF(AND(A882&lt;&gt;"",A881=""),L880+1,L880)</f>
        <v>71</v>
      </c>
      <c r="M881" s="80" t="str">
        <f aca="false">IF(OR(A881="Insumo",A881="Composição Auxiliar"),J881,"")</f>
        <v/>
      </c>
      <c r="N881" s="81" t="str">
        <f aca="false">IF(ISNUMBER(SEARCH("COM ENCARGOS COMPLEMENTARES",D881)),J881,"")</f>
        <v/>
      </c>
      <c r="O881" s="81" t="str">
        <f aca="false">IF(N881&lt;&gt;"","",M881)</f>
        <v/>
      </c>
      <c r="P881" s="82" t="str">
        <f aca="false">IF(A881="Composição",A880,"")</f>
        <v/>
      </c>
      <c r="Q881" s="81" t="str">
        <f aca="false">IF(P881&lt;&gt;"",SUMIF(L881:L970,L881,N881:N970),"")</f>
        <v/>
      </c>
      <c r="R881" s="81" t="str">
        <f aca="false">IF(P881&lt;&gt;"",SUMIF(L881:L970,L881,O881:O970),"")</f>
        <v/>
      </c>
    </row>
    <row r="882" customFormat="false" ht="15" hidden="false" customHeight="true" outlineLevel="0" collapsed="false">
      <c r="A882" s="83" t="s">
        <v>197</v>
      </c>
      <c r="B882" s="84" t="s">
        <v>655</v>
      </c>
      <c r="C882" s="83" t="s">
        <v>656</v>
      </c>
      <c r="D882" s="83" t="s">
        <v>657</v>
      </c>
      <c r="E882" s="83" t="s">
        <v>658</v>
      </c>
      <c r="F882" s="83"/>
      <c r="G882" s="85" t="s">
        <v>659</v>
      </c>
      <c r="H882" s="84" t="s">
        <v>660</v>
      </c>
      <c r="I882" s="84" t="s">
        <v>661</v>
      </c>
      <c r="J882" s="84" t="s">
        <v>662</v>
      </c>
      <c r="L882" s="63" t="n">
        <f aca="false">IF(AND(A883&lt;&gt;"",A882=""),L881+1,L881)</f>
        <v>71</v>
      </c>
      <c r="M882" s="80" t="str">
        <f aca="false">IF(OR(A882="Insumo",A882="Composição Auxiliar"),J882,"")</f>
        <v/>
      </c>
      <c r="N882" s="81" t="str">
        <f aca="false">IF(ISNUMBER(SEARCH("COM ENCARGOS COMPLEMENTARES",D882)),J882,"")</f>
        <v/>
      </c>
      <c r="O882" s="81" t="str">
        <f aca="false">IF(N882&lt;&gt;"","",M882)</f>
        <v/>
      </c>
      <c r="P882" s="82" t="str">
        <f aca="false">IF(A882="Composição",A881,"")</f>
        <v/>
      </c>
      <c r="Q882" s="81" t="str">
        <f aca="false">IF(P882&lt;&gt;"",SUMIF(L882:L971,L882,N882:N971),"")</f>
        <v/>
      </c>
      <c r="R882" s="81" t="str">
        <f aca="false">IF(P882&lt;&gt;"",SUMIF(L882:L971,L882,O882:O971),"")</f>
        <v/>
      </c>
    </row>
    <row r="883" customFormat="false" ht="51" hidden="false" customHeight="true" outlineLevel="0" collapsed="false">
      <c r="A883" s="86" t="s">
        <v>663</v>
      </c>
      <c r="B883" s="87" t="s">
        <v>198</v>
      </c>
      <c r="C883" s="86" t="s">
        <v>664</v>
      </c>
      <c r="D883" s="86" t="s">
        <v>1145</v>
      </c>
      <c r="E883" s="86" t="s">
        <v>1073</v>
      </c>
      <c r="F883" s="86"/>
      <c r="G883" s="88" t="s">
        <v>667</v>
      </c>
      <c r="H883" s="89" t="n">
        <v>1</v>
      </c>
      <c r="I883" s="90" t="n">
        <f aca="false">SUMIF(L:L,$L883,M:M)</f>
        <v>7.12</v>
      </c>
      <c r="J883" s="90" t="n">
        <f aca="false">TRUNC(H883*I883,2)</f>
        <v>7.12</v>
      </c>
      <c r="L883" s="63" t="n">
        <f aca="false">IF(AND(A884&lt;&gt;"",A883=""),L882+1,L882)</f>
        <v>71</v>
      </c>
      <c r="M883" s="80" t="str">
        <f aca="false">IF(OR(A883="Insumo",A883="Composição Auxiliar"),J883,"")</f>
        <v/>
      </c>
      <c r="N883" s="81" t="str">
        <f aca="false">IF(ISNUMBER(SEARCH("COM ENCARGOS COMPLEMENTARES",D883)),J883,"")</f>
        <v/>
      </c>
      <c r="O883" s="81" t="str">
        <f aca="false">IF(N883&lt;&gt;"","",M883)</f>
        <v/>
      </c>
      <c r="P883" s="82" t="str">
        <f aca="false">IF(A883="Composição",A882,"")</f>
        <v> 5.3.2 </v>
      </c>
      <c r="Q883" s="81" t="n">
        <f aca="false">IF(P883&lt;&gt;"",SUMIF(L883:L972,L883,N883:N972),"")</f>
        <v>5.16</v>
      </c>
      <c r="R883" s="81" t="n">
        <f aca="false">IF(P883&lt;&gt;"",SUMIF(L883:L972,L883,O883:O972),"")</f>
        <v>1.96</v>
      </c>
    </row>
    <row r="884" customFormat="false" ht="25.5" hidden="false" customHeight="true" outlineLevel="0" collapsed="false">
      <c r="A884" s="91" t="s">
        <v>668</v>
      </c>
      <c r="B884" s="92" t="s">
        <v>677</v>
      </c>
      <c r="C884" s="91" t="s">
        <v>664</v>
      </c>
      <c r="D884" s="91" t="s">
        <v>678</v>
      </c>
      <c r="E884" s="91" t="s">
        <v>671</v>
      </c>
      <c r="F884" s="91"/>
      <c r="G884" s="93" t="s">
        <v>672</v>
      </c>
      <c r="H884" s="94" t="n">
        <v>0.0575</v>
      </c>
      <c r="I884" s="95" t="n">
        <f aca="false">SUMIFS('ANALÍTICA AUXILIARES'!J:J,'ANALÍTICA AUXILIARES'!A:A,"Composição",'ANALÍTICA AUXILIARES'!B:B,$B884)</f>
        <v>18.93</v>
      </c>
      <c r="J884" s="95" t="n">
        <f aca="false">TRUNC(H884*I884,2)</f>
        <v>1.08</v>
      </c>
      <c r="L884" s="63" t="n">
        <f aca="false">IF(AND(A885&lt;&gt;"",A884=""),L883+1,L883)</f>
        <v>71</v>
      </c>
      <c r="M884" s="80" t="n">
        <f aca="false">IF(OR(A884="Insumo",A884="Composição Auxiliar"),J884,"")</f>
        <v>1.08</v>
      </c>
      <c r="N884" s="81" t="n">
        <f aca="false">IF(ISNUMBER(SEARCH("COM ENCARGOS COMPLEMENTARES",D884)),J884,"")</f>
        <v>1.08</v>
      </c>
      <c r="O884" s="81" t="str">
        <f aca="false">IF(N884&lt;&gt;"","",M884)</f>
        <v/>
      </c>
      <c r="P884" s="82" t="str">
        <f aca="false">IF(A884="Composição",A883,"")</f>
        <v/>
      </c>
      <c r="Q884" s="81" t="str">
        <f aca="false">IF(P884&lt;&gt;"",SUMIF(L884:L973,L884,N884:N973),"")</f>
        <v/>
      </c>
      <c r="R884" s="81" t="str">
        <f aca="false">IF(P884&lt;&gt;"",SUMIF(L884:L973,L884,O884:O973),"")</f>
        <v/>
      </c>
    </row>
    <row r="885" customFormat="false" ht="38.25" hidden="false" customHeight="true" outlineLevel="0" collapsed="false">
      <c r="A885" s="91" t="s">
        <v>668</v>
      </c>
      <c r="B885" s="92" t="s">
        <v>1142</v>
      </c>
      <c r="C885" s="91" t="s">
        <v>664</v>
      </c>
      <c r="D885" s="91" t="s">
        <v>1143</v>
      </c>
      <c r="E885" s="91" t="s">
        <v>671</v>
      </c>
      <c r="F885" s="91"/>
      <c r="G885" s="93" t="s">
        <v>676</v>
      </c>
      <c r="H885" s="94" t="n">
        <v>0.0037</v>
      </c>
      <c r="I885" s="95" t="n">
        <f aca="false">SUMIFS('ANALÍTICA AUXILIARES'!J:J,'ANALÍTICA AUXILIARES'!A:A,"Composição",'ANALÍTICA AUXILIARES'!B:B,$B885)</f>
        <v>530.08</v>
      </c>
      <c r="J885" s="95" t="n">
        <f aca="false">TRUNC(H885*I885,2)</f>
        <v>1.96</v>
      </c>
      <c r="L885" s="63" t="n">
        <f aca="false">IF(AND(A886&lt;&gt;"",A885=""),L884+1,L884)</f>
        <v>71</v>
      </c>
      <c r="M885" s="80" t="n">
        <f aca="false">IF(OR(A885="Insumo",A885="Composição Auxiliar"),J885,"")</f>
        <v>1.96</v>
      </c>
      <c r="N885" s="81" t="str">
        <f aca="false">IF(ISNUMBER(SEARCH("COM ENCARGOS COMPLEMENTARES",D885)),J885,"")</f>
        <v/>
      </c>
      <c r="O885" s="81" t="n">
        <f aca="false">IF(N885&lt;&gt;"","",M885)</f>
        <v>1.96</v>
      </c>
      <c r="P885" s="82" t="str">
        <f aca="false">IF(A885="Composição",A884,"")</f>
        <v/>
      </c>
      <c r="Q885" s="81" t="str">
        <f aca="false">IF(P885&lt;&gt;"",SUMIF(L885:L974,L885,N885:N974),"")</f>
        <v/>
      </c>
      <c r="R885" s="81" t="str">
        <f aca="false">IF(P885&lt;&gt;"",SUMIF(L885:L974,L885,O885:O974),"")</f>
        <v/>
      </c>
    </row>
    <row r="886" customFormat="false" ht="25.5" hidden="false" customHeight="true" outlineLevel="0" collapsed="false">
      <c r="A886" s="91" t="s">
        <v>668</v>
      </c>
      <c r="B886" s="92" t="s">
        <v>819</v>
      </c>
      <c r="C886" s="91" t="s">
        <v>664</v>
      </c>
      <c r="D886" s="91" t="s">
        <v>820</v>
      </c>
      <c r="E886" s="91" t="s">
        <v>671</v>
      </c>
      <c r="F886" s="91"/>
      <c r="G886" s="93" t="s">
        <v>672</v>
      </c>
      <c r="H886" s="94" t="n">
        <v>0.1724</v>
      </c>
      <c r="I886" s="95" t="n">
        <f aca="false">SUMIFS('ANALÍTICA AUXILIARES'!J:J,'ANALÍTICA AUXILIARES'!A:A,"Composição",'ANALÍTICA AUXILIARES'!B:B,$B886)</f>
        <v>23.68</v>
      </c>
      <c r="J886" s="95" t="n">
        <f aca="false">TRUNC(H886*I886,2)</f>
        <v>4.08</v>
      </c>
      <c r="L886" s="63" t="n">
        <f aca="false">IF(AND(A887&lt;&gt;"",A886=""),L885+1,L885)</f>
        <v>71</v>
      </c>
      <c r="M886" s="80" t="n">
        <f aca="false">IF(OR(A886="Insumo",A886="Composição Auxiliar"),J886,"")</f>
        <v>4.08</v>
      </c>
      <c r="N886" s="81" t="n">
        <f aca="false">IF(ISNUMBER(SEARCH("COM ENCARGOS COMPLEMENTARES",D886)),J886,"")</f>
        <v>4.08</v>
      </c>
      <c r="O886" s="81" t="str">
        <f aca="false">IF(N886&lt;&gt;"","",M886)</f>
        <v/>
      </c>
      <c r="P886" s="82" t="str">
        <f aca="false">IF(A886="Composição",A885,"")</f>
        <v/>
      </c>
      <c r="Q886" s="81" t="str">
        <f aca="false">IF(P886&lt;&gt;"",SUMIF(L886:L975,L886,N886:N975),"")</f>
        <v/>
      </c>
      <c r="R886" s="81" t="str">
        <f aca="false">IF(P886&lt;&gt;"",SUMIF(L886:L975,L886,O886:O975),"")</f>
        <v/>
      </c>
    </row>
    <row r="887" customFormat="false" ht="14.25" hidden="false" customHeight="false" outlineLevel="0" collapsed="false">
      <c r="A887" s="102"/>
      <c r="B887" s="102"/>
      <c r="C887" s="102"/>
      <c r="D887" s="102"/>
      <c r="E887" s="102"/>
      <c r="F887" s="103"/>
      <c r="G887" s="102"/>
      <c r="H887" s="103"/>
      <c r="I887" s="102"/>
      <c r="J887" s="103"/>
      <c r="L887" s="63" t="n">
        <f aca="false">IF(AND(A888&lt;&gt;"",A887=""),L886+1,L886)</f>
        <v>71</v>
      </c>
      <c r="M887" s="80" t="str">
        <f aca="false">IF(OR(A887="Insumo",A887="Composição Auxiliar"),J887,"")</f>
        <v/>
      </c>
      <c r="N887" s="81" t="str">
        <f aca="false">IF(ISNUMBER(SEARCH("COM ENCARGOS COMPLEMENTARES",D887)),J887,"")</f>
        <v/>
      </c>
      <c r="O887" s="81" t="str">
        <f aca="false">IF(N887&lt;&gt;"","",M887)</f>
        <v/>
      </c>
      <c r="P887" s="82" t="str">
        <f aca="false">IF(A887="Composição",A886,"")</f>
        <v/>
      </c>
      <c r="Q887" s="81" t="str">
        <f aca="false">IF(P887&lt;&gt;"",SUMIF(L887:L976,L887,N887:N976),"")</f>
        <v/>
      </c>
      <c r="R887" s="81" t="str">
        <f aca="false">IF(P887&lt;&gt;"",SUMIF(L887:L976,L887,O887:O976),"")</f>
        <v/>
      </c>
    </row>
    <row r="888" customFormat="false" ht="14.25" hidden="false" customHeight="true" outlineLevel="0" collapsed="false">
      <c r="A888" s="102"/>
      <c r="B888" s="102"/>
      <c r="C888" s="102"/>
      <c r="D888" s="102"/>
      <c r="E888" s="102"/>
      <c r="F888" s="103"/>
      <c r="G888" s="102"/>
      <c r="H888" s="104" t="s">
        <v>684</v>
      </c>
      <c r="I888" s="104"/>
      <c r="J888" s="103" t="n">
        <f aca="false">TRUNC(SUMIF(L:L,$L888,M:M)*(1+$J$9),2)</f>
        <v>9.24</v>
      </c>
      <c r="L888" s="63" t="n">
        <f aca="false">IF(AND(A889&lt;&gt;"",A888=""),L887+1,L887)</f>
        <v>71</v>
      </c>
      <c r="M888" s="80" t="str">
        <f aca="false">IF(OR(A888="Insumo",A888="Composição Auxiliar"),J888,"")</f>
        <v/>
      </c>
      <c r="N888" s="81" t="str">
        <f aca="false">IF(ISNUMBER(SEARCH("COM ENCARGOS COMPLEMENTARES",D888)),J888,"")</f>
        <v/>
      </c>
      <c r="O888" s="81" t="str">
        <f aca="false">IF(N888&lt;&gt;"","",M888)</f>
        <v/>
      </c>
      <c r="P888" s="82" t="str">
        <f aca="false">IF(A888="Composição",A887,"")</f>
        <v/>
      </c>
      <c r="Q888" s="81" t="str">
        <f aca="false">IF(P888&lt;&gt;"",SUMIF(L888:L977,L888,N888:N977),"")</f>
        <v/>
      </c>
      <c r="R888" s="81" t="str">
        <f aca="false">IF(P888&lt;&gt;"",SUMIF(L888:L977,L888,O888:O977),"")</f>
        <v/>
      </c>
    </row>
    <row r="889" customFormat="false" ht="15" hidden="false" customHeight="false" outlineLevel="0" collapsed="false">
      <c r="A889" s="105"/>
      <c r="B889" s="105"/>
      <c r="C889" s="105"/>
      <c r="D889" s="105"/>
      <c r="E889" s="105"/>
      <c r="F889" s="105"/>
      <c r="G889" s="105" t="s">
        <v>685</v>
      </c>
      <c r="H889" s="106" t="s">
        <v>1146</v>
      </c>
      <c r="I889" s="105" t="s">
        <v>687</v>
      </c>
      <c r="J889" s="107" t="n">
        <f aca="false">TRUNC(J888*H889,2)</f>
        <v>3291.75</v>
      </c>
      <c r="L889" s="63" t="n">
        <f aca="false">IF(AND(A890&lt;&gt;"",A889=""),L888+1,L888)</f>
        <v>71</v>
      </c>
      <c r="M889" s="80" t="str">
        <f aca="false">IF(OR(A889="Insumo",A889="Composição Auxiliar"),J889,"")</f>
        <v/>
      </c>
      <c r="N889" s="81" t="str">
        <f aca="false">IF(ISNUMBER(SEARCH("COM ENCARGOS COMPLEMENTARES",D889)),J889,"")</f>
        <v/>
      </c>
      <c r="O889" s="81" t="str">
        <f aca="false">IF(N889&lt;&gt;"","",M889)</f>
        <v/>
      </c>
      <c r="P889" s="82" t="str">
        <f aca="false">IF(A889="Composição",A888,"")</f>
        <v/>
      </c>
      <c r="Q889" s="81" t="str">
        <f aca="false">IF(P889&lt;&gt;"",SUMIF(L889:L978,L889,N889:N978),"")</f>
        <v/>
      </c>
      <c r="R889" s="81" t="str">
        <f aca="false">IF(P889&lt;&gt;"",SUMIF(L889:L978,L889,O889:O978),"")</f>
        <v/>
      </c>
    </row>
    <row r="890" customFormat="false" ht="15" hidden="false" customHeight="false" outlineLevel="0" collapsed="false">
      <c r="A890" s="108"/>
      <c r="B890" s="108"/>
      <c r="C890" s="108"/>
      <c r="D890" s="108"/>
      <c r="E890" s="108"/>
      <c r="F890" s="108"/>
      <c r="G890" s="108"/>
      <c r="H890" s="108"/>
      <c r="I890" s="108"/>
      <c r="J890" s="108"/>
      <c r="L890" s="63" t="n">
        <f aca="false">IF(AND(A891&lt;&gt;"",A890=""),L889+1,L889)</f>
        <v>72</v>
      </c>
      <c r="M890" s="80" t="str">
        <f aca="false">IF(OR(A890="Insumo",A890="Composição Auxiliar"),J890,"")</f>
        <v/>
      </c>
      <c r="N890" s="81" t="str">
        <f aca="false">IF(ISNUMBER(SEARCH("COM ENCARGOS COMPLEMENTARES",D890)),J890,"")</f>
        <v/>
      </c>
      <c r="O890" s="81" t="str">
        <f aca="false">IF(N890&lt;&gt;"","",M890)</f>
        <v/>
      </c>
      <c r="P890" s="82" t="str">
        <f aca="false">IF(A890="Composição",A889,"")</f>
        <v/>
      </c>
      <c r="Q890" s="81" t="str">
        <f aca="false">IF(P890&lt;&gt;"",SUMIF(L890:L979,L890,N890:N979),"")</f>
        <v/>
      </c>
      <c r="R890" s="81" t="str">
        <f aca="false">IF(P890&lt;&gt;"",SUMIF(L890:L979,L890,O890:O979),"")</f>
        <v/>
      </c>
    </row>
    <row r="891" customFormat="false" ht="15" hidden="false" customHeight="true" outlineLevel="0" collapsed="false">
      <c r="A891" s="83" t="s">
        <v>199</v>
      </c>
      <c r="B891" s="84" t="s">
        <v>655</v>
      </c>
      <c r="C891" s="83" t="s">
        <v>656</v>
      </c>
      <c r="D891" s="83" t="s">
        <v>657</v>
      </c>
      <c r="E891" s="83" t="s">
        <v>658</v>
      </c>
      <c r="F891" s="83"/>
      <c r="G891" s="85" t="s">
        <v>659</v>
      </c>
      <c r="H891" s="84" t="s">
        <v>660</v>
      </c>
      <c r="I891" s="84" t="s">
        <v>661</v>
      </c>
      <c r="J891" s="84" t="s">
        <v>662</v>
      </c>
      <c r="L891" s="63" t="n">
        <f aca="false">IF(AND(A892&lt;&gt;"",A891=""),L890+1,L890)</f>
        <v>72</v>
      </c>
      <c r="M891" s="80" t="str">
        <f aca="false">IF(OR(A891="Insumo",A891="Composição Auxiliar"),J891,"")</f>
        <v/>
      </c>
      <c r="N891" s="81" t="str">
        <f aca="false">IF(ISNUMBER(SEARCH("COM ENCARGOS COMPLEMENTARES",D891)),J891,"")</f>
        <v/>
      </c>
      <c r="O891" s="81" t="str">
        <f aca="false">IF(N891&lt;&gt;"","",M891)</f>
        <v/>
      </c>
      <c r="P891" s="82" t="str">
        <f aca="false">IF(A891="Composição",A890,"")</f>
        <v/>
      </c>
      <c r="Q891" s="81" t="str">
        <f aca="false">IF(P891&lt;&gt;"",SUMIF(L891:L980,L891,N891:N980),"")</f>
        <v/>
      </c>
      <c r="R891" s="81" t="str">
        <f aca="false">IF(P891&lt;&gt;"",SUMIF(L891:L980,L891,O891:O980),"")</f>
        <v/>
      </c>
    </row>
    <row r="892" customFormat="false" ht="51" hidden="false" customHeight="true" outlineLevel="0" collapsed="false">
      <c r="A892" s="86" t="s">
        <v>663</v>
      </c>
      <c r="B892" s="87" t="s">
        <v>200</v>
      </c>
      <c r="C892" s="86" t="s">
        <v>664</v>
      </c>
      <c r="D892" s="86" t="s">
        <v>1147</v>
      </c>
      <c r="E892" s="86" t="s">
        <v>1073</v>
      </c>
      <c r="F892" s="86"/>
      <c r="G892" s="88" t="s">
        <v>667</v>
      </c>
      <c r="H892" s="89" t="n">
        <v>1</v>
      </c>
      <c r="I892" s="90" t="n">
        <f aca="false">SUMIF(L:L,$L892,M:M)</f>
        <v>39.69</v>
      </c>
      <c r="J892" s="90" t="n">
        <f aca="false">TRUNC(H892*I892,2)</f>
        <v>39.69</v>
      </c>
      <c r="L892" s="63" t="n">
        <f aca="false">IF(AND(A893&lt;&gt;"",A892=""),L891+1,L891)</f>
        <v>72</v>
      </c>
      <c r="M892" s="80" t="str">
        <f aca="false">IF(OR(A892="Insumo",A892="Composição Auxiliar"),J892,"")</f>
        <v/>
      </c>
      <c r="N892" s="81" t="str">
        <f aca="false">IF(ISNUMBER(SEARCH("COM ENCARGOS COMPLEMENTARES",D892)),J892,"")</f>
        <v/>
      </c>
      <c r="O892" s="81" t="str">
        <f aca="false">IF(N892&lt;&gt;"","",M892)</f>
        <v/>
      </c>
      <c r="P892" s="82" t="str">
        <f aca="false">IF(A892="Composição",A891,"")</f>
        <v> 5.3.3 </v>
      </c>
      <c r="Q892" s="81" t="n">
        <f aca="false">IF(P892&lt;&gt;"",SUMIF(L892:L981,L892,N892:N981),"")</f>
        <v>14.35</v>
      </c>
      <c r="R892" s="81" t="n">
        <f aca="false">IF(P892&lt;&gt;"",SUMIF(L892:L981,L892,O892:O981),"")</f>
        <v>25.34</v>
      </c>
    </row>
    <row r="893" customFormat="false" ht="25.5" hidden="false" customHeight="true" outlineLevel="0" collapsed="false">
      <c r="A893" s="91" t="s">
        <v>668</v>
      </c>
      <c r="B893" s="92" t="s">
        <v>677</v>
      </c>
      <c r="C893" s="91" t="s">
        <v>664</v>
      </c>
      <c r="D893" s="91" t="s">
        <v>678</v>
      </c>
      <c r="E893" s="91" t="s">
        <v>671</v>
      </c>
      <c r="F893" s="91"/>
      <c r="G893" s="93" t="s">
        <v>672</v>
      </c>
      <c r="H893" s="94" t="n">
        <v>0.171</v>
      </c>
      <c r="I893" s="95" t="n">
        <f aca="false">SUMIFS('ANALÍTICA AUXILIARES'!J:J,'ANALÍTICA AUXILIARES'!A:A,"Composição",'ANALÍTICA AUXILIARES'!B:B,$B893)</f>
        <v>18.93</v>
      </c>
      <c r="J893" s="95" t="n">
        <f aca="false">TRUNC(H893*I893,2)</f>
        <v>3.23</v>
      </c>
      <c r="L893" s="63" t="n">
        <f aca="false">IF(AND(A894&lt;&gt;"",A893=""),L892+1,L892)</f>
        <v>72</v>
      </c>
      <c r="M893" s="80" t="n">
        <f aca="false">IF(OR(A893="Insumo",A893="Composição Auxiliar"),J893,"")</f>
        <v>3.23</v>
      </c>
      <c r="N893" s="81" t="n">
        <f aca="false">IF(ISNUMBER(SEARCH("COM ENCARGOS COMPLEMENTARES",D893)),J893,"")</f>
        <v>3.23</v>
      </c>
      <c r="O893" s="81" t="str">
        <f aca="false">IF(N893&lt;&gt;"","",M893)</f>
        <v/>
      </c>
      <c r="P893" s="82" t="str">
        <f aca="false">IF(A893="Composição",A892,"")</f>
        <v/>
      </c>
      <c r="Q893" s="81" t="str">
        <f aca="false">IF(P893&lt;&gt;"",SUMIF(L893:L982,L893,N893:N982),"")</f>
        <v/>
      </c>
      <c r="R893" s="81" t="str">
        <f aca="false">IF(P893&lt;&gt;"",SUMIF(L893:L982,L893,O893:O982),"")</f>
        <v/>
      </c>
    </row>
    <row r="894" customFormat="false" ht="25.5" hidden="false" customHeight="true" outlineLevel="0" collapsed="false">
      <c r="A894" s="91" t="s">
        <v>668</v>
      </c>
      <c r="B894" s="92" t="s">
        <v>819</v>
      </c>
      <c r="C894" s="91" t="s">
        <v>664</v>
      </c>
      <c r="D894" s="91" t="s">
        <v>820</v>
      </c>
      <c r="E894" s="91" t="s">
        <v>671</v>
      </c>
      <c r="F894" s="91"/>
      <c r="G894" s="93" t="s">
        <v>672</v>
      </c>
      <c r="H894" s="94" t="n">
        <v>0.47</v>
      </c>
      <c r="I894" s="95" t="n">
        <f aca="false">SUMIFS('ANALÍTICA AUXILIARES'!J:J,'ANALÍTICA AUXILIARES'!A:A,"Composição",'ANALÍTICA AUXILIARES'!B:B,$B894)</f>
        <v>23.68</v>
      </c>
      <c r="J894" s="95" t="n">
        <f aca="false">TRUNC(H894*I894,2)</f>
        <v>11.12</v>
      </c>
      <c r="L894" s="63" t="n">
        <f aca="false">IF(AND(A895&lt;&gt;"",A894=""),L893+1,L893)</f>
        <v>72</v>
      </c>
      <c r="M894" s="80" t="n">
        <f aca="false">IF(OR(A894="Insumo",A894="Composição Auxiliar"),J894,"")</f>
        <v>11.12</v>
      </c>
      <c r="N894" s="81" t="n">
        <f aca="false">IF(ISNUMBER(SEARCH("COM ENCARGOS COMPLEMENTARES",D894)),J894,"")</f>
        <v>11.12</v>
      </c>
      <c r="O894" s="81" t="str">
        <f aca="false">IF(N894&lt;&gt;"","",M894)</f>
        <v/>
      </c>
      <c r="P894" s="82" t="str">
        <f aca="false">IF(A894="Composição",A893,"")</f>
        <v/>
      </c>
      <c r="Q894" s="81" t="str">
        <f aca="false">IF(P894&lt;&gt;"",SUMIF(L894:L983,L894,N894:N983),"")</f>
        <v/>
      </c>
      <c r="R894" s="81" t="str">
        <f aca="false">IF(P894&lt;&gt;"",SUMIF(L894:L983,L894,O894:O983),"")</f>
        <v/>
      </c>
    </row>
    <row r="895" customFormat="false" ht="38.25" hidden="false" customHeight="true" outlineLevel="0" collapsed="false">
      <c r="A895" s="91" t="s">
        <v>668</v>
      </c>
      <c r="B895" s="92" t="s">
        <v>1148</v>
      </c>
      <c r="C895" s="91" t="s">
        <v>664</v>
      </c>
      <c r="D895" s="91" t="s">
        <v>1149</v>
      </c>
      <c r="E895" s="91" t="s">
        <v>671</v>
      </c>
      <c r="F895" s="91"/>
      <c r="G895" s="93" t="s">
        <v>676</v>
      </c>
      <c r="H895" s="94" t="n">
        <v>0.0376</v>
      </c>
      <c r="I895" s="95" t="n">
        <f aca="false">SUMIFS('ANALÍTICA AUXILIARES'!J:J,'ANALÍTICA AUXILIARES'!A:A,"Composição",'ANALÍTICA AUXILIARES'!B:B,$B895)</f>
        <v>674.01</v>
      </c>
      <c r="J895" s="95" t="n">
        <f aca="false">TRUNC(H895*I895,2)</f>
        <v>25.34</v>
      </c>
      <c r="L895" s="63" t="n">
        <f aca="false">IF(AND(A896&lt;&gt;"",A895=""),L894+1,L894)</f>
        <v>72</v>
      </c>
      <c r="M895" s="80" t="n">
        <f aca="false">IF(OR(A895="Insumo",A895="Composição Auxiliar"),J895,"")</f>
        <v>25.34</v>
      </c>
      <c r="N895" s="81" t="str">
        <f aca="false">IF(ISNUMBER(SEARCH("COM ENCARGOS COMPLEMENTARES",D895)),J895,"")</f>
        <v/>
      </c>
      <c r="O895" s="81" t="n">
        <f aca="false">IF(N895&lt;&gt;"","",M895)</f>
        <v>25.34</v>
      </c>
      <c r="P895" s="82" t="str">
        <f aca="false">IF(A895="Composição",A894,"")</f>
        <v/>
      </c>
      <c r="Q895" s="81" t="str">
        <f aca="false">IF(P895&lt;&gt;"",SUMIF(L895:L984,L895,N895:N984),"")</f>
        <v/>
      </c>
      <c r="R895" s="81" t="str">
        <f aca="false">IF(P895&lt;&gt;"",SUMIF(L895:L984,L895,O895:O984),"")</f>
        <v/>
      </c>
    </row>
    <row r="896" customFormat="false" ht="14.25" hidden="false" customHeight="false" outlineLevel="0" collapsed="false">
      <c r="A896" s="102"/>
      <c r="B896" s="102"/>
      <c r="C896" s="102"/>
      <c r="D896" s="102"/>
      <c r="E896" s="102"/>
      <c r="F896" s="103"/>
      <c r="G896" s="102"/>
      <c r="H896" s="103"/>
      <c r="I896" s="102"/>
      <c r="J896" s="103"/>
      <c r="L896" s="63" t="n">
        <f aca="false">IF(AND(A897&lt;&gt;"",A896=""),L895+1,L895)</f>
        <v>72</v>
      </c>
      <c r="M896" s="80" t="str">
        <f aca="false">IF(OR(A896="Insumo",A896="Composição Auxiliar"),J896,"")</f>
        <v/>
      </c>
      <c r="N896" s="81" t="str">
        <f aca="false">IF(ISNUMBER(SEARCH("COM ENCARGOS COMPLEMENTARES",D896)),J896,"")</f>
        <v/>
      </c>
      <c r="O896" s="81" t="str">
        <f aca="false">IF(N896&lt;&gt;"","",M896)</f>
        <v/>
      </c>
      <c r="P896" s="82" t="str">
        <f aca="false">IF(A896="Composição",A895,"")</f>
        <v/>
      </c>
      <c r="Q896" s="81" t="str">
        <f aca="false">IF(P896&lt;&gt;"",SUMIF(L896:L985,L896,N896:N985),"")</f>
        <v/>
      </c>
      <c r="R896" s="81" t="str">
        <f aca="false">IF(P896&lt;&gt;"",SUMIF(L896:L985,L896,O896:O985),"")</f>
        <v/>
      </c>
    </row>
    <row r="897" customFormat="false" ht="14.25" hidden="false" customHeight="true" outlineLevel="0" collapsed="false">
      <c r="A897" s="102"/>
      <c r="B897" s="102"/>
      <c r="C897" s="102"/>
      <c r="D897" s="102"/>
      <c r="E897" s="102"/>
      <c r="F897" s="103"/>
      <c r="G897" s="102"/>
      <c r="H897" s="104" t="s">
        <v>684</v>
      </c>
      <c r="I897" s="104"/>
      <c r="J897" s="103" t="n">
        <f aca="false">TRUNC(SUMIF(L:L,$L897,M:M)*(1+$J$9),2)</f>
        <v>51.51</v>
      </c>
      <c r="L897" s="63" t="n">
        <f aca="false">IF(AND(A898&lt;&gt;"",A897=""),L896+1,L896)</f>
        <v>72</v>
      </c>
      <c r="M897" s="80" t="str">
        <f aca="false">IF(OR(A897="Insumo",A897="Composição Auxiliar"),J897,"")</f>
        <v/>
      </c>
      <c r="N897" s="81" t="str">
        <f aca="false">IF(ISNUMBER(SEARCH("COM ENCARGOS COMPLEMENTARES",D897)),J897,"")</f>
        <v/>
      </c>
      <c r="O897" s="81" t="str">
        <f aca="false">IF(N897&lt;&gt;"","",M897)</f>
        <v/>
      </c>
      <c r="P897" s="82" t="str">
        <f aca="false">IF(A897="Composição",A896,"")</f>
        <v/>
      </c>
      <c r="Q897" s="81" t="str">
        <f aca="false">IF(P897&lt;&gt;"",SUMIF(L897:L986,L897,N897:N986),"")</f>
        <v/>
      </c>
      <c r="R897" s="81" t="str">
        <f aca="false">IF(P897&lt;&gt;"",SUMIF(L897:L986,L897,O897:O986),"")</f>
        <v/>
      </c>
    </row>
    <row r="898" customFormat="false" ht="15" hidden="false" customHeight="false" outlineLevel="0" collapsed="false">
      <c r="A898" s="105"/>
      <c r="B898" s="105"/>
      <c r="C898" s="105"/>
      <c r="D898" s="105"/>
      <c r="E898" s="105"/>
      <c r="F898" s="105"/>
      <c r="G898" s="105" t="s">
        <v>685</v>
      </c>
      <c r="H898" s="106" t="s">
        <v>1150</v>
      </c>
      <c r="I898" s="105" t="s">
        <v>687</v>
      </c>
      <c r="J898" s="107" t="n">
        <f aca="false">TRUNC(J897*H898,2)</f>
        <v>12398.45</v>
      </c>
      <c r="L898" s="63" t="n">
        <f aca="false">IF(AND(A899&lt;&gt;"",A898=""),L897+1,L897)</f>
        <v>72</v>
      </c>
      <c r="M898" s="80" t="str">
        <f aca="false">IF(OR(A898="Insumo",A898="Composição Auxiliar"),J898,"")</f>
        <v/>
      </c>
      <c r="N898" s="81" t="str">
        <f aca="false">IF(ISNUMBER(SEARCH("COM ENCARGOS COMPLEMENTARES",D898)),J898,"")</f>
        <v/>
      </c>
      <c r="O898" s="81" t="str">
        <f aca="false">IF(N898&lt;&gt;"","",M898)</f>
        <v/>
      </c>
      <c r="P898" s="82" t="str">
        <f aca="false">IF(A898="Composição",A897,"")</f>
        <v/>
      </c>
      <c r="Q898" s="81" t="str">
        <f aca="false">IF(P898&lt;&gt;"",SUMIF(L898:L987,L898,N898:N987),"")</f>
        <v/>
      </c>
      <c r="R898" s="81" t="str">
        <f aca="false">IF(P898&lt;&gt;"",SUMIF(L898:L987,L898,O898:O987),"")</f>
        <v/>
      </c>
    </row>
    <row r="899" customFormat="false" ht="15" hidden="false" customHeight="false" outlineLevel="0" collapsed="false">
      <c r="A899" s="108"/>
      <c r="B899" s="108"/>
      <c r="C899" s="108"/>
      <c r="D899" s="108"/>
      <c r="E899" s="108"/>
      <c r="F899" s="108"/>
      <c r="G899" s="108"/>
      <c r="H899" s="108"/>
      <c r="I899" s="108"/>
      <c r="J899" s="108"/>
      <c r="L899" s="63" t="n">
        <f aca="false">IF(AND(A900&lt;&gt;"",A899=""),L898+1,L898)</f>
        <v>73</v>
      </c>
      <c r="M899" s="80" t="str">
        <f aca="false">IF(OR(A899="Insumo",A899="Composição Auxiliar"),J899,"")</f>
        <v/>
      </c>
      <c r="N899" s="81" t="str">
        <f aca="false">IF(ISNUMBER(SEARCH("COM ENCARGOS COMPLEMENTARES",D899)),J899,"")</f>
        <v/>
      </c>
      <c r="O899" s="81" t="str">
        <f aca="false">IF(N899&lt;&gt;"","",M899)</f>
        <v/>
      </c>
      <c r="P899" s="82" t="str">
        <f aca="false">IF(A899="Composição",A898,"")</f>
        <v/>
      </c>
      <c r="Q899" s="81" t="str">
        <f aca="false">IF(P899&lt;&gt;"",SUMIF(L899:L988,L899,N899:N988),"")</f>
        <v/>
      </c>
      <c r="R899" s="81" t="str">
        <f aca="false">IF(P899&lt;&gt;"",SUMIF(L899:L988,L899,O899:O988),"")</f>
        <v/>
      </c>
    </row>
    <row r="900" customFormat="false" ht="15" hidden="false" customHeight="true" outlineLevel="0" collapsed="false">
      <c r="A900" s="83" t="s">
        <v>201</v>
      </c>
      <c r="B900" s="84" t="s">
        <v>655</v>
      </c>
      <c r="C900" s="83" t="s">
        <v>656</v>
      </c>
      <c r="D900" s="83" t="s">
        <v>657</v>
      </c>
      <c r="E900" s="83" t="s">
        <v>658</v>
      </c>
      <c r="F900" s="83"/>
      <c r="G900" s="85" t="s">
        <v>659</v>
      </c>
      <c r="H900" s="84" t="s">
        <v>660</v>
      </c>
      <c r="I900" s="84" t="s">
        <v>661</v>
      </c>
      <c r="J900" s="84" t="s">
        <v>662</v>
      </c>
      <c r="L900" s="63" t="n">
        <f aca="false">IF(AND(A901&lt;&gt;"",A900=""),L899+1,L899)</f>
        <v>73</v>
      </c>
      <c r="M900" s="80" t="str">
        <f aca="false">IF(OR(A900="Insumo",A900="Composição Auxiliar"),J900,"")</f>
        <v/>
      </c>
      <c r="N900" s="81" t="str">
        <f aca="false">IF(ISNUMBER(SEARCH("COM ENCARGOS COMPLEMENTARES",D900)),J900,"")</f>
        <v/>
      </c>
      <c r="O900" s="81" t="str">
        <f aca="false">IF(N900&lt;&gt;"","",M900)</f>
        <v/>
      </c>
      <c r="P900" s="82" t="str">
        <f aca="false">IF(A900="Composição",A899,"")</f>
        <v/>
      </c>
      <c r="Q900" s="81" t="str">
        <f aca="false">IF(P900&lt;&gt;"",SUMIF(L900:L989,L900,N900:N989),"")</f>
        <v/>
      </c>
      <c r="R900" s="81" t="str">
        <f aca="false">IF(P900&lt;&gt;"",SUMIF(L900:L989,L900,O900:O989),"")</f>
        <v/>
      </c>
    </row>
    <row r="901" customFormat="false" ht="63.75" hidden="false" customHeight="true" outlineLevel="0" collapsed="false">
      <c r="A901" s="86" t="s">
        <v>663</v>
      </c>
      <c r="B901" s="87" t="s">
        <v>202</v>
      </c>
      <c r="C901" s="86" t="s">
        <v>664</v>
      </c>
      <c r="D901" s="86" t="s">
        <v>1151</v>
      </c>
      <c r="E901" s="86" t="s">
        <v>1073</v>
      </c>
      <c r="F901" s="86"/>
      <c r="G901" s="88" t="s">
        <v>667</v>
      </c>
      <c r="H901" s="89" t="n">
        <v>1</v>
      </c>
      <c r="I901" s="90" t="n">
        <f aca="false">SUMIF(L:L,$L901,M:M)</f>
        <v>38.51</v>
      </c>
      <c r="J901" s="90" t="n">
        <f aca="false">TRUNC(H901*I901,2)</f>
        <v>38.51</v>
      </c>
      <c r="L901" s="63" t="n">
        <f aca="false">IF(AND(A902&lt;&gt;"",A901=""),L900+1,L900)</f>
        <v>73</v>
      </c>
      <c r="M901" s="80" t="str">
        <f aca="false">IF(OR(A901="Insumo",A901="Composição Auxiliar"),J901,"")</f>
        <v/>
      </c>
      <c r="N901" s="81" t="str">
        <f aca="false">IF(ISNUMBER(SEARCH("COM ENCARGOS COMPLEMENTARES",D901)),J901,"")</f>
        <v/>
      </c>
      <c r="O901" s="81" t="str">
        <f aca="false">IF(N901&lt;&gt;"","",M901)</f>
        <v/>
      </c>
      <c r="P901" s="82" t="str">
        <f aca="false">IF(A901="Composição",A900,"")</f>
        <v> 5.3.4 </v>
      </c>
      <c r="Q901" s="81" t="n">
        <f aca="false">IF(P901&lt;&gt;"",SUMIF(L901:L990,L901,N901:N990),"")</f>
        <v>13.17</v>
      </c>
      <c r="R901" s="81" t="n">
        <f aca="false">IF(P901&lt;&gt;"",SUMIF(L901:L990,L901,O901:O990),"")</f>
        <v>25.34</v>
      </c>
    </row>
    <row r="902" customFormat="false" ht="25.5" hidden="false" customHeight="true" outlineLevel="0" collapsed="false">
      <c r="A902" s="91" t="s">
        <v>668</v>
      </c>
      <c r="B902" s="92" t="s">
        <v>677</v>
      </c>
      <c r="C902" s="91" t="s">
        <v>664</v>
      </c>
      <c r="D902" s="91" t="s">
        <v>678</v>
      </c>
      <c r="E902" s="91" t="s">
        <v>671</v>
      </c>
      <c r="F902" s="91"/>
      <c r="G902" s="93" t="s">
        <v>672</v>
      </c>
      <c r="H902" s="94" t="n">
        <v>0.158</v>
      </c>
      <c r="I902" s="95" t="n">
        <f aca="false">SUMIFS('ANALÍTICA AUXILIARES'!J:J,'ANALÍTICA AUXILIARES'!A:A,"Composição",'ANALÍTICA AUXILIARES'!B:B,$B902)</f>
        <v>18.93</v>
      </c>
      <c r="J902" s="95" t="n">
        <f aca="false">TRUNC(H902*I902,2)</f>
        <v>2.99</v>
      </c>
      <c r="L902" s="63" t="n">
        <f aca="false">IF(AND(A903&lt;&gt;"",A902=""),L901+1,L901)</f>
        <v>73</v>
      </c>
      <c r="M902" s="80" t="n">
        <f aca="false">IF(OR(A902="Insumo",A902="Composição Auxiliar"),J902,"")</f>
        <v>2.99</v>
      </c>
      <c r="N902" s="81" t="n">
        <f aca="false">IF(ISNUMBER(SEARCH("COM ENCARGOS COMPLEMENTARES",D902)),J902,"")</f>
        <v>2.99</v>
      </c>
      <c r="O902" s="81" t="str">
        <f aca="false">IF(N902&lt;&gt;"","",M902)</f>
        <v/>
      </c>
      <c r="P902" s="82" t="str">
        <f aca="false">IF(A902="Composição",A901,"")</f>
        <v/>
      </c>
      <c r="Q902" s="81" t="str">
        <f aca="false">IF(P902&lt;&gt;"",SUMIF(L902:L991,L902,N902:N991),"")</f>
        <v/>
      </c>
      <c r="R902" s="81" t="str">
        <f aca="false">IF(P902&lt;&gt;"",SUMIF(L902:L991,L902,O902:O991),"")</f>
        <v/>
      </c>
    </row>
    <row r="903" customFormat="false" ht="25.5" hidden="false" customHeight="true" outlineLevel="0" collapsed="false">
      <c r="A903" s="91" t="s">
        <v>668</v>
      </c>
      <c r="B903" s="92" t="s">
        <v>819</v>
      </c>
      <c r="C903" s="91" t="s">
        <v>664</v>
      </c>
      <c r="D903" s="91" t="s">
        <v>820</v>
      </c>
      <c r="E903" s="91" t="s">
        <v>671</v>
      </c>
      <c r="F903" s="91"/>
      <c r="G903" s="93" t="s">
        <v>672</v>
      </c>
      <c r="H903" s="94" t="n">
        <v>0.43</v>
      </c>
      <c r="I903" s="95" t="n">
        <f aca="false">SUMIFS('ANALÍTICA AUXILIARES'!J:J,'ANALÍTICA AUXILIARES'!A:A,"Composição",'ANALÍTICA AUXILIARES'!B:B,$B903)</f>
        <v>23.68</v>
      </c>
      <c r="J903" s="95" t="n">
        <f aca="false">TRUNC(H903*I903,2)</f>
        <v>10.18</v>
      </c>
      <c r="L903" s="63" t="n">
        <f aca="false">IF(AND(A904&lt;&gt;"",A903=""),L902+1,L902)</f>
        <v>73</v>
      </c>
      <c r="M903" s="80" t="n">
        <f aca="false">IF(OR(A903="Insumo",A903="Composição Auxiliar"),J903,"")</f>
        <v>10.18</v>
      </c>
      <c r="N903" s="81" t="n">
        <f aca="false">IF(ISNUMBER(SEARCH("COM ENCARGOS COMPLEMENTARES",D903)),J903,"")</f>
        <v>10.18</v>
      </c>
      <c r="O903" s="81" t="str">
        <f aca="false">IF(N903&lt;&gt;"","",M903)</f>
        <v/>
      </c>
      <c r="P903" s="82" t="str">
        <f aca="false">IF(A903="Composição",A902,"")</f>
        <v/>
      </c>
      <c r="Q903" s="81" t="str">
        <f aca="false">IF(P903&lt;&gt;"",SUMIF(L903:L992,L903,N903:N992),"")</f>
        <v/>
      </c>
      <c r="R903" s="81" t="str">
        <f aca="false">IF(P903&lt;&gt;"",SUMIF(L903:L992,L903,O903:O992),"")</f>
        <v/>
      </c>
    </row>
    <row r="904" customFormat="false" ht="38.25" hidden="false" customHeight="true" outlineLevel="0" collapsed="false">
      <c r="A904" s="91" t="s">
        <v>668</v>
      </c>
      <c r="B904" s="92" t="s">
        <v>1148</v>
      </c>
      <c r="C904" s="91" t="s">
        <v>664</v>
      </c>
      <c r="D904" s="91" t="s">
        <v>1149</v>
      </c>
      <c r="E904" s="91" t="s">
        <v>671</v>
      </c>
      <c r="F904" s="91"/>
      <c r="G904" s="93" t="s">
        <v>676</v>
      </c>
      <c r="H904" s="94" t="n">
        <v>0.0376</v>
      </c>
      <c r="I904" s="95" t="n">
        <f aca="false">SUMIFS('ANALÍTICA AUXILIARES'!J:J,'ANALÍTICA AUXILIARES'!A:A,"Composição",'ANALÍTICA AUXILIARES'!B:B,$B904)</f>
        <v>674.01</v>
      </c>
      <c r="J904" s="95" t="n">
        <f aca="false">TRUNC(H904*I904,2)</f>
        <v>25.34</v>
      </c>
      <c r="L904" s="63" t="n">
        <f aca="false">IF(AND(A905&lt;&gt;"",A904=""),L903+1,L903)</f>
        <v>73</v>
      </c>
      <c r="M904" s="80" t="n">
        <f aca="false">IF(OR(A904="Insumo",A904="Composição Auxiliar"),J904,"")</f>
        <v>25.34</v>
      </c>
      <c r="N904" s="81" t="str">
        <f aca="false">IF(ISNUMBER(SEARCH("COM ENCARGOS COMPLEMENTARES",D904)),J904,"")</f>
        <v/>
      </c>
      <c r="O904" s="81" t="n">
        <f aca="false">IF(N904&lt;&gt;"","",M904)</f>
        <v>25.34</v>
      </c>
      <c r="P904" s="82" t="str">
        <f aca="false">IF(A904="Composição",A903,"")</f>
        <v/>
      </c>
      <c r="Q904" s="81" t="str">
        <f aca="false">IF(P904&lt;&gt;"",SUMIF(L904:L993,L904,N904:N993),"")</f>
        <v/>
      </c>
      <c r="R904" s="81" t="str">
        <f aca="false">IF(P904&lt;&gt;"",SUMIF(L904:L993,L904,O904:O993),"")</f>
        <v/>
      </c>
    </row>
    <row r="905" customFormat="false" ht="14.25" hidden="false" customHeight="false" outlineLevel="0" collapsed="false">
      <c r="A905" s="102"/>
      <c r="B905" s="102"/>
      <c r="C905" s="102"/>
      <c r="D905" s="102"/>
      <c r="E905" s="102"/>
      <c r="F905" s="103"/>
      <c r="G905" s="102"/>
      <c r="H905" s="103"/>
      <c r="I905" s="102"/>
      <c r="J905" s="103"/>
      <c r="L905" s="63" t="n">
        <f aca="false">IF(AND(A906&lt;&gt;"",A905=""),L904+1,L904)</f>
        <v>73</v>
      </c>
      <c r="M905" s="80" t="str">
        <f aca="false">IF(OR(A905="Insumo",A905="Composição Auxiliar"),J905,"")</f>
        <v/>
      </c>
      <c r="N905" s="81" t="str">
        <f aca="false">IF(ISNUMBER(SEARCH("COM ENCARGOS COMPLEMENTARES",D905)),J905,"")</f>
        <v/>
      </c>
      <c r="O905" s="81" t="str">
        <f aca="false">IF(N905&lt;&gt;"","",M905)</f>
        <v/>
      </c>
      <c r="P905" s="82" t="str">
        <f aca="false">IF(A905="Composição",A904,"")</f>
        <v/>
      </c>
      <c r="Q905" s="81" t="str">
        <f aca="false">IF(P905&lt;&gt;"",SUMIF(L905:L994,L905,N905:N994),"")</f>
        <v/>
      </c>
      <c r="R905" s="81" t="str">
        <f aca="false">IF(P905&lt;&gt;"",SUMIF(L905:L994,L905,O905:O994),"")</f>
        <v/>
      </c>
    </row>
    <row r="906" customFormat="false" ht="14.25" hidden="false" customHeight="true" outlineLevel="0" collapsed="false">
      <c r="A906" s="102"/>
      <c r="B906" s="102"/>
      <c r="C906" s="102"/>
      <c r="D906" s="102"/>
      <c r="E906" s="102"/>
      <c r="F906" s="103"/>
      <c r="G906" s="102"/>
      <c r="H906" s="104" t="s">
        <v>684</v>
      </c>
      <c r="I906" s="104"/>
      <c r="J906" s="103" t="n">
        <f aca="false">TRUNC(SUMIF(L:L,$L906,M:M)*(1+$J$9),2)</f>
        <v>49.98</v>
      </c>
      <c r="L906" s="63" t="n">
        <f aca="false">IF(AND(A907&lt;&gt;"",A906=""),L905+1,L905)</f>
        <v>73</v>
      </c>
      <c r="M906" s="80" t="str">
        <f aca="false">IF(OR(A906="Insumo",A906="Composição Auxiliar"),J906,"")</f>
        <v/>
      </c>
      <c r="N906" s="81" t="str">
        <f aca="false">IF(ISNUMBER(SEARCH("COM ENCARGOS COMPLEMENTARES",D906)),J906,"")</f>
        <v/>
      </c>
      <c r="O906" s="81" t="str">
        <f aca="false">IF(N906&lt;&gt;"","",M906)</f>
        <v/>
      </c>
      <c r="P906" s="82" t="str">
        <f aca="false">IF(A906="Composição",A905,"")</f>
        <v/>
      </c>
      <c r="Q906" s="81" t="str">
        <f aca="false">IF(P906&lt;&gt;"",SUMIF(L906:L995,L906,N906:N995),"")</f>
        <v/>
      </c>
      <c r="R906" s="81" t="str">
        <f aca="false">IF(P906&lt;&gt;"",SUMIF(L906:L995,L906,O906:O995),"")</f>
        <v/>
      </c>
    </row>
    <row r="907" customFormat="false" ht="15" hidden="false" customHeight="false" outlineLevel="0" collapsed="false">
      <c r="A907" s="105"/>
      <c r="B907" s="105"/>
      <c r="C907" s="105"/>
      <c r="D907" s="105"/>
      <c r="E907" s="105"/>
      <c r="F907" s="105"/>
      <c r="G907" s="105" t="s">
        <v>685</v>
      </c>
      <c r="H907" s="106" t="s">
        <v>1152</v>
      </c>
      <c r="I907" s="105" t="s">
        <v>687</v>
      </c>
      <c r="J907" s="107" t="n">
        <f aca="false">TRUNC(J906*H907,2)</f>
        <v>4710.61</v>
      </c>
      <c r="L907" s="63" t="n">
        <f aca="false">IF(AND(A908&lt;&gt;"",A907=""),L906+1,L906)</f>
        <v>73</v>
      </c>
      <c r="M907" s="80" t="str">
        <f aca="false">IF(OR(A907="Insumo",A907="Composição Auxiliar"),J907,"")</f>
        <v/>
      </c>
      <c r="N907" s="81" t="str">
        <f aca="false">IF(ISNUMBER(SEARCH("COM ENCARGOS COMPLEMENTARES",D907)),J907,"")</f>
        <v/>
      </c>
      <c r="O907" s="81" t="str">
        <f aca="false">IF(N907&lt;&gt;"","",M907)</f>
        <v/>
      </c>
      <c r="P907" s="82" t="str">
        <f aca="false">IF(A907="Composição",A906,"")</f>
        <v/>
      </c>
      <c r="Q907" s="81" t="str">
        <f aca="false">IF(P907&lt;&gt;"",SUMIF(L907:L996,L907,N907:N996),"")</f>
        <v/>
      </c>
      <c r="R907" s="81" t="str">
        <f aca="false">IF(P907&lt;&gt;"",SUMIF(L907:L996,L907,O907:O996),"")</f>
        <v/>
      </c>
    </row>
    <row r="908" customFormat="false" ht="15" hidden="false" customHeight="false" outlineLevel="0" collapsed="false">
      <c r="A908" s="108"/>
      <c r="B908" s="108"/>
      <c r="C908" s="108"/>
      <c r="D908" s="108"/>
      <c r="E908" s="108"/>
      <c r="F908" s="108"/>
      <c r="G908" s="108"/>
      <c r="H908" s="108"/>
      <c r="I908" s="108"/>
      <c r="J908" s="108"/>
      <c r="L908" s="63" t="n">
        <f aca="false">IF(AND(A909&lt;&gt;"",A908=""),L907+1,L907)</f>
        <v>74</v>
      </c>
      <c r="M908" s="80" t="str">
        <f aca="false">IF(OR(A908="Insumo",A908="Composição Auxiliar"),J908,"")</f>
        <v/>
      </c>
      <c r="N908" s="81" t="str">
        <f aca="false">IF(ISNUMBER(SEARCH("COM ENCARGOS COMPLEMENTARES",D908)),J908,"")</f>
        <v/>
      </c>
      <c r="O908" s="81" t="str">
        <f aca="false">IF(N908&lt;&gt;"","",M908)</f>
        <v/>
      </c>
      <c r="P908" s="82" t="str">
        <f aca="false">IF(A908="Composição",A907,"")</f>
        <v/>
      </c>
      <c r="Q908" s="81" t="str">
        <f aca="false">IF(P908&lt;&gt;"",SUMIF(L908:L997,L908,N908:N997),"")</f>
        <v/>
      </c>
      <c r="R908" s="81" t="str">
        <f aca="false">IF(P908&lt;&gt;"",SUMIF(L908:L997,L908,O908:O997),"")</f>
        <v/>
      </c>
    </row>
    <row r="909" customFormat="false" ht="15" hidden="false" customHeight="true" outlineLevel="0" collapsed="false">
      <c r="A909" s="83" t="s">
        <v>203</v>
      </c>
      <c r="B909" s="84" t="s">
        <v>655</v>
      </c>
      <c r="C909" s="83" t="s">
        <v>656</v>
      </c>
      <c r="D909" s="83" t="s">
        <v>657</v>
      </c>
      <c r="E909" s="83" t="s">
        <v>658</v>
      </c>
      <c r="F909" s="83"/>
      <c r="G909" s="85" t="s">
        <v>659</v>
      </c>
      <c r="H909" s="84" t="s">
        <v>660</v>
      </c>
      <c r="I909" s="84" t="s">
        <v>661</v>
      </c>
      <c r="J909" s="84" t="s">
        <v>662</v>
      </c>
      <c r="L909" s="63" t="n">
        <f aca="false">IF(AND(A910&lt;&gt;"",A909=""),L908+1,L908)</f>
        <v>74</v>
      </c>
      <c r="M909" s="80" t="str">
        <f aca="false">IF(OR(A909="Insumo",A909="Composição Auxiliar"),J909,"")</f>
        <v/>
      </c>
      <c r="N909" s="81" t="str">
        <f aca="false">IF(ISNUMBER(SEARCH("COM ENCARGOS COMPLEMENTARES",D909)),J909,"")</f>
        <v/>
      </c>
      <c r="O909" s="81" t="str">
        <f aca="false">IF(N909&lt;&gt;"","",M909)</f>
        <v/>
      </c>
      <c r="P909" s="82" t="str">
        <f aca="false">IF(A909="Composição",A908,"")</f>
        <v/>
      </c>
      <c r="Q909" s="81" t="str">
        <f aca="false">IF(P909&lt;&gt;"",SUMIF(L909:L998,L909,N909:N998),"")</f>
        <v/>
      </c>
      <c r="R909" s="81" t="str">
        <f aca="false">IF(P909&lt;&gt;"",SUMIF(L909:L998,L909,O909:O998),"")</f>
        <v/>
      </c>
    </row>
    <row r="910" customFormat="false" ht="51" hidden="false" customHeight="true" outlineLevel="0" collapsed="false">
      <c r="A910" s="86" t="s">
        <v>663</v>
      </c>
      <c r="B910" s="87" t="s">
        <v>204</v>
      </c>
      <c r="C910" s="86" t="s">
        <v>664</v>
      </c>
      <c r="D910" s="86" t="s">
        <v>1153</v>
      </c>
      <c r="E910" s="86" t="s">
        <v>1073</v>
      </c>
      <c r="F910" s="86"/>
      <c r="G910" s="88" t="s">
        <v>667</v>
      </c>
      <c r="H910" s="89" t="n">
        <v>1</v>
      </c>
      <c r="I910" s="90" t="n">
        <f aca="false">SUMIF(L:L,$L910,M:M)</f>
        <v>52.85</v>
      </c>
      <c r="J910" s="90" t="n">
        <f aca="false">TRUNC(H910*I910,2)</f>
        <v>52.85</v>
      </c>
      <c r="L910" s="63" t="n">
        <f aca="false">IF(AND(A911&lt;&gt;"",A910=""),L909+1,L909)</f>
        <v>74</v>
      </c>
      <c r="M910" s="80" t="str">
        <f aca="false">IF(OR(A910="Insumo",A910="Composição Auxiliar"),J910,"")</f>
        <v/>
      </c>
      <c r="N910" s="81" t="str">
        <f aca="false">IF(ISNUMBER(SEARCH("COM ENCARGOS COMPLEMENTARES",D910)),J910,"")</f>
        <v/>
      </c>
      <c r="O910" s="81" t="str">
        <f aca="false">IF(N910&lt;&gt;"","",M910)</f>
        <v/>
      </c>
      <c r="P910" s="82" t="str">
        <f aca="false">IF(A910="Composição",A909,"")</f>
        <v> 5.3.5 </v>
      </c>
      <c r="Q910" s="81" t="n">
        <f aca="false">IF(P910&lt;&gt;"",SUMIF(L910:L999,L910,N910:N999),"")</f>
        <v>26.28</v>
      </c>
      <c r="R910" s="81" t="n">
        <f aca="false">IF(P910&lt;&gt;"",SUMIF(L910:L999,L910,O910:O999),"")</f>
        <v>26.57</v>
      </c>
    </row>
    <row r="911" customFormat="false" ht="51" hidden="false" customHeight="true" outlineLevel="0" collapsed="false">
      <c r="A911" s="91" t="s">
        <v>668</v>
      </c>
      <c r="B911" s="92" t="s">
        <v>1154</v>
      </c>
      <c r="C911" s="91" t="s">
        <v>664</v>
      </c>
      <c r="D911" s="91" t="s">
        <v>1155</v>
      </c>
      <c r="E911" s="91" t="s">
        <v>691</v>
      </c>
      <c r="F911" s="91"/>
      <c r="G911" s="93" t="s">
        <v>699</v>
      </c>
      <c r="H911" s="94" t="n">
        <v>0.5449</v>
      </c>
      <c r="I911" s="95" t="n">
        <f aca="false">SUMIFS('ANALÍTICA AUXILIARES'!J:J,'ANALÍTICA AUXILIARES'!A:A,"Composição",'ANALÍTICA AUXILIARES'!B:B,$B911)</f>
        <v>7.26</v>
      </c>
      <c r="J911" s="95" t="n">
        <f aca="false">TRUNC(H911*I911,2)</f>
        <v>3.95</v>
      </c>
      <c r="L911" s="63" t="n">
        <f aca="false">IF(AND(A912&lt;&gt;"",A911=""),L910+1,L910)</f>
        <v>74</v>
      </c>
      <c r="M911" s="80" t="n">
        <f aca="false">IF(OR(A911="Insumo",A911="Composição Auxiliar"),J911,"")</f>
        <v>3.95</v>
      </c>
      <c r="N911" s="81" t="str">
        <f aca="false">IF(ISNUMBER(SEARCH("COM ENCARGOS COMPLEMENTARES",D911)),J911,"")</f>
        <v/>
      </c>
      <c r="O911" s="81" t="n">
        <f aca="false">IF(N911&lt;&gt;"","",M911)</f>
        <v>3.95</v>
      </c>
      <c r="P911" s="82" t="str">
        <f aca="false">IF(A911="Composição",A910,"")</f>
        <v/>
      </c>
      <c r="Q911" s="81" t="str">
        <f aca="false">IF(P911&lt;&gt;"",SUMIF(L911:L1000,L911,N911:N1000),"")</f>
        <v/>
      </c>
      <c r="R911" s="81" t="str">
        <f aca="false">IF(P911&lt;&gt;"",SUMIF(L911:L1000,L911,O911:O1000),"")</f>
        <v/>
      </c>
    </row>
    <row r="912" customFormat="false" ht="51" hidden="false" customHeight="true" outlineLevel="0" collapsed="false">
      <c r="A912" s="91" t="s">
        <v>668</v>
      </c>
      <c r="B912" s="92" t="s">
        <v>1083</v>
      </c>
      <c r="C912" s="91" t="s">
        <v>664</v>
      </c>
      <c r="D912" s="91" t="s">
        <v>1084</v>
      </c>
      <c r="E912" s="91" t="s">
        <v>671</v>
      </c>
      <c r="F912" s="91"/>
      <c r="G912" s="93" t="s">
        <v>676</v>
      </c>
      <c r="H912" s="94" t="n">
        <v>0.0314</v>
      </c>
      <c r="I912" s="95" t="n">
        <f aca="false">SUMIFS('ANALÍTICA AUXILIARES'!J:J,'ANALÍTICA AUXILIARES'!A:A,"Composição",'ANALÍTICA AUXILIARES'!B:B,$B912)</f>
        <v>574.07</v>
      </c>
      <c r="J912" s="95" t="n">
        <f aca="false">TRUNC(H912*I912,2)</f>
        <v>18.02</v>
      </c>
      <c r="L912" s="63" t="n">
        <f aca="false">IF(AND(A913&lt;&gt;"",A912=""),L911+1,L911)</f>
        <v>74</v>
      </c>
      <c r="M912" s="80" t="n">
        <f aca="false">IF(OR(A912="Insumo",A912="Composição Auxiliar"),J912,"")</f>
        <v>18.02</v>
      </c>
      <c r="N912" s="81" t="str">
        <f aca="false">IF(ISNUMBER(SEARCH("COM ENCARGOS COMPLEMENTARES",D912)),J912,"")</f>
        <v/>
      </c>
      <c r="O912" s="81" t="n">
        <f aca="false">IF(N912&lt;&gt;"","",M912)</f>
        <v>18.02</v>
      </c>
      <c r="P912" s="82" t="str">
        <f aca="false">IF(A912="Composição",A911,"")</f>
        <v/>
      </c>
      <c r="Q912" s="81" t="str">
        <f aca="false">IF(P912&lt;&gt;"",SUMIF(L912:L1001,L912,N912:N1001),"")</f>
        <v/>
      </c>
      <c r="R912" s="81" t="str">
        <f aca="false">IF(P912&lt;&gt;"",SUMIF(L912:L1001,L912,O912:O1001),"")</f>
        <v/>
      </c>
    </row>
    <row r="913" customFormat="false" ht="51" hidden="false" customHeight="true" outlineLevel="0" collapsed="false">
      <c r="A913" s="91" t="s">
        <v>668</v>
      </c>
      <c r="B913" s="92" t="s">
        <v>1156</v>
      </c>
      <c r="C913" s="91" t="s">
        <v>664</v>
      </c>
      <c r="D913" s="91" t="s">
        <v>1157</v>
      </c>
      <c r="E913" s="91" t="s">
        <v>691</v>
      </c>
      <c r="F913" s="91"/>
      <c r="G913" s="93" t="s">
        <v>692</v>
      </c>
      <c r="H913" s="94" t="n">
        <v>0.0721</v>
      </c>
      <c r="I913" s="95" t="n">
        <f aca="false">SUMIFS('ANALÍTICA AUXILIARES'!J:J,'ANALÍTICA AUXILIARES'!A:A,"Composição",'ANALÍTICA AUXILIARES'!B:B,$B913)</f>
        <v>27.85</v>
      </c>
      <c r="J913" s="95" t="n">
        <f aca="false">TRUNC(H913*I913,2)</f>
        <v>2</v>
      </c>
      <c r="L913" s="63" t="n">
        <f aca="false">IF(AND(A914&lt;&gt;"",A913=""),L912+1,L912)</f>
        <v>74</v>
      </c>
      <c r="M913" s="80" t="n">
        <f aca="false">IF(OR(A913="Insumo",A913="Composição Auxiliar"),J913,"")</f>
        <v>2</v>
      </c>
      <c r="N913" s="81" t="str">
        <f aca="false">IF(ISNUMBER(SEARCH("COM ENCARGOS COMPLEMENTARES",D913)),J913,"")</f>
        <v/>
      </c>
      <c r="O913" s="81" t="n">
        <f aca="false">IF(N913&lt;&gt;"","",M913)</f>
        <v>2</v>
      </c>
      <c r="P913" s="82" t="str">
        <f aca="false">IF(A913="Composição",A912,"")</f>
        <v/>
      </c>
      <c r="Q913" s="81" t="str">
        <f aca="false">IF(P913&lt;&gt;"",SUMIF(L913:L1002,L913,N913:N1002),"")</f>
        <v/>
      </c>
      <c r="R913" s="81" t="str">
        <f aca="false">IF(P913&lt;&gt;"",SUMIF(L913:L1002,L913,O913:O1002),"")</f>
        <v/>
      </c>
    </row>
    <row r="914" customFormat="false" ht="25.5" hidden="false" customHeight="true" outlineLevel="0" collapsed="false">
      <c r="A914" s="91" t="s">
        <v>668</v>
      </c>
      <c r="B914" s="92" t="s">
        <v>819</v>
      </c>
      <c r="C914" s="91" t="s">
        <v>664</v>
      </c>
      <c r="D914" s="91" t="s">
        <v>820</v>
      </c>
      <c r="E914" s="91" t="s">
        <v>671</v>
      </c>
      <c r="F914" s="91"/>
      <c r="G914" s="93" t="s">
        <v>672</v>
      </c>
      <c r="H914" s="94" t="n">
        <v>0.617</v>
      </c>
      <c r="I914" s="95" t="n">
        <f aca="false">SUMIFS('ANALÍTICA AUXILIARES'!J:J,'ANALÍTICA AUXILIARES'!A:A,"Composição",'ANALÍTICA AUXILIARES'!B:B,$B914)</f>
        <v>23.68</v>
      </c>
      <c r="J914" s="95" t="n">
        <f aca="false">TRUNC(H914*I914,2)</f>
        <v>14.61</v>
      </c>
      <c r="L914" s="63" t="n">
        <f aca="false">IF(AND(A915&lt;&gt;"",A914=""),L913+1,L913)</f>
        <v>74</v>
      </c>
      <c r="M914" s="80" t="n">
        <f aca="false">IF(OR(A914="Insumo",A914="Composição Auxiliar"),J914,"")</f>
        <v>14.61</v>
      </c>
      <c r="N914" s="81" t="n">
        <f aca="false">IF(ISNUMBER(SEARCH("COM ENCARGOS COMPLEMENTARES",D914)),J914,"")</f>
        <v>14.61</v>
      </c>
      <c r="O914" s="81" t="str">
        <f aca="false">IF(N914&lt;&gt;"","",M914)</f>
        <v/>
      </c>
      <c r="P914" s="82" t="str">
        <f aca="false">IF(A914="Composição",A913,"")</f>
        <v/>
      </c>
      <c r="Q914" s="81" t="str">
        <f aca="false">IF(P914&lt;&gt;"",SUMIF(L914:L1003,L914,N914:N1003),"")</f>
        <v/>
      </c>
      <c r="R914" s="81" t="str">
        <f aca="false">IF(P914&lt;&gt;"",SUMIF(L914:L1003,L914,O914:O1003),"")</f>
        <v/>
      </c>
    </row>
    <row r="915" customFormat="false" ht="25.5" hidden="false" customHeight="true" outlineLevel="0" collapsed="false">
      <c r="A915" s="91" t="s">
        <v>668</v>
      </c>
      <c r="B915" s="92" t="s">
        <v>677</v>
      </c>
      <c r="C915" s="91" t="s">
        <v>664</v>
      </c>
      <c r="D915" s="91" t="s">
        <v>678</v>
      </c>
      <c r="E915" s="91" t="s">
        <v>671</v>
      </c>
      <c r="F915" s="91"/>
      <c r="G915" s="93" t="s">
        <v>672</v>
      </c>
      <c r="H915" s="94" t="n">
        <v>0.617</v>
      </c>
      <c r="I915" s="95" t="n">
        <f aca="false">SUMIFS('ANALÍTICA AUXILIARES'!J:J,'ANALÍTICA AUXILIARES'!A:A,"Composição",'ANALÍTICA AUXILIARES'!B:B,$B915)</f>
        <v>18.93</v>
      </c>
      <c r="J915" s="95" t="n">
        <f aca="false">TRUNC(H915*I915,2)</f>
        <v>11.67</v>
      </c>
      <c r="L915" s="63" t="n">
        <f aca="false">IF(AND(A916&lt;&gt;"",A915=""),L914+1,L914)</f>
        <v>74</v>
      </c>
      <c r="M915" s="80" t="n">
        <f aca="false">IF(OR(A915="Insumo",A915="Composição Auxiliar"),J915,"")</f>
        <v>11.67</v>
      </c>
      <c r="N915" s="81" t="n">
        <f aca="false">IF(ISNUMBER(SEARCH("COM ENCARGOS COMPLEMENTARES",D915)),J915,"")</f>
        <v>11.67</v>
      </c>
      <c r="O915" s="81" t="str">
        <f aca="false">IF(N915&lt;&gt;"","",M915)</f>
        <v/>
      </c>
      <c r="P915" s="82" t="str">
        <f aca="false">IF(A915="Composição",A914,"")</f>
        <v/>
      </c>
      <c r="Q915" s="81" t="str">
        <f aca="false">IF(P915&lt;&gt;"",SUMIF(L915:L1004,L915,N915:N1004),"")</f>
        <v/>
      </c>
      <c r="R915" s="81" t="str">
        <f aca="false">IF(P915&lt;&gt;"",SUMIF(L915:L1004,L915,O915:O1004),"")</f>
        <v/>
      </c>
    </row>
    <row r="916" customFormat="false" ht="25.5" hidden="false" customHeight="false" outlineLevel="0" collapsed="false">
      <c r="A916" s="96" t="s">
        <v>679</v>
      </c>
      <c r="B916" s="97" t="s">
        <v>1158</v>
      </c>
      <c r="C916" s="96" t="str">
        <f aca="false">VLOOKUP(B916,INSUMOS!$A:$I,2,0)</f>
        <v>SINAPI</v>
      </c>
      <c r="D916" s="96" t="str">
        <f aca="false">VLOOKUP(B916,INSUMOS!$A:$I,3,0)</f>
        <v>TELA DE ACO SOLDADA GALVANIZADA/ZINCADA PARA ALVENARIA, FIO D = *1,24 MM, MALHA 25 X 25 MM</v>
      </c>
      <c r="E916" s="98" t="str">
        <f aca="false">VLOOKUP(B916,INSUMOS!$A:$I,4,0)</f>
        <v>Material</v>
      </c>
      <c r="F916" s="98"/>
      <c r="G916" s="99" t="str">
        <f aca="false">VLOOKUP(B916,INSUMOS!$A:$I,5,0)</f>
        <v>m²</v>
      </c>
      <c r="H916" s="100" t="n">
        <v>0.1388</v>
      </c>
      <c r="I916" s="101" t="n">
        <f aca="false">VLOOKUP(B916,INSUMOS!$A:$I,8,0)</f>
        <v>18.8</v>
      </c>
      <c r="J916" s="101" t="n">
        <f aca="false">TRUNC(H916*I916,2)</f>
        <v>2.6</v>
      </c>
      <c r="L916" s="63" t="n">
        <f aca="false">IF(AND(A917&lt;&gt;"",A916=""),L915+1,L915)</f>
        <v>74</v>
      </c>
      <c r="M916" s="80" t="n">
        <f aca="false">IF(OR(A916="Insumo",A916="Composição Auxiliar"),J916,"")</f>
        <v>2.6</v>
      </c>
      <c r="N916" s="81" t="str">
        <f aca="false">IF(ISNUMBER(SEARCH("COM ENCARGOS COMPLEMENTARES",D916)),J916,"")</f>
        <v/>
      </c>
      <c r="O916" s="81" t="n">
        <f aca="false">IF(N916&lt;&gt;"","",M916)</f>
        <v>2.6</v>
      </c>
      <c r="P916" s="82" t="str">
        <f aca="false">IF(A916="Composição",A915,"")</f>
        <v/>
      </c>
      <c r="Q916" s="81" t="str">
        <f aca="false">IF(P916&lt;&gt;"",SUMIF(L916:L1005,L916,N916:N1005),"")</f>
        <v/>
      </c>
      <c r="R916" s="81" t="str">
        <f aca="false">IF(P916&lt;&gt;"",SUMIF(L916:L1005,L916,O916:O1005),"")</f>
        <v/>
      </c>
    </row>
    <row r="917" customFormat="false" ht="14.25" hidden="false" customHeight="false" outlineLevel="0" collapsed="false">
      <c r="A917" s="102"/>
      <c r="B917" s="102"/>
      <c r="C917" s="102"/>
      <c r="D917" s="102"/>
      <c r="E917" s="102"/>
      <c r="F917" s="103"/>
      <c r="G917" s="102"/>
      <c r="H917" s="103"/>
      <c r="I917" s="102"/>
      <c r="J917" s="103"/>
      <c r="L917" s="63" t="n">
        <f aca="false">IF(AND(A918&lt;&gt;"",A917=""),L916+1,L916)</f>
        <v>74</v>
      </c>
      <c r="M917" s="80" t="str">
        <f aca="false">IF(OR(A917="Insumo",A917="Composição Auxiliar"),J917,"")</f>
        <v/>
      </c>
      <c r="N917" s="81" t="str">
        <f aca="false">IF(ISNUMBER(SEARCH("COM ENCARGOS COMPLEMENTARES",D917)),J917,"")</f>
        <v/>
      </c>
      <c r="O917" s="81" t="str">
        <f aca="false">IF(N917&lt;&gt;"","",M917)</f>
        <v/>
      </c>
      <c r="P917" s="82" t="str">
        <f aca="false">IF(A917="Composição",A916,"")</f>
        <v/>
      </c>
      <c r="Q917" s="81" t="str">
        <f aca="false">IF(P917&lt;&gt;"",SUMIF(L917:L1006,L917,N917:N1006),"")</f>
        <v/>
      </c>
      <c r="R917" s="81" t="str">
        <f aca="false">IF(P917&lt;&gt;"",SUMIF(L917:L1006,L917,O917:O1006),"")</f>
        <v/>
      </c>
    </row>
    <row r="918" customFormat="false" ht="14.25" hidden="false" customHeight="true" outlineLevel="0" collapsed="false">
      <c r="A918" s="102"/>
      <c r="B918" s="102"/>
      <c r="C918" s="102"/>
      <c r="D918" s="102"/>
      <c r="E918" s="102"/>
      <c r="F918" s="103"/>
      <c r="G918" s="102"/>
      <c r="H918" s="104" t="s">
        <v>684</v>
      </c>
      <c r="I918" s="104"/>
      <c r="J918" s="103" t="n">
        <f aca="false">TRUNC(SUMIF(L:L,$L918,M:M)*(1+$J$9),2)</f>
        <v>68.59</v>
      </c>
      <c r="L918" s="63" t="n">
        <f aca="false">IF(AND(A919&lt;&gt;"",A918=""),L917+1,L917)</f>
        <v>74</v>
      </c>
      <c r="M918" s="80" t="str">
        <f aca="false">IF(OR(A918="Insumo",A918="Composição Auxiliar"),J918,"")</f>
        <v/>
      </c>
      <c r="N918" s="81" t="str">
        <f aca="false">IF(ISNUMBER(SEARCH("COM ENCARGOS COMPLEMENTARES",D918)),J918,"")</f>
        <v/>
      </c>
      <c r="O918" s="81" t="str">
        <f aca="false">IF(N918&lt;&gt;"","",M918)</f>
        <v/>
      </c>
      <c r="P918" s="82" t="str">
        <f aca="false">IF(A918="Composição",A917,"")</f>
        <v/>
      </c>
      <c r="Q918" s="81" t="str">
        <f aca="false">IF(P918&lt;&gt;"",SUMIF(L918:L1007,L918,N918:N1007),"")</f>
        <v/>
      </c>
      <c r="R918" s="81" t="str">
        <f aca="false">IF(P918&lt;&gt;"",SUMIF(L918:L1007,L918,O918:O1007),"")</f>
        <v/>
      </c>
    </row>
    <row r="919" customFormat="false" ht="15" hidden="false" customHeight="false" outlineLevel="0" collapsed="false">
      <c r="A919" s="105"/>
      <c r="B919" s="105"/>
      <c r="C919" s="105"/>
      <c r="D919" s="105"/>
      <c r="E919" s="105"/>
      <c r="F919" s="105"/>
      <c r="G919" s="105" t="s">
        <v>685</v>
      </c>
      <c r="H919" s="106" t="s">
        <v>1146</v>
      </c>
      <c r="I919" s="105" t="s">
        <v>687</v>
      </c>
      <c r="J919" s="107" t="n">
        <f aca="false">TRUNC(J918*H919,2)</f>
        <v>24435.18</v>
      </c>
      <c r="L919" s="63" t="n">
        <f aca="false">IF(AND(A920&lt;&gt;"",A919=""),L918+1,L918)</f>
        <v>74</v>
      </c>
      <c r="M919" s="80" t="str">
        <f aca="false">IF(OR(A919="Insumo",A919="Composição Auxiliar"),J919,"")</f>
        <v/>
      </c>
      <c r="N919" s="81" t="str">
        <f aca="false">IF(ISNUMBER(SEARCH("COM ENCARGOS COMPLEMENTARES",D919)),J919,"")</f>
        <v/>
      </c>
      <c r="O919" s="81" t="str">
        <f aca="false">IF(N919&lt;&gt;"","",M919)</f>
        <v/>
      </c>
      <c r="P919" s="82" t="str">
        <f aca="false">IF(A919="Composição",A918,"")</f>
        <v/>
      </c>
      <c r="Q919" s="81" t="str">
        <f aca="false">IF(P919&lt;&gt;"",SUMIF(L919:L1008,L919,N919:N1008),"")</f>
        <v/>
      </c>
      <c r="R919" s="81" t="str">
        <f aca="false">IF(P919&lt;&gt;"",SUMIF(L919:L1008,L919,O919:O1008),"")</f>
        <v/>
      </c>
    </row>
    <row r="920" customFormat="false" ht="15" hidden="false" customHeight="false" outlineLevel="0" collapsed="false">
      <c r="A920" s="108"/>
      <c r="B920" s="108"/>
      <c r="C920" s="108"/>
      <c r="D920" s="108"/>
      <c r="E920" s="108"/>
      <c r="F920" s="108"/>
      <c r="G920" s="108"/>
      <c r="H920" s="108"/>
      <c r="I920" s="108"/>
      <c r="J920" s="108"/>
      <c r="L920" s="63" t="n">
        <f aca="false">IF(AND(A921&lt;&gt;"",A920=""),L919+1,L919)</f>
        <v>75</v>
      </c>
      <c r="M920" s="80" t="str">
        <f aca="false">IF(OR(A920="Insumo",A920="Composição Auxiliar"),J920,"")</f>
        <v/>
      </c>
      <c r="N920" s="81" t="str">
        <f aca="false">IF(ISNUMBER(SEARCH("COM ENCARGOS COMPLEMENTARES",D920)),J920,"")</f>
        <v/>
      </c>
      <c r="O920" s="81" t="str">
        <f aca="false">IF(N920&lt;&gt;"","",M920)</f>
        <v/>
      </c>
      <c r="P920" s="82" t="str">
        <f aca="false">IF(A920="Composição",A919,"")</f>
        <v/>
      </c>
      <c r="Q920" s="81" t="str">
        <f aca="false">IF(P920&lt;&gt;"",SUMIF(L920:L1009,L920,N920:N1009),"")</f>
        <v/>
      </c>
      <c r="R920" s="81" t="str">
        <f aca="false">IF(P920&lt;&gt;"",SUMIF(L920:L1009,L920,O920:O1009),"")</f>
        <v/>
      </c>
    </row>
    <row r="921" customFormat="false" ht="15" hidden="false" customHeight="true" outlineLevel="0" collapsed="false">
      <c r="A921" s="83" t="s">
        <v>205</v>
      </c>
      <c r="B921" s="84" t="s">
        <v>655</v>
      </c>
      <c r="C921" s="83" t="s">
        <v>656</v>
      </c>
      <c r="D921" s="83" t="s">
        <v>657</v>
      </c>
      <c r="E921" s="83" t="s">
        <v>658</v>
      </c>
      <c r="F921" s="83"/>
      <c r="G921" s="85" t="s">
        <v>659</v>
      </c>
      <c r="H921" s="84" t="s">
        <v>660</v>
      </c>
      <c r="I921" s="84" t="s">
        <v>661</v>
      </c>
      <c r="J921" s="84" t="s">
        <v>662</v>
      </c>
      <c r="L921" s="63" t="n">
        <f aca="false">IF(AND(A922&lt;&gt;"",A921=""),L920+1,L920)</f>
        <v>75</v>
      </c>
      <c r="M921" s="80" t="str">
        <f aca="false">IF(OR(A921="Insumo",A921="Composição Auxiliar"),J921,"")</f>
        <v/>
      </c>
      <c r="N921" s="81" t="str">
        <f aca="false">IF(ISNUMBER(SEARCH("COM ENCARGOS COMPLEMENTARES",D921)),J921,"")</f>
        <v/>
      </c>
      <c r="O921" s="81" t="str">
        <f aca="false">IF(N921&lt;&gt;"","",M921)</f>
        <v/>
      </c>
      <c r="P921" s="82" t="str">
        <f aca="false">IF(A921="Composição",A920,"")</f>
        <v/>
      </c>
      <c r="Q921" s="81" t="str">
        <f aca="false">IF(P921&lt;&gt;"",SUMIF(L921:L1010,L921,N921:N1010),"")</f>
        <v/>
      </c>
      <c r="R921" s="81" t="str">
        <f aca="false">IF(P921&lt;&gt;"",SUMIF(L921:L1010,L921,O921:O1010),"")</f>
        <v/>
      </c>
    </row>
    <row r="922" customFormat="false" ht="25.5" hidden="false" customHeight="true" outlineLevel="0" collapsed="false">
      <c r="A922" s="86" t="s">
        <v>663</v>
      </c>
      <c r="B922" s="87" t="s">
        <v>206</v>
      </c>
      <c r="C922" s="86" t="s">
        <v>716</v>
      </c>
      <c r="D922" s="86" t="s">
        <v>1159</v>
      </c>
      <c r="E922" s="86" t="s">
        <v>1073</v>
      </c>
      <c r="F922" s="86"/>
      <c r="G922" s="88" t="s">
        <v>667</v>
      </c>
      <c r="H922" s="89" t="n">
        <v>1</v>
      </c>
      <c r="I922" s="90" t="n">
        <f aca="false">SUMIF(L:L,$L922,M:M)</f>
        <v>118.68</v>
      </c>
      <c r="J922" s="90" t="n">
        <f aca="false">TRUNC(H922*I922,2)</f>
        <v>118.68</v>
      </c>
      <c r="L922" s="63" t="n">
        <f aca="false">IF(AND(A923&lt;&gt;"",A922=""),L921+1,L921)</f>
        <v>75</v>
      </c>
      <c r="M922" s="80" t="str">
        <f aca="false">IF(OR(A922="Insumo",A922="Composição Auxiliar"),J922,"")</f>
        <v/>
      </c>
      <c r="N922" s="81" t="str">
        <f aca="false">IF(ISNUMBER(SEARCH("COM ENCARGOS COMPLEMENTARES",D922)),J922,"")</f>
        <v/>
      </c>
      <c r="O922" s="81" t="str">
        <f aca="false">IF(N922&lt;&gt;"","",M922)</f>
        <v/>
      </c>
      <c r="P922" s="82" t="str">
        <f aca="false">IF(A922="Composição",A921,"")</f>
        <v> 5.3.6 </v>
      </c>
      <c r="Q922" s="81" t="n">
        <f aca="false">IF(P922&lt;&gt;"",SUMIF(L922:L1011,L922,N922:N1011),"")</f>
        <v>17.02</v>
      </c>
      <c r="R922" s="81" t="n">
        <f aca="false">IF(P922&lt;&gt;"",SUMIF(L922:L1011,L922,O922:O1011),"")</f>
        <v>101.66</v>
      </c>
    </row>
    <row r="923" customFormat="false" ht="25.5" hidden="false" customHeight="true" outlineLevel="0" collapsed="false">
      <c r="A923" s="91" t="s">
        <v>668</v>
      </c>
      <c r="B923" s="92" t="s">
        <v>677</v>
      </c>
      <c r="C923" s="91" t="s">
        <v>664</v>
      </c>
      <c r="D923" s="91" t="s">
        <v>678</v>
      </c>
      <c r="E923" s="91" t="s">
        <v>671</v>
      </c>
      <c r="F923" s="91"/>
      <c r="G923" s="93" t="s">
        <v>672</v>
      </c>
      <c r="H923" s="94" t="n">
        <v>0.29</v>
      </c>
      <c r="I923" s="95" t="n">
        <f aca="false">SUMIFS('ANALÍTICA AUXILIARES'!J:J,'ANALÍTICA AUXILIARES'!A:A,"Composição",'ANALÍTICA AUXILIARES'!B:B,$B923)</f>
        <v>18.93</v>
      </c>
      <c r="J923" s="95" t="n">
        <f aca="false">TRUNC(H923*I923,2)</f>
        <v>5.48</v>
      </c>
      <c r="L923" s="63" t="n">
        <f aca="false">IF(AND(A924&lt;&gt;"",A923=""),L922+1,L922)</f>
        <v>75</v>
      </c>
      <c r="M923" s="80" t="n">
        <f aca="false">IF(OR(A923="Insumo",A923="Composição Auxiliar"),J923,"")</f>
        <v>5.48</v>
      </c>
      <c r="N923" s="81" t="n">
        <f aca="false">IF(ISNUMBER(SEARCH("COM ENCARGOS COMPLEMENTARES",D923)),J923,"")</f>
        <v>5.48</v>
      </c>
      <c r="O923" s="81" t="str">
        <f aca="false">IF(N923&lt;&gt;"","",M923)</f>
        <v/>
      </c>
      <c r="P923" s="82" t="str">
        <f aca="false">IF(A923="Composição",A922,"")</f>
        <v/>
      </c>
      <c r="Q923" s="81" t="str">
        <f aca="false">IF(P923&lt;&gt;"",SUMIF(L923:L1012,L923,N923:N1012),"")</f>
        <v/>
      </c>
      <c r="R923" s="81" t="str">
        <f aca="false">IF(P923&lt;&gt;"",SUMIF(L923:L1012,L923,O923:O1012),"")</f>
        <v/>
      </c>
    </row>
    <row r="924" customFormat="false" ht="25.5" hidden="false" customHeight="true" outlineLevel="0" collapsed="false">
      <c r="A924" s="91" t="s">
        <v>668</v>
      </c>
      <c r="B924" s="92" t="s">
        <v>1118</v>
      </c>
      <c r="C924" s="91" t="s">
        <v>664</v>
      </c>
      <c r="D924" s="91" t="s">
        <v>1119</v>
      </c>
      <c r="E924" s="91" t="s">
        <v>671</v>
      </c>
      <c r="F924" s="91"/>
      <c r="G924" s="93" t="s">
        <v>672</v>
      </c>
      <c r="H924" s="94" t="n">
        <v>0.49</v>
      </c>
      <c r="I924" s="95" t="n">
        <f aca="false">SUMIFS('ANALÍTICA AUXILIARES'!J:J,'ANALÍTICA AUXILIARES'!A:A,"Composição",'ANALÍTICA AUXILIARES'!B:B,$B924)</f>
        <v>23.56</v>
      </c>
      <c r="J924" s="95" t="n">
        <f aca="false">TRUNC(H924*I924,2)</f>
        <v>11.54</v>
      </c>
      <c r="L924" s="63" t="n">
        <f aca="false">IF(AND(A925&lt;&gt;"",A924=""),L923+1,L923)</f>
        <v>75</v>
      </c>
      <c r="M924" s="80" t="n">
        <f aca="false">IF(OR(A924="Insumo",A924="Composição Auxiliar"),J924,"")</f>
        <v>11.54</v>
      </c>
      <c r="N924" s="81" t="n">
        <f aca="false">IF(ISNUMBER(SEARCH("COM ENCARGOS COMPLEMENTARES",D924)),J924,"")</f>
        <v>11.54</v>
      </c>
      <c r="O924" s="81" t="str">
        <f aca="false">IF(N924&lt;&gt;"","",M924)</f>
        <v/>
      </c>
      <c r="P924" s="82" t="str">
        <f aca="false">IF(A924="Composição",A923,"")</f>
        <v/>
      </c>
      <c r="Q924" s="81" t="str">
        <f aca="false">IF(P924&lt;&gt;"",SUMIF(L924:L1013,L924,N924:N1013),"")</f>
        <v/>
      </c>
      <c r="R924" s="81" t="str">
        <f aca="false">IF(P924&lt;&gt;"",SUMIF(L924:L1013,L924,O924:O1013),"")</f>
        <v/>
      </c>
    </row>
    <row r="925" customFormat="false" ht="25.5" hidden="false" customHeight="false" outlineLevel="0" collapsed="false">
      <c r="A925" s="96" t="s">
        <v>679</v>
      </c>
      <c r="B925" s="97" t="s">
        <v>1160</v>
      </c>
      <c r="C925" s="96" t="str">
        <f aca="false">VLOOKUP(B925,INSUMOS!$A:$I,2,0)</f>
        <v>Próprio</v>
      </c>
      <c r="D925" s="96" t="str">
        <f aca="false">VLOOKUP(B925,INSUMOS!$A:$I,3,0)</f>
        <v>REVESTIMENTO CERÂMICO 30 X 60 CM BORDA RETA ACAB. ACETINADO REF. PORTOBELLO WHITE HOME CETIM BIANCO</v>
      </c>
      <c r="E925" s="98" t="str">
        <f aca="false">VLOOKUP(B925,INSUMOS!$A:$I,4,0)</f>
        <v>Material</v>
      </c>
      <c r="F925" s="98"/>
      <c r="G925" s="99" t="str">
        <f aca="false">VLOOKUP(B925,INSUMOS!$A:$I,5,0)</f>
        <v>M²</v>
      </c>
      <c r="H925" s="100" t="n">
        <v>1.05</v>
      </c>
      <c r="I925" s="101" t="n">
        <f aca="false">VLOOKUP(B925,INSUMOS!$A:$I,8,0)</f>
        <v>83.96</v>
      </c>
      <c r="J925" s="101" t="n">
        <f aca="false">TRUNC(H925*I925,2)</f>
        <v>88.15</v>
      </c>
      <c r="L925" s="63" t="n">
        <f aca="false">IF(AND(A926&lt;&gt;"",A925=""),L924+1,L924)</f>
        <v>75</v>
      </c>
      <c r="M925" s="80" t="n">
        <f aca="false">IF(OR(A925="Insumo",A925="Composição Auxiliar"),J925,"")</f>
        <v>88.15</v>
      </c>
      <c r="N925" s="81" t="str">
        <f aca="false">IF(ISNUMBER(SEARCH("COM ENCARGOS COMPLEMENTARES",D925)),J925,"")</f>
        <v/>
      </c>
      <c r="O925" s="81" t="n">
        <f aca="false">IF(N925&lt;&gt;"","",M925)</f>
        <v>88.15</v>
      </c>
      <c r="P925" s="82" t="str">
        <f aca="false">IF(A925="Composição",A924,"")</f>
        <v/>
      </c>
      <c r="Q925" s="81" t="str">
        <f aca="false">IF(P925&lt;&gt;"",SUMIF(L925:L1014,L925,N925:N1014),"")</f>
        <v/>
      </c>
      <c r="R925" s="81" t="str">
        <f aca="false">IF(P925&lt;&gt;"",SUMIF(L925:L1014,L925,O925:O1014),"")</f>
        <v/>
      </c>
    </row>
    <row r="926" customFormat="false" ht="14.25" hidden="false" customHeight="false" outlineLevel="0" collapsed="false">
      <c r="A926" s="96" t="s">
        <v>679</v>
      </c>
      <c r="B926" s="97" t="s">
        <v>1161</v>
      </c>
      <c r="C926" s="96" t="str">
        <f aca="false">VLOOKUP(B926,INSUMOS!$A:$I,2,0)</f>
        <v>SINAPI</v>
      </c>
      <c r="D926" s="96" t="str">
        <f aca="false">VLOOKUP(B926,INSUMOS!$A:$I,3,0)</f>
        <v>ARGAMASSA COLANTE AC II</v>
      </c>
      <c r="E926" s="98" t="str">
        <f aca="false">VLOOKUP(B926,INSUMOS!$A:$I,4,0)</f>
        <v>Material</v>
      </c>
      <c r="F926" s="98"/>
      <c r="G926" s="99" t="str">
        <f aca="false">VLOOKUP(B926,INSUMOS!$A:$I,5,0)</f>
        <v>KG</v>
      </c>
      <c r="H926" s="100" t="n">
        <v>6.5</v>
      </c>
      <c r="I926" s="101" t="n">
        <f aca="false">VLOOKUP(B926,INSUMOS!$A:$I,8,0)</f>
        <v>1.54</v>
      </c>
      <c r="J926" s="101" t="n">
        <f aca="false">TRUNC(H926*I926,2)</f>
        <v>10.01</v>
      </c>
      <c r="L926" s="63" t="n">
        <f aca="false">IF(AND(A927&lt;&gt;"",A926=""),L925+1,L925)</f>
        <v>75</v>
      </c>
      <c r="M926" s="80" t="n">
        <f aca="false">IF(OR(A926="Insumo",A926="Composição Auxiliar"),J926,"")</f>
        <v>10.01</v>
      </c>
      <c r="N926" s="81" t="str">
        <f aca="false">IF(ISNUMBER(SEARCH("COM ENCARGOS COMPLEMENTARES",D926)),J926,"")</f>
        <v/>
      </c>
      <c r="O926" s="81" t="n">
        <f aca="false">IF(N926&lt;&gt;"","",M926)</f>
        <v>10.01</v>
      </c>
      <c r="P926" s="82" t="str">
        <f aca="false">IF(A926="Composição",A925,"")</f>
        <v/>
      </c>
      <c r="Q926" s="81" t="str">
        <f aca="false">IF(P926&lt;&gt;"",SUMIF(L926:L1015,L926,N926:N1015),"")</f>
        <v/>
      </c>
      <c r="R926" s="81" t="str">
        <f aca="false">IF(P926&lt;&gt;"",SUMIF(L926:L1015,L926,O926:O1015),"")</f>
        <v/>
      </c>
    </row>
    <row r="927" customFormat="false" ht="14.25" hidden="false" customHeight="false" outlineLevel="0" collapsed="false">
      <c r="A927" s="96" t="s">
        <v>679</v>
      </c>
      <c r="B927" s="97" t="s">
        <v>1122</v>
      </c>
      <c r="C927" s="96" t="str">
        <f aca="false">VLOOKUP(B927,INSUMOS!$A:$I,2,0)</f>
        <v>SINAPI</v>
      </c>
      <c r="D927" s="96" t="str">
        <f aca="false">VLOOKUP(B927,INSUMOS!$A:$I,3,0)</f>
        <v>REJUNTE CIMENTICIO, QUALQUER COR</v>
      </c>
      <c r="E927" s="98" t="str">
        <f aca="false">VLOOKUP(B927,INSUMOS!$A:$I,4,0)</f>
        <v>Material</v>
      </c>
      <c r="F927" s="98"/>
      <c r="G927" s="99" t="str">
        <f aca="false">VLOOKUP(B927,INSUMOS!$A:$I,5,0)</f>
        <v>KG</v>
      </c>
      <c r="H927" s="100" t="n">
        <v>0.72</v>
      </c>
      <c r="I927" s="101" t="n">
        <f aca="false">VLOOKUP(B927,INSUMOS!$A:$I,8,0)</f>
        <v>4.87</v>
      </c>
      <c r="J927" s="101" t="n">
        <f aca="false">TRUNC(H927*I927,2)</f>
        <v>3.5</v>
      </c>
      <c r="L927" s="63" t="n">
        <f aca="false">IF(AND(A928&lt;&gt;"",A927=""),L926+1,L926)</f>
        <v>75</v>
      </c>
      <c r="M927" s="80" t="n">
        <f aca="false">IF(OR(A927="Insumo",A927="Composição Auxiliar"),J927,"")</f>
        <v>3.5</v>
      </c>
      <c r="N927" s="81" t="str">
        <f aca="false">IF(ISNUMBER(SEARCH("COM ENCARGOS COMPLEMENTARES",D927)),J927,"")</f>
        <v/>
      </c>
      <c r="O927" s="81" t="n">
        <f aca="false">IF(N927&lt;&gt;"","",M927)</f>
        <v>3.5</v>
      </c>
      <c r="P927" s="82" t="str">
        <f aca="false">IF(A927="Composição",A926,"")</f>
        <v/>
      </c>
      <c r="Q927" s="81" t="str">
        <f aca="false">IF(P927&lt;&gt;"",SUMIF(L927:L1016,L927,N927:N1016),"")</f>
        <v/>
      </c>
      <c r="R927" s="81" t="str">
        <f aca="false">IF(P927&lt;&gt;"",SUMIF(L927:L1016,L927,O927:O1016),"")</f>
        <v/>
      </c>
    </row>
    <row r="928" customFormat="false" ht="14.25" hidden="false" customHeight="false" outlineLevel="0" collapsed="false">
      <c r="A928" s="102"/>
      <c r="B928" s="102"/>
      <c r="C928" s="102"/>
      <c r="D928" s="102"/>
      <c r="E928" s="102"/>
      <c r="F928" s="103"/>
      <c r="G928" s="102"/>
      <c r="H928" s="103"/>
      <c r="I928" s="102"/>
      <c r="J928" s="103"/>
      <c r="L928" s="63" t="n">
        <f aca="false">IF(AND(A929&lt;&gt;"",A928=""),L927+1,L927)</f>
        <v>75</v>
      </c>
      <c r="M928" s="80" t="str">
        <f aca="false">IF(OR(A928="Insumo",A928="Composição Auxiliar"),J928,"")</f>
        <v/>
      </c>
      <c r="N928" s="81" t="str">
        <f aca="false">IF(ISNUMBER(SEARCH("COM ENCARGOS COMPLEMENTARES",D928)),J928,"")</f>
        <v/>
      </c>
      <c r="O928" s="81" t="str">
        <f aca="false">IF(N928&lt;&gt;"","",M928)</f>
        <v/>
      </c>
      <c r="P928" s="82" t="str">
        <f aca="false">IF(A928="Composição",A927,"")</f>
        <v/>
      </c>
      <c r="Q928" s="81" t="str">
        <f aca="false">IF(P928&lt;&gt;"",SUMIF(L928:L1017,L928,N928:N1017),"")</f>
        <v/>
      </c>
      <c r="R928" s="81" t="str">
        <f aca="false">IF(P928&lt;&gt;"",SUMIF(L928:L1017,L928,O928:O1017),"")</f>
        <v/>
      </c>
    </row>
    <row r="929" customFormat="false" ht="14.25" hidden="false" customHeight="true" outlineLevel="0" collapsed="false">
      <c r="A929" s="102"/>
      <c r="B929" s="102"/>
      <c r="C929" s="102"/>
      <c r="D929" s="102"/>
      <c r="E929" s="102"/>
      <c r="F929" s="103"/>
      <c r="G929" s="102"/>
      <c r="H929" s="104" t="s">
        <v>684</v>
      </c>
      <c r="I929" s="104"/>
      <c r="J929" s="103" t="n">
        <f aca="false">TRUNC(SUMIF(L:L,$L929,M:M)*(1+$J$9),2)</f>
        <v>154.03</v>
      </c>
      <c r="L929" s="63" t="n">
        <f aca="false">IF(AND(A930&lt;&gt;"",A929=""),L928+1,L928)</f>
        <v>75</v>
      </c>
      <c r="M929" s="80" t="str">
        <f aca="false">IF(OR(A929="Insumo",A929="Composição Auxiliar"),J929,"")</f>
        <v/>
      </c>
      <c r="N929" s="81" t="str">
        <f aca="false">IF(ISNUMBER(SEARCH("COM ENCARGOS COMPLEMENTARES",D929)),J929,"")</f>
        <v/>
      </c>
      <c r="O929" s="81" t="str">
        <f aca="false">IF(N929&lt;&gt;"","",M929)</f>
        <v/>
      </c>
      <c r="P929" s="82" t="str">
        <f aca="false">IF(A929="Composição",A928,"")</f>
        <v/>
      </c>
      <c r="Q929" s="81" t="str">
        <f aca="false">IF(P929&lt;&gt;"",SUMIF(L929:L1018,L929,N929:N1018),"")</f>
        <v/>
      </c>
      <c r="R929" s="81" t="str">
        <f aca="false">IF(P929&lt;&gt;"",SUMIF(L929:L1018,L929,O929:O1018),"")</f>
        <v/>
      </c>
    </row>
    <row r="930" customFormat="false" ht="15" hidden="false" customHeight="false" outlineLevel="0" collapsed="false">
      <c r="A930" s="105"/>
      <c r="B930" s="105"/>
      <c r="C930" s="105"/>
      <c r="D930" s="105"/>
      <c r="E930" s="105"/>
      <c r="F930" s="105"/>
      <c r="G930" s="105" t="s">
        <v>685</v>
      </c>
      <c r="H930" s="106" t="s">
        <v>1152</v>
      </c>
      <c r="I930" s="105" t="s">
        <v>687</v>
      </c>
      <c r="J930" s="107" t="n">
        <f aca="false">TRUNC(J929*H930,2)</f>
        <v>14517.32</v>
      </c>
      <c r="L930" s="63" t="n">
        <f aca="false">IF(AND(A931&lt;&gt;"",A930=""),L929+1,L929)</f>
        <v>75</v>
      </c>
      <c r="M930" s="80" t="str">
        <f aca="false">IF(OR(A930="Insumo",A930="Composição Auxiliar"),J930,"")</f>
        <v/>
      </c>
      <c r="N930" s="81" t="str">
        <f aca="false">IF(ISNUMBER(SEARCH("COM ENCARGOS COMPLEMENTARES",D930)),J930,"")</f>
        <v/>
      </c>
      <c r="O930" s="81" t="str">
        <f aca="false">IF(N930&lt;&gt;"","",M930)</f>
        <v/>
      </c>
      <c r="P930" s="82" t="str">
        <f aca="false">IF(A930="Composição",A929,"")</f>
        <v/>
      </c>
      <c r="Q930" s="81" t="str">
        <f aca="false">IF(P930&lt;&gt;"",SUMIF(L930:L1019,L930,N930:N1019),"")</f>
        <v/>
      </c>
      <c r="R930" s="81" t="str">
        <f aca="false">IF(P930&lt;&gt;"",SUMIF(L930:L1019,L930,O930:O1019),"")</f>
        <v/>
      </c>
    </row>
    <row r="931" customFormat="false" ht="15" hidden="false" customHeight="false" outlineLevel="0" collapsed="false">
      <c r="A931" s="108"/>
      <c r="B931" s="108"/>
      <c r="C931" s="108"/>
      <c r="D931" s="108"/>
      <c r="E931" s="108"/>
      <c r="F931" s="108"/>
      <c r="G931" s="108"/>
      <c r="H931" s="108"/>
      <c r="I931" s="108"/>
      <c r="J931" s="108"/>
      <c r="L931" s="63" t="n">
        <f aca="false">IF(AND(A932&lt;&gt;"",A931=""),L930+1,L930)</f>
        <v>76</v>
      </c>
      <c r="M931" s="80" t="str">
        <f aca="false">IF(OR(A931="Insumo",A931="Composição Auxiliar"),J931,"")</f>
        <v/>
      </c>
      <c r="N931" s="81" t="str">
        <f aca="false">IF(ISNUMBER(SEARCH("COM ENCARGOS COMPLEMENTARES",D931)),J931,"")</f>
        <v/>
      </c>
      <c r="O931" s="81" t="str">
        <f aca="false">IF(N931&lt;&gt;"","",M931)</f>
        <v/>
      </c>
      <c r="P931" s="82" t="str">
        <f aca="false">IF(A931="Composição",A930,"")</f>
        <v/>
      </c>
      <c r="Q931" s="81" t="str">
        <f aca="false">IF(P931&lt;&gt;"",SUMIF(L931:L1020,L931,N931:N1020),"")</f>
        <v/>
      </c>
      <c r="R931" s="81" t="str">
        <f aca="false">IF(P931&lt;&gt;"",SUMIF(L931:L1020,L931,O931:O1020),"")</f>
        <v/>
      </c>
    </row>
    <row r="932" customFormat="false" ht="15" hidden="false" customHeight="true" outlineLevel="0" collapsed="false">
      <c r="A932" s="83" t="s">
        <v>207</v>
      </c>
      <c r="B932" s="84" t="s">
        <v>655</v>
      </c>
      <c r="C932" s="83" t="s">
        <v>656</v>
      </c>
      <c r="D932" s="83" t="s">
        <v>657</v>
      </c>
      <c r="E932" s="83" t="s">
        <v>658</v>
      </c>
      <c r="F932" s="83"/>
      <c r="G932" s="85" t="s">
        <v>659</v>
      </c>
      <c r="H932" s="84" t="s">
        <v>660</v>
      </c>
      <c r="I932" s="84" t="s">
        <v>661</v>
      </c>
      <c r="J932" s="84" t="s">
        <v>662</v>
      </c>
      <c r="L932" s="63" t="n">
        <f aca="false">IF(AND(A933&lt;&gt;"",A932=""),L931+1,L931)</f>
        <v>76</v>
      </c>
      <c r="M932" s="80" t="str">
        <f aca="false">IF(OR(A932="Insumo",A932="Composição Auxiliar"),J932,"")</f>
        <v/>
      </c>
      <c r="N932" s="81" t="str">
        <f aca="false">IF(ISNUMBER(SEARCH("COM ENCARGOS COMPLEMENTARES",D932)),J932,"")</f>
        <v/>
      </c>
      <c r="O932" s="81" t="str">
        <f aca="false">IF(N932&lt;&gt;"","",M932)</f>
        <v/>
      </c>
      <c r="P932" s="82" t="str">
        <f aca="false">IF(A932="Composição",A931,"")</f>
        <v/>
      </c>
      <c r="Q932" s="81" t="str">
        <f aca="false">IF(P932&lt;&gt;"",SUMIF(L932:L1021,L932,N932:N1021),"")</f>
        <v/>
      </c>
      <c r="R932" s="81" t="str">
        <f aca="false">IF(P932&lt;&gt;"",SUMIF(L932:L1021,L932,O932:O1021),"")</f>
        <v/>
      </c>
    </row>
    <row r="933" customFormat="false" ht="38.25" hidden="false" customHeight="true" outlineLevel="0" collapsed="false">
      <c r="A933" s="86" t="s">
        <v>663</v>
      </c>
      <c r="B933" s="87" t="s">
        <v>208</v>
      </c>
      <c r="C933" s="86" t="s">
        <v>664</v>
      </c>
      <c r="D933" s="86" t="s">
        <v>1162</v>
      </c>
      <c r="E933" s="86" t="s">
        <v>1073</v>
      </c>
      <c r="F933" s="86"/>
      <c r="G933" s="88" t="s">
        <v>667</v>
      </c>
      <c r="H933" s="89" t="n">
        <v>1</v>
      </c>
      <c r="I933" s="90" t="n">
        <f aca="false">SUMIF(L:L,$L933,M:M)</f>
        <v>189.83</v>
      </c>
      <c r="J933" s="90" t="n">
        <f aca="false">TRUNC(H933*I933,2)</f>
        <v>189.83</v>
      </c>
      <c r="L933" s="63" t="n">
        <f aca="false">IF(AND(A934&lt;&gt;"",A933=""),L932+1,L932)</f>
        <v>76</v>
      </c>
      <c r="M933" s="80" t="str">
        <f aca="false">IF(OR(A933="Insumo",A933="Composição Auxiliar"),J933,"")</f>
        <v/>
      </c>
      <c r="N933" s="81" t="str">
        <f aca="false">IF(ISNUMBER(SEARCH("COM ENCARGOS COMPLEMENTARES",D933)),J933,"")</f>
        <v/>
      </c>
      <c r="O933" s="81" t="str">
        <f aca="false">IF(N933&lt;&gt;"","",M933)</f>
        <v/>
      </c>
      <c r="P933" s="82" t="str">
        <f aca="false">IF(A933="Composição",A932,"")</f>
        <v> 5.3.7 </v>
      </c>
      <c r="Q933" s="81" t="n">
        <f aca="false">IF(P933&lt;&gt;"",SUMIF(L933:L1022,L933,N933:N1022),"")</f>
        <v>38.17</v>
      </c>
      <c r="R933" s="81" t="n">
        <f aca="false">IF(P933&lt;&gt;"",SUMIF(L933:L1022,L933,O933:O1022),"")</f>
        <v>151.66</v>
      </c>
    </row>
    <row r="934" customFormat="false" ht="25.5" hidden="false" customHeight="true" outlineLevel="0" collapsed="false">
      <c r="A934" s="91" t="s">
        <v>668</v>
      </c>
      <c r="B934" s="92" t="s">
        <v>1118</v>
      </c>
      <c r="C934" s="91" t="s">
        <v>664</v>
      </c>
      <c r="D934" s="91" t="s">
        <v>1119</v>
      </c>
      <c r="E934" s="91" t="s">
        <v>671</v>
      </c>
      <c r="F934" s="91"/>
      <c r="G934" s="93" t="s">
        <v>672</v>
      </c>
      <c r="H934" s="94" t="n">
        <v>1.156</v>
      </c>
      <c r="I934" s="95" t="n">
        <f aca="false">SUMIFS('ANALÍTICA AUXILIARES'!J:J,'ANALÍTICA AUXILIARES'!A:A,"Composição",'ANALÍTICA AUXILIARES'!B:B,$B934)</f>
        <v>23.56</v>
      </c>
      <c r="J934" s="95" t="n">
        <f aca="false">TRUNC(H934*I934,2)</f>
        <v>27.23</v>
      </c>
      <c r="L934" s="63" t="n">
        <f aca="false">IF(AND(A935&lt;&gt;"",A934=""),L933+1,L933)</f>
        <v>76</v>
      </c>
      <c r="M934" s="80" t="n">
        <f aca="false">IF(OR(A934="Insumo",A934="Composição Auxiliar"),J934,"")</f>
        <v>27.23</v>
      </c>
      <c r="N934" s="81" t="n">
        <f aca="false">IF(ISNUMBER(SEARCH("COM ENCARGOS COMPLEMENTARES",D934)),J934,"")</f>
        <v>27.23</v>
      </c>
      <c r="O934" s="81" t="str">
        <f aca="false">IF(N934&lt;&gt;"","",M934)</f>
        <v/>
      </c>
      <c r="P934" s="82" t="str">
        <f aca="false">IF(A934="Composição",A933,"")</f>
        <v/>
      </c>
      <c r="Q934" s="81" t="str">
        <f aca="false">IF(P934&lt;&gt;"",SUMIF(L934:L1023,L934,N934:N1023),"")</f>
        <v/>
      </c>
      <c r="R934" s="81" t="str">
        <f aca="false">IF(P934&lt;&gt;"",SUMIF(L934:L1023,L934,O934:O1023),"")</f>
        <v/>
      </c>
    </row>
    <row r="935" customFormat="false" ht="25.5" hidden="false" customHeight="true" outlineLevel="0" collapsed="false">
      <c r="A935" s="91" t="s">
        <v>668</v>
      </c>
      <c r="B935" s="92" t="s">
        <v>677</v>
      </c>
      <c r="C935" s="91" t="s">
        <v>664</v>
      </c>
      <c r="D935" s="91" t="s">
        <v>678</v>
      </c>
      <c r="E935" s="91" t="s">
        <v>671</v>
      </c>
      <c r="F935" s="91"/>
      <c r="G935" s="93" t="s">
        <v>672</v>
      </c>
      <c r="H935" s="94" t="n">
        <v>0.578</v>
      </c>
      <c r="I935" s="95" t="n">
        <f aca="false">SUMIFS('ANALÍTICA AUXILIARES'!J:J,'ANALÍTICA AUXILIARES'!A:A,"Composição",'ANALÍTICA AUXILIARES'!B:B,$B935)</f>
        <v>18.93</v>
      </c>
      <c r="J935" s="95" t="n">
        <f aca="false">TRUNC(H935*I935,2)</f>
        <v>10.94</v>
      </c>
      <c r="L935" s="63" t="n">
        <f aca="false">IF(AND(A936&lt;&gt;"",A935=""),L934+1,L934)</f>
        <v>76</v>
      </c>
      <c r="M935" s="80" t="n">
        <f aca="false">IF(OR(A935="Insumo",A935="Composição Auxiliar"),J935,"")</f>
        <v>10.94</v>
      </c>
      <c r="N935" s="81" t="n">
        <f aca="false">IF(ISNUMBER(SEARCH("COM ENCARGOS COMPLEMENTARES",D935)),J935,"")</f>
        <v>10.94</v>
      </c>
      <c r="O935" s="81" t="str">
        <f aca="false">IF(N935&lt;&gt;"","",M935)</f>
        <v/>
      </c>
      <c r="P935" s="82" t="str">
        <f aca="false">IF(A935="Composição",A934,"")</f>
        <v/>
      </c>
      <c r="Q935" s="81" t="str">
        <f aca="false">IF(P935&lt;&gt;"",SUMIF(L935:L1024,L935,N935:N1024),"")</f>
        <v/>
      </c>
      <c r="R935" s="81" t="str">
        <f aca="false">IF(P935&lt;&gt;"",SUMIF(L935:L1024,L935,O935:O1024),"")</f>
        <v/>
      </c>
    </row>
    <row r="936" customFormat="false" ht="14.25" hidden="false" customHeight="false" outlineLevel="0" collapsed="false">
      <c r="A936" s="96" t="s">
        <v>679</v>
      </c>
      <c r="B936" s="97" t="s">
        <v>1163</v>
      </c>
      <c r="C936" s="96" t="str">
        <f aca="false">VLOOKUP(B936,INSUMOS!$A:$I,2,0)</f>
        <v>SINAPI</v>
      </c>
      <c r="D936" s="96" t="str">
        <f aca="false">VLOOKUP(B936,INSUMOS!$A:$I,3,0)</f>
        <v>ARGAMASSA COLANTE TIPO AC III E</v>
      </c>
      <c r="E936" s="98" t="str">
        <f aca="false">VLOOKUP(B936,INSUMOS!$A:$I,4,0)</f>
        <v>Material</v>
      </c>
      <c r="F936" s="98"/>
      <c r="G936" s="99" t="str">
        <f aca="false">VLOOKUP(B936,INSUMOS!$A:$I,5,0)</f>
        <v>KG</v>
      </c>
      <c r="H936" s="100" t="n">
        <v>7.73</v>
      </c>
      <c r="I936" s="101" t="n">
        <f aca="false">VLOOKUP(B936,INSUMOS!$A:$I,8,0)</f>
        <v>2.92</v>
      </c>
      <c r="J936" s="101" t="n">
        <f aca="false">TRUNC(H936*I936,2)</f>
        <v>22.57</v>
      </c>
      <c r="L936" s="63" t="n">
        <f aca="false">IF(AND(A937&lt;&gt;"",A936=""),L935+1,L935)</f>
        <v>76</v>
      </c>
      <c r="M936" s="80" t="n">
        <f aca="false">IF(OR(A936="Insumo",A936="Composição Auxiliar"),J936,"")</f>
        <v>22.57</v>
      </c>
      <c r="N936" s="81" t="str">
        <f aca="false">IF(ISNUMBER(SEARCH("COM ENCARGOS COMPLEMENTARES",D936)),J936,"")</f>
        <v/>
      </c>
      <c r="O936" s="81" t="n">
        <f aca="false">IF(N936&lt;&gt;"","",M936)</f>
        <v>22.57</v>
      </c>
      <c r="P936" s="82" t="str">
        <f aca="false">IF(A936="Composição",A935,"")</f>
        <v/>
      </c>
      <c r="Q936" s="81" t="str">
        <f aca="false">IF(P936&lt;&gt;"",SUMIF(L936:L1025,L936,N936:N1025),"")</f>
        <v/>
      </c>
      <c r="R936" s="81" t="str">
        <f aca="false">IF(P936&lt;&gt;"",SUMIF(L936:L1025,L936,O936:O1025),"")</f>
        <v/>
      </c>
    </row>
    <row r="937" customFormat="false" ht="38.25" hidden="false" customHeight="false" outlineLevel="0" collapsed="false">
      <c r="A937" s="96" t="s">
        <v>679</v>
      </c>
      <c r="B937" s="97" t="s">
        <v>1164</v>
      </c>
      <c r="C937" s="96" t="str">
        <f aca="false">VLOOKUP(B937,INSUMOS!$A:$I,2,0)</f>
        <v>SINAPI</v>
      </c>
      <c r="D937" s="96" t="str">
        <f aca="false">VLOOKUP(B937,INSUMOS!$A:$I,3,0)</f>
        <v>PASTILHA CERAMICA/PORCELANA, REVEST INT/EXT E  PISCINA, CORES BRANCA OU FRIAS, SOLIDAS, SEM MESCLAGEM/MISTURA, ACABAMENTO LISO *5 X 5* CM</v>
      </c>
      <c r="E937" s="98" t="str">
        <f aca="false">VLOOKUP(B937,INSUMOS!$A:$I,4,0)</f>
        <v>Material</v>
      </c>
      <c r="F937" s="98"/>
      <c r="G937" s="99" t="str">
        <f aca="false">VLOOKUP(B937,INSUMOS!$A:$I,5,0)</f>
        <v>m²</v>
      </c>
      <c r="H937" s="100" t="n">
        <v>1.05</v>
      </c>
      <c r="I937" s="101" t="n">
        <f aca="false">VLOOKUP(B937,INSUMOS!$A:$I,8,0)</f>
        <v>122.95</v>
      </c>
      <c r="J937" s="101" t="n">
        <f aca="false">TRUNC(H937*I937,2)</f>
        <v>129.09</v>
      </c>
      <c r="L937" s="63" t="n">
        <f aca="false">IF(AND(A938&lt;&gt;"",A937=""),L936+1,L936)</f>
        <v>76</v>
      </c>
      <c r="M937" s="80" t="n">
        <f aca="false">IF(OR(A937="Insumo",A937="Composição Auxiliar"),J937,"")</f>
        <v>129.09</v>
      </c>
      <c r="N937" s="81" t="str">
        <f aca="false">IF(ISNUMBER(SEARCH("COM ENCARGOS COMPLEMENTARES",D937)),J937,"")</f>
        <v/>
      </c>
      <c r="O937" s="81" t="n">
        <f aca="false">IF(N937&lt;&gt;"","",M937)</f>
        <v>129.09</v>
      </c>
      <c r="P937" s="82" t="str">
        <f aca="false">IF(A937="Composição",A936,"")</f>
        <v/>
      </c>
      <c r="Q937" s="81" t="str">
        <f aca="false">IF(P937&lt;&gt;"",SUMIF(L937:L1026,L937,N937:N1026),"")</f>
        <v/>
      </c>
      <c r="R937" s="81" t="str">
        <f aca="false">IF(P937&lt;&gt;"",SUMIF(L937:L1026,L937,O937:O1026),"")</f>
        <v/>
      </c>
    </row>
    <row r="938" customFormat="false" ht="14.25" hidden="false" customHeight="false" outlineLevel="0" collapsed="false">
      <c r="A938" s="102"/>
      <c r="B938" s="102"/>
      <c r="C938" s="102"/>
      <c r="D938" s="102"/>
      <c r="E938" s="102"/>
      <c r="F938" s="103"/>
      <c r="G938" s="102"/>
      <c r="H938" s="103"/>
      <c r="I938" s="102"/>
      <c r="J938" s="103"/>
      <c r="L938" s="63" t="n">
        <f aca="false">IF(AND(A939&lt;&gt;"",A938=""),L937+1,L937)</f>
        <v>76</v>
      </c>
      <c r="M938" s="80" t="str">
        <f aca="false">IF(OR(A938="Insumo",A938="Composição Auxiliar"),J938,"")</f>
        <v/>
      </c>
      <c r="N938" s="81" t="str">
        <f aca="false">IF(ISNUMBER(SEARCH("COM ENCARGOS COMPLEMENTARES",D938)),J938,"")</f>
        <v/>
      </c>
      <c r="O938" s="81" t="str">
        <f aca="false">IF(N938&lt;&gt;"","",M938)</f>
        <v/>
      </c>
      <c r="P938" s="82" t="str">
        <f aca="false">IF(A938="Composição",A937,"")</f>
        <v/>
      </c>
      <c r="Q938" s="81" t="str">
        <f aca="false">IF(P938&lt;&gt;"",SUMIF(L938:L1027,L938,N938:N1027),"")</f>
        <v/>
      </c>
      <c r="R938" s="81" t="str">
        <f aca="false">IF(P938&lt;&gt;"",SUMIF(L938:L1027,L938,O938:O1027),"")</f>
        <v/>
      </c>
    </row>
    <row r="939" customFormat="false" ht="14.25" hidden="false" customHeight="true" outlineLevel="0" collapsed="false">
      <c r="A939" s="102"/>
      <c r="B939" s="102"/>
      <c r="C939" s="102"/>
      <c r="D939" s="102"/>
      <c r="E939" s="102"/>
      <c r="F939" s="103"/>
      <c r="G939" s="102"/>
      <c r="H939" s="104" t="s">
        <v>684</v>
      </c>
      <c r="I939" s="104"/>
      <c r="J939" s="103" t="n">
        <f aca="false">TRUNC(SUMIF(L:L,$L939,M:M)*(1+$J$9),2)</f>
        <v>246.38</v>
      </c>
      <c r="L939" s="63" t="n">
        <f aca="false">IF(AND(A940&lt;&gt;"",A939=""),L938+1,L938)</f>
        <v>76</v>
      </c>
      <c r="M939" s="80" t="str">
        <f aca="false">IF(OR(A939="Insumo",A939="Composição Auxiliar"),J939,"")</f>
        <v/>
      </c>
      <c r="N939" s="81" t="str">
        <f aca="false">IF(ISNUMBER(SEARCH("COM ENCARGOS COMPLEMENTARES",D939)),J939,"")</f>
        <v/>
      </c>
      <c r="O939" s="81" t="str">
        <f aca="false">IF(N939&lt;&gt;"","",M939)</f>
        <v/>
      </c>
      <c r="P939" s="82" t="str">
        <f aca="false">IF(A939="Composição",A938,"")</f>
        <v/>
      </c>
      <c r="Q939" s="81" t="str">
        <f aca="false">IF(P939&lt;&gt;"",SUMIF(L939:L1028,L939,N939:N1028),"")</f>
        <v/>
      </c>
      <c r="R939" s="81" t="str">
        <f aca="false">IF(P939&lt;&gt;"",SUMIF(L939:L1028,L939,O939:O1028),"")</f>
        <v/>
      </c>
    </row>
    <row r="940" customFormat="false" ht="15" hidden="false" customHeight="false" outlineLevel="0" collapsed="false">
      <c r="A940" s="105"/>
      <c r="B940" s="105"/>
      <c r="C940" s="105"/>
      <c r="D940" s="105"/>
      <c r="E940" s="105"/>
      <c r="F940" s="105"/>
      <c r="G940" s="105" t="s">
        <v>685</v>
      </c>
      <c r="H940" s="106" t="s">
        <v>1146</v>
      </c>
      <c r="I940" s="105" t="s">
        <v>687</v>
      </c>
      <c r="J940" s="107" t="n">
        <f aca="false">TRUNC(J939*H940,2)</f>
        <v>87772.87</v>
      </c>
      <c r="L940" s="63" t="n">
        <f aca="false">IF(AND(A941&lt;&gt;"",A940=""),L939+1,L939)</f>
        <v>76</v>
      </c>
      <c r="M940" s="80" t="str">
        <f aca="false">IF(OR(A940="Insumo",A940="Composição Auxiliar"),J940,"")</f>
        <v/>
      </c>
      <c r="N940" s="81" t="str">
        <f aca="false">IF(ISNUMBER(SEARCH("COM ENCARGOS COMPLEMENTARES",D940)),J940,"")</f>
        <v/>
      </c>
      <c r="O940" s="81" t="str">
        <f aca="false">IF(N940&lt;&gt;"","",M940)</f>
        <v/>
      </c>
      <c r="P940" s="82" t="str">
        <f aca="false">IF(A940="Composição",A939,"")</f>
        <v/>
      </c>
      <c r="Q940" s="81" t="str">
        <f aca="false">IF(P940&lt;&gt;"",SUMIF(L940:L1029,L940,N940:N1029),"")</f>
        <v/>
      </c>
      <c r="R940" s="81" t="str">
        <f aca="false">IF(P940&lt;&gt;"",SUMIF(L940:L1029,L940,O940:O1029),"")</f>
        <v/>
      </c>
    </row>
    <row r="941" customFormat="false" ht="15" hidden="false" customHeight="false" outlineLevel="0" collapsed="false">
      <c r="A941" s="108"/>
      <c r="B941" s="108"/>
      <c r="C941" s="108"/>
      <c r="D941" s="108"/>
      <c r="E941" s="108"/>
      <c r="F941" s="108"/>
      <c r="G941" s="108"/>
      <c r="H941" s="108"/>
      <c r="I941" s="108"/>
      <c r="J941" s="108"/>
      <c r="L941" s="63" t="n">
        <f aca="false">IF(AND(A942&lt;&gt;"",A941=""),L940+1,L940)</f>
        <v>77</v>
      </c>
      <c r="M941" s="80" t="str">
        <f aca="false">IF(OR(A941="Insumo",A941="Composição Auxiliar"),J941,"")</f>
        <v/>
      </c>
      <c r="N941" s="81" t="str">
        <f aca="false">IF(ISNUMBER(SEARCH("COM ENCARGOS COMPLEMENTARES",D941)),J941,"")</f>
        <v/>
      </c>
      <c r="O941" s="81" t="str">
        <f aca="false">IF(N941&lt;&gt;"","",M941)</f>
        <v/>
      </c>
      <c r="P941" s="82" t="str">
        <f aca="false">IF(A941="Composição",A940,"")</f>
        <v/>
      </c>
      <c r="Q941" s="81" t="str">
        <f aca="false">IF(P941&lt;&gt;"",SUMIF(L941:L1030,L941,N941:N1030),"")</f>
        <v/>
      </c>
      <c r="R941" s="81" t="str">
        <f aca="false">IF(P941&lt;&gt;"",SUMIF(L941:L1030,L941,O941:O1030),"")</f>
        <v/>
      </c>
    </row>
    <row r="942" customFormat="false" ht="14.25" hidden="false" customHeight="false" outlineLevel="0" collapsed="false">
      <c r="A942" s="76" t="s">
        <v>209</v>
      </c>
      <c r="B942" s="76"/>
      <c r="C942" s="76"/>
      <c r="D942" s="76" t="s">
        <v>210</v>
      </c>
      <c r="E942" s="76"/>
      <c r="F942" s="76"/>
      <c r="G942" s="76"/>
      <c r="H942" s="77"/>
      <c r="I942" s="76"/>
      <c r="J942" s="78"/>
      <c r="L942" s="63" t="n">
        <f aca="false">IF(AND(A943&lt;&gt;"",A942=""),L941+1,L941)</f>
        <v>77</v>
      </c>
      <c r="M942" s="80" t="str">
        <f aca="false">IF(OR(A942="Insumo",A942="Composição Auxiliar"),J942,"")</f>
        <v/>
      </c>
      <c r="N942" s="81" t="str">
        <f aca="false">IF(ISNUMBER(SEARCH("COM ENCARGOS COMPLEMENTARES",D942)),J942,"")</f>
        <v/>
      </c>
      <c r="O942" s="81" t="str">
        <f aca="false">IF(N942&lt;&gt;"","",M942)</f>
        <v/>
      </c>
      <c r="P942" s="82" t="str">
        <f aca="false">IF(A942="Composição",A941,"")</f>
        <v/>
      </c>
      <c r="Q942" s="81" t="str">
        <f aca="false">IF(P942&lt;&gt;"",SUMIF(L942:L1031,L942,N942:N1031),"")</f>
        <v/>
      </c>
      <c r="R942" s="81" t="str">
        <f aca="false">IF(P942&lt;&gt;"",SUMIF(L942:L1031,L942,O942:O1031),"")</f>
        <v/>
      </c>
    </row>
    <row r="943" customFormat="false" ht="15" hidden="false" customHeight="true" outlineLevel="0" collapsed="false">
      <c r="A943" s="83" t="s">
        <v>211</v>
      </c>
      <c r="B943" s="84" t="s">
        <v>655</v>
      </c>
      <c r="C943" s="83" t="s">
        <v>656</v>
      </c>
      <c r="D943" s="83" t="s">
        <v>657</v>
      </c>
      <c r="E943" s="83" t="s">
        <v>658</v>
      </c>
      <c r="F943" s="83"/>
      <c r="G943" s="85" t="s">
        <v>659</v>
      </c>
      <c r="H943" s="84" t="s">
        <v>660</v>
      </c>
      <c r="I943" s="84" t="s">
        <v>661</v>
      </c>
      <c r="J943" s="84" t="s">
        <v>662</v>
      </c>
      <c r="L943" s="63" t="n">
        <f aca="false">IF(AND(A944&lt;&gt;"",A943=""),L942+1,L942)</f>
        <v>77</v>
      </c>
      <c r="M943" s="80" t="str">
        <f aca="false">IF(OR(A943="Insumo",A943="Composição Auxiliar"),J943,"")</f>
        <v/>
      </c>
      <c r="N943" s="81" t="str">
        <f aca="false">IF(ISNUMBER(SEARCH("COM ENCARGOS COMPLEMENTARES",D943)),J943,"")</f>
        <v/>
      </c>
      <c r="O943" s="81" t="str">
        <f aca="false">IF(N943&lt;&gt;"","",M943)</f>
        <v/>
      </c>
      <c r="P943" s="82" t="str">
        <f aca="false">IF(A943="Composição",A942,"")</f>
        <v/>
      </c>
      <c r="Q943" s="81" t="str">
        <f aca="false">IF(P943&lt;&gt;"",SUMIF(L943:L1032,L943,N943:N1032),"")</f>
        <v/>
      </c>
      <c r="R943" s="81" t="str">
        <f aca="false">IF(P943&lt;&gt;"",SUMIF(L943:L1032,L943,O943:O1032),"")</f>
        <v/>
      </c>
    </row>
    <row r="944" customFormat="false" ht="25.5" hidden="false" customHeight="true" outlineLevel="0" collapsed="false">
      <c r="A944" s="86" t="s">
        <v>663</v>
      </c>
      <c r="B944" s="87" t="s">
        <v>212</v>
      </c>
      <c r="C944" s="86" t="s">
        <v>664</v>
      </c>
      <c r="D944" s="86" t="s">
        <v>1165</v>
      </c>
      <c r="E944" s="86" t="s">
        <v>1073</v>
      </c>
      <c r="F944" s="86"/>
      <c r="G944" s="88" t="s">
        <v>667</v>
      </c>
      <c r="H944" s="89" t="n">
        <v>1</v>
      </c>
      <c r="I944" s="90" t="n">
        <f aca="false">SUMIF(L:L,$L944,M:M)</f>
        <v>75.85</v>
      </c>
      <c r="J944" s="90" t="n">
        <f aca="false">TRUNC(H944*I944,2)</f>
        <v>75.85</v>
      </c>
      <c r="L944" s="63" t="n">
        <f aca="false">IF(AND(A945&lt;&gt;"",A944=""),L943+1,L943)</f>
        <v>77</v>
      </c>
      <c r="M944" s="80" t="str">
        <f aca="false">IF(OR(A944="Insumo",A944="Composição Auxiliar"),J944,"")</f>
        <v/>
      </c>
      <c r="N944" s="81" t="str">
        <f aca="false">IF(ISNUMBER(SEARCH("COM ENCARGOS COMPLEMENTARES",D944)),J944,"")</f>
        <v/>
      </c>
      <c r="O944" s="81" t="str">
        <f aca="false">IF(N944&lt;&gt;"","",M944)</f>
        <v/>
      </c>
      <c r="P944" s="82" t="str">
        <f aca="false">IF(A944="Composição",A943,"")</f>
        <v> 5.4.1 </v>
      </c>
      <c r="Q944" s="81" t="n">
        <f aca="false">IF(P944&lt;&gt;"",SUMIF(L944:L1033,L944,N944:N1033),"")</f>
        <v>15.56</v>
      </c>
      <c r="R944" s="81" t="n">
        <f aca="false">IF(P944&lt;&gt;"",SUMIF(L944:L1033,L944,O944:O1033),"")</f>
        <v>60.29</v>
      </c>
    </row>
    <row r="945" customFormat="false" ht="25.5" hidden="false" customHeight="true" outlineLevel="0" collapsed="false">
      <c r="A945" s="91" t="s">
        <v>668</v>
      </c>
      <c r="B945" s="92" t="s">
        <v>677</v>
      </c>
      <c r="C945" s="91" t="s">
        <v>664</v>
      </c>
      <c r="D945" s="91" t="s">
        <v>678</v>
      </c>
      <c r="E945" s="91" t="s">
        <v>671</v>
      </c>
      <c r="F945" s="91"/>
      <c r="G945" s="93" t="s">
        <v>672</v>
      </c>
      <c r="H945" s="94" t="n">
        <v>0.3628</v>
      </c>
      <c r="I945" s="95" t="n">
        <f aca="false">SUMIFS('ANALÍTICA AUXILIARES'!J:J,'ANALÍTICA AUXILIARES'!A:A,"Composição",'ANALÍTICA AUXILIARES'!B:B,$B945)</f>
        <v>18.93</v>
      </c>
      <c r="J945" s="95" t="n">
        <f aca="false">TRUNC(H945*I945,2)</f>
        <v>6.86</v>
      </c>
      <c r="L945" s="63" t="n">
        <f aca="false">IF(AND(A946&lt;&gt;"",A945=""),L944+1,L944)</f>
        <v>77</v>
      </c>
      <c r="M945" s="80" t="n">
        <f aca="false">IF(OR(A945="Insumo",A945="Composição Auxiliar"),J945,"")</f>
        <v>6.86</v>
      </c>
      <c r="N945" s="81" t="n">
        <f aca="false">IF(ISNUMBER(SEARCH("COM ENCARGOS COMPLEMENTARES",D945)),J945,"")</f>
        <v>6.86</v>
      </c>
      <c r="O945" s="81" t="str">
        <f aca="false">IF(N945&lt;&gt;"","",M945)</f>
        <v/>
      </c>
      <c r="P945" s="82" t="str">
        <f aca="false">IF(A945="Composição",A944,"")</f>
        <v/>
      </c>
      <c r="Q945" s="81" t="str">
        <f aca="false">IF(P945&lt;&gt;"",SUMIF(L945:L1034,L945,N945:N1034),"")</f>
        <v/>
      </c>
      <c r="R945" s="81" t="str">
        <f aca="false">IF(P945&lt;&gt;"",SUMIF(L945:L1034,L945,O945:O1034),"")</f>
        <v/>
      </c>
    </row>
    <row r="946" customFormat="false" ht="25.5" hidden="false" customHeight="true" outlineLevel="0" collapsed="false">
      <c r="A946" s="91" t="s">
        <v>668</v>
      </c>
      <c r="B946" s="92" t="s">
        <v>854</v>
      </c>
      <c r="C946" s="91" t="s">
        <v>664</v>
      </c>
      <c r="D946" s="91" t="s">
        <v>855</v>
      </c>
      <c r="E946" s="91" t="s">
        <v>671</v>
      </c>
      <c r="F946" s="91"/>
      <c r="G946" s="93" t="s">
        <v>672</v>
      </c>
      <c r="H946" s="94" t="n">
        <v>0.3628</v>
      </c>
      <c r="I946" s="95" t="n">
        <f aca="false">SUMIFS('ANALÍTICA AUXILIARES'!J:J,'ANALÍTICA AUXILIARES'!A:A,"Composição",'ANALÍTICA AUXILIARES'!B:B,$B946)</f>
        <v>24</v>
      </c>
      <c r="J946" s="95" t="n">
        <f aca="false">TRUNC(H946*I946,2)</f>
        <v>8.7</v>
      </c>
      <c r="L946" s="63" t="n">
        <f aca="false">IF(AND(A947&lt;&gt;"",A946=""),L945+1,L945)</f>
        <v>77</v>
      </c>
      <c r="M946" s="80" t="n">
        <f aca="false">IF(OR(A946="Insumo",A946="Composição Auxiliar"),J946,"")</f>
        <v>8.7</v>
      </c>
      <c r="N946" s="81" t="n">
        <f aca="false">IF(ISNUMBER(SEARCH("COM ENCARGOS COMPLEMENTARES",D946)),J946,"")</f>
        <v>8.7</v>
      </c>
      <c r="O946" s="81" t="str">
        <f aca="false">IF(N946&lt;&gt;"","",M946)</f>
        <v/>
      </c>
      <c r="P946" s="82" t="str">
        <f aca="false">IF(A946="Composição",A945,"")</f>
        <v/>
      </c>
      <c r="Q946" s="81" t="str">
        <f aca="false">IF(P946&lt;&gt;"",SUMIF(L946:L1035,L946,N946:N1035),"")</f>
        <v/>
      </c>
      <c r="R946" s="81" t="str">
        <f aca="false">IF(P946&lt;&gt;"",SUMIF(L946:L1035,L946,O946:O1035),"")</f>
        <v/>
      </c>
    </row>
    <row r="947" customFormat="false" ht="25.5" hidden="false" customHeight="false" outlineLevel="0" collapsed="false">
      <c r="A947" s="96" t="s">
        <v>679</v>
      </c>
      <c r="B947" s="97" t="s">
        <v>1166</v>
      </c>
      <c r="C947" s="96" t="str">
        <f aca="false">VLOOKUP(B947,INSUMOS!$A:$I,2,0)</f>
        <v>SINAPI</v>
      </c>
      <c r="D947" s="96" t="str">
        <f aca="false">VLOOKUP(B947,INSUMOS!$A:$I,3,0)</f>
        <v>PARAFUSO DRY WALL, EM ACO ZINCADO, CABECA LENTILHA E PONTA BROCA (LB), LARGURA 4,2 MM, COMPRIMENTO 13 MM</v>
      </c>
      <c r="E947" s="98" t="str">
        <f aca="false">VLOOKUP(B947,INSUMOS!$A:$I,4,0)</f>
        <v>Material</v>
      </c>
      <c r="F947" s="98"/>
      <c r="G947" s="99" t="str">
        <f aca="false">VLOOKUP(B947,INSUMOS!$A:$I,5,0)</f>
        <v>UN</v>
      </c>
      <c r="H947" s="100" t="n">
        <v>2.1912</v>
      </c>
      <c r="I947" s="101" t="n">
        <f aca="false">VLOOKUP(B947,INSUMOS!$A:$I,8,0)</f>
        <v>0.3</v>
      </c>
      <c r="J947" s="101" t="n">
        <f aca="false">TRUNC(H947*I947,2)</f>
        <v>0.65</v>
      </c>
      <c r="L947" s="63" t="n">
        <f aca="false">IF(AND(A948&lt;&gt;"",A947=""),L946+1,L946)</f>
        <v>77</v>
      </c>
      <c r="M947" s="80" t="n">
        <f aca="false">IF(OR(A947="Insumo",A947="Composição Auxiliar"),J947,"")</f>
        <v>0.65</v>
      </c>
      <c r="N947" s="81" t="str">
        <f aca="false">IF(ISNUMBER(SEARCH("COM ENCARGOS COMPLEMENTARES",D947)),J947,"")</f>
        <v/>
      </c>
      <c r="O947" s="81" t="n">
        <f aca="false">IF(N947&lt;&gt;"","",M947)</f>
        <v>0.65</v>
      </c>
      <c r="P947" s="82" t="str">
        <f aca="false">IF(A947="Composição",A946,"")</f>
        <v/>
      </c>
      <c r="Q947" s="81" t="str">
        <f aca="false">IF(P947&lt;&gt;"",SUMIF(L947:L1036,L947,N947:N1036),"")</f>
        <v/>
      </c>
      <c r="R947" s="81" t="str">
        <f aca="false">IF(P947&lt;&gt;"",SUMIF(L947:L1036,L947,O947:O1036),"")</f>
        <v/>
      </c>
    </row>
    <row r="948" customFormat="false" ht="38.25" hidden="false" customHeight="false" outlineLevel="0" collapsed="false">
      <c r="A948" s="96" t="s">
        <v>679</v>
      </c>
      <c r="B948" s="97" t="s">
        <v>1167</v>
      </c>
      <c r="C948" s="96" t="str">
        <f aca="false">VLOOKUP(B948,INSUMOS!$A:$I,2,0)</f>
        <v>SINAPI</v>
      </c>
      <c r="D948" s="96" t="str">
        <f aca="false">VLOOKUP(B948,INSUMOS!$A:$I,3,0)</f>
        <v>MASSA DE REJUNTE EM PO PARA DRYWALL, A BASE DE GESSO, SECAGEM RAPIDA, PARA TRATAMENTO DE JUNTAS DE CHAPA DE GESSO (NECESSITA ADICAO DE AGUA)</v>
      </c>
      <c r="E948" s="98" t="str">
        <f aca="false">VLOOKUP(B948,INSUMOS!$A:$I,4,0)</f>
        <v>Material</v>
      </c>
      <c r="F948" s="98"/>
      <c r="G948" s="99" t="str">
        <f aca="false">VLOOKUP(B948,INSUMOS!$A:$I,5,0)</f>
        <v>KG</v>
      </c>
      <c r="H948" s="100" t="n">
        <v>0.5202</v>
      </c>
      <c r="I948" s="101" t="n">
        <f aca="false">VLOOKUP(B948,INSUMOS!$A:$I,8,0)</f>
        <v>3.87</v>
      </c>
      <c r="J948" s="101" t="n">
        <f aca="false">TRUNC(H948*I948,2)</f>
        <v>2.01</v>
      </c>
      <c r="L948" s="63" t="n">
        <f aca="false">IF(AND(A949&lt;&gt;"",A948=""),L947+1,L947)</f>
        <v>77</v>
      </c>
      <c r="M948" s="80" t="n">
        <f aca="false">IF(OR(A948="Insumo",A948="Composição Auxiliar"),J948,"")</f>
        <v>2.01</v>
      </c>
      <c r="N948" s="81" t="str">
        <f aca="false">IF(ISNUMBER(SEARCH("COM ENCARGOS COMPLEMENTARES",D948)),J948,"")</f>
        <v/>
      </c>
      <c r="O948" s="81" t="n">
        <f aca="false">IF(N948&lt;&gt;"","",M948)</f>
        <v>2.01</v>
      </c>
      <c r="P948" s="82" t="str">
        <f aca="false">IF(A948="Composição",A947,"")</f>
        <v/>
      </c>
      <c r="Q948" s="81" t="str">
        <f aca="false">IF(P948&lt;&gt;"",SUMIF(L948:L1037,L948,N948:N1037),"")</f>
        <v/>
      </c>
      <c r="R948" s="81" t="str">
        <f aca="false">IF(P948&lt;&gt;"",SUMIF(L948:L1037,L948,O948:O1037),"")</f>
        <v/>
      </c>
    </row>
    <row r="949" customFormat="false" ht="25.5" hidden="false" customHeight="false" outlineLevel="0" collapsed="false">
      <c r="A949" s="96" t="s">
        <v>679</v>
      </c>
      <c r="B949" s="97" t="s">
        <v>1168</v>
      </c>
      <c r="C949" s="96" t="str">
        <f aca="false">VLOOKUP(B949,INSUMOS!$A:$I,2,0)</f>
        <v>SINAPI</v>
      </c>
      <c r="D949" s="96" t="str">
        <f aca="false">VLOOKUP(B949,INSUMOS!$A:$I,3,0)</f>
        <v>PLACA / CHAPA DE GESSO ACARTONADO, STANDARD (ST), COR BRANCA, E = 12,5 MM, 1200 X 2400 MM (L X C)</v>
      </c>
      <c r="E949" s="98" t="str">
        <f aca="false">VLOOKUP(B949,INSUMOS!$A:$I,4,0)</f>
        <v>Material</v>
      </c>
      <c r="F949" s="98"/>
      <c r="G949" s="99" t="str">
        <f aca="false">VLOOKUP(B949,INSUMOS!$A:$I,5,0)</f>
        <v>m²</v>
      </c>
      <c r="H949" s="100" t="n">
        <v>1.0966</v>
      </c>
      <c r="I949" s="101" t="n">
        <f aca="false">VLOOKUP(B949,INSUMOS!$A:$I,8,0)</f>
        <v>22.37</v>
      </c>
      <c r="J949" s="101" t="n">
        <f aca="false">TRUNC(H949*I949,2)</f>
        <v>24.53</v>
      </c>
      <c r="L949" s="63" t="n">
        <f aca="false">IF(AND(A950&lt;&gt;"",A949=""),L948+1,L948)</f>
        <v>77</v>
      </c>
      <c r="M949" s="80" t="n">
        <f aca="false">IF(OR(A949="Insumo",A949="Composição Auxiliar"),J949,"")</f>
        <v>24.53</v>
      </c>
      <c r="N949" s="81" t="str">
        <f aca="false">IF(ISNUMBER(SEARCH("COM ENCARGOS COMPLEMENTARES",D949)),J949,"")</f>
        <v/>
      </c>
      <c r="O949" s="81" t="n">
        <f aca="false">IF(N949&lt;&gt;"","",M949)</f>
        <v>24.53</v>
      </c>
      <c r="P949" s="82" t="str">
        <f aca="false">IF(A949="Composição",A948,"")</f>
        <v/>
      </c>
      <c r="Q949" s="81" t="str">
        <f aca="false">IF(P949&lt;&gt;"",SUMIF(L949:L1038,L949,N949:N1038),"")</f>
        <v/>
      </c>
      <c r="R949" s="81" t="str">
        <f aca="false">IF(P949&lt;&gt;"",SUMIF(L949:L1038,L949,O949:O1038),"")</f>
        <v/>
      </c>
    </row>
    <row r="950" customFormat="false" ht="25.5" hidden="false" customHeight="false" outlineLevel="0" collapsed="false">
      <c r="A950" s="96" t="s">
        <v>679</v>
      </c>
      <c r="B950" s="97" t="s">
        <v>1169</v>
      </c>
      <c r="C950" s="96" t="str">
        <f aca="false">VLOOKUP(B950,INSUMOS!$A:$I,2,0)</f>
        <v>SINAPI</v>
      </c>
      <c r="D950" s="96" t="str">
        <f aca="false">VLOOKUP(B950,INSUMOS!$A:$I,3,0)</f>
        <v>ARAME GALVANIZADO 6 BWG, D = 5,16 MM (0,157 KG/M), OU 8 BWG, D = 4,19 MM (0,101 KG/M), OU 10 BWG, D = 3,40 MM (0,0713 KG/M)</v>
      </c>
      <c r="E950" s="98" t="str">
        <f aca="false">VLOOKUP(B950,INSUMOS!$A:$I,4,0)</f>
        <v>Material</v>
      </c>
      <c r="F950" s="98"/>
      <c r="G950" s="99" t="str">
        <f aca="false">VLOOKUP(B950,INSUMOS!$A:$I,5,0)</f>
        <v>KG</v>
      </c>
      <c r="H950" s="100" t="n">
        <v>0.0426</v>
      </c>
      <c r="I950" s="101" t="n">
        <f aca="false">VLOOKUP(B950,INSUMOS!$A:$I,8,0)</f>
        <v>24.39</v>
      </c>
      <c r="J950" s="101" t="n">
        <f aca="false">TRUNC(H950*I950,2)</f>
        <v>1.03</v>
      </c>
      <c r="L950" s="63" t="n">
        <f aca="false">IF(AND(A951&lt;&gt;"",A950=""),L949+1,L949)</f>
        <v>77</v>
      </c>
      <c r="M950" s="80" t="n">
        <f aca="false">IF(OR(A950="Insumo",A950="Composição Auxiliar"),J950,"")</f>
        <v>1.03</v>
      </c>
      <c r="N950" s="81" t="str">
        <f aca="false">IF(ISNUMBER(SEARCH("COM ENCARGOS COMPLEMENTARES",D950)),J950,"")</f>
        <v/>
      </c>
      <c r="O950" s="81" t="n">
        <f aca="false">IF(N950&lt;&gt;"","",M950)</f>
        <v>1.03</v>
      </c>
      <c r="P950" s="82" t="str">
        <f aca="false">IF(A950="Composição",A949,"")</f>
        <v/>
      </c>
      <c r="Q950" s="81" t="str">
        <f aca="false">IF(P950&lt;&gt;"",SUMIF(L950:L1039,L950,N950:N1039),"")</f>
        <v/>
      </c>
      <c r="R950" s="81" t="str">
        <f aca="false">IF(P950&lt;&gt;"",SUMIF(L950:L1039,L950,O950:O1039),"")</f>
        <v/>
      </c>
    </row>
    <row r="951" customFormat="false" ht="25.5" hidden="false" customHeight="false" outlineLevel="0" collapsed="false">
      <c r="A951" s="96" t="s">
        <v>679</v>
      </c>
      <c r="B951" s="97" t="s">
        <v>1170</v>
      </c>
      <c r="C951" s="96" t="str">
        <f aca="false">VLOOKUP(B951,INSUMOS!$A:$I,2,0)</f>
        <v>SINAPI</v>
      </c>
      <c r="D951" s="96" t="str">
        <f aca="false">VLOOKUP(B951,INSUMOS!$A:$I,3,0)</f>
        <v>FITA DE PAPEL REFORCADA COM LAMINA DE METAL PARA REFORCO DE CANTOS DE CHAPA DE GESSO PARA DRYWALL</v>
      </c>
      <c r="E951" s="98" t="str">
        <f aca="false">VLOOKUP(B951,INSUMOS!$A:$I,4,0)</f>
        <v>Material</v>
      </c>
      <c r="F951" s="98"/>
      <c r="G951" s="99" t="str">
        <f aca="false">VLOOKUP(B951,INSUMOS!$A:$I,5,0)</f>
        <v>M</v>
      </c>
      <c r="H951" s="100" t="n">
        <v>1.4395</v>
      </c>
      <c r="I951" s="101" t="n">
        <f aca="false">VLOOKUP(B951,INSUMOS!$A:$I,8,0)</f>
        <v>3.1</v>
      </c>
      <c r="J951" s="101" t="n">
        <f aca="false">TRUNC(H951*I951,2)</f>
        <v>4.46</v>
      </c>
      <c r="L951" s="63" t="n">
        <f aca="false">IF(AND(A952&lt;&gt;"",A951=""),L950+1,L950)</f>
        <v>77</v>
      </c>
      <c r="M951" s="80" t="n">
        <f aca="false">IF(OR(A951="Insumo",A951="Composição Auxiliar"),J951,"")</f>
        <v>4.46</v>
      </c>
      <c r="N951" s="81" t="str">
        <f aca="false">IF(ISNUMBER(SEARCH("COM ENCARGOS COMPLEMENTARES",D951)),J951,"")</f>
        <v/>
      </c>
      <c r="O951" s="81" t="n">
        <f aca="false">IF(N951&lt;&gt;"","",M951)</f>
        <v>4.46</v>
      </c>
      <c r="P951" s="82" t="str">
        <f aca="false">IF(A951="Composição",A950,"")</f>
        <v/>
      </c>
      <c r="Q951" s="81" t="str">
        <f aca="false">IF(P951&lt;&gt;"",SUMIF(L951:L1040,L951,N951:N1040),"")</f>
        <v/>
      </c>
      <c r="R951" s="81" t="str">
        <f aca="false">IF(P951&lt;&gt;"",SUMIF(L951:L1040,L951,O951:O1040),"")</f>
        <v/>
      </c>
    </row>
    <row r="952" customFormat="false" ht="25.5" hidden="false" customHeight="false" outlineLevel="0" collapsed="false">
      <c r="A952" s="96" t="s">
        <v>679</v>
      </c>
      <c r="B952" s="97" t="s">
        <v>1171</v>
      </c>
      <c r="C952" s="96" t="str">
        <f aca="false">VLOOKUP(B952,INSUMOS!$A:$I,2,0)</f>
        <v>SINAPI</v>
      </c>
      <c r="D952" s="96" t="str">
        <f aca="false">VLOOKUP(B952,INSUMOS!$A:$I,3,0)</f>
        <v>PARAFUSO DRY WALL, EM ACO FOSFATIZADO, CABECA TROMBETA E PONTA AGULHA (TA), COMPRIMENTO 25 MM</v>
      </c>
      <c r="E952" s="98" t="str">
        <f aca="false">VLOOKUP(B952,INSUMOS!$A:$I,4,0)</f>
        <v>Material</v>
      </c>
      <c r="F952" s="98"/>
      <c r="G952" s="99" t="str">
        <f aca="false">VLOOKUP(B952,INSUMOS!$A:$I,5,0)</f>
        <v>UN</v>
      </c>
      <c r="H952" s="100" t="n">
        <v>7.974</v>
      </c>
      <c r="I952" s="101" t="n">
        <f aca="false">VLOOKUP(B952,INSUMOS!$A:$I,8,0)</f>
        <v>0.13</v>
      </c>
      <c r="J952" s="101" t="n">
        <f aca="false">TRUNC(H952*I952,2)</f>
        <v>1.03</v>
      </c>
      <c r="L952" s="63" t="n">
        <f aca="false">IF(AND(A953&lt;&gt;"",A952=""),L951+1,L951)</f>
        <v>77</v>
      </c>
      <c r="M952" s="80" t="n">
        <f aca="false">IF(OR(A952="Insumo",A952="Composição Auxiliar"),J952,"")</f>
        <v>1.03</v>
      </c>
      <c r="N952" s="81" t="str">
        <f aca="false">IF(ISNUMBER(SEARCH("COM ENCARGOS COMPLEMENTARES",D952)),J952,"")</f>
        <v/>
      </c>
      <c r="O952" s="81" t="n">
        <f aca="false">IF(N952&lt;&gt;"","",M952)</f>
        <v>1.03</v>
      </c>
      <c r="P952" s="82" t="str">
        <f aca="false">IF(A952="Composição",A951,"")</f>
        <v/>
      </c>
      <c r="Q952" s="81" t="str">
        <f aca="false">IF(P952&lt;&gt;"",SUMIF(L952:L1041,L952,N952:N1041),"")</f>
        <v/>
      </c>
      <c r="R952" s="81" t="str">
        <f aca="false">IF(P952&lt;&gt;"",SUMIF(L952:L1041,L952,O952:O1041),"")</f>
        <v/>
      </c>
    </row>
    <row r="953" customFormat="false" ht="25.5" hidden="false" customHeight="false" outlineLevel="0" collapsed="false">
      <c r="A953" s="96" t="s">
        <v>679</v>
      </c>
      <c r="B953" s="97" t="s">
        <v>1172</v>
      </c>
      <c r="C953" s="96" t="str">
        <f aca="false">VLOOKUP(B953,INSUMOS!$A:$I,2,0)</f>
        <v>SINAPI</v>
      </c>
      <c r="D953" s="96" t="str">
        <f aca="false">VLOOKUP(B953,INSUMOS!$A:$I,3,0)</f>
        <v>PERFIL CANALETA, FORMATO C, EM ACO ZINCADO, PARA ESTRUTURA FORRO DRYWALL, E = 0,5 MM, *46 X 18* (L X H), COMPRIMENTO 3 M</v>
      </c>
      <c r="E953" s="98" t="str">
        <f aca="false">VLOOKUP(B953,INSUMOS!$A:$I,4,0)</f>
        <v>Material</v>
      </c>
      <c r="F953" s="98"/>
      <c r="G953" s="99" t="str">
        <f aca="false">VLOOKUP(B953,INSUMOS!$A:$I,5,0)</f>
        <v>M</v>
      </c>
      <c r="H953" s="100" t="n">
        <v>3.851</v>
      </c>
      <c r="I953" s="101" t="n">
        <f aca="false">VLOOKUP(B953,INSUMOS!$A:$I,8,0)</f>
        <v>6.01</v>
      </c>
      <c r="J953" s="101" t="n">
        <f aca="false">TRUNC(H953*I953,2)</f>
        <v>23.14</v>
      </c>
      <c r="L953" s="63" t="n">
        <f aca="false">IF(AND(A954&lt;&gt;"",A953=""),L952+1,L952)</f>
        <v>77</v>
      </c>
      <c r="M953" s="80" t="n">
        <f aca="false">IF(OR(A953="Insumo",A953="Composição Auxiliar"),J953,"")</f>
        <v>23.14</v>
      </c>
      <c r="N953" s="81" t="str">
        <f aca="false">IF(ISNUMBER(SEARCH("COM ENCARGOS COMPLEMENTARES",D953)),J953,"")</f>
        <v/>
      </c>
      <c r="O953" s="81" t="n">
        <f aca="false">IF(N953&lt;&gt;"","",M953)</f>
        <v>23.14</v>
      </c>
      <c r="P953" s="82" t="str">
        <f aca="false">IF(A953="Composição",A952,"")</f>
        <v/>
      </c>
      <c r="Q953" s="81" t="str">
        <f aca="false">IF(P953&lt;&gt;"",SUMIF(L953:L1042,L953,N953:N1042),"")</f>
        <v/>
      </c>
      <c r="R953" s="81" t="str">
        <f aca="false">IF(P953&lt;&gt;"",SUMIF(L953:L1042,L953,O953:O1042),"")</f>
        <v/>
      </c>
    </row>
    <row r="954" customFormat="false" ht="38.25" hidden="false" customHeight="false" outlineLevel="0" collapsed="false">
      <c r="A954" s="96" t="s">
        <v>679</v>
      </c>
      <c r="B954" s="97" t="s">
        <v>1173</v>
      </c>
      <c r="C954" s="96" t="str">
        <f aca="false">VLOOKUP(B954,INSUMOS!$A:$I,2,0)</f>
        <v>SINAPI</v>
      </c>
      <c r="D954" s="96" t="str">
        <f aca="false">VLOOKUP(B954,INSUMOS!$A:$I,3,0)</f>
        <v>PENDURAL OU PRESILHA REGULADORA, EM ACO GALVANIZADO, COM CORPO, MOLA E REBITE, PARA PERFIL TIPO CANALETA DE ESTRUTURA EM FORROS DRYWALL</v>
      </c>
      <c r="E954" s="98" t="str">
        <f aca="false">VLOOKUP(B954,INSUMOS!$A:$I,4,0)</f>
        <v>Equipamento</v>
      </c>
      <c r="F954" s="98"/>
      <c r="G954" s="99" t="str">
        <f aca="false">VLOOKUP(B954,INSUMOS!$A:$I,5,0)</f>
        <v>UN</v>
      </c>
      <c r="H954" s="100" t="n">
        <v>1.3265</v>
      </c>
      <c r="I954" s="101" t="n">
        <f aca="false">VLOOKUP(B954,INSUMOS!$A:$I,8,0)</f>
        <v>2.26</v>
      </c>
      <c r="J954" s="101" t="n">
        <f aca="false">TRUNC(H954*I954,2)</f>
        <v>2.99</v>
      </c>
      <c r="L954" s="63" t="n">
        <f aca="false">IF(AND(A955&lt;&gt;"",A954=""),L953+1,L953)</f>
        <v>77</v>
      </c>
      <c r="M954" s="80" t="n">
        <f aca="false">IF(OR(A954="Insumo",A954="Composição Auxiliar"),J954,"")</f>
        <v>2.99</v>
      </c>
      <c r="N954" s="81" t="str">
        <f aca="false">IF(ISNUMBER(SEARCH("COM ENCARGOS COMPLEMENTARES",D954)),J954,"")</f>
        <v/>
      </c>
      <c r="O954" s="81" t="n">
        <f aca="false">IF(N954&lt;&gt;"","",M954)</f>
        <v>2.99</v>
      </c>
      <c r="P954" s="82" t="str">
        <f aca="false">IF(A954="Composição",A953,"")</f>
        <v/>
      </c>
      <c r="Q954" s="81" t="str">
        <f aca="false">IF(P954&lt;&gt;"",SUMIF(L954:L1043,L954,N954:N1043),"")</f>
        <v/>
      </c>
      <c r="R954" s="81" t="str">
        <f aca="false">IF(P954&lt;&gt;"",SUMIF(L954:L1043,L954,O954:O1043),"")</f>
        <v/>
      </c>
    </row>
    <row r="955" customFormat="false" ht="14.25" hidden="false" customHeight="false" outlineLevel="0" collapsed="false">
      <c r="A955" s="96" t="s">
        <v>679</v>
      </c>
      <c r="B955" s="97" t="s">
        <v>1174</v>
      </c>
      <c r="C955" s="96" t="str">
        <f aca="false">VLOOKUP(B955,INSUMOS!$A:$I,2,0)</f>
        <v>SINAPI</v>
      </c>
      <c r="D955" s="96" t="str">
        <f aca="false">VLOOKUP(B955,INSUMOS!$A:$I,3,0)</f>
        <v>PARAFUSO ZINCADO, AUTOBROCANTE, FLANGEADO, 4,2 MM X 19 MM</v>
      </c>
      <c r="E955" s="98" t="str">
        <f aca="false">VLOOKUP(B955,INSUMOS!$A:$I,4,0)</f>
        <v>Material</v>
      </c>
      <c r="F955" s="98"/>
      <c r="G955" s="99" t="str">
        <f aca="false">VLOOKUP(B955,INSUMOS!$A:$I,5,0)</f>
        <v>CENTO</v>
      </c>
      <c r="H955" s="100" t="n">
        <v>0.0132</v>
      </c>
      <c r="I955" s="101" t="n">
        <f aca="false">VLOOKUP(B955,INSUMOS!$A:$I,8,0)</f>
        <v>34.72</v>
      </c>
      <c r="J955" s="101" t="n">
        <f aca="false">TRUNC(H955*I955,2)</f>
        <v>0.45</v>
      </c>
      <c r="L955" s="63" t="n">
        <f aca="false">IF(AND(A956&lt;&gt;"",A955=""),L954+1,L954)</f>
        <v>77</v>
      </c>
      <c r="M955" s="80" t="n">
        <f aca="false">IF(OR(A955="Insumo",A955="Composição Auxiliar"),J955,"")</f>
        <v>0.45</v>
      </c>
      <c r="N955" s="81" t="str">
        <f aca="false">IF(ISNUMBER(SEARCH("COM ENCARGOS COMPLEMENTARES",D955)),J955,"")</f>
        <v/>
      </c>
      <c r="O955" s="81" t="n">
        <f aca="false">IF(N955&lt;&gt;"","",M955)</f>
        <v>0.45</v>
      </c>
      <c r="P955" s="82" t="str">
        <f aca="false">IF(A955="Composição",A954,"")</f>
        <v/>
      </c>
      <c r="Q955" s="81" t="str">
        <f aca="false">IF(P955&lt;&gt;"",SUMIF(L955:L1044,L955,N955:N1044),"")</f>
        <v/>
      </c>
      <c r="R955" s="81" t="str">
        <f aca="false">IF(P955&lt;&gt;"",SUMIF(L955:L1044,L955,O955:O1044),"")</f>
        <v/>
      </c>
    </row>
    <row r="956" customFormat="false" ht="14.25" hidden="false" customHeight="false" outlineLevel="0" collapsed="false">
      <c r="A956" s="102"/>
      <c r="B956" s="102"/>
      <c r="C956" s="102"/>
      <c r="D956" s="102"/>
      <c r="E956" s="102"/>
      <c r="F956" s="103"/>
      <c r="G956" s="102"/>
      <c r="H956" s="103"/>
      <c r="I956" s="102"/>
      <c r="J956" s="103"/>
      <c r="L956" s="63" t="n">
        <f aca="false">IF(AND(A957&lt;&gt;"",A956=""),L955+1,L955)</f>
        <v>77</v>
      </c>
      <c r="M956" s="80" t="str">
        <f aca="false">IF(OR(A956="Insumo",A956="Composição Auxiliar"),J956,"")</f>
        <v/>
      </c>
      <c r="N956" s="81" t="str">
        <f aca="false">IF(ISNUMBER(SEARCH("COM ENCARGOS COMPLEMENTARES",D956)),J956,"")</f>
        <v/>
      </c>
      <c r="O956" s="81" t="str">
        <f aca="false">IF(N956&lt;&gt;"","",M956)</f>
        <v/>
      </c>
      <c r="P956" s="82" t="str">
        <f aca="false">IF(A956="Composição",A955,"")</f>
        <v/>
      </c>
      <c r="Q956" s="81" t="str">
        <f aca="false">IF(P956&lt;&gt;"",SUMIF(L956:L1045,L956,N956:N1045),"")</f>
        <v/>
      </c>
      <c r="R956" s="81" t="str">
        <f aca="false">IF(P956&lt;&gt;"",SUMIF(L956:L1045,L956,O956:O1045),"")</f>
        <v/>
      </c>
    </row>
    <row r="957" customFormat="false" ht="14.25" hidden="false" customHeight="true" outlineLevel="0" collapsed="false">
      <c r="A957" s="102"/>
      <c r="B957" s="102"/>
      <c r="C957" s="102"/>
      <c r="D957" s="102"/>
      <c r="E957" s="102"/>
      <c r="F957" s="103"/>
      <c r="G957" s="102"/>
      <c r="H957" s="104" t="s">
        <v>684</v>
      </c>
      <c r="I957" s="104"/>
      <c r="J957" s="103" t="n">
        <f aca="false">TRUNC(SUMIF(L:L,$L957,M:M)*(1+$J$9),2)</f>
        <v>98.44</v>
      </c>
      <c r="L957" s="63" t="n">
        <f aca="false">IF(AND(A958&lt;&gt;"",A957=""),L956+1,L956)</f>
        <v>77</v>
      </c>
      <c r="M957" s="80" t="str">
        <f aca="false">IF(OR(A957="Insumo",A957="Composição Auxiliar"),J957,"")</f>
        <v/>
      </c>
      <c r="N957" s="81" t="str">
        <f aca="false">IF(ISNUMBER(SEARCH("COM ENCARGOS COMPLEMENTARES",D957)),J957,"")</f>
        <v/>
      </c>
      <c r="O957" s="81" t="str">
        <f aca="false">IF(N957&lt;&gt;"","",M957)</f>
        <v/>
      </c>
      <c r="P957" s="82" t="str">
        <f aca="false">IF(A957="Composição",A956,"")</f>
        <v/>
      </c>
      <c r="Q957" s="81" t="str">
        <f aca="false">IF(P957&lt;&gt;"",SUMIF(L957:L1046,L957,N957:N1046),"")</f>
        <v/>
      </c>
      <c r="R957" s="81" t="str">
        <f aca="false">IF(P957&lt;&gt;"",SUMIF(L957:L1046,L957,O957:O1046),"")</f>
        <v/>
      </c>
    </row>
    <row r="958" customFormat="false" ht="15" hidden="false" customHeight="false" outlineLevel="0" collapsed="false">
      <c r="A958" s="105"/>
      <c r="B958" s="105"/>
      <c r="C958" s="105"/>
      <c r="D958" s="105"/>
      <c r="E958" s="105"/>
      <c r="F958" s="105"/>
      <c r="G958" s="105" t="s">
        <v>685</v>
      </c>
      <c r="H958" s="106" t="s">
        <v>1175</v>
      </c>
      <c r="I958" s="105" t="s">
        <v>687</v>
      </c>
      <c r="J958" s="107" t="n">
        <f aca="false">TRUNC(J957*H958,2)</f>
        <v>13460.68</v>
      </c>
      <c r="L958" s="63" t="n">
        <f aca="false">IF(AND(A959&lt;&gt;"",A958=""),L957+1,L957)</f>
        <v>77</v>
      </c>
      <c r="M958" s="80" t="str">
        <f aca="false">IF(OR(A958="Insumo",A958="Composição Auxiliar"),J958,"")</f>
        <v/>
      </c>
      <c r="N958" s="81" t="str">
        <f aca="false">IF(ISNUMBER(SEARCH("COM ENCARGOS COMPLEMENTARES",D958)),J958,"")</f>
        <v/>
      </c>
      <c r="O958" s="81" t="str">
        <f aca="false">IF(N958&lt;&gt;"","",M958)</f>
        <v/>
      </c>
      <c r="P958" s="82" t="str">
        <f aca="false">IF(A958="Composição",A957,"")</f>
        <v/>
      </c>
      <c r="Q958" s="81" t="str">
        <f aca="false">IF(P958&lt;&gt;"",SUMIF(L958:L1047,L958,N958:N1047),"")</f>
        <v/>
      </c>
      <c r="R958" s="81" t="str">
        <f aca="false">IF(P958&lt;&gt;"",SUMIF(L958:L1047,L958,O958:O1047),"")</f>
        <v/>
      </c>
    </row>
    <row r="959" customFormat="false" ht="15" hidden="false" customHeight="false" outlineLevel="0" collapsed="false">
      <c r="A959" s="108"/>
      <c r="B959" s="108"/>
      <c r="C959" s="108"/>
      <c r="D959" s="108"/>
      <c r="E959" s="108"/>
      <c r="F959" s="108"/>
      <c r="G959" s="108"/>
      <c r="H959" s="108"/>
      <c r="I959" s="108"/>
      <c r="J959" s="108"/>
      <c r="L959" s="63" t="n">
        <f aca="false">IF(AND(A960&lt;&gt;"",A959=""),L958+1,L958)</f>
        <v>78</v>
      </c>
      <c r="M959" s="80" t="str">
        <f aca="false">IF(OR(A959="Insumo",A959="Composição Auxiliar"),J959,"")</f>
        <v/>
      </c>
      <c r="N959" s="81" t="str">
        <f aca="false">IF(ISNUMBER(SEARCH("COM ENCARGOS COMPLEMENTARES",D959)),J959,"")</f>
        <v/>
      </c>
      <c r="O959" s="81" t="str">
        <f aca="false">IF(N959&lt;&gt;"","",M959)</f>
        <v/>
      </c>
      <c r="P959" s="82" t="str">
        <f aca="false">IF(A959="Composição",A958,"")</f>
        <v/>
      </c>
      <c r="Q959" s="81" t="str">
        <f aca="false">IF(P959&lt;&gt;"",SUMIF(L959:L1048,L959,N959:N1048),"")</f>
        <v/>
      </c>
      <c r="R959" s="81" t="str">
        <f aca="false">IF(P959&lt;&gt;"",SUMIF(L959:L1048,L959,O959:O1048),"")</f>
        <v/>
      </c>
    </row>
    <row r="960" customFormat="false" ht="15" hidden="false" customHeight="true" outlineLevel="0" collapsed="false">
      <c r="A960" s="83" t="s">
        <v>213</v>
      </c>
      <c r="B960" s="84" t="s">
        <v>655</v>
      </c>
      <c r="C960" s="83" t="s">
        <v>656</v>
      </c>
      <c r="D960" s="83" t="s">
        <v>657</v>
      </c>
      <c r="E960" s="83" t="s">
        <v>658</v>
      </c>
      <c r="F960" s="83"/>
      <c r="G960" s="85" t="s">
        <v>659</v>
      </c>
      <c r="H960" s="84" t="s">
        <v>660</v>
      </c>
      <c r="I960" s="84" t="s">
        <v>661</v>
      </c>
      <c r="J960" s="84" t="s">
        <v>662</v>
      </c>
      <c r="L960" s="63" t="n">
        <f aca="false">IF(AND(A961&lt;&gt;"",A960=""),L959+1,L959)</f>
        <v>78</v>
      </c>
      <c r="M960" s="80" t="str">
        <f aca="false">IF(OR(A960="Insumo",A960="Composição Auxiliar"),J960,"")</f>
        <v/>
      </c>
      <c r="N960" s="81" t="str">
        <f aca="false">IF(ISNUMBER(SEARCH("COM ENCARGOS COMPLEMENTARES",D960)),J960,"")</f>
        <v/>
      </c>
      <c r="O960" s="81" t="str">
        <f aca="false">IF(N960&lt;&gt;"","",M960)</f>
        <v/>
      </c>
      <c r="P960" s="82" t="str">
        <f aca="false">IF(A960="Composição",A959,"")</f>
        <v/>
      </c>
      <c r="Q960" s="81" t="str">
        <f aca="false">IF(P960&lt;&gt;"",SUMIF(L960:L1049,L960,N960:N1049),"")</f>
        <v/>
      </c>
      <c r="R960" s="81" t="str">
        <f aca="false">IF(P960&lt;&gt;"",SUMIF(L960:L1049,L960,O960:O1049),"")</f>
        <v/>
      </c>
    </row>
    <row r="961" customFormat="false" ht="25.5" hidden="false" customHeight="true" outlineLevel="0" collapsed="false">
      <c r="A961" s="86" t="s">
        <v>663</v>
      </c>
      <c r="B961" s="87" t="s">
        <v>214</v>
      </c>
      <c r="C961" s="86" t="s">
        <v>716</v>
      </c>
      <c r="D961" s="86" t="s">
        <v>1176</v>
      </c>
      <c r="E961" s="86" t="s">
        <v>1073</v>
      </c>
      <c r="F961" s="86"/>
      <c r="G961" s="88" t="s">
        <v>667</v>
      </c>
      <c r="H961" s="89" t="n">
        <v>1</v>
      </c>
      <c r="I961" s="90" t="n">
        <f aca="false">SUMIF(L:L,$L961,M:M)</f>
        <v>86.23</v>
      </c>
      <c r="J961" s="90" t="n">
        <f aca="false">TRUNC(H961*I961,2)</f>
        <v>86.23</v>
      </c>
      <c r="L961" s="63" t="n">
        <f aca="false">IF(AND(A962&lt;&gt;"",A961=""),L960+1,L960)</f>
        <v>78</v>
      </c>
      <c r="M961" s="80" t="str">
        <f aca="false">IF(OR(A961="Insumo",A961="Composição Auxiliar"),J961,"")</f>
        <v/>
      </c>
      <c r="N961" s="81" t="str">
        <f aca="false">IF(ISNUMBER(SEARCH("COM ENCARGOS COMPLEMENTARES",D961)),J961,"")</f>
        <v/>
      </c>
      <c r="O961" s="81" t="str">
        <f aca="false">IF(N961&lt;&gt;"","",M961)</f>
        <v/>
      </c>
      <c r="P961" s="82" t="str">
        <f aca="false">IF(A961="Composição",A960,"")</f>
        <v> 5.4.2 </v>
      </c>
      <c r="Q961" s="81" t="n">
        <f aca="false">IF(P961&lt;&gt;"",SUMIF(L961:L1050,L961,N961:N1050),"")</f>
        <v>15.56</v>
      </c>
      <c r="R961" s="81" t="n">
        <f aca="false">IF(P961&lt;&gt;"",SUMIF(L961:L1050,L961,O961:O1050),"")</f>
        <v>70.67</v>
      </c>
    </row>
    <row r="962" customFormat="false" ht="25.5" hidden="false" customHeight="true" outlineLevel="0" collapsed="false">
      <c r="A962" s="91" t="s">
        <v>668</v>
      </c>
      <c r="B962" s="92" t="s">
        <v>854</v>
      </c>
      <c r="C962" s="91" t="s">
        <v>664</v>
      </c>
      <c r="D962" s="91" t="s">
        <v>855</v>
      </c>
      <c r="E962" s="91" t="s">
        <v>671</v>
      </c>
      <c r="F962" s="91"/>
      <c r="G962" s="93" t="s">
        <v>672</v>
      </c>
      <c r="H962" s="94" t="n">
        <v>0.3628</v>
      </c>
      <c r="I962" s="95" t="n">
        <f aca="false">SUMIFS('ANALÍTICA AUXILIARES'!J:J,'ANALÍTICA AUXILIARES'!A:A,"Composição",'ANALÍTICA AUXILIARES'!B:B,$B962)</f>
        <v>24</v>
      </c>
      <c r="J962" s="95" t="n">
        <f aca="false">TRUNC(H962*I962,2)</f>
        <v>8.7</v>
      </c>
      <c r="L962" s="63" t="n">
        <f aca="false">IF(AND(A963&lt;&gt;"",A962=""),L961+1,L961)</f>
        <v>78</v>
      </c>
      <c r="M962" s="80" t="n">
        <f aca="false">IF(OR(A962="Insumo",A962="Composição Auxiliar"),J962,"")</f>
        <v>8.7</v>
      </c>
      <c r="N962" s="81" t="n">
        <f aca="false">IF(ISNUMBER(SEARCH("COM ENCARGOS COMPLEMENTARES",D962)),J962,"")</f>
        <v>8.7</v>
      </c>
      <c r="O962" s="81" t="str">
        <f aca="false">IF(N962&lt;&gt;"","",M962)</f>
        <v/>
      </c>
      <c r="P962" s="82" t="str">
        <f aca="false">IF(A962="Composição",A961,"")</f>
        <v/>
      </c>
      <c r="Q962" s="81" t="str">
        <f aca="false">IF(P962&lt;&gt;"",SUMIF(L962:L1051,L962,N962:N1051),"")</f>
        <v/>
      </c>
      <c r="R962" s="81" t="str">
        <f aca="false">IF(P962&lt;&gt;"",SUMIF(L962:L1051,L962,O962:O1051),"")</f>
        <v/>
      </c>
    </row>
    <row r="963" customFormat="false" ht="25.5" hidden="false" customHeight="true" outlineLevel="0" collapsed="false">
      <c r="A963" s="91" t="s">
        <v>668</v>
      </c>
      <c r="B963" s="92" t="s">
        <v>677</v>
      </c>
      <c r="C963" s="91" t="s">
        <v>664</v>
      </c>
      <c r="D963" s="91" t="s">
        <v>678</v>
      </c>
      <c r="E963" s="91" t="s">
        <v>671</v>
      </c>
      <c r="F963" s="91"/>
      <c r="G963" s="93" t="s">
        <v>672</v>
      </c>
      <c r="H963" s="94" t="n">
        <v>0.3628</v>
      </c>
      <c r="I963" s="95" t="n">
        <f aca="false">SUMIFS('ANALÍTICA AUXILIARES'!J:J,'ANALÍTICA AUXILIARES'!A:A,"Composição",'ANALÍTICA AUXILIARES'!B:B,$B963)</f>
        <v>18.93</v>
      </c>
      <c r="J963" s="95" t="n">
        <f aca="false">TRUNC(H963*I963,2)</f>
        <v>6.86</v>
      </c>
      <c r="L963" s="63" t="n">
        <f aca="false">IF(AND(A964&lt;&gt;"",A963=""),L962+1,L962)</f>
        <v>78</v>
      </c>
      <c r="M963" s="80" t="n">
        <f aca="false">IF(OR(A963="Insumo",A963="Composição Auxiliar"),J963,"")</f>
        <v>6.86</v>
      </c>
      <c r="N963" s="81" t="n">
        <f aca="false">IF(ISNUMBER(SEARCH("COM ENCARGOS COMPLEMENTARES",D963)),J963,"")</f>
        <v>6.86</v>
      </c>
      <c r="O963" s="81" t="str">
        <f aca="false">IF(N963&lt;&gt;"","",M963)</f>
        <v/>
      </c>
      <c r="P963" s="82" t="str">
        <f aca="false">IF(A963="Composição",A962,"")</f>
        <v/>
      </c>
      <c r="Q963" s="81" t="str">
        <f aca="false">IF(P963&lt;&gt;"",SUMIF(L963:L1052,L963,N963:N1052),"")</f>
        <v/>
      </c>
      <c r="R963" s="81" t="str">
        <f aca="false">IF(P963&lt;&gt;"",SUMIF(L963:L1052,L963,O963:O1052),"")</f>
        <v/>
      </c>
    </row>
    <row r="964" customFormat="false" ht="25.5" hidden="false" customHeight="false" outlineLevel="0" collapsed="false">
      <c r="A964" s="96" t="s">
        <v>679</v>
      </c>
      <c r="B964" s="97" t="s">
        <v>1166</v>
      </c>
      <c r="C964" s="96" t="str">
        <f aca="false">VLOOKUP(B964,INSUMOS!$A:$I,2,0)</f>
        <v>SINAPI</v>
      </c>
      <c r="D964" s="96" t="str">
        <f aca="false">VLOOKUP(B964,INSUMOS!$A:$I,3,0)</f>
        <v>PARAFUSO DRY WALL, EM ACO ZINCADO, CABECA LENTILHA E PONTA BROCA (LB), LARGURA 4,2 MM, COMPRIMENTO 13 MM</v>
      </c>
      <c r="E964" s="98" t="str">
        <f aca="false">VLOOKUP(B964,INSUMOS!$A:$I,4,0)</f>
        <v>Material</v>
      </c>
      <c r="F964" s="98"/>
      <c r="G964" s="99" t="str">
        <f aca="false">VLOOKUP(B964,INSUMOS!$A:$I,5,0)</f>
        <v>UN</v>
      </c>
      <c r="H964" s="100" t="n">
        <v>2.1912</v>
      </c>
      <c r="I964" s="101" t="n">
        <f aca="false">VLOOKUP(B964,INSUMOS!$A:$I,8,0)</f>
        <v>0.3</v>
      </c>
      <c r="J964" s="101" t="n">
        <f aca="false">TRUNC(H964*I964,2)</f>
        <v>0.65</v>
      </c>
      <c r="L964" s="63" t="n">
        <f aca="false">IF(AND(A965&lt;&gt;"",A964=""),L963+1,L963)</f>
        <v>78</v>
      </c>
      <c r="M964" s="80" t="n">
        <f aca="false">IF(OR(A964="Insumo",A964="Composição Auxiliar"),J964,"")</f>
        <v>0.65</v>
      </c>
      <c r="N964" s="81" t="str">
        <f aca="false">IF(ISNUMBER(SEARCH("COM ENCARGOS COMPLEMENTARES",D964)),J964,"")</f>
        <v/>
      </c>
      <c r="O964" s="81" t="n">
        <f aca="false">IF(N964&lt;&gt;"","",M964)</f>
        <v>0.65</v>
      </c>
      <c r="P964" s="82" t="str">
        <f aca="false">IF(A964="Composição",A963,"")</f>
        <v/>
      </c>
      <c r="Q964" s="81" t="str">
        <f aca="false">IF(P964&lt;&gt;"",SUMIF(L964:L1053,L964,N964:N1053),"")</f>
        <v/>
      </c>
      <c r="R964" s="81" t="str">
        <f aca="false">IF(P964&lt;&gt;"",SUMIF(L964:L1053,L964,O964:O1053),"")</f>
        <v/>
      </c>
    </row>
    <row r="965" customFormat="false" ht="38.25" hidden="false" customHeight="false" outlineLevel="0" collapsed="false">
      <c r="A965" s="96" t="s">
        <v>679</v>
      </c>
      <c r="B965" s="97" t="s">
        <v>1173</v>
      </c>
      <c r="C965" s="96" t="str">
        <f aca="false">VLOOKUP(B965,INSUMOS!$A:$I,2,0)</f>
        <v>SINAPI</v>
      </c>
      <c r="D965" s="96" t="str">
        <f aca="false">VLOOKUP(B965,INSUMOS!$A:$I,3,0)</f>
        <v>PENDURAL OU PRESILHA REGULADORA, EM ACO GALVANIZADO, COM CORPO, MOLA E REBITE, PARA PERFIL TIPO CANALETA DE ESTRUTURA EM FORROS DRYWALL</v>
      </c>
      <c r="E965" s="98" t="str">
        <f aca="false">VLOOKUP(B965,INSUMOS!$A:$I,4,0)</f>
        <v>Equipamento</v>
      </c>
      <c r="F965" s="98"/>
      <c r="G965" s="99" t="str">
        <f aca="false">VLOOKUP(B965,INSUMOS!$A:$I,5,0)</f>
        <v>UN</v>
      </c>
      <c r="H965" s="100" t="n">
        <v>1.3265</v>
      </c>
      <c r="I965" s="101" t="n">
        <f aca="false">VLOOKUP(B965,INSUMOS!$A:$I,8,0)</f>
        <v>2.26</v>
      </c>
      <c r="J965" s="101" t="n">
        <f aca="false">TRUNC(H965*I965,2)</f>
        <v>2.99</v>
      </c>
      <c r="L965" s="63" t="n">
        <f aca="false">IF(AND(A966&lt;&gt;"",A965=""),L964+1,L964)</f>
        <v>78</v>
      </c>
      <c r="M965" s="80" t="n">
        <f aca="false">IF(OR(A965="Insumo",A965="Composição Auxiliar"),J965,"")</f>
        <v>2.99</v>
      </c>
      <c r="N965" s="81" t="str">
        <f aca="false">IF(ISNUMBER(SEARCH("COM ENCARGOS COMPLEMENTARES",D965)),J965,"")</f>
        <v/>
      </c>
      <c r="O965" s="81" t="n">
        <f aca="false">IF(N965&lt;&gt;"","",M965)</f>
        <v>2.99</v>
      </c>
      <c r="P965" s="82" t="str">
        <f aca="false">IF(A965="Composição",A964,"")</f>
        <v/>
      </c>
      <c r="Q965" s="81" t="str">
        <f aca="false">IF(P965&lt;&gt;"",SUMIF(L965:L1054,L965,N965:N1054),"")</f>
        <v/>
      </c>
      <c r="R965" s="81" t="str">
        <f aca="false">IF(P965&lt;&gt;"",SUMIF(L965:L1054,L965,O965:O1054),"")</f>
        <v/>
      </c>
    </row>
    <row r="966" customFormat="false" ht="25.5" hidden="false" customHeight="false" outlineLevel="0" collapsed="false">
      <c r="A966" s="96" t="s">
        <v>679</v>
      </c>
      <c r="B966" s="97" t="s">
        <v>1172</v>
      </c>
      <c r="C966" s="96" t="str">
        <f aca="false">VLOOKUP(B966,INSUMOS!$A:$I,2,0)</f>
        <v>SINAPI</v>
      </c>
      <c r="D966" s="96" t="str">
        <f aca="false">VLOOKUP(B966,INSUMOS!$A:$I,3,0)</f>
        <v>PERFIL CANALETA, FORMATO C, EM ACO ZINCADO, PARA ESTRUTURA FORRO DRYWALL, E = 0,5 MM, *46 X 18* (L X H), COMPRIMENTO 3 M</v>
      </c>
      <c r="E966" s="98" t="str">
        <f aca="false">VLOOKUP(B966,INSUMOS!$A:$I,4,0)</f>
        <v>Material</v>
      </c>
      <c r="F966" s="98"/>
      <c r="G966" s="99" t="str">
        <f aca="false">VLOOKUP(B966,INSUMOS!$A:$I,5,0)</f>
        <v>M</v>
      </c>
      <c r="H966" s="100" t="n">
        <v>3.851</v>
      </c>
      <c r="I966" s="101" t="n">
        <f aca="false">VLOOKUP(B966,INSUMOS!$A:$I,8,0)</f>
        <v>6.01</v>
      </c>
      <c r="J966" s="101" t="n">
        <f aca="false">TRUNC(H966*I966,2)</f>
        <v>23.14</v>
      </c>
      <c r="L966" s="63" t="n">
        <f aca="false">IF(AND(A967&lt;&gt;"",A966=""),L965+1,L965)</f>
        <v>78</v>
      </c>
      <c r="M966" s="80" t="n">
        <f aca="false">IF(OR(A966="Insumo",A966="Composição Auxiliar"),J966,"")</f>
        <v>23.14</v>
      </c>
      <c r="N966" s="81" t="str">
        <f aca="false">IF(ISNUMBER(SEARCH("COM ENCARGOS COMPLEMENTARES",D966)),J966,"")</f>
        <v/>
      </c>
      <c r="O966" s="81" t="n">
        <f aca="false">IF(N966&lt;&gt;"","",M966)</f>
        <v>23.14</v>
      </c>
      <c r="P966" s="82" t="str">
        <f aca="false">IF(A966="Composição",A965,"")</f>
        <v/>
      </c>
      <c r="Q966" s="81" t="str">
        <f aca="false">IF(P966&lt;&gt;"",SUMIF(L966:L1055,L966,N966:N1055),"")</f>
        <v/>
      </c>
      <c r="R966" s="81" t="str">
        <f aca="false">IF(P966&lt;&gt;"",SUMIF(L966:L1055,L966,O966:O1055),"")</f>
        <v/>
      </c>
    </row>
    <row r="967" customFormat="false" ht="14.25" hidden="false" customHeight="false" outlineLevel="0" collapsed="false">
      <c r="A967" s="96" t="s">
        <v>679</v>
      </c>
      <c r="B967" s="97" t="s">
        <v>1174</v>
      </c>
      <c r="C967" s="96" t="str">
        <f aca="false">VLOOKUP(B967,INSUMOS!$A:$I,2,0)</f>
        <v>SINAPI</v>
      </c>
      <c r="D967" s="96" t="str">
        <f aca="false">VLOOKUP(B967,INSUMOS!$A:$I,3,0)</f>
        <v>PARAFUSO ZINCADO, AUTOBROCANTE, FLANGEADO, 4,2 MM X 19 MM</v>
      </c>
      <c r="E967" s="98" t="str">
        <f aca="false">VLOOKUP(B967,INSUMOS!$A:$I,4,0)</f>
        <v>Material</v>
      </c>
      <c r="F967" s="98"/>
      <c r="G967" s="99" t="str">
        <f aca="false">VLOOKUP(B967,INSUMOS!$A:$I,5,0)</f>
        <v>CENTO</v>
      </c>
      <c r="H967" s="100" t="n">
        <v>0.0132</v>
      </c>
      <c r="I967" s="101" t="n">
        <f aca="false">VLOOKUP(B967,INSUMOS!$A:$I,8,0)</f>
        <v>34.72</v>
      </c>
      <c r="J967" s="101" t="n">
        <f aca="false">TRUNC(H967*I967,2)</f>
        <v>0.45</v>
      </c>
      <c r="L967" s="63" t="n">
        <f aca="false">IF(AND(A968&lt;&gt;"",A967=""),L966+1,L966)</f>
        <v>78</v>
      </c>
      <c r="M967" s="80" t="n">
        <f aca="false">IF(OR(A967="Insumo",A967="Composição Auxiliar"),J967,"")</f>
        <v>0.45</v>
      </c>
      <c r="N967" s="81" t="str">
        <f aca="false">IF(ISNUMBER(SEARCH("COM ENCARGOS COMPLEMENTARES",D967)),J967,"")</f>
        <v/>
      </c>
      <c r="O967" s="81" t="n">
        <f aca="false">IF(N967&lt;&gt;"","",M967)</f>
        <v>0.45</v>
      </c>
      <c r="P967" s="82" t="str">
        <f aca="false">IF(A967="Composição",A966,"")</f>
        <v/>
      </c>
      <c r="Q967" s="81" t="str">
        <f aca="false">IF(P967&lt;&gt;"",SUMIF(L967:L1056,L967,N967:N1056),"")</f>
        <v/>
      </c>
      <c r="R967" s="81" t="str">
        <f aca="false">IF(P967&lt;&gt;"",SUMIF(L967:L1056,L967,O967:O1056),"")</f>
        <v/>
      </c>
    </row>
    <row r="968" customFormat="false" ht="25.5" hidden="false" customHeight="false" outlineLevel="0" collapsed="false">
      <c r="A968" s="96" t="s">
        <v>679</v>
      </c>
      <c r="B968" s="97" t="s">
        <v>1170</v>
      </c>
      <c r="C968" s="96" t="str">
        <f aca="false">VLOOKUP(B968,INSUMOS!$A:$I,2,0)</f>
        <v>SINAPI</v>
      </c>
      <c r="D968" s="96" t="str">
        <f aca="false">VLOOKUP(B968,INSUMOS!$A:$I,3,0)</f>
        <v>FITA DE PAPEL REFORCADA COM LAMINA DE METAL PARA REFORCO DE CANTOS DE CHAPA DE GESSO PARA DRYWALL</v>
      </c>
      <c r="E968" s="98" t="str">
        <f aca="false">VLOOKUP(B968,INSUMOS!$A:$I,4,0)</f>
        <v>Material</v>
      </c>
      <c r="F968" s="98"/>
      <c r="G968" s="99" t="str">
        <f aca="false">VLOOKUP(B968,INSUMOS!$A:$I,5,0)</f>
        <v>M</v>
      </c>
      <c r="H968" s="100" t="n">
        <v>1.4395</v>
      </c>
      <c r="I968" s="101" t="n">
        <f aca="false">VLOOKUP(B968,INSUMOS!$A:$I,8,0)</f>
        <v>3.1</v>
      </c>
      <c r="J968" s="101" t="n">
        <f aca="false">TRUNC(H968*I968,2)</f>
        <v>4.46</v>
      </c>
      <c r="L968" s="63" t="n">
        <f aca="false">IF(AND(A969&lt;&gt;"",A968=""),L967+1,L967)</f>
        <v>78</v>
      </c>
      <c r="M968" s="80" t="n">
        <f aca="false">IF(OR(A968="Insumo",A968="Composição Auxiliar"),J968,"")</f>
        <v>4.46</v>
      </c>
      <c r="N968" s="81" t="str">
        <f aca="false">IF(ISNUMBER(SEARCH("COM ENCARGOS COMPLEMENTARES",D968)),J968,"")</f>
        <v/>
      </c>
      <c r="O968" s="81" t="n">
        <f aca="false">IF(N968&lt;&gt;"","",M968)</f>
        <v>4.46</v>
      </c>
      <c r="P968" s="82" t="str">
        <f aca="false">IF(A968="Composição",A967,"")</f>
        <v/>
      </c>
      <c r="Q968" s="81" t="str">
        <f aca="false">IF(P968&lt;&gt;"",SUMIF(L968:L1057,L968,N968:N1057),"")</f>
        <v/>
      </c>
      <c r="R968" s="81" t="str">
        <f aca="false">IF(P968&lt;&gt;"",SUMIF(L968:L1057,L968,O968:O1057),"")</f>
        <v/>
      </c>
    </row>
    <row r="969" customFormat="false" ht="25.5" hidden="false" customHeight="false" outlineLevel="0" collapsed="false">
      <c r="A969" s="96" t="s">
        <v>679</v>
      </c>
      <c r="B969" s="97" t="s">
        <v>1169</v>
      </c>
      <c r="C969" s="96" t="str">
        <f aca="false">VLOOKUP(B969,INSUMOS!$A:$I,2,0)</f>
        <v>SINAPI</v>
      </c>
      <c r="D969" s="96" t="str">
        <f aca="false">VLOOKUP(B969,INSUMOS!$A:$I,3,0)</f>
        <v>ARAME GALVANIZADO 6 BWG, D = 5,16 MM (0,157 KG/M), OU 8 BWG, D = 4,19 MM (0,101 KG/M), OU 10 BWG, D = 3,40 MM (0,0713 KG/M)</v>
      </c>
      <c r="E969" s="98" t="str">
        <f aca="false">VLOOKUP(B969,INSUMOS!$A:$I,4,0)</f>
        <v>Material</v>
      </c>
      <c r="F969" s="98"/>
      <c r="G969" s="99" t="str">
        <f aca="false">VLOOKUP(B969,INSUMOS!$A:$I,5,0)</f>
        <v>KG</v>
      </c>
      <c r="H969" s="100" t="n">
        <v>0.0426</v>
      </c>
      <c r="I969" s="101" t="n">
        <f aca="false">VLOOKUP(B969,INSUMOS!$A:$I,8,0)</f>
        <v>24.39</v>
      </c>
      <c r="J969" s="101" t="n">
        <f aca="false">TRUNC(H969*I969,2)</f>
        <v>1.03</v>
      </c>
      <c r="L969" s="63" t="n">
        <f aca="false">IF(AND(A970&lt;&gt;"",A969=""),L968+1,L968)</f>
        <v>78</v>
      </c>
      <c r="M969" s="80" t="n">
        <f aca="false">IF(OR(A969="Insumo",A969="Composição Auxiliar"),J969,"")</f>
        <v>1.03</v>
      </c>
      <c r="N969" s="81" t="str">
        <f aca="false">IF(ISNUMBER(SEARCH("COM ENCARGOS COMPLEMENTARES",D969)),J969,"")</f>
        <v/>
      </c>
      <c r="O969" s="81" t="n">
        <f aca="false">IF(N969&lt;&gt;"","",M969)</f>
        <v>1.03</v>
      </c>
      <c r="P969" s="82" t="str">
        <f aca="false">IF(A969="Composição",A968,"")</f>
        <v/>
      </c>
      <c r="Q969" s="81" t="str">
        <f aca="false">IF(P969&lt;&gt;"",SUMIF(L969:L1058,L969,N969:N1058),"")</f>
        <v/>
      </c>
      <c r="R969" s="81" t="str">
        <f aca="false">IF(P969&lt;&gt;"",SUMIF(L969:L1058,L969,O969:O1058),"")</f>
        <v/>
      </c>
    </row>
    <row r="970" customFormat="false" ht="25.5" hidden="false" customHeight="false" outlineLevel="0" collapsed="false">
      <c r="A970" s="96" t="s">
        <v>679</v>
      </c>
      <c r="B970" s="97" t="s">
        <v>1177</v>
      </c>
      <c r="C970" s="96" t="str">
        <f aca="false">VLOOKUP(B970,INSUMOS!$A:$I,2,0)</f>
        <v>SINAPI</v>
      </c>
      <c r="D970" s="96" t="str">
        <f aca="false">VLOOKUP(B970,INSUMOS!$A:$I,3,0)</f>
        <v>PLACA / CHAPA DE GESSO ACARTONADO, RESISTENTE A UMIDADE (RU), COR VERDE, E = 15 MM, 1200 X 2400 MM (L X C)</v>
      </c>
      <c r="E970" s="98" t="str">
        <f aca="false">VLOOKUP(B970,INSUMOS!$A:$I,4,0)</f>
        <v>Material</v>
      </c>
      <c r="F970" s="98"/>
      <c r="G970" s="99" t="str">
        <f aca="false">VLOOKUP(B970,INSUMOS!$A:$I,5,0)</f>
        <v>m²</v>
      </c>
      <c r="H970" s="100" t="n">
        <v>1.0966</v>
      </c>
      <c r="I970" s="101" t="n">
        <f aca="false">VLOOKUP(B970,INSUMOS!$A:$I,8,0)</f>
        <v>31.84</v>
      </c>
      <c r="J970" s="101" t="n">
        <f aca="false">TRUNC(H970*I970,2)</f>
        <v>34.91</v>
      </c>
      <c r="L970" s="63" t="n">
        <f aca="false">IF(AND(A971&lt;&gt;"",A970=""),L969+1,L969)</f>
        <v>78</v>
      </c>
      <c r="M970" s="80" t="n">
        <f aca="false">IF(OR(A970="Insumo",A970="Composição Auxiliar"),J970,"")</f>
        <v>34.91</v>
      </c>
      <c r="N970" s="81" t="str">
        <f aca="false">IF(ISNUMBER(SEARCH("COM ENCARGOS COMPLEMENTARES",D970)),J970,"")</f>
        <v/>
      </c>
      <c r="O970" s="81" t="n">
        <f aca="false">IF(N970&lt;&gt;"","",M970)</f>
        <v>34.91</v>
      </c>
      <c r="P970" s="82" t="str">
        <f aca="false">IF(A970="Composição",A969,"")</f>
        <v/>
      </c>
      <c r="Q970" s="81" t="str">
        <f aca="false">IF(P970&lt;&gt;"",SUMIF(L970:L1059,L970,N970:N1059),"")</f>
        <v/>
      </c>
      <c r="R970" s="81" t="str">
        <f aca="false">IF(P970&lt;&gt;"",SUMIF(L970:L1059,L970,O970:O1059),"")</f>
        <v/>
      </c>
    </row>
    <row r="971" customFormat="false" ht="38.25" hidden="false" customHeight="false" outlineLevel="0" collapsed="false">
      <c r="A971" s="96" t="s">
        <v>679</v>
      </c>
      <c r="B971" s="97" t="s">
        <v>1167</v>
      </c>
      <c r="C971" s="96" t="str">
        <f aca="false">VLOOKUP(B971,INSUMOS!$A:$I,2,0)</f>
        <v>SINAPI</v>
      </c>
      <c r="D971" s="96" t="str">
        <f aca="false">VLOOKUP(B971,INSUMOS!$A:$I,3,0)</f>
        <v>MASSA DE REJUNTE EM PO PARA DRYWALL, A BASE DE GESSO, SECAGEM RAPIDA, PARA TRATAMENTO DE JUNTAS DE CHAPA DE GESSO (NECESSITA ADICAO DE AGUA)</v>
      </c>
      <c r="E971" s="98" t="str">
        <f aca="false">VLOOKUP(B971,INSUMOS!$A:$I,4,0)</f>
        <v>Material</v>
      </c>
      <c r="F971" s="98"/>
      <c r="G971" s="99" t="str">
        <f aca="false">VLOOKUP(B971,INSUMOS!$A:$I,5,0)</f>
        <v>KG</v>
      </c>
      <c r="H971" s="100" t="n">
        <v>0.5202</v>
      </c>
      <c r="I971" s="101" t="n">
        <f aca="false">VLOOKUP(B971,INSUMOS!$A:$I,8,0)</f>
        <v>3.87</v>
      </c>
      <c r="J971" s="101" t="n">
        <f aca="false">TRUNC(H971*I971,2)</f>
        <v>2.01</v>
      </c>
      <c r="L971" s="63" t="n">
        <f aca="false">IF(AND(A972&lt;&gt;"",A971=""),L970+1,L970)</f>
        <v>78</v>
      </c>
      <c r="M971" s="80" t="n">
        <f aca="false">IF(OR(A971="Insumo",A971="Composição Auxiliar"),J971,"")</f>
        <v>2.01</v>
      </c>
      <c r="N971" s="81" t="str">
        <f aca="false">IF(ISNUMBER(SEARCH("COM ENCARGOS COMPLEMENTARES",D971)),J971,"")</f>
        <v/>
      </c>
      <c r="O971" s="81" t="n">
        <f aca="false">IF(N971&lt;&gt;"","",M971)</f>
        <v>2.01</v>
      </c>
      <c r="P971" s="82" t="str">
        <f aca="false">IF(A971="Composição",A970,"")</f>
        <v/>
      </c>
      <c r="Q971" s="81" t="str">
        <f aca="false">IF(P971&lt;&gt;"",SUMIF(L971:L1060,L971,N971:N1060),"")</f>
        <v/>
      </c>
      <c r="R971" s="81" t="str">
        <f aca="false">IF(P971&lt;&gt;"",SUMIF(L971:L1060,L971,O971:O1060),"")</f>
        <v/>
      </c>
    </row>
    <row r="972" customFormat="false" ht="25.5" hidden="false" customHeight="false" outlineLevel="0" collapsed="false">
      <c r="A972" s="96" t="s">
        <v>679</v>
      </c>
      <c r="B972" s="97" t="s">
        <v>1171</v>
      </c>
      <c r="C972" s="96" t="str">
        <f aca="false">VLOOKUP(B972,INSUMOS!$A:$I,2,0)</f>
        <v>SINAPI</v>
      </c>
      <c r="D972" s="96" t="str">
        <f aca="false">VLOOKUP(B972,INSUMOS!$A:$I,3,0)</f>
        <v>PARAFUSO DRY WALL, EM ACO FOSFATIZADO, CABECA TROMBETA E PONTA AGULHA (TA), COMPRIMENTO 25 MM</v>
      </c>
      <c r="E972" s="98" t="str">
        <f aca="false">VLOOKUP(B972,INSUMOS!$A:$I,4,0)</f>
        <v>Material</v>
      </c>
      <c r="F972" s="98"/>
      <c r="G972" s="99" t="str">
        <f aca="false">VLOOKUP(B972,INSUMOS!$A:$I,5,0)</f>
        <v>UN</v>
      </c>
      <c r="H972" s="100" t="n">
        <v>7.974</v>
      </c>
      <c r="I972" s="101" t="n">
        <f aca="false">VLOOKUP(B972,INSUMOS!$A:$I,8,0)</f>
        <v>0.13</v>
      </c>
      <c r="J972" s="101" t="n">
        <f aca="false">TRUNC(H972*I972,2)</f>
        <v>1.03</v>
      </c>
      <c r="L972" s="63" t="n">
        <f aca="false">IF(AND(A973&lt;&gt;"",A972=""),L971+1,L971)</f>
        <v>78</v>
      </c>
      <c r="M972" s="80" t="n">
        <f aca="false">IF(OR(A972="Insumo",A972="Composição Auxiliar"),J972,"")</f>
        <v>1.03</v>
      </c>
      <c r="N972" s="81" t="str">
        <f aca="false">IF(ISNUMBER(SEARCH("COM ENCARGOS COMPLEMENTARES",D972)),J972,"")</f>
        <v/>
      </c>
      <c r="O972" s="81" t="n">
        <f aca="false">IF(N972&lt;&gt;"","",M972)</f>
        <v>1.03</v>
      </c>
      <c r="P972" s="82" t="str">
        <f aca="false">IF(A972="Composição",A971,"")</f>
        <v/>
      </c>
      <c r="Q972" s="81" t="str">
        <f aca="false">IF(P972&lt;&gt;"",SUMIF(L972:L1061,L972,N972:N1061),"")</f>
        <v/>
      </c>
      <c r="R972" s="81" t="str">
        <f aca="false">IF(P972&lt;&gt;"",SUMIF(L972:L1061,L972,O972:O1061),"")</f>
        <v/>
      </c>
    </row>
    <row r="973" customFormat="false" ht="14.25" hidden="false" customHeight="false" outlineLevel="0" collapsed="false">
      <c r="A973" s="102"/>
      <c r="B973" s="102"/>
      <c r="C973" s="102"/>
      <c r="D973" s="102"/>
      <c r="E973" s="102"/>
      <c r="F973" s="103"/>
      <c r="G973" s="102"/>
      <c r="H973" s="103"/>
      <c r="I973" s="102"/>
      <c r="J973" s="103"/>
      <c r="L973" s="63" t="n">
        <f aca="false">IF(AND(A974&lt;&gt;"",A973=""),L972+1,L972)</f>
        <v>78</v>
      </c>
      <c r="M973" s="80" t="str">
        <f aca="false">IF(OR(A973="Insumo",A973="Composição Auxiliar"),J973,"")</f>
        <v/>
      </c>
      <c r="N973" s="81" t="str">
        <f aca="false">IF(ISNUMBER(SEARCH("COM ENCARGOS COMPLEMENTARES",D973)),J973,"")</f>
        <v/>
      </c>
      <c r="O973" s="81" t="str">
        <f aca="false">IF(N973&lt;&gt;"","",M973)</f>
        <v/>
      </c>
      <c r="P973" s="82" t="str">
        <f aca="false">IF(A973="Composição",A972,"")</f>
        <v/>
      </c>
      <c r="Q973" s="81" t="str">
        <f aca="false">IF(P973&lt;&gt;"",SUMIF(L973:L1062,L973,N973:N1062),"")</f>
        <v/>
      </c>
      <c r="R973" s="81" t="str">
        <f aca="false">IF(P973&lt;&gt;"",SUMIF(L973:L1062,L973,O973:O1062),"")</f>
        <v/>
      </c>
    </row>
    <row r="974" customFormat="false" ht="14.25" hidden="false" customHeight="true" outlineLevel="0" collapsed="false">
      <c r="A974" s="102"/>
      <c r="B974" s="102"/>
      <c r="C974" s="102"/>
      <c r="D974" s="102"/>
      <c r="E974" s="102"/>
      <c r="F974" s="103"/>
      <c r="G974" s="102"/>
      <c r="H974" s="104" t="s">
        <v>684</v>
      </c>
      <c r="I974" s="104"/>
      <c r="J974" s="103" t="n">
        <f aca="false">TRUNC(SUMIF(L:L,$L974,M:M)*(1+$J$9),2)</f>
        <v>111.91</v>
      </c>
      <c r="L974" s="63" t="n">
        <f aca="false">IF(AND(A975&lt;&gt;"",A974=""),L973+1,L973)</f>
        <v>78</v>
      </c>
      <c r="M974" s="80" t="str">
        <f aca="false">IF(OR(A974="Insumo",A974="Composição Auxiliar"),J974,"")</f>
        <v/>
      </c>
      <c r="N974" s="81" t="str">
        <f aca="false">IF(ISNUMBER(SEARCH("COM ENCARGOS COMPLEMENTARES",D974)),J974,"")</f>
        <v/>
      </c>
      <c r="O974" s="81" t="str">
        <f aca="false">IF(N974&lt;&gt;"","",M974)</f>
        <v/>
      </c>
      <c r="P974" s="82" t="str">
        <f aca="false">IF(A974="Composição",A973,"")</f>
        <v/>
      </c>
      <c r="Q974" s="81" t="str">
        <f aca="false">IF(P974&lt;&gt;"",SUMIF(L974:L1063,L974,N974:N1063),"")</f>
        <v/>
      </c>
      <c r="R974" s="81" t="str">
        <f aca="false">IF(P974&lt;&gt;"",SUMIF(L974:L1063,L974,O974:O1063),"")</f>
        <v/>
      </c>
    </row>
    <row r="975" customFormat="false" ht="15" hidden="false" customHeight="false" outlineLevel="0" collapsed="false">
      <c r="A975" s="105"/>
      <c r="B975" s="105"/>
      <c r="C975" s="105"/>
      <c r="D975" s="105"/>
      <c r="E975" s="105"/>
      <c r="F975" s="105"/>
      <c r="G975" s="105" t="s">
        <v>685</v>
      </c>
      <c r="H975" s="106" t="s">
        <v>1178</v>
      </c>
      <c r="I975" s="105" t="s">
        <v>687</v>
      </c>
      <c r="J975" s="107" t="n">
        <f aca="false">TRUNC(J974*H975,2)</f>
        <v>2092.71</v>
      </c>
      <c r="L975" s="63" t="n">
        <f aca="false">IF(AND(A976&lt;&gt;"",A975=""),L974+1,L974)</f>
        <v>78</v>
      </c>
      <c r="M975" s="80" t="str">
        <f aca="false">IF(OR(A975="Insumo",A975="Composição Auxiliar"),J975,"")</f>
        <v/>
      </c>
      <c r="N975" s="81" t="str">
        <f aca="false">IF(ISNUMBER(SEARCH("COM ENCARGOS COMPLEMENTARES",D975)),J975,"")</f>
        <v/>
      </c>
      <c r="O975" s="81" t="str">
        <f aca="false">IF(N975&lt;&gt;"","",M975)</f>
        <v/>
      </c>
      <c r="P975" s="82" t="str">
        <f aca="false">IF(A975="Composição",A974,"")</f>
        <v/>
      </c>
      <c r="Q975" s="81" t="str">
        <f aca="false">IF(P975&lt;&gt;"",SUMIF(L975:L1064,L975,N975:N1064),"")</f>
        <v/>
      </c>
      <c r="R975" s="81" t="str">
        <f aca="false">IF(P975&lt;&gt;"",SUMIF(L975:L1064,L975,O975:O1064),"")</f>
        <v/>
      </c>
    </row>
    <row r="976" customFormat="false" ht="15" hidden="false" customHeight="false" outlineLevel="0" collapsed="false">
      <c r="A976" s="108"/>
      <c r="B976" s="108"/>
      <c r="C976" s="108"/>
      <c r="D976" s="108"/>
      <c r="E976" s="108"/>
      <c r="F976" s="108"/>
      <c r="G976" s="108"/>
      <c r="H976" s="108"/>
      <c r="I976" s="108"/>
      <c r="J976" s="108"/>
      <c r="L976" s="63" t="n">
        <f aca="false">IF(AND(A977&lt;&gt;"",A976=""),L975+1,L975)</f>
        <v>79</v>
      </c>
      <c r="M976" s="80" t="str">
        <f aca="false">IF(OR(A976="Insumo",A976="Composição Auxiliar"),J976,"")</f>
        <v/>
      </c>
      <c r="N976" s="81" t="str">
        <f aca="false">IF(ISNUMBER(SEARCH("COM ENCARGOS COMPLEMENTARES",D976)),J976,"")</f>
        <v/>
      </c>
      <c r="O976" s="81" t="str">
        <f aca="false">IF(N976&lt;&gt;"","",M976)</f>
        <v/>
      </c>
      <c r="P976" s="82" t="str">
        <f aca="false">IF(A976="Composição",A975,"")</f>
        <v/>
      </c>
      <c r="Q976" s="81" t="str">
        <f aca="false">IF(P976&lt;&gt;"",SUMIF(L976:L1065,L976,N976:N1065),"")</f>
        <v/>
      </c>
      <c r="R976" s="81" t="str">
        <f aca="false">IF(P976&lt;&gt;"",SUMIF(L976:L1065,L976,O976:O1065),"")</f>
        <v/>
      </c>
    </row>
    <row r="977" customFormat="false" ht="15" hidden="false" customHeight="true" outlineLevel="0" collapsed="false">
      <c r="A977" s="83" t="s">
        <v>215</v>
      </c>
      <c r="B977" s="84" t="s">
        <v>655</v>
      </c>
      <c r="C977" s="83" t="s">
        <v>656</v>
      </c>
      <c r="D977" s="83" t="s">
        <v>657</v>
      </c>
      <c r="E977" s="83" t="s">
        <v>658</v>
      </c>
      <c r="F977" s="83"/>
      <c r="G977" s="85" t="s">
        <v>659</v>
      </c>
      <c r="H977" s="84" t="s">
        <v>660</v>
      </c>
      <c r="I977" s="84" t="s">
        <v>661</v>
      </c>
      <c r="J977" s="84" t="s">
        <v>662</v>
      </c>
      <c r="L977" s="63" t="n">
        <f aca="false">IF(AND(A978&lt;&gt;"",A977=""),L976+1,L976)</f>
        <v>79</v>
      </c>
      <c r="M977" s="80" t="str">
        <f aca="false">IF(OR(A977="Insumo",A977="Composição Auxiliar"),J977,"")</f>
        <v/>
      </c>
      <c r="N977" s="81" t="str">
        <f aca="false">IF(ISNUMBER(SEARCH("COM ENCARGOS COMPLEMENTARES",D977)),J977,"")</f>
        <v/>
      </c>
      <c r="O977" s="81" t="str">
        <f aca="false">IF(N977&lt;&gt;"","",M977)</f>
        <v/>
      </c>
      <c r="P977" s="82" t="str">
        <f aca="false">IF(A977="Composição",A976,"")</f>
        <v/>
      </c>
      <c r="Q977" s="81" t="str">
        <f aca="false">IF(P977&lt;&gt;"",SUMIF(L977:L1066,L977,N977:N1066),"")</f>
        <v/>
      </c>
      <c r="R977" s="81" t="str">
        <f aca="false">IF(P977&lt;&gt;"",SUMIF(L977:L1066,L977,O977:O1066),"")</f>
        <v/>
      </c>
    </row>
    <row r="978" customFormat="false" ht="25.5" hidden="false" customHeight="false" outlineLevel="0" collapsed="false">
      <c r="A978" s="86" t="s">
        <v>663</v>
      </c>
      <c r="B978" s="87" t="s">
        <v>216</v>
      </c>
      <c r="C978" s="86" t="s">
        <v>1179</v>
      </c>
      <c r="D978" s="86" t="s">
        <v>1180</v>
      </c>
      <c r="E978" s="86" t="n">
        <v>21</v>
      </c>
      <c r="F978" s="86"/>
      <c r="G978" s="88" t="s">
        <v>1181</v>
      </c>
      <c r="H978" s="89" t="n">
        <v>1</v>
      </c>
      <c r="I978" s="90" t="n">
        <f aca="false">SUMIF(L:L,$L978,M:M)</f>
        <v>14.38</v>
      </c>
      <c r="J978" s="90" t="n">
        <f aca="false">TRUNC(H978*I978,2)</f>
        <v>14.38</v>
      </c>
      <c r="L978" s="63" t="n">
        <f aca="false">IF(AND(A979&lt;&gt;"",A978=""),L977+1,L977)</f>
        <v>79</v>
      </c>
      <c r="M978" s="80" t="str">
        <f aca="false">IF(OR(A978="Insumo",A978="Composição Auxiliar"),J978,"")</f>
        <v/>
      </c>
      <c r="N978" s="81" t="str">
        <f aca="false">IF(ISNUMBER(SEARCH("COM ENCARGOS COMPLEMENTARES",D978)),J978,"")</f>
        <v/>
      </c>
      <c r="O978" s="81" t="str">
        <f aca="false">IF(N978&lt;&gt;"","",M978)</f>
        <v/>
      </c>
      <c r="P978" s="82" t="str">
        <f aca="false">IF(A978="Composição",A977,"")</f>
        <v> 5.4.3 </v>
      </c>
      <c r="Q978" s="81" t="n">
        <f aca="false">IF(P978&lt;&gt;"",SUMIF(L978:L1067,L978,N978:N1067),"")</f>
        <v>0</v>
      </c>
      <c r="R978" s="81" t="n">
        <f aca="false">IF(P978&lt;&gt;"",SUMIF(L978:L1067,L978,O978:O1067),"")</f>
        <v>14.38</v>
      </c>
    </row>
    <row r="979" customFormat="false" ht="25.5" hidden="false" customHeight="false" outlineLevel="0" collapsed="false">
      <c r="A979" s="96" t="s">
        <v>679</v>
      </c>
      <c r="B979" s="97" t="s">
        <v>1182</v>
      </c>
      <c r="C979" s="96" t="str">
        <f aca="false">VLOOKUP(B979,INSUMOS!$A:$I,2,0)</f>
        <v>AGETOP CIVIL</v>
      </c>
      <c r="D979" s="96" t="str">
        <f aca="false">VLOOKUP(B979,INSUMOS!$A:$I,3,0)</f>
        <v>TABICA PARA FORRO DE GESSO (INSTALAÇÃO INCLUSA)</v>
      </c>
      <c r="E979" s="98" t="str">
        <f aca="false">VLOOKUP(B979,INSUMOS!$A:$I,4,0)</f>
        <v>Material</v>
      </c>
      <c r="F979" s="98"/>
      <c r="G979" s="99" t="str">
        <f aca="false">VLOOKUP(B979,INSUMOS!$A:$I,5,0)</f>
        <v>m</v>
      </c>
      <c r="H979" s="100" t="n">
        <v>1</v>
      </c>
      <c r="I979" s="101" t="n">
        <f aca="false">VLOOKUP(B979,INSUMOS!$A:$I,8,0)</f>
        <v>14.38</v>
      </c>
      <c r="J979" s="101" t="n">
        <f aca="false">TRUNC(H979*I979,2)</f>
        <v>14.38</v>
      </c>
      <c r="L979" s="63" t="n">
        <f aca="false">IF(AND(A980&lt;&gt;"",A979=""),L978+1,L978)</f>
        <v>79</v>
      </c>
      <c r="M979" s="80" t="n">
        <f aca="false">IF(OR(A979="Insumo",A979="Composição Auxiliar"),J979,"")</f>
        <v>14.38</v>
      </c>
      <c r="N979" s="81" t="str">
        <f aca="false">IF(ISNUMBER(SEARCH("COM ENCARGOS COMPLEMENTARES",D979)),J979,"")</f>
        <v/>
      </c>
      <c r="O979" s="81" t="n">
        <f aca="false">IF(N979&lt;&gt;"","",M979)</f>
        <v>14.38</v>
      </c>
      <c r="P979" s="82" t="str">
        <f aca="false">IF(A979="Composição",A978,"")</f>
        <v/>
      </c>
      <c r="Q979" s="81" t="str">
        <f aca="false">IF(P979&lt;&gt;"",SUMIF(L979:L1068,L979,N979:N1068),"")</f>
        <v/>
      </c>
      <c r="R979" s="81" t="str">
        <f aca="false">IF(P979&lt;&gt;"",SUMIF(L979:L1068,L979,O979:O1068),"")</f>
        <v/>
      </c>
    </row>
    <row r="980" customFormat="false" ht="14.25" hidden="false" customHeight="false" outlineLevel="0" collapsed="false">
      <c r="A980" s="102"/>
      <c r="B980" s="102"/>
      <c r="C980" s="102"/>
      <c r="D980" s="102"/>
      <c r="E980" s="102"/>
      <c r="F980" s="103"/>
      <c r="G980" s="102"/>
      <c r="H980" s="103"/>
      <c r="I980" s="102"/>
      <c r="J980" s="103"/>
      <c r="L980" s="63" t="n">
        <f aca="false">IF(AND(A981&lt;&gt;"",A980=""),L979+1,L979)</f>
        <v>79</v>
      </c>
      <c r="M980" s="80" t="str">
        <f aca="false">IF(OR(A980="Insumo",A980="Composição Auxiliar"),J980,"")</f>
        <v/>
      </c>
      <c r="N980" s="81" t="str">
        <f aca="false">IF(ISNUMBER(SEARCH("COM ENCARGOS COMPLEMENTARES",D980)),J980,"")</f>
        <v/>
      </c>
      <c r="O980" s="81" t="str">
        <f aca="false">IF(N980&lt;&gt;"","",M980)</f>
        <v/>
      </c>
      <c r="P980" s="82" t="str">
        <f aca="false">IF(A980="Composição",A979,"")</f>
        <v/>
      </c>
      <c r="Q980" s="81" t="str">
        <f aca="false">IF(P980&lt;&gt;"",SUMIF(L980:L1069,L980,N980:N1069),"")</f>
        <v/>
      </c>
      <c r="R980" s="81" t="str">
        <f aca="false">IF(P980&lt;&gt;"",SUMIF(L980:L1069,L980,O980:O1069),"")</f>
        <v/>
      </c>
    </row>
    <row r="981" customFormat="false" ht="14.25" hidden="false" customHeight="true" outlineLevel="0" collapsed="false">
      <c r="A981" s="102"/>
      <c r="B981" s="102"/>
      <c r="C981" s="102"/>
      <c r="D981" s="102"/>
      <c r="E981" s="102"/>
      <c r="F981" s="103"/>
      <c r="G981" s="102"/>
      <c r="H981" s="104" t="s">
        <v>684</v>
      </c>
      <c r="I981" s="104"/>
      <c r="J981" s="103" t="n">
        <f aca="false">TRUNC(SUMIF(L:L,$L981,M:M)*(1+$J$9),2)</f>
        <v>18.66</v>
      </c>
      <c r="L981" s="63" t="n">
        <f aca="false">IF(AND(A982&lt;&gt;"",A981=""),L980+1,L980)</f>
        <v>79</v>
      </c>
      <c r="M981" s="80" t="str">
        <f aca="false">IF(OR(A981="Insumo",A981="Composição Auxiliar"),J981,"")</f>
        <v/>
      </c>
      <c r="N981" s="81" t="str">
        <f aca="false">IF(ISNUMBER(SEARCH("COM ENCARGOS COMPLEMENTARES",D981)),J981,"")</f>
        <v/>
      </c>
      <c r="O981" s="81" t="str">
        <f aca="false">IF(N981&lt;&gt;"","",M981)</f>
        <v/>
      </c>
      <c r="P981" s="82" t="str">
        <f aca="false">IF(A981="Composição",A980,"")</f>
        <v/>
      </c>
      <c r="Q981" s="81" t="str">
        <f aca="false">IF(P981&lt;&gt;"",SUMIF(L981:L1070,L981,N981:N1070),"")</f>
        <v/>
      </c>
      <c r="R981" s="81" t="str">
        <f aca="false">IF(P981&lt;&gt;"",SUMIF(L981:L1070,L981,O981:O1070),"")</f>
        <v/>
      </c>
    </row>
    <row r="982" customFormat="false" ht="15" hidden="false" customHeight="false" outlineLevel="0" collapsed="false">
      <c r="A982" s="105"/>
      <c r="B982" s="105"/>
      <c r="C982" s="105"/>
      <c r="D982" s="105"/>
      <c r="E982" s="105"/>
      <c r="F982" s="105"/>
      <c r="G982" s="105" t="s">
        <v>685</v>
      </c>
      <c r="H982" s="106" t="s">
        <v>1183</v>
      </c>
      <c r="I982" s="105" t="s">
        <v>687</v>
      </c>
      <c r="J982" s="107" t="n">
        <f aca="false">TRUNC(J981*H982,2)</f>
        <v>3383.05</v>
      </c>
      <c r="L982" s="63" t="n">
        <f aca="false">IF(AND(A983&lt;&gt;"",A982=""),L981+1,L981)</f>
        <v>79</v>
      </c>
      <c r="M982" s="80" t="str">
        <f aca="false">IF(OR(A982="Insumo",A982="Composição Auxiliar"),J982,"")</f>
        <v/>
      </c>
      <c r="N982" s="81" t="str">
        <f aca="false">IF(ISNUMBER(SEARCH("COM ENCARGOS COMPLEMENTARES",D982)),J982,"")</f>
        <v/>
      </c>
      <c r="O982" s="81" t="str">
        <f aca="false">IF(N982&lt;&gt;"","",M982)</f>
        <v/>
      </c>
      <c r="P982" s="82" t="str">
        <f aca="false">IF(A982="Composição",A981,"")</f>
        <v/>
      </c>
      <c r="Q982" s="81" t="str">
        <f aca="false">IF(P982&lt;&gt;"",SUMIF(L982:L1071,L982,N982:N1071),"")</f>
        <v/>
      </c>
      <c r="R982" s="81" t="str">
        <f aca="false">IF(P982&lt;&gt;"",SUMIF(L982:L1071,L982,O982:O1071),"")</f>
        <v/>
      </c>
    </row>
    <row r="983" customFormat="false" ht="15" hidden="false" customHeight="false" outlineLevel="0" collapsed="false">
      <c r="A983" s="108"/>
      <c r="B983" s="108"/>
      <c r="C983" s="108"/>
      <c r="D983" s="108"/>
      <c r="E983" s="108"/>
      <c r="F983" s="108"/>
      <c r="G983" s="108"/>
      <c r="H983" s="108"/>
      <c r="I983" s="108"/>
      <c r="J983" s="108"/>
      <c r="L983" s="63" t="n">
        <f aca="false">IF(AND(A984&lt;&gt;"",A983=""),L982+1,L982)</f>
        <v>80</v>
      </c>
      <c r="M983" s="80" t="str">
        <f aca="false">IF(OR(A983="Insumo",A983="Composição Auxiliar"),J983,"")</f>
        <v/>
      </c>
      <c r="N983" s="81" t="str">
        <f aca="false">IF(ISNUMBER(SEARCH("COM ENCARGOS COMPLEMENTARES",D983)),J983,"")</f>
        <v/>
      </c>
      <c r="O983" s="81" t="str">
        <f aca="false">IF(N983&lt;&gt;"","",M983)</f>
        <v/>
      </c>
      <c r="P983" s="82" t="str">
        <f aca="false">IF(A983="Composição",A982,"")</f>
        <v/>
      </c>
      <c r="Q983" s="81" t="str">
        <f aca="false">IF(P983&lt;&gt;"",SUMIF(L983:L1072,L983,N983:N1072),"")</f>
        <v/>
      </c>
      <c r="R983" s="81" t="str">
        <f aca="false">IF(P983&lt;&gt;"",SUMIF(L983:L1072,L983,O983:O1072),"")</f>
        <v/>
      </c>
    </row>
    <row r="984" customFormat="false" ht="14.25" hidden="false" customHeight="false" outlineLevel="0" collapsed="false">
      <c r="A984" s="76" t="s">
        <v>217</v>
      </c>
      <c r="B984" s="76"/>
      <c r="C984" s="76"/>
      <c r="D984" s="76" t="s">
        <v>218</v>
      </c>
      <c r="E984" s="76"/>
      <c r="F984" s="76"/>
      <c r="G984" s="76"/>
      <c r="H984" s="77"/>
      <c r="I984" s="76"/>
      <c r="J984" s="78"/>
      <c r="L984" s="63" t="n">
        <f aca="false">IF(AND(A985&lt;&gt;"",A984=""),L983+1,L983)</f>
        <v>80</v>
      </c>
      <c r="M984" s="80" t="str">
        <f aca="false">IF(OR(A984="Insumo",A984="Composição Auxiliar"),J984,"")</f>
        <v/>
      </c>
      <c r="N984" s="81" t="str">
        <f aca="false">IF(ISNUMBER(SEARCH("COM ENCARGOS COMPLEMENTARES",D984)),J984,"")</f>
        <v/>
      </c>
      <c r="O984" s="81" t="str">
        <f aca="false">IF(N984&lt;&gt;"","",M984)</f>
        <v/>
      </c>
      <c r="P984" s="82" t="str">
        <f aca="false">IF(A984="Composição",A983,"")</f>
        <v/>
      </c>
      <c r="Q984" s="81" t="str">
        <f aca="false">IF(P984&lt;&gt;"",SUMIF(L984:L1073,L984,N984:N1073),"")</f>
        <v/>
      </c>
      <c r="R984" s="81" t="str">
        <f aca="false">IF(P984&lt;&gt;"",SUMIF(L984:L1073,L984,O984:O1073),"")</f>
        <v/>
      </c>
    </row>
    <row r="985" customFormat="false" ht="15" hidden="false" customHeight="true" outlineLevel="0" collapsed="false">
      <c r="A985" s="83" t="s">
        <v>219</v>
      </c>
      <c r="B985" s="84" t="s">
        <v>655</v>
      </c>
      <c r="C985" s="83" t="s">
        <v>656</v>
      </c>
      <c r="D985" s="83" t="s">
        <v>657</v>
      </c>
      <c r="E985" s="83" t="s">
        <v>658</v>
      </c>
      <c r="F985" s="83"/>
      <c r="G985" s="85" t="s">
        <v>659</v>
      </c>
      <c r="H985" s="84" t="s">
        <v>660</v>
      </c>
      <c r="I985" s="84" t="s">
        <v>661</v>
      </c>
      <c r="J985" s="84" t="s">
        <v>662</v>
      </c>
      <c r="L985" s="63" t="n">
        <f aca="false">IF(AND(A986&lt;&gt;"",A985=""),L984+1,L984)</f>
        <v>80</v>
      </c>
      <c r="M985" s="80" t="str">
        <f aca="false">IF(OR(A985="Insumo",A985="Composição Auxiliar"),J985,"")</f>
        <v/>
      </c>
      <c r="N985" s="81" t="str">
        <f aca="false">IF(ISNUMBER(SEARCH("COM ENCARGOS COMPLEMENTARES",D985)),J985,"")</f>
        <v/>
      </c>
      <c r="O985" s="81" t="str">
        <f aca="false">IF(N985&lt;&gt;"","",M985)</f>
        <v/>
      </c>
      <c r="P985" s="82" t="str">
        <f aca="false">IF(A985="Composição",A984,"")</f>
        <v/>
      </c>
      <c r="Q985" s="81" t="str">
        <f aca="false">IF(P985&lt;&gt;"",SUMIF(L985:L1074,L985,N985:N1074),"")</f>
        <v/>
      </c>
      <c r="R985" s="81" t="str">
        <f aca="false">IF(P985&lt;&gt;"",SUMIF(L985:L1074,L985,O985:O1074),"")</f>
        <v/>
      </c>
    </row>
    <row r="986" customFormat="false" ht="51" hidden="false" customHeight="true" outlineLevel="0" collapsed="false">
      <c r="A986" s="86" t="s">
        <v>663</v>
      </c>
      <c r="B986" s="87" t="s">
        <v>220</v>
      </c>
      <c r="C986" s="86" t="s">
        <v>716</v>
      </c>
      <c r="D986" s="86" t="s">
        <v>1184</v>
      </c>
      <c r="E986" s="86" t="s">
        <v>801</v>
      </c>
      <c r="F986" s="86"/>
      <c r="G986" s="88" t="s">
        <v>718</v>
      </c>
      <c r="H986" s="89" t="n">
        <v>1</v>
      </c>
      <c r="I986" s="90" t="n">
        <f aca="false">SUMIF(L:L,$L986,M:M)</f>
        <v>1219.09</v>
      </c>
      <c r="J986" s="90" t="n">
        <f aca="false">TRUNC(H986*I986,2)</f>
        <v>1219.09</v>
      </c>
      <c r="L986" s="63" t="n">
        <f aca="false">IF(AND(A987&lt;&gt;"",A986=""),L985+1,L985)</f>
        <v>80</v>
      </c>
      <c r="M986" s="80" t="str">
        <f aca="false">IF(OR(A986="Insumo",A986="Composição Auxiliar"),J986,"")</f>
        <v/>
      </c>
      <c r="N986" s="81" t="str">
        <f aca="false">IF(ISNUMBER(SEARCH("COM ENCARGOS COMPLEMENTARES",D986)),J986,"")</f>
        <v/>
      </c>
      <c r="O986" s="81" t="str">
        <f aca="false">IF(N986&lt;&gt;"","",M986)</f>
        <v/>
      </c>
      <c r="P986" s="82" t="str">
        <f aca="false">IF(A986="Composição",A985,"")</f>
        <v> 5.5.1 </v>
      </c>
      <c r="Q986" s="81" t="n">
        <f aca="false">IF(P986&lt;&gt;"",SUMIF(L986:L1075,L986,N986:N1075),"")</f>
        <v>0</v>
      </c>
      <c r="R986" s="81" t="n">
        <f aca="false">IF(P986&lt;&gt;"",SUMIF(L986:L1075,L986,O986:O1075),"")</f>
        <v>1219.09</v>
      </c>
    </row>
    <row r="987" customFormat="false" ht="25.5" hidden="false" customHeight="true" outlineLevel="0" collapsed="false">
      <c r="A987" s="91" t="s">
        <v>668</v>
      </c>
      <c r="B987" s="92" t="s">
        <v>1185</v>
      </c>
      <c r="C987" s="91" t="s">
        <v>664</v>
      </c>
      <c r="D987" s="91" t="s">
        <v>1186</v>
      </c>
      <c r="E987" s="91" t="s">
        <v>801</v>
      </c>
      <c r="F987" s="91"/>
      <c r="G987" s="93" t="s">
        <v>718</v>
      </c>
      <c r="H987" s="94" t="n">
        <v>1</v>
      </c>
      <c r="I987" s="95" t="n">
        <f aca="false">SUMIFS('ANALÍTICA AUXILIARES'!J:J,'ANALÍTICA AUXILIARES'!A:A,"Composição",'ANALÍTICA AUXILIARES'!B:B,$B987)</f>
        <v>425.85</v>
      </c>
      <c r="J987" s="95" t="n">
        <f aca="false">TRUNC(H987*I987,2)</f>
        <v>425.85</v>
      </c>
      <c r="L987" s="63" t="n">
        <f aca="false">IF(AND(A988&lt;&gt;"",A987=""),L986+1,L986)</f>
        <v>80</v>
      </c>
      <c r="M987" s="80" t="n">
        <f aca="false">IF(OR(A987="Insumo",A987="Composição Auxiliar"),J987,"")</f>
        <v>425.85</v>
      </c>
      <c r="N987" s="81" t="str">
        <f aca="false">IF(ISNUMBER(SEARCH("COM ENCARGOS COMPLEMENTARES",D987)),J987,"")</f>
        <v/>
      </c>
      <c r="O987" s="81" t="n">
        <f aca="false">IF(N987&lt;&gt;"","",M987)</f>
        <v>425.85</v>
      </c>
      <c r="P987" s="82" t="str">
        <f aca="false">IF(A987="Composição",A986,"")</f>
        <v/>
      </c>
      <c r="Q987" s="81" t="str">
        <f aca="false">IF(P987&lt;&gt;"",SUMIF(L987:L1076,L987,N987:N1076),"")</f>
        <v/>
      </c>
      <c r="R987" s="81" t="str">
        <f aca="false">IF(P987&lt;&gt;"",SUMIF(L987:L1076,L987,O987:O1076),"")</f>
        <v/>
      </c>
    </row>
    <row r="988" customFormat="false" ht="38.25" hidden="false" customHeight="true" outlineLevel="0" collapsed="false">
      <c r="A988" s="91" t="s">
        <v>668</v>
      </c>
      <c r="B988" s="92" t="s">
        <v>1187</v>
      </c>
      <c r="C988" s="91" t="s">
        <v>664</v>
      </c>
      <c r="D988" s="91" t="s">
        <v>1188</v>
      </c>
      <c r="E988" s="91" t="s">
        <v>801</v>
      </c>
      <c r="F988" s="91"/>
      <c r="G988" s="93" t="s">
        <v>718</v>
      </c>
      <c r="H988" s="94" t="n">
        <v>1</v>
      </c>
      <c r="I988" s="95" t="n">
        <f aca="false">SUMIFS('ANALÍTICA AUXILIARES'!J:J,'ANALÍTICA AUXILIARES'!A:A,"Composição",'ANALÍTICA AUXILIARES'!B:B,$B988)</f>
        <v>163.52</v>
      </c>
      <c r="J988" s="95" t="n">
        <f aca="false">TRUNC(H988*I988,2)</f>
        <v>163.52</v>
      </c>
      <c r="L988" s="63" t="n">
        <f aca="false">IF(AND(A989&lt;&gt;"",A988=""),L987+1,L987)</f>
        <v>80</v>
      </c>
      <c r="M988" s="80" t="n">
        <f aca="false">IF(OR(A988="Insumo",A988="Composição Auxiliar"),J988,"")</f>
        <v>163.52</v>
      </c>
      <c r="N988" s="81" t="str">
        <f aca="false">IF(ISNUMBER(SEARCH("COM ENCARGOS COMPLEMENTARES",D988)),J988,"")</f>
        <v/>
      </c>
      <c r="O988" s="81" t="n">
        <f aca="false">IF(N988&lt;&gt;"","",M988)</f>
        <v>163.52</v>
      </c>
      <c r="P988" s="82" t="str">
        <f aca="false">IF(A988="Composição",A987,"")</f>
        <v/>
      </c>
      <c r="Q988" s="81" t="str">
        <f aca="false">IF(P988&lt;&gt;"",SUMIF(L988:L1077,L988,N988:N1077),"")</f>
        <v/>
      </c>
      <c r="R988" s="81" t="str">
        <f aca="false">IF(P988&lt;&gt;"",SUMIF(L988:L1077,L988,O988:O1077),"")</f>
        <v/>
      </c>
    </row>
    <row r="989" customFormat="false" ht="25.5" hidden="false" customHeight="true" outlineLevel="0" collapsed="false">
      <c r="A989" s="91" t="s">
        <v>668</v>
      </c>
      <c r="B989" s="92" t="s">
        <v>1189</v>
      </c>
      <c r="C989" s="91" t="s">
        <v>664</v>
      </c>
      <c r="D989" s="91" t="s">
        <v>1190</v>
      </c>
      <c r="E989" s="91" t="s">
        <v>801</v>
      </c>
      <c r="F989" s="91"/>
      <c r="G989" s="93" t="s">
        <v>729</v>
      </c>
      <c r="H989" s="94" t="n">
        <v>10.2</v>
      </c>
      <c r="I989" s="95" t="n">
        <f aca="false">SUMIFS('ANALÍTICA AUXILIARES'!J:J,'ANALÍTICA AUXILIARES'!A:A,"Composição",'ANALÍTICA AUXILIARES'!B:B,$B989)</f>
        <v>13.03</v>
      </c>
      <c r="J989" s="95" t="n">
        <f aca="false">TRUNC(H989*I989,2)</f>
        <v>132.9</v>
      </c>
      <c r="L989" s="63" t="n">
        <f aca="false">IF(AND(A990&lt;&gt;"",A989=""),L988+1,L988)</f>
        <v>80</v>
      </c>
      <c r="M989" s="80" t="n">
        <f aca="false">IF(OR(A989="Insumo",A989="Composição Auxiliar"),J989,"")</f>
        <v>132.9</v>
      </c>
      <c r="N989" s="81" t="str">
        <f aca="false">IF(ISNUMBER(SEARCH("COM ENCARGOS COMPLEMENTARES",D989)),J989,"")</f>
        <v/>
      </c>
      <c r="O989" s="81" t="n">
        <f aca="false">IF(N989&lt;&gt;"","",M989)</f>
        <v>132.9</v>
      </c>
      <c r="P989" s="82" t="str">
        <f aca="false">IF(A989="Composição",A988,"")</f>
        <v/>
      </c>
      <c r="Q989" s="81" t="str">
        <f aca="false">IF(P989&lt;&gt;"",SUMIF(L989:L1078,L989,N989:N1078),"")</f>
        <v/>
      </c>
      <c r="R989" s="81" t="str">
        <f aca="false">IF(P989&lt;&gt;"",SUMIF(L989:L1078,L989,O989:O1078),"")</f>
        <v/>
      </c>
    </row>
    <row r="990" customFormat="false" ht="38.25" hidden="false" customHeight="true" outlineLevel="0" collapsed="false">
      <c r="A990" s="91" t="s">
        <v>668</v>
      </c>
      <c r="B990" s="92" t="s">
        <v>1191</v>
      </c>
      <c r="C990" s="91" t="s">
        <v>664</v>
      </c>
      <c r="D990" s="91" t="s">
        <v>1192</v>
      </c>
      <c r="E990" s="91" t="s">
        <v>801</v>
      </c>
      <c r="F990" s="91"/>
      <c r="G990" s="93" t="s">
        <v>718</v>
      </c>
      <c r="H990" s="94" t="n">
        <v>1</v>
      </c>
      <c r="I990" s="95" t="n">
        <f aca="false">SUMIFS('ANALÍTICA AUXILIARES'!J:J,'ANALÍTICA AUXILIARES'!A:A,"Composição",'ANALÍTICA AUXILIARES'!B:B,$B990)</f>
        <v>496.82</v>
      </c>
      <c r="J990" s="95" t="n">
        <f aca="false">TRUNC(H990*I990,2)</f>
        <v>496.82</v>
      </c>
      <c r="L990" s="63" t="n">
        <f aca="false">IF(AND(A991&lt;&gt;"",A990=""),L989+1,L989)</f>
        <v>80</v>
      </c>
      <c r="M990" s="80" t="n">
        <f aca="false">IF(OR(A990="Insumo",A990="Composição Auxiliar"),J990,"")</f>
        <v>496.82</v>
      </c>
      <c r="N990" s="81" t="str">
        <f aca="false">IF(ISNUMBER(SEARCH("COM ENCARGOS COMPLEMENTARES",D990)),J990,"")</f>
        <v/>
      </c>
      <c r="O990" s="81" t="n">
        <f aca="false">IF(N990&lt;&gt;"","",M990)</f>
        <v>496.82</v>
      </c>
      <c r="P990" s="82" t="str">
        <f aca="false">IF(A990="Composição",A989,"")</f>
        <v/>
      </c>
      <c r="Q990" s="81" t="str">
        <f aca="false">IF(P990&lt;&gt;"",SUMIF(L990:L1079,L990,N990:N1079),"")</f>
        <v/>
      </c>
      <c r="R990" s="81" t="str">
        <f aca="false">IF(P990&lt;&gt;"",SUMIF(L990:L1079,L990,O990:O1079),"")</f>
        <v/>
      </c>
    </row>
    <row r="991" customFormat="false" ht="14.25" hidden="false" customHeight="false" outlineLevel="0" collapsed="false">
      <c r="A991" s="102"/>
      <c r="B991" s="102"/>
      <c r="C991" s="102"/>
      <c r="D991" s="102"/>
      <c r="E991" s="102"/>
      <c r="F991" s="103"/>
      <c r="G991" s="102"/>
      <c r="H991" s="103"/>
      <c r="I991" s="102"/>
      <c r="J991" s="103"/>
      <c r="L991" s="63" t="n">
        <f aca="false">IF(AND(A992&lt;&gt;"",A991=""),L990+1,L990)</f>
        <v>80</v>
      </c>
      <c r="M991" s="80" t="str">
        <f aca="false">IF(OR(A991="Insumo",A991="Composição Auxiliar"),J991,"")</f>
        <v/>
      </c>
      <c r="N991" s="81" t="str">
        <f aca="false">IF(ISNUMBER(SEARCH("COM ENCARGOS COMPLEMENTARES",D991)),J991,"")</f>
        <v/>
      </c>
      <c r="O991" s="81" t="str">
        <f aca="false">IF(N991&lt;&gt;"","",M991)</f>
        <v/>
      </c>
      <c r="P991" s="82" t="str">
        <f aca="false">IF(A991="Composição",A990,"")</f>
        <v/>
      </c>
      <c r="Q991" s="81" t="str">
        <f aca="false">IF(P991&lt;&gt;"",SUMIF(L991:L1080,L991,N991:N1080),"")</f>
        <v/>
      </c>
      <c r="R991" s="81" t="str">
        <f aca="false">IF(P991&lt;&gt;"",SUMIF(L991:L1080,L991,O991:O1080),"")</f>
        <v/>
      </c>
    </row>
    <row r="992" customFormat="false" ht="14.25" hidden="false" customHeight="true" outlineLevel="0" collapsed="false">
      <c r="A992" s="102"/>
      <c r="B992" s="102"/>
      <c r="C992" s="102"/>
      <c r="D992" s="102"/>
      <c r="E992" s="102"/>
      <c r="F992" s="103"/>
      <c r="G992" s="102"/>
      <c r="H992" s="104" t="s">
        <v>684</v>
      </c>
      <c r="I992" s="104"/>
      <c r="J992" s="103" t="n">
        <f aca="false">TRUNC(SUMIF(L:L,$L992,M:M)*(1+$J$9),2)</f>
        <v>1582.25</v>
      </c>
      <c r="L992" s="63" t="n">
        <f aca="false">IF(AND(A993&lt;&gt;"",A992=""),L991+1,L991)</f>
        <v>80</v>
      </c>
      <c r="M992" s="80" t="str">
        <f aca="false">IF(OR(A992="Insumo",A992="Composição Auxiliar"),J992,"")</f>
        <v/>
      </c>
      <c r="N992" s="81" t="str">
        <f aca="false">IF(ISNUMBER(SEARCH("COM ENCARGOS COMPLEMENTARES",D992)),J992,"")</f>
        <v/>
      </c>
      <c r="O992" s="81" t="str">
        <f aca="false">IF(N992&lt;&gt;"","",M992)</f>
        <v/>
      </c>
      <c r="P992" s="82" t="str">
        <f aca="false">IF(A992="Composição",A991,"")</f>
        <v/>
      </c>
      <c r="Q992" s="81" t="str">
        <f aca="false">IF(P992&lt;&gt;"",SUMIF(L992:L1081,L992,N992:N1081),"")</f>
        <v/>
      </c>
      <c r="R992" s="81" t="str">
        <f aca="false">IF(P992&lt;&gt;"",SUMIF(L992:L1081,L992,O992:O1081),"")</f>
        <v/>
      </c>
    </row>
    <row r="993" customFormat="false" ht="15" hidden="false" customHeight="false" outlineLevel="0" collapsed="false">
      <c r="A993" s="105"/>
      <c r="B993" s="105"/>
      <c r="C993" s="105"/>
      <c r="D993" s="105"/>
      <c r="E993" s="105"/>
      <c r="F993" s="105"/>
      <c r="G993" s="105" t="s">
        <v>685</v>
      </c>
      <c r="H993" s="106" t="s">
        <v>1193</v>
      </c>
      <c r="I993" s="105" t="s">
        <v>687</v>
      </c>
      <c r="J993" s="107" t="n">
        <f aca="false">TRUNC(J992*H993,2)</f>
        <v>11075.75</v>
      </c>
      <c r="L993" s="63" t="n">
        <f aca="false">IF(AND(A994&lt;&gt;"",A993=""),L992+1,L992)</f>
        <v>80</v>
      </c>
      <c r="M993" s="80" t="str">
        <f aca="false">IF(OR(A993="Insumo",A993="Composição Auxiliar"),J993,"")</f>
        <v/>
      </c>
      <c r="N993" s="81" t="str">
        <f aca="false">IF(ISNUMBER(SEARCH("COM ENCARGOS COMPLEMENTARES",D993)),J993,"")</f>
        <v/>
      </c>
      <c r="O993" s="81" t="str">
        <f aca="false">IF(N993&lt;&gt;"","",M993)</f>
        <v/>
      </c>
      <c r="P993" s="82" t="str">
        <f aca="false">IF(A993="Composição",A992,"")</f>
        <v/>
      </c>
      <c r="Q993" s="81" t="str">
        <f aca="false">IF(P993&lt;&gt;"",SUMIF(L993:L1082,L993,N993:N1082),"")</f>
        <v/>
      </c>
      <c r="R993" s="81" t="str">
        <f aca="false">IF(P993&lt;&gt;"",SUMIF(L993:L1082,L993,O993:O1082),"")</f>
        <v/>
      </c>
    </row>
    <row r="994" customFormat="false" ht="15" hidden="false" customHeight="false" outlineLevel="0" collapsed="false">
      <c r="A994" s="108"/>
      <c r="B994" s="108"/>
      <c r="C994" s="108"/>
      <c r="D994" s="108"/>
      <c r="E994" s="108"/>
      <c r="F994" s="108"/>
      <c r="G994" s="108"/>
      <c r="H994" s="108"/>
      <c r="I994" s="108"/>
      <c r="J994" s="108"/>
      <c r="L994" s="63" t="n">
        <f aca="false">IF(AND(A995&lt;&gt;"",A994=""),L993+1,L993)</f>
        <v>81</v>
      </c>
      <c r="M994" s="80" t="str">
        <f aca="false">IF(OR(A994="Insumo",A994="Composição Auxiliar"),J994,"")</f>
        <v/>
      </c>
      <c r="N994" s="81" t="str">
        <f aca="false">IF(ISNUMBER(SEARCH("COM ENCARGOS COMPLEMENTARES",D994)),J994,"")</f>
        <v/>
      </c>
      <c r="O994" s="81" t="str">
        <f aca="false">IF(N994&lt;&gt;"","",M994)</f>
        <v/>
      </c>
      <c r="P994" s="82" t="str">
        <f aca="false">IF(A994="Composição",A993,"")</f>
        <v/>
      </c>
      <c r="Q994" s="81" t="str">
        <f aca="false">IF(P994&lt;&gt;"",SUMIF(L994:L1083,L994,N994:N1083),"")</f>
        <v/>
      </c>
      <c r="R994" s="81" t="str">
        <f aca="false">IF(P994&lt;&gt;"",SUMIF(L994:L1083,L994,O994:O1083),"")</f>
        <v/>
      </c>
    </row>
    <row r="995" customFormat="false" ht="15" hidden="false" customHeight="true" outlineLevel="0" collapsed="false">
      <c r="A995" s="83" t="s">
        <v>221</v>
      </c>
      <c r="B995" s="84" t="s">
        <v>655</v>
      </c>
      <c r="C995" s="83" t="s">
        <v>656</v>
      </c>
      <c r="D995" s="83" t="s">
        <v>657</v>
      </c>
      <c r="E995" s="83" t="s">
        <v>658</v>
      </c>
      <c r="F995" s="83"/>
      <c r="G995" s="85" t="s">
        <v>659</v>
      </c>
      <c r="H995" s="84" t="s">
        <v>660</v>
      </c>
      <c r="I995" s="84" t="s">
        <v>661</v>
      </c>
      <c r="J995" s="84" t="s">
        <v>662</v>
      </c>
      <c r="L995" s="63" t="n">
        <f aca="false">IF(AND(A996&lt;&gt;"",A995=""),L994+1,L994)</f>
        <v>81</v>
      </c>
      <c r="M995" s="80" t="str">
        <f aca="false">IF(OR(A995="Insumo",A995="Composição Auxiliar"),J995,"")</f>
        <v/>
      </c>
      <c r="N995" s="81" t="str">
        <f aca="false">IF(ISNUMBER(SEARCH("COM ENCARGOS COMPLEMENTARES",D995)),J995,"")</f>
        <v/>
      </c>
      <c r="O995" s="81" t="str">
        <f aca="false">IF(N995&lt;&gt;"","",M995)</f>
        <v/>
      </c>
      <c r="P995" s="82" t="str">
        <f aca="false">IF(A995="Composição",A994,"")</f>
        <v/>
      </c>
      <c r="Q995" s="81" t="str">
        <f aca="false">IF(P995&lt;&gt;"",SUMIF(L995:L1084,L995,N995:N1084),"")</f>
        <v/>
      </c>
      <c r="R995" s="81" t="str">
        <f aca="false">IF(P995&lt;&gt;"",SUMIF(L995:L1084,L995,O995:O1084),"")</f>
        <v/>
      </c>
    </row>
    <row r="996" customFormat="false" ht="51" hidden="false" customHeight="true" outlineLevel="0" collapsed="false">
      <c r="A996" s="86" t="s">
        <v>663</v>
      </c>
      <c r="B996" s="87" t="s">
        <v>222</v>
      </c>
      <c r="C996" s="86" t="s">
        <v>716</v>
      </c>
      <c r="D996" s="86" t="s">
        <v>1194</v>
      </c>
      <c r="E996" s="86" t="s">
        <v>801</v>
      </c>
      <c r="F996" s="86"/>
      <c r="G996" s="88" t="s">
        <v>718</v>
      </c>
      <c r="H996" s="89" t="n">
        <v>1</v>
      </c>
      <c r="I996" s="90" t="n">
        <f aca="false">SUMIF(L:L,$L996,M:M)</f>
        <v>1547.07</v>
      </c>
      <c r="J996" s="90" t="n">
        <f aca="false">TRUNC(H996*I996,2)</f>
        <v>1547.07</v>
      </c>
      <c r="L996" s="63" t="n">
        <f aca="false">IF(AND(A997&lt;&gt;"",A996=""),L995+1,L995)</f>
        <v>81</v>
      </c>
      <c r="M996" s="80" t="str">
        <f aca="false">IF(OR(A996="Insumo",A996="Composição Auxiliar"),J996,"")</f>
        <v/>
      </c>
      <c r="N996" s="81" t="str">
        <f aca="false">IF(ISNUMBER(SEARCH("COM ENCARGOS COMPLEMENTARES",D996)),J996,"")</f>
        <v/>
      </c>
      <c r="O996" s="81" t="str">
        <f aca="false">IF(N996&lt;&gt;"","",M996)</f>
        <v/>
      </c>
      <c r="P996" s="82" t="str">
        <f aca="false">IF(A996="Composição",A995,"")</f>
        <v> 5.5.2 </v>
      </c>
      <c r="Q996" s="81" t="n">
        <f aca="false">IF(P996&lt;&gt;"",SUMIF(L996:L1085,L996,N996:N1085),"")</f>
        <v>8.82</v>
      </c>
      <c r="R996" s="81" t="n">
        <f aca="false">IF(P996&lt;&gt;"",SUMIF(L996:L1085,L996,O996:O1085),"")</f>
        <v>1538.25</v>
      </c>
    </row>
    <row r="997" customFormat="false" ht="25.5" hidden="false" customHeight="true" outlineLevel="0" collapsed="false">
      <c r="A997" s="91" t="s">
        <v>668</v>
      </c>
      <c r="B997" s="92" t="s">
        <v>1195</v>
      </c>
      <c r="C997" s="91" t="s">
        <v>664</v>
      </c>
      <c r="D997" s="91" t="s">
        <v>1196</v>
      </c>
      <c r="E997" s="91" t="s">
        <v>801</v>
      </c>
      <c r="F997" s="91"/>
      <c r="G997" s="93" t="s">
        <v>718</v>
      </c>
      <c r="H997" s="94" t="n">
        <v>1</v>
      </c>
      <c r="I997" s="95" t="n">
        <f aca="false">SUMIFS('ANALÍTICA AUXILIARES'!J:J,'ANALÍTICA AUXILIARES'!A:A,"Composição",'ANALÍTICA AUXILIARES'!B:B,$B997)</f>
        <v>96.27</v>
      </c>
      <c r="J997" s="95" t="n">
        <f aca="false">TRUNC(H997*I997,2)</f>
        <v>96.27</v>
      </c>
      <c r="L997" s="63" t="n">
        <f aca="false">IF(AND(A998&lt;&gt;"",A997=""),L996+1,L996)</f>
        <v>81</v>
      </c>
      <c r="M997" s="80" t="n">
        <f aca="false">IF(OR(A997="Insumo",A997="Composição Auxiliar"),J997,"")</f>
        <v>96.27</v>
      </c>
      <c r="N997" s="81" t="str">
        <f aca="false">IF(ISNUMBER(SEARCH("COM ENCARGOS COMPLEMENTARES",D997)),J997,"")</f>
        <v/>
      </c>
      <c r="O997" s="81" t="n">
        <f aca="false">IF(N997&lt;&gt;"","",M997)</f>
        <v>96.27</v>
      </c>
      <c r="P997" s="82" t="str">
        <f aca="false">IF(A997="Composição",A996,"")</f>
        <v/>
      </c>
      <c r="Q997" s="81" t="str">
        <f aca="false">IF(P997&lt;&gt;"",SUMIF(L997:L1086,L997,N997:N1086),"")</f>
        <v/>
      </c>
      <c r="R997" s="81" t="str">
        <f aca="false">IF(P997&lt;&gt;"",SUMIF(L997:L1086,L997,O997:O1086),"")</f>
        <v/>
      </c>
    </row>
    <row r="998" customFormat="false" ht="38.25" hidden="false" customHeight="true" outlineLevel="0" collapsed="false">
      <c r="A998" s="91" t="s">
        <v>668</v>
      </c>
      <c r="B998" s="92" t="s">
        <v>1187</v>
      </c>
      <c r="C998" s="91" t="s">
        <v>664</v>
      </c>
      <c r="D998" s="91" t="s">
        <v>1188</v>
      </c>
      <c r="E998" s="91" t="s">
        <v>801</v>
      </c>
      <c r="F998" s="91"/>
      <c r="G998" s="93" t="s">
        <v>718</v>
      </c>
      <c r="H998" s="94" t="n">
        <v>1</v>
      </c>
      <c r="I998" s="95" t="n">
        <f aca="false">SUMIFS('ANALÍTICA AUXILIARES'!J:J,'ANALÍTICA AUXILIARES'!A:A,"Composição",'ANALÍTICA AUXILIARES'!B:B,$B998)</f>
        <v>163.52</v>
      </c>
      <c r="J998" s="95" t="n">
        <f aca="false">TRUNC(H998*I998,2)</f>
        <v>163.52</v>
      </c>
      <c r="L998" s="63" t="n">
        <f aca="false">IF(AND(A999&lt;&gt;"",A998=""),L997+1,L997)</f>
        <v>81</v>
      </c>
      <c r="M998" s="80" t="n">
        <f aca="false">IF(OR(A998="Insumo",A998="Composição Auxiliar"),J998,"")</f>
        <v>163.52</v>
      </c>
      <c r="N998" s="81" t="str">
        <f aca="false">IF(ISNUMBER(SEARCH("COM ENCARGOS COMPLEMENTARES",D998)),J998,"")</f>
        <v/>
      </c>
      <c r="O998" s="81" t="n">
        <f aca="false">IF(N998&lt;&gt;"","",M998)</f>
        <v>163.52</v>
      </c>
      <c r="P998" s="82" t="str">
        <f aca="false">IF(A998="Composição",A997,"")</f>
        <v/>
      </c>
      <c r="Q998" s="81" t="str">
        <f aca="false">IF(P998&lt;&gt;"",SUMIF(L998:L1087,L998,N998:N1087),"")</f>
        <v/>
      </c>
      <c r="R998" s="81" t="str">
        <f aca="false">IF(P998&lt;&gt;"",SUMIF(L998:L1087,L998,O998:O1087),"")</f>
        <v/>
      </c>
    </row>
    <row r="999" customFormat="false" ht="38.25" hidden="false" customHeight="true" outlineLevel="0" collapsed="false">
      <c r="A999" s="91" t="s">
        <v>668</v>
      </c>
      <c r="B999" s="92" t="s">
        <v>1197</v>
      </c>
      <c r="C999" s="91" t="s">
        <v>664</v>
      </c>
      <c r="D999" s="91" t="s">
        <v>1198</v>
      </c>
      <c r="E999" s="91" t="s">
        <v>801</v>
      </c>
      <c r="F999" s="91"/>
      <c r="G999" s="93" t="s">
        <v>718</v>
      </c>
      <c r="H999" s="94" t="n">
        <v>1</v>
      </c>
      <c r="I999" s="95" t="n">
        <f aca="false">SUMIFS('ANALÍTICA AUXILIARES'!J:J,'ANALÍTICA AUXILIARES'!A:A,"Composição",'ANALÍTICA AUXILIARES'!B:B,$B999)</f>
        <v>484.86</v>
      </c>
      <c r="J999" s="95" t="n">
        <f aca="false">TRUNC(H999*I999,2)</f>
        <v>484.86</v>
      </c>
      <c r="L999" s="63" t="n">
        <f aca="false">IF(AND(A1000&lt;&gt;"",A999=""),L998+1,L998)</f>
        <v>81</v>
      </c>
      <c r="M999" s="80" t="n">
        <f aca="false">IF(OR(A999="Insumo",A999="Composição Auxiliar"),J999,"")</f>
        <v>484.86</v>
      </c>
      <c r="N999" s="81" t="str">
        <f aca="false">IF(ISNUMBER(SEARCH("COM ENCARGOS COMPLEMENTARES",D999)),J999,"")</f>
        <v/>
      </c>
      <c r="O999" s="81" t="n">
        <f aca="false">IF(N999&lt;&gt;"","",M999)</f>
        <v>484.86</v>
      </c>
      <c r="P999" s="82" t="str">
        <f aca="false">IF(A999="Composição",A998,"")</f>
        <v/>
      </c>
      <c r="Q999" s="81" t="str">
        <f aca="false">IF(P999&lt;&gt;"",SUMIF(L999:L1088,L999,N999:N1088),"")</f>
        <v/>
      </c>
      <c r="R999" s="81" t="str">
        <f aca="false">IF(P999&lt;&gt;"",SUMIF(L999:L1088,L999,O999:O1088),"")</f>
        <v/>
      </c>
    </row>
    <row r="1000" customFormat="false" ht="25.5" hidden="false" customHeight="true" outlineLevel="0" collapsed="false">
      <c r="A1000" s="91" t="s">
        <v>668</v>
      </c>
      <c r="B1000" s="92" t="s">
        <v>1199</v>
      </c>
      <c r="C1000" s="91" t="s">
        <v>664</v>
      </c>
      <c r="D1000" s="91" t="s">
        <v>1200</v>
      </c>
      <c r="E1000" s="91" t="s">
        <v>671</v>
      </c>
      <c r="F1000" s="91"/>
      <c r="G1000" s="93" t="s">
        <v>672</v>
      </c>
      <c r="H1000" s="94" t="n">
        <v>0.4</v>
      </c>
      <c r="I1000" s="95" t="n">
        <f aca="false">SUMIFS('ANALÍTICA AUXILIARES'!J:J,'ANALÍTICA AUXILIARES'!A:A,"Composição",'ANALÍTICA AUXILIARES'!B:B,$B1000)</f>
        <v>22.05</v>
      </c>
      <c r="J1000" s="95" t="n">
        <f aca="false">TRUNC(H1000*I1000,2)</f>
        <v>8.82</v>
      </c>
      <c r="L1000" s="63" t="n">
        <f aca="false">IF(AND(A1001&lt;&gt;"",A1000=""),L999+1,L999)</f>
        <v>81</v>
      </c>
      <c r="M1000" s="80" t="n">
        <f aca="false">IF(OR(A1000="Insumo",A1000="Composição Auxiliar"),J1000,"")</f>
        <v>8.82</v>
      </c>
      <c r="N1000" s="81" t="n">
        <f aca="false">IF(ISNUMBER(SEARCH("COM ENCARGOS COMPLEMENTARES",D1000)),J1000,"")</f>
        <v>8.82</v>
      </c>
      <c r="O1000" s="81" t="str">
        <f aca="false">IF(N1000&lt;&gt;"","",M1000)</f>
        <v/>
      </c>
      <c r="P1000" s="82" t="str">
        <f aca="false">IF(A1000="Composição",A999,"")</f>
        <v/>
      </c>
      <c r="Q1000" s="81" t="str">
        <f aca="false">IF(P1000&lt;&gt;"",SUMIF(L1000:L1089,L1000,N1000:N1089),"")</f>
        <v/>
      </c>
      <c r="R1000" s="81" t="str">
        <f aca="false">IF(P1000&lt;&gt;"",SUMIF(L1000:L1089,L1000,O1000:O1089),"")</f>
        <v/>
      </c>
    </row>
    <row r="1001" customFormat="false" ht="25.5" hidden="false" customHeight="true" outlineLevel="0" collapsed="false">
      <c r="A1001" s="91" t="s">
        <v>668</v>
      </c>
      <c r="B1001" s="92" t="s">
        <v>1201</v>
      </c>
      <c r="C1001" s="91" t="s">
        <v>664</v>
      </c>
      <c r="D1001" s="91" t="s">
        <v>1202</v>
      </c>
      <c r="E1001" s="91" t="s">
        <v>801</v>
      </c>
      <c r="F1001" s="91"/>
      <c r="G1001" s="93" t="s">
        <v>718</v>
      </c>
      <c r="H1001" s="94" t="n">
        <v>1</v>
      </c>
      <c r="I1001" s="95" t="n">
        <f aca="false">SUMIFS('ANALÍTICA AUXILIARES'!J:J,'ANALÍTICA AUXILIARES'!A:A,"Composição",'ANALÍTICA AUXILIARES'!B:B,$B1001)</f>
        <v>357.24</v>
      </c>
      <c r="J1001" s="95" t="n">
        <f aca="false">TRUNC(H1001*I1001,2)</f>
        <v>357.24</v>
      </c>
      <c r="L1001" s="63" t="n">
        <f aca="false">IF(AND(A1002&lt;&gt;"",A1001=""),L1000+1,L1000)</f>
        <v>81</v>
      </c>
      <c r="M1001" s="80" t="n">
        <f aca="false">IF(OR(A1001="Insumo",A1001="Composição Auxiliar"),J1001,"")</f>
        <v>357.24</v>
      </c>
      <c r="N1001" s="81" t="str">
        <f aca="false">IF(ISNUMBER(SEARCH("COM ENCARGOS COMPLEMENTARES",D1001)),J1001,"")</f>
        <v/>
      </c>
      <c r="O1001" s="81" t="n">
        <f aca="false">IF(N1001&lt;&gt;"","",M1001)</f>
        <v>357.24</v>
      </c>
      <c r="P1001" s="82" t="str">
        <f aca="false">IF(A1001="Composição",A1000,"")</f>
        <v/>
      </c>
      <c r="Q1001" s="81" t="str">
        <f aca="false">IF(P1001&lt;&gt;"",SUMIF(L1001:L1090,L1001,N1001:N1090),"")</f>
        <v/>
      </c>
      <c r="R1001" s="81" t="str">
        <f aca="false">IF(P1001&lt;&gt;"",SUMIF(L1001:L1090,L1001,O1001:O1090),"")</f>
        <v/>
      </c>
    </row>
    <row r="1002" customFormat="false" ht="38.25" hidden="false" customHeight="true" outlineLevel="0" collapsed="false">
      <c r="A1002" s="91" t="s">
        <v>668</v>
      </c>
      <c r="B1002" s="92" t="s">
        <v>1203</v>
      </c>
      <c r="C1002" s="91" t="s">
        <v>664</v>
      </c>
      <c r="D1002" s="91" t="s">
        <v>1204</v>
      </c>
      <c r="E1002" s="91" t="s">
        <v>801</v>
      </c>
      <c r="F1002" s="91"/>
      <c r="G1002" s="93" t="s">
        <v>718</v>
      </c>
      <c r="H1002" s="94" t="n">
        <v>2</v>
      </c>
      <c r="I1002" s="95" t="n">
        <f aca="false">SUMIFS('ANALÍTICA AUXILIARES'!J:J,'ANALÍTICA AUXILIARES'!A:A,"Composição",'ANALÍTICA AUXILIARES'!B:B,$B1002)</f>
        <v>68.19</v>
      </c>
      <c r="J1002" s="95" t="n">
        <f aca="false">TRUNC(H1002*I1002,2)</f>
        <v>136.38</v>
      </c>
      <c r="L1002" s="63" t="n">
        <f aca="false">IF(AND(A1003&lt;&gt;"",A1002=""),L1001+1,L1001)</f>
        <v>81</v>
      </c>
      <c r="M1002" s="80" t="n">
        <f aca="false">IF(OR(A1002="Insumo",A1002="Composição Auxiliar"),J1002,"")</f>
        <v>136.38</v>
      </c>
      <c r="N1002" s="81" t="str">
        <f aca="false">IF(ISNUMBER(SEARCH("COM ENCARGOS COMPLEMENTARES",D1002)),J1002,"")</f>
        <v/>
      </c>
      <c r="O1002" s="81" t="n">
        <f aca="false">IF(N1002&lt;&gt;"","",M1002)</f>
        <v>136.38</v>
      </c>
      <c r="P1002" s="82" t="str">
        <f aca="false">IF(A1002="Composição",A1001,"")</f>
        <v/>
      </c>
      <c r="Q1002" s="81" t="str">
        <f aca="false">IF(P1002&lt;&gt;"",SUMIF(L1002:L1091,L1002,N1002:N1091),"")</f>
        <v/>
      </c>
      <c r="R1002" s="81" t="str">
        <f aca="false">IF(P1002&lt;&gt;"",SUMIF(L1002:L1091,L1002,O1002:O1091),"")</f>
        <v/>
      </c>
    </row>
    <row r="1003" customFormat="false" ht="25.5" hidden="false" customHeight="false" outlineLevel="0" collapsed="false">
      <c r="A1003" s="96" t="s">
        <v>679</v>
      </c>
      <c r="B1003" s="97" t="s">
        <v>1205</v>
      </c>
      <c r="C1003" s="96" t="str">
        <f aca="false">VLOOKUP(B1003,INSUMOS!$A:$I,2,0)</f>
        <v>ORSE</v>
      </c>
      <c r="D1003" s="96" t="str">
        <f aca="false">VLOOKUP(B1003,INSUMOS!$A:$I,3,0)</f>
        <v>BATE MACA EM CHAPA DE AÇO INOX 304, ESP. 1,0MM ACAB. POLIDO OU ESCOVADO, DIM. 800X200MM UN</v>
      </c>
      <c r="E1003" s="98" t="str">
        <f aca="false">VLOOKUP(B1003,INSUMOS!$A:$I,4,0)</f>
        <v>Material</v>
      </c>
      <c r="F1003" s="98"/>
      <c r="G1003" s="99" t="str">
        <f aca="false">VLOOKUP(B1003,INSUMOS!$A:$I,5,0)</f>
        <v>un</v>
      </c>
      <c r="H1003" s="100" t="n">
        <v>2.25</v>
      </c>
      <c r="I1003" s="101" t="n">
        <f aca="false">VLOOKUP(B1003,INSUMOS!$A:$I,8,0)</f>
        <v>62.58</v>
      </c>
      <c r="J1003" s="101" t="n">
        <f aca="false">TRUNC(H1003*I1003,2)</f>
        <v>140.8</v>
      </c>
      <c r="L1003" s="63" t="n">
        <f aca="false">IF(AND(A1004&lt;&gt;"",A1003=""),L1002+1,L1002)</f>
        <v>81</v>
      </c>
      <c r="M1003" s="80" t="n">
        <f aca="false">IF(OR(A1003="Insumo",A1003="Composição Auxiliar"),J1003,"")</f>
        <v>140.8</v>
      </c>
      <c r="N1003" s="81" t="str">
        <f aca="false">IF(ISNUMBER(SEARCH("COM ENCARGOS COMPLEMENTARES",D1003)),J1003,"")</f>
        <v/>
      </c>
      <c r="O1003" s="81" t="n">
        <f aca="false">IF(N1003&lt;&gt;"","",M1003)</f>
        <v>140.8</v>
      </c>
      <c r="P1003" s="82" t="str">
        <f aca="false">IF(A1003="Composição",A1002,"")</f>
        <v/>
      </c>
      <c r="Q1003" s="81" t="str">
        <f aca="false">IF(P1003&lt;&gt;"",SUMIF(L1003:L1092,L1003,N1003:N1092),"")</f>
        <v/>
      </c>
      <c r="R1003" s="81" t="str">
        <f aca="false">IF(P1003&lt;&gt;"",SUMIF(L1003:L1092,L1003,O1003:O1092),"")</f>
        <v/>
      </c>
    </row>
    <row r="1004" customFormat="false" ht="25.5" hidden="false" customHeight="false" outlineLevel="0" collapsed="false">
      <c r="A1004" s="96" t="s">
        <v>679</v>
      </c>
      <c r="B1004" s="97" t="s">
        <v>1206</v>
      </c>
      <c r="C1004" s="96" t="str">
        <f aca="false">VLOOKUP(B1004,INSUMOS!$A:$I,2,0)</f>
        <v>SINAPI</v>
      </c>
      <c r="D1004" s="96" t="str">
        <f aca="false">VLOOKUP(B1004,INSUMOS!$A:$I,3,0)</f>
        <v>PUXADOR TUBULAR RETO DUPLO, EM ALUMINIO CROMADO, COMPRIMENTO DE APROX 400 MM E DIAMETRO DE 25 MM (1")</v>
      </c>
      <c r="E1004" s="98" t="str">
        <f aca="false">VLOOKUP(B1004,INSUMOS!$A:$I,4,0)</f>
        <v>Material</v>
      </c>
      <c r="F1004" s="98"/>
      <c r="G1004" s="99" t="str">
        <f aca="false">VLOOKUP(B1004,INSUMOS!$A:$I,5,0)</f>
        <v>UN</v>
      </c>
      <c r="H1004" s="100" t="n">
        <v>1</v>
      </c>
      <c r="I1004" s="101" t="n">
        <f aca="false">VLOOKUP(B1004,INSUMOS!$A:$I,8,0)</f>
        <v>159.18</v>
      </c>
      <c r="J1004" s="101" t="n">
        <f aca="false">TRUNC(H1004*I1004,2)</f>
        <v>159.18</v>
      </c>
      <c r="L1004" s="63" t="n">
        <f aca="false">IF(AND(A1005&lt;&gt;"",A1004=""),L1003+1,L1003)</f>
        <v>81</v>
      </c>
      <c r="M1004" s="80" t="n">
        <f aca="false">IF(OR(A1004="Insumo",A1004="Composição Auxiliar"),J1004,"")</f>
        <v>159.18</v>
      </c>
      <c r="N1004" s="81" t="str">
        <f aca="false">IF(ISNUMBER(SEARCH("COM ENCARGOS COMPLEMENTARES",D1004)),J1004,"")</f>
        <v/>
      </c>
      <c r="O1004" s="81" t="n">
        <f aca="false">IF(N1004&lt;&gt;"","",M1004)</f>
        <v>159.18</v>
      </c>
      <c r="P1004" s="82" t="str">
        <f aca="false">IF(A1004="Composição",A1003,"")</f>
        <v/>
      </c>
      <c r="Q1004" s="81" t="str">
        <f aca="false">IF(P1004&lt;&gt;"",SUMIF(L1004:L1093,L1004,N1004:N1093),"")</f>
        <v/>
      </c>
      <c r="R1004" s="81" t="str">
        <f aca="false">IF(P1004&lt;&gt;"",SUMIF(L1004:L1093,L1004,O1004:O1093),"")</f>
        <v/>
      </c>
    </row>
    <row r="1005" customFormat="false" ht="14.25" hidden="false" customHeight="false" outlineLevel="0" collapsed="false">
      <c r="A1005" s="102"/>
      <c r="B1005" s="102"/>
      <c r="C1005" s="102"/>
      <c r="D1005" s="102"/>
      <c r="E1005" s="102"/>
      <c r="F1005" s="103"/>
      <c r="G1005" s="102"/>
      <c r="H1005" s="103"/>
      <c r="I1005" s="102"/>
      <c r="J1005" s="103"/>
      <c r="L1005" s="63" t="n">
        <f aca="false">IF(AND(A1006&lt;&gt;"",A1005=""),L1004+1,L1004)</f>
        <v>81</v>
      </c>
      <c r="M1005" s="80" t="str">
        <f aca="false">IF(OR(A1005="Insumo",A1005="Composição Auxiliar"),J1005,"")</f>
        <v/>
      </c>
      <c r="N1005" s="81" t="str">
        <f aca="false">IF(ISNUMBER(SEARCH("COM ENCARGOS COMPLEMENTARES",D1005)),J1005,"")</f>
        <v/>
      </c>
      <c r="O1005" s="81" t="str">
        <f aca="false">IF(N1005&lt;&gt;"","",M1005)</f>
        <v/>
      </c>
      <c r="P1005" s="82" t="str">
        <f aca="false">IF(A1005="Composição",A1004,"")</f>
        <v/>
      </c>
      <c r="Q1005" s="81" t="str">
        <f aca="false">IF(P1005&lt;&gt;"",SUMIF(L1005:L1094,L1005,N1005:N1094),"")</f>
        <v/>
      </c>
      <c r="R1005" s="81" t="str">
        <f aca="false">IF(P1005&lt;&gt;"",SUMIF(L1005:L1094,L1005,O1005:O1094),"")</f>
        <v/>
      </c>
    </row>
    <row r="1006" customFormat="false" ht="14.25" hidden="false" customHeight="true" outlineLevel="0" collapsed="false">
      <c r="A1006" s="102"/>
      <c r="B1006" s="102"/>
      <c r="C1006" s="102"/>
      <c r="D1006" s="102"/>
      <c r="E1006" s="102"/>
      <c r="F1006" s="103"/>
      <c r="G1006" s="102"/>
      <c r="H1006" s="104" t="s">
        <v>684</v>
      </c>
      <c r="I1006" s="104"/>
      <c r="J1006" s="103" t="n">
        <f aca="false">TRUNC(SUMIF(L:L,$L1006,M:M)*(1+$J$9),2)</f>
        <v>2007.94</v>
      </c>
      <c r="L1006" s="63" t="n">
        <f aca="false">IF(AND(A1007&lt;&gt;"",A1006=""),L1005+1,L1005)</f>
        <v>81</v>
      </c>
      <c r="M1006" s="80" t="str">
        <f aca="false">IF(OR(A1006="Insumo",A1006="Composição Auxiliar"),J1006,"")</f>
        <v/>
      </c>
      <c r="N1006" s="81" t="str">
        <f aca="false">IF(ISNUMBER(SEARCH("COM ENCARGOS COMPLEMENTARES",D1006)),J1006,"")</f>
        <v/>
      </c>
      <c r="O1006" s="81" t="str">
        <f aca="false">IF(N1006&lt;&gt;"","",M1006)</f>
        <v/>
      </c>
      <c r="P1006" s="82" t="str">
        <f aca="false">IF(A1006="Composição",A1005,"")</f>
        <v/>
      </c>
      <c r="Q1006" s="81" t="str">
        <f aca="false">IF(P1006&lt;&gt;"",SUMIF(L1006:L1095,L1006,N1006:N1095),"")</f>
        <v/>
      </c>
      <c r="R1006" s="81" t="str">
        <f aca="false">IF(P1006&lt;&gt;"",SUMIF(L1006:L1095,L1006,O1006:O1095),"")</f>
        <v/>
      </c>
    </row>
    <row r="1007" customFormat="false" ht="15" hidden="false" customHeight="false" outlineLevel="0" collapsed="false">
      <c r="A1007" s="105"/>
      <c r="B1007" s="105"/>
      <c r="C1007" s="105"/>
      <c r="D1007" s="105"/>
      <c r="E1007" s="105"/>
      <c r="F1007" s="105"/>
      <c r="G1007" s="105" t="s">
        <v>685</v>
      </c>
      <c r="H1007" s="106" t="s">
        <v>907</v>
      </c>
      <c r="I1007" s="105" t="s">
        <v>687</v>
      </c>
      <c r="J1007" s="107" t="n">
        <f aca="false">TRUNC(J1006*H1007,2)</f>
        <v>6023.82</v>
      </c>
      <c r="L1007" s="63" t="n">
        <f aca="false">IF(AND(A1008&lt;&gt;"",A1007=""),L1006+1,L1006)</f>
        <v>81</v>
      </c>
      <c r="M1007" s="80" t="str">
        <f aca="false">IF(OR(A1007="Insumo",A1007="Composição Auxiliar"),J1007,"")</f>
        <v/>
      </c>
      <c r="N1007" s="81" t="str">
        <f aca="false">IF(ISNUMBER(SEARCH("COM ENCARGOS COMPLEMENTARES",D1007)),J1007,"")</f>
        <v/>
      </c>
      <c r="O1007" s="81" t="str">
        <f aca="false">IF(N1007&lt;&gt;"","",M1007)</f>
        <v/>
      </c>
      <c r="P1007" s="82" t="str">
        <f aca="false">IF(A1007="Composição",A1006,"")</f>
        <v/>
      </c>
      <c r="Q1007" s="81" t="str">
        <f aca="false">IF(P1007&lt;&gt;"",SUMIF(L1007:L1096,L1007,N1007:N1096),"")</f>
        <v/>
      </c>
      <c r="R1007" s="81" t="str">
        <f aca="false">IF(P1007&lt;&gt;"",SUMIF(L1007:L1096,L1007,O1007:O1096),"")</f>
        <v/>
      </c>
    </row>
    <row r="1008" customFormat="false" ht="15" hidden="false" customHeight="false" outlineLevel="0" collapsed="false">
      <c r="A1008" s="108"/>
      <c r="B1008" s="108"/>
      <c r="C1008" s="108"/>
      <c r="D1008" s="108"/>
      <c r="E1008" s="108"/>
      <c r="F1008" s="108"/>
      <c r="G1008" s="108"/>
      <c r="H1008" s="108"/>
      <c r="I1008" s="108"/>
      <c r="J1008" s="108"/>
      <c r="L1008" s="63" t="n">
        <f aca="false">IF(AND(A1009&lt;&gt;"",A1008=""),L1007+1,L1007)</f>
        <v>82</v>
      </c>
      <c r="M1008" s="80" t="str">
        <f aca="false">IF(OR(A1008="Insumo",A1008="Composição Auxiliar"),J1008,"")</f>
        <v/>
      </c>
      <c r="N1008" s="81" t="str">
        <f aca="false">IF(ISNUMBER(SEARCH("COM ENCARGOS COMPLEMENTARES",D1008)),J1008,"")</f>
        <v/>
      </c>
      <c r="O1008" s="81" t="str">
        <f aca="false">IF(N1008&lt;&gt;"","",M1008)</f>
        <v/>
      </c>
      <c r="P1008" s="82" t="str">
        <f aca="false">IF(A1008="Composição",A1007,"")</f>
        <v/>
      </c>
      <c r="Q1008" s="81" t="str">
        <f aca="false">IF(P1008&lt;&gt;"",SUMIF(L1008:L1097,L1008,N1008:N1097),"")</f>
        <v/>
      </c>
      <c r="R1008" s="81" t="str">
        <f aca="false">IF(P1008&lt;&gt;"",SUMIF(L1008:L1097,L1008,O1008:O1097),"")</f>
        <v/>
      </c>
    </row>
    <row r="1009" customFormat="false" ht="15" hidden="false" customHeight="true" outlineLevel="0" collapsed="false">
      <c r="A1009" s="83" t="s">
        <v>223</v>
      </c>
      <c r="B1009" s="84" t="s">
        <v>655</v>
      </c>
      <c r="C1009" s="83" t="s">
        <v>656</v>
      </c>
      <c r="D1009" s="83" t="s">
        <v>657</v>
      </c>
      <c r="E1009" s="83" t="s">
        <v>658</v>
      </c>
      <c r="F1009" s="83"/>
      <c r="G1009" s="85" t="s">
        <v>659</v>
      </c>
      <c r="H1009" s="84" t="s">
        <v>660</v>
      </c>
      <c r="I1009" s="84" t="s">
        <v>661</v>
      </c>
      <c r="J1009" s="84" t="s">
        <v>662</v>
      </c>
      <c r="L1009" s="63" t="n">
        <f aca="false">IF(AND(A1010&lt;&gt;"",A1009=""),L1008+1,L1008)</f>
        <v>82</v>
      </c>
      <c r="M1009" s="80" t="str">
        <f aca="false">IF(OR(A1009="Insumo",A1009="Composição Auxiliar"),J1009,"")</f>
        <v/>
      </c>
      <c r="N1009" s="81" t="str">
        <f aca="false">IF(ISNUMBER(SEARCH("COM ENCARGOS COMPLEMENTARES",D1009)),J1009,"")</f>
        <v/>
      </c>
      <c r="O1009" s="81" t="str">
        <f aca="false">IF(N1009&lt;&gt;"","",M1009)</f>
        <v/>
      </c>
      <c r="P1009" s="82" t="str">
        <f aca="false">IF(A1009="Composição",A1008,"")</f>
        <v/>
      </c>
      <c r="Q1009" s="81" t="str">
        <f aca="false">IF(P1009&lt;&gt;"",SUMIF(L1009:L1098,L1009,N1009:N1098),"")</f>
        <v/>
      </c>
      <c r="R1009" s="81" t="str">
        <f aca="false">IF(P1009&lt;&gt;"",SUMIF(L1009:L1098,L1009,O1009:O1098),"")</f>
        <v/>
      </c>
    </row>
    <row r="1010" customFormat="false" ht="51" hidden="false" customHeight="true" outlineLevel="0" collapsed="false">
      <c r="A1010" s="86" t="s">
        <v>663</v>
      </c>
      <c r="B1010" s="87" t="s">
        <v>224</v>
      </c>
      <c r="C1010" s="86" t="s">
        <v>716</v>
      </c>
      <c r="D1010" s="86" t="s">
        <v>1207</v>
      </c>
      <c r="E1010" s="86" t="s">
        <v>801</v>
      </c>
      <c r="F1010" s="86"/>
      <c r="G1010" s="88" t="s">
        <v>718</v>
      </c>
      <c r="H1010" s="89" t="n">
        <v>1</v>
      </c>
      <c r="I1010" s="90" t="n">
        <f aca="false">SUMIF(L:L,$L1010,M:M)</f>
        <v>1164.99</v>
      </c>
      <c r="J1010" s="90" t="n">
        <f aca="false">TRUNC(H1010*I1010,2)</f>
        <v>1164.99</v>
      </c>
      <c r="L1010" s="63" t="n">
        <f aca="false">IF(AND(A1011&lt;&gt;"",A1010=""),L1009+1,L1009)</f>
        <v>82</v>
      </c>
      <c r="M1010" s="80" t="str">
        <f aca="false">IF(OR(A1010="Insumo",A1010="Composição Auxiliar"),J1010,"")</f>
        <v/>
      </c>
      <c r="N1010" s="81" t="str">
        <f aca="false">IF(ISNUMBER(SEARCH("COM ENCARGOS COMPLEMENTARES",D1010)),J1010,"")</f>
        <v/>
      </c>
      <c r="O1010" s="81" t="str">
        <f aca="false">IF(N1010&lt;&gt;"","",M1010)</f>
        <v/>
      </c>
      <c r="P1010" s="82" t="str">
        <f aca="false">IF(A1010="Composição",A1009,"")</f>
        <v> 5.5.3 </v>
      </c>
      <c r="Q1010" s="81" t="n">
        <f aca="false">IF(P1010&lt;&gt;"",SUMIF(L1010:L1099,L1010,N1010:N1099),"")</f>
        <v>0</v>
      </c>
      <c r="R1010" s="81" t="n">
        <f aca="false">IF(P1010&lt;&gt;"",SUMIF(L1010:L1099,L1010,O1010:O1099),"")</f>
        <v>1164.99</v>
      </c>
    </row>
    <row r="1011" customFormat="false" ht="25.5" hidden="false" customHeight="true" outlineLevel="0" collapsed="false">
      <c r="A1011" s="91" t="s">
        <v>668</v>
      </c>
      <c r="B1011" s="92" t="s">
        <v>1185</v>
      </c>
      <c r="C1011" s="91" t="s">
        <v>664</v>
      </c>
      <c r="D1011" s="91" t="s">
        <v>1186</v>
      </c>
      <c r="E1011" s="91" t="s">
        <v>801</v>
      </c>
      <c r="F1011" s="91"/>
      <c r="G1011" s="93" t="s">
        <v>718</v>
      </c>
      <c r="H1011" s="94" t="n">
        <v>1</v>
      </c>
      <c r="I1011" s="95" t="n">
        <f aca="false">SUMIFS('ANALÍTICA AUXILIARES'!J:J,'ANALÍTICA AUXILIARES'!A:A,"Composição",'ANALÍTICA AUXILIARES'!B:B,$B1011)</f>
        <v>425.85</v>
      </c>
      <c r="J1011" s="95" t="n">
        <f aca="false">TRUNC(H1011*I1011,2)</f>
        <v>425.85</v>
      </c>
      <c r="L1011" s="63" t="n">
        <f aca="false">IF(AND(A1012&lt;&gt;"",A1011=""),L1010+1,L1010)</f>
        <v>82</v>
      </c>
      <c r="M1011" s="80" t="n">
        <f aca="false">IF(OR(A1011="Insumo",A1011="Composição Auxiliar"),J1011,"")</f>
        <v>425.85</v>
      </c>
      <c r="N1011" s="81" t="str">
        <f aca="false">IF(ISNUMBER(SEARCH("COM ENCARGOS COMPLEMENTARES",D1011)),J1011,"")</f>
        <v/>
      </c>
      <c r="O1011" s="81" t="n">
        <f aca="false">IF(N1011&lt;&gt;"","",M1011)</f>
        <v>425.85</v>
      </c>
      <c r="P1011" s="82" t="str">
        <f aca="false">IF(A1011="Composição",A1010,"")</f>
        <v/>
      </c>
      <c r="Q1011" s="81" t="str">
        <f aca="false">IF(P1011&lt;&gt;"",SUMIF(L1011:L1100,L1011,N1011:N1100),"")</f>
        <v/>
      </c>
      <c r="R1011" s="81" t="str">
        <f aca="false">IF(P1011&lt;&gt;"",SUMIF(L1011:L1100,L1011,O1011:O1100),"")</f>
        <v/>
      </c>
    </row>
    <row r="1012" customFormat="false" ht="38.25" hidden="false" customHeight="true" outlineLevel="0" collapsed="false">
      <c r="A1012" s="91" t="s">
        <v>668</v>
      </c>
      <c r="B1012" s="92" t="s">
        <v>1208</v>
      </c>
      <c r="C1012" s="91" t="s">
        <v>664</v>
      </c>
      <c r="D1012" s="91" t="s">
        <v>1209</v>
      </c>
      <c r="E1012" s="91" t="s">
        <v>801</v>
      </c>
      <c r="F1012" s="91"/>
      <c r="G1012" s="93" t="s">
        <v>718</v>
      </c>
      <c r="H1012" s="94" t="n">
        <v>1</v>
      </c>
      <c r="I1012" s="95" t="n">
        <f aca="false">SUMIFS('ANALÍTICA AUXILIARES'!J:J,'ANALÍTICA AUXILIARES'!A:A,"Composição",'ANALÍTICA AUXILIARES'!B:B,$B1012)</f>
        <v>445.32</v>
      </c>
      <c r="J1012" s="95" t="n">
        <f aca="false">TRUNC(H1012*I1012,2)</f>
        <v>445.32</v>
      </c>
      <c r="L1012" s="63" t="n">
        <f aca="false">IF(AND(A1013&lt;&gt;"",A1012=""),L1011+1,L1011)</f>
        <v>82</v>
      </c>
      <c r="M1012" s="80" t="n">
        <f aca="false">IF(OR(A1012="Insumo",A1012="Composição Auxiliar"),J1012,"")</f>
        <v>445.32</v>
      </c>
      <c r="N1012" s="81" t="str">
        <f aca="false">IF(ISNUMBER(SEARCH("COM ENCARGOS COMPLEMENTARES",D1012)),J1012,"")</f>
        <v/>
      </c>
      <c r="O1012" s="81" t="n">
        <f aca="false">IF(N1012&lt;&gt;"","",M1012)</f>
        <v>445.32</v>
      </c>
      <c r="P1012" s="82" t="str">
        <f aca="false">IF(A1012="Composição",A1011,"")</f>
        <v/>
      </c>
      <c r="Q1012" s="81" t="str">
        <f aca="false">IF(P1012&lt;&gt;"",SUMIF(L1012:L1101,L1012,N1012:N1101),"")</f>
        <v/>
      </c>
      <c r="R1012" s="81" t="str">
        <f aca="false">IF(P1012&lt;&gt;"",SUMIF(L1012:L1101,L1012,O1012:O1101),"")</f>
        <v/>
      </c>
    </row>
    <row r="1013" customFormat="false" ht="25.5" hidden="false" customHeight="true" outlineLevel="0" collapsed="false">
      <c r="A1013" s="91" t="s">
        <v>668</v>
      </c>
      <c r="B1013" s="92" t="s">
        <v>1189</v>
      </c>
      <c r="C1013" s="91" t="s">
        <v>664</v>
      </c>
      <c r="D1013" s="91" t="s">
        <v>1190</v>
      </c>
      <c r="E1013" s="91" t="s">
        <v>801</v>
      </c>
      <c r="F1013" s="91"/>
      <c r="G1013" s="93" t="s">
        <v>729</v>
      </c>
      <c r="H1013" s="94" t="n">
        <v>10</v>
      </c>
      <c r="I1013" s="95" t="n">
        <f aca="false">SUMIFS('ANALÍTICA AUXILIARES'!J:J,'ANALÍTICA AUXILIARES'!A:A,"Composição",'ANALÍTICA AUXILIARES'!B:B,$B1013)</f>
        <v>13.03</v>
      </c>
      <c r="J1013" s="95" t="n">
        <f aca="false">TRUNC(H1013*I1013,2)</f>
        <v>130.3</v>
      </c>
      <c r="L1013" s="63" t="n">
        <f aca="false">IF(AND(A1014&lt;&gt;"",A1013=""),L1012+1,L1012)</f>
        <v>82</v>
      </c>
      <c r="M1013" s="80" t="n">
        <f aca="false">IF(OR(A1013="Insumo",A1013="Composição Auxiliar"),J1013,"")</f>
        <v>130.3</v>
      </c>
      <c r="N1013" s="81" t="str">
        <f aca="false">IF(ISNUMBER(SEARCH("COM ENCARGOS COMPLEMENTARES",D1013)),J1013,"")</f>
        <v/>
      </c>
      <c r="O1013" s="81" t="n">
        <f aca="false">IF(N1013&lt;&gt;"","",M1013)</f>
        <v>130.3</v>
      </c>
      <c r="P1013" s="82" t="str">
        <f aca="false">IF(A1013="Composição",A1012,"")</f>
        <v/>
      </c>
      <c r="Q1013" s="81" t="str">
        <f aca="false">IF(P1013&lt;&gt;"",SUMIF(L1013:L1102,L1013,N1013:N1102),"")</f>
        <v/>
      </c>
      <c r="R1013" s="81" t="str">
        <f aca="false">IF(P1013&lt;&gt;"",SUMIF(L1013:L1102,L1013,O1013:O1102),"")</f>
        <v/>
      </c>
    </row>
    <row r="1014" customFormat="false" ht="38.25" hidden="false" customHeight="true" outlineLevel="0" collapsed="false">
      <c r="A1014" s="91" t="s">
        <v>668</v>
      </c>
      <c r="B1014" s="92" t="s">
        <v>1187</v>
      </c>
      <c r="C1014" s="91" t="s">
        <v>664</v>
      </c>
      <c r="D1014" s="91" t="s">
        <v>1188</v>
      </c>
      <c r="E1014" s="91" t="s">
        <v>801</v>
      </c>
      <c r="F1014" s="91"/>
      <c r="G1014" s="93" t="s">
        <v>718</v>
      </c>
      <c r="H1014" s="94" t="n">
        <v>1</v>
      </c>
      <c r="I1014" s="95" t="n">
        <f aca="false">SUMIFS('ANALÍTICA AUXILIARES'!J:J,'ANALÍTICA AUXILIARES'!A:A,"Composição",'ANALÍTICA AUXILIARES'!B:B,$B1014)</f>
        <v>163.52</v>
      </c>
      <c r="J1014" s="95" t="n">
        <f aca="false">TRUNC(H1014*I1014,2)</f>
        <v>163.52</v>
      </c>
      <c r="L1014" s="63" t="n">
        <f aca="false">IF(AND(A1015&lt;&gt;"",A1014=""),L1013+1,L1013)</f>
        <v>82</v>
      </c>
      <c r="M1014" s="80" t="n">
        <f aca="false">IF(OR(A1014="Insumo",A1014="Composição Auxiliar"),J1014,"")</f>
        <v>163.52</v>
      </c>
      <c r="N1014" s="81" t="str">
        <f aca="false">IF(ISNUMBER(SEARCH("COM ENCARGOS COMPLEMENTARES",D1014)),J1014,"")</f>
        <v/>
      </c>
      <c r="O1014" s="81" t="n">
        <f aca="false">IF(N1014&lt;&gt;"","",M1014)</f>
        <v>163.52</v>
      </c>
      <c r="P1014" s="82" t="str">
        <f aca="false">IF(A1014="Composição",A1013,"")</f>
        <v/>
      </c>
      <c r="Q1014" s="81" t="str">
        <f aca="false">IF(P1014&lt;&gt;"",SUMIF(L1014:L1103,L1014,N1014:N1103),"")</f>
        <v/>
      </c>
      <c r="R1014" s="81" t="str">
        <f aca="false">IF(P1014&lt;&gt;"",SUMIF(L1014:L1103,L1014,O1014:O1103),"")</f>
        <v/>
      </c>
    </row>
    <row r="1015" customFormat="false" ht="14.25" hidden="false" customHeight="false" outlineLevel="0" collapsed="false">
      <c r="A1015" s="102"/>
      <c r="B1015" s="102"/>
      <c r="C1015" s="102"/>
      <c r="D1015" s="102"/>
      <c r="E1015" s="102"/>
      <c r="F1015" s="103"/>
      <c r="G1015" s="102"/>
      <c r="H1015" s="103"/>
      <c r="I1015" s="102"/>
      <c r="J1015" s="103"/>
      <c r="L1015" s="63" t="n">
        <f aca="false">IF(AND(A1016&lt;&gt;"",A1015=""),L1014+1,L1014)</f>
        <v>82</v>
      </c>
      <c r="M1015" s="80" t="str">
        <f aca="false">IF(OR(A1015="Insumo",A1015="Composição Auxiliar"),J1015,"")</f>
        <v/>
      </c>
      <c r="N1015" s="81" t="str">
        <f aca="false">IF(ISNUMBER(SEARCH("COM ENCARGOS COMPLEMENTARES",D1015)),J1015,"")</f>
        <v/>
      </c>
      <c r="O1015" s="81" t="str">
        <f aca="false">IF(N1015&lt;&gt;"","",M1015)</f>
        <v/>
      </c>
      <c r="P1015" s="82" t="str">
        <f aca="false">IF(A1015="Composição",A1014,"")</f>
        <v/>
      </c>
      <c r="Q1015" s="81" t="str">
        <f aca="false">IF(P1015&lt;&gt;"",SUMIF(L1015:L1104,L1015,N1015:N1104),"")</f>
        <v/>
      </c>
      <c r="R1015" s="81" t="str">
        <f aca="false">IF(P1015&lt;&gt;"",SUMIF(L1015:L1104,L1015,O1015:O1104),"")</f>
        <v/>
      </c>
    </row>
    <row r="1016" customFormat="false" ht="14.25" hidden="false" customHeight="true" outlineLevel="0" collapsed="false">
      <c r="A1016" s="102"/>
      <c r="B1016" s="102"/>
      <c r="C1016" s="102"/>
      <c r="D1016" s="102"/>
      <c r="E1016" s="102"/>
      <c r="F1016" s="103"/>
      <c r="G1016" s="102"/>
      <c r="H1016" s="104" t="s">
        <v>684</v>
      </c>
      <c r="I1016" s="104"/>
      <c r="J1016" s="103" t="n">
        <f aca="false">TRUNC(SUMIF(L:L,$L1016,M:M)*(1+$J$9),2)</f>
        <v>1512.04</v>
      </c>
      <c r="L1016" s="63" t="n">
        <f aca="false">IF(AND(A1017&lt;&gt;"",A1016=""),L1015+1,L1015)</f>
        <v>82</v>
      </c>
      <c r="M1016" s="80" t="str">
        <f aca="false">IF(OR(A1016="Insumo",A1016="Composição Auxiliar"),J1016,"")</f>
        <v/>
      </c>
      <c r="N1016" s="81" t="str">
        <f aca="false">IF(ISNUMBER(SEARCH("COM ENCARGOS COMPLEMENTARES",D1016)),J1016,"")</f>
        <v/>
      </c>
      <c r="O1016" s="81" t="str">
        <f aca="false">IF(N1016&lt;&gt;"","",M1016)</f>
        <v/>
      </c>
      <c r="P1016" s="82" t="str">
        <f aca="false">IF(A1016="Composição",A1015,"")</f>
        <v/>
      </c>
      <c r="Q1016" s="81" t="str">
        <f aca="false">IF(P1016&lt;&gt;"",SUMIF(L1016:L1105,L1016,N1016:N1105),"")</f>
        <v/>
      </c>
      <c r="R1016" s="81" t="str">
        <f aca="false">IF(P1016&lt;&gt;"",SUMIF(L1016:L1105,L1016,O1016:O1105),"")</f>
        <v/>
      </c>
    </row>
    <row r="1017" customFormat="false" ht="15" hidden="false" customHeight="false" outlineLevel="0" collapsed="false">
      <c r="A1017" s="105"/>
      <c r="B1017" s="105"/>
      <c r="C1017" s="105"/>
      <c r="D1017" s="105"/>
      <c r="E1017" s="105"/>
      <c r="F1017" s="105"/>
      <c r="G1017" s="105" t="s">
        <v>685</v>
      </c>
      <c r="H1017" s="106" t="s">
        <v>1210</v>
      </c>
      <c r="I1017" s="105" t="s">
        <v>687</v>
      </c>
      <c r="J1017" s="107" t="n">
        <f aca="false">TRUNC(J1016*H1017,2)</f>
        <v>3024.08</v>
      </c>
      <c r="L1017" s="63" t="n">
        <f aca="false">IF(AND(A1018&lt;&gt;"",A1017=""),L1016+1,L1016)</f>
        <v>82</v>
      </c>
      <c r="M1017" s="80" t="str">
        <f aca="false">IF(OR(A1017="Insumo",A1017="Composição Auxiliar"),J1017,"")</f>
        <v/>
      </c>
      <c r="N1017" s="81" t="str">
        <f aca="false">IF(ISNUMBER(SEARCH("COM ENCARGOS COMPLEMENTARES",D1017)),J1017,"")</f>
        <v/>
      </c>
      <c r="O1017" s="81" t="str">
        <f aca="false">IF(N1017&lt;&gt;"","",M1017)</f>
        <v/>
      </c>
      <c r="P1017" s="82" t="str">
        <f aca="false">IF(A1017="Composição",A1016,"")</f>
        <v/>
      </c>
      <c r="Q1017" s="81" t="str">
        <f aca="false">IF(P1017&lt;&gt;"",SUMIF(L1017:L1106,L1017,N1017:N1106),"")</f>
        <v/>
      </c>
      <c r="R1017" s="81" t="str">
        <f aca="false">IF(P1017&lt;&gt;"",SUMIF(L1017:L1106,L1017,O1017:O1106),"")</f>
        <v/>
      </c>
    </row>
    <row r="1018" customFormat="false" ht="15" hidden="false" customHeight="false" outlineLevel="0" collapsed="false">
      <c r="A1018" s="108"/>
      <c r="B1018" s="108"/>
      <c r="C1018" s="108"/>
      <c r="D1018" s="108"/>
      <c r="E1018" s="108"/>
      <c r="F1018" s="108"/>
      <c r="G1018" s="108"/>
      <c r="H1018" s="108"/>
      <c r="I1018" s="108"/>
      <c r="J1018" s="108"/>
      <c r="L1018" s="63" t="n">
        <f aca="false">IF(AND(A1019&lt;&gt;"",A1018=""),L1017+1,L1017)</f>
        <v>83</v>
      </c>
      <c r="M1018" s="80" t="str">
        <f aca="false">IF(OR(A1018="Insumo",A1018="Composição Auxiliar"),J1018,"")</f>
        <v/>
      </c>
      <c r="N1018" s="81" t="str">
        <f aca="false">IF(ISNUMBER(SEARCH("COM ENCARGOS COMPLEMENTARES",D1018)),J1018,"")</f>
        <v/>
      </c>
      <c r="O1018" s="81" t="str">
        <f aca="false">IF(N1018&lt;&gt;"","",M1018)</f>
        <v/>
      </c>
      <c r="P1018" s="82" t="str">
        <f aca="false">IF(A1018="Composição",A1017,"")</f>
        <v/>
      </c>
      <c r="Q1018" s="81" t="str">
        <f aca="false">IF(P1018&lt;&gt;"",SUMIF(L1018:L1107,L1018,N1018:N1107),"")</f>
        <v/>
      </c>
      <c r="R1018" s="81" t="str">
        <f aca="false">IF(P1018&lt;&gt;"",SUMIF(L1018:L1107,L1018,O1018:O1107),"")</f>
        <v/>
      </c>
    </row>
    <row r="1019" customFormat="false" ht="15" hidden="false" customHeight="true" outlineLevel="0" collapsed="false">
      <c r="A1019" s="83" t="s">
        <v>225</v>
      </c>
      <c r="B1019" s="84" t="s">
        <v>655</v>
      </c>
      <c r="C1019" s="83" t="s">
        <v>656</v>
      </c>
      <c r="D1019" s="83" t="s">
        <v>657</v>
      </c>
      <c r="E1019" s="83" t="s">
        <v>658</v>
      </c>
      <c r="F1019" s="83"/>
      <c r="G1019" s="85" t="s">
        <v>659</v>
      </c>
      <c r="H1019" s="84" t="s">
        <v>660</v>
      </c>
      <c r="I1019" s="84" t="s">
        <v>661</v>
      </c>
      <c r="J1019" s="84" t="s">
        <v>662</v>
      </c>
      <c r="L1019" s="63" t="n">
        <f aca="false">IF(AND(A1020&lt;&gt;"",A1019=""),L1018+1,L1018)</f>
        <v>83</v>
      </c>
      <c r="M1019" s="80" t="str">
        <f aca="false">IF(OR(A1019="Insumo",A1019="Composição Auxiliar"),J1019,"")</f>
        <v/>
      </c>
      <c r="N1019" s="81" t="str">
        <f aca="false">IF(ISNUMBER(SEARCH("COM ENCARGOS COMPLEMENTARES",D1019)),J1019,"")</f>
        <v/>
      </c>
      <c r="O1019" s="81" t="str">
        <f aca="false">IF(N1019&lt;&gt;"","",M1019)</f>
        <v/>
      </c>
      <c r="P1019" s="82" t="str">
        <f aca="false">IF(A1019="Composição",A1018,"")</f>
        <v/>
      </c>
      <c r="Q1019" s="81" t="str">
        <f aca="false">IF(P1019&lt;&gt;"",SUMIF(L1019:L1108,L1019,N1019:N1108),"")</f>
        <v/>
      </c>
      <c r="R1019" s="81" t="str">
        <f aca="false">IF(P1019&lt;&gt;"",SUMIF(L1019:L1108,L1019,O1019:O1108),"")</f>
        <v/>
      </c>
    </row>
    <row r="1020" customFormat="false" ht="51" hidden="false" customHeight="true" outlineLevel="0" collapsed="false">
      <c r="A1020" s="86" t="s">
        <v>663</v>
      </c>
      <c r="B1020" s="87" t="s">
        <v>226</v>
      </c>
      <c r="C1020" s="86" t="s">
        <v>716</v>
      </c>
      <c r="D1020" s="86" t="s">
        <v>1211</v>
      </c>
      <c r="E1020" s="86" t="s">
        <v>801</v>
      </c>
      <c r="F1020" s="86"/>
      <c r="G1020" s="88" t="s">
        <v>718</v>
      </c>
      <c r="H1020" s="89" t="n">
        <v>1</v>
      </c>
      <c r="I1020" s="90" t="n">
        <f aca="false">SUMIF(L:L,$L1020,M:M)</f>
        <v>5313.79</v>
      </c>
      <c r="J1020" s="90" t="n">
        <f aca="false">TRUNC(H1020*I1020,2)</f>
        <v>5313.79</v>
      </c>
      <c r="L1020" s="63" t="n">
        <f aca="false">IF(AND(A1021&lt;&gt;"",A1020=""),L1019+1,L1019)</f>
        <v>83</v>
      </c>
      <c r="M1020" s="80" t="str">
        <f aca="false">IF(OR(A1020="Insumo",A1020="Composição Auxiliar"),J1020,"")</f>
        <v/>
      </c>
      <c r="N1020" s="81" t="str">
        <f aca="false">IF(ISNUMBER(SEARCH("COM ENCARGOS COMPLEMENTARES",D1020)),J1020,"")</f>
        <v/>
      </c>
      <c r="O1020" s="81" t="str">
        <f aca="false">IF(N1020&lt;&gt;"","",M1020)</f>
        <v/>
      </c>
      <c r="P1020" s="82" t="str">
        <f aca="false">IF(A1020="Composição",A1019,"")</f>
        <v> 5.5.4 </v>
      </c>
      <c r="Q1020" s="81" t="n">
        <f aca="false">IF(P1020&lt;&gt;"",SUMIF(L1020:L1109,L1020,N1020:N1109),"")</f>
        <v>293.64</v>
      </c>
      <c r="R1020" s="81" t="n">
        <f aca="false">IF(P1020&lt;&gt;"",SUMIF(L1020:L1109,L1020,O1020:O1109),"")</f>
        <v>5020.15</v>
      </c>
    </row>
    <row r="1021" customFormat="false" ht="25.5" hidden="false" customHeight="true" outlineLevel="0" collapsed="false">
      <c r="A1021" s="91" t="s">
        <v>668</v>
      </c>
      <c r="B1021" s="92" t="s">
        <v>677</v>
      </c>
      <c r="C1021" s="91" t="s">
        <v>664</v>
      </c>
      <c r="D1021" s="91" t="s">
        <v>678</v>
      </c>
      <c r="E1021" s="91" t="s">
        <v>671</v>
      </c>
      <c r="F1021" s="91"/>
      <c r="G1021" s="93" t="s">
        <v>672</v>
      </c>
      <c r="H1021" s="94" t="n">
        <v>7.227</v>
      </c>
      <c r="I1021" s="95" t="n">
        <f aca="false">SUMIFS('ANALÍTICA AUXILIARES'!J:J,'ANALÍTICA AUXILIARES'!A:A,"Composição",'ANALÍTICA AUXILIARES'!B:B,$B1021)</f>
        <v>18.93</v>
      </c>
      <c r="J1021" s="95" t="n">
        <f aca="false">TRUNC(H1021*I1021,2)</f>
        <v>136.8</v>
      </c>
      <c r="L1021" s="63" t="n">
        <f aca="false">IF(AND(A1022&lt;&gt;"",A1021=""),L1020+1,L1020)</f>
        <v>83</v>
      </c>
      <c r="M1021" s="80" t="n">
        <f aca="false">IF(OR(A1021="Insumo",A1021="Composição Auxiliar"),J1021,"")</f>
        <v>136.8</v>
      </c>
      <c r="N1021" s="81" t="n">
        <f aca="false">IF(ISNUMBER(SEARCH("COM ENCARGOS COMPLEMENTARES",D1021)),J1021,"")</f>
        <v>136.8</v>
      </c>
      <c r="O1021" s="81" t="str">
        <f aca="false">IF(N1021&lt;&gt;"","",M1021)</f>
        <v/>
      </c>
      <c r="P1021" s="82" t="str">
        <f aca="false">IF(A1021="Composição",A1020,"")</f>
        <v/>
      </c>
      <c r="Q1021" s="81" t="str">
        <f aca="false">IF(P1021&lt;&gt;"",SUMIF(L1021:L1110,L1021,N1021:N1110),"")</f>
        <v/>
      </c>
      <c r="R1021" s="81" t="str">
        <f aca="false">IF(P1021&lt;&gt;"",SUMIF(L1021:L1110,L1021,O1021:O1110),"")</f>
        <v/>
      </c>
    </row>
    <row r="1022" customFormat="false" ht="25.5" hidden="false" customHeight="true" outlineLevel="0" collapsed="false">
      <c r="A1022" s="91" t="s">
        <v>668</v>
      </c>
      <c r="B1022" s="92" t="s">
        <v>1212</v>
      </c>
      <c r="C1022" s="91" t="s">
        <v>664</v>
      </c>
      <c r="D1022" s="91" t="s">
        <v>1213</v>
      </c>
      <c r="E1022" s="91" t="s">
        <v>671</v>
      </c>
      <c r="F1022" s="91"/>
      <c r="G1022" s="93" t="s">
        <v>672</v>
      </c>
      <c r="H1022" s="94" t="n">
        <v>7.437</v>
      </c>
      <c r="I1022" s="95" t="n">
        <f aca="false">SUMIFS('ANALÍTICA AUXILIARES'!J:J,'ANALÍTICA AUXILIARES'!A:A,"Composição",'ANALÍTICA AUXILIARES'!B:B,$B1022)</f>
        <v>21.09</v>
      </c>
      <c r="J1022" s="95" t="n">
        <f aca="false">TRUNC(H1022*I1022,2)</f>
        <v>156.84</v>
      </c>
      <c r="L1022" s="63" t="n">
        <f aca="false">IF(AND(A1023&lt;&gt;"",A1022=""),L1021+1,L1021)</f>
        <v>83</v>
      </c>
      <c r="M1022" s="80" t="n">
        <f aca="false">IF(OR(A1022="Insumo",A1022="Composição Auxiliar"),J1022,"")</f>
        <v>156.84</v>
      </c>
      <c r="N1022" s="81" t="n">
        <f aca="false">IF(ISNUMBER(SEARCH("COM ENCARGOS COMPLEMENTARES",D1022)),J1022,"")</f>
        <v>156.84</v>
      </c>
      <c r="O1022" s="81" t="str">
        <f aca="false">IF(N1022&lt;&gt;"","",M1022)</f>
        <v/>
      </c>
      <c r="P1022" s="82" t="str">
        <f aca="false">IF(A1022="Composição",A1021,"")</f>
        <v/>
      </c>
      <c r="Q1022" s="81" t="str">
        <f aca="false">IF(P1022&lt;&gt;"",SUMIF(L1022:L1111,L1022,N1022:N1111),"")</f>
        <v/>
      </c>
      <c r="R1022" s="81" t="str">
        <f aca="false">IF(P1022&lt;&gt;"",SUMIF(L1022:L1111,L1022,O1022:O1111),"")</f>
        <v/>
      </c>
    </row>
    <row r="1023" customFormat="false" ht="25.5" hidden="false" customHeight="true" outlineLevel="0" collapsed="false">
      <c r="A1023" s="91" t="s">
        <v>668</v>
      </c>
      <c r="B1023" s="92" t="s">
        <v>1214</v>
      </c>
      <c r="C1023" s="91" t="s">
        <v>664</v>
      </c>
      <c r="D1023" s="91" t="s">
        <v>1215</v>
      </c>
      <c r="E1023" s="91" t="s">
        <v>1070</v>
      </c>
      <c r="F1023" s="91"/>
      <c r="G1023" s="93" t="s">
        <v>667</v>
      </c>
      <c r="H1023" s="94" t="n">
        <v>1.683</v>
      </c>
      <c r="I1023" s="95" t="n">
        <f aca="false">SUMIFS('ANALÍTICA AUXILIARES'!J:J,'ANALÍTICA AUXILIARES'!A:A,"Composição",'ANALÍTICA AUXILIARES'!B:B,$B1023)</f>
        <v>476.16</v>
      </c>
      <c r="J1023" s="95" t="n">
        <f aca="false">TRUNC(H1023*I1023,2)</f>
        <v>801.37</v>
      </c>
      <c r="L1023" s="63" t="n">
        <f aca="false">IF(AND(A1024&lt;&gt;"",A1023=""),L1022+1,L1022)</f>
        <v>83</v>
      </c>
      <c r="M1023" s="80" t="n">
        <f aca="false">IF(OR(A1023="Insumo",A1023="Composição Auxiliar"),J1023,"")</f>
        <v>801.37</v>
      </c>
      <c r="N1023" s="81" t="str">
        <f aca="false">IF(ISNUMBER(SEARCH("COM ENCARGOS COMPLEMENTARES",D1023)),J1023,"")</f>
        <v/>
      </c>
      <c r="O1023" s="81" t="n">
        <f aca="false">IF(N1023&lt;&gt;"","",M1023)</f>
        <v>801.37</v>
      </c>
      <c r="P1023" s="82" t="str">
        <f aca="false">IF(A1023="Composição",A1022,"")</f>
        <v/>
      </c>
      <c r="Q1023" s="81" t="str">
        <f aca="false">IF(P1023&lt;&gt;"",SUMIF(L1023:L1112,L1023,N1023:N1112),"")</f>
        <v/>
      </c>
      <c r="R1023" s="81" t="str">
        <f aca="false">IF(P1023&lt;&gt;"",SUMIF(L1023:L1112,L1023,O1023:O1112),"")</f>
        <v/>
      </c>
    </row>
    <row r="1024" customFormat="false" ht="63.75" hidden="false" customHeight="false" outlineLevel="0" collapsed="false">
      <c r="A1024" s="96" t="s">
        <v>679</v>
      </c>
      <c r="B1024" s="97" t="s">
        <v>1216</v>
      </c>
      <c r="C1024" s="96" t="str">
        <f aca="false">VLOOKUP(B1024,INSUMOS!$A:$I,2,0)</f>
        <v>SINAPI</v>
      </c>
      <c r="D1024" s="96" t="str">
        <f aca="false">VLOOKUP(B1024,INSUMOS!$A:$I,3,0)</f>
        <v>CONJ. DE FERRAGENS PARA PORTA DE VIDRO TEMPERADO, EM ZAMAC CROMADO, CONTEMPLANDO DOBRADICA INF., DOBRADICA SUP., PIVO PARA DOBRADICA INF., PIVO PARA DOBRADICA SUP., FECHADURA CENTRAL EM ZAMC. CROMADO, CONTRA FECHADURA DE PRESSAO</v>
      </c>
      <c r="E1024" s="98" t="str">
        <f aca="false">VLOOKUP(B1024,INSUMOS!$A:$I,4,0)</f>
        <v>Material</v>
      </c>
      <c r="F1024" s="98"/>
      <c r="G1024" s="99" t="str">
        <f aca="false">VLOOKUP(B1024,INSUMOS!$A:$I,5,0)</f>
        <v>CJ</v>
      </c>
      <c r="H1024" s="100" t="n">
        <v>2</v>
      </c>
      <c r="I1024" s="101" t="n">
        <f aca="false">VLOOKUP(B1024,INSUMOS!$A:$I,8,0)</f>
        <v>153.39</v>
      </c>
      <c r="J1024" s="101" t="n">
        <f aca="false">TRUNC(H1024*I1024,2)</f>
        <v>306.78</v>
      </c>
      <c r="L1024" s="63" t="n">
        <f aca="false">IF(AND(A1025&lt;&gt;"",A1024=""),L1023+1,L1023)</f>
        <v>83</v>
      </c>
      <c r="M1024" s="80" t="n">
        <f aca="false">IF(OR(A1024="Insumo",A1024="Composição Auxiliar"),J1024,"")</f>
        <v>306.78</v>
      </c>
      <c r="N1024" s="81" t="str">
        <f aca="false">IF(ISNUMBER(SEARCH("COM ENCARGOS COMPLEMENTARES",D1024)),J1024,"")</f>
        <v/>
      </c>
      <c r="O1024" s="81" t="n">
        <f aca="false">IF(N1024&lt;&gt;"","",M1024)</f>
        <v>306.78</v>
      </c>
      <c r="P1024" s="82" t="str">
        <f aca="false">IF(A1024="Composição",A1023,"")</f>
        <v/>
      </c>
      <c r="Q1024" s="81" t="str">
        <f aca="false">IF(P1024&lt;&gt;"",SUMIF(L1024:L1113,L1024,N1024:N1113),"")</f>
        <v/>
      </c>
      <c r="R1024" s="81" t="str">
        <f aca="false">IF(P1024&lt;&gt;"",SUMIF(L1024:L1113,L1024,O1024:O1113),"")</f>
        <v/>
      </c>
    </row>
    <row r="1025" customFormat="false" ht="25.5" hidden="false" customHeight="false" outlineLevel="0" collapsed="false">
      <c r="A1025" s="96" t="s">
        <v>679</v>
      </c>
      <c r="B1025" s="97" t="s">
        <v>1217</v>
      </c>
      <c r="C1025" s="96" t="str">
        <f aca="false">VLOOKUP(B1025,INSUMOS!$A:$I,2,0)</f>
        <v>SINAPI</v>
      </c>
      <c r="D1025" s="96" t="str">
        <f aca="false">VLOOKUP(B1025,INSUMOS!$A:$I,3,0)</f>
        <v>VIDRO TEMPERADO INCOLOR PARA PORTA DE ABRIR, E = 10 MM (SEM FERRAGENS E SEM COLOCACAO)</v>
      </c>
      <c r="E1025" s="98" t="str">
        <f aca="false">VLOOKUP(B1025,INSUMOS!$A:$I,4,0)</f>
        <v>Material</v>
      </c>
      <c r="F1025" s="98"/>
      <c r="G1025" s="99" t="str">
        <f aca="false">VLOOKUP(B1025,INSUMOS!$A:$I,5,0)</f>
        <v>m²</v>
      </c>
      <c r="H1025" s="100" t="n">
        <v>4.62</v>
      </c>
      <c r="I1025" s="101" t="n">
        <f aca="false">VLOOKUP(B1025,INSUMOS!$A:$I,8,0)</f>
        <v>420</v>
      </c>
      <c r="J1025" s="101" t="n">
        <f aca="false">TRUNC(H1025*I1025,2)</f>
        <v>1940.4</v>
      </c>
      <c r="L1025" s="63" t="n">
        <f aca="false">IF(AND(A1026&lt;&gt;"",A1025=""),L1024+1,L1024)</f>
        <v>83</v>
      </c>
      <c r="M1025" s="80" t="n">
        <f aca="false">IF(OR(A1025="Insumo",A1025="Composição Auxiliar"),J1025,"")</f>
        <v>1940.4</v>
      </c>
      <c r="N1025" s="81" t="str">
        <f aca="false">IF(ISNUMBER(SEARCH("COM ENCARGOS COMPLEMENTARES",D1025)),J1025,"")</f>
        <v/>
      </c>
      <c r="O1025" s="81" t="n">
        <f aca="false">IF(N1025&lt;&gt;"","",M1025)</f>
        <v>1940.4</v>
      </c>
      <c r="P1025" s="82" t="str">
        <f aca="false">IF(A1025="Composição",A1024,"")</f>
        <v/>
      </c>
      <c r="Q1025" s="81" t="str">
        <f aca="false">IF(P1025&lt;&gt;"",SUMIF(L1025:L1114,L1025,N1025:N1114),"")</f>
        <v/>
      </c>
      <c r="R1025" s="81" t="str">
        <f aca="false">IF(P1025&lt;&gt;"",SUMIF(L1025:L1114,L1025,O1025:O1114),"")</f>
        <v/>
      </c>
    </row>
    <row r="1026" customFormat="false" ht="25.5" hidden="false" customHeight="false" outlineLevel="0" collapsed="false">
      <c r="A1026" s="96" t="s">
        <v>679</v>
      </c>
      <c r="B1026" s="97" t="s">
        <v>1218</v>
      </c>
      <c r="C1026" s="96" t="str">
        <f aca="false">VLOOKUP(B1026,INSUMOS!$A:$I,2,0)</f>
        <v>SINAPI</v>
      </c>
      <c r="D1026" s="96" t="str">
        <f aca="false">VLOOKUP(B1026,INSUMOS!$A:$I,3,0)</f>
        <v>MOLA HIDRAULICA DE PISO, PARA PORTAS DE ATE 1100 MM E PESO DE ATE 120 KG, COM CORPO EM ACO INOX</v>
      </c>
      <c r="E1026" s="98" t="str">
        <f aca="false">VLOOKUP(B1026,INSUMOS!$A:$I,4,0)</f>
        <v>Material</v>
      </c>
      <c r="F1026" s="98"/>
      <c r="G1026" s="99" t="str">
        <f aca="false">VLOOKUP(B1026,INSUMOS!$A:$I,5,0)</f>
        <v>UN</v>
      </c>
      <c r="H1026" s="100" t="n">
        <v>2</v>
      </c>
      <c r="I1026" s="101" t="n">
        <f aca="false">VLOOKUP(B1026,INSUMOS!$A:$I,8,0)</f>
        <v>826.62</v>
      </c>
      <c r="J1026" s="101" t="n">
        <f aca="false">TRUNC(H1026*I1026,2)</f>
        <v>1653.24</v>
      </c>
      <c r="L1026" s="63" t="n">
        <f aca="false">IF(AND(A1027&lt;&gt;"",A1026=""),L1025+1,L1025)</f>
        <v>83</v>
      </c>
      <c r="M1026" s="80" t="n">
        <f aca="false">IF(OR(A1026="Insumo",A1026="Composição Auxiliar"),J1026,"")</f>
        <v>1653.24</v>
      </c>
      <c r="N1026" s="81" t="str">
        <f aca="false">IF(ISNUMBER(SEARCH("COM ENCARGOS COMPLEMENTARES",D1026)),J1026,"")</f>
        <v/>
      </c>
      <c r="O1026" s="81" t="n">
        <f aca="false">IF(N1026&lt;&gt;"","",M1026)</f>
        <v>1653.24</v>
      </c>
      <c r="P1026" s="82" t="str">
        <f aca="false">IF(A1026="Composição",A1025,"")</f>
        <v/>
      </c>
      <c r="Q1026" s="81" t="str">
        <f aca="false">IF(P1026&lt;&gt;"",SUMIF(L1026:L1115,L1026,N1026:N1115),"")</f>
        <v/>
      </c>
      <c r="R1026" s="81" t="str">
        <f aca="false">IF(P1026&lt;&gt;"",SUMIF(L1026:L1115,L1026,O1026:O1115),"")</f>
        <v/>
      </c>
    </row>
    <row r="1027" customFormat="false" ht="25.5" hidden="false" customHeight="false" outlineLevel="0" collapsed="false">
      <c r="A1027" s="96" t="s">
        <v>679</v>
      </c>
      <c r="B1027" s="97" t="s">
        <v>1206</v>
      </c>
      <c r="C1027" s="96" t="str">
        <f aca="false">VLOOKUP(B1027,INSUMOS!$A:$I,2,0)</f>
        <v>SINAPI</v>
      </c>
      <c r="D1027" s="96" t="str">
        <f aca="false">VLOOKUP(B1027,INSUMOS!$A:$I,3,0)</f>
        <v>PUXADOR TUBULAR RETO DUPLO, EM ALUMINIO CROMADO, COMPRIMENTO DE APROX 400 MM E DIAMETRO DE 25 MM (1")</v>
      </c>
      <c r="E1027" s="98" t="str">
        <f aca="false">VLOOKUP(B1027,INSUMOS!$A:$I,4,0)</f>
        <v>Material</v>
      </c>
      <c r="F1027" s="98"/>
      <c r="G1027" s="99" t="str">
        <f aca="false">VLOOKUP(B1027,INSUMOS!$A:$I,5,0)</f>
        <v>UN</v>
      </c>
      <c r="H1027" s="100" t="n">
        <v>2</v>
      </c>
      <c r="I1027" s="101" t="n">
        <f aca="false">VLOOKUP(B1027,INSUMOS!$A:$I,8,0)</f>
        <v>159.18</v>
      </c>
      <c r="J1027" s="101" t="n">
        <f aca="false">TRUNC(H1027*I1027,2)</f>
        <v>318.36</v>
      </c>
      <c r="L1027" s="63" t="n">
        <f aca="false">IF(AND(A1028&lt;&gt;"",A1027=""),L1026+1,L1026)</f>
        <v>83</v>
      </c>
      <c r="M1027" s="80" t="n">
        <f aca="false">IF(OR(A1027="Insumo",A1027="Composição Auxiliar"),J1027,"")</f>
        <v>318.36</v>
      </c>
      <c r="N1027" s="81" t="str">
        <f aca="false">IF(ISNUMBER(SEARCH("COM ENCARGOS COMPLEMENTARES",D1027)),J1027,"")</f>
        <v/>
      </c>
      <c r="O1027" s="81" t="n">
        <f aca="false">IF(N1027&lt;&gt;"","",M1027)</f>
        <v>318.36</v>
      </c>
      <c r="P1027" s="82" t="str">
        <f aca="false">IF(A1027="Composição",A1026,"")</f>
        <v/>
      </c>
      <c r="Q1027" s="81" t="str">
        <f aca="false">IF(P1027&lt;&gt;"",SUMIF(L1027:L1116,L1027,N1027:N1116),"")</f>
        <v/>
      </c>
      <c r="R1027" s="81" t="str">
        <f aca="false">IF(P1027&lt;&gt;"",SUMIF(L1027:L1116,L1027,O1027:O1116),"")</f>
        <v/>
      </c>
    </row>
    <row r="1028" customFormat="false" ht="14.25" hidden="false" customHeight="false" outlineLevel="0" collapsed="false">
      <c r="A1028" s="102"/>
      <c r="B1028" s="102"/>
      <c r="C1028" s="102"/>
      <c r="D1028" s="102"/>
      <c r="E1028" s="102"/>
      <c r="F1028" s="103"/>
      <c r="G1028" s="102"/>
      <c r="H1028" s="103"/>
      <c r="I1028" s="102"/>
      <c r="J1028" s="103"/>
      <c r="L1028" s="63" t="n">
        <f aca="false">IF(AND(A1029&lt;&gt;"",A1028=""),L1027+1,L1027)</f>
        <v>83</v>
      </c>
      <c r="M1028" s="80" t="str">
        <f aca="false">IF(OR(A1028="Insumo",A1028="Composição Auxiliar"),J1028,"")</f>
        <v/>
      </c>
      <c r="N1028" s="81" t="str">
        <f aca="false">IF(ISNUMBER(SEARCH("COM ENCARGOS COMPLEMENTARES",D1028)),J1028,"")</f>
        <v/>
      </c>
      <c r="O1028" s="81" t="str">
        <f aca="false">IF(N1028&lt;&gt;"","",M1028)</f>
        <v/>
      </c>
      <c r="P1028" s="82" t="str">
        <f aca="false">IF(A1028="Composição",A1027,"")</f>
        <v/>
      </c>
      <c r="Q1028" s="81" t="str">
        <f aca="false">IF(P1028&lt;&gt;"",SUMIF(L1028:L1117,L1028,N1028:N1117),"")</f>
        <v/>
      </c>
      <c r="R1028" s="81" t="str">
        <f aca="false">IF(P1028&lt;&gt;"",SUMIF(L1028:L1117,L1028,O1028:O1117),"")</f>
        <v/>
      </c>
    </row>
    <row r="1029" customFormat="false" ht="14.25" hidden="false" customHeight="true" outlineLevel="0" collapsed="false">
      <c r="A1029" s="102"/>
      <c r="B1029" s="102"/>
      <c r="C1029" s="102"/>
      <c r="D1029" s="102"/>
      <c r="E1029" s="102"/>
      <c r="F1029" s="103"/>
      <c r="G1029" s="102"/>
      <c r="H1029" s="104" t="s">
        <v>684</v>
      </c>
      <c r="I1029" s="104"/>
      <c r="J1029" s="103" t="n">
        <f aca="false">TRUNC(SUMIF(L:L,$L1029,M:M)*(1+$J$9),2)</f>
        <v>6896.76</v>
      </c>
      <c r="L1029" s="63" t="n">
        <f aca="false">IF(AND(A1030&lt;&gt;"",A1029=""),L1028+1,L1028)</f>
        <v>83</v>
      </c>
      <c r="M1029" s="80" t="str">
        <f aca="false">IF(OR(A1029="Insumo",A1029="Composição Auxiliar"),J1029,"")</f>
        <v/>
      </c>
      <c r="N1029" s="81" t="str">
        <f aca="false">IF(ISNUMBER(SEARCH("COM ENCARGOS COMPLEMENTARES",D1029)),J1029,"")</f>
        <v/>
      </c>
      <c r="O1029" s="81" t="str">
        <f aca="false">IF(N1029&lt;&gt;"","",M1029)</f>
        <v/>
      </c>
      <c r="P1029" s="82" t="str">
        <f aca="false">IF(A1029="Composição",A1028,"")</f>
        <v/>
      </c>
      <c r="Q1029" s="81" t="str">
        <f aca="false">IF(P1029&lt;&gt;"",SUMIF(L1029:L1118,L1029,N1029:N1118),"")</f>
        <v/>
      </c>
      <c r="R1029" s="81" t="str">
        <f aca="false">IF(P1029&lt;&gt;"",SUMIF(L1029:L1118,L1029,O1029:O1118),"")</f>
        <v/>
      </c>
    </row>
    <row r="1030" customFormat="false" ht="15" hidden="false" customHeight="false" outlineLevel="0" collapsed="false">
      <c r="A1030" s="105"/>
      <c r="B1030" s="105"/>
      <c r="C1030" s="105"/>
      <c r="D1030" s="105"/>
      <c r="E1030" s="105"/>
      <c r="F1030" s="105"/>
      <c r="G1030" s="105" t="s">
        <v>685</v>
      </c>
      <c r="H1030" s="106" t="s">
        <v>826</v>
      </c>
      <c r="I1030" s="105" t="s">
        <v>687</v>
      </c>
      <c r="J1030" s="107" t="n">
        <f aca="false">TRUNC(J1029*H1030,2)</f>
        <v>6896.76</v>
      </c>
      <c r="L1030" s="63" t="n">
        <f aca="false">IF(AND(A1031&lt;&gt;"",A1030=""),L1029+1,L1029)</f>
        <v>83</v>
      </c>
      <c r="M1030" s="80" t="str">
        <f aca="false">IF(OR(A1030="Insumo",A1030="Composição Auxiliar"),J1030,"")</f>
        <v/>
      </c>
      <c r="N1030" s="81" t="str">
        <f aca="false">IF(ISNUMBER(SEARCH("COM ENCARGOS COMPLEMENTARES",D1030)),J1030,"")</f>
        <v/>
      </c>
      <c r="O1030" s="81" t="str">
        <f aca="false">IF(N1030&lt;&gt;"","",M1030)</f>
        <v/>
      </c>
      <c r="P1030" s="82" t="str">
        <f aca="false">IF(A1030="Composição",A1029,"")</f>
        <v/>
      </c>
      <c r="Q1030" s="81" t="str">
        <f aca="false">IF(P1030&lt;&gt;"",SUMIF(L1030:L1119,L1030,N1030:N1119),"")</f>
        <v/>
      </c>
      <c r="R1030" s="81" t="str">
        <f aca="false">IF(P1030&lt;&gt;"",SUMIF(L1030:L1119,L1030,O1030:O1119),"")</f>
        <v/>
      </c>
    </row>
    <row r="1031" customFormat="false" ht="15" hidden="false" customHeight="false" outlineLevel="0" collapsed="false">
      <c r="A1031" s="108"/>
      <c r="B1031" s="108"/>
      <c r="C1031" s="108"/>
      <c r="D1031" s="108"/>
      <c r="E1031" s="108"/>
      <c r="F1031" s="108"/>
      <c r="G1031" s="108"/>
      <c r="H1031" s="108"/>
      <c r="I1031" s="108"/>
      <c r="J1031" s="108"/>
      <c r="L1031" s="63" t="n">
        <f aca="false">IF(AND(A1032&lt;&gt;"",A1031=""),L1030+1,L1030)</f>
        <v>84</v>
      </c>
      <c r="M1031" s="80" t="str">
        <f aca="false">IF(OR(A1031="Insumo",A1031="Composição Auxiliar"),J1031,"")</f>
        <v/>
      </c>
      <c r="N1031" s="81" t="str">
        <f aca="false">IF(ISNUMBER(SEARCH("COM ENCARGOS COMPLEMENTARES",D1031)),J1031,"")</f>
        <v/>
      </c>
      <c r="O1031" s="81" t="str">
        <f aca="false">IF(N1031&lt;&gt;"","",M1031)</f>
        <v/>
      </c>
      <c r="P1031" s="82" t="str">
        <f aca="false">IF(A1031="Composição",A1030,"")</f>
        <v/>
      </c>
      <c r="Q1031" s="81" t="str">
        <f aca="false">IF(P1031&lt;&gt;"",SUMIF(L1031:L1120,L1031,N1031:N1120),"")</f>
        <v/>
      </c>
      <c r="R1031" s="81" t="str">
        <f aca="false">IF(P1031&lt;&gt;"",SUMIF(L1031:L1120,L1031,O1031:O1120),"")</f>
        <v/>
      </c>
    </row>
    <row r="1032" customFormat="false" ht="15" hidden="false" customHeight="true" outlineLevel="0" collapsed="false">
      <c r="A1032" s="83" t="s">
        <v>227</v>
      </c>
      <c r="B1032" s="84" t="s">
        <v>655</v>
      </c>
      <c r="C1032" s="83" t="s">
        <v>656</v>
      </c>
      <c r="D1032" s="83" t="s">
        <v>657</v>
      </c>
      <c r="E1032" s="83" t="s">
        <v>658</v>
      </c>
      <c r="F1032" s="83"/>
      <c r="G1032" s="85" t="s">
        <v>659</v>
      </c>
      <c r="H1032" s="84" t="s">
        <v>660</v>
      </c>
      <c r="I1032" s="84" t="s">
        <v>661</v>
      </c>
      <c r="J1032" s="84" t="s">
        <v>662</v>
      </c>
      <c r="L1032" s="63" t="n">
        <f aca="false">IF(AND(A1033&lt;&gt;"",A1032=""),L1031+1,L1031)</f>
        <v>84</v>
      </c>
      <c r="M1032" s="80" t="str">
        <f aca="false">IF(OR(A1032="Insumo",A1032="Composição Auxiliar"),J1032,"")</f>
        <v/>
      </c>
      <c r="N1032" s="81" t="str">
        <f aca="false">IF(ISNUMBER(SEARCH("COM ENCARGOS COMPLEMENTARES",D1032)),J1032,"")</f>
        <v/>
      </c>
      <c r="O1032" s="81" t="str">
        <f aca="false">IF(N1032&lt;&gt;"","",M1032)</f>
        <v/>
      </c>
      <c r="P1032" s="82" t="str">
        <f aca="false">IF(A1032="Composição",A1031,"")</f>
        <v/>
      </c>
      <c r="Q1032" s="81" t="str">
        <f aca="false">IF(P1032&lt;&gt;"",SUMIF(L1032:L1121,L1032,N1032:N1121),"")</f>
        <v/>
      </c>
      <c r="R1032" s="81" t="str">
        <f aca="false">IF(P1032&lt;&gt;"",SUMIF(L1032:L1121,L1032,O1032:O1121),"")</f>
        <v/>
      </c>
    </row>
    <row r="1033" customFormat="false" ht="38.25" hidden="false" customHeight="true" outlineLevel="0" collapsed="false">
      <c r="A1033" s="86" t="s">
        <v>663</v>
      </c>
      <c r="B1033" s="87" t="s">
        <v>228</v>
      </c>
      <c r="C1033" s="86" t="s">
        <v>716</v>
      </c>
      <c r="D1033" s="86" t="s">
        <v>1219</v>
      </c>
      <c r="E1033" s="86" t="s">
        <v>801</v>
      </c>
      <c r="F1033" s="86"/>
      <c r="G1033" s="88" t="s">
        <v>718</v>
      </c>
      <c r="H1033" s="89" t="n">
        <v>1</v>
      </c>
      <c r="I1033" s="90" t="n">
        <f aca="false">SUMIF(L:L,$L1033,M:M)</f>
        <v>4579.11</v>
      </c>
      <c r="J1033" s="90" t="n">
        <f aca="false">TRUNC(H1033*I1033,2)</f>
        <v>4579.11</v>
      </c>
      <c r="L1033" s="63" t="n">
        <f aca="false">IF(AND(A1034&lt;&gt;"",A1033=""),L1032+1,L1032)</f>
        <v>84</v>
      </c>
      <c r="M1033" s="80" t="str">
        <f aca="false">IF(OR(A1033="Insumo",A1033="Composição Auxiliar"),J1033,"")</f>
        <v/>
      </c>
      <c r="N1033" s="81" t="str">
        <f aca="false">IF(ISNUMBER(SEARCH("COM ENCARGOS COMPLEMENTARES",D1033)),J1033,"")</f>
        <v/>
      </c>
      <c r="O1033" s="81" t="str">
        <f aca="false">IF(N1033&lt;&gt;"","",M1033)</f>
        <v/>
      </c>
      <c r="P1033" s="82" t="str">
        <f aca="false">IF(A1033="Composição",A1032,"")</f>
        <v> 5.5.5 </v>
      </c>
      <c r="Q1033" s="81" t="n">
        <f aca="false">IF(P1033&lt;&gt;"",SUMIF(L1033:L1122,L1033,N1033:N1122),"")</f>
        <v>141.3</v>
      </c>
      <c r="R1033" s="81" t="n">
        <f aca="false">IF(P1033&lt;&gt;"",SUMIF(L1033:L1122,L1033,O1033:O1122),"")</f>
        <v>4437.81</v>
      </c>
    </row>
    <row r="1034" customFormat="false" ht="25.5" hidden="false" customHeight="true" outlineLevel="0" collapsed="false">
      <c r="A1034" s="91" t="s">
        <v>668</v>
      </c>
      <c r="B1034" s="92" t="s">
        <v>1214</v>
      </c>
      <c r="C1034" s="91" t="s">
        <v>664</v>
      </c>
      <c r="D1034" s="91" t="s">
        <v>1215</v>
      </c>
      <c r="E1034" s="91" t="s">
        <v>1070</v>
      </c>
      <c r="F1034" s="91"/>
      <c r="G1034" s="93" t="s">
        <v>667</v>
      </c>
      <c r="H1034" s="94" t="n">
        <v>4.89</v>
      </c>
      <c r="I1034" s="95" t="n">
        <f aca="false">SUMIFS('ANALÍTICA AUXILIARES'!J:J,'ANALÍTICA AUXILIARES'!A:A,"Composição",'ANALÍTICA AUXILIARES'!B:B,$B1034)</f>
        <v>476.16</v>
      </c>
      <c r="J1034" s="95" t="n">
        <f aca="false">TRUNC(H1034*I1034,2)</f>
        <v>2328.42</v>
      </c>
      <c r="L1034" s="63" t="n">
        <f aca="false">IF(AND(A1035&lt;&gt;"",A1034=""),L1033+1,L1033)</f>
        <v>84</v>
      </c>
      <c r="M1034" s="80" t="n">
        <f aca="false">IF(OR(A1034="Insumo",A1034="Composição Auxiliar"),J1034,"")</f>
        <v>2328.42</v>
      </c>
      <c r="N1034" s="81" t="str">
        <f aca="false">IF(ISNUMBER(SEARCH("COM ENCARGOS COMPLEMENTARES",D1034)),J1034,"")</f>
        <v/>
      </c>
      <c r="O1034" s="81" t="n">
        <f aca="false">IF(N1034&lt;&gt;"","",M1034)</f>
        <v>2328.42</v>
      </c>
      <c r="P1034" s="82" t="str">
        <f aca="false">IF(A1034="Composição",A1033,"")</f>
        <v/>
      </c>
      <c r="Q1034" s="81" t="str">
        <f aca="false">IF(P1034&lt;&gt;"",SUMIF(L1034:L1123,L1034,N1034:N1123),"")</f>
        <v/>
      </c>
      <c r="R1034" s="81" t="str">
        <f aca="false">IF(P1034&lt;&gt;"",SUMIF(L1034:L1123,L1034,O1034:O1123),"")</f>
        <v/>
      </c>
    </row>
    <row r="1035" customFormat="false" ht="25.5" hidden="false" customHeight="true" outlineLevel="0" collapsed="false">
      <c r="A1035" s="91" t="s">
        <v>668</v>
      </c>
      <c r="B1035" s="92" t="s">
        <v>1212</v>
      </c>
      <c r="C1035" s="91" t="s">
        <v>664</v>
      </c>
      <c r="D1035" s="91" t="s">
        <v>1213</v>
      </c>
      <c r="E1035" s="91" t="s">
        <v>671</v>
      </c>
      <c r="F1035" s="91"/>
      <c r="G1035" s="93" t="s">
        <v>672</v>
      </c>
      <c r="H1035" s="94" t="n">
        <v>3.5783</v>
      </c>
      <c r="I1035" s="95" t="n">
        <f aca="false">SUMIFS('ANALÍTICA AUXILIARES'!J:J,'ANALÍTICA AUXILIARES'!A:A,"Composição",'ANALÍTICA AUXILIARES'!B:B,$B1035)</f>
        <v>21.09</v>
      </c>
      <c r="J1035" s="95" t="n">
        <f aca="false">TRUNC(H1035*I1035,2)</f>
        <v>75.46</v>
      </c>
      <c r="L1035" s="63" t="n">
        <f aca="false">IF(AND(A1036&lt;&gt;"",A1035=""),L1034+1,L1034)</f>
        <v>84</v>
      </c>
      <c r="M1035" s="80" t="n">
        <f aca="false">IF(OR(A1035="Insumo",A1035="Composição Auxiliar"),J1035,"")</f>
        <v>75.46</v>
      </c>
      <c r="N1035" s="81" t="n">
        <f aca="false">IF(ISNUMBER(SEARCH("COM ENCARGOS COMPLEMENTARES",D1035)),J1035,"")</f>
        <v>75.46</v>
      </c>
      <c r="O1035" s="81" t="str">
        <f aca="false">IF(N1035&lt;&gt;"","",M1035)</f>
        <v/>
      </c>
      <c r="P1035" s="82" t="str">
        <f aca="false">IF(A1035="Composição",A1034,"")</f>
        <v/>
      </c>
      <c r="Q1035" s="81" t="str">
        <f aca="false">IF(P1035&lt;&gt;"",SUMIF(L1035:L1124,L1035,N1035:N1124),"")</f>
        <v/>
      </c>
      <c r="R1035" s="81" t="str">
        <f aca="false">IF(P1035&lt;&gt;"",SUMIF(L1035:L1124,L1035,O1035:O1124),"")</f>
        <v/>
      </c>
    </row>
    <row r="1036" customFormat="false" ht="25.5" hidden="false" customHeight="true" outlineLevel="0" collapsed="false">
      <c r="A1036" s="91" t="s">
        <v>668</v>
      </c>
      <c r="B1036" s="92" t="s">
        <v>677</v>
      </c>
      <c r="C1036" s="91" t="s">
        <v>664</v>
      </c>
      <c r="D1036" s="91" t="s">
        <v>678</v>
      </c>
      <c r="E1036" s="91" t="s">
        <v>671</v>
      </c>
      <c r="F1036" s="91"/>
      <c r="G1036" s="93" t="s">
        <v>672</v>
      </c>
      <c r="H1036" s="94" t="n">
        <v>3.4782</v>
      </c>
      <c r="I1036" s="95" t="n">
        <f aca="false">SUMIFS('ANALÍTICA AUXILIARES'!J:J,'ANALÍTICA AUXILIARES'!A:A,"Composição",'ANALÍTICA AUXILIARES'!B:B,$B1036)</f>
        <v>18.93</v>
      </c>
      <c r="J1036" s="95" t="n">
        <f aca="false">TRUNC(H1036*I1036,2)</f>
        <v>65.84</v>
      </c>
      <c r="L1036" s="63" t="n">
        <f aca="false">IF(AND(A1037&lt;&gt;"",A1036=""),L1035+1,L1035)</f>
        <v>84</v>
      </c>
      <c r="M1036" s="80" t="n">
        <f aca="false">IF(OR(A1036="Insumo",A1036="Composição Auxiliar"),J1036,"")</f>
        <v>65.84</v>
      </c>
      <c r="N1036" s="81" t="n">
        <f aca="false">IF(ISNUMBER(SEARCH("COM ENCARGOS COMPLEMENTARES",D1036)),J1036,"")</f>
        <v>65.84</v>
      </c>
      <c r="O1036" s="81" t="str">
        <f aca="false">IF(N1036&lt;&gt;"","",M1036)</f>
        <v/>
      </c>
      <c r="P1036" s="82" t="str">
        <f aca="false">IF(A1036="Composição",A1035,"")</f>
        <v/>
      </c>
      <c r="Q1036" s="81" t="str">
        <f aca="false">IF(P1036&lt;&gt;"",SUMIF(L1036:L1125,L1036,N1036:N1125),"")</f>
        <v/>
      </c>
      <c r="R1036" s="81" t="str">
        <f aca="false">IF(P1036&lt;&gt;"",SUMIF(L1036:L1125,L1036,O1036:O1125),"")</f>
        <v/>
      </c>
    </row>
    <row r="1037" customFormat="false" ht="63.75" hidden="false" customHeight="false" outlineLevel="0" collapsed="false">
      <c r="A1037" s="96" t="s">
        <v>679</v>
      </c>
      <c r="B1037" s="97" t="s">
        <v>1216</v>
      </c>
      <c r="C1037" s="96" t="str">
        <f aca="false">VLOOKUP(B1037,INSUMOS!$A:$I,2,0)</f>
        <v>SINAPI</v>
      </c>
      <c r="D1037" s="96" t="str">
        <f aca="false">VLOOKUP(B1037,INSUMOS!$A:$I,3,0)</f>
        <v>CONJ. DE FERRAGENS PARA PORTA DE VIDRO TEMPERADO, EM ZAMAC CROMADO, CONTEMPLANDO DOBRADICA INF., DOBRADICA SUP., PIVO PARA DOBRADICA INF., PIVO PARA DOBRADICA SUP., FECHADURA CENTRAL EM ZAMC. CROMADO, CONTRA FECHADURA DE PRESSAO</v>
      </c>
      <c r="E1037" s="98" t="str">
        <f aca="false">VLOOKUP(B1037,INSUMOS!$A:$I,4,0)</f>
        <v>Material</v>
      </c>
      <c r="F1037" s="98"/>
      <c r="G1037" s="99" t="str">
        <f aca="false">VLOOKUP(B1037,INSUMOS!$A:$I,5,0)</f>
        <v>CJ</v>
      </c>
      <c r="H1037" s="100" t="n">
        <v>1</v>
      </c>
      <c r="I1037" s="101" t="n">
        <f aca="false">VLOOKUP(B1037,INSUMOS!$A:$I,8,0)</f>
        <v>153.39</v>
      </c>
      <c r="J1037" s="101" t="n">
        <f aca="false">TRUNC(H1037*I1037,2)</f>
        <v>153.39</v>
      </c>
      <c r="L1037" s="63" t="n">
        <f aca="false">IF(AND(A1038&lt;&gt;"",A1037=""),L1036+1,L1036)</f>
        <v>84</v>
      </c>
      <c r="M1037" s="80" t="n">
        <f aca="false">IF(OR(A1037="Insumo",A1037="Composição Auxiliar"),J1037,"")</f>
        <v>153.39</v>
      </c>
      <c r="N1037" s="81" t="str">
        <f aca="false">IF(ISNUMBER(SEARCH("COM ENCARGOS COMPLEMENTARES",D1037)),J1037,"")</f>
        <v/>
      </c>
      <c r="O1037" s="81" t="n">
        <f aca="false">IF(N1037&lt;&gt;"","",M1037)</f>
        <v>153.39</v>
      </c>
      <c r="P1037" s="82" t="str">
        <f aca="false">IF(A1037="Composição",A1036,"")</f>
        <v/>
      </c>
      <c r="Q1037" s="81" t="str">
        <f aca="false">IF(P1037&lt;&gt;"",SUMIF(L1037:L1126,L1037,N1037:N1126),"")</f>
        <v/>
      </c>
      <c r="R1037" s="81" t="str">
        <f aca="false">IF(P1037&lt;&gt;"",SUMIF(L1037:L1126,L1037,O1037:O1126),"")</f>
        <v/>
      </c>
    </row>
    <row r="1038" customFormat="false" ht="25.5" hidden="false" customHeight="false" outlineLevel="0" collapsed="false">
      <c r="A1038" s="96" t="s">
        <v>679</v>
      </c>
      <c r="B1038" s="97" t="s">
        <v>1218</v>
      </c>
      <c r="C1038" s="96" t="str">
        <f aca="false">VLOOKUP(B1038,INSUMOS!$A:$I,2,0)</f>
        <v>SINAPI</v>
      </c>
      <c r="D1038" s="96" t="str">
        <f aca="false">VLOOKUP(B1038,INSUMOS!$A:$I,3,0)</f>
        <v>MOLA HIDRAULICA DE PISO, PARA PORTAS DE ATE 1100 MM E PESO DE ATE 120 KG, COM CORPO EM ACO INOX</v>
      </c>
      <c r="E1038" s="98" t="str">
        <f aca="false">VLOOKUP(B1038,INSUMOS!$A:$I,4,0)</f>
        <v>Material</v>
      </c>
      <c r="F1038" s="98"/>
      <c r="G1038" s="99" t="str">
        <f aca="false">VLOOKUP(B1038,INSUMOS!$A:$I,5,0)</f>
        <v>UN</v>
      </c>
      <c r="H1038" s="100" t="n">
        <v>1</v>
      </c>
      <c r="I1038" s="101" t="n">
        <f aca="false">VLOOKUP(B1038,INSUMOS!$A:$I,8,0)</f>
        <v>826.62</v>
      </c>
      <c r="J1038" s="101" t="n">
        <f aca="false">TRUNC(H1038*I1038,2)</f>
        <v>826.62</v>
      </c>
      <c r="L1038" s="63" t="n">
        <f aca="false">IF(AND(A1039&lt;&gt;"",A1038=""),L1037+1,L1037)</f>
        <v>84</v>
      </c>
      <c r="M1038" s="80" t="n">
        <f aca="false">IF(OR(A1038="Insumo",A1038="Composição Auxiliar"),J1038,"")</f>
        <v>826.62</v>
      </c>
      <c r="N1038" s="81" t="str">
        <f aca="false">IF(ISNUMBER(SEARCH("COM ENCARGOS COMPLEMENTARES",D1038)),J1038,"")</f>
        <v/>
      </c>
      <c r="O1038" s="81" t="n">
        <f aca="false">IF(N1038&lt;&gt;"","",M1038)</f>
        <v>826.62</v>
      </c>
      <c r="P1038" s="82" t="str">
        <f aca="false">IF(A1038="Composição",A1037,"")</f>
        <v/>
      </c>
      <c r="Q1038" s="81" t="str">
        <f aca="false">IF(P1038&lt;&gt;"",SUMIF(L1038:L1127,L1038,N1038:N1127),"")</f>
        <v/>
      </c>
      <c r="R1038" s="81" t="str">
        <f aca="false">IF(P1038&lt;&gt;"",SUMIF(L1038:L1127,L1038,O1038:O1127),"")</f>
        <v/>
      </c>
    </row>
    <row r="1039" customFormat="false" ht="25.5" hidden="false" customHeight="false" outlineLevel="0" collapsed="false">
      <c r="A1039" s="96" t="s">
        <v>679</v>
      </c>
      <c r="B1039" s="97" t="s">
        <v>1206</v>
      </c>
      <c r="C1039" s="96" t="str">
        <f aca="false">VLOOKUP(B1039,INSUMOS!$A:$I,2,0)</f>
        <v>SINAPI</v>
      </c>
      <c r="D1039" s="96" t="str">
        <f aca="false">VLOOKUP(B1039,INSUMOS!$A:$I,3,0)</f>
        <v>PUXADOR TUBULAR RETO DUPLO, EM ALUMINIO CROMADO, COMPRIMENTO DE APROX 400 MM E DIAMETRO DE 25 MM (1")</v>
      </c>
      <c r="E1039" s="98" t="str">
        <f aca="false">VLOOKUP(B1039,INSUMOS!$A:$I,4,0)</f>
        <v>Material</v>
      </c>
      <c r="F1039" s="98"/>
      <c r="G1039" s="99" t="str">
        <f aca="false">VLOOKUP(B1039,INSUMOS!$A:$I,5,0)</f>
        <v>UN</v>
      </c>
      <c r="H1039" s="100" t="n">
        <v>1</v>
      </c>
      <c r="I1039" s="101" t="n">
        <f aca="false">VLOOKUP(B1039,INSUMOS!$A:$I,8,0)</f>
        <v>159.18</v>
      </c>
      <c r="J1039" s="101" t="n">
        <f aca="false">TRUNC(H1039*I1039,2)</f>
        <v>159.18</v>
      </c>
      <c r="L1039" s="63" t="n">
        <f aca="false">IF(AND(A1040&lt;&gt;"",A1039=""),L1038+1,L1038)</f>
        <v>84</v>
      </c>
      <c r="M1039" s="80" t="n">
        <f aca="false">IF(OR(A1039="Insumo",A1039="Composição Auxiliar"),J1039,"")</f>
        <v>159.18</v>
      </c>
      <c r="N1039" s="81" t="str">
        <f aca="false">IF(ISNUMBER(SEARCH("COM ENCARGOS COMPLEMENTARES",D1039)),J1039,"")</f>
        <v/>
      </c>
      <c r="O1039" s="81" t="n">
        <f aca="false">IF(N1039&lt;&gt;"","",M1039)</f>
        <v>159.18</v>
      </c>
      <c r="P1039" s="82" t="str">
        <f aca="false">IF(A1039="Composição",A1038,"")</f>
        <v/>
      </c>
      <c r="Q1039" s="81" t="str">
        <f aca="false">IF(P1039&lt;&gt;"",SUMIF(L1039:L1128,L1039,N1039:N1128),"")</f>
        <v/>
      </c>
      <c r="R1039" s="81" t="str">
        <f aca="false">IF(P1039&lt;&gt;"",SUMIF(L1039:L1128,L1039,O1039:O1128),"")</f>
        <v/>
      </c>
    </row>
    <row r="1040" customFormat="false" ht="25.5" hidden="false" customHeight="false" outlineLevel="0" collapsed="false">
      <c r="A1040" s="96" t="s">
        <v>679</v>
      </c>
      <c r="B1040" s="97" t="s">
        <v>1217</v>
      </c>
      <c r="C1040" s="96" t="str">
        <f aca="false">VLOOKUP(B1040,INSUMOS!$A:$I,2,0)</f>
        <v>SINAPI</v>
      </c>
      <c r="D1040" s="96" t="str">
        <f aca="false">VLOOKUP(B1040,INSUMOS!$A:$I,3,0)</f>
        <v>VIDRO TEMPERADO INCOLOR PARA PORTA DE ABRIR, E = 10 MM (SEM FERRAGENS E SEM COLOCACAO)</v>
      </c>
      <c r="E1040" s="98" t="str">
        <f aca="false">VLOOKUP(B1040,INSUMOS!$A:$I,4,0)</f>
        <v>Material</v>
      </c>
      <c r="F1040" s="98"/>
      <c r="G1040" s="99" t="str">
        <f aca="false">VLOOKUP(B1040,INSUMOS!$A:$I,5,0)</f>
        <v>m²</v>
      </c>
      <c r="H1040" s="100" t="n">
        <v>2.31</v>
      </c>
      <c r="I1040" s="101" t="n">
        <f aca="false">VLOOKUP(B1040,INSUMOS!$A:$I,8,0)</f>
        <v>420</v>
      </c>
      <c r="J1040" s="101" t="n">
        <f aca="false">TRUNC(H1040*I1040,2)</f>
        <v>970.2</v>
      </c>
      <c r="L1040" s="63" t="n">
        <f aca="false">IF(AND(A1041&lt;&gt;"",A1040=""),L1039+1,L1039)</f>
        <v>84</v>
      </c>
      <c r="M1040" s="80" t="n">
        <f aca="false">IF(OR(A1040="Insumo",A1040="Composição Auxiliar"),J1040,"")</f>
        <v>970.2</v>
      </c>
      <c r="N1040" s="81" t="str">
        <f aca="false">IF(ISNUMBER(SEARCH("COM ENCARGOS COMPLEMENTARES",D1040)),J1040,"")</f>
        <v/>
      </c>
      <c r="O1040" s="81" t="n">
        <f aca="false">IF(N1040&lt;&gt;"","",M1040)</f>
        <v>970.2</v>
      </c>
      <c r="P1040" s="82" t="str">
        <f aca="false">IF(A1040="Composição",A1039,"")</f>
        <v/>
      </c>
      <c r="Q1040" s="81" t="str">
        <f aca="false">IF(P1040&lt;&gt;"",SUMIF(L1040:L1129,L1040,N1040:N1129),"")</f>
        <v/>
      </c>
      <c r="R1040" s="81" t="str">
        <f aca="false">IF(P1040&lt;&gt;"",SUMIF(L1040:L1129,L1040,O1040:O1129),"")</f>
        <v/>
      </c>
    </row>
    <row r="1041" customFormat="false" ht="14.25" hidden="false" customHeight="false" outlineLevel="0" collapsed="false">
      <c r="A1041" s="102"/>
      <c r="B1041" s="102"/>
      <c r="C1041" s="102"/>
      <c r="D1041" s="102"/>
      <c r="E1041" s="102"/>
      <c r="F1041" s="103"/>
      <c r="G1041" s="102"/>
      <c r="H1041" s="103"/>
      <c r="I1041" s="102"/>
      <c r="J1041" s="103"/>
      <c r="L1041" s="63" t="n">
        <f aca="false">IF(AND(A1042&lt;&gt;"",A1041=""),L1040+1,L1040)</f>
        <v>84</v>
      </c>
      <c r="M1041" s="80" t="str">
        <f aca="false">IF(OR(A1041="Insumo",A1041="Composição Auxiliar"),J1041,"")</f>
        <v/>
      </c>
      <c r="N1041" s="81" t="str">
        <f aca="false">IF(ISNUMBER(SEARCH("COM ENCARGOS COMPLEMENTARES",D1041)),J1041,"")</f>
        <v/>
      </c>
      <c r="O1041" s="81" t="str">
        <f aca="false">IF(N1041&lt;&gt;"","",M1041)</f>
        <v/>
      </c>
      <c r="P1041" s="82" t="str">
        <f aca="false">IF(A1041="Composição",A1040,"")</f>
        <v/>
      </c>
      <c r="Q1041" s="81" t="str">
        <f aca="false">IF(P1041&lt;&gt;"",SUMIF(L1041:L1130,L1041,N1041:N1130),"")</f>
        <v/>
      </c>
      <c r="R1041" s="81" t="str">
        <f aca="false">IF(P1041&lt;&gt;"",SUMIF(L1041:L1130,L1041,O1041:O1130),"")</f>
        <v/>
      </c>
    </row>
    <row r="1042" customFormat="false" ht="14.25" hidden="false" customHeight="true" outlineLevel="0" collapsed="false">
      <c r="A1042" s="102"/>
      <c r="B1042" s="102"/>
      <c r="C1042" s="102"/>
      <c r="D1042" s="102"/>
      <c r="E1042" s="102"/>
      <c r="F1042" s="103"/>
      <c r="G1042" s="102"/>
      <c r="H1042" s="104" t="s">
        <v>684</v>
      </c>
      <c r="I1042" s="104"/>
      <c r="J1042" s="103" t="n">
        <f aca="false">TRUNC(SUMIF(L:L,$L1042,M:M)*(1+$J$9),2)</f>
        <v>5943.22</v>
      </c>
      <c r="L1042" s="63" t="n">
        <f aca="false">IF(AND(A1043&lt;&gt;"",A1042=""),L1041+1,L1041)</f>
        <v>84</v>
      </c>
      <c r="M1042" s="80" t="str">
        <f aca="false">IF(OR(A1042="Insumo",A1042="Composição Auxiliar"),J1042,"")</f>
        <v/>
      </c>
      <c r="N1042" s="81" t="str">
        <f aca="false">IF(ISNUMBER(SEARCH("COM ENCARGOS COMPLEMENTARES",D1042)),J1042,"")</f>
        <v/>
      </c>
      <c r="O1042" s="81" t="str">
        <f aca="false">IF(N1042&lt;&gt;"","",M1042)</f>
        <v/>
      </c>
      <c r="P1042" s="82" t="str">
        <f aca="false">IF(A1042="Composição",A1041,"")</f>
        <v/>
      </c>
      <c r="Q1042" s="81" t="str">
        <f aca="false">IF(P1042&lt;&gt;"",SUMIF(L1042:L1131,L1042,N1042:N1131),"")</f>
        <v/>
      </c>
      <c r="R1042" s="81" t="str">
        <f aca="false">IF(P1042&lt;&gt;"",SUMIF(L1042:L1131,L1042,O1042:O1131),"")</f>
        <v/>
      </c>
    </row>
    <row r="1043" customFormat="false" ht="15" hidden="false" customHeight="false" outlineLevel="0" collapsed="false">
      <c r="A1043" s="105"/>
      <c r="B1043" s="105"/>
      <c r="C1043" s="105"/>
      <c r="D1043" s="105"/>
      <c r="E1043" s="105"/>
      <c r="F1043" s="105"/>
      <c r="G1043" s="105" t="s">
        <v>685</v>
      </c>
      <c r="H1043" s="106" t="s">
        <v>826</v>
      </c>
      <c r="I1043" s="105" t="s">
        <v>687</v>
      </c>
      <c r="J1043" s="107" t="n">
        <f aca="false">TRUNC(J1042*H1043,2)</f>
        <v>5943.22</v>
      </c>
      <c r="L1043" s="63" t="n">
        <f aca="false">IF(AND(A1044&lt;&gt;"",A1043=""),L1042+1,L1042)</f>
        <v>84</v>
      </c>
      <c r="M1043" s="80" t="str">
        <f aca="false">IF(OR(A1043="Insumo",A1043="Composição Auxiliar"),J1043,"")</f>
        <v/>
      </c>
      <c r="N1043" s="81" t="str">
        <f aca="false">IF(ISNUMBER(SEARCH("COM ENCARGOS COMPLEMENTARES",D1043)),J1043,"")</f>
        <v/>
      </c>
      <c r="O1043" s="81" t="str">
        <f aca="false">IF(N1043&lt;&gt;"","",M1043)</f>
        <v/>
      </c>
      <c r="P1043" s="82" t="str">
        <f aca="false">IF(A1043="Composição",A1042,"")</f>
        <v/>
      </c>
      <c r="Q1043" s="81" t="str">
        <f aca="false">IF(P1043&lt;&gt;"",SUMIF(L1043:L1132,L1043,N1043:N1132),"")</f>
        <v/>
      </c>
      <c r="R1043" s="81" t="str">
        <f aca="false">IF(P1043&lt;&gt;"",SUMIF(L1043:L1132,L1043,O1043:O1132),"")</f>
        <v/>
      </c>
    </row>
    <row r="1044" customFormat="false" ht="15" hidden="false" customHeight="false" outlineLevel="0" collapsed="false">
      <c r="A1044" s="108"/>
      <c r="B1044" s="108"/>
      <c r="C1044" s="108"/>
      <c r="D1044" s="108"/>
      <c r="E1044" s="108"/>
      <c r="F1044" s="108"/>
      <c r="G1044" s="108"/>
      <c r="H1044" s="108"/>
      <c r="I1044" s="108"/>
      <c r="J1044" s="108"/>
      <c r="L1044" s="63" t="n">
        <f aca="false">IF(AND(A1045&lt;&gt;"",A1044=""),L1043+1,L1043)</f>
        <v>85</v>
      </c>
      <c r="M1044" s="80" t="str">
        <f aca="false">IF(OR(A1044="Insumo",A1044="Composição Auxiliar"),J1044,"")</f>
        <v/>
      </c>
      <c r="N1044" s="81" t="str">
        <f aca="false">IF(ISNUMBER(SEARCH("COM ENCARGOS COMPLEMENTARES",D1044)),J1044,"")</f>
        <v/>
      </c>
      <c r="O1044" s="81" t="str">
        <f aca="false">IF(N1044&lt;&gt;"","",M1044)</f>
        <v/>
      </c>
      <c r="P1044" s="82" t="str">
        <f aca="false">IF(A1044="Composição",A1043,"")</f>
        <v/>
      </c>
      <c r="Q1044" s="81" t="str">
        <f aca="false">IF(P1044&lt;&gt;"",SUMIF(L1044:L1133,L1044,N1044:N1133),"")</f>
        <v/>
      </c>
      <c r="R1044" s="81" t="str">
        <f aca="false">IF(P1044&lt;&gt;"",SUMIF(L1044:L1133,L1044,O1044:O1133),"")</f>
        <v/>
      </c>
    </row>
    <row r="1045" customFormat="false" ht="15" hidden="false" customHeight="true" outlineLevel="0" collapsed="false">
      <c r="A1045" s="83" t="s">
        <v>229</v>
      </c>
      <c r="B1045" s="84" t="s">
        <v>655</v>
      </c>
      <c r="C1045" s="83" t="s">
        <v>656</v>
      </c>
      <c r="D1045" s="83" t="s">
        <v>657</v>
      </c>
      <c r="E1045" s="83" t="s">
        <v>658</v>
      </c>
      <c r="F1045" s="83"/>
      <c r="G1045" s="85" t="s">
        <v>659</v>
      </c>
      <c r="H1045" s="84" t="s">
        <v>660</v>
      </c>
      <c r="I1045" s="84" t="s">
        <v>661</v>
      </c>
      <c r="J1045" s="84" t="s">
        <v>662</v>
      </c>
      <c r="L1045" s="63" t="n">
        <f aca="false">IF(AND(A1046&lt;&gt;"",A1045=""),L1044+1,L1044)</f>
        <v>85</v>
      </c>
      <c r="M1045" s="80" t="str">
        <f aca="false">IF(OR(A1045="Insumo",A1045="Composição Auxiliar"),J1045,"")</f>
        <v/>
      </c>
      <c r="N1045" s="81" t="str">
        <f aca="false">IF(ISNUMBER(SEARCH("COM ENCARGOS COMPLEMENTARES",D1045)),J1045,"")</f>
        <v/>
      </c>
      <c r="O1045" s="81" t="str">
        <f aca="false">IF(N1045&lt;&gt;"","",M1045)</f>
        <v/>
      </c>
      <c r="P1045" s="82" t="str">
        <f aca="false">IF(A1045="Composição",A1044,"")</f>
        <v/>
      </c>
      <c r="Q1045" s="81" t="str">
        <f aca="false">IF(P1045&lt;&gt;"",SUMIF(L1045:L1134,L1045,N1045:N1134),"")</f>
        <v/>
      </c>
      <c r="R1045" s="81" t="str">
        <f aca="false">IF(P1045&lt;&gt;"",SUMIF(L1045:L1134,L1045,O1045:O1134),"")</f>
        <v/>
      </c>
    </row>
    <row r="1046" customFormat="false" ht="38.25" hidden="false" customHeight="true" outlineLevel="0" collapsed="false">
      <c r="A1046" s="86" t="s">
        <v>663</v>
      </c>
      <c r="B1046" s="87" t="s">
        <v>230</v>
      </c>
      <c r="C1046" s="86" t="s">
        <v>716</v>
      </c>
      <c r="D1046" s="86" t="s">
        <v>1220</v>
      </c>
      <c r="E1046" s="86" t="s">
        <v>801</v>
      </c>
      <c r="F1046" s="86"/>
      <c r="G1046" s="88" t="s">
        <v>718</v>
      </c>
      <c r="H1046" s="89" t="n">
        <v>1</v>
      </c>
      <c r="I1046" s="90" t="n">
        <f aca="false">SUMIF(L:L,$L1046,M:M)</f>
        <v>4864.8</v>
      </c>
      <c r="J1046" s="90" t="n">
        <f aca="false">TRUNC(H1046*I1046,2)</f>
        <v>4864.8</v>
      </c>
      <c r="L1046" s="63" t="n">
        <f aca="false">IF(AND(A1047&lt;&gt;"",A1046=""),L1045+1,L1045)</f>
        <v>85</v>
      </c>
      <c r="M1046" s="80" t="str">
        <f aca="false">IF(OR(A1046="Insumo",A1046="Composição Auxiliar"),J1046,"")</f>
        <v/>
      </c>
      <c r="N1046" s="81" t="str">
        <f aca="false">IF(ISNUMBER(SEARCH("COM ENCARGOS COMPLEMENTARES",D1046)),J1046,"")</f>
        <v/>
      </c>
      <c r="O1046" s="81" t="str">
        <f aca="false">IF(N1046&lt;&gt;"","",M1046)</f>
        <v/>
      </c>
      <c r="P1046" s="82" t="str">
        <f aca="false">IF(A1046="Composição",A1045,"")</f>
        <v> 5.5.6 </v>
      </c>
      <c r="Q1046" s="81" t="n">
        <f aca="false">IF(P1046&lt;&gt;"",SUMIF(L1046:L1135,L1046,N1046:N1135),"")</f>
        <v>141.3</v>
      </c>
      <c r="R1046" s="81" t="n">
        <f aca="false">IF(P1046&lt;&gt;"",SUMIF(L1046:L1135,L1046,O1046:O1135),"")</f>
        <v>4723.5</v>
      </c>
    </row>
    <row r="1047" customFormat="false" ht="25.5" hidden="false" customHeight="true" outlineLevel="0" collapsed="false">
      <c r="A1047" s="91" t="s">
        <v>668</v>
      </c>
      <c r="B1047" s="92" t="s">
        <v>677</v>
      </c>
      <c r="C1047" s="91" t="s">
        <v>664</v>
      </c>
      <c r="D1047" s="91" t="s">
        <v>678</v>
      </c>
      <c r="E1047" s="91" t="s">
        <v>671</v>
      </c>
      <c r="F1047" s="91"/>
      <c r="G1047" s="93" t="s">
        <v>672</v>
      </c>
      <c r="H1047" s="94" t="n">
        <v>3.4782</v>
      </c>
      <c r="I1047" s="95" t="n">
        <f aca="false">SUMIFS('ANALÍTICA AUXILIARES'!J:J,'ANALÍTICA AUXILIARES'!A:A,"Composição",'ANALÍTICA AUXILIARES'!B:B,$B1047)</f>
        <v>18.93</v>
      </c>
      <c r="J1047" s="95" t="n">
        <f aca="false">TRUNC(H1047*I1047,2)</f>
        <v>65.84</v>
      </c>
      <c r="L1047" s="63" t="n">
        <f aca="false">IF(AND(A1048&lt;&gt;"",A1047=""),L1046+1,L1046)</f>
        <v>85</v>
      </c>
      <c r="M1047" s="80" t="n">
        <f aca="false">IF(OR(A1047="Insumo",A1047="Composição Auxiliar"),J1047,"")</f>
        <v>65.84</v>
      </c>
      <c r="N1047" s="81" t="n">
        <f aca="false">IF(ISNUMBER(SEARCH("COM ENCARGOS COMPLEMENTARES",D1047)),J1047,"")</f>
        <v>65.84</v>
      </c>
      <c r="O1047" s="81" t="str">
        <f aca="false">IF(N1047&lt;&gt;"","",M1047)</f>
        <v/>
      </c>
      <c r="P1047" s="82" t="str">
        <f aca="false">IF(A1047="Composição",A1046,"")</f>
        <v/>
      </c>
      <c r="Q1047" s="81" t="str">
        <f aca="false">IF(P1047&lt;&gt;"",SUMIF(L1047:L1136,L1047,N1047:N1136),"")</f>
        <v/>
      </c>
      <c r="R1047" s="81" t="str">
        <f aca="false">IF(P1047&lt;&gt;"",SUMIF(L1047:L1136,L1047,O1047:O1136),"")</f>
        <v/>
      </c>
    </row>
    <row r="1048" customFormat="false" ht="25.5" hidden="false" customHeight="true" outlineLevel="0" collapsed="false">
      <c r="A1048" s="91" t="s">
        <v>668</v>
      </c>
      <c r="B1048" s="92" t="s">
        <v>1214</v>
      </c>
      <c r="C1048" s="91" t="s">
        <v>664</v>
      </c>
      <c r="D1048" s="91" t="s">
        <v>1215</v>
      </c>
      <c r="E1048" s="91" t="s">
        <v>1070</v>
      </c>
      <c r="F1048" s="91"/>
      <c r="G1048" s="93" t="s">
        <v>667</v>
      </c>
      <c r="H1048" s="94" t="n">
        <v>5.49</v>
      </c>
      <c r="I1048" s="95" t="n">
        <f aca="false">SUMIFS('ANALÍTICA AUXILIARES'!J:J,'ANALÍTICA AUXILIARES'!A:A,"Composição",'ANALÍTICA AUXILIARES'!B:B,$B1048)</f>
        <v>476.16</v>
      </c>
      <c r="J1048" s="95" t="n">
        <f aca="false">TRUNC(H1048*I1048,2)</f>
        <v>2614.11</v>
      </c>
      <c r="L1048" s="63" t="n">
        <f aca="false">IF(AND(A1049&lt;&gt;"",A1048=""),L1047+1,L1047)</f>
        <v>85</v>
      </c>
      <c r="M1048" s="80" t="n">
        <f aca="false">IF(OR(A1048="Insumo",A1048="Composição Auxiliar"),J1048,"")</f>
        <v>2614.11</v>
      </c>
      <c r="N1048" s="81" t="str">
        <f aca="false">IF(ISNUMBER(SEARCH("COM ENCARGOS COMPLEMENTARES",D1048)),J1048,"")</f>
        <v/>
      </c>
      <c r="O1048" s="81" t="n">
        <f aca="false">IF(N1048&lt;&gt;"","",M1048)</f>
        <v>2614.11</v>
      </c>
      <c r="P1048" s="82" t="str">
        <f aca="false">IF(A1048="Composição",A1047,"")</f>
        <v/>
      </c>
      <c r="Q1048" s="81" t="str">
        <f aca="false">IF(P1048&lt;&gt;"",SUMIF(L1048:L1137,L1048,N1048:N1137),"")</f>
        <v/>
      </c>
      <c r="R1048" s="81" t="str">
        <f aca="false">IF(P1048&lt;&gt;"",SUMIF(L1048:L1137,L1048,O1048:O1137),"")</f>
        <v/>
      </c>
    </row>
    <row r="1049" customFormat="false" ht="25.5" hidden="false" customHeight="true" outlineLevel="0" collapsed="false">
      <c r="A1049" s="91" t="s">
        <v>668</v>
      </c>
      <c r="B1049" s="92" t="s">
        <v>1212</v>
      </c>
      <c r="C1049" s="91" t="s">
        <v>664</v>
      </c>
      <c r="D1049" s="91" t="s">
        <v>1213</v>
      </c>
      <c r="E1049" s="91" t="s">
        <v>671</v>
      </c>
      <c r="F1049" s="91"/>
      <c r="G1049" s="93" t="s">
        <v>672</v>
      </c>
      <c r="H1049" s="94" t="n">
        <v>3.5783</v>
      </c>
      <c r="I1049" s="95" t="n">
        <f aca="false">SUMIFS('ANALÍTICA AUXILIARES'!J:J,'ANALÍTICA AUXILIARES'!A:A,"Composição",'ANALÍTICA AUXILIARES'!B:B,$B1049)</f>
        <v>21.09</v>
      </c>
      <c r="J1049" s="95" t="n">
        <f aca="false">TRUNC(H1049*I1049,2)</f>
        <v>75.46</v>
      </c>
      <c r="L1049" s="63" t="n">
        <f aca="false">IF(AND(A1050&lt;&gt;"",A1049=""),L1048+1,L1048)</f>
        <v>85</v>
      </c>
      <c r="M1049" s="80" t="n">
        <f aca="false">IF(OR(A1049="Insumo",A1049="Composição Auxiliar"),J1049,"")</f>
        <v>75.46</v>
      </c>
      <c r="N1049" s="81" t="n">
        <f aca="false">IF(ISNUMBER(SEARCH("COM ENCARGOS COMPLEMENTARES",D1049)),J1049,"")</f>
        <v>75.46</v>
      </c>
      <c r="O1049" s="81" t="str">
        <f aca="false">IF(N1049&lt;&gt;"","",M1049)</f>
        <v/>
      </c>
      <c r="P1049" s="82" t="str">
        <f aca="false">IF(A1049="Composição",A1048,"")</f>
        <v/>
      </c>
      <c r="Q1049" s="81" t="str">
        <f aca="false">IF(P1049&lt;&gt;"",SUMIF(L1049:L1138,L1049,N1049:N1138),"")</f>
        <v/>
      </c>
      <c r="R1049" s="81" t="str">
        <f aca="false">IF(P1049&lt;&gt;"",SUMIF(L1049:L1138,L1049,O1049:O1138),"")</f>
        <v/>
      </c>
    </row>
    <row r="1050" customFormat="false" ht="63.75" hidden="false" customHeight="false" outlineLevel="0" collapsed="false">
      <c r="A1050" s="96" t="s">
        <v>679</v>
      </c>
      <c r="B1050" s="97" t="s">
        <v>1216</v>
      </c>
      <c r="C1050" s="96" t="str">
        <f aca="false">VLOOKUP(B1050,INSUMOS!$A:$I,2,0)</f>
        <v>SINAPI</v>
      </c>
      <c r="D1050" s="96" t="str">
        <f aca="false">VLOOKUP(B1050,INSUMOS!$A:$I,3,0)</f>
        <v>CONJ. DE FERRAGENS PARA PORTA DE VIDRO TEMPERADO, EM ZAMAC CROMADO, CONTEMPLANDO DOBRADICA INF., DOBRADICA SUP., PIVO PARA DOBRADICA INF., PIVO PARA DOBRADICA SUP., FECHADURA CENTRAL EM ZAMC. CROMADO, CONTRA FECHADURA DE PRESSAO</v>
      </c>
      <c r="E1050" s="98" t="str">
        <f aca="false">VLOOKUP(B1050,INSUMOS!$A:$I,4,0)</f>
        <v>Material</v>
      </c>
      <c r="F1050" s="98"/>
      <c r="G1050" s="99" t="str">
        <f aca="false">VLOOKUP(B1050,INSUMOS!$A:$I,5,0)</f>
        <v>CJ</v>
      </c>
      <c r="H1050" s="100" t="n">
        <v>1</v>
      </c>
      <c r="I1050" s="101" t="n">
        <f aca="false">VLOOKUP(B1050,INSUMOS!$A:$I,8,0)</f>
        <v>153.39</v>
      </c>
      <c r="J1050" s="101" t="n">
        <f aca="false">TRUNC(H1050*I1050,2)</f>
        <v>153.39</v>
      </c>
      <c r="L1050" s="63" t="n">
        <f aca="false">IF(AND(A1051&lt;&gt;"",A1050=""),L1049+1,L1049)</f>
        <v>85</v>
      </c>
      <c r="M1050" s="80" t="n">
        <f aca="false">IF(OR(A1050="Insumo",A1050="Composição Auxiliar"),J1050,"")</f>
        <v>153.39</v>
      </c>
      <c r="N1050" s="81" t="str">
        <f aca="false">IF(ISNUMBER(SEARCH("COM ENCARGOS COMPLEMENTARES",D1050)),J1050,"")</f>
        <v/>
      </c>
      <c r="O1050" s="81" t="n">
        <f aca="false">IF(N1050&lt;&gt;"","",M1050)</f>
        <v>153.39</v>
      </c>
      <c r="P1050" s="82" t="str">
        <f aca="false">IF(A1050="Composição",A1049,"")</f>
        <v/>
      </c>
      <c r="Q1050" s="81" t="str">
        <f aca="false">IF(P1050&lt;&gt;"",SUMIF(L1050:L1139,L1050,N1050:N1139),"")</f>
        <v/>
      </c>
      <c r="R1050" s="81" t="str">
        <f aca="false">IF(P1050&lt;&gt;"",SUMIF(L1050:L1139,L1050,O1050:O1139),"")</f>
        <v/>
      </c>
    </row>
    <row r="1051" customFormat="false" ht="25.5" hidden="false" customHeight="false" outlineLevel="0" collapsed="false">
      <c r="A1051" s="96" t="s">
        <v>679</v>
      </c>
      <c r="B1051" s="97" t="s">
        <v>1217</v>
      </c>
      <c r="C1051" s="96" t="str">
        <f aca="false">VLOOKUP(B1051,INSUMOS!$A:$I,2,0)</f>
        <v>SINAPI</v>
      </c>
      <c r="D1051" s="96" t="str">
        <f aca="false">VLOOKUP(B1051,INSUMOS!$A:$I,3,0)</f>
        <v>VIDRO TEMPERADO INCOLOR PARA PORTA DE ABRIR, E = 10 MM (SEM FERRAGENS E SEM COLOCACAO)</v>
      </c>
      <c r="E1051" s="98" t="str">
        <f aca="false">VLOOKUP(B1051,INSUMOS!$A:$I,4,0)</f>
        <v>Material</v>
      </c>
      <c r="F1051" s="98"/>
      <c r="G1051" s="99" t="str">
        <f aca="false">VLOOKUP(B1051,INSUMOS!$A:$I,5,0)</f>
        <v>m²</v>
      </c>
      <c r="H1051" s="100" t="n">
        <v>2.31</v>
      </c>
      <c r="I1051" s="101" t="n">
        <f aca="false">VLOOKUP(B1051,INSUMOS!$A:$I,8,0)</f>
        <v>420</v>
      </c>
      <c r="J1051" s="101" t="n">
        <f aca="false">TRUNC(H1051*I1051,2)</f>
        <v>970.2</v>
      </c>
      <c r="L1051" s="63" t="n">
        <f aca="false">IF(AND(A1052&lt;&gt;"",A1051=""),L1050+1,L1050)</f>
        <v>85</v>
      </c>
      <c r="M1051" s="80" t="n">
        <f aca="false">IF(OR(A1051="Insumo",A1051="Composição Auxiliar"),J1051,"")</f>
        <v>970.2</v>
      </c>
      <c r="N1051" s="81" t="str">
        <f aca="false">IF(ISNUMBER(SEARCH("COM ENCARGOS COMPLEMENTARES",D1051)),J1051,"")</f>
        <v/>
      </c>
      <c r="O1051" s="81" t="n">
        <f aca="false">IF(N1051&lt;&gt;"","",M1051)</f>
        <v>970.2</v>
      </c>
      <c r="P1051" s="82" t="str">
        <f aca="false">IF(A1051="Composição",A1050,"")</f>
        <v/>
      </c>
      <c r="Q1051" s="81" t="str">
        <f aca="false">IF(P1051&lt;&gt;"",SUMIF(L1051:L1140,L1051,N1051:N1140),"")</f>
        <v/>
      </c>
      <c r="R1051" s="81" t="str">
        <f aca="false">IF(P1051&lt;&gt;"",SUMIF(L1051:L1140,L1051,O1051:O1140),"")</f>
        <v/>
      </c>
    </row>
    <row r="1052" customFormat="false" ht="25.5" hidden="false" customHeight="false" outlineLevel="0" collapsed="false">
      <c r="A1052" s="96" t="s">
        <v>679</v>
      </c>
      <c r="B1052" s="97" t="s">
        <v>1218</v>
      </c>
      <c r="C1052" s="96" t="str">
        <f aca="false">VLOOKUP(B1052,INSUMOS!$A:$I,2,0)</f>
        <v>SINAPI</v>
      </c>
      <c r="D1052" s="96" t="str">
        <f aca="false">VLOOKUP(B1052,INSUMOS!$A:$I,3,0)</f>
        <v>MOLA HIDRAULICA DE PISO, PARA PORTAS DE ATE 1100 MM E PESO DE ATE 120 KG, COM CORPO EM ACO INOX</v>
      </c>
      <c r="E1052" s="98" t="str">
        <f aca="false">VLOOKUP(B1052,INSUMOS!$A:$I,4,0)</f>
        <v>Material</v>
      </c>
      <c r="F1052" s="98"/>
      <c r="G1052" s="99" t="str">
        <f aca="false">VLOOKUP(B1052,INSUMOS!$A:$I,5,0)</f>
        <v>UN</v>
      </c>
      <c r="H1052" s="100" t="n">
        <v>1</v>
      </c>
      <c r="I1052" s="101" t="n">
        <f aca="false">VLOOKUP(B1052,INSUMOS!$A:$I,8,0)</f>
        <v>826.62</v>
      </c>
      <c r="J1052" s="101" t="n">
        <f aca="false">TRUNC(H1052*I1052,2)</f>
        <v>826.62</v>
      </c>
      <c r="L1052" s="63" t="n">
        <f aca="false">IF(AND(A1053&lt;&gt;"",A1052=""),L1051+1,L1051)</f>
        <v>85</v>
      </c>
      <c r="M1052" s="80" t="n">
        <f aca="false">IF(OR(A1052="Insumo",A1052="Composição Auxiliar"),J1052,"")</f>
        <v>826.62</v>
      </c>
      <c r="N1052" s="81" t="str">
        <f aca="false">IF(ISNUMBER(SEARCH("COM ENCARGOS COMPLEMENTARES",D1052)),J1052,"")</f>
        <v/>
      </c>
      <c r="O1052" s="81" t="n">
        <f aca="false">IF(N1052&lt;&gt;"","",M1052)</f>
        <v>826.62</v>
      </c>
      <c r="P1052" s="82" t="str">
        <f aca="false">IF(A1052="Composição",A1051,"")</f>
        <v/>
      </c>
      <c r="Q1052" s="81" t="str">
        <f aca="false">IF(P1052&lt;&gt;"",SUMIF(L1052:L1141,L1052,N1052:N1141),"")</f>
        <v/>
      </c>
      <c r="R1052" s="81" t="str">
        <f aca="false">IF(P1052&lt;&gt;"",SUMIF(L1052:L1141,L1052,O1052:O1141),"")</f>
        <v/>
      </c>
    </row>
    <row r="1053" customFormat="false" ht="25.5" hidden="false" customHeight="false" outlineLevel="0" collapsed="false">
      <c r="A1053" s="96" t="s">
        <v>679</v>
      </c>
      <c r="B1053" s="97" t="s">
        <v>1206</v>
      </c>
      <c r="C1053" s="96" t="str">
        <f aca="false">VLOOKUP(B1053,INSUMOS!$A:$I,2,0)</f>
        <v>SINAPI</v>
      </c>
      <c r="D1053" s="96" t="str">
        <f aca="false">VLOOKUP(B1053,INSUMOS!$A:$I,3,0)</f>
        <v>PUXADOR TUBULAR RETO DUPLO, EM ALUMINIO CROMADO, COMPRIMENTO DE APROX 400 MM E DIAMETRO DE 25 MM (1")</v>
      </c>
      <c r="E1053" s="98" t="str">
        <f aca="false">VLOOKUP(B1053,INSUMOS!$A:$I,4,0)</f>
        <v>Material</v>
      </c>
      <c r="F1053" s="98"/>
      <c r="G1053" s="99" t="str">
        <f aca="false">VLOOKUP(B1053,INSUMOS!$A:$I,5,0)</f>
        <v>UN</v>
      </c>
      <c r="H1053" s="100" t="n">
        <v>1</v>
      </c>
      <c r="I1053" s="101" t="n">
        <f aca="false">VLOOKUP(B1053,INSUMOS!$A:$I,8,0)</f>
        <v>159.18</v>
      </c>
      <c r="J1053" s="101" t="n">
        <f aca="false">TRUNC(H1053*I1053,2)</f>
        <v>159.18</v>
      </c>
      <c r="L1053" s="63" t="n">
        <f aca="false">IF(AND(A1054&lt;&gt;"",A1053=""),L1052+1,L1052)</f>
        <v>85</v>
      </c>
      <c r="M1053" s="80" t="n">
        <f aca="false">IF(OR(A1053="Insumo",A1053="Composição Auxiliar"),J1053,"")</f>
        <v>159.18</v>
      </c>
      <c r="N1053" s="81" t="str">
        <f aca="false">IF(ISNUMBER(SEARCH("COM ENCARGOS COMPLEMENTARES",D1053)),J1053,"")</f>
        <v/>
      </c>
      <c r="O1053" s="81" t="n">
        <f aca="false">IF(N1053&lt;&gt;"","",M1053)</f>
        <v>159.18</v>
      </c>
      <c r="P1053" s="82" t="str">
        <f aca="false">IF(A1053="Composição",A1052,"")</f>
        <v/>
      </c>
      <c r="Q1053" s="81" t="str">
        <f aca="false">IF(P1053&lt;&gt;"",SUMIF(L1053:L1142,L1053,N1053:N1142),"")</f>
        <v/>
      </c>
      <c r="R1053" s="81" t="str">
        <f aca="false">IF(P1053&lt;&gt;"",SUMIF(L1053:L1142,L1053,O1053:O1142),"")</f>
        <v/>
      </c>
    </row>
    <row r="1054" customFormat="false" ht="14.25" hidden="false" customHeight="false" outlineLevel="0" collapsed="false">
      <c r="A1054" s="102"/>
      <c r="B1054" s="102"/>
      <c r="C1054" s="102"/>
      <c r="D1054" s="102"/>
      <c r="E1054" s="102"/>
      <c r="F1054" s="103"/>
      <c r="G1054" s="102"/>
      <c r="H1054" s="103"/>
      <c r="I1054" s="102"/>
      <c r="J1054" s="103"/>
      <c r="L1054" s="63" t="n">
        <f aca="false">IF(AND(A1055&lt;&gt;"",A1054=""),L1053+1,L1053)</f>
        <v>85</v>
      </c>
      <c r="M1054" s="80" t="str">
        <f aca="false">IF(OR(A1054="Insumo",A1054="Composição Auxiliar"),J1054,"")</f>
        <v/>
      </c>
      <c r="N1054" s="81" t="str">
        <f aca="false">IF(ISNUMBER(SEARCH("COM ENCARGOS COMPLEMENTARES",D1054)),J1054,"")</f>
        <v/>
      </c>
      <c r="O1054" s="81" t="str">
        <f aca="false">IF(N1054&lt;&gt;"","",M1054)</f>
        <v/>
      </c>
      <c r="P1054" s="82" t="str">
        <f aca="false">IF(A1054="Composição",A1053,"")</f>
        <v/>
      </c>
      <c r="Q1054" s="81" t="str">
        <f aca="false">IF(P1054&lt;&gt;"",SUMIF(L1054:L1143,L1054,N1054:N1143),"")</f>
        <v/>
      </c>
      <c r="R1054" s="81" t="str">
        <f aca="false">IF(P1054&lt;&gt;"",SUMIF(L1054:L1143,L1054,O1054:O1143),"")</f>
        <v/>
      </c>
    </row>
    <row r="1055" customFormat="false" ht="14.25" hidden="false" customHeight="true" outlineLevel="0" collapsed="false">
      <c r="A1055" s="102"/>
      <c r="B1055" s="102"/>
      <c r="C1055" s="102"/>
      <c r="D1055" s="102"/>
      <c r="E1055" s="102"/>
      <c r="F1055" s="103"/>
      <c r="G1055" s="102"/>
      <c r="H1055" s="104" t="s">
        <v>684</v>
      </c>
      <c r="I1055" s="104"/>
      <c r="J1055" s="103" t="n">
        <f aca="false">TRUNC(SUMIF(L:L,$L1055,M:M)*(1+$J$9),2)</f>
        <v>6314.02</v>
      </c>
      <c r="L1055" s="63" t="n">
        <f aca="false">IF(AND(A1056&lt;&gt;"",A1055=""),L1054+1,L1054)</f>
        <v>85</v>
      </c>
      <c r="M1055" s="80" t="str">
        <f aca="false">IF(OR(A1055="Insumo",A1055="Composição Auxiliar"),J1055,"")</f>
        <v/>
      </c>
      <c r="N1055" s="81" t="str">
        <f aca="false">IF(ISNUMBER(SEARCH("COM ENCARGOS COMPLEMENTARES",D1055)),J1055,"")</f>
        <v/>
      </c>
      <c r="O1055" s="81" t="str">
        <f aca="false">IF(N1055&lt;&gt;"","",M1055)</f>
        <v/>
      </c>
      <c r="P1055" s="82" t="str">
        <f aca="false">IF(A1055="Composição",A1054,"")</f>
        <v/>
      </c>
      <c r="Q1055" s="81" t="str">
        <f aca="false">IF(P1055&lt;&gt;"",SUMIF(L1055:L1144,L1055,N1055:N1144),"")</f>
        <v/>
      </c>
      <c r="R1055" s="81" t="str">
        <f aca="false">IF(P1055&lt;&gt;"",SUMIF(L1055:L1144,L1055,O1055:O1144),"")</f>
        <v/>
      </c>
    </row>
    <row r="1056" customFormat="false" ht="15" hidden="false" customHeight="false" outlineLevel="0" collapsed="false">
      <c r="A1056" s="105"/>
      <c r="B1056" s="105"/>
      <c r="C1056" s="105"/>
      <c r="D1056" s="105"/>
      <c r="E1056" s="105"/>
      <c r="F1056" s="105"/>
      <c r="G1056" s="105" t="s">
        <v>685</v>
      </c>
      <c r="H1056" s="106" t="s">
        <v>826</v>
      </c>
      <c r="I1056" s="105" t="s">
        <v>687</v>
      </c>
      <c r="J1056" s="107" t="n">
        <f aca="false">TRUNC(J1055*H1056,2)</f>
        <v>6314.02</v>
      </c>
      <c r="L1056" s="63" t="n">
        <f aca="false">IF(AND(A1057&lt;&gt;"",A1056=""),L1055+1,L1055)</f>
        <v>85</v>
      </c>
      <c r="M1056" s="80" t="str">
        <f aca="false">IF(OR(A1056="Insumo",A1056="Composição Auxiliar"),J1056,"")</f>
        <v/>
      </c>
      <c r="N1056" s="81" t="str">
        <f aca="false">IF(ISNUMBER(SEARCH("COM ENCARGOS COMPLEMENTARES",D1056)),J1056,"")</f>
        <v/>
      </c>
      <c r="O1056" s="81" t="str">
        <f aca="false">IF(N1056&lt;&gt;"","",M1056)</f>
        <v/>
      </c>
      <c r="P1056" s="82" t="str">
        <f aca="false">IF(A1056="Composição",A1055,"")</f>
        <v/>
      </c>
      <c r="Q1056" s="81" t="str">
        <f aca="false">IF(P1056&lt;&gt;"",SUMIF(L1056:L1145,L1056,N1056:N1145),"")</f>
        <v/>
      </c>
      <c r="R1056" s="81" t="str">
        <f aca="false">IF(P1056&lt;&gt;"",SUMIF(L1056:L1145,L1056,O1056:O1145),"")</f>
        <v/>
      </c>
    </row>
    <row r="1057" customFormat="false" ht="15" hidden="false" customHeight="false" outlineLevel="0" collapsed="false">
      <c r="A1057" s="108"/>
      <c r="B1057" s="108"/>
      <c r="C1057" s="108"/>
      <c r="D1057" s="108"/>
      <c r="E1057" s="108"/>
      <c r="F1057" s="108"/>
      <c r="G1057" s="108"/>
      <c r="H1057" s="108"/>
      <c r="I1057" s="108"/>
      <c r="J1057" s="108"/>
      <c r="L1057" s="63" t="n">
        <f aca="false">IF(AND(A1058&lt;&gt;"",A1057=""),L1056+1,L1056)</f>
        <v>86</v>
      </c>
      <c r="M1057" s="80" t="str">
        <f aca="false">IF(OR(A1057="Insumo",A1057="Composição Auxiliar"),J1057,"")</f>
        <v/>
      </c>
      <c r="N1057" s="81" t="str">
        <f aca="false">IF(ISNUMBER(SEARCH("COM ENCARGOS COMPLEMENTARES",D1057)),J1057,"")</f>
        <v/>
      </c>
      <c r="O1057" s="81" t="str">
        <f aca="false">IF(N1057&lt;&gt;"","",M1057)</f>
        <v/>
      </c>
      <c r="P1057" s="82" t="str">
        <f aca="false">IF(A1057="Composição",A1056,"")</f>
        <v/>
      </c>
      <c r="Q1057" s="81" t="str">
        <f aca="false">IF(P1057&lt;&gt;"",SUMIF(L1057:L1146,L1057,N1057:N1146),"")</f>
        <v/>
      </c>
      <c r="R1057" s="81" t="str">
        <f aca="false">IF(P1057&lt;&gt;"",SUMIF(L1057:L1146,L1057,O1057:O1146),"")</f>
        <v/>
      </c>
    </row>
    <row r="1058" customFormat="false" ht="14.25" hidden="false" customHeight="false" outlineLevel="0" collapsed="false">
      <c r="A1058" s="76" t="s">
        <v>231</v>
      </c>
      <c r="B1058" s="76"/>
      <c r="C1058" s="76"/>
      <c r="D1058" s="76" t="s">
        <v>232</v>
      </c>
      <c r="E1058" s="76"/>
      <c r="F1058" s="76"/>
      <c r="G1058" s="76"/>
      <c r="H1058" s="77"/>
      <c r="I1058" s="76"/>
      <c r="J1058" s="78"/>
      <c r="L1058" s="63" t="n">
        <f aca="false">IF(AND(A1059&lt;&gt;"",A1058=""),L1057+1,L1057)</f>
        <v>86</v>
      </c>
      <c r="M1058" s="80" t="str">
        <f aca="false">IF(OR(A1058="Insumo",A1058="Composição Auxiliar"),J1058,"")</f>
        <v/>
      </c>
      <c r="N1058" s="81" t="str">
        <f aca="false">IF(ISNUMBER(SEARCH("COM ENCARGOS COMPLEMENTARES",D1058)),J1058,"")</f>
        <v/>
      </c>
      <c r="O1058" s="81" t="str">
        <f aca="false">IF(N1058&lt;&gt;"","",M1058)</f>
        <v/>
      </c>
      <c r="P1058" s="82" t="str">
        <f aca="false">IF(A1058="Composição",A1057,"")</f>
        <v/>
      </c>
      <c r="Q1058" s="81" t="str">
        <f aca="false">IF(P1058&lt;&gt;"",SUMIF(L1058:L1147,L1058,N1058:N1147),"")</f>
        <v/>
      </c>
      <c r="R1058" s="81" t="str">
        <f aca="false">IF(P1058&lt;&gt;"",SUMIF(L1058:L1147,L1058,O1058:O1147),"")</f>
        <v/>
      </c>
    </row>
    <row r="1059" customFormat="false" ht="15" hidden="false" customHeight="true" outlineLevel="0" collapsed="false">
      <c r="A1059" s="83" t="s">
        <v>233</v>
      </c>
      <c r="B1059" s="84" t="s">
        <v>655</v>
      </c>
      <c r="C1059" s="83" t="s">
        <v>656</v>
      </c>
      <c r="D1059" s="83" t="s">
        <v>657</v>
      </c>
      <c r="E1059" s="83" t="s">
        <v>658</v>
      </c>
      <c r="F1059" s="83"/>
      <c r="G1059" s="85" t="s">
        <v>659</v>
      </c>
      <c r="H1059" s="84" t="s">
        <v>660</v>
      </c>
      <c r="I1059" s="84" t="s">
        <v>661</v>
      </c>
      <c r="J1059" s="84" t="s">
        <v>662</v>
      </c>
      <c r="L1059" s="63" t="n">
        <f aca="false">IF(AND(A1060&lt;&gt;"",A1059=""),L1058+1,L1058)</f>
        <v>86</v>
      </c>
      <c r="M1059" s="80" t="str">
        <f aca="false">IF(OR(A1059="Insumo",A1059="Composição Auxiliar"),J1059,"")</f>
        <v/>
      </c>
      <c r="N1059" s="81" t="str">
        <f aca="false">IF(ISNUMBER(SEARCH("COM ENCARGOS COMPLEMENTARES",D1059)),J1059,"")</f>
        <v/>
      </c>
      <c r="O1059" s="81" t="str">
        <f aca="false">IF(N1059&lt;&gt;"","",M1059)</f>
        <v/>
      </c>
      <c r="P1059" s="82" t="str">
        <f aca="false">IF(A1059="Composição",A1058,"")</f>
        <v/>
      </c>
      <c r="Q1059" s="81" t="str">
        <f aca="false">IF(P1059&lt;&gt;"",SUMIF(L1059:L1148,L1059,N1059:N1148),"")</f>
        <v/>
      </c>
      <c r="R1059" s="81" t="str">
        <f aca="false">IF(P1059&lt;&gt;"",SUMIF(L1059:L1148,L1059,O1059:O1148),"")</f>
        <v/>
      </c>
    </row>
    <row r="1060" customFormat="false" ht="38.25" hidden="false" customHeight="true" outlineLevel="0" collapsed="false">
      <c r="A1060" s="86" t="s">
        <v>663</v>
      </c>
      <c r="B1060" s="87" t="s">
        <v>234</v>
      </c>
      <c r="C1060" s="86" t="s">
        <v>716</v>
      </c>
      <c r="D1060" s="86" t="s">
        <v>1221</v>
      </c>
      <c r="E1060" s="86" t="s">
        <v>801</v>
      </c>
      <c r="F1060" s="86"/>
      <c r="G1060" s="88" t="s">
        <v>718</v>
      </c>
      <c r="H1060" s="89" t="n">
        <v>1</v>
      </c>
      <c r="I1060" s="90" t="n">
        <f aca="false">SUMIF(L:L,$L1060,M:M)</f>
        <v>430.96</v>
      </c>
      <c r="J1060" s="90" t="n">
        <f aca="false">TRUNC(H1060*I1060,2)</f>
        <v>430.96</v>
      </c>
      <c r="L1060" s="63" t="n">
        <f aca="false">IF(AND(A1061&lt;&gt;"",A1060=""),L1059+1,L1059)</f>
        <v>86</v>
      </c>
      <c r="M1060" s="80" t="str">
        <f aca="false">IF(OR(A1060="Insumo",A1060="Composição Auxiliar"),J1060,"")</f>
        <v/>
      </c>
      <c r="N1060" s="81" t="str">
        <f aca="false">IF(ISNUMBER(SEARCH("COM ENCARGOS COMPLEMENTARES",D1060)),J1060,"")</f>
        <v/>
      </c>
      <c r="O1060" s="81" t="str">
        <f aca="false">IF(N1060&lt;&gt;"","",M1060)</f>
        <v/>
      </c>
      <c r="P1060" s="82" t="str">
        <f aca="false">IF(A1060="Composição",A1059,"")</f>
        <v> 5.6.1 </v>
      </c>
      <c r="Q1060" s="81" t="n">
        <f aca="false">IF(P1060&lt;&gt;"",SUMIF(L1060:L1149,L1060,N1060:N1149),"")</f>
        <v>17.13</v>
      </c>
      <c r="R1060" s="81" t="n">
        <f aca="false">IF(P1060&lt;&gt;"",SUMIF(L1060:L1149,L1060,O1060:O1149),"")</f>
        <v>413.83</v>
      </c>
    </row>
    <row r="1061" customFormat="false" ht="25.5" hidden="false" customHeight="true" outlineLevel="0" collapsed="false">
      <c r="A1061" s="91" t="s">
        <v>668</v>
      </c>
      <c r="B1061" s="92" t="s">
        <v>677</v>
      </c>
      <c r="C1061" s="91" t="s">
        <v>664</v>
      </c>
      <c r="D1061" s="91" t="s">
        <v>678</v>
      </c>
      <c r="E1061" s="91" t="s">
        <v>671</v>
      </c>
      <c r="F1061" s="91"/>
      <c r="G1061" s="93" t="s">
        <v>672</v>
      </c>
      <c r="H1061" s="94" t="n">
        <v>0.4</v>
      </c>
      <c r="I1061" s="95" t="n">
        <f aca="false">SUMIFS('ANALÍTICA AUXILIARES'!J:J,'ANALÍTICA AUXILIARES'!A:A,"Composição",'ANALÍTICA AUXILIARES'!B:B,$B1061)</f>
        <v>18.93</v>
      </c>
      <c r="J1061" s="95" t="n">
        <f aca="false">TRUNC(H1061*I1061,2)</f>
        <v>7.57</v>
      </c>
      <c r="L1061" s="63" t="n">
        <f aca="false">IF(AND(A1062&lt;&gt;"",A1061=""),L1060+1,L1060)</f>
        <v>86</v>
      </c>
      <c r="M1061" s="80" t="n">
        <f aca="false">IF(OR(A1061="Insumo",A1061="Composição Auxiliar"),J1061,"")</f>
        <v>7.57</v>
      </c>
      <c r="N1061" s="81" t="n">
        <f aca="false">IF(ISNUMBER(SEARCH("COM ENCARGOS COMPLEMENTARES",D1061)),J1061,"")</f>
        <v>7.57</v>
      </c>
      <c r="O1061" s="81" t="str">
        <f aca="false">IF(N1061&lt;&gt;"","",M1061)</f>
        <v/>
      </c>
      <c r="P1061" s="82" t="str">
        <f aca="false">IF(A1061="Composição",A1060,"")</f>
        <v/>
      </c>
      <c r="Q1061" s="81" t="str">
        <f aca="false">IF(P1061&lt;&gt;"",SUMIF(L1061:L1150,L1061,N1061:N1150),"")</f>
        <v/>
      </c>
      <c r="R1061" s="81" t="str">
        <f aca="false">IF(P1061&lt;&gt;"",SUMIF(L1061:L1150,L1061,O1061:O1150),"")</f>
        <v/>
      </c>
    </row>
    <row r="1062" customFormat="false" ht="38.25" hidden="false" customHeight="true" outlineLevel="0" collapsed="false">
      <c r="A1062" s="91" t="s">
        <v>668</v>
      </c>
      <c r="B1062" s="92" t="s">
        <v>1222</v>
      </c>
      <c r="C1062" s="91" t="s">
        <v>664</v>
      </c>
      <c r="D1062" s="91" t="s">
        <v>1223</v>
      </c>
      <c r="E1062" s="91" t="s">
        <v>801</v>
      </c>
      <c r="F1062" s="91"/>
      <c r="G1062" s="93" t="s">
        <v>667</v>
      </c>
      <c r="H1062" s="94" t="n">
        <v>0.36</v>
      </c>
      <c r="I1062" s="95" t="n">
        <f aca="false">SUMIFS('ANALÍTICA AUXILIARES'!J:J,'ANALÍTICA AUXILIARES'!A:A,"Composição",'ANALÍTICA AUXILIARES'!B:B,$B1062)</f>
        <v>897.46</v>
      </c>
      <c r="J1062" s="95" t="n">
        <f aca="false">TRUNC(H1062*I1062,2)</f>
        <v>323.08</v>
      </c>
      <c r="L1062" s="63" t="n">
        <f aca="false">IF(AND(A1063&lt;&gt;"",A1062=""),L1061+1,L1061)</f>
        <v>86</v>
      </c>
      <c r="M1062" s="80" t="n">
        <f aca="false">IF(OR(A1062="Insumo",A1062="Composição Auxiliar"),J1062,"")</f>
        <v>323.08</v>
      </c>
      <c r="N1062" s="81" t="str">
        <f aca="false">IF(ISNUMBER(SEARCH("COM ENCARGOS COMPLEMENTARES",D1062)),J1062,"")</f>
        <v/>
      </c>
      <c r="O1062" s="81" t="n">
        <f aca="false">IF(N1062&lt;&gt;"","",M1062)</f>
        <v>323.08</v>
      </c>
      <c r="P1062" s="82" t="str">
        <f aca="false">IF(A1062="Composição",A1061,"")</f>
        <v/>
      </c>
      <c r="Q1062" s="81" t="str">
        <f aca="false">IF(P1062&lt;&gt;"",SUMIF(L1062:L1151,L1062,N1062:N1151),"")</f>
        <v/>
      </c>
      <c r="R1062" s="81" t="str">
        <f aca="false">IF(P1062&lt;&gt;"",SUMIF(L1062:L1151,L1062,O1062:O1151),"")</f>
        <v/>
      </c>
    </row>
    <row r="1063" customFormat="false" ht="25.5" hidden="false" customHeight="true" outlineLevel="0" collapsed="false">
      <c r="A1063" s="91" t="s">
        <v>668</v>
      </c>
      <c r="B1063" s="92" t="s">
        <v>1224</v>
      </c>
      <c r="C1063" s="91" t="s">
        <v>664</v>
      </c>
      <c r="D1063" s="91" t="s">
        <v>1225</v>
      </c>
      <c r="E1063" s="91" t="s">
        <v>801</v>
      </c>
      <c r="F1063" s="91"/>
      <c r="G1063" s="93" t="s">
        <v>729</v>
      </c>
      <c r="H1063" s="94" t="n">
        <v>2.4</v>
      </c>
      <c r="I1063" s="95" t="n">
        <f aca="false">SUMIFS('ANALÍTICA AUXILIARES'!J:J,'ANALÍTICA AUXILIARES'!A:A,"Composição",'ANALÍTICA AUXILIARES'!B:B,$B1063)</f>
        <v>22.88</v>
      </c>
      <c r="J1063" s="95" t="n">
        <f aca="false">TRUNC(H1063*I1063,2)</f>
        <v>54.91</v>
      </c>
      <c r="L1063" s="63" t="n">
        <f aca="false">IF(AND(A1064&lt;&gt;"",A1063=""),L1062+1,L1062)</f>
        <v>86</v>
      </c>
      <c r="M1063" s="80" t="n">
        <f aca="false">IF(OR(A1063="Insumo",A1063="Composição Auxiliar"),J1063,"")</f>
        <v>54.91</v>
      </c>
      <c r="N1063" s="81" t="str">
        <f aca="false">IF(ISNUMBER(SEARCH("COM ENCARGOS COMPLEMENTARES",D1063)),J1063,"")</f>
        <v/>
      </c>
      <c r="O1063" s="81" t="n">
        <f aca="false">IF(N1063&lt;&gt;"","",M1063)</f>
        <v>54.91</v>
      </c>
      <c r="P1063" s="82" t="str">
        <f aca="false">IF(A1063="Composição",A1062,"")</f>
        <v/>
      </c>
      <c r="Q1063" s="81" t="str">
        <f aca="false">IF(P1063&lt;&gt;"",SUMIF(L1063:L1152,L1063,N1063:N1152),"")</f>
        <v/>
      </c>
      <c r="R1063" s="81" t="str">
        <f aca="false">IF(P1063&lt;&gt;"",SUMIF(L1063:L1152,L1063,O1063:O1152),"")</f>
        <v/>
      </c>
    </row>
    <row r="1064" customFormat="false" ht="25.5" hidden="false" customHeight="true" outlineLevel="0" collapsed="false">
      <c r="A1064" s="91" t="s">
        <v>668</v>
      </c>
      <c r="B1064" s="92" t="s">
        <v>1226</v>
      </c>
      <c r="C1064" s="91" t="s">
        <v>664</v>
      </c>
      <c r="D1064" s="91" t="s">
        <v>1227</v>
      </c>
      <c r="E1064" s="91" t="s">
        <v>671</v>
      </c>
      <c r="F1064" s="91"/>
      <c r="G1064" s="93" t="s">
        <v>672</v>
      </c>
      <c r="H1064" s="94" t="n">
        <v>0.4</v>
      </c>
      <c r="I1064" s="95" t="n">
        <f aca="false">SUMIFS('ANALÍTICA AUXILIARES'!J:J,'ANALÍTICA AUXILIARES'!A:A,"Composição",'ANALÍTICA AUXILIARES'!B:B,$B1064)</f>
        <v>23.91</v>
      </c>
      <c r="J1064" s="95" t="n">
        <f aca="false">TRUNC(H1064*I1064,2)</f>
        <v>9.56</v>
      </c>
      <c r="L1064" s="63" t="n">
        <f aca="false">IF(AND(A1065&lt;&gt;"",A1064=""),L1063+1,L1063)</f>
        <v>86</v>
      </c>
      <c r="M1064" s="80" t="n">
        <f aca="false">IF(OR(A1064="Insumo",A1064="Composição Auxiliar"),J1064,"")</f>
        <v>9.56</v>
      </c>
      <c r="N1064" s="81" t="n">
        <f aca="false">IF(ISNUMBER(SEARCH("COM ENCARGOS COMPLEMENTARES",D1064)),J1064,"")</f>
        <v>9.56</v>
      </c>
      <c r="O1064" s="81" t="str">
        <f aca="false">IF(N1064&lt;&gt;"","",M1064)</f>
        <v/>
      </c>
      <c r="P1064" s="82" t="str">
        <f aca="false">IF(A1064="Composição",A1063,"")</f>
        <v/>
      </c>
      <c r="Q1064" s="81" t="str">
        <f aca="false">IF(P1064&lt;&gt;"",SUMIF(L1064:L1153,L1064,N1064:N1153),"")</f>
        <v/>
      </c>
      <c r="R1064" s="81" t="str">
        <f aca="false">IF(P1064&lt;&gt;"",SUMIF(L1064:L1153,L1064,O1064:O1153),"")</f>
        <v/>
      </c>
    </row>
    <row r="1065" customFormat="false" ht="14.25" hidden="false" customHeight="false" outlineLevel="0" collapsed="false">
      <c r="A1065" s="96" t="s">
        <v>679</v>
      </c>
      <c r="B1065" s="97" t="s">
        <v>1228</v>
      </c>
      <c r="C1065" s="96" t="str">
        <f aca="false">VLOOKUP(B1065,INSUMOS!$A:$I,2,0)</f>
        <v>SINAPI</v>
      </c>
      <c r="D1065" s="96" t="str">
        <f aca="false">VLOOKUP(B1065,INSUMOS!$A:$I,3,0)</f>
        <v>PERFIL DE ALUMINIO ANODIZADO</v>
      </c>
      <c r="E1065" s="98" t="str">
        <f aca="false">VLOOKUP(B1065,INSUMOS!$A:$I,4,0)</f>
        <v>Material</v>
      </c>
      <c r="F1065" s="98"/>
      <c r="G1065" s="99" t="str">
        <f aca="false">VLOOKUP(B1065,INSUMOS!$A:$I,5,0)</f>
        <v>KG</v>
      </c>
      <c r="H1065" s="100" t="n">
        <v>0.492</v>
      </c>
      <c r="I1065" s="101" t="n">
        <f aca="false">VLOOKUP(B1065,INSUMOS!$A:$I,8,0)</f>
        <v>72.85</v>
      </c>
      <c r="J1065" s="101" t="n">
        <f aca="false">TRUNC(H1065*I1065,2)</f>
        <v>35.84</v>
      </c>
      <c r="L1065" s="63" t="n">
        <f aca="false">IF(AND(A1066&lt;&gt;"",A1065=""),L1064+1,L1064)</f>
        <v>86</v>
      </c>
      <c r="M1065" s="80" t="n">
        <f aca="false">IF(OR(A1065="Insumo",A1065="Composição Auxiliar"),J1065,"")</f>
        <v>35.84</v>
      </c>
      <c r="N1065" s="81" t="str">
        <f aca="false">IF(ISNUMBER(SEARCH("COM ENCARGOS COMPLEMENTARES",D1065)),J1065,"")</f>
        <v/>
      </c>
      <c r="O1065" s="81" t="n">
        <f aca="false">IF(N1065&lt;&gt;"","",M1065)</f>
        <v>35.84</v>
      </c>
      <c r="P1065" s="82" t="str">
        <f aca="false">IF(A1065="Composição",A1064,"")</f>
        <v/>
      </c>
      <c r="Q1065" s="81" t="str">
        <f aca="false">IF(P1065&lt;&gt;"",SUMIF(L1065:L1154,L1065,N1065:N1154),"")</f>
        <v/>
      </c>
      <c r="R1065" s="81" t="str">
        <f aca="false">IF(P1065&lt;&gt;"",SUMIF(L1065:L1154,L1065,O1065:O1154),"")</f>
        <v/>
      </c>
    </row>
    <row r="1066" customFormat="false" ht="14.25" hidden="false" customHeight="false" outlineLevel="0" collapsed="false">
      <c r="A1066" s="102"/>
      <c r="B1066" s="102"/>
      <c r="C1066" s="102"/>
      <c r="D1066" s="102"/>
      <c r="E1066" s="102"/>
      <c r="F1066" s="103"/>
      <c r="G1066" s="102"/>
      <c r="H1066" s="103"/>
      <c r="I1066" s="102"/>
      <c r="J1066" s="103"/>
      <c r="L1066" s="63" t="n">
        <f aca="false">IF(AND(A1067&lt;&gt;"",A1066=""),L1065+1,L1065)</f>
        <v>86</v>
      </c>
      <c r="M1066" s="80" t="str">
        <f aca="false">IF(OR(A1066="Insumo",A1066="Composição Auxiliar"),J1066,"")</f>
        <v/>
      </c>
      <c r="N1066" s="81" t="str">
        <f aca="false">IF(ISNUMBER(SEARCH("COM ENCARGOS COMPLEMENTARES",D1066)),J1066,"")</f>
        <v/>
      </c>
      <c r="O1066" s="81" t="str">
        <f aca="false">IF(N1066&lt;&gt;"","",M1066)</f>
        <v/>
      </c>
      <c r="P1066" s="82" t="str">
        <f aca="false">IF(A1066="Composição",A1065,"")</f>
        <v/>
      </c>
      <c r="Q1066" s="81" t="str">
        <f aca="false">IF(P1066&lt;&gt;"",SUMIF(L1066:L1155,L1066,N1066:N1155),"")</f>
        <v/>
      </c>
      <c r="R1066" s="81" t="str">
        <f aca="false">IF(P1066&lt;&gt;"",SUMIF(L1066:L1155,L1066,O1066:O1155),"")</f>
        <v/>
      </c>
    </row>
    <row r="1067" customFormat="false" ht="14.25" hidden="false" customHeight="true" outlineLevel="0" collapsed="false">
      <c r="A1067" s="102"/>
      <c r="B1067" s="102"/>
      <c r="C1067" s="102"/>
      <c r="D1067" s="102"/>
      <c r="E1067" s="102"/>
      <c r="F1067" s="103"/>
      <c r="G1067" s="102"/>
      <c r="H1067" s="104" t="s">
        <v>684</v>
      </c>
      <c r="I1067" s="104"/>
      <c r="J1067" s="103" t="n">
        <f aca="false">TRUNC(SUMIF(L:L,$L1067,M:M)*(1+$J$9),2)</f>
        <v>559.34</v>
      </c>
      <c r="L1067" s="63" t="n">
        <f aca="false">IF(AND(A1068&lt;&gt;"",A1067=""),L1066+1,L1066)</f>
        <v>86</v>
      </c>
      <c r="M1067" s="80" t="str">
        <f aca="false">IF(OR(A1067="Insumo",A1067="Composição Auxiliar"),J1067,"")</f>
        <v/>
      </c>
      <c r="N1067" s="81" t="str">
        <f aca="false">IF(ISNUMBER(SEARCH("COM ENCARGOS COMPLEMENTARES",D1067)),J1067,"")</f>
        <v/>
      </c>
      <c r="O1067" s="81" t="str">
        <f aca="false">IF(N1067&lt;&gt;"","",M1067)</f>
        <v/>
      </c>
      <c r="P1067" s="82" t="str">
        <f aca="false">IF(A1067="Composição",A1066,"")</f>
        <v/>
      </c>
      <c r="Q1067" s="81" t="str">
        <f aca="false">IF(P1067&lt;&gt;"",SUMIF(L1067:L1156,L1067,N1067:N1156),"")</f>
        <v/>
      </c>
      <c r="R1067" s="81" t="str">
        <f aca="false">IF(P1067&lt;&gt;"",SUMIF(L1067:L1156,L1067,O1067:O1156),"")</f>
        <v/>
      </c>
    </row>
    <row r="1068" customFormat="false" ht="15" hidden="false" customHeight="false" outlineLevel="0" collapsed="false">
      <c r="A1068" s="105"/>
      <c r="B1068" s="105"/>
      <c r="C1068" s="105"/>
      <c r="D1068" s="105"/>
      <c r="E1068" s="105"/>
      <c r="F1068" s="105"/>
      <c r="G1068" s="105" t="s">
        <v>685</v>
      </c>
      <c r="H1068" s="106" t="s">
        <v>1229</v>
      </c>
      <c r="I1068" s="105" t="s">
        <v>687</v>
      </c>
      <c r="J1068" s="107" t="n">
        <f aca="false">TRUNC(J1067*H1068,2)</f>
        <v>2796.7</v>
      </c>
      <c r="L1068" s="63" t="n">
        <f aca="false">IF(AND(A1069&lt;&gt;"",A1068=""),L1067+1,L1067)</f>
        <v>86</v>
      </c>
      <c r="M1068" s="80" t="str">
        <f aca="false">IF(OR(A1068="Insumo",A1068="Composição Auxiliar"),J1068,"")</f>
        <v/>
      </c>
      <c r="N1068" s="81" t="str">
        <f aca="false">IF(ISNUMBER(SEARCH("COM ENCARGOS COMPLEMENTARES",D1068)),J1068,"")</f>
        <v/>
      </c>
      <c r="O1068" s="81" t="str">
        <f aca="false">IF(N1068&lt;&gt;"","",M1068)</f>
        <v/>
      </c>
      <c r="P1068" s="82" t="str">
        <f aca="false">IF(A1068="Composição",A1067,"")</f>
        <v/>
      </c>
      <c r="Q1068" s="81" t="str">
        <f aca="false">IF(P1068&lt;&gt;"",SUMIF(L1068:L1157,L1068,N1068:N1157),"")</f>
        <v/>
      </c>
      <c r="R1068" s="81" t="str">
        <f aca="false">IF(P1068&lt;&gt;"",SUMIF(L1068:L1157,L1068,O1068:O1157),"")</f>
        <v/>
      </c>
    </row>
    <row r="1069" customFormat="false" ht="15" hidden="false" customHeight="false" outlineLevel="0" collapsed="false">
      <c r="A1069" s="108"/>
      <c r="B1069" s="108"/>
      <c r="C1069" s="108"/>
      <c r="D1069" s="108"/>
      <c r="E1069" s="108"/>
      <c r="F1069" s="108"/>
      <c r="G1069" s="108"/>
      <c r="H1069" s="108"/>
      <c r="I1069" s="108"/>
      <c r="J1069" s="108"/>
      <c r="L1069" s="63" t="n">
        <f aca="false">IF(AND(A1070&lt;&gt;"",A1069=""),L1068+1,L1068)</f>
        <v>87</v>
      </c>
      <c r="M1069" s="80" t="str">
        <f aca="false">IF(OR(A1069="Insumo",A1069="Composição Auxiliar"),J1069,"")</f>
        <v/>
      </c>
      <c r="N1069" s="81" t="str">
        <f aca="false">IF(ISNUMBER(SEARCH("COM ENCARGOS COMPLEMENTARES",D1069)),J1069,"")</f>
        <v/>
      </c>
      <c r="O1069" s="81" t="str">
        <f aca="false">IF(N1069&lt;&gt;"","",M1069)</f>
        <v/>
      </c>
      <c r="P1069" s="82" t="str">
        <f aca="false">IF(A1069="Composição",A1068,"")</f>
        <v/>
      </c>
      <c r="Q1069" s="81" t="str">
        <f aca="false">IF(P1069&lt;&gt;"",SUMIF(L1069:L1158,L1069,N1069:N1158),"")</f>
        <v/>
      </c>
      <c r="R1069" s="81" t="str">
        <f aca="false">IF(P1069&lt;&gt;"",SUMIF(L1069:L1158,L1069,O1069:O1158),"")</f>
        <v/>
      </c>
    </row>
    <row r="1070" customFormat="false" ht="15" hidden="false" customHeight="true" outlineLevel="0" collapsed="false">
      <c r="A1070" s="83" t="s">
        <v>235</v>
      </c>
      <c r="B1070" s="84" t="s">
        <v>655</v>
      </c>
      <c r="C1070" s="83" t="s">
        <v>656</v>
      </c>
      <c r="D1070" s="83" t="s">
        <v>657</v>
      </c>
      <c r="E1070" s="83" t="s">
        <v>658</v>
      </c>
      <c r="F1070" s="83"/>
      <c r="G1070" s="85" t="s">
        <v>659</v>
      </c>
      <c r="H1070" s="84" t="s">
        <v>660</v>
      </c>
      <c r="I1070" s="84" t="s">
        <v>661</v>
      </c>
      <c r="J1070" s="84" t="s">
        <v>662</v>
      </c>
      <c r="L1070" s="63" t="n">
        <f aca="false">IF(AND(A1071&lt;&gt;"",A1070=""),L1069+1,L1069)</f>
        <v>87</v>
      </c>
      <c r="M1070" s="80" t="str">
        <f aca="false">IF(OR(A1070="Insumo",A1070="Composição Auxiliar"),J1070,"")</f>
        <v/>
      </c>
      <c r="N1070" s="81" t="str">
        <f aca="false">IF(ISNUMBER(SEARCH("COM ENCARGOS COMPLEMENTARES",D1070)),J1070,"")</f>
        <v/>
      </c>
      <c r="O1070" s="81" t="str">
        <f aca="false">IF(N1070&lt;&gt;"","",M1070)</f>
        <v/>
      </c>
      <c r="P1070" s="82" t="str">
        <f aca="false">IF(A1070="Composição",A1069,"")</f>
        <v/>
      </c>
      <c r="Q1070" s="81" t="str">
        <f aca="false">IF(P1070&lt;&gt;"",SUMIF(L1070:L1159,L1070,N1070:N1159),"")</f>
        <v/>
      </c>
      <c r="R1070" s="81" t="str">
        <f aca="false">IF(P1070&lt;&gt;"",SUMIF(L1070:L1159,L1070,O1070:O1159),"")</f>
        <v/>
      </c>
    </row>
    <row r="1071" customFormat="false" ht="38.25" hidden="false" customHeight="true" outlineLevel="0" collapsed="false">
      <c r="A1071" s="86" t="s">
        <v>663</v>
      </c>
      <c r="B1071" s="87" t="s">
        <v>236</v>
      </c>
      <c r="C1071" s="86" t="s">
        <v>716</v>
      </c>
      <c r="D1071" s="86" t="s">
        <v>1230</v>
      </c>
      <c r="E1071" s="86" t="s">
        <v>801</v>
      </c>
      <c r="F1071" s="86"/>
      <c r="G1071" s="88" t="s">
        <v>718</v>
      </c>
      <c r="H1071" s="89" t="n">
        <v>1</v>
      </c>
      <c r="I1071" s="90" t="n">
        <f aca="false">SUMIF(L:L,$L1071,M:M)</f>
        <v>834.47</v>
      </c>
      <c r="J1071" s="90" t="n">
        <f aca="false">TRUNC(H1071*I1071,2)</f>
        <v>834.47</v>
      </c>
      <c r="L1071" s="63" t="n">
        <f aca="false">IF(AND(A1072&lt;&gt;"",A1071=""),L1070+1,L1070)</f>
        <v>87</v>
      </c>
      <c r="M1071" s="80" t="str">
        <f aca="false">IF(OR(A1071="Insumo",A1071="Composição Auxiliar"),J1071,"")</f>
        <v/>
      </c>
      <c r="N1071" s="81" t="str">
        <f aca="false">IF(ISNUMBER(SEARCH("COM ENCARGOS COMPLEMENTARES",D1071)),J1071,"")</f>
        <v/>
      </c>
      <c r="O1071" s="81" t="str">
        <f aca="false">IF(N1071&lt;&gt;"","",M1071)</f>
        <v/>
      </c>
      <c r="P1071" s="82" t="str">
        <f aca="false">IF(A1071="Composição",A1070,"")</f>
        <v> 5.6.2 </v>
      </c>
      <c r="Q1071" s="81" t="n">
        <f aca="false">IF(P1071&lt;&gt;"",SUMIF(L1071:L1160,L1071,N1071:N1160),"")</f>
        <v>34.26</v>
      </c>
      <c r="R1071" s="81" t="n">
        <f aca="false">IF(P1071&lt;&gt;"",SUMIF(L1071:L1160,L1071,O1071:O1160),"")</f>
        <v>800.21</v>
      </c>
    </row>
    <row r="1072" customFormat="false" ht="38.25" hidden="false" customHeight="true" outlineLevel="0" collapsed="false">
      <c r="A1072" s="91" t="s">
        <v>668</v>
      </c>
      <c r="B1072" s="92" t="s">
        <v>1222</v>
      </c>
      <c r="C1072" s="91" t="s">
        <v>664</v>
      </c>
      <c r="D1072" s="91" t="s">
        <v>1223</v>
      </c>
      <c r="E1072" s="91" t="s">
        <v>801</v>
      </c>
      <c r="F1072" s="91"/>
      <c r="G1072" s="93" t="s">
        <v>667</v>
      </c>
      <c r="H1072" s="94" t="n">
        <v>0.72</v>
      </c>
      <c r="I1072" s="95" t="n">
        <f aca="false">SUMIFS('ANALÍTICA AUXILIARES'!J:J,'ANALÍTICA AUXILIARES'!A:A,"Composição",'ANALÍTICA AUXILIARES'!B:B,$B1072)</f>
        <v>897.46</v>
      </c>
      <c r="J1072" s="95" t="n">
        <f aca="false">TRUNC(H1072*I1072,2)</f>
        <v>646.17</v>
      </c>
      <c r="L1072" s="63" t="n">
        <f aca="false">IF(AND(A1073&lt;&gt;"",A1072=""),L1071+1,L1071)</f>
        <v>87</v>
      </c>
      <c r="M1072" s="80" t="n">
        <f aca="false">IF(OR(A1072="Insumo",A1072="Composição Auxiliar"),J1072,"")</f>
        <v>646.17</v>
      </c>
      <c r="N1072" s="81" t="str">
        <f aca="false">IF(ISNUMBER(SEARCH("COM ENCARGOS COMPLEMENTARES",D1072)),J1072,"")</f>
        <v/>
      </c>
      <c r="O1072" s="81" t="n">
        <f aca="false">IF(N1072&lt;&gt;"","",M1072)</f>
        <v>646.17</v>
      </c>
      <c r="P1072" s="82" t="str">
        <f aca="false">IF(A1072="Composição",A1071,"")</f>
        <v/>
      </c>
      <c r="Q1072" s="81" t="str">
        <f aca="false">IF(P1072&lt;&gt;"",SUMIF(L1072:L1161,L1072,N1072:N1161),"")</f>
        <v/>
      </c>
      <c r="R1072" s="81" t="str">
        <f aca="false">IF(P1072&lt;&gt;"",SUMIF(L1072:L1161,L1072,O1072:O1161),"")</f>
        <v/>
      </c>
    </row>
    <row r="1073" customFormat="false" ht="25.5" hidden="false" customHeight="true" outlineLevel="0" collapsed="false">
      <c r="A1073" s="91" t="s">
        <v>668</v>
      </c>
      <c r="B1073" s="92" t="s">
        <v>1226</v>
      </c>
      <c r="C1073" s="91" t="s">
        <v>664</v>
      </c>
      <c r="D1073" s="91" t="s">
        <v>1227</v>
      </c>
      <c r="E1073" s="91" t="s">
        <v>671</v>
      </c>
      <c r="F1073" s="91"/>
      <c r="G1073" s="93" t="s">
        <v>672</v>
      </c>
      <c r="H1073" s="94" t="n">
        <v>0.8</v>
      </c>
      <c r="I1073" s="95" t="n">
        <f aca="false">SUMIFS('ANALÍTICA AUXILIARES'!J:J,'ANALÍTICA AUXILIARES'!A:A,"Composição",'ANALÍTICA AUXILIARES'!B:B,$B1073)</f>
        <v>23.91</v>
      </c>
      <c r="J1073" s="95" t="n">
        <f aca="false">TRUNC(H1073*I1073,2)</f>
        <v>19.12</v>
      </c>
      <c r="L1073" s="63" t="n">
        <f aca="false">IF(AND(A1074&lt;&gt;"",A1073=""),L1072+1,L1072)</f>
        <v>87</v>
      </c>
      <c r="M1073" s="80" t="n">
        <f aca="false">IF(OR(A1073="Insumo",A1073="Composição Auxiliar"),J1073,"")</f>
        <v>19.12</v>
      </c>
      <c r="N1073" s="81" t="n">
        <f aca="false">IF(ISNUMBER(SEARCH("COM ENCARGOS COMPLEMENTARES",D1073)),J1073,"")</f>
        <v>19.12</v>
      </c>
      <c r="O1073" s="81" t="str">
        <f aca="false">IF(N1073&lt;&gt;"","",M1073)</f>
        <v/>
      </c>
      <c r="P1073" s="82" t="str">
        <f aca="false">IF(A1073="Composição",A1072,"")</f>
        <v/>
      </c>
      <c r="Q1073" s="81" t="str">
        <f aca="false">IF(P1073&lt;&gt;"",SUMIF(L1073:L1162,L1073,N1073:N1162),"")</f>
        <v/>
      </c>
      <c r="R1073" s="81" t="str">
        <f aca="false">IF(P1073&lt;&gt;"",SUMIF(L1073:L1162,L1073,O1073:O1162),"")</f>
        <v/>
      </c>
    </row>
    <row r="1074" customFormat="false" ht="25.5" hidden="false" customHeight="true" outlineLevel="0" collapsed="false">
      <c r="A1074" s="91" t="s">
        <v>668</v>
      </c>
      <c r="B1074" s="92" t="s">
        <v>677</v>
      </c>
      <c r="C1074" s="91" t="s">
        <v>664</v>
      </c>
      <c r="D1074" s="91" t="s">
        <v>678</v>
      </c>
      <c r="E1074" s="91" t="s">
        <v>671</v>
      </c>
      <c r="F1074" s="91"/>
      <c r="G1074" s="93" t="s">
        <v>672</v>
      </c>
      <c r="H1074" s="94" t="n">
        <v>0.8</v>
      </c>
      <c r="I1074" s="95" t="n">
        <f aca="false">SUMIFS('ANALÍTICA AUXILIARES'!J:J,'ANALÍTICA AUXILIARES'!A:A,"Composição",'ANALÍTICA AUXILIARES'!B:B,$B1074)</f>
        <v>18.93</v>
      </c>
      <c r="J1074" s="95" t="n">
        <f aca="false">TRUNC(H1074*I1074,2)</f>
        <v>15.14</v>
      </c>
      <c r="L1074" s="63" t="n">
        <f aca="false">IF(AND(A1075&lt;&gt;"",A1074=""),L1073+1,L1073)</f>
        <v>87</v>
      </c>
      <c r="M1074" s="80" t="n">
        <f aca="false">IF(OR(A1074="Insumo",A1074="Composição Auxiliar"),J1074,"")</f>
        <v>15.14</v>
      </c>
      <c r="N1074" s="81" t="n">
        <f aca="false">IF(ISNUMBER(SEARCH("COM ENCARGOS COMPLEMENTARES",D1074)),J1074,"")</f>
        <v>15.14</v>
      </c>
      <c r="O1074" s="81" t="str">
        <f aca="false">IF(N1074&lt;&gt;"","",M1074)</f>
        <v/>
      </c>
      <c r="P1074" s="82" t="str">
        <f aca="false">IF(A1074="Composição",A1073,"")</f>
        <v/>
      </c>
      <c r="Q1074" s="81" t="str">
        <f aca="false">IF(P1074&lt;&gt;"",SUMIF(L1074:L1163,L1074,N1074:N1163),"")</f>
        <v/>
      </c>
      <c r="R1074" s="81" t="str">
        <f aca="false">IF(P1074&lt;&gt;"",SUMIF(L1074:L1163,L1074,O1074:O1163),"")</f>
        <v/>
      </c>
    </row>
    <row r="1075" customFormat="false" ht="25.5" hidden="false" customHeight="true" outlineLevel="0" collapsed="false">
      <c r="A1075" s="91" t="s">
        <v>668</v>
      </c>
      <c r="B1075" s="92" t="s">
        <v>1224</v>
      </c>
      <c r="C1075" s="91" t="s">
        <v>664</v>
      </c>
      <c r="D1075" s="91" t="s">
        <v>1225</v>
      </c>
      <c r="E1075" s="91" t="s">
        <v>801</v>
      </c>
      <c r="F1075" s="91"/>
      <c r="G1075" s="93" t="s">
        <v>729</v>
      </c>
      <c r="H1075" s="94" t="n">
        <v>3.6</v>
      </c>
      <c r="I1075" s="95" t="n">
        <f aca="false">SUMIFS('ANALÍTICA AUXILIARES'!J:J,'ANALÍTICA AUXILIARES'!A:A,"Composição",'ANALÍTICA AUXILIARES'!B:B,$B1075)</f>
        <v>22.88</v>
      </c>
      <c r="J1075" s="95" t="n">
        <f aca="false">TRUNC(H1075*I1075,2)</f>
        <v>82.36</v>
      </c>
      <c r="L1075" s="63" t="n">
        <f aca="false">IF(AND(A1076&lt;&gt;"",A1075=""),L1074+1,L1074)</f>
        <v>87</v>
      </c>
      <c r="M1075" s="80" t="n">
        <f aca="false">IF(OR(A1075="Insumo",A1075="Composição Auxiliar"),J1075,"")</f>
        <v>82.36</v>
      </c>
      <c r="N1075" s="81" t="str">
        <f aca="false">IF(ISNUMBER(SEARCH("COM ENCARGOS COMPLEMENTARES",D1075)),J1075,"")</f>
        <v/>
      </c>
      <c r="O1075" s="81" t="n">
        <f aca="false">IF(N1075&lt;&gt;"","",M1075)</f>
        <v>82.36</v>
      </c>
      <c r="P1075" s="82" t="str">
        <f aca="false">IF(A1075="Composição",A1074,"")</f>
        <v/>
      </c>
      <c r="Q1075" s="81" t="str">
        <f aca="false">IF(P1075&lt;&gt;"",SUMIF(L1075:L1164,L1075,N1075:N1164),"")</f>
        <v/>
      </c>
      <c r="R1075" s="81" t="str">
        <f aca="false">IF(P1075&lt;&gt;"",SUMIF(L1075:L1164,L1075,O1075:O1164),"")</f>
        <v/>
      </c>
    </row>
    <row r="1076" customFormat="false" ht="14.25" hidden="false" customHeight="false" outlineLevel="0" collapsed="false">
      <c r="A1076" s="96" t="s">
        <v>679</v>
      </c>
      <c r="B1076" s="97" t="s">
        <v>1228</v>
      </c>
      <c r="C1076" s="96" t="str">
        <f aca="false">VLOOKUP(B1076,INSUMOS!$A:$I,2,0)</f>
        <v>SINAPI</v>
      </c>
      <c r="D1076" s="96" t="str">
        <f aca="false">VLOOKUP(B1076,INSUMOS!$A:$I,3,0)</f>
        <v>PERFIL DE ALUMINIO ANODIZADO</v>
      </c>
      <c r="E1076" s="98" t="str">
        <f aca="false">VLOOKUP(B1076,INSUMOS!$A:$I,4,0)</f>
        <v>Material</v>
      </c>
      <c r="F1076" s="98"/>
      <c r="G1076" s="99" t="str">
        <f aca="false">VLOOKUP(B1076,INSUMOS!$A:$I,5,0)</f>
        <v>KG</v>
      </c>
      <c r="H1076" s="100" t="n">
        <v>0.984</v>
      </c>
      <c r="I1076" s="101" t="n">
        <f aca="false">VLOOKUP(B1076,INSUMOS!$A:$I,8,0)</f>
        <v>72.85</v>
      </c>
      <c r="J1076" s="101" t="n">
        <f aca="false">TRUNC(H1076*I1076,2)</f>
        <v>71.68</v>
      </c>
      <c r="L1076" s="63" t="n">
        <f aca="false">IF(AND(A1077&lt;&gt;"",A1076=""),L1075+1,L1075)</f>
        <v>87</v>
      </c>
      <c r="M1076" s="80" t="n">
        <f aca="false">IF(OR(A1076="Insumo",A1076="Composição Auxiliar"),J1076,"")</f>
        <v>71.68</v>
      </c>
      <c r="N1076" s="81" t="str">
        <f aca="false">IF(ISNUMBER(SEARCH("COM ENCARGOS COMPLEMENTARES",D1076)),J1076,"")</f>
        <v/>
      </c>
      <c r="O1076" s="81" t="n">
        <f aca="false">IF(N1076&lt;&gt;"","",M1076)</f>
        <v>71.68</v>
      </c>
      <c r="P1076" s="82" t="str">
        <f aca="false">IF(A1076="Composição",A1075,"")</f>
        <v/>
      </c>
      <c r="Q1076" s="81" t="str">
        <f aca="false">IF(P1076&lt;&gt;"",SUMIF(L1076:L1165,L1076,N1076:N1165),"")</f>
        <v/>
      </c>
      <c r="R1076" s="81" t="str">
        <f aca="false">IF(P1076&lt;&gt;"",SUMIF(L1076:L1165,L1076,O1076:O1165),"")</f>
        <v/>
      </c>
    </row>
    <row r="1077" customFormat="false" ht="14.25" hidden="false" customHeight="false" outlineLevel="0" collapsed="false">
      <c r="A1077" s="102"/>
      <c r="B1077" s="102"/>
      <c r="C1077" s="102"/>
      <c r="D1077" s="102"/>
      <c r="E1077" s="102"/>
      <c r="F1077" s="103"/>
      <c r="G1077" s="102"/>
      <c r="H1077" s="103"/>
      <c r="I1077" s="102"/>
      <c r="J1077" s="103"/>
      <c r="L1077" s="63" t="n">
        <f aca="false">IF(AND(A1078&lt;&gt;"",A1077=""),L1076+1,L1076)</f>
        <v>87</v>
      </c>
      <c r="M1077" s="80" t="str">
        <f aca="false">IF(OR(A1077="Insumo",A1077="Composição Auxiliar"),J1077,"")</f>
        <v/>
      </c>
      <c r="N1077" s="81" t="str">
        <f aca="false">IF(ISNUMBER(SEARCH("COM ENCARGOS COMPLEMENTARES",D1077)),J1077,"")</f>
        <v/>
      </c>
      <c r="O1077" s="81" t="str">
        <f aca="false">IF(N1077&lt;&gt;"","",M1077)</f>
        <v/>
      </c>
      <c r="P1077" s="82" t="str">
        <f aca="false">IF(A1077="Composição",A1076,"")</f>
        <v/>
      </c>
      <c r="Q1077" s="81" t="str">
        <f aca="false">IF(P1077&lt;&gt;"",SUMIF(L1077:L1166,L1077,N1077:N1166),"")</f>
        <v/>
      </c>
      <c r="R1077" s="81" t="str">
        <f aca="false">IF(P1077&lt;&gt;"",SUMIF(L1077:L1166,L1077,O1077:O1166),"")</f>
        <v/>
      </c>
    </row>
    <row r="1078" customFormat="false" ht="14.25" hidden="false" customHeight="true" outlineLevel="0" collapsed="false">
      <c r="A1078" s="102"/>
      <c r="B1078" s="102"/>
      <c r="C1078" s="102"/>
      <c r="D1078" s="102"/>
      <c r="E1078" s="102"/>
      <c r="F1078" s="103"/>
      <c r="G1078" s="102"/>
      <c r="H1078" s="104" t="s">
        <v>684</v>
      </c>
      <c r="I1078" s="104"/>
      <c r="J1078" s="103" t="n">
        <f aca="false">TRUNC(SUMIF(L:L,$L1078,M:M)*(1+$J$9),2)</f>
        <v>1083.05</v>
      </c>
      <c r="L1078" s="63" t="n">
        <f aca="false">IF(AND(A1079&lt;&gt;"",A1078=""),L1077+1,L1077)</f>
        <v>87</v>
      </c>
      <c r="M1078" s="80" t="str">
        <f aca="false">IF(OR(A1078="Insumo",A1078="Composição Auxiliar"),J1078,"")</f>
        <v/>
      </c>
      <c r="N1078" s="81" t="str">
        <f aca="false">IF(ISNUMBER(SEARCH("COM ENCARGOS COMPLEMENTARES",D1078)),J1078,"")</f>
        <v/>
      </c>
      <c r="O1078" s="81" t="str">
        <f aca="false">IF(N1078&lt;&gt;"","",M1078)</f>
        <v/>
      </c>
      <c r="P1078" s="82" t="str">
        <f aca="false">IF(A1078="Composição",A1077,"")</f>
        <v/>
      </c>
      <c r="Q1078" s="81" t="str">
        <f aca="false">IF(P1078&lt;&gt;"",SUMIF(L1078:L1167,L1078,N1078:N1167),"")</f>
        <v/>
      </c>
      <c r="R1078" s="81" t="str">
        <f aca="false">IF(P1078&lt;&gt;"",SUMIF(L1078:L1167,L1078,O1078:O1167),"")</f>
        <v/>
      </c>
    </row>
    <row r="1079" customFormat="false" ht="15" hidden="false" customHeight="false" outlineLevel="0" collapsed="false">
      <c r="A1079" s="105"/>
      <c r="B1079" s="105"/>
      <c r="C1079" s="105"/>
      <c r="D1079" s="105"/>
      <c r="E1079" s="105"/>
      <c r="F1079" s="105"/>
      <c r="G1079" s="105" t="s">
        <v>685</v>
      </c>
      <c r="H1079" s="106" t="s">
        <v>826</v>
      </c>
      <c r="I1079" s="105" t="s">
        <v>687</v>
      </c>
      <c r="J1079" s="107" t="n">
        <f aca="false">TRUNC(J1078*H1079,2)</f>
        <v>1083.05</v>
      </c>
      <c r="L1079" s="63" t="n">
        <f aca="false">IF(AND(A1080&lt;&gt;"",A1079=""),L1078+1,L1078)</f>
        <v>87</v>
      </c>
      <c r="M1079" s="80" t="str">
        <f aca="false">IF(OR(A1079="Insumo",A1079="Composição Auxiliar"),J1079,"")</f>
        <v/>
      </c>
      <c r="N1079" s="81" t="str">
        <f aca="false">IF(ISNUMBER(SEARCH("COM ENCARGOS COMPLEMENTARES",D1079)),J1079,"")</f>
        <v/>
      </c>
      <c r="O1079" s="81" t="str">
        <f aca="false">IF(N1079&lt;&gt;"","",M1079)</f>
        <v/>
      </c>
      <c r="P1079" s="82" t="str">
        <f aca="false">IF(A1079="Composição",A1078,"")</f>
        <v/>
      </c>
      <c r="Q1079" s="81" t="str">
        <f aca="false">IF(P1079&lt;&gt;"",SUMIF(L1079:L1168,L1079,N1079:N1168),"")</f>
        <v/>
      </c>
      <c r="R1079" s="81" t="str">
        <f aca="false">IF(P1079&lt;&gt;"",SUMIF(L1079:L1168,L1079,O1079:O1168),"")</f>
        <v/>
      </c>
    </row>
    <row r="1080" customFormat="false" ht="15" hidden="false" customHeight="false" outlineLevel="0" collapsed="false">
      <c r="A1080" s="108"/>
      <c r="B1080" s="108"/>
      <c r="C1080" s="108"/>
      <c r="D1080" s="108"/>
      <c r="E1080" s="108"/>
      <c r="F1080" s="108"/>
      <c r="G1080" s="108"/>
      <c r="H1080" s="108"/>
      <c r="I1080" s="108"/>
      <c r="J1080" s="108"/>
      <c r="L1080" s="63" t="n">
        <f aca="false">IF(AND(A1081&lt;&gt;"",A1080=""),L1079+1,L1079)</f>
        <v>88</v>
      </c>
      <c r="M1080" s="80" t="str">
        <f aca="false">IF(OR(A1080="Insumo",A1080="Composição Auxiliar"),J1080,"")</f>
        <v/>
      </c>
      <c r="N1080" s="81" t="str">
        <f aca="false">IF(ISNUMBER(SEARCH("COM ENCARGOS COMPLEMENTARES",D1080)),J1080,"")</f>
        <v/>
      </c>
      <c r="O1080" s="81" t="str">
        <f aca="false">IF(N1080&lt;&gt;"","",M1080)</f>
        <v/>
      </c>
      <c r="P1080" s="82" t="str">
        <f aca="false">IF(A1080="Composição",A1079,"")</f>
        <v/>
      </c>
      <c r="Q1080" s="81" t="str">
        <f aca="false">IF(P1080&lt;&gt;"",SUMIF(L1080:L1169,L1080,N1080:N1169),"")</f>
        <v/>
      </c>
      <c r="R1080" s="81" t="str">
        <f aca="false">IF(P1080&lt;&gt;"",SUMIF(L1080:L1169,L1080,O1080:O1169),"")</f>
        <v/>
      </c>
    </row>
    <row r="1081" customFormat="false" ht="15" hidden="false" customHeight="true" outlineLevel="0" collapsed="false">
      <c r="A1081" s="83" t="s">
        <v>237</v>
      </c>
      <c r="B1081" s="84" t="s">
        <v>655</v>
      </c>
      <c r="C1081" s="83" t="s">
        <v>656</v>
      </c>
      <c r="D1081" s="83" t="s">
        <v>657</v>
      </c>
      <c r="E1081" s="83" t="s">
        <v>658</v>
      </c>
      <c r="F1081" s="83"/>
      <c r="G1081" s="85" t="s">
        <v>659</v>
      </c>
      <c r="H1081" s="84" t="s">
        <v>660</v>
      </c>
      <c r="I1081" s="84" t="s">
        <v>661</v>
      </c>
      <c r="J1081" s="84" t="s">
        <v>662</v>
      </c>
      <c r="L1081" s="63" t="n">
        <f aca="false">IF(AND(A1082&lt;&gt;"",A1081=""),L1080+1,L1080)</f>
        <v>88</v>
      </c>
      <c r="M1081" s="80" t="str">
        <f aca="false">IF(OR(A1081="Insumo",A1081="Composição Auxiliar"),J1081,"")</f>
        <v/>
      </c>
      <c r="N1081" s="81" t="str">
        <f aca="false">IF(ISNUMBER(SEARCH("COM ENCARGOS COMPLEMENTARES",D1081)),J1081,"")</f>
        <v/>
      </c>
      <c r="O1081" s="81" t="str">
        <f aca="false">IF(N1081&lt;&gt;"","",M1081)</f>
        <v/>
      </c>
      <c r="P1081" s="82" t="str">
        <f aca="false">IF(A1081="Composição",A1080,"")</f>
        <v/>
      </c>
      <c r="Q1081" s="81" t="str">
        <f aca="false">IF(P1081&lt;&gt;"",SUMIF(L1081:L1170,L1081,N1081:N1170),"")</f>
        <v/>
      </c>
      <c r="R1081" s="81" t="str">
        <f aca="false">IF(P1081&lt;&gt;"",SUMIF(L1081:L1170,L1081,O1081:O1170),"")</f>
        <v/>
      </c>
    </row>
    <row r="1082" customFormat="false" ht="38.25" hidden="false" customHeight="true" outlineLevel="0" collapsed="false">
      <c r="A1082" s="86" t="s">
        <v>663</v>
      </c>
      <c r="B1082" s="87" t="s">
        <v>238</v>
      </c>
      <c r="C1082" s="86" t="s">
        <v>716</v>
      </c>
      <c r="D1082" s="86" t="s">
        <v>1231</v>
      </c>
      <c r="E1082" s="86" t="s">
        <v>801</v>
      </c>
      <c r="F1082" s="86"/>
      <c r="G1082" s="88" t="s">
        <v>718</v>
      </c>
      <c r="H1082" s="89" t="n">
        <v>1</v>
      </c>
      <c r="I1082" s="90" t="n">
        <f aca="false">SUMIF(L:L,$L1082,M:M)</f>
        <v>1877.15</v>
      </c>
      <c r="J1082" s="90" t="n">
        <f aca="false">TRUNC(H1082*I1082,2)</f>
        <v>1877.15</v>
      </c>
      <c r="L1082" s="63" t="n">
        <f aca="false">IF(AND(A1083&lt;&gt;"",A1082=""),L1081+1,L1081)</f>
        <v>88</v>
      </c>
      <c r="M1082" s="80" t="str">
        <f aca="false">IF(OR(A1082="Insumo",A1082="Composição Auxiliar"),J1082,"")</f>
        <v/>
      </c>
      <c r="N1082" s="81" t="str">
        <f aca="false">IF(ISNUMBER(SEARCH("COM ENCARGOS COMPLEMENTARES",D1082)),J1082,"")</f>
        <v/>
      </c>
      <c r="O1082" s="81" t="str">
        <f aca="false">IF(N1082&lt;&gt;"","",M1082)</f>
        <v/>
      </c>
      <c r="P1082" s="82" t="str">
        <f aca="false">IF(A1082="Composição",A1081,"")</f>
        <v> 5.6.3 </v>
      </c>
      <c r="Q1082" s="81" t="n">
        <f aca="false">IF(P1082&lt;&gt;"",SUMIF(L1082:L1171,L1082,N1082:N1171),"")</f>
        <v>20.44</v>
      </c>
      <c r="R1082" s="81" t="n">
        <f aca="false">IF(P1082&lt;&gt;"",SUMIF(L1082:L1171,L1082,O1082:O1171),"")</f>
        <v>1856.71</v>
      </c>
    </row>
    <row r="1083" customFormat="false" ht="38.25" hidden="false" customHeight="true" outlineLevel="0" collapsed="false">
      <c r="A1083" s="91" t="s">
        <v>668</v>
      </c>
      <c r="B1083" s="92" t="s">
        <v>1232</v>
      </c>
      <c r="C1083" s="91" t="s">
        <v>664</v>
      </c>
      <c r="D1083" s="91" t="s">
        <v>1233</v>
      </c>
      <c r="E1083" s="91" t="s">
        <v>801</v>
      </c>
      <c r="F1083" s="91"/>
      <c r="G1083" s="93" t="s">
        <v>667</v>
      </c>
      <c r="H1083" s="94" t="n">
        <v>0.528</v>
      </c>
      <c r="I1083" s="95" t="n">
        <f aca="false">SUMIFS('ANALÍTICA AUXILIARES'!J:J,'ANALÍTICA AUXILIARES'!A:A,"Composição",'ANALÍTICA AUXILIARES'!B:B,$B1083)</f>
        <v>995.35</v>
      </c>
      <c r="J1083" s="95" t="n">
        <f aca="false">TRUNC(H1083*I1083,2)</f>
        <v>525.54</v>
      </c>
      <c r="L1083" s="63" t="n">
        <f aca="false">IF(AND(A1084&lt;&gt;"",A1083=""),L1082+1,L1082)</f>
        <v>88</v>
      </c>
      <c r="M1083" s="80" t="n">
        <f aca="false">IF(OR(A1083="Insumo",A1083="Composição Auxiliar"),J1083,"")</f>
        <v>525.54</v>
      </c>
      <c r="N1083" s="81" t="str">
        <f aca="false">IF(ISNUMBER(SEARCH("COM ENCARGOS COMPLEMENTARES",D1083)),J1083,"")</f>
        <v/>
      </c>
      <c r="O1083" s="81" t="n">
        <f aca="false">IF(N1083&lt;&gt;"","",M1083)</f>
        <v>525.54</v>
      </c>
      <c r="P1083" s="82" t="str">
        <f aca="false">IF(A1083="Composição",A1082,"")</f>
        <v/>
      </c>
      <c r="Q1083" s="81" t="str">
        <f aca="false">IF(P1083&lt;&gt;"",SUMIF(L1083:L1172,L1083,N1083:N1172),"")</f>
        <v/>
      </c>
      <c r="R1083" s="81" t="str">
        <f aca="false">IF(P1083&lt;&gt;"",SUMIF(L1083:L1172,L1083,O1083:O1172),"")</f>
        <v/>
      </c>
    </row>
    <row r="1084" customFormat="false" ht="25.5" hidden="false" customHeight="true" outlineLevel="0" collapsed="false">
      <c r="A1084" s="91" t="s">
        <v>668</v>
      </c>
      <c r="B1084" s="92" t="s">
        <v>677</v>
      </c>
      <c r="C1084" s="91" t="s">
        <v>664</v>
      </c>
      <c r="D1084" s="91" t="s">
        <v>678</v>
      </c>
      <c r="E1084" s="91" t="s">
        <v>671</v>
      </c>
      <c r="F1084" s="91"/>
      <c r="G1084" s="93" t="s">
        <v>672</v>
      </c>
      <c r="H1084" s="94" t="n">
        <v>0.48</v>
      </c>
      <c r="I1084" s="95" t="n">
        <f aca="false">SUMIFS('ANALÍTICA AUXILIARES'!J:J,'ANALÍTICA AUXILIARES'!A:A,"Composição",'ANALÍTICA AUXILIARES'!B:B,$B1084)</f>
        <v>18.93</v>
      </c>
      <c r="J1084" s="95" t="n">
        <f aca="false">TRUNC(H1084*I1084,2)</f>
        <v>9.08</v>
      </c>
      <c r="L1084" s="63" t="n">
        <f aca="false">IF(AND(A1085&lt;&gt;"",A1084=""),L1083+1,L1083)</f>
        <v>88</v>
      </c>
      <c r="M1084" s="80" t="n">
        <f aca="false">IF(OR(A1084="Insumo",A1084="Composição Auxiliar"),J1084,"")</f>
        <v>9.08</v>
      </c>
      <c r="N1084" s="81" t="n">
        <f aca="false">IF(ISNUMBER(SEARCH("COM ENCARGOS COMPLEMENTARES",D1084)),J1084,"")</f>
        <v>9.08</v>
      </c>
      <c r="O1084" s="81" t="str">
        <f aca="false">IF(N1084&lt;&gt;"","",M1084)</f>
        <v/>
      </c>
      <c r="P1084" s="82" t="str">
        <f aca="false">IF(A1084="Composição",A1083,"")</f>
        <v/>
      </c>
      <c r="Q1084" s="81" t="str">
        <f aca="false">IF(P1084&lt;&gt;"",SUMIF(L1084:L1173,L1084,N1084:N1173),"")</f>
        <v/>
      </c>
      <c r="R1084" s="81" t="str">
        <f aca="false">IF(P1084&lt;&gt;"",SUMIF(L1084:L1173,L1084,O1084:O1173),"")</f>
        <v/>
      </c>
    </row>
    <row r="1085" customFormat="false" ht="25.5" hidden="false" customHeight="true" outlineLevel="0" collapsed="false">
      <c r="A1085" s="91" t="s">
        <v>668</v>
      </c>
      <c r="B1085" s="92" t="s">
        <v>819</v>
      </c>
      <c r="C1085" s="91" t="s">
        <v>664</v>
      </c>
      <c r="D1085" s="91" t="s">
        <v>820</v>
      </c>
      <c r="E1085" s="91" t="s">
        <v>671</v>
      </c>
      <c r="F1085" s="91"/>
      <c r="G1085" s="93" t="s">
        <v>672</v>
      </c>
      <c r="H1085" s="94" t="n">
        <v>0.48</v>
      </c>
      <c r="I1085" s="95" t="n">
        <f aca="false">SUMIFS('ANALÍTICA AUXILIARES'!J:J,'ANALÍTICA AUXILIARES'!A:A,"Composição",'ANALÍTICA AUXILIARES'!B:B,$B1085)</f>
        <v>23.68</v>
      </c>
      <c r="J1085" s="95" t="n">
        <f aca="false">TRUNC(H1085*I1085,2)</f>
        <v>11.36</v>
      </c>
      <c r="L1085" s="63" t="n">
        <f aca="false">IF(AND(A1086&lt;&gt;"",A1085=""),L1084+1,L1084)</f>
        <v>88</v>
      </c>
      <c r="M1085" s="80" t="n">
        <f aca="false">IF(OR(A1085="Insumo",A1085="Composição Auxiliar"),J1085,"")</f>
        <v>11.36</v>
      </c>
      <c r="N1085" s="81" t="n">
        <f aca="false">IF(ISNUMBER(SEARCH("COM ENCARGOS COMPLEMENTARES",D1085)),J1085,"")</f>
        <v>11.36</v>
      </c>
      <c r="O1085" s="81" t="str">
        <f aca="false">IF(N1085&lt;&gt;"","",M1085)</f>
        <v/>
      </c>
      <c r="P1085" s="82" t="str">
        <f aca="false">IF(A1085="Composição",A1084,"")</f>
        <v/>
      </c>
      <c r="Q1085" s="81" t="str">
        <f aca="false">IF(P1085&lt;&gt;"",SUMIF(L1085:L1174,L1085,N1085:N1174),"")</f>
        <v/>
      </c>
      <c r="R1085" s="81" t="str">
        <f aca="false">IF(P1085&lt;&gt;"",SUMIF(L1085:L1174,L1085,O1085:O1174),"")</f>
        <v/>
      </c>
    </row>
    <row r="1086" customFormat="false" ht="38.25" hidden="false" customHeight="true" outlineLevel="0" collapsed="false">
      <c r="A1086" s="91" t="s">
        <v>668</v>
      </c>
      <c r="B1086" s="92" t="s">
        <v>1222</v>
      </c>
      <c r="C1086" s="91" t="s">
        <v>664</v>
      </c>
      <c r="D1086" s="91" t="s">
        <v>1223</v>
      </c>
      <c r="E1086" s="91" t="s">
        <v>801</v>
      </c>
      <c r="F1086" s="91"/>
      <c r="G1086" s="93" t="s">
        <v>667</v>
      </c>
      <c r="H1086" s="94" t="n">
        <v>1.056</v>
      </c>
      <c r="I1086" s="95" t="n">
        <f aca="false">SUMIFS('ANALÍTICA AUXILIARES'!J:J,'ANALÍTICA AUXILIARES'!A:A,"Composição",'ANALÍTICA AUXILIARES'!B:B,$B1086)</f>
        <v>897.46</v>
      </c>
      <c r="J1086" s="95" t="n">
        <f aca="false">TRUNC(H1086*I1086,2)</f>
        <v>947.71</v>
      </c>
      <c r="L1086" s="63" t="n">
        <f aca="false">IF(AND(A1087&lt;&gt;"",A1086=""),L1085+1,L1085)</f>
        <v>88</v>
      </c>
      <c r="M1086" s="80" t="n">
        <f aca="false">IF(OR(A1086="Insumo",A1086="Composição Auxiliar"),J1086,"")</f>
        <v>947.71</v>
      </c>
      <c r="N1086" s="81" t="str">
        <f aca="false">IF(ISNUMBER(SEARCH("COM ENCARGOS COMPLEMENTARES",D1086)),J1086,"")</f>
        <v/>
      </c>
      <c r="O1086" s="81" t="n">
        <f aca="false">IF(N1086&lt;&gt;"","",M1086)</f>
        <v>947.71</v>
      </c>
      <c r="P1086" s="82" t="str">
        <f aca="false">IF(A1086="Composição",A1085,"")</f>
        <v/>
      </c>
      <c r="Q1086" s="81" t="str">
        <f aca="false">IF(P1086&lt;&gt;"",SUMIF(L1086:L1175,L1086,N1086:N1175),"")</f>
        <v/>
      </c>
      <c r="R1086" s="81" t="str">
        <f aca="false">IF(P1086&lt;&gt;"",SUMIF(L1086:L1175,L1086,O1086:O1175),"")</f>
        <v/>
      </c>
    </row>
    <row r="1087" customFormat="false" ht="14.25" hidden="false" customHeight="false" outlineLevel="0" collapsed="false">
      <c r="A1087" s="96" t="s">
        <v>679</v>
      </c>
      <c r="B1087" s="97" t="s">
        <v>1228</v>
      </c>
      <c r="C1087" s="96" t="str">
        <f aca="false">VLOOKUP(B1087,INSUMOS!$A:$I,2,0)</f>
        <v>SINAPI</v>
      </c>
      <c r="D1087" s="96" t="str">
        <f aca="false">VLOOKUP(B1087,INSUMOS!$A:$I,3,0)</f>
        <v>PERFIL DE ALUMINIO ANODIZADO</v>
      </c>
      <c r="E1087" s="98" t="str">
        <f aca="false">VLOOKUP(B1087,INSUMOS!$A:$I,4,0)</f>
        <v>Material</v>
      </c>
      <c r="F1087" s="98"/>
      <c r="G1087" s="99" t="str">
        <f aca="false">VLOOKUP(B1087,INSUMOS!$A:$I,5,0)</f>
        <v>KG</v>
      </c>
      <c r="H1087" s="100" t="n">
        <v>1.8912</v>
      </c>
      <c r="I1087" s="101" t="n">
        <f aca="false">VLOOKUP(B1087,INSUMOS!$A:$I,8,0)</f>
        <v>72.85</v>
      </c>
      <c r="J1087" s="101" t="n">
        <f aca="false">TRUNC(H1087*I1087,2)</f>
        <v>137.77</v>
      </c>
      <c r="L1087" s="63" t="n">
        <f aca="false">IF(AND(A1088&lt;&gt;"",A1087=""),L1086+1,L1086)</f>
        <v>88</v>
      </c>
      <c r="M1087" s="80" t="n">
        <f aca="false">IF(OR(A1087="Insumo",A1087="Composição Auxiliar"),J1087,"")</f>
        <v>137.77</v>
      </c>
      <c r="N1087" s="81" t="str">
        <f aca="false">IF(ISNUMBER(SEARCH("COM ENCARGOS COMPLEMENTARES",D1087)),J1087,"")</f>
        <v/>
      </c>
      <c r="O1087" s="81" t="n">
        <f aca="false">IF(N1087&lt;&gt;"","",M1087)</f>
        <v>137.77</v>
      </c>
      <c r="P1087" s="82" t="str">
        <f aca="false">IF(A1087="Composição",A1086,"")</f>
        <v/>
      </c>
      <c r="Q1087" s="81" t="str">
        <f aca="false">IF(P1087&lt;&gt;"",SUMIF(L1087:L1176,L1087,N1087:N1176),"")</f>
        <v/>
      </c>
      <c r="R1087" s="81" t="str">
        <f aca="false">IF(P1087&lt;&gt;"",SUMIF(L1087:L1176,L1087,O1087:O1176),"")</f>
        <v/>
      </c>
    </row>
    <row r="1088" customFormat="false" ht="14.25" hidden="false" customHeight="false" outlineLevel="0" collapsed="false">
      <c r="A1088" s="96" t="s">
        <v>679</v>
      </c>
      <c r="B1088" s="97" t="s">
        <v>1234</v>
      </c>
      <c r="C1088" s="96" t="str">
        <f aca="false">VLOOKUP(B1088,INSUMOS!$A:$I,2,0)</f>
        <v>SINAPI</v>
      </c>
      <c r="D1088" s="96" t="str">
        <f aca="false">VLOOKUP(B1088,INSUMOS!$A:$I,3,0)</f>
        <v>SILICONE ACETICO USO GERAL INCOLOR 280 G</v>
      </c>
      <c r="E1088" s="98" t="str">
        <f aca="false">VLOOKUP(B1088,INSUMOS!$A:$I,4,0)</f>
        <v>Material</v>
      </c>
      <c r="F1088" s="98"/>
      <c r="G1088" s="99" t="str">
        <f aca="false">VLOOKUP(B1088,INSUMOS!$A:$I,5,0)</f>
        <v>UN</v>
      </c>
      <c r="H1088" s="100" t="n">
        <v>0.3986</v>
      </c>
      <c r="I1088" s="101" t="n">
        <f aca="false">VLOOKUP(B1088,INSUMOS!$A:$I,8,0)</f>
        <v>24.08</v>
      </c>
      <c r="J1088" s="101" t="n">
        <f aca="false">TRUNC(H1088*I1088,2)</f>
        <v>9.59</v>
      </c>
      <c r="L1088" s="63" t="n">
        <f aca="false">IF(AND(A1089&lt;&gt;"",A1088=""),L1087+1,L1087)</f>
        <v>88</v>
      </c>
      <c r="M1088" s="80" t="n">
        <f aca="false">IF(OR(A1088="Insumo",A1088="Composição Auxiliar"),J1088,"")</f>
        <v>9.59</v>
      </c>
      <c r="N1088" s="81" t="str">
        <f aca="false">IF(ISNUMBER(SEARCH("COM ENCARGOS COMPLEMENTARES",D1088)),J1088,"")</f>
        <v/>
      </c>
      <c r="O1088" s="81" t="n">
        <f aca="false">IF(N1088&lt;&gt;"","",M1088)</f>
        <v>9.59</v>
      </c>
      <c r="P1088" s="82" t="str">
        <f aca="false">IF(A1088="Composição",A1087,"")</f>
        <v/>
      </c>
      <c r="Q1088" s="81" t="str">
        <f aca="false">IF(P1088&lt;&gt;"",SUMIF(L1088:L1177,L1088,N1088:N1177),"")</f>
        <v/>
      </c>
      <c r="R1088" s="81" t="str">
        <f aca="false">IF(P1088&lt;&gt;"",SUMIF(L1088:L1177,L1088,O1088:O1177),"")</f>
        <v/>
      </c>
    </row>
    <row r="1089" customFormat="false" ht="25.5" hidden="false" customHeight="false" outlineLevel="0" collapsed="false">
      <c r="A1089" s="96" t="s">
        <v>679</v>
      </c>
      <c r="B1089" s="97" t="s">
        <v>1235</v>
      </c>
      <c r="C1089" s="96" t="str">
        <f aca="false">VLOOKUP(B1089,INSUMOS!$A:$I,2,0)</f>
        <v>SINAPI</v>
      </c>
      <c r="D1089" s="96" t="str">
        <f aca="false">VLOOKUP(B1089,INSUMOS!$A:$I,3,0)</f>
        <v>PARAFUSO DE ACO ZINCADO COM ROSCA SOBERBA, CABECA CHATA E FENDA SIMPLES, DIAMETRO 4,8 MM, COMPRIMENTO 45 MM</v>
      </c>
      <c r="E1089" s="98" t="str">
        <f aca="false">VLOOKUP(B1089,INSUMOS!$A:$I,4,0)</f>
        <v>Material</v>
      </c>
      <c r="F1089" s="98"/>
      <c r="G1089" s="99" t="str">
        <f aca="false">VLOOKUP(B1089,INSUMOS!$A:$I,5,0)</f>
        <v>UN</v>
      </c>
      <c r="H1089" s="100" t="n">
        <v>4</v>
      </c>
      <c r="I1089" s="101" t="n">
        <f aca="false">VLOOKUP(B1089,INSUMOS!$A:$I,8,0)</f>
        <v>0.33</v>
      </c>
      <c r="J1089" s="101" t="n">
        <f aca="false">TRUNC(H1089*I1089,2)</f>
        <v>1.32</v>
      </c>
      <c r="L1089" s="63" t="n">
        <f aca="false">IF(AND(A1090&lt;&gt;"",A1089=""),L1088+1,L1088)</f>
        <v>88</v>
      </c>
      <c r="M1089" s="80" t="n">
        <f aca="false">IF(OR(A1089="Insumo",A1089="Composição Auxiliar"),J1089,"")</f>
        <v>1.32</v>
      </c>
      <c r="N1089" s="81" t="str">
        <f aca="false">IF(ISNUMBER(SEARCH("COM ENCARGOS COMPLEMENTARES",D1089)),J1089,"")</f>
        <v/>
      </c>
      <c r="O1089" s="81" t="n">
        <f aca="false">IF(N1089&lt;&gt;"","",M1089)</f>
        <v>1.32</v>
      </c>
      <c r="P1089" s="82" t="str">
        <f aca="false">IF(A1089="Composição",A1088,"")</f>
        <v/>
      </c>
      <c r="Q1089" s="81" t="str">
        <f aca="false">IF(P1089&lt;&gt;"",SUMIF(L1089:L1178,L1089,N1089:N1178),"")</f>
        <v/>
      </c>
      <c r="R1089" s="81" t="str">
        <f aca="false">IF(P1089&lt;&gt;"",SUMIF(L1089:L1178,L1089,O1089:O1178),"")</f>
        <v/>
      </c>
    </row>
    <row r="1090" customFormat="false" ht="38.25" hidden="false" customHeight="false" outlineLevel="0" collapsed="false">
      <c r="A1090" s="96" t="s">
        <v>679</v>
      </c>
      <c r="B1090" s="97" t="s">
        <v>1236</v>
      </c>
      <c r="C1090" s="96" t="str">
        <f aca="false">VLOOKUP(B1090,INSUMOS!$A:$I,2,0)</f>
        <v>SINAPI</v>
      </c>
      <c r="D1090" s="96" t="str">
        <f aca="false">VLOOKUP(B1090,INSUMOS!$A:$I,3,0)</f>
        <v>GUARNICAO / MOLDURA / ARREMATE DE ACABAMENTO PARA ESQUADRIA, EM ALUMINIO PERFIL 25, ACABAMENTO ANODIZADO BRANCO OU BRILHANTE, PARA 1 FACE</v>
      </c>
      <c r="E1090" s="98" t="str">
        <f aca="false">VLOOKUP(B1090,INSUMOS!$A:$I,4,0)</f>
        <v>Material</v>
      </c>
      <c r="F1090" s="98"/>
      <c r="G1090" s="99" t="str">
        <f aca="false">VLOOKUP(B1090,INSUMOS!$A:$I,5,0)</f>
        <v>M</v>
      </c>
      <c r="H1090" s="100" t="n">
        <v>6.1</v>
      </c>
      <c r="I1090" s="101" t="n">
        <f aca="false">VLOOKUP(B1090,INSUMOS!$A:$I,8,0)</f>
        <v>38.49</v>
      </c>
      <c r="J1090" s="101" t="n">
        <f aca="false">TRUNC(H1090*I1090,2)</f>
        <v>234.78</v>
      </c>
      <c r="L1090" s="63" t="n">
        <f aca="false">IF(AND(A1091&lt;&gt;"",A1090=""),L1089+1,L1089)</f>
        <v>88</v>
      </c>
      <c r="M1090" s="80" t="n">
        <f aca="false">IF(OR(A1090="Insumo",A1090="Composição Auxiliar"),J1090,"")</f>
        <v>234.78</v>
      </c>
      <c r="N1090" s="81" t="str">
        <f aca="false">IF(ISNUMBER(SEARCH("COM ENCARGOS COMPLEMENTARES",D1090)),J1090,"")</f>
        <v/>
      </c>
      <c r="O1090" s="81" t="n">
        <f aca="false">IF(N1090&lt;&gt;"","",M1090)</f>
        <v>234.78</v>
      </c>
      <c r="P1090" s="82" t="str">
        <f aca="false">IF(A1090="Composição",A1089,"")</f>
        <v/>
      </c>
      <c r="Q1090" s="81" t="str">
        <f aca="false">IF(P1090&lt;&gt;"",SUMIF(L1090:L1179,L1090,N1090:N1179),"")</f>
        <v/>
      </c>
      <c r="R1090" s="81" t="str">
        <f aca="false">IF(P1090&lt;&gt;"",SUMIF(L1090:L1179,L1090,O1090:O1179),"")</f>
        <v/>
      </c>
    </row>
    <row r="1091" customFormat="false" ht="14.25" hidden="false" customHeight="false" outlineLevel="0" collapsed="false">
      <c r="A1091" s="102"/>
      <c r="B1091" s="102"/>
      <c r="C1091" s="102"/>
      <c r="D1091" s="102"/>
      <c r="E1091" s="102"/>
      <c r="F1091" s="103"/>
      <c r="G1091" s="102"/>
      <c r="H1091" s="103"/>
      <c r="I1091" s="102"/>
      <c r="J1091" s="103"/>
      <c r="L1091" s="63" t="n">
        <f aca="false">IF(AND(A1092&lt;&gt;"",A1091=""),L1090+1,L1090)</f>
        <v>88</v>
      </c>
      <c r="M1091" s="80" t="str">
        <f aca="false">IF(OR(A1091="Insumo",A1091="Composição Auxiliar"),J1091,"")</f>
        <v/>
      </c>
      <c r="N1091" s="81" t="str">
        <f aca="false">IF(ISNUMBER(SEARCH("COM ENCARGOS COMPLEMENTARES",D1091)),J1091,"")</f>
        <v/>
      </c>
      <c r="O1091" s="81" t="str">
        <f aca="false">IF(N1091&lt;&gt;"","",M1091)</f>
        <v/>
      </c>
      <c r="P1091" s="82" t="str">
        <f aca="false">IF(A1091="Composição",A1090,"")</f>
        <v/>
      </c>
      <c r="Q1091" s="81" t="str">
        <f aca="false">IF(P1091&lt;&gt;"",SUMIF(L1091:L1180,L1091,N1091:N1180),"")</f>
        <v/>
      </c>
      <c r="R1091" s="81" t="str">
        <f aca="false">IF(P1091&lt;&gt;"",SUMIF(L1091:L1180,L1091,O1091:O1180),"")</f>
        <v/>
      </c>
    </row>
    <row r="1092" customFormat="false" ht="14.25" hidden="false" customHeight="true" outlineLevel="0" collapsed="false">
      <c r="A1092" s="102"/>
      <c r="B1092" s="102"/>
      <c r="C1092" s="102"/>
      <c r="D1092" s="102"/>
      <c r="E1092" s="102"/>
      <c r="F1092" s="103"/>
      <c r="G1092" s="102"/>
      <c r="H1092" s="104" t="s">
        <v>684</v>
      </c>
      <c r="I1092" s="104"/>
      <c r="J1092" s="103" t="n">
        <f aca="false">TRUNC(SUMIF(L:L,$L1092,M:M)*(1+$J$9),2)</f>
        <v>2436.35</v>
      </c>
      <c r="L1092" s="63" t="n">
        <f aca="false">IF(AND(A1093&lt;&gt;"",A1092=""),L1091+1,L1091)</f>
        <v>88</v>
      </c>
      <c r="M1092" s="80" t="str">
        <f aca="false">IF(OR(A1092="Insumo",A1092="Composição Auxiliar"),J1092,"")</f>
        <v/>
      </c>
      <c r="N1092" s="81" t="str">
        <f aca="false">IF(ISNUMBER(SEARCH("COM ENCARGOS COMPLEMENTARES",D1092)),J1092,"")</f>
        <v/>
      </c>
      <c r="O1092" s="81" t="str">
        <f aca="false">IF(N1092&lt;&gt;"","",M1092)</f>
        <v/>
      </c>
      <c r="P1092" s="82" t="str">
        <f aca="false">IF(A1092="Composição",A1091,"")</f>
        <v/>
      </c>
      <c r="Q1092" s="81" t="str">
        <f aca="false">IF(P1092&lt;&gt;"",SUMIF(L1092:L1181,L1092,N1092:N1181),"")</f>
        <v/>
      </c>
      <c r="R1092" s="81" t="str">
        <f aca="false">IF(P1092&lt;&gt;"",SUMIF(L1092:L1181,L1092,O1092:O1181),"")</f>
        <v/>
      </c>
    </row>
    <row r="1093" customFormat="false" ht="15" hidden="false" customHeight="false" outlineLevel="0" collapsed="false">
      <c r="A1093" s="105"/>
      <c r="B1093" s="105"/>
      <c r="C1093" s="105"/>
      <c r="D1093" s="105"/>
      <c r="E1093" s="105"/>
      <c r="F1093" s="105"/>
      <c r="G1093" s="105" t="s">
        <v>685</v>
      </c>
      <c r="H1093" s="106" t="s">
        <v>826</v>
      </c>
      <c r="I1093" s="105" t="s">
        <v>687</v>
      </c>
      <c r="J1093" s="107" t="n">
        <f aca="false">TRUNC(J1092*H1093,2)</f>
        <v>2436.35</v>
      </c>
      <c r="L1093" s="63" t="n">
        <f aca="false">IF(AND(A1094&lt;&gt;"",A1093=""),L1092+1,L1092)</f>
        <v>88</v>
      </c>
      <c r="M1093" s="80" t="str">
        <f aca="false">IF(OR(A1093="Insumo",A1093="Composição Auxiliar"),J1093,"")</f>
        <v/>
      </c>
      <c r="N1093" s="81" t="str">
        <f aca="false">IF(ISNUMBER(SEARCH("COM ENCARGOS COMPLEMENTARES",D1093)),J1093,"")</f>
        <v/>
      </c>
      <c r="O1093" s="81" t="str">
        <f aca="false">IF(N1093&lt;&gt;"","",M1093)</f>
        <v/>
      </c>
      <c r="P1093" s="82" t="str">
        <f aca="false">IF(A1093="Composição",A1092,"")</f>
        <v/>
      </c>
      <c r="Q1093" s="81" t="str">
        <f aca="false">IF(P1093&lt;&gt;"",SUMIF(L1093:L1182,L1093,N1093:N1182),"")</f>
        <v/>
      </c>
      <c r="R1093" s="81" t="str">
        <f aca="false">IF(P1093&lt;&gt;"",SUMIF(L1093:L1182,L1093,O1093:O1182),"")</f>
        <v/>
      </c>
    </row>
    <row r="1094" customFormat="false" ht="15" hidden="false" customHeight="false" outlineLevel="0" collapsed="false">
      <c r="A1094" s="108"/>
      <c r="B1094" s="108"/>
      <c r="C1094" s="108"/>
      <c r="D1094" s="108"/>
      <c r="E1094" s="108"/>
      <c r="F1094" s="108"/>
      <c r="G1094" s="108"/>
      <c r="H1094" s="108"/>
      <c r="I1094" s="108"/>
      <c r="J1094" s="108"/>
      <c r="L1094" s="63" t="n">
        <f aca="false">IF(AND(A1095&lt;&gt;"",A1094=""),L1093+1,L1093)</f>
        <v>89</v>
      </c>
      <c r="M1094" s="80" t="str">
        <f aca="false">IF(OR(A1094="Insumo",A1094="Composição Auxiliar"),J1094,"")</f>
        <v/>
      </c>
      <c r="N1094" s="81" t="str">
        <f aca="false">IF(ISNUMBER(SEARCH("COM ENCARGOS COMPLEMENTARES",D1094)),J1094,"")</f>
        <v/>
      </c>
      <c r="O1094" s="81" t="str">
        <f aca="false">IF(N1094&lt;&gt;"","",M1094)</f>
        <v/>
      </c>
      <c r="P1094" s="82" t="str">
        <f aca="false">IF(A1094="Composição",A1093,"")</f>
        <v/>
      </c>
      <c r="Q1094" s="81" t="str">
        <f aca="false">IF(P1094&lt;&gt;"",SUMIF(L1094:L1183,L1094,N1094:N1183),"")</f>
        <v/>
      </c>
      <c r="R1094" s="81" t="str">
        <f aca="false">IF(P1094&lt;&gt;"",SUMIF(L1094:L1183,L1094,O1094:O1183),"")</f>
        <v/>
      </c>
    </row>
    <row r="1095" customFormat="false" ht="15" hidden="false" customHeight="true" outlineLevel="0" collapsed="false">
      <c r="A1095" s="83" t="s">
        <v>239</v>
      </c>
      <c r="B1095" s="84" t="s">
        <v>655</v>
      </c>
      <c r="C1095" s="83" t="s">
        <v>656</v>
      </c>
      <c r="D1095" s="83" t="s">
        <v>657</v>
      </c>
      <c r="E1095" s="83" t="s">
        <v>658</v>
      </c>
      <c r="F1095" s="83"/>
      <c r="G1095" s="85" t="s">
        <v>659</v>
      </c>
      <c r="H1095" s="84" t="s">
        <v>660</v>
      </c>
      <c r="I1095" s="84" t="s">
        <v>661</v>
      </c>
      <c r="J1095" s="84" t="s">
        <v>662</v>
      </c>
      <c r="L1095" s="63" t="n">
        <f aca="false">IF(AND(A1096&lt;&gt;"",A1095=""),L1094+1,L1094)</f>
        <v>89</v>
      </c>
      <c r="M1095" s="80" t="str">
        <f aca="false">IF(OR(A1095="Insumo",A1095="Composição Auxiliar"),J1095,"")</f>
        <v/>
      </c>
      <c r="N1095" s="81" t="str">
        <f aca="false">IF(ISNUMBER(SEARCH("COM ENCARGOS COMPLEMENTARES",D1095)),J1095,"")</f>
        <v/>
      </c>
      <c r="O1095" s="81" t="str">
        <f aca="false">IF(N1095&lt;&gt;"","",M1095)</f>
        <v/>
      </c>
      <c r="P1095" s="82" t="str">
        <f aca="false">IF(A1095="Composição",A1094,"")</f>
        <v/>
      </c>
      <c r="Q1095" s="81" t="str">
        <f aca="false">IF(P1095&lt;&gt;"",SUMIF(L1095:L1184,L1095,N1095:N1184),"")</f>
        <v/>
      </c>
      <c r="R1095" s="81" t="str">
        <f aca="false">IF(P1095&lt;&gt;"",SUMIF(L1095:L1184,L1095,O1095:O1184),"")</f>
        <v/>
      </c>
    </row>
    <row r="1096" customFormat="false" ht="51" hidden="false" customHeight="true" outlineLevel="0" collapsed="false">
      <c r="A1096" s="86" t="s">
        <v>663</v>
      </c>
      <c r="B1096" s="87" t="s">
        <v>240</v>
      </c>
      <c r="C1096" s="86" t="s">
        <v>716</v>
      </c>
      <c r="D1096" s="86" t="s">
        <v>1237</v>
      </c>
      <c r="E1096" s="86" t="s">
        <v>801</v>
      </c>
      <c r="F1096" s="86"/>
      <c r="G1096" s="88" t="s">
        <v>718</v>
      </c>
      <c r="H1096" s="89" t="n">
        <v>1</v>
      </c>
      <c r="I1096" s="90" t="n">
        <f aca="false">SUMIF(L:L,$L1096,M:M)</f>
        <v>3824.53</v>
      </c>
      <c r="J1096" s="90" t="n">
        <f aca="false">TRUNC(H1096*I1096,2)</f>
        <v>3824.53</v>
      </c>
      <c r="L1096" s="63" t="n">
        <f aca="false">IF(AND(A1097&lt;&gt;"",A1096=""),L1095+1,L1095)</f>
        <v>89</v>
      </c>
      <c r="M1096" s="80" t="str">
        <f aca="false">IF(OR(A1096="Insumo",A1096="Composição Auxiliar"),J1096,"")</f>
        <v/>
      </c>
      <c r="N1096" s="81" t="str">
        <f aca="false">IF(ISNUMBER(SEARCH("COM ENCARGOS COMPLEMENTARES",D1096)),J1096,"")</f>
        <v/>
      </c>
      <c r="O1096" s="81" t="str">
        <f aca="false">IF(N1096&lt;&gt;"","",M1096)</f>
        <v/>
      </c>
      <c r="P1096" s="82" t="str">
        <f aca="false">IF(A1096="Composição",A1095,"")</f>
        <v> 5.6.4 </v>
      </c>
      <c r="Q1096" s="81" t="n">
        <f aca="false">IF(P1096&lt;&gt;"",SUMIF(L1096:L1185,L1096,N1096:N1185),"")</f>
        <v>0</v>
      </c>
      <c r="R1096" s="81" t="n">
        <f aca="false">IF(P1096&lt;&gt;"",SUMIF(L1096:L1185,L1096,O1096:O1185),"")</f>
        <v>3824.53</v>
      </c>
    </row>
    <row r="1097" customFormat="false" ht="25.5" hidden="false" customHeight="true" outlineLevel="0" collapsed="false">
      <c r="A1097" s="91" t="s">
        <v>668</v>
      </c>
      <c r="B1097" s="92" t="s">
        <v>1224</v>
      </c>
      <c r="C1097" s="91" t="s">
        <v>664</v>
      </c>
      <c r="D1097" s="91" t="s">
        <v>1225</v>
      </c>
      <c r="E1097" s="91" t="s">
        <v>801</v>
      </c>
      <c r="F1097" s="91"/>
      <c r="G1097" s="93" t="s">
        <v>729</v>
      </c>
      <c r="H1097" s="94" t="n">
        <v>8.9</v>
      </c>
      <c r="I1097" s="95" t="n">
        <f aca="false">SUMIFS('ANALÍTICA AUXILIARES'!J:J,'ANALÍTICA AUXILIARES'!A:A,"Composição",'ANALÍTICA AUXILIARES'!B:B,$B1097)</f>
        <v>22.88</v>
      </c>
      <c r="J1097" s="95" t="n">
        <f aca="false">TRUNC(H1097*I1097,2)</f>
        <v>203.63</v>
      </c>
      <c r="L1097" s="63" t="n">
        <f aca="false">IF(AND(A1098&lt;&gt;"",A1097=""),L1096+1,L1096)</f>
        <v>89</v>
      </c>
      <c r="M1097" s="80" t="n">
        <f aca="false">IF(OR(A1097="Insumo",A1097="Composição Auxiliar"),J1097,"")</f>
        <v>203.63</v>
      </c>
      <c r="N1097" s="81" t="str">
        <f aca="false">IF(ISNUMBER(SEARCH("COM ENCARGOS COMPLEMENTARES",D1097)),J1097,"")</f>
        <v/>
      </c>
      <c r="O1097" s="81" t="n">
        <f aca="false">IF(N1097&lt;&gt;"","",M1097)</f>
        <v>203.63</v>
      </c>
      <c r="P1097" s="82" t="str">
        <f aca="false">IF(A1097="Composição",A1096,"")</f>
        <v/>
      </c>
      <c r="Q1097" s="81" t="str">
        <f aca="false">IF(P1097&lt;&gt;"",SUMIF(L1097:L1186,L1097,N1097:N1186),"")</f>
        <v/>
      </c>
      <c r="R1097" s="81" t="str">
        <f aca="false">IF(P1097&lt;&gt;"",SUMIF(L1097:L1186,L1097,O1097:O1186),"")</f>
        <v/>
      </c>
    </row>
    <row r="1098" customFormat="false" ht="25.5" hidden="false" customHeight="true" outlineLevel="0" collapsed="false">
      <c r="A1098" s="91" t="s">
        <v>668</v>
      </c>
      <c r="B1098" s="92" t="s">
        <v>1238</v>
      </c>
      <c r="C1098" s="91" t="s">
        <v>664</v>
      </c>
      <c r="D1098" s="91" t="s">
        <v>1239</v>
      </c>
      <c r="E1098" s="91" t="s">
        <v>801</v>
      </c>
      <c r="F1098" s="91"/>
      <c r="G1098" s="93" t="s">
        <v>667</v>
      </c>
      <c r="H1098" s="94" t="n">
        <v>2</v>
      </c>
      <c r="I1098" s="95" t="n">
        <f aca="false">SUMIFS('ANALÍTICA AUXILIARES'!J:J,'ANALÍTICA AUXILIARES'!A:A,"Composição",'ANALÍTICA AUXILIARES'!B:B,$B1098)</f>
        <v>289.21</v>
      </c>
      <c r="J1098" s="95" t="n">
        <f aca="false">TRUNC(H1098*I1098,2)</f>
        <v>578.42</v>
      </c>
      <c r="L1098" s="63" t="n">
        <f aca="false">IF(AND(A1099&lt;&gt;"",A1098=""),L1097+1,L1097)</f>
        <v>89</v>
      </c>
      <c r="M1098" s="80" t="n">
        <f aca="false">IF(OR(A1098="Insumo",A1098="Composição Auxiliar"),J1098,"")</f>
        <v>578.42</v>
      </c>
      <c r="N1098" s="81" t="str">
        <f aca="false">IF(ISNUMBER(SEARCH("COM ENCARGOS COMPLEMENTARES",D1098)),J1098,"")</f>
        <v/>
      </c>
      <c r="O1098" s="81" t="n">
        <f aca="false">IF(N1098&lt;&gt;"","",M1098)</f>
        <v>578.42</v>
      </c>
      <c r="P1098" s="82" t="str">
        <f aca="false">IF(A1098="Composição",A1097,"")</f>
        <v/>
      </c>
      <c r="Q1098" s="81" t="str">
        <f aca="false">IF(P1098&lt;&gt;"",SUMIF(L1098:L1187,L1098,N1098:N1187),"")</f>
        <v/>
      </c>
      <c r="R1098" s="81" t="str">
        <f aca="false">IF(P1098&lt;&gt;"",SUMIF(L1098:L1187,L1098,O1098:O1187),"")</f>
        <v/>
      </c>
    </row>
    <row r="1099" customFormat="false" ht="51" hidden="false" customHeight="true" outlineLevel="0" collapsed="false">
      <c r="A1099" s="91" t="s">
        <v>668</v>
      </c>
      <c r="B1099" s="92" t="s">
        <v>1240</v>
      </c>
      <c r="C1099" s="91" t="s">
        <v>664</v>
      </c>
      <c r="D1099" s="91" t="s">
        <v>1241</v>
      </c>
      <c r="E1099" s="91" t="s">
        <v>801</v>
      </c>
      <c r="F1099" s="91"/>
      <c r="G1099" s="93" t="s">
        <v>667</v>
      </c>
      <c r="H1099" s="94" t="n">
        <v>4</v>
      </c>
      <c r="I1099" s="95" t="n">
        <f aca="false">SUMIFS('ANALÍTICA AUXILIARES'!J:J,'ANALÍTICA AUXILIARES'!A:A,"Composição",'ANALÍTICA AUXILIARES'!B:B,$B1099)</f>
        <v>674.98</v>
      </c>
      <c r="J1099" s="95" t="n">
        <f aca="false">TRUNC(H1099*I1099,2)</f>
        <v>2699.92</v>
      </c>
      <c r="L1099" s="63" t="n">
        <f aca="false">IF(AND(A1100&lt;&gt;"",A1099=""),L1098+1,L1098)</f>
        <v>89</v>
      </c>
      <c r="M1099" s="80" t="n">
        <f aca="false">IF(OR(A1099="Insumo",A1099="Composição Auxiliar"),J1099,"")</f>
        <v>2699.92</v>
      </c>
      <c r="N1099" s="81" t="str">
        <f aca="false">IF(ISNUMBER(SEARCH("COM ENCARGOS COMPLEMENTARES",D1099)),J1099,"")</f>
        <v/>
      </c>
      <c r="O1099" s="81" t="n">
        <f aca="false">IF(N1099&lt;&gt;"","",M1099)</f>
        <v>2699.92</v>
      </c>
      <c r="P1099" s="82" t="str">
        <f aca="false">IF(A1099="Composição",A1098,"")</f>
        <v/>
      </c>
      <c r="Q1099" s="81" t="str">
        <f aca="false">IF(P1099&lt;&gt;"",SUMIF(L1099:L1188,L1099,N1099:N1188),"")</f>
        <v/>
      </c>
      <c r="R1099" s="81" t="str">
        <f aca="false">IF(P1099&lt;&gt;"",SUMIF(L1099:L1188,L1099,O1099:O1188),"")</f>
        <v/>
      </c>
    </row>
    <row r="1100" customFormat="false" ht="38.25" hidden="false" customHeight="false" outlineLevel="0" collapsed="false">
      <c r="A1100" s="96" t="s">
        <v>679</v>
      </c>
      <c r="B1100" s="97" t="s">
        <v>1236</v>
      </c>
      <c r="C1100" s="96" t="str">
        <f aca="false">VLOOKUP(B1100,INSUMOS!$A:$I,2,0)</f>
        <v>SINAPI</v>
      </c>
      <c r="D1100" s="96" t="str">
        <f aca="false">VLOOKUP(B1100,INSUMOS!$A:$I,3,0)</f>
        <v>GUARNICAO / MOLDURA / ARREMATE DE ACABAMENTO PARA ESQUADRIA, EM ALUMINIO PERFIL 25, ACABAMENTO ANODIZADO BRANCO OU BRILHANTE, PARA 1 FACE</v>
      </c>
      <c r="E1100" s="98" t="str">
        <f aca="false">VLOOKUP(B1100,INSUMOS!$A:$I,4,0)</f>
        <v>Material</v>
      </c>
      <c r="F1100" s="98"/>
      <c r="G1100" s="99" t="str">
        <f aca="false">VLOOKUP(B1100,INSUMOS!$A:$I,5,0)</f>
        <v>M</v>
      </c>
      <c r="H1100" s="100" t="n">
        <v>8.9</v>
      </c>
      <c r="I1100" s="101" t="n">
        <f aca="false">VLOOKUP(B1100,INSUMOS!$A:$I,8,0)</f>
        <v>38.49</v>
      </c>
      <c r="J1100" s="101" t="n">
        <f aca="false">TRUNC(H1100*I1100,2)</f>
        <v>342.56</v>
      </c>
      <c r="L1100" s="63" t="n">
        <f aca="false">IF(AND(A1101&lt;&gt;"",A1100=""),L1099+1,L1099)</f>
        <v>89</v>
      </c>
      <c r="M1100" s="80" t="n">
        <f aca="false">IF(OR(A1100="Insumo",A1100="Composição Auxiliar"),J1100,"")</f>
        <v>342.56</v>
      </c>
      <c r="N1100" s="81" t="str">
        <f aca="false">IF(ISNUMBER(SEARCH("COM ENCARGOS COMPLEMENTARES",D1100)),J1100,"")</f>
        <v/>
      </c>
      <c r="O1100" s="81" t="n">
        <f aca="false">IF(N1100&lt;&gt;"","",M1100)</f>
        <v>342.56</v>
      </c>
      <c r="P1100" s="82" t="str">
        <f aca="false">IF(A1100="Composição",A1099,"")</f>
        <v/>
      </c>
      <c r="Q1100" s="81" t="str">
        <f aca="false">IF(P1100&lt;&gt;"",SUMIF(L1100:L1189,L1100,N1100:N1189),"")</f>
        <v/>
      </c>
      <c r="R1100" s="81" t="str">
        <f aca="false">IF(P1100&lt;&gt;"",SUMIF(L1100:L1189,L1100,O1100:O1189),"")</f>
        <v/>
      </c>
    </row>
    <row r="1101" customFormat="false" ht="14.25" hidden="false" customHeight="false" outlineLevel="0" collapsed="false">
      <c r="A1101" s="102"/>
      <c r="B1101" s="102"/>
      <c r="C1101" s="102"/>
      <c r="D1101" s="102"/>
      <c r="E1101" s="102"/>
      <c r="F1101" s="103"/>
      <c r="G1101" s="102"/>
      <c r="H1101" s="103"/>
      <c r="I1101" s="102"/>
      <c r="J1101" s="103"/>
      <c r="L1101" s="63" t="n">
        <f aca="false">IF(AND(A1102&lt;&gt;"",A1101=""),L1100+1,L1100)</f>
        <v>89</v>
      </c>
      <c r="M1101" s="80" t="str">
        <f aca="false">IF(OR(A1101="Insumo",A1101="Composição Auxiliar"),J1101,"")</f>
        <v/>
      </c>
      <c r="N1101" s="81" t="str">
        <f aca="false">IF(ISNUMBER(SEARCH("COM ENCARGOS COMPLEMENTARES",D1101)),J1101,"")</f>
        <v/>
      </c>
      <c r="O1101" s="81" t="str">
        <f aca="false">IF(N1101&lt;&gt;"","",M1101)</f>
        <v/>
      </c>
      <c r="P1101" s="82" t="str">
        <f aca="false">IF(A1101="Composição",A1100,"")</f>
        <v/>
      </c>
      <c r="Q1101" s="81" t="str">
        <f aca="false">IF(P1101&lt;&gt;"",SUMIF(L1101:L1190,L1101,N1101:N1190),"")</f>
        <v/>
      </c>
      <c r="R1101" s="81" t="str">
        <f aca="false">IF(P1101&lt;&gt;"",SUMIF(L1101:L1190,L1101,O1101:O1190),"")</f>
        <v/>
      </c>
    </row>
    <row r="1102" customFormat="false" ht="14.25" hidden="false" customHeight="true" outlineLevel="0" collapsed="false">
      <c r="A1102" s="102"/>
      <c r="B1102" s="102"/>
      <c r="C1102" s="102"/>
      <c r="D1102" s="102"/>
      <c r="E1102" s="102"/>
      <c r="F1102" s="103"/>
      <c r="G1102" s="102"/>
      <c r="H1102" s="104" t="s">
        <v>684</v>
      </c>
      <c r="I1102" s="104"/>
      <c r="J1102" s="103" t="n">
        <f aca="false">TRUNC(SUMIF(L:L,$L1102,M:M)*(1+$J$9),2)</f>
        <v>4963.85</v>
      </c>
      <c r="L1102" s="63" t="n">
        <f aca="false">IF(AND(A1103&lt;&gt;"",A1102=""),L1101+1,L1101)</f>
        <v>89</v>
      </c>
      <c r="M1102" s="80" t="str">
        <f aca="false">IF(OR(A1102="Insumo",A1102="Composição Auxiliar"),J1102,"")</f>
        <v/>
      </c>
      <c r="N1102" s="81" t="str">
        <f aca="false">IF(ISNUMBER(SEARCH("COM ENCARGOS COMPLEMENTARES",D1102)),J1102,"")</f>
        <v/>
      </c>
      <c r="O1102" s="81" t="str">
        <f aca="false">IF(N1102&lt;&gt;"","",M1102)</f>
        <v/>
      </c>
      <c r="P1102" s="82" t="str">
        <f aca="false">IF(A1102="Composição",A1101,"")</f>
        <v/>
      </c>
      <c r="Q1102" s="81" t="str">
        <f aca="false">IF(P1102&lt;&gt;"",SUMIF(L1102:L1191,L1102,N1102:N1191),"")</f>
        <v/>
      </c>
      <c r="R1102" s="81" t="str">
        <f aca="false">IF(P1102&lt;&gt;"",SUMIF(L1102:L1191,L1102,O1102:O1191),"")</f>
        <v/>
      </c>
    </row>
    <row r="1103" customFormat="false" ht="15" hidden="false" customHeight="false" outlineLevel="0" collapsed="false">
      <c r="A1103" s="105"/>
      <c r="B1103" s="105"/>
      <c r="C1103" s="105"/>
      <c r="D1103" s="105"/>
      <c r="E1103" s="105"/>
      <c r="F1103" s="105"/>
      <c r="G1103" s="105" t="s">
        <v>685</v>
      </c>
      <c r="H1103" s="106" t="s">
        <v>826</v>
      </c>
      <c r="I1103" s="105" t="s">
        <v>687</v>
      </c>
      <c r="J1103" s="107" t="n">
        <f aca="false">TRUNC(J1102*H1103,2)</f>
        <v>4963.85</v>
      </c>
      <c r="L1103" s="63" t="n">
        <f aca="false">IF(AND(A1104&lt;&gt;"",A1103=""),L1102+1,L1102)</f>
        <v>89</v>
      </c>
      <c r="M1103" s="80" t="str">
        <f aca="false">IF(OR(A1103="Insumo",A1103="Composição Auxiliar"),J1103,"")</f>
        <v/>
      </c>
      <c r="N1103" s="81" t="str">
        <f aca="false">IF(ISNUMBER(SEARCH("COM ENCARGOS COMPLEMENTARES",D1103)),J1103,"")</f>
        <v/>
      </c>
      <c r="O1103" s="81" t="str">
        <f aca="false">IF(N1103&lt;&gt;"","",M1103)</f>
        <v/>
      </c>
      <c r="P1103" s="82" t="str">
        <f aca="false">IF(A1103="Composição",A1102,"")</f>
        <v/>
      </c>
      <c r="Q1103" s="81" t="str">
        <f aca="false">IF(P1103&lt;&gt;"",SUMIF(L1103:L1192,L1103,N1103:N1192),"")</f>
        <v/>
      </c>
      <c r="R1103" s="81" t="str">
        <f aca="false">IF(P1103&lt;&gt;"",SUMIF(L1103:L1192,L1103,O1103:O1192),"")</f>
        <v/>
      </c>
    </row>
    <row r="1104" customFormat="false" ht="15" hidden="false" customHeight="false" outlineLevel="0" collapsed="false">
      <c r="A1104" s="108"/>
      <c r="B1104" s="108"/>
      <c r="C1104" s="108"/>
      <c r="D1104" s="108"/>
      <c r="E1104" s="108"/>
      <c r="F1104" s="108"/>
      <c r="G1104" s="108"/>
      <c r="H1104" s="108"/>
      <c r="I1104" s="108"/>
      <c r="J1104" s="108"/>
      <c r="L1104" s="63" t="n">
        <f aca="false">IF(AND(A1105&lt;&gt;"",A1104=""),L1103+1,L1103)</f>
        <v>90</v>
      </c>
      <c r="M1104" s="80" t="str">
        <f aca="false">IF(OR(A1104="Insumo",A1104="Composição Auxiliar"),J1104,"")</f>
        <v/>
      </c>
      <c r="N1104" s="81" t="str">
        <f aca="false">IF(ISNUMBER(SEARCH("COM ENCARGOS COMPLEMENTARES",D1104)),J1104,"")</f>
        <v/>
      </c>
      <c r="O1104" s="81" t="str">
        <f aca="false">IF(N1104&lt;&gt;"","",M1104)</f>
        <v/>
      </c>
      <c r="P1104" s="82" t="str">
        <f aca="false">IF(A1104="Composição",A1103,"")</f>
        <v/>
      </c>
      <c r="Q1104" s="81" t="str">
        <f aca="false">IF(P1104&lt;&gt;"",SUMIF(L1104:L1193,L1104,N1104:N1193),"")</f>
        <v/>
      </c>
      <c r="R1104" s="81" t="str">
        <f aca="false">IF(P1104&lt;&gt;"",SUMIF(L1104:L1193,L1104,O1104:O1193),"")</f>
        <v/>
      </c>
    </row>
    <row r="1105" customFormat="false" ht="15" hidden="false" customHeight="true" outlineLevel="0" collapsed="false">
      <c r="A1105" s="83" t="s">
        <v>241</v>
      </c>
      <c r="B1105" s="84" t="s">
        <v>655</v>
      </c>
      <c r="C1105" s="83" t="s">
        <v>656</v>
      </c>
      <c r="D1105" s="83" t="s">
        <v>657</v>
      </c>
      <c r="E1105" s="83" t="s">
        <v>658</v>
      </c>
      <c r="F1105" s="83"/>
      <c r="G1105" s="85" t="s">
        <v>659</v>
      </c>
      <c r="H1105" s="84" t="s">
        <v>660</v>
      </c>
      <c r="I1105" s="84" t="s">
        <v>661</v>
      </c>
      <c r="J1105" s="84" t="s">
        <v>662</v>
      </c>
      <c r="L1105" s="63" t="n">
        <f aca="false">IF(AND(A1106&lt;&gt;"",A1105=""),L1104+1,L1104)</f>
        <v>90</v>
      </c>
      <c r="M1105" s="80" t="str">
        <f aca="false">IF(OR(A1105="Insumo",A1105="Composição Auxiliar"),J1105,"")</f>
        <v/>
      </c>
      <c r="N1105" s="81" t="str">
        <f aca="false">IF(ISNUMBER(SEARCH("COM ENCARGOS COMPLEMENTARES",D1105)),J1105,"")</f>
        <v/>
      </c>
      <c r="O1105" s="81" t="str">
        <f aca="false">IF(N1105&lt;&gt;"","",M1105)</f>
        <v/>
      </c>
      <c r="P1105" s="82" t="str">
        <f aca="false">IF(A1105="Composição",A1104,"")</f>
        <v/>
      </c>
      <c r="Q1105" s="81" t="str">
        <f aca="false">IF(P1105&lt;&gt;"",SUMIF(L1105:L1194,L1105,N1105:N1194),"")</f>
        <v/>
      </c>
      <c r="R1105" s="81" t="str">
        <f aca="false">IF(P1105&lt;&gt;"",SUMIF(L1105:L1194,L1105,O1105:O1194),"")</f>
        <v/>
      </c>
    </row>
    <row r="1106" customFormat="false" ht="38.25" hidden="false" customHeight="true" outlineLevel="0" collapsed="false">
      <c r="A1106" s="86" t="s">
        <v>663</v>
      </c>
      <c r="B1106" s="87" t="s">
        <v>242</v>
      </c>
      <c r="C1106" s="86" t="s">
        <v>716</v>
      </c>
      <c r="D1106" s="86" t="s">
        <v>1242</v>
      </c>
      <c r="E1106" s="86" t="s">
        <v>801</v>
      </c>
      <c r="F1106" s="86"/>
      <c r="G1106" s="88" t="s">
        <v>718</v>
      </c>
      <c r="H1106" s="89" t="n">
        <v>1</v>
      </c>
      <c r="I1106" s="90" t="n">
        <f aca="false">SUMIF(L:L,$L1106,M:M)</f>
        <v>6269.17</v>
      </c>
      <c r="J1106" s="90" t="n">
        <f aca="false">TRUNC(H1106*I1106,2)</f>
        <v>6269.17</v>
      </c>
      <c r="L1106" s="63" t="n">
        <f aca="false">IF(AND(A1107&lt;&gt;"",A1106=""),L1105+1,L1105)</f>
        <v>90</v>
      </c>
      <c r="M1106" s="80" t="str">
        <f aca="false">IF(OR(A1106="Insumo",A1106="Composição Auxiliar"),J1106,"")</f>
        <v/>
      </c>
      <c r="N1106" s="81" t="str">
        <f aca="false">IF(ISNUMBER(SEARCH("COM ENCARGOS COMPLEMENTARES",D1106)),J1106,"")</f>
        <v/>
      </c>
      <c r="O1106" s="81" t="str">
        <f aca="false">IF(N1106&lt;&gt;"","",M1106)</f>
        <v/>
      </c>
      <c r="P1106" s="82" t="str">
        <f aca="false">IF(A1106="Composição",A1105,"")</f>
        <v> 5.6.5 </v>
      </c>
      <c r="Q1106" s="81" t="n">
        <f aca="false">IF(P1106&lt;&gt;"",SUMIF(L1106:L1195,L1106,N1106:N1195),"")</f>
        <v>209.13</v>
      </c>
      <c r="R1106" s="81" t="n">
        <f aca="false">IF(P1106&lt;&gt;"",SUMIF(L1106:L1195,L1106,O1106:O1195),"")</f>
        <v>6060.04</v>
      </c>
    </row>
    <row r="1107" customFormat="false" ht="25.5" hidden="false" customHeight="true" outlineLevel="0" collapsed="false">
      <c r="A1107" s="91" t="s">
        <v>668</v>
      </c>
      <c r="B1107" s="92" t="s">
        <v>819</v>
      </c>
      <c r="C1107" s="91" t="s">
        <v>664</v>
      </c>
      <c r="D1107" s="91" t="s">
        <v>820</v>
      </c>
      <c r="E1107" s="91" t="s">
        <v>671</v>
      </c>
      <c r="F1107" s="91"/>
      <c r="G1107" s="93" t="s">
        <v>672</v>
      </c>
      <c r="H1107" s="94" t="n">
        <v>6.3096</v>
      </c>
      <c r="I1107" s="95" t="n">
        <f aca="false">SUMIFS('ANALÍTICA AUXILIARES'!J:J,'ANALÍTICA AUXILIARES'!A:A,"Composição",'ANALÍTICA AUXILIARES'!B:B,$B1107)</f>
        <v>23.68</v>
      </c>
      <c r="J1107" s="95" t="n">
        <f aca="false">TRUNC(H1107*I1107,2)</f>
        <v>149.41</v>
      </c>
      <c r="L1107" s="63" t="n">
        <f aca="false">IF(AND(A1108&lt;&gt;"",A1107=""),L1106+1,L1106)</f>
        <v>90</v>
      </c>
      <c r="M1107" s="80" t="n">
        <f aca="false">IF(OR(A1107="Insumo",A1107="Composição Auxiliar"),J1107,"")</f>
        <v>149.41</v>
      </c>
      <c r="N1107" s="81" t="n">
        <f aca="false">IF(ISNUMBER(SEARCH("COM ENCARGOS COMPLEMENTARES",D1107)),J1107,"")</f>
        <v>149.41</v>
      </c>
      <c r="O1107" s="81" t="str">
        <f aca="false">IF(N1107&lt;&gt;"","",M1107)</f>
        <v/>
      </c>
      <c r="P1107" s="82" t="str">
        <f aca="false">IF(A1107="Composição",A1106,"")</f>
        <v/>
      </c>
      <c r="Q1107" s="81" t="str">
        <f aca="false">IF(P1107&lt;&gt;"",SUMIF(L1107:L1196,L1107,N1107:N1196),"")</f>
        <v/>
      </c>
      <c r="R1107" s="81" t="str">
        <f aca="false">IF(P1107&lt;&gt;"",SUMIF(L1107:L1196,L1107,O1107:O1196),"")</f>
        <v/>
      </c>
    </row>
    <row r="1108" customFormat="false" ht="25.5" hidden="false" customHeight="true" outlineLevel="0" collapsed="false">
      <c r="A1108" s="91" t="s">
        <v>668</v>
      </c>
      <c r="B1108" s="92" t="s">
        <v>677</v>
      </c>
      <c r="C1108" s="91" t="s">
        <v>664</v>
      </c>
      <c r="D1108" s="91" t="s">
        <v>678</v>
      </c>
      <c r="E1108" s="91" t="s">
        <v>671</v>
      </c>
      <c r="F1108" s="91"/>
      <c r="G1108" s="93" t="s">
        <v>672</v>
      </c>
      <c r="H1108" s="94" t="n">
        <v>3.1548</v>
      </c>
      <c r="I1108" s="95" t="n">
        <f aca="false">SUMIFS('ANALÍTICA AUXILIARES'!J:J,'ANALÍTICA AUXILIARES'!A:A,"Composição",'ANALÍTICA AUXILIARES'!B:B,$B1108)</f>
        <v>18.93</v>
      </c>
      <c r="J1108" s="95" t="n">
        <f aca="false">TRUNC(H1108*I1108,2)</f>
        <v>59.72</v>
      </c>
      <c r="L1108" s="63" t="n">
        <f aca="false">IF(AND(A1109&lt;&gt;"",A1108=""),L1107+1,L1107)</f>
        <v>90</v>
      </c>
      <c r="M1108" s="80" t="n">
        <f aca="false">IF(OR(A1108="Insumo",A1108="Composição Auxiliar"),J1108,"")</f>
        <v>59.72</v>
      </c>
      <c r="N1108" s="81" t="n">
        <f aca="false">IF(ISNUMBER(SEARCH("COM ENCARGOS COMPLEMENTARES",D1108)),J1108,"")</f>
        <v>59.72</v>
      </c>
      <c r="O1108" s="81" t="str">
        <f aca="false">IF(N1108&lt;&gt;"","",M1108)</f>
        <v/>
      </c>
      <c r="P1108" s="82" t="str">
        <f aca="false">IF(A1108="Composição",A1107,"")</f>
        <v/>
      </c>
      <c r="Q1108" s="81" t="str">
        <f aca="false">IF(P1108&lt;&gt;"",SUMIF(L1108:L1197,L1108,N1108:N1197),"")</f>
        <v/>
      </c>
      <c r="R1108" s="81" t="str">
        <f aca="false">IF(P1108&lt;&gt;"",SUMIF(L1108:L1197,L1108,O1108:O1197),"")</f>
        <v/>
      </c>
    </row>
    <row r="1109" customFormat="false" ht="25.5" hidden="false" customHeight="true" outlineLevel="0" collapsed="false">
      <c r="A1109" s="91" t="s">
        <v>668</v>
      </c>
      <c r="B1109" s="92" t="s">
        <v>1224</v>
      </c>
      <c r="C1109" s="91" t="s">
        <v>664</v>
      </c>
      <c r="D1109" s="91" t="s">
        <v>1225</v>
      </c>
      <c r="E1109" s="91" t="s">
        <v>801</v>
      </c>
      <c r="F1109" s="91"/>
      <c r="G1109" s="93" t="s">
        <v>729</v>
      </c>
      <c r="H1109" s="94" t="n">
        <v>10.8</v>
      </c>
      <c r="I1109" s="95" t="n">
        <f aca="false">SUMIFS('ANALÍTICA AUXILIARES'!J:J,'ANALÍTICA AUXILIARES'!A:A,"Composição",'ANALÍTICA AUXILIARES'!B:B,$B1109)</f>
        <v>22.88</v>
      </c>
      <c r="J1109" s="95" t="n">
        <f aca="false">TRUNC(H1109*I1109,2)</f>
        <v>247.1</v>
      </c>
      <c r="L1109" s="63" t="n">
        <f aca="false">IF(AND(A1110&lt;&gt;"",A1109=""),L1108+1,L1108)</f>
        <v>90</v>
      </c>
      <c r="M1109" s="80" t="n">
        <f aca="false">IF(OR(A1109="Insumo",A1109="Composição Auxiliar"),J1109,"")</f>
        <v>247.1</v>
      </c>
      <c r="N1109" s="81" t="str">
        <f aca="false">IF(ISNUMBER(SEARCH("COM ENCARGOS COMPLEMENTARES",D1109)),J1109,"")</f>
        <v/>
      </c>
      <c r="O1109" s="81" t="n">
        <f aca="false">IF(N1109&lt;&gt;"","",M1109)</f>
        <v>247.1</v>
      </c>
      <c r="P1109" s="82" t="str">
        <f aca="false">IF(A1109="Composição",A1108,"")</f>
        <v/>
      </c>
      <c r="Q1109" s="81" t="str">
        <f aca="false">IF(P1109&lt;&gt;"",SUMIF(L1109:L1198,L1109,N1109:N1198),"")</f>
        <v/>
      </c>
      <c r="R1109" s="81" t="str">
        <f aca="false">IF(P1109&lt;&gt;"",SUMIF(L1109:L1198,L1109,O1109:O1198),"")</f>
        <v/>
      </c>
    </row>
    <row r="1110" customFormat="false" ht="38.25" hidden="false" customHeight="false" outlineLevel="0" collapsed="false">
      <c r="A1110" s="96" t="s">
        <v>679</v>
      </c>
      <c r="B1110" s="97" t="s">
        <v>1236</v>
      </c>
      <c r="C1110" s="96" t="str">
        <f aca="false">VLOOKUP(B1110,INSUMOS!$A:$I,2,0)</f>
        <v>SINAPI</v>
      </c>
      <c r="D1110" s="96" t="str">
        <f aca="false">VLOOKUP(B1110,INSUMOS!$A:$I,3,0)</f>
        <v>GUARNICAO / MOLDURA / ARREMATE DE ACABAMENTO PARA ESQUADRIA, EM ALUMINIO PERFIL 25, ACABAMENTO ANODIZADO BRANCO OU BRILHANTE, PARA 1 FACE</v>
      </c>
      <c r="E1110" s="98" t="str">
        <f aca="false">VLOOKUP(B1110,INSUMOS!$A:$I,4,0)</f>
        <v>Material</v>
      </c>
      <c r="F1110" s="98"/>
      <c r="G1110" s="99" t="str">
        <f aca="false">VLOOKUP(B1110,INSUMOS!$A:$I,5,0)</f>
        <v>M</v>
      </c>
      <c r="H1110" s="100" t="n">
        <v>10.8</v>
      </c>
      <c r="I1110" s="101" t="n">
        <f aca="false">VLOOKUP(B1110,INSUMOS!$A:$I,8,0)</f>
        <v>38.49</v>
      </c>
      <c r="J1110" s="101" t="n">
        <f aca="false">TRUNC(H1110*I1110,2)</f>
        <v>415.69</v>
      </c>
      <c r="L1110" s="63" t="n">
        <f aca="false">IF(AND(A1111&lt;&gt;"",A1110=""),L1109+1,L1109)</f>
        <v>90</v>
      </c>
      <c r="M1110" s="80" t="n">
        <f aca="false">IF(OR(A1110="Insumo",A1110="Composição Auxiliar"),J1110,"")</f>
        <v>415.69</v>
      </c>
      <c r="N1110" s="81" t="str">
        <f aca="false">IF(ISNUMBER(SEARCH("COM ENCARGOS COMPLEMENTARES",D1110)),J1110,"")</f>
        <v/>
      </c>
      <c r="O1110" s="81" t="n">
        <f aca="false">IF(N1110&lt;&gt;"","",M1110)</f>
        <v>415.69</v>
      </c>
      <c r="P1110" s="82" t="str">
        <f aca="false">IF(A1110="Composição",A1109,"")</f>
        <v/>
      </c>
      <c r="Q1110" s="81" t="str">
        <f aca="false">IF(P1110&lt;&gt;"",SUMIF(L1110:L1199,L1110,N1110:N1199),"")</f>
        <v/>
      </c>
      <c r="R1110" s="81" t="str">
        <f aca="false">IF(P1110&lt;&gt;"",SUMIF(L1110:L1199,L1110,O1110:O1199),"")</f>
        <v/>
      </c>
    </row>
    <row r="1111" customFormat="false" ht="25.5" hidden="false" customHeight="false" outlineLevel="0" collapsed="false">
      <c r="A1111" s="96" t="s">
        <v>679</v>
      </c>
      <c r="B1111" s="97" t="s">
        <v>1243</v>
      </c>
      <c r="C1111" s="96" t="str">
        <f aca="false">VLOOKUP(B1111,INSUMOS!$A:$I,2,0)</f>
        <v>SINAPI</v>
      </c>
      <c r="D1111" s="96" t="str">
        <f aca="false">VLOOKUP(B1111,INSUMOS!$A:$I,3,0)</f>
        <v>PARAFUSO DE ACO ZINCADO COM ROSCA SOBERBA, CABECA CHATA E FENDA SIMPLES, DIAMETRO 4,2 MM, COMPRIMENTO * 32 * MM</v>
      </c>
      <c r="E1111" s="98" t="str">
        <f aca="false">VLOOKUP(B1111,INSUMOS!$A:$I,4,0)</f>
        <v>Material</v>
      </c>
      <c r="F1111" s="98"/>
      <c r="G1111" s="99" t="str">
        <f aca="false">VLOOKUP(B1111,INSUMOS!$A:$I,5,0)</f>
        <v>UN</v>
      </c>
      <c r="H1111" s="100" t="n">
        <v>43.618</v>
      </c>
      <c r="I1111" s="101" t="n">
        <f aca="false">VLOOKUP(B1111,INSUMOS!$A:$I,8,0)</f>
        <v>0.23</v>
      </c>
      <c r="J1111" s="101" t="n">
        <f aca="false">TRUNC(H1111*I1111,2)</f>
        <v>10.03</v>
      </c>
      <c r="L1111" s="63" t="n">
        <f aca="false">IF(AND(A1112&lt;&gt;"",A1111=""),L1110+1,L1110)</f>
        <v>90</v>
      </c>
      <c r="M1111" s="80" t="n">
        <f aca="false">IF(OR(A1111="Insumo",A1111="Composição Auxiliar"),J1111,"")</f>
        <v>10.03</v>
      </c>
      <c r="N1111" s="81" t="str">
        <f aca="false">IF(ISNUMBER(SEARCH("COM ENCARGOS COMPLEMENTARES",D1111)),J1111,"")</f>
        <v/>
      </c>
      <c r="O1111" s="81" t="n">
        <f aca="false">IF(N1111&lt;&gt;"","",M1111)</f>
        <v>10.03</v>
      </c>
      <c r="P1111" s="82" t="str">
        <f aca="false">IF(A1111="Composição",A1110,"")</f>
        <v/>
      </c>
      <c r="Q1111" s="81" t="str">
        <f aca="false">IF(P1111&lt;&gt;"",SUMIF(L1111:L1200,L1111,N1111:N1200),"")</f>
        <v/>
      </c>
      <c r="R1111" s="81" t="str">
        <f aca="false">IF(P1111&lt;&gt;"",SUMIF(L1111:L1200,L1111,O1111:O1200),"")</f>
        <v/>
      </c>
    </row>
    <row r="1112" customFormat="false" ht="51" hidden="false" customHeight="false" outlineLevel="0" collapsed="false">
      <c r="A1112" s="96" t="s">
        <v>679</v>
      </c>
      <c r="B1112" s="97" t="s">
        <v>1244</v>
      </c>
      <c r="C1112" s="96" t="str">
        <f aca="false">VLOOKUP(B1112,INSUMOS!$A:$I,2,0)</f>
        <v>SINAPI</v>
      </c>
      <c r="D1112" s="96" t="str">
        <f aca="false">VLOOKUP(B1112,INSUMOS!$A:$I,3,0)</f>
        <v>JANELA DE CORRER, EM ALUMINIO PERFIL 25, 120 X 150 CM (A X L), 4 FLS, BANDEIRA COM BASCULA, ACABAMENTO BRANCO OU BRILHANTE, BATENTE/REQUADRO DE 6 A 14 CM, COM VIDRO 4 MM, SEM GUARNICAO/ALIZAR</v>
      </c>
      <c r="E1112" s="98" t="str">
        <f aca="false">VLOOKUP(B1112,INSUMOS!$A:$I,4,0)</f>
        <v>Material</v>
      </c>
      <c r="F1112" s="98"/>
      <c r="G1112" s="99" t="str">
        <f aca="false">VLOOKUP(B1112,INSUMOS!$A:$I,5,0)</f>
        <v>UN</v>
      </c>
      <c r="H1112" s="100" t="n">
        <v>5.9675</v>
      </c>
      <c r="I1112" s="101" t="n">
        <f aca="false">VLOOKUP(B1112,INSUMOS!$A:$I,8,0)</f>
        <v>889.26</v>
      </c>
      <c r="J1112" s="101" t="n">
        <f aca="false">TRUNC(H1112*I1112,2)</f>
        <v>5306.65</v>
      </c>
      <c r="L1112" s="63" t="n">
        <f aca="false">IF(AND(A1113&lt;&gt;"",A1112=""),L1111+1,L1111)</f>
        <v>90</v>
      </c>
      <c r="M1112" s="80" t="n">
        <f aca="false">IF(OR(A1112="Insumo",A1112="Composição Auxiliar"),J1112,"")</f>
        <v>5306.65</v>
      </c>
      <c r="N1112" s="81" t="str">
        <f aca="false">IF(ISNUMBER(SEARCH("COM ENCARGOS COMPLEMENTARES",D1112)),J1112,"")</f>
        <v/>
      </c>
      <c r="O1112" s="81" t="n">
        <f aca="false">IF(N1112&lt;&gt;"","",M1112)</f>
        <v>5306.65</v>
      </c>
      <c r="P1112" s="82" t="str">
        <f aca="false">IF(A1112="Composição",A1111,"")</f>
        <v/>
      </c>
      <c r="Q1112" s="81" t="str">
        <f aca="false">IF(P1112&lt;&gt;"",SUMIF(L1112:L1201,L1112,N1112:N1201),"")</f>
        <v/>
      </c>
      <c r="R1112" s="81" t="str">
        <f aca="false">IF(P1112&lt;&gt;"",SUMIF(L1112:L1201,L1112,O1112:O1201),"")</f>
        <v/>
      </c>
    </row>
    <row r="1113" customFormat="false" ht="14.25" hidden="false" customHeight="false" outlineLevel="0" collapsed="false">
      <c r="A1113" s="96" t="s">
        <v>679</v>
      </c>
      <c r="B1113" s="97" t="s">
        <v>1234</v>
      </c>
      <c r="C1113" s="96" t="str">
        <f aca="false">VLOOKUP(B1113,INSUMOS!$A:$I,2,0)</f>
        <v>SINAPI</v>
      </c>
      <c r="D1113" s="96" t="str">
        <f aca="false">VLOOKUP(B1113,INSUMOS!$A:$I,3,0)</f>
        <v>SILICONE ACETICO USO GERAL INCOLOR 280 G</v>
      </c>
      <c r="E1113" s="98" t="str">
        <f aca="false">VLOOKUP(B1113,INSUMOS!$A:$I,4,0)</f>
        <v>Material</v>
      </c>
      <c r="F1113" s="98"/>
      <c r="G1113" s="99" t="str">
        <f aca="false">VLOOKUP(B1113,INSUMOS!$A:$I,5,0)</f>
        <v>UN</v>
      </c>
      <c r="H1113" s="100" t="n">
        <v>3.346</v>
      </c>
      <c r="I1113" s="101" t="n">
        <f aca="false">VLOOKUP(B1113,INSUMOS!$A:$I,8,0)</f>
        <v>24.08</v>
      </c>
      <c r="J1113" s="101" t="n">
        <f aca="false">TRUNC(H1113*I1113,2)</f>
        <v>80.57</v>
      </c>
      <c r="L1113" s="63" t="n">
        <f aca="false">IF(AND(A1114&lt;&gt;"",A1113=""),L1112+1,L1112)</f>
        <v>90</v>
      </c>
      <c r="M1113" s="80" t="n">
        <f aca="false">IF(OR(A1113="Insumo",A1113="Composição Auxiliar"),J1113,"")</f>
        <v>80.57</v>
      </c>
      <c r="N1113" s="81" t="str">
        <f aca="false">IF(ISNUMBER(SEARCH("COM ENCARGOS COMPLEMENTARES",D1113)),J1113,"")</f>
        <v/>
      </c>
      <c r="O1113" s="81" t="n">
        <f aca="false">IF(N1113&lt;&gt;"","",M1113)</f>
        <v>80.57</v>
      </c>
      <c r="P1113" s="82" t="str">
        <f aca="false">IF(A1113="Composição",A1112,"")</f>
        <v/>
      </c>
      <c r="Q1113" s="81" t="str">
        <f aca="false">IF(P1113&lt;&gt;"",SUMIF(L1113:L1202,L1113,N1113:N1202),"")</f>
        <v/>
      </c>
      <c r="R1113" s="81" t="str">
        <f aca="false">IF(P1113&lt;&gt;"",SUMIF(L1113:L1202,L1113,O1113:O1202),"")</f>
        <v/>
      </c>
    </row>
    <row r="1114" customFormat="false" ht="14.25" hidden="false" customHeight="false" outlineLevel="0" collapsed="false">
      <c r="A1114" s="102"/>
      <c r="B1114" s="102"/>
      <c r="C1114" s="102"/>
      <c r="D1114" s="102"/>
      <c r="E1114" s="102"/>
      <c r="F1114" s="103"/>
      <c r="G1114" s="102"/>
      <c r="H1114" s="103"/>
      <c r="I1114" s="102"/>
      <c r="J1114" s="103"/>
      <c r="L1114" s="63" t="n">
        <f aca="false">IF(AND(A1115&lt;&gt;"",A1114=""),L1113+1,L1113)</f>
        <v>90</v>
      </c>
      <c r="M1114" s="80" t="str">
        <f aca="false">IF(OR(A1114="Insumo",A1114="Composição Auxiliar"),J1114,"")</f>
        <v/>
      </c>
      <c r="N1114" s="81" t="str">
        <f aca="false">IF(ISNUMBER(SEARCH("COM ENCARGOS COMPLEMENTARES",D1114)),J1114,"")</f>
        <v/>
      </c>
      <c r="O1114" s="81" t="str">
        <f aca="false">IF(N1114&lt;&gt;"","",M1114)</f>
        <v/>
      </c>
      <c r="P1114" s="82" t="str">
        <f aca="false">IF(A1114="Composição",A1113,"")</f>
        <v/>
      </c>
      <c r="Q1114" s="81" t="str">
        <f aca="false">IF(P1114&lt;&gt;"",SUMIF(L1114:L1203,L1114,N1114:N1203),"")</f>
        <v/>
      </c>
      <c r="R1114" s="81" t="str">
        <f aca="false">IF(P1114&lt;&gt;"",SUMIF(L1114:L1203,L1114,O1114:O1203),"")</f>
        <v/>
      </c>
    </row>
    <row r="1115" customFormat="false" ht="14.25" hidden="false" customHeight="true" outlineLevel="0" collapsed="false">
      <c r="A1115" s="102"/>
      <c r="B1115" s="102"/>
      <c r="C1115" s="102"/>
      <c r="D1115" s="102"/>
      <c r="E1115" s="102"/>
      <c r="F1115" s="103"/>
      <c r="G1115" s="102"/>
      <c r="H1115" s="104" t="s">
        <v>684</v>
      </c>
      <c r="I1115" s="104"/>
      <c r="J1115" s="103" t="n">
        <f aca="false">TRUNC(SUMIF(L:L,$L1115,M:M)*(1+$J$9),2)</f>
        <v>8136.75</v>
      </c>
      <c r="L1115" s="63" t="n">
        <f aca="false">IF(AND(A1116&lt;&gt;"",A1115=""),L1114+1,L1114)</f>
        <v>90</v>
      </c>
      <c r="M1115" s="80" t="str">
        <f aca="false">IF(OR(A1115="Insumo",A1115="Composição Auxiliar"),J1115,"")</f>
        <v/>
      </c>
      <c r="N1115" s="81" t="str">
        <f aca="false">IF(ISNUMBER(SEARCH("COM ENCARGOS COMPLEMENTARES",D1115)),J1115,"")</f>
        <v/>
      </c>
      <c r="O1115" s="81" t="str">
        <f aca="false">IF(N1115&lt;&gt;"","",M1115)</f>
        <v/>
      </c>
      <c r="P1115" s="82" t="str">
        <f aca="false">IF(A1115="Composição",A1114,"")</f>
        <v/>
      </c>
      <c r="Q1115" s="81" t="str">
        <f aca="false">IF(P1115&lt;&gt;"",SUMIF(L1115:L1204,L1115,N1115:N1204),"")</f>
        <v/>
      </c>
      <c r="R1115" s="81" t="str">
        <f aca="false">IF(P1115&lt;&gt;"",SUMIF(L1115:L1204,L1115,O1115:O1204),"")</f>
        <v/>
      </c>
    </row>
    <row r="1116" customFormat="false" ht="15" hidden="false" customHeight="false" outlineLevel="0" collapsed="false">
      <c r="A1116" s="105"/>
      <c r="B1116" s="105"/>
      <c r="C1116" s="105"/>
      <c r="D1116" s="105"/>
      <c r="E1116" s="105"/>
      <c r="F1116" s="105"/>
      <c r="G1116" s="105" t="s">
        <v>685</v>
      </c>
      <c r="H1116" s="106" t="s">
        <v>826</v>
      </c>
      <c r="I1116" s="105" t="s">
        <v>687</v>
      </c>
      <c r="J1116" s="107" t="n">
        <f aca="false">TRUNC(J1115*H1116,2)</f>
        <v>8136.75</v>
      </c>
      <c r="L1116" s="63" t="n">
        <f aca="false">IF(AND(A1117&lt;&gt;"",A1116=""),L1115+1,L1115)</f>
        <v>90</v>
      </c>
      <c r="M1116" s="80" t="str">
        <f aca="false">IF(OR(A1116="Insumo",A1116="Composição Auxiliar"),J1116,"")</f>
        <v/>
      </c>
      <c r="N1116" s="81" t="str">
        <f aca="false">IF(ISNUMBER(SEARCH("COM ENCARGOS COMPLEMENTARES",D1116)),J1116,"")</f>
        <v/>
      </c>
      <c r="O1116" s="81" t="str">
        <f aca="false">IF(N1116&lt;&gt;"","",M1116)</f>
        <v/>
      </c>
      <c r="P1116" s="82" t="str">
        <f aca="false">IF(A1116="Composição",A1115,"")</f>
        <v/>
      </c>
      <c r="Q1116" s="81" t="str">
        <f aca="false">IF(P1116&lt;&gt;"",SUMIF(L1116:L1205,L1116,N1116:N1205),"")</f>
        <v/>
      </c>
      <c r="R1116" s="81" t="str">
        <f aca="false">IF(P1116&lt;&gt;"",SUMIF(L1116:L1205,L1116,O1116:O1205),"")</f>
        <v/>
      </c>
    </row>
    <row r="1117" customFormat="false" ht="15" hidden="false" customHeight="false" outlineLevel="0" collapsed="false">
      <c r="A1117" s="108"/>
      <c r="B1117" s="108"/>
      <c r="C1117" s="108"/>
      <c r="D1117" s="108"/>
      <c r="E1117" s="108"/>
      <c r="F1117" s="108"/>
      <c r="G1117" s="108"/>
      <c r="H1117" s="108"/>
      <c r="I1117" s="108"/>
      <c r="J1117" s="108"/>
      <c r="L1117" s="63" t="n">
        <f aca="false">IF(AND(A1118&lt;&gt;"",A1117=""),L1116+1,L1116)</f>
        <v>91</v>
      </c>
      <c r="M1117" s="80" t="str">
        <f aca="false">IF(OR(A1117="Insumo",A1117="Composição Auxiliar"),J1117,"")</f>
        <v/>
      </c>
      <c r="N1117" s="81" t="str">
        <f aca="false">IF(ISNUMBER(SEARCH("COM ENCARGOS COMPLEMENTARES",D1117)),J1117,"")</f>
        <v/>
      </c>
      <c r="O1117" s="81" t="str">
        <f aca="false">IF(N1117&lt;&gt;"","",M1117)</f>
        <v/>
      </c>
      <c r="P1117" s="82" t="str">
        <f aca="false">IF(A1117="Composição",A1116,"")</f>
        <v/>
      </c>
      <c r="Q1117" s="81" t="str">
        <f aca="false">IF(P1117&lt;&gt;"",SUMIF(L1117:L1206,L1117,N1117:N1206),"")</f>
        <v/>
      </c>
      <c r="R1117" s="81" t="str">
        <f aca="false">IF(P1117&lt;&gt;"",SUMIF(L1117:L1206,L1117,O1117:O1206),"")</f>
        <v/>
      </c>
    </row>
    <row r="1118" customFormat="false" ht="15" hidden="false" customHeight="true" outlineLevel="0" collapsed="false">
      <c r="A1118" s="83" t="s">
        <v>243</v>
      </c>
      <c r="B1118" s="84" t="s">
        <v>655</v>
      </c>
      <c r="C1118" s="83" t="s">
        <v>656</v>
      </c>
      <c r="D1118" s="83" t="s">
        <v>657</v>
      </c>
      <c r="E1118" s="83" t="s">
        <v>658</v>
      </c>
      <c r="F1118" s="83"/>
      <c r="G1118" s="85" t="s">
        <v>659</v>
      </c>
      <c r="H1118" s="84" t="s">
        <v>660</v>
      </c>
      <c r="I1118" s="84" t="s">
        <v>661</v>
      </c>
      <c r="J1118" s="84" t="s">
        <v>662</v>
      </c>
      <c r="L1118" s="63" t="n">
        <f aca="false">IF(AND(A1119&lt;&gt;"",A1118=""),L1117+1,L1117)</f>
        <v>91</v>
      </c>
      <c r="M1118" s="80" t="str">
        <f aca="false">IF(OR(A1118="Insumo",A1118="Composição Auxiliar"),J1118,"")</f>
        <v/>
      </c>
      <c r="N1118" s="81" t="str">
        <f aca="false">IF(ISNUMBER(SEARCH("COM ENCARGOS COMPLEMENTARES",D1118)),J1118,"")</f>
        <v/>
      </c>
      <c r="O1118" s="81" t="str">
        <f aca="false">IF(N1118&lt;&gt;"","",M1118)</f>
        <v/>
      </c>
      <c r="P1118" s="82" t="str">
        <f aca="false">IF(A1118="Composição",A1117,"")</f>
        <v/>
      </c>
      <c r="Q1118" s="81" t="str">
        <f aca="false">IF(P1118&lt;&gt;"",SUMIF(L1118:L1207,L1118,N1118:N1207),"")</f>
        <v/>
      </c>
      <c r="R1118" s="81" t="str">
        <f aca="false">IF(P1118&lt;&gt;"",SUMIF(L1118:L1207,L1118,O1118:O1207),"")</f>
        <v/>
      </c>
    </row>
    <row r="1119" customFormat="false" ht="51" hidden="false" customHeight="true" outlineLevel="0" collapsed="false">
      <c r="A1119" s="86" t="s">
        <v>663</v>
      </c>
      <c r="B1119" s="87" t="s">
        <v>244</v>
      </c>
      <c r="C1119" s="86" t="s">
        <v>716</v>
      </c>
      <c r="D1119" s="86" t="s">
        <v>1245</v>
      </c>
      <c r="E1119" s="86" t="s">
        <v>801</v>
      </c>
      <c r="F1119" s="86"/>
      <c r="G1119" s="88" t="s">
        <v>718</v>
      </c>
      <c r="H1119" s="89" t="n">
        <v>1</v>
      </c>
      <c r="I1119" s="90" t="n">
        <f aca="false">SUMIF(L:L,$L1119,M:M)</f>
        <v>7304.01</v>
      </c>
      <c r="J1119" s="90" t="n">
        <f aca="false">TRUNC(H1119*I1119,2)</f>
        <v>7304.01</v>
      </c>
      <c r="L1119" s="63" t="n">
        <f aca="false">IF(AND(A1120&lt;&gt;"",A1119=""),L1118+1,L1118)</f>
        <v>91</v>
      </c>
      <c r="M1119" s="80" t="str">
        <f aca="false">IF(OR(A1119="Insumo",A1119="Composição Auxiliar"),J1119,"")</f>
        <v/>
      </c>
      <c r="N1119" s="81" t="str">
        <f aca="false">IF(ISNUMBER(SEARCH("COM ENCARGOS COMPLEMENTARES",D1119)),J1119,"")</f>
        <v/>
      </c>
      <c r="O1119" s="81" t="str">
        <f aca="false">IF(N1119&lt;&gt;"","",M1119)</f>
        <v/>
      </c>
      <c r="P1119" s="82" t="str">
        <f aca="false">IF(A1119="Composição",A1118,"")</f>
        <v> 5.6.6 </v>
      </c>
      <c r="Q1119" s="81" t="n">
        <f aca="false">IF(P1119&lt;&gt;"",SUMIF(L1119:L1208,L1119,N1119:N1208),"")</f>
        <v>230.03</v>
      </c>
      <c r="R1119" s="81" t="n">
        <f aca="false">IF(P1119&lt;&gt;"",SUMIF(L1119:L1208,L1119,O1119:O1208),"")</f>
        <v>7073.98</v>
      </c>
    </row>
    <row r="1120" customFormat="false" ht="25.5" hidden="false" customHeight="true" outlineLevel="0" collapsed="false">
      <c r="A1120" s="91" t="s">
        <v>668</v>
      </c>
      <c r="B1120" s="92" t="s">
        <v>1224</v>
      </c>
      <c r="C1120" s="91" t="s">
        <v>664</v>
      </c>
      <c r="D1120" s="91" t="s">
        <v>1225</v>
      </c>
      <c r="E1120" s="91" t="s">
        <v>801</v>
      </c>
      <c r="F1120" s="91"/>
      <c r="G1120" s="93" t="s">
        <v>729</v>
      </c>
      <c r="H1120" s="94" t="n">
        <v>11.6</v>
      </c>
      <c r="I1120" s="95" t="n">
        <f aca="false">SUMIFS('ANALÍTICA AUXILIARES'!J:J,'ANALÍTICA AUXILIARES'!A:A,"Composição",'ANALÍTICA AUXILIARES'!B:B,$B1120)</f>
        <v>22.88</v>
      </c>
      <c r="J1120" s="95" t="n">
        <f aca="false">TRUNC(H1120*I1120,2)</f>
        <v>265.4</v>
      </c>
      <c r="L1120" s="63" t="n">
        <f aca="false">IF(AND(A1121&lt;&gt;"",A1120=""),L1119+1,L1119)</f>
        <v>91</v>
      </c>
      <c r="M1120" s="80" t="n">
        <f aca="false">IF(OR(A1120="Insumo",A1120="Composição Auxiliar"),J1120,"")</f>
        <v>265.4</v>
      </c>
      <c r="N1120" s="81" t="str">
        <f aca="false">IF(ISNUMBER(SEARCH("COM ENCARGOS COMPLEMENTARES",D1120)),J1120,"")</f>
        <v/>
      </c>
      <c r="O1120" s="81" t="n">
        <f aca="false">IF(N1120&lt;&gt;"","",M1120)</f>
        <v>265.4</v>
      </c>
      <c r="P1120" s="82" t="str">
        <f aca="false">IF(A1120="Composição",A1119,"")</f>
        <v/>
      </c>
      <c r="Q1120" s="81" t="str">
        <f aca="false">IF(P1120&lt;&gt;"",SUMIF(L1120:L1209,L1120,N1120:N1209),"")</f>
        <v/>
      </c>
      <c r="R1120" s="81" t="str">
        <f aca="false">IF(P1120&lt;&gt;"",SUMIF(L1120:L1209,L1120,O1120:O1209),"")</f>
        <v/>
      </c>
    </row>
    <row r="1121" customFormat="false" ht="25.5" hidden="false" customHeight="true" outlineLevel="0" collapsed="false">
      <c r="A1121" s="91" t="s">
        <v>668</v>
      </c>
      <c r="B1121" s="92" t="s">
        <v>677</v>
      </c>
      <c r="C1121" s="91" t="s">
        <v>664</v>
      </c>
      <c r="D1121" s="91" t="s">
        <v>678</v>
      </c>
      <c r="E1121" s="91" t="s">
        <v>671</v>
      </c>
      <c r="F1121" s="91"/>
      <c r="G1121" s="93" t="s">
        <v>672</v>
      </c>
      <c r="H1121" s="94" t="n">
        <v>3.47</v>
      </c>
      <c r="I1121" s="95" t="n">
        <f aca="false">SUMIFS('ANALÍTICA AUXILIARES'!J:J,'ANALÍTICA AUXILIARES'!A:A,"Composição",'ANALÍTICA AUXILIARES'!B:B,$B1121)</f>
        <v>18.93</v>
      </c>
      <c r="J1121" s="95" t="n">
        <f aca="false">TRUNC(H1121*I1121,2)</f>
        <v>65.68</v>
      </c>
      <c r="L1121" s="63" t="n">
        <f aca="false">IF(AND(A1122&lt;&gt;"",A1121=""),L1120+1,L1120)</f>
        <v>91</v>
      </c>
      <c r="M1121" s="80" t="n">
        <f aca="false">IF(OR(A1121="Insumo",A1121="Composição Auxiliar"),J1121,"")</f>
        <v>65.68</v>
      </c>
      <c r="N1121" s="81" t="n">
        <f aca="false">IF(ISNUMBER(SEARCH("COM ENCARGOS COMPLEMENTARES",D1121)),J1121,"")</f>
        <v>65.68</v>
      </c>
      <c r="O1121" s="81" t="str">
        <f aca="false">IF(N1121&lt;&gt;"","",M1121)</f>
        <v/>
      </c>
      <c r="P1121" s="82" t="str">
        <f aca="false">IF(A1121="Composição",A1120,"")</f>
        <v/>
      </c>
      <c r="Q1121" s="81" t="str">
        <f aca="false">IF(P1121&lt;&gt;"",SUMIF(L1121:L1210,L1121,N1121:N1210),"")</f>
        <v/>
      </c>
      <c r="R1121" s="81" t="str">
        <f aca="false">IF(P1121&lt;&gt;"",SUMIF(L1121:L1210,L1121,O1121:O1210),"")</f>
        <v/>
      </c>
    </row>
    <row r="1122" customFormat="false" ht="25.5" hidden="false" customHeight="true" outlineLevel="0" collapsed="false">
      <c r="A1122" s="91" t="s">
        <v>668</v>
      </c>
      <c r="B1122" s="92" t="s">
        <v>819</v>
      </c>
      <c r="C1122" s="91" t="s">
        <v>664</v>
      </c>
      <c r="D1122" s="91" t="s">
        <v>820</v>
      </c>
      <c r="E1122" s="91" t="s">
        <v>671</v>
      </c>
      <c r="F1122" s="91"/>
      <c r="G1122" s="93" t="s">
        <v>672</v>
      </c>
      <c r="H1122" s="94" t="n">
        <v>6.9406</v>
      </c>
      <c r="I1122" s="95" t="n">
        <f aca="false">SUMIFS('ANALÍTICA AUXILIARES'!J:J,'ANALÍTICA AUXILIARES'!A:A,"Composição",'ANALÍTICA AUXILIARES'!B:B,$B1122)</f>
        <v>23.68</v>
      </c>
      <c r="J1122" s="95" t="n">
        <f aca="false">TRUNC(H1122*I1122,2)</f>
        <v>164.35</v>
      </c>
      <c r="L1122" s="63" t="n">
        <f aca="false">IF(AND(A1123&lt;&gt;"",A1122=""),L1121+1,L1121)</f>
        <v>91</v>
      </c>
      <c r="M1122" s="80" t="n">
        <f aca="false">IF(OR(A1122="Insumo",A1122="Composição Auxiliar"),J1122,"")</f>
        <v>164.35</v>
      </c>
      <c r="N1122" s="81" t="n">
        <f aca="false">IF(ISNUMBER(SEARCH("COM ENCARGOS COMPLEMENTARES",D1122)),J1122,"")</f>
        <v>164.35</v>
      </c>
      <c r="O1122" s="81" t="str">
        <f aca="false">IF(N1122&lt;&gt;"","",M1122)</f>
        <v/>
      </c>
      <c r="P1122" s="82" t="str">
        <f aca="false">IF(A1122="Composição",A1121,"")</f>
        <v/>
      </c>
      <c r="Q1122" s="81" t="str">
        <f aca="false">IF(P1122&lt;&gt;"",SUMIF(L1122:L1211,L1122,N1122:N1211),"")</f>
        <v/>
      </c>
      <c r="R1122" s="81" t="str">
        <f aca="false">IF(P1122&lt;&gt;"",SUMIF(L1122:L1211,L1122,O1122:O1211),"")</f>
        <v/>
      </c>
    </row>
    <row r="1123" customFormat="false" ht="25.5" hidden="false" customHeight="false" outlineLevel="0" collapsed="false">
      <c r="A1123" s="96" t="s">
        <v>679</v>
      </c>
      <c r="B1123" s="97" t="s">
        <v>1243</v>
      </c>
      <c r="C1123" s="96" t="str">
        <f aca="false">VLOOKUP(B1123,INSUMOS!$A:$I,2,0)</f>
        <v>SINAPI</v>
      </c>
      <c r="D1123" s="96" t="str">
        <f aca="false">VLOOKUP(B1123,INSUMOS!$A:$I,3,0)</f>
        <v>PARAFUSO DE ACO ZINCADO COM ROSCA SOBERBA, CABECA CHATA E FENDA SIMPLES, DIAMETRO 4,2 MM, COMPRIMENTO * 32 * MM</v>
      </c>
      <c r="E1123" s="98" t="str">
        <f aca="false">VLOOKUP(B1123,INSUMOS!$A:$I,4,0)</f>
        <v>Material</v>
      </c>
      <c r="F1123" s="98"/>
      <c r="G1123" s="99" t="str">
        <f aca="false">VLOOKUP(B1123,INSUMOS!$A:$I,5,0)</f>
        <v>UN</v>
      </c>
      <c r="H1123" s="100" t="n">
        <v>43.618</v>
      </c>
      <c r="I1123" s="101" t="n">
        <f aca="false">VLOOKUP(B1123,INSUMOS!$A:$I,8,0)</f>
        <v>0.23</v>
      </c>
      <c r="J1123" s="101" t="n">
        <f aca="false">TRUNC(H1123*I1123,2)</f>
        <v>10.03</v>
      </c>
      <c r="L1123" s="63" t="n">
        <f aca="false">IF(AND(A1124&lt;&gt;"",A1123=""),L1122+1,L1122)</f>
        <v>91</v>
      </c>
      <c r="M1123" s="80" t="n">
        <f aca="false">IF(OR(A1123="Insumo",A1123="Composição Auxiliar"),J1123,"")</f>
        <v>10.03</v>
      </c>
      <c r="N1123" s="81" t="str">
        <f aca="false">IF(ISNUMBER(SEARCH("COM ENCARGOS COMPLEMENTARES",D1123)),J1123,"")</f>
        <v/>
      </c>
      <c r="O1123" s="81" t="n">
        <f aca="false">IF(N1123&lt;&gt;"","",M1123)</f>
        <v>10.03</v>
      </c>
      <c r="P1123" s="82" t="str">
        <f aca="false">IF(A1123="Composição",A1122,"")</f>
        <v/>
      </c>
      <c r="Q1123" s="81" t="str">
        <f aca="false">IF(P1123&lt;&gt;"",SUMIF(L1123:L1212,L1123,N1123:N1212),"")</f>
        <v/>
      </c>
      <c r="R1123" s="81" t="str">
        <f aca="false">IF(P1123&lt;&gt;"",SUMIF(L1123:L1212,L1123,O1123:O1212),"")</f>
        <v/>
      </c>
    </row>
    <row r="1124" customFormat="false" ht="14.25" hidden="false" customHeight="false" outlineLevel="0" collapsed="false">
      <c r="A1124" s="96" t="s">
        <v>679</v>
      </c>
      <c r="B1124" s="97" t="s">
        <v>1234</v>
      </c>
      <c r="C1124" s="96" t="str">
        <f aca="false">VLOOKUP(B1124,INSUMOS!$A:$I,2,0)</f>
        <v>SINAPI</v>
      </c>
      <c r="D1124" s="96" t="str">
        <f aca="false">VLOOKUP(B1124,INSUMOS!$A:$I,3,0)</f>
        <v>SILICONE ACETICO USO GERAL INCOLOR 280 G</v>
      </c>
      <c r="E1124" s="98" t="str">
        <f aca="false">VLOOKUP(B1124,INSUMOS!$A:$I,4,0)</f>
        <v>Material</v>
      </c>
      <c r="F1124" s="98"/>
      <c r="G1124" s="99" t="str">
        <f aca="false">VLOOKUP(B1124,INSUMOS!$A:$I,5,0)</f>
        <v>UN</v>
      </c>
      <c r="H1124" s="100" t="n">
        <v>3.346</v>
      </c>
      <c r="I1124" s="101" t="n">
        <f aca="false">VLOOKUP(B1124,INSUMOS!$A:$I,8,0)</f>
        <v>24.08</v>
      </c>
      <c r="J1124" s="101" t="n">
        <f aca="false">TRUNC(H1124*I1124,2)</f>
        <v>80.57</v>
      </c>
      <c r="L1124" s="63" t="n">
        <f aca="false">IF(AND(A1125&lt;&gt;"",A1124=""),L1123+1,L1123)</f>
        <v>91</v>
      </c>
      <c r="M1124" s="80" t="n">
        <f aca="false">IF(OR(A1124="Insumo",A1124="Composição Auxiliar"),J1124,"")</f>
        <v>80.57</v>
      </c>
      <c r="N1124" s="81" t="str">
        <f aca="false">IF(ISNUMBER(SEARCH("COM ENCARGOS COMPLEMENTARES",D1124)),J1124,"")</f>
        <v/>
      </c>
      <c r="O1124" s="81" t="n">
        <f aca="false">IF(N1124&lt;&gt;"","",M1124)</f>
        <v>80.57</v>
      </c>
      <c r="P1124" s="82" t="str">
        <f aca="false">IF(A1124="Composição",A1123,"")</f>
        <v/>
      </c>
      <c r="Q1124" s="81" t="str">
        <f aca="false">IF(P1124&lt;&gt;"",SUMIF(L1124:L1213,L1124,N1124:N1213),"")</f>
        <v/>
      </c>
      <c r="R1124" s="81" t="str">
        <f aca="false">IF(P1124&lt;&gt;"",SUMIF(L1124:L1213,L1124,O1124:O1213),"")</f>
        <v/>
      </c>
    </row>
    <row r="1125" customFormat="false" ht="38.25" hidden="false" customHeight="false" outlineLevel="0" collapsed="false">
      <c r="A1125" s="96" t="s">
        <v>679</v>
      </c>
      <c r="B1125" s="97" t="s">
        <v>1236</v>
      </c>
      <c r="C1125" s="96" t="str">
        <f aca="false">VLOOKUP(B1125,INSUMOS!$A:$I,2,0)</f>
        <v>SINAPI</v>
      </c>
      <c r="D1125" s="96" t="str">
        <f aca="false">VLOOKUP(B1125,INSUMOS!$A:$I,3,0)</f>
        <v>GUARNICAO / MOLDURA / ARREMATE DE ACABAMENTO PARA ESQUADRIA, EM ALUMINIO PERFIL 25, ACABAMENTO ANODIZADO BRANCO OU BRILHANTE, PARA 1 FACE</v>
      </c>
      <c r="E1125" s="98" t="str">
        <f aca="false">VLOOKUP(B1125,INSUMOS!$A:$I,4,0)</f>
        <v>Material</v>
      </c>
      <c r="F1125" s="98"/>
      <c r="G1125" s="99" t="str">
        <f aca="false">VLOOKUP(B1125,INSUMOS!$A:$I,5,0)</f>
        <v>M</v>
      </c>
      <c r="H1125" s="100" t="n">
        <v>11.6</v>
      </c>
      <c r="I1125" s="101" t="n">
        <f aca="false">VLOOKUP(B1125,INSUMOS!$A:$I,8,0)</f>
        <v>38.49</v>
      </c>
      <c r="J1125" s="101" t="n">
        <f aca="false">TRUNC(H1125*I1125,2)</f>
        <v>446.48</v>
      </c>
      <c r="L1125" s="63" t="n">
        <f aca="false">IF(AND(A1126&lt;&gt;"",A1125=""),L1124+1,L1124)</f>
        <v>91</v>
      </c>
      <c r="M1125" s="80" t="n">
        <f aca="false">IF(OR(A1125="Insumo",A1125="Composição Auxiliar"),J1125,"")</f>
        <v>446.48</v>
      </c>
      <c r="N1125" s="81" t="str">
        <f aca="false">IF(ISNUMBER(SEARCH("COM ENCARGOS COMPLEMENTARES",D1125)),J1125,"")</f>
        <v/>
      </c>
      <c r="O1125" s="81" t="n">
        <f aca="false">IF(N1125&lt;&gt;"","",M1125)</f>
        <v>446.48</v>
      </c>
      <c r="P1125" s="82" t="str">
        <f aca="false">IF(A1125="Composição",A1124,"")</f>
        <v/>
      </c>
      <c r="Q1125" s="81" t="str">
        <f aca="false">IF(P1125&lt;&gt;"",SUMIF(L1125:L1214,L1125,N1125:N1214),"")</f>
        <v/>
      </c>
      <c r="R1125" s="81" t="str">
        <f aca="false">IF(P1125&lt;&gt;"",SUMIF(L1125:L1214,L1125,O1125:O1214),"")</f>
        <v/>
      </c>
    </row>
    <row r="1126" customFormat="false" ht="51" hidden="false" customHeight="false" outlineLevel="0" collapsed="false">
      <c r="A1126" s="96" t="s">
        <v>679</v>
      </c>
      <c r="B1126" s="97" t="s">
        <v>1244</v>
      </c>
      <c r="C1126" s="96" t="str">
        <f aca="false">VLOOKUP(B1126,INSUMOS!$A:$I,2,0)</f>
        <v>SINAPI</v>
      </c>
      <c r="D1126" s="96" t="str">
        <f aca="false">VLOOKUP(B1126,INSUMOS!$A:$I,3,0)</f>
        <v>JANELA DE CORRER, EM ALUMINIO PERFIL 25, 120 X 150 CM (A X L), 4 FLS, BANDEIRA COM BASCULA, ACABAMENTO BRANCO OU BRILHANTE, BATENTE/REQUADRO DE 6 A 14 CM, COM VIDRO 4 MM, SEM GUARNICAO/ALIZAR</v>
      </c>
      <c r="E1126" s="98" t="str">
        <f aca="false">VLOOKUP(B1126,INSUMOS!$A:$I,4,0)</f>
        <v>Material</v>
      </c>
      <c r="F1126" s="98"/>
      <c r="G1126" s="99" t="str">
        <f aca="false">VLOOKUP(B1126,INSUMOS!$A:$I,5,0)</f>
        <v>UN</v>
      </c>
      <c r="H1126" s="100" t="n">
        <v>7.0525</v>
      </c>
      <c r="I1126" s="101" t="n">
        <f aca="false">VLOOKUP(B1126,INSUMOS!$A:$I,8,0)</f>
        <v>889.26</v>
      </c>
      <c r="J1126" s="101" t="n">
        <f aca="false">TRUNC(H1126*I1126,2)</f>
        <v>6271.5</v>
      </c>
      <c r="L1126" s="63" t="n">
        <f aca="false">IF(AND(A1127&lt;&gt;"",A1126=""),L1125+1,L1125)</f>
        <v>91</v>
      </c>
      <c r="M1126" s="80" t="n">
        <f aca="false">IF(OR(A1126="Insumo",A1126="Composição Auxiliar"),J1126,"")</f>
        <v>6271.5</v>
      </c>
      <c r="N1126" s="81" t="str">
        <f aca="false">IF(ISNUMBER(SEARCH("COM ENCARGOS COMPLEMENTARES",D1126)),J1126,"")</f>
        <v/>
      </c>
      <c r="O1126" s="81" t="n">
        <f aca="false">IF(N1126&lt;&gt;"","",M1126)</f>
        <v>6271.5</v>
      </c>
      <c r="P1126" s="82" t="str">
        <f aca="false">IF(A1126="Composição",A1125,"")</f>
        <v/>
      </c>
      <c r="Q1126" s="81" t="str">
        <f aca="false">IF(P1126&lt;&gt;"",SUMIF(L1126:L1215,L1126,N1126:N1215),"")</f>
        <v/>
      </c>
      <c r="R1126" s="81" t="str">
        <f aca="false">IF(P1126&lt;&gt;"",SUMIF(L1126:L1215,L1126,O1126:O1215),"")</f>
        <v/>
      </c>
    </row>
    <row r="1127" customFormat="false" ht="14.25" hidden="false" customHeight="false" outlineLevel="0" collapsed="false">
      <c r="A1127" s="102"/>
      <c r="B1127" s="102"/>
      <c r="C1127" s="102"/>
      <c r="D1127" s="102"/>
      <c r="E1127" s="102"/>
      <c r="F1127" s="103"/>
      <c r="G1127" s="102"/>
      <c r="H1127" s="103"/>
      <c r="I1127" s="102"/>
      <c r="J1127" s="103"/>
      <c r="L1127" s="63" t="n">
        <f aca="false">IF(AND(A1128&lt;&gt;"",A1127=""),L1126+1,L1126)</f>
        <v>91</v>
      </c>
      <c r="M1127" s="80" t="str">
        <f aca="false">IF(OR(A1127="Insumo",A1127="Composição Auxiliar"),J1127,"")</f>
        <v/>
      </c>
      <c r="N1127" s="81" t="str">
        <f aca="false">IF(ISNUMBER(SEARCH("COM ENCARGOS COMPLEMENTARES",D1127)),J1127,"")</f>
        <v/>
      </c>
      <c r="O1127" s="81" t="str">
        <f aca="false">IF(N1127&lt;&gt;"","",M1127)</f>
        <v/>
      </c>
      <c r="P1127" s="82" t="str">
        <f aca="false">IF(A1127="Composição",A1126,"")</f>
        <v/>
      </c>
      <c r="Q1127" s="81" t="str">
        <f aca="false">IF(P1127&lt;&gt;"",SUMIF(L1127:L1216,L1127,N1127:N1216),"")</f>
        <v/>
      </c>
      <c r="R1127" s="81" t="str">
        <f aca="false">IF(P1127&lt;&gt;"",SUMIF(L1127:L1216,L1127,O1127:O1216),"")</f>
        <v/>
      </c>
    </row>
    <row r="1128" customFormat="false" ht="14.25" hidden="false" customHeight="true" outlineLevel="0" collapsed="false">
      <c r="A1128" s="102"/>
      <c r="B1128" s="102"/>
      <c r="C1128" s="102"/>
      <c r="D1128" s="102"/>
      <c r="E1128" s="102"/>
      <c r="F1128" s="103"/>
      <c r="G1128" s="102"/>
      <c r="H1128" s="104" t="s">
        <v>684</v>
      </c>
      <c r="I1128" s="104"/>
      <c r="J1128" s="103" t="n">
        <f aca="false">TRUNC(SUMIF(L:L,$L1128,M:M)*(1+$J$9),2)</f>
        <v>9479.87</v>
      </c>
      <c r="L1128" s="63" t="n">
        <f aca="false">IF(AND(A1129&lt;&gt;"",A1128=""),L1127+1,L1127)</f>
        <v>91</v>
      </c>
      <c r="M1128" s="80" t="str">
        <f aca="false">IF(OR(A1128="Insumo",A1128="Composição Auxiliar"),J1128,"")</f>
        <v/>
      </c>
      <c r="N1128" s="81" t="str">
        <f aca="false">IF(ISNUMBER(SEARCH("COM ENCARGOS COMPLEMENTARES",D1128)),J1128,"")</f>
        <v/>
      </c>
      <c r="O1128" s="81" t="str">
        <f aca="false">IF(N1128&lt;&gt;"","",M1128)</f>
        <v/>
      </c>
      <c r="P1128" s="82" t="str">
        <f aca="false">IF(A1128="Composição",A1127,"")</f>
        <v/>
      </c>
      <c r="Q1128" s="81" t="str">
        <f aca="false">IF(P1128&lt;&gt;"",SUMIF(L1128:L1217,L1128,N1128:N1217),"")</f>
        <v/>
      </c>
      <c r="R1128" s="81" t="str">
        <f aca="false">IF(P1128&lt;&gt;"",SUMIF(L1128:L1217,L1128,O1128:O1217),"")</f>
        <v/>
      </c>
    </row>
    <row r="1129" customFormat="false" ht="15" hidden="false" customHeight="false" outlineLevel="0" collapsed="false">
      <c r="A1129" s="105"/>
      <c r="B1129" s="105"/>
      <c r="C1129" s="105"/>
      <c r="D1129" s="105"/>
      <c r="E1129" s="105"/>
      <c r="F1129" s="105"/>
      <c r="G1129" s="105" t="s">
        <v>685</v>
      </c>
      <c r="H1129" s="106" t="s">
        <v>826</v>
      </c>
      <c r="I1129" s="105" t="s">
        <v>687</v>
      </c>
      <c r="J1129" s="107" t="n">
        <f aca="false">TRUNC(J1128*H1129,2)</f>
        <v>9479.87</v>
      </c>
      <c r="L1129" s="63" t="n">
        <f aca="false">IF(AND(A1130&lt;&gt;"",A1129=""),L1128+1,L1128)</f>
        <v>91</v>
      </c>
      <c r="M1129" s="80" t="str">
        <f aca="false">IF(OR(A1129="Insumo",A1129="Composição Auxiliar"),J1129,"")</f>
        <v/>
      </c>
      <c r="N1129" s="81" t="str">
        <f aca="false">IF(ISNUMBER(SEARCH("COM ENCARGOS COMPLEMENTARES",D1129)),J1129,"")</f>
        <v/>
      </c>
      <c r="O1129" s="81" t="str">
        <f aca="false">IF(N1129&lt;&gt;"","",M1129)</f>
        <v/>
      </c>
      <c r="P1129" s="82" t="str">
        <f aca="false">IF(A1129="Composição",A1128,"")</f>
        <v/>
      </c>
      <c r="Q1129" s="81" t="str">
        <f aca="false">IF(P1129&lt;&gt;"",SUMIF(L1129:L1218,L1129,N1129:N1218),"")</f>
        <v/>
      </c>
      <c r="R1129" s="81" t="str">
        <f aca="false">IF(P1129&lt;&gt;"",SUMIF(L1129:L1218,L1129,O1129:O1218),"")</f>
        <v/>
      </c>
    </row>
    <row r="1130" customFormat="false" ht="15" hidden="false" customHeight="false" outlineLevel="0" collapsed="false">
      <c r="A1130" s="108"/>
      <c r="B1130" s="108"/>
      <c r="C1130" s="108"/>
      <c r="D1130" s="108"/>
      <c r="E1130" s="108"/>
      <c r="F1130" s="108"/>
      <c r="G1130" s="108"/>
      <c r="H1130" s="108"/>
      <c r="I1130" s="108"/>
      <c r="J1130" s="108"/>
      <c r="L1130" s="63" t="n">
        <f aca="false">IF(AND(A1131&lt;&gt;"",A1130=""),L1129+1,L1129)</f>
        <v>92</v>
      </c>
      <c r="M1130" s="80" t="str">
        <f aca="false">IF(OR(A1130="Insumo",A1130="Composição Auxiliar"),J1130,"")</f>
        <v/>
      </c>
      <c r="N1130" s="81" t="str">
        <f aca="false">IF(ISNUMBER(SEARCH("COM ENCARGOS COMPLEMENTARES",D1130)),J1130,"")</f>
        <v/>
      </c>
      <c r="O1130" s="81" t="str">
        <f aca="false">IF(N1130&lt;&gt;"","",M1130)</f>
        <v/>
      </c>
      <c r="P1130" s="82" t="str">
        <f aca="false">IF(A1130="Composição",A1129,"")</f>
        <v/>
      </c>
      <c r="Q1130" s="81" t="str">
        <f aca="false">IF(P1130&lt;&gt;"",SUMIF(L1130:L1219,L1130,N1130:N1219),"")</f>
        <v/>
      </c>
      <c r="R1130" s="81" t="str">
        <f aca="false">IF(P1130&lt;&gt;"",SUMIF(L1130:L1219,L1130,O1130:O1219),"")</f>
        <v/>
      </c>
    </row>
    <row r="1131" customFormat="false" ht="15" hidden="false" customHeight="true" outlineLevel="0" collapsed="false">
      <c r="A1131" s="83" t="s">
        <v>245</v>
      </c>
      <c r="B1131" s="84" t="s">
        <v>655</v>
      </c>
      <c r="C1131" s="83" t="s">
        <v>656</v>
      </c>
      <c r="D1131" s="83" t="s">
        <v>657</v>
      </c>
      <c r="E1131" s="83" t="s">
        <v>658</v>
      </c>
      <c r="F1131" s="83"/>
      <c r="G1131" s="85" t="s">
        <v>659</v>
      </c>
      <c r="H1131" s="84" t="s">
        <v>660</v>
      </c>
      <c r="I1131" s="84" t="s">
        <v>661</v>
      </c>
      <c r="J1131" s="84" t="s">
        <v>662</v>
      </c>
      <c r="L1131" s="63" t="n">
        <f aca="false">IF(AND(A1132&lt;&gt;"",A1131=""),L1130+1,L1130)</f>
        <v>92</v>
      </c>
      <c r="M1131" s="80" t="str">
        <f aca="false">IF(OR(A1131="Insumo",A1131="Composição Auxiliar"),J1131,"")</f>
        <v/>
      </c>
      <c r="N1131" s="81" t="str">
        <f aca="false">IF(ISNUMBER(SEARCH("COM ENCARGOS COMPLEMENTARES",D1131)),J1131,"")</f>
        <v/>
      </c>
      <c r="O1131" s="81" t="str">
        <f aca="false">IF(N1131&lt;&gt;"","",M1131)</f>
        <v/>
      </c>
      <c r="P1131" s="82" t="str">
        <f aca="false">IF(A1131="Composição",A1130,"")</f>
        <v/>
      </c>
      <c r="Q1131" s="81" t="str">
        <f aca="false">IF(P1131&lt;&gt;"",SUMIF(L1131:L1220,L1131,N1131:N1220),"")</f>
        <v/>
      </c>
      <c r="R1131" s="81" t="str">
        <f aca="false">IF(P1131&lt;&gt;"",SUMIF(L1131:L1220,L1131,O1131:O1220),"")</f>
        <v/>
      </c>
    </row>
    <row r="1132" customFormat="false" ht="51" hidden="false" customHeight="true" outlineLevel="0" collapsed="false">
      <c r="A1132" s="86" t="s">
        <v>663</v>
      </c>
      <c r="B1132" s="87" t="s">
        <v>246</v>
      </c>
      <c r="C1132" s="86" t="s">
        <v>716</v>
      </c>
      <c r="D1132" s="86" t="s">
        <v>1246</v>
      </c>
      <c r="E1132" s="86" t="s">
        <v>801</v>
      </c>
      <c r="F1132" s="86"/>
      <c r="G1132" s="88" t="s">
        <v>718</v>
      </c>
      <c r="H1132" s="89" t="n">
        <v>1</v>
      </c>
      <c r="I1132" s="90" t="n">
        <f aca="false">SUMIF(L:L,$L1132,M:M)</f>
        <v>4349.57</v>
      </c>
      <c r="J1132" s="90" t="n">
        <f aca="false">TRUNC(H1132*I1132,2)</f>
        <v>4349.57</v>
      </c>
      <c r="L1132" s="63" t="n">
        <f aca="false">IF(AND(A1133&lt;&gt;"",A1132=""),L1131+1,L1131)</f>
        <v>92</v>
      </c>
      <c r="M1132" s="80" t="str">
        <f aca="false">IF(OR(A1132="Insumo",A1132="Composição Auxiliar"),J1132,"")</f>
        <v/>
      </c>
      <c r="N1132" s="81" t="str">
        <f aca="false">IF(ISNUMBER(SEARCH("COM ENCARGOS COMPLEMENTARES",D1132)),J1132,"")</f>
        <v/>
      </c>
      <c r="O1132" s="81" t="str">
        <f aca="false">IF(N1132&lt;&gt;"","",M1132)</f>
        <v/>
      </c>
      <c r="P1132" s="82" t="str">
        <f aca="false">IF(A1132="Composição",A1131,"")</f>
        <v> 5.6.7 </v>
      </c>
      <c r="Q1132" s="81" t="n">
        <f aca="false">IF(P1132&lt;&gt;"",SUMIF(L1132:L1221,L1132,N1132:N1221),"")</f>
        <v>0</v>
      </c>
      <c r="R1132" s="81" t="n">
        <f aca="false">IF(P1132&lt;&gt;"",SUMIF(L1132:L1221,L1132,O1132:O1221),"")</f>
        <v>4349.57</v>
      </c>
    </row>
    <row r="1133" customFormat="false" ht="51" hidden="false" customHeight="true" outlineLevel="0" collapsed="false">
      <c r="A1133" s="91" t="s">
        <v>668</v>
      </c>
      <c r="B1133" s="92" t="s">
        <v>1240</v>
      </c>
      <c r="C1133" s="91" t="s">
        <v>664</v>
      </c>
      <c r="D1133" s="91" t="s">
        <v>1241</v>
      </c>
      <c r="E1133" s="91" t="s">
        <v>801</v>
      </c>
      <c r="F1133" s="91"/>
      <c r="G1133" s="93" t="s">
        <v>667</v>
      </c>
      <c r="H1133" s="94" t="n">
        <v>4.5</v>
      </c>
      <c r="I1133" s="95" t="n">
        <f aca="false">SUMIFS('ANALÍTICA AUXILIARES'!J:J,'ANALÍTICA AUXILIARES'!A:A,"Composição",'ANALÍTICA AUXILIARES'!B:B,$B1133)</f>
        <v>674.98</v>
      </c>
      <c r="J1133" s="95" t="n">
        <f aca="false">TRUNC(H1133*I1133,2)</f>
        <v>3037.41</v>
      </c>
      <c r="L1133" s="63" t="n">
        <f aca="false">IF(AND(A1134&lt;&gt;"",A1133=""),L1132+1,L1132)</f>
        <v>92</v>
      </c>
      <c r="M1133" s="80" t="n">
        <f aca="false">IF(OR(A1133="Insumo",A1133="Composição Auxiliar"),J1133,"")</f>
        <v>3037.41</v>
      </c>
      <c r="N1133" s="81" t="str">
        <f aca="false">IF(ISNUMBER(SEARCH("COM ENCARGOS COMPLEMENTARES",D1133)),J1133,"")</f>
        <v/>
      </c>
      <c r="O1133" s="81" t="n">
        <f aca="false">IF(N1133&lt;&gt;"","",M1133)</f>
        <v>3037.41</v>
      </c>
      <c r="P1133" s="82" t="str">
        <f aca="false">IF(A1133="Composição",A1132,"")</f>
        <v/>
      </c>
      <c r="Q1133" s="81" t="str">
        <f aca="false">IF(P1133&lt;&gt;"",SUMIF(L1133:L1222,L1133,N1133:N1222),"")</f>
        <v/>
      </c>
      <c r="R1133" s="81" t="str">
        <f aca="false">IF(P1133&lt;&gt;"",SUMIF(L1133:L1222,L1133,O1133:O1222),"")</f>
        <v/>
      </c>
    </row>
    <row r="1134" customFormat="false" ht="25.5" hidden="false" customHeight="true" outlineLevel="0" collapsed="false">
      <c r="A1134" s="91" t="s">
        <v>668</v>
      </c>
      <c r="B1134" s="92" t="s">
        <v>1224</v>
      </c>
      <c r="C1134" s="91" t="s">
        <v>664</v>
      </c>
      <c r="D1134" s="91" t="s">
        <v>1225</v>
      </c>
      <c r="E1134" s="91" t="s">
        <v>801</v>
      </c>
      <c r="F1134" s="91"/>
      <c r="G1134" s="93" t="s">
        <v>729</v>
      </c>
      <c r="H1134" s="94" t="n">
        <v>9.6</v>
      </c>
      <c r="I1134" s="95" t="n">
        <f aca="false">SUMIFS('ANALÍTICA AUXILIARES'!J:J,'ANALÍTICA AUXILIARES'!A:A,"Composição",'ANALÍTICA AUXILIARES'!B:B,$B1134)</f>
        <v>22.88</v>
      </c>
      <c r="J1134" s="95" t="n">
        <f aca="false">TRUNC(H1134*I1134,2)</f>
        <v>219.64</v>
      </c>
      <c r="L1134" s="63" t="n">
        <f aca="false">IF(AND(A1135&lt;&gt;"",A1134=""),L1133+1,L1133)</f>
        <v>92</v>
      </c>
      <c r="M1134" s="80" t="n">
        <f aca="false">IF(OR(A1134="Insumo",A1134="Composição Auxiliar"),J1134,"")</f>
        <v>219.64</v>
      </c>
      <c r="N1134" s="81" t="str">
        <f aca="false">IF(ISNUMBER(SEARCH("COM ENCARGOS COMPLEMENTARES",D1134)),J1134,"")</f>
        <v/>
      </c>
      <c r="O1134" s="81" t="n">
        <f aca="false">IF(N1134&lt;&gt;"","",M1134)</f>
        <v>219.64</v>
      </c>
      <c r="P1134" s="82" t="str">
        <f aca="false">IF(A1134="Composição",A1133,"")</f>
        <v/>
      </c>
      <c r="Q1134" s="81" t="str">
        <f aca="false">IF(P1134&lt;&gt;"",SUMIF(L1134:L1223,L1134,N1134:N1223),"")</f>
        <v/>
      </c>
      <c r="R1134" s="81" t="str">
        <f aca="false">IF(P1134&lt;&gt;"",SUMIF(L1134:L1223,L1134,O1134:O1223),"")</f>
        <v/>
      </c>
    </row>
    <row r="1135" customFormat="false" ht="25.5" hidden="false" customHeight="true" outlineLevel="0" collapsed="false">
      <c r="A1135" s="91" t="s">
        <v>668</v>
      </c>
      <c r="B1135" s="92" t="s">
        <v>1238</v>
      </c>
      <c r="C1135" s="91" t="s">
        <v>664</v>
      </c>
      <c r="D1135" s="91" t="s">
        <v>1239</v>
      </c>
      <c r="E1135" s="91" t="s">
        <v>801</v>
      </c>
      <c r="F1135" s="91"/>
      <c r="G1135" s="93" t="s">
        <v>667</v>
      </c>
      <c r="H1135" s="94" t="n">
        <v>2.5</v>
      </c>
      <c r="I1135" s="95" t="n">
        <f aca="false">SUMIFS('ANALÍTICA AUXILIARES'!J:J,'ANALÍTICA AUXILIARES'!A:A,"Composição",'ANALÍTICA AUXILIARES'!B:B,$B1135)</f>
        <v>289.21</v>
      </c>
      <c r="J1135" s="95" t="n">
        <f aca="false">TRUNC(H1135*I1135,2)</f>
        <v>723.02</v>
      </c>
      <c r="L1135" s="63" t="n">
        <f aca="false">IF(AND(A1136&lt;&gt;"",A1135=""),L1134+1,L1134)</f>
        <v>92</v>
      </c>
      <c r="M1135" s="80" t="n">
        <f aca="false">IF(OR(A1135="Insumo",A1135="Composição Auxiliar"),J1135,"")</f>
        <v>723.02</v>
      </c>
      <c r="N1135" s="81" t="str">
        <f aca="false">IF(ISNUMBER(SEARCH("COM ENCARGOS COMPLEMENTARES",D1135)),J1135,"")</f>
        <v/>
      </c>
      <c r="O1135" s="81" t="n">
        <f aca="false">IF(N1135&lt;&gt;"","",M1135)</f>
        <v>723.02</v>
      </c>
      <c r="P1135" s="82" t="str">
        <f aca="false">IF(A1135="Composição",A1134,"")</f>
        <v/>
      </c>
      <c r="Q1135" s="81" t="str">
        <f aca="false">IF(P1135&lt;&gt;"",SUMIF(L1135:L1224,L1135,N1135:N1224),"")</f>
        <v/>
      </c>
      <c r="R1135" s="81" t="str">
        <f aca="false">IF(P1135&lt;&gt;"",SUMIF(L1135:L1224,L1135,O1135:O1224),"")</f>
        <v/>
      </c>
    </row>
    <row r="1136" customFormat="false" ht="38.25" hidden="false" customHeight="false" outlineLevel="0" collapsed="false">
      <c r="A1136" s="96" t="s">
        <v>679</v>
      </c>
      <c r="B1136" s="97" t="s">
        <v>1236</v>
      </c>
      <c r="C1136" s="96" t="str">
        <f aca="false">VLOOKUP(B1136,INSUMOS!$A:$I,2,0)</f>
        <v>SINAPI</v>
      </c>
      <c r="D1136" s="96" t="str">
        <f aca="false">VLOOKUP(B1136,INSUMOS!$A:$I,3,0)</f>
        <v>GUARNICAO / MOLDURA / ARREMATE DE ACABAMENTO PARA ESQUADRIA, EM ALUMINIO PERFIL 25, ACABAMENTO ANODIZADO BRANCO OU BRILHANTE, PARA 1 FACE</v>
      </c>
      <c r="E1136" s="98" t="str">
        <f aca="false">VLOOKUP(B1136,INSUMOS!$A:$I,4,0)</f>
        <v>Material</v>
      </c>
      <c r="F1136" s="98"/>
      <c r="G1136" s="99" t="str">
        <f aca="false">VLOOKUP(B1136,INSUMOS!$A:$I,5,0)</f>
        <v>M</v>
      </c>
      <c r="H1136" s="100" t="n">
        <v>9.6</v>
      </c>
      <c r="I1136" s="101" t="n">
        <f aca="false">VLOOKUP(B1136,INSUMOS!$A:$I,8,0)</f>
        <v>38.49</v>
      </c>
      <c r="J1136" s="101" t="n">
        <f aca="false">TRUNC(H1136*I1136,2)</f>
        <v>369.5</v>
      </c>
      <c r="L1136" s="63" t="n">
        <f aca="false">IF(AND(A1137&lt;&gt;"",A1136=""),L1135+1,L1135)</f>
        <v>92</v>
      </c>
      <c r="M1136" s="80" t="n">
        <f aca="false">IF(OR(A1136="Insumo",A1136="Composição Auxiliar"),J1136,"")</f>
        <v>369.5</v>
      </c>
      <c r="N1136" s="81" t="str">
        <f aca="false">IF(ISNUMBER(SEARCH("COM ENCARGOS COMPLEMENTARES",D1136)),J1136,"")</f>
        <v/>
      </c>
      <c r="O1136" s="81" t="n">
        <f aca="false">IF(N1136&lt;&gt;"","",M1136)</f>
        <v>369.5</v>
      </c>
      <c r="P1136" s="82" t="str">
        <f aca="false">IF(A1136="Composição",A1135,"")</f>
        <v/>
      </c>
      <c r="Q1136" s="81" t="str">
        <f aca="false">IF(P1136&lt;&gt;"",SUMIF(L1136:L1225,L1136,N1136:N1225),"")</f>
        <v/>
      </c>
      <c r="R1136" s="81" t="str">
        <f aca="false">IF(P1136&lt;&gt;"",SUMIF(L1136:L1225,L1136,O1136:O1225),"")</f>
        <v/>
      </c>
    </row>
    <row r="1137" customFormat="false" ht="14.25" hidden="false" customHeight="false" outlineLevel="0" collapsed="false">
      <c r="A1137" s="102"/>
      <c r="B1137" s="102"/>
      <c r="C1137" s="102"/>
      <c r="D1137" s="102"/>
      <c r="E1137" s="102"/>
      <c r="F1137" s="103"/>
      <c r="G1137" s="102"/>
      <c r="H1137" s="103"/>
      <c r="I1137" s="102"/>
      <c r="J1137" s="103"/>
      <c r="L1137" s="63" t="n">
        <f aca="false">IF(AND(A1138&lt;&gt;"",A1137=""),L1136+1,L1136)</f>
        <v>92</v>
      </c>
      <c r="M1137" s="80" t="str">
        <f aca="false">IF(OR(A1137="Insumo",A1137="Composição Auxiliar"),J1137,"")</f>
        <v/>
      </c>
      <c r="N1137" s="81" t="str">
        <f aca="false">IF(ISNUMBER(SEARCH("COM ENCARGOS COMPLEMENTARES",D1137)),J1137,"")</f>
        <v/>
      </c>
      <c r="O1137" s="81" t="str">
        <f aca="false">IF(N1137&lt;&gt;"","",M1137)</f>
        <v/>
      </c>
      <c r="P1137" s="82" t="str">
        <f aca="false">IF(A1137="Composição",A1136,"")</f>
        <v/>
      </c>
      <c r="Q1137" s="81" t="str">
        <f aca="false">IF(P1137&lt;&gt;"",SUMIF(L1137:L1226,L1137,N1137:N1226),"")</f>
        <v/>
      </c>
      <c r="R1137" s="81" t="str">
        <f aca="false">IF(P1137&lt;&gt;"",SUMIF(L1137:L1226,L1137,O1137:O1226),"")</f>
        <v/>
      </c>
    </row>
    <row r="1138" customFormat="false" ht="14.25" hidden="false" customHeight="true" outlineLevel="0" collapsed="false">
      <c r="A1138" s="102"/>
      <c r="B1138" s="102"/>
      <c r="C1138" s="102"/>
      <c r="D1138" s="102"/>
      <c r="E1138" s="102"/>
      <c r="F1138" s="103"/>
      <c r="G1138" s="102"/>
      <c r="H1138" s="104" t="s">
        <v>684</v>
      </c>
      <c r="I1138" s="104"/>
      <c r="J1138" s="103" t="n">
        <f aca="false">TRUNC(SUMIF(L:L,$L1138,M:M)*(1+$J$9),2)</f>
        <v>5645.3</v>
      </c>
      <c r="L1138" s="63" t="n">
        <f aca="false">IF(AND(A1139&lt;&gt;"",A1138=""),L1137+1,L1137)</f>
        <v>92</v>
      </c>
      <c r="M1138" s="80" t="str">
        <f aca="false">IF(OR(A1138="Insumo",A1138="Composição Auxiliar"),J1138,"")</f>
        <v/>
      </c>
      <c r="N1138" s="81" t="str">
        <f aca="false">IF(ISNUMBER(SEARCH("COM ENCARGOS COMPLEMENTARES",D1138)),J1138,"")</f>
        <v/>
      </c>
      <c r="O1138" s="81" t="str">
        <f aca="false">IF(N1138&lt;&gt;"","",M1138)</f>
        <v/>
      </c>
      <c r="P1138" s="82" t="str">
        <f aca="false">IF(A1138="Composição",A1137,"")</f>
        <v/>
      </c>
      <c r="Q1138" s="81" t="str">
        <f aca="false">IF(P1138&lt;&gt;"",SUMIF(L1138:L1227,L1138,N1138:N1227),"")</f>
        <v/>
      </c>
      <c r="R1138" s="81" t="str">
        <f aca="false">IF(P1138&lt;&gt;"",SUMIF(L1138:L1227,L1138,O1138:O1227),"")</f>
        <v/>
      </c>
    </row>
    <row r="1139" customFormat="false" ht="15" hidden="false" customHeight="false" outlineLevel="0" collapsed="false">
      <c r="A1139" s="105"/>
      <c r="B1139" s="105"/>
      <c r="C1139" s="105"/>
      <c r="D1139" s="105"/>
      <c r="E1139" s="105"/>
      <c r="F1139" s="105"/>
      <c r="G1139" s="105" t="s">
        <v>685</v>
      </c>
      <c r="H1139" s="106" t="s">
        <v>826</v>
      </c>
      <c r="I1139" s="105" t="s">
        <v>687</v>
      </c>
      <c r="J1139" s="107" t="n">
        <f aca="false">TRUNC(J1138*H1139,2)</f>
        <v>5645.3</v>
      </c>
      <c r="L1139" s="63" t="n">
        <f aca="false">IF(AND(A1140&lt;&gt;"",A1139=""),L1138+1,L1138)</f>
        <v>92</v>
      </c>
      <c r="M1139" s="80" t="str">
        <f aca="false">IF(OR(A1139="Insumo",A1139="Composição Auxiliar"),J1139,"")</f>
        <v/>
      </c>
      <c r="N1139" s="81" t="str">
        <f aca="false">IF(ISNUMBER(SEARCH("COM ENCARGOS COMPLEMENTARES",D1139)),J1139,"")</f>
        <v/>
      </c>
      <c r="O1139" s="81" t="str">
        <f aca="false">IF(N1139&lt;&gt;"","",M1139)</f>
        <v/>
      </c>
      <c r="P1139" s="82" t="str">
        <f aca="false">IF(A1139="Composição",A1138,"")</f>
        <v/>
      </c>
      <c r="Q1139" s="81" t="str">
        <f aca="false">IF(P1139&lt;&gt;"",SUMIF(L1139:L1228,L1139,N1139:N1228),"")</f>
        <v/>
      </c>
      <c r="R1139" s="81" t="str">
        <f aca="false">IF(P1139&lt;&gt;"",SUMIF(L1139:L1228,L1139,O1139:O1228),"")</f>
        <v/>
      </c>
    </row>
    <row r="1140" customFormat="false" ht="15" hidden="false" customHeight="false" outlineLevel="0" collapsed="false">
      <c r="A1140" s="108"/>
      <c r="B1140" s="108"/>
      <c r="C1140" s="108"/>
      <c r="D1140" s="108"/>
      <c r="E1140" s="108"/>
      <c r="F1140" s="108"/>
      <c r="G1140" s="108"/>
      <c r="H1140" s="108"/>
      <c r="I1140" s="108"/>
      <c r="J1140" s="108"/>
      <c r="L1140" s="63" t="n">
        <f aca="false">IF(AND(A1141&lt;&gt;"",A1140=""),L1139+1,L1139)</f>
        <v>93</v>
      </c>
      <c r="M1140" s="80" t="str">
        <f aca="false">IF(OR(A1140="Insumo",A1140="Composição Auxiliar"),J1140,"")</f>
        <v/>
      </c>
      <c r="N1140" s="81" t="str">
        <f aca="false">IF(ISNUMBER(SEARCH("COM ENCARGOS COMPLEMENTARES",D1140)),J1140,"")</f>
        <v/>
      </c>
      <c r="O1140" s="81" t="str">
        <f aca="false">IF(N1140&lt;&gt;"","",M1140)</f>
        <v/>
      </c>
      <c r="P1140" s="82" t="str">
        <f aca="false">IF(A1140="Composição",A1139,"")</f>
        <v/>
      </c>
      <c r="Q1140" s="81" t="str">
        <f aca="false">IF(P1140&lt;&gt;"",SUMIF(L1140:L1229,L1140,N1140:N1229),"")</f>
        <v/>
      </c>
      <c r="R1140" s="81" t="str">
        <f aca="false">IF(P1140&lt;&gt;"",SUMIF(L1140:L1229,L1140,O1140:O1229),"")</f>
        <v/>
      </c>
    </row>
    <row r="1141" customFormat="false" ht="15" hidden="false" customHeight="true" outlineLevel="0" collapsed="false">
      <c r="A1141" s="83" t="s">
        <v>247</v>
      </c>
      <c r="B1141" s="84" t="s">
        <v>655</v>
      </c>
      <c r="C1141" s="83" t="s">
        <v>656</v>
      </c>
      <c r="D1141" s="83" t="s">
        <v>657</v>
      </c>
      <c r="E1141" s="83" t="s">
        <v>658</v>
      </c>
      <c r="F1141" s="83"/>
      <c r="G1141" s="85" t="s">
        <v>659</v>
      </c>
      <c r="H1141" s="84" t="s">
        <v>660</v>
      </c>
      <c r="I1141" s="84" t="s">
        <v>661</v>
      </c>
      <c r="J1141" s="84" t="s">
        <v>662</v>
      </c>
      <c r="L1141" s="63" t="n">
        <f aca="false">IF(AND(A1142&lt;&gt;"",A1141=""),L1140+1,L1140)</f>
        <v>93</v>
      </c>
      <c r="M1141" s="80" t="str">
        <f aca="false">IF(OR(A1141="Insumo",A1141="Composição Auxiliar"),J1141,"")</f>
        <v/>
      </c>
      <c r="N1141" s="81" t="str">
        <f aca="false">IF(ISNUMBER(SEARCH("COM ENCARGOS COMPLEMENTARES",D1141)),J1141,"")</f>
        <v/>
      </c>
      <c r="O1141" s="81" t="str">
        <f aca="false">IF(N1141&lt;&gt;"","",M1141)</f>
        <v/>
      </c>
      <c r="P1141" s="82" t="str">
        <f aca="false">IF(A1141="Composição",A1140,"")</f>
        <v/>
      </c>
      <c r="Q1141" s="81" t="str">
        <f aca="false">IF(P1141&lt;&gt;"",SUMIF(L1141:L1230,L1141,N1141:N1230),"")</f>
        <v/>
      </c>
      <c r="R1141" s="81" t="str">
        <f aca="false">IF(P1141&lt;&gt;"",SUMIF(L1141:L1230,L1141,O1141:O1230),"")</f>
        <v/>
      </c>
    </row>
    <row r="1142" customFormat="false" ht="38.25" hidden="false" customHeight="true" outlineLevel="0" collapsed="false">
      <c r="A1142" s="86" t="s">
        <v>663</v>
      </c>
      <c r="B1142" s="87" t="s">
        <v>248</v>
      </c>
      <c r="C1142" s="86" t="s">
        <v>664</v>
      </c>
      <c r="D1142" s="86" t="s">
        <v>1247</v>
      </c>
      <c r="E1142" s="86" t="s">
        <v>1073</v>
      </c>
      <c r="F1142" s="86"/>
      <c r="G1142" s="88" t="s">
        <v>729</v>
      </c>
      <c r="H1142" s="89" t="n">
        <v>1</v>
      </c>
      <c r="I1142" s="90" t="n">
        <f aca="false">SUMIF(L:L,$L1142,M:M)</f>
        <v>174.85</v>
      </c>
      <c r="J1142" s="90" t="n">
        <f aca="false">TRUNC(H1142*I1142,2)</f>
        <v>174.85</v>
      </c>
      <c r="L1142" s="63" t="n">
        <f aca="false">IF(AND(A1143&lt;&gt;"",A1142=""),L1141+1,L1141)</f>
        <v>93</v>
      </c>
      <c r="M1142" s="80" t="str">
        <f aca="false">IF(OR(A1142="Insumo",A1142="Composição Auxiliar"),J1142,"")</f>
        <v/>
      </c>
      <c r="N1142" s="81" t="str">
        <f aca="false">IF(ISNUMBER(SEARCH("COM ENCARGOS COMPLEMENTARES",D1142)),J1142,"")</f>
        <v/>
      </c>
      <c r="O1142" s="81" t="str">
        <f aca="false">IF(N1142&lt;&gt;"","",M1142)</f>
        <v/>
      </c>
      <c r="P1142" s="82" t="str">
        <f aca="false">IF(A1142="Composição",A1141,"")</f>
        <v> 5.6.8 </v>
      </c>
      <c r="Q1142" s="81" t="n">
        <f aca="false">IF(P1142&lt;&gt;"",SUMIF(L1142:L1231,L1142,N1142:N1231),"")</f>
        <v>13.82</v>
      </c>
      <c r="R1142" s="81" t="n">
        <f aca="false">IF(P1142&lt;&gt;"",SUMIF(L1142:L1231,L1142,O1142:O1231),"")</f>
        <v>161.03</v>
      </c>
    </row>
    <row r="1143" customFormat="false" ht="51" hidden="false" customHeight="true" outlineLevel="0" collapsed="false">
      <c r="A1143" s="91" t="s">
        <v>668</v>
      </c>
      <c r="B1143" s="92" t="s">
        <v>1248</v>
      </c>
      <c r="C1143" s="91" t="s">
        <v>664</v>
      </c>
      <c r="D1143" s="91" t="s">
        <v>1249</v>
      </c>
      <c r="E1143" s="91" t="s">
        <v>671</v>
      </c>
      <c r="F1143" s="91"/>
      <c r="G1143" s="93" t="s">
        <v>676</v>
      </c>
      <c r="H1143" s="94" t="n">
        <v>0.006</v>
      </c>
      <c r="I1143" s="95" t="n">
        <f aca="false">SUMIFS('ANALÍTICA AUXILIARES'!J:J,'ANALÍTICA AUXILIARES'!A:A,"Composição",'ANALÍTICA AUXILIARES'!B:B,$B1143)</f>
        <v>445.01</v>
      </c>
      <c r="J1143" s="95" t="n">
        <f aca="false">TRUNC(H1143*I1143,2)</f>
        <v>2.67</v>
      </c>
      <c r="L1143" s="63" t="n">
        <f aca="false">IF(AND(A1144&lt;&gt;"",A1143=""),L1142+1,L1142)</f>
        <v>93</v>
      </c>
      <c r="M1143" s="80" t="n">
        <f aca="false">IF(OR(A1143="Insumo",A1143="Composição Auxiliar"),J1143,"")</f>
        <v>2.67</v>
      </c>
      <c r="N1143" s="81" t="str">
        <f aca="false">IF(ISNUMBER(SEARCH("COM ENCARGOS COMPLEMENTARES",D1143)),J1143,"")</f>
        <v/>
      </c>
      <c r="O1143" s="81" t="n">
        <f aca="false">IF(N1143&lt;&gt;"","",M1143)</f>
        <v>2.67</v>
      </c>
      <c r="P1143" s="82" t="str">
        <f aca="false">IF(A1143="Composição",A1142,"")</f>
        <v/>
      </c>
      <c r="Q1143" s="81" t="str">
        <f aca="false">IF(P1143&lt;&gt;"",SUMIF(L1143:L1232,L1143,N1143:N1232),"")</f>
        <v/>
      </c>
      <c r="R1143" s="81" t="str">
        <f aca="false">IF(P1143&lt;&gt;"",SUMIF(L1143:L1232,L1143,O1143:O1232),"")</f>
        <v/>
      </c>
    </row>
    <row r="1144" customFormat="false" ht="25.5" hidden="false" customHeight="true" outlineLevel="0" collapsed="false">
      <c r="A1144" s="91" t="s">
        <v>668</v>
      </c>
      <c r="B1144" s="92" t="s">
        <v>689</v>
      </c>
      <c r="C1144" s="91" t="s">
        <v>664</v>
      </c>
      <c r="D1144" s="91" t="s">
        <v>690</v>
      </c>
      <c r="E1144" s="91" t="s">
        <v>691</v>
      </c>
      <c r="F1144" s="91"/>
      <c r="G1144" s="93" t="s">
        <v>692</v>
      </c>
      <c r="H1144" s="94" t="n">
        <v>0.021</v>
      </c>
      <c r="I1144" s="95" t="n">
        <f aca="false">SUMIFS('ANALÍTICA AUXILIARES'!J:J,'ANALÍTICA AUXILIARES'!A:A,"Composição",'ANALÍTICA AUXILIARES'!B:B,$B1144)</f>
        <v>27.81</v>
      </c>
      <c r="J1144" s="95" t="n">
        <f aca="false">TRUNC(H1144*I1144,2)</f>
        <v>0.58</v>
      </c>
      <c r="L1144" s="63" t="n">
        <f aca="false">IF(AND(A1145&lt;&gt;"",A1144=""),L1143+1,L1143)</f>
        <v>93</v>
      </c>
      <c r="M1144" s="80" t="n">
        <f aca="false">IF(OR(A1144="Insumo",A1144="Composição Auxiliar"),J1144,"")</f>
        <v>0.58</v>
      </c>
      <c r="N1144" s="81" t="str">
        <f aca="false">IF(ISNUMBER(SEARCH("COM ENCARGOS COMPLEMENTARES",D1144)),J1144,"")</f>
        <v/>
      </c>
      <c r="O1144" s="81" t="n">
        <f aca="false">IF(N1144&lt;&gt;"","",M1144)</f>
        <v>0.58</v>
      </c>
      <c r="P1144" s="82" t="str">
        <f aca="false">IF(A1144="Composição",A1143,"")</f>
        <v/>
      </c>
      <c r="Q1144" s="81" t="str">
        <f aca="false">IF(P1144&lt;&gt;"",SUMIF(L1144:L1233,L1144,N1144:N1233),"")</f>
        <v/>
      </c>
      <c r="R1144" s="81" t="str">
        <f aca="false">IF(P1144&lt;&gt;"",SUMIF(L1144:L1233,L1144,O1144:O1233),"")</f>
        <v/>
      </c>
    </row>
    <row r="1145" customFormat="false" ht="25.5" hidden="false" customHeight="true" outlineLevel="0" collapsed="false">
      <c r="A1145" s="91" t="s">
        <v>668</v>
      </c>
      <c r="B1145" s="92" t="s">
        <v>697</v>
      </c>
      <c r="C1145" s="91" t="s">
        <v>664</v>
      </c>
      <c r="D1145" s="91" t="s">
        <v>698</v>
      </c>
      <c r="E1145" s="91" t="s">
        <v>691</v>
      </c>
      <c r="F1145" s="91"/>
      <c r="G1145" s="93" t="s">
        <v>699</v>
      </c>
      <c r="H1145" s="94" t="n">
        <v>0.398</v>
      </c>
      <c r="I1145" s="95" t="n">
        <f aca="false">SUMIFS('ANALÍTICA AUXILIARES'!J:J,'ANALÍTICA AUXILIARES'!A:A,"Composição",'ANALÍTICA AUXILIARES'!B:B,$B1145)</f>
        <v>26.23</v>
      </c>
      <c r="J1145" s="95" t="n">
        <f aca="false">TRUNC(H1145*I1145,2)</f>
        <v>10.43</v>
      </c>
      <c r="L1145" s="63" t="n">
        <f aca="false">IF(AND(A1146&lt;&gt;"",A1145=""),L1144+1,L1144)</f>
        <v>93</v>
      </c>
      <c r="M1145" s="80" t="n">
        <f aca="false">IF(OR(A1145="Insumo",A1145="Composição Auxiliar"),J1145,"")</f>
        <v>10.43</v>
      </c>
      <c r="N1145" s="81" t="str">
        <f aca="false">IF(ISNUMBER(SEARCH("COM ENCARGOS COMPLEMENTARES",D1145)),J1145,"")</f>
        <v/>
      </c>
      <c r="O1145" s="81" t="n">
        <f aca="false">IF(N1145&lt;&gt;"","",M1145)</f>
        <v>10.43</v>
      </c>
      <c r="P1145" s="82" t="str">
        <f aca="false">IF(A1145="Composição",A1144,"")</f>
        <v/>
      </c>
      <c r="Q1145" s="81" t="str">
        <f aca="false">IF(P1145&lt;&gt;"",SUMIF(L1145:L1234,L1145,N1145:N1234),"")</f>
        <v/>
      </c>
      <c r="R1145" s="81" t="str">
        <f aca="false">IF(P1145&lt;&gt;"",SUMIF(L1145:L1234,L1145,O1145:O1234),"")</f>
        <v/>
      </c>
    </row>
    <row r="1146" customFormat="false" ht="25.5" hidden="false" customHeight="true" outlineLevel="0" collapsed="false">
      <c r="A1146" s="91" t="s">
        <v>668</v>
      </c>
      <c r="B1146" s="92" t="s">
        <v>677</v>
      </c>
      <c r="C1146" s="91" t="s">
        <v>664</v>
      </c>
      <c r="D1146" s="91" t="s">
        <v>678</v>
      </c>
      <c r="E1146" s="91" t="s">
        <v>671</v>
      </c>
      <c r="F1146" s="91"/>
      <c r="G1146" s="93" t="s">
        <v>672</v>
      </c>
      <c r="H1146" s="94" t="n">
        <v>0.209</v>
      </c>
      <c r="I1146" s="95" t="n">
        <f aca="false">SUMIFS('ANALÍTICA AUXILIARES'!J:J,'ANALÍTICA AUXILIARES'!A:A,"Composição",'ANALÍTICA AUXILIARES'!B:B,$B1146)</f>
        <v>18.93</v>
      </c>
      <c r="J1146" s="95" t="n">
        <f aca="false">TRUNC(H1146*I1146,2)</f>
        <v>3.95</v>
      </c>
      <c r="L1146" s="63" t="n">
        <f aca="false">IF(AND(A1147&lt;&gt;"",A1146=""),L1145+1,L1145)</f>
        <v>93</v>
      </c>
      <c r="M1146" s="80" t="n">
        <f aca="false">IF(OR(A1146="Insumo",A1146="Composição Auxiliar"),J1146,"")</f>
        <v>3.95</v>
      </c>
      <c r="N1146" s="81" t="n">
        <f aca="false">IF(ISNUMBER(SEARCH("COM ENCARGOS COMPLEMENTARES",D1146)),J1146,"")</f>
        <v>3.95</v>
      </c>
      <c r="O1146" s="81" t="str">
        <f aca="false">IF(N1146&lt;&gt;"","",M1146)</f>
        <v/>
      </c>
      <c r="P1146" s="82" t="str">
        <f aca="false">IF(A1146="Composição",A1145,"")</f>
        <v/>
      </c>
      <c r="Q1146" s="81" t="str">
        <f aca="false">IF(P1146&lt;&gt;"",SUMIF(L1146:L1235,L1146,N1146:N1235),"")</f>
        <v/>
      </c>
      <c r="R1146" s="81" t="str">
        <f aca="false">IF(P1146&lt;&gt;"",SUMIF(L1146:L1235,L1146,O1146:O1235),"")</f>
        <v/>
      </c>
    </row>
    <row r="1147" customFormat="false" ht="25.5" hidden="false" customHeight="true" outlineLevel="0" collapsed="false">
      <c r="A1147" s="91" t="s">
        <v>668</v>
      </c>
      <c r="B1147" s="92" t="s">
        <v>1135</v>
      </c>
      <c r="C1147" s="91" t="s">
        <v>664</v>
      </c>
      <c r="D1147" s="91" t="s">
        <v>1136</v>
      </c>
      <c r="E1147" s="91" t="s">
        <v>671</v>
      </c>
      <c r="F1147" s="91"/>
      <c r="G1147" s="93" t="s">
        <v>672</v>
      </c>
      <c r="H1147" s="94" t="n">
        <v>0.419</v>
      </c>
      <c r="I1147" s="95" t="n">
        <f aca="false">SUMIFS('ANALÍTICA AUXILIARES'!J:J,'ANALÍTICA AUXILIARES'!A:A,"Composição",'ANALÍTICA AUXILIARES'!B:B,$B1147)</f>
        <v>23.56</v>
      </c>
      <c r="J1147" s="95" t="n">
        <f aca="false">TRUNC(H1147*I1147,2)</f>
        <v>9.87</v>
      </c>
      <c r="L1147" s="63" t="n">
        <f aca="false">IF(AND(A1148&lt;&gt;"",A1147=""),L1146+1,L1146)</f>
        <v>93</v>
      </c>
      <c r="M1147" s="80" t="n">
        <f aca="false">IF(OR(A1147="Insumo",A1147="Composição Auxiliar"),J1147,"")</f>
        <v>9.87</v>
      </c>
      <c r="N1147" s="81" t="n">
        <f aca="false">IF(ISNUMBER(SEARCH("COM ENCARGOS COMPLEMENTARES",D1147)),J1147,"")</f>
        <v>9.87</v>
      </c>
      <c r="O1147" s="81" t="str">
        <f aca="false">IF(N1147&lt;&gt;"","",M1147)</f>
        <v/>
      </c>
      <c r="P1147" s="82" t="str">
        <f aca="false">IF(A1147="Composição",A1146,"")</f>
        <v/>
      </c>
      <c r="Q1147" s="81" t="str">
        <f aca="false">IF(P1147&lt;&gt;"",SUMIF(L1147:L1236,L1147,N1147:N1236),"")</f>
        <v/>
      </c>
      <c r="R1147" s="81" t="str">
        <f aca="false">IF(P1147&lt;&gt;"",SUMIF(L1147:L1236,L1147,O1147:O1236),"")</f>
        <v/>
      </c>
    </row>
    <row r="1148" customFormat="false" ht="25.5" hidden="false" customHeight="false" outlineLevel="0" collapsed="false">
      <c r="A1148" s="96" t="s">
        <v>679</v>
      </c>
      <c r="B1148" s="97" t="s">
        <v>1250</v>
      </c>
      <c r="C1148" s="96" t="str">
        <f aca="false">VLOOKUP(B1148,INSUMOS!$A:$I,2,0)</f>
        <v>SINAPI</v>
      </c>
      <c r="D1148" s="96" t="str">
        <f aca="false">VLOOKUP(B1148,INSUMOS!$A:$I,3,0)</f>
        <v>PEITORIL EM MARMORE, POLIDO, BRANCO COMUM, L= *15* CM, E=  *2,0* CM, COM PINGADEIRA</v>
      </c>
      <c r="E1148" s="98" t="str">
        <f aca="false">VLOOKUP(B1148,INSUMOS!$A:$I,4,0)</f>
        <v>Material</v>
      </c>
      <c r="F1148" s="98"/>
      <c r="G1148" s="99" t="str">
        <f aca="false">VLOOKUP(B1148,INSUMOS!$A:$I,5,0)</f>
        <v>M</v>
      </c>
      <c r="H1148" s="100" t="n">
        <v>1.04</v>
      </c>
      <c r="I1148" s="101" t="n">
        <f aca="false">VLOOKUP(B1148,INSUMOS!$A:$I,8,0)</f>
        <v>141.69</v>
      </c>
      <c r="J1148" s="101" t="n">
        <f aca="false">TRUNC(H1148*I1148,2)</f>
        <v>147.35</v>
      </c>
      <c r="L1148" s="63" t="n">
        <f aca="false">IF(AND(A1149&lt;&gt;"",A1148=""),L1147+1,L1147)</f>
        <v>93</v>
      </c>
      <c r="M1148" s="80" t="n">
        <f aca="false">IF(OR(A1148="Insumo",A1148="Composição Auxiliar"),J1148,"")</f>
        <v>147.35</v>
      </c>
      <c r="N1148" s="81" t="str">
        <f aca="false">IF(ISNUMBER(SEARCH("COM ENCARGOS COMPLEMENTARES",D1148)),J1148,"")</f>
        <v/>
      </c>
      <c r="O1148" s="81" t="n">
        <f aca="false">IF(N1148&lt;&gt;"","",M1148)</f>
        <v>147.35</v>
      </c>
      <c r="P1148" s="82" t="str">
        <f aca="false">IF(A1148="Composição",A1147,"")</f>
        <v/>
      </c>
      <c r="Q1148" s="81" t="str">
        <f aca="false">IF(P1148&lt;&gt;"",SUMIF(L1148:L1237,L1148,N1148:N1237),"")</f>
        <v/>
      </c>
      <c r="R1148" s="81" t="str">
        <f aca="false">IF(P1148&lt;&gt;"",SUMIF(L1148:L1237,L1148,O1148:O1237),"")</f>
        <v/>
      </c>
    </row>
    <row r="1149" customFormat="false" ht="14.25" hidden="false" customHeight="false" outlineLevel="0" collapsed="false">
      <c r="A1149" s="102"/>
      <c r="B1149" s="102"/>
      <c r="C1149" s="102"/>
      <c r="D1149" s="102"/>
      <c r="E1149" s="102"/>
      <c r="F1149" s="103"/>
      <c r="G1149" s="102"/>
      <c r="H1149" s="103"/>
      <c r="I1149" s="102"/>
      <c r="J1149" s="103"/>
      <c r="L1149" s="63" t="n">
        <f aca="false">IF(AND(A1150&lt;&gt;"",A1149=""),L1148+1,L1148)</f>
        <v>93</v>
      </c>
      <c r="M1149" s="80" t="str">
        <f aca="false">IF(OR(A1149="Insumo",A1149="Composição Auxiliar"),J1149,"")</f>
        <v/>
      </c>
      <c r="N1149" s="81" t="str">
        <f aca="false">IF(ISNUMBER(SEARCH("COM ENCARGOS COMPLEMENTARES",D1149)),J1149,"")</f>
        <v/>
      </c>
      <c r="O1149" s="81" t="str">
        <f aca="false">IF(N1149&lt;&gt;"","",M1149)</f>
        <v/>
      </c>
      <c r="P1149" s="82" t="str">
        <f aca="false">IF(A1149="Composição",A1148,"")</f>
        <v/>
      </c>
      <c r="Q1149" s="81" t="str">
        <f aca="false">IF(P1149&lt;&gt;"",SUMIF(L1149:L1238,L1149,N1149:N1238),"")</f>
        <v/>
      </c>
      <c r="R1149" s="81" t="str">
        <f aca="false">IF(P1149&lt;&gt;"",SUMIF(L1149:L1238,L1149,O1149:O1238),"")</f>
        <v/>
      </c>
    </row>
    <row r="1150" customFormat="false" ht="14.25" hidden="false" customHeight="true" outlineLevel="0" collapsed="false">
      <c r="A1150" s="102"/>
      <c r="B1150" s="102"/>
      <c r="C1150" s="102"/>
      <c r="D1150" s="102"/>
      <c r="E1150" s="102"/>
      <c r="F1150" s="103"/>
      <c r="G1150" s="102"/>
      <c r="H1150" s="104" t="s">
        <v>684</v>
      </c>
      <c r="I1150" s="104"/>
      <c r="J1150" s="103" t="n">
        <f aca="false">TRUNC(SUMIF(L:L,$L1150,M:M)*(1+$J$9),2)</f>
        <v>226.93</v>
      </c>
      <c r="L1150" s="63" t="n">
        <f aca="false">IF(AND(A1151&lt;&gt;"",A1150=""),L1149+1,L1149)</f>
        <v>93</v>
      </c>
      <c r="M1150" s="80" t="str">
        <f aca="false">IF(OR(A1150="Insumo",A1150="Composição Auxiliar"),J1150,"")</f>
        <v/>
      </c>
      <c r="N1150" s="81" t="str">
        <f aca="false">IF(ISNUMBER(SEARCH("COM ENCARGOS COMPLEMENTARES",D1150)),J1150,"")</f>
        <v/>
      </c>
      <c r="O1150" s="81" t="str">
        <f aca="false">IF(N1150&lt;&gt;"","",M1150)</f>
        <v/>
      </c>
      <c r="P1150" s="82" t="str">
        <f aca="false">IF(A1150="Composição",A1149,"")</f>
        <v/>
      </c>
      <c r="Q1150" s="81" t="str">
        <f aca="false">IF(P1150&lt;&gt;"",SUMIF(L1150:L1239,L1150,N1150:N1239),"")</f>
        <v/>
      </c>
      <c r="R1150" s="81" t="str">
        <f aca="false">IF(P1150&lt;&gt;"",SUMIF(L1150:L1239,L1150,O1150:O1239),"")</f>
        <v/>
      </c>
    </row>
    <row r="1151" customFormat="false" ht="15" hidden="false" customHeight="false" outlineLevel="0" collapsed="false">
      <c r="A1151" s="105"/>
      <c r="B1151" s="105"/>
      <c r="C1151" s="105"/>
      <c r="D1151" s="105"/>
      <c r="E1151" s="105"/>
      <c r="F1151" s="105"/>
      <c r="G1151" s="105" t="s">
        <v>685</v>
      </c>
      <c r="H1151" s="106" t="s">
        <v>1251</v>
      </c>
      <c r="I1151" s="105" t="s">
        <v>687</v>
      </c>
      <c r="J1151" s="107" t="n">
        <f aca="false">TRUNC(J1150*H1151,2)</f>
        <v>4334.36</v>
      </c>
      <c r="L1151" s="63" t="n">
        <f aca="false">IF(AND(A1152&lt;&gt;"",A1151=""),L1150+1,L1150)</f>
        <v>93</v>
      </c>
      <c r="M1151" s="80" t="str">
        <f aca="false">IF(OR(A1151="Insumo",A1151="Composição Auxiliar"),J1151,"")</f>
        <v/>
      </c>
      <c r="N1151" s="81" t="str">
        <f aca="false">IF(ISNUMBER(SEARCH("COM ENCARGOS COMPLEMENTARES",D1151)),J1151,"")</f>
        <v/>
      </c>
      <c r="O1151" s="81" t="str">
        <f aca="false">IF(N1151&lt;&gt;"","",M1151)</f>
        <v/>
      </c>
      <c r="P1151" s="82" t="str">
        <f aca="false">IF(A1151="Composição",A1150,"")</f>
        <v/>
      </c>
      <c r="Q1151" s="81" t="str">
        <f aca="false">IF(P1151&lt;&gt;"",SUMIF(L1151:L1240,L1151,N1151:N1240),"")</f>
        <v/>
      </c>
      <c r="R1151" s="81" t="str">
        <f aca="false">IF(P1151&lt;&gt;"",SUMIF(L1151:L1240,L1151,O1151:O1240),"")</f>
        <v/>
      </c>
    </row>
    <row r="1152" customFormat="false" ht="15" hidden="false" customHeight="false" outlineLevel="0" collapsed="false">
      <c r="A1152" s="108"/>
      <c r="B1152" s="108"/>
      <c r="C1152" s="108"/>
      <c r="D1152" s="108"/>
      <c r="E1152" s="108"/>
      <c r="F1152" s="108"/>
      <c r="G1152" s="108"/>
      <c r="H1152" s="108"/>
      <c r="I1152" s="108"/>
      <c r="J1152" s="108"/>
      <c r="L1152" s="63" t="n">
        <f aca="false">IF(AND(A1153&lt;&gt;"",A1152=""),L1151+1,L1151)</f>
        <v>94</v>
      </c>
      <c r="M1152" s="80" t="str">
        <f aca="false">IF(OR(A1152="Insumo",A1152="Composição Auxiliar"),J1152,"")</f>
        <v/>
      </c>
      <c r="N1152" s="81" t="str">
        <f aca="false">IF(ISNUMBER(SEARCH("COM ENCARGOS COMPLEMENTARES",D1152)),J1152,"")</f>
        <v/>
      </c>
      <c r="O1152" s="81" t="str">
        <f aca="false">IF(N1152&lt;&gt;"","",M1152)</f>
        <v/>
      </c>
      <c r="P1152" s="82" t="str">
        <f aca="false">IF(A1152="Composição",A1151,"")</f>
        <v/>
      </c>
      <c r="Q1152" s="81" t="str">
        <f aca="false">IF(P1152&lt;&gt;"",SUMIF(L1152:L1241,L1152,N1152:N1241),"")</f>
        <v/>
      </c>
      <c r="R1152" s="81" t="str">
        <f aca="false">IF(P1152&lt;&gt;"",SUMIF(L1152:L1241,L1152,O1152:O1241),"")</f>
        <v/>
      </c>
    </row>
    <row r="1153" customFormat="false" ht="14.25" hidden="false" customHeight="false" outlineLevel="0" collapsed="false">
      <c r="A1153" s="76" t="s">
        <v>249</v>
      </c>
      <c r="B1153" s="76"/>
      <c r="C1153" s="76"/>
      <c r="D1153" s="76" t="s">
        <v>250</v>
      </c>
      <c r="E1153" s="76"/>
      <c r="F1153" s="76"/>
      <c r="G1153" s="76"/>
      <c r="H1153" s="77"/>
      <c r="I1153" s="76"/>
      <c r="J1153" s="78"/>
      <c r="L1153" s="63" t="n">
        <f aca="false">IF(AND(A1154&lt;&gt;"",A1153=""),L1152+1,L1152)</f>
        <v>94</v>
      </c>
      <c r="M1153" s="80" t="str">
        <f aca="false">IF(OR(A1153="Insumo",A1153="Composição Auxiliar"),J1153,"")</f>
        <v/>
      </c>
      <c r="N1153" s="81" t="str">
        <f aca="false">IF(ISNUMBER(SEARCH("COM ENCARGOS COMPLEMENTARES",D1153)),J1153,"")</f>
        <v/>
      </c>
      <c r="O1153" s="81" t="str">
        <f aca="false">IF(N1153&lt;&gt;"","",M1153)</f>
        <v/>
      </c>
      <c r="P1153" s="82" t="str">
        <f aca="false">IF(A1153="Composição",A1152,"")</f>
        <v/>
      </c>
      <c r="Q1153" s="81" t="str">
        <f aca="false">IF(P1153&lt;&gt;"",SUMIF(L1153:L1242,L1153,N1153:N1242),"")</f>
        <v/>
      </c>
      <c r="R1153" s="81" t="str">
        <f aca="false">IF(P1153&lt;&gt;"",SUMIF(L1153:L1242,L1153,O1153:O1242),"")</f>
        <v/>
      </c>
    </row>
    <row r="1154" customFormat="false" ht="15" hidden="false" customHeight="true" outlineLevel="0" collapsed="false">
      <c r="A1154" s="83" t="s">
        <v>251</v>
      </c>
      <c r="B1154" s="84" t="s">
        <v>655</v>
      </c>
      <c r="C1154" s="83" t="s">
        <v>656</v>
      </c>
      <c r="D1154" s="83" t="s">
        <v>657</v>
      </c>
      <c r="E1154" s="83" t="s">
        <v>658</v>
      </c>
      <c r="F1154" s="83"/>
      <c r="G1154" s="85" t="s">
        <v>659</v>
      </c>
      <c r="H1154" s="84" t="s">
        <v>660</v>
      </c>
      <c r="I1154" s="84" t="s">
        <v>661</v>
      </c>
      <c r="J1154" s="84" t="s">
        <v>662</v>
      </c>
      <c r="L1154" s="63" t="n">
        <f aca="false">IF(AND(A1155&lt;&gt;"",A1154=""),L1153+1,L1153)</f>
        <v>94</v>
      </c>
      <c r="M1154" s="80" t="str">
        <f aca="false">IF(OR(A1154="Insumo",A1154="Composição Auxiliar"),J1154,"")</f>
        <v/>
      </c>
      <c r="N1154" s="81" t="str">
        <f aca="false">IF(ISNUMBER(SEARCH("COM ENCARGOS COMPLEMENTARES",D1154)),J1154,"")</f>
        <v/>
      </c>
      <c r="O1154" s="81" t="str">
        <f aca="false">IF(N1154&lt;&gt;"","",M1154)</f>
        <v/>
      </c>
      <c r="P1154" s="82" t="str">
        <f aca="false">IF(A1154="Composição",A1153,"")</f>
        <v/>
      </c>
      <c r="Q1154" s="81" t="str">
        <f aca="false">IF(P1154&lt;&gt;"",SUMIF(L1154:L1243,L1154,N1154:N1243),"")</f>
        <v/>
      </c>
      <c r="R1154" s="81" t="str">
        <f aca="false">IF(P1154&lt;&gt;"",SUMIF(L1154:L1243,L1154,O1154:O1243),"")</f>
        <v/>
      </c>
    </row>
    <row r="1155" customFormat="false" ht="25.5" hidden="false" customHeight="true" outlineLevel="0" collapsed="false">
      <c r="A1155" s="86" t="s">
        <v>663</v>
      </c>
      <c r="B1155" s="87" t="s">
        <v>252</v>
      </c>
      <c r="C1155" s="86" t="s">
        <v>664</v>
      </c>
      <c r="D1155" s="86" t="s">
        <v>1252</v>
      </c>
      <c r="E1155" s="86" t="s">
        <v>751</v>
      </c>
      <c r="F1155" s="86"/>
      <c r="G1155" s="88" t="s">
        <v>667</v>
      </c>
      <c r="H1155" s="89" t="n">
        <v>1</v>
      </c>
      <c r="I1155" s="90" t="n">
        <f aca="false">SUMIF(L:L,$L1155,M:M)</f>
        <v>217.69</v>
      </c>
      <c r="J1155" s="90" t="n">
        <f aca="false">TRUNC(H1155*I1155,2)</f>
        <v>217.69</v>
      </c>
      <c r="L1155" s="63" t="n">
        <f aca="false">IF(AND(A1156&lt;&gt;"",A1155=""),L1154+1,L1154)</f>
        <v>94</v>
      </c>
      <c r="M1155" s="80" t="str">
        <f aca="false">IF(OR(A1155="Insumo",A1155="Composição Auxiliar"),J1155,"")</f>
        <v/>
      </c>
      <c r="N1155" s="81" t="str">
        <f aca="false">IF(ISNUMBER(SEARCH("COM ENCARGOS COMPLEMENTARES",D1155)),J1155,"")</f>
        <v/>
      </c>
      <c r="O1155" s="81" t="str">
        <f aca="false">IF(N1155&lt;&gt;"","",M1155)</f>
        <v/>
      </c>
      <c r="P1155" s="82" t="str">
        <f aca="false">IF(A1155="Composição",A1154,"")</f>
        <v> 5.7.1 </v>
      </c>
      <c r="Q1155" s="81" t="n">
        <f aca="false">IF(P1155&lt;&gt;"",SUMIF(L1155:L1244,L1155,N1155:N1244),"")</f>
        <v>2.46</v>
      </c>
      <c r="R1155" s="81" t="n">
        <f aca="false">IF(P1155&lt;&gt;"",SUMIF(L1155:L1244,L1155,O1155:O1244),"")</f>
        <v>215.23</v>
      </c>
    </row>
    <row r="1156" customFormat="false" ht="25.5" hidden="false" customHeight="true" outlineLevel="0" collapsed="false">
      <c r="A1156" s="91" t="s">
        <v>668</v>
      </c>
      <c r="B1156" s="92" t="s">
        <v>1253</v>
      </c>
      <c r="C1156" s="91" t="s">
        <v>664</v>
      </c>
      <c r="D1156" s="91" t="s">
        <v>1254</v>
      </c>
      <c r="E1156" s="91" t="s">
        <v>671</v>
      </c>
      <c r="F1156" s="91"/>
      <c r="G1156" s="93" t="s">
        <v>672</v>
      </c>
      <c r="H1156" s="94" t="n">
        <v>0.056</v>
      </c>
      <c r="I1156" s="95" t="n">
        <f aca="false">SUMIFS('ANALÍTICA AUXILIARES'!J:J,'ANALÍTICA AUXILIARES'!A:A,"Composição",'ANALÍTICA AUXILIARES'!B:B,$B1156)</f>
        <v>23.11</v>
      </c>
      <c r="J1156" s="95" t="n">
        <f aca="false">TRUNC(H1156*I1156,2)</f>
        <v>1.29</v>
      </c>
      <c r="L1156" s="63" t="n">
        <f aca="false">IF(AND(A1157&lt;&gt;"",A1156=""),L1155+1,L1155)</f>
        <v>94</v>
      </c>
      <c r="M1156" s="80" t="n">
        <f aca="false">IF(OR(A1156="Insumo",A1156="Composição Auxiliar"),J1156,"")</f>
        <v>1.29</v>
      </c>
      <c r="N1156" s="81" t="n">
        <f aca="false">IF(ISNUMBER(SEARCH("COM ENCARGOS COMPLEMENTARES",D1156)),J1156,"")</f>
        <v>1.29</v>
      </c>
      <c r="O1156" s="81" t="str">
        <f aca="false">IF(N1156&lt;&gt;"","",M1156)</f>
        <v/>
      </c>
      <c r="P1156" s="82" t="str">
        <f aca="false">IF(A1156="Composição",A1155,"")</f>
        <v/>
      </c>
      <c r="Q1156" s="81" t="str">
        <f aca="false">IF(P1156&lt;&gt;"",SUMIF(L1156:L1245,L1156,N1156:N1245),"")</f>
        <v/>
      </c>
      <c r="R1156" s="81" t="str">
        <f aca="false">IF(P1156&lt;&gt;"",SUMIF(L1156:L1245,L1156,O1156:O1245),"")</f>
        <v/>
      </c>
    </row>
    <row r="1157" customFormat="false" ht="25.5" hidden="false" customHeight="true" outlineLevel="0" collapsed="false">
      <c r="A1157" s="91" t="s">
        <v>668</v>
      </c>
      <c r="B1157" s="92" t="s">
        <v>875</v>
      </c>
      <c r="C1157" s="91" t="s">
        <v>664</v>
      </c>
      <c r="D1157" s="91" t="s">
        <v>876</v>
      </c>
      <c r="E1157" s="91" t="s">
        <v>691</v>
      </c>
      <c r="F1157" s="91"/>
      <c r="G1157" s="93" t="s">
        <v>692</v>
      </c>
      <c r="H1157" s="94" t="n">
        <v>0.0009</v>
      </c>
      <c r="I1157" s="95" t="n">
        <f aca="false">SUMIFS('ANALÍTICA AUXILIARES'!J:J,'ANALÍTICA AUXILIARES'!A:A,"Composição",'ANALÍTICA AUXILIARES'!B:B,$B1157)</f>
        <v>25.22</v>
      </c>
      <c r="J1157" s="95" t="n">
        <f aca="false">TRUNC(H1157*I1157,2)</f>
        <v>0.02</v>
      </c>
      <c r="L1157" s="63" t="n">
        <f aca="false">IF(AND(A1158&lt;&gt;"",A1157=""),L1156+1,L1156)</f>
        <v>94</v>
      </c>
      <c r="M1157" s="80" t="n">
        <f aca="false">IF(OR(A1157="Insumo",A1157="Composição Auxiliar"),J1157,"")</f>
        <v>0.02</v>
      </c>
      <c r="N1157" s="81" t="str">
        <f aca="false">IF(ISNUMBER(SEARCH("COM ENCARGOS COMPLEMENTARES",D1157)),J1157,"")</f>
        <v/>
      </c>
      <c r="O1157" s="81" t="n">
        <f aca="false">IF(N1157&lt;&gt;"","",M1157)</f>
        <v>0.02</v>
      </c>
      <c r="P1157" s="82" t="str">
        <f aca="false">IF(A1157="Composição",A1156,"")</f>
        <v/>
      </c>
      <c r="Q1157" s="81" t="str">
        <f aca="false">IF(P1157&lt;&gt;"",SUMIF(L1157:L1246,L1157,N1157:N1246),"")</f>
        <v/>
      </c>
      <c r="R1157" s="81" t="str">
        <f aca="false">IF(P1157&lt;&gt;"",SUMIF(L1157:L1246,L1157,O1157:O1246),"")</f>
        <v/>
      </c>
    </row>
    <row r="1158" customFormat="false" ht="25.5" hidden="false" customHeight="true" outlineLevel="0" collapsed="false">
      <c r="A1158" s="91" t="s">
        <v>668</v>
      </c>
      <c r="B1158" s="92" t="s">
        <v>873</v>
      </c>
      <c r="C1158" s="91" t="s">
        <v>664</v>
      </c>
      <c r="D1158" s="91" t="s">
        <v>874</v>
      </c>
      <c r="E1158" s="91" t="s">
        <v>691</v>
      </c>
      <c r="F1158" s="91"/>
      <c r="G1158" s="93" t="s">
        <v>699</v>
      </c>
      <c r="H1158" s="94" t="n">
        <v>0.0012</v>
      </c>
      <c r="I1158" s="95" t="n">
        <f aca="false">SUMIFS('ANALÍTICA AUXILIARES'!J:J,'ANALÍTICA AUXILIARES'!A:A,"Composição",'ANALÍTICA AUXILIARES'!B:B,$B1158)</f>
        <v>24.07</v>
      </c>
      <c r="J1158" s="95" t="n">
        <f aca="false">TRUNC(H1158*I1158,2)</f>
        <v>0.02</v>
      </c>
      <c r="L1158" s="63" t="n">
        <f aca="false">IF(AND(A1159&lt;&gt;"",A1158=""),L1157+1,L1157)</f>
        <v>94</v>
      </c>
      <c r="M1158" s="80" t="n">
        <f aca="false">IF(OR(A1158="Insumo",A1158="Composição Auxiliar"),J1158,"")</f>
        <v>0.02</v>
      </c>
      <c r="N1158" s="81" t="str">
        <f aca="false">IF(ISNUMBER(SEARCH("COM ENCARGOS COMPLEMENTARES",D1158)),J1158,"")</f>
        <v/>
      </c>
      <c r="O1158" s="81" t="n">
        <f aca="false">IF(N1158&lt;&gt;"","",M1158)</f>
        <v>0.02</v>
      </c>
      <c r="P1158" s="82" t="str">
        <f aca="false">IF(A1158="Composição",A1157,"")</f>
        <v/>
      </c>
      <c r="Q1158" s="81" t="str">
        <f aca="false">IF(P1158&lt;&gt;"",SUMIF(L1158:L1247,L1158,N1158:N1247),"")</f>
        <v/>
      </c>
      <c r="R1158" s="81" t="str">
        <f aca="false">IF(P1158&lt;&gt;"",SUMIF(L1158:L1247,L1158,O1158:O1247),"")</f>
        <v/>
      </c>
    </row>
    <row r="1159" customFormat="false" ht="25.5" hidden="false" customHeight="true" outlineLevel="0" collapsed="false">
      <c r="A1159" s="91" t="s">
        <v>668</v>
      </c>
      <c r="B1159" s="92" t="s">
        <v>677</v>
      </c>
      <c r="C1159" s="91" t="s">
        <v>664</v>
      </c>
      <c r="D1159" s="91" t="s">
        <v>678</v>
      </c>
      <c r="E1159" s="91" t="s">
        <v>671</v>
      </c>
      <c r="F1159" s="91"/>
      <c r="G1159" s="93" t="s">
        <v>672</v>
      </c>
      <c r="H1159" s="94" t="n">
        <v>0.062</v>
      </c>
      <c r="I1159" s="95" t="n">
        <f aca="false">SUMIFS('ANALÍTICA AUXILIARES'!J:J,'ANALÍTICA AUXILIARES'!A:A,"Composição",'ANALÍTICA AUXILIARES'!B:B,$B1159)</f>
        <v>18.93</v>
      </c>
      <c r="J1159" s="95" t="n">
        <f aca="false">TRUNC(H1159*I1159,2)</f>
        <v>1.17</v>
      </c>
      <c r="L1159" s="63" t="n">
        <f aca="false">IF(AND(A1160&lt;&gt;"",A1159=""),L1158+1,L1158)</f>
        <v>94</v>
      </c>
      <c r="M1159" s="80" t="n">
        <f aca="false">IF(OR(A1159="Insumo",A1159="Composição Auxiliar"),J1159,"")</f>
        <v>1.17</v>
      </c>
      <c r="N1159" s="81" t="n">
        <f aca="false">IF(ISNUMBER(SEARCH("COM ENCARGOS COMPLEMENTARES",D1159)),J1159,"")</f>
        <v>1.17</v>
      </c>
      <c r="O1159" s="81" t="str">
        <f aca="false">IF(N1159&lt;&gt;"","",M1159)</f>
        <v/>
      </c>
      <c r="P1159" s="82" t="str">
        <f aca="false">IF(A1159="Composição",A1158,"")</f>
        <v/>
      </c>
      <c r="Q1159" s="81" t="str">
        <f aca="false">IF(P1159&lt;&gt;"",SUMIF(L1159:L1248,L1159,N1159:N1248),"")</f>
        <v/>
      </c>
      <c r="R1159" s="81" t="str">
        <f aca="false">IF(P1159&lt;&gt;"",SUMIF(L1159:L1248,L1159,O1159:O1248),"")</f>
        <v/>
      </c>
    </row>
    <row r="1160" customFormat="false" ht="63.75" hidden="false" customHeight="false" outlineLevel="0" collapsed="false">
      <c r="A1160" s="96" t="s">
        <v>679</v>
      </c>
      <c r="B1160" s="97" t="s">
        <v>1255</v>
      </c>
      <c r="C1160" s="96" t="str">
        <f aca="false">VLOOKUP(B1160,INSUMOS!$A:$I,2,0)</f>
        <v>SINAPI</v>
      </c>
      <c r="D1160" s="96" t="str">
        <f aca="false">VLOOKUP(B1160,INSUMOS!$A:$I,3,0)</f>
        <v>TELHA GALVALUME COM ISOLAMENTO TERMOACUSTICO EM ESPUMA RIGIDA DE POLIURETANO (PU) INJETADO, ESPESSURA DE 30 MM, DENSIDADE DE 35 KG/M3, REVESTIMENTO EM TELHA TRAPEZOIDAL NAS DUAS FACES COM ESPESSURA DE 0,50 MM CADA, ACABAMENTO NATURAL (NAO INCLUI ACESSORIOS DE FIXACAO)</v>
      </c>
      <c r="E1160" s="98" t="str">
        <f aca="false">VLOOKUP(B1160,INSUMOS!$A:$I,4,0)</f>
        <v>Material</v>
      </c>
      <c r="F1160" s="98"/>
      <c r="G1160" s="99" t="str">
        <f aca="false">VLOOKUP(B1160,INSUMOS!$A:$I,5,0)</f>
        <v>m²</v>
      </c>
      <c r="H1160" s="100" t="n">
        <v>1.146</v>
      </c>
      <c r="I1160" s="101" t="n">
        <f aca="false">VLOOKUP(B1160,INSUMOS!$A:$I,8,0)</f>
        <v>182.25</v>
      </c>
      <c r="J1160" s="101" t="n">
        <f aca="false">TRUNC(H1160*I1160,2)</f>
        <v>208.85</v>
      </c>
      <c r="L1160" s="63" t="n">
        <f aca="false">IF(AND(A1161&lt;&gt;"",A1160=""),L1159+1,L1159)</f>
        <v>94</v>
      </c>
      <c r="M1160" s="80" t="n">
        <f aca="false">IF(OR(A1160="Insumo",A1160="Composição Auxiliar"),J1160,"")</f>
        <v>208.85</v>
      </c>
      <c r="N1160" s="81" t="str">
        <f aca="false">IF(ISNUMBER(SEARCH("COM ENCARGOS COMPLEMENTARES",D1160)),J1160,"")</f>
        <v/>
      </c>
      <c r="O1160" s="81" t="n">
        <f aca="false">IF(N1160&lt;&gt;"","",M1160)</f>
        <v>208.85</v>
      </c>
      <c r="P1160" s="82" t="str">
        <f aca="false">IF(A1160="Composição",A1159,"")</f>
        <v/>
      </c>
      <c r="Q1160" s="81" t="str">
        <f aca="false">IF(P1160&lt;&gt;"",SUMIF(L1160:L1249,L1160,N1160:N1249),"")</f>
        <v/>
      </c>
      <c r="R1160" s="81" t="str">
        <f aca="false">IF(P1160&lt;&gt;"",SUMIF(L1160:L1249,L1160,O1160:O1249),"")</f>
        <v/>
      </c>
    </row>
    <row r="1161" customFormat="false" ht="38.25" hidden="false" customHeight="false" outlineLevel="0" collapsed="false">
      <c r="A1161" s="96" t="s">
        <v>679</v>
      </c>
      <c r="B1161" s="97" t="s">
        <v>1256</v>
      </c>
      <c r="C1161" s="96" t="str">
        <f aca="false">VLOOKUP(B1161,INSUMOS!$A:$I,2,0)</f>
        <v>SINAPI</v>
      </c>
      <c r="D1161" s="96" t="str">
        <f aca="false">VLOOKUP(B1161,INSUMOS!$A:$I,3,0)</f>
        <v>HASTE RETA PARA GANCHO DE FERRO GALVANIZADO, COM ROSCA 1/4 " X 30 CM PARA FIXACAO DE TELHA METALICA, INCLUI PORCA E ARRUELAS DE VEDACAO</v>
      </c>
      <c r="E1161" s="98" t="str">
        <f aca="false">VLOOKUP(B1161,INSUMOS!$A:$I,4,0)</f>
        <v>Material</v>
      </c>
      <c r="F1161" s="98"/>
      <c r="G1161" s="99" t="str">
        <f aca="false">VLOOKUP(B1161,INSUMOS!$A:$I,5,0)</f>
        <v>CJ</v>
      </c>
      <c r="H1161" s="100" t="n">
        <v>4.15</v>
      </c>
      <c r="I1161" s="101" t="n">
        <f aca="false">VLOOKUP(B1161,INSUMOS!$A:$I,8,0)</f>
        <v>1.53</v>
      </c>
      <c r="J1161" s="101" t="n">
        <f aca="false">TRUNC(H1161*I1161,2)</f>
        <v>6.34</v>
      </c>
      <c r="L1161" s="63" t="n">
        <f aca="false">IF(AND(A1162&lt;&gt;"",A1161=""),L1160+1,L1160)</f>
        <v>94</v>
      </c>
      <c r="M1161" s="80" t="n">
        <f aca="false">IF(OR(A1161="Insumo",A1161="Composição Auxiliar"),J1161,"")</f>
        <v>6.34</v>
      </c>
      <c r="N1161" s="81" t="str">
        <f aca="false">IF(ISNUMBER(SEARCH("COM ENCARGOS COMPLEMENTARES",D1161)),J1161,"")</f>
        <v/>
      </c>
      <c r="O1161" s="81" t="n">
        <f aca="false">IF(N1161&lt;&gt;"","",M1161)</f>
        <v>6.34</v>
      </c>
      <c r="P1161" s="82" t="str">
        <f aca="false">IF(A1161="Composição",A1160,"")</f>
        <v/>
      </c>
      <c r="Q1161" s="81" t="str">
        <f aca="false">IF(P1161&lt;&gt;"",SUMIF(L1161:L1250,L1161,N1161:N1250),"")</f>
        <v/>
      </c>
      <c r="R1161" s="81" t="str">
        <f aca="false">IF(P1161&lt;&gt;"",SUMIF(L1161:L1250,L1161,O1161:O1250),"")</f>
        <v/>
      </c>
    </row>
    <row r="1162" customFormat="false" ht="14.25" hidden="false" customHeight="false" outlineLevel="0" collapsed="false">
      <c r="A1162" s="102"/>
      <c r="B1162" s="102"/>
      <c r="C1162" s="102"/>
      <c r="D1162" s="102"/>
      <c r="E1162" s="102"/>
      <c r="F1162" s="103"/>
      <c r="G1162" s="102"/>
      <c r="H1162" s="103"/>
      <c r="I1162" s="102"/>
      <c r="J1162" s="103"/>
      <c r="L1162" s="63" t="n">
        <f aca="false">IF(AND(A1163&lt;&gt;"",A1162=""),L1161+1,L1161)</f>
        <v>94</v>
      </c>
      <c r="M1162" s="80" t="str">
        <f aca="false">IF(OR(A1162="Insumo",A1162="Composição Auxiliar"),J1162,"")</f>
        <v/>
      </c>
      <c r="N1162" s="81" t="str">
        <f aca="false">IF(ISNUMBER(SEARCH("COM ENCARGOS COMPLEMENTARES",D1162)),J1162,"")</f>
        <v/>
      </c>
      <c r="O1162" s="81" t="str">
        <f aca="false">IF(N1162&lt;&gt;"","",M1162)</f>
        <v/>
      </c>
      <c r="P1162" s="82" t="str">
        <f aca="false">IF(A1162="Composição",A1161,"")</f>
        <v/>
      </c>
      <c r="Q1162" s="81" t="str">
        <f aca="false">IF(P1162&lt;&gt;"",SUMIF(L1162:L1251,L1162,N1162:N1251),"")</f>
        <v/>
      </c>
      <c r="R1162" s="81" t="str">
        <f aca="false">IF(P1162&lt;&gt;"",SUMIF(L1162:L1251,L1162,O1162:O1251),"")</f>
        <v/>
      </c>
    </row>
    <row r="1163" customFormat="false" ht="14.25" hidden="false" customHeight="true" outlineLevel="0" collapsed="false">
      <c r="A1163" s="102"/>
      <c r="B1163" s="102"/>
      <c r="C1163" s="102"/>
      <c r="D1163" s="102"/>
      <c r="E1163" s="102"/>
      <c r="F1163" s="103"/>
      <c r="G1163" s="102"/>
      <c r="H1163" s="104" t="s">
        <v>684</v>
      </c>
      <c r="I1163" s="104"/>
      <c r="J1163" s="103" t="n">
        <f aca="false">TRUNC(SUMIF(L:L,$L1163,M:M)*(1+$J$9),2)</f>
        <v>282.53</v>
      </c>
      <c r="L1163" s="63" t="n">
        <f aca="false">IF(AND(A1164&lt;&gt;"",A1163=""),L1162+1,L1162)</f>
        <v>94</v>
      </c>
      <c r="M1163" s="80" t="str">
        <f aca="false">IF(OR(A1163="Insumo",A1163="Composição Auxiliar"),J1163,"")</f>
        <v/>
      </c>
      <c r="N1163" s="81" t="str">
        <f aca="false">IF(ISNUMBER(SEARCH("COM ENCARGOS COMPLEMENTARES",D1163)),J1163,"")</f>
        <v/>
      </c>
      <c r="O1163" s="81" t="str">
        <f aca="false">IF(N1163&lt;&gt;"","",M1163)</f>
        <v/>
      </c>
      <c r="P1163" s="82" t="str">
        <f aca="false">IF(A1163="Composição",A1162,"")</f>
        <v/>
      </c>
      <c r="Q1163" s="81" t="str">
        <f aca="false">IF(P1163&lt;&gt;"",SUMIF(L1163:L1252,L1163,N1163:N1252),"")</f>
        <v/>
      </c>
      <c r="R1163" s="81" t="str">
        <f aca="false">IF(P1163&lt;&gt;"",SUMIF(L1163:L1252,L1163,O1163:O1252),"")</f>
        <v/>
      </c>
    </row>
    <row r="1164" customFormat="false" ht="15" hidden="false" customHeight="false" outlineLevel="0" collapsed="false">
      <c r="A1164" s="105"/>
      <c r="B1164" s="105"/>
      <c r="C1164" s="105"/>
      <c r="D1164" s="105"/>
      <c r="E1164" s="105"/>
      <c r="F1164" s="105"/>
      <c r="G1164" s="105" t="s">
        <v>685</v>
      </c>
      <c r="H1164" s="106" t="s">
        <v>1257</v>
      </c>
      <c r="I1164" s="105" t="s">
        <v>687</v>
      </c>
      <c r="J1164" s="107" t="n">
        <f aca="false">TRUNC(J1163*H1164,2)</f>
        <v>46826.52</v>
      </c>
      <c r="L1164" s="63" t="n">
        <f aca="false">IF(AND(A1165&lt;&gt;"",A1164=""),L1163+1,L1163)</f>
        <v>94</v>
      </c>
      <c r="M1164" s="80" t="str">
        <f aca="false">IF(OR(A1164="Insumo",A1164="Composição Auxiliar"),J1164,"")</f>
        <v/>
      </c>
      <c r="N1164" s="81" t="str">
        <f aca="false">IF(ISNUMBER(SEARCH("COM ENCARGOS COMPLEMENTARES",D1164)),J1164,"")</f>
        <v/>
      </c>
      <c r="O1164" s="81" t="str">
        <f aca="false">IF(N1164&lt;&gt;"","",M1164)</f>
        <v/>
      </c>
      <c r="P1164" s="82" t="str">
        <f aca="false">IF(A1164="Composição",A1163,"")</f>
        <v/>
      </c>
      <c r="Q1164" s="81" t="str">
        <f aca="false">IF(P1164&lt;&gt;"",SUMIF(L1164:L1253,L1164,N1164:N1253),"")</f>
        <v/>
      </c>
      <c r="R1164" s="81" t="str">
        <f aca="false">IF(P1164&lt;&gt;"",SUMIF(L1164:L1253,L1164,O1164:O1253),"")</f>
        <v/>
      </c>
    </row>
    <row r="1165" customFormat="false" ht="15" hidden="false" customHeight="false" outlineLevel="0" collapsed="false">
      <c r="A1165" s="108"/>
      <c r="B1165" s="108"/>
      <c r="C1165" s="108"/>
      <c r="D1165" s="108"/>
      <c r="E1165" s="108"/>
      <c r="F1165" s="108"/>
      <c r="G1165" s="108"/>
      <c r="H1165" s="108"/>
      <c r="I1165" s="108"/>
      <c r="J1165" s="108"/>
      <c r="L1165" s="63" t="n">
        <f aca="false">IF(AND(A1166&lt;&gt;"",A1165=""),L1164+1,L1164)</f>
        <v>95</v>
      </c>
      <c r="M1165" s="80" t="str">
        <f aca="false">IF(OR(A1165="Insumo",A1165="Composição Auxiliar"),J1165,"")</f>
        <v/>
      </c>
      <c r="N1165" s="81" t="str">
        <f aca="false">IF(ISNUMBER(SEARCH("COM ENCARGOS COMPLEMENTARES",D1165)),J1165,"")</f>
        <v/>
      </c>
      <c r="O1165" s="81" t="str">
        <f aca="false">IF(N1165&lt;&gt;"","",M1165)</f>
        <v/>
      </c>
      <c r="P1165" s="82" t="str">
        <f aca="false">IF(A1165="Composição",A1164,"")</f>
        <v/>
      </c>
      <c r="Q1165" s="81" t="str">
        <f aca="false">IF(P1165&lt;&gt;"",SUMIF(L1165:L1254,L1165,N1165:N1254),"")</f>
        <v/>
      </c>
      <c r="R1165" s="81" t="str">
        <f aca="false">IF(P1165&lt;&gt;"",SUMIF(L1165:L1254,L1165,O1165:O1254),"")</f>
        <v/>
      </c>
    </row>
    <row r="1166" customFormat="false" ht="15" hidden="false" customHeight="true" outlineLevel="0" collapsed="false">
      <c r="A1166" s="83" t="s">
        <v>253</v>
      </c>
      <c r="B1166" s="84" t="s">
        <v>655</v>
      </c>
      <c r="C1166" s="83" t="s">
        <v>656</v>
      </c>
      <c r="D1166" s="83" t="s">
        <v>657</v>
      </c>
      <c r="E1166" s="83" t="s">
        <v>658</v>
      </c>
      <c r="F1166" s="83"/>
      <c r="G1166" s="85" t="s">
        <v>659</v>
      </c>
      <c r="H1166" s="84" t="s">
        <v>660</v>
      </c>
      <c r="I1166" s="84" t="s">
        <v>661</v>
      </c>
      <c r="J1166" s="84" t="s">
        <v>662</v>
      </c>
      <c r="L1166" s="63" t="n">
        <f aca="false">IF(AND(A1167&lt;&gt;"",A1166=""),L1165+1,L1165)</f>
        <v>95</v>
      </c>
      <c r="M1166" s="80" t="str">
        <f aca="false">IF(OR(A1166="Insumo",A1166="Composição Auxiliar"),J1166,"")</f>
        <v/>
      </c>
      <c r="N1166" s="81" t="str">
        <f aca="false">IF(ISNUMBER(SEARCH("COM ENCARGOS COMPLEMENTARES",D1166)),J1166,"")</f>
        <v/>
      </c>
      <c r="O1166" s="81" t="str">
        <f aca="false">IF(N1166&lt;&gt;"","",M1166)</f>
        <v/>
      </c>
      <c r="P1166" s="82" t="str">
        <f aca="false">IF(A1166="Composição",A1165,"")</f>
        <v/>
      </c>
      <c r="Q1166" s="81" t="str">
        <f aca="false">IF(P1166&lt;&gt;"",SUMIF(L1166:L1255,L1166,N1166:N1255),"")</f>
        <v/>
      </c>
      <c r="R1166" s="81" t="str">
        <f aca="false">IF(P1166&lt;&gt;"",SUMIF(L1166:L1255,L1166,O1166:O1255),"")</f>
        <v/>
      </c>
    </row>
    <row r="1167" customFormat="false" ht="25.5" hidden="false" customHeight="true" outlineLevel="0" collapsed="false">
      <c r="A1167" s="86" t="s">
        <v>663</v>
      </c>
      <c r="B1167" s="87" t="s">
        <v>254</v>
      </c>
      <c r="C1167" s="86" t="s">
        <v>716</v>
      </c>
      <c r="D1167" s="86" t="s">
        <v>1258</v>
      </c>
      <c r="E1167" s="86" t="s">
        <v>751</v>
      </c>
      <c r="F1167" s="86"/>
      <c r="G1167" s="88" t="s">
        <v>729</v>
      </c>
      <c r="H1167" s="89" t="n">
        <v>1</v>
      </c>
      <c r="I1167" s="90" t="n">
        <f aca="false">SUMIF(L:L,$L1167,M:M)</f>
        <v>53.28</v>
      </c>
      <c r="J1167" s="90" t="n">
        <f aca="false">TRUNC(H1167*I1167,2)</f>
        <v>53.28</v>
      </c>
      <c r="L1167" s="63" t="n">
        <f aca="false">IF(AND(A1168&lt;&gt;"",A1167=""),L1166+1,L1166)</f>
        <v>95</v>
      </c>
      <c r="M1167" s="80" t="str">
        <f aca="false">IF(OR(A1167="Insumo",A1167="Composição Auxiliar"),J1167,"")</f>
        <v/>
      </c>
      <c r="N1167" s="81" t="str">
        <f aca="false">IF(ISNUMBER(SEARCH("COM ENCARGOS COMPLEMENTARES",D1167)),J1167,"")</f>
        <v/>
      </c>
      <c r="O1167" s="81" t="str">
        <f aca="false">IF(N1167&lt;&gt;"","",M1167)</f>
        <v/>
      </c>
      <c r="P1167" s="82" t="str">
        <f aca="false">IF(A1167="Composição",A1166,"")</f>
        <v> 5.7.2 </v>
      </c>
      <c r="Q1167" s="81" t="n">
        <f aca="false">IF(P1167&lt;&gt;"",SUMIF(L1167:L1256,L1167,N1167:N1256),"")</f>
        <v>8.51</v>
      </c>
      <c r="R1167" s="81" t="n">
        <f aca="false">IF(P1167&lt;&gt;"",SUMIF(L1167:L1256,L1167,O1167:O1256),"")</f>
        <v>44.77</v>
      </c>
    </row>
    <row r="1168" customFormat="false" ht="25.5" hidden="false" customHeight="true" outlineLevel="0" collapsed="false">
      <c r="A1168" s="91" t="s">
        <v>668</v>
      </c>
      <c r="B1168" s="92" t="s">
        <v>873</v>
      </c>
      <c r="C1168" s="91" t="s">
        <v>664</v>
      </c>
      <c r="D1168" s="91" t="s">
        <v>874</v>
      </c>
      <c r="E1168" s="91" t="s">
        <v>691</v>
      </c>
      <c r="F1168" s="91"/>
      <c r="G1168" s="93" t="s">
        <v>699</v>
      </c>
      <c r="H1168" s="94" t="n">
        <v>0.0183</v>
      </c>
      <c r="I1168" s="95" t="n">
        <f aca="false">SUMIFS('ANALÍTICA AUXILIARES'!J:J,'ANALÍTICA AUXILIARES'!A:A,"Composição",'ANALÍTICA AUXILIARES'!B:B,$B1168)</f>
        <v>24.07</v>
      </c>
      <c r="J1168" s="95" t="n">
        <f aca="false">TRUNC(H1168*I1168,2)</f>
        <v>0.44</v>
      </c>
      <c r="L1168" s="63" t="n">
        <f aca="false">IF(AND(A1169&lt;&gt;"",A1168=""),L1167+1,L1167)</f>
        <v>95</v>
      </c>
      <c r="M1168" s="80" t="n">
        <f aca="false">IF(OR(A1168="Insumo",A1168="Composição Auxiliar"),J1168,"")</f>
        <v>0.44</v>
      </c>
      <c r="N1168" s="81" t="str">
        <f aca="false">IF(ISNUMBER(SEARCH("COM ENCARGOS COMPLEMENTARES",D1168)),J1168,"")</f>
        <v/>
      </c>
      <c r="O1168" s="81" t="n">
        <f aca="false">IF(N1168&lt;&gt;"","",M1168)</f>
        <v>0.44</v>
      </c>
      <c r="P1168" s="82" t="str">
        <f aca="false">IF(A1168="Composição",A1167,"")</f>
        <v/>
      </c>
      <c r="Q1168" s="81" t="str">
        <f aca="false">IF(P1168&lt;&gt;"",SUMIF(L1168:L1257,L1168,N1168:N1257),"")</f>
        <v/>
      </c>
      <c r="R1168" s="81" t="str">
        <f aca="false">IF(P1168&lt;&gt;"",SUMIF(L1168:L1257,L1168,O1168:O1257),"")</f>
        <v/>
      </c>
    </row>
    <row r="1169" customFormat="false" ht="25.5" hidden="false" customHeight="true" outlineLevel="0" collapsed="false">
      <c r="A1169" s="91" t="s">
        <v>668</v>
      </c>
      <c r="B1169" s="92" t="s">
        <v>819</v>
      </c>
      <c r="C1169" s="91" t="s">
        <v>664</v>
      </c>
      <c r="D1169" s="91" t="s">
        <v>820</v>
      </c>
      <c r="E1169" s="91" t="s">
        <v>671</v>
      </c>
      <c r="F1169" s="91"/>
      <c r="G1169" s="93" t="s">
        <v>672</v>
      </c>
      <c r="H1169" s="94" t="n">
        <v>0.179</v>
      </c>
      <c r="I1169" s="95" t="n">
        <f aca="false">SUMIFS('ANALÍTICA AUXILIARES'!J:J,'ANALÍTICA AUXILIARES'!A:A,"Composição",'ANALÍTICA AUXILIARES'!B:B,$B1169)</f>
        <v>23.68</v>
      </c>
      <c r="J1169" s="95" t="n">
        <f aca="false">TRUNC(H1169*I1169,2)</f>
        <v>4.23</v>
      </c>
      <c r="L1169" s="63" t="n">
        <f aca="false">IF(AND(A1170&lt;&gt;"",A1169=""),L1168+1,L1168)</f>
        <v>95</v>
      </c>
      <c r="M1169" s="80" t="n">
        <f aca="false">IF(OR(A1169="Insumo",A1169="Composição Auxiliar"),J1169,"")</f>
        <v>4.23</v>
      </c>
      <c r="N1169" s="81" t="n">
        <f aca="false">IF(ISNUMBER(SEARCH("COM ENCARGOS COMPLEMENTARES",D1169)),J1169,"")</f>
        <v>4.23</v>
      </c>
      <c r="O1169" s="81" t="str">
        <f aca="false">IF(N1169&lt;&gt;"","",M1169)</f>
        <v/>
      </c>
      <c r="P1169" s="82" t="str">
        <f aca="false">IF(A1169="Composição",A1168,"")</f>
        <v/>
      </c>
      <c r="Q1169" s="81" t="str">
        <f aca="false">IF(P1169&lt;&gt;"",SUMIF(L1169:L1258,L1169,N1169:N1258),"")</f>
        <v/>
      </c>
      <c r="R1169" s="81" t="str">
        <f aca="false">IF(P1169&lt;&gt;"",SUMIF(L1169:L1258,L1169,O1169:O1258),"")</f>
        <v/>
      </c>
    </row>
    <row r="1170" customFormat="false" ht="25.5" hidden="false" customHeight="true" outlineLevel="0" collapsed="false">
      <c r="A1170" s="91" t="s">
        <v>668</v>
      </c>
      <c r="B1170" s="92" t="s">
        <v>677</v>
      </c>
      <c r="C1170" s="91" t="s">
        <v>664</v>
      </c>
      <c r="D1170" s="91" t="s">
        <v>678</v>
      </c>
      <c r="E1170" s="91" t="s">
        <v>671</v>
      </c>
      <c r="F1170" s="91"/>
      <c r="G1170" s="93" t="s">
        <v>672</v>
      </c>
      <c r="H1170" s="94" t="n">
        <v>0.09</v>
      </c>
      <c r="I1170" s="95" t="n">
        <f aca="false">SUMIFS('ANALÍTICA AUXILIARES'!J:J,'ANALÍTICA AUXILIARES'!A:A,"Composição",'ANALÍTICA AUXILIARES'!B:B,$B1170)</f>
        <v>18.93</v>
      </c>
      <c r="J1170" s="95" t="n">
        <f aca="false">TRUNC(H1170*I1170,2)</f>
        <v>1.7</v>
      </c>
      <c r="L1170" s="63" t="n">
        <f aca="false">IF(AND(A1171&lt;&gt;"",A1170=""),L1169+1,L1169)</f>
        <v>95</v>
      </c>
      <c r="M1170" s="80" t="n">
        <f aca="false">IF(OR(A1170="Insumo",A1170="Composição Auxiliar"),J1170,"")</f>
        <v>1.7</v>
      </c>
      <c r="N1170" s="81" t="n">
        <f aca="false">IF(ISNUMBER(SEARCH("COM ENCARGOS COMPLEMENTARES",D1170)),J1170,"")</f>
        <v>1.7</v>
      </c>
      <c r="O1170" s="81" t="str">
        <f aca="false">IF(N1170&lt;&gt;"","",M1170)</f>
        <v/>
      </c>
      <c r="P1170" s="82" t="str">
        <f aca="false">IF(A1170="Composição",A1169,"")</f>
        <v/>
      </c>
      <c r="Q1170" s="81" t="str">
        <f aca="false">IF(P1170&lt;&gt;"",SUMIF(L1170:L1259,L1170,N1170:N1259),"")</f>
        <v/>
      </c>
      <c r="R1170" s="81" t="str">
        <f aca="false">IF(P1170&lt;&gt;"",SUMIF(L1170:L1259,L1170,O1170:O1259),"")</f>
        <v/>
      </c>
    </row>
    <row r="1171" customFormat="false" ht="25.5" hidden="false" customHeight="true" outlineLevel="0" collapsed="false">
      <c r="A1171" s="91" t="s">
        <v>668</v>
      </c>
      <c r="B1171" s="92" t="s">
        <v>875</v>
      </c>
      <c r="C1171" s="91" t="s">
        <v>664</v>
      </c>
      <c r="D1171" s="91" t="s">
        <v>876</v>
      </c>
      <c r="E1171" s="91" t="s">
        <v>691</v>
      </c>
      <c r="F1171" s="91"/>
      <c r="G1171" s="93" t="s">
        <v>692</v>
      </c>
      <c r="H1171" s="94" t="n">
        <v>0.0132</v>
      </c>
      <c r="I1171" s="95" t="n">
        <f aca="false">SUMIFS('ANALÍTICA AUXILIARES'!J:J,'ANALÍTICA AUXILIARES'!A:A,"Composição",'ANALÍTICA AUXILIARES'!B:B,$B1171)</f>
        <v>25.22</v>
      </c>
      <c r="J1171" s="95" t="n">
        <f aca="false">TRUNC(H1171*I1171,2)</f>
        <v>0.33</v>
      </c>
      <c r="L1171" s="63" t="n">
        <f aca="false">IF(AND(A1172&lt;&gt;"",A1171=""),L1170+1,L1170)</f>
        <v>95</v>
      </c>
      <c r="M1171" s="80" t="n">
        <f aca="false">IF(OR(A1171="Insumo",A1171="Composição Auxiliar"),J1171,"")</f>
        <v>0.33</v>
      </c>
      <c r="N1171" s="81" t="str">
        <f aca="false">IF(ISNUMBER(SEARCH("COM ENCARGOS COMPLEMENTARES",D1171)),J1171,"")</f>
        <v/>
      </c>
      <c r="O1171" s="81" t="n">
        <f aca="false">IF(N1171&lt;&gt;"","",M1171)</f>
        <v>0.33</v>
      </c>
      <c r="P1171" s="82" t="str">
        <f aca="false">IF(A1171="Composição",A1170,"")</f>
        <v/>
      </c>
      <c r="Q1171" s="81" t="str">
        <f aca="false">IF(P1171&lt;&gt;"",SUMIF(L1171:L1260,L1171,N1171:N1260),"")</f>
        <v/>
      </c>
      <c r="R1171" s="81" t="str">
        <f aca="false">IF(P1171&lt;&gt;"",SUMIF(L1171:L1260,L1171,O1171:O1260),"")</f>
        <v/>
      </c>
    </row>
    <row r="1172" customFormat="false" ht="25.5" hidden="false" customHeight="true" outlineLevel="0" collapsed="false">
      <c r="A1172" s="91" t="s">
        <v>668</v>
      </c>
      <c r="B1172" s="92" t="s">
        <v>1253</v>
      </c>
      <c r="C1172" s="91" t="s">
        <v>664</v>
      </c>
      <c r="D1172" s="91" t="s">
        <v>1254</v>
      </c>
      <c r="E1172" s="91" t="s">
        <v>671</v>
      </c>
      <c r="F1172" s="91"/>
      <c r="G1172" s="93" t="s">
        <v>672</v>
      </c>
      <c r="H1172" s="94" t="n">
        <v>0.112</v>
      </c>
      <c r="I1172" s="95" t="n">
        <f aca="false">SUMIFS('ANALÍTICA AUXILIARES'!J:J,'ANALÍTICA AUXILIARES'!A:A,"Composição",'ANALÍTICA AUXILIARES'!B:B,$B1172)</f>
        <v>23.11</v>
      </c>
      <c r="J1172" s="95" t="n">
        <f aca="false">TRUNC(H1172*I1172,2)</f>
        <v>2.58</v>
      </c>
      <c r="L1172" s="63" t="n">
        <f aca="false">IF(AND(A1173&lt;&gt;"",A1172=""),L1171+1,L1171)</f>
        <v>95</v>
      </c>
      <c r="M1172" s="80" t="n">
        <f aca="false">IF(OR(A1172="Insumo",A1172="Composição Auxiliar"),J1172,"")</f>
        <v>2.58</v>
      </c>
      <c r="N1172" s="81" t="n">
        <f aca="false">IF(ISNUMBER(SEARCH("COM ENCARGOS COMPLEMENTARES",D1172)),J1172,"")</f>
        <v>2.58</v>
      </c>
      <c r="O1172" s="81" t="str">
        <f aca="false">IF(N1172&lt;&gt;"","",M1172)</f>
        <v/>
      </c>
      <c r="P1172" s="82" t="str">
        <f aca="false">IF(A1172="Composição",A1171,"")</f>
        <v/>
      </c>
      <c r="Q1172" s="81" t="str">
        <f aca="false">IF(P1172&lt;&gt;"",SUMIF(L1172:L1261,L1172,N1172:N1261),"")</f>
        <v/>
      </c>
      <c r="R1172" s="81" t="str">
        <f aca="false">IF(P1172&lt;&gt;"",SUMIF(L1172:L1261,L1172,O1172:O1261),"")</f>
        <v/>
      </c>
    </row>
    <row r="1173" customFormat="false" ht="25.5" hidden="false" customHeight="false" outlineLevel="0" collapsed="false">
      <c r="A1173" s="96" t="s">
        <v>679</v>
      </c>
      <c r="B1173" s="97" t="s">
        <v>1259</v>
      </c>
      <c r="C1173" s="96" t="str">
        <f aca="false">VLOOKUP(B1173,INSUMOS!$A:$I,2,0)</f>
        <v>SINAPI</v>
      </c>
      <c r="D1173" s="96" t="str">
        <f aca="false">VLOOKUP(B1173,INSUMOS!$A:$I,3,0)</f>
        <v>SELANTE ELASTICO MONOCOMPONENTE A BASE DE POLIURETANO (PU) PARA JUNTAS DIVERSAS</v>
      </c>
      <c r="E1173" s="98" t="str">
        <f aca="false">VLOOKUP(B1173,INSUMOS!$A:$I,4,0)</f>
        <v>Material</v>
      </c>
      <c r="F1173" s="98"/>
      <c r="G1173" s="99" t="str">
        <f aca="false">VLOOKUP(B1173,INSUMOS!$A:$I,5,0)</f>
        <v>310ML</v>
      </c>
      <c r="H1173" s="100" t="n">
        <v>0.092</v>
      </c>
      <c r="I1173" s="101" t="n">
        <f aca="false">VLOOKUP(B1173,INSUMOS!$A:$I,8,0)</f>
        <v>36.45</v>
      </c>
      <c r="J1173" s="101" t="n">
        <f aca="false">TRUNC(H1173*I1173,2)</f>
        <v>3.35</v>
      </c>
      <c r="L1173" s="63" t="n">
        <f aca="false">IF(AND(A1174&lt;&gt;"",A1173=""),L1172+1,L1172)</f>
        <v>95</v>
      </c>
      <c r="M1173" s="80" t="n">
        <f aca="false">IF(OR(A1173="Insumo",A1173="Composição Auxiliar"),J1173,"")</f>
        <v>3.35</v>
      </c>
      <c r="N1173" s="81" t="str">
        <f aca="false">IF(ISNUMBER(SEARCH("COM ENCARGOS COMPLEMENTARES",D1173)),J1173,"")</f>
        <v/>
      </c>
      <c r="O1173" s="81" t="n">
        <f aca="false">IF(N1173&lt;&gt;"","",M1173)</f>
        <v>3.35</v>
      </c>
      <c r="P1173" s="82" t="str">
        <f aca="false">IF(A1173="Composição",A1172,"")</f>
        <v/>
      </c>
      <c r="Q1173" s="81" t="str">
        <f aca="false">IF(P1173&lt;&gt;"",SUMIF(L1173:L1262,L1173,N1173:N1262),"")</f>
        <v/>
      </c>
      <c r="R1173" s="81" t="str">
        <f aca="false">IF(P1173&lt;&gt;"",SUMIF(L1173:L1262,L1173,O1173:O1262),"")</f>
        <v/>
      </c>
    </row>
    <row r="1174" customFormat="false" ht="25.5" hidden="false" customHeight="false" outlineLevel="0" collapsed="false">
      <c r="A1174" s="96" t="s">
        <v>679</v>
      </c>
      <c r="B1174" s="97" t="s">
        <v>1260</v>
      </c>
      <c r="C1174" s="96" t="str">
        <f aca="false">VLOOKUP(B1174,INSUMOS!$A:$I,2,0)</f>
        <v>SINAPI</v>
      </c>
      <c r="D1174" s="96" t="str">
        <f aca="false">VLOOKUP(B1174,INSUMOS!$A:$I,3,0)</f>
        <v>RUFO EXTERNO/INTERNO DE CHAPA DE ACO GALVANIZADA NUM 26, CORTE 33 CM</v>
      </c>
      <c r="E1174" s="98" t="str">
        <f aca="false">VLOOKUP(B1174,INSUMOS!$A:$I,4,0)</f>
        <v>Material</v>
      </c>
      <c r="F1174" s="98"/>
      <c r="G1174" s="99" t="str">
        <f aca="false">VLOOKUP(B1174,INSUMOS!$A:$I,5,0)</f>
        <v>M</v>
      </c>
      <c r="H1174" s="100" t="n">
        <v>1.15</v>
      </c>
      <c r="I1174" s="101" t="n">
        <f aca="false">VLOOKUP(B1174,INSUMOS!$A:$I,8,0)</f>
        <v>25.98</v>
      </c>
      <c r="J1174" s="101" t="n">
        <f aca="false">TRUNC(H1174*I1174,2)</f>
        <v>29.87</v>
      </c>
      <c r="L1174" s="63" t="n">
        <f aca="false">IF(AND(A1175&lt;&gt;"",A1174=""),L1173+1,L1173)</f>
        <v>95</v>
      </c>
      <c r="M1174" s="80" t="n">
        <f aca="false">IF(OR(A1174="Insumo",A1174="Composição Auxiliar"),J1174,"")</f>
        <v>29.87</v>
      </c>
      <c r="N1174" s="81" t="str">
        <f aca="false">IF(ISNUMBER(SEARCH("COM ENCARGOS COMPLEMENTARES",D1174)),J1174,"")</f>
        <v/>
      </c>
      <c r="O1174" s="81" t="n">
        <f aca="false">IF(N1174&lt;&gt;"","",M1174)</f>
        <v>29.87</v>
      </c>
      <c r="P1174" s="82" t="str">
        <f aca="false">IF(A1174="Composição",A1173,"")</f>
        <v/>
      </c>
      <c r="Q1174" s="81" t="str">
        <f aca="false">IF(P1174&lt;&gt;"",SUMIF(L1174:L1263,L1174,N1174:N1263),"")</f>
        <v/>
      </c>
      <c r="R1174" s="81" t="str">
        <f aca="false">IF(P1174&lt;&gt;"",SUMIF(L1174:L1263,L1174,O1174:O1263),"")</f>
        <v/>
      </c>
    </row>
    <row r="1175" customFormat="false" ht="14.25" hidden="false" customHeight="false" outlineLevel="0" collapsed="false">
      <c r="A1175" s="96" t="s">
        <v>679</v>
      </c>
      <c r="B1175" s="97" t="s">
        <v>1261</v>
      </c>
      <c r="C1175" s="96" t="str">
        <f aca="false">VLOOKUP(B1175,INSUMOS!$A:$I,2,0)</f>
        <v>SINAPI</v>
      </c>
      <c r="D1175" s="96" t="str">
        <f aca="false">VLOOKUP(B1175,INSUMOS!$A:$I,3,0)</f>
        <v>SOLDA EM BARRA DE ESTANHO-CHUMBO 50/50</v>
      </c>
      <c r="E1175" s="98" t="str">
        <f aca="false">VLOOKUP(B1175,INSUMOS!$A:$I,4,0)</f>
        <v>Material</v>
      </c>
      <c r="F1175" s="98"/>
      <c r="G1175" s="99" t="str">
        <f aca="false">VLOOKUP(B1175,INSUMOS!$A:$I,5,0)</f>
        <v>KG</v>
      </c>
      <c r="H1175" s="100" t="n">
        <v>0.045</v>
      </c>
      <c r="I1175" s="101" t="n">
        <f aca="false">VLOOKUP(B1175,INSUMOS!$A:$I,8,0)</f>
        <v>233.59</v>
      </c>
      <c r="J1175" s="101" t="n">
        <f aca="false">TRUNC(H1175*I1175,2)</f>
        <v>10.51</v>
      </c>
      <c r="L1175" s="63" t="n">
        <f aca="false">IF(AND(A1176&lt;&gt;"",A1175=""),L1174+1,L1174)</f>
        <v>95</v>
      </c>
      <c r="M1175" s="80" t="n">
        <f aca="false">IF(OR(A1175="Insumo",A1175="Composição Auxiliar"),J1175,"")</f>
        <v>10.51</v>
      </c>
      <c r="N1175" s="81" t="str">
        <f aca="false">IF(ISNUMBER(SEARCH("COM ENCARGOS COMPLEMENTARES",D1175)),J1175,"")</f>
        <v/>
      </c>
      <c r="O1175" s="81" t="n">
        <f aca="false">IF(N1175&lt;&gt;"","",M1175)</f>
        <v>10.51</v>
      </c>
      <c r="P1175" s="82" t="str">
        <f aca="false">IF(A1175="Composição",A1174,"")</f>
        <v/>
      </c>
      <c r="Q1175" s="81" t="str">
        <f aca="false">IF(P1175&lt;&gt;"",SUMIF(L1175:L1264,L1175,N1175:N1264),"")</f>
        <v/>
      </c>
      <c r="R1175" s="81" t="str">
        <f aca="false">IF(P1175&lt;&gt;"",SUMIF(L1175:L1264,L1175,O1175:O1264),"")</f>
        <v/>
      </c>
    </row>
    <row r="1176" customFormat="false" ht="25.5" hidden="false" customHeight="false" outlineLevel="0" collapsed="false">
      <c r="A1176" s="96" t="s">
        <v>679</v>
      </c>
      <c r="B1176" s="97" t="s">
        <v>1262</v>
      </c>
      <c r="C1176" s="96" t="str">
        <f aca="false">VLOOKUP(B1176,INSUMOS!$A:$I,2,0)</f>
        <v>SINAPI</v>
      </c>
      <c r="D1176" s="96" t="str">
        <f aca="false">VLOOKUP(B1176,INSUMOS!$A:$I,3,0)</f>
        <v>REBITE DE ALUMINIO VAZADO DE REPUXO, 3,2 X 8 MM (1KG = 1025 UNIDADES)</v>
      </c>
      <c r="E1176" s="98" t="str">
        <f aca="false">VLOOKUP(B1176,INSUMOS!$A:$I,4,0)</f>
        <v>Material</v>
      </c>
      <c r="F1176" s="98"/>
      <c r="G1176" s="99" t="str">
        <f aca="false">VLOOKUP(B1176,INSUMOS!$A:$I,5,0)</f>
        <v>KG</v>
      </c>
      <c r="H1176" s="100" t="n">
        <v>0.0012</v>
      </c>
      <c r="I1176" s="101" t="n">
        <f aca="false">VLOOKUP(B1176,INSUMOS!$A:$I,8,0)</f>
        <v>118.77</v>
      </c>
      <c r="J1176" s="101" t="n">
        <f aca="false">TRUNC(H1176*I1176,2)</f>
        <v>0.14</v>
      </c>
      <c r="L1176" s="63" t="n">
        <f aca="false">IF(AND(A1177&lt;&gt;"",A1176=""),L1175+1,L1175)</f>
        <v>95</v>
      </c>
      <c r="M1176" s="80" t="n">
        <f aca="false">IF(OR(A1176="Insumo",A1176="Composição Auxiliar"),J1176,"")</f>
        <v>0.14</v>
      </c>
      <c r="N1176" s="81" t="str">
        <f aca="false">IF(ISNUMBER(SEARCH("COM ENCARGOS COMPLEMENTARES",D1176)),J1176,"")</f>
        <v/>
      </c>
      <c r="O1176" s="81" t="n">
        <f aca="false">IF(N1176&lt;&gt;"","",M1176)</f>
        <v>0.14</v>
      </c>
      <c r="P1176" s="82" t="str">
        <f aca="false">IF(A1176="Composição",A1175,"")</f>
        <v/>
      </c>
      <c r="Q1176" s="81" t="str">
        <f aca="false">IF(P1176&lt;&gt;"",SUMIF(L1176:L1265,L1176,N1176:N1265),"")</f>
        <v/>
      </c>
      <c r="R1176" s="81" t="str">
        <f aca="false">IF(P1176&lt;&gt;"",SUMIF(L1176:L1265,L1176,O1176:O1265),"")</f>
        <v/>
      </c>
    </row>
    <row r="1177" customFormat="false" ht="14.25" hidden="false" customHeight="false" outlineLevel="0" collapsed="false">
      <c r="A1177" s="96" t="s">
        <v>679</v>
      </c>
      <c r="B1177" s="97" t="s">
        <v>700</v>
      </c>
      <c r="C1177" s="96" t="str">
        <f aca="false">VLOOKUP(B1177,INSUMOS!$A:$I,2,0)</f>
        <v>SINAPI</v>
      </c>
      <c r="D1177" s="96" t="str">
        <f aca="false">VLOOKUP(B1177,INSUMOS!$A:$I,3,0)</f>
        <v>PREGO DE ACO POLIDO COM CABECA 18 X 27 (2 1/2 X 10)</v>
      </c>
      <c r="E1177" s="98" t="str">
        <f aca="false">VLOOKUP(B1177,INSUMOS!$A:$I,4,0)</f>
        <v>Material</v>
      </c>
      <c r="F1177" s="98"/>
      <c r="G1177" s="99" t="str">
        <f aca="false">VLOOKUP(B1177,INSUMOS!$A:$I,5,0)</f>
        <v>KG</v>
      </c>
      <c r="H1177" s="100" t="n">
        <v>0.006</v>
      </c>
      <c r="I1177" s="101" t="n">
        <f aca="false">VLOOKUP(B1177,INSUMOS!$A:$I,8,0)</f>
        <v>21.9</v>
      </c>
      <c r="J1177" s="101" t="n">
        <f aca="false">TRUNC(H1177*I1177,2)</f>
        <v>0.13</v>
      </c>
      <c r="L1177" s="63" t="n">
        <f aca="false">IF(AND(A1178&lt;&gt;"",A1177=""),L1176+1,L1176)</f>
        <v>95</v>
      </c>
      <c r="M1177" s="80" t="n">
        <f aca="false">IF(OR(A1177="Insumo",A1177="Composição Auxiliar"),J1177,"")</f>
        <v>0.13</v>
      </c>
      <c r="N1177" s="81" t="str">
        <f aca="false">IF(ISNUMBER(SEARCH("COM ENCARGOS COMPLEMENTARES",D1177)),J1177,"")</f>
        <v/>
      </c>
      <c r="O1177" s="81" t="n">
        <f aca="false">IF(N1177&lt;&gt;"","",M1177)</f>
        <v>0.13</v>
      </c>
      <c r="P1177" s="82" t="str">
        <f aca="false">IF(A1177="Composição",A1176,"")</f>
        <v/>
      </c>
      <c r="Q1177" s="81" t="str">
        <f aca="false">IF(P1177&lt;&gt;"",SUMIF(L1177:L1266,L1177,N1177:N1266),"")</f>
        <v/>
      </c>
      <c r="R1177" s="81" t="str">
        <f aca="false">IF(P1177&lt;&gt;"",SUMIF(L1177:L1266,L1177,O1177:O1266),"")</f>
        <v/>
      </c>
    </row>
    <row r="1178" customFormat="false" ht="14.25" hidden="false" customHeight="false" outlineLevel="0" collapsed="false">
      <c r="A1178" s="102"/>
      <c r="B1178" s="102"/>
      <c r="C1178" s="102"/>
      <c r="D1178" s="102"/>
      <c r="E1178" s="102"/>
      <c r="F1178" s="103"/>
      <c r="G1178" s="102"/>
      <c r="H1178" s="103"/>
      <c r="I1178" s="102"/>
      <c r="J1178" s="103"/>
      <c r="L1178" s="63" t="n">
        <f aca="false">IF(AND(A1179&lt;&gt;"",A1178=""),L1177+1,L1177)</f>
        <v>95</v>
      </c>
      <c r="M1178" s="80" t="str">
        <f aca="false">IF(OR(A1178="Insumo",A1178="Composição Auxiliar"),J1178,"")</f>
        <v/>
      </c>
      <c r="N1178" s="81" t="str">
        <f aca="false">IF(ISNUMBER(SEARCH("COM ENCARGOS COMPLEMENTARES",D1178)),J1178,"")</f>
        <v/>
      </c>
      <c r="O1178" s="81" t="str">
        <f aca="false">IF(N1178&lt;&gt;"","",M1178)</f>
        <v/>
      </c>
      <c r="P1178" s="82" t="str">
        <f aca="false">IF(A1178="Composição",A1177,"")</f>
        <v/>
      </c>
      <c r="Q1178" s="81" t="str">
        <f aca="false">IF(P1178&lt;&gt;"",SUMIF(L1178:L1267,L1178,N1178:N1267),"")</f>
        <v/>
      </c>
      <c r="R1178" s="81" t="str">
        <f aca="false">IF(P1178&lt;&gt;"",SUMIF(L1178:L1267,L1178,O1178:O1267),"")</f>
        <v/>
      </c>
    </row>
    <row r="1179" customFormat="false" ht="14.25" hidden="false" customHeight="true" outlineLevel="0" collapsed="false">
      <c r="A1179" s="102"/>
      <c r="B1179" s="102"/>
      <c r="C1179" s="102"/>
      <c r="D1179" s="102"/>
      <c r="E1179" s="102"/>
      <c r="F1179" s="103"/>
      <c r="G1179" s="102"/>
      <c r="H1179" s="104" t="s">
        <v>684</v>
      </c>
      <c r="I1179" s="104"/>
      <c r="J1179" s="103" t="n">
        <f aca="false">TRUNC(SUMIF(L:L,$L1179,M:M)*(1+$J$9),2)</f>
        <v>69.15</v>
      </c>
      <c r="L1179" s="63" t="n">
        <f aca="false">IF(AND(A1180&lt;&gt;"",A1179=""),L1178+1,L1178)</f>
        <v>95</v>
      </c>
      <c r="M1179" s="80" t="str">
        <f aca="false">IF(OR(A1179="Insumo",A1179="Composição Auxiliar"),J1179,"")</f>
        <v/>
      </c>
      <c r="N1179" s="81" t="str">
        <f aca="false">IF(ISNUMBER(SEARCH("COM ENCARGOS COMPLEMENTARES",D1179)),J1179,"")</f>
        <v/>
      </c>
      <c r="O1179" s="81" t="str">
        <f aca="false">IF(N1179&lt;&gt;"","",M1179)</f>
        <v/>
      </c>
      <c r="P1179" s="82" t="str">
        <f aca="false">IF(A1179="Composição",A1178,"")</f>
        <v/>
      </c>
      <c r="Q1179" s="81" t="str">
        <f aca="false">IF(P1179&lt;&gt;"",SUMIF(L1179:L1268,L1179,N1179:N1268),"")</f>
        <v/>
      </c>
      <c r="R1179" s="81" t="str">
        <f aca="false">IF(P1179&lt;&gt;"",SUMIF(L1179:L1268,L1179,O1179:O1268),"")</f>
        <v/>
      </c>
    </row>
    <row r="1180" customFormat="false" ht="15" hidden="false" customHeight="false" outlineLevel="0" collapsed="false">
      <c r="A1180" s="105"/>
      <c r="B1180" s="105"/>
      <c r="C1180" s="105"/>
      <c r="D1180" s="105"/>
      <c r="E1180" s="105"/>
      <c r="F1180" s="105"/>
      <c r="G1180" s="105" t="s">
        <v>685</v>
      </c>
      <c r="H1180" s="106" t="s">
        <v>1263</v>
      </c>
      <c r="I1180" s="105" t="s">
        <v>687</v>
      </c>
      <c r="J1180" s="107" t="n">
        <f aca="false">TRUNC(J1179*H1180,2)</f>
        <v>4270.01</v>
      </c>
      <c r="L1180" s="63" t="n">
        <f aca="false">IF(AND(A1181&lt;&gt;"",A1180=""),L1179+1,L1179)</f>
        <v>95</v>
      </c>
      <c r="M1180" s="80" t="str">
        <f aca="false">IF(OR(A1180="Insumo",A1180="Composição Auxiliar"),J1180,"")</f>
        <v/>
      </c>
      <c r="N1180" s="81" t="str">
        <f aca="false">IF(ISNUMBER(SEARCH("COM ENCARGOS COMPLEMENTARES",D1180)),J1180,"")</f>
        <v/>
      </c>
      <c r="O1180" s="81" t="str">
        <f aca="false">IF(N1180&lt;&gt;"","",M1180)</f>
        <v/>
      </c>
      <c r="P1180" s="82" t="str">
        <f aca="false">IF(A1180="Composição",A1179,"")</f>
        <v/>
      </c>
      <c r="Q1180" s="81" t="str">
        <f aca="false">IF(P1180&lt;&gt;"",SUMIF(L1180:L1269,L1180,N1180:N1269),"")</f>
        <v/>
      </c>
      <c r="R1180" s="81" t="str">
        <f aca="false">IF(P1180&lt;&gt;"",SUMIF(L1180:L1269,L1180,O1180:O1269),"")</f>
        <v/>
      </c>
    </row>
    <row r="1181" customFormat="false" ht="15" hidden="false" customHeight="false" outlineLevel="0" collapsed="false">
      <c r="A1181" s="108"/>
      <c r="B1181" s="108"/>
      <c r="C1181" s="108"/>
      <c r="D1181" s="108"/>
      <c r="E1181" s="108"/>
      <c r="F1181" s="108"/>
      <c r="G1181" s="108"/>
      <c r="H1181" s="108"/>
      <c r="I1181" s="108"/>
      <c r="J1181" s="108"/>
      <c r="L1181" s="63" t="n">
        <f aca="false">IF(AND(A1182&lt;&gt;"",A1181=""),L1180+1,L1180)</f>
        <v>96</v>
      </c>
      <c r="M1181" s="80" t="str">
        <f aca="false">IF(OR(A1181="Insumo",A1181="Composição Auxiliar"),J1181,"")</f>
        <v/>
      </c>
      <c r="N1181" s="81" t="str">
        <f aca="false">IF(ISNUMBER(SEARCH("COM ENCARGOS COMPLEMENTARES",D1181)),J1181,"")</f>
        <v/>
      </c>
      <c r="O1181" s="81" t="str">
        <f aca="false">IF(N1181&lt;&gt;"","",M1181)</f>
        <v/>
      </c>
      <c r="P1181" s="82" t="str">
        <f aca="false">IF(A1181="Composição",A1180,"")</f>
        <v/>
      </c>
      <c r="Q1181" s="81" t="str">
        <f aca="false">IF(P1181&lt;&gt;"",SUMIF(L1181:L1270,L1181,N1181:N1270),"")</f>
        <v/>
      </c>
      <c r="R1181" s="81" t="str">
        <f aca="false">IF(P1181&lt;&gt;"",SUMIF(L1181:L1270,L1181,O1181:O1270),"")</f>
        <v/>
      </c>
    </row>
    <row r="1182" customFormat="false" ht="15" hidden="false" customHeight="true" outlineLevel="0" collapsed="false">
      <c r="A1182" s="83" t="s">
        <v>255</v>
      </c>
      <c r="B1182" s="84" t="s">
        <v>655</v>
      </c>
      <c r="C1182" s="83" t="s">
        <v>656</v>
      </c>
      <c r="D1182" s="83" t="s">
        <v>657</v>
      </c>
      <c r="E1182" s="83" t="s">
        <v>658</v>
      </c>
      <c r="F1182" s="83"/>
      <c r="G1182" s="85" t="s">
        <v>659</v>
      </c>
      <c r="H1182" s="84" t="s">
        <v>660</v>
      </c>
      <c r="I1182" s="84" t="s">
        <v>661</v>
      </c>
      <c r="J1182" s="84" t="s">
        <v>662</v>
      </c>
      <c r="L1182" s="63" t="n">
        <f aca="false">IF(AND(A1183&lt;&gt;"",A1182=""),L1181+1,L1181)</f>
        <v>96</v>
      </c>
      <c r="M1182" s="80" t="str">
        <f aca="false">IF(OR(A1182="Insumo",A1182="Composição Auxiliar"),J1182,"")</f>
        <v/>
      </c>
      <c r="N1182" s="81" t="str">
        <f aca="false">IF(ISNUMBER(SEARCH("COM ENCARGOS COMPLEMENTARES",D1182)),J1182,"")</f>
        <v/>
      </c>
      <c r="O1182" s="81" t="str">
        <f aca="false">IF(N1182&lt;&gt;"","",M1182)</f>
        <v/>
      </c>
      <c r="P1182" s="82" t="str">
        <f aca="false">IF(A1182="Composição",A1181,"")</f>
        <v/>
      </c>
      <c r="Q1182" s="81" t="str">
        <f aca="false">IF(P1182&lt;&gt;"",SUMIF(L1182:L1271,L1182,N1182:N1271),"")</f>
        <v/>
      </c>
      <c r="R1182" s="81" t="str">
        <f aca="false">IF(P1182&lt;&gt;"",SUMIF(L1182:L1271,L1182,O1182:O1271),"")</f>
        <v/>
      </c>
    </row>
    <row r="1183" customFormat="false" ht="25.5" hidden="false" customHeight="true" outlineLevel="0" collapsed="false">
      <c r="A1183" s="86" t="s">
        <v>663</v>
      </c>
      <c r="B1183" s="87" t="s">
        <v>256</v>
      </c>
      <c r="C1183" s="86" t="s">
        <v>716</v>
      </c>
      <c r="D1183" s="86" t="s">
        <v>1264</v>
      </c>
      <c r="E1183" s="86" t="s">
        <v>751</v>
      </c>
      <c r="F1183" s="86"/>
      <c r="G1183" s="88" t="s">
        <v>729</v>
      </c>
      <c r="H1183" s="89" t="n">
        <v>1</v>
      </c>
      <c r="I1183" s="90" t="n">
        <f aca="false">SUMIF(L:L,$L1183,M:M)</f>
        <v>50.67</v>
      </c>
      <c r="J1183" s="90" t="n">
        <f aca="false">TRUNC(H1183*I1183,2)</f>
        <v>50.67</v>
      </c>
      <c r="L1183" s="63" t="n">
        <f aca="false">IF(AND(A1184&lt;&gt;"",A1183=""),L1182+1,L1182)</f>
        <v>96</v>
      </c>
      <c r="M1183" s="80" t="str">
        <f aca="false">IF(OR(A1183="Insumo",A1183="Composição Auxiliar"),J1183,"")</f>
        <v/>
      </c>
      <c r="N1183" s="81" t="str">
        <f aca="false">IF(ISNUMBER(SEARCH("COM ENCARGOS COMPLEMENTARES",D1183)),J1183,"")</f>
        <v/>
      </c>
      <c r="O1183" s="81" t="str">
        <f aca="false">IF(N1183&lt;&gt;"","",M1183)</f>
        <v/>
      </c>
      <c r="P1183" s="82" t="str">
        <f aca="false">IF(A1183="Composição",A1182,"")</f>
        <v> 5.7.3 </v>
      </c>
      <c r="Q1183" s="81" t="n">
        <f aca="false">IF(P1183&lt;&gt;"",SUMIF(L1183:L1272,L1183,N1183:N1272),"")</f>
        <v>6.49</v>
      </c>
      <c r="R1183" s="81" t="n">
        <f aca="false">IF(P1183&lt;&gt;"",SUMIF(L1183:L1272,L1183,O1183:O1272),"")</f>
        <v>44.18</v>
      </c>
    </row>
    <row r="1184" customFormat="false" ht="25.5" hidden="false" customHeight="true" outlineLevel="0" collapsed="false">
      <c r="A1184" s="91" t="s">
        <v>668</v>
      </c>
      <c r="B1184" s="92" t="s">
        <v>677</v>
      </c>
      <c r="C1184" s="91" t="s">
        <v>664</v>
      </c>
      <c r="D1184" s="91" t="s">
        <v>678</v>
      </c>
      <c r="E1184" s="91" t="s">
        <v>671</v>
      </c>
      <c r="F1184" s="91"/>
      <c r="G1184" s="93" t="s">
        <v>672</v>
      </c>
      <c r="H1184" s="94" t="n">
        <v>0.207</v>
      </c>
      <c r="I1184" s="95" t="n">
        <f aca="false">SUMIFS('ANALÍTICA AUXILIARES'!J:J,'ANALÍTICA AUXILIARES'!A:A,"Composição",'ANALÍTICA AUXILIARES'!B:B,$B1184)</f>
        <v>18.93</v>
      </c>
      <c r="J1184" s="95" t="n">
        <f aca="false">TRUNC(H1184*I1184,2)</f>
        <v>3.91</v>
      </c>
      <c r="L1184" s="63" t="n">
        <f aca="false">IF(AND(A1185&lt;&gt;"",A1184=""),L1183+1,L1183)</f>
        <v>96</v>
      </c>
      <c r="M1184" s="80" t="n">
        <f aca="false">IF(OR(A1184="Insumo",A1184="Composição Auxiliar"),J1184,"")</f>
        <v>3.91</v>
      </c>
      <c r="N1184" s="81" t="n">
        <f aca="false">IF(ISNUMBER(SEARCH("COM ENCARGOS COMPLEMENTARES",D1184)),J1184,"")</f>
        <v>3.91</v>
      </c>
      <c r="O1184" s="81" t="str">
        <f aca="false">IF(N1184&lt;&gt;"","",M1184)</f>
        <v/>
      </c>
      <c r="P1184" s="82" t="str">
        <f aca="false">IF(A1184="Composição",A1183,"")</f>
        <v/>
      </c>
      <c r="Q1184" s="81" t="str">
        <f aca="false">IF(P1184&lt;&gt;"",SUMIF(L1184:L1273,L1184,N1184:N1273),"")</f>
        <v/>
      </c>
      <c r="R1184" s="81" t="str">
        <f aca="false">IF(P1184&lt;&gt;"",SUMIF(L1184:L1273,L1184,O1184:O1273),"")</f>
        <v/>
      </c>
    </row>
    <row r="1185" customFormat="false" ht="25.5" hidden="false" customHeight="true" outlineLevel="0" collapsed="false">
      <c r="A1185" s="91" t="s">
        <v>668</v>
      </c>
      <c r="B1185" s="92" t="s">
        <v>873</v>
      </c>
      <c r="C1185" s="91" t="s">
        <v>664</v>
      </c>
      <c r="D1185" s="91" t="s">
        <v>874</v>
      </c>
      <c r="E1185" s="91" t="s">
        <v>691</v>
      </c>
      <c r="F1185" s="91"/>
      <c r="G1185" s="93" t="s">
        <v>699</v>
      </c>
      <c r="H1185" s="94" t="n">
        <v>0.0183</v>
      </c>
      <c r="I1185" s="95" t="n">
        <f aca="false">SUMIFS('ANALÍTICA AUXILIARES'!J:J,'ANALÍTICA AUXILIARES'!A:A,"Composição",'ANALÍTICA AUXILIARES'!B:B,$B1185)</f>
        <v>24.07</v>
      </c>
      <c r="J1185" s="95" t="n">
        <f aca="false">TRUNC(H1185*I1185,2)</f>
        <v>0.44</v>
      </c>
      <c r="L1185" s="63" t="n">
        <f aca="false">IF(AND(A1186&lt;&gt;"",A1185=""),L1184+1,L1184)</f>
        <v>96</v>
      </c>
      <c r="M1185" s="80" t="n">
        <f aca="false">IF(OR(A1185="Insumo",A1185="Composição Auxiliar"),J1185,"")</f>
        <v>0.44</v>
      </c>
      <c r="N1185" s="81" t="str">
        <f aca="false">IF(ISNUMBER(SEARCH("COM ENCARGOS COMPLEMENTARES",D1185)),J1185,"")</f>
        <v/>
      </c>
      <c r="O1185" s="81" t="n">
        <f aca="false">IF(N1185&lt;&gt;"","",M1185)</f>
        <v>0.44</v>
      </c>
      <c r="P1185" s="82" t="str">
        <f aca="false">IF(A1185="Composição",A1184,"")</f>
        <v/>
      </c>
      <c r="Q1185" s="81" t="str">
        <f aca="false">IF(P1185&lt;&gt;"",SUMIF(L1185:L1274,L1185,N1185:N1274),"")</f>
        <v/>
      </c>
      <c r="R1185" s="81" t="str">
        <f aca="false">IF(P1185&lt;&gt;"",SUMIF(L1185:L1274,L1185,O1185:O1274),"")</f>
        <v/>
      </c>
    </row>
    <row r="1186" customFormat="false" ht="25.5" hidden="false" customHeight="true" outlineLevel="0" collapsed="false">
      <c r="A1186" s="91" t="s">
        <v>668</v>
      </c>
      <c r="B1186" s="92" t="s">
        <v>875</v>
      </c>
      <c r="C1186" s="91" t="s">
        <v>664</v>
      </c>
      <c r="D1186" s="91" t="s">
        <v>876</v>
      </c>
      <c r="E1186" s="91" t="s">
        <v>691</v>
      </c>
      <c r="F1186" s="91"/>
      <c r="G1186" s="93" t="s">
        <v>692</v>
      </c>
      <c r="H1186" s="94" t="n">
        <v>0.0132</v>
      </c>
      <c r="I1186" s="95" t="n">
        <f aca="false">SUMIFS('ANALÍTICA AUXILIARES'!J:J,'ANALÍTICA AUXILIARES'!A:A,"Composição",'ANALÍTICA AUXILIARES'!B:B,$B1186)</f>
        <v>25.22</v>
      </c>
      <c r="J1186" s="95" t="n">
        <f aca="false">TRUNC(H1186*I1186,2)</f>
        <v>0.33</v>
      </c>
      <c r="L1186" s="63" t="n">
        <f aca="false">IF(AND(A1187&lt;&gt;"",A1186=""),L1185+1,L1185)</f>
        <v>96</v>
      </c>
      <c r="M1186" s="80" t="n">
        <f aca="false">IF(OR(A1186="Insumo",A1186="Composição Auxiliar"),J1186,"")</f>
        <v>0.33</v>
      </c>
      <c r="N1186" s="81" t="str">
        <f aca="false">IF(ISNUMBER(SEARCH("COM ENCARGOS COMPLEMENTARES",D1186)),J1186,"")</f>
        <v/>
      </c>
      <c r="O1186" s="81" t="n">
        <f aca="false">IF(N1186&lt;&gt;"","",M1186)</f>
        <v>0.33</v>
      </c>
      <c r="P1186" s="82" t="str">
        <f aca="false">IF(A1186="Composição",A1185,"")</f>
        <v/>
      </c>
      <c r="Q1186" s="81" t="str">
        <f aca="false">IF(P1186&lt;&gt;"",SUMIF(L1186:L1275,L1186,N1186:N1275),"")</f>
        <v/>
      </c>
      <c r="R1186" s="81" t="str">
        <f aca="false">IF(P1186&lt;&gt;"",SUMIF(L1186:L1275,L1186,O1186:O1275),"")</f>
        <v/>
      </c>
    </row>
    <row r="1187" customFormat="false" ht="25.5" hidden="false" customHeight="true" outlineLevel="0" collapsed="false">
      <c r="A1187" s="91" t="s">
        <v>668</v>
      </c>
      <c r="B1187" s="92" t="s">
        <v>1253</v>
      </c>
      <c r="C1187" s="91" t="s">
        <v>664</v>
      </c>
      <c r="D1187" s="91" t="s">
        <v>1254</v>
      </c>
      <c r="E1187" s="91" t="s">
        <v>671</v>
      </c>
      <c r="F1187" s="91"/>
      <c r="G1187" s="93" t="s">
        <v>672</v>
      </c>
      <c r="H1187" s="94" t="n">
        <v>0.112</v>
      </c>
      <c r="I1187" s="95" t="n">
        <f aca="false">SUMIFS('ANALÍTICA AUXILIARES'!J:J,'ANALÍTICA AUXILIARES'!A:A,"Composição",'ANALÍTICA AUXILIARES'!B:B,$B1187)</f>
        <v>23.11</v>
      </c>
      <c r="J1187" s="95" t="n">
        <f aca="false">TRUNC(H1187*I1187,2)</f>
        <v>2.58</v>
      </c>
      <c r="L1187" s="63" t="n">
        <f aca="false">IF(AND(A1188&lt;&gt;"",A1187=""),L1186+1,L1186)</f>
        <v>96</v>
      </c>
      <c r="M1187" s="80" t="n">
        <f aca="false">IF(OR(A1187="Insumo",A1187="Composição Auxiliar"),J1187,"")</f>
        <v>2.58</v>
      </c>
      <c r="N1187" s="81" t="n">
        <f aca="false">IF(ISNUMBER(SEARCH("COM ENCARGOS COMPLEMENTARES",D1187)),J1187,"")</f>
        <v>2.58</v>
      </c>
      <c r="O1187" s="81" t="str">
        <f aca="false">IF(N1187&lt;&gt;"","",M1187)</f>
        <v/>
      </c>
      <c r="P1187" s="82" t="str">
        <f aca="false">IF(A1187="Composição",A1186,"")</f>
        <v/>
      </c>
      <c r="Q1187" s="81" t="str">
        <f aca="false">IF(P1187&lt;&gt;"",SUMIF(L1187:L1276,L1187,N1187:N1276),"")</f>
        <v/>
      </c>
      <c r="R1187" s="81" t="str">
        <f aca="false">IF(P1187&lt;&gt;"",SUMIF(L1187:L1276,L1187,O1187:O1276),"")</f>
        <v/>
      </c>
    </row>
    <row r="1188" customFormat="false" ht="14.25" hidden="false" customHeight="false" outlineLevel="0" collapsed="false">
      <c r="A1188" s="96" t="s">
        <v>679</v>
      </c>
      <c r="B1188" s="97" t="s">
        <v>700</v>
      </c>
      <c r="C1188" s="96" t="str">
        <f aca="false">VLOOKUP(B1188,INSUMOS!$A:$I,2,0)</f>
        <v>SINAPI</v>
      </c>
      <c r="D1188" s="96" t="str">
        <f aca="false">VLOOKUP(B1188,INSUMOS!$A:$I,3,0)</f>
        <v>PREGO DE ACO POLIDO COM CABECA 18 X 27 (2 1/2 X 10)</v>
      </c>
      <c r="E1188" s="98" t="str">
        <f aca="false">VLOOKUP(B1188,INSUMOS!$A:$I,4,0)</f>
        <v>Material</v>
      </c>
      <c r="F1188" s="98"/>
      <c r="G1188" s="99" t="str">
        <f aca="false">VLOOKUP(B1188,INSUMOS!$A:$I,5,0)</f>
        <v>KG</v>
      </c>
      <c r="H1188" s="100" t="n">
        <v>0.006</v>
      </c>
      <c r="I1188" s="101" t="n">
        <f aca="false">VLOOKUP(B1188,INSUMOS!$A:$I,8,0)</f>
        <v>21.9</v>
      </c>
      <c r="J1188" s="101" t="n">
        <f aca="false">TRUNC(H1188*I1188,2)</f>
        <v>0.13</v>
      </c>
      <c r="L1188" s="63" t="n">
        <f aca="false">IF(AND(A1189&lt;&gt;"",A1188=""),L1187+1,L1187)</f>
        <v>96</v>
      </c>
      <c r="M1188" s="80" t="n">
        <f aca="false">IF(OR(A1188="Insumo",A1188="Composição Auxiliar"),J1188,"")</f>
        <v>0.13</v>
      </c>
      <c r="N1188" s="81" t="str">
        <f aca="false">IF(ISNUMBER(SEARCH("COM ENCARGOS COMPLEMENTARES",D1188)),J1188,"")</f>
        <v/>
      </c>
      <c r="O1188" s="81" t="n">
        <f aca="false">IF(N1188&lt;&gt;"","",M1188)</f>
        <v>0.13</v>
      </c>
      <c r="P1188" s="82" t="str">
        <f aca="false">IF(A1188="Composição",A1187,"")</f>
        <v/>
      </c>
      <c r="Q1188" s="81" t="str">
        <f aca="false">IF(P1188&lt;&gt;"",SUMIF(L1188:L1277,L1188,N1188:N1277),"")</f>
        <v/>
      </c>
      <c r="R1188" s="81" t="str">
        <f aca="false">IF(P1188&lt;&gt;"",SUMIF(L1188:L1277,L1188,O1188:O1277),"")</f>
        <v/>
      </c>
    </row>
    <row r="1189" customFormat="false" ht="25.5" hidden="false" customHeight="false" outlineLevel="0" collapsed="false">
      <c r="A1189" s="96" t="s">
        <v>679</v>
      </c>
      <c r="B1189" s="97" t="s">
        <v>1259</v>
      </c>
      <c r="C1189" s="96" t="str">
        <f aca="false">VLOOKUP(B1189,INSUMOS!$A:$I,2,0)</f>
        <v>SINAPI</v>
      </c>
      <c r="D1189" s="96" t="str">
        <f aca="false">VLOOKUP(B1189,INSUMOS!$A:$I,3,0)</f>
        <v>SELANTE ELASTICO MONOCOMPONENTE A BASE DE POLIURETANO (PU) PARA JUNTAS DIVERSAS</v>
      </c>
      <c r="E1189" s="98" t="str">
        <f aca="false">VLOOKUP(B1189,INSUMOS!$A:$I,4,0)</f>
        <v>Material</v>
      </c>
      <c r="F1189" s="98"/>
      <c r="G1189" s="99" t="str">
        <f aca="false">VLOOKUP(B1189,INSUMOS!$A:$I,5,0)</f>
        <v>310ML</v>
      </c>
      <c r="H1189" s="100" t="n">
        <v>0.198</v>
      </c>
      <c r="I1189" s="101" t="n">
        <f aca="false">VLOOKUP(B1189,INSUMOS!$A:$I,8,0)</f>
        <v>36.45</v>
      </c>
      <c r="J1189" s="101" t="n">
        <f aca="false">TRUNC(H1189*I1189,2)</f>
        <v>7.21</v>
      </c>
      <c r="L1189" s="63" t="n">
        <f aca="false">IF(AND(A1190&lt;&gt;"",A1189=""),L1188+1,L1188)</f>
        <v>96</v>
      </c>
      <c r="M1189" s="80" t="n">
        <f aca="false">IF(OR(A1189="Insumo",A1189="Composição Auxiliar"),J1189,"")</f>
        <v>7.21</v>
      </c>
      <c r="N1189" s="81" t="str">
        <f aca="false">IF(ISNUMBER(SEARCH("COM ENCARGOS COMPLEMENTARES",D1189)),J1189,"")</f>
        <v/>
      </c>
      <c r="O1189" s="81" t="n">
        <f aca="false">IF(N1189&lt;&gt;"","",M1189)</f>
        <v>7.21</v>
      </c>
      <c r="P1189" s="82" t="str">
        <f aca="false">IF(A1189="Composição",A1188,"")</f>
        <v/>
      </c>
      <c r="Q1189" s="81" t="str">
        <f aca="false">IF(P1189&lt;&gt;"",SUMIF(L1189:L1278,L1189,N1189:N1278),"")</f>
        <v/>
      </c>
      <c r="R1189" s="81" t="str">
        <f aca="false">IF(P1189&lt;&gt;"",SUMIF(L1189:L1278,L1189,O1189:O1278),"")</f>
        <v/>
      </c>
    </row>
    <row r="1190" customFormat="false" ht="14.25" hidden="false" customHeight="false" outlineLevel="0" collapsed="false">
      <c r="A1190" s="96" t="s">
        <v>679</v>
      </c>
      <c r="B1190" s="97" t="s">
        <v>1261</v>
      </c>
      <c r="C1190" s="96" t="str">
        <f aca="false">VLOOKUP(B1190,INSUMOS!$A:$I,2,0)</f>
        <v>SINAPI</v>
      </c>
      <c r="D1190" s="96" t="str">
        <f aca="false">VLOOKUP(B1190,INSUMOS!$A:$I,3,0)</f>
        <v>SOLDA EM BARRA DE ESTANHO-CHUMBO 50/50</v>
      </c>
      <c r="E1190" s="98" t="str">
        <f aca="false">VLOOKUP(B1190,INSUMOS!$A:$I,4,0)</f>
        <v>Material</v>
      </c>
      <c r="F1190" s="98"/>
      <c r="G1190" s="99" t="str">
        <f aca="false">VLOOKUP(B1190,INSUMOS!$A:$I,5,0)</f>
        <v>KG</v>
      </c>
      <c r="H1190" s="100" t="n">
        <v>0.045</v>
      </c>
      <c r="I1190" s="101" t="n">
        <f aca="false">VLOOKUP(B1190,INSUMOS!$A:$I,8,0)</f>
        <v>233.59</v>
      </c>
      <c r="J1190" s="101" t="n">
        <f aca="false">TRUNC(H1190*I1190,2)</f>
        <v>10.51</v>
      </c>
      <c r="L1190" s="63" t="n">
        <f aca="false">IF(AND(A1191&lt;&gt;"",A1190=""),L1189+1,L1189)</f>
        <v>96</v>
      </c>
      <c r="M1190" s="80" t="n">
        <f aca="false">IF(OR(A1190="Insumo",A1190="Composição Auxiliar"),J1190,"")</f>
        <v>10.51</v>
      </c>
      <c r="N1190" s="81" t="str">
        <f aca="false">IF(ISNUMBER(SEARCH("COM ENCARGOS COMPLEMENTARES",D1190)),J1190,"")</f>
        <v/>
      </c>
      <c r="O1190" s="81" t="n">
        <f aca="false">IF(N1190&lt;&gt;"","",M1190)</f>
        <v>10.51</v>
      </c>
      <c r="P1190" s="82" t="str">
        <f aca="false">IF(A1190="Composição",A1189,"")</f>
        <v/>
      </c>
      <c r="Q1190" s="81" t="str">
        <f aca="false">IF(P1190&lt;&gt;"",SUMIF(L1190:L1279,L1190,N1190:N1279),"")</f>
        <v/>
      </c>
      <c r="R1190" s="81" t="str">
        <f aca="false">IF(P1190&lt;&gt;"",SUMIF(L1190:L1279,L1190,O1190:O1279),"")</f>
        <v/>
      </c>
    </row>
    <row r="1191" customFormat="false" ht="25.5" hidden="false" customHeight="false" outlineLevel="0" collapsed="false">
      <c r="A1191" s="96" t="s">
        <v>679</v>
      </c>
      <c r="B1191" s="97" t="s">
        <v>1265</v>
      </c>
      <c r="C1191" s="96" t="str">
        <f aca="false">VLOOKUP(B1191,INSUMOS!$A:$I,2,0)</f>
        <v>SINAPI</v>
      </c>
      <c r="D1191" s="96" t="str">
        <f aca="false">VLOOKUP(B1191,INSUMOS!$A:$I,3,0)</f>
        <v>RUFO INTERNO/EXTERNO DE CHAPA DE ACO GALVANIZADA NUM 24, CORTE 25 CM</v>
      </c>
      <c r="E1191" s="98" t="str">
        <f aca="false">VLOOKUP(B1191,INSUMOS!$A:$I,4,0)</f>
        <v>Material</v>
      </c>
      <c r="F1191" s="98"/>
      <c r="G1191" s="99" t="str">
        <f aca="false">VLOOKUP(B1191,INSUMOS!$A:$I,5,0)</f>
        <v>M</v>
      </c>
      <c r="H1191" s="100" t="n">
        <v>1.05</v>
      </c>
      <c r="I1191" s="101" t="n">
        <f aca="false">VLOOKUP(B1191,INSUMOS!$A:$I,8,0)</f>
        <v>24.21</v>
      </c>
      <c r="J1191" s="101" t="n">
        <f aca="false">TRUNC(H1191*I1191,2)</f>
        <v>25.42</v>
      </c>
      <c r="L1191" s="63" t="n">
        <f aca="false">IF(AND(A1192&lt;&gt;"",A1191=""),L1190+1,L1190)</f>
        <v>96</v>
      </c>
      <c r="M1191" s="80" t="n">
        <f aca="false">IF(OR(A1191="Insumo",A1191="Composição Auxiliar"),J1191,"")</f>
        <v>25.42</v>
      </c>
      <c r="N1191" s="81" t="str">
        <f aca="false">IF(ISNUMBER(SEARCH("COM ENCARGOS COMPLEMENTARES",D1191)),J1191,"")</f>
        <v/>
      </c>
      <c r="O1191" s="81" t="n">
        <f aca="false">IF(N1191&lt;&gt;"","",M1191)</f>
        <v>25.42</v>
      </c>
      <c r="P1191" s="82" t="str">
        <f aca="false">IF(A1191="Composição",A1190,"")</f>
        <v/>
      </c>
      <c r="Q1191" s="81" t="str">
        <f aca="false">IF(P1191&lt;&gt;"",SUMIF(L1191:L1280,L1191,N1191:N1280),"")</f>
        <v/>
      </c>
      <c r="R1191" s="81" t="str">
        <f aca="false">IF(P1191&lt;&gt;"",SUMIF(L1191:L1280,L1191,O1191:O1280),"")</f>
        <v/>
      </c>
    </row>
    <row r="1192" customFormat="false" ht="25.5" hidden="false" customHeight="false" outlineLevel="0" collapsed="false">
      <c r="A1192" s="96" t="s">
        <v>679</v>
      </c>
      <c r="B1192" s="97" t="s">
        <v>1262</v>
      </c>
      <c r="C1192" s="96" t="str">
        <f aca="false">VLOOKUP(B1192,INSUMOS!$A:$I,2,0)</f>
        <v>SINAPI</v>
      </c>
      <c r="D1192" s="96" t="str">
        <f aca="false">VLOOKUP(B1192,INSUMOS!$A:$I,3,0)</f>
        <v>REBITE DE ALUMINIO VAZADO DE REPUXO, 3,2 X 8 MM (1KG = 1025 UNIDADES)</v>
      </c>
      <c r="E1192" s="98" t="str">
        <f aca="false">VLOOKUP(B1192,INSUMOS!$A:$I,4,0)</f>
        <v>Material</v>
      </c>
      <c r="F1192" s="98"/>
      <c r="G1192" s="99" t="str">
        <f aca="false">VLOOKUP(B1192,INSUMOS!$A:$I,5,0)</f>
        <v>KG</v>
      </c>
      <c r="H1192" s="100" t="n">
        <v>0.0012</v>
      </c>
      <c r="I1192" s="101" t="n">
        <f aca="false">VLOOKUP(B1192,INSUMOS!$A:$I,8,0)</f>
        <v>118.77</v>
      </c>
      <c r="J1192" s="101" t="n">
        <f aca="false">TRUNC(H1192*I1192,2)</f>
        <v>0.14</v>
      </c>
      <c r="L1192" s="63" t="n">
        <f aca="false">IF(AND(A1193&lt;&gt;"",A1192=""),L1191+1,L1191)</f>
        <v>96</v>
      </c>
      <c r="M1192" s="80" t="n">
        <f aca="false">IF(OR(A1192="Insumo",A1192="Composição Auxiliar"),J1192,"")</f>
        <v>0.14</v>
      </c>
      <c r="N1192" s="81" t="str">
        <f aca="false">IF(ISNUMBER(SEARCH("COM ENCARGOS COMPLEMENTARES",D1192)),J1192,"")</f>
        <v/>
      </c>
      <c r="O1192" s="81" t="n">
        <f aca="false">IF(N1192&lt;&gt;"","",M1192)</f>
        <v>0.14</v>
      </c>
      <c r="P1192" s="82" t="str">
        <f aca="false">IF(A1192="Composição",A1191,"")</f>
        <v/>
      </c>
      <c r="Q1192" s="81" t="str">
        <f aca="false">IF(P1192&lt;&gt;"",SUMIF(L1192:L1281,L1192,N1192:N1281),"")</f>
        <v/>
      </c>
      <c r="R1192" s="81" t="str">
        <f aca="false">IF(P1192&lt;&gt;"",SUMIF(L1192:L1281,L1192,O1192:O1281),"")</f>
        <v/>
      </c>
    </row>
    <row r="1193" customFormat="false" ht="14.25" hidden="false" customHeight="false" outlineLevel="0" collapsed="false">
      <c r="A1193" s="102"/>
      <c r="B1193" s="102"/>
      <c r="C1193" s="102"/>
      <c r="D1193" s="102"/>
      <c r="E1193" s="102"/>
      <c r="F1193" s="103"/>
      <c r="G1193" s="102"/>
      <c r="H1193" s="103"/>
      <c r="I1193" s="102"/>
      <c r="J1193" s="103"/>
      <c r="L1193" s="63" t="n">
        <f aca="false">IF(AND(A1194&lt;&gt;"",A1193=""),L1192+1,L1192)</f>
        <v>96</v>
      </c>
      <c r="M1193" s="80" t="str">
        <f aca="false">IF(OR(A1193="Insumo",A1193="Composição Auxiliar"),J1193,"")</f>
        <v/>
      </c>
      <c r="N1193" s="81" t="str">
        <f aca="false">IF(ISNUMBER(SEARCH("COM ENCARGOS COMPLEMENTARES",D1193)),J1193,"")</f>
        <v/>
      </c>
      <c r="O1193" s="81" t="str">
        <f aca="false">IF(N1193&lt;&gt;"","",M1193)</f>
        <v/>
      </c>
      <c r="P1193" s="82" t="str">
        <f aca="false">IF(A1193="Composição",A1192,"")</f>
        <v/>
      </c>
      <c r="Q1193" s="81" t="str">
        <f aca="false">IF(P1193&lt;&gt;"",SUMIF(L1193:L1282,L1193,N1193:N1282),"")</f>
        <v/>
      </c>
      <c r="R1193" s="81" t="str">
        <f aca="false">IF(P1193&lt;&gt;"",SUMIF(L1193:L1282,L1193,O1193:O1282),"")</f>
        <v/>
      </c>
    </row>
    <row r="1194" customFormat="false" ht="14.25" hidden="false" customHeight="true" outlineLevel="0" collapsed="false">
      <c r="A1194" s="102"/>
      <c r="B1194" s="102"/>
      <c r="C1194" s="102"/>
      <c r="D1194" s="102"/>
      <c r="E1194" s="102"/>
      <c r="F1194" s="103"/>
      <c r="G1194" s="102"/>
      <c r="H1194" s="104" t="s">
        <v>684</v>
      </c>
      <c r="I1194" s="104"/>
      <c r="J1194" s="103" t="n">
        <f aca="false">TRUNC(SUMIF(L:L,$L1194,M:M)*(1+$J$9),2)</f>
        <v>65.76</v>
      </c>
      <c r="L1194" s="63" t="n">
        <f aca="false">IF(AND(A1195&lt;&gt;"",A1194=""),L1193+1,L1193)</f>
        <v>96</v>
      </c>
      <c r="M1194" s="80" t="str">
        <f aca="false">IF(OR(A1194="Insumo",A1194="Composição Auxiliar"),J1194,"")</f>
        <v/>
      </c>
      <c r="N1194" s="81" t="str">
        <f aca="false">IF(ISNUMBER(SEARCH("COM ENCARGOS COMPLEMENTARES",D1194)),J1194,"")</f>
        <v/>
      </c>
      <c r="O1194" s="81" t="str">
        <f aca="false">IF(N1194&lt;&gt;"","",M1194)</f>
        <v/>
      </c>
      <c r="P1194" s="82" t="str">
        <f aca="false">IF(A1194="Composição",A1193,"")</f>
        <v/>
      </c>
      <c r="Q1194" s="81" t="str">
        <f aca="false">IF(P1194&lt;&gt;"",SUMIF(L1194:L1283,L1194,N1194:N1283),"")</f>
        <v/>
      </c>
      <c r="R1194" s="81" t="str">
        <f aca="false">IF(P1194&lt;&gt;"",SUMIF(L1194:L1283,L1194,O1194:O1283),"")</f>
        <v/>
      </c>
    </row>
    <row r="1195" customFormat="false" ht="15" hidden="false" customHeight="false" outlineLevel="0" collapsed="false">
      <c r="A1195" s="105"/>
      <c r="B1195" s="105"/>
      <c r="C1195" s="105"/>
      <c r="D1195" s="105"/>
      <c r="E1195" s="105"/>
      <c r="F1195" s="105"/>
      <c r="G1195" s="105" t="s">
        <v>685</v>
      </c>
      <c r="H1195" s="106" t="s">
        <v>1266</v>
      </c>
      <c r="I1195" s="105" t="s">
        <v>687</v>
      </c>
      <c r="J1195" s="107" t="n">
        <f aca="false">TRUNC(J1194*H1195,2)</f>
        <v>7549.24</v>
      </c>
      <c r="L1195" s="63" t="n">
        <f aca="false">IF(AND(A1196&lt;&gt;"",A1195=""),L1194+1,L1194)</f>
        <v>96</v>
      </c>
      <c r="M1195" s="80" t="str">
        <f aca="false">IF(OR(A1195="Insumo",A1195="Composição Auxiliar"),J1195,"")</f>
        <v/>
      </c>
      <c r="N1195" s="81" t="str">
        <f aca="false">IF(ISNUMBER(SEARCH("COM ENCARGOS COMPLEMENTARES",D1195)),J1195,"")</f>
        <v/>
      </c>
      <c r="O1195" s="81" t="str">
        <f aca="false">IF(N1195&lt;&gt;"","",M1195)</f>
        <v/>
      </c>
      <c r="P1195" s="82" t="str">
        <f aca="false">IF(A1195="Composição",A1194,"")</f>
        <v/>
      </c>
      <c r="Q1195" s="81" t="str">
        <f aca="false">IF(P1195&lt;&gt;"",SUMIF(L1195:L1284,L1195,N1195:N1284),"")</f>
        <v/>
      </c>
      <c r="R1195" s="81" t="str">
        <f aca="false">IF(P1195&lt;&gt;"",SUMIF(L1195:L1284,L1195,O1195:O1284),"")</f>
        <v/>
      </c>
    </row>
    <row r="1196" customFormat="false" ht="15" hidden="false" customHeight="false" outlineLevel="0" collapsed="false">
      <c r="A1196" s="108"/>
      <c r="B1196" s="108"/>
      <c r="C1196" s="108"/>
      <c r="D1196" s="108"/>
      <c r="E1196" s="108"/>
      <c r="F1196" s="108"/>
      <c r="G1196" s="108"/>
      <c r="H1196" s="108"/>
      <c r="I1196" s="108"/>
      <c r="J1196" s="108"/>
      <c r="L1196" s="63" t="n">
        <f aca="false">IF(AND(A1197&lt;&gt;"",A1196=""),L1195+1,L1195)</f>
        <v>97</v>
      </c>
      <c r="M1196" s="80" t="str">
        <f aca="false">IF(OR(A1196="Insumo",A1196="Composição Auxiliar"),J1196,"")</f>
        <v/>
      </c>
      <c r="N1196" s="81" t="str">
        <f aca="false">IF(ISNUMBER(SEARCH("COM ENCARGOS COMPLEMENTARES",D1196)),J1196,"")</f>
        <v/>
      </c>
      <c r="O1196" s="81" t="str">
        <f aca="false">IF(N1196&lt;&gt;"","",M1196)</f>
        <v/>
      </c>
      <c r="P1196" s="82" t="str">
        <f aca="false">IF(A1196="Composição",A1195,"")</f>
        <v/>
      </c>
      <c r="Q1196" s="81" t="str">
        <f aca="false">IF(P1196&lt;&gt;"",SUMIF(L1196:L1285,L1196,N1196:N1285),"")</f>
        <v/>
      </c>
      <c r="R1196" s="81" t="str">
        <f aca="false">IF(P1196&lt;&gt;"",SUMIF(L1196:L1285,L1196,O1196:O1285),"")</f>
        <v/>
      </c>
    </row>
    <row r="1197" customFormat="false" ht="14.25" hidden="false" customHeight="false" outlineLevel="0" collapsed="false">
      <c r="A1197" s="76" t="s">
        <v>257</v>
      </c>
      <c r="B1197" s="76"/>
      <c r="C1197" s="76"/>
      <c r="D1197" s="76" t="s">
        <v>258</v>
      </c>
      <c r="E1197" s="76"/>
      <c r="F1197" s="76"/>
      <c r="G1197" s="76"/>
      <c r="H1197" s="77"/>
      <c r="I1197" s="76"/>
      <c r="J1197" s="78"/>
      <c r="L1197" s="63" t="n">
        <f aca="false">IF(AND(A1198&lt;&gt;"",A1197=""),L1196+1,L1196)</f>
        <v>97</v>
      </c>
      <c r="M1197" s="80" t="str">
        <f aca="false">IF(OR(A1197="Insumo",A1197="Composição Auxiliar"),J1197,"")</f>
        <v/>
      </c>
      <c r="N1197" s="81" t="str">
        <f aca="false">IF(ISNUMBER(SEARCH("COM ENCARGOS COMPLEMENTARES",D1197)),J1197,"")</f>
        <v/>
      </c>
      <c r="O1197" s="81" t="str">
        <f aca="false">IF(N1197&lt;&gt;"","",M1197)</f>
        <v/>
      </c>
      <c r="P1197" s="82" t="str">
        <f aca="false">IF(A1197="Composição",A1196,"")</f>
        <v/>
      </c>
      <c r="Q1197" s="81" t="str">
        <f aca="false">IF(P1197&lt;&gt;"",SUMIF(L1197:L1286,L1197,N1197:N1286),"")</f>
        <v/>
      </c>
      <c r="R1197" s="81" t="str">
        <f aca="false">IF(P1197&lt;&gt;"",SUMIF(L1197:L1286,L1197,O1197:O1286),"")</f>
        <v/>
      </c>
    </row>
    <row r="1198" customFormat="false" ht="15" hidden="false" customHeight="true" outlineLevel="0" collapsed="false">
      <c r="A1198" s="83" t="s">
        <v>259</v>
      </c>
      <c r="B1198" s="84" t="s">
        <v>655</v>
      </c>
      <c r="C1198" s="83" t="s">
        <v>656</v>
      </c>
      <c r="D1198" s="83" t="s">
        <v>657</v>
      </c>
      <c r="E1198" s="83" t="s">
        <v>658</v>
      </c>
      <c r="F1198" s="83"/>
      <c r="G1198" s="85" t="s">
        <v>659</v>
      </c>
      <c r="H1198" s="84" t="s">
        <v>660</v>
      </c>
      <c r="I1198" s="84" t="s">
        <v>661</v>
      </c>
      <c r="J1198" s="84" t="s">
        <v>662</v>
      </c>
      <c r="L1198" s="63" t="n">
        <f aca="false">IF(AND(A1199&lt;&gt;"",A1198=""),L1197+1,L1197)</f>
        <v>97</v>
      </c>
      <c r="M1198" s="80" t="str">
        <f aca="false">IF(OR(A1198="Insumo",A1198="Composição Auxiliar"),J1198,"")</f>
        <v/>
      </c>
      <c r="N1198" s="81" t="str">
        <f aca="false">IF(ISNUMBER(SEARCH("COM ENCARGOS COMPLEMENTARES",D1198)),J1198,"")</f>
        <v/>
      </c>
      <c r="O1198" s="81" t="str">
        <f aca="false">IF(N1198&lt;&gt;"","",M1198)</f>
        <v/>
      </c>
      <c r="P1198" s="82" t="str">
        <f aca="false">IF(A1198="Composição",A1197,"")</f>
        <v/>
      </c>
      <c r="Q1198" s="81" t="str">
        <f aca="false">IF(P1198&lt;&gt;"",SUMIF(L1198:L1287,L1198,N1198:N1287),"")</f>
        <v/>
      </c>
      <c r="R1198" s="81" t="str">
        <f aca="false">IF(P1198&lt;&gt;"",SUMIF(L1198:L1287,L1198,O1198:O1287),"")</f>
        <v/>
      </c>
    </row>
    <row r="1199" customFormat="false" ht="25.5" hidden="false" customHeight="true" outlineLevel="0" collapsed="false">
      <c r="A1199" s="86" t="s">
        <v>663</v>
      </c>
      <c r="B1199" s="87" t="s">
        <v>260</v>
      </c>
      <c r="C1199" s="86" t="s">
        <v>664</v>
      </c>
      <c r="D1199" s="86" t="s">
        <v>1074</v>
      </c>
      <c r="E1199" s="86" t="s">
        <v>733</v>
      </c>
      <c r="F1199" s="86"/>
      <c r="G1199" s="88" t="s">
        <v>667</v>
      </c>
      <c r="H1199" s="89" t="n">
        <v>1</v>
      </c>
      <c r="I1199" s="90" t="n">
        <f aca="false">SUMIF(L:L,$L1199,M:M)</f>
        <v>16.71</v>
      </c>
      <c r="J1199" s="90" t="n">
        <f aca="false">TRUNC(H1199*I1199,2)</f>
        <v>16.71</v>
      </c>
      <c r="L1199" s="63" t="n">
        <f aca="false">IF(AND(A1200&lt;&gt;"",A1199=""),L1198+1,L1198)</f>
        <v>97</v>
      </c>
      <c r="M1199" s="80" t="str">
        <f aca="false">IF(OR(A1199="Insumo",A1199="Composição Auxiliar"),J1199,"")</f>
        <v/>
      </c>
      <c r="N1199" s="81" t="str">
        <f aca="false">IF(ISNUMBER(SEARCH("COM ENCARGOS COMPLEMENTARES",D1199)),J1199,"")</f>
        <v/>
      </c>
      <c r="O1199" s="81" t="str">
        <f aca="false">IF(N1199&lt;&gt;"","",M1199)</f>
        <v/>
      </c>
      <c r="P1199" s="82" t="str">
        <f aca="false">IF(A1199="Composição",A1198,"")</f>
        <v> 5.8.1 </v>
      </c>
      <c r="Q1199" s="81" t="n">
        <f aca="false">IF(P1199&lt;&gt;"",SUMIF(L1199:L1288,L1199,N1199:N1288),"")</f>
        <v>11.26</v>
      </c>
      <c r="R1199" s="81" t="n">
        <f aca="false">IF(P1199&lt;&gt;"",SUMIF(L1199:L1288,L1199,O1199:O1288),"")</f>
        <v>5.45</v>
      </c>
    </row>
    <row r="1200" customFormat="false" ht="25.5" hidden="false" customHeight="true" outlineLevel="0" collapsed="false">
      <c r="A1200" s="91" t="s">
        <v>668</v>
      </c>
      <c r="B1200" s="92" t="s">
        <v>677</v>
      </c>
      <c r="C1200" s="91" t="s">
        <v>664</v>
      </c>
      <c r="D1200" s="91" t="s">
        <v>678</v>
      </c>
      <c r="E1200" s="91" t="s">
        <v>671</v>
      </c>
      <c r="F1200" s="91"/>
      <c r="G1200" s="93" t="s">
        <v>672</v>
      </c>
      <c r="H1200" s="94" t="n">
        <v>0.1203</v>
      </c>
      <c r="I1200" s="95" t="n">
        <f aca="false">SUMIFS('ANALÍTICA AUXILIARES'!J:J,'ANALÍTICA AUXILIARES'!A:A,"Composição",'ANALÍTICA AUXILIARES'!B:B,$B1200)</f>
        <v>18.93</v>
      </c>
      <c r="J1200" s="95" t="n">
        <f aca="false">TRUNC(H1200*I1200,2)</f>
        <v>2.27</v>
      </c>
      <c r="L1200" s="63" t="n">
        <f aca="false">IF(AND(A1201&lt;&gt;"",A1200=""),L1199+1,L1199)</f>
        <v>97</v>
      </c>
      <c r="M1200" s="80" t="n">
        <f aca="false">IF(OR(A1200="Insumo",A1200="Composição Auxiliar"),J1200,"")</f>
        <v>2.27</v>
      </c>
      <c r="N1200" s="81" t="n">
        <f aca="false">IF(ISNUMBER(SEARCH("COM ENCARGOS COMPLEMENTARES",D1200)),J1200,"")</f>
        <v>2.27</v>
      </c>
      <c r="O1200" s="81" t="str">
        <f aca="false">IF(N1200&lt;&gt;"","",M1200)</f>
        <v/>
      </c>
      <c r="P1200" s="82" t="str">
        <f aca="false">IF(A1200="Composição",A1199,"")</f>
        <v/>
      </c>
      <c r="Q1200" s="81" t="str">
        <f aca="false">IF(P1200&lt;&gt;"",SUMIF(L1200:L1289,L1200,N1200:N1289),"")</f>
        <v/>
      </c>
      <c r="R1200" s="81" t="str">
        <f aca="false">IF(P1200&lt;&gt;"",SUMIF(L1200:L1289,L1200,O1200:O1289),"")</f>
        <v/>
      </c>
    </row>
    <row r="1201" customFormat="false" ht="25.5" hidden="false" customHeight="true" outlineLevel="0" collapsed="false">
      <c r="A1201" s="91" t="s">
        <v>668</v>
      </c>
      <c r="B1201" s="92" t="s">
        <v>1267</v>
      </c>
      <c r="C1201" s="91" t="s">
        <v>664</v>
      </c>
      <c r="D1201" s="91" t="s">
        <v>1268</v>
      </c>
      <c r="E1201" s="91" t="s">
        <v>671</v>
      </c>
      <c r="F1201" s="91"/>
      <c r="G1201" s="93" t="s">
        <v>672</v>
      </c>
      <c r="H1201" s="94" t="n">
        <v>0.361</v>
      </c>
      <c r="I1201" s="95" t="n">
        <f aca="false">SUMIFS('ANALÍTICA AUXILIARES'!J:J,'ANALÍTICA AUXILIARES'!A:A,"Composição",'ANALÍTICA AUXILIARES'!B:B,$B1201)</f>
        <v>24.91</v>
      </c>
      <c r="J1201" s="95" t="n">
        <f aca="false">TRUNC(H1201*I1201,2)</f>
        <v>8.99</v>
      </c>
      <c r="L1201" s="63" t="n">
        <f aca="false">IF(AND(A1202&lt;&gt;"",A1201=""),L1200+1,L1200)</f>
        <v>97</v>
      </c>
      <c r="M1201" s="80" t="n">
        <f aca="false">IF(OR(A1201="Insumo",A1201="Composição Auxiliar"),J1201,"")</f>
        <v>8.99</v>
      </c>
      <c r="N1201" s="81" t="n">
        <f aca="false">IF(ISNUMBER(SEARCH("COM ENCARGOS COMPLEMENTARES",D1201)),J1201,"")</f>
        <v>8.99</v>
      </c>
      <c r="O1201" s="81" t="str">
        <f aca="false">IF(N1201&lt;&gt;"","",M1201)</f>
        <v/>
      </c>
      <c r="P1201" s="82" t="str">
        <f aca="false">IF(A1201="Composição",A1200,"")</f>
        <v/>
      </c>
      <c r="Q1201" s="81" t="str">
        <f aca="false">IF(P1201&lt;&gt;"",SUMIF(L1201:L1290,L1201,N1201:N1290),"")</f>
        <v/>
      </c>
      <c r="R1201" s="81" t="str">
        <f aca="false">IF(P1201&lt;&gt;"",SUMIF(L1201:L1290,L1201,O1201:O1290),"")</f>
        <v/>
      </c>
    </row>
    <row r="1202" customFormat="false" ht="25.5" hidden="false" customHeight="false" outlineLevel="0" collapsed="false">
      <c r="A1202" s="96" t="s">
        <v>679</v>
      </c>
      <c r="B1202" s="97" t="s">
        <v>1269</v>
      </c>
      <c r="C1202" s="96" t="str">
        <f aca="false">VLOOKUP(B1202,INSUMOS!$A:$I,2,0)</f>
        <v>SINAPI</v>
      </c>
      <c r="D1202" s="96" t="str">
        <f aca="false">VLOOKUP(B1202,INSUMOS!$A:$I,3,0)</f>
        <v>LIXA EM FOLHA PARA PAREDE OU MADEIRA, NUMERO 120, COR VERMELHA</v>
      </c>
      <c r="E1202" s="98" t="str">
        <f aca="false">VLOOKUP(B1202,INSUMOS!$A:$I,4,0)</f>
        <v>Material</v>
      </c>
      <c r="F1202" s="98"/>
      <c r="G1202" s="99" t="str">
        <f aca="false">VLOOKUP(B1202,INSUMOS!$A:$I,5,0)</f>
        <v>UN</v>
      </c>
      <c r="H1202" s="100" t="n">
        <v>0.0802</v>
      </c>
      <c r="I1202" s="101" t="n">
        <f aca="false">VLOOKUP(B1202,INSUMOS!$A:$I,8,0)</f>
        <v>1.35</v>
      </c>
      <c r="J1202" s="101" t="n">
        <f aca="false">TRUNC(H1202*I1202,2)</f>
        <v>0.1</v>
      </c>
      <c r="L1202" s="63" t="n">
        <f aca="false">IF(AND(A1203&lt;&gt;"",A1202=""),L1201+1,L1201)</f>
        <v>97</v>
      </c>
      <c r="M1202" s="80" t="n">
        <f aca="false">IF(OR(A1202="Insumo",A1202="Composição Auxiliar"),J1202,"")</f>
        <v>0.1</v>
      </c>
      <c r="N1202" s="81" t="str">
        <f aca="false">IF(ISNUMBER(SEARCH("COM ENCARGOS COMPLEMENTARES",D1202)),J1202,"")</f>
        <v/>
      </c>
      <c r="O1202" s="81" t="n">
        <f aca="false">IF(N1202&lt;&gt;"","",M1202)</f>
        <v>0.1</v>
      </c>
      <c r="P1202" s="82" t="str">
        <f aca="false">IF(A1202="Composição",A1201,"")</f>
        <v/>
      </c>
      <c r="Q1202" s="81" t="str">
        <f aca="false">IF(P1202&lt;&gt;"",SUMIF(L1202:L1291,L1202,N1202:N1291),"")</f>
        <v/>
      </c>
      <c r="R1202" s="81" t="str">
        <f aca="false">IF(P1202&lt;&gt;"",SUMIF(L1202:L1291,L1202,O1202:O1291),"")</f>
        <v/>
      </c>
    </row>
    <row r="1203" customFormat="false" ht="14.25" hidden="false" customHeight="false" outlineLevel="0" collapsed="false">
      <c r="A1203" s="96" t="s">
        <v>679</v>
      </c>
      <c r="B1203" s="97" t="s">
        <v>1270</v>
      </c>
      <c r="C1203" s="96" t="str">
        <f aca="false">VLOOKUP(B1203,INSUMOS!$A:$I,2,0)</f>
        <v>SINAPI</v>
      </c>
      <c r="D1203" s="96" t="str">
        <f aca="false">VLOOKUP(B1203,INSUMOS!$A:$I,3,0)</f>
        <v>MASSA CORRIDA PARA SUPERFICIES DE AMBIENTES INTERNOS</v>
      </c>
      <c r="E1203" s="98" t="str">
        <f aca="false">VLOOKUP(B1203,INSUMOS!$A:$I,4,0)</f>
        <v>Material</v>
      </c>
      <c r="F1203" s="98"/>
      <c r="G1203" s="99" t="str">
        <f aca="false">VLOOKUP(B1203,INSUMOS!$A:$I,5,0)</f>
        <v>KG</v>
      </c>
      <c r="H1203" s="100" t="n">
        <v>1.3389</v>
      </c>
      <c r="I1203" s="101" t="n">
        <f aca="false">VLOOKUP(B1203,INSUMOS!$A:$I,8,0)</f>
        <v>4</v>
      </c>
      <c r="J1203" s="101" t="n">
        <f aca="false">TRUNC(H1203*I1203,2)</f>
        <v>5.35</v>
      </c>
      <c r="L1203" s="63" t="n">
        <f aca="false">IF(AND(A1204&lt;&gt;"",A1203=""),L1202+1,L1202)</f>
        <v>97</v>
      </c>
      <c r="M1203" s="80" t="n">
        <f aca="false">IF(OR(A1203="Insumo",A1203="Composição Auxiliar"),J1203,"")</f>
        <v>5.35</v>
      </c>
      <c r="N1203" s="81" t="str">
        <f aca="false">IF(ISNUMBER(SEARCH("COM ENCARGOS COMPLEMENTARES",D1203)),J1203,"")</f>
        <v/>
      </c>
      <c r="O1203" s="81" t="n">
        <f aca="false">IF(N1203&lt;&gt;"","",M1203)</f>
        <v>5.35</v>
      </c>
      <c r="P1203" s="82" t="str">
        <f aca="false">IF(A1203="Composição",A1202,"")</f>
        <v/>
      </c>
      <c r="Q1203" s="81" t="str">
        <f aca="false">IF(P1203&lt;&gt;"",SUMIF(L1203:L1292,L1203,N1203:N1292),"")</f>
        <v/>
      </c>
      <c r="R1203" s="81" t="str">
        <f aca="false">IF(P1203&lt;&gt;"",SUMIF(L1203:L1292,L1203,O1203:O1292),"")</f>
        <v/>
      </c>
    </row>
    <row r="1204" customFormat="false" ht="14.25" hidden="false" customHeight="false" outlineLevel="0" collapsed="false">
      <c r="A1204" s="102"/>
      <c r="B1204" s="102"/>
      <c r="C1204" s="102"/>
      <c r="D1204" s="102"/>
      <c r="E1204" s="102"/>
      <c r="F1204" s="103"/>
      <c r="G1204" s="102"/>
      <c r="H1204" s="103"/>
      <c r="I1204" s="102"/>
      <c r="J1204" s="103"/>
      <c r="L1204" s="63" t="n">
        <f aca="false">IF(AND(A1205&lt;&gt;"",A1204=""),L1203+1,L1203)</f>
        <v>97</v>
      </c>
      <c r="M1204" s="80" t="str">
        <f aca="false">IF(OR(A1204="Insumo",A1204="Composição Auxiliar"),J1204,"")</f>
        <v/>
      </c>
      <c r="N1204" s="81" t="str">
        <f aca="false">IF(ISNUMBER(SEARCH("COM ENCARGOS COMPLEMENTARES",D1204)),J1204,"")</f>
        <v/>
      </c>
      <c r="O1204" s="81" t="str">
        <f aca="false">IF(N1204&lt;&gt;"","",M1204)</f>
        <v/>
      </c>
      <c r="P1204" s="82" t="str">
        <f aca="false">IF(A1204="Composição",A1203,"")</f>
        <v/>
      </c>
      <c r="Q1204" s="81" t="str">
        <f aca="false">IF(P1204&lt;&gt;"",SUMIF(L1204:L1293,L1204,N1204:N1293),"")</f>
        <v/>
      </c>
      <c r="R1204" s="81" t="str">
        <f aca="false">IF(P1204&lt;&gt;"",SUMIF(L1204:L1293,L1204,O1204:O1293),"")</f>
        <v/>
      </c>
    </row>
    <row r="1205" customFormat="false" ht="14.25" hidden="false" customHeight="true" outlineLevel="0" collapsed="false">
      <c r="A1205" s="102"/>
      <c r="B1205" s="102"/>
      <c r="C1205" s="102"/>
      <c r="D1205" s="102"/>
      <c r="E1205" s="102"/>
      <c r="F1205" s="103"/>
      <c r="G1205" s="102"/>
      <c r="H1205" s="104" t="s">
        <v>684</v>
      </c>
      <c r="I1205" s="104"/>
      <c r="J1205" s="103" t="n">
        <f aca="false">TRUNC(SUMIF(L:L,$L1205,M:M)*(1+$J$9),2)</f>
        <v>21.68</v>
      </c>
      <c r="L1205" s="63" t="n">
        <f aca="false">IF(AND(A1206&lt;&gt;"",A1205=""),L1204+1,L1204)</f>
        <v>97</v>
      </c>
      <c r="M1205" s="80" t="str">
        <f aca="false">IF(OR(A1205="Insumo",A1205="Composição Auxiliar"),J1205,"")</f>
        <v/>
      </c>
      <c r="N1205" s="81" t="str">
        <f aca="false">IF(ISNUMBER(SEARCH("COM ENCARGOS COMPLEMENTARES",D1205)),J1205,"")</f>
        <v/>
      </c>
      <c r="O1205" s="81" t="str">
        <f aca="false">IF(N1205&lt;&gt;"","",M1205)</f>
        <v/>
      </c>
      <c r="P1205" s="82" t="str">
        <f aca="false">IF(A1205="Composição",A1204,"")</f>
        <v/>
      </c>
      <c r="Q1205" s="81" t="str">
        <f aca="false">IF(P1205&lt;&gt;"",SUMIF(L1205:L1294,L1205,N1205:N1294),"")</f>
        <v/>
      </c>
      <c r="R1205" s="81" t="str">
        <f aca="false">IF(P1205&lt;&gt;"",SUMIF(L1205:L1294,L1205,O1205:O1294),"")</f>
        <v/>
      </c>
    </row>
    <row r="1206" customFormat="false" ht="15" hidden="false" customHeight="false" outlineLevel="0" collapsed="false">
      <c r="A1206" s="105"/>
      <c r="B1206" s="105"/>
      <c r="C1206" s="105"/>
      <c r="D1206" s="105"/>
      <c r="E1206" s="105"/>
      <c r="F1206" s="105"/>
      <c r="G1206" s="105" t="s">
        <v>685</v>
      </c>
      <c r="H1206" s="106" t="s">
        <v>1150</v>
      </c>
      <c r="I1206" s="105" t="s">
        <v>687</v>
      </c>
      <c r="J1206" s="107" t="n">
        <f aca="false">TRUNC(J1205*H1206,2)</f>
        <v>5218.37</v>
      </c>
      <c r="L1206" s="63" t="n">
        <f aca="false">IF(AND(A1207&lt;&gt;"",A1206=""),L1205+1,L1205)</f>
        <v>97</v>
      </c>
      <c r="M1206" s="80" t="str">
        <f aca="false">IF(OR(A1206="Insumo",A1206="Composição Auxiliar"),J1206,"")</f>
        <v/>
      </c>
      <c r="N1206" s="81" t="str">
        <f aca="false">IF(ISNUMBER(SEARCH("COM ENCARGOS COMPLEMENTARES",D1206)),J1206,"")</f>
        <v/>
      </c>
      <c r="O1206" s="81" t="str">
        <f aca="false">IF(N1206&lt;&gt;"","",M1206)</f>
        <v/>
      </c>
      <c r="P1206" s="82" t="str">
        <f aca="false">IF(A1206="Composição",A1205,"")</f>
        <v/>
      </c>
      <c r="Q1206" s="81" t="str">
        <f aca="false">IF(P1206&lt;&gt;"",SUMIF(L1206:L1295,L1206,N1206:N1295),"")</f>
        <v/>
      </c>
      <c r="R1206" s="81" t="str">
        <f aca="false">IF(P1206&lt;&gt;"",SUMIF(L1206:L1295,L1206,O1206:O1295),"")</f>
        <v/>
      </c>
    </row>
    <row r="1207" customFormat="false" ht="15" hidden="false" customHeight="false" outlineLevel="0" collapsed="false">
      <c r="A1207" s="108"/>
      <c r="B1207" s="108"/>
      <c r="C1207" s="108"/>
      <c r="D1207" s="108"/>
      <c r="E1207" s="108"/>
      <c r="F1207" s="108"/>
      <c r="G1207" s="108"/>
      <c r="H1207" s="108"/>
      <c r="I1207" s="108"/>
      <c r="J1207" s="108"/>
      <c r="L1207" s="63" t="n">
        <f aca="false">IF(AND(A1208&lt;&gt;"",A1207=""),L1206+1,L1206)</f>
        <v>98</v>
      </c>
      <c r="M1207" s="80" t="str">
        <f aca="false">IF(OR(A1207="Insumo",A1207="Composição Auxiliar"),J1207,"")</f>
        <v/>
      </c>
      <c r="N1207" s="81" t="str">
        <f aca="false">IF(ISNUMBER(SEARCH("COM ENCARGOS COMPLEMENTARES",D1207)),J1207,"")</f>
        <v/>
      </c>
      <c r="O1207" s="81" t="str">
        <f aca="false">IF(N1207&lt;&gt;"","",M1207)</f>
        <v/>
      </c>
      <c r="P1207" s="82" t="str">
        <f aca="false">IF(A1207="Composição",A1206,"")</f>
        <v/>
      </c>
      <c r="Q1207" s="81" t="str">
        <f aca="false">IF(P1207&lt;&gt;"",SUMIF(L1207:L1296,L1207,N1207:N1296),"")</f>
        <v/>
      </c>
      <c r="R1207" s="81" t="str">
        <f aca="false">IF(P1207&lt;&gt;"",SUMIF(L1207:L1296,L1207,O1207:O1296),"")</f>
        <v/>
      </c>
    </row>
    <row r="1208" customFormat="false" ht="15" hidden="false" customHeight="true" outlineLevel="0" collapsed="false">
      <c r="A1208" s="83" t="s">
        <v>261</v>
      </c>
      <c r="B1208" s="84" t="s">
        <v>655</v>
      </c>
      <c r="C1208" s="83" t="s">
        <v>656</v>
      </c>
      <c r="D1208" s="83" t="s">
        <v>657</v>
      </c>
      <c r="E1208" s="83" t="s">
        <v>658</v>
      </c>
      <c r="F1208" s="83"/>
      <c r="G1208" s="85" t="s">
        <v>659</v>
      </c>
      <c r="H1208" s="84" t="s">
        <v>660</v>
      </c>
      <c r="I1208" s="84" t="s">
        <v>661</v>
      </c>
      <c r="J1208" s="84" t="s">
        <v>662</v>
      </c>
      <c r="L1208" s="63" t="n">
        <f aca="false">IF(AND(A1209&lt;&gt;"",A1208=""),L1207+1,L1207)</f>
        <v>98</v>
      </c>
      <c r="M1208" s="80" t="str">
        <f aca="false">IF(OR(A1208="Insumo",A1208="Composição Auxiliar"),J1208,"")</f>
        <v/>
      </c>
      <c r="N1208" s="81" t="str">
        <f aca="false">IF(ISNUMBER(SEARCH("COM ENCARGOS COMPLEMENTARES",D1208)),J1208,"")</f>
        <v/>
      </c>
      <c r="O1208" s="81" t="str">
        <f aca="false">IF(N1208&lt;&gt;"","",M1208)</f>
        <v/>
      </c>
      <c r="P1208" s="82" t="str">
        <f aca="false">IF(A1208="Composição",A1207,"")</f>
        <v/>
      </c>
      <c r="Q1208" s="81" t="str">
        <f aca="false">IF(P1208&lt;&gt;"",SUMIF(L1208:L1297,L1208,N1208:N1297),"")</f>
        <v/>
      </c>
      <c r="R1208" s="81" t="str">
        <f aca="false">IF(P1208&lt;&gt;"",SUMIF(L1208:L1297,L1208,O1208:O1297),"")</f>
        <v/>
      </c>
    </row>
    <row r="1209" customFormat="false" ht="25.5" hidden="false" customHeight="true" outlineLevel="0" collapsed="false">
      <c r="A1209" s="86" t="s">
        <v>663</v>
      </c>
      <c r="B1209" s="87" t="s">
        <v>262</v>
      </c>
      <c r="C1209" s="86" t="s">
        <v>664</v>
      </c>
      <c r="D1209" s="86" t="s">
        <v>1079</v>
      </c>
      <c r="E1209" s="86" t="s">
        <v>733</v>
      </c>
      <c r="F1209" s="86"/>
      <c r="G1209" s="88" t="s">
        <v>667</v>
      </c>
      <c r="H1209" s="89" t="n">
        <v>1</v>
      </c>
      <c r="I1209" s="90" t="n">
        <f aca="false">SUMIF(L:L,$L1209,M:M)</f>
        <v>3.59</v>
      </c>
      <c r="J1209" s="90" t="n">
        <f aca="false">TRUNC(H1209*I1209,2)</f>
        <v>3.59</v>
      </c>
      <c r="L1209" s="63" t="n">
        <f aca="false">IF(AND(A1210&lt;&gt;"",A1209=""),L1208+1,L1208)</f>
        <v>98</v>
      </c>
      <c r="M1209" s="80" t="str">
        <f aca="false">IF(OR(A1209="Insumo",A1209="Composição Auxiliar"),J1209,"")</f>
        <v/>
      </c>
      <c r="N1209" s="81" t="str">
        <f aca="false">IF(ISNUMBER(SEARCH("COM ENCARGOS COMPLEMENTARES",D1209)),J1209,"")</f>
        <v/>
      </c>
      <c r="O1209" s="81" t="str">
        <f aca="false">IF(N1209&lt;&gt;"","",M1209)</f>
        <v/>
      </c>
      <c r="P1209" s="82" t="str">
        <f aca="false">IF(A1209="Composição",A1208,"")</f>
        <v> 5.8.2 </v>
      </c>
      <c r="Q1209" s="81" t="n">
        <f aca="false">IF(P1209&lt;&gt;"",SUMIF(L1209:L1298,L1209,N1209:N1298),"")</f>
        <v>2.07</v>
      </c>
      <c r="R1209" s="81" t="n">
        <f aca="false">IF(P1209&lt;&gt;"",SUMIF(L1209:L1298,L1209,O1209:O1298),"")</f>
        <v>1.52</v>
      </c>
    </row>
    <row r="1210" customFormat="false" ht="25.5" hidden="false" customHeight="true" outlineLevel="0" collapsed="false">
      <c r="A1210" s="91" t="s">
        <v>668</v>
      </c>
      <c r="B1210" s="92" t="s">
        <v>677</v>
      </c>
      <c r="C1210" s="91" t="s">
        <v>664</v>
      </c>
      <c r="D1210" s="91" t="s">
        <v>678</v>
      </c>
      <c r="E1210" s="91" t="s">
        <v>671</v>
      </c>
      <c r="F1210" s="91"/>
      <c r="G1210" s="93" t="s">
        <v>672</v>
      </c>
      <c r="H1210" s="94" t="n">
        <v>0.0222</v>
      </c>
      <c r="I1210" s="95" t="n">
        <f aca="false">SUMIFS('ANALÍTICA AUXILIARES'!J:J,'ANALÍTICA AUXILIARES'!A:A,"Composição",'ANALÍTICA AUXILIARES'!B:B,$B1210)</f>
        <v>18.93</v>
      </c>
      <c r="J1210" s="95" t="n">
        <f aca="false">TRUNC(H1210*I1210,2)</f>
        <v>0.42</v>
      </c>
      <c r="L1210" s="63" t="n">
        <f aca="false">IF(AND(A1211&lt;&gt;"",A1210=""),L1209+1,L1209)</f>
        <v>98</v>
      </c>
      <c r="M1210" s="80" t="n">
        <f aca="false">IF(OR(A1210="Insumo",A1210="Composição Auxiliar"),J1210,"")</f>
        <v>0.42</v>
      </c>
      <c r="N1210" s="81" t="n">
        <f aca="false">IF(ISNUMBER(SEARCH("COM ENCARGOS COMPLEMENTARES",D1210)),J1210,"")</f>
        <v>0.42</v>
      </c>
      <c r="O1210" s="81" t="str">
        <f aca="false">IF(N1210&lt;&gt;"","",M1210)</f>
        <v/>
      </c>
      <c r="P1210" s="82" t="str">
        <f aca="false">IF(A1210="Composição",A1209,"")</f>
        <v/>
      </c>
      <c r="Q1210" s="81" t="str">
        <f aca="false">IF(P1210&lt;&gt;"",SUMIF(L1210:L1299,L1210,N1210:N1299),"")</f>
        <v/>
      </c>
      <c r="R1210" s="81" t="str">
        <f aca="false">IF(P1210&lt;&gt;"",SUMIF(L1210:L1299,L1210,O1210:O1299),"")</f>
        <v/>
      </c>
    </row>
    <row r="1211" customFormat="false" ht="25.5" hidden="false" customHeight="true" outlineLevel="0" collapsed="false">
      <c r="A1211" s="91" t="s">
        <v>668</v>
      </c>
      <c r="B1211" s="92" t="s">
        <v>1267</v>
      </c>
      <c r="C1211" s="91" t="s">
        <v>664</v>
      </c>
      <c r="D1211" s="91" t="s">
        <v>1268</v>
      </c>
      <c r="E1211" s="91" t="s">
        <v>671</v>
      </c>
      <c r="F1211" s="91"/>
      <c r="G1211" s="93" t="s">
        <v>672</v>
      </c>
      <c r="H1211" s="94" t="n">
        <v>0.0666</v>
      </c>
      <c r="I1211" s="95" t="n">
        <f aca="false">SUMIFS('ANALÍTICA AUXILIARES'!J:J,'ANALÍTICA AUXILIARES'!A:A,"Composição",'ANALÍTICA AUXILIARES'!B:B,$B1211)</f>
        <v>24.91</v>
      </c>
      <c r="J1211" s="95" t="n">
        <f aca="false">TRUNC(H1211*I1211,2)</f>
        <v>1.65</v>
      </c>
      <c r="L1211" s="63" t="n">
        <f aca="false">IF(AND(A1212&lt;&gt;"",A1211=""),L1210+1,L1210)</f>
        <v>98</v>
      </c>
      <c r="M1211" s="80" t="n">
        <f aca="false">IF(OR(A1211="Insumo",A1211="Composição Auxiliar"),J1211,"")</f>
        <v>1.65</v>
      </c>
      <c r="N1211" s="81" t="n">
        <f aca="false">IF(ISNUMBER(SEARCH("COM ENCARGOS COMPLEMENTARES",D1211)),J1211,"")</f>
        <v>1.65</v>
      </c>
      <c r="O1211" s="81" t="str">
        <f aca="false">IF(N1211&lt;&gt;"","",M1211)</f>
        <v/>
      </c>
      <c r="P1211" s="82" t="str">
        <f aca="false">IF(A1211="Composição",A1210,"")</f>
        <v/>
      </c>
      <c r="Q1211" s="81" t="str">
        <f aca="false">IF(P1211&lt;&gt;"",SUMIF(L1211:L1300,L1211,N1211:N1300),"")</f>
        <v/>
      </c>
      <c r="R1211" s="81" t="str">
        <f aca="false">IF(P1211&lt;&gt;"",SUMIF(L1211:L1300,L1211,O1211:O1300),"")</f>
        <v/>
      </c>
    </row>
    <row r="1212" customFormat="false" ht="14.25" hidden="false" customHeight="false" outlineLevel="0" collapsed="false">
      <c r="A1212" s="96" t="s">
        <v>679</v>
      </c>
      <c r="B1212" s="97" t="s">
        <v>1271</v>
      </c>
      <c r="C1212" s="96" t="str">
        <f aca="false">VLOOKUP(B1212,INSUMOS!$A:$I,2,0)</f>
        <v>SINAPI</v>
      </c>
      <c r="D1212" s="96" t="str">
        <f aca="false">VLOOKUP(B1212,INSUMOS!$A:$I,3,0)</f>
        <v>SELADOR ACRILICO OPACO PREMIUM INTERIOR/EXTERIOR</v>
      </c>
      <c r="E1212" s="98" t="str">
        <f aca="false">VLOOKUP(B1212,INSUMOS!$A:$I,4,0)</f>
        <v>Material</v>
      </c>
      <c r="F1212" s="98"/>
      <c r="G1212" s="99" t="str">
        <f aca="false">VLOOKUP(B1212,INSUMOS!$A:$I,5,0)</f>
        <v>L</v>
      </c>
      <c r="H1212" s="100" t="n">
        <v>0.1666</v>
      </c>
      <c r="I1212" s="101" t="n">
        <f aca="false">VLOOKUP(B1212,INSUMOS!$A:$I,8,0)</f>
        <v>9.18</v>
      </c>
      <c r="J1212" s="101" t="n">
        <f aca="false">TRUNC(H1212*I1212,2)</f>
        <v>1.52</v>
      </c>
      <c r="L1212" s="63" t="n">
        <f aca="false">IF(AND(A1213&lt;&gt;"",A1212=""),L1211+1,L1211)</f>
        <v>98</v>
      </c>
      <c r="M1212" s="80" t="n">
        <f aca="false">IF(OR(A1212="Insumo",A1212="Composição Auxiliar"),J1212,"")</f>
        <v>1.52</v>
      </c>
      <c r="N1212" s="81" t="str">
        <f aca="false">IF(ISNUMBER(SEARCH("COM ENCARGOS COMPLEMENTARES",D1212)),J1212,"")</f>
        <v/>
      </c>
      <c r="O1212" s="81" t="n">
        <f aca="false">IF(N1212&lt;&gt;"","",M1212)</f>
        <v>1.52</v>
      </c>
      <c r="P1212" s="82" t="str">
        <f aca="false">IF(A1212="Composição",A1211,"")</f>
        <v/>
      </c>
      <c r="Q1212" s="81" t="str">
        <f aca="false">IF(P1212&lt;&gt;"",SUMIF(L1212:L1301,L1212,N1212:N1301),"")</f>
        <v/>
      </c>
      <c r="R1212" s="81" t="str">
        <f aca="false">IF(P1212&lt;&gt;"",SUMIF(L1212:L1301,L1212,O1212:O1301),"")</f>
        <v/>
      </c>
    </row>
    <row r="1213" customFormat="false" ht="14.25" hidden="false" customHeight="false" outlineLevel="0" collapsed="false">
      <c r="A1213" s="102"/>
      <c r="B1213" s="102"/>
      <c r="C1213" s="102"/>
      <c r="D1213" s="102"/>
      <c r="E1213" s="102"/>
      <c r="F1213" s="103"/>
      <c r="G1213" s="102"/>
      <c r="H1213" s="103"/>
      <c r="I1213" s="102"/>
      <c r="J1213" s="103"/>
      <c r="L1213" s="63" t="n">
        <f aca="false">IF(AND(A1214&lt;&gt;"",A1213=""),L1212+1,L1212)</f>
        <v>98</v>
      </c>
      <c r="M1213" s="80" t="str">
        <f aca="false">IF(OR(A1213="Insumo",A1213="Composição Auxiliar"),J1213,"")</f>
        <v/>
      </c>
      <c r="N1213" s="81" t="str">
        <f aca="false">IF(ISNUMBER(SEARCH("COM ENCARGOS COMPLEMENTARES",D1213)),J1213,"")</f>
        <v/>
      </c>
      <c r="O1213" s="81" t="str">
        <f aca="false">IF(N1213&lt;&gt;"","",M1213)</f>
        <v/>
      </c>
      <c r="P1213" s="82" t="str">
        <f aca="false">IF(A1213="Composição",A1212,"")</f>
        <v/>
      </c>
      <c r="Q1213" s="81" t="str">
        <f aca="false">IF(P1213&lt;&gt;"",SUMIF(L1213:L1302,L1213,N1213:N1302),"")</f>
        <v/>
      </c>
      <c r="R1213" s="81" t="str">
        <f aca="false">IF(P1213&lt;&gt;"",SUMIF(L1213:L1302,L1213,O1213:O1302),"")</f>
        <v/>
      </c>
    </row>
    <row r="1214" customFormat="false" ht="14.25" hidden="false" customHeight="true" outlineLevel="0" collapsed="false">
      <c r="A1214" s="102"/>
      <c r="B1214" s="102"/>
      <c r="C1214" s="102"/>
      <c r="D1214" s="102"/>
      <c r="E1214" s="102"/>
      <c r="F1214" s="103"/>
      <c r="G1214" s="102"/>
      <c r="H1214" s="104" t="s">
        <v>684</v>
      </c>
      <c r="I1214" s="104"/>
      <c r="J1214" s="103" t="n">
        <f aca="false">TRUNC(SUMIF(L:L,$L1214,M:M)*(1+$J$9),2)</f>
        <v>4.65</v>
      </c>
      <c r="L1214" s="63" t="n">
        <f aca="false">IF(AND(A1215&lt;&gt;"",A1214=""),L1213+1,L1213)</f>
        <v>98</v>
      </c>
      <c r="M1214" s="80" t="str">
        <f aca="false">IF(OR(A1214="Insumo",A1214="Composição Auxiliar"),J1214,"")</f>
        <v/>
      </c>
      <c r="N1214" s="81" t="str">
        <f aca="false">IF(ISNUMBER(SEARCH("COM ENCARGOS COMPLEMENTARES",D1214)),J1214,"")</f>
        <v/>
      </c>
      <c r="O1214" s="81" t="str">
        <f aca="false">IF(N1214&lt;&gt;"","",M1214)</f>
        <v/>
      </c>
      <c r="P1214" s="82" t="str">
        <f aca="false">IF(A1214="Composição",A1213,"")</f>
        <v/>
      </c>
      <c r="Q1214" s="81" t="str">
        <f aca="false">IF(P1214&lt;&gt;"",SUMIF(L1214:L1303,L1214,N1214:N1303),"")</f>
        <v/>
      </c>
      <c r="R1214" s="81" t="str">
        <f aca="false">IF(P1214&lt;&gt;"",SUMIF(L1214:L1303,L1214,O1214:O1303),"")</f>
        <v/>
      </c>
    </row>
    <row r="1215" customFormat="false" ht="15" hidden="false" customHeight="false" outlineLevel="0" collapsed="false">
      <c r="A1215" s="105"/>
      <c r="B1215" s="105"/>
      <c r="C1215" s="105"/>
      <c r="D1215" s="105"/>
      <c r="E1215" s="105"/>
      <c r="F1215" s="105"/>
      <c r="G1215" s="105" t="s">
        <v>685</v>
      </c>
      <c r="H1215" s="106" t="s">
        <v>1150</v>
      </c>
      <c r="I1215" s="105" t="s">
        <v>687</v>
      </c>
      <c r="J1215" s="107" t="n">
        <f aca="false">TRUNC(J1214*H1215,2)</f>
        <v>1119.25</v>
      </c>
      <c r="L1215" s="63" t="n">
        <f aca="false">IF(AND(A1216&lt;&gt;"",A1215=""),L1214+1,L1214)</f>
        <v>98</v>
      </c>
      <c r="M1215" s="80" t="str">
        <f aca="false">IF(OR(A1215="Insumo",A1215="Composição Auxiliar"),J1215,"")</f>
        <v/>
      </c>
      <c r="N1215" s="81" t="str">
        <f aca="false">IF(ISNUMBER(SEARCH("COM ENCARGOS COMPLEMENTARES",D1215)),J1215,"")</f>
        <v/>
      </c>
      <c r="O1215" s="81" t="str">
        <f aca="false">IF(N1215&lt;&gt;"","",M1215)</f>
        <v/>
      </c>
      <c r="P1215" s="82" t="str">
        <f aca="false">IF(A1215="Composição",A1214,"")</f>
        <v/>
      </c>
      <c r="Q1215" s="81" t="str">
        <f aca="false">IF(P1215&lt;&gt;"",SUMIF(L1215:L1304,L1215,N1215:N1304),"")</f>
        <v/>
      </c>
      <c r="R1215" s="81" t="str">
        <f aca="false">IF(P1215&lt;&gt;"",SUMIF(L1215:L1304,L1215,O1215:O1304),"")</f>
        <v/>
      </c>
    </row>
    <row r="1216" customFormat="false" ht="15" hidden="false" customHeight="false" outlineLevel="0" collapsed="false">
      <c r="A1216" s="108"/>
      <c r="B1216" s="108"/>
      <c r="C1216" s="108"/>
      <c r="D1216" s="108"/>
      <c r="E1216" s="108"/>
      <c r="F1216" s="108"/>
      <c r="G1216" s="108"/>
      <c r="H1216" s="108"/>
      <c r="I1216" s="108"/>
      <c r="J1216" s="108"/>
      <c r="L1216" s="63" t="n">
        <f aca="false">IF(AND(A1217&lt;&gt;"",A1216=""),L1215+1,L1215)</f>
        <v>99</v>
      </c>
      <c r="M1216" s="80" t="str">
        <f aca="false">IF(OR(A1216="Insumo",A1216="Composição Auxiliar"),J1216,"")</f>
        <v/>
      </c>
      <c r="N1216" s="81" t="str">
        <f aca="false">IF(ISNUMBER(SEARCH("COM ENCARGOS COMPLEMENTARES",D1216)),J1216,"")</f>
        <v/>
      </c>
      <c r="O1216" s="81" t="str">
        <f aca="false">IF(N1216&lt;&gt;"","",M1216)</f>
        <v/>
      </c>
      <c r="P1216" s="82" t="str">
        <f aca="false">IF(A1216="Composição",A1215,"")</f>
        <v/>
      </c>
      <c r="Q1216" s="81" t="str">
        <f aca="false">IF(P1216&lt;&gt;"",SUMIF(L1216:L1305,L1216,N1216:N1305),"")</f>
        <v/>
      </c>
      <c r="R1216" s="81" t="str">
        <f aca="false">IF(P1216&lt;&gt;"",SUMIF(L1216:L1305,L1216,O1216:O1305),"")</f>
        <v/>
      </c>
    </row>
    <row r="1217" customFormat="false" ht="15" hidden="false" customHeight="true" outlineLevel="0" collapsed="false">
      <c r="A1217" s="83" t="s">
        <v>263</v>
      </c>
      <c r="B1217" s="84" t="s">
        <v>655</v>
      </c>
      <c r="C1217" s="83" t="s">
        <v>656</v>
      </c>
      <c r="D1217" s="83" t="s">
        <v>657</v>
      </c>
      <c r="E1217" s="83" t="s">
        <v>658</v>
      </c>
      <c r="F1217" s="83"/>
      <c r="G1217" s="85" t="s">
        <v>659</v>
      </c>
      <c r="H1217" s="84" t="s">
        <v>660</v>
      </c>
      <c r="I1217" s="84" t="s">
        <v>661</v>
      </c>
      <c r="J1217" s="84" t="s">
        <v>662</v>
      </c>
      <c r="L1217" s="63" t="n">
        <f aca="false">IF(AND(A1218&lt;&gt;"",A1217=""),L1216+1,L1216)</f>
        <v>99</v>
      </c>
      <c r="M1217" s="80" t="str">
        <f aca="false">IF(OR(A1217="Insumo",A1217="Composição Auxiliar"),J1217,"")</f>
        <v/>
      </c>
      <c r="N1217" s="81" t="str">
        <f aca="false">IF(ISNUMBER(SEARCH("COM ENCARGOS COMPLEMENTARES",D1217)),J1217,"")</f>
        <v/>
      </c>
      <c r="O1217" s="81" t="str">
        <f aca="false">IF(N1217&lt;&gt;"","",M1217)</f>
        <v/>
      </c>
      <c r="P1217" s="82" t="str">
        <f aca="false">IF(A1217="Composição",A1216,"")</f>
        <v/>
      </c>
      <c r="Q1217" s="81" t="str">
        <f aca="false">IF(P1217&lt;&gt;"",SUMIF(L1217:L1306,L1217,N1217:N1306),"")</f>
        <v/>
      </c>
      <c r="R1217" s="81" t="str">
        <f aca="false">IF(P1217&lt;&gt;"",SUMIF(L1217:L1306,L1217,O1217:O1306),"")</f>
        <v/>
      </c>
    </row>
    <row r="1218" customFormat="false" ht="25.5" hidden="false" customHeight="true" outlineLevel="0" collapsed="false">
      <c r="A1218" s="86" t="s">
        <v>663</v>
      </c>
      <c r="B1218" s="87" t="s">
        <v>264</v>
      </c>
      <c r="C1218" s="86" t="s">
        <v>664</v>
      </c>
      <c r="D1218" s="86" t="s">
        <v>732</v>
      </c>
      <c r="E1218" s="86" t="s">
        <v>733</v>
      </c>
      <c r="F1218" s="86"/>
      <c r="G1218" s="88" t="s">
        <v>667</v>
      </c>
      <c r="H1218" s="89" t="n">
        <v>1</v>
      </c>
      <c r="I1218" s="90" t="n">
        <f aca="false">SUMIF(L:L,$L1218,M:M)</f>
        <v>11.84</v>
      </c>
      <c r="J1218" s="90" t="n">
        <f aca="false">TRUNC(H1218*I1218,2)</f>
        <v>11.84</v>
      </c>
      <c r="L1218" s="63" t="n">
        <f aca="false">IF(AND(A1219&lt;&gt;"",A1218=""),L1217+1,L1217)</f>
        <v>99</v>
      </c>
      <c r="M1218" s="80" t="str">
        <f aca="false">IF(OR(A1218="Insumo",A1218="Composição Auxiliar"),J1218,"")</f>
        <v/>
      </c>
      <c r="N1218" s="81" t="str">
        <f aca="false">IF(ISNUMBER(SEARCH("COM ENCARGOS COMPLEMENTARES",D1218)),J1218,"")</f>
        <v/>
      </c>
      <c r="O1218" s="81" t="str">
        <f aca="false">IF(N1218&lt;&gt;"","",M1218)</f>
        <v/>
      </c>
      <c r="P1218" s="82" t="str">
        <f aca="false">IF(A1218="Composição",A1217,"")</f>
        <v> 5.8.3 </v>
      </c>
      <c r="Q1218" s="81" t="n">
        <f aca="false">IF(P1218&lt;&gt;"",SUMIF(L1218:L1307,L1218,N1218:N1307),"")</f>
        <v>5.08</v>
      </c>
      <c r="R1218" s="81" t="n">
        <f aca="false">IF(P1218&lt;&gt;"",SUMIF(L1218:L1307,L1218,O1218:O1307),"")</f>
        <v>6.76</v>
      </c>
    </row>
    <row r="1219" customFormat="false" ht="25.5" hidden="false" customHeight="true" outlineLevel="0" collapsed="false">
      <c r="A1219" s="91" t="s">
        <v>668</v>
      </c>
      <c r="B1219" s="92" t="s">
        <v>1267</v>
      </c>
      <c r="C1219" s="91" t="s">
        <v>664</v>
      </c>
      <c r="D1219" s="91" t="s">
        <v>1268</v>
      </c>
      <c r="E1219" s="91" t="s">
        <v>671</v>
      </c>
      <c r="F1219" s="91"/>
      <c r="G1219" s="93" t="s">
        <v>672</v>
      </c>
      <c r="H1219" s="94" t="n">
        <v>0.1631</v>
      </c>
      <c r="I1219" s="95" t="n">
        <f aca="false">SUMIFS('ANALÍTICA AUXILIARES'!J:J,'ANALÍTICA AUXILIARES'!A:A,"Composição",'ANALÍTICA AUXILIARES'!B:B,$B1219)</f>
        <v>24.91</v>
      </c>
      <c r="J1219" s="95" t="n">
        <f aca="false">TRUNC(H1219*I1219,2)</f>
        <v>4.06</v>
      </c>
      <c r="L1219" s="63" t="n">
        <f aca="false">IF(AND(A1220&lt;&gt;"",A1219=""),L1218+1,L1218)</f>
        <v>99</v>
      </c>
      <c r="M1219" s="80" t="n">
        <f aca="false">IF(OR(A1219="Insumo",A1219="Composição Auxiliar"),J1219,"")</f>
        <v>4.06</v>
      </c>
      <c r="N1219" s="81" t="n">
        <f aca="false">IF(ISNUMBER(SEARCH("COM ENCARGOS COMPLEMENTARES",D1219)),J1219,"")</f>
        <v>4.06</v>
      </c>
      <c r="O1219" s="81" t="str">
        <f aca="false">IF(N1219&lt;&gt;"","",M1219)</f>
        <v/>
      </c>
      <c r="P1219" s="82" t="str">
        <f aca="false">IF(A1219="Composição",A1218,"")</f>
        <v/>
      </c>
      <c r="Q1219" s="81" t="str">
        <f aca="false">IF(P1219&lt;&gt;"",SUMIF(L1219:L1308,L1219,N1219:N1308),"")</f>
        <v/>
      </c>
      <c r="R1219" s="81" t="str">
        <f aca="false">IF(P1219&lt;&gt;"",SUMIF(L1219:L1308,L1219,O1219:O1308),"")</f>
        <v/>
      </c>
    </row>
    <row r="1220" customFormat="false" ht="25.5" hidden="false" customHeight="true" outlineLevel="0" collapsed="false">
      <c r="A1220" s="91" t="s">
        <v>668</v>
      </c>
      <c r="B1220" s="92" t="s">
        <v>677</v>
      </c>
      <c r="C1220" s="91" t="s">
        <v>664</v>
      </c>
      <c r="D1220" s="91" t="s">
        <v>678</v>
      </c>
      <c r="E1220" s="91" t="s">
        <v>671</v>
      </c>
      <c r="F1220" s="91"/>
      <c r="G1220" s="93" t="s">
        <v>672</v>
      </c>
      <c r="H1220" s="94" t="n">
        <v>0.0544</v>
      </c>
      <c r="I1220" s="95" t="n">
        <f aca="false">SUMIFS('ANALÍTICA AUXILIARES'!J:J,'ANALÍTICA AUXILIARES'!A:A,"Composição",'ANALÍTICA AUXILIARES'!B:B,$B1220)</f>
        <v>18.93</v>
      </c>
      <c r="J1220" s="95" t="n">
        <f aca="false">TRUNC(H1220*I1220,2)</f>
        <v>1.02</v>
      </c>
      <c r="L1220" s="63" t="n">
        <f aca="false">IF(AND(A1221&lt;&gt;"",A1220=""),L1219+1,L1219)</f>
        <v>99</v>
      </c>
      <c r="M1220" s="80" t="n">
        <f aca="false">IF(OR(A1220="Insumo",A1220="Composição Auxiliar"),J1220,"")</f>
        <v>1.02</v>
      </c>
      <c r="N1220" s="81" t="n">
        <f aca="false">IF(ISNUMBER(SEARCH("COM ENCARGOS COMPLEMENTARES",D1220)),J1220,"")</f>
        <v>1.02</v>
      </c>
      <c r="O1220" s="81" t="str">
        <f aca="false">IF(N1220&lt;&gt;"","",M1220)</f>
        <v/>
      </c>
      <c r="P1220" s="82" t="str">
        <f aca="false">IF(A1220="Composição",A1219,"")</f>
        <v/>
      </c>
      <c r="Q1220" s="81" t="str">
        <f aca="false">IF(P1220&lt;&gt;"",SUMIF(L1220:L1309,L1220,N1220:N1309),"")</f>
        <v/>
      </c>
      <c r="R1220" s="81" t="str">
        <f aca="false">IF(P1220&lt;&gt;"",SUMIF(L1220:L1309,L1220,O1220:O1309),"")</f>
        <v/>
      </c>
    </row>
    <row r="1221" customFormat="false" ht="14.25" hidden="false" customHeight="false" outlineLevel="0" collapsed="false">
      <c r="A1221" s="96" t="s">
        <v>679</v>
      </c>
      <c r="B1221" s="97" t="s">
        <v>833</v>
      </c>
      <c r="C1221" s="96" t="str">
        <f aca="false">VLOOKUP(B1221,INSUMOS!$A:$I,2,0)</f>
        <v>SINAPI</v>
      </c>
      <c r="D1221" s="96" t="str">
        <f aca="false">VLOOKUP(B1221,INSUMOS!$A:$I,3,0)</f>
        <v>TINTA LATEX ACRILICA PREMIUM, COR BRANCO FOSCO</v>
      </c>
      <c r="E1221" s="98" t="str">
        <f aca="false">VLOOKUP(B1221,INSUMOS!$A:$I,4,0)</f>
        <v>Material</v>
      </c>
      <c r="F1221" s="98"/>
      <c r="G1221" s="99" t="str">
        <f aca="false">VLOOKUP(B1221,INSUMOS!$A:$I,5,0)</f>
        <v>L</v>
      </c>
      <c r="H1221" s="100" t="n">
        <v>0.2285</v>
      </c>
      <c r="I1221" s="101" t="n">
        <f aca="false">VLOOKUP(B1221,INSUMOS!$A:$I,8,0)</f>
        <v>29.62</v>
      </c>
      <c r="J1221" s="101" t="n">
        <f aca="false">TRUNC(H1221*I1221,2)</f>
        <v>6.76</v>
      </c>
      <c r="L1221" s="63" t="n">
        <f aca="false">IF(AND(A1222&lt;&gt;"",A1221=""),L1220+1,L1220)</f>
        <v>99</v>
      </c>
      <c r="M1221" s="80" t="n">
        <f aca="false">IF(OR(A1221="Insumo",A1221="Composição Auxiliar"),J1221,"")</f>
        <v>6.76</v>
      </c>
      <c r="N1221" s="81" t="str">
        <f aca="false">IF(ISNUMBER(SEARCH("COM ENCARGOS COMPLEMENTARES",D1221)),J1221,"")</f>
        <v/>
      </c>
      <c r="O1221" s="81" t="n">
        <f aca="false">IF(N1221&lt;&gt;"","",M1221)</f>
        <v>6.76</v>
      </c>
      <c r="P1221" s="82" t="str">
        <f aca="false">IF(A1221="Composição",A1220,"")</f>
        <v/>
      </c>
      <c r="Q1221" s="81" t="str">
        <f aca="false">IF(P1221&lt;&gt;"",SUMIF(L1221:L1310,L1221,N1221:N1310),"")</f>
        <v/>
      </c>
      <c r="R1221" s="81" t="str">
        <f aca="false">IF(P1221&lt;&gt;"",SUMIF(L1221:L1310,L1221,O1221:O1310),"")</f>
        <v/>
      </c>
    </row>
    <row r="1222" customFormat="false" ht="14.25" hidden="false" customHeight="false" outlineLevel="0" collapsed="false">
      <c r="A1222" s="102"/>
      <c r="B1222" s="102"/>
      <c r="C1222" s="102"/>
      <c r="D1222" s="102"/>
      <c r="E1222" s="102"/>
      <c r="F1222" s="103"/>
      <c r="G1222" s="102"/>
      <c r="H1222" s="103"/>
      <c r="I1222" s="102"/>
      <c r="J1222" s="103"/>
      <c r="L1222" s="63" t="n">
        <f aca="false">IF(AND(A1223&lt;&gt;"",A1222=""),L1221+1,L1221)</f>
        <v>99</v>
      </c>
      <c r="M1222" s="80" t="str">
        <f aca="false">IF(OR(A1222="Insumo",A1222="Composição Auxiliar"),J1222,"")</f>
        <v/>
      </c>
      <c r="N1222" s="81" t="str">
        <f aca="false">IF(ISNUMBER(SEARCH("COM ENCARGOS COMPLEMENTARES",D1222)),J1222,"")</f>
        <v/>
      </c>
      <c r="O1222" s="81" t="str">
        <f aca="false">IF(N1222&lt;&gt;"","",M1222)</f>
        <v/>
      </c>
      <c r="P1222" s="82" t="str">
        <f aca="false">IF(A1222="Composição",A1221,"")</f>
        <v/>
      </c>
      <c r="Q1222" s="81" t="str">
        <f aca="false">IF(P1222&lt;&gt;"",SUMIF(L1222:L1311,L1222,N1222:N1311),"")</f>
        <v/>
      </c>
      <c r="R1222" s="81" t="str">
        <f aca="false">IF(P1222&lt;&gt;"",SUMIF(L1222:L1311,L1222,O1222:O1311),"")</f>
        <v/>
      </c>
    </row>
    <row r="1223" customFormat="false" ht="14.25" hidden="false" customHeight="true" outlineLevel="0" collapsed="false">
      <c r="A1223" s="102"/>
      <c r="B1223" s="102"/>
      <c r="C1223" s="102"/>
      <c r="D1223" s="102"/>
      <c r="E1223" s="102"/>
      <c r="F1223" s="103"/>
      <c r="G1223" s="102"/>
      <c r="H1223" s="104" t="s">
        <v>684</v>
      </c>
      <c r="I1223" s="104"/>
      <c r="J1223" s="103" t="n">
        <f aca="false">TRUNC(SUMIF(L:L,$L1223,M:M)*(1+$J$9),2)</f>
        <v>15.36</v>
      </c>
      <c r="L1223" s="63" t="n">
        <f aca="false">IF(AND(A1224&lt;&gt;"",A1223=""),L1222+1,L1222)</f>
        <v>99</v>
      </c>
      <c r="M1223" s="80" t="str">
        <f aca="false">IF(OR(A1223="Insumo",A1223="Composição Auxiliar"),J1223,"")</f>
        <v/>
      </c>
      <c r="N1223" s="81" t="str">
        <f aca="false">IF(ISNUMBER(SEARCH("COM ENCARGOS COMPLEMENTARES",D1223)),J1223,"")</f>
        <v/>
      </c>
      <c r="O1223" s="81" t="str">
        <f aca="false">IF(N1223&lt;&gt;"","",M1223)</f>
        <v/>
      </c>
      <c r="P1223" s="82" t="str">
        <f aca="false">IF(A1223="Composição",A1222,"")</f>
        <v/>
      </c>
      <c r="Q1223" s="81" t="str">
        <f aca="false">IF(P1223&lt;&gt;"",SUMIF(L1223:L1312,L1223,N1223:N1312),"")</f>
        <v/>
      </c>
      <c r="R1223" s="81" t="str">
        <f aca="false">IF(P1223&lt;&gt;"",SUMIF(L1223:L1312,L1223,O1223:O1312),"")</f>
        <v/>
      </c>
    </row>
    <row r="1224" customFormat="false" ht="15" hidden="false" customHeight="false" outlineLevel="0" collapsed="false">
      <c r="A1224" s="105"/>
      <c r="B1224" s="105"/>
      <c r="C1224" s="105"/>
      <c r="D1224" s="105"/>
      <c r="E1224" s="105"/>
      <c r="F1224" s="105"/>
      <c r="G1224" s="105" t="s">
        <v>685</v>
      </c>
      <c r="H1224" s="106" t="s">
        <v>1150</v>
      </c>
      <c r="I1224" s="105" t="s">
        <v>687</v>
      </c>
      <c r="J1224" s="107" t="n">
        <f aca="false">TRUNC(J1223*H1224,2)</f>
        <v>3697.15</v>
      </c>
      <c r="L1224" s="63" t="n">
        <f aca="false">IF(AND(A1225&lt;&gt;"",A1224=""),L1223+1,L1223)</f>
        <v>99</v>
      </c>
      <c r="M1224" s="80" t="str">
        <f aca="false">IF(OR(A1224="Insumo",A1224="Composição Auxiliar"),J1224,"")</f>
        <v/>
      </c>
      <c r="N1224" s="81" t="str">
        <f aca="false">IF(ISNUMBER(SEARCH("COM ENCARGOS COMPLEMENTARES",D1224)),J1224,"")</f>
        <v/>
      </c>
      <c r="O1224" s="81" t="str">
        <f aca="false">IF(N1224&lt;&gt;"","",M1224)</f>
        <v/>
      </c>
      <c r="P1224" s="82" t="str">
        <f aca="false">IF(A1224="Composição",A1223,"")</f>
        <v/>
      </c>
      <c r="Q1224" s="81" t="str">
        <f aca="false">IF(P1224&lt;&gt;"",SUMIF(L1224:L1313,L1224,N1224:N1313),"")</f>
        <v/>
      </c>
      <c r="R1224" s="81" t="str">
        <f aca="false">IF(P1224&lt;&gt;"",SUMIF(L1224:L1313,L1224,O1224:O1313),"")</f>
        <v/>
      </c>
    </row>
    <row r="1225" customFormat="false" ht="15" hidden="false" customHeight="false" outlineLevel="0" collapsed="false">
      <c r="A1225" s="108"/>
      <c r="B1225" s="108"/>
      <c r="C1225" s="108"/>
      <c r="D1225" s="108"/>
      <c r="E1225" s="108"/>
      <c r="F1225" s="108"/>
      <c r="G1225" s="108"/>
      <c r="H1225" s="108"/>
      <c r="I1225" s="108"/>
      <c r="J1225" s="108"/>
      <c r="L1225" s="63" t="n">
        <f aca="false">IF(AND(A1226&lt;&gt;"",A1225=""),L1224+1,L1224)</f>
        <v>100</v>
      </c>
      <c r="M1225" s="80" t="str">
        <f aca="false">IF(OR(A1225="Insumo",A1225="Composição Auxiliar"),J1225,"")</f>
        <v/>
      </c>
      <c r="N1225" s="81" t="str">
        <f aca="false">IF(ISNUMBER(SEARCH("COM ENCARGOS COMPLEMENTARES",D1225)),J1225,"")</f>
        <v/>
      </c>
      <c r="O1225" s="81" t="str">
        <f aca="false">IF(N1225&lt;&gt;"","",M1225)</f>
        <v/>
      </c>
      <c r="P1225" s="82" t="str">
        <f aca="false">IF(A1225="Composição",A1224,"")</f>
        <v/>
      </c>
      <c r="Q1225" s="81" t="str">
        <f aca="false">IF(P1225&lt;&gt;"",SUMIF(L1225:L1314,L1225,N1225:N1314),"")</f>
        <v/>
      </c>
      <c r="R1225" s="81" t="str">
        <f aca="false">IF(P1225&lt;&gt;"",SUMIF(L1225:L1314,L1225,O1225:O1314),"")</f>
        <v/>
      </c>
    </row>
    <row r="1226" customFormat="false" ht="15" hidden="false" customHeight="true" outlineLevel="0" collapsed="false">
      <c r="A1226" s="83" t="s">
        <v>265</v>
      </c>
      <c r="B1226" s="84" t="s">
        <v>655</v>
      </c>
      <c r="C1226" s="83" t="s">
        <v>656</v>
      </c>
      <c r="D1226" s="83" t="s">
        <v>657</v>
      </c>
      <c r="E1226" s="83" t="s">
        <v>658</v>
      </c>
      <c r="F1226" s="83"/>
      <c r="G1226" s="85" t="s">
        <v>659</v>
      </c>
      <c r="H1226" s="84" t="s">
        <v>660</v>
      </c>
      <c r="I1226" s="84" t="s">
        <v>661</v>
      </c>
      <c r="J1226" s="84" t="s">
        <v>662</v>
      </c>
      <c r="L1226" s="63" t="n">
        <f aca="false">IF(AND(A1227&lt;&gt;"",A1226=""),L1225+1,L1225)</f>
        <v>100</v>
      </c>
      <c r="M1226" s="80" t="str">
        <f aca="false">IF(OR(A1226="Insumo",A1226="Composição Auxiliar"),J1226,"")</f>
        <v/>
      </c>
      <c r="N1226" s="81" t="str">
        <f aca="false">IF(ISNUMBER(SEARCH("COM ENCARGOS COMPLEMENTARES",D1226)),J1226,"")</f>
        <v/>
      </c>
      <c r="O1226" s="81" t="str">
        <f aca="false">IF(N1226&lt;&gt;"","",M1226)</f>
        <v/>
      </c>
      <c r="P1226" s="82" t="str">
        <f aca="false">IF(A1226="Composição",A1225,"")</f>
        <v/>
      </c>
      <c r="Q1226" s="81" t="str">
        <f aca="false">IF(P1226&lt;&gt;"",SUMIF(L1226:L1315,L1226,N1226:N1315),"")</f>
        <v/>
      </c>
      <c r="R1226" s="81" t="str">
        <f aca="false">IF(P1226&lt;&gt;"",SUMIF(L1226:L1315,L1226,O1226:O1315),"")</f>
        <v/>
      </c>
    </row>
    <row r="1227" customFormat="false" ht="25.5" hidden="false" customHeight="true" outlineLevel="0" collapsed="false">
      <c r="A1227" s="86" t="s">
        <v>663</v>
      </c>
      <c r="B1227" s="87" t="s">
        <v>266</v>
      </c>
      <c r="C1227" s="86" t="s">
        <v>664</v>
      </c>
      <c r="D1227" s="86" t="s">
        <v>1272</v>
      </c>
      <c r="E1227" s="86" t="s">
        <v>733</v>
      </c>
      <c r="F1227" s="86"/>
      <c r="G1227" s="88" t="s">
        <v>667</v>
      </c>
      <c r="H1227" s="89" t="n">
        <v>1</v>
      </c>
      <c r="I1227" s="90" t="n">
        <f aca="false">SUMIF(L:L,$L1227,M:M)</f>
        <v>15.17</v>
      </c>
      <c r="J1227" s="90" t="n">
        <f aca="false">TRUNC(H1227*I1227,2)</f>
        <v>15.17</v>
      </c>
      <c r="L1227" s="63" t="n">
        <f aca="false">IF(AND(A1228&lt;&gt;"",A1227=""),L1226+1,L1226)</f>
        <v>100</v>
      </c>
      <c r="M1227" s="80" t="str">
        <f aca="false">IF(OR(A1227="Insumo",A1227="Composição Auxiliar"),J1227,"")</f>
        <v/>
      </c>
      <c r="N1227" s="81" t="str">
        <f aca="false">IF(ISNUMBER(SEARCH("COM ENCARGOS COMPLEMENTARES",D1227)),J1227,"")</f>
        <v/>
      </c>
      <c r="O1227" s="81" t="str">
        <f aca="false">IF(N1227&lt;&gt;"","",M1227)</f>
        <v/>
      </c>
      <c r="P1227" s="82" t="str">
        <f aca="false">IF(A1227="Composição",A1226,"")</f>
        <v> 5.8.4 </v>
      </c>
      <c r="Q1227" s="81" t="n">
        <f aca="false">IF(P1227&lt;&gt;"",SUMIF(L1227:L1316,L1227,N1227:N1316),"")</f>
        <v>5.4</v>
      </c>
      <c r="R1227" s="81" t="n">
        <f aca="false">IF(P1227&lt;&gt;"",SUMIF(L1227:L1316,L1227,O1227:O1316),"")</f>
        <v>9.77</v>
      </c>
    </row>
    <row r="1228" customFormat="false" ht="25.5" hidden="false" customHeight="true" outlineLevel="0" collapsed="false">
      <c r="A1228" s="91" t="s">
        <v>668</v>
      </c>
      <c r="B1228" s="92" t="s">
        <v>1267</v>
      </c>
      <c r="C1228" s="91" t="s">
        <v>664</v>
      </c>
      <c r="D1228" s="91" t="s">
        <v>1268</v>
      </c>
      <c r="E1228" s="91" t="s">
        <v>671</v>
      </c>
      <c r="F1228" s="91"/>
      <c r="G1228" s="93" t="s">
        <v>672</v>
      </c>
      <c r="H1228" s="94" t="n">
        <v>0.17</v>
      </c>
      <c r="I1228" s="95" t="n">
        <f aca="false">SUMIFS('ANALÍTICA AUXILIARES'!J:J,'ANALÍTICA AUXILIARES'!A:A,"Composição",'ANALÍTICA AUXILIARES'!B:B,$B1228)</f>
        <v>24.91</v>
      </c>
      <c r="J1228" s="95" t="n">
        <f aca="false">TRUNC(H1228*I1228,2)</f>
        <v>4.23</v>
      </c>
      <c r="L1228" s="63" t="n">
        <f aca="false">IF(AND(A1229&lt;&gt;"",A1228=""),L1227+1,L1227)</f>
        <v>100</v>
      </c>
      <c r="M1228" s="80" t="n">
        <f aca="false">IF(OR(A1228="Insumo",A1228="Composição Auxiliar"),J1228,"")</f>
        <v>4.23</v>
      </c>
      <c r="N1228" s="81" t="n">
        <f aca="false">IF(ISNUMBER(SEARCH("COM ENCARGOS COMPLEMENTARES",D1228)),J1228,"")</f>
        <v>4.23</v>
      </c>
      <c r="O1228" s="81" t="str">
        <f aca="false">IF(N1228&lt;&gt;"","",M1228)</f>
        <v/>
      </c>
      <c r="P1228" s="82" t="str">
        <f aca="false">IF(A1228="Composição",A1227,"")</f>
        <v/>
      </c>
      <c r="Q1228" s="81" t="str">
        <f aca="false">IF(P1228&lt;&gt;"",SUMIF(L1228:L1317,L1228,N1228:N1317),"")</f>
        <v/>
      </c>
      <c r="R1228" s="81" t="str">
        <f aca="false">IF(P1228&lt;&gt;"",SUMIF(L1228:L1317,L1228,O1228:O1317),"")</f>
        <v/>
      </c>
    </row>
    <row r="1229" customFormat="false" ht="25.5" hidden="false" customHeight="true" outlineLevel="0" collapsed="false">
      <c r="A1229" s="91" t="s">
        <v>668</v>
      </c>
      <c r="B1229" s="92" t="s">
        <v>677</v>
      </c>
      <c r="C1229" s="91" t="s">
        <v>664</v>
      </c>
      <c r="D1229" s="91" t="s">
        <v>678</v>
      </c>
      <c r="E1229" s="91" t="s">
        <v>671</v>
      </c>
      <c r="F1229" s="91"/>
      <c r="G1229" s="93" t="s">
        <v>672</v>
      </c>
      <c r="H1229" s="94" t="n">
        <v>0.062</v>
      </c>
      <c r="I1229" s="95" t="n">
        <f aca="false">SUMIFS('ANALÍTICA AUXILIARES'!J:J,'ANALÍTICA AUXILIARES'!A:A,"Composição",'ANALÍTICA AUXILIARES'!B:B,$B1229)</f>
        <v>18.93</v>
      </c>
      <c r="J1229" s="95" t="n">
        <f aca="false">TRUNC(H1229*I1229,2)</f>
        <v>1.17</v>
      </c>
      <c r="L1229" s="63" t="n">
        <f aca="false">IF(AND(A1230&lt;&gt;"",A1229=""),L1228+1,L1228)</f>
        <v>100</v>
      </c>
      <c r="M1229" s="80" t="n">
        <f aca="false">IF(OR(A1229="Insumo",A1229="Composição Auxiliar"),J1229,"")</f>
        <v>1.17</v>
      </c>
      <c r="N1229" s="81" t="n">
        <f aca="false">IF(ISNUMBER(SEARCH("COM ENCARGOS COMPLEMENTARES",D1229)),J1229,"")</f>
        <v>1.17</v>
      </c>
      <c r="O1229" s="81" t="str">
        <f aca="false">IF(N1229&lt;&gt;"","",M1229)</f>
        <v/>
      </c>
      <c r="P1229" s="82" t="str">
        <f aca="false">IF(A1229="Composição",A1228,"")</f>
        <v/>
      </c>
      <c r="Q1229" s="81" t="str">
        <f aca="false">IF(P1229&lt;&gt;"",SUMIF(L1229:L1318,L1229,N1229:N1318),"")</f>
        <v/>
      </c>
      <c r="R1229" s="81" t="str">
        <f aca="false">IF(P1229&lt;&gt;"",SUMIF(L1229:L1318,L1229,O1229:O1318),"")</f>
        <v/>
      </c>
    </row>
    <row r="1230" customFormat="false" ht="14.25" hidden="false" customHeight="false" outlineLevel="0" collapsed="false">
      <c r="A1230" s="96" t="s">
        <v>679</v>
      </c>
      <c r="B1230" s="97" t="s">
        <v>833</v>
      </c>
      <c r="C1230" s="96" t="str">
        <f aca="false">VLOOKUP(B1230,INSUMOS!$A:$I,2,0)</f>
        <v>SINAPI</v>
      </c>
      <c r="D1230" s="96" t="str">
        <f aca="false">VLOOKUP(B1230,INSUMOS!$A:$I,3,0)</f>
        <v>TINTA LATEX ACRILICA PREMIUM, COR BRANCO FOSCO</v>
      </c>
      <c r="E1230" s="98" t="str">
        <f aca="false">VLOOKUP(B1230,INSUMOS!$A:$I,4,0)</f>
        <v>Material</v>
      </c>
      <c r="F1230" s="98"/>
      <c r="G1230" s="99" t="str">
        <f aca="false">VLOOKUP(B1230,INSUMOS!$A:$I,5,0)</f>
        <v>L</v>
      </c>
      <c r="H1230" s="100" t="n">
        <v>0.33</v>
      </c>
      <c r="I1230" s="101" t="n">
        <f aca="false">VLOOKUP(B1230,INSUMOS!$A:$I,8,0)</f>
        <v>29.62</v>
      </c>
      <c r="J1230" s="101" t="n">
        <f aca="false">TRUNC(H1230*I1230,2)</f>
        <v>9.77</v>
      </c>
      <c r="L1230" s="63" t="n">
        <f aca="false">IF(AND(A1231&lt;&gt;"",A1230=""),L1229+1,L1229)</f>
        <v>100</v>
      </c>
      <c r="M1230" s="80" t="n">
        <f aca="false">IF(OR(A1230="Insumo",A1230="Composição Auxiliar"),J1230,"")</f>
        <v>9.77</v>
      </c>
      <c r="N1230" s="81" t="str">
        <f aca="false">IF(ISNUMBER(SEARCH("COM ENCARGOS COMPLEMENTARES",D1230)),J1230,"")</f>
        <v/>
      </c>
      <c r="O1230" s="81" t="n">
        <f aca="false">IF(N1230&lt;&gt;"","",M1230)</f>
        <v>9.77</v>
      </c>
      <c r="P1230" s="82" t="str">
        <f aca="false">IF(A1230="Composição",A1229,"")</f>
        <v/>
      </c>
      <c r="Q1230" s="81" t="str">
        <f aca="false">IF(P1230&lt;&gt;"",SUMIF(L1230:L1319,L1230,N1230:N1319),"")</f>
        <v/>
      </c>
      <c r="R1230" s="81" t="str">
        <f aca="false">IF(P1230&lt;&gt;"",SUMIF(L1230:L1319,L1230,O1230:O1319),"")</f>
        <v/>
      </c>
    </row>
    <row r="1231" customFormat="false" ht="14.25" hidden="false" customHeight="false" outlineLevel="0" collapsed="false">
      <c r="A1231" s="102"/>
      <c r="B1231" s="102"/>
      <c r="C1231" s="102"/>
      <c r="D1231" s="102"/>
      <c r="E1231" s="102"/>
      <c r="F1231" s="103"/>
      <c r="G1231" s="102"/>
      <c r="H1231" s="103"/>
      <c r="I1231" s="102"/>
      <c r="J1231" s="103"/>
      <c r="L1231" s="63" t="n">
        <f aca="false">IF(AND(A1232&lt;&gt;"",A1231=""),L1230+1,L1230)</f>
        <v>100</v>
      </c>
      <c r="M1231" s="80" t="str">
        <f aca="false">IF(OR(A1231="Insumo",A1231="Composição Auxiliar"),J1231,"")</f>
        <v/>
      </c>
      <c r="N1231" s="81" t="str">
        <f aca="false">IF(ISNUMBER(SEARCH("COM ENCARGOS COMPLEMENTARES",D1231)),J1231,"")</f>
        <v/>
      </c>
      <c r="O1231" s="81" t="str">
        <f aca="false">IF(N1231&lt;&gt;"","",M1231)</f>
        <v/>
      </c>
      <c r="P1231" s="82" t="str">
        <f aca="false">IF(A1231="Composição",A1230,"")</f>
        <v/>
      </c>
      <c r="Q1231" s="81" t="str">
        <f aca="false">IF(P1231&lt;&gt;"",SUMIF(L1231:L1320,L1231,N1231:N1320),"")</f>
        <v/>
      </c>
      <c r="R1231" s="81" t="str">
        <f aca="false">IF(P1231&lt;&gt;"",SUMIF(L1231:L1320,L1231,O1231:O1320),"")</f>
        <v/>
      </c>
    </row>
    <row r="1232" customFormat="false" ht="14.25" hidden="false" customHeight="true" outlineLevel="0" collapsed="false">
      <c r="A1232" s="102"/>
      <c r="B1232" s="102"/>
      <c r="C1232" s="102"/>
      <c r="D1232" s="102"/>
      <c r="E1232" s="102"/>
      <c r="F1232" s="103"/>
      <c r="G1232" s="102"/>
      <c r="H1232" s="104" t="s">
        <v>684</v>
      </c>
      <c r="I1232" s="104"/>
      <c r="J1232" s="103" t="n">
        <f aca="false">TRUNC(SUMIF(L:L,$L1232,M:M)*(1+$J$9),2)</f>
        <v>19.68</v>
      </c>
      <c r="L1232" s="63" t="n">
        <f aca="false">IF(AND(A1233&lt;&gt;"",A1232=""),L1231+1,L1231)</f>
        <v>100</v>
      </c>
      <c r="M1232" s="80" t="str">
        <f aca="false">IF(OR(A1232="Insumo",A1232="Composição Auxiliar"),J1232,"")</f>
        <v/>
      </c>
      <c r="N1232" s="81" t="str">
        <f aca="false">IF(ISNUMBER(SEARCH("COM ENCARGOS COMPLEMENTARES",D1232)),J1232,"")</f>
        <v/>
      </c>
      <c r="O1232" s="81" t="str">
        <f aca="false">IF(N1232&lt;&gt;"","",M1232)</f>
        <v/>
      </c>
      <c r="P1232" s="82" t="str">
        <f aca="false">IF(A1232="Composição",A1231,"")</f>
        <v/>
      </c>
      <c r="Q1232" s="81" t="str">
        <f aca="false">IF(P1232&lt;&gt;"",SUMIF(L1232:L1321,L1232,N1232:N1321),"")</f>
        <v/>
      </c>
      <c r="R1232" s="81" t="str">
        <f aca="false">IF(P1232&lt;&gt;"",SUMIF(L1232:L1321,L1232,O1232:O1321),"")</f>
        <v/>
      </c>
    </row>
    <row r="1233" customFormat="false" ht="15" hidden="false" customHeight="false" outlineLevel="0" collapsed="false">
      <c r="A1233" s="105"/>
      <c r="B1233" s="105"/>
      <c r="C1233" s="105"/>
      <c r="D1233" s="105"/>
      <c r="E1233" s="105"/>
      <c r="F1233" s="105"/>
      <c r="G1233" s="105" t="s">
        <v>685</v>
      </c>
      <c r="H1233" s="106" t="s">
        <v>1273</v>
      </c>
      <c r="I1233" s="105" t="s">
        <v>687</v>
      </c>
      <c r="J1233" s="107" t="n">
        <f aca="false">TRUNC(J1232*H1233,2)</f>
        <v>3039.37</v>
      </c>
      <c r="L1233" s="63" t="n">
        <f aca="false">IF(AND(A1234&lt;&gt;"",A1233=""),L1232+1,L1232)</f>
        <v>100</v>
      </c>
      <c r="M1233" s="80" t="str">
        <f aca="false">IF(OR(A1233="Insumo",A1233="Composição Auxiliar"),J1233,"")</f>
        <v/>
      </c>
      <c r="N1233" s="81" t="str">
        <f aca="false">IF(ISNUMBER(SEARCH("COM ENCARGOS COMPLEMENTARES",D1233)),J1233,"")</f>
        <v/>
      </c>
      <c r="O1233" s="81" t="str">
        <f aca="false">IF(N1233&lt;&gt;"","",M1233)</f>
        <v/>
      </c>
      <c r="P1233" s="82" t="str">
        <f aca="false">IF(A1233="Composição",A1232,"")</f>
        <v/>
      </c>
      <c r="Q1233" s="81" t="str">
        <f aca="false">IF(P1233&lt;&gt;"",SUMIF(L1233:L1322,L1233,N1233:N1322),"")</f>
        <v/>
      </c>
      <c r="R1233" s="81" t="str">
        <f aca="false">IF(P1233&lt;&gt;"",SUMIF(L1233:L1322,L1233,O1233:O1322),"")</f>
        <v/>
      </c>
    </row>
    <row r="1234" customFormat="false" ht="15" hidden="false" customHeight="false" outlineLevel="0" collapsed="false">
      <c r="A1234" s="108"/>
      <c r="B1234" s="108"/>
      <c r="C1234" s="108"/>
      <c r="D1234" s="108"/>
      <c r="E1234" s="108"/>
      <c r="F1234" s="108"/>
      <c r="G1234" s="108"/>
      <c r="H1234" s="108"/>
      <c r="I1234" s="108"/>
      <c r="J1234" s="108"/>
      <c r="L1234" s="63" t="n">
        <f aca="false">IF(AND(A1235&lt;&gt;"",A1234=""),L1233+1,L1233)</f>
        <v>101</v>
      </c>
      <c r="M1234" s="80" t="str">
        <f aca="false">IF(OR(A1234="Insumo",A1234="Composição Auxiliar"),J1234,"")</f>
        <v/>
      </c>
      <c r="N1234" s="81" t="str">
        <f aca="false">IF(ISNUMBER(SEARCH("COM ENCARGOS COMPLEMENTARES",D1234)),J1234,"")</f>
        <v/>
      </c>
      <c r="O1234" s="81" t="str">
        <f aca="false">IF(N1234&lt;&gt;"","",M1234)</f>
        <v/>
      </c>
      <c r="P1234" s="82" t="str">
        <f aca="false">IF(A1234="Composição",A1233,"")</f>
        <v/>
      </c>
      <c r="Q1234" s="81" t="str">
        <f aca="false">IF(P1234&lt;&gt;"",SUMIF(L1234:L1323,L1234,N1234:N1323),"")</f>
        <v/>
      </c>
      <c r="R1234" s="81" t="str">
        <f aca="false">IF(P1234&lt;&gt;"",SUMIF(L1234:L1323,L1234,O1234:O1323),"")</f>
        <v/>
      </c>
    </row>
    <row r="1235" customFormat="false" ht="15" hidden="false" customHeight="true" outlineLevel="0" collapsed="false">
      <c r="A1235" s="83" t="s">
        <v>267</v>
      </c>
      <c r="B1235" s="84" t="s">
        <v>655</v>
      </c>
      <c r="C1235" s="83" t="s">
        <v>656</v>
      </c>
      <c r="D1235" s="83" t="s">
        <v>657</v>
      </c>
      <c r="E1235" s="83" t="s">
        <v>658</v>
      </c>
      <c r="F1235" s="83"/>
      <c r="G1235" s="85" t="s">
        <v>659</v>
      </c>
      <c r="H1235" s="84" t="s">
        <v>660</v>
      </c>
      <c r="I1235" s="84" t="s">
        <v>661</v>
      </c>
      <c r="J1235" s="84" t="s">
        <v>662</v>
      </c>
      <c r="L1235" s="63" t="n">
        <f aca="false">IF(AND(A1236&lt;&gt;"",A1235=""),L1234+1,L1234)</f>
        <v>101</v>
      </c>
      <c r="M1235" s="80" t="str">
        <f aca="false">IF(OR(A1235="Insumo",A1235="Composição Auxiliar"),J1235,"")</f>
        <v/>
      </c>
      <c r="N1235" s="81" t="str">
        <f aca="false">IF(ISNUMBER(SEARCH("COM ENCARGOS COMPLEMENTARES",D1235)),J1235,"")</f>
        <v/>
      </c>
      <c r="O1235" s="81" t="str">
        <f aca="false">IF(N1235&lt;&gt;"","",M1235)</f>
        <v/>
      </c>
      <c r="P1235" s="82" t="str">
        <f aca="false">IF(A1235="Composição",A1234,"")</f>
        <v/>
      </c>
      <c r="Q1235" s="81" t="str">
        <f aca="false">IF(P1235&lt;&gt;"",SUMIF(L1235:L1324,L1235,N1235:N1324),"")</f>
        <v/>
      </c>
      <c r="R1235" s="81" t="str">
        <f aca="false">IF(P1235&lt;&gt;"",SUMIF(L1235:L1324,L1235,O1235:O1324),"")</f>
        <v/>
      </c>
    </row>
    <row r="1236" customFormat="false" ht="25.5" hidden="false" customHeight="true" outlineLevel="0" collapsed="false">
      <c r="A1236" s="86" t="s">
        <v>663</v>
      </c>
      <c r="B1236" s="87" t="s">
        <v>268</v>
      </c>
      <c r="C1236" s="86" t="s">
        <v>664</v>
      </c>
      <c r="D1236" s="86" t="s">
        <v>1274</v>
      </c>
      <c r="E1236" s="86" t="s">
        <v>733</v>
      </c>
      <c r="F1236" s="86"/>
      <c r="G1236" s="88" t="s">
        <v>729</v>
      </c>
      <c r="H1236" s="89" t="n">
        <v>1</v>
      </c>
      <c r="I1236" s="90" t="n">
        <f aca="false">SUMIF(L:L,$L1236,M:M)</f>
        <v>4.06</v>
      </c>
      <c r="J1236" s="90" t="n">
        <f aca="false">TRUNC(H1236*I1236,2)</f>
        <v>4.06</v>
      </c>
      <c r="L1236" s="63" t="n">
        <f aca="false">IF(AND(A1237&lt;&gt;"",A1236=""),L1235+1,L1235)</f>
        <v>101</v>
      </c>
      <c r="M1236" s="80" t="str">
        <f aca="false">IF(OR(A1236="Insumo",A1236="Composição Auxiliar"),J1236,"")</f>
        <v/>
      </c>
      <c r="N1236" s="81" t="str">
        <f aca="false">IF(ISNUMBER(SEARCH("COM ENCARGOS COMPLEMENTARES",D1236)),J1236,"")</f>
        <v/>
      </c>
      <c r="O1236" s="81" t="str">
        <f aca="false">IF(N1236&lt;&gt;"","",M1236)</f>
        <v/>
      </c>
      <c r="P1236" s="82" t="str">
        <f aca="false">IF(A1236="Composição",A1235,"")</f>
        <v> 5.8.5 </v>
      </c>
      <c r="Q1236" s="81" t="n">
        <f aca="false">IF(P1236&lt;&gt;"",SUMIF(L1236:L1325,L1236,N1236:N1325),"")</f>
        <v>2.72</v>
      </c>
      <c r="R1236" s="81" t="n">
        <f aca="false">IF(P1236&lt;&gt;"",SUMIF(L1236:L1325,L1236,O1236:O1325),"")</f>
        <v>1.34</v>
      </c>
    </row>
    <row r="1237" customFormat="false" ht="25.5" hidden="false" customHeight="true" outlineLevel="0" collapsed="false">
      <c r="A1237" s="91" t="s">
        <v>668</v>
      </c>
      <c r="B1237" s="92" t="s">
        <v>1267</v>
      </c>
      <c r="C1237" s="91" t="s">
        <v>664</v>
      </c>
      <c r="D1237" s="91" t="s">
        <v>1268</v>
      </c>
      <c r="E1237" s="91" t="s">
        <v>671</v>
      </c>
      <c r="F1237" s="91"/>
      <c r="G1237" s="93" t="s">
        <v>672</v>
      </c>
      <c r="H1237" s="94" t="n">
        <v>0.083</v>
      </c>
      <c r="I1237" s="95" t="n">
        <f aca="false">SUMIFS('ANALÍTICA AUXILIARES'!J:J,'ANALÍTICA AUXILIARES'!A:A,"Composição",'ANALÍTICA AUXILIARES'!B:B,$B1237)</f>
        <v>24.91</v>
      </c>
      <c r="J1237" s="95" t="n">
        <f aca="false">TRUNC(H1237*I1237,2)</f>
        <v>2.06</v>
      </c>
      <c r="L1237" s="63" t="n">
        <f aca="false">IF(AND(A1238&lt;&gt;"",A1237=""),L1236+1,L1236)</f>
        <v>101</v>
      </c>
      <c r="M1237" s="80" t="n">
        <f aca="false">IF(OR(A1237="Insumo",A1237="Composição Auxiliar"),J1237,"")</f>
        <v>2.06</v>
      </c>
      <c r="N1237" s="81" t="n">
        <f aca="false">IF(ISNUMBER(SEARCH("COM ENCARGOS COMPLEMENTARES",D1237)),J1237,"")</f>
        <v>2.06</v>
      </c>
      <c r="O1237" s="81" t="str">
        <f aca="false">IF(N1237&lt;&gt;"","",M1237)</f>
        <v/>
      </c>
      <c r="P1237" s="82" t="str">
        <f aca="false">IF(A1237="Composição",A1236,"")</f>
        <v/>
      </c>
      <c r="Q1237" s="81" t="str">
        <f aca="false">IF(P1237&lt;&gt;"",SUMIF(L1237:L1326,L1237,N1237:N1326),"")</f>
        <v/>
      </c>
      <c r="R1237" s="81" t="str">
        <f aca="false">IF(P1237&lt;&gt;"",SUMIF(L1237:L1326,L1237,O1237:O1326),"")</f>
        <v/>
      </c>
    </row>
    <row r="1238" customFormat="false" ht="25.5" hidden="false" customHeight="true" outlineLevel="0" collapsed="false">
      <c r="A1238" s="91" t="s">
        <v>668</v>
      </c>
      <c r="B1238" s="92" t="s">
        <v>677</v>
      </c>
      <c r="C1238" s="91" t="s">
        <v>664</v>
      </c>
      <c r="D1238" s="91" t="s">
        <v>678</v>
      </c>
      <c r="E1238" s="91" t="s">
        <v>671</v>
      </c>
      <c r="F1238" s="91"/>
      <c r="G1238" s="93" t="s">
        <v>672</v>
      </c>
      <c r="H1238" s="94" t="n">
        <v>0.035</v>
      </c>
      <c r="I1238" s="95" t="n">
        <f aca="false">SUMIFS('ANALÍTICA AUXILIARES'!J:J,'ANALÍTICA AUXILIARES'!A:A,"Composição",'ANALÍTICA AUXILIARES'!B:B,$B1238)</f>
        <v>18.93</v>
      </c>
      <c r="J1238" s="95" t="n">
        <f aca="false">TRUNC(H1238*I1238,2)</f>
        <v>0.66</v>
      </c>
      <c r="L1238" s="63" t="n">
        <f aca="false">IF(AND(A1239&lt;&gt;"",A1238=""),L1237+1,L1237)</f>
        <v>101</v>
      </c>
      <c r="M1238" s="80" t="n">
        <f aca="false">IF(OR(A1238="Insumo",A1238="Composição Auxiliar"),J1238,"")</f>
        <v>0.66</v>
      </c>
      <c r="N1238" s="81" t="n">
        <f aca="false">IF(ISNUMBER(SEARCH("COM ENCARGOS COMPLEMENTARES",D1238)),J1238,"")</f>
        <v>0.66</v>
      </c>
      <c r="O1238" s="81" t="str">
        <f aca="false">IF(N1238&lt;&gt;"","",M1238)</f>
        <v/>
      </c>
      <c r="P1238" s="82" t="str">
        <f aca="false">IF(A1238="Composição",A1237,"")</f>
        <v/>
      </c>
      <c r="Q1238" s="81" t="str">
        <f aca="false">IF(P1238&lt;&gt;"",SUMIF(L1238:L1327,L1238,N1238:N1327),"")</f>
        <v/>
      </c>
      <c r="R1238" s="81" t="str">
        <f aca="false">IF(P1238&lt;&gt;"",SUMIF(L1238:L1327,L1238,O1238:O1327),"")</f>
        <v/>
      </c>
    </row>
    <row r="1239" customFormat="false" ht="14.25" hidden="false" customHeight="false" outlineLevel="0" collapsed="false">
      <c r="A1239" s="96" t="s">
        <v>679</v>
      </c>
      <c r="B1239" s="97" t="s">
        <v>1275</v>
      </c>
      <c r="C1239" s="96" t="str">
        <f aca="false">VLOOKUP(B1239,INSUMOS!$A:$I,2,0)</f>
        <v>SINAPI</v>
      </c>
      <c r="D1239" s="96" t="str">
        <f aca="false">VLOOKUP(B1239,INSUMOS!$A:$I,3,0)</f>
        <v>TINTA ACRILICA PREMIUM PARA PISO</v>
      </c>
      <c r="E1239" s="98" t="str">
        <f aca="false">VLOOKUP(B1239,INSUMOS!$A:$I,4,0)</f>
        <v>Material</v>
      </c>
      <c r="F1239" s="98"/>
      <c r="G1239" s="99" t="str">
        <f aca="false">VLOOKUP(B1239,INSUMOS!$A:$I,5,0)</f>
        <v>L</v>
      </c>
      <c r="H1239" s="100" t="n">
        <v>0.043</v>
      </c>
      <c r="I1239" s="101" t="n">
        <f aca="false">VLOOKUP(B1239,INSUMOS!$A:$I,8,0)</f>
        <v>19.86</v>
      </c>
      <c r="J1239" s="101" t="n">
        <f aca="false">TRUNC(H1239*I1239,2)</f>
        <v>0.85</v>
      </c>
      <c r="L1239" s="63" t="n">
        <f aca="false">IF(AND(A1240&lt;&gt;"",A1239=""),L1238+1,L1238)</f>
        <v>101</v>
      </c>
      <c r="M1239" s="80" t="n">
        <f aca="false">IF(OR(A1239="Insumo",A1239="Composição Auxiliar"),J1239,"")</f>
        <v>0.85</v>
      </c>
      <c r="N1239" s="81" t="str">
        <f aca="false">IF(ISNUMBER(SEARCH("COM ENCARGOS COMPLEMENTARES",D1239)),J1239,"")</f>
        <v/>
      </c>
      <c r="O1239" s="81" t="n">
        <f aca="false">IF(N1239&lt;&gt;"","",M1239)</f>
        <v>0.85</v>
      </c>
      <c r="P1239" s="82" t="str">
        <f aca="false">IF(A1239="Composição",A1238,"")</f>
        <v/>
      </c>
      <c r="Q1239" s="81" t="str">
        <f aca="false">IF(P1239&lt;&gt;"",SUMIF(L1239:L1328,L1239,N1239:N1328),"")</f>
        <v/>
      </c>
      <c r="R1239" s="81" t="str">
        <f aca="false">IF(P1239&lt;&gt;"",SUMIF(L1239:L1328,L1239,O1239:O1328),"")</f>
        <v/>
      </c>
    </row>
    <row r="1240" customFormat="false" ht="14.25" hidden="false" customHeight="false" outlineLevel="0" collapsed="false">
      <c r="A1240" s="96" t="s">
        <v>679</v>
      </c>
      <c r="B1240" s="97" t="s">
        <v>847</v>
      </c>
      <c r="C1240" s="96" t="str">
        <f aca="false">VLOOKUP(B1240,INSUMOS!$A:$I,2,0)</f>
        <v>SINAPI</v>
      </c>
      <c r="D1240" s="96" t="str">
        <f aca="false">VLOOKUP(B1240,INSUMOS!$A:$I,3,0)</f>
        <v>FITA CREPE ROLO DE 25 MM X 50 M</v>
      </c>
      <c r="E1240" s="98" t="str">
        <f aca="false">VLOOKUP(B1240,INSUMOS!$A:$I,4,0)</f>
        <v>Material</v>
      </c>
      <c r="F1240" s="98"/>
      <c r="G1240" s="99" t="str">
        <f aca="false">VLOOKUP(B1240,INSUMOS!$A:$I,5,0)</f>
        <v>UN</v>
      </c>
      <c r="H1240" s="100" t="n">
        <v>0.04</v>
      </c>
      <c r="I1240" s="101" t="n">
        <f aca="false">VLOOKUP(B1240,INSUMOS!$A:$I,8,0)</f>
        <v>12.41</v>
      </c>
      <c r="J1240" s="101" t="n">
        <f aca="false">TRUNC(H1240*I1240,2)</f>
        <v>0.49</v>
      </c>
      <c r="L1240" s="63" t="n">
        <f aca="false">IF(AND(A1241&lt;&gt;"",A1240=""),L1239+1,L1239)</f>
        <v>101</v>
      </c>
      <c r="M1240" s="80" t="n">
        <f aca="false">IF(OR(A1240="Insumo",A1240="Composição Auxiliar"),J1240,"")</f>
        <v>0.49</v>
      </c>
      <c r="N1240" s="81" t="str">
        <f aca="false">IF(ISNUMBER(SEARCH("COM ENCARGOS COMPLEMENTARES",D1240)),J1240,"")</f>
        <v/>
      </c>
      <c r="O1240" s="81" t="n">
        <f aca="false">IF(N1240&lt;&gt;"","",M1240)</f>
        <v>0.49</v>
      </c>
      <c r="P1240" s="82" t="str">
        <f aca="false">IF(A1240="Composição",A1239,"")</f>
        <v/>
      </c>
      <c r="Q1240" s="81" t="str">
        <f aca="false">IF(P1240&lt;&gt;"",SUMIF(L1240:L1329,L1240,N1240:N1329),"")</f>
        <v/>
      </c>
      <c r="R1240" s="81" t="str">
        <f aca="false">IF(P1240&lt;&gt;"",SUMIF(L1240:L1329,L1240,O1240:O1329),"")</f>
        <v/>
      </c>
    </row>
    <row r="1241" customFormat="false" ht="14.25" hidden="false" customHeight="false" outlineLevel="0" collapsed="false">
      <c r="A1241" s="102"/>
      <c r="B1241" s="102"/>
      <c r="C1241" s="102"/>
      <c r="D1241" s="102"/>
      <c r="E1241" s="102"/>
      <c r="F1241" s="103"/>
      <c r="G1241" s="102"/>
      <c r="H1241" s="103"/>
      <c r="I1241" s="102"/>
      <c r="J1241" s="103"/>
      <c r="L1241" s="63" t="n">
        <f aca="false">IF(AND(A1242&lt;&gt;"",A1241=""),L1240+1,L1240)</f>
        <v>101</v>
      </c>
      <c r="M1241" s="80" t="str">
        <f aca="false">IF(OR(A1241="Insumo",A1241="Composição Auxiliar"),J1241,"")</f>
        <v/>
      </c>
      <c r="N1241" s="81" t="str">
        <f aca="false">IF(ISNUMBER(SEARCH("COM ENCARGOS COMPLEMENTARES",D1241)),J1241,"")</f>
        <v/>
      </c>
      <c r="O1241" s="81" t="str">
        <f aca="false">IF(N1241&lt;&gt;"","",M1241)</f>
        <v/>
      </c>
      <c r="P1241" s="82" t="str">
        <f aca="false">IF(A1241="Composição",A1240,"")</f>
        <v/>
      </c>
      <c r="Q1241" s="81" t="str">
        <f aca="false">IF(P1241&lt;&gt;"",SUMIF(L1241:L1330,L1241,N1241:N1330),"")</f>
        <v/>
      </c>
      <c r="R1241" s="81" t="str">
        <f aca="false">IF(P1241&lt;&gt;"",SUMIF(L1241:L1330,L1241,O1241:O1330),"")</f>
        <v/>
      </c>
    </row>
    <row r="1242" customFormat="false" ht="14.25" hidden="false" customHeight="true" outlineLevel="0" collapsed="false">
      <c r="A1242" s="102"/>
      <c r="B1242" s="102"/>
      <c r="C1242" s="102"/>
      <c r="D1242" s="102"/>
      <c r="E1242" s="102"/>
      <c r="F1242" s="103"/>
      <c r="G1242" s="102"/>
      <c r="H1242" s="104" t="s">
        <v>684</v>
      </c>
      <c r="I1242" s="104"/>
      <c r="J1242" s="103" t="n">
        <f aca="false">TRUNC(SUMIF(L:L,$L1242,M:M)*(1+$J$9),2)</f>
        <v>5.26</v>
      </c>
      <c r="L1242" s="63" t="n">
        <f aca="false">IF(AND(A1243&lt;&gt;"",A1242=""),L1241+1,L1241)</f>
        <v>101</v>
      </c>
      <c r="M1242" s="80" t="str">
        <f aca="false">IF(OR(A1242="Insumo",A1242="Composição Auxiliar"),J1242,"")</f>
        <v/>
      </c>
      <c r="N1242" s="81" t="str">
        <f aca="false">IF(ISNUMBER(SEARCH("COM ENCARGOS COMPLEMENTARES",D1242)),J1242,"")</f>
        <v/>
      </c>
      <c r="O1242" s="81" t="str">
        <f aca="false">IF(N1242&lt;&gt;"","",M1242)</f>
        <v/>
      </c>
      <c r="P1242" s="82" t="str">
        <f aca="false">IF(A1242="Composição",A1241,"")</f>
        <v/>
      </c>
      <c r="Q1242" s="81" t="str">
        <f aca="false">IF(P1242&lt;&gt;"",SUMIF(L1242:L1331,L1242,N1242:N1331),"")</f>
        <v/>
      </c>
      <c r="R1242" s="81" t="str">
        <f aca="false">IF(P1242&lt;&gt;"",SUMIF(L1242:L1331,L1242,O1242:O1331),"")</f>
        <v/>
      </c>
    </row>
    <row r="1243" customFormat="false" ht="15" hidden="false" customHeight="false" outlineLevel="0" collapsed="false">
      <c r="A1243" s="105"/>
      <c r="B1243" s="105"/>
      <c r="C1243" s="105"/>
      <c r="D1243" s="105"/>
      <c r="E1243" s="105"/>
      <c r="F1243" s="105"/>
      <c r="G1243" s="105" t="s">
        <v>685</v>
      </c>
      <c r="H1243" s="106" t="s">
        <v>1276</v>
      </c>
      <c r="I1243" s="105" t="s">
        <v>687</v>
      </c>
      <c r="J1243" s="107" t="n">
        <f aca="false">TRUNC(J1242*H1243,2)</f>
        <v>128.87</v>
      </c>
      <c r="L1243" s="63" t="n">
        <f aca="false">IF(AND(A1244&lt;&gt;"",A1243=""),L1242+1,L1242)</f>
        <v>101</v>
      </c>
      <c r="M1243" s="80" t="str">
        <f aca="false">IF(OR(A1243="Insumo",A1243="Composição Auxiliar"),J1243,"")</f>
        <v/>
      </c>
      <c r="N1243" s="81" t="str">
        <f aca="false">IF(ISNUMBER(SEARCH("COM ENCARGOS COMPLEMENTARES",D1243)),J1243,"")</f>
        <v/>
      </c>
      <c r="O1243" s="81" t="str">
        <f aca="false">IF(N1243&lt;&gt;"","",M1243)</f>
        <v/>
      </c>
      <c r="P1243" s="82" t="str">
        <f aca="false">IF(A1243="Composição",A1242,"")</f>
        <v/>
      </c>
      <c r="Q1243" s="81" t="str">
        <f aca="false">IF(P1243&lt;&gt;"",SUMIF(L1243:L1332,L1243,N1243:N1332),"")</f>
        <v/>
      </c>
      <c r="R1243" s="81" t="str">
        <f aca="false">IF(P1243&lt;&gt;"",SUMIF(L1243:L1332,L1243,O1243:O1332),"")</f>
        <v/>
      </c>
    </row>
    <row r="1244" customFormat="false" ht="15" hidden="false" customHeight="false" outlineLevel="0" collapsed="false">
      <c r="A1244" s="108"/>
      <c r="B1244" s="108"/>
      <c r="C1244" s="108"/>
      <c r="D1244" s="108"/>
      <c r="E1244" s="108"/>
      <c r="F1244" s="108"/>
      <c r="G1244" s="108"/>
      <c r="H1244" s="108"/>
      <c r="I1244" s="108"/>
      <c r="J1244" s="108"/>
      <c r="L1244" s="63" t="n">
        <f aca="false">IF(AND(A1245&lt;&gt;"",A1244=""),L1243+1,L1243)</f>
        <v>102</v>
      </c>
      <c r="M1244" s="80" t="str">
        <f aca="false">IF(OR(A1244="Insumo",A1244="Composição Auxiliar"),J1244,"")</f>
        <v/>
      </c>
      <c r="N1244" s="81" t="str">
        <f aca="false">IF(ISNUMBER(SEARCH("COM ENCARGOS COMPLEMENTARES",D1244)),J1244,"")</f>
        <v/>
      </c>
      <c r="O1244" s="81" t="str">
        <f aca="false">IF(N1244&lt;&gt;"","",M1244)</f>
        <v/>
      </c>
      <c r="P1244" s="82" t="str">
        <f aca="false">IF(A1244="Composição",A1243,"")</f>
        <v/>
      </c>
      <c r="Q1244" s="81" t="str">
        <f aca="false">IF(P1244&lt;&gt;"",SUMIF(L1244:L1333,L1244,N1244:N1333),"")</f>
        <v/>
      </c>
      <c r="R1244" s="81" t="str">
        <f aca="false">IF(P1244&lt;&gt;"",SUMIF(L1244:L1333,L1244,O1244:O1333),"")</f>
        <v/>
      </c>
    </row>
    <row r="1245" customFormat="false" ht="14.25" hidden="false" customHeight="false" outlineLevel="0" collapsed="false">
      <c r="A1245" s="76" t="s">
        <v>269</v>
      </c>
      <c r="B1245" s="76"/>
      <c r="C1245" s="76"/>
      <c r="D1245" s="76" t="s">
        <v>270</v>
      </c>
      <c r="E1245" s="76"/>
      <c r="F1245" s="76"/>
      <c r="G1245" s="76"/>
      <c r="H1245" s="77"/>
      <c r="I1245" s="76"/>
      <c r="J1245" s="78"/>
      <c r="L1245" s="63" t="n">
        <f aca="false">IF(AND(A1246&lt;&gt;"",A1245=""),L1244+1,L1244)</f>
        <v>102</v>
      </c>
      <c r="M1245" s="80" t="str">
        <f aca="false">IF(OR(A1245="Insumo",A1245="Composição Auxiliar"),J1245,"")</f>
        <v/>
      </c>
      <c r="N1245" s="81" t="str">
        <f aca="false">IF(ISNUMBER(SEARCH("COM ENCARGOS COMPLEMENTARES",D1245)),J1245,"")</f>
        <v/>
      </c>
      <c r="O1245" s="81" t="str">
        <f aca="false">IF(N1245&lt;&gt;"","",M1245)</f>
        <v/>
      </c>
      <c r="P1245" s="82" t="str">
        <f aca="false">IF(A1245="Composição",A1244,"")</f>
        <v/>
      </c>
      <c r="Q1245" s="81" t="str">
        <f aca="false">IF(P1245&lt;&gt;"",SUMIF(L1245:L1334,L1245,N1245:N1334),"")</f>
        <v/>
      </c>
      <c r="R1245" s="81" t="str">
        <f aca="false">IF(P1245&lt;&gt;"",SUMIF(L1245:L1334,L1245,O1245:O1334),"")</f>
        <v/>
      </c>
    </row>
    <row r="1246" customFormat="false" ht="15" hidden="false" customHeight="true" outlineLevel="0" collapsed="false">
      <c r="A1246" s="83" t="s">
        <v>271</v>
      </c>
      <c r="B1246" s="84" t="s">
        <v>655</v>
      </c>
      <c r="C1246" s="83" t="s">
        <v>656</v>
      </c>
      <c r="D1246" s="83" t="s">
        <v>657</v>
      </c>
      <c r="E1246" s="83" t="s">
        <v>658</v>
      </c>
      <c r="F1246" s="83"/>
      <c r="G1246" s="85" t="s">
        <v>659</v>
      </c>
      <c r="H1246" s="84" t="s">
        <v>660</v>
      </c>
      <c r="I1246" s="84" t="s">
        <v>661</v>
      </c>
      <c r="J1246" s="84" t="s">
        <v>662</v>
      </c>
      <c r="L1246" s="63" t="n">
        <f aca="false">IF(AND(A1247&lt;&gt;"",A1246=""),L1245+1,L1245)</f>
        <v>102</v>
      </c>
      <c r="M1246" s="80" t="str">
        <f aca="false">IF(OR(A1246="Insumo",A1246="Composição Auxiliar"),J1246,"")</f>
        <v/>
      </c>
      <c r="N1246" s="81" t="str">
        <f aca="false">IF(ISNUMBER(SEARCH("COM ENCARGOS COMPLEMENTARES",D1246)),J1246,"")</f>
        <v/>
      </c>
      <c r="O1246" s="81" t="str">
        <f aca="false">IF(N1246&lt;&gt;"","",M1246)</f>
        <v/>
      </c>
      <c r="P1246" s="82" t="str">
        <f aca="false">IF(A1246="Composição",A1245,"")</f>
        <v/>
      </c>
      <c r="Q1246" s="81" t="str">
        <f aca="false">IF(P1246&lt;&gt;"",SUMIF(L1246:L1335,L1246,N1246:N1335),"")</f>
        <v/>
      </c>
      <c r="R1246" s="81" t="str">
        <f aca="false">IF(P1246&lt;&gt;"",SUMIF(L1246:L1335,L1246,O1246:O1335),"")</f>
        <v/>
      </c>
    </row>
    <row r="1247" customFormat="false" ht="25.5" hidden="false" customHeight="true" outlineLevel="0" collapsed="false">
      <c r="A1247" s="86" t="s">
        <v>663</v>
      </c>
      <c r="B1247" s="87" t="s">
        <v>272</v>
      </c>
      <c r="C1247" s="86" t="s">
        <v>716</v>
      </c>
      <c r="D1247" s="86" t="s">
        <v>1277</v>
      </c>
      <c r="E1247" s="86" t="s">
        <v>671</v>
      </c>
      <c r="F1247" s="86"/>
      <c r="G1247" s="88" t="s">
        <v>718</v>
      </c>
      <c r="H1247" s="89" t="n">
        <v>1</v>
      </c>
      <c r="I1247" s="90" t="n">
        <f aca="false">SUMIF(L:L,$L1247,M:M)</f>
        <v>2356.93</v>
      </c>
      <c r="J1247" s="90" t="n">
        <f aca="false">TRUNC(H1247*I1247,2)</f>
        <v>2356.93</v>
      </c>
      <c r="L1247" s="63" t="n">
        <f aca="false">IF(AND(A1248&lt;&gt;"",A1247=""),L1246+1,L1246)</f>
        <v>102</v>
      </c>
      <c r="M1247" s="80" t="str">
        <f aca="false">IF(OR(A1247="Insumo",A1247="Composição Auxiliar"),J1247,"")</f>
        <v/>
      </c>
      <c r="N1247" s="81" t="str">
        <f aca="false">IF(ISNUMBER(SEARCH("COM ENCARGOS COMPLEMENTARES",D1247)),J1247,"")</f>
        <v/>
      </c>
      <c r="O1247" s="81" t="str">
        <f aca="false">IF(N1247&lt;&gt;"","",M1247)</f>
        <v/>
      </c>
      <c r="P1247" s="82" t="str">
        <f aca="false">IF(A1247="Composição",A1246,"")</f>
        <v> 5.9.1 </v>
      </c>
      <c r="Q1247" s="81" t="n">
        <f aca="false">IF(P1247&lt;&gt;"",SUMIF(L1247:L1336,L1247,N1247:N1336),"")</f>
        <v>523.35</v>
      </c>
      <c r="R1247" s="81" t="n">
        <f aca="false">IF(P1247&lt;&gt;"",SUMIF(L1247:L1336,L1247,O1247:O1336),"")</f>
        <v>1833.58</v>
      </c>
    </row>
    <row r="1248" customFormat="false" ht="51" hidden="false" customHeight="true" outlineLevel="0" collapsed="false">
      <c r="A1248" s="91" t="s">
        <v>668</v>
      </c>
      <c r="B1248" s="92" t="s">
        <v>1278</v>
      </c>
      <c r="C1248" s="91" t="s">
        <v>664</v>
      </c>
      <c r="D1248" s="91" t="s">
        <v>1279</v>
      </c>
      <c r="E1248" s="91" t="s">
        <v>733</v>
      </c>
      <c r="F1248" s="91"/>
      <c r="G1248" s="93" t="s">
        <v>667</v>
      </c>
      <c r="H1248" s="94" t="n">
        <v>16.56</v>
      </c>
      <c r="I1248" s="95" t="n">
        <f aca="false">SUMIFS('ANALÍTICA AUXILIARES'!J:J,'ANALÍTICA AUXILIARES'!A:A,"Composição",'ANALÍTICA AUXILIARES'!B:B,$B1248)</f>
        <v>43.09</v>
      </c>
      <c r="J1248" s="95" t="n">
        <f aca="false">TRUNC(H1248*I1248,2)</f>
        <v>713.57</v>
      </c>
      <c r="L1248" s="63" t="n">
        <f aca="false">IF(AND(A1249&lt;&gt;"",A1248=""),L1247+1,L1247)</f>
        <v>102</v>
      </c>
      <c r="M1248" s="80" t="n">
        <f aca="false">IF(OR(A1248="Insumo",A1248="Composição Auxiliar"),J1248,"")</f>
        <v>713.57</v>
      </c>
      <c r="N1248" s="81" t="str">
        <f aca="false">IF(ISNUMBER(SEARCH("COM ENCARGOS COMPLEMENTARES",D1248)),J1248,"")</f>
        <v/>
      </c>
      <c r="O1248" s="81" t="n">
        <f aca="false">IF(N1248&lt;&gt;"","",M1248)</f>
        <v>713.57</v>
      </c>
      <c r="P1248" s="82" t="str">
        <f aca="false">IF(A1248="Composição",A1247,"")</f>
        <v/>
      </c>
      <c r="Q1248" s="81" t="str">
        <f aca="false">IF(P1248&lt;&gt;"",SUMIF(L1248:L1337,L1248,N1248:N1337),"")</f>
        <v/>
      </c>
      <c r="R1248" s="81" t="str">
        <f aca="false">IF(P1248&lt;&gt;"",SUMIF(L1248:L1337,L1248,O1248:O1337),"")</f>
        <v/>
      </c>
    </row>
    <row r="1249" customFormat="false" ht="25.5" hidden="false" customHeight="true" outlineLevel="0" collapsed="false">
      <c r="A1249" s="91" t="s">
        <v>668</v>
      </c>
      <c r="B1249" s="92" t="s">
        <v>1226</v>
      </c>
      <c r="C1249" s="91" t="s">
        <v>664</v>
      </c>
      <c r="D1249" s="91" t="s">
        <v>1227</v>
      </c>
      <c r="E1249" s="91" t="s">
        <v>671</v>
      </c>
      <c r="F1249" s="91"/>
      <c r="G1249" s="93" t="s">
        <v>672</v>
      </c>
      <c r="H1249" s="94" t="n">
        <v>13.1235</v>
      </c>
      <c r="I1249" s="95" t="n">
        <f aca="false">SUMIFS('ANALÍTICA AUXILIARES'!J:J,'ANALÍTICA AUXILIARES'!A:A,"Composição",'ANALÍTICA AUXILIARES'!B:B,$B1249)</f>
        <v>23.91</v>
      </c>
      <c r="J1249" s="95" t="n">
        <f aca="false">TRUNC(H1249*I1249,2)</f>
        <v>313.78</v>
      </c>
      <c r="L1249" s="63" t="n">
        <f aca="false">IF(AND(A1250&lt;&gt;"",A1249=""),L1248+1,L1248)</f>
        <v>102</v>
      </c>
      <c r="M1249" s="80" t="n">
        <f aca="false">IF(OR(A1249="Insumo",A1249="Composição Auxiliar"),J1249,"")</f>
        <v>313.78</v>
      </c>
      <c r="N1249" s="81" t="n">
        <f aca="false">IF(ISNUMBER(SEARCH("COM ENCARGOS COMPLEMENTARES",D1249)),J1249,"")</f>
        <v>313.78</v>
      </c>
      <c r="O1249" s="81" t="str">
        <f aca="false">IF(N1249&lt;&gt;"","",M1249)</f>
        <v/>
      </c>
      <c r="P1249" s="82" t="str">
        <f aca="false">IF(A1249="Composição",A1248,"")</f>
        <v/>
      </c>
      <c r="Q1249" s="81" t="str">
        <f aca="false">IF(P1249&lt;&gt;"",SUMIF(L1249:L1338,L1249,N1249:N1338),"")</f>
        <v/>
      </c>
      <c r="R1249" s="81" t="str">
        <f aca="false">IF(P1249&lt;&gt;"",SUMIF(L1249:L1338,L1249,O1249:O1338),"")</f>
        <v/>
      </c>
    </row>
    <row r="1250" customFormat="false" ht="25.5" hidden="false" customHeight="true" outlineLevel="0" collapsed="false">
      <c r="A1250" s="91" t="s">
        <v>668</v>
      </c>
      <c r="B1250" s="92" t="s">
        <v>1280</v>
      </c>
      <c r="C1250" s="91" t="s">
        <v>664</v>
      </c>
      <c r="D1250" s="91" t="s">
        <v>1281</v>
      </c>
      <c r="E1250" s="91" t="s">
        <v>671</v>
      </c>
      <c r="F1250" s="91"/>
      <c r="G1250" s="93" t="s">
        <v>672</v>
      </c>
      <c r="H1250" s="94" t="n">
        <v>10.4475</v>
      </c>
      <c r="I1250" s="95" t="n">
        <f aca="false">SUMIFS('ANALÍTICA AUXILIARES'!J:J,'ANALÍTICA AUXILIARES'!A:A,"Composição",'ANALÍTICA AUXILIARES'!B:B,$B1250)</f>
        <v>20.06</v>
      </c>
      <c r="J1250" s="95" t="n">
        <f aca="false">TRUNC(H1250*I1250,2)</f>
        <v>209.57</v>
      </c>
      <c r="L1250" s="63" t="n">
        <f aca="false">IF(AND(A1251&lt;&gt;"",A1250=""),L1249+1,L1249)</f>
        <v>102</v>
      </c>
      <c r="M1250" s="80" t="n">
        <f aca="false">IF(OR(A1250="Insumo",A1250="Composição Auxiliar"),J1250,"")</f>
        <v>209.57</v>
      </c>
      <c r="N1250" s="81" t="n">
        <f aca="false">IF(ISNUMBER(SEARCH("COM ENCARGOS COMPLEMENTARES",D1250)),J1250,"")</f>
        <v>209.57</v>
      </c>
      <c r="O1250" s="81" t="str">
        <f aca="false">IF(N1250&lt;&gt;"","",M1250)</f>
        <v/>
      </c>
      <c r="P1250" s="82" t="str">
        <f aca="false">IF(A1250="Composição",A1249,"")</f>
        <v/>
      </c>
      <c r="Q1250" s="81" t="str">
        <f aca="false">IF(P1250&lt;&gt;"",SUMIF(L1250:L1339,L1250,N1250:N1339),"")</f>
        <v/>
      </c>
      <c r="R1250" s="81" t="str">
        <f aca="false">IF(P1250&lt;&gt;"",SUMIF(L1250:L1339,L1250,O1250:O1339),"")</f>
        <v/>
      </c>
    </row>
    <row r="1251" customFormat="false" ht="25.5" hidden="false" customHeight="false" outlineLevel="0" collapsed="false">
      <c r="A1251" s="96" t="s">
        <v>679</v>
      </c>
      <c r="B1251" s="97" t="s">
        <v>1282</v>
      </c>
      <c r="C1251" s="96" t="str">
        <f aca="false">VLOOKUP(B1251,INSUMOS!$A:$I,2,0)</f>
        <v>SINAPI</v>
      </c>
      <c r="D1251" s="96" t="str">
        <f aca="false">VLOOKUP(B1251,INSUMOS!$A:$I,3,0)</f>
        <v>BARRA DE ACO CHATO, RETANGULAR, 38,1 MM X 6,35 MM (L X E), 1,89 KG/M</v>
      </c>
      <c r="E1251" s="98" t="str">
        <f aca="false">VLOOKUP(B1251,INSUMOS!$A:$I,4,0)</f>
        <v>Material</v>
      </c>
      <c r="F1251" s="98"/>
      <c r="G1251" s="99" t="str">
        <f aca="false">VLOOKUP(B1251,INSUMOS!$A:$I,5,0)</f>
        <v>M</v>
      </c>
      <c r="H1251" s="100" t="n">
        <v>4.09</v>
      </c>
      <c r="I1251" s="101" t="n">
        <f aca="false">VLOOKUP(B1251,INSUMOS!$A:$I,8,0)</f>
        <v>18.06</v>
      </c>
      <c r="J1251" s="101" t="n">
        <f aca="false">TRUNC(H1251*I1251,2)</f>
        <v>73.86</v>
      </c>
      <c r="L1251" s="63" t="n">
        <f aca="false">IF(AND(A1252&lt;&gt;"",A1251=""),L1250+1,L1250)</f>
        <v>102</v>
      </c>
      <c r="M1251" s="80" t="n">
        <f aca="false">IF(OR(A1251="Insumo",A1251="Composição Auxiliar"),J1251,"")</f>
        <v>73.86</v>
      </c>
      <c r="N1251" s="81" t="str">
        <f aca="false">IF(ISNUMBER(SEARCH("COM ENCARGOS COMPLEMENTARES",D1251)),J1251,"")</f>
        <v/>
      </c>
      <c r="O1251" s="81" t="n">
        <f aca="false">IF(N1251&lt;&gt;"","",M1251)</f>
        <v>73.86</v>
      </c>
      <c r="P1251" s="82" t="str">
        <f aca="false">IF(A1251="Composição",A1250,"")</f>
        <v/>
      </c>
      <c r="Q1251" s="81" t="str">
        <f aca="false">IF(P1251&lt;&gt;"",SUMIF(L1251:L1340,L1251,N1251:N1340),"")</f>
        <v/>
      </c>
      <c r="R1251" s="81" t="str">
        <f aca="false">IF(P1251&lt;&gt;"",SUMIF(L1251:L1340,L1251,O1251:O1340),"")</f>
        <v/>
      </c>
    </row>
    <row r="1252" customFormat="false" ht="25.5" hidden="false" customHeight="false" outlineLevel="0" collapsed="false">
      <c r="A1252" s="96" t="s">
        <v>679</v>
      </c>
      <c r="B1252" s="97" t="s">
        <v>1283</v>
      </c>
      <c r="C1252" s="96" t="str">
        <f aca="false">VLOOKUP(B1252,INSUMOS!$A:$I,2,0)</f>
        <v>SINAPI</v>
      </c>
      <c r="D1252" s="96" t="str">
        <f aca="false">VLOOKUP(B1252,INSUMOS!$A:$I,3,0)</f>
        <v>BARRA DE ACO CHATO, RETANGULAR, 25,4 MM X 4,76 MM (L X E), 1,73 KG/M</v>
      </c>
      <c r="E1252" s="98" t="str">
        <f aca="false">VLOOKUP(B1252,INSUMOS!$A:$I,4,0)</f>
        <v>Material</v>
      </c>
      <c r="F1252" s="98"/>
      <c r="G1252" s="99" t="str">
        <f aca="false">VLOOKUP(B1252,INSUMOS!$A:$I,5,0)</f>
        <v>M</v>
      </c>
      <c r="H1252" s="100" t="n">
        <v>49.5</v>
      </c>
      <c r="I1252" s="101" t="n">
        <f aca="false">VLOOKUP(B1252,INSUMOS!$A:$I,8,0)</f>
        <v>16.36</v>
      </c>
      <c r="J1252" s="101" t="n">
        <f aca="false">TRUNC(H1252*I1252,2)</f>
        <v>809.82</v>
      </c>
      <c r="L1252" s="63" t="n">
        <f aca="false">IF(AND(A1253&lt;&gt;"",A1252=""),L1251+1,L1251)</f>
        <v>102</v>
      </c>
      <c r="M1252" s="80" t="n">
        <f aca="false">IF(OR(A1252="Insumo",A1252="Composição Auxiliar"),J1252,"")</f>
        <v>809.82</v>
      </c>
      <c r="N1252" s="81" t="str">
        <f aca="false">IF(ISNUMBER(SEARCH("COM ENCARGOS COMPLEMENTARES",D1252)),J1252,"")</f>
        <v/>
      </c>
      <c r="O1252" s="81" t="n">
        <f aca="false">IF(N1252&lt;&gt;"","",M1252)</f>
        <v>809.82</v>
      </c>
      <c r="P1252" s="82" t="str">
        <f aca="false">IF(A1252="Composição",A1251,"")</f>
        <v/>
      </c>
      <c r="Q1252" s="81" t="str">
        <f aca="false">IF(P1252&lt;&gt;"",SUMIF(L1252:L1341,L1252,N1252:N1341),"")</f>
        <v/>
      </c>
      <c r="R1252" s="81" t="str">
        <f aca="false">IF(P1252&lt;&gt;"",SUMIF(L1252:L1341,L1252,O1252:O1341),"")</f>
        <v/>
      </c>
    </row>
    <row r="1253" customFormat="false" ht="38.25" hidden="false" customHeight="false" outlineLevel="0" collapsed="false">
      <c r="A1253" s="96" t="s">
        <v>679</v>
      </c>
      <c r="B1253" s="97" t="s">
        <v>1284</v>
      </c>
      <c r="C1253" s="96" t="str">
        <f aca="false">VLOOKUP(B1253,INSUMOS!$A:$I,2,0)</f>
        <v>SINAPI</v>
      </c>
      <c r="D1253" s="96" t="str">
        <f aca="false">VLOOKUP(B1253,INSUMOS!$A:$I,3,0)</f>
        <v>FERROLHO COM FECHO / TRINCO REDONDO, EM ACO GALVANIZADO / ZINCADO, DE SOBREPOR, COM COMPRIMENTO DE 8" E ESPESSURA MINIMA DA CHAPA DE 1,50 MM</v>
      </c>
      <c r="E1253" s="98" t="str">
        <f aca="false">VLOOKUP(B1253,INSUMOS!$A:$I,4,0)</f>
        <v>Material</v>
      </c>
      <c r="F1253" s="98"/>
      <c r="G1253" s="99" t="str">
        <f aca="false">VLOOKUP(B1253,INSUMOS!$A:$I,5,0)</f>
        <v>UN</v>
      </c>
      <c r="H1253" s="100" t="n">
        <v>1</v>
      </c>
      <c r="I1253" s="101" t="n">
        <f aca="false">VLOOKUP(B1253,INSUMOS!$A:$I,8,0)</f>
        <v>18.83</v>
      </c>
      <c r="J1253" s="101" t="n">
        <f aca="false">TRUNC(H1253*I1253,2)</f>
        <v>18.83</v>
      </c>
      <c r="L1253" s="63" t="n">
        <f aca="false">IF(AND(A1254&lt;&gt;"",A1253=""),L1252+1,L1252)</f>
        <v>102</v>
      </c>
      <c r="M1253" s="80" t="n">
        <f aca="false">IF(OR(A1253="Insumo",A1253="Composição Auxiliar"),J1253,"")</f>
        <v>18.83</v>
      </c>
      <c r="N1253" s="81" t="str">
        <f aca="false">IF(ISNUMBER(SEARCH("COM ENCARGOS COMPLEMENTARES",D1253)),J1253,"")</f>
        <v/>
      </c>
      <c r="O1253" s="81" t="n">
        <f aca="false">IF(N1253&lt;&gt;"","",M1253)</f>
        <v>18.83</v>
      </c>
      <c r="P1253" s="82" t="str">
        <f aca="false">IF(A1253="Composição",A1252,"")</f>
        <v/>
      </c>
      <c r="Q1253" s="81" t="str">
        <f aca="false">IF(P1253&lt;&gt;"",SUMIF(L1253:L1342,L1253,N1253:N1342),"")</f>
        <v/>
      </c>
      <c r="R1253" s="81" t="str">
        <f aca="false">IF(P1253&lt;&gt;"",SUMIF(L1253:L1342,L1253,O1253:O1342),"")</f>
        <v/>
      </c>
    </row>
    <row r="1254" customFormat="false" ht="14.25" hidden="false" customHeight="false" outlineLevel="0" collapsed="false">
      <c r="A1254" s="96" t="s">
        <v>679</v>
      </c>
      <c r="B1254" s="97" t="s">
        <v>1285</v>
      </c>
      <c r="C1254" s="96" t="str">
        <f aca="false">VLOOKUP(B1254,INSUMOS!$A:$I,2,0)</f>
        <v>SINAPI</v>
      </c>
      <c r="D1254" s="96" t="str">
        <f aca="false">VLOOKUP(B1254,INSUMOS!$A:$I,3,0)</f>
        <v>ELETRODO REVESTIDO AWS - E6013, DIAMETRO IGUAL A 2,50 MM</v>
      </c>
      <c r="E1254" s="98" t="str">
        <f aca="false">VLOOKUP(B1254,INSUMOS!$A:$I,4,0)</f>
        <v>Material</v>
      </c>
      <c r="F1254" s="98"/>
      <c r="G1254" s="99" t="str">
        <f aca="false">VLOOKUP(B1254,INSUMOS!$A:$I,5,0)</f>
        <v>KG</v>
      </c>
      <c r="H1254" s="100" t="n">
        <v>0.105</v>
      </c>
      <c r="I1254" s="101" t="n">
        <f aca="false">VLOOKUP(B1254,INSUMOS!$A:$I,8,0)</f>
        <v>46.09</v>
      </c>
      <c r="J1254" s="101" t="n">
        <f aca="false">TRUNC(H1254*I1254,2)</f>
        <v>4.83</v>
      </c>
      <c r="L1254" s="63" t="n">
        <f aca="false">IF(AND(A1255&lt;&gt;"",A1254=""),L1253+1,L1253)</f>
        <v>102</v>
      </c>
      <c r="M1254" s="80" t="n">
        <f aca="false">IF(OR(A1254="Insumo",A1254="Composição Auxiliar"),J1254,"")</f>
        <v>4.83</v>
      </c>
      <c r="N1254" s="81" t="str">
        <f aca="false">IF(ISNUMBER(SEARCH("COM ENCARGOS COMPLEMENTARES",D1254)),J1254,"")</f>
        <v/>
      </c>
      <c r="O1254" s="81" t="n">
        <f aca="false">IF(N1254&lt;&gt;"","",M1254)</f>
        <v>4.83</v>
      </c>
      <c r="P1254" s="82" t="str">
        <f aca="false">IF(A1254="Composição",A1253,"")</f>
        <v/>
      </c>
      <c r="Q1254" s="81" t="str">
        <f aca="false">IF(P1254&lt;&gt;"",SUMIF(L1254:L1343,L1254,N1254:N1343),"")</f>
        <v/>
      </c>
      <c r="R1254" s="81" t="str">
        <f aca="false">IF(P1254&lt;&gt;"",SUMIF(L1254:L1343,L1254,O1254:O1343),"")</f>
        <v/>
      </c>
    </row>
    <row r="1255" customFormat="false" ht="38.25" hidden="false" customHeight="false" outlineLevel="0" collapsed="false">
      <c r="A1255" s="96" t="s">
        <v>679</v>
      </c>
      <c r="B1255" s="97" t="s">
        <v>1286</v>
      </c>
      <c r="C1255" s="96" t="str">
        <f aca="false">VLOOKUP(B1255,INSUMOS!$A:$I,2,0)</f>
        <v>SINAPI</v>
      </c>
      <c r="D1255" s="96" t="str">
        <f aca="false">VLOOKUP(B1255,INSUMOS!$A:$I,3,0)</f>
        <v>FECHADURA DE SOBREPOR PARA PORTAO, EM ACO INOX COM ACABAMENTO CROMADO, CAIXA DE 100 MM, INCLUINDO CHAVE TIPO TETRA</v>
      </c>
      <c r="E1255" s="98" t="str">
        <f aca="false">VLOOKUP(B1255,INSUMOS!$A:$I,4,0)</f>
        <v>Material</v>
      </c>
      <c r="F1255" s="98"/>
      <c r="G1255" s="99" t="str">
        <f aca="false">VLOOKUP(B1255,INSUMOS!$A:$I,5,0)</f>
        <v>UN</v>
      </c>
      <c r="H1255" s="100" t="n">
        <v>1</v>
      </c>
      <c r="I1255" s="101" t="n">
        <f aca="false">VLOOKUP(B1255,INSUMOS!$A:$I,8,0)</f>
        <v>89.65</v>
      </c>
      <c r="J1255" s="101" t="n">
        <f aca="false">TRUNC(H1255*I1255,2)</f>
        <v>89.65</v>
      </c>
      <c r="L1255" s="63" t="n">
        <f aca="false">IF(AND(A1256&lt;&gt;"",A1255=""),L1254+1,L1254)</f>
        <v>102</v>
      </c>
      <c r="M1255" s="80" t="n">
        <f aca="false">IF(OR(A1255="Insumo",A1255="Composição Auxiliar"),J1255,"")</f>
        <v>89.65</v>
      </c>
      <c r="N1255" s="81" t="str">
        <f aca="false">IF(ISNUMBER(SEARCH("COM ENCARGOS COMPLEMENTARES",D1255)),J1255,"")</f>
        <v/>
      </c>
      <c r="O1255" s="81" t="n">
        <f aca="false">IF(N1255&lt;&gt;"","",M1255)</f>
        <v>89.65</v>
      </c>
      <c r="P1255" s="82" t="str">
        <f aca="false">IF(A1255="Composição",A1254,"")</f>
        <v/>
      </c>
      <c r="Q1255" s="81" t="str">
        <f aca="false">IF(P1255&lt;&gt;"",SUMIF(L1255:L1344,L1255,N1255:N1344),"")</f>
        <v/>
      </c>
      <c r="R1255" s="81" t="str">
        <f aca="false">IF(P1255&lt;&gt;"",SUMIF(L1255:L1344,L1255,O1255:O1344),"")</f>
        <v/>
      </c>
    </row>
    <row r="1256" customFormat="false" ht="25.5" hidden="false" customHeight="false" outlineLevel="0" collapsed="false">
      <c r="A1256" s="96" t="s">
        <v>679</v>
      </c>
      <c r="B1256" s="97" t="s">
        <v>1287</v>
      </c>
      <c r="C1256" s="96" t="str">
        <f aca="false">VLOOKUP(B1256,INSUMOS!$A:$I,2,0)</f>
        <v>SINAPI</v>
      </c>
      <c r="D1256" s="96" t="str">
        <f aca="false">VLOOKUP(B1256,INSUMOS!$A:$I,3,0)</f>
        <v>CHAPA DE ACO GALVANIZADA BITOLA GSG 14, E = 1,95 MM (15,60 KG/M2)</v>
      </c>
      <c r="E1256" s="98" t="str">
        <f aca="false">VLOOKUP(B1256,INSUMOS!$A:$I,4,0)</f>
        <v>Material</v>
      </c>
      <c r="F1256" s="98"/>
      <c r="G1256" s="99" t="str">
        <f aca="false">VLOOKUP(B1256,INSUMOS!$A:$I,5,0)</f>
        <v>KG</v>
      </c>
      <c r="H1256" s="100" t="n">
        <v>4.1</v>
      </c>
      <c r="I1256" s="101" t="n">
        <f aca="false">VLOOKUP(B1256,INSUMOS!$A:$I,8,0)</f>
        <v>10.69</v>
      </c>
      <c r="J1256" s="101" t="n">
        <f aca="false">TRUNC(H1256*I1256,2)</f>
        <v>43.82</v>
      </c>
      <c r="L1256" s="63" t="n">
        <f aca="false">IF(AND(A1257&lt;&gt;"",A1256=""),L1255+1,L1255)</f>
        <v>102</v>
      </c>
      <c r="M1256" s="80" t="n">
        <f aca="false">IF(OR(A1256="Insumo",A1256="Composição Auxiliar"),J1256,"")</f>
        <v>43.82</v>
      </c>
      <c r="N1256" s="81" t="str">
        <f aca="false">IF(ISNUMBER(SEARCH("COM ENCARGOS COMPLEMENTARES",D1256)),J1256,"")</f>
        <v/>
      </c>
      <c r="O1256" s="81" t="n">
        <f aca="false">IF(N1256&lt;&gt;"","",M1256)</f>
        <v>43.82</v>
      </c>
      <c r="P1256" s="82" t="str">
        <f aca="false">IF(A1256="Composição",A1255,"")</f>
        <v/>
      </c>
      <c r="Q1256" s="81" t="str">
        <f aca="false">IF(P1256&lt;&gt;"",SUMIF(L1256:L1345,L1256,N1256:N1345),"")</f>
        <v/>
      </c>
      <c r="R1256" s="81" t="str">
        <f aca="false">IF(P1256&lt;&gt;"",SUMIF(L1256:L1345,L1256,O1256:O1345),"")</f>
        <v/>
      </c>
    </row>
    <row r="1257" customFormat="false" ht="25.5" hidden="false" customHeight="false" outlineLevel="0" collapsed="false">
      <c r="A1257" s="96" t="s">
        <v>679</v>
      </c>
      <c r="B1257" s="97" t="s">
        <v>1288</v>
      </c>
      <c r="C1257" s="96" t="str">
        <f aca="false">VLOOKUP(B1257,INSUMOS!$A:$I,2,0)</f>
        <v>IOPES</v>
      </c>
      <c r="D1257" s="96" t="str">
        <f aca="false">VLOOKUP(B1257,INSUMOS!$A:$I,3,0)</f>
        <v>GONZO DIAM 1" (MACHO/FEMEA) PARA PORTÃO (DE SOBREPOR) (LABOR)</v>
      </c>
      <c r="E1257" s="98" t="str">
        <f aca="false">VLOOKUP(B1257,INSUMOS!$A:$I,4,0)</f>
        <v>Material</v>
      </c>
      <c r="F1257" s="98"/>
      <c r="G1257" s="99" t="str">
        <f aca="false">VLOOKUP(B1257,INSUMOS!$A:$I,5,0)</f>
        <v>PAR</v>
      </c>
      <c r="H1257" s="100" t="n">
        <v>3</v>
      </c>
      <c r="I1257" s="101" t="n">
        <f aca="false">VLOOKUP(B1257,INSUMOS!$A:$I,8,0)</f>
        <v>26.4</v>
      </c>
      <c r="J1257" s="101" t="n">
        <f aca="false">TRUNC(H1257*I1257,2)</f>
        <v>79.2</v>
      </c>
      <c r="L1257" s="63" t="n">
        <f aca="false">IF(AND(A1258&lt;&gt;"",A1257=""),L1256+1,L1256)</f>
        <v>102</v>
      </c>
      <c r="M1257" s="80" t="n">
        <f aca="false">IF(OR(A1257="Insumo",A1257="Composição Auxiliar"),J1257,"")</f>
        <v>79.2</v>
      </c>
      <c r="N1257" s="81" t="str">
        <f aca="false">IF(ISNUMBER(SEARCH("COM ENCARGOS COMPLEMENTARES",D1257)),J1257,"")</f>
        <v/>
      </c>
      <c r="O1257" s="81" t="n">
        <f aca="false">IF(N1257&lt;&gt;"","",M1257)</f>
        <v>79.2</v>
      </c>
      <c r="P1257" s="82" t="str">
        <f aca="false">IF(A1257="Composição",A1256,"")</f>
        <v/>
      </c>
      <c r="Q1257" s="81" t="str">
        <f aca="false">IF(P1257&lt;&gt;"",SUMIF(L1257:L1346,L1257,N1257:N1346),"")</f>
        <v/>
      </c>
      <c r="R1257" s="81" t="str">
        <f aca="false">IF(P1257&lt;&gt;"",SUMIF(L1257:L1346,L1257,O1257:O1346),"")</f>
        <v/>
      </c>
    </row>
    <row r="1258" customFormat="false" ht="14.25" hidden="false" customHeight="false" outlineLevel="0" collapsed="false">
      <c r="A1258" s="102"/>
      <c r="B1258" s="102"/>
      <c r="C1258" s="102"/>
      <c r="D1258" s="102"/>
      <c r="E1258" s="102"/>
      <c r="F1258" s="103"/>
      <c r="G1258" s="102"/>
      <c r="H1258" s="103"/>
      <c r="I1258" s="102"/>
      <c r="J1258" s="103"/>
      <c r="L1258" s="63" t="n">
        <f aca="false">IF(AND(A1259&lt;&gt;"",A1258=""),L1257+1,L1257)</f>
        <v>102</v>
      </c>
      <c r="M1258" s="80" t="str">
        <f aca="false">IF(OR(A1258="Insumo",A1258="Composição Auxiliar"),J1258,"")</f>
        <v/>
      </c>
      <c r="N1258" s="81" t="str">
        <f aca="false">IF(ISNUMBER(SEARCH("COM ENCARGOS COMPLEMENTARES",D1258)),J1258,"")</f>
        <v/>
      </c>
      <c r="O1258" s="81" t="str">
        <f aca="false">IF(N1258&lt;&gt;"","",M1258)</f>
        <v/>
      </c>
      <c r="P1258" s="82" t="str">
        <f aca="false">IF(A1258="Composição",A1257,"")</f>
        <v/>
      </c>
      <c r="Q1258" s="81" t="str">
        <f aca="false">IF(P1258&lt;&gt;"",SUMIF(L1258:L1347,L1258,N1258:N1347),"")</f>
        <v/>
      </c>
      <c r="R1258" s="81" t="str">
        <f aca="false">IF(P1258&lt;&gt;"",SUMIF(L1258:L1347,L1258,O1258:O1347),"")</f>
        <v/>
      </c>
    </row>
    <row r="1259" customFormat="false" ht="14.25" hidden="false" customHeight="true" outlineLevel="0" collapsed="false">
      <c r="A1259" s="102"/>
      <c r="B1259" s="102"/>
      <c r="C1259" s="102"/>
      <c r="D1259" s="102"/>
      <c r="E1259" s="102"/>
      <c r="F1259" s="103"/>
      <c r="G1259" s="102"/>
      <c r="H1259" s="104" t="s">
        <v>684</v>
      </c>
      <c r="I1259" s="104"/>
      <c r="J1259" s="103" t="n">
        <f aca="false">TRUNC(SUMIF(L:L,$L1259,M:M)*(1+$J$9),2)</f>
        <v>3059.05</v>
      </c>
      <c r="L1259" s="63" t="n">
        <f aca="false">IF(AND(A1260&lt;&gt;"",A1259=""),L1258+1,L1258)</f>
        <v>102</v>
      </c>
      <c r="M1259" s="80" t="str">
        <f aca="false">IF(OR(A1259="Insumo",A1259="Composição Auxiliar"),J1259,"")</f>
        <v/>
      </c>
      <c r="N1259" s="81" t="str">
        <f aca="false">IF(ISNUMBER(SEARCH("COM ENCARGOS COMPLEMENTARES",D1259)),J1259,"")</f>
        <v/>
      </c>
      <c r="O1259" s="81" t="str">
        <f aca="false">IF(N1259&lt;&gt;"","",M1259)</f>
        <v/>
      </c>
      <c r="P1259" s="82" t="str">
        <f aca="false">IF(A1259="Composição",A1258,"")</f>
        <v/>
      </c>
      <c r="Q1259" s="81" t="str">
        <f aca="false">IF(P1259&lt;&gt;"",SUMIF(L1259:L1348,L1259,N1259:N1348),"")</f>
        <v/>
      </c>
      <c r="R1259" s="81" t="str">
        <f aca="false">IF(P1259&lt;&gt;"",SUMIF(L1259:L1348,L1259,O1259:O1348),"")</f>
        <v/>
      </c>
    </row>
    <row r="1260" customFormat="false" ht="15" hidden="false" customHeight="false" outlineLevel="0" collapsed="false">
      <c r="A1260" s="105"/>
      <c r="B1260" s="105"/>
      <c r="C1260" s="105"/>
      <c r="D1260" s="105"/>
      <c r="E1260" s="105"/>
      <c r="F1260" s="105"/>
      <c r="G1260" s="105" t="s">
        <v>685</v>
      </c>
      <c r="H1260" s="106" t="s">
        <v>826</v>
      </c>
      <c r="I1260" s="105" t="s">
        <v>687</v>
      </c>
      <c r="J1260" s="107" t="n">
        <f aca="false">TRUNC(J1259*H1260,2)</f>
        <v>3059.05</v>
      </c>
      <c r="L1260" s="63" t="n">
        <f aca="false">IF(AND(A1261&lt;&gt;"",A1260=""),L1259+1,L1259)</f>
        <v>102</v>
      </c>
      <c r="M1260" s="80" t="str">
        <f aca="false">IF(OR(A1260="Insumo",A1260="Composição Auxiliar"),J1260,"")</f>
        <v/>
      </c>
      <c r="N1260" s="81" t="str">
        <f aca="false">IF(ISNUMBER(SEARCH("COM ENCARGOS COMPLEMENTARES",D1260)),J1260,"")</f>
        <v/>
      </c>
      <c r="O1260" s="81" t="str">
        <f aca="false">IF(N1260&lt;&gt;"","",M1260)</f>
        <v/>
      </c>
      <c r="P1260" s="82" t="str">
        <f aca="false">IF(A1260="Composição",A1259,"")</f>
        <v/>
      </c>
      <c r="Q1260" s="81" t="str">
        <f aca="false">IF(P1260&lt;&gt;"",SUMIF(L1260:L1349,L1260,N1260:N1349),"")</f>
        <v/>
      </c>
      <c r="R1260" s="81" t="str">
        <f aca="false">IF(P1260&lt;&gt;"",SUMIF(L1260:L1349,L1260,O1260:O1349),"")</f>
        <v/>
      </c>
    </row>
    <row r="1261" customFormat="false" ht="15" hidden="false" customHeight="false" outlineLevel="0" collapsed="false">
      <c r="A1261" s="108"/>
      <c r="B1261" s="108"/>
      <c r="C1261" s="108"/>
      <c r="D1261" s="108"/>
      <c r="E1261" s="108"/>
      <c r="F1261" s="108"/>
      <c r="G1261" s="108"/>
      <c r="H1261" s="108"/>
      <c r="I1261" s="108"/>
      <c r="J1261" s="108"/>
      <c r="L1261" s="63" t="n">
        <f aca="false">IF(AND(A1262&lt;&gt;"",A1261=""),L1260+1,L1260)</f>
        <v>103</v>
      </c>
      <c r="M1261" s="80" t="str">
        <f aca="false">IF(OR(A1261="Insumo",A1261="Composição Auxiliar"),J1261,"")</f>
        <v/>
      </c>
      <c r="N1261" s="81" t="str">
        <f aca="false">IF(ISNUMBER(SEARCH("COM ENCARGOS COMPLEMENTARES",D1261)),J1261,"")</f>
        <v/>
      </c>
      <c r="O1261" s="81" t="str">
        <f aca="false">IF(N1261&lt;&gt;"","",M1261)</f>
        <v/>
      </c>
      <c r="P1261" s="82" t="str">
        <f aca="false">IF(A1261="Composição",A1260,"")</f>
        <v/>
      </c>
      <c r="Q1261" s="81" t="str">
        <f aca="false">IF(P1261&lt;&gt;"",SUMIF(L1261:L1350,L1261,N1261:N1350),"")</f>
        <v/>
      </c>
      <c r="R1261" s="81" t="str">
        <f aca="false">IF(P1261&lt;&gt;"",SUMIF(L1261:L1350,L1261,O1261:O1350),"")</f>
        <v/>
      </c>
    </row>
    <row r="1262" customFormat="false" ht="15" hidden="false" customHeight="true" outlineLevel="0" collapsed="false">
      <c r="A1262" s="83" t="s">
        <v>273</v>
      </c>
      <c r="B1262" s="84" t="s">
        <v>655</v>
      </c>
      <c r="C1262" s="83" t="s">
        <v>656</v>
      </c>
      <c r="D1262" s="83" t="s">
        <v>657</v>
      </c>
      <c r="E1262" s="83" t="s">
        <v>658</v>
      </c>
      <c r="F1262" s="83"/>
      <c r="G1262" s="85" t="s">
        <v>659</v>
      </c>
      <c r="H1262" s="84" t="s">
        <v>660</v>
      </c>
      <c r="I1262" s="84" t="s">
        <v>661</v>
      </c>
      <c r="J1262" s="84" t="s">
        <v>662</v>
      </c>
      <c r="L1262" s="63" t="n">
        <f aca="false">IF(AND(A1263&lt;&gt;"",A1262=""),L1261+1,L1261)</f>
        <v>103</v>
      </c>
      <c r="M1262" s="80" t="str">
        <f aca="false">IF(OR(A1262="Insumo",A1262="Composição Auxiliar"),J1262,"")</f>
        <v/>
      </c>
      <c r="N1262" s="81" t="str">
        <f aca="false">IF(ISNUMBER(SEARCH("COM ENCARGOS COMPLEMENTARES",D1262)),J1262,"")</f>
        <v/>
      </c>
      <c r="O1262" s="81" t="str">
        <f aca="false">IF(N1262&lt;&gt;"","",M1262)</f>
        <v/>
      </c>
      <c r="P1262" s="82" t="str">
        <f aca="false">IF(A1262="Composição",A1261,"")</f>
        <v/>
      </c>
      <c r="Q1262" s="81" t="str">
        <f aca="false">IF(P1262&lt;&gt;"",SUMIF(L1262:L1351,L1262,N1262:N1351),"")</f>
        <v/>
      </c>
      <c r="R1262" s="81" t="str">
        <f aca="false">IF(P1262&lt;&gt;"",SUMIF(L1262:L1351,L1262,O1262:O1351),"")</f>
        <v/>
      </c>
    </row>
    <row r="1263" customFormat="false" ht="25.5" hidden="false" customHeight="true" outlineLevel="0" collapsed="false">
      <c r="A1263" s="86" t="s">
        <v>663</v>
      </c>
      <c r="B1263" s="87" t="s">
        <v>274</v>
      </c>
      <c r="C1263" s="86" t="s">
        <v>716</v>
      </c>
      <c r="D1263" s="86" t="s">
        <v>1289</v>
      </c>
      <c r="E1263" s="86" t="s">
        <v>671</v>
      </c>
      <c r="F1263" s="86"/>
      <c r="G1263" s="88" t="s">
        <v>718</v>
      </c>
      <c r="H1263" s="89" t="n">
        <v>1</v>
      </c>
      <c r="I1263" s="90" t="n">
        <f aca="false">SUMIF(L:L,$L1263,M:M)</f>
        <v>881.44</v>
      </c>
      <c r="J1263" s="90" t="n">
        <f aca="false">TRUNC(H1263*I1263,2)</f>
        <v>881.44</v>
      </c>
      <c r="L1263" s="63" t="n">
        <f aca="false">IF(AND(A1264&lt;&gt;"",A1263=""),L1262+1,L1262)</f>
        <v>103</v>
      </c>
      <c r="M1263" s="80" t="str">
        <f aca="false">IF(OR(A1263="Insumo",A1263="Composição Auxiliar"),J1263,"")</f>
        <v/>
      </c>
      <c r="N1263" s="81" t="str">
        <f aca="false">IF(ISNUMBER(SEARCH("COM ENCARGOS COMPLEMENTARES",D1263)),J1263,"")</f>
        <v/>
      </c>
      <c r="O1263" s="81" t="str">
        <f aca="false">IF(N1263&lt;&gt;"","",M1263)</f>
        <v/>
      </c>
      <c r="P1263" s="82" t="str">
        <f aca="false">IF(A1263="Composição",A1262,"")</f>
        <v> 5.9.2 </v>
      </c>
      <c r="Q1263" s="81" t="n">
        <f aca="false">IF(P1263&lt;&gt;"",SUMIF(L1263:L1352,L1263,N1263:N1352),"")</f>
        <v>168.94</v>
      </c>
      <c r="R1263" s="81" t="n">
        <f aca="false">IF(P1263&lt;&gt;"",SUMIF(L1263:L1352,L1263,O1263:O1352),"")</f>
        <v>712.5</v>
      </c>
    </row>
    <row r="1264" customFormat="false" ht="51" hidden="false" customHeight="true" outlineLevel="0" collapsed="false">
      <c r="A1264" s="91" t="s">
        <v>668</v>
      </c>
      <c r="B1264" s="92" t="s">
        <v>1278</v>
      </c>
      <c r="C1264" s="91" t="s">
        <v>664</v>
      </c>
      <c r="D1264" s="91" t="s">
        <v>1279</v>
      </c>
      <c r="E1264" s="91" t="s">
        <v>733</v>
      </c>
      <c r="F1264" s="91"/>
      <c r="G1264" s="93" t="s">
        <v>667</v>
      </c>
      <c r="H1264" s="94" t="n">
        <v>7.8</v>
      </c>
      <c r="I1264" s="95" t="n">
        <f aca="false">SUMIFS('ANALÍTICA AUXILIARES'!J:J,'ANALÍTICA AUXILIARES'!A:A,"Composição",'ANALÍTICA AUXILIARES'!B:B,$B1264)</f>
        <v>43.09</v>
      </c>
      <c r="J1264" s="95" t="n">
        <f aca="false">TRUNC(H1264*I1264,2)</f>
        <v>336.1</v>
      </c>
      <c r="L1264" s="63" t="n">
        <f aca="false">IF(AND(A1265&lt;&gt;"",A1264=""),L1263+1,L1263)</f>
        <v>103</v>
      </c>
      <c r="M1264" s="80" t="n">
        <f aca="false">IF(OR(A1264="Insumo",A1264="Composição Auxiliar"),J1264,"")</f>
        <v>336.1</v>
      </c>
      <c r="N1264" s="81" t="str">
        <f aca="false">IF(ISNUMBER(SEARCH("COM ENCARGOS COMPLEMENTARES",D1264)),J1264,"")</f>
        <v/>
      </c>
      <c r="O1264" s="81" t="n">
        <f aca="false">IF(N1264&lt;&gt;"","",M1264)</f>
        <v>336.1</v>
      </c>
      <c r="P1264" s="82" t="str">
        <f aca="false">IF(A1264="Composição",A1263,"")</f>
        <v/>
      </c>
      <c r="Q1264" s="81" t="str">
        <f aca="false">IF(P1264&lt;&gt;"",SUMIF(L1264:L1353,L1264,N1264:N1353),"")</f>
        <v/>
      </c>
      <c r="R1264" s="81" t="str">
        <f aca="false">IF(P1264&lt;&gt;"",SUMIF(L1264:L1353,L1264,O1264:O1353),"")</f>
        <v/>
      </c>
    </row>
    <row r="1265" customFormat="false" ht="25.5" hidden="false" customHeight="true" outlineLevel="0" collapsed="false">
      <c r="A1265" s="91" t="s">
        <v>668</v>
      </c>
      <c r="B1265" s="92" t="s">
        <v>1280</v>
      </c>
      <c r="C1265" s="91" t="s">
        <v>664</v>
      </c>
      <c r="D1265" s="91" t="s">
        <v>1281</v>
      </c>
      <c r="E1265" s="91" t="s">
        <v>671</v>
      </c>
      <c r="F1265" s="91"/>
      <c r="G1265" s="93" t="s">
        <v>672</v>
      </c>
      <c r="H1265" s="94" t="n">
        <v>0.476</v>
      </c>
      <c r="I1265" s="95" t="n">
        <f aca="false">SUMIFS('ANALÍTICA AUXILIARES'!J:J,'ANALÍTICA AUXILIARES'!A:A,"Composição",'ANALÍTICA AUXILIARES'!B:B,$B1265)</f>
        <v>20.06</v>
      </c>
      <c r="J1265" s="95" t="n">
        <f aca="false">TRUNC(H1265*I1265,2)</f>
        <v>9.54</v>
      </c>
      <c r="L1265" s="63" t="n">
        <f aca="false">IF(AND(A1266&lt;&gt;"",A1265=""),L1264+1,L1264)</f>
        <v>103</v>
      </c>
      <c r="M1265" s="80" t="n">
        <f aca="false">IF(OR(A1265="Insumo",A1265="Composição Auxiliar"),J1265,"")</f>
        <v>9.54</v>
      </c>
      <c r="N1265" s="81" t="n">
        <f aca="false">IF(ISNUMBER(SEARCH("COM ENCARGOS COMPLEMENTARES",D1265)),J1265,"")</f>
        <v>9.54</v>
      </c>
      <c r="O1265" s="81" t="str">
        <f aca="false">IF(N1265&lt;&gt;"","",M1265)</f>
        <v/>
      </c>
      <c r="P1265" s="82" t="str">
        <f aca="false">IF(A1265="Composição",A1264,"")</f>
        <v/>
      </c>
      <c r="Q1265" s="81" t="str">
        <f aca="false">IF(P1265&lt;&gt;"",SUMIF(L1265:L1354,L1265,N1265:N1354),"")</f>
        <v/>
      </c>
      <c r="R1265" s="81" t="str">
        <f aca="false">IF(P1265&lt;&gt;"",SUMIF(L1265:L1354,L1265,O1265:O1354),"")</f>
        <v/>
      </c>
    </row>
    <row r="1266" customFormat="false" ht="25.5" hidden="false" customHeight="true" outlineLevel="0" collapsed="false">
      <c r="A1266" s="91" t="s">
        <v>668</v>
      </c>
      <c r="B1266" s="92" t="s">
        <v>1226</v>
      </c>
      <c r="C1266" s="91" t="s">
        <v>664</v>
      </c>
      <c r="D1266" s="91" t="s">
        <v>1227</v>
      </c>
      <c r="E1266" s="91" t="s">
        <v>671</v>
      </c>
      <c r="F1266" s="91"/>
      <c r="G1266" s="93" t="s">
        <v>672</v>
      </c>
      <c r="H1266" s="94" t="n">
        <v>6.667</v>
      </c>
      <c r="I1266" s="95" t="n">
        <f aca="false">SUMIFS('ANALÍTICA AUXILIARES'!J:J,'ANALÍTICA AUXILIARES'!A:A,"Composição",'ANALÍTICA AUXILIARES'!B:B,$B1266)</f>
        <v>23.91</v>
      </c>
      <c r="J1266" s="95" t="n">
        <f aca="false">TRUNC(H1266*I1266,2)</f>
        <v>159.4</v>
      </c>
      <c r="L1266" s="63" t="n">
        <f aca="false">IF(AND(A1267&lt;&gt;"",A1266=""),L1265+1,L1265)</f>
        <v>103</v>
      </c>
      <c r="M1266" s="80" t="n">
        <f aca="false">IF(OR(A1266="Insumo",A1266="Composição Auxiliar"),J1266,"")</f>
        <v>159.4</v>
      </c>
      <c r="N1266" s="81" t="n">
        <f aca="false">IF(ISNUMBER(SEARCH("COM ENCARGOS COMPLEMENTARES",D1266)),J1266,"")</f>
        <v>159.4</v>
      </c>
      <c r="O1266" s="81" t="str">
        <f aca="false">IF(N1266&lt;&gt;"","",M1266)</f>
        <v/>
      </c>
      <c r="P1266" s="82" t="str">
        <f aca="false">IF(A1266="Composição",A1265,"")</f>
        <v/>
      </c>
      <c r="Q1266" s="81" t="str">
        <f aca="false">IF(P1266&lt;&gt;"",SUMIF(L1266:L1355,L1266,N1266:N1355),"")</f>
        <v/>
      </c>
      <c r="R1266" s="81" t="str">
        <f aca="false">IF(P1266&lt;&gt;"",SUMIF(L1266:L1355,L1266,O1266:O1355),"")</f>
        <v/>
      </c>
    </row>
    <row r="1267" customFormat="false" ht="25.5" hidden="false" customHeight="false" outlineLevel="0" collapsed="false">
      <c r="A1267" s="96" t="s">
        <v>679</v>
      </c>
      <c r="B1267" s="97" t="s">
        <v>1282</v>
      </c>
      <c r="C1267" s="96" t="str">
        <f aca="false">VLOOKUP(B1267,INSUMOS!$A:$I,2,0)</f>
        <v>SINAPI</v>
      </c>
      <c r="D1267" s="96" t="str">
        <f aca="false">VLOOKUP(B1267,INSUMOS!$A:$I,3,0)</f>
        <v>BARRA DE ACO CHATO, RETANGULAR, 38,1 MM X 6,35 MM (L X E), 1,89 KG/M</v>
      </c>
      <c r="E1267" s="98" t="str">
        <f aca="false">VLOOKUP(B1267,INSUMOS!$A:$I,4,0)</f>
        <v>Material</v>
      </c>
      <c r="F1267" s="98"/>
      <c r="G1267" s="99" t="str">
        <f aca="false">VLOOKUP(B1267,INSUMOS!$A:$I,5,0)</f>
        <v>M</v>
      </c>
      <c r="H1267" s="100" t="n">
        <v>4.09</v>
      </c>
      <c r="I1267" s="101" t="n">
        <f aca="false">VLOOKUP(B1267,INSUMOS!$A:$I,8,0)</f>
        <v>18.06</v>
      </c>
      <c r="J1267" s="101" t="n">
        <f aca="false">TRUNC(H1267*I1267,2)</f>
        <v>73.86</v>
      </c>
      <c r="L1267" s="63" t="n">
        <f aca="false">IF(AND(A1268&lt;&gt;"",A1267=""),L1266+1,L1266)</f>
        <v>103</v>
      </c>
      <c r="M1267" s="80" t="n">
        <f aca="false">IF(OR(A1267="Insumo",A1267="Composição Auxiliar"),J1267,"")</f>
        <v>73.86</v>
      </c>
      <c r="N1267" s="81" t="str">
        <f aca="false">IF(ISNUMBER(SEARCH("COM ENCARGOS COMPLEMENTARES",D1267)),J1267,"")</f>
        <v/>
      </c>
      <c r="O1267" s="81" t="n">
        <f aca="false">IF(N1267&lt;&gt;"","",M1267)</f>
        <v>73.86</v>
      </c>
      <c r="P1267" s="82" t="str">
        <f aca="false">IF(A1267="Composição",A1266,"")</f>
        <v/>
      </c>
      <c r="Q1267" s="81" t="str">
        <f aca="false">IF(P1267&lt;&gt;"",SUMIF(L1267:L1356,L1267,N1267:N1356),"")</f>
        <v/>
      </c>
      <c r="R1267" s="81" t="str">
        <f aca="false">IF(P1267&lt;&gt;"",SUMIF(L1267:L1356,L1267,O1267:O1356),"")</f>
        <v/>
      </c>
    </row>
    <row r="1268" customFormat="false" ht="25.5" hidden="false" customHeight="false" outlineLevel="0" collapsed="false">
      <c r="A1268" s="96" t="s">
        <v>679</v>
      </c>
      <c r="B1268" s="97" t="s">
        <v>1283</v>
      </c>
      <c r="C1268" s="96" t="str">
        <f aca="false">VLOOKUP(B1268,INSUMOS!$A:$I,2,0)</f>
        <v>SINAPI</v>
      </c>
      <c r="D1268" s="96" t="str">
        <f aca="false">VLOOKUP(B1268,INSUMOS!$A:$I,3,0)</f>
        <v>BARRA DE ACO CHATO, RETANGULAR, 25,4 MM X 4,76 MM (L X E), 1,73 KG/M</v>
      </c>
      <c r="E1268" s="98" t="str">
        <f aca="false">VLOOKUP(B1268,INSUMOS!$A:$I,4,0)</f>
        <v>Material</v>
      </c>
      <c r="F1268" s="98"/>
      <c r="G1268" s="99" t="str">
        <f aca="false">VLOOKUP(B1268,INSUMOS!$A:$I,5,0)</f>
        <v>M</v>
      </c>
      <c r="H1268" s="100" t="n">
        <v>13.65</v>
      </c>
      <c r="I1268" s="101" t="n">
        <f aca="false">VLOOKUP(B1268,INSUMOS!$A:$I,8,0)</f>
        <v>16.36</v>
      </c>
      <c r="J1268" s="101" t="n">
        <f aca="false">TRUNC(H1268*I1268,2)</f>
        <v>223.31</v>
      </c>
      <c r="L1268" s="63" t="n">
        <f aca="false">IF(AND(A1269&lt;&gt;"",A1268=""),L1267+1,L1267)</f>
        <v>103</v>
      </c>
      <c r="M1268" s="80" t="n">
        <f aca="false">IF(OR(A1268="Insumo",A1268="Composição Auxiliar"),J1268,"")</f>
        <v>223.31</v>
      </c>
      <c r="N1268" s="81" t="str">
        <f aca="false">IF(ISNUMBER(SEARCH("COM ENCARGOS COMPLEMENTARES",D1268)),J1268,"")</f>
        <v/>
      </c>
      <c r="O1268" s="81" t="n">
        <f aca="false">IF(N1268&lt;&gt;"","",M1268)</f>
        <v>223.31</v>
      </c>
      <c r="P1268" s="82" t="str">
        <f aca="false">IF(A1268="Composição",A1267,"")</f>
        <v/>
      </c>
      <c r="Q1268" s="81" t="str">
        <f aca="false">IF(P1268&lt;&gt;"",SUMIF(L1268:L1357,L1268,N1268:N1357),"")</f>
        <v/>
      </c>
      <c r="R1268" s="81" t="str">
        <f aca="false">IF(P1268&lt;&gt;"",SUMIF(L1268:L1357,L1268,O1268:O1357),"")</f>
        <v/>
      </c>
    </row>
    <row r="1269" customFormat="false" ht="25.5" hidden="false" customHeight="false" outlineLevel="0" collapsed="false">
      <c r="A1269" s="96" t="s">
        <v>679</v>
      </c>
      <c r="B1269" s="97" t="s">
        <v>1287</v>
      </c>
      <c r="C1269" s="96" t="str">
        <f aca="false">VLOOKUP(B1269,INSUMOS!$A:$I,2,0)</f>
        <v>SINAPI</v>
      </c>
      <c r="D1269" s="96" t="str">
        <f aca="false">VLOOKUP(B1269,INSUMOS!$A:$I,3,0)</f>
        <v>CHAPA DE ACO GALVANIZADA BITOLA GSG 14, E = 1,95 MM (15,60 KG/M2)</v>
      </c>
      <c r="E1269" s="98" t="str">
        <f aca="false">VLOOKUP(B1269,INSUMOS!$A:$I,4,0)</f>
        <v>Material</v>
      </c>
      <c r="F1269" s="98"/>
      <c r="G1269" s="99" t="str">
        <f aca="false">VLOOKUP(B1269,INSUMOS!$A:$I,5,0)</f>
        <v>KG</v>
      </c>
      <c r="H1269" s="100" t="n">
        <v>6.3</v>
      </c>
      <c r="I1269" s="101" t="n">
        <f aca="false">VLOOKUP(B1269,INSUMOS!$A:$I,8,0)</f>
        <v>10.69</v>
      </c>
      <c r="J1269" s="101" t="n">
        <f aca="false">TRUNC(H1269*I1269,2)</f>
        <v>67.34</v>
      </c>
      <c r="L1269" s="63" t="n">
        <f aca="false">IF(AND(A1270&lt;&gt;"",A1269=""),L1268+1,L1268)</f>
        <v>103</v>
      </c>
      <c r="M1269" s="80" t="n">
        <f aca="false">IF(OR(A1269="Insumo",A1269="Composição Auxiliar"),J1269,"")</f>
        <v>67.34</v>
      </c>
      <c r="N1269" s="81" t="str">
        <f aca="false">IF(ISNUMBER(SEARCH("COM ENCARGOS COMPLEMENTARES",D1269)),J1269,"")</f>
        <v/>
      </c>
      <c r="O1269" s="81" t="n">
        <f aca="false">IF(N1269&lt;&gt;"","",M1269)</f>
        <v>67.34</v>
      </c>
      <c r="P1269" s="82" t="str">
        <f aca="false">IF(A1269="Composição",A1268,"")</f>
        <v/>
      </c>
      <c r="Q1269" s="81" t="str">
        <f aca="false">IF(P1269&lt;&gt;"",SUMIF(L1269:L1358,L1269,N1269:N1358),"")</f>
        <v/>
      </c>
      <c r="R1269" s="81" t="str">
        <f aca="false">IF(P1269&lt;&gt;"",SUMIF(L1269:L1358,L1269,O1269:O1358),"")</f>
        <v/>
      </c>
    </row>
    <row r="1270" customFormat="false" ht="14.25" hidden="false" customHeight="false" outlineLevel="0" collapsed="false">
      <c r="A1270" s="96" t="s">
        <v>679</v>
      </c>
      <c r="B1270" s="97" t="s">
        <v>1285</v>
      </c>
      <c r="C1270" s="96" t="str">
        <f aca="false">VLOOKUP(B1270,INSUMOS!$A:$I,2,0)</f>
        <v>SINAPI</v>
      </c>
      <c r="D1270" s="96" t="str">
        <f aca="false">VLOOKUP(B1270,INSUMOS!$A:$I,3,0)</f>
        <v>ELETRODO REVESTIDO AWS - E6013, DIAMETRO IGUAL A 2,50 MM</v>
      </c>
      <c r="E1270" s="98" t="str">
        <f aca="false">VLOOKUP(B1270,INSUMOS!$A:$I,4,0)</f>
        <v>Material</v>
      </c>
      <c r="F1270" s="98"/>
      <c r="G1270" s="99" t="str">
        <f aca="false">VLOOKUP(B1270,INSUMOS!$A:$I,5,0)</f>
        <v>KG</v>
      </c>
      <c r="H1270" s="100" t="n">
        <v>0.258</v>
      </c>
      <c r="I1270" s="101" t="n">
        <f aca="false">VLOOKUP(B1270,INSUMOS!$A:$I,8,0)</f>
        <v>46.09</v>
      </c>
      <c r="J1270" s="101" t="n">
        <f aca="false">TRUNC(H1270*I1270,2)</f>
        <v>11.89</v>
      </c>
      <c r="L1270" s="63" t="n">
        <f aca="false">IF(AND(A1271&lt;&gt;"",A1270=""),L1269+1,L1269)</f>
        <v>103</v>
      </c>
      <c r="M1270" s="80" t="n">
        <f aca="false">IF(OR(A1270="Insumo",A1270="Composição Auxiliar"),J1270,"")</f>
        <v>11.89</v>
      </c>
      <c r="N1270" s="81" t="str">
        <f aca="false">IF(ISNUMBER(SEARCH("COM ENCARGOS COMPLEMENTARES",D1270)),J1270,"")</f>
        <v/>
      </c>
      <c r="O1270" s="81" t="n">
        <f aca="false">IF(N1270&lt;&gt;"","",M1270)</f>
        <v>11.89</v>
      </c>
      <c r="P1270" s="82" t="str">
        <f aca="false">IF(A1270="Composição",A1269,"")</f>
        <v/>
      </c>
      <c r="Q1270" s="81" t="str">
        <f aca="false">IF(P1270&lt;&gt;"",SUMIF(L1270:L1359,L1270,N1270:N1359),"")</f>
        <v/>
      </c>
      <c r="R1270" s="81" t="str">
        <f aca="false">IF(P1270&lt;&gt;"",SUMIF(L1270:L1359,L1270,O1270:O1359),"")</f>
        <v/>
      </c>
    </row>
    <row r="1271" customFormat="false" ht="14.25" hidden="false" customHeight="false" outlineLevel="0" collapsed="false">
      <c r="A1271" s="102"/>
      <c r="B1271" s="102"/>
      <c r="C1271" s="102"/>
      <c r="D1271" s="102"/>
      <c r="E1271" s="102"/>
      <c r="F1271" s="103"/>
      <c r="G1271" s="102"/>
      <c r="H1271" s="103"/>
      <c r="I1271" s="102"/>
      <c r="J1271" s="103"/>
      <c r="L1271" s="63" t="n">
        <f aca="false">IF(AND(A1272&lt;&gt;"",A1271=""),L1270+1,L1270)</f>
        <v>103</v>
      </c>
      <c r="M1271" s="80" t="str">
        <f aca="false">IF(OR(A1271="Insumo",A1271="Composição Auxiliar"),J1271,"")</f>
        <v/>
      </c>
      <c r="N1271" s="81" t="str">
        <f aca="false">IF(ISNUMBER(SEARCH("COM ENCARGOS COMPLEMENTARES",D1271)),J1271,"")</f>
        <v/>
      </c>
      <c r="O1271" s="81" t="str">
        <f aca="false">IF(N1271&lt;&gt;"","",M1271)</f>
        <v/>
      </c>
      <c r="P1271" s="82" t="str">
        <f aca="false">IF(A1271="Composição",A1270,"")</f>
        <v/>
      </c>
      <c r="Q1271" s="81" t="str">
        <f aca="false">IF(P1271&lt;&gt;"",SUMIF(L1271:L1360,L1271,N1271:N1360),"")</f>
        <v/>
      </c>
      <c r="R1271" s="81" t="str">
        <f aca="false">IF(P1271&lt;&gt;"",SUMIF(L1271:L1360,L1271,O1271:O1360),"")</f>
        <v/>
      </c>
    </row>
    <row r="1272" customFormat="false" ht="14.25" hidden="false" customHeight="true" outlineLevel="0" collapsed="false">
      <c r="A1272" s="102"/>
      <c r="B1272" s="102"/>
      <c r="C1272" s="102"/>
      <c r="D1272" s="102"/>
      <c r="E1272" s="102"/>
      <c r="F1272" s="103"/>
      <c r="G1272" s="102"/>
      <c r="H1272" s="104" t="s">
        <v>684</v>
      </c>
      <c r="I1272" s="104"/>
      <c r="J1272" s="103" t="n">
        <f aca="false">TRUNC(SUMIF(L:L,$L1272,M:M)*(1+$J$9),2)</f>
        <v>1144.02</v>
      </c>
      <c r="L1272" s="63" t="n">
        <f aca="false">IF(AND(A1273&lt;&gt;"",A1272=""),L1271+1,L1271)</f>
        <v>103</v>
      </c>
      <c r="M1272" s="80" t="str">
        <f aca="false">IF(OR(A1272="Insumo",A1272="Composição Auxiliar"),J1272,"")</f>
        <v/>
      </c>
      <c r="N1272" s="81" t="str">
        <f aca="false">IF(ISNUMBER(SEARCH("COM ENCARGOS COMPLEMENTARES",D1272)),J1272,"")</f>
        <v/>
      </c>
      <c r="O1272" s="81" t="str">
        <f aca="false">IF(N1272&lt;&gt;"","",M1272)</f>
        <v/>
      </c>
      <c r="P1272" s="82" t="str">
        <f aca="false">IF(A1272="Composição",A1271,"")</f>
        <v/>
      </c>
      <c r="Q1272" s="81" t="str">
        <f aca="false">IF(P1272&lt;&gt;"",SUMIF(L1272:L1361,L1272,N1272:N1361),"")</f>
        <v/>
      </c>
      <c r="R1272" s="81" t="str">
        <f aca="false">IF(P1272&lt;&gt;"",SUMIF(L1272:L1361,L1272,O1272:O1361),"")</f>
        <v/>
      </c>
    </row>
    <row r="1273" customFormat="false" ht="15" hidden="false" customHeight="false" outlineLevel="0" collapsed="false">
      <c r="A1273" s="105"/>
      <c r="B1273" s="105"/>
      <c r="C1273" s="105"/>
      <c r="D1273" s="105"/>
      <c r="E1273" s="105"/>
      <c r="F1273" s="105"/>
      <c r="G1273" s="105" t="s">
        <v>685</v>
      </c>
      <c r="H1273" s="106" t="s">
        <v>826</v>
      </c>
      <c r="I1273" s="105" t="s">
        <v>687</v>
      </c>
      <c r="J1273" s="107" t="n">
        <f aca="false">TRUNC(J1272*H1273,2)</f>
        <v>1144.02</v>
      </c>
      <c r="L1273" s="63" t="n">
        <f aca="false">IF(AND(A1274&lt;&gt;"",A1273=""),L1272+1,L1272)</f>
        <v>103</v>
      </c>
      <c r="M1273" s="80" t="str">
        <f aca="false">IF(OR(A1273="Insumo",A1273="Composição Auxiliar"),J1273,"")</f>
        <v/>
      </c>
      <c r="N1273" s="81" t="str">
        <f aca="false">IF(ISNUMBER(SEARCH("COM ENCARGOS COMPLEMENTARES",D1273)),J1273,"")</f>
        <v/>
      </c>
      <c r="O1273" s="81" t="str">
        <f aca="false">IF(N1273&lt;&gt;"","",M1273)</f>
        <v/>
      </c>
      <c r="P1273" s="82" t="str">
        <f aca="false">IF(A1273="Composição",A1272,"")</f>
        <v/>
      </c>
      <c r="Q1273" s="81" t="str">
        <f aca="false">IF(P1273&lt;&gt;"",SUMIF(L1273:L1362,L1273,N1273:N1362),"")</f>
        <v/>
      </c>
      <c r="R1273" s="81" t="str">
        <f aca="false">IF(P1273&lt;&gt;"",SUMIF(L1273:L1362,L1273,O1273:O1362),"")</f>
        <v/>
      </c>
    </row>
    <row r="1274" customFormat="false" ht="15" hidden="false" customHeight="false" outlineLevel="0" collapsed="false">
      <c r="A1274" s="108"/>
      <c r="B1274" s="108"/>
      <c r="C1274" s="108"/>
      <c r="D1274" s="108"/>
      <c r="E1274" s="108"/>
      <c r="F1274" s="108"/>
      <c r="G1274" s="108"/>
      <c r="H1274" s="108"/>
      <c r="I1274" s="108"/>
      <c r="J1274" s="108"/>
      <c r="L1274" s="63" t="n">
        <f aca="false">IF(AND(A1275&lt;&gt;"",A1274=""),L1273+1,L1273)</f>
        <v>104</v>
      </c>
      <c r="M1274" s="80" t="str">
        <f aca="false">IF(OR(A1274="Insumo",A1274="Composição Auxiliar"),J1274,"")</f>
        <v/>
      </c>
      <c r="N1274" s="81" t="str">
        <f aca="false">IF(ISNUMBER(SEARCH("COM ENCARGOS COMPLEMENTARES",D1274)),J1274,"")</f>
        <v/>
      </c>
      <c r="O1274" s="81" t="str">
        <f aca="false">IF(N1274&lt;&gt;"","",M1274)</f>
        <v/>
      </c>
      <c r="P1274" s="82" t="str">
        <f aca="false">IF(A1274="Composição",A1273,"")</f>
        <v/>
      </c>
      <c r="Q1274" s="81" t="str">
        <f aca="false">IF(P1274&lt;&gt;"",SUMIF(L1274:L1363,L1274,N1274:N1363),"")</f>
        <v/>
      </c>
      <c r="R1274" s="81" t="str">
        <f aca="false">IF(P1274&lt;&gt;"",SUMIF(L1274:L1363,L1274,O1274:O1363),"")</f>
        <v/>
      </c>
    </row>
    <row r="1275" customFormat="false" ht="15" hidden="false" customHeight="true" outlineLevel="0" collapsed="false">
      <c r="A1275" s="83" t="s">
        <v>275</v>
      </c>
      <c r="B1275" s="84" t="s">
        <v>655</v>
      </c>
      <c r="C1275" s="83" t="s">
        <v>656</v>
      </c>
      <c r="D1275" s="83" t="s">
        <v>657</v>
      </c>
      <c r="E1275" s="83" t="s">
        <v>658</v>
      </c>
      <c r="F1275" s="83"/>
      <c r="G1275" s="85" t="s">
        <v>659</v>
      </c>
      <c r="H1275" s="84" t="s">
        <v>660</v>
      </c>
      <c r="I1275" s="84" t="s">
        <v>661</v>
      </c>
      <c r="J1275" s="84" t="s">
        <v>662</v>
      </c>
      <c r="L1275" s="63" t="n">
        <f aca="false">IF(AND(A1276&lt;&gt;"",A1275=""),L1274+1,L1274)</f>
        <v>104</v>
      </c>
      <c r="M1275" s="80" t="str">
        <f aca="false">IF(OR(A1275="Insumo",A1275="Composição Auxiliar"),J1275,"")</f>
        <v/>
      </c>
      <c r="N1275" s="81" t="str">
        <f aca="false">IF(ISNUMBER(SEARCH("COM ENCARGOS COMPLEMENTARES",D1275)),J1275,"")</f>
        <v/>
      </c>
      <c r="O1275" s="81" t="str">
        <f aca="false">IF(N1275&lt;&gt;"","",M1275)</f>
        <v/>
      </c>
      <c r="P1275" s="82" t="str">
        <f aca="false">IF(A1275="Composição",A1274,"")</f>
        <v/>
      </c>
      <c r="Q1275" s="81" t="str">
        <f aca="false">IF(P1275&lt;&gt;"",SUMIF(L1275:L1364,L1275,N1275:N1364),"")</f>
        <v/>
      </c>
      <c r="R1275" s="81" t="str">
        <f aca="false">IF(P1275&lt;&gt;"",SUMIF(L1275:L1364,L1275,O1275:O1364),"")</f>
        <v/>
      </c>
    </row>
    <row r="1276" customFormat="false" ht="25.5" hidden="false" customHeight="true" outlineLevel="0" collapsed="false">
      <c r="A1276" s="86" t="s">
        <v>663</v>
      </c>
      <c r="B1276" s="87" t="s">
        <v>276</v>
      </c>
      <c r="C1276" s="86" t="s">
        <v>716</v>
      </c>
      <c r="D1276" s="86" t="s">
        <v>1290</v>
      </c>
      <c r="E1276" s="86" t="s">
        <v>671</v>
      </c>
      <c r="F1276" s="86"/>
      <c r="G1276" s="88" t="s">
        <v>718</v>
      </c>
      <c r="H1276" s="89" t="n">
        <v>1</v>
      </c>
      <c r="I1276" s="90" t="n">
        <f aca="false">SUMIF(L:L,$L1276,M:M)</f>
        <v>3764.13</v>
      </c>
      <c r="J1276" s="90" t="n">
        <f aca="false">TRUNC(H1276*I1276,2)</f>
        <v>3764.13</v>
      </c>
      <c r="L1276" s="63" t="n">
        <f aca="false">IF(AND(A1277&lt;&gt;"",A1276=""),L1275+1,L1275)</f>
        <v>104</v>
      </c>
      <c r="M1276" s="80" t="str">
        <f aca="false">IF(OR(A1276="Insumo",A1276="Composição Auxiliar"),J1276,"")</f>
        <v/>
      </c>
      <c r="N1276" s="81" t="str">
        <f aca="false">IF(ISNUMBER(SEARCH("COM ENCARGOS COMPLEMENTARES",D1276)),J1276,"")</f>
        <v/>
      </c>
      <c r="O1276" s="81" t="str">
        <f aca="false">IF(N1276&lt;&gt;"","",M1276)</f>
        <v/>
      </c>
      <c r="P1276" s="82" t="str">
        <f aca="false">IF(A1276="Composição",A1275,"")</f>
        <v> 5.9.3 </v>
      </c>
      <c r="Q1276" s="81" t="n">
        <f aca="false">IF(P1276&lt;&gt;"",SUMIF(L1276:L1365,L1276,N1276:N1365),"")</f>
        <v>629.07</v>
      </c>
      <c r="R1276" s="81" t="n">
        <f aca="false">IF(P1276&lt;&gt;"",SUMIF(L1276:L1365,L1276,O1276:O1365),"")</f>
        <v>3135.06</v>
      </c>
    </row>
    <row r="1277" customFormat="false" ht="25.5" hidden="false" customHeight="true" outlineLevel="0" collapsed="false">
      <c r="A1277" s="91" t="s">
        <v>668</v>
      </c>
      <c r="B1277" s="92" t="s">
        <v>1226</v>
      </c>
      <c r="C1277" s="91" t="s">
        <v>664</v>
      </c>
      <c r="D1277" s="91" t="s">
        <v>1227</v>
      </c>
      <c r="E1277" s="91" t="s">
        <v>671</v>
      </c>
      <c r="F1277" s="91"/>
      <c r="G1277" s="93" t="s">
        <v>672</v>
      </c>
      <c r="H1277" s="94" t="n">
        <v>24.553</v>
      </c>
      <c r="I1277" s="95" t="n">
        <f aca="false">SUMIFS('ANALÍTICA AUXILIARES'!J:J,'ANALÍTICA AUXILIARES'!A:A,"Composição",'ANALÍTICA AUXILIARES'!B:B,$B1277)</f>
        <v>23.91</v>
      </c>
      <c r="J1277" s="95" t="n">
        <f aca="false">TRUNC(H1277*I1277,2)</f>
        <v>587.06</v>
      </c>
      <c r="L1277" s="63" t="n">
        <f aca="false">IF(AND(A1278&lt;&gt;"",A1277=""),L1276+1,L1276)</f>
        <v>104</v>
      </c>
      <c r="M1277" s="80" t="n">
        <f aca="false">IF(OR(A1277="Insumo",A1277="Composição Auxiliar"),J1277,"")</f>
        <v>587.06</v>
      </c>
      <c r="N1277" s="81" t="n">
        <f aca="false">IF(ISNUMBER(SEARCH("COM ENCARGOS COMPLEMENTARES",D1277)),J1277,"")</f>
        <v>587.06</v>
      </c>
      <c r="O1277" s="81" t="str">
        <f aca="false">IF(N1277&lt;&gt;"","",M1277)</f>
        <v/>
      </c>
      <c r="P1277" s="82" t="str">
        <f aca="false">IF(A1277="Composição",A1276,"")</f>
        <v/>
      </c>
      <c r="Q1277" s="81" t="str">
        <f aca="false">IF(P1277&lt;&gt;"",SUMIF(L1277:L1366,L1277,N1277:N1366),"")</f>
        <v/>
      </c>
      <c r="R1277" s="81" t="str">
        <f aca="false">IF(P1277&lt;&gt;"",SUMIF(L1277:L1366,L1277,O1277:O1366),"")</f>
        <v/>
      </c>
    </row>
    <row r="1278" customFormat="false" ht="51" hidden="false" customHeight="true" outlineLevel="0" collapsed="false">
      <c r="A1278" s="91" t="s">
        <v>668</v>
      </c>
      <c r="B1278" s="92" t="s">
        <v>1278</v>
      </c>
      <c r="C1278" s="91" t="s">
        <v>664</v>
      </c>
      <c r="D1278" s="91" t="s">
        <v>1279</v>
      </c>
      <c r="E1278" s="91" t="s">
        <v>733</v>
      </c>
      <c r="F1278" s="91"/>
      <c r="G1278" s="93" t="s">
        <v>667</v>
      </c>
      <c r="H1278" s="94" t="n">
        <v>34.32</v>
      </c>
      <c r="I1278" s="95" t="n">
        <f aca="false">SUMIFS('ANALÍTICA AUXILIARES'!J:J,'ANALÍTICA AUXILIARES'!A:A,"Composição",'ANALÍTICA AUXILIARES'!B:B,$B1278)</f>
        <v>43.09</v>
      </c>
      <c r="J1278" s="95" t="n">
        <f aca="false">TRUNC(H1278*I1278,2)</f>
        <v>1478.84</v>
      </c>
      <c r="L1278" s="63" t="n">
        <f aca="false">IF(AND(A1279&lt;&gt;"",A1278=""),L1277+1,L1277)</f>
        <v>104</v>
      </c>
      <c r="M1278" s="80" t="n">
        <f aca="false">IF(OR(A1278="Insumo",A1278="Composição Auxiliar"),J1278,"")</f>
        <v>1478.84</v>
      </c>
      <c r="N1278" s="81" t="str">
        <f aca="false">IF(ISNUMBER(SEARCH("COM ENCARGOS COMPLEMENTARES",D1278)),J1278,"")</f>
        <v/>
      </c>
      <c r="O1278" s="81" t="n">
        <f aca="false">IF(N1278&lt;&gt;"","",M1278)</f>
        <v>1478.84</v>
      </c>
      <c r="P1278" s="82" t="str">
        <f aca="false">IF(A1278="Composição",A1277,"")</f>
        <v/>
      </c>
      <c r="Q1278" s="81" t="str">
        <f aca="false">IF(P1278&lt;&gt;"",SUMIF(L1278:L1367,L1278,N1278:N1367),"")</f>
        <v/>
      </c>
      <c r="R1278" s="81" t="str">
        <f aca="false">IF(P1278&lt;&gt;"",SUMIF(L1278:L1367,L1278,O1278:O1367),"")</f>
        <v/>
      </c>
    </row>
    <row r="1279" customFormat="false" ht="25.5" hidden="false" customHeight="true" outlineLevel="0" collapsed="false">
      <c r="A1279" s="91" t="s">
        <v>668</v>
      </c>
      <c r="B1279" s="92" t="s">
        <v>1280</v>
      </c>
      <c r="C1279" s="91" t="s">
        <v>664</v>
      </c>
      <c r="D1279" s="91" t="s">
        <v>1281</v>
      </c>
      <c r="E1279" s="91" t="s">
        <v>671</v>
      </c>
      <c r="F1279" s="91"/>
      <c r="G1279" s="93" t="s">
        <v>672</v>
      </c>
      <c r="H1279" s="94" t="n">
        <v>2.0947</v>
      </c>
      <c r="I1279" s="95" t="n">
        <f aca="false">SUMIFS('ANALÍTICA AUXILIARES'!J:J,'ANALÍTICA AUXILIARES'!A:A,"Composição",'ANALÍTICA AUXILIARES'!B:B,$B1279)</f>
        <v>20.06</v>
      </c>
      <c r="J1279" s="95" t="n">
        <f aca="false">TRUNC(H1279*I1279,2)</f>
        <v>42.01</v>
      </c>
      <c r="L1279" s="63" t="n">
        <f aca="false">IF(AND(A1280&lt;&gt;"",A1279=""),L1278+1,L1278)</f>
        <v>104</v>
      </c>
      <c r="M1279" s="80" t="n">
        <f aca="false">IF(OR(A1279="Insumo",A1279="Composição Auxiliar"),J1279,"")</f>
        <v>42.01</v>
      </c>
      <c r="N1279" s="81" t="n">
        <f aca="false">IF(ISNUMBER(SEARCH("COM ENCARGOS COMPLEMENTARES",D1279)),J1279,"")</f>
        <v>42.01</v>
      </c>
      <c r="O1279" s="81" t="str">
        <f aca="false">IF(N1279&lt;&gt;"","",M1279)</f>
        <v/>
      </c>
      <c r="P1279" s="82" t="str">
        <f aca="false">IF(A1279="Composição",A1278,"")</f>
        <v/>
      </c>
      <c r="Q1279" s="81" t="str">
        <f aca="false">IF(P1279&lt;&gt;"",SUMIF(L1279:L1368,L1279,N1279:N1368),"")</f>
        <v/>
      </c>
      <c r="R1279" s="81" t="str">
        <f aca="false">IF(P1279&lt;&gt;"",SUMIF(L1279:L1368,L1279,O1279:O1368),"")</f>
        <v/>
      </c>
    </row>
    <row r="1280" customFormat="false" ht="25.5" hidden="false" customHeight="false" outlineLevel="0" collapsed="false">
      <c r="A1280" s="96" t="s">
        <v>679</v>
      </c>
      <c r="B1280" s="97" t="s">
        <v>1283</v>
      </c>
      <c r="C1280" s="96" t="str">
        <f aca="false">VLOOKUP(B1280,INSUMOS!$A:$I,2,0)</f>
        <v>SINAPI</v>
      </c>
      <c r="D1280" s="96" t="str">
        <f aca="false">VLOOKUP(B1280,INSUMOS!$A:$I,3,0)</f>
        <v>BARRA DE ACO CHATO, RETANGULAR, 25,4 MM X 4,76 MM (L X E), 1,73 KG/M</v>
      </c>
      <c r="E1280" s="98" t="str">
        <f aca="false">VLOOKUP(B1280,INSUMOS!$A:$I,4,0)</f>
        <v>Material</v>
      </c>
      <c r="F1280" s="98"/>
      <c r="G1280" s="99" t="str">
        <f aca="false">VLOOKUP(B1280,INSUMOS!$A:$I,5,0)</f>
        <v>M</v>
      </c>
      <c r="H1280" s="100" t="n">
        <v>60.06</v>
      </c>
      <c r="I1280" s="101" t="n">
        <f aca="false">VLOOKUP(B1280,INSUMOS!$A:$I,8,0)</f>
        <v>16.36</v>
      </c>
      <c r="J1280" s="101" t="n">
        <f aca="false">TRUNC(H1280*I1280,2)</f>
        <v>982.58</v>
      </c>
      <c r="L1280" s="63" t="n">
        <f aca="false">IF(AND(A1281&lt;&gt;"",A1280=""),L1279+1,L1279)</f>
        <v>104</v>
      </c>
      <c r="M1280" s="80" t="n">
        <f aca="false">IF(OR(A1280="Insumo",A1280="Composição Auxiliar"),J1280,"")</f>
        <v>982.58</v>
      </c>
      <c r="N1280" s="81" t="str">
        <f aca="false">IF(ISNUMBER(SEARCH("COM ENCARGOS COMPLEMENTARES",D1280)),J1280,"")</f>
        <v/>
      </c>
      <c r="O1280" s="81" t="n">
        <f aca="false">IF(N1280&lt;&gt;"","",M1280)</f>
        <v>982.58</v>
      </c>
      <c r="P1280" s="82" t="str">
        <f aca="false">IF(A1280="Composição",A1279,"")</f>
        <v/>
      </c>
      <c r="Q1280" s="81" t="str">
        <f aca="false">IF(P1280&lt;&gt;"",SUMIF(L1280:L1369,L1280,N1280:N1369),"")</f>
        <v/>
      </c>
      <c r="R1280" s="81" t="str">
        <f aca="false">IF(P1280&lt;&gt;"",SUMIF(L1280:L1369,L1280,O1280:O1369),"")</f>
        <v/>
      </c>
    </row>
    <row r="1281" customFormat="false" ht="25.5" hidden="false" customHeight="false" outlineLevel="0" collapsed="false">
      <c r="A1281" s="96" t="s">
        <v>679</v>
      </c>
      <c r="B1281" s="97" t="s">
        <v>1282</v>
      </c>
      <c r="C1281" s="96" t="str">
        <f aca="false">VLOOKUP(B1281,INSUMOS!$A:$I,2,0)</f>
        <v>SINAPI</v>
      </c>
      <c r="D1281" s="96" t="str">
        <f aca="false">VLOOKUP(B1281,INSUMOS!$A:$I,3,0)</f>
        <v>BARRA DE ACO CHATO, RETANGULAR, 38,1 MM X 6,35 MM (L X E), 1,89 KG/M</v>
      </c>
      <c r="E1281" s="98" t="str">
        <f aca="false">VLOOKUP(B1281,INSUMOS!$A:$I,4,0)</f>
        <v>Material</v>
      </c>
      <c r="F1281" s="98"/>
      <c r="G1281" s="99" t="str">
        <f aca="false">VLOOKUP(B1281,INSUMOS!$A:$I,5,0)</f>
        <v>M</v>
      </c>
      <c r="H1281" s="100" t="n">
        <v>17.996</v>
      </c>
      <c r="I1281" s="101" t="n">
        <f aca="false">VLOOKUP(B1281,INSUMOS!$A:$I,8,0)</f>
        <v>18.06</v>
      </c>
      <c r="J1281" s="101" t="n">
        <f aca="false">TRUNC(H1281*I1281,2)</f>
        <v>325</v>
      </c>
      <c r="L1281" s="63" t="n">
        <f aca="false">IF(AND(A1282&lt;&gt;"",A1281=""),L1280+1,L1280)</f>
        <v>104</v>
      </c>
      <c r="M1281" s="80" t="n">
        <f aca="false">IF(OR(A1281="Insumo",A1281="Composição Auxiliar"),J1281,"")</f>
        <v>325</v>
      </c>
      <c r="N1281" s="81" t="str">
        <f aca="false">IF(ISNUMBER(SEARCH("COM ENCARGOS COMPLEMENTARES",D1281)),J1281,"")</f>
        <v/>
      </c>
      <c r="O1281" s="81" t="n">
        <f aca="false">IF(N1281&lt;&gt;"","",M1281)</f>
        <v>325</v>
      </c>
      <c r="P1281" s="82" t="str">
        <f aca="false">IF(A1281="Composição",A1280,"")</f>
        <v/>
      </c>
      <c r="Q1281" s="81" t="str">
        <f aca="false">IF(P1281&lt;&gt;"",SUMIF(L1281:L1370,L1281,N1281:N1370),"")</f>
        <v/>
      </c>
      <c r="R1281" s="81" t="str">
        <f aca="false">IF(P1281&lt;&gt;"",SUMIF(L1281:L1370,L1281,O1281:O1370),"")</f>
        <v/>
      </c>
    </row>
    <row r="1282" customFormat="false" ht="14.25" hidden="false" customHeight="false" outlineLevel="0" collapsed="false">
      <c r="A1282" s="96" t="s">
        <v>679</v>
      </c>
      <c r="B1282" s="97" t="s">
        <v>1285</v>
      </c>
      <c r="C1282" s="96" t="str">
        <f aca="false">VLOOKUP(B1282,INSUMOS!$A:$I,2,0)</f>
        <v>SINAPI</v>
      </c>
      <c r="D1282" s="96" t="str">
        <f aca="false">VLOOKUP(B1282,INSUMOS!$A:$I,3,0)</f>
        <v>ELETRODO REVESTIDO AWS - E6013, DIAMETRO IGUAL A 2,50 MM</v>
      </c>
      <c r="E1282" s="98" t="str">
        <f aca="false">VLOOKUP(B1282,INSUMOS!$A:$I,4,0)</f>
        <v>Material</v>
      </c>
      <c r="F1282" s="98"/>
      <c r="G1282" s="99" t="str">
        <f aca="false">VLOOKUP(B1282,INSUMOS!$A:$I,5,0)</f>
        <v>KG</v>
      </c>
      <c r="H1282" s="100" t="n">
        <v>1.1352</v>
      </c>
      <c r="I1282" s="101" t="n">
        <f aca="false">VLOOKUP(B1282,INSUMOS!$A:$I,8,0)</f>
        <v>46.09</v>
      </c>
      <c r="J1282" s="101" t="n">
        <f aca="false">TRUNC(H1282*I1282,2)</f>
        <v>52.32</v>
      </c>
      <c r="L1282" s="63" t="n">
        <f aca="false">IF(AND(A1283&lt;&gt;"",A1282=""),L1281+1,L1281)</f>
        <v>104</v>
      </c>
      <c r="M1282" s="80" t="n">
        <f aca="false">IF(OR(A1282="Insumo",A1282="Composição Auxiliar"),J1282,"")</f>
        <v>52.32</v>
      </c>
      <c r="N1282" s="81" t="str">
        <f aca="false">IF(ISNUMBER(SEARCH("COM ENCARGOS COMPLEMENTARES",D1282)),J1282,"")</f>
        <v/>
      </c>
      <c r="O1282" s="81" t="n">
        <f aca="false">IF(N1282&lt;&gt;"","",M1282)</f>
        <v>52.32</v>
      </c>
      <c r="P1282" s="82" t="str">
        <f aca="false">IF(A1282="Composição",A1281,"")</f>
        <v/>
      </c>
      <c r="Q1282" s="81" t="str">
        <f aca="false">IF(P1282&lt;&gt;"",SUMIF(L1282:L1371,L1282,N1282:N1371),"")</f>
        <v/>
      </c>
      <c r="R1282" s="81" t="str">
        <f aca="false">IF(P1282&lt;&gt;"",SUMIF(L1282:L1371,L1282,O1282:O1371),"")</f>
        <v/>
      </c>
    </row>
    <row r="1283" customFormat="false" ht="25.5" hidden="false" customHeight="false" outlineLevel="0" collapsed="false">
      <c r="A1283" s="96" t="s">
        <v>679</v>
      </c>
      <c r="B1283" s="97" t="s">
        <v>1287</v>
      </c>
      <c r="C1283" s="96" t="str">
        <f aca="false">VLOOKUP(B1283,INSUMOS!$A:$I,2,0)</f>
        <v>SINAPI</v>
      </c>
      <c r="D1283" s="96" t="str">
        <f aca="false">VLOOKUP(B1283,INSUMOS!$A:$I,3,0)</f>
        <v>CHAPA DE ACO GALVANIZADA BITOLA GSG 14, E = 1,95 MM (15,60 KG/M2)</v>
      </c>
      <c r="E1283" s="98" t="str">
        <f aca="false">VLOOKUP(B1283,INSUMOS!$A:$I,4,0)</f>
        <v>Material</v>
      </c>
      <c r="F1283" s="98"/>
      <c r="G1283" s="99" t="str">
        <f aca="false">VLOOKUP(B1283,INSUMOS!$A:$I,5,0)</f>
        <v>KG</v>
      </c>
      <c r="H1283" s="100" t="n">
        <v>27.72</v>
      </c>
      <c r="I1283" s="101" t="n">
        <f aca="false">VLOOKUP(B1283,INSUMOS!$A:$I,8,0)</f>
        <v>10.69</v>
      </c>
      <c r="J1283" s="101" t="n">
        <f aca="false">TRUNC(H1283*I1283,2)</f>
        <v>296.32</v>
      </c>
      <c r="L1283" s="63" t="n">
        <f aca="false">IF(AND(A1284&lt;&gt;"",A1283=""),L1282+1,L1282)</f>
        <v>104</v>
      </c>
      <c r="M1283" s="80" t="n">
        <f aca="false">IF(OR(A1283="Insumo",A1283="Composição Auxiliar"),J1283,"")</f>
        <v>296.32</v>
      </c>
      <c r="N1283" s="81" t="str">
        <f aca="false">IF(ISNUMBER(SEARCH("COM ENCARGOS COMPLEMENTARES",D1283)),J1283,"")</f>
        <v/>
      </c>
      <c r="O1283" s="81" t="n">
        <f aca="false">IF(N1283&lt;&gt;"","",M1283)</f>
        <v>296.32</v>
      </c>
      <c r="P1283" s="82" t="str">
        <f aca="false">IF(A1283="Composição",A1282,"")</f>
        <v/>
      </c>
      <c r="Q1283" s="81" t="str">
        <f aca="false">IF(P1283&lt;&gt;"",SUMIF(L1283:L1372,L1283,N1283:N1372),"")</f>
        <v/>
      </c>
      <c r="R1283" s="81" t="str">
        <f aca="false">IF(P1283&lt;&gt;"",SUMIF(L1283:L1372,L1283,O1283:O1372),"")</f>
        <v/>
      </c>
    </row>
    <row r="1284" customFormat="false" ht="14.25" hidden="false" customHeight="false" outlineLevel="0" collapsed="false">
      <c r="A1284" s="102"/>
      <c r="B1284" s="102"/>
      <c r="C1284" s="102"/>
      <c r="D1284" s="102"/>
      <c r="E1284" s="102"/>
      <c r="F1284" s="103"/>
      <c r="G1284" s="102"/>
      <c r="H1284" s="103"/>
      <c r="I1284" s="102"/>
      <c r="J1284" s="103"/>
      <c r="L1284" s="63" t="n">
        <f aca="false">IF(AND(A1285&lt;&gt;"",A1284=""),L1283+1,L1283)</f>
        <v>104</v>
      </c>
      <c r="M1284" s="80" t="str">
        <f aca="false">IF(OR(A1284="Insumo",A1284="Composição Auxiliar"),J1284,"")</f>
        <v/>
      </c>
      <c r="N1284" s="81" t="str">
        <f aca="false">IF(ISNUMBER(SEARCH("COM ENCARGOS COMPLEMENTARES",D1284)),J1284,"")</f>
        <v/>
      </c>
      <c r="O1284" s="81" t="str">
        <f aca="false">IF(N1284&lt;&gt;"","",M1284)</f>
        <v/>
      </c>
      <c r="P1284" s="82" t="str">
        <f aca="false">IF(A1284="Composição",A1283,"")</f>
        <v/>
      </c>
      <c r="Q1284" s="81" t="str">
        <f aca="false">IF(P1284&lt;&gt;"",SUMIF(L1284:L1373,L1284,N1284:N1373),"")</f>
        <v/>
      </c>
      <c r="R1284" s="81" t="str">
        <f aca="false">IF(P1284&lt;&gt;"",SUMIF(L1284:L1373,L1284,O1284:O1373),"")</f>
        <v/>
      </c>
    </row>
    <row r="1285" customFormat="false" ht="14.25" hidden="false" customHeight="true" outlineLevel="0" collapsed="false">
      <c r="A1285" s="102"/>
      <c r="B1285" s="102"/>
      <c r="C1285" s="102"/>
      <c r="D1285" s="102"/>
      <c r="E1285" s="102"/>
      <c r="F1285" s="103"/>
      <c r="G1285" s="102"/>
      <c r="H1285" s="104" t="s">
        <v>684</v>
      </c>
      <c r="I1285" s="104"/>
      <c r="J1285" s="103" t="n">
        <f aca="false">TRUNC(SUMIF(L:L,$L1285,M:M)*(1+$J$9),2)</f>
        <v>4885.46</v>
      </c>
      <c r="L1285" s="63" t="n">
        <f aca="false">IF(AND(A1286&lt;&gt;"",A1285=""),L1284+1,L1284)</f>
        <v>104</v>
      </c>
      <c r="M1285" s="80" t="str">
        <f aca="false">IF(OR(A1285="Insumo",A1285="Composição Auxiliar"),J1285,"")</f>
        <v/>
      </c>
      <c r="N1285" s="81" t="str">
        <f aca="false">IF(ISNUMBER(SEARCH("COM ENCARGOS COMPLEMENTARES",D1285)),J1285,"")</f>
        <v/>
      </c>
      <c r="O1285" s="81" t="str">
        <f aca="false">IF(N1285&lt;&gt;"","",M1285)</f>
        <v/>
      </c>
      <c r="P1285" s="82" t="str">
        <f aca="false">IF(A1285="Composição",A1284,"")</f>
        <v/>
      </c>
      <c r="Q1285" s="81" t="str">
        <f aca="false">IF(P1285&lt;&gt;"",SUMIF(L1285:L1374,L1285,N1285:N1374),"")</f>
        <v/>
      </c>
      <c r="R1285" s="81" t="str">
        <f aca="false">IF(P1285&lt;&gt;"",SUMIF(L1285:L1374,L1285,O1285:O1374),"")</f>
        <v/>
      </c>
    </row>
    <row r="1286" customFormat="false" ht="15" hidden="false" customHeight="false" outlineLevel="0" collapsed="false">
      <c r="A1286" s="105"/>
      <c r="B1286" s="105"/>
      <c r="C1286" s="105"/>
      <c r="D1286" s="105"/>
      <c r="E1286" s="105"/>
      <c r="F1286" s="105"/>
      <c r="G1286" s="105" t="s">
        <v>685</v>
      </c>
      <c r="H1286" s="106" t="s">
        <v>826</v>
      </c>
      <c r="I1286" s="105" t="s">
        <v>687</v>
      </c>
      <c r="J1286" s="107" t="n">
        <f aca="false">TRUNC(J1285*H1286,2)</f>
        <v>4885.46</v>
      </c>
      <c r="L1286" s="63" t="n">
        <f aca="false">IF(AND(A1287&lt;&gt;"",A1286=""),L1285+1,L1285)</f>
        <v>104</v>
      </c>
      <c r="M1286" s="80" t="str">
        <f aca="false">IF(OR(A1286="Insumo",A1286="Composição Auxiliar"),J1286,"")</f>
        <v/>
      </c>
      <c r="N1286" s="81" t="str">
        <f aca="false">IF(ISNUMBER(SEARCH("COM ENCARGOS COMPLEMENTARES",D1286)),J1286,"")</f>
        <v/>
      </c>
      <c r="O1286" s="81" t="str">
        <f aca="false">IF(N1286&lt;&gt;"","",M1286)</f>
        <v/>
      </c>
      <c r="P1286" s="82" t="str">
        <f aca="false">IF(A1286="Composição",A1285,"")</f>
        <v/>
      </c>
      <c r="Q1286" s="81" t="str">
        <f aca="false">IF(P1286&lt;&gt;"",SUMIF(L1286:L1375,L1286,N1286:N1375),"")</f>
        <v/>
      </c>
      <c r="R1286" s="81" t="str">
        <f aca="false">IF(P1286&lt;&gt;"",SUMIF(L1286:L1375,L1286,O1286:O1375),"")</f>
        <v/>
      </c>
    </row>
    <row r="1287" customFormat="false" ht="15" hidden="false" customHeight="false" outlineLevel="0" collapsed="false">
      <c r="A1287" s="108"/>
      <c r="B1287" s="108"/>
      <c r="C1287" s="108"/>
      <c r="D1287" s="108"/>
      <c r="E1287" s="108"/>
      <c r="F1287" s="108"/>
      <c r="G1287" s="108"/>
      <c r="H1287" s="108"/>
      <c r="I1287" s="108"/>
      <c r="J1287" s="108"/>
      <c r="L1287" s="63" t="n">
        <f aca="false">IF(AND(A1288&lt;&gt;"",A1287=""),L1286+1,L1286)</f>
        <v>105</v>
      </c>
      <c r="M1287" s="80" t="str">
        <f aca="false">IF(OR(A1287="Insumo",A1287="Composição Auxiliar"),J1287,"")</f>
        <v/>
      </c>
      <c r="N1287" s="81" t="str">
        <f aca="false">IF(ISNUMBER(SEARCH("COM ENCARGOS COMPLEMENTARES",D1287)),J1287,"")</f>
        <v/>
      </c>
      <c r="O1287" s="81" t="str">
        <f aca="false">IF(N1287&lt;&gt;"","",M1287)</f>
        <v/>
      </c>
      <c r="P1287" s="82" t="str">
        <f aca="false">IF(A1287="Composição",A1286,"")</f>
        <v/>
      </c>
      <c r="Q1287" s="81" t="str">
        <f aca="false">IF(P1287&lt;&gt;"",SUMIF(L1287:L1376,L1287,N1287:N1376),"")</f>
        <v/>
      </c>
      <c r="R1287" s="81" t="str">
        <f aca="false">IF(P1287&lt;&gt;"",SUMIF(L1287:L1376,L1287,O1287:O1376),"")</f>
        <v/>
      </c>
    </row>
    <row r="1288" customFormat="false" ht="14.25" hidden="false" customHeight="false" outlineLevel="0" collapsed="false">
      <c r="A1288" s="76" t="s">
        <v>277</v>
      </c>
      <c r="B1288" s="76"/>
      <c r="C1288" s="76"/>
      <c r="D1288" s="76" t="s">
        <v>278</v>
      </c>
      <c r="E1288" s="76"/>
      <c r="F1288" s="76"/>
      <c r="G1288" s="76"/>
      <c r="H1288" s="77"/>
      <c r="I1288" s="76"/>
      <c r="J1288" s="78"/>
      <c r="L1288" s="63" t="n">
        <f aca="false">IF(AND(A1289&lt;&gt;"",A1288=""),L1287+1,L1287)</f>
        <v>105</v>
      </c>
      <c r="M1288" s="80" t="str">
        <f aca="false">IF(OR(A1288="Insumo",A1288="Composição Auxiliar"),J1288,"")</f>
        <v/>
      </c>
      <c r="N1288" s="81" t="str">
        <f aca="false">IF(ISNUMBER(SEARCH("COM ENCARGOS COMPLEMENTARES",D1288)),J1288,"")</f>
        <v/>
      </c>
      <c r="O1288" s="81" t="str">
        <f aca="false">IF(N1288&lt;&gt;"","",M1288)</f>
        <v/>
      </c>
      <c r="P1288" s="82" t="str">
        <f aca="false">IF(A1288="Composição",A1287,"")</f>
        <v/>
      </c>
      <c r="Q1288" s="81" t="str">
        <f aca="false">IF(P1288&lt;&gt;"",SUMIF(L1288:L1377,L1288,N1288:N1377),"")</f>
        <v/>
      </c>
      <c r="R1288" s="81" t="str">
        <f aca="false">IF(P1288&lt;&gt;"",SUMIF(L1288:L1377,L1288,O1288:O1377),"")</f>
        <v/>
      </c>
    </row>
    <row r="1289" customFormat="false" ht="15" hidden="false" customHeight="true" outlineLevel="0" collapsed="false">
      <c r="A1289" s="83" t="s">
        <v>279</v>
      </c>
      <c r="B1289" s="84" t="s">
        <v>655</v>
      </c>
      <c r="C1289" s="83" t="s">
        <v>656</v>
      </c>
      <c r="D1289" s="83" t="s">
        <v>657</v>
      </c>
      <c r="E1289" s="83" t="s">
        <v>658</v>
      </c>
      <c r="F1289" s="83"/>
      <c r="G1289" s="85" t="s">
        <v>659</v>
      </c>
      <c r="H1289" s="84" t="s">
        <v>660</v>
      </c>
      <c r="I1289" s="84" t="s">
        <v>661</v>
      </c>
      <c r="J1289" s="84" t="s">
        <v>662</v>
      </c>
      <c r="L1289" s="63" t="n">
        <f aca="false">IF(AND(A1290&lt;&gt;"",A1289=""),L1288+1,L1288)</f>
        <v>105</v>
      </c>
      <c r="M1289" s="80" t="str">
        <f aca="false">IF(OR(A1289="Insumo",A1289="Composição Auxiliar"),J1289,"")</f>
        <v/>
      </c>
      <c r="N1289" s="81" t="str">
        <f aca="false">IF(ISNUMBER(SEARCH("COM ENCARGOS COMPLEMENTARES",D1289)),J1289,"")</f>
        <v/>
      </c>
      <c r="O1289" s="81" t="str">
        <f aca="false">IF(N1289&lt;&gt;"","",M1289)</f>
        <v/>
      </c>
      <c r="P1289" s="82" t="str">
        <f aca="false">IF(A1289="Composição",A1288,"")</f>
        <v/>
      </c>
      <c r="Q1289" s="81" t="str">
        <f aca="false">IF(P1289&lt;&gt;"",SUMIF(L1289:L1378,L1289,N1289:N1378),"")</f>
        <v/>
      </c>
      <c r="R1289" s="81" t="str">
        <f aca="false">IF(P1289&lt;&gt;"",SUMIF(L1289:L1378,L1289,O1289:O1378),"")</f>
        <v/>
      </c>
    </row>
    <row r="1290" customFormat="false" ht="25.5" hidden="false" customHeight="true" outlineLevel="0" collapsed="false">
      <c r="A1290" s="86" t="s">
        <v>663</v>
      </c>
      <c r="B1290" s="87" t="s">
        <v>280</v>
      </c>
      <c r="C1290" s="86" t="s">
        <v>716</v>
      </c>
      <c r="D1290" s="86" t="s">
        <v>1291</v>
      </c>
      <c r="E1290" s="86" t="s">
        <v>764</v>
      </c>
      <c r="F1290" s="86"/>
      <c r="G1290" s="88" t="s">
        <v>718</v>
      </c>
      <c r="H1290" s="89" t="n">
        <v>1</v>
      </c>
      <c r="I1290" s="90" t="n">
        <f aca="false">SUMIF(L:L,$L1290,M:M)</f>
        <v>1356.42</v>
      </c>
      <c r="J1290" s="90" t="n">
        <f aca="false">TRUNC(H1290*I1290,2)</f>
        <v>1356.42</v>
      </c>
      <c r="L1290" s="63" t="n">
        <f aca="false">IF(AND(A1291&lt;&gt;"",A1290=""),L1289+1,L1289)</f>
        <v>105</v>
      </c>
      <c r="M1290" s="80" t="str">
        <f aca="false">IF(OR(A1290="Insumo",A1290="Composição Auxiliar"),J1290,"")</f>
        <v/>
      </c>
      <c r="N1290" s="81" t="str">
        <f aca="false">IF(ISNUMBER(SEARCH("COM ENCARGOS COMPLEMENTARES",D1290)),J1290,"")</f>
        <v/>
      </c>
      <c r="O1290" s="81" t="str">
        <f aca="false">IF(N1290&lt;&gt;"","",M1290)</f>
        <v/>
      </c>
      <c r="P1290" s="82" t="str">
        <f aca="false">IF(A1290="Composição",A1289,"")</f>
        <v> 5.10.1 </v>
      </c>
      <c r="Q1290" s="81" t="n">
        <f aca="false">IF(P1290&lt;&gt;"",SUMIF(L1290:L1379,L1290,N1290:N1379),"")</f>
        <v>26.16</v>
      </c>
      <c r="R1290" s="81" t="n">
        <f aca="false">IF(P1290&lt;&gt;"",SUMIF(L1290:L1379,L1290,O1290:O1379),"")</f>
        <v>1330.26</v>
      </c>
    </row>
    <row r="1291" customFormat="false" ht="25.5" hidden="false" customHeight="true" outlineLevel="0" collapsed="false">
      <c r="A1291" s="91" t="s">
        <v>668</v>
      </c>
      <c r="B1291" s="92" t="s">
        <v>1292</v>
      </c>
      <c r="C1291" s="91" t="s">
        <v>664</v>
      </c>
      <c r="D1291" s="91" t="s">
        <v>1293</v>
      </c>
      <c r="E1291" s="91" t="s">
        <v>671</v>
      </c>
      <c r="F1291" s="91"/>
      <c r="G1291" s="93" t="s">
        <v>672</v>
      </c>
      <c r="H1291" s="94" t="n">
        <v>0.7791</v>
      </c>
      <c r="I1291" s="95" t="n">
        <f aca="false">SUMIFS('ANALÍTICA AUXILIARES'!J:J,'ANALÍTICA AUXILIARES'!A:A,"Composição",'ANALÍTICA AUXILIARES'!B:B,$B1291)</f>
        <v>22.94</v>
      </c>
      <c r="J1291" s="95" t="n">
        <f aca="false">TRUNC(H1291*I1291,2)</f>
        <v>17.87</v>
      </c>
      <c r="L1291" s="63" t="n">
        <f aca="false">IF(AND(A1292&lt;&gt;"",A1291=""),L1290+1,L1290)</f>
        <v>105</v>
      </c>
      <c r="M1291" s="80" t="n">
        <f aca="false">IF(OR(A1291="Insumo",A1291="Composição Auxiliar"),J1291,"")</f>
        <v>17.87</v>
      </c>
      <c r="N1291" s="81" t="n">
        <f aca="false">IF(ISNUMBER(SEARCH("COM ENCARGOS COMPLEMENTARES",D1291)),J1291,"")</f>
        <v>17.87</v>
      </c>
      <c r="O1291" s="81" t="str">
        <f aca="false">IF(N1291&lt;&gt;"","",M1291)</f>
        <v/>
      </c>
      <c r="P1291" s="82" t="str">
        <f aca="false">IF(A1291="Composição",A1290,"")</f>
        <v/>
      </c>
      <c r="Q1291" s="81" t="str">
        <f aca="false">IF(P1291&lt;&gt;"",SUMIF(L1291:L1380,L1291,N1291:N1380),"")</f>
        <v/>
      </c>
      <c r="R1291" s="81" t="str">
        <f aca="false">IF(P1291&lt;&gt;"",SUMIF(L1291:L1380,L1291,O1291:O1380),"")</f>
        <v/>
      </c>
    </row>
    <row r="1292" customFormat="false" ht="25.5" hidden="false" customHeight="true" outlineLevel="0" collapsed="false">
      <c r="A1292" s="91" t="s">
        <v>668</v>
      </c>
      <c r="B1292" s="92" t="s">
        <v>677</v>
      </c>
      <c r="C1292" s="91" t="s">
        <v>664</v>
      </c>
      <c r="D1292" s="91" t="s">
        <v>678</v>
      </c>
      <c r="E1292" s="91" t="s">
        <v>671</v>
      </c>
      <c r="F1292" s="91"/>
      <c r="G1292" s="93" t="s">
        <v>672</v>
      </c>
      <c r="H1292" s="94" t="n">
        <v>0.4384</v>
      </c>
      <c r="I1292" s="95" t="n">
        <f aca="false">SUMIFS('ANALÍTICA AUXILIARES'!J:J,'ANALÍTICA AUXILIARES'!A:A,"Composição",'ANALÍTICA AUXILIARES'!B:B,$B1292)</f>
        <v>18.93</v>
      </c>
      <c r="J1292" s="95" t="n">
        <f aca="false">TRUNC(H1292*I1292,2)</f>
        <v>8.29</v>
      </c>
      <c r="L1292" s="63" t="n">
        <f aca="false">IF(AND(A1293&lt;&gt;"",A1292=""),L1291+1,L1291)</f>
        <v>105</v>
      </c>
      <c r="M1292" s="80" t="n">
        <f aca="false">IF(OR(A1292="Insumo",A1292="Composição Auxiliar"),J1292,"")</f>
        <v>8.29</v>
      </c>
      <c r="N1292" s="81" t="n">
        <f aca="false">IF(ISNUMBER(SEARCH("COM ENCARGOS COMPLEMENTARES",D1292)),J1292,"")</f>
        <v>8.29</v>
      </c>
      <c r="O1292" s="81" t="str">
        <f aca="false">IF(N1292&lt;&gt;"","",M1292)</f>
        <v/>
      </c>
      <c r="P1292" s="82" t="str">
        <f aca="false">IF(A1292="Composição",A1291,"")</f>
        <v/>
      </c>
      <c r="Q1292" s="81" t="str">
        <f aca="false">IF(P1292&lt;&gt;"",SUMIF(L1292:L1381,L1292,N1292:N1381),"")</f>
        <v/>
      </c>
      <c r="R1292" s="81" t="str">
        <f aca="false">IF(P1292&lt;&gt;"",SUMIF(L1292:L1381,L1292,O1292:O1381),"")</f>
        <v/>
      </c>
    </row>
    <row r="1293" customFormat="false" ht="14.25" hidden="false" customHeight="false" outlineLevel="0" collapsed="false">
      <c r="A1293" s="96" t="s">
        <v>679</v>
      </c>
      <c r="B1293" s="97" t="s">
        <v>1294</v>
      </c>
      <c r="C1293" s="96" t="str">
        <f aca="false">VLOOKUP(B1293,INSUMOS!$A:$I,2,0)</f>
        <v>SINAPI</v>
      </c>
      <c r="D1293" s="96" t="str">
        <f aca="false">VLOOKUP(B1293,INSUMOS!$A:$I,3,0)</f>
        <v>REJUNTE EPOXI, QUALQUER COR</v>
      </c>
      <c r="E1293" s="98" t="str">
        <f aca="false">VLOOKUP(B1293,INSUMOS!$A:$I,4,0)</f>
        <v>Material</v>
      </c>
      <c r="F1293" s="98"/>
      <c r="G1293" s="99" t="str">
        <f aca="false">VLOOKUP(B1293,INSUMOS!$A:$I,5,0)</f>
        <v>KG</v>
      </c>
      <c r="H1293" s="100" t="n">
        <v>0.0881</v>
      </c>
      <c r="I1293" s="101" t="n">
        <f aca="false">VLOOKUP(B1293,INSUMOS!$A:$I,8,0)</f>
        <v>102.64</v>
      </c>
      <c r="J1293" s="101" t="n">
        <f aca="false">TRUNC(H1293*I1293,2)</f>
        <v>9.04</v>
      </c>
      <c r="L1293" s="63" t="n">
        <f aca="false">IF(AND(A1294&lt;&gt;"",A1293=""),L1292+1,L1292)</f>
        <v>105</v>
      </c>
      <c r="M1293" s="80" t="n">
        <f aca="false">IF(OR(A1293="Insumo",A1293="Composição Auxiliar"),J1293,"")</f>
        <v>9.04</v>
      </c>
      <c r="N1293" s="81" t="str">
        <f aca="false">IF(ISNUMBER(SEARCH("COM ENCARGOS COMPLEMENTARES",D1293)),J1293,"")</f>
        <v/>
      </c>
      <c r="O1293" s="81" t="n">
        <f aca="false">IF(N1293&lt;&gt;"","",M1293)</f>
        <v>9.04</v>
      </c>
      <c r="P1293" s="82" t="str">
        <f aca="false">IF(A1293="Composição",A1292,"")</f>
        <v/>
      </c>
      <c r="Q1293" s="81" t="str">
        <f aca="false">IF(P1293&lt;&gt;"",SUMIF(L1293:L1382,L1293,N1293:N1382),"")</f>
        <v/>
      </c>
      <c r="R1293" s="81" t="str">
        <f aca="false">IF(P1293&lt;&gt;"",SUMIF(L1293:L1382,L1293,O1293:O1382),"")</f>
        <v/>
      </c>
    </row>
    <row r="1294" customFormat="false" ht="38.25" hidden="false" customHeight="false" outlineLevel="0" collapsed="false">
      <c r="A1294" s="96" t="s">
        <v>679</v>
      </c>
      <c r="B1294" s="97" t="s">
        <v>1295</v>
      </c>
      <c r="C1294" s="96" t="str">
        <f aca="false">VLOOKUP(B1294,INSUMOS!$A:$I,2,0)</f>
        <v>SINAPI</v>
      </c>
      <c r="D1294" s="96" t="str">
        <f aca="false">VLOOKUP(B1294,INSUMOS!$A:$I,3,0)</f>
        <v>PARAFUSO NIQUELADO COM ACABAMENTO CROMADO PARA FIXAR PECA SANITARIA, INCLUI PORCA CEGA, ARRUELA E BUCHA DE NYLON TAMANHO S-10</v>
      </c>
      <c r="E1294" s="98" t="str">
        <f aca="false">VLOOKUP(B1294,INSUMOS!$A:$I,4,0)</f>
        <v>Material</v>
      </c>
      <c r="F1294" s="98"/>
      <c r="G1294" s="99" t="str">
        <f aca="false">VLOOKUP(B1294,INSUMOS!$A:$I,5,0)</f>
        <v>UN</v>
      </c>
      <c r="H1294" s="100" t="n">
        <v>2</v>
      </c>
      <c r="I1294" s="101" t="n">
        <f aca="false">VLOOKUP(B1294,INSUMOS!$A:$I,8,0)</f>
        <v>28.57</v>
      </c>
      <c r="J1294" s="101" t="n">
        <f aca="false">TRUNC(H1294*I1294,2)</f>
        <v>57.14</v>
      </c>
      <c r="L1294" s="63" t="n">
        <f aca="false">IF(AND(A1295&lt;&gt;"",A1294=""),L1293+1,L1293)</f>
        <v>105</v>
      </c>
      <c r="M1294" s="80" t="n">
        <f aca="false">IF(OR(A1294="Insumo",A1294="Composição Auxiliar"),J1294,"")</f>
        <v>57.14</v>
      </c>
      <c r="N1294" s="81" t="str">
        <f aca="false">IF(ISNUMBER(SEARCH("COM ENCARGOS COMPLEMENTARES",D1294)),J1294,"")</f>
        <v/>
      </c>
      <c r="O1294" s="81" t="n">
        <f aca="false">IF(N1294&lt;&gt;"","",M1294)</f>
        <v>57.14</v>
      </c>
      <c r="P1294" s="82" t="str">
        <f aca="false">IF(A1294="Composição",A1293,"")</f>
        <v/>
      </c>
      <c r="Q1294" s="81" t="str">
        <f aca="false">IF(P1294&lt;&gt;"",SUMIF(L1294:L1383,L1294,N1294:N1383),"")</f>
        <v/>
      </c>
      <c r="R1294" s="81" t="str">
        <f aca="false">IF(P1294&lt;&gt;"",SUMIF(L1294:L1383,L1294,O1294:O1383),"")</f>
        <v/>
      </c>
    </row>
    <row r="1295" customFormat="false" ht="25.5" hidden="false" customHeight="false" outlineLevel="0" collapsed="false">
      <c r="A1295" s="96" t="s">
        <v>679</v>
      </c>
      <c r="B1295" s="97" t="s">
        <v>1296</v>
      </c>
      <c r="C1295" s="96" t="str">
        <f aca="false">VLOOKUP(B1295,INSUMOS!$A:$I,2,0)</f>
        <v>Próprio</v>
      </c>
      <c r="D1295" s="96" t="str">
        <f aca="false">VLOOKUP(B1295,INSUMOS!$A:$I,3,0)</f>
        <v>BACIA SANITÁRIA PADRÃO MÉDIO P/ PCD C/ CAIXA ACOPLADA, EXCLUSIVE CAIXA - REF. IZY CONFORTO S P.115 OU EQUIV</v>
      </c>
      <c r="E1295" s="98" t="str">
        <f aca="false">VLOOKUP(B1295,INSUMOS!$A:$I,4,0)</f>
        <v>Material</v>
      </c>
      <c r="F1295" s="98"/>
      <c r="G1295" s="99" t="str">
        <f aca="false">VLOOKUP(B1295,INSUMOS!$A:$I,5,0)</f>
        <v>UN</v>
      </c>
      <c r="H1295" s="100" t="n">
        <v>1</v>
      </c>
      <c r="I1295" s="101" t="n">
        <f aca="false">VLOOKUP(B1295,INSUMOS!$A:$I,8,0)</f>
        <v>630.52</v>
      </c>
      <c r="J1295" s="101" t="n">
        <f aca="false">TRUNC(H1295*I1295,2)</f>
        <v>630.52</v>
      </c>
      <c r="L1295" s="63" t="n">
        <f aca="false">IF(AND(A1296&lt;&gt;"",A1295=""),L1294+1,L1294)</f>
        <v>105</v>
      </c>
      <c r="M1295" s="80" t="n">
        <f aca="false">IF(OR(A1295="Insumo",A1295="Composição Auxiliar"),J1295,"")</f>
        <v>630.52</v>
      </c>
      <c r="N1295" s="81" t="str">
        <f aca="false">IF(ISNUMBER(SEARCH("COM ENCARGOS COMPLEMENTARES",D1295)),J1295,"")</f>
        <v/>
      </c>
      <c r="O1295" s="81" t="n">
        <f aca="false">IF(N1295&lt;&gt;"","",M1295)</f>
        <v>630.52</v>
      </c>
      <c r="P1295" s="82" t="str">
        <f aca="false">IF(A1295="Composição",A1294,"")</f>
        <v/>
      </c>
      <c r="Q1295" s="81" t="str">
        <f aca="false">IF(P1295&lt;&gt;"",SUMIF(L1295:L1384,L1295,N1295:N1384),"")</f>
        <v/>
      </c>
      <c r="R1295" s="81" t="str">
        <f aca="false">IF(P1295&lt;&gt;"",SUMIF(L1295:L1384,L1295,O1295:O1384),"")</f>
        <v/>
      </c>
    </row>
    <row r="1296" customFormat="false" ht="25.5" hidden="false" customHeight="false" outlineLevel="0" collapsed="false">
      <c r="A1296" s="96" t="s">
        <v>679</v>
      </c>
      <c r="B1296" s="97" t="s">
        <v>1297</v>
      </c>
      <c r="C1296" s="96" t="str">
        <f aca="false">VLOOKUP(B1296,INSUMOS!$A:$I,2,0)</f>
        <v>SINAPI</v>
      </c>
      <c r="D1296" s="96" t="str">
        <f aca="false">VLOOKUP(B1296,INSUMOS!$A:$I,3,0)</f>
        <v>ANEL DE VEDACAO, PVC FLEXIVEL, 100 MM, PARA SAIDA DE BACIA / VASO SANITARIO</v>
      </c>
      <c r="E1296" s="98" t="str">
        <f aca="false">VLOOKUP(B1296,INSUMOS!$A:$I,4,0)</f>
        <v>Material</v>
      </c>
      <c r="F1296" s="98"/>
      <c r="G1296" s="99" t="str">
        <f aca="false">VLOOKUP(B1296,INSUMOS!$A:$I,5,0)</f>
        <v>UN</v>
      </c>
      <c r="H1296" s="100" t="n">
        <v>1</v>
      </c>
      <c r="I1296" s="101" t="n">
        <f aca="false">VLOOKUP(B1296,INSUMOS!$A:$I,8,0)</f>
        <v>12.73</v>
      </c>
      <c r="J1296" s="101" t="n">
        <f aca="false">TRUNC(H1296*I1296,2)</f>
        <v>12.73</v>
      </c>
      <c r="L1296" s="63" t="n">
        <f aca="false">IF(AND(A1297&lt;&gt;"",A1296=""),L1295+1,L1295)</f>
        <v>105</v>
      </c>
      <c r="M1296" s="80" t="n">
        <f aca="false">IF(OR(A1296="Insumo",A1296="Composição Auxiliar"),J1296,"")</f>
        <v>12.73</v>
      </c>
      <c r="N1296" s="81" t="str">
        <f aca="false">IF(ISNUMBER(SEARCH("COM ENCARGOS COMPLEMENTARES",D1296)),J1296,"")</f>
        <v/>
      </c>
      <c r="O1296" s="81" t="n">
        <f aca="false">IF(N1296&lt;&gt;"","",M1296)</f>
        <v>12.73</v>
      </c>
      <c r="P1296" s="82" t="str">
        <f aca="false">IF(A1296="Composição",A1295,"")</f>
        <v/>
      </c>
      <c r="Q1296" s="81" t="str">
        <f aca="false">IF(P1296&lt;&gt;"",SUMIF(L1296:L1385,L1296,N1296:N1385),"")</f>
        <v/>
      </c>
      <c r="R1296" s="81" t="str">
        <f aca="false">IF(P1296&lt;&gt;"",SUMIF(L1296:L1385,L1296,O1296:O1385),"")</f>
        <v/>
      </c>
    </row>
    <row r="1297" customFormat="false" ht="25.5" hidden="false" customHeight="false" outlineLevel="0" collapsed="false">
      <c r="A1297" s="96" t="s">
        <v>679</v>
      </c>
      <c r="B1297" s="97" t="s">
        <v>1298</v>
      </c>
      <c r="C1297" s="96" t="str">
        <f aca="false">VLOOKUP(B1297,INSUMOS!$A:$I,2,0)</f>
        <v>Próprio</v>
      </c>
      <c r="D1297" s="96" t="str">
        <f aca="false">VLOOKUP(B1297,INSUMOS!$A:$I,3,0)</f>
        <v>CAIXA ACOPLADA PADRÃO MÉDIO C/ ACIONAMENTO DUO EM LOUÇA BRANCA - REF. DECA CDC.00F.17 OU EQUIV</v>
      </c>
      <c r="E1297" s="98" t="str">
        <f aca="false">VLOOKUP(B1297,INSUMOS!$A:$I,4,0)</f>
        <v>Material</v>
      </c>
      <c r="F1297" s="98"/>
      <c r="G1297" s="99" t="str">
        <f aca="false">VLOOKUP(B1297,INSUMOS!$A:$I,5,0)</f>
        <v>UN</v>
      </c>
      <c r="H1297" s="100" t="n">
        <v>1</v>
      </c>
      <c r="I1297" s="101" t="n">
        <f aca="false">VLOOKUP(B1297,INSUMOS!$A:$I,8,0)</f>
        <v>620.83</v>
      </c>
      <c r="J1297" s="101" t="n">
        <f aca="false">TRUNC(H1297*I1297,2)</f>
        <v>620.83</v>
      </c>
      <c r="L1297" s="63" t="n">
        <f aca="false">IF(AND(A1298&lt;&gt;"",A1297=""),L1296+1,L1296)</f>
        <v>105</v>
      </c>
      <c r="M1297" s="80" t="n">
        <f aca="false">IF(OR(A1297="Insumo",A1297="Composição Auxiliar"),J1297,"")</f>
        <v>620.83</v>
      </c>
      <c r="N1297" s="81" t="str">
        <f aca="false">IF(ISNUMBER(SEARCH("COM ENCARGOS COMPLEMENTARES",D1297)),J1297,"")</f>
        <v/>
      </c>
      <c r="O1297" s="81" t="n">
        <f aca="false">IF(N1297&lt;&gt;"","",M1297)</f>
        <v>620.83</v>
      </c>
      <c r="P1297" s="82" t="str">
        <f aca="false">IF(A1297="Composição",A1296,"")</f>
        <v/>
      </c>
      <c r="Q1297" s="81" t="str">
        <f aca="false">IF(P1297&lt;&gt;"",SUMIF(L1297:L1386,L1297,N1297:N1386),"")</f>
        <v/>
      </c>
      <c r="R1297" s="81" t="str">
        <f aca="false">IF(P1297&lt;&gt;"",SUMIF(L1297:L1386,L1297,O1297:O1386),"")</f>
        <v/>
      </c>
    </row>
    <row r="1298" customFormat="false" ht="14.25" hidden="false" customHeight="false" outlineLevel="0" collapsed="false">
      <c r="A1298" s="102"/>
      <c r="B1298" s="102"/>
      <c r="C1298" s="102"/>
      <c r="D1298" s="102"/>
      <c r="E1298" s="102"/>
      <c r="F1298" s="103"/>
      <c r="G1298" s="102"/>
      <c r="H1298" s="103"/>
      <c r="I1298" s="102"/>
      <c r="J1298" s="103"/>
      <c r="L1298" s="63" t="n">
        <f aca="false">IF(AND(A1299&lt;&gt;"",A1298=""),L1297+1,L1297)</f>
        <v>105</v>
      </c>
      <c r="M1298" s="80" t="str">
        <f aca="false">IF(OR(A1298="Insumo",A1298="Composição Auxiliar"),J1298,"")</f>
        <v/>
      </c>
      <c r="N1298" s="81" t="str">
        <f aca="false">IF(ISNUMBER(SEARCH("COM ENCARGOS COMPLEMENTARES",D1298)),J1298,"")</f>
        <v/>
      </c>
      <c r="O1298" s="81" t="str">
        <f aca="false">IF(N1298&lt;&gt;"","",M1298)</f>
        <v/>
      </c>
      <c r="P1298" s="82" t="str">
        <f aca="false">IF(A1298="Composição",A1297,"")</f>
        <v/>
      </c>
      <c r="Q1298" s="81" t="str">
        <f aca="false">IF(P1298&lt;&gt;"",SUMIF(L1298:L1387,L1298,N1298:N1387),"")</f>
        <v/>
      </c>
      <c r="R1298" s="81" t="str">
        <f aca="false">IF(P1298&lt;&gt;"",SUMIF(L1298:L1387,L1298,O1298:O1387),"")</f>
        <v/>
      </c>
    </row>
    <row r="1299" customFormat="false" ht="14.25" hidden="false" customHeight="true" outlineLevel="0" collapsed="false">
      <c r="A1299" s="102"/>
      <c r="B1299" s="102"/>
      <c r="C1299" s="102"/>
      <c r="D1299" s="102"/>
      <c r="E1299" s="102"/>
      <c r="F1299" s="103"/>
      <c r="G1299" s="102"/>
      <c r="H1299" s="104" t="s">
        <v>684</v>
      </c>
      <c r="I1299" s="104"/>
      <c r="J1299" s="103" t="n">
        <f aca="false">TRUNC(SUMIF(L:L,$L1299,M:M)*(1+$J$9),2)</f>
        <v>1760.49</v>
      </c>
      <c r="L1299" s="63" t="n">
        <f aca="false">IF(AND(A1300&lt;&gt;"",A1299=""),L1298+1,L1298)</f>
        <v>105</v>
      </c>
      <c r="M1299" s="80" t="str">
        <f aca="false">IF(OR(A1299="Insumo",A1299="Composição Auxiliar"),J1299,"")</f>
        <v/>
      </c>
      <c r="N1299" s="81" t="str">
        <f aca="false">IF(ISNUMBER(SEARCH("COM ENCARGOS COMPLEMENTARES",D1299)),J1299,"")</f>
        <v/>
      </c>
      <c r="O1299" s="81" t="str">
        <f aca="false">IF(N1299&lt;&gt;"","",M1299)</f>
        <v/>
      </c>
      <c r="P1299" s="82" t="str">
        <f aca="false">IF(A1299="Composição",A1298,"")</f>
        <v/>
      </c>
      <c r="Q1299" s="81" t="str">
        <f aca="false">IF(P1299&lt;&gt;"",SUMIF(L1299:L1388,L1299,N1299:N1388),"")</f>
        <v/>
      </c>
      <c r="R1299" s="81" t="str">
        <f aca="false">IF(P1299&lt;&gt;"",SUMIF(L1299:L1388,L1299,O1299:O1388),"")</f>
        <v/>
      </c>
    </row>
    <row r="1300" customFormat="false" ht="15" hidden="false" customHeight="false" outlineLevel="0" collapsed="false">
      <c r="A1300" s="105"/>
      <c r="B1300" s="105"/>
      <c r="C1300" s="105"/>
      <c r="D1300" s="105"/>
      <c r="E1300" s="105"/>
      <c r="F1300" s="105"/>
      <c r="G1300" s="105" t="s">
        <v>685</v>
      </c>
      <c r="H1300" s="106" t="s">
        <v>907</v>
      </c>
      <c r="I1300" s="105" t="s">
        <v>687</v>
      </c>
      <c r="J1300" s="107" t="n">
        <f aca="false">TRUNC(J1299*H1300,2)</f>
        <v>5281.47</v>
      </c>
      <c r="L1300" s="63" t="n">
        <f aca="false">IF(AND(A1301&lt;&gt;"",A1300=""),L1299+1,L1299)</f>
        <v>105</v>
      </c>
      <c r="M1300" s="80" t="str">
        <f aca="false">IF(OR(A1300="Insumo",A1300="Composição Auxiliar"),J1300,"")</f>
        <v/>
      </c>
      <c r="N1300" s="81" t="str">
        <f aca="false">IF(ISNUMBER(SEARCH("COM ENCARGOS COMPLEMENTARES",D1300)),J1300,"")</f>
        <v/>
      </c>
      <c r="O1300" s="81" t="str">
        <f aca="false">IF(N1300&lt;&gt;"","",M1300)</f>
        <v/>
      </c>
      <c r="P1300" s="82" t="str">
        <f aca="false">IF(A1300="Composição",A1299,"")</f>
        <v/>
      </c>
      <c r="Q1300" s="81" t="str">
        <f aca="false">IF(P1300&lt;&gt;"",SUMIF(L1300:L1389,L1300,N1300:N1389),"")</f>
        <v/>
      </c>
      <c r="R1300" s="81" t="str">
        <f aca="false">IF(P1300&lt;&gt;"",SUMIF(L1300:L1389,L1300,O1300:O1389),"")</f>
        <v/>
      </c>
    </row>
    <row r="1301" customFormat="false" ht="15" hidden="false" customHeight="false" outlineLevel="0" collapsed="false">
      <c r="A1301" s="108"/>
      <c r="B1301" s="108"/>
      <c r="C1301" s="108"/>
      <c r="D1301" s="108"/>
      <c r="E1301" s="108"/>
      <c r="F1301" s="108"/>
      <c r="G1301" s="108"/>
      <c r="H1301" s="108"/>
      <c r="I1301" s="108"/>
      <c r="J1301" s="108"/>
      <c r="L1301" s="63" t="n">
        <f aca="false">IF(AND(A1302&lt;&gt;"",A1301=""),L1300+1,L1300)</f>
        <v>106</v>
      </c>
      <c r="M1301" s="80" t="str">
        <f aca="false">IF(OR(A1301="Insumo",A1301="Composição Auxiliar"),J1301,"")</f>
        <v/>
      </c>
      <c r="N1301" s="81" t="str">
        <f aca="false">IF(ISNUMBER(SEARCH("COM ENCARGOS COMPLEMENTARES",D1301)),J1301,"")</f>
        <v/>
      </c>
      <c r="O1301" s="81" t="str">
        <f aca="false">IF(N1301&lt;&gt;"","",M1301)</f>
        <v/>
      </c>
      <c r="P1301" s="82" t="str">
        <f aca="false">IF(A1301="Composição",A1300,"")</f>
        <v/>
      </c>
      <c r="Q1301" s="81" t="str">
        <f aca="false">IF(P1301&lt;&gt;"",SUMIF(L1301:L1390,L1301,N1301:N1390),"")</f>
        <v/>
      </c>
      <c r="R1301" s="81" t="str">
        <f aca="false">IF(P1301&lt;&gt;"",SUMIF(L1301:L1390,L1301,O1301:O1390),"")</f>
        <v/>
      </c>
    </row>
    <row r="1302" customFormat="false" ht="15" hidden="false" customHeight="true" outlineLevel="0" collapsed="false">
      <c r="A1302" s="83" t="s">
        <v>281</v>
      </c>
      <c r="B1302" s="84" t="s">
        <v>655</v>
      </c>
      <c r="C1302" s="83" t="s">
        <v>656</v>
      </c>
      <c r="D1302" s="83" t="s">
        <v>657</v>
      </c>
      <c r="E1302" s="83" t="s">
        <v>658</v>
      </c>
      <c r="F1302" s="83"/>
      <c r="G1302" s="85" t="s">
        <v>659</v>
      </c>
      <c r="H1302" s="84" t="s">
        <v>660</v>
      </c>
      <c r="I1302" s="84" t="s">
        <v>661</v>
      </c>
      <c r="J1302" s="84" t="s">
        <v>662</v>
      </c>
      <c r="L1302" s="63" t="n">
        <f aca="false">IF(AND(A1303&lt;&gt;"",A1302=""),L1301+1,L1301)</f>
        <v>106</v>
      </c>
      <c r="M1302" s="80" t="str">
        <f aca="false">IF(OR(A1302="Insumo",A1302="Composição Auxiliar"),J1302,"")</f>
        <v/>
      </c>
      <c r="N1302" s="81" t="str">
        <f aca="false">IF(ISNUMBER(SEARCH("COM ENCARGOS COMPLEMENTARES",D1302)),J1302,"")</f>
        <v/>
      </c>
      <c r="O1302" s="81" t="str">
        <f aca="false">IF(N1302&lt;&gt;"","",M1302)</f>
        <v/>
      </c>
      <c r="P1302" s="82" t="str">
        <f aca="false">IF(A1302="Composição",A1301,"")</f>
        <v/>
      </c>
      <c r="Q1302" s="81" t="str">
        <f aca="false">IF(P1302&lt;&gt;"",SUMIF(L1302:L1391,L1302,N1302:N1391),"")</f>
        <v/>
      </c>
      <c r="R1302" s="81" t="str">
        <f aca="false">IF(P1302&lt;&gt;"",SUMIF(L1302:L1391,L1302,O1302:O1391),"")</f>
        <v/>
      </c>
    </row>
    <row r="1303" customFormat="false" ht="25.5" hidden="false" customHeight="true" outlineLevel="0" collapsed="false">
      <c r="A1303" s="86" t="s">
        <v>663</v>
      </c>
      <c r="B1303" s="87" t="s">
        <v>282</v>
      </c>
      <c r="C1303" s="86" t="s">
        <v>664</v>
      </c>
      <c r="D1303" s="86" t="s">
        <v>1299</v>
      </c>
      <c r="E1303" s="86" t="s">
        <v>764</v>
      </c>
      <c r="F1303" s="86"/>
      <c r="G1303" s="88" t="s">
        <v>718</v>
      </c>
      <c r="H1303" s="89" t="n">
        <v>1</v>
      </c>
      <c r="I1303" s="90" t="n">
        <f aca="false">SUMIF(L:L,$L1303,M:M)</f>
        <v>449.84</v>
      </c>
      <c r="J1303" s="90" t="n">
        <f aca="false">TRUNC(H1303*I1303,2)</f>
        <v>449.84</v>
      </c>
      <c r="L1303" s="63" t="n">
        <f aca="false">IF(AND(A1304&lt;&gt;"",A1303=""),L1302+1,L1302)</f>
        <v>106</v>
      </c>
      <c r="M1303" s="80" t="str">
        <f aca="false">IF(OR(A1303="Insumo",A1303="Composição Auxiliar"),J1303,"")</f>
        <v/>
      </c>
      <c r="N1303" s="81" t="str">
        <f aca="false">IF(ISNUMBER(SEARCH("COM ENCARGOS COMPLEMENTARES",D1303)),J1303,"")</f>
        <v/>
      </c>
      <c r="O1303" s="81" t="str">
        <f aca="false">IF(N1303&lt;&gt;"","",M1303)</f>
        <v/>
      </c>
      <c r="P1303" s="82" t="str">
        <f aca="false">IF(A1303="Composição",A1302,"")</f>
        <v> 5.10.2 </v>
      </c>
      <c r="Q1303" s="81" t="n">
        <f aca="false">IF(P1303&lt;&gt;"",SUMIF(L1303:L1392,L1303,N1303:N1392),"")</f>
        <v>26.16</v>
      </c>
      <c r="R1303" s="81" t="n">
        <f aca="false">IF(P1303&lt;&gt;"",SUMIF(L1303:L1392,L1303,O1303:O1392),"")</f>
        <v>423.68</v>
      </c>
    </row>
    <row r="1304" customFormat="false" ht="25.5" hidden="false" customHeight="true" outlineLevel="0" collapsed="false">
      <c r="A1304" s="91" t="s">
        <v>668</v>
      </c>
      <c r="B1304" s="92" t="s">
        <v>1292</v>
      </c>
      <c r="C1304" s="91" t="s">
        <v>664</v>
      </c>
      <c r="D1304" s="91" t="s">
        <v>1293</v>
      </c>
      <c r="E1304" s="91" t="s">
        <v>671</v>
      </c>
      <c r="F1304" s="91"/>
      <c r="G1304" s="93" t="s">
        <v>672</v>
      </c>
      <c r="H1304" s="94" t="n">
        <v>0.7791</v>
      </c>
      <c r="I1304" s="95" t="n">
        <f aca="false">SUMIFS('ANALÍTICA AUXILIARES'!J:J,'ANALÍTICA AUXILIARES'!A:A,"Composição",'ANALÍTICA AUXILIARES'!B:B,$B1304)</f>
        <v>22.94</v>
      </c>
      <c r="J1304" s="95" t="n">
        <f aca="false">TRUNC(H1304*I1304,2)</f>
        <v>17.87</v>
      </c>
      <c r="L1304" s="63" t="n">
        <f aca="false">IF(AND(A1305&lt;&gt;"",A1304=""),L1303+1,L1303)</f>
        <v>106</v>
      </c>
      <c r="M1304" s="80" t="n">
        <f aca="false">IF(OR(A1304="Insumo",A1304="Composição Auxiliar"),J1304,"")</f>
        <v>17.87</v>
      </c>
      <c r="N1304" s="81" t="n">
        <f aca="false">IF(ISNUMBER(SEARCH("COM ENCARGOS COMPLEMENTARES",D1304)),J1304,"")</f>
        <v>17.87</v>
      </c>
      <c r="O1304" s="81" t="str">
        <f aca="false">IF(N1304&lt;&gt;"","",M1304)</f>
        <v/>
      </c>
      <c r="P1304" s="82" t="str">
        <f aca="false">IF(A1304="Composição",A1303,"")</f>
        <v/>
      </c>
      <c r="Q1304" s="81" t="str">
        <f aca="false">IF(P1304&lt;&gt;"",SUMIF(L1304:L1393,L1304,N1304:N1393),"")</f>
        <v/>
      </c>
      <c r="R1304" s="81" t="str">
        <f aca="false">IF(P1304&lt;&gt;"",SUMIF(L1304:L1393,L1304,O1304:O1393),"")</f>
        <v/>
      </c>
    </row>
    <row r="1305" customFormat="false" ht="25.5" hidden="false" customHeight="true" outlineLevel="0" collapsed="false">
      <c r="A1305" s="91" t="s">
        <v>668</v>
      </c>
      <c r="B1305" s="92" t="s">
        <v>677</v>
      </c>
      <c r="C1305" s="91" t="s">
        <v>664</v>
      </c>
      <c r="D1305" s="91" t="s">
        <v>678</v>
      </c>
      <c r="E1305" s="91" t="s">
        <v>671</v>
      </c>
      <c r="F1305" s="91"/>
      <c r="G1305" s="93" t="s">
        <v>672</v>
      </c>
      <c r="H1305" s="94" t="n">
        <v>0.4384</v>
      </c>
      <c r="I1305" s="95" t="n">
        <f aca="false">SUMIFS('ANALÍTICA AUXILIARES'!J:J,'ANALÍTICA AUXILIARES'!A:A,"Composição",'ANALÍTICA AUXILIARES'!B:B,$B1305)</f>
        <v>18.93</v>
      </c>
      <c r="J1305" s="95" t="n">
        <f aca="false">TRUNC(H1305*I1305,2)</f>
        <v>8.29</v>
      </c>
      <c r="L1305" s="63" t="n">
        <f aca="false">IF(AND(A1306&lt;&gt;"",A1305=""),L1304+1,L1304)</f>
        <v>106</v>
      </c>
      <c r="M1305" s="80" t="n">
        <f aca="false">IF(OR(A1305="Insumo",A1305="Composição Auxiliar"),J1305,"")</f>
        <v>8.29</v>
      </c>
      <c r="N1305" s="81" t="n">
        <f aca="false">IF(ISNUMBER(SEARCH("COM ENCARGOS COMPLEMENTARES",D1305)),J1305,"")</f>
        <v>8.29</v>
      </c>
      <c r="O1305" s="81" t="str">
        <f aca="false">IF(N1305&lt;&gt;"","",M1305)</f>
        <v/>
      </c>
      <c r="P1305" s="82" t="str">
        <f aca="false">IF(A1305="Composição",A1304,"")</f>
        <v/>
      </c>
      <c r="Q1305" s="81" t="str">
        <f aca="false">IF(P1305&lt;&gt;"",SUMIF(L1305:L1394,L1305,N1305:N1394),"")</f>
        <v/>
      </c>
      <c r="R1305" s="81" t="str">
        <f aca="false">IF(P1305&lt;&gt;"",SUMIF(L1305:L1394,L1305,O1305:O1394),"")</f>
        <v/>
      </c>
    </row>
    <row r="1306" customFormat="false" ht="25.5" hidden="false" customHeight="false" outlineLevel="0" collapsed="false">
      <c r="A1306" s="96" t="s">
        <v>679</v>
      </c>
      <c r="B1306" s="97" t="s">
        <v>1297</v>
      </c>
      <c r="C1306" s="96" t="str">
        <f aca="false">VLOOKUP(B1306,INSUMOS!$A:$I,2,0)</f>
        <v>SINAPI</v>
      </c>
      <c r="D1306" s="96" t="str">
        <f aca="false">VLOOKUP(B1306,INSUMOS!$A:$I,3,0)</f>
        <v>ANEL DE VEDACAO, PVC FLEXIVEL, 100 MM, PARA SAIDA DE BACIA / VASO SANITARIO</v>
      </c>
      <c r="E1306" s="98" t="str">
        <f aca="false">VLOOKUP(B1306,INSUMOS!$A:$I,4,0)</f>
        <v>Material</v>
      </c>
      <c r="F1306" s="98"/>
      <c r="G1306" s="99" t="str">
        <f aca="false">VLOOKUP(B1306,INSUMOS!$A:$I,5,0)</f>
        <v>UN</v>
      </c>
      <c r="H1306" s="100" t="n">
        <v>1</v>
      </c>
      <c r="I1306" s="101" t="n">
        <f aca="false">VLOOKUP(B1306,INSUMOS!$A:$I,8,0)</f>
        <v>12.73</v>
      </c>
      <c r="J1306" s="101" t="n">
        <f aca="false">TRUNC(H1306*I1306,2)</f>
        <v>12.73</v>
      </c>
      <c r="L1306" s="63" t="n">
        <f aca="false">IF(AND(A1307&lt;&gt;"",A1306=""),L1305+1,L1305)</f>
        <v>106</v>
      </c>
      <c r="M1306" s="80" t="n">
        <f aca="false">IF(OR(A1306="Insumo",A1306="Composição Auxiliar"),J1306,"")</f>
        <v>12.73</v>
      </c>
      <c r="N1306" s="81" t="str">
        <f aca="false">IF(ISNUMBER(SEARCH("COM ENCARGOS COMPLEMENTARES",D1306)),J1306,"")</f>
        <v/>
      </c>
      <c r="O1306" s="81" t="n">
        <f aca="false">IF(N1306&lt;&gt;"","",M1306)</f>
        <v>12.73</v>
      </c>
      <c r="P1306" s="82" t="str">
        <f aca="false">IF(A1306="Composição",A1305,"")</f>
        <v/>
      </c>
      <c r="Q1306" s="81" t="str">
        <f aca="false">IF(P1306&lt;&gt;"",SUMIF(L1306:L1395,L1306,N1306:N1395),"")</f>
        <v/>
      </c>
      <c r="R1306" s="81" t="str">
        <f aca="false">IF(P1306&lt;&gt;"",SUMIF(L1306:L1395,L1306,O1306:O1395),"")</f>
        <v/>
      </c>
    </row>
    <row r="1307" customFormat="false" ht="25.5" hidden="false" customHeight="false" outlineLevel="0" collapsed="false">
      <c r="A1307" s="96" t="s">
        <v>679</v>
      </c>
      <c r="B1307" s="97" t="s">
        <v>1300</v>
      </c>
      <c r="C1307" s="96" t="str">
        <f aca="false">VLOOKUP(B1307,INSUMOS!$A:$I,2,0)</f>
        <v>SINAPI</v>
      </c>
      <c r="D1307" s="96" t="str">
        <f aca="false">VLOOKUP(B1307,INSUMOS!$A:$I,3,0)</f>
        <v>BACIA SANITARIA (VASO) COM CAIXA ACOPLADA, SIFAO APARENTE, DE LOUCA BRANCA (SEM ASSENTO)</v>
      </c>
      <c r="E1307" s="98" t="str">
        <f aca="false">VLOOKUP(B1307,INSUMOS!$A:$I,4,0)</f>
        <v>Material</v>
      </c>
      <c r="F1307" s="98"/>
      <c r="G1307" s="99" t="str">
        <f aca="false">VLOOKUP(B1307,INSUMOS!$A:$I,5,0)</f>
        <v>UN</v>
      </c>
      <c r="H1307" s="100" t="n">
        <v>1</v>
      </c>
      <c r="I1307" s="101" t="n">
        <f aca="false">VLOOKUP(B1307,INSUMOS!$A:$I,8,0)</f>
        <v>344.77</v>
      </c>
      <c r="J1307" s="101" t="n">
        <f aca="false">TRUNC(H1307*I1307,2)</f>
        <v>344.77</v>
      </c>
      <c r="L1307" s="63" t="n">
        <f aca="false">IF(AND(A1308&lt;&gt;"",A1307=""),L1306+1,L1306)</f>
        <v>106</v>
      </c>
      <c r="M1307" s="80" t="n">
        <f aca="false">IF(OR(A1307="Insumo",A1307="Composição Auxiliar"),J1307,"")</f>
        <v>344.77</v>
      </c>
      <c r="N1307" s="81" t="str">
        <f aca="false">IF(ISNUMBER(SEARCH("COM ENCARGOS COMPLEMENTARES",D1307)),J1307,"")</f>
        <v/>
      </c>
      <c r="O1307" s="81" t="n">
        <f aca="false">IF(N1307&lt;&gt;"","",M1307)</f>
        <v>344.77</v>
      </c>
      <c r="P1307" s="82" t="str">
        <f aca="false">IF(A1307="Composição",A1306,"")</f>
        <v/>
      </c>
      <c r="Q1307" s="81" t="str">
        <f aca="false">IF(P1307&lt;&gt;"",SUMIF(L1307:L1396,L1307,N1307:N1396),"")</f>
        <v/>
      </c>
      <c r="R1307" s="81" t="str">
        <f aca="false">IF(P1307&lt;&gt;"",SUMIF(L1307:L1396,L1307,O1307:O1396),"")</f>
        <v/>
      </c>
    </row>
    <row r="1308" customFormat="false" ht="38.25" hidden="false" customHeight="false" outlineLevel="0" collapsed="false">
      <c r="A1308" s="96" t="s">
        <v>679</v>
      </c>
      <c r="B1308" s="97" t="s">
        <v>1295</v>
      </c>
      <c r="C1308" s="96" t="str">
        <f aca="false">VLOOKUP(B1308,INSUMOS!$A:$I,2,0)</f>
        <v>SINAPI</v>
      </c>
      <c r="D1308" s="96" t="str">
        <f aca="false">VLOOKUP(B1308,INSUMOS!$A:$I,3,0)</f>
        <v>PARAFUSO NIQUELADO COM ACABAMENTO CROMADO PARA FIXAR PECA SANITARIA, INCLUI PORCA CEGA, ARRUELA E BUCHA DE NYLON TAMANHO S-10</v>
      </c>
      <c r="E1308" s="98" t="str">
        <f aca="false">VLOOKUP(B1308,INSUMOS!$A:$I,4,0)</f>
        <v>Material</v>
      </c>
      <c r="F1308" s="98"/>
      <c r="G1308" s="99" t="str">
        <f aca="false">VLOOKUP(B1308,INSUMOS!$A:$I,5,0)</f>
        <v>UN</v>
      </c>
      <c r="H1308" s="100" t="n">
        <v>2</v>
      </c>
      <c r="I1308" s="101" t="n">
        <f aca="false">VLOOKUP(B1308,INSUMOS!$A:$I,8,0)</f>
        <v>28.57</v>
      </c>
      <c r="J1308" s="101" t="n">
        <f aca="false">TRUNC(H1308*I1308,2)</f>
        <v>57.14</v>
      </c>
      <c r="L1308" s="63" t="n">
        <f aca="false">IF(AND(A1309&lt;&gt;"",A1308=""),L1307+1,L1307)</f>
        <v>106</v>
      </c>
      <c r="M1308" s="80" t="n">
        <f aca="false">IF(OR(A1308="Insumo",A1308="Composição Auxiliar"),J1308,"")</f>
        <v>57.14</v>
      </c>
      <c r="N1308" s="81" t="str">
        <f aca="false">IF(ISNUMBER(SEARCH("COM ENCARGOS COMPLEMENTARES",D1308)),J1308,"")</f>
        <v/>
      </c>
      <c r="O1308" s="81" t="n">
        <f aca="false">IF(N1308&lt;&gt;"","",M1308)</f>
        <v>57.14</v>
      </c>
      <c r="P1308" s="82" t="str">
        <f aca="false">IF(A1308="Composição",A1307,"")</f>
        <v/>
      </c>
      <c r="Q1308" s="81" t="str">
        <f aca="false">IF(P1308&lt;&gt;"",SUMIF(L1308:L1397,L1308,N1308:N1397),"")</f>
        <v/>
      </c>
      <c r="R1308" s="81" t="str">
        <f aca="false">IF(P1308&lt;&gt;"",SUMIF(L1308:L1397,L1308,O1308:O1397),"")</f>
        <v/>
      </c>
    </row>
    <row r="1309" customFormat="false" ht="14.25" hidden="false" customHeight="false" outlineLevel="0" collapsed="false">
      <c r="A1309" s="96" t="s">
        <v>679</v>
      </c>
      <c r="B1309" s="97" t="s">
        <v>1294</v>
      </c>
      <c r="C1309" s="96" t="str">
        <f aca="false">VLOOKUP(B1309,INSUMOS!$A:$I,2,0)</f>
        <v>SINAPI</v>
      </c>
      <c r="D1309" s="96" t="str">
        <f aca="false">VLOOKUP(B1309,INSUMOS!$A:$I,3,0)</f>
        <v>REJUNTE EPOXI, QUALQUER COR</v>
      </c>
      <c r="E1309" s="98" t="str">
        <f aca="false">VLOOKUP(B1309,INSUMOS!$A:$I,4,0)</f>
        <v>Material</v>
      </c>
      <c r="F1309" s="98"/>
      <c r="G1309" s="99" t="str">
        <f aca="false">VLOOKUP(B1309,INSUMOS!$A:$I,5,0)</f>
        <v>KG</v>
      </c>
      <c r="H1309" s="100" t="n">
        <v>0.0881</v>
      </c>
      <c r="I1309" s="101" t="n">
        <f aca="false">VLOOKUP(B1309,INSUMOS!$A:$I,8,0)</f>
        <v>102.64</v>
      </c>
      <c r="J1309" s="101" t="n">
        <f aca="false">TRUNC(H1309*I1309,2)</f>
        <v>9.04</v>
      </c>
      <c r="L1309" s="63" t="n">
        <f aca="false">IF(AND(A1310&lt;&gt;"",A1309=""),L1308+1,L1308)</f>
        <v>106</v>
      </c>
      <c r="M1309" s="80" t="n">
        <f aca="false">IF(OR(A1309="Insumo",A1309="Composição Auxiliar"),J1309,"")</f>
        <v>9.04</v>
      </c>
      <c r="N1309" s="81" t="str">
        <f aca="false">IF(ISNUMBER(SEARCH("COM ENCARGOS COMPLEMENTARES",D1309)),J1309,"")</f>
        <v/>
      </c>
      <c r="O1309" s="81" t="n">
        <f aca="false">IF(N1309&lt;&gt;"","",M1309)</f>
        <v>9.04</v>
      </c>
      <c r="P1309" s="82" t="str">
        <f aca="false">IF(A1309="Composição",A1308,"")</f>
        <v/>
      </c>
      <c r="Q1309" s="81" t="str">
        <f aca="false">IF(P1309&lt;&gt;"",SUMIF(L1309:L1398,L1309,N1309:N1398),"")</f>
        <v/>
      </c>
      <c r="R1309" s="81" t="str">
        <f aca="false">IF(P1309&lt;&gt;"",SUMIF(L1309:L1398,L1309,O1309:O1398),"")</f>
        <v/>
      </c>
    </row>
    <row r="1310" customFormat="false" ht="14.25" hidden="false" customHeight="false" outlineLevel="0" collapsed="false">
      <c r="A1310" s="102"/>
      <c r="B1310" s="102"/>
      <c r="C1310" s="102"/>
      <c r="D1310" s="102"/>
      <c r="E1310" s="102"/>
      <c r="F1310" s="103"/>
      <c r="G1310" s="102"/>
      <c r="H1310" s="103"/>
      <c r="I1310" s="102"/>
      <c r="J1310" s="103"/>
      <c r="L1310" s="63" t="n">
        <f aca="false">IF(AND(A1311&lt;&gt;"",A1310=""),L1309+1,L1309)</f>
        <v>106</v>
      </c>
      <c r="M1310" s="80" t="str">
        <f aca="false">IF(OR(A1310="Insumo",A1310="Composição Auxiliar"),J1310,"")</f>
        <v/>
      </c>
      <c r="N1310" s="81" t="str">
        <f aca="false">IF(ISNUMBER(SEARCH("COM ENCARGOS COMPLEMENTARES",D1310)),J1310,"")</f>
        <v/>
      </c>
      <c r="O1310" s="81" t="str">
        <f aca="false">IF(N1310&lt;&gt;"","",M1310)</f>
        <v/>
      </c>
      <c r="P1310" s="82" t="str">
        <f aca="false">IF(A1310="Composição",A1309,"")</f>
        <v/>
      </c>
      <c r="Q1310" s="81" t="str">
        <f aca="false">IF(P1310&lt;&gt;"",SUMIF(L1310:L1399,L1310,N1310:N1399),"")</f>
        <v/>
      </c>
      <c r="R1310" s="81" t="str">
        <f aca="false">IF(P1310&lt;&gt;"",SUMIF(L1310:L1399,L1310,O1310:O1399),"")</f>
        <v/>
      </c>
    </row>
    <row r="1311" customFormat="false" ht="14.25" hidden="false" customHeight="true" outlineLevel="0" collapsed="false">
      <c r="A1311" s="102"/>
      <c r="B1311" s="102"/>
      <c r="C1311" s="102"/>
      <c r="D1311" s="102"/>
      <c r="E1311" s="102"/>
      <c r="F1311" s="103"/>
      <c r="G1311" s="102"/>
      <c r="H1311" s="104" t="s">
        <v>684</v>
      </c>
      <c r="I1311" s="104"/>
      <c r="J1311" s="103" t="n">
        <f aca="false">TRUNC(SUMIF(L:L,$L1311,M:M)*(1+$J$9),2)</f>
        <v>583.84</v>
      </c>
      <c r="L1311" s="63" t="n">
        <f aca="false">IF(AND(A1312&lt;&gt;"",A1311=""),L1310+1,L1310)</f>
        <v>106</v>
      </c>
      <c r="M1311" s="80" t="str">
        <f aca="false">IF(OR(A1311="Insumo",A1311="Composição Auxiliar"),J1311,"")</f>
        <v/>
      </c>
      <c r="N1311" s="81" t="str">
        <f aca="false">IF(ISNUMBER(SEARCH("COM ENCARGOS COMPLEMENTARES",D1311)),J1311,"")</f>
        <v/>
      </c>
      <c r="O1311" s="81" t="str">
        <f aca="false">IF(N1311&lt;&gt;"","",M1311)</f>
        <v/>
      </c>
      <c r="P1311" s="82" t="str">
        <f aca="false">IF(A1311="Composição",A1310,"")</f>
        <v/>
      </c>
      <c r="Q1311" s="81" t="str">
        <f aca="false">IF(P1311&lt;&gt;"",SUMIF(L1311:L1400,L1311,N1311:N1400),"")</f>
        <v/>
      </c>
      <c r="R1311" s="81" t="str">
        <f aca="false">IF(P1311&lt;&gt;"",SUMIF(L1311:L1400,L1311,O1311:O1400),"")</f>
        <v/>
      </c>
    </row>
    <row r="1312" customFormat="false" ht="15" hidden="false" customHeight="false" outlineLevel="0" collapsed="false">
      <c r="A1312" s="105"/>
      <c r="B1312" s="105"/>
      <c r="C1312" s="105"/>
      <c r="D1312" s="105"/>
      <c r="E1312" s="105"/>
      <c r="F1312" s="105"/>
      <c r="G1312" s="105" t="s">
        <v>685</v>
      </c>
      <c r="H1312" s="106" t="s">
        <v>826</v>
      </c>
      <c r="I1312" s="105" t="s">
        <v>687</v>
      </c>
      <c r="J1312" s="107" t="n">
        <f aca="false">TRUNC(J1311*H1312,2)</f>
        <v>583.84</v>
      </c>
      <c r="L1312" s="63" t="n">
        <f aca="false">IF(AND(A1313&lt;&gt;"",A1312=""),L1311+1,L1311)</f>
        <v>106</v>
      </c>
      <c r="M1312" s="80" t="str">
        <f aca="false">IF(OR(A1312="Insumo",A1312="Composição Auxiliar"),J1312,"")</f>
        <v/>
      </c>
      <c r="N1312" s="81" t="str">
        <f aca="false">IF(ISNUMBER(SEARCH("COM ENCARGOS COMPLEMENTARES",D1312)),J1312,"")</f>
        <v/>
      </c>
      <c r="O1312" s="81" t="str">
        <f aca="false">IF(N1312&lt;&gt;"","",M1312)</f>
        <v/>
      </c>
      <c r="P1312" s="82" t="str">
        <f aca="false">IF(A1312="Composição",A1311,"")</f>
        <v/>
      </c>
      <c r="Q1312" s="81" t="str">
        <f aca="false">IF(P1312&lt;&gt;"",SUMIF(L1312:L1401,L1312,N1312:N1401),"")</f>
        <v/>
      </c>
      <c r="R1312" s="81" t="str">
        <f aca="false">IF(P1312&lt;&gt;"",SUMIF(L1312:L1401,L1312,O1312:O1401),"")</f>
        <v/>
      </c>
    </row>
    <row r="1313" customFormat="false" ht="15" hidden="false" customHeight="false" outlineLevel="0" collapsed="false">
      <c r="A1313" s="108"/>
      <c r="B1313" s="108"/>
      <c r="C1313" s="108"/>
      <c r="D1313" s="108"/>
      <c r="E1313" s="108"/>
      <c r="F1313" s="108"/>
      <c r="G1313" s="108"/>
      <c r="H1313" s="108"/>
      <c r="I1313" s="108"/>
      <c r="J1313" s="108"/>
      <c r="L1313" s="63" t="n">
        <f aca="false">IF(AND(A1314&lt;&gt;"",A1313=""),L1312+1,L1312)</f>
        <v>107</v>
      </c>
      <c r="M1313" s="80" t="str">
        <f aca="false">IF(OR(A1313="Insumo",A1313="Composição Auxiliar"),J1313,"")</f>
        <v/>
      </c>
      <c r="N1313" s="81" t="str">
        <f aca="false">IF(ISNUMBER(SEARCH("COM ENCARGOS COMPLEMENTARES",D1313)),J1313,"")</f>
        <v/>
      </c>
      <c r="O1313" s="81" t="str">
        <f aca="false">IF(N1313&lt;&gt;"","",M1313)</f>
        <v/>
      </c>
      <c r="P1313" s="82" t="str">
        <f aca="false">IF(A1313="Composição",A1312,"")</f>
        <v/>
      </c>
      <c r="Q1313" s="81" t="str">
        <f aca="false">IF(P1313&lt;&gt;"",SUMIF(L1313:L1402,L1313,N1313:N1402),"")</f>
        <v/>
      </c>
      <c r="R1313" s="81" t="str">
        <f aca="false">IF(P1313&lt;&gt;"",SUMIF(L1313:L1402,L1313,O1313:O1402),"")</f>
        <v/>
      </c>
    </row>
    <row r="1314" customFormat="false" ht="15" hidden="false" customHeight="true" outlineLevel="0" collapsed="false">
      <c r="A1314" s="83" t="s">
        <v>283</v>
      </c>
      <c r="B1314" s="84" t="s">
        <v>655</v>
      </c>
      <c r="C1314" s="83" t="s">
        <v>656</v>
      </c>
      <c r="D1314" s="83" t="s">
        <v>657</v>
      </c>
      <c r="E1314" s="83" t="s">
        <v>658</v>
      </c>
      <c r="F1314" s="83"/>
      <c r="G1314" s="85" t="s">
        <v>659</v>
      </c>
      <c r="H1314" s="84" t="s">
        <v>660</v>
      </c>
      <c r="I1314" s="84" t="s">
        <v>661</v>
      </c>
      <c r="J1314" s="84" t="s">
        <v>662</v>
      </c>
      <c r="L1314" s="63" t="n">
        <f aca="false">IF(AND(A1315&lt;&gt;"",A1314=""),L1313+1,L1313)</f>
        <v>107</v>
      </c>
      <c r="M1314" s="80" t="str">
        <f aca="false">IF(OR(A1314="Insumo",A1314="Composição Auxiliar"),J1314,"")</f>
        <v/>
      </c>
      <c r="N1314" s="81" t="str">
        <f aca="false">IF(ISNUMBER(SEARCH("COM ENCARGOS COMPLEMENTARES",D1314)),J1314,"")</f>
        <v/>
      </c>
      <c r="O1314" s="81" t="str">
        <f aca="false">IF(N1314&lt;&gt;"","",M1314)</f>
        <v/>
      </c>
      <c r="P1314" s="82" t="str">
        <f aca="false">IF(A1314="Composição",A1313,"")</f>
        <v/>
      </c>
      <c r="Q1314" s="81" t="str">
        <f aca="false">IF(P1314&lt;&gt;"",SUMIF(L1314:L1403,L1314,N1314:N1403),"")</f>
        <v/>
      </c>
      <c r="R1314" s="81" t="str">
        <f aca="false">IF(P1314&lt;&gt;"",SUMIF(L1314:L1403,L1314,O1314:O1403),"")</f>
        <v/>
      </c>
    </row>
    <row r="1315" customFormat="false" ht="38.25" hidden="false" customHeight="true" outlineLevel="0" collapsed="false">
      <c r="A1315" s="86" t="s">
        <v>663</v>
      </c>
      <c r="B1315" s="87" t="s">
        <v>284</v>
      </c>
      <c r="C1315" s="86" t="s">
        <v>716</v>
      </c>
      <c r="D1315" s="86" t="s">
        <v>1301</v>
      </c>
      <c r="E1315" s="86" t="s">
        <v>764</v>
      </c>
      <c r="F1315" s="86"/>
      <c r="G1315" s="88" t="s">
        <v>718</v>
      </c>
      <c r="H1315" s="89" t="n">
        <v>1</v>
      </c>
      <c r="I1315" s="90" t="n">
        <f aca="false">SUMIF(L:L,$L1315,M:M)</f>
        <v>1129.64</v>
      </c>
      <c r="J1315" s="90" t="n">
        <f aca="false">TRUNC(H1315*I1315,2)</f>
        <v>1129.64</v>
      </c>
      <c r="L1315" s="63" t="n">
        <f aca="false">IF(AND(A1316&lt;&gt;"",A1315=""),L1314+1,L1314)</f>
        <v>107</v>
      </c>
      <c r="M1315" s="80" t="str">
        <f aca="false">IF(OR(A1315="Insumo",A1315="Composição Auxiliar"),J1315,"")</f>
        <v/>
      </c>
      <c r="N1315" s="81" t="str">
        <f aca="false">IF(ISNUMBER(SEARCH("COM ENCARGOS COMPLEMENTARES",D1315)),J1315,"")</f>
        <v/>
      </c>
      <c r="O1315" s="81" t="str">
        <f aca="false">IF(N1315&lt;&gt;"","",M1315)</f>
        <v/>
      </c>
      <c r="P1315" s="82" t="str">
        <f aca="false">IF(A1315="Composição",A1314,"")</f>
        <v> 5.10.3 </v>
      </c>
      <c r="Q1315" s="81" t="n">
        <f aca="false">IF(P1315&lt;&gt;"",SUMIF(L1315:L1404,L1315,N1315:N1404),"")</f>
        <v>12.44</v>
      </c>
      <c r="R1315" s="81" t="n">
        <f aca="false">IF(P1315&lt;&gt;"",SUMIF(L1315:L1404,L1315,O1315:O1404),"")</f>
        <v>1117.2</v>
      </c>
    </row>
    <row r="1316" customFormat="false" ht="25.5" hidden="false" customHeight="true" outlineLevel="0" collapsed="false">
      <c r="A1316" s="91" t="s">
        <v>668</v>
      </c>
      <c r="B1316" s="92" t="s">
        <v>1302</v>
      </c>
      <c r="C1316" s="91" t="s">
        <v>664</v>
      </c>
      <c r="D1316" s="91" t="s">
        <v>1303</v>
      </c>
      <c r="E1316" s="91" t="s">
        <v>764</v>
      </c>
      <c r="F1316" s="91"/>
      <c r="G1316" s="93" t="s">
        <v>718</v>
      </c>
      <c r="H1316" s="94" t="n">
        <v>1</v>
      </c>
      <c r="I1316" s="95" t="n">
        <f aca="false">SUMIFS('ANALÍTICA AUXILIARES'!J:J,'ANALÍTICA AUXILIARES'!A:A,"Composição",'ANALÍTICA AUXILIARES'!B:B,$B1316)</f>
        <v>89.56</v>
      </c>
      <c r="J1316" s="95" t="n">
        <f aca="false">TRUNC(H1316*I1316,2)</f>
        <v>89.56</v>
      </c>
      <c r="L1316" s="63" t="n">
        <f aca="false">IF(AND(A1317&lt;&gt;"",A1316=""),L1315+1,L1315)</f>
        <v>107</v>
      </c>
      <c r="M1316" s="80" t="n">
        <f aca="false">IF(OR(A1316="Insumo",A1316="Composição Auxiliar"),J1316,"")</f>
        <v>89.56</v>
      </c>
      <c r="N1316" s="81" t="str">
        <f aca="false">IF(ISNUMBER(SEARCH("COM ENCARGOS COMPLEMENTARES",D1316)),J1316,"")</f>
        <v/>
      </c>
      <c r="O1316" s="81" t="n">
        <f aca="false">IF(N1316&lt;&gt;"","",M1316)</f>
        <v>89.56</v>
      </c>
      <c r="P1316" s="82" t="str">
        <f aca="false">IF(A1316="Composição",A1315,"")</f>
        <v/>
      </c>
      <c r="Q1316" s="81" t="str">
        <f aca="false">IF(P1316&lt;&gt;"",SUMIF(L1316:L1405,L1316,N1316:N1405),"")</f>
        <v/>
      </c>
      <c r="R1316" s="81" t="str">
        <f aca="false">IF(P1316&lt;&gt;"",SUMIF(L1316:L1405,L1316,O1316:O1405),"")</f>
        <v/>
      </c>
    </row>
    <row r="1317" customFormat="false" ht="25.5" hidden="false" customHeight="true" outlineLevel="0" collapsed="false">
      <c r="A1317" s="91" t="s">
        <v>668</v>
      </c>
      <c r="B1317" s="92" t="s">
        <v>677</v>
      </c>
      <c r="C1317" s="91" t="s">
        <v>664</v>
      </c>
      <c r="D1317" s="91" t="s">
        <v>678</v>
      </c>
      <c r="E1317" s="91" t="s">
        <v>671</v>
      </c>
      <c r="F1317" s="91"/>
      <c r="G1317" s="93" t="s">
        <v>672</v>
      </c>
      <c r="H1317" s="94" t="n">
        <v>0.1886</v>
      </c>
      <c r="I1317" s="95" t="n">
        <f aca="false">SUMIFS('ANALÍTICA AUXILIARES'!J:J,'ANALÍTICA AUXILIARES'!A:A,"Composição",'ANALÍTICA AUXILIARES'!B:B,$B1317)</f>
        <v>18.93</v>
      </c>
      <c r="J1317" s="95" t="n">
        <f aca="false">TRUNC(H1317*I1317,2)</f>
        <v>3.57</v>
      </c>
      <c r="L1317" s="63" t="n">
        <f aca="false">IF(AND(A1318&lt;&gt;"",A1317=""),L1316+1,L1316)</f>
        <v>107</v>
      </c>
      <c r="M1317" s="80" t="n">
        <f aca="false">IF(OR(A1317="Insumo",A1317="Composição Auxiliar"),J1317,"")</f>
        <v>3.57</v>
      </c>
      <c r="N1317" s="81" t="n">
        <f aca="false">IF(ISNUMBER(SEARCH("COM ENCARGOS COMPLEMENTARES",D1317)),J1317,"")</f>
        <v>3.57</v>
      </c>
      <c r="O1317" s="81" t="str">
        <f aca="false">IF(N1317&lt;&gt;"","",M1317)</f>
        <v/>
      </c>
      <c r="P1317" s="82" t="str">
        <f aca="false">IF(A1317="Composição",A1316,"")</f>
        <v/>
      </c>
      <c r="Q1317" s="81" t="str">
        <f aca="false">IF(P1317&lt;&gt;"",SUMIF(L1317:L1406,L1317,N1317:N1406),"")</f>
        <v/>
      </c>
      <c r="R1317" s="81" t="str">
        <f aca="false">IF(P1317&lt;&gt;"",SUMIF(L1317:L1406,L1317,O1317:O1406),"")</f>
        <v/>
      </c>
    </row>
    <row r="1318" customFormat="false" ht="25.5" hidden="false" customHeight="true" outlineLevel="0" collapsed="false">
      <c r="A1318" s="91" t="s">
        <v>668</v>
      </c>
      <c r="B1318" s="92" t="s">
        <v>1292</v>
      </c>
      <c r="C1318" s="91" t="s">
        <v>664</v>
      </c>
      <c r="D1318" s="91" t="s">
        <v>1293</v>
      </c>
      <c r="E1318" s="91" t="s">
        <v>671</v>
      </c>
      <c r="F1318" s="91"/>
      <c r="G1318" s="93" t="s">
        <v>672</v>
      </c>
      <c r="H1318" s="94" t="n">
        <v>0.387</v>
      </c>
      <c r="I1318" s="95" t="n">
        <f aca="false">SUMIFS('ANALÍTICA AUXILIARES'!J:J,'ANALÍTICA AUXILIARES'!A:A,"Composição",'ANALÍTICA AUXILIARES'!B:B,$B1318)</f>
        <v>22.94</v>
      </c>
      <c r="J1318" s="95" t="n">
        <f aca="false">TRUNC(H1318*I1318,2)</f>
        <v>8.87</v>
      </c>
      <c r="L1318" s="63" t="n">
        <f aca="false">IF(AND(A1319&lt;&gt;"",A1318=""),L1317+1,L1317)</f>
        <v>107</v>
      </c>
      <c r="M1318" s="80" t="n">
        <f aca="false">IF(OR(A1318="Insumo",A1318="Composição Auxiliar"),J1318,"")</f>
        <v>8.87</v>
      </c>
      <c r="N1318" s="81" t="n">
        <f aca="false">IF(ISNUMBER(SEARCH("COM ENCARGOS COMPLEMENTARES",D1318)),J1318,"")</f>
        <v>8.87</v>
      </c>
      <c r="O1318" s="81" t="str">
        <f aca="false">IF(N1318&lt;&gt;"","",M1318)</f>
        <v/>
      </c>
      <c r="P1318" s="82" t="str">
        <f aca="false">IF(A1318="Composição",A1317,"")</f>
        <v/>
      </c>
      <c r="Q1318" s="81" t="str">
        <f aca="false">IF(P1318&lt;&gt;"",SUMIF(L1318:L1407,L1318,N1318:N1407),"")</f>
        <v/>
      </c>
      <c r="R1318" s="81" t="str">
        <f aca="false">IF(P1318&lt;&gt;"",SUMIF(L1318:L1407,L1318,O1318:O1407),"")</f>
        <v/>
      </c>
    </row>
    <row r="1319" customFormat="false" ht="25.5" hidden="false" customHeight="true" outlineLevel="0" collapsed="false">
      <c r="A1319" s="91" t="s">
        <v>668</v>
      </c>
      <c r="B1319" s="92" t="s">
        <v>1304</v>
      </c>
      <c r="C1319" s="91" t="s">
        <v>664</v>
      </c>
      <c r="D1319" s="91" t="s">
        <v>1305</v>
      </c>
      <c r="E1319" s="91" t="s">
        <v>764</v>
      </c>
      <c r="F1319" s="91"/>
      <c r="G1319" s="93" t="s">
        <v>718</v>
      </c>
      <c r="H1319" s="94" t="n">
        <v>1</v>
      </c>
      <c r="I1319" s="95" t="n">
        <f aca="false">SUMIFS('ANALÍTICA AUXILIARES'!J:J,'ANALÍTICA AUXILIARES'!A:A,"Composição",'ANALÍTICA AUXILIARES'!B:B,$B1319)</f>
        <v>12.57</v>
      </c>
      <c r="J1319" s="95" t="n">
        <f aca="false">TRUNC(H1319*I1319,2)</f>
        <v>12.57</v>
      </c>
      <c r="L1319" s="63" t="n">
        <f aca="false">IF(AND(A1320&lt;&gt;"",A1319=""),L1318+1,L1318)</f>
        <v>107</v>
      </c>
      <c r="M1319" s="80" t="n">
        <f aca="false">IF(OR(A1319="Insumo",A1319="Composição Auxiliar"),J1319,"")</f>
        <v>12.57</v>
      </c>
      <c r="N1319" s="81" t="str">
        <f aca="false">IF(ISNUMBER(SEARCH("COM ENCARGOS COMPLEMENTARES",D1319)),J1319,"")</f>
        <v/>
      </c>
      <c r="O1319" s="81" t="n">
        <f aca="false">IF(N1319&lt;&gt;"","",M1319)</f>
        <v>12.57</v>
      </c>
      <c r="P1319" s="82" t="str">
        <f aca="false">IF(A1319="Composição",A1318,"")</f>
        <v/>
      </c>
      <c r="Q1319" s="81" t="str">
        <f aca="false">IF(P1319&lt;&gt;"",SUMIF(L1319:L1408,L1319,N1319:N1408),"")</f>
        <v/>
      </c>
      <c r="R1319" s="81" t="str">
        <f aca="false">IF(P1319&lt;&gt;"",SUMIF(L1319:L1408,L1319,O1319:O1408),"")</f>
        <v/>
      </c>
    </row>
    <row r="1320" customFormat="false" ht="25.5" hidden="false" customHeight="false" outlineLevel="0" collapsed="false">
      <c r="A1320" s="96" t="s">
        <v>679</v>
      </c>
      <c r="B1320" s="97" t="s">
        <v>1306</v>
      </c>
      <c r="C1320" s="96" t="str">
        <f aca="false">VLOOKUP(B1320,INSUMOS!$A:$I,2,0)</f>
        <v>SINAPI</v>
      </c>
      <c r="D1320" s="96" t="str">
        <f aca="false">VLOOKUP(B1320,INSUMOS!$A:$I,3,0)</f>
        <v>VALVULA DE ESCOAMENTO PARA TANQUE, EM METAL CROMADO, 1.1/2 ", SEM LADRAO, COM TAMPAO PLASTICO</v>
      </c>
      <c r="E1320" s="98" t="str">
        <f aca="false">VLOOKUP(B1320,INSUMOS!$A:$I,4,0)</f>
        <v>Material</v>
      </c>
      <c r="F1320" s="98"/>
      <c r="G1320" s="99" t="str">
        <f aca="false">VLOOKUP(B1320,INSUMOS!$A:$I,5,0)</f>
        <v>UN</v>
      </c>
      <c r="H1320" s="100" t="n">
        <v>1</v>
      </c>
      <c r="I1320" s="101" t="n">
        <f aca="false">VLOOKUP(B1320,INSUMOS!$A:$I,8,0)</f>
        <v>106.61</v>
      </c>
      <c r="J1320" s="101" t="n">
        <f aca="false">TRUNC(H1320*I1320,2)</f>
        <v>106.61</v>
      </c>
      <c r="L1320" s="63" t="n">
        <f aca="false">IF(AND(A1321&lt;&gt;"",A1320=""),L1319+1,L1319)</f>
        <v>107</v>
      </c>
      <c r="M1320" s="80" t="n">
        <f aca="false">IF(OR(A1320="Insumo",A1320="Composição Auxiliar"),J1320,"")</f>
        <v>106.61</v>
      </c>
      <c r="N1320" s="81" t="str">
        <f aca="false">IF(ISNUMBER(SEARCH("COM ENCARGOS COMPLEMENTARES",D1320)),J1320,"")</f>
        <v/>
      </c>
      <c r="O1320" s="81" t="n">
        <f aca="false">IF(N1320&lt;&gt;"","",M1320)</f>
        <v>106.61</v>
      </c>
      <c r="P1320" s="82" t="str">
        <f aca="false">IF(A1320="Composição",A1319,"")</f>
        <v/>
      </c>
      <c r="Q1320" s="81" t="str">
        <f aca="false">IF(P1320&lt;&gt;"",SUMIF(L1320:L1409,L1320,N1320:N1409),"")</f>
        <v/>
      </c>
      <c r="R1320" s="81" t="str">
        <f aca="false">IF(P1320&lt;&gt;"",SUMIF(L1320:L1409,L1320,O1320:O1409),"")</f>
        <v/>
      </c>
    </row>
    <row r="1321" customFormat="false" ht="38.25" hidden="false" customHeight="false" outlineLevel="0" collapsed="false">
      <c r="A1321" s="96" t="s">
        <v>679</v>
      </c>
      <c r="B1321" s="97" t="s">
        <v>1307</v>
      </c>
      <c r="C1321" s="96" t="str">
        <f aca="false">VLOOKUP(B1321,INSUMOS!$A:$I,2,0)</f>
        <v>SINAPI</v>
      </c>
      <c r="D1321" s="96" t="str">
        <f aca="false">VLOOKUP(B1321,INSUMOS!$A:$I,3,0)</f>
        <v>PARAFUSO NIQUELADO 3 1/2" COM ACABAMENTO CROMADO PARA FIXAR PECA SANITARIA, INCLUI PORCA CEGA, ARRUELA E BUCHA DE NYLON TAMANHO S-8</v>
      </c>
      <c r="E1321" s="98" t="str">
        <f aca="false">VLOOKUP(B1321,INSUMOS!$A:$I,4,0)</f>
        <v>Material</v>
      </c>
      <c r="F1321" s="98"/>
      <c r="G1321" s="99" t="str">
        <f aca="false">VLOOKUP(B1321,INSUMOS!$A:$I,5,0)</f>
        <v>UN</v>
      </c>
      <c r="H1321" s="100" t="n">
        <v>2</v>
      </c>
      <c r="I1321" s="101" t="n">
        <f aca="false">VLOOKUP(B1321,INSUMOS!$A:$I,8,0)</f>
        <v>21.18</v>
      </c>
      <c r="J1321" s="101" t="n">
        <f aca="false">TRUNC(H1321*I1321,2)</f>
        <v>42.36</v>
      </c>
      <c r="L1321" s="63" t="n">
        <f aca="false">IF(AND(A1322&lt;&gt;"",A1321=""),L1320+1,L1320)</f>
        <v>107</v>
      </c>
      <c r="M1321" s="80" t="n">
        <f aca="false">IF(OR(A1321="Insumo",A1321="Composição Auxiliar"),J1321,"")</f>
        <v>42.36</v>
      </c>
      <c r="N1321" s="81" t="str">
        <f aca="false">IF(ISNUMBER(SEARCH("COM ENCARGOS COMPLEMENTARES",D1321)),J1321,"")</f>
        <v/>
      </c>
      <c r="O1321" s="81" t="n">
        <f aca="false">IF(N1321&lt;&gt;"","",M1321)</f>
        <v>42.36</v>
      </c>
      <c r="P1321" s="82" t="str">
        <f aca="false">IF(A1321="Composição",A1320,"")</f>
        <v/>
      </c>
      <c r="Q1321" s="81" t="str">
        <f aca="false">IF(P1321&lt;&gt;"",SUMIF(L1321:L1410,L1321,N1321:N1410),"")</f>
        <v/>
      </c>
      <c r="R1321" s="81" t="str">
        <f aca="false">IF(P1321&lt;&gt;"",SUMIF(L1321:L1410,L1321,O1321:O1410),"")</f>
        <v/>
      </c>
    </row>
    <row r="1322" customFormat="false" ht="14.25" hidden="false" customHeight="false" outlineLevel="0" collapsed="false">
      <c r="A1322" s="96" t="s">
        <v>679</v>
      </c>
      <c r="B1322" s="97" t="s">
        <v>1294</v>
      </c>
      <c r="C1322" s="96" t="str">
        <f aca="false">VLOOKUP(B1322,INSUMOS!$A:$I,2,0)</f>
        <v>SINAPI</v>
      </c>
      <c r="D1322" s="96" t="str">
        <f aca="false">VLOOKUP(B1322,INSUMOS!$A:$I,3,0)</f>
        <v>REJUNTE EPOXI, QUALQUER COR</v>
      </c>
      <c r="E1322" s="98" t="str">
        <f aca="false">VLOOKUP(B1322,INSUMOS!$A:$I,4,0)</f>
        <v>Material</v>
      </c>
      <c r="F1322" s="98"/>
      <c r="G1322" s="99" t="str">
        <f aca="false">VLOOKUP(B1322,INSUMOS!$A:$I,5,0)</f>
        <v>KG</v>
      </c>
      <c r="H1322" s="100" t="n">
        <v>0.0304</v>
      </c>
      <c r="I1322" s="101" t="n">
        <f aca="false">VLOOKUP(B1322,INSUMOS!$A:$I,8,0)</f>
        <v>102.64</v>
      </c>
      <c r="J1322" s="101" t="n">
        <f aca="false">TRUNC(H1322*I1322,2)</f>
        <v>3.12</v>
      </c>
      <c r="L1322" s="63" t="n">
        <f aca="false">IF(AND(A1323&lt;&gt;"",A1322=""),L1321+1,L1321)</f>
        <v>107</v>
      </c>
      <c r="M1322" s="80" t="n">
        <f aca="false">IF(OR(A1322="Insumo",A1322="Composição Auxiliar"),J1322,"")</f>
        <v>3.12</v>
      </c>
      <c r="N1322" s="81" t="str">
        <f aca="false">IF(ISNUMBER(SEARCH("COM ENCARGOS COMPLEMENTARES",D1322)),J1322,"")</f>
        <v/>
      </c>
      <c r="O1322" s="81" t="n">
        <f aca="false">IF(N1322&lt;&gt;"","",M1322)</f>
        <v>3.12</v>
      </c>
      <c r="P1322" s="82" t="str">
        <f aca="false">IF(A1322="Composição",A1321,"")</f>
        <v/>
      </c>
      <c r="Q1322" s="81" t="str">
        <f aca="false">IF(P1322&lt;&gt;"",SUMIF(L1322:L1411,L1322,N1322:N1411),"")</f>
        <v/>
      </c>
      <c r="R1322" s="81" t="str">
        <f aca="false">IF(P1322&lt;&gt;"",SUMIF(L1322:L1411,L1322,O1322:O1411),"")</f>
        <v/>
      </c>
    </row>
    <row r="1323" customFormat="false" ht="25.5" hidden="false" customHeight="false" outlineLevel="0" collapsed="false">
      <c r="A1323" s="96" t="s">
        <v>679</v>
      </c>
      <c r="B1323" s="97" t="s">
        <v>1308</v>
      </c>
      <c r="C1323" s="96" t="str">
        <f aca="false">VLOOKUP(B1323,INSUMOS!$A:$I,2,0)</f>
        <v>Próprio</v>
      </c>
      <c r="D1323" s="96" t="str">
        <f aca="false">VLOOKUP(B1323,INSUMOS!$A:$I,3,0)</f>
        <v>COLUNA SUSPENSA P/ LAVATÓRIO EM LOUÇA BRANCA - REF. DECA VOGUE PLUS C.510.17 OU EQUIV</v>
      </c>
      <c r="E1323" s="98" t="str">
        <f aca="false">VLOOKUP(B1323,INSUMOS!$A:$I,4,0)</f>
        <v>Material</v>
      </c>
      <c r="F1323" s="98"/>
      <c r="G1323" s="99" t="str">
        <f aca="false">VLOOKUP(B1323,INSUMOS!$A:$I,5,0)</f>
        <v>UN</v>
      </c>
      <c r="H1323" s="100" t="n">
        <v>1</v>
      </c>
      <c r="I1323" s="101" t="n">
        <f aca="false">VLOOKUP(B1323,INSUMOS!$A:$I,8,0)</f>
        <v>282.86</v>
      </c>
      <c r="J1323" s="101" t="n">
        <f aca="false">TRUNC(H1323*I1323,2)</f>
        <v>282.86</v>
      </c>
      <c r="L1323" s="63" t="n">
        <f aca="false">IF(AND(A1324&lt;&gt;"",A1323=""),L1322+1,L1322)</f>
        <v>107</v>
      </c>
      <c r="M1323" s="80" t="n">
        <f aca="false">IF(OR(A1323="Insumo",A1323="Composição Auxiliar"),J1323,"")</f>
        <v>282.86</v>
      </c>
      <c r="N1323" s="81" t="str">
        <f aca="false">IF(ISNUMBER(SEARCH("COM ENCARGOS COMPLEMENTARES",D1323)),J1323,"")</f>
        <v/>
      </c>
      <c r="O1323" s="81" t="n">
        <f aca="false">IF(N1323&lt;&gt;"","",M1323)</f>
        <v>282.86</v>
      </c>
      <c r="P1323" s="82" t="str">
        <f aca="false">IF(A1323="Composição",A1322,"")</f>
        <v/>
      </c>
      <c r="Q1323" s="81" t="str">
        <f aca="false">IF(P1323&lt;&gt;"",SUMIF(L1323:L1412,L1323,N1323:N1412),"")</f>
        <v/>
      </c>
      <c r="R1323" s="81" t="str">
        <f aca="false">IF(P1323&lt;&gt;"",SUMIF(L1323:L1412,L1323,O1323:O1412),"")</f>
        <v/>
      </c>
    </row>
    <row r="1324" customFormat="false" ht="25.5" hidden="false" customHeight="false" outlineLevel="0" collapsed="false">
      <c r="A1324" s="96" t="s">
        <v>679</v>
      </c>
      <c r="B1324" s="97" t="s">
        <v>1309</v>
      </c>
      <c r="C1324" s="96" t="str">
        <f aca="false">VLOOKUP(B1324,INSUMOS!$A:$I,2,0)</f>
        <v>Próprio</v>
      </c>
      <c r="D1324" s="96" t="str">
        <f aca="false">VLOOKUP(B1324,INSUMOS!$A:$I,3,0)</f>
        <v>LAVATÓRIO P/ COLUNA EM LOUÇA BRANCA - REF. DECA VOGUE PLUS L.51.17 OU EQUIV</v>
      </c>
      <c r="E1324" s="98" t="str">
        <f aca="false">VLOOKUP(B1324,INSUMOS!$A:$I,4,0)</f>
        <v>Material</v>
      </c>
      <c r="F1324" s="98"/>
      <c r="G1324" s="99" t="str">
        <f aca="false">VLOOKUP(B1324,INSUMOS!$A:$I,5,0)</f>
        <v>UN</v>
      </c>
      <c r="H1324" s="100" t="n">
        <v>1</v>
      </c>
      <c r="I1324" s="101" t="n">
        <f aca="false">VLOOKUP(B1324,INSUMOS!$A:$I,8,0)</f>
        <v>580.12</v>
      </c>
      <c r="J1324" s="101" t="n">
        <f aca="false">TRUNC(H1324*I1324,2)</f>
        <v>580.12</v>
      </c>
      <c r="L1324" s="63" t="n">
        <f aca="false">IF(AND(A1325&lt;&gt;"",A1324=""),L1323+1,L1323)</f>
        <v>107</v>
      </c>
      <c r="M1324" s="80" t="n">
        <f aca="false">IF(OR(A1324="Insumo",A1324="Composição Auxiliar"),J1324,"")</f>
        <v>580.12</v>
      </c>
      <c r="N1324" s="81" t="str">
        <f aca="false">IF(ISNUMBER(SEARCH("COM ENCARGOS COMPLEMENTARES",D1324)),J1324,"")</f>
        <v/>
      </c>
      <c r="O1324" s="81" t="n">
        <f aca="false">IF(N1324&lt;&gt;"","",M1324)</f>
        <v>580.12</v>
      </c>
      <c r="P1324" s="82" t="str">
        <f aca="false">IF(A1324="Composição",A1323,"")</f>
        <v/>
      </c>
      <c r="Q1324" s="81" t="str">
        <f aca="false">IF(P1324&lt;&gt;"",SUMIF(L1324:L1413,L1324,N1324:N1413),"")</f>
        <v/>
      </c>
      <c r="R1324" s="81" t="str">
        <f aca="false">IF(P1324&lt;&gt;"",SUMIF(L1324:L1413,L1324,O1324:O1413),"")</f>
        <v/>
      </c>
    </row>
    <row r="1325" customFormat="false" ht="14.25" hidden="false" customHeight="false" outlineLevel="0" collapsed="false">
      <c r="A1325" s="102"/>
      <c r="B1325" s="102"/>
      <c r="C1325" s="102"/>
      <c r="D1325" s="102"/>
      <c r="E1325" s="102"/>
      <c r="F1325" s="103"/>
      <c r="G1325" s="102"/>
      <c r="H1325" s="103"/>
      <c r="I1325" s="102"/>
      <c r="J1325" s="103"/>
      <c r="L1325" s="63" t="n">
        <f aca="false">IF(AND(A1326&lt;&gt;"",A1325=""),L1324+1,L1324)</f>
        <v>107</v>
      </c>
      <c r="M1325" s="80" t="str">
        <f aca="false">IF(OR(A1325="Insumo",A1325="Composição Auxiliar"),J1325,"")</f>
        <v/>
      </c>
      <c r="N1325" s="81" t="str">
        <f aca="false">IF(ISNUMBER(SEARCH("COM ENCARGOS COMPLEMENTARES",D1325)),J1325,"")</f>
        <v/>
      </c>
      <c r="O1325" s="81" t="str">
        <f aca="false">IF(N1325&lt;&gt;"","",M1325)</f>
        <v/>
      </c>
      <c r="P1325" s="82" t="str">
        <f aca="false">IF(A1325="Composição",A1324,"")</f>
        <v/>
      </c>
      <c r="Q1325" s="81" t="str">
        <f aca="false">IF(P1325&lt;&gt;"",SUMIF(L1325:L1414,L1325,N1325:N1414),"")</f>
        <v/>
      </c>
      <c r="R1325" s="81" t="str">
        <f aca="false">IF(P1325&lt;&gt;"",SUMIF(L1325:L1414,L1325,O1325:O1414),"")</f>
        <v/>
      </c>
    </row>
    <row r="1326" customFormat="false" ht="14.25" hidden="false" customHeight="true" outlineLevel="0" collapsed="false">
      <c r="A1326" s="102"/>
      <c r="B1326" s="102"/>
      <c r="C1326" s="102"/>
      <c r="D1326" s="102"/>
      <c r="E1326" s="102"/>
      <c r="F1326" s="103"/>
      <c r="G1326" s="102"/>
      <c r="H1326" s="104" t="s">
        <v>684</v>
      </c>
      <c r="I1326" s="104"/>
      <c r="J1326" s="103" t="n">
        <f aca="false">TRUNC(SUMIF(L:L,$L1326,M:M)*(1+$J$9),2)</f>
        <v>1466.15</v>
      </c>
      <c r="L1326" s="63" t="n">
        <f aca="false">IF(AND(A1327&lt;&gt;"",A1326=""),L1325+1,L1325)</f>
        <v>107</v>
      </c>
      <c r="M1326" s="80" t="str">
        <f aca="false">IF(OR(A1326="Insumo",A1326="Composição Auxiliar"),J1326,"")</f>
        <v/>
      </c>
      <c r="N1326" s="81" t="str">
        <f aca="false">IF(ISNUMBER(SEARCH("COM ENCARGOS COMPLEMENTARES",D1326)),J1326,"")</f>
        <v/>
      </c>
      <c r="O1326" s="81" t="str">
        <f aca="false">IF(N1326&lt;&gt;"","",M1326)</f>
        <v/>
      </c>
      <c r="P1326" s="82" t="str">
        <f aca="false">IF(A1326="Composição",A1325,"")</f>
        <v/>
      </c>
      <c r="Q1326" s="81" t="str">
        <f aca="false">IF(P1326&lt;&gt;"",SUMIF(L1326:L1415,L1326,N1326:N1415),"")</f>
        <v/>
      </c>
      <c r="R1326" s="81" t="str">
        <f aca="false">IF(P1326&lt;&gt;"",SUMIF(L1326:L1415,L1326,O1326:O1415),"")</f>
        <v/>
      </c>
    </row>
    <row r="1327" customFormat="false" ht="15" hidden="false" customHeight="false" outlineLevel="0" collapsed="false">
      <c r="A1327" s="105"/>
      <c r="B1327" s="105"/>
      <c r="C1327" s="105"/>
      <c r="D1327" s="105"/>
      <c r="E1327" s="105"/>
      <c r="F1327" s="105"/>
      <c r="G1327" s="105" t="s">
        <v>685</v>
      </c>
      <c r="H1327" s="106" t="s">
        <v>1210</v>
      </c>
      <c r="I1327" s="105" t="s">
        <v>687</v>
      </c>
      <c r="J1327" s="107" t="n">
        <f aca="false">TRUNC(J1326*H1327,2)</f>
        <v>2932.3</v>
      </c>
      <c r="L1327" s="63" t="n">
        <f aca="false">IF(AND(A1328&lt;&gt;"",A1327=""),L1326+1,L1326)</f>
        <v>107</v>
      </c>
      <c r="M1327" s="80" t="str">
        <f aca="false">IF(OR(A1327="Insumo",A1327="Composição Auxiliar"),J1327,"")</f>
        <v/>
      </c>
      <c r="N1327" s="81" t="str">
        <f aca="false">IF(ISNUMBER(SEARCH("COM ENCARGOS COMPLEMENTARES",D1327)),J1327,"")</f>
        <v/>
      </c>
      <c r="O1327" s="81" t="str">
        <f aca="false">IF(N1327&lt;&gt;"","",M1327)</f>
        <v/>
      </c>
      <c r="P1327" s="82" t="str">
        <f aca="false">IF(A1327="Composição",A1326,"")</f>
        <v/>
      </c>
      <c r="Q1327" s="81" t="str">
        <f aca="false">IF(P1327&lt;&gt;"",SUMIF(L1327:L1416,L1327,N1327:N1416),"")</f>
        <v/>
      </c>
      <c r="R1327" s="81" t="str">
        <f aca="false">IF(P1327&lt;&gt;"",SUMIF(L1327:L1416,L1327,O1327:O1416),"")</f>
        <v/>
      </c>
    </row>
    <row r="1328" customFormat="false" ht="15" hidden="false" customHeight="false" outlineLevel="0" collapsed="false">
      <c r="A1328" s="108"/>
      <c r="B1328" s="108"/>
      <c r="C1328" s="108"/>
      <c r="D1328" s="108"/>
      <c r="E1328" s="108"/>
      <c r="F1328" s="108"/>
      <c r="G1328" s="108"/>
      <c r="H1328" s="108"/>
      <c r="I1328" s="108"/>
      <c r="J1328" s="108"/>
      <c r="L1328" s="63" t="n">
        <f aca="false">IF(AND(A1329&lt;&gt;"",A1328=""),L1327+1,L1327)</f>
        <v>108</v>
      </c>
      <c r="M1328" s="80" t="str">
        <f aca="false">IF(OR(A1328="Insumo",A1328="Composição Auxiliar"),J1328,"")</f>
        <v/>
      </c>
      <c r="N1328" s="81" t="str">
        <f aca="false">IF(ISNUMBER(SEARCH("COM ENCARGOS COMPLEMENTARES",D1328)),J1328,"")</f>
        <v/>
      </c>
      <c r="O1328" s="81" t="str">
        <f aca="false">IF(N1328&lt;&gt;"","",M1328)</f>
        <v/>
      </c>
      <c r="P1328" s="82" t="str">
        <f aca="false">IF(A1328="Composição",A1327,"")</f>
        <v/>
      </c>
      <c r="Q1328" s="81" t="str">
        <f aca="false">IF(P1328&lt;&gt;"",SUMIF(L1328:L1417,L1328,N1328:N1417),"")</f>
        <v/>
      </c>
      <c r="R1328" s="81" t="str">
        <f aca="false">IF(P1328&lt;&gt;"",SUMIF(L1328:L1417,L1328,O1328:O1417),"")</f>
        <v/>
      </c>
    </row>
    <row r="1329" customFormat="false" ht="15" hidden="false" customHeight="true" outlineLevel="0" collapsed="false">
      <c r="A1329" s="83" t="s">
        <v>285</v>
      </c>
      <c r="B1329" s="84" t="s">
        <v>655</v>
      </c>
      <c r="C1329" s="83" t="s">
        <v>656</v>
      </c>
      <c r="D1329" s="83" t="s">
        <v>657</v>
      </c>
      <c r="E1329" s="83" t="s">
        <v>658</v>
      </c>
      <c r="F1329" s="83"/>
      <c r="G1329" s="85" t="s">
        <v>659</v>
      </c>
      <c r="H1329" s="84" t="s">
        <v>660</v>
      </c>
      <c r="I1329" s="84" t="s">
        <v>661</v>
      </c>
      <c r="J1329" s="84" t="s">
        <v>662</v>
      </c>
      <c r="L1329" s="63" t="n">
        <f aca="false">IF(AND(A1330&lt;&gt;"",A1329=""),L1328+1,L1328)</f>
        <v>108</v>
      </c>
      <c r="M1329" s="80" t="str">
        <f aca="false">IF(OR(A1329="Insumo",A1329="Composição Auxiliar"),J1329,"")</f>
        <v/>
      </c>
      <c r="N1329" s="81" t="str">
        <f aca="false">IF(ISNUMBER(SEARCH("COM ENCARGOS COMPLEMENTARES",D1329)),J1329,"")</f>
        <v/>
      </c>
      <c r="O1329" s="81" t="str">
        <f aca="false">IF(N1329&lt;&gt;"","",M1329)</f>
        <v/>
      </c>
      <c r="P1329" s="82" t="str">
        <f aca="false">IF(A1329="Composição",A1328,"")</f>
        <v/>
      </c>
      <c r="Q1329" s="81" t="str">
        <f aca="false">IF(P1329&lt;&gt;"",SUMIF(L1329:L1418,L1329,N1329:N1418),"")</f>
        <v/>
      </c>
      <c r="R1329" s="81" t="str">
        <f aca="false">IF(P1329&lt;&gt;"",SUMIF(L1329:L1418,L1329,O1329:O1418),"")</f>
        <v/>
      </c>
    </row>
    <row r="1330" customFormat="false" ht="38.25" hidden="false" customHeight="true" outlineLevel="0" collapsed="false">
      <c r="A1330" s="86" t="s">
        <v>663</v>
      </c>
      <c r="B1330" s="87" t="s">
        <v>286</v>
      </c>
      <c r="C1330" s="86" t="s">
        <v>716</v>
      </c>
      <c r="D1330" s="86" t="s">
        <v>1310</v>
      </c>
      <c r="E1330" s="86" t="s">
        <v>764</v>
      </c>
      <c r="F1330" s="86"/>
      <c r="G1330" s="88" t="s">
        <v>718</v>
      </c>
      <c r="H1330" s="89" t="n">
        <v>1</v>
      </c>
      <c r="I1330" s="90" t="n">
        <f aca="false">SUMIF(L:L,$L1330,M:M)</f>
        <v>1484.16</v>
      </c>
      <c r="J1330" s="90" t="n">
        <f aca="false">TRUNC(H1330*I1330,2)</f>
        <v>1484.16</v>
      </c>
      <c r="L1330" s="63" t="n">
        <f aca="false">IF(AND(A1331&lt;&gt;"",A1330=""),L1329+1,L1329)</f>
        <v>108</v>
      </c>
      <c r="M1330" s="80" t="str">
        <f aca="false">IF(OR(A1330="Insumo",A1330="Composição Auxiliar"),J1330,"")</f>
        <v/>
      </c>
      <c r="N1330" s="81" t="str">
        <f aca="false">IF(ISNUMBER(SEARCH("COM ENCARGOS COMPLEMENTARES",D1330)),J1330,"")</f>
        <v/>
      </c>
      <c r="O1330" s="81" t="str">
        <f aca="false">IF(N1330&lt;&gt;"","",M1330)</f>
        <v/>
      </c>
      <c r="P1330" s="82" t="str">
        <f aca="false">IF(A1330="Composição",A1329,"")</f>
        <v> 5.10.4 </v>
      </c>
      <c r="Q1330" s="81" t="n">
        <f aca="false">IF(P1330&lt;&gt;"",SUMIF(L1330:L1419,L1330,N1330:N1419),"")</f>
        <v>24.96</v>
      </c>
      <c r="R1330" s="81" t="n">
        <f aca="false">IF(P1330&lt;&gt;"",SUMIF(L1330:L1419,L1330,O1330:O1419),"")</f>
        <v>1459.2</v>
      </c>
    </row>
    <row r="1331" customFormat="false" ht="25.5" hidden="false" customHeight="true" outlineLevel="0" collapsed="false">
      <c r="A1331" s="91" t="s">
        <v>668</v>
      </c>
      <c r="B1331" s="92" t="s">
        <v>677</v>
      </c>
      <c r="C1331" s="91" t="s">
        <v>664</v>
      </c>
      <c r="D1331" s="91" t="s">
        <v>678</v>
      </c>
      <c r="E1331" s="91" t="s">
        <v>671</v>
      </c>
      <c r="F1331" s="91"/>
      <c r="G1331" s="93" t="s">
        <v>672</v>
      </c>
      <c r="H1331" s="94" t="n">
        <v>0.2665</v>
      </c>
      <c r="I1331" s="95" t="n">
        <f aca="false">SUMIFS('ANALÍTICA AUXILIARES'!J:J,'ANALÍTICA AUXILIARES'!A:A,"Composição",'ANALÍTICA AUXILIARES'!B:B,$B1331)</f>
        <v>18.93</v>
      </c>
      <c r="J1331" s="95" t="n">
        <f aca="false">TRUNC(H1331*I1331,2)</f>
        <v>5.04</v>
      </c>
      <c r="L1331" s="63" t="n">
        <f aca="false">IF(AND(A1332&lt;&gt;"",A1331=""),L1330+1,L1330)</f>
        <v>108</v>
      </c>
      <c r="M1331" s="80" t="n">
        <f aca="false">IF(OR(A1331="Insumo",A1331="Composição Auxiliar"),J1331,"")</f>
        <v>5.04</v>
      </c>
      <c r="N1331" s="81" t="n">
        <f aca="false">IF(ISNUMBER(SEARCH("COM ENCARGOS COMPLEMENTARES",D1331)),J1331,"")</f>
        <v>5.04</v>
      </c>
      <c r="O1331" s="81" t="str">
        <f aca="false">IF(N1331&lt;&gt;"","",M1331)</f>
        <v/>
      </c>
      <c r="P1331" s="82" t="str">
        <f aca="false">IF(A1331="Composição",A1330,"")</f>
        <v/>
      </c>
      <c r="Q1331" s="81" t="str">
        <f aca="false">IF(P1331&lt;&gt;"",SUMIF(L1331:L1420,L1331,N1331:N1420),"")</f>
        <v/>
      </c>
      <c r="R1331" s="81" t="str">
        <f aca="false">IF(P1331&lt;&gt;"",SUMIF(L1331:L1420,L1331,O1331:O1420),"")</f>
        <v/>
      </c>
    </row>
    <row r="1332" customFormat="false" ht="38.25" hidden="false" customHeight="true" outlineLevel="0" collapsed="false">
      <c r="A1332" s="91" t="s">
        <v>668</v>
      </c>
      <c r="B1332" s="92" t="s">
        <v>1311</v>
      </c>
      <c r="C1332" s="91" t="s">
        <v>664</v>
      </c>
      <c r="D1332" s="91" t="s">
        <v>1312</v>
      </c>
      <c r="E1332" s="91" t="s">
        <v>764</v>
      </c>
      <c r="F1332" s="91"/>
      <c r="G1332" s="93" t="s">
        <v>718</v>
      </c>
      <c r="H1332" s="94" t="n">
        <v>1</v>
      </c>
      <c r="I1332" s="95" t="n">
        <f aca="false">SUMIFS('ANALÍTICA AUXILIARES'!J:J,'ANALÍTICA AUXILIARES'!A:A,"Composição",'ANALÍTICA AUXILIARES'!B:B,$B1332)</f>
        <v>111.84</v>
      </c>
      <c r="J1332" s="95" t="n">
        <f aca="false">TRUNC(H1332*I1332,2)</f>
        <v>111.84</v>
      </c>
      <c r="L1332" s="63" t="n">
        <f aca="false">IF(AND(A1333&lt;&gt;"",A1332=""),L1331+1,L1331)</f>
        <v>108</v>
      </c>
      <c r="M1332" s="80" t="n">
        <f aca="false">IF(OR(A1332="Insumo",A1332="Composição Auxiliar"),J1332,"")</f>
        <v>111.84</v>
      </c>
      <c r="N1332" s="81" t="str">
        <f aca="false">IF(ISNUMBER(SEARCH("COM ENCARGOS COMPLEMENTARES",D1332)),J1332,"")</f>
        <v/>
      </c>
      <c r="O1332" s="81" t="n">
        <f aca="false">IF(N1332&lt;&gt;"","",M1332)</f>
        <v>111.84</v>
      </c>
      <c r="P1332" s="82" t="str">
        <f aca="false">IF(A1332="Composição",A1331,"")</f>
        <v/>
      </c>
      <c r="Q1332" s="81" t="str">
        <f aca="false">IF(P1332&lt;&gt;"",SUMIF(L1332:L1421,L1332,N1332:N1421),"")</f>
        <v/>
      </c>
      <c r="R1332" s="81" t="str">
        <f aca="false">IF(P1332&lt;&gt;"",SUMIF(L1332:L1421,L1332,O1332:O1421),"")</f>
        <v/>
      </c>
    </row>
    <row r="1333" customFormat="false" ht="25.5" hidden="false" customHeight="true" outlineLevel="0" collapsed="false">
      <c r="A1333" s="91" t="s">
        <v>668</v>
      </c>
      <c r="B1333" s="92" t="s">
        <v>1302</v>
      </c>
      <c r="C1333" s="91" t="s">
        <v>664</v>
      </c>
      <c r="D1333" s="91" t="s">
        <v>1303</v>
      </c>
      <c r="E1333" s="91" t="s">
        <v>764</v>
      </c>
      <c r="F1333" s="91"/>
      <c r="G1333" s="93" t="s">
        <v>718</v>
      </c>
      <c r="H1333" s="94" t="n">
        <v>1</v>
      </c>
      <c r="I1333" s="95" t="n">
        <f aca="false">SUMIFS('ANALÍTICA AUXILIARES'!J:J,'ANALÍTICA AUXILIARES'!A:A,"Composição",'ANALÍTICA AUXILIARES'!B:B,$B1333)</f>
        <v>89.56</v>
      </c>
      <c r="J1333" s="95" t="n">
        <f aca="false">TRUNC(H1333*I1333,2)</f>
        <v>89.56</v>
      </c>
      <c r="L1333" s="63" t="n">
        <f aca="false">IF(AND(A1334&lt;&gt;"",A1333=""),L1332+1,L1332)</f>
        <v>108</v>
      </c>
      <c r="M1333" s="80" t="n">
        <f aca="false">IF(OR(A1333="Insumo",A1333="Composição Auxiliar"),J1333,"")</f>
        <v>89.56</v>
      </c>
      <c r="N1333" s="81" t="str">
        <f aca="false">IF(ISNUMBER(SEARCH("COM ENCARGOS COMPLEMENTARES",D1333)),J1333,"")</f>
        <v/>
      </c>
      <c r="O1333" s="81" t="n">
        <f aca="false">IF(N1333&lt;&gt;"","",M1333)</f>
        <v>89.56</v>
      </c>
      <c r="P1333" s="82" t="str">
        <f aca="false">IF(A1333="Composição",A1332,"")</f>
        <v/>
      </c>
      <c r="Q1333" s="81" t="str">
        <f aca="false">IF(P1333&lt;&gt;"",SUMIF(L1333:L1422,L1333,N1333:N1422),"")</f>
        <v/>
      </c>
      <c r="R1333" s="81" t="str">
        <f aca="false">IF(P1333&lt;&gt;"",SUMIF(L1333:L1422,L1333,O1333:O1422),"")</f>
        <v/>
      </c>
    </row>
    <row r="1334" customFormat="false" ht="25.5" hidden="false" customHeight="true" outlineLevel="0" collapsed="false">
      <c r="A1334" s="91" t="s">
        <v>668</v>
      </c>
      <c r="B1334" s="92" t="s">
        <v>1313</v>
      </c>
      <c r="C1334" s="91" t="s">
        <v>664</v>
      </c>
      <c r="D1334" s="91" t="s">
        <v>1314</v>
      </c>
      <c r="E1334" s="91" t="s">
        <v>764</v>
      </c>
      <c r="F1334" s="91"/>
      <c r="G1334" s="93" t="s">
        <v>718</v>
      </c>
      <c r="H1334" s="94" t="n">
        <v>1</v>
      </c>
      <c r="I1334" s="95" t="n">
        <f aca="false">SUMIFS('ANALÍTICA AUXILIARES'!J:J,'ANALÍTICA AUXILIARES'!A:A,"Composição",'ANALÍTICA AUXILIARES'!B:B,$B1334)</f>
        <v>346.94</v>
      </c>
      <c r="J1334" s="95" t="n">
        <f aca="false">TRUNC(H1334*I1334,2)</f>
        <v>346.94</v>
      </c>
      <c r="L1334" s="63" t="n">
        <f aca="false">IF(AND(A1335&lt;&gt;"",A1334=""),L1333+1,L1333)</f>
        <v>108</v>
      </c>
      <c r="M1334" s="80" t="n">
        <f aca="false">IF(OR(A1334="Insumo",A1334="Composição Auxiliar"),J1334,"")</f>
        <v>346.94</v>
      </c>
      <c r="N1334" s="81" t="str">
        <f aca="false">IF(ISNUMBER(SEARCH("COM ENCARGOS COMPLEMENTARES",D1334)),J1334,"")</f>
        <v/>
      </c>
      <c r="O1334" s="81" t="n">
        <f aca="false">IF(N1334&lt;&gt;"","",M1334)</f>
        <v>346.94</v>
      </c>
      <c r="P1334" s="82" t="str">
        <f aca="false">IF(A1334="Composição",A1333,"")</f>
        <v/>
      </c>
      <c r="Q1334" s="81" t="str">
        <f aca="false">IF(P1334&lt;&gt;"",SUMIF(L1334:L1423,L1334,N1334:N1423),"")</f>
        <v/>
      </c>
      <c r="R1334" s="81" t="str">
        <f aca="false">IF(P1334&lt;&gt;"",SUMIF(L1334:L1423,L1334,O1334:O1423),"")</f>
        <v/>
      </c>
    </row>
    <row r="1335" customFormat="false" ht="25.5" hidden="false" customHeight="true" outlineLevel="0" collapsed="false">
      <c r="A1335" s="91" t="s">
        <v>668</v>
      </c>
      <c r="B1335" s="92" t="s">
        <v>1135</v>
      </c>
      <c r="C1335" s="91" t="s">
        <v>664</v>
      </c>
      <c r="D1335" s="91" t="s">
        <v>1136</v>
      </c>
      <c r="E1335" s="91" t="s">
        <v>671</v>
      </c>
      <c r="F1335" s="91"/>
      <c r="G1335" s="93" t="s">
        <v>672</v>
      </c>
      <c r="H1335" s="94" t="n">
        <v>0.8458</v>
      </c>
      <c r="I1335" s="95" t="n">
        <f aca="false">SUMIFS('ANALÍTICA AUXILIARES'!J:J,'ANALÍTICA AUXILIARES'!A:A,"Composição",'ANALÍTICA AUXILIARES'!B:B,$B1335)</f>
        <v>23.56</v>
      </c>
      <c r="J1335" s="95" t="n">
        <f aca="false">TRUNC(H1335*I1335,2)</f>
        <v>19.92</v>
      </c>
      <c r="L1335" s="63" t="n">
        <f aca="false">IF(AND(A1336&lt;&gt;"",A1335=""),L1334+1,L1334)</f>
        <v>108</v>
      </c>
      <c r="M1335" s="80" t="n">
        <f aca="false">IF(OR(A1335="Insumo",A1335="Composição Auxiliar"),J1335,"")</f>
        <v>19.92</v>
      </c>
      <c r="N1335" s="81" t="n">
        <f aca="false">IF(ISNUMBER(SEARCH("COM ENCARGOS COMPLEMENTARES",D1335)),J1335,"")</f>
        <v>19.92</v>
      </c>
      <c r="O1335" s="81" t="str">
        <f aca="false">IF(N1335&lt;&gt;"","",M1335)</f>
        <v/>
      </c>
      <c r="P1335" s="82" t="str">
        <f aca="false">IF(A1335="Composição",A1334,"")</f>
        <v/>
      </c>
      <c r="Q1335" s="81" t="str">
        <f aca="false">IF(P1335&lt;&gt;"",SUMIF(L1335:L1424,L1335,N1335:N1424),"")</f>
        <v/>
      </c>
      <c r="R1335" s="81" t="str">
        <f aca="false">IF(P1335&lt;&gt;"",SUMIF(L1335:L1424,L1335,O1335:O1424),"")</f>
        <v/>
      </c>
    </row>
    <row r="1336" customFormat="false" ht="25.5" hidden="false" customHeight="false" outlineLevel="0" collapsed="false">
      <c r="A1336" s="96" t="s">
        <v>679</v>
      </c>
      <c r="B1336" s="97" t="s">
        <v>1315</v>
      </c>
      <c r="C1336" s="96" t="str">
        <f aca="false">VLOOKUP(B1336,INSUMOS!$A:$I,2,0)</f>
        <v>Próprio</v>
      </c>
      <c r="D1336" s="96" t="str">
        <f aca="false">VLOOKUP(B1336,INSUMOS!$A:$I,3,0)</f>
        <v>CUBA DE SEMIENCAIXE QUADRADA COM MESA EM LOUÇA BRANCA, 42X42CM, REF.: DECA L.830 OU EQUIV</v>
      </c>
      <c r="E1336" s="98" t="str">
        <f aca="false">VLOOKUP(B1336,INSUMOS!$A:$I,4,0)</f>
        <v>Material</v>
      </c>
      <c r="F1336" s="98"/>
      <c r="G1336" s="99" t="str">
        <f aca="false">VLOOKUP(B1336,INSUMOS!$A:$I,5,0)</f>
        <v>UN</v>
      </c>
      <c r="H1336" s="100" t="n">
        <v>1</v>
      </c>
      <c r="I1336" s="101" t="n">
        <f aca="false">VLOOKUP(B1336,INSUMOS!$A:$I,8,0)</f>
        <v>887.37</v>
      </c>
      <c r="J1336" s="101" t="n">
        <f aca="false">TRUNC(H1336*I1336,2)</f>
        <v>887.37</v>
      </c>
      <c r="L1336" s="63" t="n">
        <f aca="false">IF(AND(A1337&lt;&gt;"",A1336=""),L1335+1,L1335)</f>
        <v>108</v>
      </c>
      <c r="M1336" s="80" t="n">
        <f aca="false">IF(OR(A1336="Insumo",A1336="Composição Auxiliar"),J1336,"")</f>
        <v>887.37</v>
      </c>
      <c r="N1336" s="81" t="str">
        <f aca="false">IF(ISNUMBER(SEARCH("COM ENCARGOS COMPLEMENTARES",D1336)),J1336,"")</f>
        <v/>
      </c>
      <c r="O1336" s="81" t="n">
        <f aca="false">IF(N1336&lt;&gt;"","",M1336)</f>
        <v>887.37</v>
      </c>
      <c r="P1336" s="82" t="str">
        <f aca="false">IF(A1336="Composição",A1335,"")</f>
        <v/>
      </c>
      <c r="Q1336" s="81" t="str">
        <f aca="false">IF(P1336&lt;&gt;"",SUMIF(L1336:L1425,L1336,N1336:N1425),"")</f>
        <v/>
      </c>
      <c r="R1336" s="81" t="str">
        <f aca="false">IF(P1336&lt;&gt;"",SUMIF(L1336:L1425,L1336,O1336:O1425),"")</f>
        <v/>
      </c>
    </row>
    <row r="1337" customFormat="false" ht="14.25" hidden="false" customHeight="false" outlineLevel="0" collapsed="false">
      <c r="A1337" s="96" t="s">
        <v>679</v>
      </c>
      <c r="B1337" s="97" t="s">
        <v>1316</v>
      </c>
      <c r="C1337" s="96" t="str">
        <f aca="false">VLOOKUP(B1337,INSUMOS!$A:$I,2,0)</f>
        <v>SINAPI</v>
      </c>
      <c r="D1337" s="96" t="str">
        <f aca="false">VLOOKUP(B1337,INSUMOS!$A:$I,3,0)</f>
        <v>MASSA PLASTICA PARA MARMORE/GRANITO</v>
      </c>
      <c r="E1337" s="98" t="str">
        <f aca="false">VLOOKUP(B1337,INSUMOS!$A:$I,4,0)</f>
        <v>Material</v>
      </c>
      <c r="F1337" s="98"/>
      <c r="G1337" s="99" t="str">
        <f aca="false">VLOOKUP(B1337,INSUMOS!$A:$I,5,0)</f>
        <v>KG</v>
      </c>
      <c r="H1337" s="100" t="n">
        <v>0.5271</v>
      </c>
      <c r="I1337" s="101" t="n">
        <f aca="false">VLOOKUP(B1337,INSUMOS!$A:$I,8,0)</f>
        <v>44.57</v>
      </c>
      <c r="J1337" s="101" t="n">
        <f aca="false">TRUNC(H1337*I1337,2)</f>
        <v>23.49</v>
      </c>
      <c r="L1337" s="63" t="n">
        <f aca="false">IF(AND(A1338&lt;&gt;"",A1337=""),L1336+1,L1336)</f>
        <v>108</v>
      </c>
      <c r="M1337" s="80" t="n">
        <f aca="false">IF(OR(A1337="Insumo",A1337="Composição Auxiliar"),J1337,"")</f>
        <v>23.49</v>
      </c>
      <c r="N1337" s="81" t="str">
        <f aca="false">IF(ISNUMBER(SEARCH("COM ENCARGOS COMPLEMENTARES",D1337)),J1337,"")</f>
        <v/>
      </c>
      <c r="O1337" s="81" t="n">
        <f aca="false">IF(N1337&lt;&gt;"","",M1337)</f>
        <v>23.49</v>
      </c>
      <c r="P1337" s="82" t="str">
        <f aca="false">IF(A1337="Composição",A1336,"")</f>
        <v/>
      </c>
      <c r="Q1337" s="81" t="str">
        <f aca="false">IF(P1337&lt;&gt;"",SUMIF(L1337:L1426,L1337,N1337:N1426),"")</f>
        <v/>
      </c>
      <c r="R1337" s="81" t="str">
        <f aca="false">IF(P1337&lt;&gt;"",SUMIF(L1337:L1426,L1337,O1337:O1426),"")</f>
        <v/>
      </c>
    </row>
    <row r="1338" customFormat="false" ht="14.25" hidden="false" customHeight="false" outlineLevel="0" collapsed="false">
      <c r="A1338" s="102"/>
      <c r="B1338" s="102"/>
      <c r="C1338" s="102"/>
      <c r="D1338" s="102"/>
      <c r="E1338" s="102"/>
      <c r="F1338" s="103"/>
      <c r="G1338" s="102"/>
      <c r="H1338" s="103"/>
      <c r="I1338" s="102"/>
      <c r="J1338" s="103"/>
      <c r="L1338" s="63" t="n">
        <f aca="false">IF(AND(A1339&lt;&gt;"",A1338=""),L1337+1,L1337)</f>
        <v>108</v>
      </c>
      <c r="M1338" s="80" t="str">
        <f aca="false">IF(OR(A1338="Insumo",A1338="Composição Auxiliar"),J1338,"")</f>
        <v/>
      </c>
      <c r="N1338" s="81" t="str">
        <f aca="false">IF(ISNUMBER(SEARCH("COM ENCARGOS COMPLEMENTARES",D1338)),J1338,"")</f>
        <v/>
      </c>
      <c r="O1338" s="81" t="str">
        <f aca="false">IF(N1338&lt;&gt;"","",M1338)</f>
        <v/>
      </c>
      <c r="P1338" s="82" t="str">
        <f aca="false">IF(A1338="Composição",A1337,"")</f>
        <v/>
      </c>
      <c r="Q1338" s="81" t="str">
        <f aca="false">IF(P1338&lt;&gt;"",SUMIF(L1338:L1427,L1338,N1338:N1427),"")</f>
        <v/>
      </c>
      <c r="R1338" s="81" t="str">
        <f aca="false">IF(P1338&lt;&gt;"",SUMIF(L1338:L1427,L1338,O1338:O1427),"")</f>
        <v/>
      </c>
    </row>
    <row r="1339" customFormat="false" ht="14.25" hidden="false" customHeight="true" outlineLevel="0" collapsed="false">
      <c r="A1339" s="102"/>
      <c r="B1339" s="102"/>
      <c r="C1339" s="102"/>
      <c r="D1339" s="102"/>
      <c r="E1339" s="102"/>
      <c r="F1339" s="103"/>
      <c r="G1339" s="102"/>
      <c r="H1339" s="104" t="s">
        <v>684</v>
      </c>
      <c r="I1339" s="104"/>
      <c r="J1339" s="103" t="n">
        <f aca="false">TRUNC(SUMIF(L:L,$L1339,M:M)*(1+$J$9),2)</f>
        <v>1926.29</v>
      </c>
      <c r="L1339" s="63" t="n">
        <f aca="false">IF(AND(A1340&lt;&gt;"",A1339=""),L1338+1,L1338)</f>
        <v>108</v>
      </c>
      <c r="M1339" s="80" t="str">
        <f aca="false">IF(OR(A1339="Insumo",A1339="Composição Auxiliar"),J1339,"")</f>
        <v/>
      </c>
      <c r="N1339" s="81" t="str">
        <f aca="false">IF(ISNUMBER(SEARCH("COM ENCARGOS COMPLEMENTARES",D1339)),J1339,"")</f>
        <v/>
      </c>
      <c r="O1339" s="81" t="str">
        <f aca="false">IF(N1339&lt;&gt;"","",M1339)</f>
        <v/>
      </c>
      <c r="P1339" s="82" t="str">
        <f aca="false">IF(A1339="Composição",A1338,"")</f>
        <v/>
      </c>
      <c r="Q1339" s="81" t="str">
        <f aca="false">IF(P1339&lt;&gt;"",SUMIF(L1339:L1428,L1339,N1339:N1428),"")</f>
        <v/>
      </c>
      <c r="R1339" s="81" t="str">
        <f aca="false">IF(P1339&lt;&gt;"",SUMIF(L1339:L1428,L1339,O1339:O1428),"")</f>
        <v/>
      </c>
    </row>
    <row r="1340" customFormat="false" ht="15" hidden="false" customHeight="false" outlineLevel="0" collapsed="false">
      <c r="A1340" s="105"/>
      <c r="B1340" s="105"/>
      <c r="C1340" s="105"/>
      <c r="D1340" s="105"/>
      <c r="E1340" s="105"/>
      <c r="F1340" s="105"/>
      <c r="G1340" s="105" t="s">
        <v>685</v>
      </c>
      <c r="H1340" s="106" t="s">
        <v>826</v>
      </c>
      <c r="I1340" s="105" t="s">
        <v>687</v>
      </c>
      <c r="J1340" s="107" t="n">
        <f aca="false">TRUNC(J1339*H1340,2)</f>
        <v>1926.29</v>
      </c>
      <c r="L1340" s="63" t="n">
        <f aca="false">IF(AND(A1341&lt;&gt;"",A1340=""),L1339+1,L1339)</f>
        <v>108</v>
      </c>
      <c r="M1340" s="80" t="str">
        <f aca="false">IF(OR(A1340="Insumo",A1340="Composição Auxiliar"),J1340,"")</f>
        <v/>
      </c>
      <c r="N1340" s="81" t="str">
        <f aca="false">IF(ISNUMBER(SEARCH("COM ENCARGOS COMPLEMENTARES",D1340)),J1340,"")</f>
        <v/>
      </c>
      <c r="O1340" s="81" t="str">
        <f aca="false">IF(N1340&lt;&gt;"","",M1340)</f>
        <v/>
      </c>
      <c r="P1340" s="82" t="str">
        <f aca="false">IF(A1340="Composição",A1339,"")</f>
        <v/>
      </c>
      <c r="Q1340" s="81" t="str">
        <f aca="false">IF(P1340&lt;&gt;"",SUMIF(L1340:L1429,L1340,N1340:N1429),"")</f>
        <v/>
      </c>
      <c r="R1340" s="81" t="str">
        <f aca="false">IF(P1340&lt;&gt;"",SUMIF(L1340:L1429,L1340,O1340:O1429),"")</f>
        <v/>
      </c>
    </row>
    <row r="1341" customFormat="false" ht="15" hidden="false" customHeight="false" outlineLevel="0" collapsed="false">
      <c r="A1341" s="108"/>
      <c r="B1341" s="108"/>
      <c r="C1341" s="108"/>
      <c r="D1341" s="108"/>
      <c r="E1341" s="108"/>
      <c r="F1341" s="108"/>
      <c r="G1341" s="108"/>
      <c r="H1341" s="108"/>
      <c r="I1341" s="108"/>
      <c r="J1341" s="108"/>
      <c r="L1341" s="63" t="n">
        <f aca="false">IF(AND(A1342&lt;&gt;"",A1341=""),L1340+1,L1340)</f>
        <v>109</v>
      </c>
      <c r="M1341" s="80" t="str">
        <f aca="false">IF(OR(A1341="Insumo",A1341="Composição Auxiliar"),J1341,"")</f>
        <v/>
      </c>
      <c r="N1341" s="81" t="str">
        <f aca="false">IF(ISNUMBER(SEARCH("COM ENCARGOS COMPLEMENTARES",D1341)),J1341,"")</f>
        <v/>
      </c>
      <c r="O1341" s="81" t="str">
        <f aca="false">IF(N1341&lt;&gt;"","",M1341)</f>
        <v/>
      </c>
      <c r="P1341" s="82" t="str">
        <f aca="false">IF(A1341="Composição",A1340,"")</f>
        <v/>
      </c>
      <c r="Q1341" s="81" t="str">
        <f aca="false">IF(P1341&lt;&gt;"",SUMIF(L1341:L1430,L1341,N1341:N1430),"")</f>
        <v/>
      </c>
      <c r="R1341" s="81" t="str">
        <f aca="false">IF(P1341&lt;&gt;"",SUMIF(L1341:L1430,L1341,O1341:O1430),"")</f>
        <v/>
      </c>
    </row>
    <row r="1342" customFormat="false" ht="15" hidden="false" customHeight="true" outlineLevel="0" collapsed="false">
      <c r="A1342" s="83" t="s">
        <v>287</v>
      </c>
      <c r="B1342" s="84" t="s">
        <v>655</v>
      </c>
      <c r="C1342" s="83" t="s">
        <v>656</v>
      </c>
      <c r="D1342" s="83" t="s">
        <v>657</v>
      </c>
      <c r="E1342" s="83" t="s">
        <v>658</v>
      </c>
      <c r="F1342" s="83"/>
      <c r="G1342" s="85" t="s">
        <v>659</v>
      </c>
      <c r="H1342" s="84" t="s">
        <v>660</v>
      </c>
      <c r="I1342" s="84" t="s">
        <v>661</v>
      </c>
      <c r="J1342" s="84" t="s">
        <v>662</v>
      </c>
      <c r="L1342" s="63" t="n">
        <f aca="false">IF(AND(A1343&lt;&gt;"",A1342=""),L1341+1,L1341)</f>
        <v>109</v>
      </c>
      <c r="M1342" s="80" t="str">
        <f aca="false">IF(OR(A1342="Insumo",A1342="Composição Auxiliar"),J1342,"")</f>
        <v/>
      </c>
      <c r="N1342" s="81" t="str">
        <f aca="false">IF(ISNUMBER(SEARCH("COM ENCARGOS COMPLEMENTARES",D1342)),J1342,"")</f>
        <v/>
      </c>
      <c r="O1342" s="81" t="str">
        <f aca="false">IF(N1342&lt;&gt;"","",M1342)</f>
        <v/>
      </c>
      <c r="P1342" s="82" t="str">
        <f aca="false">IF(A1342="Composição",A1341,"")</f>
        <v/>
      </c>
      <c r="Q1342" s="81" t="str">
        <f aca="false">IF(P1342&lt;&gt;"",SUMIF(L1342:L1431,L1342,N1342:N1431),"")</f>
        <v/>
      </c>
      <c r="R1342" s="81" t="str">
        <f aca="false">IF(P1342&lt;&gt;"",SUMIF(L1342:L1431,L1342,O1342:O1431),"")</f>
        <v/>
      </c>
    </row>
    <row r="1343" customFormat="false" ht="38.25" hidden="false" customHeight="true" outlineLevel="0" collapsed="false">
      <c r="A1343" s="86" t="s">
        <v>663</v>
      </c>
      <c r="B1343" s="87" t="s">
        <v>288</v>
      </c>
      <c r="C1343" s="86" t="s">
        <v>716</v>
      </c>
      <c r="D1343" s="86" t="s">
        <v>1317</v>
      </c>
      <c r="E1343" s="86" t="s">
        <v>764</v>
      </c>
      <c r="F1343" s="86"/>
      <c r="G1343" s="88" t="s">
        <v>718</v>
      </c>
      <c r="H1343" s="89" t="n">
        <v>1</v>
      </c>
      <c r="I1343" s="90" t="n">
        <f aca="false">SUMIF(L:L,$L1343,M:M)</f>
        <v>1385.54</v>
      </c>
      <c r="J1343" s="90" t="n">
        <f aca="false">TRUNC(H1343*I1343,2)</f>
        <v>1385.54</v>
      </c>
      <c r="L1343" s="63" t="n">
        <f aca="false">IF(AND(A1344&lt;&gt;"",A1343=""),L1342+1,L1342)</f>
        <v>109</v>
      </c>
      <c r="M1343" s="80" t="str">
        <f aca="false">IF(OR(A1343="Insumo",A1343="Composição Auxiliar"),J1343,"")</f>
        <v/>
      </c>
      <c r="N1343" s="81" t="str">
        <f aca="false">IF(ISNUMBER(SEARCH("COM ENCARGOS COMPLEMENTARES",D1343)),J1343,"")</f>
        <v/>
      </c>
      <c r="O1343" s="81" t="str">
        <f aca="false">IF(N1343&lt;&gt;"","",M1343)</f>
        <v/>
      </c>
      <c r="P1343" s="82" t="str">
        <f aca="false">IF(A1343="Composição",A1342,"")</f>
        <v> 5.10.5 </v>
      </c>
      <c r="Q1343" s="81" t="n">
        <f aca="false">IF(P1343&lt;&gt;"",SUMIF(L1343:L1432,L1343,N1343:N1432),"")</f>
        <v>54.03</v>
      </c>
      <c r="R1343" s="81" t="n">
        <f aca="false">IF(P1343&lt;&gt;"",SUMIF(L1343:L1432,L1343,O1343:O1432),"")</f>
        <v>1331.51</v>
      </c>
    </row>
    <row r="1344" customFormat="false" ht="38.25" hidden="false" customHeight="true" outlineLevel="0" collapsed="false">
      <c r="A1344" s="91" t="s">
        <v>668</v>
      </c>
      <c r="B1344" s="92" t="s">
        <v>1311</v>
      </c>
      <c r="C1344" s="91" t="s">
        <v>664</v>
      </c>
      <c r="D1344" s="91" t="s">
        <v>1312</v>
      </c>
      <c r="E1344" s="91" t="s">
        <v>764</v>
      </c>
      <c r="F1344" s="91"/>
      <c r="G1344" s="93" t="s">
        <v>718</v>
      </c>
      <c r="H1344" s="94" t="n">
        <v>1</v>
      </c>
      <c r="I1344" s="95" t="n">
        <f aca="false">SUMIFS('ANALÍTICA AUXILIARES'!J:J,'ANALÍTICA AUXILIARES'!A:A,"Composição",'ANALÍTICA AUXILIARES'!B:B,$B1344)</f>
        <v>111.84</v>
      </c>
      <c r="J1344" s="95" t="n">
        <f aca="false">TRUNC(H1344*I1344,2)</f>
        <v>111.84</v>
      </c>
      <c r="L1344" s="63" t="n">
        <f aca="false">IF(AND(A1345&lt;&gt;"",A1344=""),L1343+1,L1343)</f>
        <v>109</v>
      </c>
      <c r="M1344" s="80" t="n">
        <f aca="false">IF(OR(A1344="Insumo",A1344="Composição Auxiliar"),J1344,"")</f>
        <v>111.84</v>
      </c>
      <c r="N1344" s="81" t="str">
        <f aca="false">IF(ISNUMBER(SEARCH("COM ENCARGOS COMPLEMENTARES",D1344)),J1344,"")</f>
        <v/>
      </c>
      <c r="O1344" s="81" t="n">
        <f aca="false">IF(N1344&lt;&gt;"","",M1344)</f>
        <v>111.84</v>
      </c>
      <c r="P1344" s="82" t="str">
        <f aca="false">IF(A1344="Composição",A1343,"")</f>
        <v/>
      </c>
      <c r="Q1344" s="81" t="str">
        <f aca="false">IF(P1344&lt;&gt;"",SUMIF(L1344:L1433,L1344,N1344:N1433),"")</f>
        <v/>
      </c>
      <c r="R1344" s="81" t="str">
        <f aca="false">IF(P1344&lt;&gt;"",SUMIF(L1344:L1433,L1344,O1344:O1433),"")</f>
        <v/>
      </c>
    </row>
    <row r="1345" customFormat="false" ht="25.5" hidden="false" customHeight="true" outlineLevel="0" collapsed="false">
      <c r="A1345" s="91" t="s">
        <v>668</v>
      </c>
      <c r="B1345" s="92" t="s">
        <v>1292</v>
      </c>
      <c r="C1345" s="91" t="s">
        <v>664</v>
      </c>
      <c r="D1345" s="91" t="s">
        <v>1293</v>
      </c>
      <c r="E1345" s="91" t="s">
        <v>671</v>
      </c>
      <c r="F1345" s="91"/>
      <c r="G1345" s="93" t="s">
        <v>672</v>
      </c>
      <c r="H1345" s="94" t="n">
        <v>1.7689</v>
      </c>
      <c r="I1345" s="95" t="n">
        <f aca="false">SUMIFS('ANALÍTICA AUXILIARES'!J:J,'ANALÍTICA AUXILIARES'!A:A,"Composição",'ANALÍTICA AUXILIARES'!B:B,$B1345)</f>
        <v>22.94</v>
      </c>
      <c r="J1345" s="95" t="n">
        <f aca="false">TRUNC(H1345*I1345,2)</f>
        <v>40.57</v>
      </c>
      <c r="L1345" s="63" t="n">
        <f aca="false">IF(AND(A1346&lt;&gt;"",A1345=""),L1344+1,L1344)</f>
        <v>109</v>
      </c>
      <c r="M1345" s="80" t="n">
        <f aca="false">IF(OR(A1345="Insumo",A1345="Composição Auxiliar"),J1345,"")</f>
        <v>40.57</v>
      </c>
      <c r="N1345" s="81" t="n">
        <f aca="false">IF(ISNUMBER(SEARCH("COM ENCARGOS COMPLEMENTARES",D1345)),J1345,"")</f>
        <v>40.57</v>
      </c>
      <c r="O1345" s="81" t="str">
        <f aca="false">IF(N1345&lt;&gt;"","",M1345)</f>
        <v/>
      </c>
      <c r="P1345" s="82" t="str">
        <f aca="false">IF(A1345="Composição",A1344,"")</f>
        <v/>
      </c>
      <c r="Q1345" s="81" t="str">
        <f aca="false">IF(P1345&lt;&gt;"",SUMIF(L1345:L1434,L1345,N1345:N1434),"")</f>
        <v/>
      </c>
      <c r="R1345" s="81" t="str">
        <f aca="false">IF(P1345&lt;&gt;"",SUMIF(L1345:L1434,L1345,O1345:O1434),"")</f>
        <v/>
      </c>
    </row>
    <row r="1346" customFormat="false" ht="25.5" hidden="false" customHeight="true" outlineLevel="0" collapsed="false">
      <c r="A1346" s="91" t="s">
        <v>668</v>
      </c>
      <c r="B1346" s="92" t="s">
        <v>677</v>
      </c>
      <c r="C1346" s="91" t="s">
        <v>664</v>
      </c>
      <c r="D1346" s="91" t="s">
        <v>678</v>
      </c>
      <c r="E1346" s="91" t="s">
        <v>671</v>
      </c>
      <c r="F1346" s="91"/>
      <c r="G1346" s="93" t="s">
        <v>672</v>
      </c>
      <c r="H1346" s="94" t="n">
        <v>0.7111</v>
      </c>
      <c r="I1346" s="95" t="n">
        <f aca="false">SUMIFS('ANALÍTICA AUXILIARES'!J:J,'ANALÍTICA AUXILIARES'!A:A,"Composição",'ANALÍTICA AUXILIARES'!B:B,$B1346)</f>
        <v>18.93</v>
      </c>
      <c r="J1346" s="95" t="n">
        <f aca="false">TRUNC(H1346*I1346,2)</f>
        <v>13.46</v>
      </c>
      <c r="L1346" s="63" t="n">
        <f aca="false">IF(AND(A1347&lt;&gt;"",A1346=""),L1345+1,L1345)</f>
        <v>109</v>
      </c>
      <c r="M1346" s="80" t="n">
        <f aca="false">IF(OR(A1346="Insumo",A1346="Composição Auxiliar"),J1346,"")</f>
        <v>13.46</v>
      </c>
      <c r="N1346" s="81" t="n">
        <f aca="false">IF(ISNUMBER(SEARCH("COM ENCARGOS COMPLEMENTARES",D1346)),J1346,"")</f>
        <v>13.46</v>
      </c>
      <c r="O1346" s="81" t="str">
        <f aca="false">IF(N1346&lt;&gt;"","",M1346)</f>
        <v/>
      </c>
      <c r="P1346" s="82" t="str">
        <f aca="false">IF(A1346="Composição",A1345,"")</f>
        <v/>
      </c>
      <c r="Q1346" s="81" t="str">
        <f aca="false">IF(P1346&lt;&gt;"",SUMIF(L1346:L1435,L1346,N1346:N1435),"")</f>
        <v/>
      </c>
      <c r="R1346" s="81" t="str">
        <f aca="false">IF(P1346&lt;&gt;"",SUMIF(L1346:L1435,L1346,O1346:O1435),"")</f>
        <v/>
      </c>
    </row>
    <row r="1347" customFormat="false" ht="25.5" hidden="false" customHeight="true" outlineLevel="0" collapsed="false">
      <c r="A1347" s="91" t="s">
        <v>668</v>
      </c>
      <c r="B1347" s="92" t="s">
        <v>1313</v>
      </c>
      <c r="C1347" s="91" t="s">
        <v>664</v>
      </c>
      <c r="D1347" s="91" t="s">
        <v>1314</v>
      </c>
      <c r="E1347" s="91" t="s">
        <v>764</v>
      </c>
      <c r="F1347" s="91"/>
      <c r="G1347" s="93" t="s">
        <v>718</v>
      </c>
      <c r="H1347" s="94" t="n">
        <v>1</v>
      </c>
      <c r="I1347" s="95" t="n">
        <f aca="false">SUMIFS('ANALÍTICA AUXILIARES'!J:J,'ANALÍTICA AUXILIARES'!A:A,"Composição",'ANALÍTICA AUXILIARES'!B:B,$B1347)</f>
        <v>346.94</v>
      </c>
      <c r="J1347" s="95" t="n">
        <f aca="false">TRUNC(H1347*I1347,2)</f>
        <v>346.94</v>
      </c>
      <c r="L1347" s="63" t="n">
        <f aca="false">IF(AND(A1348&lt;&gt;"",A1347=""),L1346+1,L1346)</f>
        <v>109</v>
      </c>
      <c r="M1347" s="80" t="n">
        <f aca="false">IF(OR(A1347="Insumo",A1347="Composição Auxiliar"),J1347,"")</f>
        <v>346.94</v>
      </c>
      <c r="N1347" s="81" t="str">
        <f aca="false">IF(ISNUMBER(SEARCH("COM ENCARGOS COMPLEMENTARES",D1347)),J1347,"")</f>
        <v/>
      </c>
      <c r="O1347" s="81" t="n">
        <f aca="false">IF(N1347&lt;&gt;"","",M1347)</f>
        <v>346.94</v>
      </c>
      <c r="P1347" s="82" t="str">
        <f aca="false">IF(A1347="Composição",A1346,"")</f>
        <v/>
      </c>
      <c r="Q1347" s="81" t="str">
        <f aca="false">IF(P1347&lt;&gt;"",SUMIF(L1347:L1436,L1347,N1347:N1436),"")</f>
        <v/>
      </c>
      <c r="R1347" s="81" t="str">
        <f aca="false">IF(P1347&lt;&gt;"",SUMIF(L1347:L1436,L1347,O1347:O1436),"")</f>
        <v/>
      </c>
    </row>
    <row r="1348" customFormat="false" ht="14.25" hidden="false" customHeight="false" outlineLevel="0" collapsed="false">
      <c r="A1348" s="96" t="s">
        <v>679</v>
      </c>
      <c r="B1348" s="97" t="s">
        <v>1318</v>
      </c>
      <c r="C1348" s="96" t="str">
        <f aca="false">VLOOKUP(B1348,INSUMOS!$A:$I,2,0)</f>
        <v>FDE</v>
      </c>
      <c r="D1348" s="96" t="str">
        <f aca="false">VLOOKUP(B1348,INSUMOS!$A:$I,3,0)</f>
        <v>TANQUE DE LOUÇA BRANCA GRANDE (55X60CM)</v>
      </c>
      <c r="E1348" s="98" t="str">
        <f aca="false">VLOOKUP(B1348,INSUMOS!$A:$I,4,0)</f>
        <v>Material</v>
      </c>
      <c r="F1348" s="98"/>
      <c r="G1348" s="99" t="str">
        <f aca="false">VLOOKUP(B1348,INSUMOS!$A:$I,5,0)</f>
        <v>UN</v>
      </c>
      <c r="H1348" s="100" t="n">
        <v>1</v>
      </c>
      <c r="I1348" s="101" t="n">
        <f aca="false">VLOOKUP(B1348,INSUMOS!$A:$I,8,0)</f>
        <v>738.45</v>
      </c>
      <c r="J1348" s="101" t="n">
        <f aca="false">TRUNC(H1348*I1348,2)</f>
        <v>738.45</v>
      </c>
      <c r="L1348" s="63" t="n">
        <f aca="false">IF(AND(A1349&lt;&gt;"",A1348=""),L1347+1,L1347)</f>
        <v>109</v>
      </c>
      <c r="M1348" s="80" t="n">
        <f aca="false">IF(OR(A1348="Insumo",A1348="Composição Auxiliar"),J1348,"")</f>
        <v>738.45</v>
      </c>
      <c r="N1348" s="81" t="str">
        <f aca="false">IF(ISNUMBER(SEARCH("COM ENCARGOS COMPLEMENTARES",D1348)),J1348,"")</f>
        <v/>
      </c>
      <c r="O1348" s="81" t="n">
        <f aca="false">IF(N1348&lt;&gt;"","",M1348)</f>
        <v>738.45</v>
      </c>
      <c r="P1348" s="82" t="str">
        <f aca="false">IF(A1348="Composição",A1347,"")</f>
        <v/>
      </c>
      <c r="Q1348" s="81" t="str">
        <f aca="false">IF(P1348&lt;&gt;"",SUMIF(L1348:L1437,L1348,N1348:N1437),"")</f>
        <v/>
      </c>
      <c r="R1348" s="81" t="str">
        <f aca="false">IF(P1348&lt;&gt;"",SUMIF(L1348:L1437,L1348,O1348:O1437),"")</f>
        <v/>
      </c>
    </row>
    <row r="1349" customFormat="false" ht="38.25" hidden="false" customHeight="false" outlineLevel="0" collapsed="false">
      <c r="A1349" s="96" t="s">
        <v>679</v>
      </c>
      <c r="B1349" s="97" t="s">
        <v>1307</v>
      </c>
      <c r="C1349" s="96" t="str">
        <f aca="false">VLOOKUP(B1349,INSUMOS!$A:$I,2,0)</f>
        <v>SINAPI</v>
      </c>
      <c r="D1349" s="96" t="str">
        <f aca="false">VLOOKUP(B1349,INSUMOS!$A:$I,3,0)</f>
        <v>PARAFUSO NIQUELADO 3 1/2" COM ACABAMENTO CROMADO PARA FIXAR PECA SANITARIA, INCLUI PORCA CEGA, ARRUELA E BUCHA DE NYLON TAMANHO S-8</v>
      </c>
      <c r="E1349" s="98" t="str">
        <f aca="false">VLOOKUP(B1349,INSUMOS!$A:$I,4,0)</f>
        <v>Material</v>
      </c>
      <c r="F1349" s="98"/>
      <c r="G1349" s="99" t="str">
        <f aca="false">VLOOKUP(B1349,INSUMOS!$A:$I,5,0)</f>
        <v>UN</v>
      </c>
      <c r="H1349" s="100" t="n">
        <v>6</v>
      </c>
      <c r="I1349" s="101" t="n">
        <f aca="false">VLOOKUP(B1349,INSUMOS!$A:$I,8,0)</f>
        <v>21.18</v>
      </c>
      <c r="J1349" s="101" t="n">
        <f aca="false">TRUNC(H1349*I1349,2)</f>
        <v>127.08</v>
      </c>
      <c r="L1349" s="63" t="n">
        <f aca="false">IF(AND(A1350&lt;&gt;"",A1349=""),L1348+1,L1348)</f>
        <v>109</v>
      </c>
      <c r="M1349" s="80" t="n">
        <f aca="false">IF(OR(A1349="Insumo",A1349="Composição Auxiliar"),J1349,"")</f>
        <v>127.08</v>
      </c>
      <c r="N1349" s="81" t="str">
        <f aca="false">IF(ISNUMBER(SEARCH("COM ENCARGOS COMPLEMENTARES",D1349)),J1349,"")</f>
        <v/>
      </c>
      <c r="O1349" s="81" t="n">
        <f aca="false">IF(N1349&lt;&gt;"","",M1349)</f>
        <v>127.08</v>
      </c>
      <c r="P1349" s="82" t="str">
        <f aca="false">IF(A1349="Composição",A1348,"")</f>
        <v/>
      </c>
      <c r="Q1349" s="81" t="str">
        <f aca="false">IF(P1349&lt;&gt;"",SUMIF(L1349:L1438,L1349,N1349:N1438),"")</f>
        <v/>
      </c>
      <c r="R1349" s="81" t="str">
        <f aca="false">IF(P1349&lt;&gt;"",SUMIF(L1349:L1438,L1349,O1349:O1438),"")</f>
        <v/>
      </c>
    </row>
    <row r="1350" customFormat="false" ht="14.25" hidden="false" customHeight="false" outlineLevel="0" collapsed="false">
      <c r="A1350" s="96" t="s">
        <v>679</v>
      </c>
      <c r="B1350" s="97" t="s">
        <v>1294</v>
      </c>
      <c r="C1350" s="96" t="str">
        <f aca="false">VLOOKUP(B1350,INSUMOS!$A:$I,2,0)</f>
        <v>SINAPI</v>
      </c>
      <c r="D1350" s="96" t="str">
        <f aca="false">VLOOKUP(B1350,INSUMOS!$A:$I,3,0)</f>
        <v>REJUNTE EPOXI, QUALQUER COR</v>
      </c>
      <c r="E1350" s="98" t="str">
        <f aca="false">VLOOKUP(B1350,INSUMOS!$A:$I,4,0)</f>
        <v>Material</v>
      </c>
      <c r="F1350" s="98"/>
      <c r="G1350" s="99" t="str">
        <f aca="false">VLOOKUP(B1350,INSUMOS!$A:$I,5,0)</f>
        <v>KG</v>
      </c>
      <c r="H1350" s="100" t="n">
        <v>0.0702</v>
      </c>
      <c r="I1350" s="101" t="n">
        <f aca="false">VLOOKUP(B1350,INSUMOS!$A:$I,8,0)</f>
        <v>102.64</v>
      </c>
      <c r="J1350" s="101" t="n">
        <f aca="false">TRUNC(H1350*I1350,2)</f>
        <v>7.2</v>
      </c>
      <c r="L1350" s="63" t="n">
        <f aca="false">IF(AND(A1351&lt;&gt;"",A1350=""),L1349+1,L1349)</f>
        <v>109</v>
      </c>
      <c r="M1350" s="80" t="n">
        <f aca="false">IF(OR(A1350="Insumo",A1350="Composição Auxiliar"),J1350,"")</f>
        <v>7.2</v>
      </c>
      <c r="N1350" s="81" t="str">
        <f aca="false">IF(ISNUMBER(SEARCH("COM ENCARGOS COMPLEMENTARES",D1350)),J1350,"")</f>
        <v/>
      </c>
      <c r="O1350" s="81" t="n">
        <f aca="false">IF(N1350&lt;&gt;"","",M1350)</f>
        <v>7.2</v>
      </c>
      <c r="P1350" s="82" t="str">
        <f aca="false">IF(A1350="Composição",A1349,"")</f>
        <v/>
      </c>
      <c r="Q1350" s="81" t="str">
        <f aca="false">IF(P1350&lt;&gt;"",SUMIF(L1350:L1439,L1350,N1350:N1439),"")</f>
        <v/>
      </c>
      <c r="R1350" s="81" t="str">
        <f aca="false">IF(P1350&lt;&gt;"",SUMIF(L1350:L1439,L1350,O1350:O1439),"")</f>
        <v/>
      </c>
    </row>
    <row r="1351" customFormat="false" ht="14.25" hidden="false" customHeight="false" outlineLevel="0" collapsed="false">
      <c r="A1351" s="102"/>
      <c r="B1351" s="102"/>
      <c r="C1351" s="102"/>
      <c r="D1351" s="102"/>
      <c r="E1351" s="102"/>
      <c r="F1351" s="103"/>
      <c r="G1351" s="102"/>
      <c r="H1351" s="103"/>
      <c r="I1351" s="102"/>
      <c r="J1351" s="103"/>
      <c r="L1351" s="63" t="n">
        <f aca="false">IF(AND(A1352&lt;&gt;"",A1351=""),L1350+1,L1350)</f>
        <v>109</v>
      </c>
      <c r="M1351" s="80" t="str">
        <f aca="false">IF(OR(A1351="Insumo",A1351="Composição Auxiliar"),J1351,"")</f>
        <v/>
      </c>
      <c r="N1351" s="81" t="str">
        <f aca="false">IF(ISNUMBER(SEARCH("COM ENCARGOS COMPLEMENTARES",D1351)),J1351,"")</f>
        <v/>
      </c>
      <c r="O1351" s="81" t="str">
        <f aca="false">IF(N1351&lt;&gt;"","",M1351)</f>
        <v/>
      </c>
      <c r="P1351" s="82" t="str">
        <f aca="false">IF(A1351="Composição",A1350,"")</f>
        <v/>
      </c>
      <c r="Q1351" s="81" t="str">
        <f aca="false">IF(P1351&lt;&gt;"",SUMIF(L1351:L1440,L1351,N1351:N1440),"")</f>
        <v/>
      </c>
      <c r="R1351" s="81" t="str">
        <f aca="false">IF(P1351&lt;&gt;"",SUMIF(L1351:L1440,L1351,O1351:O1440),"")</f>
        <v/>
      </c>
    </row>
    <row r="1352" customFormat="false" ht="14.25" hidden="false" customHeight="true" outlineLevel="0" collapsed="false">
      <c r="A1352" s="102"/>
      <c r="B1352" s="102"/>
      <c r="C1352" s="102"/>
      <c r="D1352" s="102"/>
      <c r="E1352" s="102"/>
      <c r="F1352" s="103"/>
      <c r="G1352" s="102"/>
      <c r="H1352" s="104" t="s">
        <v>684</v>
      </c>
      <c r="I1352" s="104"/>
      <c r="J1352" s="103" t="n">
        <f aca="false">TRUNC(SUMIF(L:L,$L1352,M:M)*(1+$J$9),2)</f>
        <v>1798.29</v>
      </c>
      <c r="L1352" s="63" t="n">
        <f aca="false">IF(AND(A1353&lt;&gt;"",A1352=""),L1351+1,L1351)</f>
        <v>109</v>
      </c>
      <c r="M1352" s="80" t="str">
        <f aca="false">IF(OR(A1352="Insumo",A1352="Composição Auxiliar"),J1352,"")</f>
        <v/>
      </c>
      <c r="N1352" s="81" t="str">
        <f aca="false">IF(ISNUMBER(SEARCH("COM ENCARGOS COMPLEMENTARES",D1352)),J1352,"")</f>
        <v/>
      </c>
      <c r="O1352" s="81" t="str">
        <f aca="false">IF(N1352&lt;&gt;"","",M1352)</f>
        <v/>
      </c>
      <c r="P1352" s="82" t="str">
        <f aca="false">IF(A1352="Composição",A1351,"")</f>
        <v/>
      </c>
      <c r="Q1352" s="81" t="str">
        <f aca="false">IF(P1352&lt;&gt;"",SUMIF(L1352:L1441,L1352,N1352:N1441),"")</f>
        <v/>
      </c>
      <c r="R1352" s="81" t="str">
        <f aca="false">IF(P1352&lt;&gt;"",SUMIF(L1352:L1441,L1352,O1352:O1441),"")</f>
        <v/>
      </c>
    </row>
    <row r="1353" customFormat="false" ht="15" hidden="false" customHeight="false" outlineLevel="0" collapsed="false">
      <c r="A1353" s="105"/>
      <c r="B1353" s="105"/>
      <c r="C1353" s="105"/>
      <c r="D1353" s="105"/>
      <c r="E1353" s="105"/>
      <c r="F1353" s="105"/>
      <c r="G1353" s="105" t="s">
        <v>685</v>
      </c>
      <c r="H1353" s="106" t="s">
        <v>826</v>
      </c>
      <c r="I1353" s="105" t="s">
        <v>687</v>
      </c>
      <c r="J1353" s="107" t="n">
        <f aca="false">TRUNC(J1352*H1353,2)</f>
        <v>1798.29</v>
      </c>
      <c r="L1353" s="63" t="n">
        <f aca="false">IF(AND(A1354&lt;&gt;"",A1353=""),L1352+1,L1352)</f>
        <v>109</v>
      </c>
      <c r="M1353" s="80" t="str">
        <f aca="false">IF(OR(A1353="Insumo",A1353="Composição Auxiliar"),J1353,"")</f>
        <v/>
      </c>
      <c r="N1353" s="81" t="str">
        <f aca="false">IF(ISNUMBER(SEARCH("COM ENCARGOS COMPLEMENTARES",D1353)),J1353,"")</f>
        <v/>
      </c>
      <c r="O1353" s="81" t="str">
        <f aca="false">IF(N1353&lt;&gt;"","",M1353)</f>
        <v/>
      </c>
      <c r="P1353" s="82" t="str">
        <f aca="false">IF(A1353="Composição",A1352,"")</f>
        <v/>
      </c>
      <c r="Q1353" s="81" t="str">
        <f aca="false">IF(P1353&lt;&gt;"",SUMIF(L1353:L1442,L1353,N1353:N1442),"")</f>
        <v/>
      </c>
      <c r="R1353" s="81" t="str">
        <f aca="false">IF(P1353&lt;&gt;"",SUMIF(L1353:L1442,L1353,O1353:O1442),"")</f>
        <v/>
      </c>
    </row>
    <row r="1354" customFormat="false" ht="15" hidden="false" customHeight="false" outlineLevel="0" collapsed="false">
      <c r="A1354" s="108"/>
      <c r="B1354" s="108"/>
      <c r="C1354" s="108"/>
      <c r="D1354" s="108"/>
      <c r="E1354" s="108"/>
      <c r="F1354" s="108"/>
      <c r="G1354" s="108"/>
      <c r="H1354" s="108"/>
      <c r="I1354" s="108"/>
      <c r="J1354" s="108"/>
      <c r="L1354" s="63" t="n">
        <f aca="false">IF(AND(A1355&lt;&gt;"",A1354=""),L1353+1,L1353)</f>
        <v>110</v>
      </c>
      <c r="M1354" s="80" t="str">
        <f aca="false">IF(OR(A1354="Insumo",A1354="Composição Auxiliar"),J1354,"")</f>
        <v/>
      </c>
      <c r="N1354" s="81" t="str">
        <f aca="false">IF(ISNUMBER(SEARCH("COM ENCARGOS COMPLEMENTARES",D1354)),J1354,"")</f>
        <v/>
      </c>
      <c r="O1354" s="81" t="str">
        <f aca="false">IF(N1354&lt;&gt;"","",M1354)</f>
        <v/>
      </c>
      <c r="P1354" s="82" t="str">
        <f aca="false">IF(A1354="Composição",A1353,"")</f>
        <v/>
      </c>
      <c r="Q1354" s="81" t="str">
        <f aca="false">IF(P1354&lt;&gt;"",SUMIF(L1354:L1443,L1354,N1354:N1443),"")</f>
        <v/>
      </c>
      <c r="R1354" s="81" t="str">
        <f aca="false">IF(P1354&lt;&gt;"",SUMIF(L1354:L1443,L1354,O1354:O1443),"")</f>
        <v/>
      </c>
    </row>
    <row r="1355" customFormat="false" ht="15" hidden="false" customHeight="true" outlineLevel="0" collapsed="false">
      <c r="A1355" s="83" t="s">
        <v>289</v>
      </c>
      <c r="B1355" s="84" t="s">
        <v>655</v>
      </c>
      <c r="C1355" s="83" t="s">
        <v>656</v>
      </c>
      <c r="D1355" s="83" t="s">
        <v>657</v>
      </c>
      <c r="E1355" s="83" t="s">
        <v>658</v>
      </c>
      <c r="F1355" s="83"/>
      <c r="G1355" s="85" t="s">
        <v>659</v>
      </c>
      <c r="H1355" s="84" t="s">
        <v>660</v>
      </c>
      <c r="I1355" s="84" t="s">
        <v>661</v>
      </c>
      <c r="J1355" s="84" t="s">
        <v>662</v>
      </c>
      <c r="L1355" s="63" t="n">
        <f aca="false">IF(AND(A1356&lt;&gt;"",A1355=""),L1354+1,L1354)</f>
        <v>110</v>
      </c>
      <c r="M1355" s="80" t="str">
        <f aca="false">IF(OR(A1355="Insumo",A1355="Composição Auxiliar"),J1355,"")</f>
        <v/>
      </c>
      <c r="N1355" s="81" t="str">
        <f aca="false">IF(ISNUMBER(SEARCH("COM ENCARGOS COMPLEMENTARES",D1355)),J1355,"")</f>
        <v/>
      </c>
      <c r="O1355" s="81" t="str">
        <f aca="false">IF(N1355&lt;&gt;"","",M1355)</f>
        <v/>
      </c>
      <c r="P1355" s="82" t="str">
        <f aca="false">IF(A1355="Composição",A1354,"")</f>
        <v/>
      </c>
      <c r="Q1355" s="81" t="str">
        <f aca="false">IF(P1355&lt;&gt;"",SUMIF(L1355:L1444,L1355,N1355:N1444),"")</f>
        <v/>
      </c>
      <c r="R1355" s="81" t="str">
        <f aca="false">IF(P1355&lt;&gt;"",SUMIF(L1355:L1444,L1355,O1355:O1444),"")</f>
        <v/>
      </c>
    </row>
    <row r="1356" customFormat="false" ht="38.25" hidden="false" customHeight="true" outlineLevel="0" collapsed="false">
      <c r="A1356" s="86" t="s">
        <v>663</v>
      </c>
      <c r="B1356" s="87" t="s">
        <v>290</v>
      </c>
      <c r="C1356" s="86" t="s">
        <v>716</v>
      </c>
      <c r="D1356" s="86" t="s">
        <v>1319</v>
      </c>
      <c r="E1356" s="86" t="s">
        <v>764</v>
      </c>
      <c r="F1356" s="86"/>
      <c r="G1356" s="88" t="s">
        <v>718</v>
      </c>
      <c r="H1356" s="89" t="n">
        <v>1</v>
      </c>
      <c r="I1356" s="90" t="n">
        <f aca="false">SUMIF(L:L,$L1356,M:M)</f>
        <v>682.42</v>
      </c>
      <c r="J1356" s="90" t="n">
        <f aca="false">TRUNC(H1356*I1356,2)</f>
        <v>682.42</v>
      </c>
      <c r="L1356" s="63" t="n">
        <f aca="false">IF(AND(A1357&lt;&gt;"",A1356=""),L1355+1,L1355)</f>
        <v>110</v>
      </c>
      <c r="M1356" s="80" t="str">
        <f aca="false">IF(OR(A1356="Insumo",A1356="Composição Auxiliar"),J1356,"")</f>
        <v/>
      </c>
      <c r="N1356" s="81" t="str">
        <f aca="false">IF(ISNUMBER(SEARCH("COM ENCARGOS COMPLEMENTARES",D1356)),J1356,"")</f>
        <v/>
      </c>
      <c r="O1356" s="81" t="str">
        <f aca="false">IF(N1356&lt;&gt;"","",M1356)</f>
        <v/>
      </c>
      <c r="P1356" s="82" t="str">
        <f aca="false">IF(A1356="Composição",A1355,"")</f>
        <v> 5.10.6 </v>
      </c>
      <c r="Q1356" s="81" t="n">
        <f aca="false">IF(P1356&lt;&gt;"",SUMIF(L1356:L1445,L1356,N1356:N1445),"")</f>
        <v>12.44</v>
      </c>
      <c r="R1356" s="81" t="n">
        <f aca="false">IF(P1356&lt;&gt;"",SUMIF(L1356:L1445,L1356,O1356:O1445),"")</f>
        <v>669.98</v>
      </c>
    </row>
    <row r="1357" customFormat="false" ht="25.5" hidden="false" customHeight="true" outlineLevel="0" collapsed="false">
      <c r="A1357" s="91" t="s">
        <v>668</v>
      </c>
      <c r="B1357" s="92" t="s">
        <v>1292</v>
      </c>
      <c r="C1357" s="91" t="s">
        <v>664</v>
      </c>
      <c r="D1357" s="91" t="s">
        <v>1293</v>
      </c>
      <c r="E1357" s="91" t="s">
        <v>671</v>
      </c>
      <c r="F1357" s="91"/>
      <c r="G1357" s="93" t="s">
        <v>672</v>
      </c>
      <c r="H1357" s="94" t="n">
        <v>0.387</v>
      </c>
      <c r="I1357" s="95" t="n">
        <f aca="false">SUMIFS('ANALÍTICA AUXILIARES'!J:J,'ANALÍTICA AUXILIARES'!A:A,"Composição",'ANALÍTICA AUXILIARES'!B:B,$B1357)</f>
        <v>22.94</v>
      </c>
      <c r="J1357" s="95" t="n">
        <f aca="false">TRUNC(H1357*I1357,2)</f>
        <v>8.87</v>
      </c>
      <c r="L1357" s="63" t="n">
        <f aca="false">IF(AND(A1358&lt;&gt;"",A1357=""),L1356+1,L1356)</f>
        <v>110</v>
      </c>
      <c r="M1357" s="80" t="n">
        <f aca="false">IF(OR(A1357="Insumo",A1357="Composição Auxiliar"),J1357,"")</f>
        <v>8.87</v>
      </c>
      <c r="N1357" s="81" t="n">
        <f aca="false">IF(ISNUMBER(SEARCH("COM ENCARGOS COMPLEMENTARES",D1357)),J1357,"")</f>
        <v>8.87</v>
      </c>
      <c r="O1357" s="81" t="str">
        <f aca="false">IF(N1357&lt;&gt;"","",M1357)</f>
        <v/>
      </c>
      <c r="P1357" s="82" t="str">
        <f aca="false">IF(A1357="Composição",A1356,"")</f>
        <v/>
      </c>
      <c r="Q1357" s="81" t="str">
        <f aca="false">IF(P1357&lt;&gt;"",SUMIF(L1357:L1446,L1357,N1357:N1446),"")</f>
        <v/>
      </c>
      <c r="R1357" s="81" t="str">
        <f aca="false">IF(P1357&lt;&gt;"",SUMIF(L1357:L1446,L1357,O1357:O1446),"")</f>
        <v/>
      </c>
    </row>
    <row r="1358" customFormat="false" ht="25.5" hidden="false" customHeight="true" outlineLevel="0" collapsed="false">
      <c r="A1358" s="91" t="s">
        <v>668</v>
      </c>
      <c r="B1358" s="92" t="s">
        <v>1313</v>
      </c>
      <c r="C1358" s="91" t="s">
        <v>664</v>
      </c>
      <c r="D1358" s="91" t="s">
        <v>1314</v>
      </c>
      <c r="E1358" s="91" t="s">
        <v>764</v>
      </c>
      <c r="F1358" s="91"/>
      <c r="G1358" s="93" t="s">
        <v>718</v>
      </c>
      <c r="H1358" s="94" t="n">
        <v>1</v>
      </c>
      <c r="I1358" s="95" t="n">
        <f aca="false">SUMIFS('ANALÍTICA AUXILIARES'!J:J,'ANALÍTICA AUXILIARES'!A:A,"Composição",'ANALÍTICA AUXILIARES'!B:B,$B1358)</f>
        <v>346.94</v>
      </c>
      <c r="J1358" s="95" t="n">
        <f aca="false">TRUNC(H1358*I1358,2)</f>
        <v>346.94</v>
      </c>
      <c r="L1358" s="63" t="n">
        <f aca="false">IF(AND(A1359&lt;&gt;"",A1358=""),L1357+1,L1357)</f>
        <v>110</v>
      </c>
      <c r="M1358" s="80" t="n">
        <f aca="false">IF(OR(A1358="Insumo",A1358="Composição Auxiliar"),J1358,"")</f>
        <v>346.94</v>
      </c>
      <c r="N1358" s="81" t="str">
        <f aca="false">IF(ISNUMBER(SEARCH("COM ENCARGOS COMPLEMENTARES",D1358)),J1358,"")</f>
        <v/>
      </c>
      <c r="O1358" s="81" t="n">
        <f aca="false">IF(N1358&lt;&gt;"","",M1358)</f>
        <v>346.94</v>
      </c>
      <c r="P1358" s="82" t="str">
        <f aca="false">IF(A1358="Composição",A1357,"")</f>
        <v/>
      </c>
      <c r="Q1358" s="81" t="str">
        <f aca="false">IF(P1358&lt;&gt;"",SUMIF(L1358:L1447,L1358,N1358:N1447),"")</f>
        <v/>
      </c>
      <c r="R1358" s="81" t="str">
        <f aca="false">IF(P1358&lt;&gt;"",SUMIF(L1358:L1447,L1358,O1358:O1447),"")</f>
        <v/>
      </c>
    </row>
    <row r="1359" customFormat="false" ht="25.5" hidden="false" customHeight="true" outlineLevel="0" collapsed="false">
      <c r="A1359" s="91" t="s">
        <v>668</v>
      </c>
      <c r="B1359" s="92" t="s">
        <v>677</v>
      </c>
      <c r="C1359" s="91" t="s">
        <v>664</v>
      </c>
      <c r="D1359" s="91" t="s">
        <v>678</v>
      </c>
      <c r="E1359" s="91" t="s">
        <v>671</v>
      </c>
      <c r="F1359" s="91"/>
      <c r="G1359" s="93" t="s">
        <v>672</v>
      </c>
      <c r="H1359" s="94" t="n">
        <v>0.1886</v>
      </c>
      <c r="I1359" s="95" t="n">
        <f aca="false">SUMIFS('ANALÍTICA AUXILIARES'!J:J,'ANALÍTICA AUXILIARES'!A:A,"Composição",'ANALÍTICA AUXILIARES'!B:B,$B1359)</f>
        <v>18.93</v>
      </c>
      <c r="J1359" s="95" t="n">
        <f aca="false">TRUNC(H1359*I1359,2)</f>
        <v>3.57</v>
      </c>
      <c r="L1359" s="63" t="n">
        <f aca="false">IF(AND(A1360&lt;&gt;"",A1359=""),L1358+1,L1358)</f>
        <v>110</v>
      </c>
      <c r="M1359" s="80" t="n">
        <f aca="false">IF(OR(A1359="Insumo",A1359="Composição Auxiliar"),J1359,"")</f>
        <v>3.57</v>
      </c>
      <c r="N1359" s="81" t="n">
        <f aca="false">IF(ISNUMBER(SEARCH("COM ENCARGOS COMPLEMENTARES",D1359)),J1359,"")</f>
        <v>3.57</v>
      </c>
      <c r="O1359" s="81" t="str">
        <f aca="false">IF(N1359&lt;&gt;"","",M1359)</f>
        <v/>
      </c>
      <c r="P1359" s="82" t="str">
        <f aca="false">IF(A1359="Composição",A1358,"")</f>
        <v/>
      </c>
      <c r="Q1359" s="81" t="str">
        <f aca="false">IF(P1359&lt;&gt;"",SUMIF(L1359:L1448,L1359,N1359:N1448),"")</f>
        <v/>
      </c>
      <c r="R1359" s="81" t="str">
        <f aca="false">IF(P1359&lt;&gt;"",SUMIF(L1359:L1448,L1359,O1359:O1448),"")</f>
        <v/>
      </c>
    </row>
    <row r="1360" customFormat="false" ht="38.25" hidden="false" customHeight="true" outlineLevel="0" collapsed="false">
      <c r="A1360" s="91" t="s">
        <v>668</v>
      </c>
      <c r="B1360" s="92" t="s">
        <v>1311</v>
      </c>
      <c r="C1360" s="91" t="s">
        <v>664</v>
      </c>
      <c r="D1360" s="91" t="s">
        <v>1312</v>
      </c>
      <c r="E1360" s="91" t="s">
        <v>764</v>
      </c>
      <c r="F1360" s="91"/>
      <c r="G1360" s="93" t="s">
        <v>718</v>
      </c>
      <c r="H1360" s="94" t="n">
        <v>1</v>
      </c>
      <c r="I1360" s="95" t="n">
        <f aca="false">SUMIFS('ANALÍTICA AUXILIARES'!J:J,'ANALÍTICA AUXILIARES'!A:A,"Composição",'ANALÍTICA AUXILIARES'!B:B,$B1360)</f>
        <v>111.84</v>
      </c>
      <c r="J1360" s="95" t="n">
        <f aca="false">TRUNC(H1360*I1360,2)</f>
        <v>111.84</v>
      </c>
      <c r="L1360" s="63" t="n">
        <f aca="false">IF(AND(A1361&lt;&gt;"",A1360=""),L1359+1,L1359)</f>
        <v>110</v>
      </c>
      <c r="M1360" s="80" t="n">
        <f aca="false">IF(OR(A1360="Insumo",A1360="Composição Auxiliar"),J1360,"")</f>
        <v>111.84</v>
      </c>
      <c r="N1360" s="81" t="str">
        <f aca="false">IF(ISNUMBER(SEARCH("COM ENCARGOS COMPLEMENTARES",D1360)),J1360,"")</f>
        <v/>
      </c>
      <c r="O1360" s="81" t="n">
        <f aca="false">IF(N1360&lt;&gt;"","",M1360)</f>
        <v>111.84</v>
      </c>
      <c r="P1360" s="82" t="str">
        <f aca="false">IF(A1360="Composição",A1359,"")</f>
        <v/>
      </c>
      <c r="Q1360" s="81" t="str">
        <f aca="false">IF(P1360&lt;&gt;"",SUMIF(L1360:L1449,L1360,N1360:N1449),"")</f>
        <v/>
      </c>
      <c r="R1360" s="81" t="str">
        <f aca="false">IF(P1360&lt;&gt;"",SUMIF(L1360:L1449,L1360,O1360:O1449),"")</f>
        <v/>
      </c>
    </row>
    <row r="1361" customFormat="false" ht="25.5" hidden="false" customHeight="true" outlineLevel="0" collapsed="false">
      <c r="A1361" s="91" t="s">
        <v>668</v>
      </c>
      <c r="B1361" s="92" t="s">
        <v>1320</v>
      </c>
      <c r="C1361" s="91" t="s">
        <v>664</v>
      </c>
      <c r="D1361" s="91" t="s">
        <v>1321</v>
      </c>
      <c r="E1361" s="91" t="s">
        <v>764</v>
      </c>
      <c r="F1361" s="91"/>
      <c r="G1361" s="93" t="s">
        <v>718</v>
      </c>
      <c r="H1361" s="94" t="n">
        <v>1</v>
      </c>
      <c r="I1361" s="95" t="n">
        <f aca="false">SUMIFS('ANALÍTICA AUXILIARES'!J:J,'ANALÍTICA AUXILIARES'!A:A,"Composição",'ANALÍTICA AUXILIARES'!B:B,$B1361)</f>
        <v>82.21</v>
      </c>
      <c r="J1361" s="95" t="n">
        <f aca="false">TRUNC(H1361*I1361,2)</f>
        <v>82.21</v>
      </c>
      <c r="L1361" s="63" t="n">
        <f aca="false">IF(AND(A1362&lt;&gt;"",A1361=""),L1360+1,L1360)</f>
        <v>110</v>
      </c>
      <c r="M1361" s="80" t="n">
        <f aca="false">IF(OR(A1361="Insumo",A1361="Composição Auxiliar"),J1361,"")</f>
        <v>82.21</v>
      </c>
      <c r="N1361" s="81" t="str">
        <f aca="false">IF(ISNUMBER(SEARCH("COM ENCARGOS COMPLEMENTARES",D1361)),J1361,"")</f>
        <v/>
      </c>
      <c r="O1361" s="81" t="n">
        <f aca="false">IF(N1361&lt;&gt;"","",M1361)</f>
        <v>82.21</v>
      </c>
      <c r="P1361" s="82" t="str">
        <f aca="false">IF(A1361="Composição",A1360,"")</f>
        <v/>
      </c>
      <c r="Q1361" s="81" t="str">
        <f aca="false">IF(P1361&lt;&gt;"",SUMIF(L1361:L1450,L1361,N1361:N1450),"")</f>
        <v/>
      </c>
      <c r="R1361" s="81" t="str">
        <f aca="false">IF(P1361&lt;&gt;"",SUMIF(L1361:L1450,L1361,O1361:O1450),"")</f>
        <v/>
      </c>
    </row>
    <row r="1362" customFormat="false" ht="25.5" hidden="false" customHeight="false" outlineLevel="0" collapsed="false">
      <c r="A1362" s="96" t="s">
        <v>679</v>
      </c>
      <c r="B1362" s="97" t="s">
        <v>710</v>
      </c>
      <c r="C1362" s="96" t="str">
        <f aca="false">VLOOKUP(B1362,INSUMOS!$A:$I,2,0)</f>
        <v>SINAPI</v>
      </c>
      <c r="D1362" s="96" t="str">
        <f aca="false">VLOOKUP(B1362,INSUMOS!$A:$I,3,0)</f>
        <v>LAVATORIO DE LOUCA BRANCA, SUSPENSO (SEM COLUNA), DIMENSOES *40 X 30* CM</v>
      </c>
      <c r="E1362" s="98" t="str">
        <f aca="false">VLOOKUP(B1362,INSUMOS!$A:$I,4,0)</f>
        <v>Material</v>
      </c>
      <c r="F1362" s="98"/>
      <c r="G1362" s="99" t="str">
        <f aca="false">VLOOKUP(B1362,INSUMOS!$A:$I,5,0)</f>
        <v>UN</v>
      </c>
      <c r="H1362" s="100" t="n">
        <v>1</v>
      </c>
      <c r="I1362" s="101" t="n">
        <f aca="false">VLOOKUP(B1362,INSUMOS!$A:$I,8,0)</f>
        <v>83.51</v>
      </c>
      <c r="J1362" s="101" t="n">
        <f aca="false">TRUNC(H1362*I1362,2)</f>
        <v>83.51</v>
      </c>
      <c r="L1362" s="63" t="n">
        <f aca="false">IF(AND(A1363&lt;&gt;"",A1362=""),L1361+1,L1361)</f>
        <v>110</v>
      </c>
      <c r="M1362" s="80" t="n">
        <f aca="false">IF(OR(A1362="Insumo",A1362="Composição Auxiliar"),J1362,"")</f>
        <v>83.51</v>
      </c>
      <c r="N1362" s="81" t="str">
        <f aca="false">IF(ISNUMBER(SEARCH("COM ENCARGOS COMPLEMENTARES",D1362)),J1362,"")</f>
        <v/>
      </c>
      <c r="O1362" s="81" t="n">
        <f aca="false">IF(N1362&lt;&gt;"","",M1362)</f>
        <v>83.51</v>
      </c>
      <c r="P1362" s="82" t="str">
        <f aca="false">IF(A1362="Composição",A1361,"")</f>
        <v/>
      </c>
      <c r="Q1362" s="81" t="str">
        <f aca="false">IF(P1362&lt;&gt;"",SUMIF(L1362:L1451,L1362,N1362:N1451),"")</f>
        <v/>
      </c>
      <c r="R1362" s="81" t="str">
        <f aca="false">IF(P1362&lt;&gt;"",SUMIF(L1362:L1451,L1362,O1362:O1451),"")</f>
        <v/>
      </c>
    </row>
    <row r="1363" customFormat="false" ht="38.25" hidden="false" customHeight="false" outlineLevel="0" collapsed="false">
      <c r="A1363" s="96" t="s">
        <v>679</v>
      </c>
      <c r="B1363" s="97" t="s">
        <v>1307</v>
      </c>
      <c r="C1363" s="96" t="str">
        <f aca="false">VLOOKUP(B1363,INSUMOS!$A:$I,2,0)</f>
        <v>SINAPI</v>
      </c>
      <c r="D1363" s="96" t="str">
        <f aca="false">VLOOKUP(B1363,INSUMOS!$A:$I,3,0)</f>
        <v>PARAFUSO NIQUELADO 3 1/2" COM ACABAMENTO CROMADO PARA FIXAR PECA SANITARIA, INCLUI PORCA CEGA, ARRUELA E BUCHA DE NYLON TAMANHO S-8</v>
      </c>
      <c r="E1363" s="98" t="str">
        <f aca="false">VLOOKUP(B1363,INSUMOS!$A:$I,4,0)</f>
        <v>Material</v>
      </c>
      <c r="F1363" s="98"/>
      <c r="G1363" s="99" t="str">
        <f aca="false">VLOOKUP(B1363,INSUMOS!$A:$I,5,0)</f>
        <v>UN</v>
      </c>
      <c r="H1363" s="100" t="n">
        <v>2</v>
      </c>
      <c r="I1363" s="101" t="n">
        <f aca="false">VLOOKUP(B1363,INSUMOS!$A:$I,8,0)</f>
        <v>21.18</v>
      </c>
      <c r="J1363" s="101" t="n">
        <f aca="false">TRUNC(H1363*I1363,2)</f>
        <v>42.36</v>
      </c>
      <c r="L1363" s="63" t="n">
        <f aca="false">IF(AND(A1364&lt;&gt;"",A1363=""),L1362+1,L1362)</f>
        <v>110</v>
      </c>
      <c r="M1363" s="80" t="n">
        <f aca="false">IF(OR(A1363="Insumo",A1363="Composição Auxiliar"),J1363,"")</f>
        <v>42.36</v>
      </c>
      <c r="N1363" s="81" t="str">
        <f aca="false">IF(ISNUMBER(SEARCH("COM ENCARGOS COMPLEMENTARES",D1363)),J1363,"")</f>
        <v/>
      </c>
      <c r="O1363" s="81" t="n">
        <f aca="false">IF(N1363&lt;&gt;"","",M1363)</f>
        <v>42.36</v>
      </c>
      <c r="P1363" s="82" t="str">
        <f aca="false">IF(A1363="Composição",A1362,"")</f>
        <v/>
      </c>
      <c r="Q1363" s="81" t="str">
        <f aca="false">IF(P1363&lt;&gt;"",SUMIF(L1363:L1452,L1363,N1363:N1452),"")</f>
        <v/>
      </c>
      <c r="R1363" s="81" t="str">
        <f aca="false">IF(P1363&lt;&gt;"",SUMIF(L1363:L1452,L1363,O1363:O1452),"")</f>
        <v/>
      </c>
    </row>
    <row r="1364" customFormat="false" ht="14.25" hidden="false" customHeight="false" outlineLevel="0" collapsed="false">
      <c r="A1364" s="96" t="s">
        <v>679</v>
      </c>
      <c r="B1364" s="97" t="s">
        <v>1294</v>
      </c>
      <c r="C1364" s="96" t="str">
        <f aca="false">VLOOKUP(B1364,INSUMOS!$A:$I,2,0)</f>
        <v>SINAPI</v>
      </c>
      <c r="D1364" s="96" t="str">
        <f aca="false">VLOOKUP(B1364,INSUMOS!$A:$I,3,0)</f>
        <v>REJUNTE EPOXI, QUALQUER COR</v>
      </c>
      <c r="E1364" s="98" t="str">
        <f aca="false">VLOOKUP(B1364,INSUMOS!$A:$I,4,0)</f>
        <v>Material</v>
      </c>
      <c r="F1364" s="98"/>
      <c r="G1364" s="99" t="str">
        <f aca="false">VLOOKUP(B1364,INSUMOS!$A:$I,5,0)</f>
        <v>KG</v>
      </c>
      <c r="H1364" s="100" t="n">
        <v>0.0304</v>
      </c>
      <c r="I1364" s="101" t="n">
        <f aca="false">VLOOKUP(B1364,INSUMOS!$A:$I,8,0)</f>
        <v>102.64</v>
      </c>
      <c r="J1364" s="101" t="n">
        <f aca="false">TRUNC(H1364*I1364,2)</f>
        <v>3.12</v>
      </c>
      <c r="L1364" s="63" t="n">
        <f aca="false">IF(AND(A1365&lt;&gt;"",A1364=""),L1363+1,L1363)</f>
        <v>110</v>
      </c>
      <c r="M1364" s="80" t="n">
        <f aca="false">IF(OR(A1364="Insumo",A1364="Composição Auxiliar"),J1364,"")</f>
        <v>3.12</v>
      </c>
      <c r="N1364" s="81" t="str">
        <f aca="false">IF(ISNUMBER(SEARCH("COM ENCARGOS COMPLEMENTARES",D1364)),J1364,"")</f>
        <v/>
      </c>
      <c r="O1364" s="81" t="n">
        <f aca="false">IF(N1364&lt;&gt;"","",M1364)</f>
        <v>3.12</v>
      </c>
      <c r="P1364" s="82" t="str">
        <f aca="false">IF(A1364="Composição",A1363,"")</f>
        <v/>
      </c>
      <c r="Q1364" s="81" t="str">
        <f aca="false">IF(P1364&lt;&gt;"",SUMIF(L1364:L1453,L1364,N1364:N1453),"")</f>
        <v/>
      </c>
      <c r="R1364" s="81" t="str">
        <f aca="false">IF(P1364&lt;&gt;"",SUMIF(L1364:L1453,L1364,O1364:O1453),"")</f>
        <v/>
      </c>
    </row>
    <row r="1365" customFormat="false" ht="14.25" hidden="false" customHeight="false" outlineLevel="0" collapsed="false">
      <c r="A1365" s="102"/>
      <c r="B1365" s="102"/>
      <c r="C1365" s="102"/>
      <c r="D1365" s="102"/>
      <c r="E1365" s="102"/>
      <c r="F1365" s="103"/>
      <c r="G1365" s="102"/>
      <c r="H1365" s="103"/>
      <c r="I1365" s="102"/>
      <c r="J1365" s="103"/>
      <c r="L1365" s="63" t="n">
        <f aca="false">IF(AND(A1366&lt;&gt;"",A1365=""),L1364+1,L1364)</f>
        <v>110</v>
      </c>
      <c r="M1365" s="80" t="str">
        <f aca="false">IF(OR(A1365="Insumo",A1365="Composição Auxiliar"),J1365,"")</f>
        <v/>
      </c>
      <c r="N1365" s="81" t="str">
        <f aca="false">IF(ISNUMBER(SEARCH("COM ENCARGOS COMPLEMENTARES",D1365)),J1365,"")</f>
        <v/>
      </c>
      <c r="O1365" s="81" t="str">
        <f aca="false">IF(N1365&lt;&gt;"","",M1365)</f>
        <v/>
      </c>
      <c r="P1365" s="82" t="str">
        <f aca="false">IF(A1365="Composição",A1364,"")</f>
        <v/>
      </c>
      <c r="Q1365" s="81" t="str">
        <f aca="false">IF(P1365&lt;&gt;"",SUMIF(L1365:L1454,L1365,N1365:N1454),"")</f>
        <v/>
      </c>
      <c r="R1365" s="81" t="str">
        <f aca="false">IF(P1365&lt;&gt;"",SUMIF(L1365:L1454,L1365,O1365:O1454),"")</f>
        <v/>
      </c>
    </row>
    <row r="1366" customFormat="false" ht="14.25" hidden="false" customHeight="true" outlineLevel="0" collapsed="false">
      <c r="A1366" s="102"/>
      <c r="B1366" s="102"/>
      <c r="C1366" s="102"/>
      <c r="D1366" s="102"/>
      <c r="E1366" s="102"/>
      <c r="F1366" s="103"/>
      <c r="G1366" s="102"/>
      <c r="H1366" s="104" t="s">
        <v>684</v>
      </c>
      <c r="I1366" s="104"/>
      <c r="J1366" s="103" t="n">
        <f aca="false">TRUNC(SUMIF(L:L,$L1366,M:M)*(1+$J$9),2)</f>
        <v>885.71</v>
      </c>
      <c r="L1366" s="63" t="n">
        <f aca="false">IF(AND(A1367&lt;&gt;"",A1366=""),L1365+1,L1365)</f>
        <v>110</v>
      </c>
      <c r="M1366" s="80" t="str">
        <f aca="false">IF(OR(A1366="Insumo",A1366="Composição Auxiliar"),J1366,"")</f>
        <v/>
      </c>
      <c r="N1366" s="81" t="str">
        <f aca="false">IF(ISNUMBER(SEARCH("COM ENCARGOS COMPLEMENTARES",D1366)),J1366,"")</f>
        <v/>
      </c>
      <c r="O1366" s="81" t="str">
        <f aca="false">IF(N1366&lt;&gt;"","",M1366)</f>
        <v/>
      </c>
      <c r="P1366" s="82" t="str">
        <f aca="false">IF(A1366="Composição",A1365,"")</f>
        <v/>
      </c>
      <c r="Q1366" s="81" t="str">
        <f aca="false">IF(P1366&lt;&gt;"",SUMIF(L1366:L1455,L1366,N1366:N1455),"")</f>
        <v/>
      </c>
      <c r="R1366" s="81" t="str">
        <f aca="false">IF(P1366&lt;&gt;"",SUMIF(L1366:L1455,L1366,O1366:O1455),"")</f>
        <v/>
      </c>
    </row>
    <row r="1367" customFormat="false" ht="15" hidden="false" customHeight="false" outlineLevel="0" collapsed="false">
      <c r="A1367" s="105"/>
      <c r="B1367" s="105"/>
      <c r="C1367" s="105"/>
      <c r="D1367" s="105"/>
      <c r="E1367" s="105"/>
      <c r="F1367" s="105"/>
      <c r="G1367" s="105" t="s">
        <v>685</v>
      </c>
      <c r="H1367" s="106" t="s">
        <v>826</v>
      </c>
      <c r="I1367" s="105" t="s">
        <v>687</v>
      </c>
      <c r="J1367" s="107" t="n">
        <f aca="false">TRUNC(J1366*H1367,2)</f>
        <v>885.71</v>
      </c>
      <c r="L1367" s="63" t="n">
        <f aca="false">IF(AND(A1368&lt;&gt;"",A1367=""),L1366+1,L1366)</f>
        <v>110</v>
      </c>
      <c r="M1367" s="80" t="str">
        <f aca="false">IF(OR(A1367="Insumo",A1367="Composição Auxiliar"),J1367,"")</f>
        <v/>
      </c>
      <c r="N1367" s="81" t="str">
        <f aca="false">IF(ISNUMBER(SEARCH("COM ENCARGOS COMPLEMENTARES",D1367)),J1367,"")</f>
        <v/>
      </c>
      <c r="O1367" s="81" t="str">
        <f aca="false">IF(N1367&lt;&gt;"","",M1367)</f>
        <v/>
      </c>
      <c r="P1367" s="82" t="str">
        <f aca="false">IF(A1367="Composição",A1366,"")</f>
        <v/>
      </c>
      <c r="Q1367" s="81" t="str">
        <f aca="false">IF(P1367&lt;&gt;"",SUMIF(L1367:L1456,L1367,N1367:N1456),"")</f>
        <v/>
      </c>
      <c r="R1367" s="81" t="str">
        <f aca="false">IF(P1367&lt;&gt;"",SUMIF(L1367:L1456,L1367,O1367:O1456),"")</f>
        <v/>
      </c>
    </row>
    <row r="1368" customFormat="false" ht="15" hidden="false" customHeight="false" outlineLevel="0" collapsed="false">
      <c r="A1368" s="108"/>
      <c r="B1368" s="108"/>
      <c r="C1368" s="108"/>
      <c r="D1368" s="108"/>
      <c r="E1368" s="108"/>
      <c r="F1368" s="108"/>
      <c r="G1368" s="108"/>
      <c r="H1368" s="108"/>
      <c r="I1368" s="108"/>
      <c r="J1368" s="108"/>
      <c r="L1368" s="63" t="n">
        <f aca="false">IF(AND(A1369&lt;&gt;"",A1368=""),L1367+1,L1367)</f>
        <v>111</v>
      </c>
      <c r="M1368" s="80" t="str">
        <f aca="false">IF(OR(A1368="Insumo",A1368="Composição Auxiliar"),J1368,"")</f>
        <v/>
      </c>
      <c r="N1368" s="81" t="str">
        <f aca="false">IF(ISNUMBER(SEARCH("COM ENCARGOS COMPLEMENTARES",D1368)),J1368,"")</f>
        <v/>
      </c>
      <c r="O1368" s="81" t="str">
        <f aca="false">IF(N1368&lt;&gt;"","",M1368)</f>
        <v/>
      </c>
      <c r="P1368" s="82" t="str">
        <f aca="false">IF(A1368="Composição",A1367,"")</f>
        <v/>
      </c>
      <c r="Q1368" s="81" t="str">
        <f aca="false">IF(P1368&lt;&gt;"",SUMIF(L1368:L1457,L1368,N1368:N1457),"")</f>
        <v/>
      </c>
      <c r="R1368" s="81" t="str">
        <f aca="false">IF(P1368&lt;&gt;"",SUMIF(L1368:L1457,L1368,O1368:O1457),"")</f>
        <v/>
      </c>
    </row>
    <row r="1369" customFormat="false" ht="14.25" hidden="false" customHeight="false" outlineLevel="0" collapsed="false">
      <c r="A1369" s="76" t="s">
        <v>291</v>
      </c>
      <c r="B1369" s="76"/>
      <c r="C1369" s="76"/>
      <c r="D1369" s="76" t="s">
        <v>292</v>
      </c>
      <c r="E1369" s="76"/>
      <c r="F1369" s="76"/>
      <c r="G1369" s="76"/>
      <c r="H1369" s="77"/>
      <c r="I1369" s="76"/>
      <c r="J1369" s="78"/>
      <c r="L1369" s="63" t="n">
        <f aca="false">IF(AND(A1370&lt;&gt;"",A1369=""),L1368+1,L1368)</f>
        <v>111</v>
      </c>
      <c r="M1369" s="80" t="str">
        <f aca="false">IF(OR(A1369="Insumo",A1369="Composição Auxiliar"),J1369,"")</f>
        <v/>
      </c>
      <c r="N1369" s="81" t="str">
        <f aca="false">IF(ISNUMBER(SEARCH("COM ENCARGOS COMPLEMENTARES",D1369)),J1369,"")</f>
        <v/>
      </c>
      <c r="O1369" s="81" t="str">
        <f aca="false">IF(N1369&lt;&gt;"","",M1369)</f>
        <v/>
      </c>
      <c r="P1369" s="82" t="str">
        <f aca="false">IF(A1369="Composição",A1368,"")</f>
        <v/>
      </c>
      <c r="Q1369" s="81" t="str">
        <f aca="false">IF(P1369&lt;&gt;"",SUMIF(L1369:L1458,L1369,N1369:N1458),"")</f>
        <v/>
      </c>
      <c r="R1369" s="81" t="str">
        <f aca="false">IF(P1369&lt;&gt;"",SUMIF(L1369:L1458,L1369,O1369:O1458),"")</f>
        <v/>
      </c>
    </row>
    <row r="1370" customFormat="false" ht="15" hidden="false" customHeight="true" outlineLevel="0" collapsed="false">
      <c r="A1370" s="83" t="s">
        <v>293</v>
      </c>
      <c r="B1370" s="84" t="s">
        <v>655</v>
      </c>
      <c r="C1370" s="83" t="s">
        <v>656</v>
      </c>
      <c r="D1370" s="83" t="s">
        <v>657</v>
      </c>
      <c r="E1370" s="83" t="s">
        <v>658</v>
      </c>
      <c r="F1370" s="83"/>
      <c r="G1370" s="85" t="s">
        <v>659</v>
      </c>
      <c r="H1370" s="84" t="s">
        <v>660</v>
      </c>
      <c r="I1370" s="84" t="s">
        <v>661</v>
      </c>
      <c r="J1370" s="84" t="s">
        <v>662</v>
      </c>
      <c r="L1370" s="63" t="n">
        <f aca="false">IF(AND(A1371&lt;&gt;"",A1370=""),L1369+1,L1369)</f>
        <v>111</v>
      </c>
      <c r="M1370" s="80" t="str">
        <f aca="false">IF(OR(A1370="Insumo",A1370="Composição Auxiliar"),J1370,"")</f>
        <v/>
      </c>
      <c r="N1370" s="81" t="str">
        <f aca="false">IF(ISNUMBER(SEARCH("COM ENCARGOS COMPLEMENTARES",D1370)),J1370,"")</f>
        <v/>
      </c>
      <c r="O1370" s="81" t="str">
        <f aca="false">IF(N1370&lt;&gt;"","",M1370)</f>
        <v/>
      </c>
      <c r="P1370" s="82" t="str">
        <f aca="false">IF(A1370="Composição",A1369,"")</f>
        <v/>
      </c>
      <c r="Q1370" s="81" t="str">
        <f aca="false">IF(P1370&lt;&gt;"",SUMIF(L1370:L1459,L1370,N1370:N1459),"")</f>
        <v/>
      </c>
      <c r="R1370" s="81" t="str">
        <f aca="false">IF(P1370&lt;&gt;"",SUMIF(L1370:L1459,L1370,O1370:O1459),"")</f>
        <v/>
      </c>
    </row>
    <row r="1371" customFormat="false" ht="38.25" hidden="false" customHeight="true" outlineLevel="0" collapsed="false">
      <c r="A1371" s="86" t="s">
        <v>663</v>
      </c>
      <c r="B1371" s="87" t="s">
        <v>294</v>
      </c>
      <c r="C1371" s="86" t="s">
        <v>716</v>
      </c>
      <c r="D1371" s="86" t="s">
        <v>1322</v>
      </c>
      <c r="E1371" s="86" t="s">
        <v>764</v>
      </c>
      <c r="F1371" s="86"/>
      <c r="G1371" s="88" t="s">
        <v>718</v>
      </c>
      <c r="H1371" s="89" t="n">
        <v>1</v>
      </c>
      <c r="I1371" s="90" t="n">
        <f aca="false">SUMIF(L:L,$L1371,M:M)</f>
        <v>431.82</v>
      </c>
      <c r="J1371" s="90" t="n">
        <f aca="false">TRUNC(H1371*I1371,2)</f>
        <v>431.82</v>
      </c>
      <c r="L1371" s="63" t="n">
        <f aca="false">IF(AND(A1372&lt;&gt;"",A1371=""),L1370+1,L1370)</f>
        <v>111</v>
      </c>
      <c r="M1371" s="80" t="str">
        <f aca="false">IF(OR(A1371="Insumo",A1371="Composição Auxiliar"),J1371,"")</f>
        <v/>
      </c>
      <c r="N1371" s="81" t="str">
        <f aca="false">IF(ISNUMBER(SEARCH("COM ENCARGOS COMPLEMENTARES",D1371)),J1371,"")</f>
        <v/>
      </c>
      <c r="O1371" s="81" t="str">
        <f aca="false">IF(N1371&lt;&gt;"","",M1371)</f>
        <v/>
      </c>
      <c r="P1371" s="82" t="str">
        <f aca="false">IF(A1371="Composição",A1370,"")</f>
        <v> 5.11.1 </v>
      </c>
      <c r="Q1371" s="81" t="n">
        <f aca="false">IF(P1371&lt;&gt;"",SUMIF(L1371:L1460,L1371,N1371:N1460),"")</f>
        <v>0</v>
      </c>
      <c r="R1371" s="81" t="n">
        <f aca="false">IF(P1371&lt;&gt;"",SUMIF(L1371:L1460,L1371,O1371:O1460),"")</f>
        <v>431.82</v>
      </c>
    </row>
    <row r="1372" customFormat="false" ht="25.5" hidden="false" customHeight="true" outlineLevel="0" collapsed="false">
      <c r="A1372" s="91" t="s">
        <v>668</v>
      </c>
      <c r="B1372" s="92" t="s">
        <v>1302</v>
      </c>
      <c r="C1372" s="91" t="s">
        <v>664</v>
      </c>
      <c r="D1372" s="91" t="s">
        <v>1303</v>
      </c>
      <c r="E1372" s="91" t="s">
        <v>764</v>
      </c>
      <c r="F1372" s="91"/>
      <c r="G1372" s="93" t="s">
        <v>718</v>
      </c>
      <c r="H1372" s="94" t="n">
        <v>1</v>
      </c>
      <c r="I1372" s="95" t="n">
        <f aca="false">SUMIFS('ANALÍTICA AUXILIARES'!J:J,'ANALÍTICA AUXILIARES'!A:A,"Composição",'ANALÍTICA AUXILIARES'!B:B,$B1372)</f>
        <v>89.56</v>
      </c>
      <c r="J1372" s="95" t="n">
        <f aca="false">TRUNC(H1372*I1372,2)</f>
        <v>89.56</v>
      </c>
      <c r="L1372" s="63" t="n">
        <f aca="false">IF(AND(A1373&lt;&gt;"",A1372=""),L1371+1,L1371)</f>
        <v>111</v>
      </c>
      <c r="M1372" s="80" t="n">
        <f aca="false">IF(OR(A1372="Insumo",A1372="Composição Auxiliar"),J1372,"")</f>
        <v>89.56</v>
      </c>
      <c r="N1372" s="81" t="str">
        <f aca="false">IF(ISNUMBER(SEARCH("COM ENCARGOS COMPLEMENTARES",D1372)),J1372,"")</f>
        <v/>
      </c>
      <c r="O1372" s="81" t="n">
        <f aca="false">IF(N1372&lt;&gt;"","",M1372)</f>
        <v>89.56</v>
      </c>
      <c r="P1372" s="82" t="str">
        <f aca="false">IF(A1372="Composição",A1371,"")</f>
        <v/>
      </c>
      <c r="Q1372" s="81" t="str">
        <f aca="false">IF(P1372&lt;&gt;"",SUMIF(L1372:L1461,L1372,N1372:N1461),"")</f>
        <v/>
      </c>
      <c r="R1372" s="81" t="str">
        <f aca="false">IF(P1372&lt;&gt;"",SUMIF(L1372:L1461,L1372,O1372:O1461),"")</f>
        <v/>
      </c>
    </row>
    <row r="1373" customFormat="false" ht="25.5" hidden="false" customHeight="true" outlineLevel="0" collapsed="false">
      <c r="A1373" s="91" t="s">
        <v>668</v>
      </c>
      <c r="B1373" s="92" t="s">
        <v>1323</v>
      </c>
      <c r="C1373" s="91" t="s">
        <v>664</v>
      </c>
      <c r="D1373" s="91" t="s">
        <v>1324</v>
      </c>
      <c r="E1373" s="91" t="s">
        <v>764</v>
      </c>
      <c r="F1373" s="91"/>
      <c r="G1373" s="93" t="s">
        <v>718</v>
      </c>
      <c r="H1373" s="94" t="n">
        <v>1</v>
      </c>
      <c r="I1373" s="95" t="n">
        <f aca="false">SUMIFS('ANALÍTICA AUXILIARES'!J:J,'ANALÍTICA AUXILIARES'!A:A,"Composição",'ANALÍTICA AUXILIARES'!B:B,$B1373)</f>
        <v>120.97</v>
      </c>
      <c r="J1373" s="95" t="n">
        <f aca="false">TRUNC(H1373*I1373,2)</f>
        <v>120.97</v>
      </c>
      <c r="L1373" s="63" t="n">
        <f aca="false">IF(AND(A1374&lt;&gt;"",A1373=""),L1372+1,L1372)</f>
        <v>111</v>
      </c>
      <c r="M1373" s="80" t="n">
        <f aca="false">IF(OR(A1373="Insumo",A1373="Composição Auxiliar"),J1373,"")</f>
        <v>120.97</v>
      </c>
      <c r="N1373" s="81" t="str">
        <f aca="false">IF(ISNUMBER(SEARCH("COM ENCARGOS COMPLEMENTARES",D1373)),J1373,"")</f>
        <v/>
      </c>
      <c r="O1373" s="81" t="n">
        <f aca="false">IF(N1373&lt;&gt;"","",M1373)</f>
        <v>120.97</v>
      </c>
      <c r="P1373" s="82" t="str">
        <f aca="false">IF(A1373="Composição",A1372,"")</f>
        <v/>
      </c>
      <c r="Q1373" s="81" t="str">
        <f aca="false">IF(P1373&lt;&gt;"",SUMIF(L1373:L1462,L1373,N1373:N1462),"")</f>
        <v/>
      </c>
      <c r="R1373" s="81" t="str">
        <f aca="false">IF(P1373&lt;&gt;"",SUMIF(L1373:L1462,L1373,O1373:O1462),"")</f>
        <v/>
      </c>
    </row>
    <row r="1374" customFormat="false" ht="25.5" hidden="false" customHeight="true" outlineLevel="0" collapsed="false">
      <c r="A1374" s="91" t="s">
        <v>668</v>
      </c>
      <c r="B1374" s="92" t="s">
        <v>1304</v>
      </c>
      <c r="C1374" s="91" t="s">
        <v>664</v>
      </c>
      <c r="D1374" s="91" t="s">
        <v>1305</v>
      </c>
      <c r="E1374" s="91" t="s">
        <v>764</v>
      </c>
      <c r="F1374" s="91"/>
      <c r="G1374" s="93" t="s">
        <v>718</v>
      </c>
      <c r="H1374" s="94" t="n">
        <v>1</v>
      </c>
      <c r="I1374" s="95" t="n">
        <f aca="false">SUMIFS('ANALÍTICA AUXILIARES'!J:J,'ANALÍTICA AUXILIARES'!A:A,"Composição",'ANALÍTICA AUXILIARES'!B:B,$B1374)</f>
        <v>12.57</v>
      </c>
      <c r="J1374" s="95" t="n">
        <f aca="false">TRUNC(H1374*I1374,2)</f>
        <v>12.57</v>
      </c>
      <c r="L1374" s="63" t="n">
        <f aca="false">IF(AND(A1375&lt;&gt;"",A1374=""),L1373+1,L1373)</f>
        <v>111</v>
      </c>
      <c r="M1374" s="80" t="n">
        <f aca="false">IF(OR(A1374="Insumo",A1374="Composição Auxiliar"),J1374,"")</f>
        <v>12.57</v>
      </c>
      <c r="N1374" s="81" t="str">
        <f aca="false">IF(ISNUMBER(SEARCH("COM ENCARGOS COMPLEMENTARES",D1374)),J1374,"")</f>
        <v/>
      </c>
      <c r="O1374" s="81" t="n">
        <f aca="false">IF(N1374&lt;&gt;"","",M1374)</f>
        <v>12.57</v>
      </c>
      <c r="P1374" s="82" t="str">
        <f aca="false">IF(A1374="Composição",A1373,"")</f>
        <v/>
      </c>
      <c r="Q1374" s="81" t="str">
        <f aca="false">IF(P1374&lt;&gt;"",SUMIF(L1374:L1463,L1374,N1374:N1463),"")</f>
        <v/>
      </c>
      <c r="R1374" s="81" t="str">
        <f aca="false">IF(P1374&lt;&gt;"",SUMIF(L1374:L1463,L1374,O1374:O1463),"")</f>
        <v/>
      </c>
    </row>
    <row r="1375" customFormat="false" ht="25.5" hidden="false" customHeight="true" outlineLevel="0" collapsed="false">
      <c r="A1375" s="91" t="s">
        <v>668</v>
      </c>
      <c r="B1375" s="92" t="s">
        <v>1325</v>
      </c>
      <c r="C1375" s="91" t="s">
        <v>664</v>
      </c>
      <c r="D1375" s="91" t="s">
        <v>1326</v>
      </c>
      <c r="E1375" s="91" t="s">
        <v>764</v>
      </c>
      <c r="F1375" s="91"/>
      <c r="G1375" s="93" t="s">
        <v>718</v>
      </c>
      <c r="H1375" s="94" t="n">
        <v>1</v>
      </c>
      <c r="I1375" s="95" t="n">
        <f aca="false">SUMIFS('ANALÍTICA AUXILIARES'!J:J,'ANALÍTICA AUXILIARES'!A:A,"Composição",'ANALÍTICA AUXILIARES'!B:B,$B1375)</f>
        <v>208.72</v>
      </c>
      <c r="J1375" s="95" t="n">
        <f aca="false">TRUNC(H1375*I1375,2)</f>
        <v>208.72</v>
      </c>
      <c r="L1375" s="63" t="n">
        <f aca="false">IF(AND(A1376&lt;&gt;"",A1375=""),L1374+1,L1374)</f>
        <v>111</v>
      </c>
      <c r="M1375" s="80" t="n">
        <f aca="false">IF(OR(A1375="Insumo",A1375="Composição Auxiliar"),J1375,"")</f>
        <v>208.72</v>
      </c>
      <c r="N1375" s="81" t="str">
        <f aca="false">IF(ISNUMBER(SEARCH("COM ENCARGOS COMPLEMENTARES",D1375)),J1375,"")</f>
        <v/>
      </c>
      <c r="O1375" s="81" t="n">
        <f aca="false">IF(N1375&lt;&gt;"","",M1375)</f>
        <v>208.72</v>
      </c>
      <c r="P1375" s="82" t="str">
        <f aca="false">IF(A1375="Composição",A1374,"")</f>
        <v/>
      </c>
      <c r="Q1375" s="81" t="str">
        <f aca="false">IF(P1375&lt;&gt;"",SUMIF(L1375:L1464,L1375,N1375:N1464),"")</f>
        <v/>
      </c>
      <c r="R1375" s="81" t="str">
        <f aca="false">IF(P1375&lt;&gt;"",SUMIF(L1375:L1464,L1375,O1375:O1464),"")</f>
        <v/>
      </c>
    </row>
    <row r="1376" customFormat="false" ht="14.25" hidden="false" customHeight="false" outlineLevel="0" collapsed="false">
      <c r="A1376" s="102"/>
      <c r="B1376" s="102"/>
      <c r="C1376" s="102"/>
      <c r="D1376" s="102"/>
      <c r="E1376" s="102"/>
      <c r="F1376" s="103"/>
      <c r="G1376" s="102"/>
      <c r="H1376" s="103"/>
      <c r="I1376" s="102"/>
      <c r="J1376" s="103"/>
      <c r="L1376" s="63" t="n">
        <f aca="false">IF(AND(A1377&lt;&gt;"",A1376=""),L1375+1,L1375)</f>
        <v>111</v>
      </c>
      <c r="M1376" s="80" t="str">
        <f aca="false">IF(OR(A1376="Insumo",A1376="Composição Auxiliar"),J1376,"")</f>
        <v/>
      </c>
      <c r="N1376" s="81" t="str">
        <f aca="false">IF(ISNUMBER(SEARCH("COM ENCARGOS COMPLEMENTARES",D1376)),J1376,"")</f>
        <v/>
      </c>
      <c r="O1376" s="81" t="str">
        <f aca="false">IF(N1376&lt;&gt;"","",M1376)</f>
        <v/>
      </c>
      <c r="P1376" s="82" t="str">
        <f aca="false">IF(A1376="Composição",A1375,"")</f>
        <v/>
      </c>
      <c r="Q1376" s="81" t="str">
        <f aca="false">IF(P1376&lt;&gt;"",SUMIF(L1376:L1465,L1376,N1376:N1465),"")</f>
        <v/>
      </c>
      <c r="R1376" s="81" t="str">
        <f aca="false">IF(P1376&lt;&gt;"",SUMIF(L1376:L1465,L1376,O1376:O1465),"")</f>
        <v/>
      </c>
    </row>
    <row r="1377" customFormat="false" ht="14.25" hidden="false" customHeight="true" outlineLevel="0" collapsed="false">
      <c r="A1377" s="102"/>
      <c r="B1377" s="102"/>
      <c r="C1377" s="102"/>
      <c r="D1377" s="102"/>
      <c r="E1377" s="102"/>
      <c r="F1377" s="103"/>
      <c r="G1377" s="102"/>
      <c r="H1377" s="104" t="s">
        <v>684</v>
      </c>
      <c r="I1377" s="104"/>
      <c r="J1377" s="103" t="n">
        <f aca="false">TRUNC(SUMIF(L:L,$L1377,M:M)*(1+$J$9),2)</f>
        <v>560.45</v>
      </c>
      <c r="L1377" s="63" t="n">
        <f aca="false">IF(AND(A1378&lt;&gt;"",A1377=""),L1376+1,L1376)</f>
        <v>111</v>
      </c>
      <c r="M1377" s="80" t="str">
        <f aca="false">IF(OR(A1377="Insumo",A1377="Composição Auxiliar"),J1377,"")</f>
        <v/>
      </c>
      <c r="N1377" s="81" t="str">
        <f aca="false">IF(ISNUMBER(SEARCH("COM ENCARGOS COMPLEMENTARES",D1377)),J1377,"")</f>
        <v/>
      </c>
      <c r="O1377" s="81" t="str">
        <f aca="false">IF(N1377&lt;&gt;"","",M1377)</f>
        <v/>
      </c>
      <c r="P1377" s="82" t="str">
        <f aca="false">IF(A1377="Composição",A1376,"")</f>
        <v/>
      </c>
      <c r="Q1377" s="81" t="str">
        <f aca="false">IF(P1377&lt;&gt;"",SUMIF(L1377:L1466,L1377,N1377:N1466),"")</f>
        <v/>
      </c>
      <c r="R1377" s="81" t="str">
        <f aca="false">IF(P1377&lt;&gt;"",SUMIF(L1377:L1466,L1377,O1377:O1466),"")</f>
        <v/>
      </c>
    </row>
    <row r="1378" customFormat="false" ht="15" hidden="false" customHeight="false" outlineLevel="0" collapsed="false">
      <c r="A1378" s="105"/>
      <c r="B1378" s="105"/>
      <c r="C1378" s="105"/>
      <c r="D1378" s="105"/>
      <c r="E1378" s="105"/>
      <c r="F1378" s="105"/>
      <c r="G1378" s="105" t="s">
        <v>685</v>
      </c>
      <c r="H1378" s="106" t="s">
        <v>826</v>
      </c>
      <c r="I1378" s="105" t="s">
        <v>687</v>
      </c>
      <c r="J1378" s="107" t="n">
        <f aca="false">TRUNC(J1377*H1378,2)</f>
        <v>560.45</v>
      </c>
      <c r="L1378" s="63" t="n">
        <f aca="false">IF(AND(A1379&lt;&gt;"",A1378=""),L1377+1,L1377)</f>
        <v>111</v>
      </c>
      <c r="M1378" s="80" t="str">
        <f aca="false">IF(OR(A1378="Insumo",A1378="Composição Auxiliar"),J1378,"")</f>
        <v/>
      </c>
      <c r="N1378" s="81" t="str">
        <f aca="false">IF(ISNUMBER(SEARCH("COM ENCARGOS COMPLEMENTARES",D1378)),J1378,"")</f>
        <v/>
      </c>
      <c r="O1378" s="81" t="str">
        <f aca="false">IF(N1378&lt;&gt;"","",M1378)</f>
        <v/>
      </c>
      <c r="P1378" s="82" t="str">
        <f aca="false">IF(A1378="Composição",A1377,"")</f>
        <v/>
      </c>
      <c r="Q1378" s="81" t="str">
        <f aca="false">IF(P1378&lt;&gt;"",SUMIF(L1378:L1467,L1378,N1378:N1467),"")</f>
        <v/>
      </c>
      <c r="R1378" s="81" t="str">
        <f aca="false">IF(P1378&lt;&gt;"",SUMIF(L1378:L1467,L1378,O1378:O1467),"")</f>
        <v/>
      </c>
    </row>
    <row r="1379" customFormat="false" ht="15" hidden="false" customHeight="false" outlineLevel="0" collapsed="false">
      <c r="A1379" s="108"/>
      <c r="B1379" s="108"/>
      <c r="C1379" s="108"/>
      <c r="D1379" s="108"/>
      <c r="E1379" s="108"/>
      <c r="F1379" s="108"/>
      <c r="G1379" s="108"/>
      <c r="H1379" s="108"/>
      <c r="I1379" s="108"/>
      <c r="J1379" s="108"/>
      <c r="L1379" s="63" t="n">
        <f aca="false">IF(AND(A1380&lt;&gt;"",A1379=""),L1378+1,L1378)</f>
        <v>112</v>
      </c>
      <c r="M1379" s="80" t="str">
        <f aca="false">IF(OR(A1379="Insumo",A1379="Composição Auxiliar"),J1379,"")</f>
        <v/>
      </c>
      <c r="N1379" s="81" t="str">
        <f aca="false">IF(ISNUMBER(SEARCH("COM ENCARGOS COMPLEMENTARES",D1379)),J1379,"")</f>
        <v/>
      </c>
      <c r="O1379" s="81" t="str">
        <f aca="false">IF(N1379&lt;&gt;"","",M1379)</f>
        <v/>
      </c>
      <c r="P1379" s="82" t="str">
        <f aca="false">IF(A1379="Composição",A1378,"")</f>
        <v/>
      </c>
      <c r="Q1379" s="81" t="str">
        <f aca="false">IF(P1379&lt;&gt;"",SUMIF(L1379:L1468,L1379,N1379:N1468),"")</f>
        <v/>
      </c>
      <c r="R1379" s="81" t="str">
        <f aca="false">IF(P1379&lt;&gt;"",SUMIF(L1379:L1468,L1379,O1379:O1468),"")</f>
        <v/>
      </c>
    </row>
    <row r="1380" customFormat="false" ht="15" hidden="false" customHeight="true" outlineLevel="0" collapsed="false">
      <c r="A1380" s="83" t="s">
        <v>295</v>
      </c>
      <c r="B1380" s="84" t="s">
        <v>655</v>
      </c>
      <c r="C1380" s="83" t="s">
        <v>656</v>
      </c>
      <c r="D1380" s="83" t="s">
        <v>657</v>
      </c>
      <c r="E1380" s="83" t="s">
        <v>658</v>
      </c>
      <c r="F1380" s="83"/>
      <c r="G1380" s="85" t="s">
        <v>659</v>
      </c>
      <c r="H1380" s="84" t="s">
        <v>660</v>
      </c>
      <c r="I1380" s="84" t="s">
        <v>661</v>
      </c>
      <c r="J1380" s="84" t="s">
        <v>662</v>
      </c>
      <c r="L1380" s="63" t="n">
        <f aca="false">IF(AND(A1381&lt;&gt;"",A1380=""),L1379+1,L1379)</f>
        <v>112</v>
      </c>
      <c r="M1380" s="80" t="str">
        <f aca="false">IF(OR(A1380="Insumo",A1380="Composição Auxiliar"),J1380,"")</f>
        <v/>
      </c>
      <c r="N1380" s="81" t="str">
        <f aca="false">IF(ISNUMBER(SEARCH("COM ENCARGOS COMPLEMENTARES",D1380)),J1380,"")</f>
        <v/>
      </c>
      <c r="O1380" s="81" t="str">
        <f aca="false">IF(N1380&lt;&gt;"","",M1380)</f>
        <v/>
      </c>
      <c r="P1380" s="82" t="str">
        <f aca="false">IF(A1380="Composição",A1379,"")</f>
        <v/>
      </c>
      <c r="Q1380" s="81" t="str">
        <f aca="false">IF(P1380&lt;&gt;"",SUMIF(L1380:L1469,L1380,N1380:N1469),"")</f>
        <v/>
      </c>
      <c r="R1380" s="81" t="str">
        <f aca="false">IF(P1380&lt;&gt;"",SUMIF(L1380:L1469,L1380,O1380:O1469),"")</f>
        <v/>
      </c>
    </row>
    <row r="1381" customFormat="false" ht="25.5" hidden="false" customHeight="true" outlineLevel="0" collapsed="false">
      <c r="A1381" s="86" t="s">
        <v>663</v>
      </c>
      <c r="B1381" s="87" t="s">
        <v>296</v>
      </c>
      <c r="C1381" s="86" t="s">
        <v>664</v>
      </c>
      <c r="D1381" s="86" t="s">
        <v>1327</v>
      </c>
      <c r="E1381" s="86" t="s">
        <v>764</v>
      </c>
      <c r="F1381" s="86"/>
      <c r="G1381" s="88" t="s">
        <v>718</v>
      </c>
      <c r="H1381" s="89" t="n">
        <v>1</v>
      </c>
      <c r="I1381" s="90" t="n">
        <f aca="false">SUMIF(L:L,$L1381,M:M)</f>
        <v>82.66</v>
      </c>
      <c r="J1381" s="90" t="n">
        <f aca="false">TRUNC(H1381*I1381,2)</f>
        <v>82.66</v>
      </c>
      <c r="L1381" s="63" t="n">
        <f aca="false">IF(AND(A1382&lt;&gt;"",A1381=""),L1380+1,L1380)</f>
        <v>112</v>
      </c>
      <c r="M1381" s="80" t="str">
        <f aca="false">IF(OR(A1381="Insumo",A1381="Composição Auxiliar"),J1381,"")</f>
        <v/>
      </c>
      <c r="N1381" s="81" t="str">
        <f aca="false">IF(ISNUMBER(SEARCH("COM ENCARGOS COMPLEMENTARES",D1381)),J1381,"")</f>
        <v/>
      </c>
      <c r="O1381" s="81" t="str">
        <f aca="false">IF(N1381&lt;&gt;"","",M1381)</f>
        <v/>
      </c>
      <c r="P1381" s="82" t="str">
        <f aca="false">IF(A1381="Composição",A1380,"")</f>
        <v> 5.11.2 </v>
      </c>
      <c r="Q1381" s="81" t="n">
        <f aca="false">IF(P1381&lt;&gt;"",SUMIF(L1381:L1470,L1381,N1381:N1470),"")</f>
        <v>4.4</v>
      </c>
      <c r="R1381" s="81" t="n">
        <f aca="false">IF(P1381&lt;&gt;"",SUMIF(L1381:L1470,L1381,O1381:O1470),"")</f>
        <v>78.26</v>
      </c>
    </row>
    <row r="1382" customFormat="false" ht="25.5" hidden="false" customHeight="true" outlineLevel="0" collapsed="false">
      <c r="A1382" s="91" t="s">
        <v>668</v>
      </c>
      <c r="B1382" s="92" t="s">
        <v>677</v>
      </c>
      <c r="C1382" s="91" t="s">
        <v>664</v>
      </c>
      <c r="D1382" s="91" t="s">
        <v>678</v>
      </c>
      <c r="E1382" s="91" t="s">
        <v>671</v>
      </c>
      <c r="F1382" s="91"/>
      <c r="G1382" s="93" t="s">
        <v>672</v>
      </c>
      <c r="H1382" s="94" t="n">
        <v>0.0481</v>
      </c>
      <c r="I1382" s="95" t="n">
        <f aca="false">SUMIFS('ANALÍTICA AUXILIARES'!J:J,'ANALÍTICA AUXILIARES'!A:A,"Composição",'ANALÍTICA AUXILIARES'!B:B,$B1382)</f>
        <v>18.93</v>
      </c>
      <c r="J1382" s="95" t="n">
        <f aca="false">TRUNC(H1382*I1382,2)</f>
        <v>0.91</v>
      </c>
      <c r="L1382" s="63" t="n">
        <f aca="false">IF(AND(A1383&lt;&gt;"",A1382=""),L1381+1,L1381)</f>
        <v>112</v>
      </c>
      <c r="M1382" s="80" t="n">
        <f aca="false">IF(OR(A1382="Insumo",A1382="Composição Auxiliar"),J1382,"")</f>
        <v>0.91</v>
      </c>
      <c r="N1382" s="81" t="n">
        <f aca="false">IF(ISNUMBER(SEARCH("COM ENCARGOS COMPLEMENTARES",D1382)),J1382,"")</f>
        <v>0.91</v>
      </c>
      <c r="O1382" s="81" t="str">
        <f aca="false">IF(N1382&lt;&gt;"","",M1382)</f>
        <v/>
      </c>
      <c r="P1382" s="82" t="str">
        <f aca="false">IF(A1382="Composição",A1381,"")</f>
        <v/>
      </c>
      <c r="Q1382" s="81" t="str">
        <f aca="false">IF(P1382&lt;&gt;"",SUMIF(L1382:L1471,L1382,N1382:N1471),"")</f>
        <v/>
      </c>
      <c r="R1382" s="81" t="str">
        <f aca="false">IF(P1382&lt;&gt;"",SUMIF(L1382:L1471,L1382,O1382:O1471),"")</f>
        <v/>
      </c>
    </row>
    <row r="1383" customFormat="false" ht="25.5" hidden="false" customHeight="true" outlineLevel="0" collapsed="false">
      <c r="A1383" s="91" t="s">
        <v>668</v>
      </c>
      <c r="B1383" s="92" t="s">
        <v>1292</v>
      </c>
      <c r="C1383" s="91" t="s">
        <v>664</v>
      </c>
      <c r="D1383" s="91" t="s">
        <v>1293</v>
      </c>
      <c r="E1383" s="91" t="s">
        <v>671</v>
      </c>
      <c r="F1383" s="91"/>
      <c r="G1383" s="93" t="s">
        <v>672</v>
      </c>
      <c r="H1383" s="94" t="n">
        <v>0.1525</v>
      </c>
      <c r="I1383" s="95" t="n">
        <f aca="false">SUMIFS('ANALÍTICA AUXILIARES'!J:J,'ANALÍTICA AUXILIARES'!A:A,"Composição",'ANALÍTICA AUXILIARES'!B:B,$B1383)</f>
        <v>22.94</v>
      </c>
      <c r="J1383" s="95" t="n">
        <f aca="false">TRUNC(H1383*I1383,2)</f>
        <v>3.49</v>
      </c>
      <c r="L1383" s="63" t="n">
        <f aca="false">IF(AND(A1384&lt;&gt;"",A1383=""),L1382+1,L1382)</f>
        <v>112</v>
      </c>
      <c r="M1383" s="80" t="n">
        <f aca="false">IF(OR(A1383="Insumo",A1383="Composição Auxiliar"),J1383,"")</f>
        <v>3.49</v>
      </c>
      <c r="N1383" s="81" t="n">
        <f aca="false">IF(ISNUMBER(SEARCH("COM ENCARGOS COMPLEMENTARES",D1383)),J1383,"")</f>
        <v>3.49</v>
      </c>
      <c r="O1383" s="81" t="str">
        <f aca="false">IF(N1383&lt;&gt;"","",M1383)</f>
        <v/>
      </c>
      <c r="P1383" s="82" t="str">
        <f aca="false">IF(A1383="Composição",A1382,"")</f>
        <v/>
      </c>
      <c r="Q1383" s="81" t="str">
        <f aca="false">IF(P1383&lt;&gt;"",SUMIF(L1383:L1472,L1383,N1383:N1472),"")</f>
        <v/>
      </c>
      <c r="R1383" s="81" t="str">
        <f aca="false">IF(P1383&lt;&gt;"",SUMIF(L1383:L1472,L1383,O1383:O1472),"")</f>
        <v/>
      </c>
    </row>
    <row r="1384" customFormat="false" ht="14.25" hidden="false" customHeight="false" outlineLevel="0" collapsed="false">
      <c r="A1384" s="96" t="s">
        <v>679</v>
      </c>
      <c r="B1384" s="97" t="s">
        <v>1328</v>
      </c>
      <c r="C1384" s="96" t="str">
        <f aca="false">VLOOKUP(B1384,INSUMOS!$A:$I,2,0)</f>
        <v>SINAPI</v>
      </c>
      <c r="D1384" s="96" t="str">
        <f aca="false">VLOOKUP(B1384,INSUMOS!$A:$I,3,0)</f>
        <v>FITA VEDA ROSCA EM ROLOS DE 18 MM X 10 M (L X C)</v>
      </c>
      <c r="E1384" s="98" t="str">
        <f aca="false">VLOOKUP(B1384,INSUMOS!$A:$I,4,0)</f>
        <v>Material</v>
      </c>
      <c r="F1384" s="98"/>
      <c r="G1384" s="99" t="str">
        <f aca="false">VLOOKUP(B1384,INSUMOS!$A:$I,5,0)</f>
        <v>UN</v>
      </c>
      <c r="H1384" s="100" t="n">
        <v>0.021</v>
      </c>
      <c r="I1384" s="101" t="n">
        <f aca="false">VLOOKUP(B1384,INSUMOS!$A:$I,8,0)</f>
        <v>4.49</v>
      </c>
      <c r="J1384" s="101" t="n">
        <f aca="false">TRUNC(H1384*I1384,2)</f>
        <v>0.09</v>
      </c>
      <c r="L1384" s="63" t="n">
        <f aca="false">IF(AND(A1385&lt;&gt;"",A1384=""),L1383+1,L1383)</f>
        <v>112</v>
      </c>
      <c r="M1384" s="80" t="n">
        <f aca="false">IF(OR(A1384="Insumo",A1384="Composição Auxiliar"),J1384,"")</f>
        <v>0.09</v>
      </c>
      <c r="N1384" s="81" t="str">
        <f aca="false">IF(ISNUMBER(SEARCH("COM ENCARGOS COMPLEMENTARES",D1384)),J1384,"")</f>
        <v/>
      </c>
      <c r="O1384" s="81" t="n">
        <f aca="false">IF(N1384&lt;&gt;"","",M1384)</f>
        <v>0.09</v>
      </c>
      <c r="P1384" s="82" t="str">
        <f aca="false">IF(A1384="Composição",A1383,"")</f>
        <v/>
      </c>
      <c r="Q1384" s="81" t="str">
        <f aca="false">IF(P1384&lt;&gt;"",SUMIF(L1384:L1473,L1384,N1384:N1473),"")</f>
        <v/>
      </c>
      <c r="R1384" s="81" t="str">
        <f aca="false">IF(P1384&lt;&gt;"",SUMIF(L1384:L1473,L1384,O1384:O1473),"")</f>
        <v/>
      </c>
    </row>
    <row r="1385" customFormat="false" ht="38.25" hidden="false" customHeight="false" outlineLevel="0" collapsed="false">
      <c r="A1385" s="96" t="s">
        <v>679</v>
      </c>
      <c r="B1385" s="97" t="s">
        <v>1329</v>
      </c>
      <c r="C1385" s="96" t="str">
        <f aca="false">VLOOKUP(B1385,INSUMOS!$A:$I,2,0)</f>
        <v>SINAPI</v>
      </c>
      <c r="D1385" s="96" t="str">
        <f aca="false">VLOOKUP(B1385,INSUMOS!$A:$I,3,0)</f>
        <v>TORNEIRA METALICA CROMADA CANO CURTO, SEM BICO, SEM AREJADOR, DE PAREDE, PARA TANQUE E USO GERAL, 1/2 " OU 3/4 " (REF 1143)</v>
      </c>
      <c r="E1385" s="98" t="str">
        <f aca="false">VLOOKUP(B1385,INSUMOS!$A:$I,4,0)</f>
        <v>Material</v>
      </c>
      <c r="F1385" s="98"/>
      <c r="G1385" s="99" t="str">
        <f aca="false">VLOOKUP(B1385,INSUMOS!$A:$I,5,0)</f>
        <v>UN</v>
      </c>
      <c r="H1385" s="100" t="n">
        <v>1</v>
      </c>
      <c r="I1385" s="101" t="n">
        <f aca="false">VLOOKUP(B1385,INSUMOS!$A:$I,8,0)</f>
        <v>78.17</v>
      </c>
      <c r="J1385" s="101" t="n">
        <f aca="false">TRUNC(H1385*I1385,2)</f>
        <v>78.17</v>
      </c>
      <c r="L1385" s="63" t="n">
        <f aca="false">IF(AND(A1386&lt;&gt;"",A1385=""),L1384+1,L1384)</f>
        <v>112</v>
      </c>
      <c r="M1385" s="80" t="n">
        <f aca="false">IF(OR(A1385="Insumo",A1385="Composição Auxiliar"),J1385,"")</f>
        <v>78.17</v>
      </c>
      <c r="N1385" s="81" t="str">
        <f aca="false">IF(ISNUMBER(SEARCH("COM ENCARGOS COMPLEMENTARES",D1385)),J1385,"")</f>
        <v/>
      </c>
      <c r="O1385" s="81" t="n">
        <f aca="false">IF(N1385&lt;&gt;"","",M1385)</f>
        <v>78.17</v>
      </c>
      <c r="P1385" s="82" t="str">
        <f aca="false">IF(A1385="Composição",A1384,"")</f>
        <v/>
      </c>
      <c r="Q1385" s="81" t="str">
        <f aca="false">IF(P1385&lt;&gt;"",SUMIF(L1385:L1474,L1385,N1385:N1474),"")</f>
        <v/>
      </c>
      <c r="R1385" s="81" t="str">
        <f aca="false">IF(P1385&lt;&gt;"",SUMIF(L1385:L1474,L1385,O1385:O1474),"")</f>
        <v/>
      </c>
    </row>
    <row r="1386" customFormat="false" ht="14.25" hidden="false" customHeight="false" outlineLevel="0" collapsed="false">
      <c r="A1386" s="102"/>
      <c r="B1386" s="102"/>
      <c r="C1386" s="102"/>
      <c r="D1386" s="102"/>
      <c r="E1386" s="102"/>
      <c r="F1386" s="103"/>
      <c r="G1386" s="102"/>
      <c r="H1386" s="103"/>
      <c r="I1386" s="102"/>
      <c r="J1386" s="103"/>
      <c r="L1386" s="63" t="n">
        <f aca="false">IF(AND(A1387&lt;&gt;"",A1386=""),L1385+1,L1385)</f>
        <v>112</v>
      </c>
      <c r="M1386" s="80" t="str">
        <f aca="false">IF(OR(A1386="Insumo",A1386="Composição Auxiliar"),J1386,"")</f>
        <v/>
      </c>
      <c r="N1386" s="81" t="str">
        <f aca="false">IF(ISNUMBER(SEARCH("COM ENCARGOS COMPLEMENTARES",D1386)),J1386,"")</f>
        <v/>
      </c>
      <c r="O1386" s="81" t="str">
        <f aca="false">IF(N1386&lt;&gt;"","",M1386)</f>
        <v/>
      </c>
      <c r="P1386" s="82" t="str">
        <f aca="false">IF(A1386="Composição",A1385,"")</f>
        <v/>
      </c>
      <c r="Q1386" s="81" t="str">
        <f aca="false">IF(P1386&lt;&gt;"",SUMIF(L1386:L1475,L1386,N1386:N1475),"")</f>
        <v/>
      </c>
      <c r="R1386" s="81" t="str">
        <f aca="false">IF(P1386&lt;&gt;"",SUMIF(L1386:L1475,L1386,O1386:O1475),"")</f>
        <v/>
      </c>
    </row>
    <row r="1387" customFormat="false" ht="14.25" hidden="false" customHeight="true" outlineLevel="0" collapsed="false">
      <c r="A1387" s="102"/>
      <c r="B1387" s="102"/>
      <c r="C1387" s="102"/>
      <c r="D1387" s="102"/>
      <c r="E1387" s="102"/>
      <c r="F1387" s="103"/>
      <c r="G1387" s="102"/>
      <c r="H1387" s="104" t="s">
        <v>684</v>
      </c>
      <c r="I1387" s="104"/>
      <c r="J1387" s="103" t="n">
        <f aca="false">TRUNC(SUMIF(L:L,$L1387,M:M)*(1+$J$9),2)</f>
        <v>107.28</v>
      </c>
      <c r="L1387" s="63" t="n">
        <f aca="false">IF(AND(A1388&lt;&gt;"",A1387=""),L1386+1,L1386)</f>
        <v>112</v>
      </c>
      <c r="M1387" s="80" t="str">
        <f aca="false">IF(OR(A1387="Insumo",A1387="Composição Auxiliar"),J1387,"")</f>
        <v/>
      </c>
      <c r="N1387" s="81" t="str">
        <f aca="false">IF(ISNUMBER(SEARCH("COM ENCARGOS COMPLEMENTARES",D1387)),J1387,"")</f>
        <v/>
      </c>
      <c r="O1387" s="81" t="str">
        <f aca="false">IF(N1387&lt;&gt;"","",M1387)</f>
        <v/>
      </c>
      <c r="P1387" s="82" t="str">
        <f aca="false">IF(A1387="Composição",A1386,"")</f>
        <v/>
      </c>
      <c r="Q1387" s="81" t="str">
        <f aca="false">IF(P1387&lt;&gt;"",SUMIF(L1387:L1476,L1387,N1387:N1476),"")</f>
        <v/>
      </c>
      <c r="R1387" s="81" t="str">
        <f aca="false">IF(P1387&lt;&gt;"",SUMIF(L1387:L1476,L1387,O1387:O1476),"")</f>
        <v/>
      </c>
    </row>
    <row r="1388" customFormat="false" ht="15" hidden="false" customHeight="false" outlineLevel="0" collapsed="false">
      <c r="A1388" s="105"/>
      <c r="B1388" s="105"/>
      <c r="C1388" s="105"/>
      <c r="D1388" s="105"/>
      <c r="E1388" s="105"/>
      <c r="F1388" s="105"/>
      <c r="G1388" s="105" t="s">
        <v>685</v>
      </c>
      <c r="H1388" s="106" t="s">
        <v>826</v>
      </c>
      <c r="I1388" s="105" t="s">
        <v>687</v>
      </c>
      <c r="J1388" s="107" t="n">
        <f aca="false">TRUNC(J1387*H1388,2)</f>
        <v>107.28</v>
      </c>
      <c r="L1388" s="63" t="n">
        <f aca="false">IF(AND(A1389&lt;&gt;"",A1388=""),L1387+1,L1387)</f>
        <v>112</v>
      </c>
      <c r="M1388" s="80" t="str">
        <f aca="false">IF(OR(A1388="Insumo",A1388="Composição Auxiliar"),J1388,"")</f>
        <v/>
      </c>
      <c r="N1388" s="81" t="str">
        <f aca="false">IF(ISNUMBER(SEARCH("COM ENCARGOS COMPLEMENTARES",D1388)),J1388,"")</f>
        <v/>
      </c>
      <c r="O1388" s="81" t="str">
        <f aca="false">IF(N1388&lt;&gt;"","",M1388)</f>
        <v/>
      </c>
      <c r="P1388" s="82" t="str">
        <f aca="false">IF(A1388="Composição",A1387,"")</f>
        <v/>
      </c>
      <c r="Q1388" s="81" t="str">
        <f aca="false">IF(P1388&lt;&gt;"",SUMIF(L1388:L1477,L1388,N1388:N1477),"")</f>
        <v/>
      </c>
      <c r="R1388" s="81" t="str">
        <f aca="false">IF(P1388&lt;&gt;"",SUMIF(L1388:L1477,L1388,O1388:O1477),"")</f>
        <v/>
      </c>
    </row>
    <row r="1389" customFormat="false" ht="15" hidden="false" customHeight="false" outlineLevel="0" collapsed="false">
      <c r="A1389" s="108"/>
      <c r="B1389" s="108"/>
      <c r="C1389" s="108"/>
      <c r="D1389" s="108"/>
      <c r="E1389" s="108"/>
      <c r="F1389" s="108"/>
      <c r="G1389" s="108"/>
      <c r="H1389" s="108"/>
      <c r="I1389" s="108"/>
      <c r="J1389" s="108"/>
      <c r="L1389" s="63" t="n">
        <f aca="false">IF(AND(A1390&lt;&gt;"",A1389=""),L1388+1,L1388)</f>
        <v>113</v>
      </c>
      <c r="M1389" s="80" t="str">
        <f aca="false">IF(OR(A1389="Insumo",A1389="Composição Auxiliar"),J1389,"")</f>
        <v/>
      </c>
      <c r="N1389" s="81" t="str">
        <f aca="false">IF(ISNUMBER(SEARCH("COM ENCARGOS COMPLEMENTARES",D1389)),J1389,"")</f>
        <v/>
      </c>
      <c r="O1389" s="81" t="str">
        <f aca="false">IF(N1389&lt;&gt;"","",M1389)</f>
        <v/>
      </c>
      <c r="P1389" s="82" t="str">
        <f aca="false">IF(A1389="Composição",A1388,"")</f>
        <v/>
      </c>
      <c r="Q1389" s="81" t="str">
        <f aca="false">IF(P1389&lt;&gt;"",SUMIF(L1389:L1478,L1389,N1389:N1478),"")</f>
        <v/>
      </c>
      <c r="R1389" s="81" t="str">
        <f aca="false">IF(P1389&lt;&gt;"",SUMIF(L1389:L1478,L1389,O1389:O1478),"")</f>
        <v/>
      </c>
    </row>
    <row r="1390" customFormat="false" ht="15" hidden="false" customHeight="true" outlineLevel="0" collapsed="false">
      <c r="A1390" s="83" t="s">
        <v>297</v>
      </c>
      <c r="B1390" s="84" t="s">
        <v>655</v>
      </c>
      <c r="C1390" s="83" t="s">
        <v>656</v>
      </c>
      <c r="D1390" s="83" t="s">
        <v>657</v>
      </c>
      <c r="E1390" s="83" t="s">
        <v>658</v>
      </c>
      <c r="F1390" s="83"/>
      <c r="G1390" s="85" t="s">
        <v>659</v>
      </c>
      <c r="H1390" s="84" t="s">
        <v>660</v>
      </c>
      <c r="I1390" s="84" t="s">
        <v>661</v>
      </c>
      <c r="J1390" s="84" t="s">
        <v>662</v>
      </c>
      <c r="L1390" s="63" t="n">
        <f aca="false">IF(AND(A1391&lt;&gt;"",A1390=""),L1389+1,L1389)</f>
        <v>113</v>
      </c>
      <c r="M1390" s="80" t="str">
        <f aca="false">IF(OR(A1390="Insumo",A1390="Composição Auxiliar"),J1390,"")</f>
        <v/>
      </c>
      <c r="N1390" s="81" t="str">
        <f aca="false">IF(ISNUMBER(SEARCH("COM ENCARGOS COMPLEMENTARES",D1390)),J1390,"")</f>
        <v/>
      </c>
      <c r="O1390" s="81" t="str">
        <f aca="false">IF(N1390&lt;&gt;"","",M1390)</f>
        <v/>
      </c>
      <c r="P1390" s="82" t="str">
        <f aca="false">IF(A1390="Composição",A1389,"")</f>
        <v/>
      </c>
      <c r="Q1390" s="81" t="str">
        <f aca="false">IF(P1390&lt;&gt;"",SUMIF(L1390:L1479,L1390,N1390:N1479),"")</f>
        <v/>
      </c>
      <c r="R1390" s="81" t="str">
        <f aca="false">IF(P1390&lt;&gt;"",SUMIF(L1390:L1479,L1390,O1390:O1479),"")</f>
        <v/>
      </c>
    </row>
    <row r="1391" customFormat="false" ht="25.5" hidden="false" customHeight="true" outlineLevel="0" collapsed="false">
      <c r="A1391" s="86" t="s">
        <v>663</v>
      </c>
      <c r="B1391" s="87" t="s">
        <v>298</v>
      </c>
      <c r="C1391" s="86" t="s">
        <v>716</v>
      </c>
      <c r="D1391" s="86" t="s">
        <v>1330</v>
      </c>
      <c r="E1391" s="86" t="s">
        <v>764</v>
      </c>
      <c r="F1391" s="86"/>
      <c r="G1391" s="88" t="s">
        <v>718</v>
      </c>
      <c r="H1391" s="89" t="n">
        <v>1</v>
      </c>
      <c r="I1391" s="90" t="n">
        <f aca="false">SUMIF(L:L,$L1391,M:M)</f>
        <v>289.38</v>
      </c>
      <c r="J1391" s="90" t="n">
        <f aca="false">TRUNC(H1391*I1391,2)</f>
        <v>289.38</v>
      </c>
      <c r="L1391" s="63" t="n">
        <f aca="false">IF(AND(A1392&lt;&gt;"",A1391=""),L1390+1,L1390)</f>
        <v>113</v>
      </c>
      <c r="M1391" s="80" t="str">
        <f aca="false">IF(OR(A1391="Insumo",A1391="Composição Auxiliar"),J1391,"")</f>
        <v/>
      </c>
      <c r="N1391" s="81" t="str">
        <f aca="false">IF(ISNUMBER(SEARCH("COM ENCARGOS COMPLEMENTARES",D1391)),J1391,"")</f>
        <v/>
      </c>
      <c r="O1391" s="81" t="str">
        <f aca="false">IF(N1391&lt;&gt;"","",M1391)</f>
        <v/>
      </c>
      <c r="P1391" s="82" t="str">
        <f aca="false">IF(A1391="Composição",A1390,"")</f>
        <v> 5.11.3 </v>
      </c>
      <c r="Q1391" s="81" t="n">
        <f aca="false">IF(P1391&lt;&gt;"",SUMIF(L1391:L1480,L1391,N1391:N1480),"")</f>
        <v>12.72</v>
      </c>
      <c r="R1391" s="81" t="n">
        <f aca="false">IF(P1391&lt;&gt;"",SUMIF(L1391:L1480,L1391,O1391:O1480),"")</f>
        <v>276.66</v>
      </c>
    </row>
    <row r="1392" customFormat="false" ht="25.5" hidden="false" customHeight="true" outlineLevel="0" collapsed="false">
      <c r="A1392" s="91" t="s">
        <v>668</v>
      </c>
      <c r="B1392" s="92" t="s">
        <v>677</v>
      </c>
      <c r="C1392" s="91" t="s">
        <v>664</v>
      </c>
      <c r="D1392" s="91" t="s">
        <v>678</v>
      </c>
      <c r="E1392" s="91" t="s">
        <v>671</v>
      </c>
      <c r="F1392" s="91"/>
      <c r="G1392" s="93" t="s">
        <v>672</v>
      </c>
      <c r="H1392" s="94" t="n">
        <v>0.133</v>
      </c>
      <c r="I1392" s="95" t="n">
        <f aca="false">SUMIFS('ANALÍTICA AUXILIARES'!J:J,'ANALÍTICA AUXILIARES'!A:A,"Composição",'ANALÍTICA AUXILIARES'!B:B,$B1392)</f>
        <v>18.93</v>
      </c>
      <c r="J1392" s="95" t="n">
        <f aca="false">TRUNC(H1392*I1392,2)</f>
        <v>2.51</v>
      </c>
      <c r="L1392" s="63" t="n">
        <f aca="false">IF(AND(A1393&lt;&gt;"",A1392=""),L1391+1,L1391)</f>
        <v>113</v>
      </c>
      <c r="M1392" s="80" t="n">
        <f aca="false">IF(OR(A1392="Insumo",A1392="Composição Auxiliar"),J1392,"")</f>
        <v>2.51</v>
      </c>
      <c r="N1392" s="81" t="n">
        <f aca="false">IF(ISNUMBER(SEARCH("COM ENCARGOS COMPLEMENTARES",D1392)),J1392,"")</f>
        <v>2.51</v>
      </c>
      <c r="O1392" s="81" t="str">
        <f aca="false">IF(N1392&lt;&gt;"","",M1392)</f>
        <v/>
      </c>
      <c r="P1392" s="82" t="str">
        <f aca="false">IF(A1392="Composição",A1391,"")</f>
        <v/>
      </c>
      <c r="Q1392" s="81" t="str">
        <f aca="false">IF(P1392&lt;&gt;"",SUMIF(L1392:L1481,L1392,N1392:N1481),"")</f>
        <v/>
      </c>
      <c r="R1392" s="81" t="str">
        <f aca="false">IF(P1392&lt;&gt;"",SUMIF(L1392:L1481,L1392,O1392:O1481),"")</f>
        <v/>
      </c>
    </row>
    <row r="1393" customFormat="false" ht="25.5" hidden="false" customHeight="true" outlineLevel="0" collapsed="false">
      <c r="A1393" s="91" t="s">
        <v>668</v>
      </c>
      <c r="B1393" s="92" t="s">
        <v>1292</v>
      </c>
      <c r="C1393" s="91" t="s">
        <v>664</v>
      </c>
      <c r="D1393" s="91" t="s">
        <v>1293</v>
      </c>
      <c r="E1393" s="91" t="s">
        <v>671</v>
      </c>
      <c r="F1393" s="91"/>
      <c r="G1393" s="93" t="s">
        <v>672</v>
      </c>
      <c r="H1393" s="94" t="n">
        <v>0.4453</v>
      </c>
      <c r="I1393" s="95" t="n">
        <f aca="false">SUMIFS('ANALÍTICA AUXILIARES'!J:J,'ANALÍTICA AUXILIARES'!A:A,"Composição",'ANALÍTICA AUXILIARES'!B:B,$B1393)</f>
        <v>22.94</v>
      </c>
      <c r="J1393" s="95" t="n">
        <f aca="false">TRUNC(H1393*I1393,2)</f>
        <v>10.21</v>
      </c>
      <c r="L1393" s="63" t="n">
        <f aca="false">IF(AND(A1394&lt;&gt;"",A1393=""),L1392+1,L1392)</f>
        <v>113</v>
      </c>
      <c r="M1393" s="80" t="n">
        <f aca="false">IF(OR(A1393="Insumo",A1393="Composição Auxiliar"),J1393,"")</f>
        <v>10.21</v>
      </c>
      <c r="N1393" s="81" t="n">
        <f aca="false">IF(ISNUMBER(SEARCH("COM ENCARGOS COMPLEMENTARES",D1393)),J1393,"")</f>
        <v>10.21</v>
      </c>
      <c r="O1393" s="81" t="str">
        <f aca="false">IF(N1393&lt;&gt;"","",M1393)</f>
        <v/>
      </c>
      <c r="P1393" s="82" t="str">
        <f aca="false">IF(A1393="Composição",A1392,"")</f>
        <v/>
      </c>
      <c r="Q1393" s="81" t="str">
        <f aca="false">IF(P1393&lt;&gt;"",SUMIF(L1393:L1482,L1393,N1393:N1482),"")</f>
        <v/>
      </c>
      <c r="R1393" s="81" t="str">
        <f aca="false">IF(P1393&lt;&gt;"",SUMIF(L1393:L1482,L1393,O1393:O1482),"")</f>
        <v/>
      </c>
    </row>
    <row r="1394" customFormat="false" ht="14.25" hidden="false" customHeight="false" outlineLevel="0" collapsed="false">
      <c r="A1394" s="96" t="s">
        <v>679</v>
      </c>
      <c r="B1394" s="97" t="s">
        <v>1328</v>
      </c>
      <c r="C1394" s="96" t="str">
        <f aca="false">VLOOKUP(B1394,INSUMOS!$A:$I,2,0)</f>
        <v>SINAPI</v>
      </c>
      <c r="D1394" s="96" t="str">
        <f aca="false">VLOOKUP(B1394,INSUMOS!$A:$I,3,0)</f>
        <v>FITA VEDA ROSCA EM ROLOS DE 18 MM X 10 M (L X C)</v>
      </c>
      <c r="E1394" s="98" t="str">
        <f aca="false">VLOOKUP(B1394,INSUMOS!$A:$I,4,0)</f>
        <v>Material</v>
      </c>
      <c r="F1394" s="98"/>
      <c r="G1394" s="99" t="str">
        <f aca="false">VLOOKUP(B1394,INSUMOS!$A:$I,5,0)</f>
        <v>UN</v>
      </c>
      <c r="H1394" s="100" t="n">
        <v>0.021</v>
      </c>
      <c r="I1394" s="101" t="n">
        <f aca="false">VLOOKUP(B1394,INSUMOS!$A:$I,8,0)</f>
        <v>4.49</v>
      </c>
      <c r="J1394" s="101" t="n">
        <f aca="false">TRUNC(H1394*I1394,2)</f>
        <v>0.09</v>
      </c>
      <c r="L1394" s="63" t="n">
        <f aca="false">IF(AND(A1395&lt;&gt;"",A1394=""),L1393+1,L1393)</f>
        <v>113</v>
      </c>
      <c r="M1394" s="80" t="n">
        <f aca="false">IF(OR(A1394="Insumo",A1394="Composição Auxiliar"),J1394,"")</f>
        <v>0.09</v>
      </c>
      <c r="N1394" s="81" t="str">
        <f aca="false">IF(ISNUMBER(SEARCH("COM ENCARGOS COMPLEMENTARES",D1394)),J1394,"")</f>
        <v/>
      </c>
      <c r="O1394" s="81" t="n">
        <f aca="false">IF(N1394&lt;&gt;"","",M1394)</f>
        <v>0.09</v>
      </c>
      <c r="P1394" s="82" t="str">
        <f aca="false">IF(A1394="Composição",A1393,"")</f>
        <v/>
      </c>
      <c r="Q1394" s="81" t="str">
        <f aca="false">IF(P1394&lt;&gt;"",SUMIF(L1394:L1483,L1394,N1394:N1483),"")</f>
        <v/>
      </c>
      <c r="R1394" s="81" t="str">
        <f aca="false">IF(P1394&lt;&gt;"",SUMIF(L1394:L1483,L1394,O1394:O1483),"")</f>
        <v/>
      </c>
    </row>
    <row r="1395" customFormat="false" ht="25.5" hidden="false" customHeight="false" outlineLevel="0" collapsed="false">
      <c r="A1395" s="96" t="s">
        <v>679</v>
      </c>
      <c r="B1395" s="97" t="s">
        <v>1331</v>
      </c>
      <c r="C1395" s="96" t="str">
        <f aca="false">VLOOKUP(B1395,INSUMOS!$A:$I,2,0)</f>
        <v>Próprio</v>
      </c>
      <c r="D1395" s="96" t="str">
        <f aca="false">VLOOKUP(B1395,INSUMOS!$A:$I,3,0)</f>
        <v>TORNEIRA CROMADA C/ FECHAMENTO AUTOMÁTICO - REF. DOCOL PRESSMATIC ALFA OU EQUIV</v>
      </c>
      <c r="E1395" s="98" t="str">
        <f aca="false">VLOOKUP(B1395,INSUMOS!$A:$I,4,0)</f>
        <v>Material</v>
      </c>
      <c r="F1395" s="98"/>
      <c r="G1395" s="99" t="str">
        <f aca="false">VLOOKUP(B1395,INSUMOS!$A:$I,5,0)</f>
        <v>UN</v>
      </c>
      <c r="H1395" s="100" t="n">
        <v>1</v>
      </c>
      <c r="I1395" s="101" t="n">
        <f aca="false">VLOOKUP(B1395,INSUMOS!$A:$I,8,0)</f>
        <v>276.57</v>
      </c>
      <c r="J1395" s="101" t="n">
        <f aca="false">TRUNC(H1395*I1395,2)</f>
        <v>276.57</v>
      </c>
      <c r="L1395" s="63" t="n">
        <f aca="false">IF(AND(A1396&lt;&gt;"",A1395=""),L1394+1,L1394)</f>
        <v>113</v>
      </c>
      <c r="M1395" s="80" t="n">
        <f aca="false">IF(OR(A1395="Insumo",A1395="Composição Auxiliar"),J1395,"")</f>
        <v>276.57</v>
      </c>
      <c r="N1395" s="81" t="str">
        <f aca="false">IF(ISNUMBER(SEARCH("COM ENCARGOS COMPLEMENTARES",D1395)),J1395,"")</f>
        <v/>
      </c>
      <c r="O1395" s="81" t="n">
        <f aca="false">IF(N1395&lt;&gt;"","",M1395)</f>
        <v>276.57</v>
      </c>
      <c r="P1395" s="82" t="str">
        <f aca="false">IF(A1395="Composição",A1394,"")</f>
        <v/>
      </c>
      <c r="Q1395" s="81" t="str">
        <f aca="false">IF(P1395&lt;&gt;"",SUMIF(L1395:L1484,L1395,N1395:N1484),"")</f>
        <v/>
      </c>
      <c r="R1395" s="81" t="str">
        <f aca="false">IF(P1395&lt;&gt;"",SUMIF(L1395:L1484,L1395,O1395:O1484),"")</f>
        <v/>
      </c>
    </row>
    <row r="1396" customFormat="false" ht="14.25" hidden="false" customHeight="false" outlineLevel="0" collapsed="false">
      <c r="A1396" s="102"/>
      <c r="B1396" s="102"/>
      <c r="C1396" s="102"/>
      <c r="D1396" s="102"/>
      <c r="E1396" s="102"/>
      <c r="F1396" s="103"/>
      <c r="G1396" s="102"/>
      <c r="H1396" s="103"/>
      <c r="I1396" s="102"/>
      <c r="J1396" s="103"/>
      <c r="L1396" s="63" t="n">
        <f aca="false">IF(AND(A1397&lt;&gt;"",A1396=""),L1395+1,L1395)</f>
        <v>113</v>
      </c>
      <c r="M1396" s="80" t="str">
        <f aca="false">IF(OR(A1396="Insumo",A1396="Composição Auxiliar"),J1396,"")</f>
        <v/>
      </c>
      <c r="N1396" s="81" t="str">
        <f aca="false">IF(ISNUMBER(SEARCH("COM ENCARGOS COMPLEMENTARES",D1396)),J1396,"")</f>
        <v/>
      </c>
      <c r="O1396" s="81" t="str">
        <f aca="false">IF(N1396&lt;&gt;"","",M1396)</f>
        <v/>
      </c>
      <c r="P1396" s="82" t="str">
        <f aca="false">IF(A1396="Composição",A1395,"")</f>
        <v/>
      </c>
      <c r="Q1396" s="81" t="str">
        <f aca="false">IF(P1396&lt;&gt;"",SUMIF(L1396:L1485,L1396,N1396:N1485),"")</f>
        <v/>
      </c>
      <c r="R1396" s="81" t="str">
        <f aca="false">IF(P1396&lt;&gt;"",SUMIF(L1396:L1485,L1396,O1396:O1485),"")</f>
        <v/>
      </c>
    </row>
    <row r="1397" customFormat="false" ht="14.25" hidden="false" customHeight="true" outlineLevel="0" collapsed="false">
      <c r="A1397" s="102"/>
      <c r="B1397" s="102"/>
      <c r="C1397" s="102"/>
      <c r="D1397" s="102"/>
      <c r="E1397" s="102"/>
      <c r="F1397" s="103"/>
      <c r="G1397" s="102"/>
      <c r="H1397" s="104" t="s">
        <v>684</v>
      </c>
      <c r="I1397" s="104"/>
      <c r="J1397" s="103" t="n">
        <f aca="false">TRUNC(SUMIF(L:L,$L1397,M:M)*(1+$J$9),2)</f>
        <v>375.58</v>
      </c>
      <c r="L1397" s="63" t="n">
        <f aca="false">IF(AND(A1398&lt;&gt;"",A1397=""),L1396+1,L1396)</f>
        <v>113</v>
      </c>
      <c r="M1397" s="80" t="str">
        <f aca="false">IF(OR(A1397="Insumo",A1397="Composição Auxiliar"),J1397,"")</f>
        <v/>
      </c>
      <c r="N1397" s="81" t="str">
        <f aca="false">IF(ISNUMBER(SEARCH("COM ENCARGOS COMPLEMENTARES",D1397)),J1397,"")</f>
        <v/>
      </c>
      <c r="O1397" s="81" t="str">
        <f aca="false">IF(N1397&lt;&gt;"","",M1397)</f>
        <v/>
      </c>
      <c r="P1397" s="82" t="str">
        <f aca="false">IF(A1397="Composição",A1396,"")</f>
        <v/>
      </c>
      <c r="Q1397" s="81" t="str">
        <f aca="false">IF(P1397&lt;&gt;"",SUMIF(L1397:L1486,L1397,N1397:N1486),"")</f>
        <v/>
      </c>
      <c r="R1397" s="81" t="str">
        <f aca="false">IF(P1397&lt;&gt;"",SUMIF(L1397:L1486,L1397,O1397:O1486),"")</f>
        <v/>
      </c>
    </row>
    <row r="1398" customFormat="false" ht="15" hidden="false" customHeight="false" outlineLevel="0" collapsed="false">
      <c r="A1398" s="105"/>
      <c r="B1398" s="105"/>
      <c r="C1398" s="105"/>
      <c r="D1398" s="105"/>
      <c r="E1398" s="105"/>
      <c r="F1398" s="105"/>
      <c r="G1398" s="105" t="s">
        <v>685</v>
      </c>
      <c r="H1398" s="106" t="s">
        <v>720</v>
      </c>
      <c r="I1398" s="105" t="s">
        <v>687</v>
      </c>
      <c r="J1398" s="107" t="n">
        <f aca="false">TRUNC(J1397*H1398,2)</f>
        <v>1502.32</v>
      </c>
      <c r="L1398" s="63" t="n">
        <f aca="false">IF(AND(A1399&lt;&gt;"",A1398=""),L1397+1,L1397)</f>
        <v>113</v>
      </c>
      <c r="M1398" s="80" t="str">
        <f aca="false">IF(OR(A1398="Insumo",A1398="Composição Auxiliar"),J1398,"")</f>
        <v/>
      </c>
      <c r="N1398" s="81" t="str">
        <f aca="false">IF(ISNUMBER(SEARCH("COM ENCARGOS COMPLEMENTARES",D1398)),J1398,"")</f>
        <v/>
      </c>
      <c r="O1398" s="81" t="str">
        <f aca="false">IF(N1398&lt;&gt;"","",M1398)</f>
        <v/>
      </c>
      <c r="P1398" s="82" t="str">
        <f aca="false">IF(A1398="Composição",A1397,"")</f>
        <v/>
      </c>
      <c r="Q1398" s="81" t="str">
        <f aca="false">IF(P1398&lt;&gt;"",SUMIF(L1398:L1487,L1398,N1398:N1487),"")</f>
        <v/>
      </c>
      <c r="R1398" s="81" t="str">
        <f aca="false">IF(P1398&lt;&gt;"",SUMIF(L1398:L1487,L1398,O1398:O1487),"")</f>
        <v/>
      </c>
    </row>
    <row r="1399" customFormat="false" ht="15" hidden="false" customHeight="false" outlineLevel="0" collapsed="false">
      <c r="A1399" s="108"/>
      <c r="B1399" s="108"/>
      <c r="C1399" s="108"/>
      <c r="D1399" s="108"/>
      <c r="E1399" s="108"/>
      <c r="F1399" s="108"/>
      <c r="G1399" s="108"/>
      <c r="H1399" s="108"/>
      <c r="I1399" s="108"/>
      <c r="J1399" s="108"/>
      <c r="L1399" s="63" t="n">
        <f aca="false">IF(AND(A1400&lt;&gt;"",A1399=""),L1398+1,L1398)</f>
        <v>114</v>
      </c>
      <c r="M1399" s="80" t="str">
        <f aca="false">IF(OR(A1399="Insumo",A1399="Composição Auxiliar"),J1399,"")</f>
        <v/>
      </c>
      <c r="N1399" s="81" t="str">
        <f aca="false">IF(ISNUMBER(SEARCH("COM ENCARGOS COMPLEMENTARES",D1399)),J1399,"")</f>
        <v/>
      </c>
      <c r="O1399" s="81" t="str">
        <f aca="false">IF(N1399&lt;&gt;"","",M1399)</f>
        <v/>
      </c>
      <c r="P1399" s="82" t="str">
        <f aca="false">IF(A1399="Composição",A1398,"")</f>
        <v/>
      </c>
      <c r="Q1399" s="81" t="str">
        <f aca="false">IF(P1399&lt;&gt;"",SUMIF(L1399:L1488,L1399,N1399:N1488),"")</f>
        <v/>
      </c>
      <c r="R1399" s="81" t="str">
        <f aca="false">IF(P1399&lt;&gt;"",SUMIF(L1399:L1488,L1399,O1399:O1488),"")</f>
        <v/>
      </c>
    </row>
    <row r="1400" customFormat="false" ht="15" hidden="false" customHeight="true" outlineLevel="0" collapsed="false">
      <c r="A1400" s="83" t="s">
        <v>299</v>
      </c>
      <c r="B1400" s="84" t="s">
        <v>655</v>
      </c>
      <c r="C1400" s="83" t="s">
        <v>656</v>
      </c>
      <c r="D1400" s="83" t="s">
        <v>657</v>
      </c>
      <c r="E1400" s="83" t="s">
        <v>658</v>
      </c>
      <c r="F1400" s="83"/>
      <c r="G1400" s="85" t="s">
        <v>659</v>
      </c>
      <c r="H1400" s="84" t="s">
        <v>660</v>
      </c>
      <c r="I1400" s="84" t="s">
        <v>661</v>
      </c>
      <c r="J1400" s="84" t="s">
        <v>662</v>
      </c>
      <c r="L1400" s="63" t="n">
        <f aca="false">IF(AND(A1401&lt;&gt;"",A1400=""),L1399+1,L1399)</f>
        <v>114</v>
      </c>
      <c r="M1400" s="80" t="str">
        <f aca="false">IF(OR(A1400="Insumo",A1400="Composição Auxiliar"),J1400,"")</f>
        <v/>
      </c>
      <c r="N1400" s="81" t="str">
        <f aca="false">IF(ISNUMBER(SEARCH("COM ENCARGOS COMPLEMENTARES",D1400)),J1400,"")</f>
        <v/>
      </c>
      <c r="O1400" s="81" t="str">
        <f aca="false">IF(N1400&lt;&gt;"","",M1400)</f>
        <v/>
      </c>
      <c r="P1400" s="82" t="str">
        <f aca="false">IF(A1400="Composição",A1399,"")</f>
        <v/>
      </c>
      <c r="Q1400" s="81" t="str">
        <f aca="false">IF(P1400&lt;&gt;"",SUMIF(L1400:L1489,L1400,N1400:N1489),"")</f>
        <v/>
      </c>
      <c r="R1400" s="81" t="str">
        <f aca="false">IF(P1400&lt;&gt;"",SUMIF(L1400:L1489,L1400,O1400:O1489),"")</f>
        <v/>
      </c>
    </row>
    <row r="1401" customFormat="false" ht="25.5" hidden="false" customHeight="true" outlineLevel="0" collapsed="false">
      <c r="A1401" s="86" t="s">
        <v>663</v>
      </c>
      <c r="B1401" s="87" t="s">
        <v>300</v>
      </c>
      <c r="C1401" s="86" t="s">
        <v>664</v>
      </c>
      <c r="D1401" s="86" t="s">
        <v>1332</v>
      </c>
      <c r="E1401" s="86" t="s">
        <v>764</v>
      </c>
      <c r="F1401" s="86"/>
      <c r="G1401" s="88" t="s">
        <v>718</v>
      </c>
      <c r="H1401" s="89" t="n">
        <v>1</v>
      </c>
      <c r="I1401" s="90" t="n">
        <f aca="false">SUMIF(L:L,$L1401,M:M)</f>
        <v>109.17</v>
      </c>
      <c r="J1401" s="90" t="n">
        <f aca="false">TRUNC(H1401*I1401,2)</f>
        <v>109.17</v>
      </c>
      <c r="L1401" s="63" t="n">
        <f aca="false">IF(AND(A1402&lt;&gt;"",A1401=""),L1400+1,L1400)</f>
        <v>114</v>
      </c>
      <c r="M1401" s="80" t="str">
        <f aca="false">IF(OR(A1401="Insumo",A1401="Composição Auxiliar"),J1401,"")</f>
        <v/>
      </c>
      <c r="N1401" s="81" t="str">
        <f aca="false">IF(ISNUMBER(SEARCH("COM ENCARGOS COMPLEMENTARES",D1401)),J1401,"")</f>
        <v/>
      </c>
      <c r="O1401" s="81" t="str">
        <f aca="false">IF(N1401&lt;&gt;"","",M1401)</f>
        <v/>
      </c>
      <c r="P1401" s="82" t="str">
        <f aca="false">IF(A1401="Composição",A1400,"")</f>
        <v> 5.11.4 </v>
      </c>
      <c r="Q1401" s="81" t="n">
        <f aca="false">IF(P1401&lt;&gt;"",SUMIF(L1401:L1490,L1401,N1401:N1490),"")</f>
        <v>4.81</v>
      </c>
      <c r="R1401" s="81" t="n">
        <f aca="false">IF(P1401&lt;&gt;"",SUMIF(L1401:L1490,L1401,O1401:O1490),"")</f>
        <v>104.36</v>
      </c>
    </row>
    <row r="1402" customFormat="false" ht="25.5" hidden="false" customHeight="true" outlineLevel="0" collapsed="false">
      <c r="A1402" s="91" t="s">
        <v>668</v>
      </c>
      <c r="B1402" s="92" t="s">
        <v>677</v>
      </c>
      <c r="C1402" s="91" t="s">
        <v>664</v>
      </c>
      <c r="D1402" s="91" t="s">
        <v>678</v>
      </c>
      <c r="E1402" s="91" t="s">
        <v>671</v>
      </c>
      <c r="F1402" s="91"/>
      <c r="G1402" s="93" t="s">
        <v>672</v>
      </c>
      <c r="H1402" s="94" t="n">
        <v>0.0525</v>
      </c>
      <c r="I1402" s="95" t="n">
        <f aca="false">SUMIFS('ANALÍTICA AUXILIARES'!J:J,'ANALÍTICA AUXILIARES'!A:A,"Composição",'ANALÍTICA AUXILIARES'!B:B,$B1402)</f>
        <v>18.93</v>
      </c>
      <c r="J1402" s="95" t="n">
        <f aca="false">TRUNC(H1402*I1402,2)</f>
        <v>0.99</v>
      </c>
      <c r="L1402" s="63" t="n">
        <f aca="false">IF(AND(A1403&lt;&gt;"",A1402=""),L1401+1,L1401)</f>
        <v>114</v>
      </c>
      <c r="M1402" s="80" t="n">
        <f aca="false">IF(OR(A1402="Insumo",A1402="Composição Auxiliar"),J1402,"")</f>
        <v>0.99</v>
      </c>
      <c r="N1402" s="81" t="n">
        <f aca="false">IF(ISNUMBER(SEARCH("COM ENCARGOS COMPLEMENTARES",D1402)),J1402,"")</f>
        <v>0.99</v>
      </c>
      <c r="O1402" s="81" t="str">
        <f aca="false">IF(N1402&lt;&gt;"","",M1402)</f>
        <v/>
      </c>
      <c r="P1402" s="82" t="str">
        <f aca="false">IF(A1402="Composição",A1401,"")</f>
        <v/>
      </c>
      <c r="Q1402" s="81" t="str">
        <f aca="false">IF(P1402&lt;&gt;"",SUMIF(L1402:L1491,L1402,N1402:N1491),"")</f>
        <v/>
      </c>
      <c r="R1402" s="81" t="str">
        <f aca="false">IF(P1402&lt;&gt;"",SUMIF(L1402:L1491,L1402,O1402:O1491),"")</f>
        <v/>
      </c>
    </row>
    <row r="1403" customFormat="false" ht="25.5" hidden="false" customHeight="true" outlineLevel="0" collapsed="false">
      <c r="A1403" s="91" t="s">
        <v>668</v>
      </c>
      <c r="B1403" s="92" t="s">
        <v>1292</v>
      </c>
      <c r="C1403" s="91" t="s">
        <v>664</v>
      </c>
      <c r="D1403" s="91" t="s">
        <v>1293</v>
      </c>
      <c r="E1403" s="91" t="s">
        <v>671</v>
      </c>
      <c r="F1403" s="91"/>
      <c r="G1403" s="93" t="s">
        <v>672</v>
      </c>
      <c r="H1403" s="94" t="n">
        <v>0.1667</v>
      </c>
      <c r="I1403" s="95" t="n">
        <f aca="false">SUMIFS('ANALÍTICA AUXILIARES'!J:J,'ANALÍTICA AUXILIARES'!A:A,"Composição",'ANALÍTICA AUXILIARES'!B:B,$B1403)</f>
        <v>22.94</v>
      </c>
      <c r="J1403" s="95" t="n">
        <f aca="false">TRUNC(H1403*I1403,2)</f>
        <v>3.82</v>
      </c>
      <c r="L1403" s="63" t="n">
        <f aca="false">IF(AND(A1404&lt;&gt;"",A1403=""),L1402+1,L1402)</f>
        <v>114</v>
      </c>
      <c r="M1403" s="80" t="n">
        <f aca="false">IF(OR(A1403="Insumo",A1403="Composição Auxiliar"),J1403,"")</f>
        <v>3.82</v>
      </c>
      <c r="N1403" s="81" t="n">
        <f aca="false">IF(ISNUMBER(SEARCH("COM ENCARGOS COMPLEMENTARES",D1403)),J1403,"")</f>
        <v>3.82</v>
      </c>
      <c r="O1403" s="81" t="str">
        <f aca="false">IF(N1403&lt;&gt;"","",M1403)</f>
        <v/>
      </c>
      <c r="P1403" s="82" t="str">
        <f aca="false">IF(A1403="Composição",A1402,"")</f>
        <v/>
      </c>
      <c r="Q1403" s="81" t="str">
        <f aca="false">IF(P1403&lt;&gt;"",SUMIF(L1403:L1492,L1403,N1403:N1492),"")</f>
        <v/>
      </c>
      <c r="R1403" s="81" t="str">
        <f aca="false">IF(P1403&lt;&gt;"",SUMIF(L1403:L1492,L1403,O1403:O1492),"")</f>
        <v/>
      </c>
    </row>
    <row r="1404" customFormat="false" ht="25.5" hidden="false" customHeight="false" outlineLevel="0" collapsed="false">
      <c r="A1404" s="96" t="s">
        <v>679</v>
      </c>
      <c r="B1404" s="97" t="s">
        <v>1333</v>
      </c>
      <c r="C1404" s="96" t="str">
        <f aca="false">VLOOKUP(B1404,INSUMOS!$A:$I,2,0)</f>
        <v>SINAPI</v>
      </c>
      <c r="D1404" s="96" t="str">
        <f aca="false">VLOOKUP(B1404,INSUMOS!$A:$I,3,0)</f>
        <v>TORNEIRA METALICA CROMADA, DE MESA/BANCADA, PARA COZINHA, BICA MOVEL, COM AREJADOR, 1/2 " OU 3/4 " (REF 1167 / 1168)</v>
      </c>
      <c r="E1404" s="98" t="str">
        <f aca="false">VLOOKUP(B1404,INSUMOS!$A:$I,4,0)</f>
        <v>Material</v>
      </c>
      <c r="F1404" s="98"/>
      <c r="G1404" s="99" t="str">
        <f aca="false">VLOOKUP(B1404,INSUMOS!$A:$I,5,0)</f>
        <v>UN</v>
      </c>
      <c r="H1404" s="100" t="n">
        <v>1</v>
      </c>
      <c r="I1404" s="101" t="n">
        <f aca="false">VLOOKUP(B1404,INSUMOS!$A:$I,8,0)</f>
        <v>104.27</v>
      </c>
      <c r="J1404" s="101" t="n">
        <f aca="false">TRUNC(H1404*I1404,2)</f>
        <v>104.27</v>
      </c>
      <c r="L1404" s="63" t="n">
        <f aca="false">IF(AND(A1405&lt;&gt;"",A1404=""),L1403+1,L1403)</f>
        <v>114</v>
      </c>
      <c r="M1404" s="80" t="n">
        <f aca="false">IF(OR(A1404="Insumo",A1404="Composição Auxiliar"),J1404,"")</f>
        <v>104.27</v>
      </c>
      <c r="N1404" s="81" t="str">
        <f aca="false">IF(ISNUMBER(SEARCH("COM ENCARGOS COMPLEMENTARES",D1404)),J1404,"")</f>
        <v/>
      </c>
      <c r="O1404" s="81" t="n">
        <f aca="false">IF(N1404&lt;&gt;"","",M1404)</f>
        <v>104.27</v>
      </c>
      <c r="P1404" s="82" t="str">
        <f aca="false">IF(A1404="Composição",A1403,"")</f>
        <v/>
      </c>
      <c r="Q1404" s="81" t="str">
        <f aca="false">IF(P1404&lt;&gt;"",SUMIF(L1404:L1493,L1404,N1404:N1493),"")</f>
        <v/>
      </c>
      <c r="R1404" s="81" t="str">
        <f aca="false">IF(P1404&lt;&gt;"",SUMIF(L1404:L1493,L1404,O1404:O1493),"")</f>
        <v/>
      </c>
    </row>
    <row r="1405" customFormat="false" ht="14.25" hidden="false" customHeight="false" outlineLevel="0" collapsed="false">
      <c r="A1405" s="96" t="s">
        <v>679</v>
      </c>
      <c r="B1405" s="97" t="s">
        <v>1328</v>
      </c>
      <c r="C1405" s="96" t="str">
        <f aca="false">VLOOKUP(B1405,INSUMOS!$A:$I,2,0)</f>
        <v>SINAPI</v>
      </c>
      <c r="D1405" s="96" t="str">
        <f aca="false">VLOOKUP(B1405,INSUMOS!$A:$I,3,0)</f>
        <v>FITA VEDA ROSCA EM ROLOS DE 18 MM X 10 M (L X C)</v>
      </c>
      <c r="E1405" s="98" t="str">
        <f aca="false">VLOOKUP(B1405,INSUMOS!$A:$I,4,0)</f>
        <v>Material</v>
      </c>
      <c r="F1405" s="98"/>
      <c r="G1405" s="99" t="str">
        <f aca="false">VLOOKUP(B1405,INSUMOS!$A:$I,5,0)</f>
        <v>UN</v>
      </c>
      <c r="H1405" s="100" t="n">
        <v>0.021</v>
      </c>
      <c r="I1405" s="101" t="n">
        <f aca="false">VLOOKUP(B1405,INSUMOS!$A:$I,8,0)</f>
        <v>4.49</v>
      </c>
      <c r="J1405" s="101" t="n">
        <f aca="false">TRUNC(H1405*I1405,2)</f>
        <v>0.09</v>
      </c>
      <c r="L1405" s="63" t="n">
        <f aca="false">IF(AND(A1406&lt;&gt;"",A1405=""),L1404+1,L1404)</f>
        <v>114</v>
      </c>
      <c r="M1405" s="80" t="n">
        <f aca="false">IF(OR(A1405="Insumo",A1405="Composição Auxiliar"),J1405,"")</f>
        <v>0.09</v>
      </c>
      <c r="N1405" s="81" t="str">
        <f aca="false">IF(ISNUMBER(SEARCH("COM ENCARGOS COMPLEMENTARES",D1405)),J1405,"")</f>
        <v/>
      </c>
      <c r="O1405" s="81" t="n">
        <f aca="false">IF(N1405&lt;&gt;"","",M1405)</f>
        <v>0.09</v>
      </c>
      <c r="P1405" s="82" t="str">
        <f aca="false">IF(A1405="Composição",A1404,"")</f>
        <v/>
      </c>
      <c r="Q1405" s="81" t="str">
        <f aca="false">IF(P1405&lt;&gt;"",SUMIF(L1405:L1494,L1405,N1405:N1494),"")</f>
        <v/>
      </c>
      <c r="R1405" s="81" t="str">
        <f aca="false">IF(P1405&lt;&gt;"",SUMIF(L1405:L1494,L1405,O1405:O1494),"")</f>
        <v/>
      </c>
    </row>
    <row r="1406" customFormat="false" ht="14.25" hidden="false" customHeight="false" outlineLevel="0" collapsed="false">
      <c r="A1406" s="102"/>
      <c r="B1406" s="102"/>
      <c r="C1406" s="102"/>
      <c r="D1406" s="102"/>
      <c r="E1406" s="102"/>
      <c r="F1406" s="103"/>
      <c r="G1406" s="102"/>
      <c r="H1406" s="103"/>
      <c r="I1406" s="102"/>
      <c r="J1406" s="103"/>
      <c r="L1406" s="63" t="n">
        <f aca="false">IF(AND(A1407&lt;&gt;"",A1406=""),L1405+1,L1405)</f>
        <v>114</v>
      </c>
      <c r="M1406" s="80" t="str">
        <f aca="false">IF(OR(A1406="Insumo",A1406="Composição Auxiliar"),J1406,"")</f>
        <v/>
      </c>
      <c r="N1406" s="81" t="str">
        <f aca="false">IF(ISNUMBER(SEARCH("COM ENCARGOS COMPLEMENTARES",D1406)),J1406,"")</f>
        <v/>
      </c>
      <c r="O1406" s="81" t="str">
        <f aca="false">IF(N1406&lt;&gt;"","",M1406)</f>
        <v/>
      </c>
      <c r="P1406" s="82" t="str">
        <f aca="false">IF(A1406="Composição",A1405,"")</f>
        <v/>
      </c>
      <c r="Q1406" s="81" t="str">
        <f aca="false">IF(P1406&lt;&gt;"",SUMIF(L1406:L1495,L1406,N1406:N1495),"")</f>
        <v/>
      </c>
      <c r="R1406" s="81" t="str">
        <f aca="false">IF(P1406&lt;&gt;"",SUMIF(L1406:L1495,L1406,O1406:O1495),"")</f>
        <v/>
      </c>
    </row>
    <row r="1407" customFormat="false" ht="14.25" hidden="false" customHeight="true" outlineLevel="0" collapsed="false">
      <c r="A1407" s="102"/>
      <c r="B1407" s="102"/>
      <c r="C1407" s="102"/>
      <c r="D1407" s="102"/>
      <c r="E1407" s="102"/>
      <c r="F1407" s="103"/>
      <c r="G1407" s="102"/>
      <c r="H1407" s="104" t="s">
        <v>684</v>
      </c>
      <c r="I1407" s="104"/>
      <c r="J1407" s="103" t="n">
        <f aca="false">TRUNC(SUMIF(L:L,$L1407,M:M)*(1+$J$9),2)</f>
        <v>141.69</v>
      </c>
      <c r="L1407" s="63" t="n">
        <f aca="false">IF(AND(A1408&lt;&gt;"",A1407=""),L1406+1,L1406)</f>
        <v>114</v>
      </c>
      <c r="M1407" s="80" t="str">
        <f aca="false">IF(OR(A1407="Insumo",A1407="Composição Auxiliar"),J1407,"")</f>
        <v/>
      </c>
      <c r="N1407" s="81" t="str">
        <f aca="false">IF(ISNUMBER(SEARCH("COM ENCARGOS COMPLEMENTARES",D1407)),J1407,"")</f>
        <v/>
      </c>
      <c r="O1407" s="81" t="str">
        <f aca="false">IF(N1407&lt;&gt;"","",M1407)</f>
        <v/>
      </c>
      <c r="P1407" s="82" t="str">
        <f aca="false">IF(A1407="Composição",A1406,"")</f>
        <v/>
      </c>
      <c r="Q1407" s="81" t="str">
        <f aca="false">IF(P1407&lt;&gt;"",SUMIF(L1407:L1496,L1407,N1407:N1496),"")</f>
        <v/>
      </c>
      <c r="R1407" s="81" t="str">
        <f aca="false">IF(P1407&lt;&gt;"",SUMIF(L1407:L1496,L1407,O1407:O1496),"")</f>
        <v/>
      </c>
    </row>
    <row r="1408" customFormat="false" ht="15" hidden="false" customHeight="false" outlineLevel="0" collapsed="false">
      <c r="A1408" s="105"/>
      <c r="B1408" s="105"/>
      <c r="C1408" s="105"/>
      <c r="D1408" s="105"/>
      <c r="E1408" s="105"/>
      <c r="F1408" s="105"/>
      <c r="G1408" s="105" t="s">
        <v>685</v>
      </c>
      <c r="H1408" s="106" t="s">
        <v>826</v>
      </c>
      <c r="I1408" s="105" t="s">
        <v>687</v>
      </c>
      <c r="J1408" s="107" t="n">
        <f aca="false">TRUNC(J1407*H1408,2)</f>
        <v>141.69</v>
      </c>
      <c r="L1408" s="63" t="n">
        <f aca="false">IF(AND(A1409&lt;&gt;"",A1408=""),L1407+1,L1407)</f>
        <v>114</v>
      </c>
      <c r="M1408" s="80" t="str">
        <f aca="false">IF(OR(A1408="Insumo",A1408="Composição Auxiliar"),J1408,"")</f>
        <v/>
      </c>
      <c r="N1408" s="81" t="str">
        <f aca="false">IF(ISNUMBER(SEARCH("COM ENCARGOS COMPLEMENTARES",D1408)),J1408,"")</f>
        <v/>
      </c>
      <c r="O1408" s="81" t="str">
        <f aca="false">IF(N1408&lt;&gt;"","",M1408)</f>
        <v/>
      </c>
      <c r="P1408" s="82" t="str">
        <f aca="false">IF(A1408="Composição",A1407,"")</f>
        <v/>
      </c>
      <c r="Q1408" s="81" t="str">
        <f aca="false">IF(P1408&lt;&gt;"",SUMIF(L1408:L1497,L1408,N1408:N1497),"")</f>
        <v/>
      </c>
      <c r="R1408" s="81" t="str">
        <f aca="false">IF(P1408&lt;&gt;"",SUMIF(L1408:L1497,L1408,O1408:O1497),"")</f>
        <v/>
      </c>
    </row>
    <row r="1409" customFormat="false" ht="15" hidden="false" customHeight="false" outlineLevel="0" collapsed="false">
      <c r="A1409" s="108"/>
      <c r="B1409" s="108"/>
      <c r="C1409" s="108"/>
      <c r="D1409" s="108"/>
      <c r="E1409" s="108"/>
      <c r="F1409" s="108"/>
      <c r="G1409" s="108"/>
      <c r="H1409" s="108"/>
      <c r="I1409" s="108"/>
      <c r="J1409" s="108"/>
      <c r="L1409" s="63" t="n">
        <f aca="false">IF(AND(A1410&lt;&gt;"",A1409=""),L1408+1,L1408)</f>
        <v>115</v>
      </c>
      <c r="M1409" s="80" t="str">
        <f aca="false">IF(OR(A1409="Insumo",A1409="Composição Auxiliar"),J1409,"")</f>
        <v/>
      </c>
      <c r="N1409" s="81" t="str">
        <f aca="false">IF(ISNUMBER(SEARCH("COM ENCARGOS COMPLEMENTARES",D1409)),J1409,"")</f>
        <v/>
      </c>
      <c r="O1409" s="81" t="str">
        <f aca="false">IF(N1409&lt;&gt;"","",M1409)</f>
        <v/>
      </c>
      <c r="P1409" s="82" t="str">
        <f aca="false">IF(A1409="Composição",A1408,"")</f>
        <v/>
      </c>
      <c r="Q1409" s="81" t="str">
        <f aca="false">IF(P1409&lt;&gt;"",SUMIF(L1409:L1498,L1409,N1409:N1498),"")</f>
        <v/>
      </c>
      <c r="R1409" s="81" t="str">
        <f aca="false">IF(P1409&lt;&gt;"",SUMIF(L1409:L1498,L1409,O1409:O1498),"")</f>
        <v/>
      </c>
    </row>
    <row r="1410" customFormat="false" ht="15" hidden="false" customHeight="true" outlineLevel="0" collapsed="false">
      <c r="A1410" s="83" t="s">
        <v>301</v>
      </c>
      <c r="B1410" s="84" t="s">
        <v>655</v>
      </c>
      <c r="C1410" s="83" t="s">
        <v>656</v>
      </c>
      <c r="D1410" s="83" t="s">
        <v>657</v>
      </c>
      <c r="E1410" s="83" t="s">
        <v>658</v>
      </c>
      <c r="F1410" s="83"/>
      <c r="G1410" s="85" t="s">
        <v>659</v>
      </c>
      <c r="H1410" s="84" t="s">
        <v>660</v>
      </c>
      <c r="I1410" s="84" t="s">
        <v>661</v>
      </c>
      <c r="J1410" s="84" t="s">
        <v>662</v>
      </c>
      <c r="L1410" s="63" t="n">
        <f aca="false">IF(AND(A1411&lt;&gt;"",A1410=""),L1409+1,L1409)</f>
        <v>115</v>
      </c>
      <c r="M1410" s="80" t="str">
        <f aca="false">IF(OR(A1410="Insumo",A1410="Composição Auxiliar"),J1410,"")</f>
        <v/>
      </c>
      <c r="N1410" s="81" t="str">
        <f aca="false">IF(ISNUMBER(SEARCH("COM ENCARGOS COMPLEMENTARES",D1410)),J1410,"")</f>
        <v/>
      </c>
      <c r="O1410" s="81" t="str">
        <f aca="false">IF(N1410&lt;&gt;"","",M1410)</f>
        <v/>
      </c>
      <c r="P1410" s="82" t="str">
        <f aca="false">IF(A1410="Composição",A1409,"")</f>
        <v/>
      </c>
      <c r="Q1410" s="81" t="str">
        <f aca="false">IF(P1410&lt;&gt;"",SUMIF(L1410:L1499,L1410,N1410:N1499),"")</f>
        <v/>
      </c>
      <c r="R1410" s="81" t="str">
        <f aca="false">IF(P1410&lt;&gt;"",SUMIF(L1410:L1499,L1410,O1410:O1499),"")</f>
        <v/>
      </c>
    </row>
    <row r="1411" customFormat="false" ht="25.5" hidden="false" customHeight="false" outlineLevel="0" collapsed="false">
      <c r="A1411" s="86" t="s">
        <v>663</v>
      </c>
      <c r="B1411" s="87" t="s">
        <v>302</v>
      </c>
      <c r="C1411" s="86" t="s">
        <v>1334</v>
      </c>
      <c r="D1411" s="86" t="s">
        <v>1335</v>
      </c>
      <c r="E1411" s="86" t="n">
        <v>13</v>
      </c>
      <c r="F1411" s="86"/>
      <c r="G1411" s="88" t="s">
        <v>718</v>
      </c>
      <c r="H1411" s="89" t="n">
        <v>1</v>
      </c>
      <c r="I1411" s="90" t="n">
        <f aca="false">SUMIF(L:L,$L1411,M:M)</f>
        <v>281.28</v>
      </c>
      <c r="J1411" s="90" t="n">
        <f aca="false">TRUNC(H1411*I1411,2)</f>
        <v>281.28</v>
      </c>
      <c r="L1411" s="63" t="n">
        <f aca="false">IF(AND(A1412&lt;&gt;"",A1411=""),L1410+1,L1410)</f>
        <v>115</v>
      </c>
      <c r="M1411" s="80" t="str">
        <f aca="false">IF(OR(A1411="Insumo",A1411="Composição Auxiliar"),J1411,"")</f>
        <v/>
      </c>
      <c r="N1411" s="81" t="str">
        <f aca="false">IF(ISNUMBER(SEARCH("COM ENCARGOS COMPLEMENTARES",D1411)),J1411,"")</f>
        <v/>
      </c>
      <c r="O1411" s="81" t="str">
        <f aca="false">IF(N1411&lt;&gt;"","",M1411)</f>
        <v/>
      </c>
      <c r="P1411" s="82" t="str">
        <f aca="false">IF(A1411="Composição",A1410,"")</f>
        <v> 5.11.5 </v>
      </c>
      <c r="Q1411" s="81" t="n">
        <f aca="false">IF(P1411&lt;&gt;"",SUMIF(L1411:L1500,L1411,N1411:N1500),"")</f>
        <v>21.2</v>
      </c>
      <c r="R1411" s="81" t="n">
        <f aca="false">IF(P1411&lt;&gt;"",SUMIF(L1411:L1500,L1411,O1411:O1500),"")</f>
        <v>260.08</v>
      </c>
    </row>
    <row r="1412" customFormat="false" ht="25.5" hidden="false" customHeight="true" outlineLevel="0" collapsed="false">
      <c r="A1412" s="91" t="s">
        <v>668</v>
      </c>
      <c r="B1412" s="92" t="s">
        <v>1292</v>
      </c>
      <c r="C1412" s="91" t="s">
        <v>664</v>
      </c>
      <c r="D1412" s="91" t="s">
        <v>1293</v>
      </c>
      <c r="E1412" s="91" t="s">
        <v>671</v>
      </c>
      <c r="F1412" s="91"/>
      <c r="G1412" s="93" t="s">
        <v>672</v>
      </c>
      <c r="H1412" s="94" t="n">
        <v>0.5</v>
      </c>
      <c r="I1412" s="95" t="n">
        <f aca="false">SUMIFS('ANALÍTICA AUXILIARES'!J:J,'ANALÍTICA AUXILIARES'!A:A,"Composição",'ANALÍTICA AUXILIARES'!B:B,$B1412)</f>
        <v>22.94</v>
      </c>
      <c r="J1412" s="95" t="n">
        <f aca="false">TRUNC(H1412*I1412,2)</f>
        <v>11.47</v>
      </c>
      <c r="L1412" s="63" t="n">
        <f aca="false">IF(AND(A1413&lt;&gt;"",A1412=""),L1411+1,L1411)</f>
        <v>115</v>
      </c>
      <c r="M1412" s="80" t="n">
        <f aca="false">IF(OR(A1412="Insumo",A1412="Composição Auxiliar"),J1412,"")</f>
        <v>11.47</v>
      </c>
      <c r="N1412" s="81" t="n">
        <f aca="false">IF(ISNUMBER(SEARCH("COM ENCARGOS COMPLEMENTARES",D1412)),J1412,"")</f>
        <v>11.47</v>
      </c>
      <c r="O1412" s="81" t="str">
        <f aca="false">IF(N1412&lt;&gt;"","",M1412)</f>
        <v/>
      </c>
      <c r="P1412" s="82" t="str">
        <f aca="false">IF(A1412="Composição",A1411,"")</f>
        <v/>
      </c>
      <c r="Q1412" s="81" t="str">
        <f aca="false">IF(P1412&lt;&gt;"",SUMIF(L1412:L1501,L1412,N1412:N1501),"")</f>
        <v/>
      </c>
      <c r="R1412" s="81" t="str">
        <f aca="false">IF(P1412&lt;&gt;"",SUMIF(L1412:L1501,L1412,O1412:O1501),"")</f>
        <v/>
      </c>
    </row>
    <row r="1413" customFormat="false" ht="25.5" hidden="false" customHeight="true" outlineLevel="0" collapsed="false">
      <c r="A1413" s="91" t="s">
        <v>668</v>
      </c>
      <c r="B1413" s="92" t="s">
        <v>1336</v>
      </c>
      <c r="C1413" s="91" t="s">
        <v>664</v>
      </c>
      <c r="D1413" s="91" t="s">
        <v>1337</v>
      </c>
      <c r="E1413" s="91" t="s">
        <v>671</v>
      </c>
      <c r="F1413" s="91"/>
      <c r="G1413" s="93" t="s">
        <v>672</v>
      </c>
      <c r="H1413" s="94" t="n">
        <v>0.5</v>
      </c>
      <c r="I1413" s="95" t="n">
        <f aca="false">SUMIFS('ANALÍTICA AUXILIARES'!J:J,'ANALÍTICA AUXILIARES'!A:A,"Composição",'ANALÍTICA AUXILIARES'!B:B,$B1413)</f>
        <v>19.47</v>
      </c>
      <c r="J1413" s="95" t="n">
        <f aca="false">TRUNC(H1413*I1413,2)</f>
        <v>9.73</v>
      </c>
      <c r="L1413" s="63" t="n">
        <f aca="false">IF(AND(A1414&lt;&gt;"",A1413=""),L1412+1,L1412)</f>
        <v>115</v>
      </c>
      <c r="M1413" s="80" t="n">
        <f aca="false">IF(OR(A1413="Insumo",A1413="Composição Auxiliar"),J1413,"")</f>
        <v>9.73</v>
      </c>
      <c r="N1413" s="81" t="n">
        <f aca="false">IF(ISNUMBER(SEARCH("COM ENCARGOS COMPLEMENTARES",D1413)),J1413,"")</f>
        <v>9.73</v>
      </c>
      <c r="O1413" s="81" t="str">
        <f aca="false">IF(N1413&lt;&gt;"","",M1413)</f>
        <v/>
      </c>
      <c r="P1413" s="82" t="str">
        <f aca="false">IF(A1413="Composição",A1412,"")</f>
        <v/>
      </c>
      <c r="Q1413" s="81" t="str">
        <f aca="false">IF(P1413&lt;&gt;"",SUMIF(L1413:L1502,L1413,N1413:N1502),"")</f>
        <v/>
      </c>
      <c r="R1413" s="81" t="str">
        <f aca="false">IF(P1413&lt;&gt;"",SUMIF(L1413:L1502,L1413,O1413:O1502),"")</f>
        <v/>
      </c>
    </row>
    <row r="1414" customFormat="false" ht="14.25" hidden="false" customHeight="false" outlineLevel="0" collapsed="false">
      <c r="A1414" s="96" t="s">
        <v>679</v>
      </c>
      <c r="B1414" s="97" t="s">
        <v>1338</v>
      </c>
      <c r="C1414" s="96" t="str">
        <f aca="false">VLOOKUP(B1414,INSUMOS!$A:$I,2,0)</f>
        <v>SINAPI</v>
      </c>
      <c r="D1414" s="96" t="str">
        <f aca="false">VLOOKUP(B1414,INSUMOS!$A:$I,3,0)</f>
        <v>FITA VEDA ROSCA EM ROLOS DE 18 MM X 50 M (L X C)</v>
      </c>
      <c r="E1414" s="98" t="str">
        <f aca="false">VLOOKUP(B1414,INSUMOS!$A:$I,4,0)</f>
        <v>Material</v>
      </c>
      <c r="F1414" s="98"/>
      <c r="G1414" s="99" t="str">
        <f aca="false">VLOOKUP(B1414,INSUMOS!$A:$I,5,0)</f>
        <v>UN</v>
      </c>
      <c r="H1414" s="100" t="n">
        <v>0.0112</v>
      </c>
      <c r="I1414" s="101" t="n">
        <f aca="false">VLOOKUP(B1414,INSUMOS!$A:$I,8,0)</f>
        <v>16.56</v>
      </c>
      <c r="J1414" s="101" t="n">
        <f aca="false">TRUNC(H1414*I1414,2)</f>
        <v>0.18</v>
      </c>
      <c r="L1414" s="63" t="n">
        <f aca="false">IF(AND(A1415&lt;&gt;"",A1414=""),L1413+1,L1413)</f>
        <v>115</v>
      </c>
      <c r="M1414" s="80" t="n">
        <f aca="false">IF(OR(A1414="Insumo",A1414="Composição Auxiliar"),J1414,"")</f>
        <v>0.18</v>
      </c>
      <c r="N1414" s="81" t="str">
        <f aca="false">IF(ISNUMBER(SEARCH("COM ENCARGOS COMPLEMENTARES",D1414)),J1414,"")</f>
        <v/>
      </c>
      <c r="O1414" s="81" t="n">
        <f aca="false">IF(N1414&lt;&gt;"","",M1414)</f>
        <v>0.18</v>
      </c>
      <c r="P1414" s="82" t="str">
        <f aca="false">IF(A1414="Composição",A1413,"")</f>
        <v/>
      </c>
      <c r="Q1414" s="81" t="str">
        <f aca="false">IF(P1414&lt;&gt;"",SUMIF(L1414:L1503,L1414,N1414:N1503),"")</f>
        <v/>
      </c>
      <c r="R1414" s="81" t="str">
        <f aca="false">IF(P1414&lt;&gt;"",SUMIF(L1414:L1503,L1414,O1414:O1503),"")</f>
        <v/>
      </c>
    </row>
    <row r="1415" customFormat="false" ht="25.5" hidden="false" customHeight="false" outlineLevel="0" collapsed="false">
      <c r="A1415" s="96" t="s">
        <v>679</v>
      </c>
      <c r="B1415" s="97" t="s">
        <v>1339</v>
      </c>
      <c r="C1415" s="96" t="str">
        <f aca="false">VLOOKUP(B1415,INSUMOS!$A:$I,2,0)</f>
        <v>AGESUL</v>
      </c>
      <c r="D1415" s="96" t="str">
        <f aca="false">VLOOKUP(B1415,INSUMOS!$A:$I,3,0)</f>
        <v>DUCHA HIGIENICA COM REGISTRO E GATILHO, REF. 00900806, LINHA PERTUTTI DA DOCOL OU SIMILAR</v>
      </c>
      <c r="E1415" s="98" t="str">
        <f aca="false">VLOOKUP(B1415,INSUMOS!$A:$I,4,0)</f>
        <v>Material</v>
      </c>
      <c r="F1415" s="98"/>
      <c r="G1415" s="99" t="str">
        <f aca="false">VLOOKUP(B1415,INSUMOS!$A:$I,5,0)</f>
        <v>UN</v>
      </c>
      <c r="H1415" s="100" t="n">
        <v>1</v>
      </c>
      <c r="I1415" s="101" t="n">
        <f aca="false">VLOOKUP(B1415,INSUMOS!$A:$I,8,0)</f>
        <v>259.9</v>
      </c>
      <c r="J1415" s="101" t="n">
        <f aca="false">TRUNC(H1415*I1415,2)</f>
        <v>259.9</v>
      </c>
      <c r="L1415" s="63" t="n">
        <f aca="false">IF(AND(A1416&lt;&gt;"",A1415=""),L1414+1,L1414)</f>
        <v>115</v>
      </c>
      <c r="M1415" s="80" t="n">
        <f aca="false">IF(OR(A1415="Insumo",A1415="Composição Auxiliar"),J1415,"")</f>
        <v>259.9</v>
      </c>
      <c r="N1415" s="81" t="str">
        <f aca="false">IF(ISNUMBER(SEARCH("COM ENCARGOS COMPLEMENTARES",D1415)),J1415,"")</f>
        <v/>
      </c>
      <c r="O1415" s="81" t="n">
        <f aca="false">IF(N1415&lt;&gt;"","",M1415)</f>
        <v>259.9</v>
      </c>
      <c r="P1415" s="82" t="str">
        <f aca="false">IF(A1415="Composição",A1414,"")</f>
        <v/>
      </c>
      <c r="Q1415" s="81" t="str">
        <f aca="false">IF(P1415&lt;&gt;"",SUMIF(L1415:L1504,L1415,N1415:N1504),"")</f>
        <v/>
      </c>
      <c r="R1415" s="81" t="str">
        <f aca="false">IF(P1415&lt;&gt;"",SUMIF(L1415:L1504,L1415,O1415:O1504),"")</f>
        <v/>
      </c>
    </row>
    <row r="1416" customFormat="false" ht="14.25" hidden="false" customHeight="false" outlineLevel="0" collapsed="false">
      <c r="A1416" s="102"/>
      <c r="B1416" s="102"/>
      <c r="C1416" s="102"/>
      <c r="D1416" s="102"/>
      <c r="E1416" s="102"/>
      <c r="F1416" s="103"/>
      <c r="G1416" s="102"/>
      <c r="H1416" s="103"/>
      <c r="I1416" s="102"/>
      <c r="J1416" s="103"/>
      <c r="L1416" s="63" t="n">
        <f aca="false">IF(AND(A1417&lt;&gt;"",A1416=""),L1415+1,L1415)</f>
        <v>115</v>
      </c>
      <c r="M1416" s="80" t="str">
        <f aca="false">IF(OR(A1416="Insumo",A1416="Composição Auxiliar"),J1416,"")</f>
        <v/>
      </c>
      <c r="N1416" s="81" t="str">
        <f aca="false">IF(ISNUMBER(SEARCH("COM ENCARGOS COMPLEMENTARES",D1416)),J1416,"")</f>
        <v/>
      </c>
      <c r="O1416" s="81" t="str">
        <f aca="false">IF(N1416&lt;&gt;"","",M1416)</f>
        <v/>
      </c>
      <c r="P1416" s="82" t="str">
        <f aca="false">IF(A1416="Composição",A1415,"")</f>
        <v/>
      </c>
      <c r="Q1416" s="81" t="str">
        <f aca="false">IF(P1416&lt;&gt;"",SUMIF(L1416:L1505,L1416,N1416:N1505),"")</f>
        <v/>
      </c>
      <c r="R1416" s="81" t="str">
        <f aca="false">IF(P1416&lt;&gt;"",SUMIF(L1416:L1505,L1416,O1416:O1505),"")</f>
        <v/>
      </c>
    </row>
    <row r="1417" customFormat="false" ht="14.25" hidden="false" customHeight="true" outlineLevel="0" collapsed="false">
      <c r="A1417" s="102"/>
      <c r="B1417" s="102"/>
      <c r="C1417" s="102"/>
      <c r="D1417" s="102"/>
      <c r="E1417" s="102"/>
      <c r="F1417" s="103"/>
      <c r="G1417" s="102"/>
      <c r="H1417" s="104" t="s">
        <v>684</v>
      </c>
      <c r="I1417" s="104"/>
      <c r="J1417" s="103" t="n">
        <f aca="false">TRUNC(SUMIF(L:L,$L1417,M:M)*(1+$J$9),2)</f>
        <v>365.07</v>
      </c>
      <c r="L1417" s="63" t="n">
        <f aca="false">IF(AND(A1418&lt;&gt;"",A1417=""),L1416+1,L1416)</f>
        <v>115</v>
      </c>
      <c r="M1417" s="80" t="str">
        <f aca="false">IF(OR(A1417="Insumo",A1417="Composição Auxiliar"),J1417,"")</f>
        <v/>
      </c>
      <c r="N1417" s="81" t="str">
        <f aca="false">IF(ISNUMBER(SEARCH("COM ENCARGOS COMPLEMENTARES",D1417)),J1417,"")</f>
        <v/>
      </c>
      <c r="O1417" s="81" t="str">
        <f aca="false">IF(N1417&lt;&gt;"","",M1417)</f>
        <v/>
      </c>
      <c r="P1417" s="82" t="str">
        <f aca="false">IF(A1417="Composição",A1416,"")</f>
        <v/>
      </c>
      <c r="Q1417" s="81" t="str">
        <f aca="false">IF(P1417&lt;&gt;"",SUMIF(L1417:L1506,L1417,N1417:N1506),"")</f>
        <v/>
      </c>
      <c r="R1417" s="81" t="str">
        <f aca="false">IF(P1417&lt;&gt;"",SUMIF(L1417:L1506,L1417,O1417:O1506),"")</f>
        <v/>
      </c>
    </row>
    <row r="1418" customFormat="false" ht="15" hidden="false" customHeight="false" outlineLevel="0" collapsed="false">
      <c r="A1418" s="105"/>
      <c r="B1418" s="105"/>
      <c r="C1418" s="105"/>
      <c r="D1418" s="105"/>
      <c r="E1418" s="105"/>
      <c r="F1418" s="105"/>
      <c r="G1418" s="105" t="s">
        <v>685</v>
      </c>
      <c r="H1418" s="106" t="s">
        <v>907</v>
      </c>
      <c r="I1418" s="105" t="s">
        <v>687</v>
      </c>
      <c r="J1418" s="107" t="n">
        <f aca="false">TRUNC(J1417*H1418,2)</f>
        <v>1095.21</v>
      </c>
      <c r="L1418" s="63" t="n">
        <f aca="false">IF(AND(A1419&lt;&gt;"",A1418=""),L1417+1,L1417)</f>
        <v>115</v>
      </c>
      <c r="M1418" s="80" t="str">
        <f aca="false">IF(OR(A1418="Insumo",A1418="Composição Auxiliar"),J1418,"")</f>
        <v/>
      </c>
      <c r="N1418" s="81" t="str">
        <f aca="false">IF(ISNUMBER(SEARCH("COM ENCARGOS COMPLEMENTARES",D1418)),J1418,"")</f>
        <v/>
      </c>
      <c r="O1418" s="81" t="str">
        <f aca="false">IF(N1418&lt;&gt;"","",M1418)</f>
        <v/>
      </c>
      <c r="P1418" s="82" t="str">
        <f aca="false">IF(A1418="Composição",A1417,"")</f>
        <v/>
      </c>
      <c r="Q1418" s="81" t="str">
        <f aca="false">IF(P1418&lt;&gt;"",SUMIF(L1418:L1507,L1418,N1418:N1507),"")</f>
        <v/>
      </c>
      <c r="R1418" s="81" t="str">
        <f aca="false">IF(P1418&lt;&gt;"",SUMIF(L1418:L1507,L1418,O1418:O1507),"")</f>
        <v/>
      </c>
    </row>
    <row r="1419" customFormat="false" ht="15" hidden="false" customHeight="false" outlineLevel="0" collapsed="false">
      <c r="A1419" s="108"/>
      <c r="B1419" s="108"/>
      <c r="C1419" s="108"/>
      <c r="D1419" s="108"/>
      <c r="E1419" s="108"/>
      <c r="F1419" s="108"/>
      <c r="G1419" s="108"/>
      <c r="H1419" s="108"/>
      <c r="I1419" s="108"/>
      <c r="J1419" s="108"/>
      <c r="L1419" s="63" t="n">
        <f aca="false">IF(AND(A1420&lt;&gt;"",A1419=""),L1418+1,L1418)</f>
        <v>116</v>
      </c>
      <c r="M1419" s="80" t="str">
        <f aca="false">IF(OR(A1419="Insumo",A1419="Composição Auxiliar"),J1419,"")</f>
        <v/>
      </c>
      <c r="N1419" s="81" t="str">
        <f aca="false">IF(ISNUMBER(SEARCH("COM ENCARGOS COMPLEMENTARES",D1419)),J1419,"")</f>
        <v/>
      </c>
      <c r="O1419" s="81" t="str">
        <f aca="false">IF(N1419&lt;&gt;"","",M1419)</f>
        <v/>
      </c>
      <c r="P1419" s="82" t="str">
        <f aca="false">IF(A1419="Composição",A1418,"")</f>
        <v/>
      </c>
      <c r="Q1419" s="81" t="str">
        <f aca="false">IF(P1419&lt;&gt;"",SUMIF(L1419:L1508,L1419,N1419:N1508),"")</f>
        <v/>
      </c>
      <c r="R1419" s="81" t="str">
        <f aca="false">IF(P1419&lt;&gt;"",SUMIF(L1419:L1508,L1419,O1419:O1508),"")</f>
        <v/>
      </c>
    </row>
    <row r="1420" customFormat="false" ht="15" hidden="false" customHeight="true" outlineLevel="0" collapsed="false">
      <c r="A1420" s="83" t="s">
        <v>303</v>
      </c>
      <c r="B1420" s="84" t="s">
        <v>655</v>
      </c>
      <c r="C1420" s="83" t="s">
        <v>656</v>
      </c>
      <c r="D1420" s="83" t="s">
        <v>657</v>
      </c>
      <c r="E1420" s="83" t="s">
        <v>658</v>
      </c>
      <c r="F1420" s="83"/>
      <c r="G1420" s="85" t="s">
        <v>659</v>
      </c>
      <c r="H1420" s="84" t="s">
        <v>660</v>
      </c>
      <c r="I1420" s="84" t="s">
        <v>661</v>
      </c>
      <c r="J1420" s="84" t="s">
        <v>662</v>
      </c>
      <c r="L1420" s="63" t="n">
        <f aca="false">IF(AND(A1421&lt;&gt;"",A1420=""),L1419+1,L1419)</f>
        <v>116</v>
      </c>
      <c r="M1420" s="80" t="str">
        <f aca="false">IF(OR(A1420="Insumo",A1420="Composição Auxiliar"),J1420,"")</f>
        <v/>
      </c>
      <c r="N1420" s="81" t="str">
        <f aca="false">IF(ISNUMBER(SEARCH("COM ENCARGOS COMPLEMENTARES",D1420)),J1420,"")</f>
        <v/>
      </c>
      <c r="O1420" s="81" t="str">
        <f aca="false">IF(N1420&lt;&gt;"","",M1420)</f>
        <v/>
      </c>
      <c r="P1420" s="82" t="str">
        <f aca="false">IF(A1420="Composição",A1419,"")</f>
        <v/>
      </c>
      <c r="Q1420" s="81" t="str">
        <f aca="false">IF(P1420&lt;&gt;"",SUMIF(L1420:L1509,L1420,N1420:N1509),"")</f>
        <v/>
      </c>
      <c r="R1420" s="81" t="str">
        <f aca="false">IF(P1420&lt;&gt;"",SUMIF(L1420:L1509,L1420,O1420:O1509),"")</f>
        <v/>
      </c>
    </row>
    <row r="1421" customFormat="false" ht="25.5" hidden="false" customHeight="true" outlineLevel="0" collapsed="false">
      <c r="A1421" s="86" t="s">
        <v>663</v>
      </c>
      <c r="B1421" s="87" t="s">
        <v>304</v>
      </c>
      <c r="C1421" s="86" t="s">
        <v>716</v>
      </c>
      <c r="D1421" s="86" t="s">
        <v>1340</v>
      </c>
      <c r="E1421" s="86" t="s">
        <v>671</v>
      </c>
      <c r="F1421" s="86"/>
      <c r="G1421" s="88" t="s">
        <v>718</v>
      </c>
      <c r="H1421" s="89" t="n">
        <v>1</v>
      </c>
      <c r="I1421" s="90" t="n">
        <f aca="false">SUMIF(L:L,$L1421,M:M)</f>
        <v>112.87</v>
      </c>
      <c r="J1421" s="90" t="n">
        <f aca="false">TRUNC(H1421*I1421,2)</f>
        <v>112.87</v>
      </c>
      <c r="L1421" s="63" t="n">
        <f aca="false">IF(AND(A1422&lt;&gt;"",A1421=""),L1420+1,L1420)</f>
        <v>116</v>
      </c>
      <c r="M1421" s="80" t="str">
        <f aca="false">IF(OR(A1421="Insumo",A1421="Composição Auxiliar"),J1421,"")</f>
        <v/>
      </c>
      <c r="N1421" s="81" t="str">
        <f aca="false">IF(ISNUMBER(SEARCH("COM ENCARGOS COMPLEMENTARES",D1421)),J1421,"")</f>
        <v/>
      </c>
      <c r="O1421" s="81" t="str">
        <f aca="false">IF(N1421&lt;&gt;"","",M1421)</f>
        <v/>
      </c>
      <c r="P1421" s="82" t="str">
        <f aca="false">IF(A1421="Composição",A1420,"")</f>
        <v> 5.11.6 </v>
      </c>
      <c r="Q1421" s="81" t="n">
        <f aca="false">IF(P1421&lt;&gt;"",SUMIF(L1421:L1510,L1421,N1421:N1510),"")</f>
        <v>7.57</v>
      </c>
      <c r="R1421" s="81" t="n">
        <f aca="false">IF(P1421&lt;&gt;"",SUMIF(L1421:L1510,L1421,O1421:O1510),"")</f>
        <v>105.3</v>
      </c>
    </row>
    <row r="1422" customFormat="false" ht="25.5" hidden="false" customHeight="true" outlineLevel="0" collapsed="false">
      <c r="A1422" s="91" t="s">
        <v>668</v>
      </c>
      <c r="B1422" s="92" t="s">
        <v>677</v>
      </c>
      <c r="C1422" s="91" t="s">
        <v>664</v>
      </c>
      <c r="D1422" s="91" t="s">
        <v>678</v>
      </c>
      <c r="E1422" s="91" t="s">
        <v>671</v>
      </c>
      <c r="F1422" s="91"/>
      <c r="G1422" s="93" t="s">
        <v>672</v>
      </c>
      <c r="H1422" s="94" t="n">
        <v>0.4</v>
      </c>
      <c r="I1422" s="95" t="n">
        <f aca="false">SUMIFS('ANALÍTICA AUXILIARES'!J:J,'ANALÍTICA AUXILIARES'!A:A,"Composição",'ANALÍTICA AUXILIARES'!B:B,$B1422)</f>
        <v>18.93</v>
      </c>
      <c r="J1422" s="95" t="n">
        <f aca="false">TRUNC(H1422*I1422,2)</f>
        <v>7.57</v>
      </c>
      <c r="L1422" s="63" t="n">
        <f aca="false">IF(AND(A1423&lt;&gt;"",A1422=""),L1421+1,L1421)</f>
        <v>116</v>
      </c>
      <c r="M1422" s="80" t="n">
        <f aca="false">IF(OR(A1422="Insumo",A1422="Composição Auxiliar"),J1422,"")</f>
        <v>7.57</v>
      </c>
      <c r="N1422" s="81" t="n">
        <f aca="false">IF(ISNUMBER(SEARCH("COM ENCARGOS COMPLEMENTARES",D1422)),J1422,"")</f>
        <v>7.57</v>
      </c>
      <c r="O1422" s="81" t="str">
        <f aca="false">IF(N1422&lt;&gt;"","",M1422)</f>
        <v/>
      </c>
      <c r="P1422" s="82" t="str">
        <f aca="false">IF(A1422="Composição",A1421,"")</f>
        <v/>
      </c>
      <c r="Q1422" s="81" t="str">
        <f aca="false">IF(P1422&lt;&gt;"",SUMIF(L1422:L1511,L1422,N1422:N1511),"")</f>
        <v/>
      </c>
      <c r="R1422" s="81" t="str">
        <f aca="false">IF(P1422&lt;&gt;"",SUMIF(L1422:L1511,L1422,O1422:O1511),"")</f>
        <v/>
      </c>
    </row>
    <row r="1423" customFormat="false" ht="38.25" hidden="false" customHeight="false" outlineLevel="0" collapsed="false">
      <c r="A1423" s="96" t="s">
        <v>679</v>
      </c>
      <c r="B1423" s="97" t="s">
        <v>1341</v>
      </c>
      <c r="C1423" s="96" t="str">
        <f aca="false">VLOOKUP(B1423,INSUMOS!$A:$I,2,0)</f>
        <v>SINAPI</v>
      </c>
      <c r="D1423" s="96" t="str">
        <f aca="false">VLOOKUP(B1423,INSUMOS!$A:$I,3,0)</f>
        <v>BUCHA DE NYLON SEM ABA S8, COM PARAFUSO DE 4,80 X 50 MM EM ACO ZINCADO COM ROSCA SOBERBA, CABECA CHATA E FENDA PHILLIPS</v>
      </c>
      <c r="E1423" s="98" t="str">
        <f aca="false">VLOOKUP(B1423,INSUMOS!$A:$I,4,0)</f>
        <v>Material</v>
      </c>
      <c r="F1423" s="98"/>
      <c r="G1423" s="99" t="str">
        <f aca="false">VLOOKUP(B1423,INSUMOS!$A:$I,5,0)</f>
        <v>UN</v>
      </c>
      <c r="H1423" s="100" t="n">
        <v>2</v>
      </c>
      <c r="I1423" s="101" t="n">
        <f aca="false">VLOOKUP(B1423,INSUMOS!$A:$I,8,0)</f>
        <v>0.2</v>
      </c>
      <c r="J1423" s="101" t="n">
        <f aca="false">TRUNC(H1423*I1423,2)</f>
        <v>0.4</v>
      </c>
      <c r="L1423" s="63" t="n">
        <f aca="false">IF(AND(A1424&lt;&gt;"",A1423=""),L1422+1,L1422)</f>
        <v>116</v>
      </c>
      <c r="M1423" s="80" t="n">
        <f aca="false">IF(OR(A1423="Insumo",A1423="Composição Auxiliar"),J1423,"")</f>
        <v>0.4</v>
      </c>
      <c r="N1423" s="81" t="str">
        <f aca="false">IF(ISNUMBER(SEARCH("COM ENCARGOS COMPLEMENTARES",D1423)),J1423,"")</f>
        <v/>
      </c>
      <c r="O1423" s="81" t="n">
        <f aca="false">IF(N1423&lt;&gt;"","",M1423)</f>
        <v>0.4</v>
      </c>
      <c r="P1423" s="82" t="str">
        <f aca="false">IF(A1423="Composição",A1422,"")</f>
        <v/>
      </c>
      <c r="Q1423" s="81" t="str">
        <f aca="false">IF(P1423&lt;&gt;"",SUMIF(L1423:L1512,L1423,N1423:N1512),"")</f>
        <v/>
      </c>
      <c r="R1423" s="81" t="str">
        <f aca="false">IF(P1423&lt;&gt;"",SUMIF(L1423:L1512,L1423,O1423:O1512),"")</f>
        <v/>
      </c>
    </row>
    <row r="1424" customFormat="false" ht="25.5" hidden="false" customHeight="false" outlineLevel="0" collapsed="false">
      <c r="A1424" s="96" t="s">
        <v>679</v>
      </c>
      <c r="B1424" s="97" t="s">
        <v>1342</v>
      </c>
      <c r="C1424" s="96" t="str">
        <f aca="false">VLOOKUP(B1424,INSUMOS!$A:$I,2,0)</f>
        <v>ORSE</v>
      </c>
      <c r="D1424" s="96" t="str">
        <f aca="false">VLOOKUP(B1424,INSUMOS!$A:$I,3,0)</f>
        <v>BARRA DE APOIO, RETA, FIXA, EM AÇO INOX, L=40CM, D=1 1/4" - JACKWAL OU SIMILAR UN</v>
      </c>
      <c r="E1424" s="98" t="str">
        <f aca="false">VLOOKUP(B1424,INSUMOS!$A:$I,4,0)</f>
        <v>Material</v>
      </c>
      <c r="F1424" s="98"/>
      <c r="G1424" s="99" t="str">
        <f aca="false">VLOOKUP(B1424,INSUMOS!$A:$I,5,0)</f>
        <v>un</v>
      </c>
      <c r="H1424" s="100" t="n">
        <v>1</v>
      </c>
      <c r="I1424" s="101" t="n">
        <f aca="false">VLOOKUP(B1424,INSUMOS!$A:$I,8,0)</f>
        <v>104.9</v>
      </c>
      <c r="J1424" s="101" t="n">
        <f aca="false">TRUNC(H1424*I1424,2)</f>
        <v>104.9</v>
      </c>
      <c r="L1424" s="63" t="n">
        <f aca="false">IF(AND(A1425&lt;&gt;"",A1424=""),L1423+1,L1423)</f>
        <v>116</v>
      </c>
      <c r="M1424" s="80" t="n">
        <f aca="false">IF(OR(A1424="Insumo",A1424="Composição Auxiliar"),J1424,"")</f>
        <v>104.9</v>
      </c>
      <c r="N1424" s="81" t="str">
        <f aca="false">IF(ISNUMBER(SEARCH("COM ENCARGOS COMPLEMENTARES",D1424)),J1424,"")</f>
        <v/>
      </c>
      <c r="O1424" s="81" t="n">
        <f aca="false">IF(N1424&lt;&gt;"","",M1424)</f>
        <v>104.9</v>
      </c>
      <c r="P1424" s="82" t="str">
        <f aca="false">IF(A1424="Composição",A1423,"")</f>
        <v/>
      </c>
      <c r="Q1424" s="81" t="str">
        <f aca="false">IF(P1424&lt;&gt;"",SUMIF(L1424:L1513,L1424,N1424:N1513),"")</f>
        <v/>
      </c>
      <c r="R1424" s="81" t="str">
        <f aca="false">IF(P1424&lt;&gt;"",SUMIF(L1424:L1513,L1424,O1424:O1513),"")</f>
        <v/>
      </c>
    </row>
    <row r="1425" customFormat="false" ht="14.25" hidden="false" customHeight="false" outlineLevel="0" collapsed="false">
      <c r="A1425" s="102"/>
      <c r="B1425" s="102"/>
      <c r="C1425" s="102"/>
      <c r="D1425" s="102"/>
      <c r="E1425" s="102"/>
      <c r="F1425" s="103"/>
      <c r="G1425" s="102"/>
      <c r="H1425" s="103"/>
      <c r="I1425" s="102"/>
      <c r="J1425" s="103"/>
      <c r="L1425" s="63" t="n">
        <f aca="false">IF(AND(A1426&lt;&gt;"",A1425=""),L1424+1,L1424)</f>
        <v>116</v>
      </c>
      <c r="M1425" s="80" t="str">
        <f aca="false">IF(OR(A1425="Insumo",A1425="Composição Auxiliar"),J1425,"")</f>
        <v/>
      </c>
      <c r="N1425" s="81" t="str">
        <f aca="false">IF(ISNUMBER(SEARCH("COM ENCARGOS COMPLEMENTARES",D1425)),J1425,"")</f>
        <v/>
      </c>
      <c r="O1425" s="81" t="str">
        <f aca="false">IF(N1425&lt;&gt;"","",M1425)</f>
        <v/>
      </c>
      <c r="P1425" s="82" t="str">
        <f aca="false">IF(A1425="Composição",A1424,"")</f>
        <v/>
      </c>
      <c r="Q1425" s="81" t="str">
        <f aca="false">IF(P1425&lt;&gt;"",SUMIF(L1425:L1514,L1425,N1425:N1514),"")</f>
        <v/>
      </c>
      <c r="R1425" s="81" t="str">
        <f aca="false">IF(P1425&lt;&gt;"",SUMIF(L1425:L1514,L1425,O1425:O1514),"")</f>
        <v/>
      </c>
    </row>
    <row r="1426" customFormat="false" ht="14.25" hidden="false" customHeight="true" outlineLevel="0" collapsed="false">
      <c r="A1426" s="102"/>
      <c r="B1426" s="102"/>
      <c r="C1426" s="102"/>
      <c r="D1426" s="102"/>
      <c r="E1426" s="102"/>
      <c r="F1426" s="103"/>
      <c r="G1426" s="102"/>
      <c r="H1426" s="104" t="s">
        <v>684</v>
      </c>
      <c r="I1426" s="104"/>
      <c r="J1426" s="103" t="n">
        <f aca="false">TRUNC(SUMIF(L:L,$L1426,M:M)*(1+$J$9),2)</f>
        <v>146.49</v>
      </c>
      <c r="L1426" s="63" t="n">
        <f aca="false">IF(AND(A1427&lt;&gt;"",A1426=""),L1425+1,L1425)</f>
        <v>116</v>
      </c>
      <c r="M1426" s="80" t="str">
        <f aca="false">IF(OR(A1426="Insumo",A1426="Composição Auxiliar"),J1426,"")</f>
        <v/>
      </c>
      <c r="N1426" s="81" t="str">
        <f aca="false">IF(ISNUMBER(SEARCH("COM ENCARGOS COMPLEMENTARES",D1426)),J1426,"")</f>
        <v/>
      </c>
      <c r="O1426" s="81" t="str">
        <f aca="false">IF(N1426&lt;&gt;"","",M1426)</f>
        <v/>
      </c>
      <c r="P1426" s="82" t="str">
        <f aca="false">IF(A1426="Composição",A1425,"")</f>
        <v/>
      </c>
      <c r="Q1426" s="81" t="str">
        <f aca="false">IF(P1426&lt;&gt;"",SUMIF(L1426:L1515,L1426,N1426:N1515),"")</f>
        <v/>
      </c>
      <c r="R1426" s="81" t="str">
        <f aca="false">IF(P1426&lt;&gt;"",SUMIF(L1426:L1515,L1426,O1426:O1515),"")</f>
        <v/>
      </c>
    </row>
    <row r="1427" customFormat="false" ht="15" hidden="false" customHeight="false" outlineLevel="0" collapsed="false">
      <c r="A1427" s="105"/>
      <c r="B1427" s="105"/>
      <c r="C1427" s="105"/>
      <c r="D1427" s="105"/>
      <c r="E1427" s="105"/>
      <c r="F1427" s="105"/>
      <c r="G1427" s="105" t="s">
        <v>685</v>
      </c>
      <c r="H1427" s="106" t="s">
        <v>877</v>
      </c>
      <c r="I1427" s="105" t="s">
        <v>687</v>
      </c>
      <c r="J1427" s="107" t="n">
        <f aca="false">TRUNC(J1426*H1427,2)</f>
        <v>878.94</v>
      </c>
      <c r="L1427" s="63" t="n">
        <f aca="false">IF(AND(A1428&lt;&gt;"",A1427=""),L1426+1,L1426)</f>
        <v>116</v>
      </c>
      <c r="M1427" s="80" t="str">
        <f aca="false">IF(OR(A1427="Insumo",A1427="Composição Auxiliar"),J1427,"")</f>
        <v/>
      </c>
      <c r="N1427" s="81" t="str">
        <f aca="false">IF(ISNUMBER(SEARCH("COM ENCARGOS COMPLEMENTARES",D1427)),J1427,"")</f>
        <v/>
      </c>
      <c r="O1427" s="81" t="str">
        <f aca="false">IF(N1427&lt;&gt;"","",M1427)</f>
        <v/>
      </c>
      <c r="P1427" s="82" t="str">
        <f aca="false">IF(A1427="Composição",A1426,"")</f>
        <v/>
      </c>
      <c r="Q1427" s="81" t="str">
        <f aca="false">IF(P1427&lt;&gt;"",SUMIF(L1427:L1516,L1427,N1427:N1516),"")</f>
        <v/>
      </c>
      <c r="R1427" s="81" t="str">
        <f aca="false">IF(P1427&lt;&gt;"",SUMIF(L1427:L1516,L1427,O1427:O1516),"")</f>
        <v/>
      </c>
    </row>
    <row r="1428" customFormat="false" ht="15" hidden="false" customHeight="false" outlineLevel="0" collapsed="false">
      <c r="A1428" s="108"/>
      <c r="B1428" s="108"/>
      <c r="C1428" s="108"/>
      <c r="D1428" s="108"/>
      <c r="E1428" s="108"/>
      <c r="F1428" s="108"/>
      <c r="G1428" s="108"/>
      <c r="H1428" s="108"/>
      <c r="I1428" s="108"/>
      <c r="J1428" s="108"/>
      <c r="L1428" s="63" t="n">
        <f aca="false">IF(AND(A1429&lt;&gt;"",A1428=""),L1427+1,L1427)</f>
        <v>117</v>
      </c>
      <c r="M1428" s="80" t="str">
        <f aca="false">IF(OR(A1428="Insumo",A1428="Composição Auxiliar"),J1428,"")</f>
        <v/>
      </c>
      <c r="N1428" s="81" t="str">
        <f aca="false">IF(ISNUMBER(SEARCH("COM ENCARGOS COMPLEMENTARES",D1428)),J1428,"")</f>
        <v/>
      </c>
      <c r="O1428" s="81" t="str">
        <f aca="false">IF(N1428&lt;&gt;"","",M1428)</f>
        <v/>
      </c>
      <c r="P1428" s="82" t="str">
        <f aca="false">IF(A1428="Composição",A1427,"")</f>
        <v/>
      </c>
      <c r="Q1428" s="81" t="str">
        <f aca="false">IF(P1428&lt;&gt;"",SUMIF(L1428:L1517,L1428,N1428:N1517),"")</f>
        <v/>
      </c>
      <c r="R1428" s="81" t="str">
        <f aca="false">IF(P1428&lt;&gt;"",SUMIF(L1428:L1517,L1428,O1428:O1517),"")</f>
        <v/>
      </c>
    </row>
    <row r="1429" customFormat="false" ht="15" hidden="false" customHeight="true" outlineLevel="0" collapsed="false">
      <c r="A1429" s="83" t="s">
        <v>305</v>
      </c>
      <c r="B1429" s="84" t="s">
        <v>655</v>
      </c>
      <c r="C1429" s="83" t="s">
        <v>656</v>
      </c>
      <c r="D1429" s="83" t="s">
        <v>657</v>
      </c>
      <c r="E1429" s="83" t="s">
        <v>658</v>
      </c>
      <c r="F1429" s="83"/>
      <c r="G1429" s="85" t="s">
        <v>659</v>
      </c>
      <c r="H1429" s="84" t="s">
        <v>660</v>
      </c>
      <c r="I1429" s="84" t="s">
        <v>661</v>
      </c>
      <c r="J1429" s="84" t="s">
        <v>662</v>
      </c>
      <c r="L1429" s="63" t="n">
        <f aca="false">IF(AND(A1430&lt;&gt;"",A1429=""),L1428+1,L1428)</f>
        <v>117</v>
      </c>
      <c r="M1429" s="80" t="str">
        <f aca="false">IF(OR(A1429="Insumo",A1429="Composição Auxiliar"),J1429,"")</f>
        <v/>
      </c>
      <c r="N1429" s="81" t="str">
        <f aca="false">IF(ISNUMBER(SEARCH("COM ENCARGOS COMPLEMENTARES",D1429)),J1429,"")</f>
        <v/>
      </c>
      <c r="O1429" s="81" t="str">
        <f aca="false">IF(N1429&lt;&gt;"","",M1429)</f>
        <v/>
      </c>
      <c r="P1429" s="82" t="str">
        <f aca="false">IF(A1429="Composição",A1428,"")</f>
        <v/>
      </c>
      <c r="Q1429" s="81" t="str">
        <f aca="false">IF(P1429&lt;&gt;"",SUMIF(L1429:L1518,L1429,N1429:N1518),"")</f>
        <v/>
      </c>
      <c r="R1429" s="81" t="str">
        <f aca="false">IF(P1429&lt;&gt;"",SUMIF(L1429:L1518,L1429,O1429:O1518),"")</f>
        <v/>
      </c>
    </row>
    <row r="1430" customFormat="false" ht="25.5" hidden="false" customHeight="true" outlineLevel="0" collapsed="false">
      <c r="A1430" s="86" t="s">
        <v>663</v>
      </c>
      <c r="B1430" s="87" t="s">
        <v>306</v>
      </c>
      <c r="C1430" s="86" t="s">
        <v>664</v>
      </c>
      <c r="D1430" s="86" t="s">
        <v>1343</v>
      </c>
      <c r="E1430" s="86" t="s">
        <v>764</v>
      </c>
      <c r="F1430" s="86"/>
      <c r="G1430" s="88" t="s">
        <v>718</v>
      </c>
      <c r="H1430" s="89" t="n">
        <v>1</v>
      </c>
      <c r="I1430" s="90" t="n">
        <f aca="false">SUMIF(L:L,$L1430,M:M)</f>
        <v>377.25</v>
      </c>
      <c r="J1430" s="90" t="n">
        <f aca="false">TRUNC(H1430*I1430,2)</f>
        <v>377.25</v>
      </c>
      <c r="L1430" s="63" t="n">
        <f aca="false">IF(AND(A1431&lt;&gt;"",A1430=""),L1429+1,L1429)</f>
        <v>117</v>
      </c>
      <c r="M1430" s="80" t="str">
        <f aca="false">IF(OR(A1430="Insumo",A1430="Composição Auxiliar"),J1430,"")</f>
        <v/>
      </c>
      <c r="N1430" s="81" t="str">
        <f aca="false">IF(ISNUMBER(SEARCH("COM ENCARGOS COMPLEMENTARES",D1430)),J1430,"")</f>
        <v/>
      </c>
      <c r="O1430" s="81" t="str">
        <f aca="false">IF(N1430&lt;&gt;"","",M1430)</f>
        <v/>
      </c>
      <c r="P1430" s="82" t="str">
        <f aca="false">IF(A1430="Composição",A1429,"")</f>
        <v> 5.11.7 </v>
      </c>
      <c r="Q1430" s="81" t="n">
        <f aca="false">IF(P1430&lt;&gt;"",SUMIF(L1430:L1519,L1430,N1430:N1519),"")</f>
        <v>27.4</v>
      </c>
      <c r="R1430" s="81" t="n">
        <f aca="false">IF(P1430&lt;&gt;"",SUMIF(L1430:L1519,L1430,O1430:O1519),"")</f>
        <v>349.85</v>
      </c>
    </row>
    <row r="1431" customFormat="false" ht="25.5" hidden="false" customHeight="true" outlineLevel="0" collapsed="false">
      <c r="A1431" s="91" t="s">
        <v>668</v>
      </c>
      <c r="B1431" s="92" t="s">
        <v>677</v>
      </c>
      <c r="C1431" s="91" t="s">
        <v>664</v>
      </c>
      <c r="D1431" s="91" t="s">
        <v>678</v>
      </c>
      <c r="E1431" s="91" t="s">
        <v>671</v>
      </c>
      <c r="F1431" s="91"/>
      <c r="G1431" s="93" t="s">
        <v>672</v>
      </c>
      <c r="H1431" s="94" t="n">
        <v>0.2988</v>
      </c>
      <c r="I1431" s="95" t="n">
        <f aca="false">SUMIFS('ANALÍTICA AUXILIARES'!J:J,'ANALÍTICA AUXILIARES'!A:A,"Composição",'ANALÍTICA AUXILIARES'!B:B,$B1431)</f>
        <v>18.93</v>
      </c>
      <c r="J1431" s="95" t="n">
        <f aca="false">TRUNC(H1431*I1431,2)</f>
        <v>5.65</v>
      </c>
      <c r="L1431" s="63" t="n">
        <f aca="false">IF(AND(A1432&lt;&gt;"",A1431=""),L1430+1,L1430)</f>
        <v>117</v>
      </c>
      <c r="M1431" s="80" t="n">
        <f aca="false">IF(OR(A1431="Insumo",A1431="Composição Auxiliar"),J1431,"")</f>
        <v>5.65</v>
      </c>
      <c r="N1431" s="81" t="n">
        <f aca="false">IF(ISNUMBER(SEARCH("COM ENCARGOS COMPLEMENTARES",D1431)),J1431,"")</f>
        <v>5.65</v>
      </c>
      <c r="O1431" s="81" t="str">
        <f aca="false">IF(N1431&lt;&gt;"","",M1431)</f>
        <v/>
      </c>
      <c r="P1431" s="82" t="str">
        <f aca="false">IF(A1431="Composição",A1430,"")</f>
        <v/>
      </c>
      <c r="Q1431" s="81" t="str">
        <f aca="false">IF(P1431&lt;&gt;"",SUMIF(L1431:L1520,L1431,N1431:N1520),"")</f>
        <v/>
      </c>
      <c r="R1431" s="81" t="str">
        <f aca="false">IF(P1431&lt;&gt;"",SUMIF(L1431:L1520,L1431,O1431:O1520),"")</f>
        <v/>
      </c>
    </row>
    <row r="1432" customFormat="false" ht="25.5" hidden="false" customHeight="true" outlineLevel="0" collapsed="false">
      <c r="A1432" s="91" t="s">
        <v>668</v>
      </c>
      <c r="B1432" s="92" t="s">
        <v>1292</v>
      </c>
      <c r="C1432" s="91" t="s">
        <v>664</v>
      </c>
      <c r="D1432" s="91" t="s">
        <v>1293</v>
      </c>
      <c r="E1432" s="91" t="s">
        <v>671</v>
      </c>
      <c r="F1432" s="91"/>
      <c r="G1432" s="93" t="s">
        <v>672</v>
      </c>
      <c r="H1432" s="94" t="n">
        <v>0.9485</v>
      </c>
      <c r="I1432" s="95" t="n">
        <f aca="false">SUMIFS('ANALÍTICA AUXILIARES'!J:J,'ANALÍTICA AUXILIARES'!A:A,"Composição",'ANALÍTICA AUXILIARES'!B:B,$B1432)</f>
        <v>22.94</v>
      </c>
      <c r="J1432" s="95" t="n">
        <f aca="false">TRUNC(H1432*I1432,2)</f>
        <v>21.75</v>
      </c>
      <c r="L1432" s="63" t="n">
        <f aca="false">IF(AND(A1433&lt;&gt;"",A1432=""),L1431+1,L1431)</f>
        <v>117</v>
      </c>
      <c r="M1432" s="80" t="n">
        <f aca="false">IF(OR(A1432="Insumo",A1432="Composição Auxiliar"),J1432,"")</f>
        <v>21.75</v>
      </c>
      <c r="N1432" s="81" t="n">
        <f aca="false">IF(ISNUMBER(SEARCH("COM ENCARGOS COMPLEMENTARES",D1432)),J1432,"")</f>
        <v>21.75</v>
      </c>
      <c r="O1432" s="81" t="str">
        <f aca="false">IF(N1432&lt;&gt;"","",M1432)</f>
        <v/>
      </c>
      <c r="P1432" s="82" t="str">
        <f aca="false">IF(A1432="Composição",A1431,"")</f>
        <v/>
      </c>
      <c r="Q1432" s="81" t="str">
        <f aca="false">IF(P1432&lt;&gt;"",SUMIF(L1432:L1521,L1432,N1432:N1521),"")</f>
        <v/>
      </c>
      <c r="R1432" s="81" t="str">
        <f aca="false">IF(P1432&lt;&gt;"",SUMIF(L1432:L1521,L1432,O1432:O1521),"")</f>
        <v/>
      </c>
    </row>
    <row r="1433" customFormat="false" ht="38.25" hidden="false" customHeight="false" outlineLevel="0" collapsed="false">
      <c r="A1433" s="96" t="s">
        <v>679</v>
      </c>
      <c r="B1433" s="97" t="s">
        <v>1307</v>
      </c>
      <c r="C1433" s="96" t="str">
        <f aca="false">VLOOKUP(B1433,INSUMOS!$A:$I,2,0)</f>
        <v>SINAPI</v>
      </c>
      <c r="D1433" s="96" t="str">
        <f aca="false">VLOOKUP(B1433,INSUMOS!$A:$I,3,0)</f>
        <v>PARAFUSO NIQUELADO 3 1/2" COM ACABAMENTO CROMADO PARA FIXAR PECA SANITARIA, INCLUI PORCA CEGA, ARRUELA E BUCHA DE NYLON TAMANHO S-8</v>
      </c>
      <c r="E1433" s="98" t="str">
        <f aca="false">VLOOKUP(B1433,INSUMOS!$A:$I,4,0)</f>
        <v>Material</v>
      </c>
      <c r="F1433" s="98"/>
      <c r="G1433" s="99" t="str">
        <f aca="false">VLOOKUP(B1433,INSUMOS!$A:$I,5,0)</f>
        <v>UN</v>
      </c>
      <c r="H1433" s="100" t="n">
        <v>6</v>
      </c>
      <c r="I1433" s="101" t="n">
        <f aca="false">VLOOKUP(B1433,INSUMOS!$A:$I,8,0)</f>
        <v>21.18</v>
      </c>
      <c r="J1433" s="101" t="n">
        <f aca="false">TRUNC(H1433*I1433,2)</f>
        <v>127.08</v>
      </c>
      <c r="L1433" s="63" t="n">
        <f aca="false">IF(AND(A1434&lt;&gt;"",A1433=""),L1432+1,L1432)</f>
        <v>117</v>
      </c>
      <c r="M1433" s="80" t="n">
        <f aca="false">IF(OR(A1433="Insumo",A1433="Composição Auxiliar"),J1433,"")</f>
        <v>127.08</v>
      </c>
      <c r="N1433" s="81" t="str">
        <f aca="false">IF(ISNUMBER(SEARCH("COM ENCARGOS COMPLEMENTARES",D1433)),J1433,"")</f>
        <v/>
      </c>
      <c r="O1433" s="81" t="n">
        <f aca="false">IF(N1433&lt;&gt;"","",M1433)</f>
        <v>127.08</v>
      </c>
      <c r="P1433" s="82" t="str">
        <f aca="false">IF(A1433="Composição",A1432,"")</f>
        <v/>
      </c>
      <c r="Q1433" s="81" t="str">
        <f aca="false">IF(P1433&lt;&gt;"",SUMIF(L1433:L1522,L1433,N1433:N1522),"")</f>
        <v/>
      </c>
      <c r="R1433" s="81" t="str">
        <f aca="false">IF(P1433&lt;&gt;"",SUMIF(L1433:L1522,L1433,O1433:O1522),"")</f>
        <v/>
      </c>
    </row>
    <row r="1434" customFormat="false" ht="25.5" hidden="false" customHeight="false" outlineLevel="0" collapsed="false">
      <c r="A1434" s="96" t="s">
        <v>679</v>
      </c>
      <c r="B1434" s="97" t="s">
        <v>1344</v>
      </c>
      <c r="C1434" s="96" t="str">
        <f aca="false">VLOOKUP(B1434,INSUMOS!$A:$I,2,0)</f>
        <v>SINAPI</v>
      </c>
      <c r="D1434" s="96" t="str">
        <f aca="false">VLOOKUP(B1434,INSUMOS!$A:$I,3,0)</f>
        <v>BARRA DE APOIO RETA, EM ACO INOX POLIDO, COMPRIMENTO 80CM, DIAMETRO MINIMO 3 CM</v>
      </c>
      <c r="E1434" s="98" t="str">
        <f aca="false">VLOOKUP(B1434,INSUMOS!$A:$I,4,0)</f>
        <v>Material</v>
      </c>
      <c r="F1434" s="98"/>
      <c r="G1434" s="99" t="str">
        <f aca="false">VLOOKUP(B1434,INSUMOS!$A:$I,5,0)</f>
        <v>UN</v>
      </c>
      <c r="H1434" s="100" t="n">
        <v>1</v>
      </c>
      <c r="I1434" s="101" t="n">
        <f aca="false">VLOOKUP(B1434,INSUMOS!$A:$I,8,0)</f>
        <v>222.77</v>
      </c>
      <c r="J1434" s="101" t="n">
        <f aca="false">TRUNC(H1434*I1434,2)</f>
        <v>222.77</v>
      </c>
      <c r="L1434" s="63" t="n">
        <f aca="false">IF(AND(A1435&lt;&gt;"",A1434=""),L1433+1,L1433)</f>
        <v>117</v>
      </c>
      <c r="M1434" s="80" t="n">
        <f aca="false">IF(OR(A1434="Insumo",A1434="Composição Auxiliar"),J1434,"")</f>
        <v>222.77</v>
      </c>
      <c r="N1434" s="81" t="str">
        <f aca="false">IF(ISNUMBER(SEARCH("COM ENCARGOS COMPLEMENTARES",D1434)),J1434,"")</f>
        <v/>
      </c>
      <c r="O1434" s="81" t="n">
        <f aca="false">IF(N1434&lt;&gt;"","",M1434)</f>
        <v>222.77</v>
      </c>
      <c r="P1434" s="82" t="str">
        <f aca="false">IF(A1434="Composição",A1433,"")</f>
        <v/>
      </c>
      <c r="Q1434" s="81" t="str">
        <f aca="false">IF(P1434&lt;&gt;"",SUMIF(L1434:L1523,L1434,N1434:N1523),"")</f>
        <v/>
      </c>
      <c r="R1434" s="81" t="str">
        <f aca="false">IF(P1434&lt;&gt;"",SUMIF(L1434:L1523,L1434,O1434:O1523),"")</f>
        <v/>
      </c>
    </row>
    <row r="1435" customFormat="false" ht="14.25" hidden="false" customHeight="false" outlineLevel="0" collapsed="false">
      <c r="A1435" s="102"/>
      <c r="B1435" s="102"/>
      <c r="C1435" s="102"/>
      <c r="D1435" s="102"/>
      <c r="E1435" s="102"/>
      <c r="F1435" s="103"/>
      <c r="G1435" s="102"/>
      <c r="H1435" s="103"/>
      <c r="I1435" s="102"/>
      <c r="J1435" s="103"/>
      <c r="L1435" s="63" t="n">
        <f aca="false">IF(AND(A1436&lt;&gt;"",A1435=""),L1434+1,L1434)</f>
        <v>117</v>
      </c>
      <c r="M1435" s="80" t="str">
        <f aca="false">IF(OR(A1435="Insumo",A1435="Composição Auxiliar"),J1435,"")</f>
        <v/>
      </c>
      <c r="N1435" s="81" t="str">
        <f aca="false">IF(ISNUMBER(SEARCH("COM ENCARGOS COMPLEMENTARES",D1435)),J1435,"")</f>
        <v/>
      </c>
      <c r="O1435" s="81" t="str">
        <f aca="false">IF(N1435&lt;&gt;"","",M1435)</f>
        <v/>
      </c>
      <c r="P1435" s="82" t="str">
        <f aca="false">IF(A1435="Composição",A1434,"")</f>
        <v/>
      </c>
      <c r="Q1435" s="81" t="str">
        <f aca="false">IF(P1435&lt;&gt;"",SUMIF(L1435:L1524,L1435,N1435:N1524),"")</f>
        <v/>
      </c>
      <c r="R1435" s="81" t="str">
        <f aca="false">IF(P1435&lt;&gt;"",SUMIF(L1435:L1524,L1435,O1435:O1524),"")</f>
        <v/>
      </c>
    </row>
    <row r="1436" customFormat="false" ht="14.25" hidden="false" customHeight="true" outlineLevel="0" collapsed="false">
      <c r="A1436" s="102"/>
      <c r="B1436" s="102"/>
      <c r="C1436" s="102"/>
      <c r="D1436" s="102"/>
      <c r="E1436" s="102"/>
      <c r="F1436" s="103"/>
      <c r="G1436" s="102"/>
      <c r="H1436" s="104" t="s">
        <v>684</v>
      </c>
      <c r="I1436" s="104"/>
      <c r="J1436" s="103" t="n">
        <f aca="false">TRUNC(SUMIF(L:L,$L1436,M:M)*(1+$J$9),2)</f>
        <v>489.63</v>
      </c>
      <c r="L1436" s="63" t="n">
        <f aca="false">IF(AND(A1437&lt;&gt;"",A1436=""),L1435+1,L1435)</f>
        <v>117</v>
      </c>
      <c r="M1436" s="80" t="str">
        <f aca="false">IF(OR(A1436="Insumo",A1436="Composição Auxiliar"),J1436,"")</f>
        <v/>
      </c>
      <c r="N1436" s="81" t="str">
        <f aca="false">IF(ISNUMBER(SEARCH("COM ENCARGOS COMPLEMENTARES",D1436)),J1436,"")</f>
        <v/>
      </c>
      <c r="O1436" s="81" t="str">
        <f aca="false">IF(N1436&lt;&gt;"","",M1436)</f>
        <v/>
      </c>
      <c r="P1436" s="82" t="str">
        <f aca="false">IF(A1436="Composição",A1435,"")</f>
        <v/>
      </c>
      <c r="Q1436" s="81" t="str">
        <f aca="false">IF(P1436&lt;&gt;"",SUMIF(L1436:L1525,L1436,N1436:N1525),"")</f>
        <v/>
      </c>
      <c r="R1436" s="81" t="str">
        <f aca="false">IF(P1436&lt;&gt;"",SUMIF(L1436:L1525,L1436,O1436:O1525),"")</f>
        <v/>
      </c>
    </row>
    <row r="1437" customFormat="false" ht="15" hidden="false" customHeight="false" outlineLevel="0" collapsed="false">
      <c r="A1437" s="105"/>
      <c r="B1437" s="105"/>
      <c r="C1437" s="105"/>
      <c r="D1437" s="105"/>
      <c r="E1437" s="105"/>
      <c r="F1437" s="105"/>
      <c r="G1437" s="105" t="s">
        <v>685</v>
      </c>
      <c r="H1437" s="106" t="s">
        <v>1345</v>
      </c>
      <c r="I1437" s="105" t="s">
        <v>687</v>
      </c>
      <c r="J1437" s="107" t="n">
        <f aca="false">TRUNC(J1436*H1437,2)</f>
        <v>4406.67</v>
      </c>
      <c r="L1437" s="63" t="n">
        <f aca="false">IF(AND(A1438&lt;&gt;"",A1437=""),L1436+1,L1436)</f>
        <v>117</v>
      </c>
      <c r="M1437" s="80" t="str">
        <f aca="false">IF(OR(A1437="Insumo",A1437="Composição Auxiliar"),J1437,"")</f>
        <v/>
      </c>
      <c r="N1437" s="81" t="str">
        <f aca="false">IF(ISNUMBER(SEARCH("COM ENCARGOS COMPLEMENTARES",D1437)),J1437,"")</f>
        <v/>
      </c>
      <c r="O1437" s="81" t="str">
        <f aca="false">IF(N1437&lt;&gt;"","",M1437)</f>
        <v/>
      </c>
      <c r="P1437" s="82" t="str">
        <f aca="false">IF(A1437="Composição",A1436,"")</f>
        <v/>
      </c>
      <c r="Q1437" s="81" t="str">
        <f aca="false">IF(P1437&lt;&gt;"",SUMIF(L1437:L1526,L1437,N1437:N1526),"")</f>
        <v/>
      </c>
      <c r="R1437" s="81" t="str">
        <f aca="false">IF(P1437&lt;&gt;"",SUMIF(L1437:L1526,L1437,O1437:O1526),"")</f>
        <v/>
      </c>
    </row>
    <row r="1438" customFormat="false" ht="15" hidden="false" customHeight="false" outlineLevel="0" collapsed="false">
      <c r="A1438" s="108"/>
      <c r="B1438" s="108"/>
      <c r="C1438" s="108"/>
      <c r="D1438" s="108"/>
      <c r="E1438" s="108"/>
      <c r="F1438" s="108"/>
      <c r="G1438" s="108"/>
      <c r="H1438" s="108"/>
      <c r="I1438" s="108"/>
      <c r="J1438" s="108"/>
      <c r="L1438" s="63" t="n">
        <f aca="false">IF(AND(A1439&lt;&gt;"",A1438=""),L1437+1,L1437)</f>
        <v>118</v>
      </c>
      <c r="M1438" s="80" t="str">
        <f aca="false">IF(OR(A1438="Insumo",A1438="Composição Auxiliar"),J1438,"")</f>
        <v/>
      </c>
      <c r="N1438" s="81" t="str">
        <f aca="false">IF(ISNUMBER(SEARCH("COM ENCARGOS COMPLEMENTARES",D1438)),J1438,"")</f>
        <v/>
      </c>
      <c r="O1438" s="81" t="str">
        <f aca="false">IF(N1438&lt;&gt;"","",M1438)</f>
        <v/>
      </c>
      <c r="P1438" s="82" t="str">
        <f aca="false">IF(A1438="Composição",A1437,"")</f>
        <v/>
      </c>
      <c r="Q1438" s="81" t="str">
        <f aca="false">IF(P1438&lt;&gt;"",SUMIF(L1438:L1527,L1438,N1438:N1527),"")</f>
        <v/>
      </c>
      <c r="R1438" s="81" t="str">
        <f aca="false">IF(P1438&lt;&gt;"",SUMIF(L1438:L1527,L1438,O1438:O1527),"")</f>
        <v/>
      </c>
    </row>
    <row r="1439" customFormat="false" ht="15" hidden="false" customHeight="true" outlineLevel="0" collapsed="false">
      <c r="A1439" s="83" t="s">
        <v>307</v>
      </c>
      <c r="B1439" s="84" t="s">
        <v>655</v>
      </c>
      <c r="C1439" s="83" t="s">
        <v>656</v>
      </c>
      <c r="D1439" s="83" t="s">
        <v>657</v>
      </c>
      <c r="E1439" s="83" t="s">
        <v>658</v>
      </c>
      <c r="F1439" s="83"/>
      <c r="G1439" s="85" t="s">
        <v>659</v>
      </c>
      <c r="H1439" s="84" t="s">
        <v>660</v>
      </c>
      <c r="I1439" s="84" t="s">
        <v>661</v>
      </c>
      <c r="J1439" s="84" t="s">
        <v>662</v>
      </c>
      <c r="L1439" s="63" t="n">
        <f aca="false">IF(AND(A1440&lt;&gt;"",A1439=""),L1438+1,L1438)</f>
        <v>118</v>
      </c>
      <c r="M1439" s="80" t="str">
        <f aca="false">IF(OR(A1439="Insumo",A1439="Composição Auxiliar"),J1439,"")</f>
        <v/>
      </c>
      <c r="N1439" s="81" t="str">
        <f aca="false">IF(ISNUMBER(SEARCH("COM ENCARGOS COMPLEMENTARES",D1439)),J1439,"")</f>
        <v/>
      </c>
      <c r="O1439" s="81" t="str">
        <f aca="false">IF(N1439&lt;&gt;"","",M1439)</f>
        <v/>
      </c>
      <c r="P1439" s="82" t="str">
        <f aca="false">IF(A1439="Composição",A1438,"")</f>
        <v/>
      </c>
      <c r="Q1439" s="81" t="str">
        <f aca="false">IF(P1439&lt;&gt;"",SUMIF(L1439:L1528,L1439,N1439:N1528),"")</f>
        <v/>
      </c>
      <c r="R1439" s="81" t="str">
        <f aca="false">IF(P1439&lt;&gt;"",SUMIF(L1439:L1528,L1439,O1439:O1528),"")</f>
        <v/>
      </c>
    </row>
    <row r="1440" customFormat="false" ht="25.5" hidden="false" customHeight="true" outlineLevel="0" collapsed="false">
      <c r="A1440" s="86" t="s">
        <v>663</v>
      </c>
      <c r="B1440" s="87" t="s">
        <v>308</v>
      </c>
      <c r="C1440" s="86" t="s">
        <v>716</v>
      </c>
      <c r="D1440" s="86" t="s">
        <v>1346</v>
      </c>
      <c r="E1440" s="86" t="s">
        <v>764</v>
      </c>
      <c r="F1440" s="86"/>
      <c r="G1440" s="88" t="s">
        <v>718</v>
      </c>
      <c r="H1440" s="89" t="n">
        <v>1</v>
      </c>
      <c r="I1440" s="90" t="n">
        <f aca="false">SUMIF(L:L,$L1440,M:M)</f>
        <v>76.51</v>
      </c>
      <c r="J1440" s="90" t="n">
        <f aca="false">TRUNC(H1440*I1440,2)</f>
        <v>76.51</v>
      </c>
      <c r="L1440" s="63" t="n">
        <f aca="false">IF(AND(A1441&lt;&gt;"",A1440=""),L1439+1,L1439)</f>
        <v>118</v>
      </c>
      <c r="M1440" s="80" t="str">
        <f aca="false">IF(OR(A1440="Insumo",A1440="Composição Auxiliar"),J1440,"")</f>
        <v/>
      </c>
      <c r="N1440" s="81" t="str">
        <f aca="false">IF(ISNUMBER(SEARCH("COM ENCARGOS COMPLEMENTARES",D1440)),J1440,"")</f>
        <v/>
      </c>
      <c r="O1440" s="81" t="str">
        <f aca="false">IF(N1440&lt;&gt;"","",M1440)</f>
        <v/>
      </c>
      <c r="P1440" s="82" t="str">
        <f aca="false">IF(A1440="Composição",A1439,"")</f>
        <v> 5.11.8 </v>
      </c>
      <c r="Q1440" s="81" t="n">
        <f aca="false">IF(P1440&lt;&gt;"",SUMIF(L1440:L1529,L1440,N1440:N1529),"")</f>
        <v>6.36</v>
      </c>
      <c r="R1440" s="81" t="n">
        <f aca="false">IF(P1440&lt;&gt;"",SUMIF(L1440:L1529,L1440,O1440:O1529),"")</f>
        <v>70.15</v>
      </c>
    </row>
    <row r="1441" customFormat="false" ht="25.5" hidden="false" customHeight="true" outlineLevel="0" collapsed="false">
      <c r="A1441" s="91" t="s">
        <v>668</v>
      </c>
      <c r="B1441" s="92" t="s">
        <v>1292</v>
      </c>
      <c r="C1441" s="91" t="s">
        <v>664</v>
      </c>
      <c r="D1441" s="91" t="s">
        <v>1293</v>
      </c>
      <c r="E1441" s="91" t="s">
        <v>671</v>
      </c>
      <c r="F1441" s="91"/>
      <c r="G1441" s="93" t="s">
        <v>672</v>
      </c>
      <c r="H1441" s="94" t="n">
        <v>0.15</v>
      </c>
      <c r="I1441" s="95" t="n">
        <f aca="false">SUMIFS('ANALÍTICA AUXILIARES'!J:J,'ANALÍTICA AUXILIARES'!A:A,"Composição",'ANALÍTICA AUXILIARES'!B:B,$B1441)</f>
        <v>22.94</v>
      </c>
      <c r="J1441" s="95" t="n">
        <f aca="false">TRUNC(H1441*I1441,2)</f>
        <v>3.44</v>
      </c>
      <c r="L1441" s="63" t="n">
        <f aca="false">IF(AND(A1442&lt;&gt;"",A1441=""),L1440+1,L1440)</f>
        <v>118</v>
      </c>
      <c r="M1441" s="80" t="n">
        <f aca="false">IF(OR(A1441="Insumo",A1441="Composição Auxiliar"),J1441,"")</f>
        <v>3.44</v>
      </c>
      <c r="N1441" s="81" t="n">
        <f aca="false">IF(ISNUMBER(SEARCH("COM ENCARGOS COMPLEMENTARES",D1441)),J1441,"")</f>
        <v>3.44</v>
      </c>
      <c r="O1441" s="81" t="str">
        <f aca="false">IF(N1441&lt;&gt;"","",M1441)</f>
        <v/>
      </c>
      <c r="P1441" s="82" t="str">
        <f aca="false">IF(A1441="Composição",A1440,"")</f>
        <v/>
      </c>
      <c r="Q1441" s="81" t="str">
        <f aca="false">IF(P1441&lt;&gt;"",SUMIF(L1441:L1530,L1441,N1441:N1530),"")</f>
        <v/>
      </c>
      <c r="R1441" s="81" t="str">
        <f aca="false">IF(P1441&lt;&gt;"",SUMIF(L1441:L1530,L1441,O1441:O1530),"")</f>
        <v/>
      </c>
    </row>
    <row r="1442" customFormat="false" ht="25.5" hidden="false" customHeight="true" outlineLevel="0" collapsed="false">
      <c r="A1442" s="91" t="s">
        <v>668</v>
      </c>
      <c r="B1442" s="92" t="s">
        <v>1336</v>
      </c>
      <c r="C1442" s="91" t="s">
        <v>664</v>
      </c>
      <c r="D1442" s="91" t="s">
        <v>1337</v>
      </c>
      <c r="E1442" s="91" t="s">
        <v>671</v>
      </c>
      <c r="F1442" s="91"/>
      <c r="G1442" s="93" t="s">
        <v>672</v>
      </c>
      <c r="H1442" s="94" t="n">
        <v>0.15</v>
      </c>
      <c r="I1442" s="95" t="n">
        <f aca="false">SUMIFS('ANALÍTICA AUXILIARES'!J:J,'ANALÍTICA AUXILIARES'!A:A,"Composição",'ANALÍTICA AUXILIARES'!B:B,$B1442)</f>
        <v>19.47</v>
      </c>
      <c r="J1442" s="95" t="n">
        <f aca="false">TRUNC(H1442*I1442,2)</f>
        <v>2.92</v>
      </c>
      <c r="L1442" s="63" t="n">
        <f aca="false">IF(AND(A1443&lt;&gt;"",A1442=""),L1441+1,L1441)</f>
        <v>118</v>
      </c>
      <c r="M1442" s="80" t="n">
        <f aca="false">IF(OR(A1442="Insumo",A1442="Composição Auxiliar"),J1442,"")</f>
        <v>2.92</v>
      </c>
      <c r="N1442" s="81" t="n">
        <f aca="false">IF(ISNUMBER(SEARCH("COM ENCARGOS COMPLEMENTARES",D1442)),J1442,"")</f>
        <v>2.92</v>
      </c>
      <c r="O1442" s="81" t="str">
        <f aca="false">IF(N1442&lt;&gt;"","",M1442)</f>
        <v/>
      </c>
      <c r="P1442" s="82" t="str">
        <f aca="false">IF(A1442="Composição",A1441,"")</f>
        <v/>
      </c>
      <c r="Q1442" s="81" t="str">
        <f aca="false">IF(P1442&lt;&gt;"",SUMIF(L1442:L1531,L1442,N1442:N1531),"")</f>
        <v/>
      </c>
      <c r="R1442" s="81" t="str">
        <f aca="false">IF(P1442&lt;&gt;"",SUMIF(L1442:L1531,L1442,O1442:O1531),"")</f>
        <v/>
      </c>
    </row>
    <row r="1443" customFormat="false" ht="25.5" hidden="false" customHeight="false" outlineLevel="0" collapsed="false">
      <c r="A1443" s="96" t="s">
        <v>679</v>
      </c>
      <c r="B1443" s="97" t="s">
        <v>1347</v>
      </c>
      <c r="C1443" s="96" t="str">
        <f aca="false">VLOOKUP(B1443,INSUMOS!$A:$I,2,0)</f>
        <v>ORSE</v>
      </c>
      <c r="D1443" s="96" t="str">
        <f aca="false">VLOOKUP(B1443,INSUMOS!$A:$I,3,0)</f>
        <v>ACABAMENTO PARA REGISTRO, LINHA LINK - REF. 4900.C.PQ.LNK, DECA OU SIMILAR UN</v>
      </c>
      <c r="E1443" s="98" t="str">
        <f aca="false">VLOOKUP(B1443,INSUMOS!$A:$I,4,0)</f>
        <v>Material</v>
      </c>
      <c r="F1443" s="98"/>
      <c r="G1443" s="99" t="str">
        <f aca="false">VLOOKUP(B1443,INSUMOS!$A:$I,5,0)</f>
        <v>un</v>
      </c>
      <c r="H1443" s="100" t="n">
        <v>1</v>
      </c>
      <c r="I1443" s="101" t="n">
        <f aca="false">VLOOKUP(B1443,INSUMOS!$A:$I,8,0)</f>
        <v>70.15</v>
      </c>
      <c r="J1443" s="101" t="n">
        <f aca="false">TRUNC(H1443*I1443,2)</f>
        <v>70.15</v>
      </c>
      <c r="L1443" s="63" t="n">
        <f aca="false">IF(AND(A1444&lt;&gt;"",A1443=""),L1442+1,L1442)</f>
        <v>118</v>
      </c>
      <c r="M1443" s="80" t="n">
        <f aca="false">IF(OR(A1443="Insumo",A1443="Composição Auxiliar"),J1443,"")</f>
        <v>70.15</v>
      </c>
      <c r="N1443" s="81" t="str">
        <f aca="false">IF(ISNUMBER(SEARCH("COM ENCARGOS COMPLEMENTARES",D1443)),J1443,"")</f>
        <v/>
      </c>
      <c r="O1443" s="81" t="n">
        <f aca="false">IF(N1443&lt;&gt;"","",M1443)</f>
        <v>70.15</v>
      </c>
      <c r="P1443" s="82" t="str">
        <f aca="false">IF(A1443="Composição",A1442,"")</f>
        <v/>
      </c>
      <c r="Q1443" s="81" t="str">
        <f aca="false">IF(P1443&lt;&gt;"",SUMIF(L1443:L1532,L1443,N1443:N1532),"")</f>
        <v/>
      </c>
      <c r="R1443" s="81" t="str">
        <f aca="false">IF(P1443&lt;&gt;"",SUMIF(L1443:L1532,L1443,O1443:O1532),"")</f>
        <v/>
      </c>
    </row>
    <row r="1444" customFormat="false" ht="14.25" hidden="false" customHeight="false" outlineLevel="0" collapsed="false">
      <c r="A1444" s="102"/>
      <c r="B1444" s="102"/>
      <c r="C1444" s="102"/>
      <c r="D1444" s="102"/>
      <c r="E1444" s="102"/>
      <c r="F1444" s="103"/>
      <c r="G1444" s="102"/>
      <c r="H1444" s="103"/>
      <c r="I1444" s="102"/>
      <c r="J1444" s="103"/>
      <c r="L1444" s="63" t="n">
        <f aca="false">IF(AND(A1445&lt;&gt;"",A1444=""),L1443+1,L1443)</f>
        <v>118</v>
      </c>
      <c r="M1444" s="80" t="str">
        <f aca="false">IF(OR(A1444="Insumo",A1444="Composição Auxiliar"),J1444,"")</f>
        <v/>
      </c>
      <c r="N1444" s="81" t="str">
        <f aca="false">IF(ISNUMBER(SEARCH("COM ENCARGOS COMPLEMENTARES",D1444)),J1444,"")</f>
        <v/>
      </c>
      <c r="O1444" s="81" t="str">
        <f aca="false">IF(N1444&lt;&gt;"","",M1444)</f>
        <v/>
      </c>
      <c r="P1444" s="82" t="str">
        <f aca="false">IF(A1444="Composição",A1443,"")</f>
        <v/>
      </c>
      <c r="Q1444" s="81" t="str">
        <f aca="false">IF(P1444&lt;&gt;"",SUMIF(L1444:L1533,L1444,N1444:N1533),"")</f>
        <v/>
      </c>
      <c r="R1444" s="81" t="str">
        <f aca="false">IF(P1444&lt;&gt;"",SUMIF(L1444:L1533,L1444,O1444:O1533),"")</f>
        <v/>
      </c>
    </row>
    <row r="1445" customFormat="false" ht="14.25" hidden="false" customHeight="true" outlineLevel="0" collapsed="false">
      <c r="A1445" s="102"/>
      <c r="B1445" s="102"/>
      <c r="C1445" s="102"/>
      <c r="D1445" s="102"/>
      <c r="E1445" s="102"/>
      <c r="F1445" s="103"/>
      <c r="G1445" s="102"/>
      <c r="H1445" s="104" t="s">
        <v>684</v>
      </c>
      <c r="I1445" s="104"/>
      <c r="J1445" s="103" t="n">
        <f aca="false">TRUNC(SUMIF(L:L,$L1445,M:M)*(1+$J$9),2)</f>
        <v>99.3</v>
      </c>
      <c r="L1445" s="63" t="n">
        <f aca="false">IF(AND(A1446&lt;&gt;"",A1445=""),L1444+1,L1444)</f>
        <v>118</v>
      </c>
      <c r="M1445" s="80" t="str">
        <f aca="false">IF(OR(A1445="Insumo",A1445="Composição Auxiliar"),J1445,"")</f>
        <v/>
      </c>
      <c r="N1445" s="81" t="str">
        <f aca="false">IF(ISNUMBER(SEARCH("COM ENCARGOS COMPLEMENTARES",D1445)),J1445,"")</f>
        <v/>
      </c>
      <c r="O1445" s="81" t="str">
        <f aca="false">IF(N1445&lt;&gt;"","",M1445)</f>
        <v/>
      </c>
      <c r="P1445" s="82" t="str">
        <f aca="false">IF(A1445="Composição",A1444,"")</f>
        <v/>
      </c>
      <c r="Q1445" s="81" t="str">
        <f aca="false">IF(P1445&lt;&gt;"",SUMIF(L1445:L1534,L1445,N1445:N1534),"")</f>
        <v/>
      </c>
      <c r="R1445" s="81" t="str">
        <f aca="false">IF(P1445&lt;&gt;"",SUMIF(L1445:L1534,L1445,O1445:O1534),"")</f>
        <v/>
      </c>
    </row>
    <row r="1446" customFormat="false" ht="15" hidden="false" customHeight="false" outlineLevel="0" collapsed="false">
      <c r="A1446" s="105"/>
      <c r="B1446" s="105"/>
      <c r="C1446" s="105"/>
      <c r="D1446" s="105"/>
      <c r="E1446" s="105"/>
      <c r="F1446" s="105"/>
      <c r="G1446" s="105" t="s">
        <v>685</v>
      </c>
      <c r="H1446" s="106" t="s">
        <v>877</v>
      </c>
      <c r="I1446" s="105" t="s">
        <v>687</v>
      </c>
      <c r="J1446" s="107" t="n">
        <f aca="false">TRUNC(J1445*H1446,2)</f>
        <v>595.8</v>
      </c>
      <c r="L1446" s="63" t="n">
        <f aca="false">IF(AND(A1447&lt;&gt;"",A1446=""),L1445+1,L1445)</f>
        <v>118</v>
      </c>
      <c r="M1446" s="80" t="str">
        <f aca="false">IF(OR(A1446="Insumo",A1446="Composição Auxiliar"),J1446,"")</f>
        <v/>
      </c>
      <c r="N1446" s="81" t="str">
        <f aca="false">IF(ISNUMBER(SEARCH("COM ENCARGOS COMPLEMENTARES",D1446)),J1446,"")</f>
        <v/>
      </c>
      <c r="O1446" s="81" t="str">
        <f aca="false">IF(N1446&lt;&gt;"","",M1446)</f>
        <v/>
      </c>
      <c r="P1446" s="82" t="str">
        <f aca="false">IF(A1446="Composição",A1445,"")</f>
        <v/>
      </c>
      <c r="Q1446" s="81" t="str">
        <f aca="false">IF(P1446&lt;&gt;"",SUMIF(L1446:L1535,L1446,N1446:N1535),"")</f>
        <v/>
      </c>
      <c r="R1446" s="81" t="str">
        <f aca="false">IF(P1446&lt;&gt;"",SUMIF(L1446:L1535,L1446,O1446:O1535),"")</f>
        <v/>
      </c>
    </row>
    <row r="1447" customFormat="false" ht="15" hidden="false" customHeight="false" outlineLevel="0" collapsed="false">
      <c r="A1447" s="108"/>
      <c r="B1447" s="108"/>
      <c r="C1447" s="108"/>
      <c r="D1447" s="108"/>
      <c r="E1447" s="108"/>
      <c r="F1447" s="108"/>
      <c r="G1447" s="108"/>
      <c r="H1447" s="108"/>
      <c r="I1447" s="108"/>
      <c r="J1447" s="108"/>
      <c r="L1447" s="63" t="n">
        <f aca="false">IF(AND(A1448&lt;&gt;"",A1447=""),L1446+1,L1446)</f>
        <v>119</v>
      </c>
      <c r="M1447" s="80" t="str">
        <f aca="false">IF(OR(A1447="Insumo",A1447="Composição Auxiliar"),J1447,"")</f>
        <v/>
      </c>
      <c r="N1447" s="81" t="str">
        <f aca="false">IF(ISNUMBER(SEARCH("COM ENCARGOS COMPLEMENTARES",D1447)),J1447,"")</f>
        <v/>
      </c>
      <c r="O1447" s="81" t="str">
        <f aca="false">IF(N1447&lt;&gt;"","",M1447)</f>
        <v/>
      </c>
      <c r="P1447" s="82" t="str">
        <f aca="false">IF(A1447="Composição",A1446,"")</f>
        <v/>
      </c>
      <c r="Q1447" s="81" t="str">
        <f aca="false">IF(P1447&lt;&gt;"",SUMIF(L1447:L1536,L1447,N1447:N1536),"")</f>
        <v/>
      </c>
      <c r="R1447" s="81" t="str">
        <f aca="false">IF(P1447&lt;&gt;"",SUMIF(L1447:L1536,L1447,O1447:O1536),"")</f>
        <v/>
      </c>
    </row>
    <row r="1448" customFormat="false" ht="14.25" hidden="false" customHeight="false" outlineLevel="0" collapsed="false">
      <c r="A1448" s="76" t="s">
        <v>309</v>
      </c>
      <c r="B1448" s="76"/>
      <c r="C1448" s="76"/>
      <c r="D1448" s="76" t="s">
        <v>310</v>
      </c>
      <c r="E1448" s="76"/>
      <c r="F1448" s="76"/>
      <c r="G1448" s="76"/>
      <c r="H1448" s="77"/>
      <c r="I1448" s="76"/>
      <c r="J1448" s="78"/>
      <c r="L1448" s="63" t="n">
        <f aca="false">IF(AND(A1449&lt;&gt;"",A1448=""),L1447+1,L1447)</f>
        <v>119</v>
      </c>
      <c r="M1448" s="80" t="str">
        <f aca="false">IF(OR(A1448="Insumo",A1448="Composição Auxiliar"),J1448,"")</f>
        <v/>
      </c>
      <c r="N1448" s="81" t="str">
        <f aca="false">IF(ISNUMBER(SEARCH("COM ENCARGOS COMPLEMENTARES",D1448)),J1448,"")</f>
        <v/>
      </c>
      <c r="O1448" s="81" t="str">
        <f aca="false">IF(N1448&lt;&gt;"","",M1448)</f>
        <v/>
      </c>
      <c r="P1448" s="82" t="str">
        <f aca="false">IF(A1448="Composição",A1447,"")</f>
        <v/>
      </c>
      <c r="Q1448" s="81" t="str">
        <f aca="false">IF(P1448&lt;&gt;"",SUMIF(L1448:L1537,L1448,N1448:N1537),"")</f>
        <v/>
      </c>
      <c r="R1448" s="81" t="str">
        <f aca="false">IF(P1448&lt;&gt;"",SUMIF(L1448:L1537,L1448,O1448:O1537),"")</f>
        <v/>
      </c>
    </row>
    <row r="1449" customFormat="false" ht="15" hidden="false" customHeight="true" outlineLevel="0" collapsed="false">
      <c r="A1449" s="83" t="s">
        <v>311</v>
      </c>
      <c r="B1449" s="84" t="s">
        <v>655</v>
      </c>
      <c r="C1449" s="83" t="s">
        <v>656</v>
      </c>
      <c r="D1449" s="83" t="s">
        <v>657</v>
      </c>
      <c r="E1449" s="83" t="s">
        <v>658</v>
      </c>
      <c r="F1449" s="83"/>
      <c r="G1449" s="85" t="s">
        <v>659</v>
      </c>
      <c r="H1449" s="84" t="s">
        <v>660</v>
      </c>
      <c r="I1449" s="84" t="s">
        <v>661</v>
      </c>
      <c r="J1449" s="84" t="s">
        <v>662</v>
      </c>
      <c r="L1449" s="63" t="n">
        <f aca="false">IF(AND(A1450&lt;&gt;"",A1449=""),L1448+1,L1448)</f>
        <v>119</v>
      </c>
      <c r="M1449" s="80" t="str">
        <f aca="false">IF(OR(A1449="Insumo",A1449="Composição Auxiliar"),J1449,"")</f>
        <v/>
      </c>
      <c r="N1449" s="81" t="str">
        <f aca="false">IF(ISNUMBER(SEARCH("COM ENCARGOS COMPLEMENTARES",D1449)),J1449,"")</f>
        <v/>
      </c>
      <c r="O1449" s="81" t="str">
        <f aca="false">IF(N1449&lt;&gt;"","",M1449)</f>
        <v/>
      </c>
      <c r="P1449" s="82" t="str">
        <f aca="false">IF(A1449="Composição",A1448,"")</f>
        <v/>
      </c>
      <c r="Q1449" s="81" t="str">
        <f aca="false">IF(P1449&lt;&gt;"",SUMIF(L1449:L1538,L1449,N1449:N1538),"")</f>
        <v/>
      </c>
      <c r="R1449" s="81" t="str">
        <f aca="false">IF(P1449&lt;&gt;"",SUMIF(L1449:L1538,L1449,O1449:O1538),"")</f>
        <v/>
      </c>
    </row>
    <row r="1450" customFormat="false" ht="38.25" hidden="false" customHeight="true" outlineLevel="0" collapsed="false">
      <c r="A1450" s="86" t="s">
        <v>663</v>
      </c>
      <c r="B1450" s="87" t="s">
        <v>312</v>
      </c>
      <c r="C1450" s="86" t="s">
        <v>716</v>
      </c>
      <c r="D1450" s="86" t="s">
        <v>1348</v>
      </c>
      <c r="E1450" s="86" t="s">
        <v>764</v>
      </c>
      <c r="F1450" s="86"/>
      <c r="G1450" s="88" t="s">
        <v>718</v>
      </c>
      <c r="H1450" s="89" t="n">
        <v>1</v>
      </c>
      <c r="I1450" s="90" t="n">
        <f aca="false">SUMIF(L:L,$L1450,M:M)</f>
        <v>722.08</v>
      </c>
      <c r="J1450" s="90" t="n">
        <f aca="false">TRUNC(H1450*I1450,2)</f>
        <v>722.08</v>
      </c>
      <c r="L1450" s="63" t="n">
        <f aca="false">IF(AND(A1451&lt;&gt;"",A1450=""),L1449+1,L1449)</f>
        <v>119</v>
      </c>
      <c r="M1450" s="80" t="str">
        <f aca="false">IF(OR(A1450="Insumo",A1450="Composição Auxiliar"),J1450,"")</f>
        <v/>
      </c>
      <c r="N1450" s="81" t="str">
        <f aca="false">IF(ISNUMBER(SEARCH("COM ENCARGOS COMPLEMENTARES",D1450)),J1450,"")</f>
        <v/>
      </c>
      <c r="O1450" s="81" t="str">
        <f aca="false">IF(N1450&lt;&gt;"","",M1450)</f>
        <v/>
      </c>
      <c r="P1450" s="82" t="str">
        <f aca="false">IF(A1450="Composição",A1449,"")</f>
        <v> 5.12.1 </v>
      </c>
      <c r="Q1450" s="81" t="n">
        <f aca="false">IF(P1450&lt;&gt;"",SUMIF(L1450:L1539,L1450,N1450:N1539),"")</f>
        <v>63.82</v>
      </c>
      <c r="R1450" s="81" t="n">
        <f aca="false">IF(P1450&lt;&gt;"",SUMIF(L1450:L1539,L1450,O1450:O1539),"")</f>
        <v>658.26</v>
      </c>
    </row>
    <row r="1451" customFormat="false" ht="25.5" hidden="false" customHeight="true" outlineLevel="0" collapsed="false">
      <c r="A1451" s="91" t="s">
        <v>668</v>
      </c>
      <c r="B1451" s="92" t="s">
        <v>677</v>
      </c>
      <c r="C1451" s="91" t="s">
        <v>664</v>
      </c>
      <c r="D1451" s="91" t="s">
        <v>678</v>
      </c>
      <c r="E1451" s="91" t="s">
        <v>671</v>
      </c>
      <c r="F1451" s="91"/>
      <c r="G1451" s="93" t="s">
        <v>672</v>
      </c>
      <c r="H1451" s="94" t="n">
        <v>0.9811</v>
      </c>
      <c r="I1451" s="95" t="n">
        <f aca="false">SUMIFS('ANALÍTICA AUXILIARES'!J:J,'ANALÍTICA AUXILIARES'!A:A,"Composição",'ANALÍTICA AUXILIARES'!B:B,$B1451)</f>
        <v>18.93</v>
      </c>
      <c r="J1451" s="95" t="n">
        <f aca="false">TRUNC(H1451*I1451,2)</f>
        <v>18.57</v>
      </c>
      <c r="L1451" s="63" t="n">
        <f aca="false">IF(AND(A1452&lt;&gt;"",A1451=""),L1450+1,L1450)</f>
        <v>119</v>
      </c>
      <c r="M1451" s="80" t="n">
        <f aca="false">IF(OR(A1451="Insumo",A1451="Composição Auxiliar"),J1451,"")</f>
        <v>18.57</v>
      </c>
      <c r="N1451" s="81" t="n">
        <f aca="false">IF(ISNUMBER(SEARCH("COM ENCARGOS COMPLEMENTARES",D1451)),J1451,"")</f>
        <v>18.57</v>
      </c>
      <c r="O1451" s="81" t="str">
        <f aca="false">IF(N1451&lt;&gt;"","",M1451)</f>
        <v/>
      </c>
      <c r="P1451" s="82" t="str">
        <f aca="false">IF(A1451="Composição",A1450,"")</f>
        <v/>
      </c>
      <c r="Q1451" s="81" t="str">
        <f aca="false">IF(P1451&lt;&gt;"",SUMIF(L1451:L1540,L1451,N1451:N1540),"")</f>
        <v/>
      </c>
      <c r="R1451" s="81" t="str">
        <f aca="false">IF(P1451&lt;&gt;"",SUMIF(L1451:L1540,L1451,O1451:O1540),"")</f>
        <v/>
      </c>
    </row>
    <row r="1452" customFormat="false" ht="25.5" hidden="false" customHeight="true" outlineLevel="0" collapsed="false">
      <c r="A1452" s="91" t="s">
        <v>668</v>
      </c>
      <c r="B1452" s="92" t="s">
        <v>1135</v>
      </c>
      <c r="C1452" s="91" t="s">
        <v>664</v>
      </c>
      <c r="D1452" s="91" t="s">
        <v>1136</v>
      </c>
      <c r="E1452" s="91" t="s">
        <v>671</v>
      </c>
      <c r="F1452" s="91"/>
      <c r="G1452" s="93" t="s">
        <v>672</v>
      </c>
      <c r="H1452" s="94" t="n">
        <v>1.9209</v>
      </c>
      <c r="I1452" s="95" t="n">
        <f aca="false">SUMIFS('ANALÍTICA AUXILIARES'!J:J,'ANALÍTICA AUXILIARES'!A:A,"Composição",'ANALÍTICA AUXILIARES'!B:B,$B1452)</f>
        <v>23.56</v>
      </c>
      <c r="J1452" s="95" t="n">
        <f aca="false">TRUNC(H1452*I1452,2)</f>
        <v>45.25</v>
      </c>
      <c r="L1452" s="63" t="n">
        <f aca="false">IF(AND(A1453&lt;&gt;"",A1452=""),L1451+1,L1451)</f>
        <v>119</v>
      </c>
      <c r="M1452" s="80" t="n">
        <f aca="false">IF(OR(A1452="Insumo",A1452="Composição Auxiliar"),J1452,"")</f>
        <v>45.25</v>
      </c>
      <c r="N1452" s="81" t="n">
        <f aca="false">IF(ISNUMBER(SEARCH("COM ENCARGOS COMPLEMENTARES",D1452)),J1452,"")</f>
        <v>45.25</v>
      </c>
      <c r="O1452" s="81" t="str">
        <f aca="false">IF(N1452&lt;&gt;"","",M1452)</f>
        <v/>
      </c>
      <c r="P1452" s="82" t="str">
        <f aca="false">IF(A1452="Composição",A1451,"")</f>
        <v/>
      </c>
      <c r="Q1452" s="81" t="str">
        <f aca="false">IF(P1452&lt;&gt;"",SUMIF(L1452:L1541,L1452,N1452:N1541),"")</f>
        <v/>
      </c>
      <c r="R1452" s="81" t="str">
        <f aca="false">IF(P1452&lt;&gt;"",SUMIF(L1452:L1541,L1452,O1452:O1541),"")</f>
        <v/>
      </c>
    </row>
    <row r="1453" customFormat="false" ht="14.25" hidden="false" customHeight="false" outlineLevel="0" collapsed="false">
      <c r="A1453" s="96" t="s">
        <v>679</v>
      </c>
      <c r="B1453" s="97" t="s">
        <v>1294</v>
      </c>
      <c r="C1453" s="96" t="str">
        <f aca="false">VLOOKUP(B1453,INSUMOS!$A:$I,2,0)</f>
        <v>SINAPI</v>
      </c>
      <c r="D1453" s="96" t="str">
        <f aca="false">VLOOKUP(B1453,INSUMOS!$A:$I,3,0)</f>
        <v>REJUNTE EPOXI, QUALQUER COR</v>
      </c>
      <c r="E1453" s="98" t="str">
        <f aca="false">VLOOKUP(B1453,INSUMOS!$A:$I,4,0)</f>
        <v>Material</v>
      </c>
      <c r="F1453" s="98"/>
      <c r="G1453" s="99" t="str">
        <f aca="false">VLOOKUP(B1453,INSUMOS!$A:$I,5,0)</f>
        <v>KG</v>
      </c>
      <c r="H1453" s="100" t="n">
        <v>0.0154</v>
      </c>
      <c r="I1453" s="101" t="n">
        <f aca="false">VLOOKUP(B1453,INSUMOS!$A:$I,8,0)</f>
        <v>102.64</v>
      </c>
      <c r="J1453" s="101" t="n">
        <f aca="false">TRUNC(H1453*I1453,2)</f>
        <v>1.58</v>
      </c>
      <c r="L1453" s="63" t="n">
        <f aca="false">IF(AND(A1454&lt;&gt;"",A1453=""),L1452+1,L1452)</f>
        <v>119</v>
      </c>
      <c r="M1453" s="80" t="n">
        <f aca="false">IF(OR(A1453="Insumo",A1453="Composição Auxiliar"),J1453,"")</f>
        <v>1.58</v>
      </c>
      <c r="N1453" s="81" t="str">
        <f aca="false">IF(ISNUMBER(SEARCH("COM ENCARGOS COMPLEMENTARES",D1453)),J1453,"")</f>
        <v/>
      </c>
      <c r="O1453" s="81" t="n">
        <f aca="false">IF(N1453&lt;&gt;"","",M1453)</f>
        <v>1.58</v>
      </c>
      <c r="P1453" s="82" t="str">
        <f aca="false">IF(A1453="Composição",A1452,"")</f>
        <v/>
      </c>
      <c r="Q1453" s="81" t="str">
        <f aca="false">IF(P1453&lt;&gt;"",SUMIF(L1453:L1542,L1453,N1453:N1542),"")</f>
        <v/>
      </c>
      <c r="R1453" s="81" t="str">
        <f aca="false">IF(P1453&lt;&gt;"",SUMIF(L1453:L1542,L1453,O1453:O1542),"")</f>
        <v/>
      </c>
    </row>
    <row r="1454" customFormat="false" ht="14.25" hidden="false" customHeight="false" outlineLevel="0" collapsed="false">
      <c r="A1454" s="96" t="s">
        <v>679</v>
      </c>
      <c r="B1454" s="97" t="s">
        <v>1316</v>
      </c>
      <c r="C1454" s="96" t="str">
        <f aca="false">VLOOKUP(B1454,INSUMOS!$A:$I,2,0)</f>
        <v>SINAPI</v>
      </c>
      <c r="D1454" s="96" t="str">
        <f aca="false">VLOOKUP(B1454,INSUMOS!$A:$I,3,0)</f>
        <v>MASSA PLASTICA PARA MARMORE/GRANITO</v>
      </c>
      <c r="E1454" s="98" t="str">
        <f aca="false">VLOOKUP(B1454,INSUMOS!$A:$I,4,0)</f>
        <v>Material</v>
      </c>
      <c r="F1454" s="98"/>
      <c r="G1454" s="99" t="str">
        <f aca="false">VLOOKUP(B1454,INSUMOS!$A:$I,5,0)</f>
        <v>KG</v>
      </c>
      <c r="H1454" s="100" t="n">
        <v>0.5844</v>
      </c>
      <c r="I1454" s="101" t="n">
        <f aca="false">VLOOKUP(B1454,INSUMOS!$A:$I,8,0)</f>
        <v>44.57</v>
      </c>
      <c r="J1454" s="101" t="n">
        <f aca="false">TRUNC(H1454*I1454,2)</f>
        <v>26.04</v>
      </c>
      <c r="L1454" s="63" t="n">
        <f aca="false">IF(AND(A1455&lt;&gt;"",A1454=""),L1453+1,L1453)</f>
        <v>119</v>
      </c>
      <c r="M1454" s="80" t="n">
        <f aca="false">IF(OR(A1454="Insumo",A1454="Composição Auxiliar"),J1454,"")</f>
        <v>26.04</v>
      </c>
      <c r="N1454" s="81" t="str">
        <f aca="false">IF(ISNUMBER(SEARCH("COM ENCARGOS COMPLEMENTARES",D1454)),J1454,"")</f>
        <v/>
      </c>
      <c r="O1454" s="81" t="n">
        <f aca="false">IF(N1454&lt;&gt;"","",M1454)</f>
        <v>26.04</v>
      </c>
      <c r="P1454" s="82" t="str">
        <f aca="false">IF(A1454="Composição",A1453,"")</f>
        <v/>
      </c>
      <c r="Q1454" s="81" t="str">
        <f aca="false">IF(P1454&lt;&gt;"",SUMIF(L1454:L1543,L1454,N1454:N1543),"")</f>
        <v/>
      </c>
      <c r="R1454" s="81" t="str">
        <f aca="false">IF(P1454&lt;&gt;"",SUMIF(L1454:L1543,L1454,O1454:O1543),"")</f>
        <v/>
      </c>
    </row>
    <row r="1455" customFormat="false" ht="38.25" hidden="false" customHeight="false" outlineLevel="0" collapsed="false">
      <c r="A1455" s="96" t="s">
        <v>679</v>
      </c>
      <c r="B1455" s="97" t="s">
        <v>1349</v>
      </c>
      <c r="C1455" s="96" t="str">
        <f aca="false">VLOOKUP(B1455,INSUMOS!$A:$I,2,0)</f>
        <v>SINAPI</v>
      </c>
      <c r="D1455" s="96" t="str">
        <f aca="false">VLOOKUP(B1455,INSUMOS!$A:$I,3,0)</f>
        <v>RODAPE OU RODABANCADA EM GRANITO, POLIDO, TIPO ANDORINHA/ QUARTZ/ CASTELO/ CORUMBA OU OUTROS EQUIVALENTES DA REGIAO, H= 10 CM, E=  *2,0* CM</v>
      </c>
      <c r="E1455" s="98" t="str">
        <f aca="false">VLOOKUP(B1455,INSUMOS!$A:$I,4,0)</f>
        <v>Material</v>
      </c>
      <c r="F1455" s="98"/>
      <c r="G1455" s="99" t="str">
        <f aca="false">VLOOKUP(B1455,INSUMOS!$A:$I,5,0)</f>
        <v>M</v>
      </c>
      <c r="H1455" s="100" t="n">
        <v>1.5</v>
      </c>
      <c r="I1455" s="101" t="n">
        <f aca="false">VLOOKUP(B1455,INSUMOS!$A:$I,8,0)</f>
        <v>66.98</v>
      </c>
      <c r="J1455" s="101" t="n">
        <f aca="false">TRUNC(H1455*I1455,2)</f>
        <v>100.47</v>
      </c>
      <c r="L1455" s="63" t="n">
        <f aca="false">IF(AND(A1456&lt;&gt;"",A1455=""),L1454+1,L1454)</f>
        <v>119</v>
      </c>
      <c r="M1455" s="80" t="n">
        <f aca="false">IF(OR(A1455="Insumo",A1455="Composição Auxiliar"),J1455,"")</f>
        <v>100.47</v>
      </c>
      <c r="N1455" s="81" t="str">
        <f aca="false">IF(ISNUMBER(SEARCH("COM ENCARGOS COMPLEMENTARES",D1455)),J1455,"")</f>
        <v/>
      </c>
      <c r="O1455" s="81" t="n">
        <f aca="false">IF(N1455&lt;&gt;"","",M1455)</f>
        <v>100.47</v>
      </c>
      <c r="P1455" s="82" t="str">
        <f aca="false">IF(A1455="Composição",A1454,"")</f>
        <v/>
      </c>
      <c r="Q1455" s="81" t="str">
        <f aca="false">IF(P1455&lt;&gt;"",SUMIF(L1455:L1544,L1455,N1455:N1544),"")</f>
        <v/>
      </c>
      <c r="R1455" s="81" t="str">
        <f aca="false">IF(P1455&lt;&gt;"",SUMIF(L1455:L1544,L1455,O1455:O1544),"")</f>
        <v/>
      </c>
    </row>
    <row r="1456" customFormat="false" ht="25.5" hidden="false" customHeight="false" outlineLevel="0" collapsed="false">
      <c r="A1456" s="96" t="s">
        <v>679</v>
      </c>
      <c r="B1456" s="97" t="s">
        <v>1350</v>
      </c>
      <c r="C1456" s="96" t="str">
        <f aca="false">VLOOKUP(B1456,INSUMOS!$A:$I,2,0)</f>
        <v>SINAPI</v>
      </c>
      <c r="D1456" s="96" t="str">
        <f aca="false">VLOOKUP(B1456,INSUMOS!$A:$I,3,0)</f>
        <v>ABERTURA PARA ENCAIXE DE CUBA OU LAVATORIO EM BANCADA DE MARMORE/ GRANITO OU OUTRO TIPO DE PEDRA NATURAL</v>
      </c>
      <c r="E1456" s="98" t="str">
        <f aca="false">VLOOKUP(B1456,INSUMOS!$A:$I,4,0)</f>
        <v>Serviços</v>
      </c>
      <c r="F1456" s="98"/>
      <c r="G1456" s="99" t="str">
        <f aca="false">VLOOKUP(B1456,INSUMOS!$A:$I,5,0)</f>
        <v>UN</v>
      </c>
      <c r="H1456" s="100" t="n">
        <v>1</v>
      </c>
      <c r="I1456" s="101" t="n">
        <f aca="false">VLOOKUP(B1456,INSUMOS!$A:$I,8,0)</f>
        <v>213.23</v>
      </c>
      <c r="J1456" s="101" t="n">
        <f aca="false">TRUNC(H1456*I1456,2)</f>
        <v>213.23</v>
      </c>
      <c r="L1456" s="63" t="n">
        <f aca="false">IF(AND(A1457&lt;&gt;"",A1456=""),L1455+1,L1455)</f>
        <v>119</v>
      </c>
      <c r="M1456" s="80" t="n">
        <f aca="false">IF(OR(A1456="Insumo",A1456="Composição Auxiliar"),J1456,"")</f>
        <v>213.23</v>
      </c>
      <c r="N1456" s="81" t="str">
        <f aca="false">IF(ISNUMBER(SEARCH("COM ENCARGOS COMPLEMENTARES",D1456)),J1456,"")</f>
        <v/>
      </c>
      <c r="O1456" s="81" t="n">
        <f aca="false">IF(N1456&lt;&gt;"","",M1456)</f>
        <v>213.23</v>
      </c>
      <c r="P1456" s="82" t="str">
        <f aca="false">IF(A1456="Composição",A1455,"")</f>
        <v/>
      </c>
      <c r="Q1456" s="81" t="str">
        <f aca="false">IF(P1456&lt;&gt;"",SUMIF(L1456:L1545,L1456,N1456:N1545),"")</f>
        <v/>
      </c>
      <c r="R1456" s="81" t="str">
        <f aca="false">IF(P1456&lt;&gt;"",SUMIF(L1456:L1545,L1456,O1456:O1545),"")</f>
        <v/>
      </c>
    </row>
    <row r="1457" customFormat="false" ht="25.5" hidden="false" customHeight="false" outlineLevel="0" collapsed="false">
      <c r="A1457" s="96" t="s">
        <v>679</v>
      </c>
      <c r="B1457" s="97" t="s">
        <v>1351</v>
      </c>
      <c r="C1457" s="96" t="str">
        <f aca="false">VLOOKUP(B1457,INSUMOS!$A:$I,2,0)</f>
        <v>SINAPI</v>
      </c>
      <c r="D1457" s="96" t="str">
        <f aca="false">VLOOKUP(B1457,INSUMOS!$A:$I,3,0)</f>
        <v>BANCADA/ BANCA/ BALCAO/ TAMPO EM MARMORE BRANCO COMUM, POLIDO, LISO, ACABAMENTO RETO, E= *3* CM (SEM FUROS)</v>
      </c>
      <c r="E1457" s="98" t="str">
        <f aca="false">VLOOKUP(B1457,INSUMOS!$A:$I,4,0)</f>
        <v>Material</v>
      </c>
      <c r="F1457" s="98"/>
      <c r="G1457" s="99" t="str">
        <f aca="false">VLOOKUP(B1457,INSUMOS!$A:$I,5,0)</f>
        <v>m²</v>
      </c>
      <c r="H1457" s="100" t="n">
        <v>0.377</v>
      </c>
      <c r="I1457" s="101" t="n">
        <f aca="false">VLOOKUP(B1457,INSUMOS!$A:$I,8,0)</f>
        <v>721.7</v>
      </c>
      <c r="J1457" s="101" t="n">
        <f aca="false">TRUNC(H1457*I1457,2)</f>
        <v>272.08</v>
      </c>
      <c r="L1457" s="63" t="n">
        <f aca="false">IF(AND(A1458&lt;&gt;"",A1457=""),L1456+1,L1456)</f>
        <v>119</v>
      </c>
      <c r="M1457" s="80" t="n">
        <f aca="false">IF(OR(A1457="Insumo",A1457="Composição Auxiliar"),J1457,"")</f>
        <v>272.08</v>
      </c>
      <c r="N1457" s="81" t="str">
        <f aca="false">IF(ISNUMBER(SEARCH("COM ENCARGOS COMPLEMENTARES",D1457)),J1457,"")</f>
        <v/>
      </c>
      <c r="O1457" s="81" t="n">
        <f aca="false">IF(N1457&lt;&gt;"","",M1457)</f>
        <v>272.08</v>
      </c>
      <c r="P1457" s="82" t="str">
        <f aca="false">IF(A1457="Composição",A1456,"")</f>
        <v/>
      </c>
      <c r="Q1457" s="81" t="str">
        <f aca="false">IF(P1457&lt;&gt;"",SUMIF(L1457:L1546,L1457,N1457:N1546),"")</f>
        <v/>
      </c>
      <c r="R1457" s="81" t="str">
        <f aca="false">IF(P1457&lt;&gt;"",SUMIF(L1457:L1546,L1457,O1457:O1546),"")</f>
        <v/>
      </c>
    </row>
    <row r="1458" customFormat="false" ht="25.5" hidden="false" customHeight="false" outlineLevel="0" collapsed="false">
      <c r="A1458" s="96" t="s">
        <v>679</v>
      </c>
      <c r="B1458" s="97" t="s">
        <v>1352</v>
      </c>
      <c r="C1458" s="96" t="str">
        <f aca="false">VLOOKUP(B1458,INSUMOS!$A:$I,2,0)</f>
        <v>SINAPI</v>
      </c>
      <c r="D1458" s="96" t="str">
        <f aca="false">VLOOKUP(B1458,INSUMOS!$A:$I,3,0)</f>
        <v>SUPORTE MAO-FRANCESA EM ACO, ABAS IGUAIS 30 CM, CAPACIDADE MINIMA 60 KG, BRANCO</v>
      </c>
      <c r="E1458" s="98" t="str">
        <f aca="false">VLOOKUP(B1458,INSUMOS!$A:$I,4,0)</f>
        <v>Material</v>
      </c>
      <c r="F1458" s="98"/>
      <c r="G1458" s="99" t="str">
        <f aca="false">VLOOKUP(B1458,INSUMOS!$A:$I,5,0)</f>
        <v>UN</v>
      </c>
      <c r="H1458" s="100" t="n">
        <v>2</v>
      </c>
      <c r="I1458" s="101" t="n">
        <f aca="false">VLOOKUP(B1458,INSUMOS!$A:$I,8,0)</f>
        <v>21.53</v>
      </c>
      <c r="J1458" s="101" t="n">
        <f aca="false">TRUNC(H1458*I1458,2)</f>
        <v>43.06</v>
      </c>
      <c r="L1458" s="63" t="n">
        <f aca="false">IF(AND(A1459&lt;&gt;"",A1458=""),L1457+1,L1457)</f>
        <v>119</v>
      </c>
      <c r="M1458" s="80" t="n">
        <f aca="false">IF(OR(A1458="Insumo",A1458="Composição Auxiliar"),J1458,"")</f>
        <v>43.06</v>
      </c>
      <c r="N1458" s="81" t="str">
        <f aca="false">IF(ISNUMBER(SEARCH("COM ENCARGOS COMPLEMENTARES",D1458)),J1458,"")</f>
        <v/>
      </c>
      <c r="O1458" s="81" t="n">
        <f aca="false">IF(N1458&lt;&gt;"","",M1458)</f>
        <v>43.06</v>
      </c>
      <c r="P1458" s="82" t="str">
        <f aca="false">IF(A1458="Composição",A1457,"")</f>
        <v/>
      </c>
      <c r="Q1458" s="81" t="str">
        <f aca="false">IF(P1458&lt;&gt;"",SUMIF(L1458:L1547,L1458,N1458:N1547),"")</f>
        <v/>
      </c>
      <c r="R1458" s="81" t="str">
        <f aca="false">IF(P1458&lt;&gt;"",SUMIF(L1458:L1547,L1458,O1458:O1547),"")</f>
        <v/>
      </c>
    </row>
    <row r="1459" customFormat="false" ht="38.25" hidden="false" customHeight="false" outlineLevel="0" collapsed="false">
      <c r="A1459" s="96" t="s">
        <v>679</v>
      </c>
      <c r="B1459" s="97" t="s">
        <v>1353</v>
      </c>
      <c r="C1459" s="96" t="str">
        <f aca="false">VLOOKUP(B1459,INSUMOS!$A:$I,2,0)</f>
        <v>SINAPI</v>
      </c>
      <c r="D1459" s="96" t="str">
        <f aca="false">VLOOKUP(B1459,INSUMOS!$A:$I,3,0)</f>
        <v>BUCHA DE NYLON SEM ABA S10, COM PARAFUSO DE 6,10 X 65 MM EM ACO ZINCADO COM ROSCA SOBERBA, CABECA CHATA E FENDA PHILLIPS</v>
      </c>
      <c r="E1459" s="98" t="str">
        <f aca="false">VLOOKUP(B1459,INSUMOS!$A:$I,4,0)</f>
        <v>Material</v>
      </c>
      <c r="F1459" s="98"/>
      <c r="G1459" s="99" t="str">
        <f aca="false">VLOOKUP(B1459,INSUMOS!$A:$I,5,0)</f>
        <v>UN</v>
      </c>
      <c r="H1459" s="100" t="n">
        <v>6</v>
      </c>
      <c r="I1459" s="101" t="n">
        <f aca="false">VLOOKUP(B1459,INSUMOS!$A:$I,8,0)</f>
        <v>0.3</v>
      </c>
      <c r="J1459" s="101" t="n">
        <f aca="false">TRUNC(H1459*I1459,2)</f>
        <v>1.8</v>
      </c>
      <c r="L1459" s="63" t="n">
        <f aca="false">IF(AND(A1460&lt;&gt;"",A1459=""),L1458+1,L1458)</f>
        <v>119</v>
      </c>
      <c r="M1459" s="80" t="n">
        <f aca="false">IF(OR(A1459="Insumo",A1459="Composição Auxiliar"),J1459,"")</f>
        <v>1.8</v>
      </c>
      <c r="N1459" s="81" t="str">
        <f aca="false">IF(ISNUMBER(SEARCH("COM ENCARGOS COMPLEMENTARES",D1459)),J1459,"")</f>
        <v/>
      </c>
      <c r="O1459" s="81" t="n">
        <f aca="false">IF(N1459&lt;&gt;"","",M1459)</f>
        <v>1.8</v>
      </c>
      <c r="P1459" s="82" t="str">
        <f aca="false">IF(A1459="Composição",A1458,"")</f>
        <v/>
      </c>
      <c r="Q1459" s="81" t="str">
        <f aca="false">IF(P1459&lt;&gt;"",SUMIF(L1459:L1548,L1459,N1459:N1548),"")</f>
        <v/>
      </c>
      <c r="R1459" s="81" t="str">
        <f aca="false">IF(P1459&lt;&gt;"",SUMIF(L1459:L1548,L1459,O1459:O1548),"")</f>
        <v/>
      </c>
    </row>
    <row r="1460" customFormat="false" ht="14.25" hidden="false" customHeight="false" outlineLevel="0" collapsed="false">
      <c r="A1460" s="102"/>
      <c r="B1460" s="102"/>
      <c r="C1460" s="102"/>
      <c r="D1460" s="102"/>
      <c r="E1460" s="102"/>
      <c r="F1460" s="103"/>
      <c r="G1460" s="102"/>
      <c r="H1460" s="103"/>
      <c r="I1460" s="102"/>
      <c r="J1460" s="103"/>
      <c r="L1460" s="63" t="n">
        <f aca="false">IF(AND(A1461&lt;&gt;"",A1460=""),L1459+1,L1459)</f>
        <v>119</v>
      </c>
      <c r="M1460" s="80" t="str">
        <f aca="false">IF(OR(A1460="Insumo",A1460="Composição Auxiliar"),J1460,"")</f>
        <v/>
      </c>
      <c r="N1460" s="81" t="str">
        <f aca="false">IF(ISNUMBER(SEARCH("COM ENCARGOS COMPLEMENTARES",D1460)),J1460,"")</f>
        <v/>
      </c>
      <c r="O1460" s="81" t="str">
        <f aca="false">IF(N1460&lt;&gt;"","",M1460)</f>
        <v/>
      </c>
      <c r="P1460" s="82" t="str">
        <f aca="false">IF(A1460="Composição",A1459,"")</f>
        <v/>
      </c>
      <c r="Q1460" s="81" t="str">
        <f aca="false">IF(P1460&lt;&gt;"",SUMIF(L1460:L1549,L1460,N1460:N1549),"")</f>
        <v/>
      </c>
      <c r="R1460" s="81" t="str">
        <f aca="false">IF(P1460&lt;&gt;"",SUMIF(L1460:L1549,L1460,O1460:O1549),"")</f>
        <v/>
      </c>
    </row>
    <row r="1461" customFormat="false" ht="14.25" hidden="false" customHeight="true" outlineLevel="0" collapsed="false">
      <c r="A1461" s="102"/>
      <c r="B1461" s="102"/>
      <c r="C1461" s="102"/>
      <c r="D1461" s="102"/>
      <c r="E1461" s="102"/>
      <c r="F1461" s="103"/>
      <c r="G1461" s="102"/>
      <c r="H1461" s="104" t="s">
        <v>684</v>
      </c>
      <c r="I1461" s="104"/>
      <c r="J1461" s="103" t="n">
        <f aca="false">TRUNC(SUMIF(L:L,$L1461,M:M)*(1+$J$9),2)</f>
        <v>937.18</v>
      </c>
      <c r="L1461" s="63" t="n">
        <f aca="false">IF(AND(A1462&lt;&gt;"",A1461=""),L1460+1,L1460)</f>
        <v>119</v>
      </c>
      <c r="M1461" s="80" t="str">
        <f aca="false">IF(OR(A1461="Insumo",A1461="Composição Auxiliar"),J1461,"")</f>
        <v/>
      </c>
      <c r="N1461" s="81" t="str">
        <f aca="false">IF(ISNUMBER(SEARCH("COM ENCARGOS COMPLEMENTARES",D1461)),J1461,"")</f>
        <v/>
      </c>
      <c r="O1461" s="81" t="str">
        <f aca="false">IF(N1461&lt;&gt;"","",M1461)</f>
        <v/>
      </c>
      <c r="P1461" s="82" t="str">
        <f aca="false">IF(A1461="Composição",A1460,"")</f>
        <v/>
      </c>
      <c r="Q1461" s="81" t="str">
        <f aca="false">IF(P1461&lt;&gt;"",SUMIF(L1461:L1550,L1461,N1461:N1550),"")</f>
        <v/>
      </c>
      <c r="R1461" s="81" t="str">
        <f aca="false">IF(P1461&lt;&gt;"",SUMIF(L1461:L1550,L1461,O1461:O1550),"")</f>
        <v/>
      </c>
    </row>
    <row r="1462" customFormat="false" ht="15" hidden="false" customHeight="false" outlineLevel="0" collapsed="false">
      <c r="A1462" s="105"/>
      <c r="B1462" s="105"/>
      <c r="C1462" s="105"/>
      <c r="D1462" s="105"/>
      <c r="E1462" s="105"/>
      <c r="F1462" s="105"/>
      <c r="G1462" s="105" t="s">
        <v>685</v>
      </c>
      <c r="H1462" s="106" t="s">
        <v>826</v>
      </c>
      <c r="I1462" s="105" t="s">
        <v>687</v>
      </c>
      <c r="J1462" s="107" t="n">
        <f aca="false">TRUNC(J1461*H1462,2)</f>
        <v>937.18</v>
      </c>
      <c r="L1462" s="63" t="n">
        <f aca="false">IF(AND(A1463&lt;&gt;"",A1462=""),L1461+1,L1461)</f>
        <v>119</v>
      </c>
      <c r="M1462" s="80" t="str">
        <f aca="false">IF(OR(A1462="Insumo",A1462="Composição Auxiliar"),J1462,"")</f>
        <v/>
      </c>
      <c r="N1462" s="81" t="str">
        <f aca="false">IF(ISNUMBER(SEARCH("COM ENCARGOS COMPLEMENTARES",D1462)),J1462,"")</f>
        <v/>
      </c>
      <c r="O1462" s="81" t="str">
        <f aca="false">IF(N1462&lt;&gt;"","",M1462)</f>
        <v/>
      </c>
      <c r="P1462" s="82" t="str">
        <f aca="false">IF(A1462="Composição",A1461,"")</f>
        <v/>
      </c>
      <c r="Q1462" s="81" t="str">
        <f aca="false">IF(P1462&lt;&gt;"",SUMIF(L1462:L1551,L1462,N1462:N1551),"")</f>
        <v/>
      </c>
      <c r="R1462" s="81" t="str">
        <f aca="false">IF(P1462&lt;&gt;"",SUMIF(L1462:L1551,L1462,O1462:O1551),"")</f>
        <v/>
      </c>
    </row>
    <row r="1463" customFormat="false" ht="15" hidden="false" customHeight="false" outlineLevel="0" collapsed="false">
      <c r="A1463" s="108"/>
      <c r="B1463" s="108"/>
      <c r="C1463" s="108"/>
      <c r="D1463" s="108"/>
      <c r="E1463" s="108"/>
      <c r="F1463" s="108"/>
      <c r="G1463" s="108"/>
      <c r="H1463" s="108"/>
      <c r="I1463" s="108"/>
      <c r="J1463" s="108"/>
      <c r="L1463" s="63" t="n">
        <f aca="false">IF(AND(A1464&lt;&gt;"",A1463=""),L1462+1,L1462)</f>
        <v>120</v>
      </c>
      <c r="M1463" s="80" t="str">
        <f aca="false">IF(OR(A1463="Insumo",A1463="Composição Auxiliar"),J1463,"")</f>
        <v/>
      </c>
      <c r="N1463" s="81" t="str">
        <f aca="false">IF(ISNUMBER(SEARCH("COM ENCARGOS COMPLEMENTARES",D1463)),J1463,"")</f>
        <v/>
      </c>
      <c r="O1463" s="81" t="str">
        <f aca="false">IF(N1463&lt;&gt;"","",M1463)</f>
        <v/>
      </c>
      <c r="P1463" s="82" t="str">
        <f aca="false">IF(A1463="Composição",A1462,"")</f>
        <v/>
      </c>
      <c r="Q1463" s="81" t="str">
        <f aca="false">IF(P1463&lt;&gt;"",SUMIF(L1463:L1552,L1463,N1463:N1552),"")</f>
        <v/>
      </c>
      <c r="R1463" s="81" t="str">
        <f aca="false">IF(P1463&lt;&gt;"",SUMIF(L1463:L1552,L1463,O1463:O1552),"")</f>
        <v/>
      </c>
    </row>
    <row r="1464" customFormat="false" ht="15" hidden="false" customHeight="true" outlineLevel="0" collapsed="false">
      <c r="A1464" s="83" t="s">
        <v>313</v>
      </c>
      <c r="B1464" s="84" t="s">
        <v>655</v>
      </c>
      <c r="C1464" s="83" t="s">
        <v>656</v>
      </c>
      <c r="D1464" s="83" t="s">
        <v>657</v>
      </c>
      <c r="E1464" s="83" t="s">
        <v>658</v>
      </c>
      <c r="F1464" s="83"/>
      <c r="G1464" s="85" t="s">
        <v>659</v>
      </c>
      <c r="H1464" s="84" t="s">
        <v>660</v>
      </c>
      <c r="I1464" s="84" t="s">
        <v>661</v>
      </c>
      <c r="J1464" s="84" t="s">
        <v>662</v>
      </c>
      <c r="L1464" s="63" t="n">
        <f aca="false">IF(AND(A1465&lt;&gt;"",A1464=""),L1463+1,L1463)</f>
        <v>120</v>
      </c>
      <c r="M1464" s="80" t="str">
        <f aca="false">IF(OR(A1464="Insumo",A1464="Composição Auxiliar"),J1464,"")</f>
        <v/>
      </c>
      <c r="N1464" s="81" t="str">
        <f aca="false">IF(ISNUMBER(SEARCH("COM ENCARGOS COMPLEMENTARES",D1464)),J1464,"")</f>
        <v/>
      </c>
      <c r="O1464" s="81" t="str">
        <f aca="false">IF(N1464&lt;&gt;"","",M1464)</f>
        <v/>
      </c>
      <c r="P1464" s="82" t="str">
        <f aca="false">IF(A1464="Composição",A1463,"")</f>
        <v/>
      </c>
      <c r="Q1464" s="81" t="str">
        <f aca="false">IF(P1464&lt;&gt;"",SUMIF(L1464:L1553,L1464,N1464:N1553),"")</f>
        <v/>
      </c>
      <c r="R1464" s="81" t="str">
        <f aca="false">IF(P1464&lt;&gt;"",SUMIF(L1464:L1553,L1464,O1464:O1553),"")</f>
        <v/>
      </c>
    </row>
    <row r="1465" customFormat="false" ht="38.25" hidden="false" customHeight="true" outlineLevel="0" collapsed="false">
      <c r="A1465" s="86" t="s">
        <v>663</v>
      </c>
      <c r="B1465" s="87" t="s">
        <v>314</v>
      </c>
      <c r="C1465" s="86" t="s">
        <v>716</v>
      </c>
      <c r="D1465" s="86" t="s">
        <v>1354</v>
      </c>
      <c r="E1465" s="86" t="s">
        <v>764</v>
      </c>
      <c r="F1465" s="86"/>
      <c r="G1465" s="88" t="s">
        <v>718</v>
      </c>
      <c r="H1465" s="89" t="n">
        <v>1</v>
      </c>
      <c r="I1465" s="90" t="n">
        <f aca="false">SUMIF(L:L,$L1465,M:M)</f>
        <v>2295.29</v>
      </c>
      <c r="J1465" s="90" t="n">
        <f aca="false">TRUNC(H1465*I1465,2)</f>
        <v>2295.29</v>
      </c>
      <c r="L1465" s="63" t="n">
        <f aca="false">IF(AND(A1466&lt;&gt;"",A1465=""),L1464+1,L1464)</f>
        <v>120</v>
      </c>
      <c r="M1465" s="80" t="str">
        <f aca="false">IF(OR(A1465="Insumo",A1465="Composição Auxiliar"),J1465,"")</f>
        <v/>
      </c>
      <c r="N1465" s="81" t="str">
        <f aca="false">IF(ISNUMBER(SEARCH("COM ENCARGOS COMPLEMENTARES",D1465)),J1465,"")</f>
        <v/>
      </c>
      <c r="O1465" s="81" t="str">
        <f aca="false">IF(N1465&lt;&gt;"","",M1465)</f>
        <v/>
      </c>
      <c r="P1465" s="82" t="str">
        <f aca="false">IF(A1465="Composição",A1464,"")</f>
        <v> 5.12.2 </v>
      </c>
      <c r="Q1465" s="81" t="n">
        <f aca="false">IF(P1465&lt;&gt;"",SUMIF(L1465:L1554,L1465,N1465:N1554),"")</f>
        <v>474.38</v>
      </c>
      <c r="R1465" s="81" t="n">
        <f aca="false">IF(P1465&lt;&gt;"",SUMIF(L1465:L1554,L1465,O1465:O1554),"")</f>
        <v>1820.91</v>
      </c>
    </row>
    <row r="1466" customFormat="false" ht="25.5" hidden="false" customHeight="true" outlineLevel="0" collapsed="false">
      <c r="A1466" s="91" t="s">
        <v>668</v>
      </c>
      <c r="B1466" s="92" t="s">
        <v>677</v>
      </c>
      <c r="C1466" s="91" t="s">
        <v>664</v>
      </c>
      <c r="D1466" s="91" t="s">
        <v>678</v>
      </c>
      <c r="E1466" s="91" t="s">
        <v>671</v>
      </c>
      <c r="F1466" s="91"/>
      <c r="G1466" s="93" t="s">
        <v>672</v>
      </c>
      <c r="H1466" s="94" t="n">
        <v>4.415</v>
      </c>
      <c r="I1466" s="95" t="n">
        <f aca="false">SUMIFS('ANALÍTICA AUXILIARES'!J:J,'ANALÍTICA AUXILIARES'!A:A,"Composição",'ANALÍTICA AUXILIARES'!B:B,$B1466)</f>
        <v>18.93</v>
      </c>
      <c r="J1466" s="95" t="n">
        <f aca="false">TRUNC(H1466*I1466,2)</f>
        <v>83.57</v>
      </c>
      <c r="L1466" s="63" t="n">
        <f aca="false">IF(AND(A1467&lt;&gt;"",A1466=""),L1465+1,L1465)</f>
        <v>120</v>
      </c>
      <c r="M1466" s="80" t="n">
        <f aca="false">IF(OR(A1466="Insumo",A1466="Composição Auxiliar"),J1466,"")</f>
        <v>83.57</v>
      </c>
      <c r="N1466" s="81" t="n">
        <f aca="false">IF(ISNUMBER(SEARCH("COM ENCARGOS COMPLEMENTARES",D1466)),J1466,"")</f>
        <v>83.57</v>
      </c>
      <c r="O1466" s="81" t="str">
        <f aca="false">IF(N1466&lt;&gt;"","",M1466)</f>
        <v/>
      </c>
      <c r="P1466" s="82" t="str">
        <f aca="false">IF(A1466="Composição",A1465,"")</f>
        <v/>
      </c>
      <c r="Q1466" s="81" t="str">
        <f aca="false">IF(P1466&lt;&gt;"",SUMIF(L1466:L1555,L1466,N1466:N1555),"")</f>
        <v/>
      </c>
      <c r="R1466" s="81" t="str">
        <f aca="false">IF(P1466&lt;&gt;"",SUMIF(L1466:L1555,L1466,O1466:O1555),"")</f>
        <v/>
      </c>
    </row>
    <row r="1467" customFormat="false" ht="25.5" hidden="false" customHeight="true" outlineLevel="0" collapsed="false">
      <c r="A1467" s="91" t="s">
        <v>668</v>
      </c>
      <c r="B1467" s="92" t="s">
        <v>1135</v>
      </c>
      <c r="C1467" s="91" t="s">
        <v>664</v>
      </c>
      <c r="D1467" s="91" t="s">
        <v>1136</v>
      </c>
      <c r="E1467" s="91" t="s">
        <v>671</v>
      </c>
      <c r="F1467" s="91"/>
      <c r="G1467" s="93" t="s">
        <v>672</v>
      </c>
      <c r="H1467" s="94" t="n">
        <v>16.588</v>
      </c>
      <c r="I1467" s="95" t="n">
        <f aca="false">SUMIFS('ANALÍTICA AUXILIARES'!J:J,'ANALÍTICA AUXILIARES'!A:A,"Composição",'ANALÍTICA AUXILIARES'!B:B,$B1467)</f>
        <v>23.56</v>
      </c>
      <c r="J1467" s="95" t="n">
        <f aca="false">TRUNC(H1467*I1467,2)</f>
        <v>390.81</v>
      </c>
      <c r="L1467" s="63" t="n">
        <f aca="false">IF(AND(A1468&lt;&gt;"",A1467=""),L1466+1,L1466)</f>
        <v>120</v>
      </c>
      <c r="M1467" s="80" t="n">
        <f aca="false">IF(OR(A1467="Insumo",A1467="Composição Auxiliar"),J1467,"")</f>
        <v>390.81</v>
      </c>
      <c r="N1467" s="81" t="n">
        <f aca="false">IF(ISNUMBER(SEARCH("COM ENCARGOS COMPLEMENTARES",D1467)),J1467,"")</f>
        <v>390.81</v>
      </c>
      <c r="O1467" s="81" t="str">
        <f aca="false">IF(N1467&lt;&gt;"","",M1467)</f>
        <v/>
      </c>
      <c r="P1467" s="82" t="str">
        <f aca="false">IF(A1467="Composição",A1466,"")</f>
        <v/>
      </c>
      <c r="Q1467" s="81" t="str">
        <f aca="false">IF(P1467&lt;&gt;"",SUMIF(L1467:L1556,L1467,N1467:N1556),"")</f>
        <v/>
      </c>
      <c r="R1467" s="81" t="str">
        <f aca="false">IF(P1467&lt;&gt;"",SUMIF(L1467:L1556,L1467,O1467:O1556),"")</f>
        <v/>
      </c>
    </row>
    <row r="1468" customFormat="false" ht="25.5" hidden="false" customHeight="false" outlineLevel="0" collapsed="false">
      <c r="A1468" s="96" t="s">
        <v>679</v>
      </c>
      <c r="B1468" s="97" t="s">
        <v>1350</v>
      </c>
      <c r="C1468" s="96" t="str">
        <f aca="false">VLOOKUP(B1468,INSUMOS!$A:$I,2,0)</f>
        <v>SINAPI</v>
      </c>
      <c r="D1468" s="96" t="str">
        <f aca="false">VLOOKUP(B1468,INSUMOS!$A:$I,3,0)</f>
        <v>ABERTURA PARA ENCAIXE DE CUBA OU LAVATORIO EM BANCADA DE MARMORE/ GRANITO OU OUTRO TIPO DE PEDRA NATURAL</v>
      </c>
      <c r="E1468" s="98" t="str">
        <f aca="false">VLOOKUP(B1468,INSUMOS!$A:$I,4,0)</f>
        <v>Serviços</v>
      </c>
      <c r="F1468" s="98"/>
      <c r="G1468" s="99" t="str">
        <f aca="false">VLOOKUP(B1468,INSUMOS!$A:$I,5,0)</f>
        <v>UN</v>
      </c>
      <c r="H1468" s="100" t="n">
        <v>1</v>
      </c>
      <c r="I1468" s="101" t="n">
        <f aca="false">VLOOKUP(B1468,INSUMOS!$A:$I,8,0)</f>
        <v>213.23</v>
      </c>
      <c r="J1468" s="101" t="n">
        <f aca="false">TRUNC(H1468*I1468,2)</f>
        <v>213.23</v>
      </c>
      <c r="L1468" s="63" t="n">
        <f aca="false">IF(AND(A1469&lt;&gt;"",A1468=""),L1467+1,L1467)</f>
        <v>120</v>
      </c>
      <c r="M1468" s="80" t="n">
        <f aca="false">IF(OR(A1468="Insumo",A1468="Composição Auxiliar"),J1468,"")</f>
        <v>213.23</v>
      </c>
      <c r="N1468" s="81" t="str">
        <f aca="false">IF(ISNUMBER(SEARCH("COM ENCARGOS COMPLEMENTARES",D1468)),J1468,"")</f>
        <v/>
      </c>
      <c r="O1468" s="81" t="n">
        <f aca="false">IF(N1468&lt;&gt;"","",M1468)</f>
        <v>213.23</v>
      </c>
      <c r="P1468" s="82" t="str">
        <f aca="false">IF(A1468="Composição",A1467,"")</f>
        <v/>
      </c>
      <c r="Q1468" s="81" t="str">
        <f aca="false">IF(P1468&lt;&gt;"",SUMIF(L1468:L1557,L1468,N1468:N1557),"")</f>
        <v/>
      </c>
      <c r="R1468" s="81" t="str">
        <f aca="false">IF(P1468&lt;&gt;"",SUMIF(L1468:L1557,L1468,O1468:O1557),"")</f>
        <v/>
      </c>
    </row>
    <row r="1469" customFormat="false" ht="25.5" hidden="false" customHeight="false" outlineLevel="0" collapsed="false">
      <c r="A1469" s="96" t="s">
        <v>679</v>
      </c>
      <c r="B1469" s="97" t="s">
        <v>1352</v>
      </c>
      <c r="C1469" s="96" t="str">
        <f aca="false">VLOOKUP(B1469,INSUMOS!$A:$I,2,0)</f>
        <v>SINAPI</v>
      </c>
      <c r="D1469" s="96" t="str">
        <f aca="false">VLOOKUP(B1469,INSUMOS!$A:$I,3,0)</f>
        <v>SUPORTE MAO-FRANCESA EM ACO, ABAS IGUAIS 30 CM, CAPACIDADE MINIMA 60 KG, BRANCO</v>
      </c>
      <c r="E1469" s="98" t="str">
        <f aca="false">VLOOKUP(B1469,INSUMOS!$A:$I,4,0)</f>
        <v>Material</v>
      </c>
      <c r="F1469" s="98"/>
      <c r="G1469" s="99" t="str">
        <f aca="false">VLOOKUP(B1469,INSUMOS!$A:$I,5,0)</f>
        <v>UN</v>
      </c>
      <c r="H1469" s="100" t="n">
        <v>4</v>
      </c>
      <c r="I1469" s="101" t="n">
        <f aca="false">VLOOKUP(B1469,INSUMOS!$A:$I,8,0)</f>
        <v>21.53</v>
      </c>
      <c r="J1469" s="101" t="n">
        <f aca="false">TRUNC(H1469*I1469,2)</f>
        <v>86.12</v>
      </c>
      <c r="L1469" s="63" t="n">
        <f aca="false">IF(AND(A1470&lt;&gt;"",A1469=""),L1468+1,L1468)</f>
        <v>120</v>
      </c>
      <c r="M1469" s="80" t="n">
        <f aca="false">IF(OR(A1469="Insumo",A1469="Composição Auxiliar"),J1469,"")</f>
        <v>86.12</v>
      </c>
      <c r="N1469" s="81" t="str">
        <f aca="false">IF(ISNUMBER(SEARCH("COM ENCARGOS COMPLEMENTARES",D1469)),J1469,"")</f>
        <v/>
      </c>
      <c r="O1469" s="81" t="n">
        <f aca="false">IF(N1469&lt;&gt;"","",M1469)</f>
        <v>86.12</v>
      </c>
      <c r="P1469" s="82" t="str">
        <f aca="false">IF(A1469="Composição",A1468,"")</f>
        <v/>
      </c>
      <c r="Q1469" s="81" t="str">
        <f aca="false">IF(P1469&lt;&gt;"",SUMIF(L1469:L1558,L1469,N1469:N1558),"")</f>
        <v/>
      </c>
      <c r="R1469" s="81" t="str">
        <f aca="false">IF(P1469&lt;&gt;"",SUMIF(L1469:L1558,L1469,O1469:O1558),"")</f>
        <v/>
      </c>
    </row>
    <row r="1470" customFormat="false" ht="38.25" hidden="false" customHeight="false" outlineLevel="0" collapsed="false">
      <c r="A1470" s="96" t="s">
        <v>679</v>
      </c>
      <c r="B1470" s="97" t="s">
        <v>1349</v>
      </c>
      <c r="C1470" s="96" t="str">
        <f aca="false">VLOOKUP(B1470,INSUMOS!$A:$I,2,0)</f>
        <v>SINAPI</v>
      </c>
      <c r="D1470" s="96" t="str">
        <f aca="false">VLOOKUP(B1470,INSUMOS!$A:$I,3,0)</f>
        <v>RODAPE OU RODABANCADA EM GRANITO, POLIDO, TIPO ANDORINHA/ QUARTZ/ CASTELO/ CORUMBA OU OUTROS EQUIVALENTES DA REGIAO, H= 10 CM, E=  *2,0* CM</v>
      </c>
      <c r="E1470" s="98" t="str">
        <f aca="false">VLOOKUP(B1470,INSUMOS!$A:$I,4,0)</f>
        <v>Material</v>
      </c>
      <c r="F1470" s="98"/>
      <c r="G1470" s="99" t="str">
        <f aca="false">VLOOKUP(B1470,INSUMOS!$A:$I,5,0)</f>
        <v>M</v>
      </c>
      <c r="H1470" s="100" t="n">
        <v>2.05</v>
      </c>
      <c r="I1470" s="101" t="n">
        <f aca="false">VLOOKUP(B1470,INSUMOS!$A:$I,8,0)</f>
        <v>66.98</v>
      </c>
      <c r="J1470" s="101" t="n">
        <f aca="false">TRUNC(H1470*I1470,2)</f>
        <v>137.3</v>
      </c>
      <c r="L1470" s="63" t="n">
        <f aca="false">IF(AND(A1471&lt;&gt;"",A1470=""),L1469+1,L1469)</f>
        <v>120</v>
      </c>
      <c r="M1470" s="80" t="n">
        <f aca="false">IF(OR(A1470="Insumo",A1470="Composição Auxiliar"),J1470,"")</f>
        <v>137.3</v>
      </c>
      <c r="N1470" s="81" t="str">
        <f aca="false">IF(ISNUMBER(SEARCH("COM ENCARGOS COMPLEMENTARES",D1470)),J1470,"")</f>
        <v/>
      </c>
      <c r="O1470" s="81" t="n">
        <f aca="false">IF(N1470&lt;&gt;"","",M1470)</f>
        <v>137.3</v>
      </c>
      <c r="P1470" s="82" t="str">
        <f aca="false">IF(A1470="Composição",A1469,"")</f>
        <v/>
      </c>
      <c r="Q1470" s="81" t="str">
        <f aca="false">IF(P1470&lt;&gt;"",SUMIF(L1470:L1559,L1470,N1470:N1559),"")</f>
        <v/>
      </c>
      <c r="R1470" s="81" t="str">
        <f aca="false">IF(P1470&lt;&gt;"",SUMIF(L1470:L1559,L1470,O1470:O1559),"")</f>
        <v/>
      </c>
    </row>
    <row r="1471" customFormat="false" ht="38.25" hidden="false" customHeight="false" outlineLevel="0" collapsed="false">
      <c r="A1471" s="96" t="s">
        <v>679</v>
      </c>
      <c r="B1471" s="97" t="s">
        <v>1353</v>
      </c>
      <c r="C1471" s="96" t="str">
        <f aca="false">VLOOKUP(B1471,INSUMOS!$A:$I,2,0)</f>
        <v>SINAPI</v>
      </c>
      <c r="D1471" s="96" t="str">
        <f aca="false">VLOOKUP(B1471,INSUMOS!$A:$I,3,0)</f>
        <v>BUCHA DE NYLON SEM ABA S10, COM PARAFUSO DE 6,10 X 65 MM EM ACO ZINCADO COM ROSCA SOBERBA, CABECA CHATA E FENDA PHILLIPS</v>
      </c>
      <c r="E1471" s="98" t="str">
        <f aca="false">VLOOKUP(B1471,INSUMOS!$A:$I,4,0)</f>
        <v>Material</v>
      </c>
      <c r="F1471" s="98"/>
      <c r="G1471" s="99" t="str">
        <f aca="false">VLOOKUP(B1471,INSUMOS!$A:$I,5,0)</f>
        <v>UN</v>
      </c>
      <c r="H1471" s="100" t="n">
        <v>12</v>
      </c>
      <c r="I1471" s="101" t="n">
        <f aca="false">VLOOKUP(B1471,INSUMOS!$A:$I,8,0)</f>
        <v>0.3</v>
      </c>
      <c r="J1471" s="101" t="n">
        <f aca="false">TRUNC(H1471*I1471,2)</f>
        <v>3.6</v>
      </c>
      <c r="L1471" s="63" t="n">
        <f aca="false">IF(AND(A1472&lt;&gt;"",A1471=""),L1470+1,L1470)</f>
        <v>120</v>
      </c>
      <c r="M1471" s="80" t="n">
        <f aca="false">IF(OR(A1471="Insumo",A1471="Composição Auxiliar"),J1471,"")</f>
        <v>3.6</v>
      </c>
      <c r="N1471" s="81" t="str">
        <f aca="false">IF(ISNUMBER(SEARCH("COM ENCARGOS COMPLEMENTARES",D1471)),J1471,"")</f>
        <v/>
      </c>
      <c r="O1471" s="81" t="n">
        <f aca="false">IF(N1471&lt;&gt;"","",M1471)</f>
        <v>3.6</v>
      </c>
      <c r="P1471" s="82" t="str">
        <f aca="false">IF(A1471="Composição",A1470,"")</f>
        <v/>
      </c>
      <c r="Q1471" s="81" t="str">
        <f aca="false">IF(P1471&lt;&gt;"",SUMIF(L1471:L1560,L1471,N1471:N1560),"")</f>
        <v/>
      </c>
      <c r="R1471" s="81" t="str">
        <f aca="false">IF(P1471&lt;&gt;"",SUMIF(L1471:L1560,L1471,O1471:O1560),"")</f>
        <v/>
      </c>
    </row>
    <row r="1472" customFormat="false" ht="25.5" hidden="false" customHeight="false" outlineLevel="0" collapsed="false">
      <c r="A1472" s="96" t="s">
        <v>679</v>
      </c>
      <c r="B1472" s="97" t="s">
        <v>1351</v>
      </c>
      <c r="C1472" s="96" t="str">
        <f aca="false">VLOOKUP(B1472,INSUMOS!$A:$I,2,0)</f>
        <v>SINAPI</v>
      </c>
      <c r="D1472" s="96" t="str">
        <f aca="false">VLOOKUP(B1472,INSUMOS!$A:$I,3,0)</f>
        <v>BANCADA/ BANCA/ BALCAO/ TAMPO EM MARMORE BRANCO COMUM, POLIDO, LISO, ACABAMENTO RETO, E= *3* CM (SEM FUROS)</v>
      </c>
      <c r="E1472" s="98" t="str">
        <f aca="false">VLOOKUP(B1472,INSUMOS!$A:$I,4,0)</f>
        <v>Material</v>
      </c>
      <c r="F1472" s="98"/>
      <c r="G1472" s="99" t="str">
        <f aca="false">VLOOKUP(B1472,INSUMOS!$A:$I,5,0)</f>
        <v>m²</v>
      </c>
      <c r="H1472" s="100" t="n">
        <v>1.6965</v>
      </c>
      <c r="I1472" s="101" t="n">
        <f aca="false">VLOOKUP(B1472,INSUMOS!$A:$I,8,0)</f>
        <v>721.7</v>
      </c>
      <c r="J1472" s="101" t="n">
        <f aca="false">TRUNC(H1472*I1472,2)</f>
        <v>1224.36</v>
      </c>
      <c r="L1472" s="63" t="n">
        <f aca="false">IF(AND(A1473&lt;&gt;"",A1472=""),L1471+1,L1471)</f>
        <v>120</v>
      </c>
      <c r="M1472" s="80" t="n">
        <f aca="false">IF(OR(A1472="Insumo",A1472="Composição Auxiliar"),J1472,"")</f>
        <v>1224.36</v>
      </c>
      <c r="N1472" s="81" t="str">
        <f aca="false">IF(ISNUMBER(SEARCH("COM ENCARGOS COMPLEMENTARES",D1472)),J1472,"")</f>
        <v/>
      </c>
      <c r="O1472" s="81" t="n">
        <f aca="false">IF(N1472&lt;&gt;"","",M1472)</f>
        <v>1224.36</v>
      </c>
      <c r="P1472" s="82" t="str">
        <f aca="false">IF(A1472="Composição",A1471,"")</f>
        <v/>
      </c>
      <c r="Q1472" s="81" t="str">
        <f aca="false">IF(P1472&lt;&gt;"",SUMIF(L1472:L1561,L1472,N1472:N1561),"")</f>
        <v/>
      </c>
      <c r="R1472" s="81" t="str">
        <f aca="false">IF(P1472&lt;&gt;"",SUMIF(L1472:L1561,L1472,O1472:O1561),"")</f>
        <v/>
      </c>
    </row>
    <row r="1473" customFormat="false" ht="14.25" hidden="false" customHeight="false" outlineLevel="0" collapsed="false">
      <c r="A1473" s="96" t="s">
        <v>679</v>
      </c>
      <c r="B1473" s="97" t="s">
        <v>1294</v>
      </c>
      <c r="C1473" s="96" t="str">
        <f aca="false">VLOOKUP(B1473,INSUMOS!$A:$I,2,0)</f>
        <v>SINAPI</v>
      </c>
      <c r="D1473" s="96" t="str">
        <f aca="false">VLOOKUP(B1473,INSUMOS!$A:$I,3,0)</f>
        <v>REJUNTE EPOXI, QUALQUER COR</v>
      </c>
      <c r="E1473" s="98" t="str">
        <f aca="false">VLOOKUP(B1473,INSUMOS!$A:$I,4,0)</f>
        <v>Material</v>
      </c>
      <c r="F1473" s="98"/>
      <c r="G1473" s="99" t="str">
        <f aca="false">VLOOKUP(B1473,INSUMOS!$A:$I,5,0)</f>
        <v>KG</v>
      </c>
      <c r="H1473" s="100" t="n">
        <v>0.0693</v>
      </c>
      <c r="I1473" s="101" t="n">
        <f aca="false">VLOOKUP(B1473,INSUMOS!$A:$I,8,0)</f>
        <v>102.64</v>
      </c>
      <c r="J1473" s="101" t="n">
        <f aca="false">TRUNC(H1473*I1473,2)</f>
        <v>7.11</v>
      </c>
      <c r="L1473" s="63" t="n">
        <f aca="false">IF(AND(A1474&lt;&gt;"",A1473=""),L1472+1,L1472)</f>
        <v>120</v>
      </c>
      <c r="M1473" s="80" t="n">
        <f aca="false">IF(OR(A1473="Insumo",A1473="Composição Auxiliar"),J1473,"")</f>
        <v>7.11</v>
      </c>
      <c r="N1473" s="81" t="str">
        <f aca="false">IF(ISNUMBER(SEARCH("COM ENCARGOS COMPLEMENTARES",D1473)),J1473,"")</f>
        <v/>
      </c>
      <c r="O1473" s="81" t="n">
        <f aca="false">IF(N1473&lt;&gt;"","",M1473)</f>
        <v>7.11</v>
      </c>
      <c r="P1473" s="82" t="str">
        <f aca="false">IF(A1473="Composição",A1472,"")</f>
        <v/>
      </c>
      <c r="Q1473" s="81" t="str">
        <f aca="false">IF(P1473&lt;&gt;"",SUMIF(L1473:L1562,L1473,N1473:N1562),"")</f>
        <v/>
      </c>
      <c r="R1473" s="81" t="str">
        <f aca="false">IF(P1473&lt;&gt;"",SUMIF(L1473:L1562,L1473,O1473:O1562),"")</f>
        <v/>
      </c>
    </row>
    <row r="1474" customFormat="false" ht="14.25" hidden="false" customHeight="false" outlineLevel="0" collapsed="false">
      <c r="A1474" s="96" t="s">
        <v>679</v>
      </c>
      <c r="B1474" s="97" t="s">
        <v>1316</v>
      </c>
      <c r="C1474" s="96" t="str">
        <f aca="false">VLOOKUP(B1474,INSUMOS!$A:$I,2,0)</f>
        <v>SINAPI</v>
      </c>
      <c r="D1474" s="96" t="str">
        <f aca="false">VLOOKUP(B1474,INSUMOS!$A:$I,3,0)</f>
        <v>MASSA PLASTICA PARA MARMORE/GRANITO</v>
      </c>
      <c r="E1474" s="98" t="str">
        <f aca="false">VLOOKUP(B1474,INSUMOS!$A:$I,4,0)</f>
        <v>Material</v>
      </c>
      <c r="F1474" s="98"/>
      <c r="G1474" s="99" t="str">
        <f aca="false">VLOOKUP(B1474,INSUMOS!$A:$I,5,0)</f>
        <v>KG</v>
      </c>
      <c r="H1474" s="100" t="n">
        <v>2.6298</v>
      </c>
      <c r="I1474" s="101" t="n">
        <f aca="false">VLOOKUP(B1474,INSUMOS!$A:$I,8,0)</f>
        <v>44.57</v>
      </c>
      <c r="J1474" s="101" t="n">
        <f aca="false">TRUNC(H1474*I1474,2)</f>
        <v>117.21</v>
      </c>
      <c r="L1474" s="63" t="n">
        <f aca="false">IF(AND(A1475&lt;&gt;"",A1474=""),L1473+1,L1473)</f>
        <v>120</v>
      </c>
      <c r="M1474" s="80" t="n">
        <f aca="false">IF(OR(A1474="Insumo",A1474="Composição Auxiliar"),J1474,"")</f>
        <v>117.21</v>
      </c>
      <c r="N1474" s="81" t="str">
        <f aca="false">IF(ISNUMBER(SEARCH("COM ENCARGOS COMPLEMENTARES",D1474)),J1474,"")</f>
        <v/>
      </c>
      <c r="O1474" s="81" t="n">
        <f aca="false">IF(N1474&lt;&gt;"","",M1474)</f>
        <v>117.21</v>
      </c>
      <c r="P1474" s="82" t="str">
        <f aca="false">IF(A1474="Composição",A1473,"")</f>
        <v/>
      </c>
      <c r="Q1474" s="81" t="str">
        <f aca="false">IF(P1474&lt;&gt;"",SUMIF(L1474:L1563,L1474,N1474:N1563),"")</f>
        <v/>
      </c>
      <c r="R1474" s="81" t="str">
        <f aca="false">IF(P1474&lt;&gt;"",SUMIF(L1474:L1563,L1474,O1474:O1563),"")</f>
        <v/>
      </c>
    </row>
    <row r="1475" customFormat="false" ht="25.5" hidden="false" customHeight="false" outlineLevel="0" collapsed="false">
      <c r="A1475" s="96" t="s">
        <v>679</v>
      </c>
      <c r="B1475" s="97" t="s">
        <v>1355</v>
      </c>
      <c r="C1475" s="96" t="str">
        <f aca="false">VLOOKUP(B1475,INSUMOS!$A:$I,2,0)</f>
        <v>SINAPI</v>
      </c>
      <c r="D1475" s="96" t="str">
        <f aca="false">VLOOKUP(B1475,INSUMOS!$A:$I,3,0)</f>
        <v>FURO PARA TORNEIRA OU OUTROS ACESSORIOS  EM BANCADA DE MARMORE/ GRANITO OU OUTRO TIPO DE PEDRA NATURAL</v>
      </c>
      <c r="E1475" s="98" t="str">
        <f aca="false">VLOOKUP(B1475,INSUMOS!$A:$I,4,0)</f>
        <v>Serviços</v>
      </c>
      <c r="F1475" s="98"/>
      <c r="G1475" s="99" t="str">
        <f aca="false">VLOOKUP(B1475,INSUMOS!$A:$I,5,0)</f>
        <v>UN</v>
      </c>
      <c r="H1475" s="100" t="n">
        <v>1</v>
      </c>
      <c r="I1475" s="101" t="n">
        <f aca="false">VLOOKUP(B1475,INSUMOS!$A:$I,8,0)</f>
        <v>31.98</v>
      </c>
      <c r="J1475" s="101" t="n">
        <f aca="false">TRUNC(H1475*I1475,2)</f>
        <v>31.98</v>
      </c>
      <c r="L1475" s="63" t="n">
        <f aca="false">IF(AND(A1476&lt;&gt;"",A1475=""),L1474+1,L1474)</f>
        <v>120</v>
      </c>
      <c r="M1475" s="80" t="n">
        <f aca="false">IF(OR(A1475="Insumo",A1475="Composição Auxiliar"),J1475,"")</f>
        <v>31.98</v>
      </c>
      <c r="N1475" s="81" t="str">
        <f aca="false">IF(ISNUMBER(SEARCH("COM ENCARGOS COMPLEMENTARES",D1475)),J1475,"")</f>
        <v/>
      </c>
      <c r="O1475" s="81" t="n">
        <f aca="false">IF(N1475&lt;&gt;"","",M1475)</f>
        <v>31.98</v>
      </c>
      <c r="P1475" s="82" t="str">
        <f aca="false">IF(A1475="Composição",A1474,"")</f>
        <v/>
      </c>
      <c r="Q1475" s="81" t="str">
        <f aca="false">IF(P1475&lt;&gt;"",SUMIF(L1475:L1564,L1475,N1475:N1564),"")</f>
        <v/>
      </c>
      <c r="R1475" s="81" t="str">
        <f aca="false">IF(P1475&lt;&gt;"",SUMIF(L1475:L1564,L1475,O1475:O1564),"")</f>
        <v/>
      </c>
    </row>
    <row r="1476" customFormat="false" ht="14.25" hidden="false" customHeight="false" outlineLevel="0" collapsed="false">
      <c r="A1476" s="102"/>
      <c r="B1476" s="102"/>
      <c r="C1476" s="102"/>
      <c r="D1476" s="102"/>
      <c r="E1476" s="102"/>
      <c r="F1476" s="103"/>
      <c r="G1476" s="102"/>
      <c r="H1476" s="103"/>
      <c r="I1476" s="102"/>
      <c r="J1476" s="103"/>
      <c r="L1476" s="63" t="n">
        <f aca="false">IF(AND(A1477&lt;&gt;"",A1476=""),L1475+1,L1475)</f>
        <v>120</v>
      </c>
      <c r="M1476" s="80" t="str">
        <f aca="false">IF(OR(A1476="Insumo",A1476="Composição Auxiliar"),J1476,"")</f>
        <v/>
      </c>
      <c r="N1476" s="81" t="str">
        <f aca="false">IF(ISNUMBER(SEARCH("COM ENCARGOS COMPLEMENTARES",D1476)),J1476,"")</f>
        <v/>
      </c>
      <c r="O1476" s="81" t="str">
        <f aca="false">IF(N1476&lt;&gt;"","",M1476)</f>
        <v/>
      </c>
      <c r="P1476" s="82" t="str">
        <f aca="false">IF(A1476="Composição",A1475,"")</f>
        <v/>
      </c>
      <c r="Q1476" s="81" t="str">
        <f aca="false">IF(P1476&lt;&gt;"",SUMIF(L1476:L1565,L1476,N1476:N1565),"")</f>
        <v/>
      </c>
      <c r="R1476" s="81" t="str">
        <f aca="false">IF(P1476&lt;&gt;"",SUMIF(L1476:L1565,L1476,O1476:O1565),"")</f>
        <v/>
      </c>
    </row>
    <row r="1477" customFormat="false" ht="14.25" hidden="false" customHeight="true" outlineLevel="0" collapsed="false">
      <c r="A1477" s="102"/>
      <c r="B1477" s="102"/>
      <c r="C1477" s="102"/>
      <c r="D1477" s="102"/>
      <c r="E1477" s="102"/>
      <c r="F1477" s="103"/>
      <c r="G1477" s="102"/>
      <c r="H1477" s="104" t="s">
        <v>684</v>
      </c>
      <c r="I1477" s="104"/>
      <c r="J1477" s="103" t="n">
        <f aca="false">TRUNC(SUMIF(L:L,$L1477,M:M)*(1+$J$9),2)</f>
        <v>2979.05</v>
      </c>
      <c r="L1477" s="63" t="n">
        <f aca="false">IF(AND(A1478&lt;&gt;"",A1477=""),L1476+1,L1476)</f>
        <v>120</v>
      </c>
      <c r="M1477" s="80" t="str">
        <f aca="false">IF(OR(A1477="Insumo",A1477="Composição Auxiliar"),J1477,"")</f>
        <v/>
      </c>
      <c r="N1477" s="81" t="str">
        <f aca="false">IF(ISNUMBER(SEARCH("COM ENCARGOS COMPLEMENTARES",D1477)),J1477,"")</f>
        <v/>
      </c>
      <c r="O1477" s="81" t="str">
        <f aca="false">IF(N1477&lt;&gt;"","",M1477)</f>
        <v/>
      </c>
      <c r="P1477" s="82" t="str">
        <f aca="false">IF(A1477="Composição",A1476,"")</f>
        <v/>
      </c>
      <c r="Q1477" s="81" t="str">
        <f aca="false">IF(P1477&lt;&gt;"",SUMIF(L1477:L1566,L1477,N1477:N1566),"")</f>
        <v/>
      </c>
      <c r="R1477" s="81" t="str">
        <f aca="false">IF(P1477&lt;&gt;"",SUMIF(L1477:L1566,L1477,O1477:O1566),"")</f>
        <v/>
      </c>
    </row>
    <row r="1478" customFormat="false" ht="15" hidden="false" customHeight="false" outlineLevel="0" collapsed="false">
      <c r="A1478" s="105"/>
      <c r="B1478" s="105"/>
      <c r="C1478" s="105"/>
      <c r="D1478" s="105"/>
      <c r="E1478" s="105"/>
      <c r="F1478" s="105"/>
      <c r="G1478" s="105" t="s">
        <v>685</v>
      </c>
      <c r="H1478" s="106" t="s">
        <v>826</v>
      </c>
      <c r="I1478" s="105" t="s">
        <v>687</v>
      </c>
      <c r="J1478" s="107" t="n">
        <f aca="false">TRUNC(J1477*H1478,2)</f>
        <v>2979.05</v>
      </c>
      <c r="L1478" s="63" t="n">
        <f aca="false">IF(AND(A1479&lt;&gt;"",A1478=""),L1477+1,L1477)</f>
        <v>120</v>
      </c>
      <c r="M1478" s="80" t="str">
        <f aca="false">IF(OR(A1478="Insumo",A1478="Composição Auxiliar"),J1478,"")</f>
        <v/>
      </c>
      <c r="N1478" s="81" t="str">
        <f aca="false">IF(ISNUMBER(SEARCH("COM ENCARGOS COMPLEMENTARES",D1478)),J1478,"")</f>
        <v/>
      </c>
      <c r="O1478" s="81" t="str">
        <f aca="false">IF(N1478&lt;&gt;"","",M1478)</f>
        <v/>
      </c>
      <c r="P1478" s="82" t="str">
        <f aca="false">IF(A1478="Composição",A1477,"")</f>
        <v/>
      </c>
      <c r="Q1478" s="81" t="str">
        <f aca="false">IF(P1478&lt;&gt;"",SUMIF(L1478:L1567,L1478,N1478:N1567),"")</f>
        <v/>
      </c>
      <c r="R1478" s="81" t="str">
        <f aca="false">IF(P1478&lt;&gt;"",SUMIF(L1478:L1567,L1478,O1478:O1567),"")</f>
        <v/>
      </c>
    </row>
    <row r="1479" customFormat="false" ht="15" hidden="false" customHeight="false" outlineLevel="0" collapsed="false">
      <c r="A1479" s="108"/>
      <c r="B1479" s="108"/>
      <c r="C1479" s="108"/>
      <c r="D1479" s="108"/>
      <c r="E1479" s="108"/>
      <c r="F1479" s="108"/>
      <c r="G1479" s="108"/>
      <c r="H1479" s="108"/>
      <c r="I1479" s="108"/>
      <c r="J1479" s="108"/>
      <c r="L1479" s="63" t="n">
        <f aca="false">IF(AND(A1480&lt;&gt;"",A1479=""),L1478+1,L1478)</f>
        <v>121</v>
      </c>
      <c r="M1479" s="80" t="str">
        <f aca="false">IF(OR(A1479="Insumo",A1479="Composição Auxiliar"),J1479,"")</f>
        <v/>
      </c>
      <c r="N1479" s="81" t="str">
        <f aca="false">IF(ISNUMBER(SEARCH("COM ENCARGOS COMPLEMENTARES",D1479)),J1479,"")</f>
        <v/>
      </c>
      <c r="O1479" s="81" t="str">
        <f aca="false">IF(N1479&lt;&gt;"","",M1479)</f>
        <v/>
      </c>
      <c r="P1479" s="82" t="str">
        <f aca="false">IF(A1479="Composição",A1478,"")</f>
        <v/>
      </c>
      <c r="Q1479" s="81" t="str">
        <f aca="false">IF(P1479&lt;&gt;"",SUMIF(L1479:L1568,L1479,N1479:N1568),"")</f>
        <v/>
      </c>
      <c r="R1479" s="81" t="str">
        <f aca="false">IF(P1479&lt;&gt;"",SUMIF(L1479:L1568,L1479,O1479:O1568),"")</f>
        <v/>
      </c>
    </row>
    <row r="1480" customFormat="false" ht="14.25" hidden="false" customHeight="false" outlineLevel="0" collapsed="false">
      <c r="A1480" s="76" t="s">
        <v>315</v>
      </c>
      <c r="B1480" s="76"/>
      <c r="C1480" s="76"/>
      <c r="D1480" s="76" t="s">
        <v>316</v>
      </c>
      <c r="E1480" s="76"/>
      <c r="F1480" s="76"/>
      <c r="G1480" s="76"/>
      <c r="H1480" s="77"/>
      <c r="I1480" s="76"/>
      <c r="J1480" s="78"/>
      <c r="L1480" s="63" t="n">
        <f aca="false">IF(AND(A1481&lt;&gt;"",A1480=""),L1479+1,L1479)</f>
        <v>121</v>
      </c>
      <c r="M1480" s="80" t="str">
        <f aca="false">IF(OR(A1480="Insumo",A1480="Composição Auxiliar"),J1480,"")</f>
        <v/>
      </c>
      <c r="N1480" s="81" t="str">
        <f aca="false">IF(ISNUMBER(SEARCH("COM ENCARGOS COMPLEMENTARES",D1480)),J1480,"")</f>
        <v/>
      </c>
      <c r="O1480" s="81" t="str">
        <f aca="false">IF(N1480&lt;&gt;"","",M1480)</f>
        <v/>
      </c>
      <c r="P1480" s="82" t="str">
        <f aca="false">IF(A1480="Composição",A1479,"")</f>
        <v/>
      </c>
      <c r="Q1480" s="81" t="str">
        <f aca="false">IF(P1480&lt;&gt;"",SUMIF(L1480:L1569,L1480,N1480:N1569),"")</f>
        <v/>
      </c>
      <c r="R1480" s="81" t="str">
        <f aca="false">IF(P1480&lt;&gt;"",SUMIF(L1480:L1569,L1480,O1480:O1569),"")</f>
        <v/>
      </c>
    </row>
    <row r="1481" customFormat="false" ht="15" hidden="false" customHeight="true" outlineLevel="0" collapsed="false">
      <c r="A1481" s="83" t="s">
        <v>317</v>
      </c>
      <c r="B1481" s="84" t="s">
        <v>655</v>
      </c>
      <c r="C1481" s="83" t="s">
        <v>656</v>
      </c>
      <c r="D1481" s="83" t="s">
        <v>657</v>
      </c>
      <c r="E1481" s="83" t="s">
        <v>658</v>
      </c>
      <c r="F1481" s="83"/>
      <c r="G1481" s="85" t="s">
        <v>659</v>
      </c>
      <c r="H1481" s="84" t="s">
        <v>660</v>
      </c>
      <c r="I1481" s="84" t="s">
        <v>661</v>
      </c>
      <c r="J1481" s="84" t="s">
        <v>662</v>
      </c>
      <c r="L1481" s="63" t="n">
        <f aca="false">IF(AND(A1482&lt;&gt;"",A1481=""),L1480+1,L1480)</f>
        <v>121</v>
      </c>
      <c r="M1481" s="80" t="str">
        <f aca="false">IF(OR(A1481="Insumo",A1481="Composição Auxiliar"),J1481,"")</f>
        <v/>
      </c>
      <c r="N1481" s="81" t="str">
        <f aca="false">IF(ISNUMBER(SEARCH("COM ENCARGOS COMPLEMENTARES",D1481)),J1481,"")</f>
        <v/>
      </c>
      <c r="O1481" s="81" t="str">
        <f aca="false">IF(N1481&lt;&gt;"","",M1481)</f>
        <v/>
      </c>
      <c r="P1481" s="82" t="str">
        <f aca="false">IF(A1481="Composição",A1480,"")</f>
        <v/>
      </c>
      <c r="Q1481" s="81" t="str">
        <f aca="false">IF(P1481&lt;&gt;"",SUMIF(L1481:L1570,L1481,N1481:N1570),"")</f>
        <v/>
      </c>
      <c r="R1481" s="81" t="str">
        <f aca="false">IF(P1481&lt;&gt;"",SUMIF(L1481:L1570,L1481,O1481:O1570),"")</f>
        <v/>
      </c>
    </row>
    <row r="1482" customFormat="false" ht="51" hidden="false" customHeight="true" outlineLevel="0" collapsed="false">
      <c r="A1482" s="86" t="s">
        <v>663</v>
      </c>
      <c r="B1482" s="87" t="s">
        <v>318</v>
      </c>
      <c r="C1482" s="86" t="s">
        <v>716</v>
      </c>
      <c r="D1482" s="86" t="s">
        <v>1356</v>
      </c>
      <c r="E1482" s="86" t="s">
        <v>1357</v>
      </c>
      <c r="F1482" s="86"/>
      <c r="G1482" s="88" t="s">
        <v>718</v>
      </c>
      <c r="H1482" s="89" t="n">
        <v>1</v>
      </c>
      <c r="I1482" s="90" t="n">
        <f aca="false">SUMIF(L:L,$L1482,M:M)</f>
        <v>330.9</v>
      </c>
      <c r="J1482" s="90" t="n">
        <f aca="false">TRUNC(H1482*I1482,2)</f>
        <v>330.9</v>
      </c>
      <c r="L1482" s="63" t="n">
        <f aca="false">IF(AND(A1483&lt;&gt;"",A1482=""),L1481+1,L1481)</f>
        <v>121</v>
      </c>
      <c r="M1482" s="80" t="str">
        <f aca="false">IF(OR(A1482="Insumo",A1482="Composição Auxiliar"),J1482,"")</f>
        <v/>
      </c>
      <c r="N1482" s="81" t="str">
        <f aca="false">IF(ISNUMBER(SEARCH("COM ENCARGOS COMPLEMENTARES",D1482)),J1482,"")</f>
        <v/>
      </c>
      <c r="O1482" s="81" t="str">
        <f aca="false">IF(N1482&lt;&gt;"","",M1482)</f>
        <v/>
      </c>
      <c r="P1482" s="82" t="str">
        <f aca="false">IF(A1482="Composição",A1481,"")</f>
        <v> 5.13.1 </v>
      </c>
      <c r="Q1482" s="81" t="n">
        <f aca="false">IF(P1482&lt;&gt;"",SUMIF(L1482:L1571,L1482,N1482:N1571),"")</f>
        <v>167.92</v>
      </c>
      <c r="R1482" s="81" t="n">
        <f aca="false">IF(P1482&lt;&gt;"",SUMIF(L1482:L1571,L1482,O1482:O1571),"")</f>
        <v>162.98</v>
      </c>
    </row>
    <row r="1483" customFormat="false" ht="25.5" hidden="false" customHeight="true" outlineLevel="0" collapsed="false">
      <c r="A1483" s="91" t="s">
        <v>668</v>
      </c>
      <c r="B1483" s="92" t="s">
        <v>1199</v>
      </c>
      <c r="C1483" s="91" t="s">
        <v>664</v>
      </c>
      <c r="D1483" s="91" t="s">
        <v>1200</v>
      </c>
      <c r="E1483" s="91" t="s">
        <v>671</v>
      </c>
      <c r="F1483" s="91"/>
      <c r="G1483" s="93" t="s">
        <v>672</v>
      </c>
      <c r="H1483" s="94" t="n">
        <v>4</v>
      </c>
      <c r="I1483" s="95" t="n">
        <f aca="false">SUMIFS('ANALÍTICA AUXILIARES'!J:J,'ANALÍTICA AUXILIARES'!A:A,"Composição",'ANALÍTICA AUXILIARES'!B:B,$B1483)</f>
        <v>22.05</v>
      </c>
      <c r="J1483" s="95" t="n">
        <f aca="false">TRUNC(H1483*I1483,2)</f>
        <v>88.2</v>
      </c>
      <c r="L1483" s="63" t="n">
        <f aca="false">IF(AND(A1484&lt;&gt;"",A1483=""),L1482+1,L1482)</f>
        <v>121</v>
      </c>
      <c r="M1483" s="80" t="n">
        <f aca="false">IF(OR(A1483="Insumo",A1483="Composição Auxiliar"),J1483,"")</f>
        <v>88.2</v>
      </c>
      <c r="N1483" s="81" t="n">
        <f aca="false">IF(ISNUMBER(SEARCH("COM ENCARGOS COMPLEMENTARES",D1483)),J1483,"")</f>
        <v>88.2</v>
      </c>
      <c r="O1483" s="81" t="str">
        <f aca="false">IF(N1483&lt;&gt;"","",M1483)</f>
        <v/>
      </c>
      <c r="P1483" s="82" t="str">
        <f aca="false">IF(A1483="Composição",A1482,"")</f>
        <v/>
      </c>
      <c r="Q1483" s="81" t="str">
        <f aca="false">IF(P1483&lt;&gt;"",SUMIF(L1483:L1572,L1483,N1483:N1572),"")</f>
        <v/>
      </c>
      <c r="R1483" s="81" t="str">
        <f aca="false">IF(P1483&lt;&gt;"",SUMIF(L1483:L1572,L1483,O1483:O1572),"")</f>
        <v/>
      </c>
    </row>
    <row r="1484" customFormat="false" ht="25.5" hidden="false" customHeight="true" outlineLevel="0" collapsed="false">
      <c r="A1484" s="91" t="s">
        <v>668</v>
      </c>
      <c r="B1484" s="92" t="s">
        <v>695</v>
      </c>
      <c r="C1484" s="91" t="s">
        <v>664</v>
      </c>
      <c r="D1484" s="91" t="s">
        <v>696</v>
      </c>
      <c r="E1484" s="91" t="s">
        <v>671</v>
      </c>
      <c r="F1484" s="91"/>
      <c r="G1484" s="93" t="s">
        <v>672</v>
      </c>
      <c r="H1484" s="94" t="n">
        <v>4</v>
      </c>
      <c r="I1484" s="95" t="n">
        <f aca="false">SUMIFS('ANALÍTICA AUXILIARES'!J:J,'ANALÍTICA AUXILIARES'!A:A,"Composição",'ANALÍTICA AUXILIARES'!B:B,$B1484)</f>
        <v>19.93</v>
      </c>
      <c r="J1484" s="95" t="n">
        <f aca="false">TRUNC(H1484*I1484,2)</f>
        <v>79.72</v>
      </c>
      <c r="L1484" s="63" t="n">
        <f aca="false">IF(AND(A1485&lt;&gt;"",A1484=""),L1483+1,L1483)</f>
        <v>121</v>
      </c>
      <c r="M1484" s="80" t="n">
        <f aca="false">IF(OR(A1484="Insumo",A1484="Composição Auxiliar"),J1484,"")</f>
        <v>79.72</v>
      </c>
      <c r="N1484" s="81" t="n">
        <f aca="false">IF(ISNUMBER(SEARCH("COM ENCARGOS COMPLEMENTARES",D1484)),J1484,"")</f>
        <v>79.72</v>
      </c>
      <c r="O1484" s="81" t="str">
        <f aca="false">IF(N1484&lt;&gt;"","",M1484)</f>
        <v/>
      </c>
      <c r="P1484" s="82" t="str">
        <f aca="false">IF(A1484="Composição",A1483,"")</f>
        <v/>
      </c>
      <c r="Q1484" s="81" t="str">
        <f aca="false">IF(P1484&lt;&gt;"",SUMIF(L1484:L1573,L1484,N1484:N1573),"")</f>
        <v/>
      </c>
      <c r="R1484" s="81" t="str">
        <f aca="false">IF(P1484&lt;&gt;"",SUMIF(L1484:L1573,L1484,O1484:O1573),"")</f>
        <v/>
      </c>
    </row>
    <row r="1485" customFormat="false" ht="14.25" hidden="false" customHeight="false" outlineLevel="0" collapsed="false">
      <c r="A1485" s="96" t="s">
        <v>679</v>
      </c>
      <c r="B1485" s="97" t="s">
        <v>1358</v>
      </c>
      <c r="C1485" s="96" t="str">
        <f aca="false">VLOOKUP(B1485,INSUMOS!$A:$I,2,0)</f>
        <v>SINAPI</v>
      </c>
      <c r="D1485" s="96" t="str">
        <f aca="false">VLOOKUP(B1485,INSUMOS!$A:$I,3,0)</f>
        <v>CHAPA DE MDF BRANCO LISO 1 FACE, E = 15 MM, DE *2,75 X 1,85* M</v>
      </c>
      <c r="E1485" s="98" t="str">
        <f aca="false">VLOOKUP(B1485,INSUMOS!$A:$I,4,0)</f>
        <v>Material</v>
      </c>
      <c r="F1485" s="98"/>
      <c r="G1485" s="99" t="str">
        <f aca="false">VLOOKUP(B1485,INSUMOS!$A:$I,5,0)</f>
        <v>m²</v>
      </c>
      <c r="H1485" s="100" t="n">
        <v>1.3475</v>
      </c>
      <c r="I1485" s="101" t="n">
        <f aca="false">VLOOKUP(B1485,INSUMOS!$A:$I,8,0)</f>
        <v>45.18</v>
      </c>
      <c r="J1485" s="101" t="n">
        <f aca="false">TRUNC(H1485*I1485,2)</f>
        <v>60.88</v>
      </c>
      <c r="L1485" s="63" t="n">
        <f aca="false">IF(AND(A1486&lt;&gt;"",A1485=""),L1484+1,L1484)</f>
        <v>121</v>
      </c>
      <c r="M1485" s="80" t="n">
        <f aca="false">IF(OR(A1485="Insumo",A1485="Composição Auxiliar"),J1485,"")</f>
        <v>60.88</v>
      </c>
      <c r="N1485" s="81" t="str">
        <f aca="false">IF(ISNUMBER(SEARCH("COM ENCARGOS COMPLEMENTARES",D1485)),J1485,"")</f>
        <v/>
      </c>
      <c r="O1485" s="81" t="n">
        <f aca="false">IF(N1485&lt;&gt;"","",M1485)</f>
        <v>60.88</v>
      </c>
      <c r="P1485" s="82" t="str">
        <f aca="false">IF(A1485="Composição",A1484,"")</f>
        <v/>
      </c>
      <c r="Q1485" s="81" t="str">
        <f aca="false">IF(P1485&lt;&gt;"",SUMIF(L1485:L1574,L1485,N1485:N1574),"")</f>
        <v/>
      </c>
      <c r="R1485" s="81" t="str">
        <f aca="false">IF(P1485&lt;&gt;"",SUMIF(L1485:L1574,L1485,O1485:O1574),"")</f>
        <v/>
      </c>
    </row>
    <row r="1486" customFormat="false" ht="25.5" hidden="false" customHeight="false" outlineLevel="0" collapsed="false">
      <c r="A1486" s="96" t="s">
        <v>679</v>
      </c>
      <c r="B1486" s="97" t="s">
        <v>1129</v>
      </c>
      <c r="C1486" s="96" t="str">
        <f aca="false">VLOOKUP(B1486,INSUMOS!$A:$I,2,0)</f>
        <v>SINAPI</v>
      </c>
      <c r="D1486" s="96" t="str">
        <f aca="false">VLOOKUP(B1486,INSUMOS!$A:$I,3,0)</f>
        <v>COLA A BASE DE RESINA SINTETICA PARA CHAPA DE LAMINADO MELAMINICO</v>
      </c>
      <c r="E1486" s="98" t="str">
        <f aca="false">VLOOKUP(B1486,INSUMOS!$A:$I,4,0)</f>
        <v>Material</v>
      </c>
      <c r="F1486" s="98"/>
      <c r="G1486" s="99" t="str">
        <f aca="false">VLOOKUP(B1486,INSUMOS!$A:$I,5,0)</f>
        <v>KG</v>
      </c>
      <c r="H1486" s="100" t="n">
        <v>0.539</v>
      </c>
      <c r="I1486" s="101" t="n">
        <f aca="false">VLOOKUP(B1486,INSUMOS!$A:$I,8,0)</f>
        <v>62.3</v>
      </c>
      <c r="J1486" s="101" t="n">
        <f aca="false">TRUNC(H1486*I1486,2)</f>
        <v>33.57</v>
      </c>
      <c r="L1486" s="63" t="n">
        <f aca="false">IF(AND(A1487&lt;&gt;"",A1486=""),L1485+1,L1485)</f>
        <v>121</v>
      </c>
      <c r="M1486" s="80" t="n">
        <f aca="false">IF(OR(A1486="Insumo",A1486="Composição Auxiliar"),J1486,"")</f>
        <v>33.57</v>
      </c>
      <c r="N1486" s="81" t="str">
        <f aca="false">IF(ISNUMBER(SEARCH("COM ENCARGOS COMPLEMENTARES",D1486)),J1486,"")</f>
        <v/>
      </c>
      <c r="O1486" s="81" t="n">
        <f aca="false">IF(N1486&lt;&gt;"","",M1486)</f>
        <v>33.57</v>
      </c>
      <c r="P1486" s="82" t="str">
        <f aca="false">IF(A1486="Composição",A1485,"")</f>
        <v/>
      </c>
      <c r="Q1486" s="81" t="str">
        <f aca="false">IF(P1486&lt;&gt;"",SUMIF(L1486:L1575,L1486,N1486:N1575),"")</f>
        <v/>
      </c>
      <c r="R1486" s="81" t="str">
        <f aca="false">IF(P1486&lt;&gt;"",SUMIF(L1486:L1575,L1486,O1486:O1575),"")</f>
        <v/>
      </c>
    </row>
    <row r="1487" customFormat="false" ht="25.5" hidden="false" customHeight="false" outlineLevel="0" collapsed="false">
      <c r="A1487" s="96" t="s">
        <v>679</v>
      </c>
      <c r="B1487" s="97" t="s">
        <v>1352</v>
      </c>
      <c r="C1487" s="96" t="str">
        <f aca="false">VLOOKUP(B1487,INSUMOS!$A:$I,2,0)</f>
        <v>SINAPI</v>
      </c>
      <c r="D1487" s="96" t="str">
        <f aca="false">VLOOKUP(B1487,INSUMOS!$A:$I,3,0)</f>
        <v>SUPORTE MAO-FRANCESA EM ACO, ABAS IGUAIS 30 CM, CAPACIDADE MINIMA 60 KG, BRANCO</v>
      </c>
      <c r="E1487" s="98" t="str">
        <f aca="false">VLOOKUP(B1487,INSUMOS!$A:$I,4,0)</f>
        <v>Material</v>
      </c>
      <c r="F1487" s="98"/>
      <c r="G1487" s="99" t="str">
        <f aca="false">VLOOKUP(B1487,INSUMOS!$A:$I,5,0)</f>
        <v>UN</v>
      </c>
      <c r="H1487" s="100" t="n">
        <v>3</v>
      </c>
      <c r="I1487" s="101" t="n">
        <f aca="false">VLOOKUP(B1487,INSUMOS!$A:$I,8,0)</f>
        <v>21.53</v>
      </c>
      <c r="J1487" s="101" t="n">
        <f aca="false">TRUNC(H1487*I1487,2)</f>
        <v>64.59</v>
      </c>
      <c r="L1487" s="63" t="n">
        <f aca="false">IF(AND(A1488&lt;&gt;"",A1487=""),L1486+1,L1486)</f>
        <v>121</v>
      </c>
      <c r="M1487" s="80" t="n">
        <f aca="false">IF(OR(A1487="Insumo",A1487="Composição Auxiliar"),J1487,"")</f>
        <v>64.59</v>
      </c>
      <c r="N1487" s="81" t="str">
        <f aca="false">IF(ISNUMBER(SEARCH("COM ENCARGOS COMPLEMENTARES",D1487)),J1487,"")</f>
        <v/>
      </c>
      <c r="O1487" s="81" t="n">
        <f aca="false">IF(N1487&lt;&gt;"","",M1487)</f>
        <v>64.59</v>
      </c>
      <c r="P1487" s="82" t="str">
        <f aca="false">IF(A1487="Composição",A1486,"")</f>
        <v/>
      </c>
      <c r="Q1487" s="81" t="str">
        <f aca="false">IF(P1487&lt;&gt;"",SUMIF(L1487:L1576,L1487,N1487:N1576),"")</f>
        <v/>
      </c>
      <c r="R1487" s="81" t="str">
        <f aca="false">IF(P1487&lt;&gt;"",SUMIF(L1487:L1576,L1487,O1487:O1576),"")</f>
        <v/>
      </c>
    </row>
    <row r="1488" customFormat="false" ht="38.25" hidden="false" customHeight="false" outlineLevel="0" collapsed="false">
      <c r="A1488" s="96" t="s">
        <v>679</v>
      </c>
      <c r="B1488" s="97" t="s">
        <v>1353</v>
      </c>
      <c r="C1488" s="96" t="str">
        <f aca="false">VLOOKUP(B1488,INSUMOS!$A:$I,2,0)</f>
        <v>SINAPI</v>
      </c>
      <c r="D1488" s="96" t="str">
        <f aca="false">VLOOKUP(B1488,INSUMOS!$A:$I,3,0)</f>
        <v>BUCHA DE NYLON SEM ABA S10, COM PARAFUSO DE 6,10 X 65 MM EM ACO ZINCADO COM ROSCA SOBERBA, CABECA CHATA E FENDA PHILLIPS</v>
      </c>
      <c r="E1488" s="98" t="str">
        <f aca="false">VLOOKUP(B1488,INSUMOS!$A:$I,4,0)</f>
        <v>Material</v>
      </c>
      <c r="F1488" s="98"/>
      <c r="G1488" s="99" t="str">
        <f aca="false">VLOOKUP(B1488,INSUMOS!$A:$I,5,0)</f>
        <v>UN</v>
      </c>
      <c r="H1488" s="100" t="n">
        <v>9</v>
      </c>
      <c r="I1488" s="101" t="n">
        <f aca="false">VLOOKUP(B1488,INSUMOS!$A:$I,8,0)</f>
        <v>0.3</v>
      </c>
      <c r="J1488" s="101" t="n">
        <f aca="false">TRUNC(H1488*I1488,2)</f>
        <v>2.7</v>
      </c>
      <c r="L1488" s="63" t="n">
        <f aca="false">IF(AND(A1489&lt;&gt;"",A1488=""),L1487+1,L1487)</f>
        <v>121</v>
      </c>
      <c r="M1488" s="80" t="n">
        <f aca="false">IF(OR(A1488="Insumo",A1488="Composição Auxiliar"),J1488,"")</f>
        <v>2.7</v>
      </c>
      <c r="N1488" s="81" t="str">
        <f aca="false">IF(ISNUMBER(SEARCH("COM ENCARGOS COMPLEMENTARES",D1488)),J1488,"")</f>
        <v/>
      </c>
      <c r="O1488" s="81" t="n">
        <f aca="false">IF(N1488&lt;&gt;"","",M1488)</f>
        <v>2.7</v>
      </c>
      <c r="P1488" s="82" t="str">
        <f aca="false">IF(A1488="Composição",A1487,"")</f>
        <v/>
      </c>
      <c r="Q1488" s="81" t="str">
        <f aca="false">IF(P1488&lt;&gt;"",SUMIF(L1488:L1577,L1488,N1488:N1577),"")</f>
        <v/>
      </c>
      <c r="R1488" s="81" t="str">
        <f aca="false">IF(P1488&lt;&gt;"",SUMIF(L1488:L1577,L1488,O1488:O1577),"")</f>
        <v/>
      </c>
    </row>
    <row r="1489" customFormat="false" ht="14.25" hidden="false" customHeight="false" outlineLevel="0" collapsed="false">
      <c r="A1489" s="96" t="s">
        <v>679</v>
      </c>
      <c r="B1489" s="97" t="s">
        <v>1359</v>
      </c>
      <c r="C1489" s="96" t="str">
        <f aca="false">VLOOKUP(B1489,INSUMOS!$A:$I,2,0)</f>
        <v>ORSE</v>
      </c>
      <c r="D1489" s="96" t="str">
        <f aca="false">VLOOKUP(B1489,INSUMOS!$A:$I,3,0)</f>
        <v>FITA ACABAMENTO BORDO, EM PVC, COR BRANCA, E=19MM M</v>
      </c>
      <c r="E1489" s="98" t="str">
        <f aca="false">VLOOKUP(B1489,INSUMOS!$A:$I,4,0)</f>
        <v>Material</v>
      </c>
      <c r="F1489" s="98"/>
      <c r="G1489" s="99" t="str">
        <f aca="false">VLOOKUP(B1489,INSUMOS!$A:$I,5,0)</f>
        <v>m</v>
      </c>
      <c r="H1489" s="100" t="n">
        <v>3.55</v>
      </c>
      <c r="I1489" s="101" t="n">
        <f aca="false">VLOOKUP(B1489,INSUMOS!$A:$I,8,0)</f>
        <v>0.35</v>
      </c>
      <c r="J1489" s="101" t="n">
        <f aca="false">TRUNC(H1489*I1489,2)</f>
        <v>1.24</v>
      </c>
      <c r="L1489" s="63" t="n">
        <f aca="false">IF(AND(A1490&lt;&gt;"",A1489=""),L1488+1,L1488)</f>
        <v>121</v>
      </c>
      <c r="M1489" s="80" t="n">
        <f aca="false">IF(OR(A1489="Insumo",A1489="Composição Auxiliar"),J1489,"")</f>
        <v>1.24</v>
      </c>
      <c r="N1489" s="81" t="str">
        <f aca="false">IF(ISNUMBER(SEARCH("COM ENCARGOS COMPLEMENTARES",D1489)),J1489,"")</f>
        <v/>
      </c>
      <c r="O1489" s="81" t="n">
        <f aca="false">IF(N1489&lt;&gt;"","",M1489)</f>
        <v>1.24</v>
      </c>
      <c r="P1489" s="82" t="str">
        <f aca="false">IF(A1489="Composição",A1488,"")</f>
        <v/>
      </c>
      <c r="Q1489" s="81" t="str">
        <f aca="false">IF(P1489&lt;&gt;"",SUMIF(L1489:L1578,L1489,N1489:N1578),"")</f>
        <v/>
      </c>
      <c r="R1489" s="81" t="str">
        <f aca="false">IF(P1489&lt;&gt;"",SUMIF(L1489:L1578,L1489,O1489:O1578),"")</f>
        <v/>
      </c>
    </row>
    <row r="1490" customFormat="false" ht="14.25" hidden="false" customHeight="false" outlineLevel="0" collapsed="false">
      <c r="A1490" s="102"/>
      <c r="B1490" s="102"/>
      <c r="C1490" s="102"/>
      <c r="D1490" s="102"/>
      <c r="E1490" s="102"/>
      <c r="F1490" s="103"/>
      <c r="G1490" s="102"/>
      <c r="H1490" s="103"/>
      <c r="I1490" s="102"/>
      <c r="J1490" s="103"/>
      <c r="L1490" s="63" t="n">
        <f aca="false">IF(AND(A1491&lt;&gt;"",A1490=""),L1489+1,L1489)</f>
        <v>121</v>
      </c>
      <c r="M1490" s="80" t="str">
        <f aca="false">IF(OR(A1490="Insumo",A1490="Composição Auxiliar"),J1490,"")</f>
        <v/>
      </c>
      <c r="N1490" s="81" t="str">
        <f aca="false">IF(ISNUMBER(SEARCH("COM ENCARGOS COMPLEMENTARES",D1490)),J1490,"")</f>
        <v/>
      </c>
      <c r="O1490" s="81" t="str">
        <f aca="false">IF(N1490&lt;&gt;"","",M1490)</f>
        <v/>
      </c>
      <c r="P1490" s="82" t="str">
        <f aca="false">IF(A1490="Composição",A1489,"")</f>
        <v/>
      </c>
      <c r="Q1490" s="81" t="str">
        <f aca="false">IF(P1490&lt;&gt;"",SUMIF(L1490:L1579,L1490,N1490:N1579),"")</f>
        <v/>
      </c>
      <c r="R1490" s="81" t="str">
        <f aca="false">IF(P1490&lt;&gt;"",SUMIF(L1490:L1579,L1490,O1490:O1579),"")</f>
        <v/>
      </c>
    </row>
    <row r="1491" customFormat="false" ht="14.25" hidden="false" customHeight="true" outlineLevel="0" collapsed="false">
      <c r="A1491" s="102"/>
      <c r="B1491" s="102"/>
      <c r="C1491" s="102"/>
      <c r="D1491" s="102"/>
      <c r="E1491" s="102"/>
      <c r="F1491" s="103"/>
      <c r="G1491" s="102"/>
      <c r="H1491" s="104" t="s">
        <v>684</v>
      </c>
      <c r="I1491" s="104"/>
      <c r="J1491" s="103" t="n">
        <f aca="false">TRUNC(SUMIF(L:L,$L1491,M:M)*(1+$J$9),2)</f>
        <v>429.47</v>
      </c>
      <c r="L1491" s="63" t="n">
        <f aca="false">IF(AND(A1492&lt;&gt;"",A1491=""),L1490+1,L1490)</f>
        <v>121</v>
      </c>
      <c r="M1491" s="80" t="str">
        <f aca="false">IF(OR(A1491="Insumo",A1491="Composição Auxiliar"),J1491,"")</f>
        <v/>
      </c>
      <c r="N1491" s="81" t="str">
        <f aca="false">IF(ISNUMBER(SEARCH("COM ENCARGOS COMPLEMENTARES",D1491)),J1491,"")</f>
        <v/>
      </c>
      <c r="O1491" s="81" t="str">
        <f aca="false">IF(N1491&lt;&gt;"","",M1491)</f>
        <v/>
      </c>
      <c r="P1491" s="82" t="str">
        <f aca="false">IF(A1491="Composição",A1490,"")</f>
        <v/>
      </c>
      <c r="Q1491" s="81" t="str">
        <f aca="false">IF(P1491&lt;&gt;"",SUMIF(L1491:L1580,L1491,N1491:N1580),"")</f>
        <v/>
      </c>
      <c r="R1491" s="81" t="str">
        <f aca="false">IF(P1491&lt;&gt;"",SUMIF(L1491:L1580,L1491,O1491:O1580),"")</f>
        <v/>
      </c>
    </row>
    <row r="1492" customFormat="false" ht="15" hidden="false" customHeight="false" outlineLevel="0" collapsed="false">
      <c r="A1492" s="105"/>
      <c r="B1492" s="105"/>
      <c r="C1492" s="105"/>
      <c r="D1492" s="105"/>
      <c r="E1492" s="105"/>
      <c r="F1492" s="105"/>
      <c r="G1492" s="105" t="s">
        <v>685</v>
      </c>
      <c r="H1492" s="106" t="s">
        <v>720</v>
      </c>
      <c r="I1492" s="105" t="s">
        <v>687</v>
      </c>
      <c r="J1492" s="107" t="n">
        <f aca="false">TRUNC(J1491*H1492,2)</f>
        <v>1717.88</v>
      </c>
      <c r="L1492" s="63" t="n">
        <f aca="false">IF(AND(A1493&lt;&gt;"",A1492=""),L1491+1,L1491)</f>
        <v>121</v>
      </c>
      <c r="M1492" s="80" t="str">
        <f aca="false">IF(OR(A1492="Insumo",A1492="Composição Auxiliar"),J1492,"")</f>
        <v/>
      </c>
      <c r="N1492" s="81" t="str">
        <f aca="false">IF(ISNUMBER(SEARCH("COM ENCARGOS COMPLEMENTARES",D1492)),J1492,"")</f>
        <v/>
      </c>
      <c r="O1492" s="81" t="str">
        <f aca="false">IF(N1492&lt;&gt;"","",M1492)</f>
        <v/>
      </c>
      <c r="P1492" s="82" t="str">
        <f aca="false">IF(A1492="Composição",A1491,"")</f>
        <v/>
      </c>
      <c r="Q1492" s="81" t="str">
        <f aca="false">IF(P1492&lt;&gt;"",SUMIF(L1492:L1581,L1492,N1492:N1581),"")</f>
        <v/>
      </c>
      <c r="R1492" s="81" t="str">
        <f aca="false">IF(P1492&lt;&gt;"",SUMIF(L1492:L1581,L1492,O1492:O1581),"")</f>
        <v/>
      </c>
    </row>
    <row r="1493" customFormat="false" ht="15" hidden="false" customHeight="false" outlineLevel="0" collapsed="false">
      <c r="A1493" s="108"/>
      <c r="B1493" s="108"/>
      <c r="C1493" s="108"/>
      <c r="D1493" s="108"/>
      <c r="E1493" s="108"/>
      <c r="F1493" s="108"/>
      <c r="G1493" s="108"/>
      <c r="H1493" s="108"/>
      <c r="I1493" s="108"/>
      <c r="J1493" s="108"/>
      <c r="L1493" s="63" t="n">
        <f aca="false">IF(AND(A1494&lt;&gt;"",A1493=""),L1492+1,L1492)</f>
        <v>122</v>
      </c>
      <c r="M1493" s="80" t="str">
        <f aca="false">IF(OR(A1493="Insumo",A1493="Composição Auxiliar"),J1493,"")</f>
        <v/>
      </c>
      <c r="N1493" s="81" t="str">
        <f aca="false">IF(ISNUMBER(SEARCH("COM ENCARGOS COMPLEMENTARES",D1493)),J1493,"")</f>
        <v/>
      </c>
      <c r="O1493" s="81" t="str">
        <f aca="false">IF(N1493&lt;&gt;"","",M1493)</f>
        <v/>
      </c>
      <c r="P1493" s="82" t="str">
        <f aca="false">IF(A1493="Composição",A1492,"")</f>
        <v/>
      </c>
      <c r="Q1493" s="81" t="str">
        <f aca="false">IF(P1493&lt;&gt;"",SUMIF(L1493:L1582,L1493,N1493:N1582),"")</f>
        <v/>
      </c>
      <c r="R1493" s="81" t="str">
        <f aca="false">IF(P1493&lt;&gt;"",SUMIF(L1493:L1582,L1493,O1493:O1582),"")</f>
        <v/>
      </c>
    </row>
    <row r="1494" customFormat="false" ht="15" hidden="false" customHeight="true" outlineLevel="0" collapsed="false">
      <c r="A1494" s="83" t="s">
        <v>319</v>
      </c>
      <c r="B1494" s="84" t="s">
        <v>655</v>
      </c>
      <c r="C1494" s="83" t="s">
        <v>656</v>
      </c>
      <c r="D1494" s="83" t="s">
        <v>657</v>
      </c>
      <c r="E1494" s="83" t="s">
        <v>658</v>
      </c>
      <c r="F1494" s="83"/>
      <c r="G1494" s="85" t="s">
        <v>659</v>
      </c>
      <c r="H1494" s="84" t="s">
        <v>660</v>
      </c>
      <c r="I1494" s="84" t="s">
        <v>661</v>
      </c>
      <c r="J1494" s="84" t="s">
        <v>662</v>
      </c>
      <c r="L1494" s="63" t="n">
        <f aca="false">IF(AND(A1495&lt;&gt;"",A1494=""),L1493+1,L1493)</f>
        <v>122</v>
      </c>
      <c r="M1494" s="80" t="str">
        <f aca="false">IF(OR(A1494="Insumo",A1494="Composição Auxiliar"),J1494,"")</f>
        <v/>
      </c>
      <c r="N1494" s="81" t="str">
        <f aca="false">IF(ISNUMBER(SEARCH("COM ENCARGOS COMPLEMENTARES",D1494)),J1494,"")</f>
        <v/>
      </c>
      <c r="O1494" s="81" t="str">
        <f aca="false">IF(N1494&lt;&gt;"","",M1494)</f>
        <v/>
      </c>
      <c r="P1494" s="82" t="str">
        <f aca="false">IF(A1494="Composição",A1493,"")</f>
        <v/>
      </c>
      <c r="Q1494" s="81" t="str">
        <f aca="false">IF(P1494&lt;&gt;"",SUMIF(L1494:L1583,L1494,N1494:N1583),"")</f>
        <v/>
      </c>
      <c r="R1494" s="81" t="str">
        <f aca="false">IF(P1494&lt;&gt;"",SUMIF(L1494:L1583,L1494,O1494:O1583),"")</f>
        <v/>
      </c>
    </row>
    <row r="1495" customFormat="false" ht="51" hidden="false" customHeight="true" outlineLevel="0" collapsed="false">
      <c r="A1495" s="86" t="s">
        <v>663</v>
      </c>
      <c r="B1495" s="87" t="s">
        <v>320</v>
      </c>
      <c r="C1495" s="86" t="s">
        <v>716</v>
      </c>
      <c r="D1495" s="86" t="s">
        <v>1360</v>
      </c>
      <c r="E1495" s="86" t="s">
        <v>1357</v>
      </c>
      <c r="F1495" s="86"/>
      <c r="G1495" s="88" t="s">
        <v>718</v>
      </c>
      <c r="H1495" s="89" t="n">
        <v>1</v>
      </c>
      <c r="I1495" s="90" t="n">
        <f aca="false">SUMIF(L:L,$L1495,M:M)</f>
        <v>1547.58</v>
      </c>
      <c r="J1495" s="90" t="n">
        <f aca="false">TRUNC(H1495*I1495,2)</f>
        <v>1547.58</v>
      </c>
      <c r="L1495" s="63" t="n">
        <f aca="false">IF(AND(A1496&lt;&gt;"",A1495=""),L1494+1,L1494)</f>
        <v>122</v>
      </c>
      <c r="M1495" s="80" t="str">
        <f aca="false">IF(OR(A1495="Insumo",A1495="Composição Auxiliar"),J1495,"")</f>
        <v/>
      </c>
      <c r="N1495" s="81" t="str">
        <f aca="false">IF(ISNUMBER(SEARCH("COM ENCARGOS COMPLEMENTARES",D1495)),J1495,"")</f>
        <v/>
      </c>
      <c r="O1495" s="81" t="str">
        <f aca="false">IF(N1495&lt;&gt;"","",M1495)</f>
        <v/>
      </c>
      <c r="P1495" s="82" t="str">
        <f aca="false">IF(A1495="Composição",A1494,"")</f>
        <v> 5.13.2 </v>
      </c>
      <c r="Q1495" s="81" t="n">
        <f aca="false">IF(P1495&lt;&gt;"",SUMIF(L1495:L1584,L1495,N1495:N1584),"")</f>
        <v>671.68</v>
      </c>
      <c r="R1495" s="81" t="n">
        <f aca="false">IF(P1495&lt;&gt;"",SUMIF(L1495:L1584,L1495,O1495:O1584),"")</f>
        <v>875.9</v>
      </c>
    </row>
    <row r="1496" customFormat="false" ht="25.5" hidden="false" customHeight="true" outlineLevel="0" collapsed="false">
      <c r="A1496" s="91" t="s">
        <v>668</v>
      </c>
      <c r="B1496" s="92" t="s">
        <v>1199</v>
      </c>
      <c r="C1496" s="91" t="s">
        <v>664</v>
      </c>
      <c r="D1496" s="91" t="s">
        <v>1200</v>
      </c>
      <c r="E1496" s="91" t="s">
        <v>671</v>
      </c>
      <c r="F1496" s="91"/>
      <c r="G1496" s="93" t="s">
        <v>672</v>
      </c>
      <c r="H1496" s="94" t="n">
        <v>16</v>
      </c>
      <c r="I1496" s="95" t="n">
        <f aca="false">SUMIFS('ANALÍTICA AUXILIARES'!J:J,'ANALÍTICA AUXILIARES'!A:A,"Composição",'ANALÍTICA AUXILIARES'!B:B,$B1496)</f>
        <v>22.05</v>
      </c>
      <c r="J1496" s="95" t="n">
        <f aca="false">TRUNC(H1496*I1496,2)</f>
        <v>352.8</v>
      </c>
      <c r="L1496" s="63" t="n">
        <f aca="false">IF(AND(A1497&lt;&gt;"",A1496=""),L1495+1,L1495)</f>
        <v>122</v>
      </c>
      <c r="M1496" s="80" t="n">
        <f aca="false">IF(OR(A1496="Insumo",A1496="Composição Auxiliar"),J1496,"")</f>
        <v>352.8</v>
      </c>
      <c r="N1496" s="81" t="n">
        <f aca="false">IF(ISNUMBER(SEARCH("COM ENCARGOS COMPLEMENTARES",D1496)),J1496,"")</f>
        <v>352.8</v>
      </c>
      <c r="O1496" s="81" t="str">
        <f aca="false">IF(N1496&lt;&gt;"","",M1496)</f>
        <v/>
      </c>
      <c r="P1496" s="82" t="str">
        <f aca="false">IF(A1496="Composição",A1495,"")</f>
        <v/>
      </c>
      <c r="Q1496" s="81" t="str">
        <f aca="false">IF(P1496&lt;&gt;"",SUMIF(L1496:L1585,L1496,N1496:N1585),"")</f>
        <v/>
      </c>
      <c r="R1496" s="81" t="str">
        <f aca="false">IF(P1496&lt;&gt;"",SUMIF(L1496:L1585,L1496,O1496:O1585),"")</f>
        <v/>
      </c>
    </row>
    <row r="1497" customFormat="false" ht="25.5" hidden="false" customHeight="true" outlineLevel="0" collapsed="false">
      <c r="A1497" s="91" t="s">
        <v>668</v>
      </c>
      <c r="B1497" s="92" t="s">
        <v>695</v>
      </c>
      <c r="C1497" s="91" t="s">
        <v>664</v>
      </c>
      <c r="D1497" s="91" t="s">
        <v>696</v>
      </c>
      <c r="E1497" s="91" t="s">
        <v>671</v>
      </c>
      <c r="F1497" s="91"/>
      <c r="G1497" s="93" t="s">
        <v>672</v>
      </c>
      <c r="H1497" s="94" t="n">
        <v>16</v>
      </c>
      <c r="I1497" s="95" t="n">
        <f aca="false">SUMIFS('ANALÍTICA AUXILIARES'!J:J,'ANALÍTICA AUXILIARES'!A:A,"Composição",'ANALÍTICA AUXILIARES'!B:B,$B1497)</f>
        <v>19.93</v>
      </c>
      <c r="J1497" s="95" t="n">
        <f aca="false">TRUNC(H1497*I1497,2)</f>
        <v>318.88</v>
      </c>
      <c r="L1497" s="63" t="n">
        <f aca="false">IF(AND(A1498&lt;&gt;"",A1497=""),L1496+1,L1496)</f>
        <v>122</v>
      </c>
      <c r="M1497" s="80" t="n">
        <f aca="false">IF(OR(A1497="Insumo",A1497="Composição Auxiliar"),J1497,"")</f>
        <v>318.88</v>
      </c>
      <c r="N1497" s="81" t="n">
        <f aca="false">IF(ISNUMBER(SEARCH("COM ENCARGOS COMPLEMENTARES",D1497)),J1497,"")</f>
        <v>318.88</v>
      </c>
      <c r="O1497" s="81" t="str">
        <f aca="false">IF(N1497&lt;&gt;"","",M1497)</f>
        <v/>
      </c>
      <c r="P1497" s="82" t="str">
        <f aca="false">IF(A1497="Composição",A1496,"")</f>
        <v/>
      </c>
      <c r="Q1497" s="81" t="str">
        <f aca="false">IF(P1497&lt;&gt;"",SUMIF(L1497:L1586,L1497,N1497:N1586),"")</f>
        <v/>
      </c>
      <c r="R1497" s="81" t="str">
        <f aca="false">IF(P1497&lt;&gt;"",SUMIF(L1497:L1586,L1497,O1497:O1586),"")</f>
        <v/>
      </c>
    </row>
    <row r="1498" customFormat="false" ht="25.5" hidden="false" customHeight="false" outlineLevel="0" collapsed="false">
      <c r="A1498" s="96" t="s">
        <v>679</v>
      </c>
      <c r="B1498" s="97" t="s">
        <v>1129</v>
      </c>
      <c r="C1498" s="96" t="str">
        <f aca="false">VLOOKUP(B1498,INSUMOS!$A:$I,2,0)</f>
        <v>SINAPI</v>
      </c>
      <c r="D1498" s="96" t="str">
        <f aca="false">VLOOKUP(B1498,INSUMOS!$A:$I,3,0)</f>
        <v>COLA A BASE DE RESINA SINTETICA PARA CHAPA DE LAMINADO MELAMINICO</v>
      </c>
      <c r="E1498" s="98" t="str">
        <f aca="false">VLOOKUP(B1498,INSUMOS!$A:$I,4,0)</f>
        <v>Material</v>
      </c>
      <c r="F1498" s="98"/>
      <c r="G1498" s="99" t="str">
        <f aca="false">VLOOKUP(B1498,INSUMOS!$A:$I,5,0)</f>
        <v>KG</v>
      </c>
      <c r="H1498" s="100" t="n">
        <v>0.256</v>
      </c>
      <c r="I1498" s="101" t="n">
        <f aca="false">VLOOKUP(B1498,INSUMOS!$A:$I,8,0)</f>
        <v>62.3</v>
      </c>
      <c r="J1498" s="101" t="n">
        <f aca="false">TRUNC(H1498*I1498,2)</f>
        <v>15.94</v>
      </c>
      <c r="L1498" s="63" t="n">
        <f aca="false">IF(AND(A1499&lt;&gt;"",A1498=""),L1497+1,L1497)</f>
        <v>122</v>
      </c>
      <c r="M1498" s="80" t="n">
        <f aca="false">IF(OR(A1498="Insumo",A1498="Composição Auxiliar"),J1498,"")</f>
        <v>15.94</v>
      </c>
      <c r="N1498" s="81" t="str">
        <f aca="false">IF(ISNUMBER(SEARCH("COM ENCARGOS COMPLEMENTARES",D1498)),J1498,"")</f>
        <v/>
      </c>
      <c r="O1498" s="81" t="n">
        <f aca="false">IF(N1498&lt;&gt;"","",M1498)</f>
        <v>15.94</v>
      </c>
      <c r="P1498" s="82" t="str">
        <f aca="false">IF(A1498="Composição",A1497,"")</f>
        <v/>
      </c>
      <c r="Q1498" s="81" t="str">
        <f aca="false">IF(P1498&lt;&gt;"",SUMIF(L1498:L1587,L1498,N1498:N1587),"")</f>
        <v/>
      </c>
      <c r="R1498" s="81" t="str">
        <f aca="false">IF(P1498&lt;&gt;"",SUMIF(L1498:L1587,L1498,O1498:O1587),"")</f>
        <v/>
      </c>
    </row>
    <row r="1499" customFormat="false" ht="14.25" hidden="false" customHeight="false" outlineLevel="0" collapsed="false">
      <c r="A1499" s="96" t="s">
        <v>679</v>
      </c>
      <c r="B1499" s="97" t="s">
        <v>1361</v>
      </c>
      <c r="C1499" s="96" t="str">
        <f aca="false">VLOOKUP(B1499,INSUMOS!$A:$I,2,0)</f>
        <v>SINAPI</v>
      </c>
      <c r="D1499" s="96" t="str">
        <f aca="false">VLOOKUP(B1499,INSUMOS!$A:$I,3,0)</f>
        <v>CHAPA DE MDF BRANCO LISO 1 FACE, E = 12 MM, DE *2,75 X 1,85* M</v>
      </c>
      <c r="E1499" s="98" t="str">
        <f aca="false">VLOOKUP(B1499,INSUMOS!$A:$I,4,0)</f>
        <v>Material</v>
      </c>
      <c r="F1499" s="98"/>
      <c r="G1499" s="99" t="str">
        <f aca="false">VLOOKUP(B1499,INSUMOS!$A:$I,5,0)</f>
        <v>m²</v>
      </c>
      <c r="H1499" s="100" t="n">
        <v>2.17</v>
      </c>
      <c r="I1499" s="101" t="n">
        <f aca="false">VLOOKUP(B1499,INSUMOS!$A:$I,8,0)</f>
        <v>40.79</v>
      </c>
      <c r="J1499" s="101" t="n">
        <f aca="false">TRUNC(H1499*I1499,2)</f>
        <v>88.51</v>
      </c>
      <c r="L1499" s="63" t="n">
        <f aca="false">IF(AND(A1500&lt;&gt;"",A1499=""),L1498+1,L1498)</f>
        <v>122</v>
      </c>
      <c r="M1499" s="80" t="n">
        <f aca="false">IF(OR(A1499="Insumo",A1499="Composição Auxiliar"),J1499,"")</f>
        <v>88.51</v>
      </c>
      <c r="N1499" s="81" t="str">
        <f aca="false">IF(ISNUMBER(SEARCH("COM ENCARGOS COMPLEMENTARES",D1499)),J1499,"")</f>
        <v/>
      </c>
      <c r="O1499" s="81" t="n">
        <f aca="false">IF(N1499&lt;&gt;"","",M1499)</f>
        <v>88.51</v>
      </c>
      <c r="P1499" s="82" t="str">
        <f aca="false">IF(A1499="Composição",A1498,"")</f>
        <v/>
      </c>
      <c r="Q1499" s="81" t="str">
        <f aca="false">IF(P1499&lt;&gt;"",SUMIF(L1499:L1588,L1499,N1499:N1588),"")</f>
        <v/>
      </c>
      <c r="R1499" s="81" t="str">
        <f aca="false">IF(P1499&lt;&gt;"",SUMIF(L1499:L1588,L1499,O1499:O1588),"")</f>
        <v/>
      </c>
    </row>
    <row r="1500" customFormat="false" ht="25.5" hidden="false" customHeight="false" outlineLevel="0" collapsed="false">
      <c r="A1500" s="96" t="s">
        <v>679</v>
      </c>
      <c r="B1500" s="97" t="s">
        <v>1362</v>
      </c>
      <c r="C1500" s="96" t="str">
        <f aca="false">VLOOKUP(B1500,INSUMOS!$A:$I,2,0)</f>
        <v>Próprio</v>
      </c>
      <c r="D1500" s="96" t="str">
        <f aca="false">VLOOKUP(B1500,INSUMOS!$A:$I,3,0)</f>
        <v>CORREDIÇA TELESCÓPICA P / GAVETA 40 MM - REF. FGVTN TT45 OU EQUIV</v>
      </c>
      <c r="E1500" s="98" t="str">
        <f aca="false">VLOOKUP(B1500,INSUMOS!$A:$I,4,0)</f>
        <v>Material</v>
      </c>
      <c r="F1500" s="98"/>
      <c r="G1500" s="99" t="str">
        <f aca="false">VLOOKUP(B1500,INSUMOS!$A:$I,5,0)</f>
        <v>PAR</v>
      </c>
      <c r="H1500" s="100" t="n">
        <v>3</v>
      </c>
      <c r="I1500" s="101" t="n">
        <f aca="false">VLOOKUP(B1500,INSUMOS!$A:$I,8,0)</f>
        <v>53.14</v>
      </c>
      <c r="J1500" s="101" t="n">
        <f aca="false">TRUNC(H1500*I1500,2)</f>
        <v>159.42</v>
      </c>
      <c r="L1500" s="63" t="n">
        <f aca="false">IF(AND(A1501&lt;&gt;"",A1500=""),L1499+1,L1499)</f>
        <v>122</v>
      </c>
      <c r="M1500" s="80" t="n">
        <f aca="false">IF(OR(A1500="Insumo",A1500="Composição Auxiliar"),J1500,"")</f>
        <v>159.42</v>
      </c>
      <c r="N1500" s="81" t="str">
        <f aca="false">IF(ISNUMBER(SEARCH("COM ENCARGOS COMPLEMENTARES",D1500)),J1500,"")</f>
        <v/>
      </c>
      <c r="O1500" s="81" t="n">
        <f aca="false">IF(N1500&lt;&gt;"","",M1500)</f>
        <v>159.42</v>
      </c>
      <c r="P1500" s="82" t="str">
        <f aca="false">IF(A1500="Composição",A1499,"")</f>
        <v/>
      </c>
      <c r="Q1500" s="81" t="str">
        <f aca="false">IF(P1500&lt;&gt;"",SUMIF(L1500:L1589,L1500,N1500:N1589),"")</f>
        <v/>
      </c>
      <c r="R1500" s="81" t="str">
        <f aca="false">IF(P1500&lt;&gt;"",SUMIF(L1500:L1589,L1500,O1500:O1589),"")</f>
        <v/>
      </c>
    </row>
    <row r="1501" customFormat="false" ht="25.5" hidden="false" customHeight="false" outlineLevel="0" collapsed="false">
      <c r="A1501" s="96" t="s">
        <v>679</v>
      </c>
      <c r="B1501" s="97" t="s">
        <v>1243</v>
      </c>
      <c r="C1501" s="96" t="str">
        <f aca="false">VLOOKUP(B1501,INSUMOS!$A:$I,2,0)</f>
        <v>SINAPI</v>
      </c>
      <c r="D1501" s="96" t="str">
        <f aca="false">VLOOKUP(B1501,INSUMOS!$A:$I,3,0)</f>
        <v>PARAFUSO DE ACO ZINCADO COM ROSCA SOBERBA, CABECA CHATA E FENDA SIMPLES, DIAMETRO 4,2 MM, COMPRIMENTO * 32 * MM</v>
      </c>
      <c r="E1501" s="98" t="str">
        <f aca="false">VLOOKUP(B1501,INSUMOS!$A:$I,4,0)</f>
        <v>Material</v>
      </c>
      <c r="F1501" s="98"/>
      <c r="G1501" s="99" t="str">
        <f aca="false">VLOOKUP(B1501,INSUMOS!$A:$I,5,0)</f>
        <v>UN</v>
      </c>
      <c r="H1501" s="100" t="n">
        <v>48</v>
      </c>
      <c r="I1501" s="101" t="n">
        <f aca="false">VLOOKUP(B1501,INSUMOS!$A:$I,8,0)</f>
        <v>0.23</v>
      </c>
      <c r="J1501" s="101" t="n">
        <f aca="false">TRUNC(H1501*I1501,2)</f>
        <v>11.04</v>
      </c>
      <c r="L1501" s="63" t="n">
        <f aca="false">IF(AND(A1502&lt;&gt;"",A1501=""),L1500+1,L1500)</f>
        <v>122</v>
      </c>
      <c r="M1501" s="80" t="n">
        <f aca="false">IF(OR(A1501="Insumo",A1501="Composição Auxiliar"),J1501,"")</f>
        <v>11.04</v>
      </c>
      <c r="N1501" s="81" t="str">
        <f aca="false">IF(ISNUMBER(SEARCH("COM ENCARGOS COMPLEMENTARES",D1501)),J1501,"")</f>
        <v/>
      </c>
      <c r="O1501" s="81" t="n">
        <f aca="false">IF(N1501&lt;&gt;"","",M1501)</f>
        <v>11.04</v>
      </c>
      <c r="P1501" s="82" t="str">
        <f aca="false">IF(A1501="Composição",A1500,"")</f>
        <v/>
      </c>
      <c r="Q1501" s="81" t="str">
        <f aca="false">IF(P1501&lt;&gt;"",SUMIF(L1501:L1590,L1501,N1501:N1590),"")</f>
        <v/>
      </c>
      <c r="R1501" s="81" t="str">
        <f aca="false">IF(P1501&lt;&gt;"",SUMIF(L1501:L1590,L1501,O1501:O1590),"")</f>
        <v/>
      </c>
    </row>
    <row r="1502" customFormat="false" ht="25.5" hidden="false" customHeight="false" outlineLevel="0" collapsed="false">
      <c r="A1502" s="96" t="s">
        <v>679</v>
      </c>
      <c r="B1502" s="97" t="s">
        <v>1363</v>
      </c>
      <c r="C1502" s="96" t="str">
        <f aca="false">VLOOKUP(B1502,INSUMOS!$A:$I,2,0)</f>
        <v>Próprio</v>
      </c>
      <c r="D1502" s="96" t="str">
        <f aca="false">VLOOKUP(B1502,INSUMOS!$A:$I,3,0)</f>
        <v>DOBRADIÇA TIPO CANECO, C/ BRAÇO CURVO, S/ MOLA - REF. FGVTN MS 51MS0505080AB OU EQUIV.</v>
      </c>
      <c r="E1502" s="98" t="str">
        <f aca="false">VLOOKUP(B1502,INSUMOS!$A:$I,4,0)</f>
        <v>Material</v>
      </c>
      <c r="F1502" s="98"/>
      <c r="G1502" s="99" t="str">
        <f aca="false">VLOOKUP(B1502,INSUMOS!$A:$I,5,0)</f>
        <v>UN</v>
      </c>
      <c r="H1502" s="100" t="n">
        <v>8</v>
      </c>
      <c r="I1502" s="101" t="n">
        <f aca="false">VLOOKUP(B1502,INSUMOS!$A:$I,8,0)</f>
        <v>7.25</v>
      </c>
      <c r="J1502" s="101" t="n">
        <f aca="false">TRUNC(H1502*I1502,2)</f>
        <v>58</v>
      </c>
      <c r="L1502" s="63" t="n">
        <f aca="false">IF(AND(A1503&lt;&gt;"",A1502=""),L1501+1,L1501)</f>
        <v>122</v>
      </c>
      <c r="M1502" s="80" t="n">
        <f aca="false">IF(OR(A1502="Insumo",A1502="Composição Auxiliar"),J1502,"")</f>
        <v>58</v>
      </c>
      <c r="N1502" s="81" t="str">
        <f aca="false">IF(ISNUMBER(SEARCH("COM ENCARGOS COMPLEMENTARES",D1502)),J1502,"")</f>
        <v/>
      </c>
      <c r="O1502" s="81" t="n">
        <f aca="false">IF(N1502&lt;&gt;"","",M1502)</f>
        <v>58</v>
      </c>
      <c r="P1502" s="82" t="str">
        <f aca="false">IF(A1502="Composição",A1501,"")</f>
        <v/>
      </c>
      <c r="Q1502" s="81" t="str">
        <f aca="false">IF(P1502&lt;&gt;"",SUMIF(L1502:L1591,L1502,N1502:N1591),"")</f>
        <v/>
      </c>
      <c r="R1502" s="81" t="str">
        <f aca="false">IF(P1502&lt;&gt;"",SUMIF(L1502:L1591,L1502,O1502:O1591),"")</f>
        <v/>
      </c>
    </row>
    <row r="1503" customFormat="false" ht="14.25" hidden="false" customHeight="false" outlineLevel="0" collapsed="false">
      <c r="A1503" s="96" t="s">
        <v>679</v>
      </c>
      <c r="B1503" s="97" t="s">
        <v>1359</v>
      </c>
      <c r="C1503" s="96" t="str">
        <f aca="false">VLOOKUP(B1503,INSUMOS!$A:$I,2,0)</f>
        <v>ORSE</v>
      </c>
      <c r="D1503" s="96" t="str">
        <f aca="false">VLOOKUP(B1503,INSUMOS!$A:$I,3,0)</f>
        <v>FITA ACABAMENTO BORDO, EM PVC, COR BRANCA, E=19MM M</v>
      </c>
      <c r="E1503" s="98" t="str">
        <f aca="false">VLOOKUP(B1503,INSUMOS!$A:$I,4,0)</f>
        <v>Material</v>
      </c>
      <c r="F1503" s="98"/>
      <c r="G1503" s="99" t="str">
        <f aca="false">VLOOKUP(B1503,INSUMOS!$A:$I,5,0)</f>
        <v>m</v>
      </c>
      <c r="H1503" s="100" t="n">
        <v>9.76</v>
      </c>
      <c r="I1503" s="101" t="n">
        <f aca="false">VLOOKUP(B1503,INSUMOS!$A:$I,8,0)</f>
        <v>0.35</v>
      </c>
      <c r="J1503" s="101" t="n">
        <f aca="false">TRUNC(H1503*I1503,2)</f>
        <v>3.41</v>
      </c>
      <c r="L1503" s="63" t="n">
        <f aca="false">IF(AND(A1504&lt;&gt;"",A1503=""),L1502+1,L1502)</f>
        <v>122</v>
      </c>
      <c r="M1503" s="80" t="n">
        <f aca="false">IF(OR(A1503="Insumo",A1503="Composição Auxiliar"),J1503,"")</f>
        <v>3.41</v>
      </c>
      <c r="N1503" s="81" t="str">
        <f aca="false">IF(ISNUMBER(SEARCH("COM ENCARGOS COMPLEMENTARES",D1503)),J1503,"")</f>
        <v/>
      </c>
      <c r="O1503" s="81" t="n">
        <f aca="false">IF(N1503&lt;&gt;"","",M1503)</f>
        <v>3.41</v>
      </c>
      <c r="P1503" s="82" t="str">
        <f aca="false">IF(A1503="Composição",A1502,"")</f>
        <v/>
      </c>
      <c r="Q1503" s="81" t="str">
        <f aca="false">IF(P1503&lt;&gt;"",SUMIF(L1503:L1592,L1503,N1503:N1592),"")</f>
        <v/>
      </c>
      <c r="R1503" s="81" t="str">
        <f aca="false">IF(P1503&lt;&gt;"",SUMIF(L1503:L1592,L1503,O1503:O1592),"")</f>
        <v/>
      </c>
    </row>
    <row r="1504" customFormat="false" ht="14.25" hidden="false" customHeight="false" outlineLevel="0" collapsed="false">
      <c r="A1504" s="96" t="s">
        <v>679</v>
      </c>
      <c r="B1504" s="97" t="s">
        <v>1364</v>
      </c>
      <c r="C1504" s="96" t="str">
        <f aca="false">VLOOKUP(B1504,INSUMOS!$A:$I,2,0)</f>
        <v>SINAPI</v>
      </c>
      <c r="D1504" s="96" t="str">
        <f aca="false">VLOOKUP(B1504,INSUMOS!$A:$I,3,0)</f>
        <v>CHAPA DE MDF BRANCO LISO 2 FACES, E = 18 MM, DE *2,75 X 1,85* M</v>
      </c>
      <c r="E1504" s="98" t="str">
        <f aca="false">VLOOKUP(B1504,INSUMOS!$A:$I,4,0)</f>
        <v>Material</v>
      </c>
      <c r="F1504" s="98"/>
      <c r="G1504" s="99" t="str">
        <f aca="false">VLOOKUP(B1504,INSUMOS!$A:$I,5,0)</f>
        <v>m²</v>
      </c>
      <c r="H1504" s="100" t="n">
        <v>7.733</v>
      </c>
      <c r="I1504" s="101" t="n">
        <f aca="false">VLOOKUP(B1504,INSUMOS!$A:$I,8,0)</f>
        <v>58.09</v>
      </c>
      <c r="J1504" s="101" t="n">
        <f aca="false">TRUNC(H1504*I1504,2)</f>
        <v>449.2</v>
      </c>
      <c r="L1504" s="63" t="n">
        <f aca="false">IF(AND(A1505&lt;&gt;"",A1504=""),L1503+1,L1503)</f>
        <v>122</v>
      </c>
      <c r="M1504" s="80" t="n">
        <f aca="false">IF(OR(A1504="Insumo",A1504="Composição Auxiliar"),J1504,"")</f>
        <v>449.2</v>
      </c>
      <c r="N1504" s="81" t="str">
        <f aca="false">IF(ISNUMBER(SEARCH("COM ENCARGOS COMPLEMENTARES",D1504)),J1504,"")</f>
        <v/>
      </c>
      <c r="O1504" s="81" t="n">
        <f aca="false">IF(N1504&lt;&gt;"","",M1504)</f>
        <v>449.2</v>
      </c>
      <c r="P1504" s="82" t="str">
        <f aca="false">IF(A1504="Composição",A1503,"")</f>
        <v/>
      </c>
      <c r="Q1504" s="81" t="str">
        <f aca="false">IF(P1504&lt;&gt;"",SUMIF(L1504:L1593,L1504,N1504:N1593),"")</f>
        <v/>
      </c>
      <c r="R1504" s="81" t="str">
        <f aca="false">IF(P1504&lt;&gt;"",SUMIF(L1504:L1593,L1504,O1504:O1593),"")</f>
        <v/>
      </c>
    </row>
    <row r="1505" customFormat="false" ht="25.5" hidden="false" customHeight="false" outlineLevel="0" collapsed="false">
      <c r="A1505" s="96" t="s">
        <v>679</v>
      </c>
      <c r="B1505" s="97" t="s">
        <v>1365</v>
      </c>
      <c r="C1505" s="96" t="str">
        <f aca="false">VLOOKUP(B1505,INSUMOS!$A:$I,2,0)</f>
        <v>Próprio</v>
      </c>
      <c r="D1505" s="96" t="str">
        <f aca="false">VLOOKUP(B1505,INSUMOS!$A:$I,3,0)</f>
        <v>PERFIL PUXADOR EM ALUMÍNIO SP-046L P/ CHAPAS DE 18 MM ACAB. ANODIZADO FOSCO - BARRA 3 M</v>
      </c>
      <c r="E1505" s="98" t="str">
        <f aca="false">VLOOKUP(B1505,INSUMOS!$A:$I,4,0)</f>
        <v>Material</v>
      </c>
      <c r="F1505" s="98"/>
      <c r="G1505" s="99" t="str">
        <f aca="false">VLOOKUP(B1505,INSUMOS!$A:$I,5,0)</f>
        <v>UN</v>
      </c>
      <c r="H1505" s="100" t="n">
        <v>1.11</v>
      </c>
      <c r="I1505" s="101" t="n">
        <f aca="false">VLOOKUP(B1505,INSUMOS!$A:$I,8,0)</f>
        <v>61.46</v>
      </c>
      <c r="J1505" s="101" t="n">
        <f aca="false">TRUNC(H1505*I1505,2)</f>
        <v>68.22</v>
      </c>
      <c r="L1505" s="63" t="n">
        <f aca="false">IF(AND(A1506&lt;&gt;"",A1505=""),L1504+1,L1504)</f>
        <v>122</v>
      </c>
      <c r="M1505" s="80" t="n">
        <f aca="false">IF(OR(A1505="Insumo",A1505="Composição Auxiliar"),J1505,"")</f>
        <v>68.22</v>
      </c>
      <c r="N1505" s="81" t="str">
        <f aca="false">IF(ISNUMBER(SEARCH("COM ENCARGOS COMPLEMENTARES",D1505)),J1505,"")</f>
        <v/>
      </c>
      <c r="O1505" s="81" t="n">
        <f aca="false">IF(N1505&lt;&gt;"","",M1505)</f>
        <v>68.22</v>
      </c>
      <c r="P1505" s="82" t="str">
        <f aca="false">IF(A1505="Composição",A1504,"")</f>
        <v/>
      </c>
      <c r="Q1505" s="81" t="str">
        <f aca="false">IF(P1505&lt;&gt;"",SUMIF(L1505:L1594,L1505,N1505:N1594),"")</f>
        <v/>
      </c>
      <c r="R1505" s="81" t="str">
        <f aca="false">IF(P1505&lt;&gt;"",SUMIF(L1505:L1594,L1505,O1505:O1594),"")</f>
        <v/>
      </c>
    </row>
    <row r="1506" customFormat="false" ht="14.25" hidden="false" customHeight="false" outlineLevel="0" collapsed="false">
      <c r="A1506" s="96" t="s">
        <v>679</v>
      </c>
      <c r="B1506" s="97" t="s">
        <v>1366</v>
      </c>
      <c r="C1506" s="96" t="str">
        <f aca="false">VLOOKUP(B1506,INSUMOS!$A:$I,2,0)</f>
        <v>SINAPI</v>
      </c>
      <c r="D1506" s="96" t="str">
        <f aca="false">VLOOKUP(B1506,INSUMOS!$A:$I,3,0)</f>
        <v>COLA BRANCA BASE PVA</v>
      </c>
      <c r="E1506" s="98" t="str">
        <f aca="false">VLOOKUP(B1506,INSUMOS!$A:$I,4,0)</f>
        <v>Material</v>
      </c>
      <c r="F1506" s="98"/>
      <c r="G1506" s="99" t="str">
        <f aca="false">VLOOKUP(B1506,INSUMOS!$A:$I,5,0)</f>
        <v>KG</v>
      </c>
      <c r="H1506" s="100" t="n">
        <v>0.62</v>
      </c>
      <c r="I1506" s="101" t="n">
        <f aca="false">VLOOKUP(B1506,INSUMOS!$A:$I,8,0)</f>
        <v>35.75</v>
      </c>
      <c r="J1506" s="101" t="n">
        <f aca="false">TRUNC(H1506*I1506,2)</f>
        <v>22.16</v>
      </c>
      <c r="L1506" s="63" t="n">
        <f aca="false">IF(AND(A1507&lt;&gt;"",A1506=""),L1505+1,L1505)</f>
        <v>122</v>
      </c>
      <c r="M1506" s="80" t="n">
        <f aca="false">IF(OR(A1506="Insumo",A1506="Composição Auxiliar"),J1506,"")</f>
        <v>22.16</v>
      </c>
      <c r="N1506" s="81" t="str">
        <f aca="false">IF(ISNUMBER(SEARCH("COM ENCARGOS COMPLEMENTARES",D1506)),J1506,"")</f>
        <v/>
      </c>
      <c r="O1506" s="81" t="n">
        <f aca="false">IF(N1506&lt;&gt;"","",M1506)</f>
        <v>22.16</v>
      </c>
      <c r="P1506" s="82" t="str">
        <f aca="false">IF(A1506="Composição",A1505,"")</f>
        <v/>
      </c>
      <c r="Q1506" s="81" t="str">
        <f aca="false">IF(P1506&lt;&gt;"",SUMIF(L1506:L1595,L1506,N1506:N1595),"")</f>
        <v/>
      </c>
      <c r="R1506" s="81" t="str">
        <f aca="false">IF(P1506&lt;&gt;"",SUMIF(L1506:L1595,L1506,O1506:O1595),"")</f>
        <v/>
      </c>
    </row>
    <row r="1507" customFormat="false" ht="14.25" hidden="false" customHeight="false" outlineLevel="0" collapsed="false">
      <c r="A1507" s="102"/>
      <c r="B1507" s="102"/>
      <c r="C1507" s="102"/>
      <c r="D1507" s="102"/>
      <c r="E1507" s="102"/>
      <c r="F1507" s="103"/>
      <c r="G1507" s="102"/>
      <c r="H1507" s="103"/>
      <c r="I1507" s="102"/>
      <c r="J1507" s="103"/>
      <c r="L1507" s="63" t="n">
        <f aca="false">IF(AND(A1508&lt;&gt;"",A1507=""),L1506+1,L1506)</f>
        <v>122</v>
      </c>
      <c r="M1507" s="80" t="str">
        <f aca="false">IF(OR(A1507="Insumo",A1507="Composição Auxiliar"),J1507,"")</f>
        <v/>
      </c>
      <c r="N1507" s="81" t="str">
        <f aca="false">IF(ISNUMBER(SEARCH("COM ENCARGOS COMPLEMENTARES",D1507)),J1507,"")</f>
        <v/>
      </c>
      <c r="O1507" s="81" t="str">
        <f aca="false">IF(N1507&lt;&gt;"","",M1507)</f>
        <v/>
      </c>
      <c r="P1507" s="82" t="str">
        <f aca="false">IF(A1507="Composição",A1506,"")</f>
        <v/>
      </c>
      <c r="Q1507" s="81" t="str">
        <f aca="false">IF(P1507&lt;&gt;"",SUMIF(L1507:L1596,L1507,N1507:N1596),"")</f>
        <v/>
      </c>
      <c r="R1507" s="81" t="str">
        <f aca="false">IF(P1507&lt;&gt;"",SUMIF(L1507:L1596,L1507,O1507:O1596),"")</f>
        <v/>
      </c>
    </row>
    <row r="1508" customFormat="false" ht="14.25" hidden="false" customHeight="true" outlineLevel="0" collapsed="false">
      <c r="A1508" s="102"/>
      <c r="B1508" s="102"/>
      <c r="C1508" s="102"/>
      <c r="D1508" s="102"/>
      <c r="E1508" s="102"/>
      <c r="F1508" s="103"/>
      <c r="G1508" s="102"/>
      <c r="H1508" s="104" t="s">
        <v>684</v>
      </c>
      <c r="I1508" s="104"/>
      <c r="J1508" s="103" t="n">
        <f aca="false">TRUNC(SUMIF(L:L,$L1508,M:M)*(1+$J$9),2)</f>
        <v>2008.6</v>
      </c>
      <c r="L1508" s="63" t="n">
        <f aca="false">IF(AND(A1509&lt;&gt;"",A1508=""),L1507+1,L1507)</f>
        <v>122</v>
      </c>
      <c r="M1508" s="80" t="str">
        <f aca="false">IF(OR(A1508="Insumo",A1508="Composição Auxiliar"),J1508,"")</f>
        <v/>
      </c>
      <c r="N1508" s="81" t="str">
        <f aca="false">IF(ISNUMBER(SEARCH("COM ENCARGOS COMPLEMENTARES",D1508)),J1508,"")</f>
        <v/>
      </c>
      <c r="O1508" s="81" t="str">
        <f aca="false">IF(N1508&lt;&gt;"","",M1508)</f>
        <v/>
      </c>
      <c r="P1508" s="82" t="str">
        <f aca="false">IF(A1508="Composição",A1507,"")</f>
        <v/>
      </c>
      <c r="Q1508" s="81" t="str">
        <f aca="false">IF(P1508&lt;&gt;"",SUMIF(L1508:L1597,L1508,N1508:N1597),"")</f>
        <v/>
      </c>
      <c r="R1508" s="81" t="str">
        <f aca="false">IF(P1508&lt;&gt;"",SUMIF(L1508:L1597,L1508,O1508:O1597),"")</f>
        <v/>
      </c>
    </row>
    <row r="1509" customFormat="false" ht="15" hidden="false" customHeight="false" outlineLevel="0" collapsed="false">
      <c r="A1509" s="105"/>
      <c r="B1509" s="105"/>
      <c r="C1509" s="105"/>
      <c r="D1509" s="105"/>
      <c r="E1509" s="105"/>
      <c r="F1509" s="105"/>
      <c r="G1509" s="105" t="s">
        <v>685</v>
      </c>
      <c r="H1509" s="106" t="s">
        <v>826</v>
      </c>
      <c r="I1509" s="105" t="s">
        <v>687</v>
      </c>
      <c r="J1509" s="107" t="n">
        <f aca="false">TRUNC(J1508*H1509,2)</f>
        <v>2008.6</v>
      </c>
      <c r="L1509" s="63" t="n">
        <f aca="false">IF(AND(A1510&lt;&gt;"",A1509=""),L1508+1,L1508)</f>
        <v>122</v>
      </c>
      <c r="M1509" s="80" t="str">
        <f aca="false">IF(OR(A1509="Insumo",A1509="Composição Auxiliar"),J1509,"")</f>
        <v/>
      </c>
      <c r="N1509" s="81" t="str">
        <f aca="false">IF(ISNUMBER(SEARCH("COM ENCARGOS COMPLEMENTARES",D1509)),J1509,"")</f>
        <v/>
      </c>
      <c r="O1509" s="81" t="str">
        <f aca="false">IF(N1509&lt;&gt;"","",M1509)</f>
        <v/>
      </c>
      <c r="P1509" s="82" t="str">
        <f aca="false">IF(A1509="Composição",A1508,"")</f>
        <v/>
      </c>
      <c r="Q1509" s="81" t="str">
        <f aca="false">IF(P1509&lt;&gt;"",SUMIF(L1509:L1598,L1509,N1509:N1598),"")</f>
        <v/>
      </c>
      <c r="R1509" s="81" t="str">
        <f aca="false">IF(P1509&lt;&gt;"",SUMIF(L1509:L1598,L1509,O1509:O1598),"")</f>
        <v/>
      </c>
    </row>
    <row r="1510" customFormat="false" ht="15" hidden="false" customHeight="false" outlineLevel="0" collapsed="false">
      <c r="A1510" s="108"/>
      <c r="B1510" s="108"/>
      <c r="C1510" s="108"/>
      <c r="D1510" s="108"/>
      <c r="E1510" s="108"/>
      <c r="F1510" s="108"/>
      <c r="G1510" s="108"/>
      <c r="H1510" s="108"/>
      <c r="I1510" s="108"/>
      <c r="J1510" s="108"/>
      <c r="L1510" s="63" t="n">
        <f aca="false">IF(AND(A1511&lt;&gt;"",A1510=""),L1509+1,L1509)</f>
        <v>123</v>
      </c>
      <c r="M1510" s="80" t="str">
        <f aca="false">IF(OR(A1510="Insumo",A1510="Composição Auxiliar"),J1510,"")</f>
        <v/>
      </c>
      <c r="N1510" s="81" t="str">
        <f aca="false">IF(ISNUMBER(SEARCH("COM ENCARGOS COMPLEMENTARES",D1510)),J1510,"")</f>
        <v/>
      </c>
      <c r="O1510" s="81" t="str">
        <f aca="false">IF(N1510&lt;&gt;"","",M1510)</f>
        <v/>
      </c>
      <c r="P1510" s="82" t="str">
        <f aca="false">IF(A1510="Composição",A1509,"")</f>
        <v/>
      </c>
      <c r="Q1510" s="81" t="str">
        <f aca="false">IF(P1510&lt;&gt;"",SUMIF(L1510:L1599,L1510,N1510:N1599),"")</f>
        <v/>
      </c>
      <c r="R1510" s="81" t="str">
        <f aca="false">IF(P1510&lt;&gt;"",SUMIF(L1510:L1599,L1510,O1510:O1599),"")</f>
        <v/>
      </c>
    </row>
    <row r="1511" customFormat="false" ht="15" hidden="false" customHeight="true" outlineLevel="0" collapsed="false">
      <c r="A1511" s="83" t="s">
        <v>321</v>
      </c>
      <c r="B1511" s="84" t="s">
        <v>655</v>
      </c>
      <c r="C1511" s="83" t="s">
        <v>656</v>
      </c>
      <c r="D1511" s="83" t="s">
        <v>657</v>
      </c>
      <c r="E1511" s="83" t="s">
        <v>658</v>
      </c>
      <c r="F1511" s="83"/>
      <c r="G1511" s="85" t="s">
        <v>659</v>
      </c>
      <c r="H1511" s="84" t="s">
        <v>660</v>
      </c>
      <c r="I1511" s="84" t="s">
        <v>661</v>
      </c>
      <c r="J1511" s="84" t="s">
        <v>662</v>
      </c>
      <c r="L1511" s="63" t="n">
        <f aca="false">IF(AND(A1512&lt;&gt;"",A1511=""),L1510+1,L1510)</f>
        <v>123</v>
      </c>
      <c r="M1511" s="80" t="str">
        <f aca="false">IF(OR(A1511="Insumo",A1511="Composição Auxiliar"),J1511,"")</f>
        <v/>
      </c>
      <c r="N1511" s="81" t="str">
        <f aca="false">IF(ISNUMBER(SEARCH("COM ENCARGOS COMPLEMENTARES",D1511)),J1511,"")</f>
        <v/>
      </c>
      <c r="O1511" s="81" t="str">
        <f aca="false">IF(N1511&lt;&gt;"","",M1511)</f>
        <v/>
      </c>
      <c r="P1511" s="82" t="str">
        <f aca="false">IF(A1511="Composição",A1510,"")</f>
        <v/>
      </c>
      <c r="Q1511" s="81" t="str">
        <f aca="false">IF(P1511&lt;&gt;"",SUMIF(L1511:L1600,L1511,N1511:N1600),"")</f>
        <v/>
      </c>
      <c r="R1511" s="81" t="str">
        <f aca="false">IF(P1511&lt;&gt;"",SUMIF(L1511:L1600,L1511,O1511:O1600),"")</f>
        <v/>
      </c>
    </row>
    <row r="1512" customFormat="false" ht="51" hidden="false" customHeight="true" outlineLevel="0" collapsed="false">
      <c r="A1512" s="86" t="s">
        <v>663</v>
      </c>
      <c r="B1512" s="87" t="s">
        <v>322</v>
      </c>
      <c r="C1512" s="86" t="s">
        <v>716</v>
      </c>
      <c r="D1512" s="86" t="s">
        <v>1367</v>
      </c>
      <c r="E1512" s="86" t="s">
        <v>1357</v>
      </c>
      <c r="F1512" s="86"/>
      <c r="G1512" s="88" t="s">
        <v>718</v>
      </c>
      <c r="H1512" s="89" t="n">
        <v>1</v>
      </c>
      <c r="I1512" s="90" t="n">
        <f aca="false">SUMIF(L:L,$L1512,M:M)</f>
        <v>6320.16</v>
      </c>
      <c r="J1512" s="90" t="n">
        <f aca="false">TRUNC(H1512*I1512,2)</f>
        <v>6320.16</v>
      </c>
      <c r="L1512" s="63" t="n">
        <f aca="false">IF(AND(A1513&lt;&gt;"",A1512=""),L1511+1,L1511)</f>
        <v>123</v>
      </c>
      <c r="M1512" s="80" t="str">
        <f aca="false">IF(OR(A1512="Insumo",A1512="Composição Auxiliar"),J1512,"")</f>
        <v/>
      </c>
      <c r="N1512" s="81" t="str">
        <f aca="false">IF(ISNUMBER(SEARCH("COM ENCARGOS COMPLEMENTARES",D1512)),J1512,"")</f>
        <v/>
      </c>
      <c r="O1512" s="81" t="str">
        <f aca="false">IF(N1512&lt;&gt;"","",M1512)</f>
        <v/>
      </c>
      <c r="P1512" s="82" t="str">
        <f aca="false">IF(A1512="Composição",A1511,"")</f>
        <v> 5.13.3 </v>
      </c>
      <c r="Q1512" s="81" t="n">
        <f aca="false">IF(P1512&lt;&gt;"",SUMIF(L1512:L1601,L1512,N1512:N1601),"")</f>
        <v>1013.64</v>
      </c>
      <c r="R1512" s="81" t="n">
        <f aca="false">IF(P1512&lt;&gt;"",SUMIF(L1512:L1601,L1512,O1512:O1601),"")</f>
        <v>5306.52</v>
      </c>
    </row>
    <row r="1513" customFormat="false" ht="25.5" hidden="false" customHeight="true" outlineLevel="0" collapsed="false">
      <c r="A1513" s="91" t="s">
        <v>668</v>
      </c>
      <c r="B1513" s="92" t="s">
        <v>1135</v>
      </c>
      <c r="C1513" s="91" t="s">
        <v>664</v>
      </c>
      <c r="D1513" s="91" t="s">
        <v>1136</v>
      </c>
      <c r="E1513" s="91" t="s">
        <v>671</v>
      </c>
      <c r="F1513" s="91"/>
      <c r="G1513" s="93" t="s">
        <v>672</v>
      </c>
      <c r="H1513" s="94" t="n">
        <v>12</v>
      </c>
      <c r="I1513" s="95" t="n">
        <f aca="false">SUMIFS('ANALÍTICA AUXILIARES'!J:J,'ANALÍTICA AUXILIARES'!A:A,"Composição",'ANALÍTICA AUXILIARES'!B:B,$B1513)</f>
        <v>23.56</v>
      </c>
      <c r="J1513" s="95" t="n">
        <f aca="false">TRUNC(H1513*I1513,2)</f>
        <v>282.72</v>
      </c>
      <c r="L1513" s="63" t="n">
        <f aca="false">IF(AND(A1514&lt;&gt;"",A1513=""),L1512+1,L1512)</f>
        <v>123</v>
      </c>
      <c r="M1513" s="80" t="n">
        <f aca="false">IF(OR(A1513="Insumo",A1513="Composição Auxiliar"),J1513,"")</f>
        <v>282.72</v>
      </c>
      <c r="N1513" s="81" t="n">
        <f aca="false">IF(ISNUMBER(SEARCH("COM ENCARGOS COMPLEMENTARES",D1513)),J1513,"")</f>
        <v>282.72</v>
      </c>
      <c r="O1513" s="81" t="str">
        <f aca="false">IF(N1513&lt;&gt;"","",M1513)</f>
        <v/>
      </c>
      <c r="P1513" s="82" t="str">
        <f aca="false">IF(A1513="Composição",A1512,"")</f>
        <v/>
      </c>
      <c r="Q1513" s="81" t="str">
        <f aca="false">IF(P1513&lt;&gt;"",SUMIF(L1513:L1602,L1513,N1513:N1602),"")</f>
        <v/>
      </c>
      <c r="R1513" s="81" t="str">
        <f aca="false">IF(P1513&lt;&gt;"",SUMIF(L1513:L1602,L1513,O1513:O1602),"")</f>
        <v/>
      </c>
    </row>
    <row r="1514" customFormat="false" ht="25.5" hidden="false" customHeight="true" outlineLevel="0" collapsed="false">
      <c r="A1514" s="91" t="s">
        <v>668</v>
      </c>
      <c r="B1514" s="92" t="s">
        <v>677</v>
      </c>
      <c r="C1514" s="91" t="s">
        <v>664</v>
      </c>
      <c r="D1514" s="91" t="s">
        <v>678</v>
      </c>
      <c r="E1514" s="91" t="s">
        <v>671</v>
      </c>
      <c r="F1514" s="91"/>
      <c r="G1514" s="93" t="s">
        <v>672</v>
      </c>
      <c r="H1514" s="94" t="n">
        <v>12</v>
      </c>
      <c r="I1514" s="95" t="n">
        <f aca="false">SUMIFS('ANALÍTICA AUXILIARES'!J:J,'ANALÍTICA AUXILIARES'!A:A,"Composição",'ANALÍTICA AUXILIARES'!B:B,$B1514)</f>
        <v>18.93</v>
      </c>
      <c r="J1514" s="95" t="n">
        <f aca="false">TRUNC(H1514*I1514,2)</f>
        <v>227.16</v>
      </c>
      <c r="L1514" s="63" t="n">
        <f aca="false">IF(AND(A1515&lt;&gt;"",A1514=""),L1513+1,L1513)</f>
        <v>123</v>
      </c>
      <c r="M1514" s="80" t="n">
        <f aca="false">IF(OR(A1514="Insumo",A1514="Composição Auxiliar"),J1514,"")</f>
        <v>227.16</v>
      </c>
      <c r="N1514" s="81" t="n">
        <f aca="false">IF(ISNUMBER(SEARCH("COM ENCARGOS COMPLEMENTARES",D1514)),J1514,"")</f>
        <v>227.16</v>
      </c>
      <c r="O1514" s="81" t="str">
        <f aca="false">IF(N1514&lt;&gt;"","",M1514)</f>
        <v/>
      </c>
      <c r="P1514" s="82" t="str">
        <f aca="false">IF(A1514="Composição",A1513,"")</f>
        <v/>
      </c>
      <c r="Q1514" s="81" t="str">
        <f aca="false">IF(P1514&lt;&gt;"",SUMIF(L1514:L1603,L1514,N1514:N1603),"")</f>
        <v/>
      </c>
      <c r="R1514" s="81" t="str">
        <f aca="false">IF(P1514&lt;&gt;"",SUMIF(L1514:L1603,L1514,O1514:O1603),"")</f>
        <v/>
      </c>
    </row>
    <row r="1515" customFormat="false" ht="25.5" hidden="false" customHeight="true" outlineLevel="0" collapsed="false">
      <c r="A1515" s="91" t="s">
        <v>668</v>
      </c>
      <c r="B1515" s="92" t="s">
        <v>1199</v>
      </c>
      <c r="C1515" s="91" t="s">
        <v>664</v>
      </c>
      <c r="D1515" s="91" t="s">
        <v>1200</v>
      </c>
      <c r="E1515" s="91" t="s">
        <v>671</v>
      </c>
      <c r="F1515" s="91"/>
      <c r="G1515" s="93" t="s">
        <v>672</v>
      </c>
      <c r="H1515" s="94" t="n">
        <v>12</v>
      </c>
      <c r="I1515" s="95" t="n">
        <f aca="false">SUMIFS('ANALÍTICA AUXILIARES'!J:J,'ANALÍTICA AUXILIARES'!A:A,"Composição",'ANALÍTICA AUXILIARES'!B:B,$B1515)</f>
        <v>22.05</v>
      </c>
      <c r="J1515" s="95" t="n">
        <f aca="false">TRUNC(H1515*I1515,2)</f>
        <v>264.6</v>
      </c>
      <c r="L1515" s="63" t="n">
        <f aca="false">IF(AND(A1516&lt;&gt;"",A1515=""),L1514+1,L1514)</f>
        <v>123</v>
      </c>
      <c r="M1515" s="80" t="n">
        <f aca="false">IF(OR(A1515="Insumo",A1515="Composição Auxiliar"),J1515,"")</f>
        <v>264.6</v>
      </c>
      <c r="N1515" s="81" t="n">
        <f aca="false">IF(ISNUMBER(SEARCH("COM ENCARGOS COMPLEMENTARES",D1515)),J1515,"")</f>
        <v>264.6</v>
      </c>
      <c r="O1515" s="81" t="str">
        <f aca="false">IF(N1515&lt;&gt;"","",M1515)</f>
        <v/>
      </c>
      <c r="P1515" s="82" t="str">
        <f aca="false">IF(A1515="Composição",A1514,"")</f>
        <v/>
      </c>
      <c r="Q1515" s="81" t="str">
        <f aca="false">IF(P1515&lt;&gt;"",SUMIF(L1515:L1604,L1515,N1515:N1604),"")</f>
        <v/>
      </c>
      <c r="R1515" s="81" t="str">
        <f aca="false">IF(P1515&lt;&gt;"",SUMIF(L1515:L1604,L1515,O1515:O1604),"")</f>
        <v/>
      </c>
    </row>
    <row r="1516" customFormat="false" ht="25.5" hidden="false" customHeight="true" outlineLevel="0" collapsed="false">
      <c r="A1516" s="91" t="s">
        <v>668</v>
      </c>
      <c r="B1516" s="92" t="s">
        <v>695</v>
      </c>
      <c r="C1516" s="91" t="s">
        <v>664</v>
      </c>
      <c r="D1516" s="91" t="s">
        <v>696</v>
      </c>
      <c r="E1516" s="91" t="s">
        <v>671</v>
      </c>
      <c r="F1516" s="91"/>
      <c r="G1516" s="93" t="s">
        <v>672</v>
      </c>
      <c r="H1516" s="94" t="n">
        <v>12</v>
      </c>
      <c r="I1516" s="95" t="n">
        <f aca="false">SUMIFS('ANALÍTICA AUXILIARES'!J:J,'ANALÍTICA AUXILIARES'!A:A,"Composição",'ANALÍTICA AUXILIARES'!B:B,$B1516)</f>
        <v>19.93</v>
      </c>
      <c r="J1516" s="95" t="n">
        <f aca="false">TRUNC(H1516*I1516,2)</f>
        <v>239.16</v>
      </c>
      <c r="L1516" s="63" t="n">
        <f aca="false">IF(AND(A1517&lt;&gt;"",A1516=""),L1515+1,L1515)</f>
        <v>123</v>
      </c>
      <c r="M1516" s="80" t="n">
        <f aca="false">IF(OR(A1516="Insumo",A1516="Composição Auxiliar"),J1516,"")</f>
        <v>239.16</v>
      </c>
      <c r="N1516" s="81" t="n">
        <f aca="false">IF(ISNUMBER(SEARCH("COM ENCARGOS COMPLEMENTARES",D1516)),J1516,"")</f>
        <v>239.16</v>
      </c>
      <c r="O1516" s="81" t="str">
        <f aca="false">IF(N1516&lt;&gt;"","",M1516)</f>
        <v/>
      </c>
      <c r="P1516" s="82" t="str">
        <f aca="false">IF(A1516="Composição",A1515,"")</f>
        <v/>
      </c>
      <c r="Q1516" s="81" t="str">
        <f aca="false">IF(P1516&lt;&gt;"",SUMIF(L1516:L1605,L1516,N1516:N1605),"")</f>
        <v/>
      </c>
      <c r="R1516" s="81" t="str">
        <f aca="false">IF(P1516&lt;&gt;"",SUMIF(L1516:L1605,L1516,O1516:O1605),"")</f>
        <v/>
      </c>
    </row>
    <row r="1517" customFormat="false" ht="25.5" hidden="false" customHeight="false" outlineLevel="0" collapsed="false">
      <c r="A1517" s="96" t="s">
        <v>679</v>
      </c>
      <c r="B1517" s="97" t="s">
        <v>1129</v>
      </c>
      <c r="C1517" s="96" t="str">
        <f aca="false">VLOOKUP(B1517,INSUMOS!$A:$I,2,0)</f>
        <v>SINAPI</v>
      </c>
      <c r="D1517" s="96" t="str">
        <f aca="false">VLOOKUP(B1517,INSUMOS!$A:$I,3,0)</f>
        <v>COLA A BASE DE RESINA SINTETICA PARA CHAPA DE LAMINADO MELAMINICO</v>
      </c>
      <c r="E1517" s="98" t="str">
        <f aca="false">VLOOKUP(B1517,INSUMOS!$A:$I,4,0)</f>
        <v>Material</v>
      </c>
      <c r="F1517" s="98"/>
      <c r="G1517" s="99" t="str">
        <f aca="false">VLOOKUP(B1517,INSUMOS!$A:$I,5,0)</f>
        <v>KG</v>
      </c>
      <c r="H1517" s="100" t="n">
        <v>0.215</v>
      </c>
      <c r="I1517" s="101" t="n">
        <f aca="false">VLOOKUP(B1517,INSUMOS!$A:$I,8,0)</f>
        <v>62.3</v>
      </c>
      <c r="J1517" s="101" t="n">
        <f aca="false">TRUNC(H1517*I1517,2)</f>
        <v>13.39</v>
      </c>
      <c r="L1517" s="63" t="n">
        <f aca="false">IF(AND(A1518&lt;&gt;"",A1517=""),L1516+1,L1516)</f>
        <v>123</v>
      </c>
      <c r="M1517" s="80" t="n">
        <f aca="false">IF(OR(A1517="Insumo",A1517="Composição Auxiliar"),J1517,"")</f>
        <v>13.39</v>
      </c>
      <c r="N1517" s="81" t="str">
        <f aca="false">IF(ISNUMBER(SEARCH("COM ENCARGOS COMPLEMENTARES",D1517)),J1517,"")</f>
        <v/>
      </c>
      <c r="O1517" s="81" t="n">
        <f aca="false">IF(N1517&lt;&gt;"","",M1517)</f>
        <v>13.39</v>
      </c>
      <c r="P1517" s="82" t="str">
        <f aca="false">IF(A1517="Composição",A1516,"")</f>
        <v/>
      </c>
      <c r="Q1517" s="81" t="str">
        <f aca="false">IF(P1517&lt;&gt;"",SUMIF(L1517:L1606,L1517,N1517:N1606),"")</f>
        <v/>
      </c>
      <c r="R1517" s="81" t="str">
        <f aca="false">IF(P1517&lt;&gt;"",SUMIF(L1517:L1606,L1517,O1517:O1606),"")</f>
        <v/>
      </c>
    </row>
    <row r="1518" customFormat="false" ht="14.25" hidden="false" customHeight="false" outlineLevel="0" collapsed="false">
      <c r="A1518" s="96" t="s">
        <v>679</v>
      </c>
      <c r="B1518" s="97" t="s">
        <v>1359</v>
      </c>
      <c r="C1518" s="96" t="str">
        <f aca="false">VLOOKUP(B1518,INSUMOS!$A:$I,2,0)</f>
        <v>ORSE</v>
      </c>
      <c r="D1518" s="96" t="str">
        <f aca="false">VLOOKUP(B1518,INSUMOS!$A:$I,3,0)</f>
        <v>FITA ACABAMENTO BORDO, EM PVC, COR BRANCA, E=19MM M</v>
      </c>
      <c r="E1518" s="98" t="str">
        <f aca="false">VLOOKUP(B1518,INSUMOS!$A:$I,4,0)</f>
        <v>Material</v>
      </c>
      <c r="F1518" s="98"/>
      <c r="G1518" s="99" t="str">
        <f aca="false">VLOOKUP(B1518,INSUMOS!$A:$I,5,0)</f>
        <v>m</v>
      </c>
      <c r="H1518" s="100" t="n">
        <v>5.76</v>
      </c>
      <c r="I1518" s="101" t="n">
        <f aca="false">VLOOKUP(B1518,INSUMOS!$A:$I,8,0)</f>
        <v>0.35</v>
      </c>
      <c r="J1518" s="101" t="n">
        <f aca="false">TRUNC(H1518*I1518,2)</f>
        <v>2.01</v>
      </c>
      <c r="L1518" s="63" t="n">
        <f aca="false">IF(AND(A1519&lt;&gt;"",A1518=""),L1517+1,L1517)</f>
        <v>123</v>
      </c>
      <c r="M1518" s="80" t="n">
        <f aca="false">IF(OR(A1518="Insumo",A1518="Composição Auxiliar"),J1518,"")</f>
        <v>2.01</v>
      </c>
      <c r="N1518" s="81" t="str">
        <f aca="false">IF(ISNUMBER(SEARCH("COM ENCARGOS COMPLEMENTARES",D1518)),J1518,"")</f>
        <v/>
      </c>
      <c r="O1518" s="81" t="n">
        <f aca="false">IF(N1518&lt;&gt;"","",M1518)</f>
        <v>2.01</v>
      </c>
      <c r="P1518" s="82" t="str">
        <f aca="false">IF(A1518="Composição",A1517,"")</f>
        <v/>
      </c>
      <c r="Q1518" s="81" t="str">
        <f aca="false">IF(P1518&lt;&gt;"",SUMIF(L1518:L1607,L1518,N1518:N1607),"")</f>
        <v/>
      </c>
      <c r="R1518" s="81" t="str">
        <f aca="false">IF(P1518&lt;&gt;"",SUMIF(L1518:L1607,L1518,O1518:O1607),"")</f>
        <v/>
      </c>
    </row>
    <row r="1519" customFormat="false" ht="38.25" hidden="false" customHeight="false" outlineLevel="0" collapsed="false">
      <c r="A1519" s="96" t="s">
        <v>679</v>
      </c>
      <c r="B1519" s="97" t="s">
        <v>1368</v>
      </c>
      <c r="C1519" s="96" t="str">
        <f aca="false">VLOOKUP(B1519,INSUMOS!$A:$I,2,0)</f>
        <v>SINAPI</v>
      </c>
      <c r="D1519" s="96" t="str">
        <f aca="false">VLOOKUP(B1519,INSUMOS!$A:$I,3,0)</f>
        <v>GRANITO PARA BANCADA, POLIDO, TIPO ANDORINHA/ QUARTZ/ CASTELO/ CORUMBA OU OUTROS EQUIVALENTES DA REGIAO, E=  *2,5* CM</v>
      </c>
      <c r="E1519" s="98" t="str">
        <f aca="false">VLOOKUP(B1519,INSUMOS!$A:$I,4,0)</f>
        <v>Material</v>
      </c>
      <c r="F1519" s="98"/>
      <c r="G1519" s="99" t="str">
        <f aca="false">VLOOKUP(B1519,INSUMOS!$A:$I,5,0)</f>
        <v>m²</v>
      </c>
      <c r="H1519" s="100" t="n">
        <v>6.56</v>
      </c>
      <c r="I1519" s="101" t="n">
        <f aca="false">VLOOKUP(B1519,INSUMOS!$A:$I,8,0)</f>
        <v>679.24</v>
      </c>
      <c r="J1519" s="101" t="n">
        <f aca="false">TRUNC(H1519*I1519,2)</f>
        <v>4455.81</v>
      </c>
      <c r="L1519" s="63" t="n">
        <f aca="false">IF(AND(A1520&lt;&gt;"",A1519=""),L1518+1,L1518)</f>
        <v>123</v>
      </c>
      <c r="M1519" s="80" t="n">
        <f aca="false">IF(OR(A1519="Insumo",A1519="Composição Auxiliar"),J1519,"")</f>
        <v>4455.81</v>
      </c>
      <c r="N1519" s="81" t="str">
        <f aca="false">IF(ISNUMBER(SEARCH("COM ENCARGOS COMPLEMENTARES",D1519)),J1519,"")</f>
        <v/>
      </c>
      <c r="O1519" s="81" t="n">
        <f aca="false">IF(N1519&lt;&gt;"","",M1519)</f>
        <v>4455.81</v>
      </c>
      <c r="P1519" s="82" t="str">
        <f aca="false">IF(A1519="Composição",A1518,"")</f>
        <v/>
      </c>
      <c r="Q1519" s="81" t="str">
        <f aca="false">IF(P1519&lt;&gt;"",SUMIF(L1519:L1608,L1519,N1519:N1608),"")</f>
        <v/>
      </c>
      <c r="R1519" s="81" t="str">
        <f aca="false">IF(P1519&lt;&gt;"",SUMIF(L1519:L1608,L1519,O1519:O1608),"")</f>
        <v/>
      </c>
    </row>
    <row r="1520" customFormat="false" ht="14.25" hidden="false" customHeight="false" outlineLevel="0" collapsed="false">
      <c r="A1520" s="96" t="s">
        <v>679</v>
      </c>
      <c r="B1520" s="97" t="s">
        <v>1366</v>
      </c>
      <c r="C1520" s="96" t="str">
        <f aca="false">VLOOKUP(B1520,INSUMOS!$A:$I,2,0)</f>
        <v>SINAPI</v>
      </c>
      <c r="D1520" s="96" t="str">
        <f aca="false">VLOOKUP(B1520,INSUMOS!$A:$I,3,0)</f>
        <v>COLA BRANCA BASE PVA</v>
      </c>
      <c r="E1520" s="98" t="str">
        <f aca="false">VLOOKUP(B1520,INSUMOS!$A:$I,4,0)</f>
        <v>Material</v>
      </c>
      <c r="F1520" s="98"/>
      <c r="G1520" s="99" t="str">
        <f aca="false">VLOOKUP(B1520,INSUMOS!$A:$I,5,0)</f>
        <v>KG</v>
      </c>
      <c r="H1520" s="100" t="n">
        <v>0.42</v>
      </c>
      <c r="I1520" s="101" t="n">
        <f aca="false">VLOOKUP(B1520,INSUMOS!$A:$I,8,0)</f>
        <v>35.75</v>
      </c>
      <c r="J1520" s="101" t="n">
        <f aca="false">TRUNC(H1520*I1520,2)</f>
        <v>15.01</v>
      </c>
      <c r="L1520" s="63" t="n">
        <f aca="false">IF(AND(A1521&lt;&gt;"",A1520=""),L1519+1,L1519)</f>
        <v>123</v>
      </c>
      <c r="M1520" s="80" t="n">
        <f aca="false">IF(OR(A1520="Insumo",A1520="Composição Auxiliar"),J1520,"")</f>
        <v>15.01</v>
      </c>
      <c r="N1520" s="81" t="str">
        <f aca="false">IF(ISNUMBER(SEARCH("COM ENCARGOS COMPLEMENTARES",D1520)),J1520,"")</f>
        <v/>
      </c>
      <c r="O1520" s="81" t="n">
        <f aca="false">IF(N1520&lt;&gt;"","",M1520)</f>
        <v>15.01</v>
      </c>
      <c r="P1520" s="82" t="str">
        <f aca="false">IF(A1520="Composição",A1519,"")</f>
        <v/>
      </c>
      <c r="Q1520" s="81" t="str">
        <f aca="false">IF(P1520&lt;&gt;"",SUMIF(L1520:L1609,L1520,N1520:N1609),"")</f>
        <v/>
      </c>
      <c r="R1520" s="81" t="str">
        <f aca="false">IF(P1520&lt;&gt;"",SUMIF(L1520:L1609,L1520,O1520:O1609),"")</f>
        <v/>
      </c>
    </row>
    <row r="1521" customFormat="false" ht="25.5" hidden="false" customHeight="false" outlineLevel="0" collapsed="false">
      <c r="A1521" s="96" t="s">
        <v>679</v>
      </c>
      <c r="B1521" s="97" t="s">
        <v>1363</v>
      </c>
      <c r="C1521" s="96" t="str">
        <f aca="false">VLOOKUP(B1521,INSUMOS!$A:$I,2,0)</f>
        <v>Próprio</v>
      </c>
      <c r="D1521" s="96" t="str">
        <f aca="false">VLOOKUP(B1521,INSUMOS!$A:$I,3,0)</f>
        <v>DOBRADIÇA TIPO CANECO, C/ BRAÇO CURVO, S/ MOLA - REF. FGVTN MS 51MS0505080AB OU EQUIV.</v>
      </c>
      <c r="E1521" s="98" t="str">
        <f aca="false">VLOOKUP(B1521,INSUMOS!$A:$I,4,0)</f>
        <v>Material</v>
      </c>
      <c r="F1521" s="98"/>
      <c r="G1521" s="99" t="str">
        <f aca="false">VLOOKUP(B1521,INSUMOS!$A:$I,5,0)</f>
        <v>UN</v>
      </c>
      <c r="H1521" s="100" t="n">
        <v>2</v>
      </c>
      <c r="I1521" s="101" t="n">
        <f aca="false">VLOOKUP(B1521,INSUMOS!$A:$I,8,0)</f>
        <v>7.25</v>
      </c>
      <c r="J1521" s="101" t="n">
        <f aca="false">TRUNC(H1521*I1521,2)</f>
        <v>14.5</v>
      </c>
      <c r="L1521" s="63" t="n">
        <f aca="false">IF(AND(A1522&lt;&gt;"",A1521=""),L1520+1,L1520)</f>
        <v>123</v>
      </c>
      <c r="M1521" s="80" t="n">
        <f aca="false">IF(OR(A1521="Insumo",A1521="Composição Auxiliar"),J1521,"")</f>
        <v>14.5</v>
      </c>
      <c r="N1521" s="81" t="str">
        <f aca="false">IF(ISNUMBER(SEARCH("COM ENCARGOS COMPLEMENTARES",D1521)),J1521,"")</f>
        <v/>
      </c>
      <c r="O1521" s="81" t="n">
        <f aca="false">IF(N1521&lt;&gt;"","",M1521)</f>
        <v>14.5</v>
      </c>
      <c r="P1521" s="82" t="str">
        <f aca="false">IF(A1521="Composição",A1520,"")</f>
        <v/>
      </c>
      <c r="Q1521" s="81" t="str">
        <f aca="false">IF(P1521&lt;&gt;"",SUMIF(L1521:L1610,L1521,N1521:N1610),"")</f>
        <v/>
      </c>
      <c r="R1521" s="81" t="str">
        <f aca="false">IF(P1521&lt;&gt;"",SUMIF(L1521:L1610,L1521,O1521:O1610),"")</f>
        <v/>
      </c>
    </row>
    <row r="1522" customFormat="false" ht="14.25" hidden="false" customHeight="false" outlineLevel="0" collapsed="false">
      <c r="A1522" s="96" t="s">
        <v>679</v>
      </c>
      <c r="B1522" s="97" t="s">
        <v>1361</v>
      </c>
      <c r="C1522" s="96" t="str">
        <f aca="false">VLOOKUP(B1522,INSUMOS!$A:$I,2,0)</f>
        <v>SINAPI</v>
      </c>
      <c r="D1522" s="96" t="str">
        <f aca="false">VLOOKUP(B1522,INSUMOS!$A:$I,3,0)</f>
        <v>CHAPA DE MDF BRANCO LISO 1 FACE, E = 12 MM, DE *2,75 X 1,85* M</v>
      </c>
      <c r="E1522" s="98" t="str">
        <f aca="false">VLOOKUP(B1522,INSUMOS!$A:$I,4,0)</f>
        <v>Material</v>
      </c>
      <c r="F1522" s="98"/>
      <c r="G1522" s="99" t="str">
        <f aca="false">VLOOKUP(B1522,INSUMOS!$A:$I,5,0)</f>
        <v>m²</v>
      </c>
      <c r="H1522" s="100" t="n">
        <v>0.9723</v>
      </c>
      <c r="I1522" s="101" t="n">
        <f aca="false">VLOOKUP(B1522,INSUMOS!$A:$I,8,0)</f>
        <v>40.79</v>
      </c>
      <c r="J1522" s="101" t="n">
        <f aca="false">TRUNC(H1522*I1522,2)</f>
        <v>39.66</v>
      </c>
      <c r="L1522" s="63" t="n">
        <f aca="false">IF(AND(A1523&lt;&gt;"",A1522=""),L1521+1,L1521)</f>
        <v>123</v>
      </c>
      <c r="M1522" s="80" t="n">
        <f aca="false">IF(OR(A1522="Insumo",A1522="Composição Auxiliar"),J1522,"")</f>
        <v>39.66</v>
      </c>
      <c r="N1522" s="81" t="str">
        <f aca="false">IF(ISNUMBER(SEARCH("COM ENCARGOS COMPLEMENTARES",D1522)),J1522,"")</f>
        <v/>
      </c>
      <c r="O1522" s="81" t="n">
        <f aca="false">IF(N1522&lt;&gt;"","",M1522)</f>
        <v>39.66</v>
      </c>
      <c r="P1522" s="82" t="str">
        <f aca="false">IF(A1522="Composição",A1521,"")</f>
        <v/>
      </c>
      <c r="Q1522" s="81" t="str">
        <f aca="false">IF(P1522&lt;&gt;"",SUMIF(L1522:L1611,L1522,N1522:N1611),"")</f>
        <v/>
      </c>
      <c r="R1522" s="81" t="str">
        <f aca="false">IF(P1522&lt;&gt;"",SUMIF(L1522:L1611,L1522,O1522:O1611),"")</f>
        <v/>
      </c>
    </row>
    <row r="1523" customFormat="false" ht="25.5" hidden="false" customHeight="false" outlineLevel="0" collapsed="false">
      <c r="A1523" s="96" t="s">
        <v>679</v>
      </c>
      <c r="B1523" s="97" t="s">
        <v>1243</v>
      </c>
      <c r="C1523" s="96" t="str">
        <f aca="false">VLOOKUP(B1523,INSUMOS!$A:$I,2,0)</f>
        <v>SINAPI</v>
      </c>
      <c r="D1523" s="96" t="str">
        <f aca="false">VLOOKUP(B1523,INSUMOS!$A:$I,3,0)</f>
        <v>PARAFUSO DE ACO ZINCADO COM ROSCA SOBERBA, CABECA CHATA E FENDA SIMPLES, DIAMETRO 4,2 MM, COMPRIMENTO * 32 * MM</v>
      </c>
      <c r="E1523" s="98" t="str">
        <f aca="false">VLOOKUP(B1523,INSUMOS!$A:$I,4,0)</f>
        <v>Material</v>
      </c>
      <c r="F1523" s="98"/>
      <c r="G1523" s="99" t="str">
        <f aca="false">VLOOKUP(B1523,INSUMOS!$A:$I,5,0)</f>
        <v>UN</v>
      </c>
      <c r="H1523" s="100" t="n">
        <v>38</v>
      </c>
      <c r="I1523" s="101" t="n">
        <f aca="false">VLOOKUP(B1523,INSUMOS!$A:$I,8,0)</f>
        <v>0.23</v>
      </c>
      <c r="J1523" s="101" t="n">
        <f aca="false">TRUNC(H1523*I1523,2)</f>
        <v>8.74</v>
      </c>
      <c r="L1523" s="63" t="n">
        <f aca="false">IF(AND(A1524&lt;&gt;"",A1523=""),L1522+1,L1522)</f>
        <v>123</v>
      </c>
      <c r="M1523" s="80" t="n">
        <f aca="false">IF(OR(A1523="Insumo",A1523="Composição Auxiliar"),J1523,"")</f>
        <v>8.74</v>
      </c>
      <c r="N1523" s="81" t="str">
        <f aca="false">IF(ISNUMBER(SEARCH("COM ENCARGOS COMPLEMENTARES",D1523)),J1523,"")</f>
        <v/>
      </c>
      <c r="O1523" s="81" t="n">
        <f aca="false">IF(N1523&lt;&gt;"","",M1523)</f>
        <v>8.74</v>
      </c>
      <c r="P1523" s="82" t="str">
        <f aca="false">IF(A1523="Composição",A1522,"")</f>
        <v/>
      </c>
      <c r="Q1523" s="81" t="str">
        <f aca="false">IF(P1523&lt;&gt;"",SUMIF(L1523:L1612,L1523,N1523:N1612),"")</f>
        <v/>
      </c>
      <c r="R1523" s="81" t="str">
        <f aca="false">IF(P1523&lt;&gt;"",SUMIF(L1523:L1612,L1523,O1523:O1612),"")</f>
        <v/>
      </c>
    </row>
    <row r="1524" customFormat="false" ht="14.25" hidden="false" customHeight="false" outlineLevel="0" collapsed="false">
      <c r="A1524" s="96" t="s">
        <v>679</v>
      </c>
      <c r="B1524" s="97" t="s">
        <v>1364</v>
      </c>
      <c r="C1524" s="96" t="str">
        <f aca="false">VLOOKUP(B1524,INSUMOS!$A:$I,2,0)</f>
        <v>SINAPI</v>
      </c>
      <c r="D1524" s="96" t="str">
        <f aca="false">VLOOKUP(B1524,INSUMOS!$A:$I,3,0)</f>
        <v>CHAPA DE MDF BRANCO LISO 2 FACES, E = 18 MM, DE *2,75 X 1,85* M</v>
      </c>
      <c r="E1524" s="98" t="str">
        <f aca="false">VLOOKUP(B1524,INSUMOS!$A:$I,4,0)</f>
        <v>Material</v>
      </c>
      <c r="F1524" s="98"/>
      <c r="G1524" s="99" t="str">
        <f aca="false">VLOOKUP(B1524,INSUMOS!$A:$I,5,0)</f>
        <v>m²</v>
      </c>
      <c r="H1524" s="100" t="n">
        <v>3.573</v>
      </c>
      <c r="I1524" s="101" t="n">
        <f aca="false">VLOOKUP(B1524,INSUMOS!$A:$I,8,0)</f>
        <v>58.09</v>
      </c>
      <c r="J1524" s="101" t="n">
        <f aca="false">TRUNC(H1524*I1524,2)</f>
        <v>207.55</v>
      </c>
      <c r="L1524" s="63" t="n">
        <f aca="false">IF(AND(A1525&lt;&gt;"",A1524=""),L1523+1,L1523)</f>
        <v>123</v>
      </c>
      <c r="M1524" s="80" t="n">
        <f aca="false">IF(OR(A1524="Insumo",A1524="Composição Auxiliar"),J1524,"")</f>
        <v>207.55</v>
      </c>
      <c r="N1524" s="81" t="str">
        <f aca="false">IF(ISNUMBER(SEARCH("COM ENCARGOS COMPLEMENTARES",D1524)),J1524,"")</f>
        <v/>
      </c>
      <c r="O1524" s="81" t="n">
        <f aca="false">IF(N1524&lt;&gt;"","",M1524)</f>
        <v>207.55</v>
      </c>
      <c r="P1524" s="82" t="str">
        <f aca="false">IF(A1524="Composição",A1523,"")</f>
        <v/>
      </c>
      <c r="Q1524" s="81" t="str">
        <f aca="false">IF(P1524&lt;&gt;"",SUMIF(L1524:L1613,L1524,N1524:N1613),"")</f>
        <v/>
      </c>
      <c r="R1524" s="81" t="str">
        <f aca="false">IF(P1524&lt;&gt;"",SUMIF(L1524:L1613,L1524,O1524:O1613),"")</f>
        <v/>
      </c>
    </row>
    <row r="1525" customFormat="false" ht="14.25" hidden="false" customHeight="false" outlineLevel="0" collapsed="false">
      <c r="A1525" s="96" t="s">
        <v>679</v>
      </c>
      <c r="B1525" s="97" t="s">
        <v>1316</v>
      </c>
      <c r="C1525" s="96" t="str">
        <f aca="false">VLOOKUP(B1525,INSUMOS!$A:$I,2,0)</f>
        <v>SINAPI</v>
      </c>
      <c r="D1525" s="96" t="str">
        <f aca="false">VLOOKUP(B1525,INSUMOS!$A:$I,3,0)</f>
        <v>MASSA PLASTICA PARA MARMORE/GRANITO</v>
      </c>
      <c r="E1525" s="98" t="str">
        <f aca="false">VLOOKUP(B1525,INSUMOS!$A:$I,4,0)</f>
        <v>Material</v>
      </c>
      <c r="F1525" s="98"/>
      <c r="G1525" s="99" t="str">
        <f aca="false">VLOOKUP(B1525,INSUMOS!$A:$I,5,0)</f>
        <v>KG</v>
      </c>
      <c r="H1525" s="100" t="n">
        <v>8.76</v>
      </c>
      <c r="I1525" s="101" t="n">
        <f aca="false">VLOOKUP(B1525,INSUMOS!$A:$I,8,0)</f>
        <v>44.57</v>
      </c>
      <c r="J1525" s="101" t="n">
        <f aca="false">TRUNC(H1525*I1525,2)</f>
        <v>390.43</v>
      </c>
      <c r="L1525" s="63" t="n">
        <f aca="false">IF(AND(A1526&lt;&gt;"",A1525=""),L1524+1,L1524)</f>
        <v>123</v>
      </c>
      <c r="M1525" s="80" t="n">
        <f aca="false">IF(OR(A1525="Insumo",A1525="Composição Auxiliar"),J1525,"")</f>
        <v>390.43</v>
      </c>
      <c r="N1525" s="81" t="str">
        <f aca="false">IF(ISNUMBER(SEARCH("COM ENCARGOS COMPLEMENTARES",D1525)),J1525,"")</f>
        <v/>
      </c>
      <c r="O1525" s="81" t="n">
        <f aca="false">IF(N1525&lt;&gt;"","",M1525)</f>
        <v>390.43</v>
      </c>
      <c r="P1525" s="82" t="str">
        <f aca="false">IF(A1525="Composição",A1524,"")</f>
        <v/>
      </c>
      <c r="Q1525" s="81" t="str">
        <f aca="false">IF(P1525&lt;&gt;"",SUMIF(L1525:L1614,L1525,N1525:N1614),"")</f>
        <v/>
      </c>
      <c r="R1525" s="81" t="str">
        <f aca="false">IF(P1525&lt;&gt;"",SUMIF(L1525:L1614,L1525,O1525:O1614),"")</f>
        <v/>
      </c>
    </row>
    <row r="1526" customFormat="false" ht="25.5" hidden="false" customHeight="false" outlineLevel="0" collapsed="false">
      <c r="A1526" s="96" t="s">
        <v>679</v>
      </c>
      <c r="B1526" s="97" t="s">
        <v>1362</v>
      </c>
      <c r="C1526" s="96" t="str">
        <f aca="false">VLOOKUP(B1526,INSUMOS!$A:$I,2,0)</f>
        <v>Próprio</v>
      </c>
      <c r="D1526" s="96" t="str">
        <f aca="false">VLOOKUP(B1526,INSUMOS!$A:$I,3,0)</f>
        <v>CORREDIÇA TELESCÓPICA P / GAVETA 40 MM - REF. FGVTN TT45 OU EQUIV</v>
      </c>
      <c r="E1526" s="98" t="str">
        <f aca="false">VLOOKUP(B1526,INSUMOS!$A:$I,4,0)</f>
        <v>Material</v>
      </c>
      <c r="F1526" s="98"/>
      <c r="G1526" s="99" t="str">
        <f aca="false">VLOOKUP(B1526,INSUMOS!$A:$I,5,0)</f>
        <v>PAR</v>
      </c>
      <c r="H1526" s="100" t="n">
        <v>3</v>
      </c>
      <c r="I1526" s="101" t="n">
        <f aca="false">VLOOKUP(B1526,INSUMOS!$A:$I,8,0)</f>
        <v>53.14</v>
      </c>
      <c r="J1526" s="101" t="n">
        <f aca="false">TRUNC(H1526*I1526,2)</f>
        <v>159.42</v>
      </c>
      <c r="L1526" s="63" t="n">
        <f aca="false">IF(AND(A1527&lt;&gt;"",A1526=""),L1525+1,L1525)</f>
        <v>123</v>
      </c>
      <c r="M1526" s="80" t="n">
        <f aca="false">IF(OR(A1526="Insumo",A1526="Composição Auxiliar"),J1526,"")</f>
        <v>159.42</v>
      </c>
      <c r="N1526" s="81" t="str">
        <f aca="false">IF(ISNUMBER(SEARCH("COM ENCARGOS COMPLEMENTARES",D1526)),J1526,"")</f>
        <v/>
      </c>
      <c r="O1526" s="81" t="n">
        <f aca="false">IF(N1526&lt;&gt;"","",M1526)</f>
        <v>159.42</v>
      </c>
      <c r="P1526" s="82" t="str">
        <f aca="false">IF(A1526="Composição",A1525,"")</f>
        <v/>
      </c>
      <c r="Q1526" s="81" t="str">
        <f aca="false">IF(P1526&lt;&gt;"",SUMIF(L1526:L1615,L1526,N1526:N1615),"")</f>
        <v/>
      </c>
      <c r="R1526" s="81" t="str">
        <f aca="false">IF(P1526&lt;&gt;"",SUMIF(L1526:L1615,L1526,O1526:O1615),"")</f>
        <v/>
      </c>
    </row>
    <row r="1527" customFormat="false" ht="14.25" hidden="false" customHeight="false" outlineLevel="0" collapsed="false">
      <c r="A1527" s="102"/>
      <c r="B1527" s="102"/>
      <c r="C1527" s="102"/>
      <c r="D1527" s="102"/>
      <c r="E1527" s="102"/>
      <c r="F1527" s="103"/>
      <c r="G1527" s="102"/>
      <c r="H1527" s="103"/>
      <c r="I1527" s="102"/>
      <c r="J1527" s="103"/>
      <c r="L1527" s="63" t="n">
        <f aca="false">IF(AND(A1528&lt;&gt;"",A1527=""),L1526+1,L1526)</f>
        <v>123</v>
      </c>
      <c r="M1527" s="80" t="str">
        <f aca="false">IF(OR(A1527="Insumo",A1527="Composição Auxiliar"),J1527,"")</f>
        <v/>
      </c>
      <c r="N1527" s="81" t="str">
        <f aca="false">IF(ISNUMBER(SEARCH("COM ENCARGOS COMPLEMENTARES",D1527)),J1527,"")</f>
        <v/>
      </c>
      <c r="O1527" s="81" t="str">
        <f aca="false">IF(N1527&lt;&gt;"","",M1527)</f>
        <v/>
      </c>
      <c r="P1527" s="82" t="str">
        <f aca="false">IF(A1527="Composição",A1526,"")</f>
        <v/>
      </c>
      <c r="Q1527" s="81" t="str">
        <f aca="false">IF(P1527&lt;&gt;"",SUMIF(L1527:L1616,L1527,N1527:N1616),"")</f>
        <v/>
      </c>
      <c r="R1527" s="81" t="str">
        <f aca="false">IF(P1527&lt;&gt;"",SUMIF(L1527:L1616,L1527,O1527:O1616),"")</f>
        <v/>
      </c>
    </row>
    <row r="1528" customFormat="false" ht="14.25" hidden="false" customHeight="true" outlineLevel="0" collapsed="false">
      <c r="A1528" s="102"/>
      <c r="B1528" s="102"/>
      <c r="C1528" s="102"/>
      <c r="D1528" s="102"/>
      <c r="E1528" s="102"/>
      <c r="F1528" s="103"/>
      <c r="G1528" s="102"/>
      <c r="H1528" s="104" t="s">
        <v>684</v>
      </c>
      <c r="I1528" s="104"/>
      <c r="J1528" s="103" t="n">
        <f aca="false">TRUNC(SUMIF(L:L,$L1528,M:M)*(1+$J$9),2)</f>
        <v>8202.93</v>
      </c>
      <c r="L1528" s="63" t="n">
        <f aca="false">IF(AND(A1529&lt;&gt;"",A1528=""),L1527+1,L1527)</f>
        <v>123</v>
      </c>
      <c r="M1528" s="80" t="str">
        <f aca="false">IF(OR(A1528="Insumo",A1528="Composição Auxiliar"),J1528,"")</f>
        <v/>
      </c>
      <c r="N1528" s="81" t="str">
        <f aca="false">IF(ISNUMBER(SEARCH("COM ENCARGOS COMPLEMENTARES",D1528)),J1528,"")</f>
        <v/>
      </c>
      <c r="O1528" s="81" t="str">
        <f aca="false">IF(N1528&lt;&gt;"","",M1528)</f>
        <v/>
      </c>
      <c r="P1528" s="82" t="str">
        <f aca="false">IF(A1528="Composição",A1527,"")</f>
        <v/>
      </c>
      <c r="Q1528" s="81" t="str">
        <f aca="false">IF(P1528&lt;&gt;"",SUMIF(L1528:L1617,L1528,N1528:N1617),"")</f>
        <v/>
      </c>
      <c r="R1528" s="81" t="str">
        <f aca="false">IF(P1528&lt;&gt;"",SUMIF(L1528:L1617,L1528,O1528:O1617),"")</f>
        <v/>
      </c>
    </row>
    <row r="1529" customFormat="false" ht="15" hidden="false" customHeight="false" outlineLevel="0" collapsed="false">
      <c r="A1529" s="105"/>
      <c r="B1529" s="105"/>
      <c r="C1529" s="105"/>
      <c r="D1529" s="105"/>
      <c r="E1529" s="105"/>
      <c r="F1529" s="105"/>
      <c r="G1529" s="105" t="s">
        <v>685</v>
      </c>
      <c r="H1529" s="106" t="s">
        <v>826</v>
      </c>
      <c r="I1529" s="105" t="s">
        <v>687</v>
      </c>
      <c r="J1529" s="107" t="n">
        <f aca="false">TRUNC(J1528*H1529,2)</f>
        <v>8202.93</v>
      </c>
      <c r="L1529" s="63" t="n">
        <f aca="false">IF(AND(A1530&lt;&gt;"",A1529=""),L1528+1,L1528)</f>
        <v>123</v>
      </c>
      <c r="M1529" s="80" t="str">
        <f aca="false">IF(OR(A1529="Insumo",A1529="Composição Auxiliar"),J1529,"")</f>
        <v/>
      </c>
      <c r="N1529" s="81" t="str">
        <f aca="false">IF(ISNUMBER(SEARCH("COM ENCARGOS COMPLEMENTARES",D1529)),J1529,"")</f>
        <v/>
      </c>
      <c r="O1529" s="81" t="str">
        <f aca="false">IF(N1529&lt;&gt;"","",M1529)</f>
        <v/>
      </c>
      <c r="P1529" s="82" t="str">
        <f aca="false">IF(A1529="Composição",A1528,"")</f>
        <v/>
      </c>
      <c r="Q1529" s="81" t="str">
        <f aca="false">IF(P1529&lt;&gt;"",SUMIF(L1529:L1618,L1529,N1529:N1618),"")</f>
        <v/>
      </c>
      <c r="R1529" s="81" t="str">
        <f aca="false">IF(P1529&lt;&gt;"",SUMIF(L1529:L1618,L1529,O1529:O1618),"")</f>
        <v/>
      </c>
    </row>
    <row r="1530" customFormat="false" ht="15" hidden="false" customHeight="false" outlineLevel="0" collapsed="false">
      <c r="A1530" s="108"/>
      <c r="B1530" s="108"/>
      <c r="C1530" s="108"/>
      <c r="D1530" s="108"/>
      <c r="E1530" s="108"/>
      <c r="F1530" s="108"/>
      <c r="G1530" s="108"/>
      <c r="H1530" s="108"/>
      <c r="I1530" s="108"/>
      <c r="J1530" s="108"/>
      <c r="L1530" s="63" t="n">
        <f aca="false">IF(AND(A1531&lt;&gt;"",A1530=""),L1529+1,L1529)</f>
        <v>124</v>
      </c>
      <c r="M1530" s="80" t="str">
        <f aca="false">IF(OR(A1530="Insumo",A1530="Composição Auxiliar"),J1530,"")</f>
        <v/>
      </c>
      <c r="N1530" s="81" t="str">
        <f aca="false">IF(ISNUMBER(SEARCH("COM ENCARGOS COMPLEMENTARES",D1530)),J1530,"")</f>
        <v/>
      </c>
      <c r="O1530" s="81" t="str">
        <f aca="false">IF(N1530&lt;&gt;"","",M1530)</f>
        <v/>
      </c>
      <c r="P1530" s="82" t="str">
        <f aca="false">IF(A1530="Composição",A1529,"")</f>
        <v/>
      </c>
      <c r="Q1530" s="81" t="str">
        <f aca="false">IF(P1530&lt;&gt;"",SUMIF(L1530:L1619,L1530,N1530:N1619),"")</f>
        <v/>
      </c>
      <c r="R1530" s="81" t="str">
        <f aca="false">IF(P1530&lt;&gt;"",SUMIF(L1530:L1619,L1530,O1530:O1619),"")</f>
        <v/>
      </c>
    </row>
    <row r="1531" customFormat="false" ht="14.25" hidden="false" customHeight="false" outlineLevel="0" collapsed="false">
      <c r="A1531" s="76" t="s">
        <v>323</v>
      </c>
      <c r="B1531" s="76"/>
      <c r="C1531" s="76"/>
      <c r="D1531" s="76" t="s">
        <v>324</v>
      </c>
      <c r="E1531" s="76"/>
      <c r="F1531" s="76"/>
      <c r="G1531" s="76"/>
      <c r="H1531" s="77"/>
      <c r="I1531" s="76"/>
      <c r="J1531" s="78"/>
      <c r="L1531" s="63" t="n">
        <f aca="false">IF(AND(A1532&lt;&gt;"",A1531=""),L1530+1,L1530)</f>
        <v>124</v>
      </c>
      <c r="M1531" s="80" t="str">
        <f aca="false">IF(OR(A1531="Insumo",A1531="Composição Auxiliar"),J1531,"")</f>
        <v/>
      </c>
      <c r="N1531" s="81" t="str">
        <f aca="false">IF(ISNUMBER(SEARCH("COM ENCARGOS COMPLEMENTARES",D1531)),J1531,"")</f>
        <v/>
      </c>
      <c r="O1531" s="81" t="str">
        <f aca="false">IF(N1531&lt;&gt;"","",M1531)</f>
        <v/>
      </c>
      <c r="P1531" s="82" t="str">
        <f aca="false">IF(A1531="Composição",A1530,"")</f>
        <v/>
      </c>
      <c r="Q1531" s="81" t="str">
        <f aca="false">IF(P1531&lt;&gt;"",SUMIF(L1531:L1620,L1531,N1531:N1620),"")</f>
        <v/>
      </c>
      <c r="R1531" s="81" t="str">
        <f aca="false">IF(P1531&lt;&gt;"",SUMIF(L1531:L1620,L1531,O1531:O1620),"")</f>
        <v/>
      </c>
    </row>
    <row r="1532" customFormat="false" ht="15" hidden="false" customHeight="true" outlineLevel="0" collapsed="false">
      <c r="A1532" s="83" t="s">
        <v>325</v>
      </c>
      <c r="B1532" s="84" t="s">
        <v>655</v>
      </c>
      <c r="C1532" s="83" t="s">
        <v>656</v>
      </c>
      <c r="D1532" s="83" t="s">
        <v>657</v>
      </c>
      <c r="E1532" s="83" t="s">
        <v>658</v>
      </c>
      <c r="F1532" s="83"/>
      <c r="G1532" s="85" t="s">
        <v>659</v>
      </c>
      <c r="H1532" s="84" t="s">
        <v>660</v>
      </c>
      <c r="I1532" s="84" t="s">
        <v>661</v>
      </c>
      <c r="J1532" s="84" t="s">
        <v>662</v>
      </c>
      <c r="L1532" s="63" t="n">
        <f aca="false">IF(AND(A1533&lt;&gt;"",A1532=""),L1531+1,L1531)</f>
        <v>124</v>
      </c>
      <c r="M1532" s="80" t="str">
        <f aca="false">IF(OR(A1532="Insumo",A1532="Composição Auxiliar"),J1532,"")</f>
        <v/>
      </c>
      <c r="N1532" s="81" t="str">
        <f aca="false">IF(ISNUMBER(SEARCH("COM ENCARGOS COMPLEMENTARES",D1532)),J1532,"")</f>
        <v/>
      </c>
      <c r="O1532" s="81" t="str">
        <f aca="false">IF(N1532&lt;&gt;"","",M1532)</f>
        <v/>
      </c>
      <c r="P1532" s="82" t="str">
        <f aca="false">IF(A1532="Composição",A1531,"")</f>
        <v/>
      </c>
      <c r="Q1532" s="81" t="str">
        <f aca="false">IF(P1532&lt;&gt;"",SUMIF(L1532:L1621,L1532,N1532:N1621),"")</f>
        <v/>
      </c>
      <c r="R1532" s="81" t="str">
        <f aca="false">IF(P1532&lt;&gt;"",SUMIF(L1532:L1621,L1532,O1532:O1621),"")</f>
        <v/>
      </c>
    </row>
    <row r="1533" customFormat="false" ht="14.25" hidden="false" customHeight="true" outlineLevel="0" collapsed="false">
      <c r="A1533" s="86" t="s">
        <v>663</v>
      </c>
      <c r="B1533" s="87" t="s">
        <v>326</v>
      </c>
      <c r="C1533" s="86" t="s">
        <v>664</v>
      </c>
      <c r="D1533" s="86" t="s">
        <v>1369</v>
      </c>
      <c r="E1533" s="86" t="s">
        <v>851</v>
      </c>
      <c r="F1533" s="86"/>
      <c r="G1533" s="88" t="s">
        <v>667</v>
      </c>
      <c r="H1533" s="89" t="n">
        <v>1</v>
      </c>
      <c r="I1533" s="90" t="n">
        <f aca="false">SUMIF(L:L,$L1533,M:M)</f>
        <v>7.57</v>
      </c>
      <c r="J1533" s="90" t="n">
        <f aca="false">TRUNC(H1533*I1533,2)</f>
        <v>7.57</v>
      </c>
      <c r="L1533" s="63" t="n">
        <f aca="false">IF(AND(A1534&lt;&gt;"",A1533=""),L1532+1,L1532)</f>
        <v>124</v>
      </c>
      <c r="M1533" s="80" t="str">
        <f aca="false">IF(OR(A1533="Insumo",A1533="Composição Auxiliar"),J1533,"")</f>
        <v/>
      </c>
      <c r="N1533" s="81" t="str">
        <f aca="false">IF(ISNUMBER(SEARCH("COM ENCARGOS COMPLEMENTARES",D1533)),J1533,"")</f>
        <v/>
      </c>
      <c r="O1533" s="81" t="str">
        <f aca="false">IF(N1533&lt;&gt;"","",M1533)</f>
        <v/>
      </c>
      <c r="P1533" s="82" t="str">
        <f aca="false">IF(A1533="Composição",A1532,"")</f>
        <v> 5.14.1 </v>
      </c>
      <c r="Q1533" s="81" t="n">
        <f aca="false">IF(P1533&lt;&gt;"",SUMIF(L1533:L1622,L1533,N1533:N1622),"")</f>
        <v>7.57</v>
      </c>
      <c r="R1533" s="81" t="n">
        <f aca="false">IF(P1533&lt;&gt;"",SUMIF(L1533:L1622,L1533,O1533:O1622),"")</f>
        <v>0</v>
      </c>
    </row>
    <row r="1534" customFormat="false" ht="25.5" hidden="false" customHeight="true" outlineLevel="0" collapsed="false">
      <c r="A1534" s="91" t="s">
        <v>668</v>
      </c>
      <c r="B1534" s="92" t="s">
        <v>677</v>
      </c>
      <c r="C1534" s="91" t="s">
        <v>664</v>
      </c>
      <c r="D1534" s="91" t="s">
        <v>678</v>
      </c>
      <c r="E1534" s="91" t="s">
        <v>671</v>
      </c>
      <c r="F1534" s="91"/>
      <c r="G1534" s="93" t="s">
        <v>672</v>
      </c>
      <c r="H1534" s="94" t="n">
        <v>0.4</v>
      </c>
      <c r="I1534" s="95" t="n">
        <f aca="false">SUMIFS('ANALÍTICA AUXILIARES'!J:J,'ANALÍTICA AUXILIARES'!A:A,"Composição",'ANALÍTICA AUXILIARES'!B:B,$B1534)</f>
        <v>18.93</v>
      </c>
      <c r="J1534" s="95" t="n">
        <f aca="false">TRUNC(H1534*I1534,2)</f>
        <v>7.57</v>
      </c>
      <c r="L1534" s="63" t="n">
        <f aca="false">IF(AND(A1535&lt;&gt;"",A1534=""),L1533+1,L1533)</f>
        <v>124</v>
      </c>
      <c r="M1534" s="80" t="n">
        <f aca="false">IF(OR(A1534="Insumo",A1534="Composição Auxiliar"),J1534,"")</f>
        <v>7.57</v>
      </c>
      <c r="N1534" s="81" t="n">
        <f aca="false">IF(ISNUMBER(SEARCH("COM ENCARGOS COMPLEMENTARES",D1534)),J1534,"")</f>
        <v>7.57</v>
      </c>
      <c r="O1534" s="81" t="str">
        <f aca="false">IF(N1534&lt;&gt;"","",M1534)</f>
        <v/>
      </c>
      <c r="P1534" s="82" t="str">
        <f aca="false">IF(A1534="Composição",A1533,"")</f>
        <v/>
      </c>
      <c r="Q1534" s="81" t="str">
        <f aca="false">IF(P1534&lt;&gt;"",SUMIF(L1534:L1623,L1534,N1534:N1623),"")</f>
        <v/>
      </c>
      <c r="R1534" s="81" t="str">
        <f aca="false">IF(P1534&lt;&gt;"",SUMIF(L1534:L1623,L1534,O1534:O1623),"")</f>
        <v/>
      </c>
    </row>
    <row r="1535" customFormat="false" ht="14.25" hidden="false" customHeight="false" outlineLevel="0" collapsed="false">
      <c r="A1535" s="102"/>
      <c r="B1535" s="102"/>
      <c r="C1535" s="102"/>
      <c r="D1535" s="102"/>
      <c r="E1535" s="102"/>
      <c r="F1535" s="103"/>
      <c r="G1535" s="102"/>
      <c r="H1535" s="103"/>
      <c r="I1535" s="102"/>
      <c r="J1535" s="103"/>
      <c r="L1535" s="63" t="n">
        <f aca="false">IF(AND(A1536&lt;&gt;"",A1535=""),L1534+1,L1534)</f>
        <v>124</v>
      </c>
      <c r="M1535" s="80" t="str">
        <f aca="false">IF(OR(A1535="Insumo",A1535="Composição Auxiliar"),J1535,"")</f>
        <v/>
      </c>
      <c r="N1535" s="81" t="str">
        <f aca="false">IF(ISNUMBER(SEARCH("COM ENCARGOS COMPLEMENTARES",D1535)),J1535,"")</f>
        <v/>
      </c>
      <c r="O1535" s="81" t="str">
        <f aca="false">IF(N1535&lt;&gt;"","",M1535)</f>
        <v/>
      </c>
      <c r="P1535" s="82" t="str">
        <f aca="false">IF(A1535="Composição",A1534,"")</f>
        <v/>
      </c>
      <c r="Q1535" s="81" t="str">
        <f aca="false">IF(P1535&lt;&gt;"",SUMIF(L1535:L1624,L1535,N1535:N1624),"")</f>
        <v/>
      </c>
      <c r="R1535" s="81" t="str">
        <f aca="false">IF(P1535&lt;&gt;"",SUMIF(L1535:L1624,L1535,O1535:O1624),"")</f>
        <v/>
      </c>
    </row>
    <row r="1536" customFormat="false" ht="14.25" hidden="false" customHeight="true" outlineLevel="0" collapsed="false">
      <c r="A1536" s="102"/>
      <c r="B1536" s="102"/>
      <c r="C1536" s="102"/>
      <c r="D1536" s="102"/>
      <c r="E1536" s="102"/>
      <c r="F1536" s="103"/>
      <c r="G1536" s="102"/>
      <c r="H1536" s="104" t="s">
        <v>684</v>
      </c>
      <c r="I1536" s="104"/>
      <c r="J1536" s="103" t="n">
        <f aca="false">TRUNC(SUMIF(L:L,$L1536,M:M)*(1+$J$9),2)</f>
        <v>9.82</v>
      </c>
      <c r="L1536" s="63" t="n">
        <f aca="false">IF(AND(A1537&lt;&gt;"",A1536=""),L1535+1,L1535)</f>
        <v>124</v>
      </c>
      <c r="M1536" s="80" t="str">
        <f aca="false">IF(OR(A1536="Insumo",A1536="Composição Auxiliar"),J1536,"")</f>
        <v/>
      </c>
      <c r="N1536" s="81" t="str">
        <f aca="false">IF(ISNUMBER(SEARCH("COM ENCARGOS COMPLEMENTARES",D1536)),J1536,"")</f>
        <v/>
      </c>
      <c r="O1536" s="81" t="str">
        <f aca="false">IF(N1536&lt;&gt;"","",M1536)</f>
        <v/>
      </c>
      <c r="P1536" s="82" t="str">
        <f aca="false">IF(A1536="Composição",A1535,"")</f>
        <v/>
      </c>
      <c r="Q1536" s="81" t="str">
        <f aca="false">IF(P1536&lt;&gt;"",SUMIF(L1536:L1625,L1536,N1536:N1625),"")</f>
        <v/>
      </c>
      <c r="R1536" s="81" t="str">
        <f aca="false">IF(P1536&lt;&gt;"",SUMIF(L1536:L1625,L1536,O1536:O1625),"")</f>
        <v/>
      </c>
    </row>
    <row r="1537" customFormat="false" ht="15" hidden="false" customHeight="false" outlineLevel="0" collapsed="false">
      <c r="A1537" s="105"/>
      <c r="B1537" s="105"/>
      <c r="C1537" s="105"/>
      <c r="D1537" s="105"/>
      <c r="E1537" s="105"/>
      <c r="F1537" s="105"/>
      <c r="G1537" s="105" t="s">
        <v>685</v>
      </c>
      <c r="H1537" s="106" t="s">
        <v>1370</v>
      </c>
      <c r="I1537" s="105" t="s">
        <v>687</v>
      </c>
      <c r="J1537" s="107" t="n">
        <f aca="false">TRUNC(J1536*H1537,2)</f>
        <v>1190.67</v>
      </c>
      <c r="L1537" s="63" t="n">
        <f aca="false">IF(AND(A1538&lt;&gt;"",A1537=""),L1536+1,L1536)</f>
        <v>124</v>
      </c>
      <c r="M1537" s="80" t="str">
        <f aca="false">IF(OR(A1537="Insumo",A1537="Composição Auxiliar"),J1537,"")</f>
        <v/>
      </c>
      <c r="N1537" s="81" t="str">
        <f aca="false">IF(ISNUMBER(SEARCH("COM ENCARGOS COMPLEMENTARES",D1537)),J1537,"")</f>
        <v/>
      </c>
      <c r="O1537" s="81" t="str">
        <f aca="false">IF(N1537&lt;&gt;"","",M1537)</f>
        <v/>
      </c>
      <c r="P1537" s="82" t="str">
        <f aca="false">IF(A1537="Composição",A1536,"")</f>
        <v/>
      </c>
      <c r="Q1537" s="81" t="str">
        <f aca="false">IF(P1537&lt;&gt;"",SUMIF(L1537:L1626,L1537,N1537:N1626),"")</f>
        <v/>
      </c>
      <c r="R1537" s="81" t="str">
        <f aca="false">IF(P1537&lt;&gt;"",SUMIF(L1537:L1626,L1537,O1537:O1626),"")</f>
        <v/>
      </c>
    </row>
    <row r="1538" customFormat="false" ht="15" hidden="false" customHeight="false" outlineLevel="0" collapsed="false">
      <c r="A1538" s="108"/>
      <c r="B1538" s="108"/>
      <c r="C1538" s="108"/>
      <c r="D1538" s="108"/>
      <c r="E1538" s="108"/>
      <c r="F1538" s="108"/>
      <c r="G1538" s="108"/>
      <c r="H1538" s="108"/>
      <c r="I1538" s="108"/>
      <c r="J1538" s="108"/>
      <c r="L1538" s="63" t="n">
        <f aca="false">IF(AND(A1539&lt;&gt;"",A1538=""),L1537+1,L1537)</f>
        <v>125</v>
      </c>
      <c r="M1538" s="80" t="str">
        <f aca="false">IF(OR(A1538="Insumo",A1538="Composição Auxiliar"),J1538,"")</f>
        <v/>
      </c>
      <c r="N1538" s="81" t="str">
        <f aca="false">IF(ISNUMBER(SEARCH("COM ENCARGOS COMPLEMENTARES",D1538)),J1538,"")</f>
        <v/>
      </c>
      <c r="O1538" s="81" t="str">
        <f aca="false">IF(N1538&lt;&gt;"","",M1538)</f>
        <v/>
      </c>
      <c r="P1538" s="82" t="str">
        <f aca="false">IF(A1538="Composição",A1537,"")</f>
        <v/>
      </c>
      <c r="Q1538" s="81" t="str">
        <f aca="false">IF(P1538&lt;&gt;"",SUMIF(L1538:L1627,L1538,N1538:N1627),"")</f>
        <v/>
      </c>
      <c r="R1538" s="81" t="str">
        <f aca="false">IF(P1538&lt;&gt;"",SUMIF(L1538:L1627,L1538,O1538:O1627),"")</f>
        <v/>
      </c>
    </row>
    <row r="1539" customFormat="false" ht="15" hidden="false" customHeight="true" outlineLevel="0" collapsed="false">
      <c r="A1539" s="83" t="s">
        <v>327</v>
      </c>
      <c r="B1539" s="84" t="s">
        <v>655</v>
      </c>
      <c r="C1539" s="83" t="s">
        <v>656</v>
      </c>
      <c r="D1539" s="83" t="s">
        <v>657</v>
      </c>
      <c r="E1539" s="83" t="s">
        <v>658</v>
      </c>
      <c r="F1539" s="83"/>
      <c r="G1539" s="85" t="s">
        <v>659</v>
      </c>
      <c r="H1539" s="84" t="s">
        <v>660</v>
      </c>
      <c r="I1539" s="84" t="s">
        <v>661</v>
      </c>
      <c r="J1539" s="84" t="s">
        <v>662</v>
      </c>
      <c r="L1539" s="63" t="n">
        <f aca="false">IF(AND(A1540&lt;&gt;"",A1539=""),L1538+1,L1538)</f>
        <v>125</v>
      </c>
      <c r="M1539" s="80" t="str">
        <f aca="false">IF(OR(A1539="Insumo",A1539="Composição Auxiliar"),J1539,"")</f>
        <v/>
      </c>
      <c r="N1539" s="81" t="str">
        <f aca="false">IF(ISNUMBER(SEARCH("COM ENCARGOS COMPLEMENTARES",D1539)),J1539,"")</f>
        <v/>
      </c>
      <c r="O1539" s="81" t="str">
        <f aca="false">IF(N1539&lt;&gt;"","",M1539)</f>
        <v/>
      </c>
      <c r="P1539" s="82" t="str">
        <f aca="false">IF(A1539="Composição",A1538,"")</f>
        <v/>
      </c>
      <c r="Q1539" s="81" t="str">
        <f aca="false">IF(P1539&lt;&gt;"",SUMIF(L1539:L1628,L1539,N1539:N1628),"")</f>
        <v/>
      </c>
      <c r="R1539" s="81" t="str">
        <f aca="false">IF(P1539&lt;&gt;"",SUMIF(L1539:L1628,L1539,O1539:O1628),"")</f>
        <v/>
      </c>
    </row>
    <row r="1540" customFormat="false" ht="38.25" hidden="false" customHeight="true" outlineLevel="0" collapsed="false">
      <c r="A1540" s="86" t="s">
        <v>663</v>
      </c>
      <c r="B1540" s="87" t="s">
        <v>328</v>
      </c>
      <c r="C1540" s="86" t="s">
        <v>664</v>
      </c>
      <c r="D1540" s="86" t="s">
        <v>1371</v>
      </c>
      <c r="E1540" s="86" t="s">
        <v>675</v>
      </c>
      <c r="F1540" s="86"/>
      <c r="G1540" s="88" t="s">
        <v>667</v>
      </c>
      <c r="H1540" s="89" t="n">
        <v>1</v>
      </c>
      <c r="I1540" s="90" t="n">
        <f aca="false">SUMIF(L:L,$L1540,M:M)</f>
        <v>0.6</v>
      </c>
      <c r="J1540" s="90" t="n">
        <f aca="false">TRUNC(H1540*I1540,2)</f>
        <v>0.6</v>
      </c>
      <c r="L1540" s="63" t="n">
        <f aca="false">IF(AND(A1541&lt;&gt;"",A1540=""),L1539+1,L1539)</f>
        <v>125</v>
      </c>
      <c r="M1540" s="80" t="str">
        <f aca="false">IF(OR(A1540="Insumo",A1540="Composição Auxiliar"),J1540,"")</f>
        <v/>
      </c>
      <c r="N1540" s="81" t="str">
        <f aca="false">IF(ISNUMBER(SEARCH("COM ENCARGOS COMPLEMENTARES",D1540)),J1540,"")</f>
        <v/>
      </c>
      <c r="O1540" s="81" t="str">
        <f aca="false">IF(N1540&lt;&gt;"","",M1540)</f>
        <v/>
      </c>
      <c r="P1540" s="82" t="str">
        <f aca="false">IF(A1540="Composição",A1539,"")</f>
        <v> 5.14.2 </v>
      </c>
      <c r="Q1540" s="81" t="n">
        <f aca="false">IF(P1540&lt;&gt;"",SUMIF(L1540:L1629,L1540,N1540:N1629),"")</f>
        <v>0.56</v>
      </c>
      <c r="R1540" s="81" t="n">
        <f aca="false">IF(P1540&lt;&gt;"",SUMIF(L1540:L1629,L1540,O1540:O1629),"")</f>
        <v>0.04</v>
      </c>
    </row>
    <row r="1541" customFormat="false" ht="25.5" hidden="false" customHeight="true" outlineLevel="0" collapsed="false">
      <c r="A1541" s="91" t="s">
        <v>668</v>
      </c>
      <c r="B1541" s="92" t="s">
        <v>819</v>
      </c>
      <c r="C1541" s="91" t="s">
        <v>664</v>
      </c>
      <c r="D1541" s="91" t="s">
        <v>820</v>
      </c>
      <c r="E1541" s="91" t="s">
        <v>671</v>
      </c>
      <c r="F1541" s="91"/>
      <c r="G1541" s="93" t="s">
        <v>672</v>
      </c>
      <c r="H1541" s="94" t="n">
        <v>0.009</v>
      </c>
      <c r="I1541" s="95" t="n">
        <f aca="false">SUMIFS('ANALÍTICA AUXILIARES'!J:J,'ANALÍTICA AUXILIARES'!A:A,"Composição",'ANALÍTICA AUXILIARES'!B:B,$B1541)</f>
        <v>23.68</v>
      </c>
      <c r="J1541" s="95" t="n">
        <f aca="false">TRUNC(H1541*I1541,2)</f>
        <v>0.21</v>
      </c>
      <c r="L1541" s="63" t="n">
        <f aca="false">IF(AND(A1542&lt;&gt;"",A1541=""),L1540+1,L1540)</f>
        <v>125</v>
      </c>
      <c r="M1541" s="80" t="n">
        <f aca="false">IF(OR(A1541="Insumo",A1541="Composição Auxiliar"),J1541,"")</f>
        <v>0.21</v>
      </c>
      <c r="N1541" s="81" t="n">
        <f aca="false">IF(ISNUMBER(SEARCH("COM ENCARGOS COMPLEMENTARES",D1541)),J1541,"")</f>
        <v>0.21</v>
      </c>
      <c r="O1541" s="81" t="str">
        <f aca="false">IF(N1541&lt;&gt;"","",M1541)</f>
        <v/>
      </c>
      <c r="P1541" s="82" t="str">
        <f aca="false">IF(A1541="Composição",A1540,"")</f>
        <v/>
      </c>
      <c r="Q1541" s="81" t="str">
        <f aca="false">IF(P1541&lt;&gt;"",SUMIF(L1541:L1630,L1541,N1541:N1630),"")</f>
        <v/>
      </c>
      <c r="R1541" s="81" t="str">
        <f aca="false">IF(P1541&lt;&gt;"",SUMIF(L1541:L1630,L1541,O1541:O1630),"")</f>
        <v/>
      </c>
    </row>
    <row r="1542" customFormat="false" ht="38.25" hidden="false" customHeight="true" outlineLevel="0" collapsed="false">
      <c r="A1542" s="91" t="s">
        <v>668</v>
      </c>
      <c r="B1542" s="92" t="s">
        <v>1372</v>
      </c>
      <c r="C1542" s="91" t="s">
        <v>664</v>
      </c>
      <c r="D1542" s="91" t="s">
        <v>1373</v>
      </c>
      <c r="E1542" s="91" t="s">
        <v>691</v>
      </c>
      <c r="F1542" s="91"/>
      <c r="G1542" s="93" t="s">
        <v>692</v>
      </c>
      <c r="H1542" s="94" t="n">
        <v>0.005</v>
      </c>
      <c r="I1542" s="95" t="n">
        <f aca="false">SUMIFS('ANALÍTICA AUXILIARES'!J:J,'ANALÍTICA AUXILIARES'!A:A,"Composição",'ANALÍTICA AUXILIARES'!B:B,$B1542)</f>
        <v>8.76</v>
      </c>
      <c r="J1542" s="95" t="n">
        <f aca="false">TRUNC(H1542*I1542,2)</f>
        <v>0.04</v>
      </c>
      <c r="L1542" s="63" t="n">
        <f aca="false">IF(AND(A1543&lt;&gt;"",A1542=""),L1541+1,L1541)</f>
        <v>125</v>
      </c>
      <c r="M1542" s="80" t="n">
        <f aca="false">IF(OR(A1542="Insumo",A1542="Composição Auxiliar"),J1542,"")</f>
        <v>0.04</v>
      </c>
      <c r="N1542" s="81" t="str">
        <f aca="false">IF(ISNUMBER(SEARCH("COM ENCARGOS COMPLEMENTARES",D1542)),J1542,"")</f>
        <v/>
      </c>
      <c r="O1542" s="81" t="n">
        <f aca="false">IF(N1542&lt;&gt;"","",M1542)</f>
        <v>0.04</v>
      </c>
      <c r="P1542" s="82" t="str">
        <f aca="false">IF(A1542="Composição",A1541,"")</f>
        <v/>
      </c>
      <c r="Q1542" s="81" t="str">
        <f aca="false">IF(P1542&lt;&gt;"",SUMIF(L1542:L1631,L1542,N1542:N1631),"")</f>
        <v/>
      </c>
      <c r="R1542" s="81" t="str">
        <f aca="false">IF(P1542&lt;&gt;"",SUMIF(L1542:L1631,L1542,O1542:O1631),"")</f>
        <v/>
      </c>
    </row>
    <row r="1543" customFormat="false" ht="25.5" hidden="false" customHeight="true" outlineLevel="0" collapsed="false">
      <c r="A1543" s="91" t="s">
        <v>668</v>
      </c>
      <c r="B1543" s="92" t="s">
        <v>677</v>
      </c>
      <c r="C1543" s="91" t="s">
        <v>664</v>
      </c>
      <c r="D1543" s="91" t="s">
        <v>678</v>
      </c>
      <c r="E1543" s="91" t="s">
        <v>671</v>
      </c>
      <c r="F1543" s="91"/>
      <c r="G1543" s="93" t="s">
        <v>672</v>
      </c>
      <c r="H1543" s="94" t="n">
        <v>0.019</v>
      </c>
      <c r="I1543" s="95" t="n">
        <f aca="false">SUMIFS('ANALÍTICA AUXILIARES'!J:J,'ANALÍTICA AUXILIARES'!A:A,"Composição",'ANALÍTICA AUXILIARES'!B:B,$B1543)</f>
        <v>18.93</v>
      </c>
      <c r="J1543" s="95" t="n">
        <f aca="false">TRUNC(H1543*I1543,2)</f>
        <v>0.35</v>
      </c>
      <c r="L1543" s="63" t="n">
        <f aca="false">IF(AND(A1544&lt;&gt;"",A1543=""),L1542+1,L1542)</f>
        <v>125</v>
      </c>
      <c r="M1543" s="80" t="n">
        <f aca="false">IF(OR(A1543="Insumo",A1543="Composição Auxiliar"),J1543,"")</f>
        <v>0.35</v>
      </c>
      <c r="N1543" s="81" t="n">
        <f aca="false">IF(ISNUMBER(SEARCH("COM ENCARGOS COMPLEMENTARES",D1543)),J1543,"")</f>
        <v>0.35</v>
      </c>
      <c r="O1543" s="81" t="str">
        <f aca="false">IF(N1543&lt;&gt;"","",M1543)</f>
        <v/>
      </c>
      <c r="P1543" s="82" t="str">
        <f aca="false">IF(A1543="Composição",A1542,"")</f>
        <v/>
      </c>
      <c r="Q1543" s="81" t="str">
        <f aca="false">IF(P1543&lt;&gt;"",SUMIF(L1543:L1632,L1543,N1543:N1632),"")</f>
        <v/>
      </c>
      <c r="R1543" s="81" t="str">
        <f aca="false">IF(P1543&lt;&gt;"",SUMIF(L1543:L1632,L1543,O1543:O1632),"")</f>
        <v/>
      </c>
    </row>
    <row r="1544" customFormat="false" ht="14.25" hidden="false" customHeight="false" outlineLevel="0" collapsed="false">
      <c r="A1544" s="102"/>
      <c r="B1544" s="102"/>
      <c r="C1544" s="102"/>
      <c r="D1544" s="102"/>
      <c r="E1544" s="102"/>
      <c r="F1544" s="103"/>
      <c r="G1544" s="102"/>
      <c r="H1544" s="103"/>
      <c r="I1544" s="102"/>
      <c r="J1544" s="103"/>
      <c r="L1544" s="63" t="n">
        <f aca="false">IF(AND(A1545&lt;&gt;"",A1544=""),L1543+1,L1543)</f>
        <v>125</v>
      </c>
      <c r="M1544" s="80" t="str">
        <f aca="false">IF(OR(A1544="Insumo",A1544="Composição Auxiliar"),J1544,"")</f>
        <v/>
      </c>
      <c r="N1544" s="81" t="str">
        <f aca="false">IF(ISNUMBER(SEARCH("COM ENCARGOS COMPLEMENTARES",D1544)),J1544,"")</f>
        <v/>
      </c>
      <c r="O1544" s="81" t="str">
        <f aca="false">IF(N1544&lt;&gt;"","",M1544)</f>
        <v/>
      </c>
      <c r="P1544" s="82" t="str">
        <f aca="false">IF(A1544="Composição",A1543,"")</f>
        <v/>
      </c>
      <c r="Q1544" s="81" t="str">
        <f aca="false">IF(P1544&lt;&gt;"",SUMIF(L1544:L1633,L1544,N1544:N1633),"")</f>
        <v/>
      </c>
      <c r="R1544" s="81" t="str">
        <f aca="false">IF(P1544&lt;&gt;"",SUMIF(L1544:L1633,L1544,O1544:O1633),"")</f>
        <v/>
      </c>
    </row>
    <row r="1545" customFormat="false" ht="14.25" hidden="false" customHeight="true" outlineLevel="0" collapsed="false">
      <c r="A1545" s="102"/>
      <c r="B1545" s="102"/>
      <c r="C1545" s="102"/>
      <c r="D1545" s="102"/>
      <c r="E1545" s="102"/>
      <c r="F1545" s="103"/>
      <c r="G1545" s="102"/>
      <c r="H1545" s="104" t="s">
        <v>684</v>
      </c>
      <c r="I1545" s="104"/>
      <c r="J1545" s="103" t="n">
        <f aca="false">TRUNC(SUMIF(L:L,$L1545,M:M)*(1+$J$9),2)</f>
        <v>0.77</v>
      </c>
      <c r="L1545" s="63" t="n">
        <f aca="false">IF(AND(A1546&lt;&gt;"",A1545=""),L1544+1,L1544)</f>
        <v>125</v>
      </c>
      <c r="M1545" s="80" t="str">
        <f aca="false">IF(OR(A1545="Insumo",A1545="Composição Auxiliar"),J1545,"")</f>
        <v/>
      </c>
      <c r="N1545" s="81" t="str">
        <f aca="false">IF(ISNUMBER(SEARCH("COM ENCARGOS COMPLEMENTARES",D1545)),J1545,"")</f>
        <v/>
      </c>
      <c r="O1545" s="81" t="str">
        <f aca="false">IF(N1545&lt;&gt;"","",M1545)</f>
        <v/>
      </c>
      <c r="P1545" s="82" t="str">
        <f aca="false">IF(A1545="Composição",A1544,"")</f>
        <v/>
      </c>
      <c r="Q1545" s="81" t="str">
        <f aca="false">IF(P1545&lt;&gt;"",SUMIF(L1545:L1634,L1545,N1545:N1634),"")</f>
        <v/>
      </c>
      <c r="R1545" s="81" t="str">
        <f aca="false">IF(P1545&lt;&gt;"",SUMIF(L1545:L1634,L1545,O1545:O1634),"")</f>
        <v/>
      </c>
    </row>
    <row r="1546" customFormat="false" ht="15" hidden="false" customHeight="false" outlineLevel="0" collapsed="false">
      <c r="A1546" s="105"/>
      <c r="B1546" s="105"/>
      <c r="C1546" s="105"/>
      <c r="D1546" s="105"/>
      <c r="E1546" s="105"/>
      <c r="F1546" s="105"/>
      <c r="G1546" s="105" t="s">
        <v>685</v>
      </c>
      <c r="H1546" s="106" t="s">
        <v>1370</v>
      </c>
      <c r="I1546" s="105" t="s">
        <v>687</v>
      </c>
      <c r="J1546" s="107" t="n">
        <f aca="false">TRUNC(J1545*H1546,2)</f>
        <v>93.36</v>
      </c>
      <c r="L1546" s="63" t="n">
        <f aca="false">IF(AND(A1547&lt;&gt;"",A1546=""),L1545+1,L1545)</f>
        <v>125</v>
      </c>
      <c r="M1546" s="80" t="str">
        <f aca="false">IF(OR(A1546="Insumo",A1546="Composição Auxiliar"),J1546,"")</f>
        <v/>
      </c>
      <c r="N1546" s="81" t="str">
        <f aca="false">IF(ISNUMBER(SEARCH("COM ENCARGOS COMPLEMENTARES",D1546)),J1546,"")</f>
        <v/>
      </c>
      <c r="O1546" s="81" t="str">
        <f aca="false">IF(N1546&lt;&gt;"","",M1546)</f>
        <v/>
      </c>
      <c r="P1546" s="82" t="str">
        <f aca="false">IF(A1546="Composição",A1545,"")</f>
        <v/>
      </c>
      <c r="Q1546" s="81" t="str">
        <f aca="false">IF(P1546&lt;&gt;"",SUMIF(L1546:L1635,L1546,N1546:N1635),"")</f>
        <v/>
      </c>
      <c r="R1546" s="81" t="str">
        <f aca="false">IF(P1546&lt;&gt;"",SUMIF(L1546:L1635,L1546,O1546:O1635),"")</f>
        <v/>
      </c>
    </row>
    <row r="1547" customFormat="false" ht="15" hidden="false" customHeight="false" outlineLevel="0" collapsed="false">
      <c r="A1547" s="108"/>
      <c r="B1547" s="108"/>
      <c r="C1547" s="108"/>
      <c r="D1547" s="108"/>
      <c r="E1547" s="108"/>
      <c r="F1547" s="108"/>
      <c r="G1547" s="108"/>
      <c r="H1547" s="108"/>
      <c r="I1547" s="108"/>
      <c r="J1547" s="108"/>
      <c r="L1547" s="63" t="n">
        <f aca="false">IF(AND(A1548&lt;&gt;"",A1547=""),L1546+1,L1546)</f>
        <v>126</v>
      </c>
      <c r="M1547" s="80" t="str">
        <f aca="false">IF(OR(A1547="Insumo",A1547="Composição Auxiliar"),J1547,"")</f>
        <v/>
      </c>
      <c r="N1547" s="81" t="str">
        <f aca="false">IF(ISNUMBER(SEARCH("COM ENCARGOS COMPLEMENTARES",D1547)),J1547,"")</f>
        <v/>
      </c>
      <c r="O1547" s="81" t="str">
        <f aca="false">IF(N1547&lt;&gt;"","",M1547)</f>
        <v/>
      </c>
      <c r="P1547" s="82" t="str">
        <f aca="false">IF(A1547="Composição",A1546,"")</f>
        <v/>
      </c>
      <c r="Q1547" s="81" t="str">
        <f aca="false">IF(P1547&lt;&gt;"",SUMIF(L1547:L1636,L1547,N1547:N1636),"")</f>
        <v/>
      </c>
      <c r="R1547" s="81" t="str">
        <f aca="false">IF(P1547&lt;&gt;"",SUMIF(L1547:L1636,L1547,O1547:O1636),"")</f>
        <v/>
      </c>
    </row>
    <row r="1548" customFormat="false" ht="15" hidden="false" customHeight="true" outlineLevel="0" collapsed="false">
      <c r="A1548" s="83" t="s">
        <v>329</v>
      </c>
      <c r="B1548" s="84" t="s">
        <v>655</v>
      </c>
      <c r="C1548" s="83" t="s">
        <v>656</v>
      </c>
      <c r="D1548" s="83" t="s">
        <v>657</v>
      </c>
      <c r="E1548" s="83" t="s">
        <v>658</v>
      </c>
      <c r="F1548" s="83"/>
      <c r="G1548" s="85" t="s">
        <v>659</v>
      </c>
      <c r="H1548" s="84" t="s">
        <v>660</v>
      </c>
      <c r="I1548" s="84" t="s">
        <v>661</v>
      </c>
      <c r="J1548" s="84" t="s">
        <v>662</v>
      </c>
      <c r="L1548" s="63" t="n">
        <f aca="false">IF(AND(A1549&lt;&gt;"",A1548=""),L1547+1,L1547)</f>
        <v>126</v>
      </c>
      <c r="M1548" s="80" t="str">
        <f aca="false">IF(OR(A1548="Insumo",A1548="Composição Auxiliar"),J1548,"")</f>
        <v/>
      </c>
      <c r="N1548" s="81" t="str">
        <f aca="false">IF(ISNUMBER(SEARCH("COM ENCARGOS COMPLEMENTARES",D1548)),J1548,"")</f>
        <v/>
      </c>
      <c r="O1548" s="81" t="str">
        <f aca="false">IF(N1548&lt;&gt;"","",M1548)</f>
        <v/>
      </c>
      <c r="P1548" s="82" t="str">
        <f aca="false">IF(A1548="Composição",A1547,"")</f>
        <v/>
      </c>
      <c r="Q1548" s="81" t="str">
        <f aca="false">IF(P1548&lt;&gt;"",SUMIF(L1548:L1637,L1548,N1548:N1637),"")</f>
        <v/>
      </c>
      <c r="R1548" s="81" t="str">
        <f aca="false">IF(P1548&lt;&gt;"",SUMIF(L1548:L1637,L1548,O1548:O1637),"")</f>
        <v/>
      </c>
    </row>
    <row r="1549" customFormat="false" ht="25.5" hidden="false" customHeight="true" outlineLevel="0" collapsed="false">
      <c r="A1549" s="86" t="s">
        <v>663</v>
      </c>
      <c r="B1549" s="87" t="s">
        <v>330</v>
      </c>
      <c r="C1549" s="86" t="s">
        <v>664</v>
      </c>
      <c r="D1549" s="86" t="s">
        <v>1374</v>
      </c>
      <c r="E1549" s="86" t="s">
        <v>1375</v>
      </c>
      <c r="F1549" s="86"/>
      <c r="G1549" s="88" t="s">
        <v>667</v>
      </c>
      <c r="H1549" s="89" t="n">
        <v>1</v>
      </c>
      <c r="I1549" s="90" t="n">
        <f aca="false">SUMIF(L:L,$L1549,M:M)</f>
        <v>1.97</v>
      </c>
      <c r="J1549" s="90" t="n">
        <f aca="false">TRUNC(H1549*I1549,2)</f>
        <v>1.97</v>
      </c>
      <c r="L1549" s="63" t="n">
        <f aca="false">IF(AND(A1550&lt;&gt;"",A1549=""),L1548+1,L1548)</f>
        <v>126</v>
      </c>
      <c r="M1549" s="80" t="str">
        <f aca="false">IF(OR(A1549="Insumo",A1549="Composição Auxiliar"),J1549,"")</f>
        <v/>
      </c>
      <c r="N1549" s="81" t="str">
        <f aca="false">IF(ISNUMBER(SEARCH("COM ENCARGOS COMPLEMENTARES",D1549)),J1549,"")</f>
        <v/>
      </c>
      <c r="O1549" s="81" t="str">
        <f aca="false">IF(N1549&lt;&gt;"","",M1549)</f>
        <v/>
      </c>
      <c r="P1549" s="82" t="str">
        <f aca="false">IF(A1549="Composição",A1548,"")</f>
        <v> 5.14.3 </v>
      </c>
      <c r="Q1549" s="81" t="n">
        <f aca="false">IF(P1549&lt;&gt;"",SUMIF(L1549:L1638,L1549,N1549:N1638),"")</f>
        <v>0.22</v>
      </c>
      <c r="R1549" s="81" t="n">
        <f aca="false">IF(P1549&lt;&gt;"",SUMIF(L1549:L1638,L1549,O1549:O1638),"")</f>
        <v>1.75</v>
      </c>
    </row>
    <row r="1550" customFormat="false" ht="25.5" hidden="false" customHeight="true" outlineLevel="0" collapsed="false">
      <c r="A1550" s="91" t="s">
        <v>668</v>
      </c>
      <c r="B1550" s="92" t="s">
        <v>677</v>
      </c>
      <c r="C1550" s="91" t="s">
        <v>664</v>
      </c>
      <c r="D1550" s="91" t="s">
        <v>678</v>
      </c>
      <c r="E1550" s="91" t="s">
        <v>671</v>
      </c>
      <c r="F1550" s="91"/>
      <c r="G1550" s="93" t="s">
        <v>672</v>
      </c>
      <c r="H1550" s="94" t="n">
        <v>0.00589</v>
      </c>
      <c r="I1550" s="95" t="n">
        <f aca="false">SUMIFS('ANALÍTICA AUXILIARES'!J:J,'ANALÍTICA AUXILIARES'!A:A,"Composição",'ANALÍTICA AUXILIARES'!B:B,$B1550)</f>
        <v>18.93</v>
      </c>
      <c r="J1550" s="95" t="n">
        <f aca="false">TRUNC(H1550*I1550,2)</f>
        <v>0.11</v>
      </c>
      <c r="L1550" s="63" t="n">
        <f aca="false">IF(AND(A1551&lt;&gt;"",A1550=""),L1549+1,L1549)</f>
        <v>126</v>
      </c>
      <c r="M1550" s="80" t="n">
        <f aca="false">IF(OR(A1550="Insumo",A1550="Composição Auxiliar"),J1550,"")</f>
        <v>0.11</v>
      </c>
      <c r="N1550" s="81" t="n">
        <f aca="false">IF(ISNUMBER(SEARCH("COM ENCARGOS COMPLEMENTARES",D1550)),J1550,"")</f>
        <v>0.11</v>
      </c>
      <c r="O1550" s="81" t="str">
        <f aca="false">IF(N1550&lt;&gt;"","",M1550)</f>
        <v/>
      </c>
      <c r="P1550" s="82" t="str">
        <f aca="false">IF(A1550="Composição",A1549,"")</f>
        <v/>
      </c>
      <c r="Q1550" s="81" t="str">
        <f aca="false">IF(P1550&lt;&gt;"",SUMIF(L1550:L1639,L1550,N1550:N1639),"")</f>
        <v/>
      </c>
      <c r="R1550" s="81" t="str">
        <f aca="false">IF(P1550&lt;&gt;"",SUMIF(L1550:L1639,L1550,O1550:O1639),"")</f>
        <v/>
      </c>
    </row>
    <row r="1551" customFormat="false" ht="25.5" hidden="false" customHeight="true" outlineLevel="0" collapsed="false">
      <c r="A1551" s="91" t="s">
        <v>668</v>
      </c>
      <c r="B1551" s="92" t="s">
        <v>819</v>
      </c>
      <c r="C1551" s="91" t="s">
        <v>664</v>
      </c>
      <c r="D1551" s="91" t="s">
        <v>820</v>
      </c>
      <c r="E1551" s="91" t="s">
        <v>671</v>
      </c>
      <c r="F1551" s="91"/>
      <c r="G1551" s="93" t="s">
        <v>672</v>
      </c>
      <c r="H1551" s="94" t="n">
        <v>0.00491</v>
      </c>
      <c r="I1551" s="95" t="n">
        <f aca="false">SUMIFS('ANALÍTICA AUXILIARES'!J:J,'ANALÍTICA AUXILIARES'!A:A,"Composição",'ANALÍTICA AUXILIARES'!B:B,$B1551)</f>
        <v>23.68</v>
      </c>
      <c r="J1551" s="95" t="n">
        <f aca="false">TRUNC(H1551*I1551,2)</f>
        <v>0.11</v>
      </c>
      <c r="L1551" s="63" t="n">
        <f aca="false">IF(AND(A1552&lt;&gt;"",A1551=""),L1550+1,L1550)</f>
        <v>126</v>
      </c>
      <c r="M1551" s="80" t="n">
        <f aca="false">IF(OR(A1551="Insumo",A1551="Composição Auxiliar"),J1551,"")</f>
        <v>0.11</v>
      </c>
      <c r="N1551" s="81" t="n">
        <f aca="false">IF(ISNUMBER(SEARCH("COM ENCARGOS COMPLEMENTARES",D1551)),J1551,"")</f>
        <v>0.11</v>
      </c>
      <c r="O1551" s="81" t="str">
        <f aca="false">IF(N1551&lt;&gt;"","",M1551)</f>
        <v/>
      </c>
      <c r="P1551" s="82" t="str">
        <f aca="false">IF(A1551="Composição",A1550,"")</f>
        <v/>
      </c>
      <c r="Q1551" s="81" t="str">
        <f aca="false">IF(P1551&lt;&gt;"",SUMIF(L1551:L1640,L1551,N1551:N1640),"")</f>
        <v/>
      </c>
      <c r="R1551" s="81" t="str">
        <f aca="false">IF(P1551&lt;&gt;"",SUMIF(L1551:L1640,L1551,O1551:O1640),"")</f>
        <v/>
      </c>
    </row>
    <row r="1552" customFormat="false" ht="14.25" hidden="false" customHeight="false" outlineLevel="0" collapsed="false">
      <c r="A1552" s="96" t="s">
        <v>679</v>
      </c>
      <c r="B1552" s="97" t="s">
        <v>1376</v>
      </c>
      <c r="C1552" s="96" t="str">
        <f aca="false">VLOOKUP(B1552,INSUMOS!$A:$I,2,0)</f>
        <v>SINAPI</v>
      </c>
      <c r="D1552" s="96" t="str">
        <f aca="false">VLOOKUP(B1552,INSUMOS!$A:$I,3,0)</f>
        <v>LONA PLASTICA EXTRA FORTE PRETA, E = 200 MICRA</v>
      </c>
      <c r="E1552" s="98" t="str">
        <f aca="false">VLOOKUP(B1552,INSUMOS!$A:$I,4,0)</f>
        <v>Material</v>
      </c>
      <c r="F1552" s="98"/>
      <c r="G1552" s="99" t="str">
        <f aca="false">VLOOKUP(B1552,INSUMOS!$A:$I,5,0)</f>
        <v>m²</v>
      </c>
      <c r="H1552" s="100" t="n">
        <v>1.128</v>
      </c>
      <c r="I1552" s="101" t="n">
        <f aca="false">VLOOKUP(B1552,INSUMOS!$A:$I,8,0)</f>
        <v>1.56</v>
      </c>
      <c r="J1552" s="101" t="n">
        <f aca="false">TRUNC(H1552*I1552,2)</f>
        <v>1.75</v>
      </c>
      <c r="L1552" s="63" t="n">
        <f aca="false">IF(AND(A1553&lt;&gt;"",A1552=""),L1551+1,L1551)</f>
        <v>126</v>
      </c>
      <c r="M1552" s="80" t="n">
        <f aca="false">IF(OR(A1552="Insumo",A1552="Composição Auxiliar"),J1552,"")</f>
        <v>1.75</v>
      </c>
      <c r="N1552" s="81" t="str">
        <f aca="false">IF(ISNUMBER(SEARCH("COM ENCARGOS COMPLEMENTARES",D1552)),J1552,"")</f>
        <v/>
      </c>
      <c r="O1552" s="81" t="n">
        <f aca="false">IF(N1552&lt;&gt;"","",M1552)</f>
        <v>1.75</v>
      </c>
      <c r="P1552" s="82" t="str">
        <f aca="false">IF(A1552="Composição",A1551,"")</f>
        <v/>
      </c>
      <c r="Q1552" s="81" t="str">
        <f aca="false">IF(P1552&lt;&gt;"",SUMIF(L1552:L1641,L1552,N1552:N1641),"")</f>
        <v/>
      </c>
      <c r="R1552" s="81" t="str">
        <f aca="false">IF(P1552&lt;&gt;"",SUMIF(L1552:L1641,L1552,O1552:O1641),"")</f>
        <v/>
      </c>
    </row>
    <row r="1553" customFormat="false" ht="14.25" hidden="false" customHeight="false" outlineLevel="0" collapsed="false">
      <c r="A1553" s="102"/>
      <c r="B1553" s="102"/>
      <c r="C1553" s="102"/>
      <c r="D1553" s="102"/>
      <c r="E1553" s="102"/>
      <c r="F1553" s="103"/>
      <c r="G1553" s="102"/>
      <c r="H1553" s="103"/>
      <c r="I1553" s="102"/>
      <c r="J1553" s="103"/>
      <c r="L1553" s="63" t="n">
        <f aca="false">IF(AND(A1554&lt;&gt;"",A1553=""),L1552+1,L1552)</f>
        <v>126</v>
      </c>
      <c r="M1553" s="80" t="str">
        <f aca="false">IF(OR(A1553="Insumo",A1553="Composição Auxiliar"),J1553,"")</f>
        <v/>
      </c>
      <c r="N1553" s="81" t="str">
        <f aca="false">IF(ISNUMBER(SEARCH("COM ENCARGOS COMPLEMENTARES",D1553)),J1553,"")</f>
        <v/>
      </c>
      <c r="O1553" s="81" t="str">
        <f aca="false">IF(N1553&lt;&gt;"","",M1553)</f>
        <v/>
      </c>
      <c r="P1553" s="82" t="str">
        <f aca="false">IF(A1553="Composição",A1552,"")</f>
        <v/>
      </c>
      <c r="Q1553" s="81" t="str">
        <f aca="false">IF(P1553&lt;&gt;"",SUMIF(L1553:L1642,L1553,N1553:N1642),"")</f>
        <v/>
      </c>
      <c r="R1553" s="81" t="str">
        <f aca="false">IF(P1553&lt;&gt;"",SUMIF(L1553:L1642,L1553,O1553:O1642),"")</f>
        <v/>
      </c>
    </row>
    <row r="1554" customFormat="false" ht="14.25" hidden="false" customHeight="true" outlineLevel="0" collapsed="false">
      <c r="A1554" s="102"/>
      <c r="B1554" s="102"/>
      <c r="C1554" s="102"/>
      <c r="D1554" s="102"/>
      <c r="E1554" s="102"/>
      <c r="F1554" s="103"/>
      <c r="G1554" s="102"/>
      <c r="H1554" s="104" t="s">
        <v>684</v>
      </c>
      <c r="I1554" s="104"/>
      <c r="J1554" s="103" t="n">
        <f aca="false">TRUNC(SUMIF(L:L,$L1554,M:M)*(1+$J$9),2)</f>
        <v>2.55</v>
      </c>
      <c r="L1554" s="63" t="n">
        <f aca="false">IF(AND(A1555&lt;&gt;"",A1554=""),L1553+1,L1553)</f>
        <v>126</v>
      </c>
      <c r="M1554" s="80" t="str">
        <f aca="false">IF(OR(A1554="Insumo",A1554="Composição Auxiliar"),J1554,"")</f>
        <v/>
      </c>
      <c r="N1554" s="81" t="str">
        <f aca="false">IF(ISNUMBER(SEARCH("COM ENCARGOS COMPLEMENTARES",D1554)),J1554,"")</f>
        <v/>
      </c>
      <c r="O1554" s="81" t="str">
        <f aca="false">IF(N1554&lt;&gt;"","",M1554)</f>
        <v/>
      </c>
      <c r="P1554" s="82" t="str">
        <f aca="false">IF(A1554="Composição",A1553,"")</f>
        <v/>
      </c>
      <c r="Q1554" s="81" t="str">
        <f aca="false">IF(P1554&lt;&gt;"",SUMIF(L1554:L1643,L1554,N1554:N1643),"")</f>
        <v/>
      </c>
      <c r="R1554" s="81" t="str">
        <f aca="false">IF(P1554&lt;&gt;"",SUMIF(L1554:L1643,L1554,O1554:O1643),"")</f>
        <v/>
      </c>
    </row>
    <row r="1555" customFormat="false" ht="15" hidden="false" customHeight="false" outlineLevel="0" collapsed="false">
      <c r="A1555" s="105"/>
      <c r="B1555" s="105"/>
      <c r="C1555" s="105"/>
      <c r="D1555" s="105"/>
      <c r="E1555" s="105"/>
      <c r="F1555" s="105"/>
      <c r="G1555" s="105" t="s">
        <v>685</v>
      </c>
      <c r="H1555" s="106" t="s">
        <v>1370</v>
      </c>
      <c r="I1555" s="105" t="s">
        <v>687</v>
      </c>
      <c r="J1555" s="107" t="n">
        <f aca="false">TRUNC(J1554*H1555,2)</f>
        <v>309.18</v>
      </c>
      <c r="L1555" s="63" t="n">
        <f aca="false">IF(AND(A1556&lt;&gt;"",A1555=""),L1554+1,L1554)</f>
        <v>126</v>
      </c>
      <c r="M1555" s="80" t="str">
        <f aca="false">IF(OR(A1555="Insumo",A1555="Composição Auxiliar"),J1555,"")</f>
        <v/>
      </c>
      <c r="N1555" s="81" t="str">
        <f aca="false">IF(ISNUMBER(SEARCH("COM ENCARGOS COMPLEMENTARES",D1555)),J1555,"")</f>
        <v/>
      </c>
      <c r="O1555" s="81" t="str">
        <f aca="false">IF(N1555&lt;&gt;"","",M1555)</f>
        <v/>
      </c>
      <c r="P1555" s="82" t="str">
        <f aca="false">IF(A1555="Composição",A1554,"")</f>
        <v/>
      </c>
      <c r="Q1555" s="81" t="str">
        <f aca="false">IF(P1555&lt;&gt;"",SUMIF(L1555:L1644,L1555,N1555:N1644),"")</f>
        <v/>
      </c>
      <c r="R1555" s="81" t="str">
        <f aca="false">IF(P1555&lt;&gt;"",SUMIF(L1555:L1644,L1555,O1555:O1644),"")</f>
        <v/>
      </c>
    </row>
    <row r="1556" customFormat="false" ht="15" hidden="false" customHeight="false" outlineLevel="0" collapsed="false">
      <c r="A1556" s="108"/>
      <c r="B1556" s="108"/>
      <c r="C1556" s="108"/>
      <c r="D1556" s="108"/>
      <c r="E1556" s="108"/>
      <c r="F1556" s="108"/>
      <c r="G1556" s="108"/>
      <c r="H1556" s="108"/>
      <c r="I1556" s="108"/>
      <c r="J1556" s="108"/>
      <c r="L1556" s="63" t="n">
        <f aca="false">IF(AND(A1557&lt;&gt;"",A1556=""),L1555+1,L1555)</f>
        <v>127</v>
      </c>
      <c r="M1556" s="80" t="str">
        <f aca="false">IF(OR(A1556="Insumo",A1556="Composição Auxiliar"),J1556,"")</f>
        <v/>
      </c>
      <c r="N1556" s="81" t="str">
        <f aca="false">IF(ISNUMBER(SEARCH("COM ENCARGOS COMPLEMENTARES",D1556)),J1556,"")</f>
        <v/>
      </c>
      <c r="O1556" s="81" t="str">
        <f aca="false">IF(N1556&lt;&gt;"","",M1556)</f>
        <v/>
      </c>
      <c r="P1556" s="82" t="str">
        <f aca="false">IF(A1556="Composição",A1555,"")</f>
        <v/>
      </c>
      <c r="Q1556" s="81" t="str">
        <f aca="false">IF(P1556&lt;&gt;"",SUMIF(L1556:L1645,L1556,N1556:N1645),"")</f>
        <v/>
      </c>
      <c r="R1556" s="81" t="str">
        <f aca="false">IF(P1556&lt;&gt;"",SUMIF(L1556:L1645,L1556,O1556:O1645),"")</f>
        <v/>
      </c>
    </row>
    <row r="1557" customFormat="false" ht="15" hidden="false" customHeight="true" outlineLevel="0" collapsed="false">
      <c r="A1557" s="83" t="s">
        <v>331</v>
      </c>
      <c r="B1557" s="84" t="s">
        <v>655</v>
      </c>
      <c r="C1557" s="83" t="s">
        <v>656</v>
      </c>
      <c r="D1557" s="83" t="s">
        <v>657</v>
      </c>
      <c r="E1557" s="83" t="s">
        <v>658</v>
      </c>
      <c r="F1557" s="83"/>
      <c r="G1557" s="85" t="s">
        <v>659</v>
      </c>
      <c r="H1557" s="84" t="s">
        <v>660</v>
      </c>
      <c r="I1557" s="84" t="s">
        <v>661</v>
      </c>
      <c r="J1557" s="84" t="s">
        <v>662</v>
      </c>
      <c r="L1557" s="63" t="n">
        <f aca="false">IF(AND(A1558&lt;&gt;"",A1557=""),L1556+1,L1556)</f>
        <v>127</v>
      </c>
      <c r="M1557" s="80" t="str">
        <f aca="false">IF(OR(A1557="Insumo",A1557="Composição Auxiliar"),J1557,"")</f>
        <v/>
      </c>
      <c r="N1557" s="81" t="str">
        <f aca="false">IF(ISNUMBER(SEARCH("COM ENCARGOS COMPLEMENTARES",D1557)),J1557,"")</f>
        <v/>
      </c>
      <c r="O1557" s="81" t="str">
        <f aca="false">IF(N1557&lt;&gt;"","",M1557)</f>
        <v/>
      </c>
      <c r="P1557" s="82" t="str">
        <f aca="false">IF(A1557="Composição",A1556,"")</f>
        <v/>
      </c>
      <c r="Q1557" s="81" t="str">
        <f aca="false">IF(P1557&lt;&gt;"",SUMIF(L1557:L1646,L1557,N1557:N1646),"")</f>
        <v/>
      </c>
      <c r="R1557" s="81" t="str">
        <f aca="false">IF(P1557&lt;&gt;"",SUMIF(L1557:L1646,L1557,O1557:O1646),"")</f>
        <v/>
      </c>
    </row>
    <row r="1558" customFormat="false" ht="38.25" hidden="false" customHeight="true" outlineLevel="0" collapsed="false">
      <c r="A1558" s="86" t="s">
        <v>663</v>
      </c>
      <c r="B1558" s="87" t="s">
        <v>332</v>
      </c>
      <c r="C1558" s="86" t="s">
        <v>664</v>
      </c>
      <c r="D1558" s="86" t="s">
        <v>1377</v>
      </c>
      <c r="E1558" s="86" t="s">
        <v>1109</v>
      </c>
      <c r="F1558" s="86"/>
      <c r="G1558" s="88" t="s">
        <v>667</v>
      </c>
      <c r="H1558" s="89" t="n">
        <v>1</v>
      </c>
      <c r="I1558" s="90" t="n">
        <f aca="false">SUMIF(L:L,$L1558,M:M)</f>
        <v>93.4</v>
      </c>
      <c r="J1558" s="90" t="n">
        <f aca="false">TRUNC(H1558*I1558,2)</f>
        <v>93.4</v>
      </c>
      <c r="L1558" s="63" t="n">
        <f aca="false">IF(AND(A1559&lt;&gt;"",A1558=""),L1557+1,L1557)</f>
        <v>127</v>
      </c>
      <c r="M1558" s="80" t="str">
        <f aca="false">IF(OR(A1558="Insumo",A1558="Composição Auxiliar"),J1558,"")</f>
        <v/>
      </c>
      <c r="N1558" s="81" t="str">
        <f aca="false">IF(ISNUMBER(SEARCH("COM ENCARGOS COMPLEMENTARES",D1558)),J1558,"")</f>
        <v/>
      </c>
      <c r="O1558" s="81" t="str">
        <f aca="false">IF(N1558&lt;&gt;"","",M1558)</f>
        <v/>
      </c>
      <c r="P1558" s="82" t="str">
        <f aca="false">IF(A1558="Composição",A1557,"")</f>
        <v> 5.14.4 </v>
      </c>
      <c r="Q1558" s="81" t="n">
        <f aca="false">IF(P1558&lt;&gt;"",SUMIF(L1558:L1647,L1558,N1558:N1647),"")</f>
        <v>13.5</v>
      </c>
      <c r="R1558" s="81" t="n">
        <f aca="false">IF(P1558&lt;&gt;"",SUMIF(L1558:L1647,L1558,O1558:O1647),"")</f>
        <v>79.9</v>
      </c>
    </row>
    <row r="1559" customFormat="false" ht="38.25" hidden="false" customHeight="true" outlineLevel="0" collapsed="false">
      <c r="A1559" s="91" t="s">
        <v>668</v>
      </c>
      <c r="B1559" s="92" t="s">
        <v>1378</v>
      </c>
      <c r="C1559" s="91" t="s">
        <v>664</v>
      </c>
      <c r="D1559" s="91" t="s">
        <v>1379</v>
      </c>
      <c r="E1559" s="91" t="s">
        <v>675</v>
      </c>
      <c r="F1559" s="91"/>
      <c r="G1559" s="93" t="s">
        <v>676</v>
      </c>
      <c r="H1559" s="94" t="n">
        <v>0.0985</v>
      </c>
      <c r="I1559" s="95" t="n">
        <f aca="false">SUMIFS('ANALÍTICA AUXILIARES'!J:J,'ANALÍTICA AUXILIARES'!A:A,"Composição",'ANALÍTICA AUXILIARES'!B:B,$B1559)</f>
        <v>471.68</v>
      </c>
      <c r="J1559" s="95" t="n">
        <f aca="false">TRUNC(H1559*I1559,2)</f>
        <v>46.46</v>
      </c>
      <c r="L1559" s="63" t="n">
        <f aca="false">IF(AND(A1560&lt;&gt;"",A1559=""),L1558+1,L1558)</f>
        <v>127</v>
      </c>
      <c r="M1559" s="80" t="n">
        <f aca="false">IF(OR(A1559="Insumo",A1559="Composição Auxiliar"),J1559,"")</f>
        <v>46.46</v>
      </c>
      <c r="N1559" s="81" t="str">
        <f aca="false">IF(ISNUMBER(SEARCH("COM ENCARGOS COMPLEMENTARES",D1559)),J1559,"")</f>
        <v/>
      </c>
      <c r="O1559" s="81" t="n">
        <f aca="false">IF(N1559&lt;&gt;"","",M1559)</f>
        <v>46.46</v>
      </c>
      <c r="P1559" s="82" t="str">
        <f aca="false">IF(A1559="Composição",A1558,"")</f>
        <v/>
      </c>
      <c r="Q1559" s="81" t="str">
        <f aca="false">IF(P1559&lt;&gt;"",SUMIF(L1559:L1648,L1559,N1559:N1648),"")</f>
        <v/>
      </c>
      <c r="R1559" s="81" t="str">
        <f aca="false">IF(P1559&lt;&gt;"",SUMIF(L1559:L1648,L1559,O1559:O1648),"")</f>
        <v/>
      </c>
    </row>
    <row r="1560" customFormat="false" ht="25.5" hidden="false" customHeight="true" outlineLevel="0" collapsed="false">
      <c r="A1560" s="91" t="s">
        <v>668</v>
      </c>
      <c r="B1560" s="92" t="s">
        <v>677</v>
      </c>
      <c r="C1560" s="91" t="s">
        <v>664</v>
      </c>
      <c r="D1560" s="91" t="s">
        <v>678</v>
      </c>
      <c r="E1560" s="91" t="s">
        <v>671</v>
      </c>
      <c r="F1560" s="91"/>
      <c r="G1560" s="93" t="s">
        <v>672</v>
      </c>
      <c r="H1560" s="94" t="n">
        <v>0.3183</v>
      </c>
      <c r="I1560" s="95" t="n">
        <f aca="false">SUMIFS('ANALÍTICA AUXILIARES'!J:J,'ANALÍTICA AUXILIARES'!A:A,"Composição",'ANALÍTICA AUXILIARES'!B:B,$B1560)</f>
        <v>18.93</v>
      </c>
      <c r="J1560" s="95" t="n">
        <f aca="false">TRUNC(H1560*I1560,2)</f>
        <v>6.02</v>
      </c>
      <c r="L1560" s="63" t="n">
        <f aca="false">IF(AND(A1561&lt;&gt;"",A1560=""),L1559+1,L1559)</f>
        <v>127</v>
      </c>
      <c r="M1560" s="80" t="n">
        <f aca="false">IF(OR(A1560="Insumo",A1560="Composição Auxiliar"),J1560,"")</f>
        <v>6.02</v>
      </c>
      <c r="N1560" s="81" t="n">
        <f aca="false">IF(ISNUMBER(SEARCH("COM ENCARGOS COMPLEMENTARES",D1560)),J1560,"")</f>
        <v>6.02</v>
      </c>
      <c r="O1560" s="81" t="str">
        <f aca="false">IF(N1560&lt;&gt;"","",M1560)</f>
        <v/>
      </c>
      <c r="P1560" s="82" t="str">
        <f aca="false">IF(A1560="Composição",A1559,"")</f>
        <v/>
      </c>
      <c r="Q1560" s="81" t="str">
        <f aca="false">IF(P1560&lt;&gt;"",SUMIF(L1560:L1649,L1560,N1560:N1649),"")</f>
        <v/>
      </c>
      <c r="R1560" s="81" t="str">
        <f aca="false">IF(P1560&lt;&gt;"",SUMIF(L1560:L1649,L1560,O1560:O1649),"")</f>
        <v/>
      </c>
    </row>
    <row r="1561" customFormat="false" ht="25.5" hidden="false" customHeight="true" outlineLevel="0" collapsed="false">
      <c r="A1561" s="91" t="s">
        <v>668</v>
      </c>
      <c r="B1561" s="92" t="s">
        <v>819</v>
      </c>
      <c r="C1561" s="91" t="s">
        <v>664</v>
      </c>
      <c r="D1561" s="91" t="s">
        <v>820</v>
      </c>
      <c r="E1561" s="91" t="s">
        <v>671</v>
      </c>
      <c r="F1561" s="91"/>
      <c r="G1561" s="93" t="s">
        <v>672</v>
      </c>
      <c r="H1561" s="94" t="n">
        <v>0.1882</v>
      </c>
      <c r="I1561" s="95" t="n">
        <f aca="false">SUMIFS('ANALÍTICA AUXILIARES'!J:J,'ANALÍTICA AUXILIARES'!A:A,"Composição",'ANALÍTICA AUXILIARES'!B:B,$B1561)</f>
        <v>23.68</v>
      </c>
      <c r="J1561" s="95" t="n">
        <f aca="false">TRUNC(H1561*I1561,2)</f>
        <v>4.45</v>
      </c>
      <c r="L1561" s="63" t="n">
        <f aca="false">IF(AND(A1562&lt;&gt;"",A1561=""),L1560+1,L1560)</f>
        <v>127</v>
      </c>
      <c r="M1561" s="80" t="n">
        <f aca="false">IF(OR(A1561="Insumo",A1561="Composição Auxiliar"),J1561,"")</f>
        <v>4.45</v>
      </c>
      <c r="N1561" s="81" t="n">
        <f aca="false">IF(ISNUMBER(SEARCH("COM ENCARGOS COMPLEMENTARES",D1561)),J1561,"")</f>
        <v>4.45</v>
      </c>
      <c r="O1561" s="81" t="str">
        <f aca="false">IF(N1561&lt;&gt;"","",M1561)</f>
        <v/>
      </c>
      <c r="P1561" s="82" t="str">
        <f aca="false">IF(A1561="Composição",A1560,"")</f>
        <v/>
      </c>
      <c r="Q1561" s="81" t="str">
        <f aca="false">IF(P1561&lt;&gt;"",SUMIF(L1561:L1650,L1561,N1561:N1650),"")</f>
        <v/>
      </c>
      <c r="R1561" s="81" t="str">
        <f aca="false">IF(P1561&lt;&gt;"",SUMIF(L1561:L1650,L1561,O1561:O1650),"")</f>
        <v/>
      </c>
    </row>
    <row r="1562" customFormat="false" ht="25.5" hidden="false" customHeight="true" outlineLevel="0" collapsed="false">
      <c r="A1562" s="91" t="s">
        <v>668</v>
      </c>
      <c r="B1562" s="92" t="s">
        <v>669</v>
      </c>
      <c r="C1562" s="91" t="s">
        <v>664</v>
      </c>
      <c r="D1562" s="91" t="s">
        <v>670</v>
      </c>
      <c r="E1562" s="91" t="s">
        <v>671</v>
      </c>
      <c r="F1562" s="91"/>
      <c r="G1562" s="93" t="s">
        <v>672</v>
      </c>
      <c r="H1562" s="94" t="n">
        <v>0.1301</v>
      </c>
      <c r="I1562" s="95" t="n">
        <f aca="false">SUMIFS('ANALÍTICA AUXILIARES'!J:J,'ANALÍTICA AUXILIARES'!A:A,"Composição",'ANALÍTICA AUXILIARES'!B:B,$B1562)</f>
        <v>23.32</v>
      </c>
      <c r="J1562" s="95" t="n">
        <f aca="false">TRUNC(H1562*I1562,2)</f>
        <v>3.03</v>
      </c>
      <c r="L1562" s="63" t="n">
        <f aca="false">IF(AND(A1563&lt;&gt;"",A1562=""),L1561+1,L1561)</f>
        <v>127</v>
      </c>
      <c r="M1562" s="80" t="n">
        <f aca="false">IF(OR(A1562="Insumo",A1562="Composição Auxiliar"),J1562,"")</f>
        <v>3.03</v>
      </c>
      <c r="N1562" s="81" t="n">
        <f aca="false">IF(ISNUMBER(SEARCH("COM ENCARGOS COMPLEMENTARES",D1562)),J1562,"")</f>
        <v>3.03</v>
      </c>
      <c r="O1562" s="81" t="str">
        <f aca="false">IF(N1562&lt;&gt;"","",M1562)</f>
        <v/>
      </c>
      <c r="P1562" s="82" t="str">
        <f aca="false">IF(A1562="Composição",A1561,"")</f>
        <v/>
      </c>
      <c r="Q1562" s="81" t="str">
        <f aca="false">IF(P1562&lt;&gt;"",SUMIF(L1562:L1651,L1562,N1562:N1651),"")</f>
        <v/>
      </c>
      <c r="R1562" s="81" t="str">
        <f aca="false">IF(P1562&lt;&gt;"",SUMIF(L1562:L1651,L1562,O1562:O1651),"")</f>
        <v/>
      </c>
    </row>
    <row r="1563" customFormat="false" ht="25.5" hidden="false" customHeight="false" outlineLevel="0" collapsed="false">
      <c r="A1563" s="96" t="s">
        <v>679</v>
      </c>
      <c r="B1563" s="97" t="s">
        <v>982</v>
      </c>
      <c r="C1563" s="96" t="str">
        <f aca="false">VLOOKUP(B1563,INSUMOS!$A:$I,2,0)</f>
        <v>SINAPI</v>
      </c>
      <c r="D1563" s="96" t="str">
        <f aca="false">VLOOKUP(B1563,INSUMOS!$A:$I,3,0)</f>
        <v>DESMOLDANTE PROTETOR PARA FORMAS DE MADEIRA, DE BASE OLEOSA EMULSIONADA EM AGUA</v>
      </c>
      <c r="E1563" s="98" t="str">
        <f aca="false">VLOOKUP(B1563,INSUMOS!$A:$I,4,0)</f>
        <v>Material</v>
      </c>
      <c r="F1563" s="98"/>
      <c r="G1563" s="99" t="str">
        <f aca="false">VLOOKUP(B1563,INSUMOS!$A:$I,5,0)</f>
        <v>L</v>
      </c>
      <c r="H1563" s="100" t="n">
        <v>0.0017</v>
      </c>
      <c r="I1563" s="101" t="n">
        <f aca="false">VLOOKUP(B1563,INSUMOS!$A:$I,8,0)</f>
        <v>7.3</v>
      </c>
      <c r="J1563" s="101" t="n">
        <f aca="false">TRUNC(H1563*I1563,2)</f>
        <v>0.01</v>
      </c>
      <c r="L1563" s="63" t="n">
        <f aca="false">IF(AND(A1564&lt;&gt;"",A1563=""),L1562+1,L1562)</f>
        <v>127</v>
      </c>
      <c r="M1563" s="80" t="n">
        <f aca="false">IF(OR(A1563="Insumo",A1563="Composição Auxiliar"),J1563,"")</f>
        <v>0.01</v>
      </c>
      <c r="N1563" s="81" t="str">
        <f aca="false">IF(ISNUMBER(SEARCH("COM ENCARGOS COMPLEMENTARES",D1563)),J1563,"")</f>
        <v/>
      </c>
      <c r="O1563" s="81" t="n">
        <f aca="false">IF(N1563&lt;&gt;"","",M1563)</f>
        <v>0.01</v>
      </c>
      <c r="P1563" s="82" t="str">
        <f aca="false">IF(A1563="Composição",A1562,"")</f>
        <v/>
      </c>
      <c r="Q1563" s="81" t="str">
        <f aca="false">IF(P1563&lt;&gt;"",SUMIF(L1563:L1652,L1563,N1563:N1652),"")</f>
        <v/>
      </c>
      <c r="R1563" s="81" t="str">
        <f aca="false">IF(P1563&lt;&gt;"",SUMIF(L1563:L1652,L1563,O1563:O1652),"")</f>
        <v/>
      </c>
    </row>
    <row r="1564" customFormat="false" ht="38.25" hidden="false" customHeight="false" outlineLevel="0" collapsed="false">
      <c r="A1564" s="96" t="s">
        <v>679</v>
      </c>
      <c r="B1564" s="97" t="s">
        <v>1380</v>
      </c>
      <c r="C1564" s="96" t="str">
        <f aca="false">VLOOKUP(B1564,INSUMOS!$A:$I,2,0)</f>
        <v>SINAPI</v>
      </c>
      <c r="D1564" s="96" t="str">
        <f aca="false">VLOOKUP(B1564,INSUMOS!$A:$I,3,0)</f>
        <v>TELA DE ACO SOLDADA NERVURADA, CA-60, Q-196, (3,11 KG/M2), DIAMETRO DO FIO = 5,0 MM, LARGURA = 2,45 M, ESPACAMENTO DA MALHA = 10 X 10 CM</v>
      </c>
      <c r="E1564" s="98" t="str">
        <f aca="false">VLOOKUP(B1564,INSUMOS!$A:$I,4,0)</f>
        <v>Material</v>
      </c>
      <c r="F1564" s="98"/>
      <c r="G1564" s="99" t="str">
        <f aca="false">VLOOKUP(B1564,INSUMOS!$A:$I,5,0)</f>
        <v>m²</v>
      </c>
      <c r="H1564" s="100" t="n">
        <v>1.0816</v>
      </c>
      <c r="I1564" s="101" t="n">
        <f aca="false">VLOOKUP(B1564,INSUMOS!$A:$I,8,0)</f>
        <v>29.02</v>
      </c>
      <c r="J1564" s="101" t="n">
        <f aca="false">TRUNC(H1564*I1564,2)</f>
        <v>31.38</v>
      </c>
      <c r="L1564" s="63" t="n">
        <f aca="false">IF(AND(A1565&lt;&gt;"",A1564=""),L1563+1,L1563)</f>
        <v>127</v>
      </c>
      <c r="M1564" s="80" t="n">
        <f aca="false">IF(OR(A1564="Insumo",A1564="Composição Auxiliar"),J1564,"")</f>
        <v>31.38</v>
      </c>
      <c r="N1564" s="81" t="str">
        <f aca="false">IF(ISNUMBER(SEARCH("COM ENCARGOS COMPLEMENTARES",D1564)),J1564,"")</f>
        <v/>
      </c>
      <c r="O1564" s="81" t="n">
        <f aca="false">IF(N1564&lt;&gt;"","",M1564)</f>
        <v>31.38</v>
      </c>
      <c r="P1564" s="82" t="str">
        <f aca="false">IF(A1564="Composição",A1563,"")</f>
        <v/>
      </c>
      <c r="Q1564" s="81" t="str">
        <f aca="false">IF(P1564&lt;&gt;"",SUMIF(L1564:L1653,L1564,N1564:N1653),"")</f>
        <v/>
      </c>
      <c r="R1564" s="81" t="str">
        <f aca="false">IF(P1564&lt;&gt;"",SUMIF(L1564:L1653,L1564,O1564:O1653),"")</f>
        <v/>
      </c>
    </row>
    <row r="1565" customFormat="false" ht="25.5" hidden="false" customHeight="false" outlineLevel="0" collapsed="false">
      <c r="A1565" s="96" t="s">
        <v>679</v>
      </c>
      <c r="B1565" s="97" t="s">
        <v>981</v>
      </c>
      <c r="C1565" s="96" t="str">
        <f aca="false">VLOOKUP(B1565,INSUMOS!$A:$I,2,0)</f>
        <v>SINAPI</v>
      </c>
      <c r="D1565" s="96" t="str">
        <f aca="false">VLOOKUP(B1565,INSUMOS!$A:$I,3,0)</f>
        <v>SARRAFO *2,5 X 7,5* CM EM PINUS, MISTA OU EQUIVALENTE DA REGIAO - BRUTA</v>
      </c>
      <c r="E1565" s="98" t="str">
        <f aca="false">VLOOKUP(B1565,INSUMOS!$A:$I,4,0)</f>
        <v>Material</v>
      </c>
      <c r="F1565" s="98"/>
      <c r="G1565" s="99" t="str">
        <f aca="false">VLOOKUP(B1565,INSUMOS!$A:$I,5,0)</f>
        <v>M</v>
      </c>
      <c r="H1565" s="100" t="n">
        <v>0.2</v>
      </c>
      <c r="I1565" s="101" t="n">
        <f aca="false">VLOOKUP(B1565,INSUMOS!$A:$I,8,0)</f>
        <v>2.7</v>
      </c>
      <c r="J1565" s="101" t="n">
        <f aca="false">TRUNC(H1565*I1565,2)</f>
        <v>0.54</v>
      </c>
      <c r="L1565" s="63" t="n">
        <f aca="false">IF(AND(A1566&lt;&gt;"",A1565=""),L1564+1,L1564)</f>
        <v>127</v>
      </c>
      <c r="M1565" s="80" t="n">
        <f aca="false">IF(OR(A1565="Insumo",A1565="Composição Auxiliar"),J1565,"")</f>
        <v>0.54</v>
      </c>
      <c r="N1565" s="81" t="str">
        <f aca="false">IF(ISNUMBER(SEARCH("COM ENCARGOS COMPLEMENTARES",D1565)),J1565,"")</f>
        <v/>
      </c>
      <c r="O1565" s="81" t="n">
        <f aca="false">IF(N1565&lt;&gt;"","",M1565)</f>
        <v>0.54</v>
      </c>
      <c r="P1565" s="82" t="str">
        <f aca="false">IF(A1565="Composição",A1564,"")</f>
        <v/>
      </c>
      <c r="Q1565" s="81" t="str">
        <f aca="false">IF(P1565&lt;&gt;"",SUMIF(L1565:L1654,L1565,N1565:N1654),"")</f>
        <v/>
      </c>
      <c r="R1565" s="81" t="str">
        <f aca="false">IF(P1565&lt;&gt;"",SUMIF(L1565:L1654,L1565,O1565:O1654),"")</f>
        <v/>
      </c>
    </row>
    <row r="1566" customFormat="false" ht="14.25" hidden="false" customHeight="false" outlineLevel="0" collapsed="false">
      <c r="A1566" s="96" t="s">
        <v>679</v>
      </c>
      <c r="B1566" s="97" t="s">
        <v>832</v>
      </c>
      <c r="C1566" s="96" t="str">
        <f aca="false">VLOOKUP(B1566,INSUMOS!$A:$I,2,0)</f>
        <v>SINAPI</v>
      </c>
      <c r="D1566" s="96" t="str">
        <f aca="false">VLOOKUP(B1566,INSUMOS!$A:$I,3,0)</f>
        <v>PREGO DE ACO POLIDO COM CABECA 17 X 21 (2 X 11)</v>
      </c>
      <c r="E1566" s="98" t="str">
        <f aca="false">VLOOKUP(B1566,INSUMOS!$A:$I,4,0)</f>
        <v>Material</v>
      </c>
      <c r="F1566" s="98"/>
      <c r="G1566" s="99" t="str">
        <f aca="false">VLOOKUP(B1566,INSUMOS!$A:$I,5,0)</f>
        <v>KG</v>
      </c>
      <c r="H1566" s="100" t="n">
        <v>0.024</v>
      </c>
      <c r="I1566" s="101" t="n">
        <f aca="false">VLOOKUP(B1566,INSUMOS!$A:$I,8,0)</f>
        <v>22.28</v>
      </c>
      <c r="J1566" s="101" t="n">
        <f aca="false">TRUNC(H1566*I1566,2)</f>
        <v>0.53</v>
      </c>
      <c r="L1566" s="63" t="n">
        <f aca="false">IF(AND(A1567&lt;&gt;"",A1566=""),L1565+1,L1565)</f>
        <v>127</v>
      </c>
      <c r="M1566" s="80" t="n">
        <f aca="false">IF(OR(A1566="Insumo",A1566="Composição Auxiliar"),J1566,"")</f>
        <v>0.53</v>
      </c>
      <c r="N1566" s="81" t="str">
        <f aca="false">IF(ISNUMBER(SEARCH("COM ENCARGOS COMPLEMENTARES",D1566)),J1566,"")</f>
        <v/>
      </c>
      <c r="O1566" s="81" t="n">
        <f aca="false">IF(N1566&lt;&gt;"","",M1566)</f>
        <v>0.53</v>
      </c>
      <c r="P1566" s="82" t="str">
        <f aca="false">IF(A1566="Composição",A1565,"")</f>
        <v/>
      </c>
      <c r="Q1566" s="81" t="str">
        <f aca="false">IF(P1566&lt;&gt;"",SUMIF(L1566:L1655,L1566,N1566:N1655),"")</f>
        <v/>
      </c>
      <c r="R1566" s="81" t="str">
        <f aca="false">IF(P1566&lt;&gt;"",SUMIF(L1566:L1655,L1566,O1566:O1655),"")</f>
        <v/>
      </c>
    </row>
    <row r="1567" customFormat="false" ht="25.5" hidden="false" customHeight="false" outlineLevel="0" collapsed="false">
      <c r="A1567" s="96" t="s">
        <v>679</v>
      </c>
      <c r="B1567" s="97" t="s">
        <v>1381</v>
      </c>
      <c r="C1567" s="96" t="str">
        <f aca="false">VLOOKUP(B1567,INSUMOS!$A:$I,2,0)</f>
        <v>SINAPI</v>
      </c>
      <c r="D1567" s="96" t="str">
        <f aca="false">VLOOKUP(B1567,INSUMOS!$A:$I,3,0)</f>
        <v>SARRAFO *2,5 X 10* CM EM PINUS, MISTA OU EQUIVALENTE DA REGIAO - BRUTA</v>
      </c>
      <c r="E1567" s="98" t="str">
        <f aca="false">VLOOKUP(B1567,INSUMOS!$A:$I,4,0)</f>
        <v>Material</v>
      </c>
      <c r="F1567" s="98"/>
      <c r="G1567" s="99" t="str">
        <f aca="false">VLOOKUP(B1567,INSUMOS!$A:$I,5,0)</f>
        <v>M</v>
      </c>
      <c r="H1567" s="100" t="n">
        <v>0.25</v>
      </c>
      <c r="I1567" s="101" t="n">
        <f aca="false">VLOOKUP(B1567,INSUMOS!$A:$I,8,0)</f>
        <v>3.92</v>
      </c>
      <c r="J1567" s="101" t="n">
        <f aca="false">TRUNC(H1567*I1567,2)</f>
        <v>0.98</v>
      </c>
      <c r="L1567" s="63" t="n">
        <f aca="false">IF(AND(A1568&lt;&gt;"",A1567=""),L1566+1,L1566)</f>
        <v>127</v>
      </c>
      <c r="M1567" s="80" t="n">
        <f aca="false">IF(OR(A1567="Insumo",A1567="Composição Auxiliar"),J1567,"")</f>
        <v>0.98</v>
      </c>
      <c r="N1567" s="81" t="str">
        <f aca="false">IF(ISNUMBER(SEARCH("COM ENCARGOS COMPLEMENTARES",D1567)),J1567,"")</f>
        <v/>
      </c>
      <c r="O1567" s="81" t="n">
        <f aca="false">IF(N1567&lt;&gt;"","",M1567)</f>
        <v>0.98</v>
      </c>
      <c r="P1567" s="82" t="str">
        <f aca="false">IF(A1567="Composição",A1566,"")</f>
        <v/>
      </c>
      <c r="Q1567" s="81" t="str">
        <f aca="false">IF(P1567&lt;&gt;"",SUMIF(L1567:L1656,L1567,N1567:N1656),"")</f>
        <v/>
      </c>
      <c r="R1567" s="81" t="str">
        <f aca="false">IF(P1567&lt;&gt;"",SUMIF(L1567:L1656,L1567,O1567:O1656),"")</f>
        <v/>
      </c>
    </row>
    <row r="1568" customFormat="false" ht="14.25" hidden="false" customHeight="false" outlineLevel="0" collapsed="false">
      <c r="A1568" s="102"/>
      <c r="B1568" s="102"/>
      <c r="C1568" s="102"/>
      <c r="D1568" s="102"/>
      <c r="E1568" s="102"/>
      <c r="F1568" s="103"/>
      <c r="G1568" s="102"/>
      <c r="H1568" s="103"/>
      <c r="I1568" s="102"/>
      <c r="J1568" s="103"/>
      <c r="L1568" s="63" t="n">
        <f aca="false">IF(AND(A1569&lt;&gt;"",A1568=""),L1567+1,L1567)</f>
        <v>127</v>
      </c>
      <c r="M1568" s="80" t="str">
        <f aca="false">IF(OR(A1568="Insumo",A1568="Composição Auxiliar"),J1568,"")</f>
        <v/>
      </c>
      <c r="N1568" s="81" t="str">
        <f aca="false">IF(ISNUMBER(SEARCH("COM ENCARGOS COMPLEMENTARES",D1568)),J1568,"")</f>
        <v/>
      </c>
      <c r="O1568" s="81" t="str">
        <f aca="false">IF(N1568&lt;&gt;"","",M1568)</f>
        <v/>
      </c>
      <c r="P1568" s="82" t="str">
        <f aca="false">IF(A1568="Composição",A1567,"")</f>
        <v/>
      </c>
      <c r="Q1568" s="81" t="str">
        <f aca="false">IF(P1568&lt;&gt;"",SUMIF(L1568:L1657,L1568,N1568:N1657),"")</f>
        <v/>
      </c>
      <c r="R1568" s="81" t="str">
        <f aca="false">IF(P1568&lt;&gt;"",SUMIF(L1568:L1657,L1568,O1568:O1657),"")</f>
        <v/>
      </c>
    </row>
    <row r="1569" customFormat="false" ht="14.25" hidden="false" customHeight="true" outlineLevel="0" collapsed="false">
      <c r="A1569" s="102"/>
      <c r="B1569" s="102"/>
      <c r="C1569" s="102"/>
      <c r="D1569" s="102"/>
      <c r="E1569" s="102"/>
      <c r="F1569" s="103"/>
      <c r="G1569" s="102"/>
      <c r="H1569" s="104" t="s">
        <v>684</v>
      </c>
      <c r="I1569" s="104"/>
      <c r="J1569" s="103" t="n">
        <f aca="false">TRUNC(SUMIF(L:L,$L1569,M:M)*(1+$J$9),2)</f>
        <v>121.22</v>
      </c>
      <c r="L1569" s="63" t="n">
        <f aca="false">IF(AND(A1570&lt;&gt;"",A1569=""),L1568+1,L1568)</f>
        <v>127</v>
      </c>
      <c r="M1569" s="80" t="str">
        <f aca="false">IF(OR(A1569="Insumo",A1569="Composição Auxiliar"),J1569,"")</f>
        <v/>
      </c>
      <c r="N1569" s="81" t="str">
        <f aca="false">IF(ISNUMBER(SEARCH("COM ENCARGOS COMPLEMENTARES",D1569)),J1569,"")</f>
        <v/>
      </c>
      <c r="O1569" s="81" t="str">
        <f aca="false">IF(N1569&lt;&gt;"","",M1569)</f>
        <v/>
      </c>
      <c r="P1569" s="82" t="str">
        <f aca="false">IF(A1569="Composição",A1568,"")</f>
        <v/>
      </c>
      <c r="Q1569" s="81" t="str">
        <f aca="false">IF(P1569&lt;&gt;"",SUMIF(L1569:L1658,L1569,N1569:N1658),"")</f>
        <v/>
      </c>
      <c r="R1569" s="81" t="str">
        <f aca="false">IF(P1569&lt;&gt;"",SUMIF(L1569:L1658,L1569,O1569:O1658),"")</f>
        <v/>
      </c>
    </row>
    <row r="1570" customFormat="false" ht="15" hidden="false" customHeight="false" outlineLevel="0" collapsed="false">
      <c r="A1570" s="105"/>
      <c r="B1570" s="105"/>
      <c r="C1570" s="105"/>
      <c r="D1570" s="105"/>
      <c r="E1570" s="105"/>
      <c r="F1570" s="105"/>
      <c r="G1570" s="105" t="s">
        <v>685</v>
      </c>
      <c r="H1570" s="106" t="s">
        <v>1370</v>
      </c>
      <c r="I1570" s="105" t="s">
        <v>687</v>
      </c>
      <c r="J1570" s="107" t="n">
        <f aca="false">TRUNC(J1569*H1570,2)</f>
        <v>14697.92</v>
      </c>
      <c r="L1570" s="63" t="n">
        <f aca="false">IF(AND(A1571&lt;&gt;"",A1570=""),L1569+1,L1569)</f>
        <v>127</v>
      </c>
      <c r="M1570" s="80" t="str">
        <f aca="false">IF(OR(A1570="Insumo",A1570="Composição Auxiliar"),J1570,"")</f>
        <v/>
      </c>
      <c r="N1570" s="81" t="str">
        <f aca="false">IF(ISNUMBER(SEARCH("COM ENCARGOS COMPLEMENTARES",D1570)),J1570,"")</f>
        <v/>
      </c>
      <c r="O1570" s="81" t="str">
        <f aca="false">IF(N1570&lt;&gt;"","",M1570)</f>
        <v/>
      </c>
      <c r="P1570" s="82" t="str">
        <f aca="false">IF(A1570="Composição",A1569,"")</f>
        <v/>
      </c>
      <c r="Q1570" s="81" t="str">
        <f aca="false">IF(P1570&lt;&gt;"",SUMIF(L1570:L1659,L1570,N1570:N1659),"")</f>
        <v/>
      </c>
      <c r="R1570" s="81" t="str">
        <f aca="false">IF(P1570&lt;&gt;"",SUMIF(L1570:L1659,L1570,O1570:O1659),"")</f>
        <v/>
      </c>
    </row>
    <row r="1571" customFormat="false" ht="15" hidden="false" customHeight="false" outlineLevel="0" collapsed="false">
      <c r="A1571" s="108"/>
      <c r="B1571" s="108"/>
      <c r="C1571" s="108"/>
      <c r="D1571" s="108"/>
      <c r="E1571" s="108"/>
      <c r="F1571" s="108"/>
      <c r="G1571" s="108"/>
      <c r="H1571" s="108"/>
      <c r="I1571" s="108"/>
      <c r="J1571" s="108"/>
      <c r="L1571" s="63" t="n">
        <f aca="false">IF(AND(A1572&lt;&gt;"",A1571=""),L1570+1,L1570)</f>
        <v>128</v>
      </c>
      <c r="M1571" s="80" t="str">
        <f aca="false">IF(OR(A1571="Insumo",A1571="Composição Auxiliar"),J1571,"")</f>
        <v/>
      </c>
      <c r="N1571" s="81" t="str">
        <f aca="false">IF(ISNUMBER(SEARCH("COM ENCARGOS COMPLEMENTARES",D1571)),J1571,"")</f>
        <v/>
      </c>
      <c r="O1571" s="81" t="str">
        <f aca="false">IF(N1571&lt;&gt;"","",M1571)</f>
        <v/>
      </c>
      <c r="P1571" s="82" t="str">
        <f aca="false">IF(A1571="Composição",A1570,"")</f>
        <v/>
      </c>
      <c r="Q1571" s="81" t="str">
        <f aca="false">IF(P1571&lt;&gt;"",SUMIF(L1571:L1660,L1571,N1571:N1660),"")</f>
        <v/>
      </c>
      <c r="R1571" s="81" t="str">
        <f aca="false">IF(P1571&lt;&gt;"",SUMIF(L1571:L1660,L1571,O1571:O1660),"")</f>
        <v/>
      </c>
    </row>
    <row r="1572" customFormat="false" ht="15" hidden="false" customHeight="true" outlineLevel="0" collapsed="false">
      <c r="A1572" s="83" t="s">
        <v>333</v>
      </c>
      <c r="B1572" s="84" t="s">
        <v>655</v>
      </c>
      <c r="C1572" s="83" t="s">
        <v>656</v>
      </c>
      <c r="D1572" s="83" t="s">
        <v>657</v>
      </c>
      <c r="E1572" s="83" t="s">
        <v>658</v>
      </c>
      <c r="F1572" s="83"/>
      <c r="G1572" s="85" t="s">
        <v>659</v>
      </c>
      <c r="H1572" s="84" t="s">
        <v>660</v>
      </c>
      <c r="I1572" s="84" t="s">
        <v>661</v>
      </c>
      <c r="J1572" s="84" t="s">
        <v>662</v>
      </c>
      <c r="L1572" s="63" t="n">
        <f aca="false">IF(AND(A1573&lt;&gt;"",A1572=""),L1571+1,L1571)</f>
        <v>128</v>
      </c>
      <c r="M1572" s="80" t="str">
        <f aca="false">IF(OR(A1572="Insumo",A1572="Composição Auxiliar"),J1572,"")</f>
        <v/>
      </c>
      <c r="N1572" s="81" t="str">
        <f aca="false">IF(ISNUMBER(SEARCH("COM ENCARGOS COMPLEMENTARES",D1572)),J1572,"")</f>
        <v/>
      </c>
      <c r="O1572" s="81" t="str">
        <f aca="false">IF(N1572&lt;&gt;"","",M1572)</f>
        <v/>
      </c>
      <c r="P1572" s="82" t="str">
        <f aca="false">IF(A1572="Composição",A1571,"")</f>
        <v/>
      </c>
      <c r="Q1572" s="81" t="str">
        <f aca="false">IF(P1572&lt;&gt;"",SUMIF(L1572:L1661,L1572,N1572:N1661),"")</f>
        <v/>
      </c>
      <c r="R1572" s="81" t="str">
        <f aca="false">IF(P1572&lt;&gt;"",SUMIF(L1572:L1661,L1572,O1572:O1661),"")</f>
        <v/>
      </c>
    </row>
    <row r="1573" customFormat="false" ht="63.75" hidden="false" customHeight="true" outlineLevel="0" collapsed="false">
      <c r="A1573" s="86" t="s">
        <v>663</v>
      </c>
      <c r="B1573" s="87" t="s">
        <v>334</v>
      </c>
      <c r="C1573" s="86" t="s">
        <v>664</v>
      </c>
      <c r="D1573" s="86" t="s">
        <v>1382</v>
      </c>
      <c r="E1573" s="86" t="s">
        <v>1383</v>
      </c>
      <c r="F1573" s="86"/>
      <c r="G1573" s="88" t="s">
        <v>729</v>
      </c>
      <c r="H1573" s="89" t="n">
        <v>1</v>
      </c>
      <c r="I1573" s="90" t="n">
        <f aca="false">SUMIF(L:L,$L1573,M:M)</f>
        <v>44.68</v>
      </c>
      <c r="J1573" s="90" t="n">
        <f aca="false">TRUNC(H1573*I1573,2)</f>
        <v>44.68</v>
      </c>
      <c r="L1573" s="63" t="n">
        <f aca="false">IF(AND(A1574&lt;&gt;"",A1573=""),L1572+1,L1572)</f>
        <v>128</v>
      </c>
      <c r="M1573" s="80" t="str">
        <f aca="false">IF(OR(A1573="Insumo",A1573="Composição Auxiliar"),J1573,"")</f>
        <v/>
      </c>
      <c r="N1573" s="81" t="str">
        <f aca="false">IF(ISNUMBER(SEARCH("COM ENCARGOS COMPLEMENTARES",D1573)),J1573,"")</f>
        <v/>
      </c>
      <c r="O1573" s="81" t="str">
        <f aca="false">IF(N1573&lt;&gt;"","",M1573)</f>
        <v/>
      </c>
      <c r="P1573" s="82" t="str">
        <f aca="false">IF(A1573="Composição",A1572,"")</f>
        <v> 5.14.5 </v>
      </c>
      <c r="Q1573" s="81" t="n">
        <f aca="false">IF(P1573&lt;&gt;"",SUMIF(L1573:L1662,L1573,N1573:N1662),"")</f>
        <v>15.33</v>
      </c>
      <c r="R1573" s="81" t="n">
        <f aca="false">IF(P1573&lt;&gt;"",SUMIF(L1573:L1662,L1573,O1573:O1662),"")</f>
        <v>29.35</v>
      </c>
    </row>
    <row r="1574" customFormat="false" ht="25.5" hidden="false" customHeight="true" outlineLevel="0" collapsed="false">
      <c r="A1574" s="91" t="s">
        <v>668</v>
      </c>
      <c r="B1574" s="92" t="s">
        <v>819</v>
      </c>
      <c r="C1574" s="91" t="s">
        <v>664</v>
      </c>
      <c r="D1574" s="91" t="s">
        <v>820</v>
      </c>
      <c r="E1574" s="91" t="s">
        <v>671</v>
      </c>
      <c r="F1574" s="91"/>
      <c r="G1574" s="93" t="s">
        <v>672</v>
      </c>
      <c r="H1574" s="94" t="n">
        <v>0.36</v>
      </c>
      <c r="I1574" s="95" t="n">
        <f aca="false">SUMIFS('ANALÍTICA AUXILIARES'!J:J,'ANALÍTICA AUXILIARES'!A:A,"Composição",'ANALÍTICA AUXILIARES'!B:B,$B1574)</f>
        <v>23.68</v>
      </c>
      <c r="J1574" s="95" t="n">
        <f aca="false">TRUNC(H1574*I1574,2)</f>
        <v>8.52</v>
      </c>
      <c r="L1574" s="63" t="n">
        <f aca="false">IF(AND(A1575&lt;&gt;"",A1574=""),L1573+1,L1573)</f>
        <v>128</v>
      </c>
      <c r="M1574" s="80" t="n">
        <f aca="false">IF(OR(A1574="Insumo",A1574="Composição Auxiliar"),J1574,"")</f>
        <v>8.52</v>
      </c>
      <c r="N1574" s="81" t="n">
        <f aca="false">IF(ISNUMBER(SEARCH("COM ENCARGOS COMPLEMENTARES",D1574)),J1574,"")</f>
        <v>8.52</v>
      </c>
      <c r="O1574" s="81" t="str">
        <f aca="false">IF(N1574&lt;&gt;"","",M1574)</f>
        <v/>
      </c>
      <c r="P1574" s="82" t="str">
        <f aca="false">IF(A1574="Composição",A1573,"")</f>
        <v/>
      </c>
      <c r="Q1574" s="81" t="str">
        <f aca="false">IF(P1574&lt;&gt;"",SUMIF(L1574:L1663,L1574,N1574:N1663),"")</f>
        <v/>
      </c>
      <c r="R1574" s="81" t="str">
        <f aca="false">IF(P1574&lt;&gt;"",SUMIF(L1574:L1663,L1574,O1574:O1663),"")</f>
        <v/>
      </c>
    </row>
    <row r="1575" customFormat="false" ht="25.5" hidden="false" customHeight="true" outlineLevel="0" collapsed="false">
      <c r="A1575" s="91" t="s">
        <v>668</v>
      </c>
      <c r="B1575" s="92" t="s">
        <v>1384</v>
      </c>
      <c r="C1575" s="91" t="s">
        <v>664</v>
      </c>
      <c r="D1575" s="91" t="s">
        <v>1385</v>
      </c>
      <c r="E1575" s="91" t="s">
        <v>671</v>
      </c>
      <c r="F1575" s="91"/>
      <c r="G1575" s="93" t="s">
        <v>676</v>
      </c>
      <c r="H1575" s="94" t="n">
        <v>0.001</v>
      </c>
      <c r="I1575" s="95" t="n">
        <f aca="false">SUMIFS('ANALÍTICA AUXILIARES'!J:J,'ANALÍTICA AUXILIARES'!A:A,"Composição",'ANALÍTICA AUXILIARES'!B:B,$B1575)</f>
        <v>649.72</v>
      </c>
      <c r="J1575" s="95" t="n">
        <f aca="false">TRUNC(H1575*I1575,2)</f>
        <v>0.64</v>
      </c>
      <c r="L1575" s="63" t="n">
        <f aca="false">IF(AND(A1576&lt;&gt;"",A1575=""),L1574+1,L1574)</f>
        <v>128</v>
      </c>
      <c r="M1575" s="80" t="n">
        <f aca="false">IF(OR(A1575="Insumo",A1575="Composição Auxiliar"),J1575,"")</f>
        <v>0.64</v>
      </c>
      <c r="N1575" s="81" t="str">
        <f aca="false">IF(ISNUMBER(SEARCH("COM ENCARGOS COMPLEMENTARES",D1575)),J1575,"")</f>
        <v/>
      </c>
      <c r="O1575" s="81" t="n">
        <f aca="false">IF(N1575&lt;&gt;"","",M1575)</f>
        <v>0.64</v>
      </c>
      <c r="P1575" s="82" t="str">
        <f aca="false">IF(A1575="Composição",A1574,"")</f>
        <v/>
      </c>
      <c r="Q1575" s="81" t="str">
        <f aca="false">IF(P1575&lt;&gt;"",SUMIF(L1575:L1664,L1575,N1575:N1664),"")</f>
        <v/>
      </c>
      <c r="R1575" s="81" t="str">
        <f aca="false">IF(P1575&lt;&gt;"",SUMIF(L1575:L1664,L1575,O1575:O1664),"")</f>
        <v/>
      </c>
    </row>
    <row r="1576" customFormat="false" ht="25.5" hidden="false" customHeight="true" outlineLevel="0" collapsed="false">
      <c r="A1576" s="91" t="s">
        <v>668</v>
      </c>
      <c r="B1576" s="92" t="s">
        <v>677</v>
      </c>
      <c r="C1576" s="91" t="s">
        <v>664</v>
      </c>
      <c r="D1576" s="91" t="s">
        <v>678</v>
      </c>
      <c r="E1576" s="91" t="s">
        <v>671</v>
      </c>
      <c r="F1576" s="91"/>
      <c r="G1576" s="93" t="s">
        <v>672</v>
      </c>
      <c r="H1576" s="94" t="n">
        <v>0.36</v>
      </c>
      <c r="I1576" s="95" t="n">
        <f aca="false">SUMIFS('ANALÍTICA AUXILIARES'!J:J,'ANALÍTICA AUXILIARES'!A:A,"Composição",'ANALÍTICA AUXILIARES'!B:B,$B1576)</f>
        <v>18.93</v>
      </c>
      <c r="J1576" s="95" t="n">
        <f aca="false">TRUNC(H1576*I1576,2)</f>
        <v>6.81</v>
      </c>
      <c r="L1576" s="63" t="n">
        <f aca="false">IF(AND(A1577&lt;&gt;"",A1576=""),L1575+1,L1575)</f>
        <v>128</v>
      </c>
      <c r="M1576" s="80" t="n">
        <f aca="false">IF(OR(A1576="Insumo",A1576="Composição Auxiliar"),J1576,"")</f>
        <v>6.81</v>
      </c>
      <c r="N1576" s="81" t="n">
        <f aca="false">IF(ISNUMBER(SEARCH("COM ENCARGOS COMPLEMENTARES",D1576)),J1576,"")</f>
        <v>6.81</v>
      </c>
      <c r="O1576" s="81" t="str">
        <f aca="false">IF(N1576&lt;&gt;"","",M1576)</f>
        <v/>
      </c>
      <c r="P1576" s="82" t="str">
        <f aca="false">IF(A1576="Composição",A1575,"")</f>
        <v/>
      </c>
      <c r="Q1576" s="81" t="str">
        <f aca="false">IF(P1576&lt;&gt;"",SUMIF(L1576:L1665,L1576,N1576:N1665),"")</f>
        <v/>
      </c>
      <c r="R1576" s="81" t="str">
        <f aca="false">IF(P1576&lt;&gt;"",SUMIF(L1576:L1665,L1576,O1576:O1665),"")</f>
        <v/>
      </c>
    </row>
    <row r="1577" customFormat="false" ht="25.5" hidden="false" customHeight="false" outlineLevel="0" collapsed="false">
      <c r="A1577" s="96" t="s">
        <v>679</v>
      </c>
      <c r="B1577" s="97" t="s">
        <v>1386</v>
      </c>
      <c r="C1577" s="96" t="str">
        <f aca="false">VLOOKUP(B1577,INSUMOS!$A:$I,2,0)</f>
        <v>SINAPI</v>
      </c>
      <c r="D1577" s="96" t="str">
        <f aca="false">VLOOKUP(B1577,INSUMOS!$A:$I,3,0)</f>
        <v>MEIO-FIO OU GUIA DE CONCRETO PRE-MOLDADO, COMP 1 M, *20 X 12/15* CM (H X L1/L2)</v>
      </c>
      <c r="E1577" s="98" t="str">
        <f aca="false">VLOOKUP(B1577,INSUMOS!$A:$I,4,0)</f>
        <v>Material</v>
      </c>
      <c r="F1577" s="98"/>
      <c r="G1577" s="99" t="str">
        <f aca="false">VLOOKUP(B1577,INSUMOS!$A:$I,5,0)</f>
        <v>UN</v>
      </c>
      <c r="H1577" s="100" t="n">
        <v>1.005</v>
      </c>
      <c r="I1577" s="101" t="n">
        <f aca="false">VLOOKUP(B1577,INSUMOS!$A:$I,8,0)</f>
        <v>27.95</v>
      </c>
      <c r="J1577" s="101" t="n">
        <f aca="false">TRUNC(H1577*I1577,2)</f>
        <v>28.08</v>
      </c>
      <c r="L1577" s="63" t="n">
        <f aca="false">IF(AND(A1578&lt;&gt;"",A1577=""),L1576+1,L1576)</f>
        <v>128</v>
      </c>
      <c r="M1577" s="80" t="n">
        <f aca="false">IF(OR(A1577="Insumo",A1577="Composição Auxiliar"),J1577,"")</f>
        <v>28.08</v>
      </c>
      <c r="N1577" s="81" t="str">
        <f aca="false">IF(ISNUMBER(SEARCH("COM ENCARGOS COMPLEMENTARES",D1577)),J1577,"")</f>
        <v/>
      </c>
      <c r="O1577" s="81" t="n">
        <f aca="false">IF(N1577&lt;&gt;"","",M1577)</f>
        <v>28.08</v>
      </c>
      <c r="P1577" s="82" t="str">
        <f aca="false">IF(A1577="Composição",A1576,"")</f>
        <v/>
      </c>
      <c r="Q1577" s="81" t="str">
        <f aca="false">IF(P1577&lt;&gt;"",SUMIF(L1577:L1666,L1577,N1577:N1666),"")</f>
        <v/>
      </c>
      <c r="R1577" s="81" t="str">
        <f aca="false">IF(P1577&lt;&gt;"",SUMIF(L1577:L1666,L1577,O1577:O1666),"")</f>
        <v/>
      </c>
    </row>
    <row r="1578" customFormat="false" ht="25.5" hidden="false" customHeight="false" outlineLevel="0" collapsed="false">
      <c r="A1578" s="96" t="s">
        <v>679</v>
      </c>
      <c r="B1578" s="97" t="s">
        <v>1016</v>
      </c>
      <c r="C1578" s="96" t="str">
        <f aca="false">VLOOKUP(B1578,INSUMOS!$A:$I,2,0)</f>
        <v>SINAPI</v>
      </c>
      <c r="D1578" s="96" t="str">
        <f aca="false">VLOOKUP(B1578,INSUMOS!$A:$I,3,0)</f>
        <v>AREIA MEDIA - POSTO JAZIDA/FORNECEDOR (RETIRADO NA JAZIDA, SEM TRANSPORTE)</v>
      </c>
      <c r="E1578" s="98" t="str">
        <f aca="false">VLOOKUP(B1578,INSUMOS!$A:$I,4,0)</f>
        <v>Material</v>
      </c>
      <c r="F1578" s="98"/>
      <c r="G1578" s="99" t="str">
        <f aca="false">VLOOKUP(B1578,INSUMOS!$A:$I,5,0)</f>
        <v>m³</v>
      </c>
      <c r="H1578" s="100" t="n">
        <v>0.007</v>
      </c>
      <c r="I1578" s="101" t="n">
        <f aca="false">VLOOKUP(B1578,INSUMOS!$A:$I,8,0)</f>
        <v>90</v>
      </c>
      <c r="J1578" s="101" t="n">
        <f aca="false">TRUNC(H1578*I1578,2)</f>
        <v>0.63</v>
      </c>
      <c r="L1578" s="63" t="n">
        <f aca="false">IF(AND(A1579&lt;&gt;"",A1578=""),L1577+1,L1577)</f>
        <v>128</v>
      </c>
      <c r="M1578" s="80" t="n">
        <f aca="false">IF(OR(A1578="Insumo",A1578="Composição Auxiliar"),J1578,"")</f>
        <v>0.63</v>
      </c>
      <c r="N1578" s="81" t="str">
        <f aca="false">IF(ISNUMBER(SEARCH("COM ENCARGOS COMPLEMENTARES",D1578)),J1578,"")</f>
        <v/>
      </c>
      <c r="O1578" s="81" t="n">
        <f aca="false">IF(N1578&lt;&gt;"","",M1578)</f>
        <v>0.63</v>
      </c>
      <c r="P1578" s="82" t="str">
        <f aca="false">IF(A1578="Composição",A1577,"")</f>
        <v/>
      </c>
      <c r="Q1578" s="81" t="str">
        <f aca="false">IF(P1578&lt;&gt;"",SUMIF(L1578:L1667,L1578,N1578:N1667),"")</f>
        <v/>
      </c>
      <c r="R1578" s="81" t="str">
        <f aca="false">IF(P1578&lt;&gt;"",SUMIF(L1578:L1667,L1578,O1578:O1667),"")</f>
        <v/>
      </c>
    </row>
    <row r="1579" customFormat="false" ht="14.25" hidden="false" customHeight="false" outlineLevel="0" collapsed="false">
      <c r="A1579" s="102"/>
      <c r="B1579" s="102"/>
      <c r="C1579" s="102"/>
      <c r="D1579" s="102"/>
      <c r="E1579" s="102"/>
      <c r="F1579" s="103"/>
      <c r="G1579" s="102"/>
      <c r="H1579" s="103"/>
      <c r="I1579" s="102"/>
      <c r="J1579" s="103"/>
      <c r="L1579" s="63" t="n">
        <f aca="false">IF(AND(A1580&lt;&gt;"",A1579=""),L1578+1,L1578)</f>
        <v>128</v>
      </c>
      <c r="M1579" s="80" t="str">
        <f aca="false">IF(OR(A1579="Insumo",A1579="Composição Auxiliar"),J1579,"")</f>
        <v/>
      </c>
      <c r="N1579" s="81" t="str">
        <f aca="false">IF(ISNUMBER(SEARCH("COM ENCARGOS COMPLEMENTARES",D1579)),J1579,"")</f>
        <v/>
      </c>
      <c r="O1579" s="81" t="str">
        <f aca="false">IF(N1579&lt;&gt;"","",M1579)</f>
        <v/>
      </c>
      <c r="P1579" s="82" t="str">
        <f aca="false">IF(A1579="Composição",A1578,"")</f>
        <v/>
      </c>
      <c r="Q1579" s="81" t="str">
        <f aca="false">IF(P1579&lt;&gt;"",SUMIF(L1579:L1668,L1579,N1579:N1668),"")</f>
        <v/>
      </c>
      <c r="R1579" s="81" t="str">
        <f aca="false">IF(P1579&lt;&gt;"",SUMIF(L1579:L1668,L1579,O1579:O1668),"")</f>
        <v/>
      </c>
    </row>
    <row r="1580" customFormat="false" ht="14.25" hidden="false" customHeight="true" outlineLevel="0" collapsed="false">
      <c r="A1580" s="102"/>
      <c r="B1580" s="102"/>
      <c r="C1580" s="102"/>
      <c r="D1580" s="102"/>
      <c r="E1580" s="102"/>
      <c r="F1580" s="103"/>
      <c r="G1580" s="102"/>
      <c r="H1580" s="104" t="s">
        <v>684</v>
      </c>
      <c r="I1580" s="104"/>
      <c r="J1580" s="103" t="n">
        <f aca="false">TRUNC(SUMIF(L:L,$L1580,M:M)*(1+$J$9),2)</f>
        <v>57.99</v>
      </c>
      <c r="L1580" s="63" t="n">
        <f aca="false">IF(AND(A1581&lt;&gt;"",A1580=""),L1579+1,L1579)</f>
        <v>128</v>
      </c>
      <c r="M1580" s="80" t="str">
        <f aca="false">IF(OR(A1580="Insumo",A1580="Composição Auxiliar"),J1580,"")</f>
        <v/>
      </c>
      <c r="N1580" s="81" t="str">
        <f aca="false">IF(ISNUMBER(SEARCH("COM ENCARGOS COMPLEMENTARES",D1580)),J1580,"")</f>
        <v/>
      </c>
      <c r="O1580" s="81" t="str">
        <f aca="false">IF(N1580&lt;&gt;"","",M1580)</f>
        <v/>
      </c>
      <c r="P1580" s="82" t="str">
        <f aca="false">IF(A1580="Composição",A1579,"")</f>
        <v/>
      </c>
      <c r="Q1580" s="81" t="str">
        <f aca="false">IF(P1580&lt;&gt;"",SUMIF(L1580:L1669,L1580,N1580:N1669),"")</f>
        <v/>
      </c>
      <c r="R1580" s="81" t="str">
        <f aca="false">IF(P1580&lt;&gt;"",SUMIF(L1580:L1669,L1580,O1580:O1669),"")</f>
        <v/>
      </c>
    </row>
    <row r="1581" customFormat="false" ht="15" hidden="false" customHeight="false" outlineLevel="0" collapsed="false">
      <c r="A1581" s="105"/>
      <c r="B1581" s="105"/>
      <c r="C1581" s="105"/>
      <c r="D1581" s="105"/>
      <c r="E1581" s="105"/>
      <c r="F1581" s="105"/>
      <c r="G1581" s="105" t="s">
        <v>685</v>
      </c>
      <c r="H1581" s="106" t="s">
        <v>1387</v>
      </c>
      <c r="I1581" s="105" t="s">
        <v>687</v>
      </c>
      <c r="J1581" s="107" t="n">
        <f aca="false">TRUNC(J1580*H1581,2)</f>
        <v>481.31</v>
      </c>
      <c r="L1581" s="63" t="n">
        <f aca="false">IF(AND(A1582&lt;&gt;"",A1581=""),L1580+1,L1580)</f>
        <v>128</v>
      </c>
      <c r="M1581" s="80" t="str">
        <f aca="false">IF(OR(A1581="Insumo",A1581="Composição Auxiliar"),J1581,"")</f>
        <v/>
      </c>
      <c r="N1581" s="81" t="str">
        <f aca="false">IF(ISNUMBER(SEARCH("COM ENCARGOS COMPLEMENTARES",D1581)),J1581,"")</f>
        <v/>
      </c>
      <c r="O1581" s="81" t="str">
        <f aca="false">IF(N1581&lt;&gt;"","",M1581)</f>
        <v/>
      </c>
      <c r="P1581" s="82" t="str">
        <f aca="false">IF(A1581="Composição",A1580,"")</f>
        <v/>
      </c>
      <c r="Q1581" s="81" t="str">
        <f aca="false">IF(P1581&lt;&gt;"",SUMIF(L1581:L1670,L1581,N1581:N1670),"")</f>
        <v/>
      </c>
      <c r="R1581" s="81" t="str">
        <f aca="false">IF(P1581&lt;&gt;"",SUMIF(L1581:L1670,L1581,O1581:O1670),"")</f>
        <v/>
      </c>
    </row>
    <row r="1582" customFormat="false" ht="15" hidden="false" customHeight="false" outlineLevel="0" collapsed="false">
      <c r="A1582" s="108"/>
      <c r="B1582" s="108"/>
      <c r="C1582" s="108"/>
      <c r="D1582" s="108"/>
      <c r="E1582" s="108"/>
      <c r="F1582" s="108"/>
      <c r="G1582" s="108"/>
      <c r="H1582" s="108"/>
      <c r="I1582" s="108"/>
      <c r="J1582" s="108"/>
      <c r="L1582" s="63" t="n">
        <f aca="false">IF(AND(A1583&lt;&gt;"",A1582=""),L1581+1,L1581)</f>
        <v>129</v>
      </c>
      <c r="M1582" s="80" t="str">
        <f aca="false">IF(OR(A1582="Insumo",A1582="Composição Auxiliar"),J1582,"")</f>
        <v/>
      </c>
      <c r="N1582" s="81" t="str">
        <f aca="false">IF(ISNUMBER(SEARCH("COM ENCARGOS COMPLEMENTARES",D1582)),J1582,"")</f>
        <v/>
      </c>
      <c r="O1582" s="81" t="str">
        <f aca="false">IF(N1582&lt;&gt;"","",M1582)</f>
        <v/>
      </c>
      <c r="P1582" s="82" t="str">
        <f aca="false">IF(A1582="Composição",A1581,"")</f>
        <v/>
      </c>
      <c r="Q1582" s="81" t="str">
        <f aca="false">IF(P1582&lt;&gt;"",SUMIF(L1582:L1671,L1582,N1582:N1671),"")</f>
        <v/>
      </c>
      <c r="R1582" s="81" t="str">
        <f aca="false">IF(P1582&lt;&gt;"",SUMIF(L1582:L1671,L1582,O1582:O1671),"")</f>
        <v/>
      </c>
    </row>
    <row r="1583" customFormat="false" ht="14.25" hidden="false" customHeight="false" outlineLevel="0" collapsed="false">
      <c r="A1583" s="76" t="s">
        <v>335</v>
      </c>
      <c r="B1583" s="76"/>
      <c r="C1583" s="76"/>
      <c r="D1583" s="76" t="s">
        <v>336</v>
      </c>
      <c r="E1583" s="76"/>
      <c r="F1583" s="76"/>
      <c r="G1583" s="76"/>
      <c r="H1583" s="77"/>
      <c r="I1583" s="76"/>
      <c r="J1583" s="78"/>
      <c r="L1583" s="63" t="n">
        <f aca="false">IF(AND(A1584&lt;&gt;"",A1583=""),L1582+1,L1582)</f>
        <v>129</v>
      </c>
      <c r="M1583" s="80" t="str">
        <f aca="false">IF(OR(A1583="Insumo",A1583="Composição Auxiliar"),J1583,"")</f>
        <v/>
      </c>
      <c r="N1583" s="81" t="str">
        <f aca="false">IF(ISNUMBER(SEARCH("COM ENCARGOS COMPLEMENTARES",D1583)),J1583,"")</f>
        <v/>
      </c>
      <c r="O1583" s="81" t="str">
        <f aca="false">IF(N1583&lt;&gt;"","",M1583)</f>
        <v/>
      </c>
      <c r="P1583" s="82" t="str">
        <f aca="false">IF(A1583="Composição",A1582,"")</f>
        <v/>
      </c>
      <c r="Q1583" s="81" t="str">
        <f aca="false">IF(P1583&lt;&gt;"",SUMIF(L1583:L1672,L1583,N1583:N1672),"")</f>
        <v/>
      </c>
      <c r="R1583" s="81" t="str">
        <f aca="false">IF(P1583&lt;&gt;"",SUMIF(L1583:L1672,L1583,O1583:O1672),"")</f>
        <v/>
      </c>
    </row>
    <row r="1584" customFormat="false" ht="15" hidden="false" customHeight="true" outlineLevel="0" collapsed="false">
      <c r="A1584" s="83" t="s">
        <v>337</v>
      </c>
      <c r="B1584" s="84" t="s">
        <v>655</v>
      </c>
      <c r="C1584" s="83" t="s">
        <v>656</v>
      </c>
      <c r="D1584" s="83" t="s">
        <v>657</v>
      </c>
      <c r="E1584" s="83" t="s">
        <v>658</v>
      </c>
      <c r="F1584" s="83"/>
      <c r="G1584" s="85" t="s">
        <v>659</v>
      </c>
      <c r="H1584" s="84" t="s">
        <v>660</v>
      </c>
      <c r="I1584" s="84" t="s">
        <v>661</v>
      </c>
      <c r="J1584" s="84" t="s">
        <v>662</v>
      </c>
      <c r="L1584" s="63" t="n">
        <f aca="false">IF(AND(A1585&lt;&gt;"",A1584=""),L1583+1,L1583)</f>
        <v>129</v>
      </c>
      <c r="M1584" s="80" t="str">
        <f aca="false">IF(OR(A1584="Insumo",A1584="Composição Auxiliar"),J1584,"")</f>
        <v/>
      </c>
      <c r="N1584" s="81" t="str">
        <f aca="false">IF(ISNUMBER(SEARCH("COM ENCARGOS COMPLEMENTARES",D1584)),J1584,"")</f>
        <v/>
      </c>
      <c r="O1584" s="81" t="str">
        <f aca="false">IF(N1584&lt;&gt;"","",M1584)</f>
        <v/>
      </c>
      <c r="P1584" s="82" t="str">
        <f aca="false">IF(A1584="Composição",A1583,"")</f>
        <v/>
      </c>
      <c r="Q1584" s="81" t="str">
        <f aca="false">IF(P1584&lt;&gt;"",SUMIF(L1584:L1673,L1584,N1584:N1673),"")</f>
        <v/>
      </c>
      <c r="R1584" s="81" t="str">
        <f aca="false">IF(P1584&lt;&gt;"",SUMIF(L1584:L1673,L1584,O1584:O1673),"")</f>
        <v/>
      </c>
    </row>
    <row r="1585" customFormat="false" ht="25.5" hidden="false" customHeight="true" outlineLevel="0" collapsed="false">
      <c r="A1585" s="86" t="s">
        <v>663</v>
      </c>
      <c r="B1585" s="87" t="s">
        <v>338</v>
      </c>
      <c r="C1585" s="86" t="s">
        <v>716</v>
      </c>
      <c r="D1585" s="86" t="s">
        <v>1388</v>
      </c>
      <c r="E1585" s="86" t="s">
        <v>886</v>
      </c>
      <c r="F1585" s="86"/>
      <c r="G1585" s="88" t="s">
        <v>1389</v>
      </c>
      <c r="H1585" s="89" t="n">
        <v>1</v>
      </c>
      <c r="I1585" s="90" t="n">
        <f aca="false">SUMIF(L:L,$L1585,M:M)</f>
        <v>6406.73</v>
      </c>
      <c r="J1585" s="90" t="n">
        <f aca="false">TRUNC(H1585*I1585,2)</f>
        <v>6406.73</v>
      </c>
      <c r="L1585" s="63" t="n">
        <f aca="false">IF(AND(A1586&lt;&gt;"",A1585=""),L1584+1,L1584)</f>
        <v>129</v>
      </c>
      <c r="M1585" s="80" t="str">
        <f aca="false">IF(OR(A1585="Insumo",A1585="Composição Auxiliar"),J1585,"")</f>
        <v/>
      </c>
      <c r="N1585" s="81" t="str">
        <f aca="false">IF(ISNUMBER(SEARCH("COM ENCARGOS COMPLEMENTARES",D1585)),J1585,"")</f>
        <v/>
      </c>
      <c r="O1585" s="81" t="str">
        <f aca="false">IF(N1585&lt;&gt;"","",M1585)</f>
        <v/>
      </c>
      <c r="P1585" s="82" t="str">
        <f aca="false">IF(A1585="Composição",A1584,"")</f>
        <v> 5.15.1 </v>
      </c>
      <c r="Q1585" s="81" t="n">
        <f aca="false">IF(P1585&lt;&gt;"",SUMIF(L1585:L1674,L1585,N1585:N1674),"")</f>
        <v>85.22</v>
      </c>
      <c r="R1585" s="81" t="n">
        <f aca="false">IF(P1585&lt;&gt;"",SUMIF(L1585:L1674,L1585,O1585:O1674),"")</f>
        <v>6321.51</v>
      </c>
    </row>
    <row r="1586" customFormat="false" ht="25.5" hidden="false" customHeight="true" outlineLevel="0" collapsed="false">
      <c r="A1586" s="91" t="s">
        <v>668</v>
      </c>
      <c r="B1586" s="92" t="s">
        <v>1390</v>
      </c>
      <c r="C1586" s="91" t="s">
        <v>664</v>
      </c>
      <c r="D1586" s="91" t="s">
        <v>1391</v>
      </c>
      <c r="E1586" s="91" t="s">
        <v>1109</v>
      </c>
      <c r="F1586" s="91"/>
      <c r="G1586" s="93" t="s">
        <v>667</v>
      </c>
      <c r="H1586" s="94" t="n">
        <v>1.2</v>
      </c>
      <c r="I1586" s="95" t="n">
        <f aca="false">SUMIFS('ANALÍTICA AUXILIARES'!J:J,'ANALÍTICA AUXILIARES'!A:A,"Composição",'ANALÍTICA AUXILIARES'!B:B,$B1586)</f>
        <v>32.89</v>
      </c>
      <c r="J1586" s="95" t="n">
        <f aca="false">TRUNC(H1586*I1586,2)</f>
        <v>39.46</v>
      </c>
      <c r="L1586" s="63" t="n">
        <f aca="false">IF(AND(A1587&lt;&gt;"",A1586=""),L1585+1,L1585)</f>
        <v>129</v>
      </c>
      <c r="M1586" s="80" t="n">
        <f aca="false">IF(OR(A1586="Insumo",A1586="Composição Auxiliar"),J1586,"")</f>
        <v>39.46</v>
      </c>
      <c r="N1586" s="81" t="str">
        <f aca="false">IF(ISNUMBER(SEARCH("COM ENCARGOS COMPLEMENTARES",D1586)),J1586,"")</f>
        <v/>
      </c>
      <c r="O1586" s="81" t="n">
        <f aca="false">IF(N1586&lt;&gt;"","",M1586)</f>
        <v>39.46</v>
      </c>
      <c r="P1586" s="82" t="str">
        <f aca="false">IF(A1586="Composição",A1585,"")</f>
        <v/>
      </c>
      <c r="Q1586" s="81" t="str">
        <f aca="false">IF(P1586&lt;&gt;"",SUMIF(L1586:L1675,L1586,N1586:N1675),"")</f>
        <v/>
      </c>
      <c r="R1586" s="81" t="str">
        <f aca="false">IF(P1586&lt;&gt;"",SUMIF(L1586:L1675,L1586,O1586:O1675),"")</f>
        <v/>
      </c>
    </row>
    <row r="1587" customFormat="false" ht="25.5" hidden="false" customHeight="true" outlineLevel="0" collapsed="false">
      <c r="A1587" s="91" t="s">
        <v>668</v>
      </c>
      <c r="B1587" s="92" t="s">
        <v>677</v>
      </c>
      <c r="C1587" s="91" t="s">
        <v>664</v>
      </c>
      <c r="D1587" s="91" t="s">
        <v>678</v>
      </c>
      <c r="E1587" s="91" t="s">
        <v>671</v>
      </c>
      <c r="F1587" s="91"/>
      <c r="G1587" s="93" t="s">
        <v>672</v>
      </c>
      <c r="H1587" s="94" t="n">
        <v>2</v>
      </c>
      <c r="I1587" s="95" t="n">
        <f aca="false">SUMIFS('ANALÍTICA AUXILIARES'!J:J,'ANALÍTICA AUXILIARES'!A:A,"Composição",'ANALÍTICA AUXILIARES'!B:B,$B1587)</f>
        <v>18.93</v>
      </c>
      <c r="J1587" s="95" t="n">
        <f aca="false">TRUNC(H1587*I1587,2)</f>
        <v>37.86</v>
      </c>
      <c r="L1587" s="63" t="n">
        <f aca="false">IF(AND(A1588&lt;&gt;"",A1587=""),L1586+1,L1586)</f>
        <v>129</v>
      </c>
      <c r="M1587" s="80" t="n">
        <f aca="false">IF(OR(A1587="Insumo",A1587="Composição Auxiliar"),J1587,"")</f>
        <v>37.86</v>
      </c>
      <c r="N1587" s="81" t="n">
        <f aca="false">IF(ISNUMBER(SEARCH("COM ENCARGOS COMPLEMENTARES",D1587)),J1587,"")</f>
        <v>37.86</v>
      </c>
      <c r="O1587" s="81" t="str">
        <f aca="false">IF(N1587&lt;&gt;"","",M1587)</f>
        <v/>
      </c>
      <c r="P1587" s="82" t="str">
        <f aca="false">IF(A1587="Composição",A1586,"")</f>
        <v/>
      </c>
      <c r="Q1587" s="81" t="str">
        <f aca="false">IF(P1587&lt;&gt;"",SUMIF(L1587:L1676,L1587,N1587:N1676),"")</f>
        <v/>
      </c>
      <c r="R1587" s="81" t="str">
        <f aca="false">IF(P1587&lt;&gt;"",SUMIF(L1587:L1676,L1587,O1587:O1676),"")</f>
        <v/>
      </c>
    </row>
    <row r="1588" customFormat="false" ht="38.25" hidden="false" customHeight="true" outlineLevel="0" collapsed="false">
      <c r="A1588" s="91" t="s">
        <v>668</v>
      </c>
      <c r="B1588" s="92" t="s">
        <v>1392</v>
      </c>
      <c r="C1588" s="91" t="s">
        <v>664</v>
      </c>
      <c r="D1588" s="91" t="s">
        <v>1393</v>
      </c>
      <c r="E1588" s="91" t="s">
        <v>675</v>
      </c>
      <c r="F1588" s="91"/>
      <c r="G1588" s="93" t="s">
        <v>676</v>
      </c>
      <c r="H1588" s="94" t="n">
        <v>0.98</v>
      </c>
      <c r="I1588" s="95" t="n">
        <f aca="false">SUMIFS('ANALÍTICA AUXILIARES'!J:J,'ANALÍTICA AUXILIARES'!A:A,"Composição",'ANALÍTICA AUXILIARES'!B:B,$B1588)</f>
        <v>614.99</v>
      </c>
      <c r="J1588" s="95" t="n">
        <f aca="false">TRUNC(H1588*I1588,2)</f>
        <v>602.69</v>
      </c>
      <c r="L1588" s="63" t="n">
        <f aca="false">IF(AND(A1589&lt;&gt;"",A1588=""),L1587+1,L1587)</f>
        <v>129</v>
      </c>
      <c r="M1588" s="80" t="n">
        <f aca="false">IF(OR(A1588="Insumo",A1588="Composição Auxiliar"),J1588,"")</f>
        <v>602.69</v>
      </c>
      <c r="N1588" s="81" t="str">
        <f aca="false">IF(ISNUMBER(SEARCH("COM ENCARGOS COMPLEMENTARES",D1588)),J1588,"")</f>
        <v/>
      </c>
      <c r="O1588" s="81" t="n">
        <f aca="false">IF(N1588&lt;&gt;"","",M1588)</f>
        <v>602.69</v>
      </c>
      <c r="P1588" s="82" t="str">
        <f aca="false">IF(A1588="Composição",A1587,"")</f>
        <v/>
      </c>
      <c r="Q1588" s="81" t="str">
        <f aca="false">IF(P1588&lt;&gt;"",SUMIF(L1588:L1677,L1588,N1588:N1677),"")</f>
        <v/>
      </c>
      <c r="R1588" s="81" t="str">
        <f aca="false">IF(P1588&lt;&gt;"",SUMIF(L1588:L1677,L1588,O1588:O1677),"")</f>
        <v/>
      </c>
    </row>
    <row r="1589" customFormat="false" ht="25.5" hidden="false" customHeight="true" outlineLevel="0" collapsed="false">
      <c r="A1589" s="91" t="s">
        <v>668</v>
      </c>
      <c r="B1589" s="92" t="s">
        <v>819</v>
      </c>
      <c r="C1589" s="91" t="s">
        <v>664</v>
      </c>
      <c r="D1589" s="91" t="s">
        <v>820</v>
      </c>
      <c r="E1589" s="91" t="s">
        <v>671</v>
      </c>
      <c r="F1589" s="91"/>
      <c r="G1589" s="93" t="s">
        <v>672</v>
      </c>
      <c r="H1589" s="94" t="n">
        <v>2</v>
      </c>
      <c r="I1589" s="95" t="n">
        <f aca="false">SUMIFS('ANALÍTICA AUXILIARES'!J:J,'ANALÍTICA AUXILIARES'!A:A,"Composição",'ANALÍTICA AUXILIARES'!B:B,$B1589)</f>
        <v>23.68</v>
      </c>
      <c r="J1589" s="95" t="n">
        <f aca="false">TRUNC(H1589*I1589,2)</f>
        <v>47.36</v>
      </c>
      <c r="L1589" s="63" t="n">
        <f aca="false">IF(AND(A1590&lt;&gt;"",A1589=""),L1588+1,L1588)</f>
        <v>129</v>
      </c>
      <c r="M1589" s="80" t="n">
        <f aca="false">IF(OR(A1589="Insumo",A1589="Composição Auxiliar"),J1589,"")</f>
        <v>47.36</v>
      </c>
      <c r="N1589" s="81" t="n">
        <f aca="false">IF(ISNUMBER(SEARCH("COM ENCARGOS COMPLEMENTARES",D1589)),J1589,"")</f>
        <v>47.36</v>
      </c>
      <c r="O1589" s="81" t="str">
        <f aca="false">IF(N1589&lt;&gt;"","",M1589)</f>
        <v/>
      </c>
      <c r="P1589" s="82" t="str">
        <f aca="false">IF(A1589="Composição",A1588,"")</f>
        <v/>
      </c>
      <c r="Q1589" s="81" t="str">
        <f aca="false">IF(P1589&lt;&gt;"",SUMIF(L1589:L1678,L1589,N1589:N1678),"")</f>
        <v/>
      </c>
      <c r="R1589" s="81" t="str">
        <f aca="false">IF(P1589&lt;&gt;"",SUMIF(L1589:L1678,L1589,O1589:O1678),"")</f>
        <v/>
      </c>
    </row>
    <row r="1590" customFormat="false" ht="38.25" hidden="false" customHeight="false" outlineLevel="0" collapsed="false">
      <c r="A1590" s="96" t="s">
        <v>679</v>
      </c>
      <c r="B1590" s="97" t="s">
        <v>1394</v>
      </c>
      <c r="C1590" s="96" t="str">
        <f aca="false">VLOOKUP(B1590,INSUMOS!$A:$I,2,0)</f>
        <v>CPOS/CDHU</v>
      </c>
      <c r="D1590" s="96" t="str">
        <f aca="false">VLOOKUP(B1590,INSUMOS!$A:$I,3,0)</f>
        <v>MASTRO PARA BANDEIRA EM AÇO GALVANIZADO COMPLETO ENGASTADO, ALTURA LIVRE DE 7,00 M</v>
      </c>
      <c r="E1590" s="98" t="str">
        <f aca="false">VLOOKUP(B1590,INSUMOS!$A:$I,4,0)</f>
        <v>Material</v>
      </c>
      <c r="F1590" s="98"/>
      <c r="G1590" s="99" t="str">
        <f aca="false">VLOOKUP(B1590,INSUMOS!$A:$I,5,0)</f>
        <v>UN</v>
      </c>
      <c r="H1590" s="100" t="n">
        <v>3</v>
      </c>
      <c r="I1590" s="101" t="n">
        <f aca="false">VLOOKUP(B1590,INSUMOS!$A:$I,8,0)</f>
        <v>1893.12</v>
      </c>
      <c r="J1590" s="101" t="n">
        <f aca="false">TRUNC(H1590*I1590,2)</f>
        <v>5679.36</v>
      </c>
      <c r="L1590" s="63" t="n">
        <f aca="false">IF(AND(A1591&lt;&gt;"",A1590=""),L1589+1,L1589)</f>
        <v>129</v>
      </c>
      <c r="M1590" s="80" t="n">
        <f aca="false">IF(OR(A1590="Insumo",A1590="Composição Auxiliar"),J1590,"")</f>
        <v>5679.36</v>
      </c>
      <c r="N1590" s="81" t="str">
        <f aca="false">IF(ISNUMBER(SEARCH("COM ENCARGOS COMPLEMENTARES",D1590)),J1590,"")</f>
        <v/>
      </c>
      <c r="O1590" s="81" t="n">
        <f aca="false">IF(N1590&lt;&gt;"","",M1590)</f>
        <v>5679.36</v>
      </c>
      <c r="P1590" s="82" t="str">
        <f aca="false">IF(A1590="Composição",A1589,"")</f>
        <v/>
      </c>
      <c r="Q1590" s="81" t="str">
        <f aca="false">IF(P1590&lt;&gt;"",SUMIF(L1590:L1679,L1590,N1590:N1679),"")</f>
        <v/>
      </c>
      <c r="R1590" s="81" t="str">
        <f aca="false">IF(P1590&lt;&gt;"",SUMIF(L1590:L1679,L1590,O1590:O1679),"")</f>
        <v/>
      </c>
    </row>
    <row r="1591" customFormat="false" ht="14.25" hidden="false" customHeight="false" outlineLevel="0" collapsed="false">
      <c r="A1591" s="102"/>
      <c r="B1591" s="102"/>
      <c r="C1591" s="102"/>
      <c r="D1591" s="102"/>
      <c r="E1591" s="102"/>
      <c r="F1591" s="103"/>
      <c r="G1591" s="102"/>
      <c r="H1591" s="103"/>
      <c r="I1591" s="102"/>
      <c r="J1591" s="103"/>
      <c r="L1591" s="63" t="n">
        <f aca="false">IF(AND(A1592&lt;&gt;"",A1591=""),L1590+1,L1590)</f>
        <v>129</v>
      </c>
      <c r="M1591" s="80" t="str">
        <f aca="false">IF(OR(A1591="Insumo",A1591="Composição Auxiliar"),J1591,"")</f>
        <v/>
      </c>
      <c r="N1591" s="81" t="str">
        <f aca="false">IF(ISNUMBER(SEARCH("COM ENCARGOS COMPLEMENTARES",D1591)),J1591,"")</f>
        <v/>
      </c>
      <c r="O1591" s="81" t="str">
        <f aca="false">IF(N1591&lt;&gt;"","",M1591)</f>
        <v/>
      </c>
      <c r="P1591" s="82" t="str">
        <f aca="false">IF(A1591="Composição",A1590,"")</f>
        <v/>
      </c>
      <c r="Q1591" s="81" t="str">
        <f aca="false">IF(P1591&lt;&gt;"",SUMIF(L1591:L1680,L1591,N1591:N1680),"")</f>
        <v/>
      </c>
      <c r="R1591" s="81" t="str">
        <f aca="false">IF(P1591&lt;&gt;"",SUMIF(L1591:L1680,L1591,O1591:O1680),"")</f>
        <v/>
      </c>
    </row>
    <row r="1592" customFormat="false" ht="14.25" hidden="false" customHeight="true" outlineLevel="0" collapsed="false">
      <c r="A1592" s="102"/>
      <c r="B1592" s="102"/>
      <c r="C1592" s="102"/>
      <c r="D1592" s="102"/>
      <c r="E1592" s="102"/>
      <c r="F1592" s="103"/>
      <c r="G1592" s="102"/>
      <c r="H1592" s="104" t="s">
        <v>684</v>
      </c>
      <c r="I1592" s="104"/>
      <c r="J1592" s="103" t="n">
        <f aca="false">TRUNC(SUMIF(L:L,$L1592,M:M)*(1+$J$9),2)</f>
        <v>8315.29</v>
      </c>
      <c r="L1592" s="63" t="n">
        <f aca="false">IF(AND(A1593&lt;&gt;"",A1592=""),L1591+1,L1591)</f>
        <v>129</v>
      </c>
      <c r="M1592" s="80" t="str">
        <f aca="false">IF(OR(A1592="Insumo",A1592="Composição Auxiliar"),J1592,"")</f>
        <v/>
      </c>
      <c r="N1592" s="81" t="str">
        <f aca="false">IF(ISNUMBER(SEARCH("COM ENCARGOS COMPLEMENTARES",D1592)),J1592,"")</f>
        <v/>
      </c>
      <c r="O1592" s="81" t="str">
        <f aca="false">IF(N1592&lt;&gt;"","",M1592)</f>
        <v/>
      </c>
      <c r="P1592" s="82" t="str">
        <f aca="false">IF(A1592="Composição",A1591,"")</f>
        <v/>
      </c>
      <c r="Q1592" s="81" t="str">
        <f aca="false">IF(P1592&lt;&gt;"",SUMIF(L1592:L1681,L1592,N1592:N1681),"")</f>
        <v/>
      </c>
      <c r="R1592" s="81" t="str">
        <f aca="false">IF(P1592&lt;&gt;"",SUMIF(L1592:L1681,L1592,O1592:O1681),"")</f>
        <v/>
      </c>
    </row>
    <row r="1593" customFormat="false" ht="15" hidden="false" customHeight="false" outlineLevel="0" collapsed="false">
      <c r="A1593" s="105"/>
      <c r="B1593" s="105"/>
      <c r="C1593" s="105"/>
      <c r="D1593" s="105"/>
      <c r="E1593" s="105"/>
      <c r="F1593" s="105"/>
      <c r="G1593" s="105" t="s">
        <v>685</v>
      </c>
      <c r="H1593" s="106" t="s">
        <v>826</v>
      </c>
      <c r="I1593" s="105" t="s">
        <v>687</v>
      </c>
      <c r="J1593" s="107" t="n">
        <f aca="false">TRUNC(J1592*H1593,2)</f>
        <v>8315.29</v>
      </c>
      <c r="L1593" s="63" t="n">
        <f aca="false">IF(AND(A1594&lt;&gt;"",A1593=""),L1592+1,L1592)</f>
        <v>129</v>
      </c>
      <c r="M1593" s="80" t="str">
        <f aca="false">IF(OR(A1593="Insumo",A1593="Composição Auxiliar"),J1593,"")</f>
        <v/>
      </c>
      <c r="N1593" s="81" t="str">
        <f aca="false">IF(ISNUMBER(SEARCH("COM ENCARGOS COMPLEMENTARES",D1593)),J1593,"")</f>
        <v/>
      </c>
      <c r="O1593" s="81" t="str">
        <f aca="false">IF(N1593&lt;&gt;"","",M1593)</f>
        <v/>
      </c>
      <c r="P1593" s="82" t="str">
        <f aca="false">IF(A1593="Composição",A1592,"")</f>
        <v/>
      </c>
      <c r="Q1593" s="81" t="str">
        <f aca="false">IF(P1593&lt;&gt;"",SUMIF(L1593:L1682,L1593,N1593:N1682),"")</f>
        <v/>
      </c>
      <c r="R1593" s="81" t="str">
        <f aca="false">IF(P1593&lt;&gt;"",SUMIF(L1593:L1682,L1593,O1593:O1682),"")</f>
        <v/>
      </c>
    </row>
    <row r="1594" customFormat="false" ht="15" hidden="false" customHeight="false" outlineLevel="0" collapsed="false">
      <c r="A1594" s="108"/>
      <c r="B1594" s="108"/>
      <c r="C1594" s="108"/>
      <c r="D1594" s="108"/>
      <c r="E1594" s="108"/>
      <c r="F1594" s="108"/>
      <c r="G1594" s="108"/>
      <c r="H1594" s="108"/>
      <c r="I1594" s="108"/>
      <c r="J1594" s="108"/>
      <c r="L1594" s="63" t="n">
        <f aca="false">IF(AND(A1595&lt;&gt;"",A1594=""),L1593+1,L1593)</f>
        <v>130</v>
      </c>
      <c r="M1594" s="80" t="str">
        <f aca="false">IF(OR(A1594="Insumo",A1594="Composição Auxiliar"),J1594,"")</f>
        <v/>
      </c>
      <c r="N1594" s="81" t="str">
        <f aca="false">IF(ISNUMBER(SEARCH("COM ENCARGOS COMPLEMENTARES",D1594)),J1594,"")</f>
        <v/>
      </c>
      <c r="O1594" s="81" t="str">
        <f aca="false">IF(N1594&lt;&gt;"","",M1594)</f>
        <v/>
      </c>
      <c r="P1594" s="82" t="str">
        <f aca="false">IF(A1594="Composição",A1593,"")</f>
        <v/>
      </c>
      <c r="Q1594" s="81" t="str">
        <f aca="false">IF(P1594&lt;&gt;"",SUMIF(L1594:L1683,L1594,N1594:N1683),"")</f>
        <v/>
      </c>
      <c r="R1594" s="81" t="str">
        <f aca="false">IF(P1594&lt;&gt;"",SUMIF(L1594:L1683,L1594,O1594:O1683),"")</f>
        <v/>
      </c>
    </row>
    <row r="1595" customFormat="false" ht="14.25" hidden="false" customHeight="false" outlineLevel="0" collapsed="false">
      <c r="A1595" s="76" t="s">
        <v>339</v>
      </c>
      <c r="B1595" s="76"/>
      <c r="C1595" s="76"/>
      <c r="D1595" s="76" t="s">
        <v>340</v>
      </c>
      <c r="E1595" s="76"/>
      <c r="F1595" s="76"/>
      <c r="G1595" s="76"/>
      <c r="H1595" s="77"/>
      <c r="I1595" s="76"/>
      <c r="J1595" s="78"/>
      <c r="L1595" s="63" t="n">
        <f aca="false">IF(AND(A1596&lt;&gt;"",A1595=""),L1594+1,L1594)</f>
        <v>130</v>
      </c>
      <c r="M1595" s="80" t="str">
        <f aca="false">IF(OR(A1595="Insumo",A1595="Composição Auxiliar"),J1595,"")</f>
        <v/>
      </c>
      <c r="N1595" s="81" t="str">
        <f aca="false">IF(ISNUMBER(SEARCH("COM ENCARGOS COMPLEMENTARES",D1595)),J1595,"")</f>
        <v/>
      </c>
      <c r="O1595" s="81" t="str">
        <f aca="false">IF(N1595&lt;&gt;"","",M1595)</f>
        <v/>
      </c>
      <c r="P1595" s="82" t="str">
        <f aca="false">IF(A1595="Composição",A1594,"")</f>
        <v/>
      </c>
      <c r="Q1595" s="81" t="str">
        <f aca="false">IF(P1595&lt;&gt;"",SUMIF(L1595:L1684,L1595,N1595:N1684),"")</f>
        <v/>
      </c>
      <c r="R1595" s="81" t="str">
        <f aca="false">IF(P1595&lt;&gt;"",SUMIF(L1595:L1684,L1595,O1595:O1684),"")</f>
        <v/>
      </c>
    </row>
    <row r="1596" customFormat="false" ht="15" hidden="false" customHeight="true" outlineLevel="0" collapsed="false">
      <c r="A1596" s="83" t="s">
        <v>341</v>
      </c>
      <c r="B1596" s="84" t="s">
        <v>655</v>
      </c>
      <c r="C1596" s="83" t="s">
        <v>656</v>
      </c>
      <c r="D1596" s="83" t="s">
        <v>657</v>
      </c>
      <c r="E1596" s="83" t="s">
        <v>658</v>
      </c>
      <c r="F1596" s="83"/>
      <c r="G1596" s="85" t="s">
        <v>659</v>
      </c>
      <c r="H1596" s="84" t="s">
        <v>660</v>
      </c>
      <c r="I1596" s="84" t="s">
        <v>661</v>
      </c>
      <c r="J1596" s="84" t="s">
        <v>662</v>
      </c>
      <c r="L1596" s="63" t="n">
        <f aca="false">IF(AND(A1597&lt;&gt;"",A1596=""),L1595+1,L1595)</f>
        <v>130</v>
      </c>
      <c r="M1596" s="80" t="str">
        <f aca="false">IF(OR(A1596="Insumo",A1596="Composição Auxiliar"),J1596,"")</f>
        <v/>
      </c>
      <c r="N1596" s="81" t="str">
        <f aca="false">IF(ISNUMBER(SEARCH("COM ENCARGOS COMPLEMENTARES",D1596)),J1596,"")</f>
        <v/>
      </c>
      <c r="O1596" s="81" t="str">
        <f aca="false">IF(N1596&lt;&gt;"","",M1596)</f>
        <v/>
      </c>
      <c r="P1596" s="82" t="str">
        <f aca="false">IF(A1596="Composição",A1595,"")</f>
        <v/>
      </c>
      <c r="Q1596" s="81" t="str">
        <f aca="false">IF(P1596&lt;&gt;"",SUMIF(L1596:L1685,L1596,N1596:N1685),"")</f>
        <v/>
      </c>
      <c r="R1596" s="81" t="str">
        <f aca="false">IF(P1596&lt;&gt;"",SUMIF(L1596:L1685,L1596,O1596:O1685),"")</f>
        <v/>
      </c>
    </row>
    <row r="1597" customFormat="false" ht="25.5" hidden="false" customHeight="true" outlineLevel="0" collapsed="false">
      <c r="A1597" s="86" t="s">
        <v>663</v>
      </c>
      <c r="B1597" s="87" t="s">
        <v>342</v>
      </c>
      <c r="C1597" s="86" t="s">
        <v>716</v>
      </c>
      <c r="D1597" s="86" t="s">
        <v>1395</v>
      </c>
      <c r="E1597" s="86" t="s">
        <v>801</v>
      </c>
      <c r="F1597" s="86"/>
      <c r="G1597" s="88" t="s">
        <v>1396</v>
      </c>
      <c r="H1597" s="89" t="n">
        <v>1</v>
      </c>
      <c r="I1597" s="90" t="n">
        <f aca="false">SUMIF(L:L,$L1597,M:M)</f>
        <v>540.02</v>
      </c>
      <c r="J1597" s="90" t="n">
        <f aca="false">TRUNC(H1597*I1597,2)</f>
        <v>540.02</v>
      </c>
      <c r="L1597" s="63" t="n">
        <f aca="false">IF(AND(A1598&lt;&gt;"",A1597=""),L1596+1,L1596)</f>
        <v>130</v>
      </c>
      <c r="M1597" s="80" t="str">
        <f aca="false">IF(OR(A1597="Insumo",A1597="Composição Auxiliar"),J1597,"")</f>
        <v/>
      </c>
      <c r="N1597" s="81" t="str">
        <f aca="false">IF(ISNUMBER(SEARCH("COM ENCARGOS COMPLEMENTARES",D1597)),J1597,"")</f>
        <v/>
      </c>
      <c r="O1597" s="81" t="str">
        <f aca="false">IF(N1597&lt;&gt;"","",M1597)</f>
        <v/>
      </c>
      <c r="P1597" s="82" t="str">
        <f aca="false">IF(A1597="Composição",A1596,"")</f>
        <v> 5.16.1 </v>
      </c>
      <c r="Q1597" s="81" t="n">
        <f aca="false">IF(P1597&lt;&gt;"",SUMIF(L1597:L1686,L1597,N1597:N1686),"")</f>
        <v>78.41</v>
      </c>
      <c r="R1597" s="81" t="n">
        <f aca="false">IF(P1597&lt;&gt;"",SUMIF(L1597:L1686,L1597,O1597:O1686),"")</f>
        <v>461.61</v>
      </c>
    </row>
    <row r="1598" customFormat="false" ht="25.5" hidden="false" customHeight="true" outlineLevel="0" collapsed="false">
      <c r="A1598" s="91" t="s">
        <v>668</v>
      </c>
      <c r="B1598" s="92" t="s">
        <v>677</v>
      </c>
      <c r="C1598" s="91" t="s">
        <v>664</v>
      </c>
      <c r="D1598" s="91" t="s">
        <v>678</v>
      </c>
      <c r="E1598" s="91" t="s">
        <v>671</v>
      </c>
      <c r="F1598" s="91"/>
      <c r="G1598" s="93" t="s">
        <v>672</v>
      </c>
      <c r="H1598" s="94" t="n">
        <v>0.8</v>
      </c>
      <c r="I1598" s="95" t="n">
        <f aca="false">SUMIFS('ANALÍTICA AUXILIARES'!J:J,'ANALÍTICA AUXILIARES'!A:A,"Composição",'ANALÍTICA AUXILIARES'!B:B,$B1598)</f>
        <v>18.93</v>
      </c>
      <c r="J1598" s="95" t="n">
        <f aca="false">TRUNC(H1598*I1598,2)</f>
        <v>15.14</v>
      </c>
      <c r="L1598" s="63" t="n">
        <f aca="false">IF(AND(A1599&lt;&gt;"",A1598=""),L1597+1,L1597)</f>
        <v>130</v>
      </c>
      <c r="M1598" s="80" t="n">
        <f aca="false">IF(OR(A1598="Insumo",A1598="Composição Auxiliar"),J1598,"")</f>
        <v>15.14</v>
      </c>
      <c r="N1598" s="81" t="n">
        <f aca="false">IF(ISNUMBER(SEARCH("COM ENCARGOS COMPLEMENTARES",D1598)),J1598,"")</f>
        <v>15.14</v>
      </c>
      <c r="O1598" s="81" t="str">
        <f aca="false">IF(N1598&lt;&gt;"","",M1598)</f>
        <v/>
      </c>
      <c r="P1598" s="82" t="str">
        <f aca="false">IF(A1598="Composição",A1597,"")</f>
        <v/>
      </c>
      <c r="Q1598" s="81" t="str">
        <f aca="false">IF(P1598&lt;&gt;"",SUMIF(L1598:L1687,L1598,N1598:N1687),"")</f>
        <v/>
      </c>
      <c r="R1598" s="81" t="str">
        <f aca="false">IF(P1598&lt;&gt;"",SUMIF(L1598:L1687,L1598,O1598:O1687),"")</f>
        <v/>
      </c>
    </row>
    <row r="1599" customFormat="false" ht="25.5" hidden="false" customHeight="true" outlineLevel="0" collapsed="false">
      <c r="A1599" s="91" t="s">
        <v>668</v>
      </c>
      <c r="B1599" s="92" t="s">
        <v>1212</v>
      </c>
      <c r="C1599" s="91" t="s">
        <v>664</v>
      </c>
      <c r="D1599" s="91" t="s">
        <v>1213</v>
      </c>
      <c r="E1599" s="91" t="s">
        <v>671</v>
      </c>
      <c r="F1599" s="91"/>
      <c r="G1599" s="93" t="s">
        <v>672</v>
      </c>
      <c r="H1599" s="94" t="n">
        <v>3</v>
      </c>
      <c r="I1599" s="95" t="n">
        <f aca="false">SUMIFS('ANALÍTICA AUXILIARES'!J:J,'ANALÍTICA AUXILIARES'!A:A,"Composição",'ANALÍTICA AUXILIARES'!B:B,$B1599)</f>
        <v>21.09</v>
      </c>
      <c r="J1599" s="95" t="n">
        <f aca="false">TRUNC(H1599*I1599,2)</f>
        <v>63.27</v>
      </c>
      <c r="L1599" s="63" t="n">
        <f aca="false">IF(AND(A1600&lt;&gt;"",A1599=""),L1598+1,L1598)</f>
        <v>130</v>
      </c>
      <c r="M1599" s="80" t="n">
        <f aca="false">IF(OR(A1599="Insumo",A1599="Composição Auxiliar"),J1599,"")</f>
        <v>63.27</v>
      </c>
      <c r="N1599" s="81" t="n">
        <f aca="false">IF(ISNUMBER(SEARCH("COM ENCARGOS COMPLEMENTARES",D1599)),J1599,"")</f>
        <v>63.27</v>
      </c>
      <c r="O1599" s="81" t="str">
        <f aca="false">IF(N1599&lt;&gt;"","",M1599)</f>
        <v/>
      </c>
      <c r="P1599" s="82" t="str">
        <f aca="false">IF(A1599="Composição",A1598,"")</f>
        <v/>
      </c>
      <c r="Q1599" s="81" t="str">
        <f aca="false">IF(P1599&lt;&gt;"",SUMIF(L1599:L1688,L1599,N1599:N1688),"")</f>
        <v/>
      </c>
      <c r="R1599" s="81" t="str">
        <f aca="false">IF(P1599&lt;&gt;"",SUMIF(L1599:L1688,L1599,O1599:O1688),"")</f>
        <v/>
      </c>
    </row>
    <row r="1600" customFormat="false" ht="14.25" hidden="false" customHeight="false" outlineLevel="0" collapsed="false">
      <c r="A1600" s="96" t="s">
        <v>679</v>
      </c>
      <c r="B1600" s="97" t="s">
        <v>1397</v>
      </c>
      <c r="C1600" s="96" t="str">
        <f aca="false">VLOOKUP(B1600,INSUMOS!$A:$I,2,0)</f>
        <v>FDE</v>
      </c>
      <c r="D1600" s="96" t="str">
        <f aca="false">VLOOKUP(B1600,INSUMOS!$A:$I,3,0)</f>
        <v>COLA ADESIVA FIXA ESPELHO BISNAGA 360G CEBRACE</v>
      </c>
      <c r="E1600" s="98" t="str">
        <f aca="false">VLOOKUP(B1600,INSUMOS!$A:$I,4,0)</f>
        <v>Material</v>
      </c>
      <c r="F1600" s="98"/>
      <c r="G1600" s="99" t="str">
        <f aca="false">VLOOKUP(B1600,INSUMOS!$A:$I,5,0)</f>
        <v>UN</v>
      </c>
      <c r="H1600" s="100" t="n">
        <v>0.8</v>
      </c>
      <c r="I1600" s="101" t="n">
        <f aca="false">VLOOKUP(B1600,INSUMOS!$A:$I,8,0)</f>
        <v>50.28</v>
      </c>
      <c r="J1600" s="101" t="n">
        <f aca="false">TRUNC(H1600*I1600,2)</f>
        <v>40.22</v>
      </c>
      <c r="L1600" s="63" t="n">
        <f aca="false">IF(AND(A1601&lt;&gt;"",A1600=""),L1599+1,L1599)</f>
        <v>130</v>
      </c>
      <c r="M1600" s="80" t="n">
        <f aca="false">IF(OR(A1600="Insumo",A1600="Composição Auxiliar"),J1600,"")</f>
        <v>40.22</v>
      </c>
      <c r="N1600" s="81" t="str">
        <f aca="false">IF(ISNUMBER(SEARCH("COM ENCARGOS COMPLEMENTARES",D1600)),J1600,"")</f>
        <v/>
      </c>
      <c r="O1600" s="81" t="n">
        <f aca="false">IF(N1600&lt;&gt;"","",M1600)</f>
        <v>40.22</v>
      </c>
      <c r="P1600" s="82" t="str">
        <f aca="false">IF(A1600="Composição",A1599,"")</f>
        <v/>
      </c>
      <c r="Q1600" s="81" t="str">
        <f aca="false">IF(P1600&lt;&gt;"",SUMIF(L1600:L1689,L1600,N1600:N1689),"")</f>
        <v/>
      </c>
      <c r="R1600" s="81" t="str">
        <f aca="false">IF(P1600&lt;&gt;"",SUMIF(L1600:L1689,L1600,O1600:O1689),"")</f>
        <v/>
      </c>
    </row>
    <row r="1601" customFormat="false" ht="14.25" hidden="false" customHeight="false" outlineLevel="0" collapsed="false">
      <c r="A1601" s="96" t="s">
        <v>679</v>
      </c>
      <c r="B1601" s="97" t="s">
        <v>1398</v>
      </c>
      <c r="C1601" s="96" t="str">
        <f aca="false">VLOOKUP(B1601,INSUMOS!$A:$I,2,0)</f>
        <v>SINAPI</v>
      </c>
      <c r="D1601" s="96" t="str">
        <f aca="false">VLOOKUP(B1601,INSUMOS!$A:$I,3,0)</f>
        <v>ESPELHO CRISTAL E = 4 MM</v>
      </c>
      <c r="E1601" s="98" t="str">
        <f aca="false">VLOOKUP(B1601,INSUMOS!$A:$I,4,0)</f>
        <v>Material</v>
      </c>
      <c r="F1601" s="98"/>
      <c r="G1601" s="99" t="str">
        <f aca="false">VLOOKUP(B1601,INSUMOS!$A:$I,5,0)</f>
        <v>m²</v>
      </c>
      <c r="H1601" s="100" t="n">
        <v>1.05</v>
      </c>
      <c r="I1601" s="101" t="n">
        <f aca="false">VLOOKUP(B1601,INSUMOS!$A:$I,8,0)</f>
        <v>401.33</v>
      </c>
      <c r="J1601" s="101" t="n">
        <f aca="false">TRUNC(H1601*I1601,2)</f>
        <v>421.39</v>
      </c>
      <c r="L1601" s="63" t="n">
        <f aca="false">IF(AND(A1602&lt;&gt;"",A1601=""),L1600+1,L1600)</f>
        <v>130</v>
      </c>
      <c r="M1601" s="80" t="n">
        <f aca="false">IF(OR(A1601="Insumo",A1601="Composição Auxiliar"),J1601,"")</f>
        <v>421.39</v>
      </c>
      <c r="N1601" s="81" t="str">
        <f aca="false">IF(ISNUMBER(SEARCH("COM ENCARGOS COMPLEMENTARES",D1601)),J1601,"")</f>
        <v/>
      </c>
      <c r="O1601" s="81" t="n">
        <f aca="false">IF(N1601&lt;&gt;"","",M1601)</f>
        <v>421.39</v>
      </c>
      <c r="P1601" s="82" t="str">
        <f aca="false">IF(A1601="Composição",A1600,"")</f>
        <v/>
      </c>
      <c r="Q1601" s="81" t="str">
        <f aca="false">IF(P1601&lt;&gt;"",SUMIF(L1601:L1690,L1601,N1601:N1690),"")</f>
        <v/>
      </c>
      <c r="R1601" s="81" t="str">
        <f aca="false">IF(P1601&lt;&gt;"",SUMIF(L1601:L1690,L1601,O1601:O1690),"")</f>
        <v/>
      </c>
    </row>
    <row r="1602" customFormat="false" ht="14.25" hidden="false" customHeight="false" outlineLevel="0" collapsed="false">
      <c r="A1602" s="102"/>
      <c r="B1602" s="102"/>
      <c r="C1602" s="102"/>
      <c r="D1602" s="102"/>
      <c r="E1602" s="102"/>
      <c r="F1602" s="103"/>
      <c r="G1602" s="102"/>
      <c r="H1602" s="103"/>
      <c r="I1602" s="102"/>
      <c r="J1602" s="103"/>
      <c r="L1602" s="63" t="n">
        <f aca="false">IF(AND(A1603&lt;&gt;"",A1602=""),L1601+1,L1601)</f>
        <v>130</v>
      </c>
      <c r="M1602" s="80" t="str">
        <f aca="false">IF(OR(A1602="Insumo",A1602="Composição Auxiliar"),J1602,"")</f>
        <v/>
      </c>
      <c r="N1602" s="81" t="str">
        <f aca="false">IF(ISNUMBER(SEARCH("COM ENCARGOS COMPLEMENTARES",D1602)),J1602,"")</f>
        <v/>
      </c>
      <c r="O1602" s="81" t="str">
        <f aca="false">IF(N1602&lt;&gt;"","",M1602)</f>
        <v/>
      </c>
      <c r="P1602" s="82" t="str">
        <f aca="false">IF(A1602="Composição",A1601,"")</f>
        <v/>
      </c>
      <c r="Q1602" s="81" t="str">
        <f aca="false">IF(P1602&lt;&gt;"",SUMIF(L1602:L1691,L1602,N1602:N1691),"")</f>
        <v/>
      </c>
      <c r="R1602" s="81" t="str">
        <f aca="false">IF(P1602&lt;&gt;"",SUMIF(L1602:L1691,L1602,O1602:O1691),"")</f>
        <v/>
      </c>
    </row>
    <row r="1603" customFormat="false" ht="14.25" hidden="false" customHeight="true" outlineLevel="0" collapsed="false">
      <c r="A1603" s="102"/>
      <c r="B1603" s="102"/>
      <c r="C1603" s="102"/>
      <c r="D1603" s="102"/>
      <c r="E1603" s="102"/>
      <c r="F1603" s="103"/>
      <c r="G1603" s="102"/>
      <c r="H1603" s="104" t="s">
        <v>684</v>
      </c>
      <c r="I1603" s="104"/>
      <c r="J1603" s="103" t="n">
        <f aca="false">TRUNC(SUMIF(L:L,$L1603,M:M)*(1+$J$9),2)</f>
        <v>700.89</v>
      </c>
      <c r="L1603" s="63" t="n">
        <f aca="false">IF(AND(A1604&lt;&gt;"",A1603=""),L1602+1,L1602)</f>
        <v>130</v>
      </c>
      <c r="M1603" s="80" t="str">
        <f aca="false">IF(OR(A1603="Insumo",A1603="Composição Auxiliar"),J1603,"")</f>
        <v/>
      </c>
      <c r="N1603" s="81" t="str">
        <f aca="false">IF(ISNUMBER(SEARCH("COM ENCARGOS COMPLEMENTARES",D1603)),J1603,"")</f>
        <v/>
      </c>
      <c r="O1603" s="81" t="str">
        <f aca="false">IF(N1603&lt;&gt;"","",M1603)</f>
        <v/>
      </c>
      <c r="P1603" s="82" t="str">
        <f aca="false">IF(A1603="Composição",A1602,"")</f>
        <v/>
      </c>
      <c r="Q1603" s="81" t="str">
        <f aca="false">IF(P1603&lt;&gt;"",SUMIF(L1603:L1692,L1603,N1603:N1692),"")</f>
        <v/>
      </c>
      <c r="R1603" s="81" t="str">
        <f aca="false">IF(P1603&lt;&gt;"",SUMIF(L1603:L1692,L1603,O1603:O1692),"")</f>
        <v/>
      </c>
    </row>
    <row r="1604" customFormat="false" ht="15" hidden="false" customHeight="false" outlineLevel="0" collapsed="false">
      <c r="A1604" s="105"/>
      <c r="B1604" s="105"/>
      <c r="C1604" s="105"/>
      <c r="D1604" s="105"/>
      <c r="E1604" s="105"/>
      <c r="F1604" s="105"/>
      <c r="G1604" s="105" t="s">
        <v>685</v>
      </c>
      <c r="H1604" s="106" t="s">
        <v>1399</v>
      </c>
      <c r="I1604" s="105" t="s">
        <v>687</v>
      </c>
      <c r="J1604" s="107" t="n">
        <f aca="false">TRUNC(J1603*H1604,2)</f>
        <v>2186.77</v>
      </c>
      <c r="L1604" s="63" t="n">
        <f aca="false">IF(AND(A1605&lt;&gt;"",A1604=""),L1603+1,L1603)</f>
        <v>130</v>
      </c>
      <c r="M1604" s="80" t="str">
        <f aca="false">IF(OR(A1604="Insumo",A1604="Composição Auxiliar"),J1604,"")</f>
        <v/>
      </c>
      <c r="N1604" s="81" t="str">
        <f aca="false">IF(ISNUMBER(SEARCH("COM ENCARGOS COMPLEMENTARES",D1604)),J1604,"")</f>
        <v/>
      </c>
      <c r="O1604" s="81" t="str">
        <f aca="false">IF(N1604&lt;&gt;"","",M1604)</f>
        <v/>
      </c>
      <c r="P1604" s="82" t="str">
        <f aca="false">IF(A1604="Composição",A1603,"")</f>
        <v/>
      </c>
      <c r="Q1604" s="81" t="str">
        <f aca="false">IF(P1604&lt;&gt;"",SUMIF(L1604:L1693,L1604,N1604:N1693),"")</f>
        <v/>
      </c>
      <c r="R1604" s="81" t="str">
        <f aca="false">IF(P1604&lt;&gt;"",SUMIF(L1604:L1693,L1604,O1604:O1693),"")</f>
        <v/>
      </c>
    </row>
    <row r="1605" customFormat="false" ht="15" hidden="false" customHeight="false" outlineLevel="0" collapsed="false">
      <c r="A1605" s="108"/>
      <c r="B1605" s="108"/>
      <c r="C1605" s="108"/>
      <c r="D1605" s="108"/>
      <c r="E1605" s="108"/>
      <c r="F1605" s="108"/>
      <c r="G1605" s="108"/>
      <c r="H1605" s="108"/>
      <c r="I1605" s="108"/>
      <c r="J1605" s="108"/>
      <c r="L1605" s="63" t="n">
        <f aca="false">IF(AND(A1606&lt;&gt;"",A1605=""),L1604+1,L1604)</f>
        <v>131</v>
      </c>
      <c r="M1605" s="80" t="str">
        <f aca="false">IF(OR(A1605="Insumo",A1605="Composição Auxiliar"),J1605,"")</f>
        <v/>
      </c>
      <c r="N1605" s="81" t="str">
        <f aca="false">IF(ISNUMBER(SEARCH("COM ENCARGOS COMPLEMENTARES",D1605)),J1605,"")</f>
        <v/>
      </c>
      <c r="O1605" s="81" t="str">
        <f aca="false">IF(N1605&lt;&gt;"","",M1605)</f>
        <v/>
      </c>
      <c r="P1605" s="82" t="str">
        <f aca="false">IF(A1605="Composição",A1604,"")</f>
        <v/>
      </c>
      <c r="Q1605" s="81" t="str">
        <f aca="false">IF(P1605&lt;&gt;"",SUMIF(L1605:L1694,L1605,N1605:N1694),"")</f>
        <v/>
      </c>
      <c r="R1605" s="81" t="str">
        <f aca="false">IF(P1605&lt;&gt;"",SUMIF(L1605:L1694,L1605,O1605:O1694),"")</f>
        <v/>
      </c>
    </row>
    <row r="1606" customFormat="false" ht="15" hidden="false" customHeight="true" outlineLevel="0" collapsed="false">
      <c r="A1606" s="83" t="s">
        <v>343</v>
      </c>
      <c r="B1606" s="84" t="s">
        <v>655</v>
      </c>
      <c r="C1606" s="83" t="s">
        <v>656</v>
      </c>
      <c r="D1606" s="83" t="s">
        <v>657</v>
      </c>
      <c r="E1606" s="83" t="s">
        <v>658</v>
      </c>
      <c r="F1606" s="83"/>
      <c r="G1606" s="85" t="s">
        <v>659</v>
      </c>
      <c r="H1606" s="84" t="s">
        <v>660</v>
      </c>
      <c r="I1606" s="84" t="s">
        <v>661</v>
      </c>
      <c r="J1606" s="84" t="s">
        <v>662</v>
      </c>
      <c r="L1606" s="63" t="n">
        <f aca="false">IF(AND(A1607&lt;&gt;"",A1606=""),L1605+1,L1605)</f>
        <v>131</v>
      </c>
      <c r="M1606" s="80" t="str">
        <f aca="false">IF(OR(A1606="Insumo",A1606="Composição Auxiliar"),J1606,"")</f>
        <v/>
      </c>
      <c r="N1606" s="81" t="str">
        <f aca="false">IF(ISNUMBER(SEARCH("COM ENCARGOS COMPLEMENTARES",D1606)),J1606,"")</f>
        <v/>
      </c>
      <c r="O1606" s="81" t="str">
        <f aca="false">IF(N1606&lt;&gt;"","",M1606)</f>
        <v/>
      </c>
      <c r="P1606" s="82" t="str">
        <f aca="false">IF(A1606="Composição",A1605,"")</f>
        <v/>
      </c>
      <c r="Q1606" s="81" t="str">
        <f aca="false">IF(P1606&lt;&gt;"",SUMIF(L1606:L1695,L1606,N1606:N1695),"")</f>
        <v/>
      </c>
      <c r="R1606" s="81" t="str">
        <f aca="false">IF(P1606&lt;&gt;"",SUMIF(L1606:L1695,L1606,O1606:O1695),"")</f>
        <v/>
      </c>
    </row>
    <row r="1607" customFormat="false" ht="25.5" hidden="false" customHeight="true" outlineLevel="0" collapsed="false">
      <c r="A1607" s="86" t="s">
        <v>663</v>
      </c>
      <c r="B1607" s="87" t="s">
        <v>344</v>
      </c>
      <c r="C1607" s="86" t="s">
        <v>716</v>
      </c>
      <c r="D1607" s="86" t="s">
        <v>1400</v>
      </c>
      <c r="E1607" s="86" t="s">
        <v>671</v>
      </c>
      <c r="F1607" s="86"/>
      <c r="G1607" s="88" t="s">
        <v>1389</v>
      </c>
      <c r="H1607" s="89" t="n">
        <v>1</v>
      </c>
      <c r="I1607" s="90" t="n">
        <f aca="false">SUMIF(L:L,$L1607,M:M)</f>
        <v>155.3</v>
      </c>
      <c r="J1607" s="90" t="n">
        <f aca="false">TRUNC(H1607*I1607,2)</f>
        <v>155.3</v>
      </c>
      <c r="L1607" s="63" t="n">
        <f aca="false">IF(AND(A1608&lt;&gt;"",A1607=""),L1606+1,L1606)</f>
        <v>131</v>
      </c>
      <c r="M1607" s="80" t="str">
        <f aca="false">IF(OR(A1607="Insumo",A1607="Composição Auxiliar"),J1607,"")</f>
        <v/>
      </c>
      <c r="N1607" s="81" t="str">
        <f aca="false">IF(ISNUMBER(SEARCH("COM ENCARGOS COMPLEMENTARES",D1607)),J1607,"")</f>
        <v/>
      </c>
      <c r="O1607" s="81" t="str">
        <f aca="false">IF(N1607&lt;&gt;"","",M1607)</f>
        <v/>
      </c>
      <c r="P1607" s="82" t="str">
        <f aca="false">IF(A1607="Composição",A1606,"")</f>
        <v> 5.16.2 </v>
      </c>
      <c r="Q1607" s="81" t="n">
        <f aca="false">IF(P1607&lt;&gt;"",SUMIF(L1607:L1696,L1607,N1607:N1696),"")</f>
        <v>24.17</v>
      </c>
      <c r="R1607" s="81" t="n">
        <f aca="false">IF(P1607&lt;&gt;"",SUMIF(L1607:L1696,L1607,O1607:O1696),"")</f>
        <v>131.13</v>
      </c>
    </row>
    <row r="1608" customFormat="false" ht="25.5" hidden="false" customHeight="true" outlineLevel="0" collapsed="false">
      <c r="A1608" s="91" t="s">
        <v>668</v>
      </c>
      <c r="B1608" s="92" t="s">
        <v>822</v>
      </c>
      <c r="C1608" s="91" t="s">
        <v>664</v>
      </c>
      <c r="D1608" s="91" t="s">
        <v>823</v>
      </c>
      <c r="E1608" s="91" t="s">
        <v>671</v>
      </c>
      <c r="F1608" s="91"/>
      <c r="G1608" s="93" t="s">
        <v>672</v>
      </c>
      <c r="H1608" s="94" t="n">
        <v>0.5</v>
      </c>
      <c r="I1608" s="95" t="n">
        <f aca="false">SUMIFS('ANALÍTICA AUXILIARES'!J:J,'ANALÍTICA AUXILIARES'!A:A,"Composição",'ANALÍTICA AUXILIARES'!B:B,$B1608)</f>
        <v>26.14</v>
      </c>
      <c r="J1608" s="95" t="n">
        <f aca="false">TRUNC(H1608*I1608,2)</f>
        <v>13.07</v>
      </c>
      <c r="L1608" s="63" t="n">
        <f aca="false">IF(AND(A1609&lt;&gt;"",A1608=""),L1607+1,L1607)</f>
        <v>131</v>
      </c>
      <c r="M1608" s="80" t="n">
        <f aca="false">IF(OR(A1608="Insumo",A1608="Composição Auxiliar"),J1608,"")</f>
        <v>13.07</v>
      </c>
      <c r="N1608" s="81" t="n">
        <f aca="false">IF(ISNUMBER(SEARCH("COM ENCARGOS COMPLEMENTARES",D1608)),J1608,"")</f>
        <v>13.07</v>
      </c>
      <c r="O1608" s="81" t="str">
        <f aca="false">IF(N1608&lt;&gt;"","",M1608)</f>
        <v/>
      </c>
      <c r="P1608" s="82" t="str">
        <f aca="false">IF(A1608="Composição",A1607,"")</f>
        <v/>
      </c>
      <c r="Q1608" s="81" t="str">
        <f aca="false">IF(P1608&lt;&gt;"",SUMIF(L1608:L1697,L1608,N1608:N1697),"")</f>
        <v/>
      </c>
      <c r="R1608" s="81" t="str">
        <f aca="false">IF(P1608&lt;&gt;"",SUMIF(L1608:L1697,L1608,O1608:O1697),"")</f>
        <v/>
      </c>
    </row>
    <row r="1609" customFormat="false" ht="25.5" hidden="false" customHeight="true" outlineLevel="0" collapsed="false">
      <c r="A1609" s="91" t="s">
        <v>668</v>
      </c>
      <c r="B1609" s="92" t="s">
        <v>817</v>
      </c>
      <c r="C1609" s="91" t="s">
        <v>664</v>
      </c>
      <c r="D1609" s="91" t="s">
        <v>818</v>
      </c>
      <c r="E1609" s="91" t="s">
        <v>671</v>
      </c>
      <c r="F1609" s="91"/>
      <c r="G1609" s="93" t="s">
        <v>672</v>
      </c>
      <c r="H1609" s="94" t="n">
        <v>0.5</v>
      </c>
      <c r="I1609" s="95" t="n">
        <f aca="false">SUMIFS('ANALÍTICA AUXILIARES'!J:J,'ANALÍTICA AUXILIARES'!A:A,"Composição",'ANALÍTICA AUXILIARES'!B:B,$B1609)</f>
        <v>22.2</v>
      </c>
      <c r="J1609" s="95" t="n">
        <f aca="false">TRUNC(H1609*I1609,2)</f>
        <v>11.1</v>
      </c>
      <c r="L1609" s="63" t="n">
        <f aca="false">IF(AND(A1610&lt;&gt;"",A1609=""),L1608+1,L1608)</f>
        <v>131</v>
      </c>
      <c r="M1609" s="80" t="n">
        <f aca="false">IF(OR(A1609="Insumo",A1609="Composição Auxiliar"),J1609,"")</f>
        <v>11.1</v>
      </c>
      <c r="N1609" s="81" t="n">
        <f aca="false">IF(ISNUMBER(SEARCH("COM ENCARGOS COMPLEMENTARES",D1609)),J1609,"")</f>
        <v>11.1</v>
      </c>
      <c r="O1609" s="81" t="str">
        <f aca="false">IF(N1609&lt;&gt;"","",M1609)</f>
        <v/>
      </c>
      <c r="P1609" s="82" t="str">
        <f aca="false">IF(A1609="Composição",A1608,"")</f>
        <v/>
      </c>
      <c r="Q1609" s="81" t="str">
        <f aca="false">IF(P1609&lt;&gt;"",SUMIF(L1609:L1698,L1609,N1609:N1698),"")</f>
        <v/>
      </c>
      <c r="R1609" s="81" t="str">
        <f aca="false">IF(P1609&lt;&gt;"",SUMIF(L1609:L1698,L1609,O1609:O1698),"")</f>
        <v/>
      </c>
    </row>
    <row r="1610" customFormat="false" ht="25.5" hidden="false" customHeight="false" outlineLevel="0" collapsed="false">
      <c r="A1610" s="96" t="s">
        <v>679</v>
      </c>
      <c r="B1610" s="97" t="s">
        <v>1401</v>
      </c>
      <c r="C1610" s="96" t="str">
        <f aca="false">VLOOKUP(B1610,INSUMOS!$A:$I,2,0)</f>
        <v>Próprio</v>
      </c>
      <c r="D1610" s="96" t="str">
        <f aca="false">VLOOKUP(B1610,INSUMOS!$A:$I,3,0)</f>
        <v>ALARME AUDIOVISUAL SEM FIO P/ SANITÁRIO ACESSÍVEL - REF. DNI 4240 OU EQUIV</v>
      </c>
      <c r="E1610" s="98" t="str">
        <f aca="false">VLOOKUP(B1610,INSUMOS!$A:$I,4,0)</f>
        <v>Material</v>
      </c>
      <c r="F1610" s="98"/>
      <c r="G1610" s="99" t="str">
        <f aca="false">VLOOKUP(B1610,INSUMOS!$A:$I,5,0)</f>
        <v>UN</v>
      </c>
      <c r="H1610" s="100" t="n">
        <v>1</v>
      </c>
      <c r="I1610" s="101" t="n">
        <f aca="false">VLOOKUP(B1610,INSUMOS!$A:$I,8,0)</f>
        <v>131.13</v>
      </c>
      <c r="J1610" s="101" t="n">
        <f aca="false">TRUNC(H1610*I1610,2)</f>
        <v>131.13</v>
      </c>
      <c r="L1610" s="63" t="n">
        <f aca="false">IF(AND(A1611&lt;&gt;"",A1610=""),L1609+1,L1609)</f>
        <v>131</v>
      </c>
      <c r="M1610" s="80" t="n">
        <f aca="false">IF(OR(A1610="Insumo",A1610="Composição Auxiliar"),J1610,"")</f>
        <v>131.13</v>
      </c>
      <c r="N1610" s="81" t="str">
        <f aca="false">IF(ISNUMBER(SEARCH("COM ENCARGOS COMPLEMENTARES",D1610)),J1610,"")</f>
        <v/>
      </c>
      <c r="O1610" s="81" t="n">
        <f aca="false">IF(N1610&lt;&gt;"","",M1610)</f>
        <v>131.13</v>
      </c>
      <c r="P1610" s="82" t="str">
        <f aca="false">IF(A1610="Composição",A1609,"")</f>
        <v/>
      </c>
      <c r="Q1610" s="81" t="str">
        <f aca="false">IF(P1610&lt;&gt;"",SUMIF(L1610:L1699,L1610,N1610:N1699),"")</f>
        <v/>
      </c>
      <c r="R1610" s="81" t="str">
        <f aca="false">IF(P1610&lt;&gt;"",SUMIF(L1610:L1699,L1610,O1610:O1699),"")</f>
        <v/>
      </c>
    </row>
    <row r="1611" customFormat="false" ht="14.25" hidden="false" customHeight="false" outlineLevel="0" collapsed="false">
      <c r="A1611" s="102"/>
      <c r="B1611" s="102"/>
      <c r="C1611" s="102"/>
      <c r="D1611" s="102"/>
      <c r="E1611" s="102"/>
      <c r="F1611" s="103"/>
      <c r="G1611" s="102"/>
      <c r="H1611" s="103"/>
      <c r="I1611" s="102"/>
      <c r="J1611" s="103"/>
      <c r="L1611" s="63" t="n">
        <f aca="false">IF(AND(A1612&lt;&gt;"",A1611=""),L1610+1,L1610)</f>
        <v>131</v>
      </c>
      <c r="M1611" s="80" t="str">
        <f aca="false">IF(OR(A1611="Insumo",A1611="Composição Auxiliar"),J1611,"")</f>
        <v/>
      </c>
      <c r="N1611" s="81" t="str">
        <f aca="false">IF(ISNUMBER(SEARCH("COM ENCARGOS COMPLEMENTARES",D1611)),J1611,"")</f>
        <v/>
      </c>
      <c r="O1611" s="81" t="str">
        <f aca="false">IF(N1611&lt;&gt;"","",M1611)</f>
        <v/>
      </c>
      <c r="P1611" s="82" t="str">
        <f aca="false">IF(A1611="Composição",A1610,"")</f>
        <v/>
      </c>
      <c r="Q1611" s="81" t="str">
        <f aca="false">IF(P1611&lt;&gt;"",SUMIF(L1611:L1700,L1611,N1611:N1700),"")</f>
        <v/>
      </c>
      <c r="R1611" s="81" t="str">
        <f aca="false">IF(P1611&lt;&gt;"",SUMIF(L1611:L1700,L1611,O1611:O1700),"")</f>
        <v/>
      </c>
    </row>
    <row r="1612" customFormat="false" ht="14.25" hidden="false" customHeight="true" outlineLevel="0" collapsed="false">
      <c r="A1612" s="102"/>
      <c r="B1612" s="102"/>
      <c r="C1612" s="102"/>
      <c r="D1612" s="102"/>
      <c r="E1612" s="102"/>
      <c r="F1612" s="103"/>
      <c r="G1612" s="102"/>
      <c r="H1612" s="104" t="s">
        <v>684</v>
      </c>
      <c r="I1612" s="104"/>
      <c r="J1612" s="103" t="n">
        <f aca="false">TRUNC(SUMIF(L:L,$L1612,M:M)*(1+$J$9),2)</f>
        <v>201.56</v>
      </c>
      <c r="L1612" s="63" t="n">
        <f aca="false">IF(AND(A1613&lt;&gt;"",A1612=""),L1611+1,L1611)</f>
        <v>131</v>
      </c>
      <c r="M1612" s="80" t="str">
        <f aca="false">IF(OR(A1612="Insumo",A1612="Composição Auxiliar"),J1612,"")</f>
        <v/>
      </c>
      <c r="N1612" s="81" t="str">
        <f aca="false">IF(ISNUMBER(SEARCH("COM ENCARGOS COMPLEMENTARES",D1612)),J1612,"")</f>
        <v/>
      </c>
      <c r="O1612" s="81" t="str">
        <f aca="false">IF(N1612&lt;&gt;"","",M1612)</f>
        <v/>
      </c>
      <c r="P1612" s="82" t="str">
        <f aca="false">IF(A1612="Composição",A1611,"")</f>
        <v/>
      </c>
      <c r="Q1612" s="81" t="str">
        <f aca="false">IF(P1612&lt;&gt;"",SUMIF(L1612:L1701,L1612,N1612:N1701),"")</f>
        <v/>
      </c>
      <c r="R1612" s="81" t="str">
        <f aca="false">IF(P1612&lt;&gt;"",SUMIF(L1612:L1701,L1612,O1612:O1701),"")</f>
        <v/>
      </c>
    </row>
    <row r="1613" customFormat="false" ht="15" hidden="false" customHeight="false" outlineLevel="0" collapsed="false">
      <c r="A1613" s="105"/>
      <c r="B1613" s="105"/>
      <c r="C1613" s="105"/>
      <c r="D1613" s="105"/>
      <c r="E1613" s="105"/>
      <c r="F1613" s="105"/>
      <c r="G1613" s="105" t="s">
        <v>685</v>
      </c>
      <c r="H1613" s="106" t="s">
        <v>907</v>
      </c>
      <c r="I1613" s="105" t="s">
        <v>687</v>
      </c>
      <c r="J1613" s="107" t="n">
        <f aca="false">TRUNC(J1612*H1613,2)</f>
        <v>604.68</v>
      </c>
      <c r="L1613" s="63" t="n">
        <f aca="false">IF(AND(A1614&lt;&gt;"",A1613=""),L1612+1,L1612)</f>
        <v>131</v>
      </c>
      <c r="M1613" s="80" t="str">
        <f aca="false">IF(OR(A1613="Insumo",A1613="Composição Auxiliar"),J1613,"")</f>
        <v/>
      </c>
      <c r="N1613" s="81" t="str">
        <f aca="false">IF(ISNUMBER(SEARCH("COM ENCARGOS COMPLEMENTARES",D1613)),J1613,"")</f>
        <v/>
      </c>
      <c r="O1613" s="81" t="str">
        <f aca="false">IF(N1613&lt;&gt;"","",M1613)</f>
        <v/>
      </c>
      <c r="P1613" s="82" t="str">
        <f aca="false">IF(A1613="Composição",A1612,"")</f>
        <v/>
      </c>
      <c r="Q1613" s="81" t="str">
        <f aca="false">IF(P1613&lt;&gt;"",SUMIF(L1613:L1702,L1613,N1613:N1702),"")</f>
        <v/>
      </c>
      <c r="R1613" s="81" t="str">
        <f aca="false">IF(P1613&lt;&gt;"",SUMIF(L1613:L1702,L1613,O1613:O1702),"")</f>
        <v/>
      </c>
    </row>
    <row r="1614" customFormat="false" ht="15" hidden="false" customHeight="false" outlineLevel="0" collapsed="false">
      <c r="A1614" s="108"/>
      <c r="B1614" s="108"/>
      <c r="C1614" s="108"/>
      <c r="D1614" s="108"/>
      <c r="E1614" s="108"/>
      <c r="F1614" s="108"/>
      <c r="G1614" s="108"/>
      <c r="H1614" s="108"/>
      <c r="I1614" s="108"/>
      <c r="J1614" s="108"/>
      <c r="L1614" s="63" t="n">
        <f aca="false">IF(AND(A1615&lt;&gt;"",A1614=""),L1613+1,L1613)</f>
        <v>132</v>
      </c>
      <c r="M1614" s="80" t="str">
        <f aca="false">IF(OR(A1614="Insumo",A1614="Composição Auxiliar"),J1614,"")</f>
        <v/>
      </c>
      <c r="N1614" s="81" t="str">
        <f aca="false">IF(ISNUMBER(SEARCH("COM ENCARGOS COMPLEMENTARES",D1614)),J1614,"")</f>
        <v/>
      </c>
      <c r="O1614" s="81" t="str">
        <f aca="false">IF(N1614&lt;&gt;"","",M1614)</f>
        <v/>
      </c>
      <c r="P1614" s="82" t="str">
        <f aca="false">IF(A1614="Composição",A1613,"")</f>
        <v/>
      </c>
      <c r="Q1614" s="81" t="str">
        <f aca="false">IF(P1614&lt;&gt;"",SUMIF(L1614:L1703,L1614,N1614:N1703),"")</f>
        <v/>
      </c>
      <c r="R1614" s="81" t="str">
        <f aca="false">IF(P1614&lt;&gt;"",SUMIF(L1614:L1703,L1614,O1614:O1703),"")</f>
        <v/>
      </c>
    </row>
    <row r="1615" customFormat="false" ht="15" hidden="false" customHeight="true" outlineLevel="0" collapsed="false">
      <c r="A1615" s="83" t="s">
        <v>345</v>
      </c>
      <c r="B1615" s="84" t="s">
        <v>655</v>
      </c>
      <c r="C1615" s="83" t="s">
        <v>656</v>
      </c>
      <c r="D1615" s="83" t="s">
        <v>657</v>
      </c>
      <c r="E1615" s="83" t="s">
        <v>658</v>
      </c>
      <c r="F1615" s="83"/>
      <c r="G1615" s="85" t="s">
        <v>659</v>
      </c>
      <c r="H1615" s="84" t="s">
        <v>660</v>
      </c>
      <c r="I1615" s="84" t="s">
        <v>661</v>
      </c>
      <c r="J1615" s="84" t="s">
        <v>662</v>
      </c>
      <c r="L1615" s="63" t="n">
        <f aca="false">IF(AND(A1616&lt;&gt;"",A1615=""),L1614+1,L1614)</f>
        <v>132</v>
      </c>
      <c r="M1615" s="80" t="str">
        <f aca="false">IF(OR(A1615="Insumo",A1615="Composição Auxiliar"),J1615,"")</f>
        <v/>
      </c>
      <c r="N1615" s="81" t="str">
        <f aca="false">IF(ISNUMBER(SEARCH("COM ENCARGOS COMPLEMENTARES",D1615)),J1615,"")</f>
        <v/>
      </c>
      <c r="O1615" s="81" t="str">
        <f aca="false">IF(N1615&lt;&gt;"","",M1615)</f>
        <v/>
      </c>
      <c r="P1615" s="82" t="str">
        <f aca="false">IF(A1615="Composição",A1614,"")</f>
        <v/>
      </c>
      <c r="Q1615" s="81" t="str">
        <f aca="false">IF(P1615&lt;&gt;"",SUMIF(L1615:L1704,L1615,N1615:N1704),"")</f>
        <v/>
      </c>
      <c r="R1615" s="81" t="str">
        <f aca="false">IF(P1615&lt;&gt;"",SUMIF(L1615:L1704,L1615,O1615:O1704),"")</f>
        <v/>
      </c>
    </row>
    <row r="1616" customFormat="false" ht="25.5" hidden="false" customHeight="true" outlineLevel="0" collapsed="false">
      <c r="A1616" s="86" t="s">
        <v>663</v>
      </c>
      <c r="B1616" s="87" t="s">
        <v>346</v>
      </c>
      <c r="C1616" s="86" t="s">
        <v>664</v>
      </c>
      <c r="D1616" s="86" t="s">
        <v>1402</v>
      </c>
      <c r="E1616" s="86" t="s">
        <v>764</v>
      </c>
      <c r="F1616" s="86"/>
      <c r="G1616" s="88" t="s">
        <v>718</v>
      </c>
      <c r="H1616" s="89" t="n">
        <v>1</v>
      </c>
      <c r="I1616" s="90" t="n">
        <f aca="false">SUMIF(L:L,$L1616,M:M)</f>
        <v>47.93</v>
      </c>
      <c r="J1616" s="90" t="n">
        <f aca="false">TRUNC(H1616*I1616,2)</f>
        <v>47.93</v>
      </c>
      <c r="L1616" s="63" t="n">
        <f aca="false">IF(AND(A1617&lt;&gt;"",A1616=""),L1615+1,L1615)</f>
        <v>132</v>
      </c>
      <c r="M1616" s="80" t="str">
        <f aca="false">IF(OR(A1616="Insumo",A1616="Composição Auxiliar"),J1616,"")</f>
        <v/>
      </c>
      <c r="N1616" s="81" t="str">
        <f aca="false">IF(ISNUMBER(SEARCH("COM ENCARGOS COMPLEMENTARES",D1616)),J1616,"")</f>
        <v/>
      </c>
      <c r="O1616" s="81" t="str">
        <f aca="false">IF(N1616&lt;&gt;"","",M1616)</f>
        <v/>
      </c>
      <c r="P1616" s="82" t="str">
        <f aca="false">IF(A1616="Composição",A1615,"")</f>
        <v> 5.16.3 </v>
      </c>
      <c r="Q1616" s="81" t="n">
        <f aca="false">IF(P1616&lt;&gt;"",SUMIF(L1616:L1705,L1616,N1616:N1705),"")</f>
        <v>4.43</v>
      </c>
      <c r="R1616" s="81" t="n">
        <f aca="false">IF(P1616&lt;&gt;"",SUMIF(L1616:L1705,L1616,O1616:O1705),"")</f>
        <v>43.5</v>
      </c>
    </row>
    <row r="1617" customFormat="false" ht="25.5" hidden="false" customHeight="true" outlineLevel="0" collapsed="false">
      <c r="A1617" s="91" t="s">
        <v>668</v>
      </c>
      <c r="B1617" s="92" t="s">
        <v>677</v>
      </c>
      <c r="C1617" s="91" t="s">
        <v>664</v>
      </c>
      <c r="D1617" s="91" t="s">
        <v>678</v>
      </c>
      <c r="E1617" s="91" t="s">
        <v>671</v>
      </c>
      <c r="F1617" s="91"/>
      <c r="G1617" s="93" t="s">
        <v>672</v>
      </c>
      <c r="H1617" s="94" t="n">
        <v>0.0484</v>
      </c>
      <c r="I1617" s="95" t="n">
        <f aca="false">SUMIFS('ANALÍTICA AUXILIARES'!J:J,'ANALÍTICA AUXILIARES'!A:A,"Composição",'ANALÍTICA AUXILIARES'!B:B,$B1617)</f>
        <v>18.93</v>
      </c>
      <c r="J1617" s="95" t="n">
        <f aca="false">TRUNC(H1617*I1617,2)</f>
        <v>0.91</v>
      </c>
      <c r="L1617" s="63" t="n">
        <f aca="false">IF(AND(A1618&lt;&gt;"",A1617=""),L1616+1,L1616)</f>
        <v>132</v>
      </c>
      <c r="M1617" s="80" t="n">
        <f aca="false">IF(OR(A1617="Insumo",A1617="Composição Auxiliar"),J1617,"")</f>
        <v>0.91</v>
      </c>
      <c r="N1617" s="81" t="n">
        <f aca="false">IF(ISNUMBER(SEARCH("COM ENCARGOS COMPLEMENTARES",D1617)),J1617,"")</f>
        <v>0.91</v>
      </c>
      <c r="O1617" s="81" t="str">
        <f aca="false">IF(N1617&lt;&gt;"","",M1617)</f>
        <v/>
      </c>
      <c r="P1617" s="82" t="str">
        <f aca="false">IF(A1617="Composição",A1616,"")</f>
        <v/>
      </c>
      <c r="Q1617" s="81" t="str">
        <f aca="false">IF(P1617&lt;&gt;"",SUMIF(L1617:L1706,L1617,N1617:N1706),"")</f>
        <v/>
      </c>
      <c r="R1617" s="81" t="str">
        <f aca="false">IF(P1617&lt;&gt;"",SUMIF(L1617:L1706,L1617,O1617:O1706),"")</f>
        <v/>
      </c>
    </row>
    <row r="1618" customFormat="false" ht="25.5" hidden="false" customHeight="true" outlineLevel="0" collapsed="false">
      <c r="A1618" s="91" t="s">
        <v>668</v>
      </c>
      <c r="B1618" s="92" t="s">
        <v>1292</v>
      </c>
      <c r="C1618" s="91" t="s">
        <v>664</v>
      </c>
      <c r="D1618" s="91" t="s">
        <v>1293</v>
      </c>
      <c r="E1618" s="91" t="s">
        <v>671</v>
      </c>
      <c r="F1618" s="91"/>
      <c r="G1618" s="93" t="s">
        <v>672</v>
      </c>
      <c r="H1618" s="94" t="n">
        <v>0.1536</v>
      </c>
      <c r="I1618" s="95" t="n">
        <f aca="false">SUMIFS('ANALÍTICA AUXILIARES'!J:J,'ANALÍTICA AUXILIARES'!A:A,"Composição",'ANALÍTICA AUXILIARES'!B:B,$B1618)</f>
        <v>22.94</v>
      </c>
      <c r="J1618" s="95" t="n">
        <f aca="false">TRUNC(H1618*I1618,2)</f>
        <v>3.52</v>
      </c>
      <c r="L1618" s="63" t="n">
        <f aca="false">IF(AND(A1619&lt;&gt;"",A1618=""),L1617+1,L1617)</f>
        <v>132</v>
      </c>
      <c r="M1618" s="80" t="n">
        <f aca="false">IF(OR(A1618="Insumo",A1618="Composição Auxiliar"),J1618,"")</f>
        <v>3.52</v>
      </c>
      <c r="N1618" s="81" t="n">
        <f aca="false">IF(ISNUMBER(SEARCH("COM ENCARGOS COMPLEMENTARES",D1618)),J1618,"")</f>
        <v>3.52</v>
      </c>
      <c r="O1618" s="81" t="str">
        <f aca="false">IF(N1618&lt;&gt;"","",M1618)</f>
        <v/>
      </c>
      <c r="P1618" s="82" t="str">
        <f aca="false">IF(A1618="Composição",A1617,"")</f>
        <v/>
      </c>
      <c r="Q1618" s="81" t="str">
        <f aca="false">IF(P1618&lt;&gt;"",SUMIF(L1618:L1707,L1618,N1618:N1707),"")</f>
        <v/>
      </c>
      <c r="R1618" s="81" t="str">
        <f aca="false">IF(P1618&lt;&gt;"",SUMIF(L1618:L1707,L1618,O1618:O1707),"")</f>
        <v/>
      </c>
    </row>
    <row r="1619" customFormat="false" ht="14.25" hidden="false" customHeight="false" outlineLevel="0" collapsed="false">
      <c r="A1619" s="96" t="s">
        <v>679</v>
      </c>
      <c r="B1619" s="97" t="s">
        <v>1403</v>
      </c>
      <c r="C1619" s="96" t="str">
        <f aca="false">VLOOKUP(B1619,INSUMOS!$A:$I,2,0)</f>
        <v>SINAPI</v>
      </c>
      <c r="D1619" s="96" t="str">
        <f aca="false">VLOOKUP(B1619,INSUMOS!$A:$I,3,0)</f>
        <v>ASSENTO SANITARIO DE PLASTICO, TIPO CONVENCIONAL</v>
      </c>
      <c r="E1619" s="98" t="str">
        <f aca="false">VLOOKUP(B1619,INSUMOS!$A:$I,4,0)</f>
        <v>Material</v>
      </c>
      <c r="F1619" s="98"/>
      <c r="G1619" s="99" t="str">
        <f aca="false">VLOOKUP(B1619,INSUMOS!$A:$I,5,0)</f>
        <v>UN</v>
      </c>
      <c r="H1619" s="100" t="n">
        <v>1</v>
      </c>
      <c r="I1619" s="101" t="n">
        <f aca="false">VLOOKUP(B1619,INSUMOS!$A:$I,8,0)</f>
        <v>43.5</v>
      </c>
      <c r="J1619" s="101" t="n">
        <f aca="false">TRUNC(H1619*I1619,2)</f>
        <v>43.5</v>
      </c>
      <c r="L1619" s="63" t="n">
        <f aca="false">IF(AND(A1620&lt;&gt;"",A1619=""),L1618+1,L1618)</f>
        <v>132</v>
      </c>
      <c r="M1619" s="80" t="n">
        <f aca="false">IF(OR(A1619="Insumo",A1619="Composição Auxiliar"),J1619,"")</f>
        <v>43.5</v>
      </c>
      <c r="N1619" s="81" t="str">
        <f aca="false">IF(ISNUMBER(SEARCH("COM ENCARGOS COMPLEMENTARES",D1619)),J1619,"")</f>
        <v/>
      </c>
      <c r="O1619" s="81" t="n">
        <f aca="false">IF(N1619&lt;&gt;"","",M1619)</f>
        <v>43.5</v>
      </c>
      <c r="P1619" s="82" t="str">
        <f aca="false">IF(A1619="Composição",A1618,"")</f>
        <v/>
      </c>
      <c r="Q1619" s="81" t="str">
        <f aca="false">IF(P1619&lt;&gt;"",SUMIF(L1619:L1708,L1619,N1619:N1708),"")</f>
        <v/>
      </c>
      <c r="R1619" s="81" t="str">
        <f aca="false">IF(P1619&lt;&gt;"",SUMIF(L1619:L1708,L1619,O1619:O1708),"")</f>
        <v/>
      </c>
    </row>
    <row r="1620" customFormat="false" ht="14.25" hidden="false" customHeight="false" outlineLevel="0" collapsed="false">
      <c r="A1620" s="102"/>
      <c r="B1620" s="102"/>
      <c r="C1620" s="102"/>
      <c r="D1620" s="102"/>
      <c r="E1620" s="102"/>
      <c r="F1620" s="103"/>
      <c r="G1620" s="102"/>
      <c r="H1620" s="103"/>
      <c r="I1620" s="102"/>
      <c r="J1620" s="103"/>
      <c r="L1620" s="63" t="n">
        <f aca="false">IF(AND(A1621&lt;&gt;"",A1620=""),L1619+1,L1619)</f>
        <v>132</v>
      </c>
      <c r="M1620" s="80" t="str">
        <f aca="false">IF(OR(A1620="Insumo",A1620="Composição Auxiliar"),J1620,"")</f>
        <v/>
      </c>
      <c r="N1620" s="81" t="str">
        <f aca="false">IF(ISNUMBER(SEARCH("COM ENCARGOS COMPLEMENTARES",D1620)),J1620,"")</f>
        <v/>
      </c>
      <c r="O1620" s="81" t="str">
        <f aca="false">IF(N1620&lt;&gt;"","",M1620)</f>
        <v/>
      </c>
      <c r="P1620" s="82" t="str">
        <f aca="false">IF(A1620="Composição",A1619,"")</f>
        <v/>
      </c>
      <c r="Q1620" s="81" t="str">
        <f aca="false">IF(P1620&lt;&gt;"",SUMIF(L1620:L1709,L1620,N1620:N1709),"")</f>
        <v/>
      </c>
      <c r="R1620" s="81" t="str">
        <f aca="false">IF(P1620&lt;&gt;"",SUMIF(L1620:L1709,L1620,O1620:O1709),"")</f>
        <v/>
      </c>
    </row>
    <row r="1621" customFormat="false" ht="14.25" hidden="false" customHeight="true" outlineLevel="0" collapsed="false">
      <c r="A1621" s="102"/>
      <c r="B1621" s="102"/>
      <c r="C1621" s="102"/>
      <c r="D1621" s="102"/>
      <c r="E1621" s="102"/>
      <c r="F1621" s="103"/>
      <c r="G1621" s="102"/>
      <c r="H1621" s="104" t="s">
        <v>684</v>
      </c>
      <c r="I1621" s="104"/>
      <c r="J1621" s="103" t="n">
        <f aca="false">TRUNC(SUMIF(L:L,$L1621,M:M)*(1+$J$9),2)</f>
        <v>62.2</v>
      </c>
      <c r="L1621" s="63" t="n">
        <f aca="false">IF(AND(A1622&lt;&gt;"",A1621=""),L1620+1,L1620)</f>
        <v>132</v>
      </c>
      <c r="M1621" s="80" t="str">
        <f aca="false">IF(OR(A1621="Insumo",A1621="Composição Auxiliar"),J1621,"")</f>
        <v/>
      </c>
      <c r="N1621" s="81" t="str">
        <f aca="false">IF(ISNUMBER(SEARCH("COM ENCARGOS COMPLEMENTARES",D1621)),J1621,"")</f>
        <v/>
      </c>
      <c r="O1621" s="81" t="str">
        <f aca="false">IF(N1621&lt;&gt;"","",M1621)</f>
        <v/>
      </c>
      <c r="P1621" s="82" t="str">
        <f aca="false">IF(A1621="Composição",A1620,"")</f>
        <v/>
      </c>
      <c r="Q1621" s="81" t="str">
        <f aca="false">IF(P1621&lt;&gt;"",SUMIF(L1621:L1710,L1621,N1621:N1710),"")</f>
        <v/>
      </c>
      <c r="R1621" s="81" t="str">
        <f aca="false">IF(P1621&lt;&gt;"",SUMIF(L1621:L1710,L1621,O1621:O1710),"")</f>
        <v/>
      </c>
    </row>
    <row r="1622" customFormat="false" ht="15" hidden="false" customHeight="false" outlineLevel="0" collapsed="false">
      <c r="A1622" s="105"/>
      <c r="B1622" s="105"/>
      <c r="C1622" s="105"/>
      <c r="D1622" s="105"/>
      <c r="E1622" s="105"/>
      <c r="F1622" s="105"/>
      <c r="G1622" s="105" t="s">
        <v>685</v>
      </c>
      <c r="H1622" s="106" t="s">
        <v>826</v>
      </c>
      <c r="I1622" s="105" t="s">
        <v>687</v>
      </c>
      <c r="J1622" s="107" t="n">
        <f aca="false">TRUNC(J1621*H1622,2)</f>
        <v>62.2</v>
      </c>
      <c r="L1622" s="63" t="n">
        <f aca="false">IF(AND(A1623&lt;&gt;"",A1622=""),L1621+1,L1621)</f>
        <v>132</v>
      </c>
      <c r="M1622" s="80" t="str">
        <f aca="false">IF(OR(A1622="Insumo",A1622="Composição Auxiliar"),J1622,"")</f>
        <v/>
      </c>
      <c r="N1622" s="81" t="str">
        <f aca="false">IF(ISNUMBER(SEARCH("COM ENCARGOS COMPLEMENTARES",D1622)),J1622,"")</f>
        <v/>
      </c>
      <c r="O1622" s="81" t="str">
        <f aca="false">IF(N1622&lt;&gt;"","",M1622)</f>
        <v/>
      </c>
      <c r="P1622" s="82" t="str">
        <f aca="false">IF(A1622="Composição",A1621,"")</f>
        <v/>
      </c>
      <c r="Q1622" s="81" t="str">
        <f aca="false">IF(P1622&lt;&gt;"",SUMIF(L1622:L1711,L1622,N1622:N1711),"")</f>
        <v/>
      </c>
      <c r="R1622" s="81" t="str">
        <f aca="false">IF(P1622&lt;&gt;"",SUMIF(L1622:L1711,L1622,O1622:O1711),"")</f>
        <v/>
      </c>
    </row>
    <row r="1623" customFormat="false" ht="15" hidden="false" customHeight="false" outlineLevel="0" collapsed="false">
      <c r="A1623" s="108"/>
      <c r="B1623" s="108"/>
      <c r="C1623" s="108"/>
      <c r="D1623" s="108"/>
      <c r="E1623" s="108"/>
      <c r="F1623" s="108"/>
      <c r="G1623" s="108"/>
      <c r="H1623" s="108"/>
      <c r="I1623" s="108"/>
      <c r="J1623" s="108"/>
      <c r="L1623" s="63" t="n">
        <f aca="false">IF(AND(A1624&lt;&gt;"",A1623=""),L1622+1,L1622)</f>
        <v>133</v>
      </c>
      <c r="M1623" s="80" t="str">
        <f aca="false">IF(OR(A1623="Insumo",A1623="Composição Auxiliar"),J1623,"")</f>
        <v/>
      </c>
      <c r="N1623" s="81" t="str">
        <f aca="false">IF(ISNUMBER(SEARCH("COM ENCARGOS COMPLEMENTARES",D1623)),J1623,"")</f>
        <v/>
      </c>
      <c r="O1623" s="81" t="str">
        <f aca="false">IF(N1623&lt;&gt;"","",M1623)</f>
        <v/>
      </c>
      <c r="P1623" s="82" t="str">
        <f aca="false">IF(A1623="Composição",A1622,"")</f>
        <v/>
      </c>
      <c r="Q1623" s="81" t="str">
        <f aca="false">IF(P1623&lt;&gt;"",SUMIF(L1623:L1712,L1623,N1623:N1712),"")</f>
        <v/>
      </c>
      <c r="R1623" s="81" t="str">
        <f aca="false">IF(P1623&lt;&gt;"",SUMIF(L1623:L1712,L1623,O1623:O1712),"")</f>
        <v/>
      </c>
    </row>
    <row r="1624" customFormat="false" ht="15" hidden="false" customHeight="true" outlineLevel="0" collapsed="false">
      <c r="A1624" s="83" t="s">
        <v>347</v>
      </c>
      <c r="B1624" s="84" t="s">
        <v>655</v>
      </c>
      <c r="C1624" s="83" t="s">
        <v>656</v>
      </c>
      <c r="D1624" s="83" t="s">
        <v>657</v>
      </c>
      <c r="E1624" s="83" t="s">
        <v>658</v>
      </c>
      <c r="F1624" s="83"/>
      <c r="G1624" s="85" t="s">
        <v>659</v>
      </c>
      <c r="H1624" s="84" t="s">
        <v>660</v>
      </c>
      <c r="I1624" s="84" t="s">
        <v>661</v>
      </c>
      <c r="J1624" s="84" t="s">
        <v>662</v>
      </c>
      <c r="L1624" s="63" t="n">
        <f aca="false">IF(AND(A1625&lt;&gt;"",A1624=""),L1623+1,L1623)</f>
        <v>133</v>
      </c>
      <c r="M1624" s="80" t="str">
        <f aca="false">IF(OR(A1624="Insumo",A1624="Composição Auxiliar"),J1624,"")</f>
        <v/>
      </c>
      <c r="N1624" s="81" t="str">
        <f aca="false">IF(ISNUMBER(SEARCH("COM ENCARGOS COMPLEMENTARES",D1624)),J1624,"")</f>
        <v/>
      </c>
      <c r="O1624" s="81" t="str">
        <f aca="false">IF(N1624&lt;&gt;"","",M1624)</f>
        <v/>
      </c>
      <c r="P1624" s="82" t="str">
        <f aca="false">IF(A1624="Composição",A1623,"")</f>
        <v/>
      </c>
      <c r="Q1624" s="81" t="str">
        <f aca="false">IF(P1624&lt;&gt;"",SUMIF(L1624:L1713,L1624,N1624:N1713),"")</f>
        <v/>
      </c>
      <c r="R1624" s="81" t="str">
        <f aca="false">IF(P1624&lt;&gt;"",SUMIF(L1624:L1713,L1624,O1624:O1713),"")</f>
        <v/>
      </c>
    </row>
    <row r="1625" customFormat="false" ht="25.5" hidden="false" customHeight="true" outlineLevel="0" collapsed="false">
      <c r="A1625" s="86" t="s">
        <v>663</v>
      </c>
      <c r="B1625" s="87" t="s">
        <v>348</v>
      </c>
      <c r="C1625" s="86" t="s">
        <v>716</v>
      </c>
      <c r="D1625" s="86" t="s">
        <v>1404</v>
      </c>
      <c r="E1625" s="86" t="s">
        <v>764</v>
      </c>
      <c r="F1625" s="86"/>
      <c r="G1625" s="88" t="s">
        <v>718</v>
      </c>
      <c r="H1625" s="89" t="n">
        <v>1</v>
      </c>
      <c r="I1625" s="90" t="n">
        <f aca="false">SUMIF(L:L,$L1625,M:M)</f>
        <v>141.48</v>
      </c>
      <c r="J1625" s="90" t="n">
        <f aca="false">TRUNC(H1625*I1625,2)</f>
        <v>141.48</v>
      </c>
      <c r="L1625" s="63" t="n">
        <f aca="false">IF(AND(A1626&lt;&gt;"",A1625=""),L1624+1,L1624)</f>
        <v>133</v>
      </c>
      <c r="M1625" s="80" t="str">
        <f aca="false">IF(OR(A1625="Insumo",A1625="Composição Auxiliar"),J1625,"")</f>
        <v/>
      </c>
      <c r="N1625" s="81" t="str">
        <f aca="false">IF(ISNUMBER(SEARCH("COM ENCARGOS COMPLEMENTARES",D1625)),J1625,"")</f>
        <v/>
      </c>
      <c r="O1625" s="81" t="str">
        <f aca="false">IF(N1625&lt;&gt;"","",M1625)</f>
        <v/>
      </c>
      <c r="P1625" s="82" t="str">
        <f aca="false">IF(A1625="Composição",A1624,"")</f>
        <v> 5.16.4 </v>
      </c>
      <c r="Q1625" s="81" t="n">
        <f aca="false">IF(P1625&lt;&gt;"",SUMIF(L1625:L1714,L1625,N1625:N1714),"")</f>
        <v>4.43</v>
      </c>
      <c r="R1625" s="81" t="n">
        <f aca="false">IF(P1625&lt;&gt;"",SUMIF(L1625:L1714,L1625,O1625:O1714),"")</f>
        <v>137.05</v>
      </c>
    </row>
    <row r="1626" customFormat="false" ht="25.5" hidden="false" customHeight="true" outlineLevel="0" collapsed="false">
      <c r="A1626" s="91" t="s">
        <v>668</v>
      </c>
      <c r="B1626" s="92" t="s">
        <v>677</v>
      </c>
      <c r="C1626" s="91" t="s">
        <v>664</v>
      </c>
      <c r="D1626" s="91" t="s">
        <v>678</v>
      </c>
      <c r="E1626" s="91" t="s">
        <v>671</v>
      </c>
      <c r="F1626" s="91"/>
      <c r="G1626" s="93" t="s">
        <v>672</v>
      </c>
      <c r="H1626" s="94" t="n">
        <v>0.0484</v>
      </c>
      <c r="I1626" s="95" t="n">
        <f aca="false">SUMIFS('ANALÍTICA AUXILIARES'!J:J,'ANALÍTICA AUXILIARES'!A:A,"Composição",'ANALÍTICA AUXILIARES'!B:B,$B1626)</f>
        <v>18.93</v>
      </c>
      <c r="J1626" s="95" t="n">
        <f aca="false">TRUNC(H1626*I1626,2)</f>
        <v>0.91</v>
      </c>
      <c r="L1626" s="63" t="n">
        <f aca="false">IF(AND(A1627&lt;&gt;"",A1626=""),L1625+1,L1625)</f>
        <v>133</v>
      </c>
      <c r="M1626" s="80" t="n">
        <f aca="false">IF(OR(A1626="Insumo",A1626="Composição Auxiliar"),J1626,"")</f>
        <v>0.91</v>
      </c>
      <c r="N1626" s="81" t="n">
        <f aca="false">IF(ISNUMBER(SEARCH("COM ENCARGOS COMPLEMENTARES",D1626)),J1626,"")</f>
        <v>0.91</v>
      </c>
      <c r="O1626" s="81" t="str">
        <f aca="false">IF(N1626&lt;&gt;"","",M1626)</f>
        <v/>
      </c>
      <c r="P1626" s="82" t="str">
        <f aca="false">IF(A1626="Composição",A1625,"")</f>
        <v/>
      </c>
      <c r="Q1626" s="81" t="str">
        <f aca="false">IF(P1626&lt;&gt;"",SUMIF(L1626:L1715,L1626,N1626:N1715),"")</f>
        <v/>
      </c>
      <c r="R1626" s="81" t="str">
        <f aca="false">IF(P1626&lt;&gt;"",SUMIF(L1626:L1715,L1626,O1626:O1715),"")</f>
        <v/>
      </c>
    </row>
    <row r="1627" customFormat="false" ht="25.5" hidden="false" customHeight="true" outlineLevel="0" collapsed="false">
      <c r="A1627" s="91" t="s">
        <v>668</v>
      </c>
      <c r="B1627" s="92" t="s">
        <v>1292</v>
      </c>
      <c r="C1627" s="91" t="s">
        <v>664</v>
      </c>
      <c r="D1627" s="91" t="s">
        <v>1293</v>
      </c>
      <c r="E1627" s="91" t="s">
        <v>671</v>
      </c>
      <c r="F1627" s="91"/>
      <c r="G1627" s="93" t="s">
        <v>672</v>
      </c>
      <c r="H1627" s="94" t="n">
        <v>0.1536</v>
      </c>
      <c r="I1627" s="95" t="n">
        <f aca="false">SUMIFS('ANALÍTICA AUXILIARES'!J:J,'ANALÍTICA AUXILIARES'!A:A,"Composição",'ANALÍTICA AUXILIARES'!B:B,$B1627)</f>
        <v>22.94</v>
      </c>
      <c r="J1627" s="95" t="n">
        <f aca="false">TRUNC(H1627*I1627,2)</f>
        <v>3.52</v>
      </c>
      <c r="L1627" s="63" t="n">
        <f aca="false">IF(AND(A1628&lt;&gt;"",A1627=""),L1626+1,L1626)</f>
        <v>133</v>
      </c>
      <c r="M1627" s="80" t="n">
        <f aca="false">IF(OR(A1627="Insumo",A1627="Composição Auxiliar"),J1627,"")</f>
        <v>3.52</v>
      </c>
      <c r="N1627" s="81" t="n">
        <f aca="false">IF(ISNUMBER(SEARCH("COM ENCARGOS COMPLEMENTARES",D1627)),J1627,"")</f>
        <v>3.52</v>
      </c>
      <c r="O1627" s="81" t="str">
        <f aca="false">IF(N1627&lt;&gt;"","",M1627)</f>
        <v/>
      </c>
      <c r="P1627" s="82" t="str">
        <f aca="false">IF(A1627="Composição",A1626,"")</f>
        <v/>
      </c>
      <c r="Q1627" s="81" t="str">
        <f aca="false">IF(P1627&lt;&gt;"",SUMIF(L1627:L1716,L1627,N1627:N1716),"")</f>
        <v/>
      </c>
      <c r="R1627" s="81" t="str">
        <f aca="false">IF(P1627&lt;&gt;"",SUMIF(L1627:L1716,L1627,O1627:O1716),"")</f>
        <v/>
      </c>
    </row>
    <row r="1628" customFormat="false" ht="25.5" hidden="false" customHeight="false" outlineLevel="0" collapsed="false">
      <c r="A1628" s="96" t="s">
        <v>679</v>
      </c>
      <c r="B1628" s="97" t="s">
        <v>1405</v>
      </c>
      <c r="C1628" s="96" t="str">
        <f aca="false">VLOOKUP(B1628,INSUMOS!$A:$I,2,0)</f>
        <v>ORSE</v>
      </c>
      <c r="D1628" s="96" t="str">
        <f aca="false">VLOOKUP(B1628,INSUMOS!$A:$I,3,0)</f>
        <v>ASSENTO PARA VASO SANITÁRIO PLÁSTICO SLOW CLOSE, DECA, REF. AP 165 OU SIMILAR UN</v>
      </c>
      <c r="E1628" s="98" t="str">
        <f aca="false">VLOOKUP(B1628,INSUMOS!$A:$I,4,0)</f>
        <v>Material</v>
      </c>
      <c r="F1628" s="98"/>
      <c r="G1628" s="99" t="str">
        <f aca="false">VLOOKUP(B1628,INSUMOS!$A:$I,5,0)</f>
        <v>un</v>
      </c>
      <c r="H1628" s="100" t="n">
        <v>1</v>
      </c>
      <c r="I1628" s="101" t="n">
        <f aca="false">VLOOKUP(B1628,INSUMOS!$A:$I,8,0)</f>
        <v>137.05</v>
      </c>
      <c r="J1628" s="101" t="n">
        <f aca="false">TRUNC(H1628*I1628,2)</f>
        <v>137.05</v>
      </c>
      <c r="L1628" s="63" t="n">
        <f aca="false">IF(AND(A1629&lt;&gt;"",A1628=""),L1627+1,L1627)</f>
        <v>133</v>
      </c>
      <c r="M1628" s="80" t="n">
        <f aca="false">IF(OR(A1628="Insumo",A1628="Composição Auxiliar"),J1628,"")</f>
        <v>137.05</v>
      </c>
      <c r="N1628" s="81" t="str">
        <f aca="false">IF(ISNUMBER(SEARCH("COM ENCARGOS COMPLEMENTARES",D1628)),J1628,"")</f>
        <v/>
      </c>
      <c r="O1628" s="81" t="n">
        <f aca="false">IF(N1628&lt;&gt;"","",M1628)</f>
        <v>137.05</v>
      </c>
      <c r="P1628" s="82" t="str">
        <f aca="false">IF(A1628="Composição",A1627,"")</f>
        <v/>
      </c>
      <c r="Q1628" s="81" t="str">
        <f aca="false">IF(P1628&lt;&gt;"",SUMIF(L1628:L1717,L1628,N1628:N1717),"")</f>
        <v/>
      </c>
      <c r="R1628" s="81" t="str">
        <f aca="false">IF(P1628&lt;&gt;"",SUMIF(L1628:L1717,L1628,O1628:O1717),"")</f>
        <v/>
      </c>
    </row>
    <row r="1629" customFormat="false" ht="14.25" hidden="false" customHeight="false" outlineLevel="0" collapsed="false">
      <c r="A1629" s="102"/>
      <c r="B1629" s="102"/>
      <c r="C1629" s="102"/>
      <c r="D1629" s="102"/>
      <c r="E1629" s="102"/>
      <c r="F1629" s="103"/>
      <c r="G1629" s="102"/>
      <c r="H1629" s="103"/>
      <c r="I1629" s="102"/>
      <c r="J1629" s="103"/>
      <c r="L1629" s="63" t="n">
        <f aca="false">IF(AND(A1630&lt;&gt;"",A1629=""),L1628+1,L1628)</f>
        <v>133</v>
      </c>
      <c r="M1629" s="80" t="str">
        <f aca="false">IF(OR(A1629="Insumo",A1629="Composição Auxiliar"),J1629,"")</f>
        <v/>
      </c>
      <c r="N1629" s="81" t="str">
        <f aca="false">IF(ISNUMBER(SEARCH("COM ENCARGOS COMPLEMENTARES",D1629)),J1629,"")</f>
        <v/>
      </c>
      <c r="O1629" s="81" t="str">
        <f aca="false">IF(N1629&lt;&gt;"","",M1629)</f>
        <v/>
      </c>
      <c r="P1629" s="82" t="str">
        <f aca="false">IF(A1629="Composição",A1628,"")</f>
        <v/>
      </c>
      <c r="Q1629" s="81" t="str">
        <f aca="false">IF(P1629&lt;&gt;"",SUMIF(L1629:L1718,L1629,N1629:N1718),"")</f>
        <v/>
      </c>
      <c r="R1629" s="81" t="str">
        <f aca="false">IF(P1629&lt;&gt;"",SUMIF(L1629:L1718,L1629,O1629:O1718),"")</f>
        <v/>
      </c>
    </row>
    <row r="1630" customFormat="false" ht="14.25" hidden="false" customHeight="true" outlineLevel="0" collapsed="false">
      <c r="A1630" s="102"/>
      <c r="B1630" s="102"/>
      <c r="C1630" s="102"/>
      <c r="D1630" s="102"/>
      <c r="E1630" s="102"/>
      <c r="F1630" s="103"/>
      <c r="G1630" s="102"/>
      <c r="H1630" s="104" t="s">
        <v>684</v>
      </c>
      <c r="I1630" s="104"/>
      <c r="J1630" s="103" t="n">
        <f aca="false">TRUNC(SUMIF(L:L,$L1630,M:M)*(1+$J$9),2)</f>
        <v>183.62</v>
      </c>
      <c r="L1630" s="63" t="n">
        <f aca="false">IF(AND(A1631&lt;&gt;"",A1630=""),L1629+1,L1629)</f>
        <v>133</v>
      </c>
      <c r="M1630" s="80" t="str">
        <f aca="false">IF(OR(A1630="Insumo",A1630="Composição Auxiliar"),J1630,"")</f>
        <v/>
      </c>
      <c r="N1630" s="81" t="str">
        <f aca="false">IF(ISNUMBER(SEARCH("COM ENCARGOS COMPLEMENTARES",D1630)),J1630,"")</f>
        <v/>
      </c>
      <c r="O1630" s="81" t="str">
        <f aca="false">IF(N1630&lt;&gt;"","",M1630)</f>
        <v/>
      </c>
      <c r="P1630" s="82" t="str">
        <f aca="false">IF(A1630="Composição",A1629,"")</f>
        <v/>
      </c>
      <c r="Q1630" s="81" t="str">
        <f aca="false">IF(P1630&lt;&gt;"",SUMIF(L1630:L1719,L1630,N1630:N1719),"")</f>
        <v/>
      </c>
      <c r="R1630" s="81" t="str">
        <f aca="false">IF(P1630&lt;&gt;"",SUMIF(L1630:L1719,L1630,O1630:O1719),"")</f>
        <v/>
      </c>
    </row>
    <row r="1631" customFormat="false" ht="15" hidden="false" customHeight="false" outlineLevel="0" collapsed="false">
      <c r="A1631" s="105"/>
      <c r="B1631" s="105"/>
      <c r="C1631" s="105"/>
      <c r="D1631" s="105"/>
      <c r="E1631" s="105"/>
      <c r="F1631" s="105"/>
      <c r="G1631" s="105" t="s">
        <v>685</v>
      </c>
      <c r="H1631" s="106" t="s">
        <v>907</v>
      </c>
      <c r="I1631" s="105" t="s">
        <v>687</v>
      </c>
      <c r="J1631" s="107" t="n">
        <f aca="false">TRUNC(J1630*H1631,2)</f>
        <v>550.86</v>
      </c>
      <c r="L1631" s="63" t="n">
        <f aca="false">IF(AND(A1632&lt;&gt;"",A1631=""),L1630+1,L1630)</f>
        <v>133</v>
      </c>
      <c r="M1631" s="80" t="str">
        <f aca="false">IF(OR(A1631="Insumo",A1631="Composição Auxiliar"),J1631,"")</f>
        <v/>
      </c>
      <c r="N1631" s="81" t="str">
        <f aca="false">IF(ISNUMBER(SEARCH("COM ENCARGOS COMPLEMENTARES",D1631)),J1631,"")</f>
        <v/>
      </c>
      <c r="O1631" s="81" t="str">
        <f aca="false">IF(N1631&lt;&gt;"","",M1631)</f>
        <v/>
      </c>
      <c r="P1631" s="82" t="str">
        <f aca="false">IF(A1631="Composição",A1630,"")</f>
        <v/>
      </c>
      <c r="Q1631" s="81" t="str">
        <f aca="false">IF(P1631&lt;&gt;"",SUMIF(L1631:L1720,L1631,N1631:N1720),"")</f>
        <v/>
      </c>
      <c r="R1631" s="81" t="str">
        <f aca="false">IF(P1631&lt;&gt;"",SUMIF(L1631:L1720,L1631,O1631:O1720),"")</f>
        <v/>
      </c>
    </row>
    <row r="1632" customFormat="false" ht="15" hidden="false" customHeight="false" outlineLevel="0" collapsed="false">
      <c r="A1632" s="108"/>
      <c r="B1632" s="108"/>
      <c r="C1632" s="108"/>
      <c r="D1632" s="108"/>
      <c r="E1632" s="108"/>
      <c r="F1632" s="108"/>
      <c r="G1632" s="108"/>
      <c r="H1632" s="108"/>
      <c r="I1632" s="108"/>
      <c r="J1632" s="108"/>
      <c r="L1632" s="63" t="n">
        <f aca="false">IF(AND(A1633&lt;&gt;"",A1632=""),L1631+1,L1631)</f>
        <v>134</v>
      </c>
      <c r="M1632" s="80" t="str">
        <f aca="false">IF(OR(A1632="Insumo",A1632="Composição Auxiliar"),J1632,"")</f>
        <v/>
      </c>
      <c r="N1632" s="81" t="str">
        <f aca="false">IF(ISNUMBER(SEARCH("COM ENCARGOS COMPLEMENTARES",D1632)),J1632,"")</f>
        <v/>
      </c>
      <c r="O1632" s="81" t="str">
        <f aca="false">IF(N1632&lt;&gt;"","",M1632)</f>
        <v/>
      </c>
      <c r="P1632" s="82" t="str">
        <f aca="false">IF(A1632="Composição",A1631,"")</f>
        <v/>
      </c>
      <c r="Q1632" s="81" t="str">
        <f aca="false">IF(P1632&lt;&gt;"",SUMIF(L1632:L1721,L1632,N1632:N1721),"")</f>
        <v/>
      </c>
      <c r="R1632" s="81" t="str">
        <f aca="false">IF(P1632&lt;&gt;"",SUMIF(L1632:L1721,L1632,O1632:O1721),"")</f>
        <v/>
      </c>
    </row>
    <row r="1633" customFormat="false" ht="14.25" hidden="false" customHeight="false" outlineLevel="0" collapsed="false">
      <c r="A1633" s="76" t="s">
        <v>349</v>
      </c>
      <c r="B1633" s="76"/>
      <c r="C1633" s="76"/>
      <c r="D1633" s="76" t="s">
        <v>350</v>
      </c>
      <c r="E1633" s="76"/>
      <c r="F1633" s="76"/>
      <c r="G1633" s="76"/>
      <c r="H1633" s="77"/>
      <c r="I1633" s="76"/>
      <c r="J1633" s="78"/>
      <c r="L1633" s="63" t="n">
        <f aca="false">IF(AND(A1634&lt;&gt;"",A1633=""),L1632+1,L1632)</f>
        <v>134</v>
      </c>
      <c r="M1633" s="80" t="str">
        <f aca="false">IF(OR(A1633="Insumo",A1633="Composição Auxiliar"),J1633,"")</f>
        <v/>
      </c>
      <c r="N1633" s="81" t="str">
        <f aca="false">IF(ISNUMBER(SEARCH("COM ENCARGOS COMPLEMENTARES",D1633)),J1633,"")</f>
        <v/>
      </c>
      <c r="O1633" s="81" t="str">
        <f aca="false">IF(N1633&lt;&gt;"","",M1633)</f>
        <v/>
      </c>
      <c r="P1633" s="82" t="str">
        <f aca="false">IF(A1633="Composição",A1632,"")</f>
        <v/>
      </c>
      <c r="Q1633" s="81" t="str">
        <f aca="false">IF(P1633&lt;&gt;"",SUMIF(L1633:L1722,L1633,N1633:N1722),"")</f>
        <v/>
      </c>
      <c r="R1633" s="81" t="str">
        <f aca="false">IF(P1633&lt;&gt;"",SUMIF(L1633:L1722,L1633,O1633:O1722),"")</f>
        <v/>
      </c>
    </row>
    <row r="1634" customFormat="false" ht="14.25" hidden="false" customHeight="false" outlineLevel="0" collapsed="false">
      <c r="A1634" s="76" t="s">
        <v>351</v>
      </c>
      <c r="B1634" s="76"/>
      <c r="C1634" s="76"/>
      <c r="D1634" s="76" t="s">
        <v>352</v>
      </c>
      <c r="E1634" s="76"/>
      <c r="F1634" s="76"/>
      <c r="G1634" s="76"/>
      <c r="H1634" s="77"/>
      <c r="I1634" s="76"/>
      <c r="J1634" s="78"/>
      <c r="L1634" s="63" t="n">
        <f aca="false">IF(AND(A1635&lt;&gt;"",A1634=""),L1633+1,L1633)</f>
        <v>134</v>
      </c>
      <c r="M1634" s="80" t="str">
        <f aca="false">IF(OR(A1634="Insumo",A1634="Composição Auxiliar"),J1634,"")</f>
        <v/>
      </c>
      <c r="N1634" s="81" t="str">
        <f aca="false">IF(ISNUMBER(SEARCH("COM ENCARGOS COMPLEMENTARES",D1634)),J1634,"")</f>
        <v/>
      </c>
      <c r="O1634" s="81" t="str">
        <f aca="false">IF(N1634&lt;&gt;"","",M1634)</f>
        <v/>
      </c>
      <c r="P1634" s="82" t="str">
        <f aca="false">IF(A1634="Composição",A1633,"")</f>
        <v/>
      </c>
      <c r="Q1634" s="81" t="str">
        <f aca="false">IF(P1634&lt;&gt;"",SUMIF(L1634:L1723,L1634,N1634:N1723),"")</f>
        <v/>
      </c>
      <c r="R1634" s="81" t="str">
        <f aca="false">IF(P1634&lt;&gt;"",SUMIF(L1634:L1723,L1634,O1634:O1723),"")</f>
        <v/>
      </c>
    </row>
    <row r="1635" customFormat="false" ht="15" hidden="false" customHeight="true" outlineLevel="0" collapsed="false">
      <c r="A1635" s="83" t="s">
        <v>353</v>
      </c>
      <c r="B1635" s="84" t="s">
        <v>655</v>
      </c>
      <c r="C1635" s="83" t="s">
        <v>656</v>
      </c>
      <c r="D1635" s="83" t="s">
        <v>657</v>
      </c>
      <c r="E1635" s="83" t="s">
        <v>658</v>
      </c>
      <c r="F1635" s="83"/>
      <c r="G1635" s="85" t="s">
        <v>659</v>
      </c>
      <c r="H1635" s="84" t="s">
        <v>660</v>
      </c>
      <c r="I1635" s="84" t="s">
        <v>661</v>
      </c>
      <c r="J1635" s="84" t="s">
        <v>662</v>
      </c>
      <c r="L1635" s="63" t="n">
        <f aca="false">IF(AND(A1636&lt;&gt;"",A1635=""),L1634+1,L1634)</f>
        <v>134</v>
      </c>
      <c r="M1635" s="80" t="str">
        <f aca="false">IF(OR(A1635="Insumo",A1635="Composição Auxiliar"),J1635,"")</f>
        <v/>
      </c>
      <c r="N1635" s="81" t="str">
        <f aca="false">IF(ISNUMBER(SEARCH("COM ENCARGOS COMPLEMENTARES",D1635)),J1635,"")</f>
        <v/>
      </c>
      <c r="O1635" s="81" t="str">
        <f aca="false">IF(N1635&lt;&gt;"","",M1635)</f>
        <v/>
      </c>
      <c r="P1635" s="82" t="str">
        <f aca="false">IF(A1635="Composição",A1634,"")</f>
        <v/>
      </c>
      <c r="Q1635" s="81" t="str">
        <f aca="false">IF(P1635&lt;&gt;"",SUMIF(L1635:L1724,L1635,N1635:N1724),"")</f>
        <v/>
      </c>
      <c r="R1635" s="81" t="str">
        <f aca="false">IF(P1635&lt;&gt;"",SUMIF(L1635:L1724,L1635,O1635:O1724),"")</f>
        <v/>
      </c>
    </row>
    <row r="1636" customFormat="false" ht="38.25" hidden="false" customHeight="true" outlineLevel="0" collapsed="false">
      <c r="A1636" s="86" t="s">
        <v>663</v>
      </c>
      <c r="B1636" s="87" t="s">
        <v>354</v>
      </c>
      <c r="C1636" s="86" t="s">
        <v>664</v>
      </c>
      <c r="D1636" s="86" t="s">
        <v>1406</v>
      </c>
      <c r="E1636" s="86" t="s">
        <v>1033</v>
      </c>
      <c r="F1636" s="86"/>
      <c r="G1636" s="88" t="s">
        <v>667</v>
      </c>
      <c r="H1636" s="89" t="n">
        <v>1</v>
      </c>
      <c r="I1636" s="90" t="n">
        <f aca="false">SUMIF(L:L,$L1636,M:M)</f>
        <v>54.53</v>
      </c>
      <c r="J1636" s="90" t="n">
        <f aca="false">TRUNC(H1636*I1636,2)</f>
        <v>54.53</v>
      </c>
      <c r="L1636" s="63" t="n">
        <f aca="false">IF(AND(A1637&lt;&gt;"",A1636=""),L1635+1,L1635)</f>
        <v>134</v>
      </c>
      <c r="M1636" s="80" t="str">
        <f aca="false">IF(OR(A1636="Insumo",A1636="Composição Auxiliar"),J1636,"")</f>
        <v/>
      </c>
      <c r="N1636" s="81" t="str">
        <f aca="false">IF(ISNUMBER(SEARCH("COM ENCARGOS COMPLEMENTARES",D1636)),J1636,"")</f>
        <v/>
      </c>
      <c r="O1636" s="81" t="str">
        <f aca="false">IF(N1636&lt;&gt;"","",M1636)</f>
        <v/>
      </c>
      <c r="P1636" s="82" t="str">
        <f aca="false">IF(A1636="Composição",A1635,"")</f>
        <v> 6.1.1 </v>
      </c>
      <c r="Q1636" s="81" t="n">
        <f aca="false">IF(P1636&lt;&gt;"",SUMIF(L1636:L1725,L1636,N1636:N1725),"")</f>
        <v>24.24</v>
      </c>
      <c r="R1636" s="81" t="n">
        <f aca="false">IF(P1636&lt;&gt;"",SUMIF(L1636:L1725,L1636,O1636:O1725),"")</f>
        <v>30.29</v>
      </c>
    </row>
    <row r="1637" customFormat="false" ht="25.5" hidden="false" customHeight="true" outlineLevel="0" collapsed="false">
      <c r="A1637" s="91" t="s">
        <v>668</v>
      </c>
      <c r="B1637" s="92" t="s">
        <v>1407</v>
      </c>
      <c r="C1637" s="91" t="s">
        <v>664</v>
      </c>
      <c r="D1637" s="91" t="s">
        <v>1408</v>
      </c>
      <c r="E1637" s="91" t="s">
        <v>671</v>
      </c>
      <c r="F1637" s="91"/>
      <c r="G1637" s="93" t="s">
        <v>672</v>
      </c>
      <c r="H1637" s="94" t="n">
        <v>0.881</v>
      </c>
      <c r="I1637" s="95" t="n">
        <f aca="false">SUMIFS('ANALÍTICA AUXILIARES'!J:J,'ANALÍTICA AUXILIARES'!A:A,"Composição",'ANALÍTICA AUXILIARES'!B:B,$B1637)</f>
        <v>23.5</v>
      </c>
      <c r="J1637" s="95" t="n">
        <f aca="false">TRUNC(H1637*I1637,2)</f>
        <v>20.7</v>
      </c>
      <c r="L1637" s="63" t="n">
        <f aca="false">IF(AND(A1638&lt;&gt;"",A1637=""),L1636+1,L1636)</f>
        <v>134</v>
      </c>
      <c r="M1637" s="80" t="n">
        <f aca="false">IF(OR(A1637="Insumo",A1637="Composição Auxiliar"),J1637,"")</f>
        <v>20.7</v>
      </c>
      <c r="N1637" s="81" t="n">
        <f aca="false">IF(ISNUMBER(SEARCH("COM ENCARGOS COMPLEMENTARES",D1637)),J1637,"")</f>
        <v>20.7</v>
      </c>
      <c r="O1637" s="81" t="str">
        <f aca="false">IF(N1637&lt;&gt;"","",M1637)</f>
        <v/>
      </c>
      <c r="P1637" s="82" t="str">
        <f aca="false">IF(A1637="Composição",A1636,"")</f>
        <v/>
      </c>
      <c r="Q1637" s="81" t="str">
        <f aca="false">IF(P1637&lt;&gt;"",SUMIF(L1637:L1726,L1637,N1637:N1726),"")</f>
        <v/>
      </c>
      <c r="R1637" s="81" t="str">
        <f aca="false">IF(P1637&lt;&gt;"",SUMIF(L1637:L1726,L1637,O1637:O1726),"")</f>
        <v/>
      </c>
    </row>
    <row r="1638" customFormat="false" ht="25.5" hidden="false" customHeight="true" outlineLevel="0" collapsed="false">
      <c r="A1638" s="91" t="s">
        <v>668</v>
      </c>
      <c r="B1638" s="92" t="s">
        <v>841</v>
      </c>
      <c r="C1638" s="91" t="s">
        <v>664</v>
      </c>
      <c r="D1638" s="91" t="s">
        <v>842</v>
      </c>
      <c r="E1638" s="91" t="s">
        <v>671</v>
      </c>
      <c r="F1638" s="91"/>
      <c r="G1638" s="93" t="s">
        <v>672</v>
      </c>
      <c r="H1638" s="94" t="n">
        <v>0.178</v>
      </c>
      <c r="I1638" s="95" t="n">
        <f aca="false">SUMIFS('ANALÍTICA AUXILIARES'!J:J,'ANALÍTICA AUXILIARES'!A:A,"Composição",'ANALÍTICA AUXILIARES'!B:B,$B1638)</f>
        <v>19.91</v>
      </c>
      <c r="J1638" s="95" t="n">
        <f aca="false">TRUNC(H1638*I1638,2)</f>
        <v>3.54</v>
      </c>
      <c r="L1638" s="63" t="n">
        <f aca="false">IF(AND(A1639&lt;&gt;"",A1638=""),L1637+1,L1637)</f>
        <v>134</v>
      </c>
      <c r="M1638" s="80" t="n">
        <f aca="false">IF(OR(A1638="Insumo",A1638="Composição Auxiliar"),J1638,"")</f>
        <v>3.54</v>
      </c>
      <c r="N1638" s="81" t="n">
        <f aca="false">IF(ISNUMBER(SEARCH("COM ENCARGOS COMPLEMENTARES",D1638)),J1638,"")</f>
        <v>3.54</v>
      </c>
      <c r="O1638" s="81" t="str">
        <f aca="false">IF(N1638&lt;&gt;"","",M1638)</f>
        <v/>
      </c>
      <c r="P1638" s="82" t="str">
        <f aca="false">IF(A1638="Composição",A1637,"")</f>
        <v/>
      </c>
      <c r="Q1638" s="81" t="str">
        <f aca="false">IF(P1638&lt;&gt;"",SUMIF(L1638:L1727,L1638,N1638:N1727),"")</f>
        <v/>
      </c>
      <c r="R1638" s="81" t="str">
        <f aca="false">IF(P1638&lt;&gt;"",SUMIF(L1638:L1727,L1638,O1638:O1727),"")</f>
        <v/>
      </c>
    </row>
    <row r="1639" customFormat="false" ht="14.25" hidden="false" customHeight="false" outlineLevel="0" collapsed="false">
      <c r="A1639" s="96" t="s">
        <v>679</v>
      </c>
      <c r="B1639" s="97" t="s">
        <v>1409</v>
      </c>
      <c r="C1639" s="96" t="str">
        <f aca="false">VLOOKUP(B1639,INSUMOS!$A:$I,2,0)</f>
        <v>SINAPI</v>
      </c>
      <c r="D1639" s="96" t="str">
        <f aca="false">VLOOKUP(B1639,INSUMOS!$A:$I,3,0)</f>
        <v>VEU DE POLIESTER PARA IMPERMEABILIZACAO</v>
      </c>
      <c r="E1639" s="98" t="str">
        <f aca="false">VLOOKUP(B1639,INSUMOS!$A:$I,4,0)</f>
        <v>Material</v>
      </c>
      <c r="F1639" s="98"/>
      <c r="G1639" s="99" t="str">
        <f aca="false">VLOOKUP(B1639,INSUMOS!$A:$I,5,0)</f>
        <v>m²</v>
      </c>
      <c r="H1639" s="100" t="n">
        <v>1.351</v>
      </c>
      <c r="I1639" s="101" t="n">
        <f aca="false">VLOOKUP(B1639,INSUMOS!$A:$I,8,0)</f>
        <v>11.61</v>
      </c>
      <c r="J1639" s="101" t="n">
        <f aca="false">TRUNC(H1639*I1639,2)</f>
        <v>15.68</v>
      </c>
      <c r="L1639" s="63" t="n">
        <f aca="false">IF(AND(A1640&lt;&gt;"",A1639=""),L1638+1,L1638)</f>
        <v>134</v>
      </c>
      <c r="M1639" s="80" t="n">
        <f aca="false">IF(OR(A1639="Insumo",A1639="Composição Auxiliar"),J1639,"")</f>
        <v>15.68</v>
      </c>
      <c r="N1639" s="81" t="str">
        <f aca="false">IF(ISNUMBER(SEARCH("COM ENCARGOS COMPLEMENTARES",D1639)),J1639,"")</f>
        <v/>
      </c>
      <c r="O1639" s="81" t="n">
        <f aca="false">IF(N1639&lt;&gt;"","",M1639)</f>
        <v>15.68</v>
      </c>
      <c r="P1639" s="82" t="str">
        <f aca="false">IF(A1639="Composição",A1638,"")</f>
        <v/>
      </c>
      <c r="Q1639" s="81" t="str">
        <f aca="false">IF(P1639&lt;&gt;"",SUMIF(L1639:L1728,L1639,N1639:N1728),"")</f>
        <v/>
      </c>
      <c r="R1639" s="81" t="str">
        <f aca="false">IF(P1639&lt;&gt;"",SUMIF(L1639:L1728,L1639,O1639:O1728),"")</f>
        <v/>
      </c>
    </row>
    <row r="1640" customFormat="false" ht="25.5" hidden="false" customHeight="false" outlineLevel="0" collapsed="false">
      <c r="A1640" s="96" t="s">
        <v>679</v>
      </c>
      <c r="B1640" s="97" t="s">
        <v>1410</v>
      </c>
      <c r="C1640" s="96" t="str">
        <f aca="false">VLOOKUP(B1640,INSUMOS!$A:$I,2,0)</f>
        <v>SINAPI</v>
      </c>
      <c r="D1640" s="96" t="str">
        <f aca="false">VLOOKUP(B1640,INSUMOS!$A:$I,3,0)</f>
        <v>ARGAMASSA POLIMERICA IMPERMEABILIZANTE SEMIFLEXIVEL, BICOMPONENTE (MEMBRANA IMPERMEABILIZANTE ACRILICA)</v>
      </c>
      <c r="E1640" s="98" t="str">
        <f aca="false">VLOOKUP(B1640,INSUMOS!$A:$I,4,0)</f>
        <v>Material</v>
      </c>
      <c r="F1640" s="98"/>
      <c r="G1640" s="99" t="str">
        <f aca="false">VLOOKUP(B1640,INSUMOS!$A:$I,5,0)</f>
        <v>KG</v>
      </c>
      <c r="H1640" s="100" t="n">
        <v>4.2</v>
      </c>
      <c r="I1640" s="101" t="n">
        <f aca="false">VLOOKUP(B1640,INSUMOS!$A:$I,8,0)</f>
        <v>3.48</v>
      </c>
      <c r="J1640" s="101" t="n">
        <f aca="false">TRUNC(H1640*I1640,2)</f>
        <v>14.61</v>
      </c>
      <c r="L1640" s="63" t="n">
        <f aca="false">IF(AND(A1641&lt;&gt;"",A1640=""),L1639+1,L1639)</f>
        <v>134</v>
      </c>
      <c r="M1640" s="80" t="n">
        <f aca="false">IF(OR(A1640="Insumo",A1640="Composição Auxiliar"),J1640,"")</f>
        <v>14.61</v>
      </c>
      <c r="N1640" s="81" t="str">
        <f aca="false">IF(ISNUMBER(SEARCH("COM ENCARGOS COMPLEMENTARES",D1640)),J1640,"")</f>
        <v/>
      </c>
      <c r="O1640" s="81" t="n">
        <f aca="false">IF(N1640&lt;&gt;"","",M1640)</f>
        <v>14.61</v>
      </c>
      <c r="P1640" s="82" t="str">
        <f aca="false">IF(A1640="Composição",A1639,"")</f>
        <v/>
      </c>
      <c r="Q1640" s="81" t="str">
        <f aca="false">IF(P1640&lt;&gt;"",SUMIF(L1640:L1729,L1640,N1640:N1729),"")</f>
        <v/>
      </c>
      <c r="R1640" s="81" t="str">
        <f aca="false">IF(P1640&lt;&gt;"",SUMIF(L1640:L1729,L1640,O1640:O1729),"")</f>
        <v/>
      </c>
    </row>
    <row r="1641" customFormat="false" ht="14.25" hidden="false" customHeight="false" outlineLevel="0" collapsed="false">
      <c r="A1641" s="102"/>
      <c r="B1641" s="102"/>
      <c r="C1641" s="102"/>
      <c r="D1641" s="102"/>
      <c r="E1641" s="102"/>
      <c r="F1641" s="103"/>
      <c r="G1641" s="102"/>
      <c r="H1641" s="103"/>
      <c r="I1641" s="102"/>
      <c r="J1641" s="103"/>
      <c r="L1641" s="63" t="n">
        <f aca="false">IF(AND(A1642&lt;&gt;"",A1641=""),L1640+1,L1640)</f>
        <v>134</v>
      </c>
      <c r="M1641" s="80" t="str">
        <f aca="false">IF(OR(A1641="Insumo",A1641="Composição Auxiliar"),J1641,"")</f>
        <v/>
      </c>
      <c r="N1641" s="81" t="str">
        <f aca="false">IF(ISNUMBER(SEARCH("COM ENCARGOS COMPLEMENTARES",D1641)),J1641,"")</f>
        <v/>
      </c>
      <c r="O1641" s="81" t="str">
        <f aca="false">IF(N1641&lt;&gt;"","",M1641)</f>
        <v/>
      </c>
      <c r="P1641" s="82" t="str">
        <f aca="false">IF(A1641="Composição",A1640,"")</f>
        <v/>
      </c>
      <c r="Q1641" s="81" t="str">
        <f aca="false">IF(P1641&lt;&gt;"",SUMIF(L1641:L1730,L1641,N1641:N1730),"")</f>
        <v/>
      </c>
      <c r="R1641" s="81" t="str">
        <f aca="false">IF(P1641&lt;&gt;"",SUMIF(L1641:L1730,L1641,O1641:O1730),"")</f>
        <v/>
      </c>
    </row>
    <row r="1642" customFormat="false" ht="14.25" hidden="false" customHeight="true" outlineLevel="0" collapsed="false">
      <c r="A1642" s="102"/>
      <c r="B1642" s="102"/>
      <c r="C1642" s="102"/>
      <c r="D1642" s="102"/>
      <c r="E1642" s="102"/>
      <c r="F1642" s="103"/>
      <c r="G1642" s="102"/>
      <c r="H1642" s="104" t="s">
        <v>684</v>
      </c>
      <c r="I1642" s="104"/>
      <c r="J1642" s="103" t="n">
        <f aca="false">TRUNC(SUMIF(L:L,$L1642,M:M)*(1+$J$9),2)</f>
        <v>70.77</v>
      </c>
      <c r="L1642" s="63" t="n">
        <f aca="false">IF(AND(A1643&lt;&gt;"",A1642=""),L1641+1,L1641)</f>
        <v>134</v>
      </c>
      <c r="M1642" s="80" t="str">
        <f aca="false">IF(OR(A1642="Insumo",A1642="Composição Auxiliar"),J1642,"")</f>
        <v/>
      </c>
      <c r="N1642" s="81" t="str">
        <f aca="false">IF(ISNUMBER(SEARCH("COM ENCARGOS COMPLEMENTARES",D1642)),J1642,"")</f>
        <v/>
      </c>
      <c r="O1642" s="81" t="str">
        <f aca="false">IF(N1642&lt;&gt;"","",M1642)</f>
        <v/>
      </c>
      <c r="P1642" s="82" t="str">
        <f aca="false">IF(A1642="Composição",A1641,"")</f>
        <v/>
      </c>
      <c r="Q1642" s="81" t="str">
        <f aca="false">IF(P1642&lt;&gt;"",SUMIF(L1642:L1731,L1642,N1642:N1731),"")</f>
        <v/>
      </c>
      <c r="R1642" s="81" t="str">
        <f aca="false">IF(P1642&lt;&gt;"",SUMIF(L1642:L1731,L1642,O1642:O1731),"")</f>
        <v/>
      </c>
    </row>
    <row r="1643" customFormat="false" ht="15" hidden="false" customHeight="false" outlineLevel="0" collapsed="false">
      <c r="A1643" s="105"/>
      <c r="B1643" s="105"/>
      <c r="C1643" s="105"/>
      <c r="D1643" s="105"/>
      <c r="E1643" s="105"/>
      <c r="F1643" s="105"/>
      <c r="G1643" s="105" t="s">
        <v>685</v>
      </c>
      <c r="H1643" s="106" t="s">
        <v>1411</v>
      </c>
      <c r="I1643" s="105" t="s">
        <v>687</v>
      </c>
      <c r="J1643" s="107" t="n">
        <f aca="false">TRUNC(J1642*H1643,2)</f>
        <v>4741.59</v>
      </c>
      <c r="L1643" s="63" t="n">
        <f aca="false">IF(AND(A1644&lt;&gt;"",A1643=""),L1642+1,L1642)</f>
        <v>134</v>
      </c>
      <c r="M1643" s="80" t="str">
        <f aca="false">IF(OR(A1643="Insumo",A1643="Composição Auxiliar"),J1643,"")</f>
        <v/>
      </c>
      <c r="N1643" s="81" t="str">
        <f aca="false">IF(ISNUMBER(SEARCH("COM ENCARGOS COMPLEMENTARES",D1643)),J1643,"")</f>
        <v/>
      </c>
      <c r="O1643" s="81" t="str">
        <f aca="false">IF(N1643&lt;&gt;"","",M1643)</f>
        <v/>
      </c>
      <c r="P1643" s="82" t="str">
        <f aca="false">IF(A1643="Composição",A1642,"")</f>
        <v/>
      </c>
      <c r="Q1643" s="81" t="str">
        <f aca="false">IF(P1643&lt;&gt;"",SUMIF(L1643:L1732,L1643,N1643:N1732),"")</f>
        <v/>
      </c>
      <c r="R1643" s="81" t="str">
        <f aca="false">IF(P1643&lt;&gt;"",SUMIF(L1643:L1732,L1643,O1643:O1732),"")</f>
        <v/>
      </c>
    </row>
    <row r="1644" customFormat="false" ht="15" hidden="false" customHeight="false" outlineLevel="0" collapsed="false">
      <c r="A1644" s="108"/>
      <c r="B1644" s="108"/>
      <c r="C1644" s="108"/>
      <c r="D1644" s="108"/>
      <c r="E1644" s="108"/>
      <c r="F1644" s="108"/>
      <c r="G1644" s="108"/>
      <c r="H1644" s="108"/>
      <c r="I1644" s="108"/>
      <c r="J1644" s="108"/>
      <c r="L1644" s="63" t="n">
        <f aca="false">IF(AND(A1645&lt;&gt;"",A1644=""),L1643+1,L1643)</f>
        <v>135</v>
      </c>
      <c r="M1644" s="80" t="str">
        <f aca="false">IF(OR(A1644="Insumo",A1644="Composição Auxiliar"),J1644,"")</f>
        <v/>
      </c>
      <c r="N1644" s="81" t="str">
        <f aca="false">IF(ISNUMBER(SEARCH("COM ENCARGOS COMPLEMENTARES",D1644)),J1644,"")</f>
        <v/>
      </c>
      <c r="O1644" s="81" t="str">
        <f aca="false">IF(N1644&lt;&gt;"","",M1644)</f>
        <v/>
      </c>
      <c r="P1644" s="82" t="str">
        <f aca="false">IF(A1644="Composição",A1643,"")</f>
        <v/>
      </c>
      <c r="Q1644" s="81" t="str">
        <f aca="false">IF(P1644&lt;&gt;"",SUMIF(L1644:L1733,L1644,N1644:N1733),"")</f>
        <v/>
      </c>
      <c r="R1644" s="81" t="str">
        <f aca="false">IF(P1644&lt;&gt;"",SUMIF(L1644:L1733,L1644,O1644:O1733),"")</f>
        <v/>
      </c>
    </row>
    <row r="1645" customFormat="false" ht="15" hidden="false" customHeight="true" outlineLevel="0" collapsed="false">
      <c r="A1645" s="83" t="s">
        <v>355</v>
      </c>
      <c r="B1645" s="84" t="s">
        <v>655</v>
      </c>
      <c r="C1645" s="83" t="s">
        <v>656</v>
      </c>
      <c r="D1645" s="83" t="s">
        <v>657</v>
      </c>
      <c r="E1645" s="83" t="s">
        <v>658</v>
      </c>
      <c r="F1645" s="83"/>
      <c r="G1645" s="85" t="s">
        <v>659</v>
      </c>
      <c r="H1645" s="84" t="s">
        <v>660</v>
      </c>
      <c r="I1645" s="84" t="s">
        <v>661</v>
      </c>
      <c r="J1645" s="84" t="s">
        <v>662</v>
      </c>
      <c r="L1645" s="63" t="n">
        <f aca="false">IF(AND(A1646&lt;&gt;"",A1645=""),L1644+1,L1644)</f>
        <v>135</v>
      </c>
      <c r="M1645" s="80" t="str">
        <f aca="false">IF(OR(A1645="Insumo",A1645="Composição Auxiliar"),J1645,"")</f>
        <v/>
      </c>
      <c r="N1645" s="81" t="str">
        <f aca="false">IF(ISNUMBER(SEARCH("COM ENCARGOS COMPLEMENTARES",D1645)),J1645,"")</f>
        <v/>
      </c>
      <c r="O1645" s="81" t="str">
        <f aca="false">IF(N1645&lt;&gt;"","",M1645)</f>
        <v/>
      </c>
      <c r="P1645" s="82" t="str">
        <f aca="false">IF(A1645="Composição",A1644,"")</f>
        <v/>
      </c>
      <c r="Q1645" s="81" t="str">
        <f aca="false">IF(P1645&lt;&gt;"",SUMIF(L1645:L1734,L1645,N1645:N1734),"")</f>
        <v/>
      </c>
      <c r="R1645" s="81" t="str">
        <f aca="false">IF(P1645&lt;&gt;"",SUMIF(L1645:L1734,L1645,O1645:O1734),"")</f>
        <v/>
      </c>
    </row>
    <row r="1646" customFormat="false" ht="38.25" hidden="false" customHeight="true" outlineLevel="0" collapsed="false">
      <c r="A1646" s="86" t="s">
        <v>663</v>
      </c>
      <c r="B1646" s="87" t="s">
        <v>356</v>
      </c>
      <c r="C1646" s="86" t="s">
        <v>716</v>
      </c>
      <c r="D1646" s="86" t="s">
        <v>1412</v>
      </c>
      <c r="E1646" s="86" t="s">
        <v>1033</v>
      </c>
      <c r="F1646" s="86"/>
      <c r="G1646" s="88" t="s">
        <v>667</v>
      </c>
      <c r="H1646" s="89" t="n">
        <v>1</v>
      </c>
      <c r="I1646" s="90" t="n">
        <f aca="false">SUMIF(L:L,$L1646,M:M)</f>
        <v>163.12</v>
      </c>
      <c r="J1646" s="90" t="n">
        <f aca="false">TRUNC(H1646*I1646,2)</f>
        <v>163.12</v>
      </c>
      <c r="L1646" s="63" t="n">
        <f aca="false">IF(AND(A1647&lt;&gt;"",A1646=""),L1645+1,L1645)</f>
        <v>135</v>
      </c>
      <c r="M1646" s="80" t="str">
        <f aca="false">IF(OR(A1646="Insumo",A1646="Composição Auxiliar"),J1646,"")</f>
        <v/>
      </c>
      <c r="N1646" s="81" t="str">
        <f aca="false">IF(ISNUMBER(SEARCH("COM ENCARGOS COMPLEMENTARES",D1646)),J1646,"")</f>
        <v/>
      </c>
      <c r="O1646" s="81" t="str">
        <f aca="false">IF(N1646&lt;&gt;"","",M1646)</f>
        <v/>
      </c>
      <c r="P1646" s="82" t="str">
        <f aca="false">IF(A1646="Composição",A1645,"")</f>
        <v> 6.1.2 </v>
      </c>
      <c r="Q1646" s="81" t="n">
        <f aca="false">IF(P1646&lt;&gt;"",SUMIF(L1646:L1735,L1646,N1646:N1735),"")</f>
        <v>26.09</v>
      </c>
      <c r="R1646" s="81" t="n">
        <f aca="false">IF(P1646&lt;&gt;"",SUMIF(L1646:L1735,L1646,O1646:O1735),"")</f>
        <v>137.03</v>
      </c>
    </row>
    <row r="1647" customFormat="false" ht="25.5" hidden="false" customHeight="true" outlineLevel="0" collapsed="false">
      <c r="A1647" s="91" t="s">
        <v>668</v>
      </c>
      <c r="B1647" s="92" t="s">
        <v>841</v>
      </c>
      <c r="C1647" s="91" t="s">
        <v>664</v>
      </c>
      <c r="D1647" s="91" t="s">
        <v>842</v>
      </c>
      <c r="E1647" s="91" t="s">
        <v>671</v>
      </c>
      <c r="F1647" s="91"/>
      <c r="G1647" s="93" t="s">
        <v>672</v>
      </c>
      <c r="H1647" s="94" t="n">
        <v>0.192</v>
      </c>
      <c r="I1647" s="95" t="n">
        <f aca="false">SUMIFS('ANALÍTICA AUXILIARES'!J:J,'ANALÍTICA AUXILIARES'!A:A,"Composição",'ANALÍTICA AUXILIARES'!B:B,$B1647)</f>
        <v>19.91</v>
      </c>
      <c r="J1647" s="95" t="n">
        <f aca="false">TRUNC(H1647*I1647,2)</f>
        <v>3.82</v>
      </c>
      <c r="L1647" s="63" t="n">
        <f aca="false">IF(AND(A1648&lt;&gt;"",A1647=""),L1646+1,L1646)</f>
        <v>135</v>
      </c>
      <c r="M1647" s="80" t="n">
        <f aca="false">IF(OR(A1647="Insumo",A1647="Composição Auxiliar"),J1647,"")</f>
        <v>3.82</v>
      </c>
      <c r="N1647" s="81" t="n">
        <f aca="false">IF(ISNUMBER(SEARCH("COM ENCARGOS COMPLEMENTARES",D1647)),J1647,"")</f>
        <v>3.82</v>
      </c>
      <c r="O1647" s="81" t="str">
        <f aca="false">IF(N1647&lt;&gt;"","",M1647)</f>
        <v/>
      </c>
      <c r="P1647" s="82" t="str">
        <f aca="false">IF(A1647="Composição",A1646,"")</f>
        <v/>
      </c>
      <c r="Q1647" s="81" t="str">
        <f aca="false">IF(P1647&lt;&gt;"",SUMIF(L1647:L1736,L1647,N1647:N1736),"")</f>
        <v/>
      </c>
      <c r="R1647" s="81" t="str">
        <f aca="false">IF(P1647&lt;&gt;"",SUMIF(L1647:L1736,L1647,O1647:O1736),"")</f>
        <v/>
      </c>
    </row>
    <row r="1648" customFormat="false" ht="25.5" hidden="false" customHeight="true" outlineLevel="0" collapsed="false">
      <c r="A1648" s="91" t="s">
        <v>668</v>
      </c>
      <c r="B1648" s="92" t="s">
        <v>1407</v>
      </c>
      <c r="C1648" s="91" t="s">
        <v>664</v>
      </c>
      <c r="D1648" s="91" t="s">
        <v>1408</v>
      </c>
      <c r="E1648" s="91" t="s">
        <v>671</v>
      </c>
      <c r="F1648" s="91"/>
      <c r="G1648" s="93" t="s">
        <v>672</v>
      </c>
      <c r="H1648" s="94" t="n">
        <v>0.948</v>
      </c>
      <c r="I1648" s="95" t="n">
        <f aca="false">SUMIFS('ANALÍTICA AUXILIARES'!J:J,'ANALÍTICA AUXILIARES'!A:A,"Composição",'ANALÍTICA AUXILIARES'!B:B,$B1648)</f>
        <v>23.5</v>
      </c>
      <c r="J1648" s="95" t="n">
        <f aca="false">TRUNC(H1648*I1648,2)</f>
        <v>22.27</v>
      </c>
      <c r="L1648" s="63" t="n">
        <f aca="false">IF(AND(A1649&lt;&gt;"",A1648=""),L1647+1,L1647)</f>
        <v>135</v>
      </c>
      <c r="M1648" s="80" t="n">
        <f aca="false">IF(OR(A1648="Insumo",A1648="Composição Auxiliar"),J1648,"")</f>
        <v>22.27</v>
      </c>
      <c r="N1648" s="81" t="n">
        <f aca="false">IF(ISNUMBER(SEARCH("COM ENCARGOS COMPLEMENTARES",D1648)),J1648,"")</f>
        <v>22.27</v>
      </c>
      <c r="O1648" s="81" t="str">
        <f aca="false">IF(N1648&lt;&gt;"","",M1648)</f>
        <v/>
      </c>
      <c r="P1648" s="82" t="str">
        <f aca="false">IF(A1648="Composição",A1647,"")</f>
        <v/>
      </c>
      <c r="Q1648" s="81" t="str">
        <f aca="false">IF(P1648&lt;&gt;"",SUMIF(L1648:L1737,L1648,N1648:N1737),"")</f>
        <v/>
      </c>
      <c r="R1648" s="81" t="str">
        <f aca="false">IF(P1648&lt;&gt;"",SUMIF(L1648:L1737,L1648,O1648:O1737),"")</f>
        <v/>
      </c>
    </row>
    <row r="1649" customFormat="false" ht="14.25" hidden="false" customHeight="false" outlineLevel="0" collapsed="false">
      <c r="A1649" s="96" t="s">
        <v>679</v>
      </c>
      <c r="B1649" s="97" t="s">
        <v>1413</v>
      </c>
      <c r="C1649" s="96" t="str">
        <f aca="false">VLOOKUP(B1649,INSUMOS!$A:$I,2,0)</f>
        <v>SINAPI</v>
      </c>
      <c r="D1649" s="96" t="str">
        <f aca="false">VLOOKUP(B1649,INSUMOS!$A:$I,3,0)</f>
        <v>GAS DE COZINHA - GLP</v>
      </c>
      <c r="E1649" s="98" t="str">
        <f aca="false">VLOOKUP(B1649,INSUMOS!$A:$I,4,0)</f>
        <v>Material</v>
      </c>
      <c r="F1649" s="98"/>
      <c r="G1649" s="99" t="str">
        <f aca="false">VLOOKUP(B1649,INSUMOS!$A:$I,5,0)</f>
        <v>KG</v>
      </c>
      <c r="H1649" s="100" t="n">
        <v>0.26</v>
      </c>
      <c r="I1649" s="101" t="n">
        <f aca="false">VLOOKUP(B1649,INSUMOS!$A:$I,8,0)</f>
        <v>7.94</v>
      </c>
      <c r="J1649" s="101" t="n">
        <f aca="false">TRUNC(H1649*I1649,2)</f>
        <v>2.06</v>
      </c>
      <c r="L1649" s="63" t="n">
        <f aca="false">IF(AND(A1650&lt;&gt;"",A1649=""),L1648+1,L1648)</f>
        <v>135</v>
      </c>
      <c r="M1649" s="80" t="n">
        <f aca="false">IF(OR(A1649="Insumo",A1649="Composição Auxiliar"),J1649,"")</f>
        <v>2.06</v>
      </c>
      <c r="N1649" s="81" t="str">
        <f aca="false">IF(ISNUMBER(SEARCH("COM ENCARGOS COMPLEMENTARES",D1649)),J1649,"")</f>
        <v/>
      </c>
      <c r="O1649" s="81" t="n">
        <f aca="false">IF(N1649&lt;&gt;"","",M1649)</f>
        <v>2.06</v>
      </c>
      <c r="P1649" s="82" t="str">
        <f aca="false">IF(A1649="Composição",A1648,"")</f>
        <v/>
      </c>
      <c r="Q1649" s="81" t="str">
        <f aca="false">IF(P1649&lt;&gt;"",SUMIF(L1649:L1738,L1649,N1649:N1738),"")</f>
        <v/>
      </c>
      <c r="R1649" s="81" t="str">
        <f aca="false">IF(P1649&lt;&gt;"",SUMIF(L1649:L1738,L1649,O1649:O1738),"")</f>
        <v/>
      </c>
    </row>
    <row r="1650" customFormat="false" ht="25.5" hidden="false" customHeight="false" outlineLevel="0" collapsed="false">
      <c r="A1650" s="96" t="s">
        <v>679</v>
      </c>
      <c r="B1650" s="97" t="s">
        <v>1414</v>
      </c>
      <c r="C1650" s="96" t="str">
        <f aca="false">VLOOKUP(B1650,INSUMOS!$A:$I,2,0)</f>
        <v>SINAPI</v>
      </c>
      <c r="D1650" s="96" t="str">
        <f aca="false">VLOOKUP(B1650,INSUMOS!$A:$I,3,0)</f>
        <v>PRIMER PARA MANTA ASFALTICA A BASE DE ASFALTO MODIFICADO DILUIDO EM SOLVENTE, APLICACAO A FRIO</v>
      </c>
      <c r="E1650" s="98" t="str">
        <f aca="false">VLOOKUP(B1650,INSUMOS!$A:$I,4,0)</f>
        <v>Material</v>
      </c>
      <c r="F1650" s="98"/>
      <c r="G1650" s="99" t="str">
        <f aca="false">VLOOKUP(B1650,INSUMOS!$A:$I,5,0)</f>
        <v>L</v>
      </c>
      <c r="H1650" s="100" t="n">
        <v>0.615</v>
      </c>
      <c r="I1650" s="101" t="n">
        <f aca="false">VLOOKUP(B1650,INSUMOS!$A:$I,8,0)</f>
        <v>20.48</v>
      </c>
      <c r="J1650" s="101" t="n">
        <f aca="false">TRUNC(H1650*I1650,2)</f>
        <v>12.59</v>
      </c>
      <c r="L1650" s="63" t="n">
        <f aca="false">IF(AND(A1651&lt;&gt;"",A1650=""),L1649+1,L1649)</f>
        <v>135</v>
      </c>
      <c r="M1650" s="80" t="n">
        <f aca="false">IF(OR(A1650="Insumo",A1650="Composição Auxiliar"),J1650,"")</f>
        <v>12.59</v>
      </c>
      <c r="N1650" s="81" t="str">
        <f aca="false">IF(ISNUMBER(SEARCH("COM ENCARGOS COMPLEMENTARES",D1650)),J1650,"")</f>
        <v/>
      </c>
      <c r="O1650" s="81" t="n">
        <f aca="false">IF(N1650&lt;&gt;"","",M1650)</f>
        <v>12.59</v>
      </c>
      <c r="P1650" s="82" t="str">
        <f aca="false">IF(A1650="Composição",A1649,"")</f>
        <v/>
      </c>
      <c r="Q1650" s="81" t="str">
        <f aca="false">IF(P1650&lt;&gt;"",SUMIF(L1650:L1739,L1650,N1650:N1739),"")</f>
        <v/>
      </c>
      <c r="R1650" s="81" t="str">
        <f aca="false">IF(P1650&lt;&gt;"",SUMIF(L1650:L1739,L1650,O1650:O1739),"")</f>
        <v/>
      </c>
    </row>
    <row r="1651" customFormat="false" ht="25.5" hidden="false" customHeight="false" outlineLevel="0" collapsed="false">
      <c r="A1651" s="96" t="s">
        <v>679</v>
      </c>
      <c r="B1651" s="97" t="s">
        <v>1415</v>
      </c>
      <c r="C1651" s="96" t="str">
        <f aca="false">VLOOKUP(B1651,INSUMOS!$A:$I,2,0)</f>
        <v>SINAPI</v>
      </c>
      <c r="D1651" s="96" t="str">
        <f aca="false">VLOOKUP(B1651,INSUMOS!$A:$I,3,0)</f>
        <v>MANTA ASFALTICA ELASTOMERICA EM POLIESTER 4 MM, TIPO III, CLASSE B, ACABAMENTO PP (NBR 9952)</v>
      </c>
      <c r="E1651" s="98" t="str">
        <f aca="false">VLOOKUP(B1651,INSUMOS!$A:$I,4,0)</f>
        <v>Material</v>
      </c>
      <c r="F1651" s="98"/>
      <c r="G1651" s="99" t="str">
        <f aca="false">VLOOKUP(B1651,INSUMOS!$A:$I,5,0)</f>
        <v>m²</v>
      </c>
      <c r="H1651" s="100" t="n">
        <v>1.125</v>
      </c>
      <c r="I1651" s="101" t="n">
        <f aca="false">VLOOKUP(B1651,INSUMOS!$A:$I,8,0)</f>
        <v>108.79</v>
      </c>
      <c r="J1651" s="101" t="n">
        <f aca="false">TRUNC(H1651*I1651,2)</f>
        <v>122.38</v>
      </c>
      <c r="L1651" s="63" t="n">
        <f aca="false">IF(AND(A1652&lt;&gt;"",A1651=""),L1650+1,L1650)</f>
        <v>135</v>
      </c>
      <c r="M1651" s="80" t="n">
        <f aca="false">IF(OR(A1651="Insumo",A1651="Composição Auxiliar"),J1651,"")</f>
        <v>122.38</v>
      </c>
      <c r="N1651" s="81" t="str">
        <f aca="false">IF(ISNUMBER(SEARCH("COM ENCARGOS COMPLEMENTARES",D1651)),J1651,"")</f>
        <v/>
      </c>
      <c r="O1651" s="81" t="n">
        <f aca="false">IF(N1651&lt;&gt;"","",M1651)</f>
        <v>122.38</v>
      </c>
      <c r="P1651" s="82" t="str">
        <f aca="false">IF(A1651="Composição",A1650,"")</f>
        <v/>
      </c>
      <c r="Q1651" s="81" t="str">
        <f aca="false">IF(P1651&lt;&gt;"",SUMIF(L1651:L1740,L1651,N1651:N1740),"")</f>
        <v/>
      </c>
      <c r="R1651" s="81" t="str">
        <f aca="false">IF(P1651&lt;&gt;"",SUMIF(L1651:L1740,L1651,O1651:O1740),"")</f>
        <v/>
      </c>
    </row>
    <row r="1652" customFormat="false" ht="14.25" hidden="false" customHeight="false" outlineLevel="0" collapsed="false">
      <c r="A1652" s="102"/>
      <c r="B1652" s="102"/>
      <c r="C1652" s="102"/>
      <c r="D1652" s="102"/>
      <c r="E1652" s="102"/>
      <c r="F1652" s="103"/>
      <c r="G1652" s="102"/>
      <c r="H1652" s="103"/>
      <c r="I1652" s="102"/>
      <c r="J1652" s="103"/>
      <c r="L1652" s="63" t="n">
        <f aca="false">IF(AND(A1653&lt;&gt;"",A1652=""),L1651+1,L1651)</f>
        <v>135</v>
      </c>
      <c r="M1652" s="80" t="str">
        <f aca="false">IF(OR(A1652="Insumo",A1652="Composição Auxiliar"),J1652,"")</f>
        <v/>
      </c>
      <c r="N1652" s="81" t="str">
        <f aca="false">IF(ISNUMBER(SEARCH("COM ENCARGOS COMPLEMENTARES",D1652)),J1652,"")</f>
        <v/>
      </c>
      <c r="O1652" s="81" t="str">
        <f aca="false">IF(N1652&lt;&gt;"","",M1652)</f>
        <v/>
      </c>
      <c r="P1652" s="82" t="str">
        <f aca="false">IF(A1652="Composição",A1651,"")</f>
        <v/>
      </c>
      <c r="Q1652" s="81" t="str">
        <f aca="false">IF(P1652&lt;&gt;"",SUMIF(L1652:L1741,L1652,N1652:N1741),"")</f>
        <v/>
      </c>
      <c r="R1652" s="81" t="str">
        <f aca="false">IF(P1652&lt;&gt;"",SUMIF(L1652:L1741,L1652,O1652:O1741),"")</f>
        <v/>
      </c>
    </row>
    <row r="1653" customFormat="false" ht="14.25" hidden="false" customHeight="true" outlineLevel="0" collapsed="false">
      <c r="A1653" s="102"/>
      <c r="B1653" s="102"/>
      <c r="C1653" s="102"/>
      <c r="D1653" s="102"/>
      <c r="E1653" s="102"/>
      <c r="F1653" s="103"/>
      <c r="G1653" s="102"/>
      <c r="H1653" s="104" t="s">
        <v>684</v>
      </c>
      <c r="I1653" s="104"/>
      <c r="J1653" s="103" t="n">
        <f aca="false">TRUNC(SUMIF(L:L,$L1653,M:M)*(1+$J$9),2)</f>
        <v>211.71</v>
      </c>
      <c r="L1653" s="63" t="n">
        <f aca="false">IF(AND(A1654&lt;&gt;"",A1653=""),L1652+1,L1652)</f>
        <v>135</v>
      </c>
      <c r="M1653" s="80" t="str">
        <f aca="false">IF(OR(A1653="Insumo",A1653="Composição Auxiliar"),J1653,"")</f>
        <v/>
      </c>
      <c r="N1653" s="81" t="str">
        <f aca="false">IF(ISNUMBER(SEARCH("COM ENCARGOS COMPLEMENTARES",D1653)),J1653,"")</f>
        <v/>
      </c>
      <c r="O1653" s="81" t="str">
        <f aca="false">IF(N1653&lt;&gt;"","",M1653)</f>
        <v/>
      </c>
      <c r="P1653" s="82" t="str">
        <f aca="false">IF(A1653="Composição",A1652,"")</f>
        <v/>
      </c>
      <c r="Q1653" s="81" t="str">
        <f aca="false">IF(P1653&lt;&gt;"",SUMIF(L1653:L1742,L1653,N1653:N1742),"")</f>
        <v/>
      </c>
      <c r="R1653" s="81" t="str">
        <f aca="false">IF(P1653&lt;&gt;"",SUMIF(L1653:L1742,L1653,O1653:O1742),"")</f>
        <v/>
      </c>
    </row>
    <row r="1654" customFormat="false" ht="15" hidden="false" customHeight="false" outlineLevel="0" collapsed="false">
      <c r="A1654" s="105"/>
      <c r="B1654" s="105"/>
      <c r="C1654" s="105"/>
      <c r="D1654" s="105"/>
      <c r="E1654" s="105"/>
      <c r="F1654" s="105"/>
      <c r="G1654" s="105" t="s">
        <v>685</v>
      </c>
      <c r="H1654" s="106" t="s">
        <v>1416</v>
      </c>
      <c r="I1654" s="105" t="s">
        <v>687</v>
      </c>
      <c r="J1654" s="107" t="n">
        <f aca="false">TRUNC(J1653*H1654,2)</f>
        <v>20430.01</v>
      </c>
      <c r="L1654" s="63" t="n">
        <f aca="false">IF(AND(A1655&lt;&gt;"",A1654=""),L1653+1,L1653)</f>
        <v>135</v>
      </c>
      <c r="M1654" s="80" t="str">
        <f aca="false">IF(OR(A1654="Insumo",A1654="Composição Auxiliar"),J1654,"")</f>
        <v/>
      </c>
      <c r="N1654" s="81" t="str">
        <f aca="false">IF(ISNUMBER(SEARCH("COM ENCARGOS COMPLEMENTARES",D1654)),J1654,"")</f>
        <v/>
      </c>
      <c r="O1654" s="81" t="str">
        <f aca="false">IF(N1654&lt;&gt;"","",M1654)</f>
        <v/>
      </c>
      <c r="P1654" s="82" t="str">
        <f aca="false">IF(A1654="Composição",A1653,"")</f>
        <v/>
      </c>
      <c r="Q1654" s="81" t="str">
        <f aca="false">IF(P1654&lt;&gt;"",SUMIF(L1654:L1743,L1654,N1654:N1743),"")</f>
        <v/>
      </c>
      <c r="R1654" s="81" t="str">
        <f aca="false">IF(P1654&lt;&gt;"",SUMIF(L1654:L1743,L1654,O1654:O1743),"")</f>
        <v/>
      </c>
    </row>
    <row r="1655" customFormat="false" ht="15" hidden="false" customHeight="false" outlineLevel="0" collapsed="false">
      <c r="A1655" s="108"/>
      <c r="B1655" s="108"/>
      <c r="C1655" s="108"/>
      <c r="D1655" s="108"/>
      <c r="E1655" s="108"/>
      <c r="F1655" s="108"/>
      <c r="G1655" s="108"/>
      <c r="H1655" s="108"/>
      <c r="I1655" s="108"/>
      <c r="J1655" s="108"/>
      <c r="L1655" s="63" t="n">
        <f aca="false">IF(AND(A1656&lt;&gt;"",A1655=""),L1654+1,L1654)</f>
        <v>136</v>
      </c>
      <c r="M1655" s="80" t="str">
        <f aca="false">IF(OR(A1655="Insumo",A1655="Composição Auxiliar"),J1655,"")</f>
        <v/>
      </c>
      <c r="N1655" s="81" t="str">
        <f aca="false">IF(ISNUMBER(SEARCH("COM ENCARGOS COMPLEMENTARES",D1655)),J1655,"")</f>
        <v/>
      </c>
      <c r="O1655" s="81" t="str">
        <f aca="false">IF(N1655&lt;&gt;"","",M1655)</f>
        <v/>
      </c>
      <c r="P1655" s="82" t="str">
        <f aca="false">IF(A1655="Composição",A1654,"")</f>
        <v/>
      </c>
      <c r="Q1655" s="81" t="str">
        <f aca="false">IF(P1655&lt;&gt;"",SUMIF(L1655:L1744,L1655,N1655:N1744),"")</f>
        <v/>
      </c>
      <c r="R1655" s="81" t="str">
        <f aca="false">IF(P1655&lt;&gt;"",SUMIF(L1655:L1744,L1655,O1655:O1744),"")</f>
        <v/>
      </c>
    </row>
    <row r="1656" customFormat="false" ht="15" hidden="false" customHeight="true" outlineLevel="0" collapsed="false">
      <c r="A1656" s="83" t="s">
        <v>357</v>
      </c>
      <c r="B1656" s="84" t="s">
        <v>655</v>
      </c>
      <c r="C1656" s="83" t="s">
        <v>656</v>
      </c>
      <c r="D1656" s="83" t="s">
        <v>657</v>
      </c>
      <c r="E1656" s="83" t="s">
        <v>658</v>
      </c>
      <c r="F1656" s="83"/>
      <c r="G1656" s="85" t="s">
        <v>659</v>
      </c>
      <c r="H1656" s="84" t="s">
        <v>660</v>
      </c>
      <c r="I1656" s="84" t="s">
        <v>661</v>
      </c>
      <c r="J1656" s="84" t="s">
        <v>662</v>
      </c>
      <c r="L1656" s="63" t="n">
        <f aca="false">IF(AND(A1657&lt;&gt;"",A1656=""),L1655+1,L1655)</f>
        <v>136</v>
      </c>
      <c r="M1656" s="80" t="str">
        <f aca="false">IF(OR(A1656="Insumo",A1656="Composição Auxiliar"),J1656,"")</f>
        <v/>
      </c>
      <c r="N1656" s="81" t="str">
        <f aca="false">IF(ISNUMBER(SEARCH("COM ENCARGOS COMPLEMENTARES",D1656)),J1656,"")</f>
        <v/>
      </c>
      <c r="O1656" s="81" t="str">
        <f aca="false">IF(N1656&lt;&gt;"","",M1656)</f>
        <v/>
      </c>
      <c r="P1656" s="82" t="str">
        <f aca="false">IF(A1656="Composição",A1655,"")</f>
        <v/>
      </c>
      <c r="Q1656" s="81" t="str">
        <f aca="false">IF(P1656&lt;&gt;"",SUMIF(L1656:L1745,L1656,N1656:N1745),"")</f>
        <v/>
      </c>
      <c r="R1656" s="81" t="str">
        <f aca="false">IF(P1656&lt;&gt;"",SUMIF(L1656:L1745,L1656,O1656:O1745),"")</f>
        <v/>
      </c>
    </row>
    <row r="1657" customFormat="false" ht="25.5" hidden="false" customHeight="true" outlineLevel="0" collapsed="false">
      <c r="A1657" s="86" t="s">
        <v>663</v>
      </c>
      <c r="B1657" s="87" t="s">
        <v>358</v>
      </c>
      <c r="C1657" s="86" t="s">
        <v>664</v>
      </c>
      <c r="D1657" s="86" t="s">
        <v>1417</v>
      </c>
      <c r="E1657" s="86" t="s">
        <v>1033</v>
      </c>
      <c r="F1657" s="86"/>
      <c r="G1657" s="88" t="s">
        <v>667</v>
      </c>
      <c r="H1657" s="89" t="n">
        <v>1</v>
      </c>
      <c r="I1657" s="90" t="n">
        <f aca="false">SUMIF(L:L,$L1657,M:M)</f>
        <v>47.09</v>
      </c>
      <c r="J1657" s="90" t="n">
        <f aca="false">TRUNC(H1657*I1657,2)</f>
        <v>47.09</v>
      </c>
      <c r="L1657" s="63" t="n">
        <f aca="false">IF(AND(A1658&lt;&gt;"",A1657=""),L1656+1,L1656)</f>
        <v>136</v>
      </c>
      <c r="M1657" s="80" t="str">
        <f aca="false">IF(OR(A1657="Insumo",A1657="Composição Auxiliar"),J1657,"")</f>
        <v/>
      </c>
      <c r="N1657" s="81" t="str">
        <f aca="false">IF(ISNUMBER(SEARCH("COM ENCARGOS COMPLEMENTARES",D1657)),J1657,"")</f>
        <v/>
      </c>
      <c r="O1657" s="81" t="str">
        <f aca="false">IF(N1657&lt;&gt;"","",M1657)</f>
        <v/>
      </c>
      <c r="P1657" s="82" t="str">
        <f aca="false">IF(A1657="Composição",A1656,"")</f>
        <v> 6.1.3 </v>
      </c>
      <c r="Q1657" s="81" t="n">
        <f aca="false">IF(P1657&lt;&gt;"",SUMIF(L1657:L1746,L1657,N1657:N1746),"")</f>
        <v>11.6</v>
      </c>
      <c r="R1657" s="81" t="n">
        <f aca="false">IF(P1657&lt;&gt;"",SUMIF(L1657:L1746,L1657,O1657:O1746),"")</f>
        <v>35.49</v>
      </c>
    </row>
    <row r="1658" customFormat="false" ht="25.5" hidden="false" customHeight="true" outlineLevel="0" collapsed="false">
      <c r="A1658" s="91" t="s">
        <v>668</v>
      </c>
      <c r="B1658" s="92" t="s">
        <v>1407</v>
      </c>
      <c r="C1658" s="91" t="s">
        <v>664</v>
      </c>
      <c r="D1658" s="91" t="s">
        <v>1408</v>
      </c>
      <c r="E1658" s="91" t="s">
        <v>671</v>
      </c>
      <c r="F1658" s="91"/>
      <c r="G1658" s="93" t="s">
        <v>672</v>
      </c>
      <c r="H1658" s="94" t="n">
        <v>0.422</v>
      </c>
      <c r="I1658" s="95" t="n">
        <f aca="false">SUMIFS('ANALÍTICA AUXILIARES'!J:J,'ANALÍTICA AUXILIARES'!A:A,"Composição",'ANALÍTICA AUXILIARES'!B:B,$B1658)</f>
        <v>23.5</v>
      </c>
      <c r="J1658" s="95" t="n">
        <f aca="false">TRUNC(H1658*I1658,2)</f>
        <v>9.91</v>
      </c>
      <c r="L1658" s="63" t="n">
        <f aca="false">IF(AND(A1659&lt;&gt;"",A1658=""),L1657+1,L1657)</f>
        <v>136</v>
      </c>
      <c r="M1658" s="80" t="n">
        <f aca="false">IF(OR(A1658="Insumo",A1658="Composição Auxiliar"),J1658,"")</f>
        <v>9.91</v>
      </c>
      <c r="N1658" s="81" t="n">
        <f aca="false">IF(ISNUMBER(SEARCH("COM ENCARGOS COMPLEMENTARES",D1658)),J1658,"")</f>
        <v>9.91</v>
      </c>
      <c r="O1658" s="81" t="str">
        <f aca="false">IF(N1658&lt;&gt;"","",M1658)</f>
        <v/>
      </c>
      <c r="P1658" s="82" t="str">
        <f aca="false">IF(A1658="Composição",A1657,"")</f>
        <v/>
      </c>
      <c r="Q1658" s="81" t="str">
        <f aca="false">IF(P1658&lt;&gt;"",SUMIF(L1658:L1747,L1658,N1658:N1747),"")</f>
        <v/>
      </c>
      <c r="R1658" s="81" t="str">
        <f aca="false">IF(P1658&lt;&gt;"",SUMIF(L1658:L1747,L1658,O1658:O1747),"")</f>
        <v/>
      </c>
    </row>
    <row r="1659" customFormat="false" ht="25.5" hidden="false" customHeight="true" outlineLevel="0" collapsed="false">
      <c r="A1659" s="91" t="s">
        <v>668</v>
      </c>
      <c r="B1659" s="92" t="s">
        <v>841</v>
      </c>
      <c r="C1659" s="91" t="s">
        <v>664</v>
      </c>
      <c r="D1659" s="91" t="s">
        <v>842</v>
      </c>
      <c r="E1659" s="91" t="s">
        <v>671</v>
      </c>
      <c r="F1659" s="91"/>
      <c r="G1659" s="93" t="s">
        <v>672</v>
      </c>
      <c r="H1659" s="94" t="n">
        <v>0.085</v>
      </c>
      <c r="I1659" s="95" t="n">
        <f aca="false">SUMIFS('ANALÍTICA AUXILIARES'!J:J,'ANALÍTICA AUXILIARES'!A:A,"Composição",'ANALÍTICA AUXILIARES'!B:B,$B1659)</f>
        <v>19.91</v>
      </c>
      <c r="J1659" s="95" t="n">
        <f aca="false">TRUNC(H1659*I1659,2)</f>
        <v>1.69</v>
      </c>
      <c r="L1659" s="63" t="n">
        <f aca="false">IF(AND(A1660&lt;&gt;"",A1659=""),L1658+1,L1658)</f>
        <v>136</v>
      </c>
      <c r="M1659" s="80" t="n">
        <f aca="false">IF(OR(A1659="Insumo",A1659="Composição Auxiliar"),J1659,"")</f>
        <v>1.69</v>
      </c>
      <c r="N1659" s="81" t="n">
        <f aca="false">IF(ISNUMBER(SEARCH("COM ENCARGOS COMPLEMENTARES",D1659)),J1659,"")</f>
        <v>1.69</v>
      </c>
      <c r="O1659" s="81" t="str">
        <f aca="false">IF(N1659&lt;&gt;"","",M1659)</f>
        <v/>
      </c>
      <c r="P1659" s="82" t="str">
        <f aca="false">IF(A1659="Composição",A1658,"")</f>
        <v/>
      </c>
      <c r="Q1659" s="81" t="str">
        <f aca="false">IF(P1659&lt;&gt;"",SUMIF(L1659:L1748,L1659,N1659:N1748),"")</f>
        <v/>
      </c>
      <c r="R1659" s="81" t="str">
        <f aca="false">IF(P1659&lt;&gt;"",SUMIF(L1659:L1748,L1659,O1659:O1748),"")</f>
        <v/>
      </c>
    </row>
    <row r="1660" customFormat="false" ht="38.25" hidden="false" customHeight="false" outlineLevel="0" collapsed="false">
      <c r="A1660" s="96" t="s">
        <v>679</v>
      </c>
      <c r="B1660" s="97" t="s">
        <v>1418</v>
      </c>
      <c r="C1660" s="96" t="str">
        <f aca="false">VLOOKUP(B1660,INSUMOS!$A:$I,2,0)</f>
        <v>SINAPI</v>
      </c>
      <c r="D1660" s="96" t="str">
        <f aca="false">VLOOKUP(B1660,INSUMOS!$A:$I,3,0)</f>
        <v>MANTA LIQUIDA DE BASE ASFALTICA MODIFICADA COM A ADICAO DE ELASTOMEROS DILUIDOS EM SOLVENTE ORGANICO, APLICACAO A FRIO (MEMBRANA IMPERMEABILIZANTE ASFASTICA)</v>
      </c>
      <c r="E1660" s="98" t="str">
        <f aca="false">VLOOKUP(B1660,INSUMOS!$A:$I,4,0)</f>
        <v>Material</v>
      </c>
      <c r="F1660" s="98"/>
      <c r="G1660" s="99" t="str">
        <f aca="false">VLOOKUP(B1660,INSUMOS!$A:$I,5,0)</f>
        <v>KG</v>
      </c>
      <c r="H1660" s="100" t="n">
        <v>1.5</v>
      </c>
      <c r="I1660" s="101" t="n">
        <f aca="false">VLOOKUP(B1660,INSUMOS!$A:$I,8,0)</f>
        <v>23.66</v>
      </c>
      <c r="J1660" s="101" t="n">
        <f aca="false">TRUNC(H1660*I1660,2)</f>
        <v>35.49</v>
      </c>
      <c r="L1660" s="63" t="n">
        <f aca="false">IF(AND(A1661&lt;&gt;"",A1660=""),L1659+1,L1659)</f>
        <v>136</v>
      </c>
      <c r="M1660" s="80" t="n">
        <f aca="false">IF(OR(A1660="Insumo",A1660="Composição Auxiliar"),J1660,"")</f>
        <v>35.49</v>
      </c>
      <c r="N1660" s="81" t="str">
        <f aca="false">IF(ISNUMBER(SEARCH("COM ENCARGOS COMPLEMENTARES",D1660)),J1660,"")</f>
        <v/>
      </c>
      <c r="O1660" s="81" t="n">
        <f aca="false">IF(N1660&lt;&gt;"","",M1660)</f>
        <v>35.49</v>
      </c>
      <c r="P1660" s="82" t="str">
        <f aca="false">IF(A1660="Composição",A1659,"")</f>
        <v/>
      </c>
      <c r="Q1660" s="81" t="str">
        <f aca="false">IF(P1660&lt;&gt;"",SUMIF(L1660:L1749,L1660,N1660:N1749),"")</f>
        <v/>
      </c>
      <c r="R1660" s="81" t="str">
        <f aca="false">IF(P1660&lt;&gt;"",SUMIF(L1660:L1749,L1660,O1660:O1749),"")</f>
        <v/>
      </c>
    </row>
    <row r="1661" customFormat="false" ht="14.25" hidden="false" customHeight="false" outlineLevel="0" collapsed="false">
      <c r="A1661" s="102"/>
      <c r="B1661" s="102"/>
      <c r="C1661" s="102"/>
      <c r="D1661" s="102"/>
      <c r="E1661" s="102"/>
      <c r="F1661" s="103"/>
      <c r="G1661" s="102"/>
      <c r="H1661" s="103"/>
      <c r="I1661" s="102"/>
      <c r="J1661" s="103"/>
      <c r="L1661" s="63" t="n">
        <f aca="false">IF(AND(A1662&lt;&gt;"",A1661=""),L1660+1,L1660)</f>
        <v>136</v>
      </c>
      <c r="M1661" s="80" t="str">
        <f aca="false">IF(OR(A1661="Insumo",A1661="Composição Auxiliar"),J1661,"")</f>
        <v/>
      </c>
      <c r="N1661" s="81" t="str">
        <f aca="false">IF(ISNUMBER(SEARCH("COM ENCARGOS COMPLEMENTARES",D1661)),J1661,"")</f>
        <v/>
      </c>
      <c r="O1661" s="81" t="str">
        <f aca="false">IF(N1661&lt;&gt;"","",M1661)</f>
        <v/>
      </c>
      <c r="P1661" s="82" t="str">
        <f aca="false">IF(A1661="Composição",A1660,"")</f>
        <v/>
      </c>
      <c r="Q1661" s="81" t="str">
        <f aca="false">IF(P1661&lt;&gt;"",SUMIF(L1661:L1750,L1661,N1661:N1750),"")</f>
        <v/>
      </c>
      <c r="R1661" s="81" t="str">
        <f aca="false">IF(P1661&lt;&gt;"",SUMIF(L1661:L1750,L1661,O1661:O1750),"")</f>
        <v/>
      </c>
    </row>
    <row r="1662" customFormat="false" ht="14.25" hidden="false" customHeight="true" outlineLevel="0" collapsed="false">
      <c r="A1662" s="102"/>
      <c r="B1662" s="102"/>
      <c r="C1662" s="102"/>
      <c r="D1662" s="102"/>
      <c r="E1662" s="102"/>
      <c r="F1662" s="103"/>
      <c r="G1662" s="102"/>
      <c r="H1662" s="104" t="s">
        <v>684</v>
      </c>
      <c r="I1662" s="104"/>
      <c r="J1662" s="103" t="n">
        <f aca="false">TRUNC(SUMIF(L:L,$L1662,M:M)*(1+$J$9),2)</f>
        <v>61.11</v>
      </c>
      <c r="L1662" s="63" t="n">
        <f aca="false">IF(AND(A1663&lt;&gt;"",A1662=""),L1661+1,L1661)</f>
        <v>136</v>
      </c>
      <c r="M1662" s="80" t="str">
        <f aca="false">IF(OR(A1662="Insumo",A1662="Composição Auxiliar"),J1662,"")</f>
        <v/>
      </c>
      <c r="N1662" s="81" t="str">
        <f aca="false">IF(ISNUMBER(SEARCH("COM ENCARGOS COMPLEMENTARES",D1662)),J1662,"")</f>
        <v/>
      </c>
      <c r="O1662" s="81" t="str">
        <f aca="false">IF(N1662&lt;&gt;"","",M1662)</f>
        <v/>
      </c>
      <c r="P1662" s="82" t="str">
        <f aca="false">IF(A1662="Composição",A1661,"")</f>
        <v/>
      </c>
      <c r="Q1662" s="81" t="str">
        <f aca="false">IF(P1662&lt;&gt;"",SUMIF(L1662:L1751,L1662,N1662:N1751),"")</f>
        <v/>
      </c>
      <c r="R1662" s="81" t="str">
        <f aca="false">IF(P1662&lt;&gt;"",SUMIF(L1662:L1751,L1662,O1662:O1751),"")</f>
        <v/>
      </c>
    </row>
    <row r="1663" customFormat="false" ht="15" hidden="false" customHeight="false" outlineLevel="0" collapsed="false">
      <c r="A1663" s="105"/>
      <c r="B1663" s="105"/>
      <c r="C1663" s="105"/>
      <c r="D1663" s="105"/>
      <c r="E1663" s="105"/>
      <c r="F1663" s="105"/>
      <c r="G1663" s="105" t="s">
        <v>685</v>
      </c>
      <c r="H1663" s="106" t="s">
        <v>1419</v>
      </c>
      <c r="I1663" s="105" t="s">
        <v>687</v>
      </c>
      <c r="J1663" s="107" t="n">
        <f aca="false">TRUNC(J1662*H1663,2)</f>
        <v>11427.57</v>
      </c>
      <c r="L1663" s="63" t="n">
        <f aca="false">IF(AND(A1664&lt;&gt;"",A1663=""),L1662+1,L1662)</f>
        <v>136</v>
      </c>
      <c r="M1663" s="80" t="str">
        <f aca="false">IF(OR(A1663="Insumo",A1663="Composição Auxiliar"),J1663,"")</f>
        <v/>
      </c>
      <c r="N1663" s="81" t="str">
        <f aca="false">IF(ISNUMBER(SEARCH("COM ENCARGOS COMPLEMENTARES",D1663)),J1663,"")</f>
        <v/>
      </c>
      <c r="O1663" s="81" t="str">
        <f aca="false">IF(N1663&lt;&gt;"","",M1663)</f>
        <v/>
      </c>
      <c r="P1663" s="82" t="str">
        <f aca="false">IF(A1663="Composição",A1662,"")</f>
        <v/>
      </c>
      <c r="Q1663" s="81" t="str">
        <f aca="false">IF(P1663&lt;&gt;"",SUMIF(L1663:L1752,L1663,N1663:N1752),"")</f>
        <v/>
      </c>
      <c r="R1663" s="81" t="str">
        <f aca="false">IF(P1663&lt;&gt;"",SUMIF(L1663:L1752,L1663,O1663:O1752),"")</f>
        <v/>
      </c>
    </row>
    <row r="1664" customFormat="false" ht="15" hidden="false" customHeight="false" outlineLevel="0" collapsed="false">
      <c r="A1664" s="108"/>
      <c r="B1664" s="108"/>
      <c r="C1664" s="108"/>
      <c r="D1664" s="108"/>
      <c r="E1664" s="108"/>
      <c r="F1664" s="108"/>
      <c r="G1664" s="108"/>
      <c r="H1664" s="108"/>
      <c r="I1664" s="108"/>
      <c r="J1664" s="108"/>
      <c r="L1664" s="63" t="n">
        <f aca="false">IF(AND(A1665&lt;&gt;"",A1664=""),L1663+1,L1663)</f>
        <v>137</v>
      </c>
      <c r="M1664" s="80" t="str">
        <f aca="false">IF(OR(A1664="Insumo",A1664="Composição Auxiliar"),J1664,"")</f>
        <v/>
      </c>
      <c r="N1664" s="81" t="str">
        <f aca="false">IF(ISNUMBER(SEARCH("COM ENCARGOS COMPLEMENTARES",D1664)),J1664,"")</f>
        <v/>
      </c>
      <c r="O1664" s="81" t="str">
        <f aca="false">IF(N1664&lt;&gt;"","",M1664)</f>
        <v/>
      </c>
      <c r="P1664" s="82" t="str">
        <f aca="false">IF(A1664="Composição",A1663,"")</f>
        <v/>
      </c>
      <c r="Q1664" s="81" t="str">
        <f aca="false">IF(P1664&lt;&gt;"",SUMIF(L1664:L1753,L1664,N1664:N1753),"")</f>
        <v/>
      </c>
      <c r="R1664" s="81" t="str">
        <f aca="false">IF(P1664&lt;&gt;"",SUMIF(L1664:L1753,L1664,O1664:O1753),"")</f>
        <v/>
      </c>
    </row>
    <row r="1665" customFormat="false" ht="14.25" hidden="false" customHeight="false" outlineLevel="0" collapsed="false">
      <c r="A1665" s="76" t="s">
        <v>359</v>
      </c>
      <c r="B1665" s="76"/>
      <c r="C1665" s="76"/>
      <c r="D1665" s="76" t="s">
        <v>360</v>
      </c>
      <c r="E1665" s="76"/>
      <c r="F1665" s="76"/>
      <c r="G1665" s="76"/>
      <c r="H1665" s="77"/>
      <c r="I1665" s="76"/>
      <c r="J1665" s="78"/>
      <c r="L1665" s="63" t="n">
        <f aca="false">IF(AND(A1666&lt;&gt;"",A1665=""),L1664+1,L1664)</f>
        <v>137</v>
      </c>
      <c r="M1665" s="80" t="str">
        <f aca="false">IF(OR(A1665="Insumo",A1665="Composição Auxiliar"),J1665,"")</f>
        <v/>
      </c>
      <c r="N1665" s="81" t="str">
        <f aca="false">IF(ISNUMBER(SEARCH("COM ENCARGOS COMPLEMENTARES",D1665)),J1665,"")</f>
        <v/>
      </c>
      <c r="O1665" s="81" t="str">
        <f aca="false">IF(N1665&lt;&gt;"","",M1665)</f>
        <v/>
      </c>
      <c r="P1665" s="82" t="str">
        <f aca="false">IF(A1665="Composição",A1664,"")</f>
        <v/>
      </c>
      <c r="Q1665" s="81" t="str">
        <f aca="false">IF(P1665&lt;&gt;"",SUMIF(L1665:L1754,L1665,N1665:N1754),"")</f>
        <v/>
      </c>
      <c r="R1665" s="81" t="str">
        <f aca="false">IF(P1665&lt;&gt;"",SUMIF(L1665:L1754,L1665,O1665:O1754),"")</f>
        <v/>
      </c>
    </row>
    <row r="1666" customFormat="false" ht="14.25" hidden="false" customHeight="false" outlineLevel="0" collapsed="false">
      <c r="A1666" s="76" t="s">
        <v>361</v>
      </c>
      <c r="B1666" s="76"/>
      <c r="C1666" s="76"/>
      <c r="D1666" s="76" t="s">
        <v>362</v>
      </c>
      <c r="E1666" s="76"/>
      <c r="F1666" s="76"/>
      <c r="G1666" s="76"/>
      <c r="H1666" s="77"/>
      <c r="I1666" s="76"/>
      <c r="J1666" s="78"/>
      <c r="L1666" s="63" t="n">
        <f aca="false">IF(AND(A1667&lt;&gt;"",A1666=""),L1665+1,L1665)</f>
        <v>137</v>
      </c>
      <c r="M1666" s="80" t="str">
        <f aca="false">IF(OR(A1666="Insumo",A1666="Composição Auxiliar"),J1666,"")</f>
        <v/>
      </c>
      <c r="N1666" s="81" t="str">
        <f aca="false">IF(ISNUMBER(SEARCH("COM ENCARGOS COMPLEMENTARES",D1666)),J1666,"")</f>
        <v/>
      </c>
      <c r="O1666" s="81" t="str">
        <f aca="false">IF(N1666&lt;&gt;"","",M1666)</f>
        <v/>
      </c>
      <c r="P1666" s="82" t="str">
        <f aca="false">IF(A1666="Composição",A1665,"")</f>
        <v/>
      </c>
      <c r="Q1666" s="81" t="str">
        <f aca="false">IF(P1666&lt;&gt;"",SUMIF(L1666:L1755,L1666,N1666:N1755),"")</f>
        <v/>
      </c>
      <c r="R1666" s="81" t="str">
        <f aca="false">IF(P1666&lt;&gt;"",SUMIF(L1666:L1755,L1666,O1666:O1755),"")</f>
        <v/>
      </c>
    </row>
    <row r="1667" customFormat="false" ht="15" hidden="false" customHeight="true" outlineLevel="0" collapsed="false">
      <c r="A1667" s="83" t="s">
        <v>363</v>
      </c>
      <c r="B1667" s="84" t="s">
        <v>655</v>
      </c>
      <c r="C1667" s="83" t="s">
        <v>656</v>
      </c>
      <c r="D1667" s="83" t="s">
        <v>657</v>
      </c>
      <c r="E1667" s="83" t="s">
        <v>658</v>
      </c>
      <c r="F1667" s="83"/>
      <c r="G1667" s="85" t="s">
        <v>659</v>
      </c>
      <c r="H1667" s="84" t="s">
        <v>660</v>
      </c>
      <c r="I1667" s="84" t="s">
        <v>661</v>
      </c>
      <c r="J1667" s="84" t="s">
        <v>662</v>
      </c>
      <c r="L1667" s="63" t="n">
        <f aca="false">IF(AND(A1668&lt;&gt;"",A1667=""),L1666+1,L1666)</f>
        <v>137</v>
      </c>
      <c r="M1667" s="80" t="str">
        <f aca="false">IF(OR(A1667="Insumo",A1667="Composição Auxiliar"),J1667,"")</f>
        <v/>
      </c>
      <c r="N1667" s="81" t="str">
        <f aca="false">IF(ISNUMBER(SEARCH("COM ENCARGOS COMPLEMENTARES",D1667)),J1667,"")</f>
        <v/>
      </c>
      <c r="O1667" s="81" t="str">
        <f aca="false">IF(N1667&lt;&gt;"","",M1667)</f>
        <v/>
      </c>
      <c r="P1667" s="82" t="str">
        <f aca="false">IF(A1667="Composição",A1666,"")</f>
        <v/>
      </c>
      <c r="Q1667" s="81" t="str">
        <f aca="false">IF(P1667&lt;&gt;"",SUMIF(L1667:L1756,L1667,N1667:N1756),"")</f>
        <v/>
      </c>
      <c r="R1667" s="81" t="str">
        <f aca="false">IF(P1667&lt;&gt;"",SUMIF(L1667:L1756,L1667,O1667:O1756),"")</f>
        <v/>
      </c>
    </row>
    <row r="1668" customFormat="false" ht="25.5" hidden="false" customHeight="true" outlineLevel="0" collapsed="false">
      <c r="A1668" s="86" t="s">
        <v>663</v>
      </c>
      <c r="B1668" s="87" t="s">
        <v>364</v>
      </c>
      <c r="C1668" s="86" t="s">
        <v>664</v>
      </c>
      <c r="D1668" s="86" t="s">
        <v>1420</v>
      </c>
      <c r="E1668" s="86" t="s">
        <v>764</v>
      </c>
      <c r="F1668" s="86"/>
      <c r="G1668" s="88" t="s">
        <v>718</v>
      </c>
      <c r="H1668" s="89" t="n">
        <v>1</v>
      </c>
      <c r="I1668" s="90" t="n">
        <f aca="false">SUMIF(L:L,$L1668,M:M)</f>
        <v>897.62</v>
      </c>
      <c r="J1668" s="90" t="n">
        <f aca="false">TRUNC(H1668*I1668,2)</f>
        <v>897.62</v>
      </c>
      <c r="L1668" s="63" t="n">
        <f aca="false">IF(AND(A1669&lt;&gt;"",A1668=""),L1667+1,L1667)</f>
        <v>137</v>
      </c>
      <c r="M1668" s="80" t="str">
        <f aca="false">IF(OR(A1668="Insumo",A1668="Composição Auxiliar"),J1668,"")</f>
        <v/>
      </c>
      <c r="N1668" s="81" t="str">
        <f aca="false">IF(ISNUMBER(SEARCH("COM ENCARGOS COMPLEMENTARES",D1668)),J1668,"")</f>
        <v/>
      </c>
      <c r="O1668" s="81" t="str">
        <f aca="false">IF(N1668&lt;&gt;"","",M1668)</f>
        <v/>
      </c>
      <c r="P1668" s="82" t="str">
        <f aca="false">IF(A1668="Composição",A1667,"")</f>
        <v> 7.1.1 </v>
      </c>
      <c r="Q1668" s="81" t="n">
        <f aca="false">IF(P1668&lt;&gt;"",SUMIF(L1668:L1757,L1668,N1668:N1757),"")</f>
        <v>0</v>
      </c>
      <c r="R1668" s="81" t="n">
        <f aca="false">IF(P1668&lt;&gt;"",SUMIF(L1668:L1757,L1668,O1668:O1757),"")</f>
        <v>897.62</v>
      </c>
    </row>
    <row r="1669" customFormat="false" ht="38.25" hidden="false" customHeight="true" outlineLevel="0" collapsed="false">
      <c r="A1669" s="91" t="s">
        <v>668</v>
      </c>
      <c r="B1669" s="92" t="s">
        <v>1421</v>
      </c>
      <c r="C1669" s="91" t="s">
        <v>664</v>
      </c>
      <c r="D1669" s="91" t="s">
        <v>1422</v>
      </c>
      <c r="E1669" s="91" t="s">
        <v>764</v>
      </c>
      <c r="F1669" s="91"/>
      <c r="G1669" s="93" t="s">
        <v>729</v>
      </c>
      <c r="H1669" s="94" t="n">
        <v>0.95</v>
      </c>
      <c r="I1669" s="95" t="n">
        <f aca="false">SUMIFS('ANALÍTICA AUXILIARES'!J:J,'ANALÍTICA AUXILIARES'!A:A,"Composição",'ANALÍTICA AUXILIARES'!B:B,$B1669)</f>
        <v>26.54</v>
      </c>
      <c r="J1669" s="95" t="n">
        <f aca="false">TRUNC(H1669*I1669,2)</f>
        <v>25.21</v>
      </c>
      <c r="L1669" s="63" t="n">
        <f aca="false">IF(AND(A1670&lt;&gt;"",A1669=""),L1668+1,L1668)</f>
        <v>137</v>
      </c>
      <c r="M1669" s="80" t="n">
        <f aca="false">IF(OR(A1669="Insumo",A1669="Composição Auxiliar"),J1669,"")</f>
        <v>25.21</v>
      </c>
      <c r="N1669" s="81" t="str">
        <f aca="false">IF(ISNUMBER(SEARCH("COM ENCARGOS COMPLEMENTARES",D1669)),J1669,"")</f>
        <v/>
      </c>
      <c r="O1669" s="81" t="n">
        <f aca="false">IF(N1669&lt;&gt;"","",M1669)</f>
        <v>25.21</v>
      </c>
      <c r="P1669" s="82" t="str">
        <f aca="false">IF(A1669="Composição",A1668,"")</f>
        <v/>
      </c>
      <c r="Q1669" s="81" t="str">
        <f aca="false">IF(P1669&lt;&gt;"",SUMIF(L1669:L1758,L1669,N1669:N1758),"")</f>
        <v/>
      </c>
      <c r="R1669" s="81" t="str">
        <f aca="false">IF(P1669&lt;&gt;"",SUMIF(L1669:L1758,L1669,O1669:O1758),"")</f>
        <v/>
      </c>
    </row>
    <row r="1670" customFormat="false" ht="38.25" hidden="false" customHeight="true" outlineLevel="0" collapsed="false">
      <c r="A1670" s="91" t="s">
        <v>668</v>
      </c>
      <c r="B1670" s="92" t="s">
        <v>1423</v>
      </c>
      <c r="C1670" s="91" t="s">
        <v>664</v>
      </c>
      <c r="D1670" s="91" t="s">
        <v>1424</v>
      </c>
      <c r="E1670" s="91" t="s">
        <v>764</v>
      </c>
      <c r="F1670" s="91"/>
      <c r="G1670" s="93" t="s">
        <v>718</v>
      </c>
      <c r="H1670" s="94" t="n">
        <v>1</v>
      </c>
      <c r="I1670" s="95" t="n">
        <f aca="false">SUMIFS('ANALÍTICA AUXILIARES'!J:J,'ANALÍTICA AUXILIARES'!A:A,"Composição",'ANALÍTICA AUXILIARES'!B:B,$B1670)</f>
        <v>26.31</v>
      </c>
      <c r="J1670" s="95" t="n">
        <f aca="false">TRUNC(H1670*I1670,2)</f>
        <v>26.31</v>
      </c>
      <c r="L1670" s="63" t="n">
        <f aca="false">IF(AND(A1671&lt;&gt;"",A1670=""),L1669+1,L1669)</f>
        <v>137</v>
      </c>
      <c r="M1670" s="80" t="n">
        <f aca="false">IF(OR(A1670="Insumo",A1670="Composição Auxiliar"),J1670,"")</f>
        <v>26.31</v>
      </c>
      <c r="N1670" s="81" t="str">
        <f aca="false">IF(ISNUMBER(SEARCH("COM ENCARGOS COMPLEMENTARES",D1670)),J1670,"")</f>
        <v/>
      </c>
      <c r="O1670" s="81" t="n">
        <f aca="false">IF(N1670&lt;&gt;"","",M1670)</f>
        <v>26.31</v>
      </c>
      <c r="P1670" s="82" t="str">
        <f aca="false">IF(A1670="Composição",A1669,"")</f>
        <v/>
      </c>
      <c r="Q1670" s="81" t="str">
        <f aca="false">IF(P1670&lt;&gt;"",SUMIF(L1670:L1759,L1670,N1670:N1759),"")</f>
        <v/>
      </c>
      <c r="R1670" s="81" t="str">
        <f aca="false">IF(P1670&lt;&gt;"",SUMIF(L1670:L1759,L1670,O1670:O1759),"")</f>
        <v/>
      </c>
    </row>
    <row r="1671" customFormat="false" ht="38.25" hidden="false" customHeight="true" outlineLevel="0" collapsed="false">
      <c r="A1671" s="91" t="s">
        <v>668</v>
      </c>
      <c r="B1671" s="92" t="s">
        <v>1425</v>
      </c>
      <c r="C1671" s="91" t="s">
        <v>664</v>
      </c>
      <c r="D1671" s="91" t="s">
        <v>1426</v>
      </c>
      <c r="E1671" s="91" t="s">
        <v>764</v>
      </c>
      <c r="F1671" s="91"/>
      <c r="G1671" s="93" t="s">
        <v>718</v>
      </c>
      <c r="H1671" s="94" t="n">
        <v>1</v>
      </c>
      <c r="I1671" s="95" t="n">
        <f aca="false">SUMIFS('ANALÍTICA AUXILIARES'!J:J,'ANALÍTICA AUXILIARES'!A:A,"Composição",'ANALÍTICA AUXILIARES'!B:B,$B1671)</f>
        <v>18.03</v>
      </c>
      <c r="J1671" s="95" t="n">
        <f aca="false">TRUNC(H1671*I1671,2)</f>
        <v>18.03</v>
      </c>
      <c r="L1671" s="63" t="n">
        <f aca="false">IF(AND(A1672&lt;&gt;"",A1671=""),L1670+1,L1670)</f>
        <v>137</v>
      </c>
      <c r="M1671" s="80" t="n">
        <f aca="false">IF(OR(A1671="Insumo",A1671="Composição Auxiliar"),J1671,"")</f>
        <v>18.03</v>
      </c>
      <c r="N1671" s="81" t="str">
        <f aca="false">IF(ISNUMBER(SEARCH("COM ENCARGOS COMPLEMENTARES",D1671)),J1671,"")</f>
        <v/>
      </c>
      <c r="O1671" s="81" t="n">
        <f aca="false">IF(N1671&lt;&gt;"","",M1671)</f>
        <v>18.03</v>
      </c>
      <c r="P1671" s="82" t="str">
        <f aca="false">IF(A1671="Composição",A1670,"")</f>
        <v/>
      </c>
      <c r="Q1671" s="81" t="str">
        <f aca="false">IF(P1671&lt;&gt;"",SUMIF(L1671:L1760,L1671,N1671:N1760),"")</f>
        <v/>
      </c>
      <c r="R1671" s="81" t="str">
        <f aca="false">IF(P1671&lt;&gt;"",SUMIF(L1671:L1760,L1671,O1671:O1760),"")</f>
        <v/>
      </c>
    </row>
    <row r="1672" customFormat="false" ht="25.5" hidden="false" customHeight="true" outlineLevel="0" collapsed="false">
      <c r="A1672" s="91" t="s">
        <v>668</v>
      </c>
      <c r="B1672" s="92" t="s">
        <v>1427</v>
      </c>
      <c r="C1672" s="91" t="s">
        <v>664</v>
      </c>
      <c r="D1672" s="91" t="s">
        <v>1428</v>
      </c>
      <c r="E1672" s="91" t="s">
        <v>764</v>
      </c>
      <c r="F1672" s="91"/>
      <c r="G1672" s="93" t="s">
        <v>718</v>
      </c>
      <c r="H1672" s="94" t="n">
        <v>3</v>
      </c>
      <c r="I1672" s="95" t="n">
        <f aca="false">SUMIFS('ANALÍTICA AUXILIARES'!J:J,'ANALÍTICA AUXILIARES'!A:A,"Composição",'ANALÍTICA AUXILIARES'!B:B,$B1672)</f>
        <v>3.62</v>
      </c>
      <c r="J1672" s="95" t="n">
        <f aca="false">TRUNC(H1672*I1672,2)</f>
        <v>10.86</v>
      </c>
      <c r="L1672" s="63" t="n">
        <f aca="false">IF(AND(A1673&lt;&gt;"",A1672=""),L1671+1,L1671)</f>
        <v>137</v>
      </c>
      <c r="M1672" s="80" t="n">
        <f aca="false">IF(OR(A1672="Insumo",A1672="Composição Auxiliar"),J1672,"")</f>
        <v>10.86</v>
      </c>
      <c r="N1672" s="81" t="str">
        <f aca="false">IF(ISNUMBER(SEARCH("COM ENCARGOS COMPLEMENTARES",D1672)),J1672,"")</f>
        <v/>
      </c>
      <c r="O1672" s="81" t="n">
        <f aca="false">IF(N1672&lt;&gt;"","",M1672)</f>
        <v>10.86</v>
      </c>
      <c r="P1672" s="82" t="str">
        <f aca="false">IF(A1672="Composição",A1671,"")</f>
        <v/>
      </c>
      <c r="Q1672" s="81" t="str">
        <f aca="false">IF(P1672&lt;&gt;"",SUMIF(L1672:L1761,L1672,N1672:N1761),"")</f>
        <v/>
      </c>
      <c r="R1672" s="81" t="str">
        <f aca="false">IF(P1672&lt;&gt;"",SUMIF(L1672:L1761,L1672,O1672:O1761),"")</f>
        <v/>
      </c>
    </row>
    <row r="1673" customFormat="false" ht="51" hidden="false" customHeight="true" outlineLevel="0" collapsed="false">
      <c r="A1673" s="91" t="s">
        <v>668</v>
      </c>
      <c r="B1673" s="92" t="s">
        <v>1429</v>
      </c>
      <c r="C1673" s="91" t="s">
        <v>664</v>
      </c>
      <c r="D1673" s="91" t="s">
        <v>1430</v>
      </c>
      <c r="E1673" s="91" t="s">
        <v>764</v>
      </c>
      <c r="F1673" s="91"/>
      <c r="G1673" s="93" t="s">
        <v>718</v>
      </c>
      <c r="H1673" s="94" t="n">
        <v>3</v>
      </c>
      <c r="I1673" s="95" t="n">
        <f aca="false">SUMIFS('ANALÍTICA AUXILIARES'!J:J,'ANALÍTICA AUXILIARES'!A:A,"Composição",'ANALÍTICA AUXILIARES'!B:B,$B1673)</f>
        <v>23.57</v>
      </c>
      <c r="J1673" s="95" t="n">
        <f aca="false">TRUNC(H1673*I1673,2)</f>
        <v>70.71</v>
      </c>
      <c r="L1673" s="63" t="n">
        <f aca="false">IF(AND(A1674&lt;&gt;"",A1673=""),L1672+1,L1672)</f>
        <v>137</v>
      </c>
      <c r="M1673" s="80" t="n">
        <f aca="false">IF(OR(A1673="Insumo",A1673="Composição Auxiliar"),J1673,"")</f>
        <v>70.71</v>
      </c>
      <c r="N1673" s="81" t="str">
        <f aca="false">IF(ISNUMBER(SEARCH("COM ENCARGOS COMPLEMENTARES",D1673)),J1673,"")</f>
        <v/>
      </c>
      <c r="O1673" s="81" t="n">
        <f aca="false">IF(N1673&lt;&gt;"","",M1673)</f>
        <v>70.71</v>
      </c>
      <c r="P1673" s="82" t="str">
        <f aca="false">IF(A1673="Composição",A1672,"")</f>
        <v/>
      </c>
      <c r="Q1673" s="81" t="str">
        <f aca="false">IF(P1673&lt;&gt;"",SUMIF(L1673:L1762,L1673,N1673:N1762),"")</f>
        <v/>
      </c>
      <c r="R1673" s="81" t="str">
        <f aca="false">IF(P1673&lt;&gt;"",SUMIF(L1673:L1762,L1673,O1673:O1762),"")</f>
        <v/>
      </c>
    </row>
    <row r="1674" customFormat="false" ht="38.25" hidden="false" customHeight="true" outlineLevel="0" collapsed="false">
      <c r="A1674" s="91" t="s">
        <v>668</v>
      </c>
      <c r="B1674" s="92" t="s">
        <v>1431</v>
      </c>
      <c r="C1674" s="91" t="s">
        <v>664</v>
      </c>
      <c r="D1674" s="91" t="s">
        <v>1432</v>
      </c>
      <c r="E1674" s="91" t="s">
        <v>764</v>
      </c>
      <c r="F1674" s="91"/>
      <c r="G1674" s="93" t="s">
        <v>718</v>
      </c>
      <c r="H1674" s="94" t="n">
        <v>1</v>
      </c>
      <c r="I1674" s="95" t="n">
        <f aca="false">SUMIFS('ANALÍTICA AUXILIARES'!J:J,'ANALÍTICA AUXILIARES'!A:A,"Composição",'ANALÍTICA AUXILIARES'!B:B,$B1674)</f>
        <v>10.92</v>
      </c>
      <c r="J1674" s="95" t="n">
        <f aca="false">TRUNC(H1674*I1674,2)</f>
        <v>10.92</v>
      </c>
      <c r="L1674" s="63" t="n">
        <f aca="false">IF(AND(A1675&lt;&gt;"",A1674=""),L1673+1,L1673)</f>
        <v>137</v>
      </c>
      <c r="M1674" s="80" t="n">
        <f aca="false">IF(OR(A1674="Insumo",A1674="Composição Auxiliar"),J1674,"")</f>
        <v>10.92</v>
      </c>
      <c r="N1674" s="81" t="str">
        <f aca="false">IF(ISNUMBER(SEARCH("COM ENCARGOS COMPLEMENTARES",D1674)),J1674,"")</f>
        <v/>
      </c>
      <c r="O1674" s="81" t="n">
        <f aca="false">IF(N1674&lt;&gt;"","",M1674)</f>
        <v>10.92</v>
      </c>
      <c r="P1674" s="82" t="str">
        <f aca="false">IF(A1674="Composição",A1673,"")</f>
        <v/>
      </c>
      <c r="Q1674" s="81" t="str">
        <f aca="false">IF(P1674&lt;&gt;"",SUMIF(L1674:L1763,L1674,N1674:N1763),"")</f>
        <v/>
      </c>
      <c r="R1674" s="81" t="str">
        <f aca="false">IF(P1674&lt;&gt;"",SUMIF(L1674:L1763,L1674,O1674:O1763),"")</f>
        <v/>
      </c>
    </row>
    <row r="1675" customFormat="false" ht="51" hidden="false" customHeight="true" outlineLevel="0" collapsed="false">
      <c r="A1675" s="91" t="s">
        <v>668</v>
      </c>
      <c r="B1675" s="92" t="s">
        <v>1433</v>
      </c>
      <c r="C1675" s="91" t="s">
        <v>664</v>
      </c>
      <c r="D1675" s="91" t="s">
        <v>1434</v>
      </c>
      <c r="E1675" s="91" t="s">
        <v>764</v>
      </c>
      <c r="F1675" s="91"/>
      <c r="G1675" s="93" t="s">
        <v>718</v>
      </c>
      <c r="H1675" s="94" t="n">
        <v>1</v>
      </c>
      <c r="I1675" s="95" t="n">
        <f aca="false">SUMIFS('ANALÍTICA AUXILIARES'!J:J,'ANALÍTICA AUXILIARES'!A:A,"Composição",'ANALÍTICA AUXILIARES'!B:B,$B1675)</f>
        <v>43.33</v>
      </c>
      <c r="J1675" s="95" t="n">
        <f aca="false">TRUNC(H1675*I1675,2)</f>
        <v>43.33</v>
      </c>
      <c r="L1675" s="63" t="n">
        <f aca="false">IF(AND(A1676&lt;&gt;"",A1675=""),L1674+1,L1674)</f>
        <v>137</v>
      </c>
      <c r="M1675" s="80" t="n">
        <f aca="false">IF(OR(A1675="Insumo",A1675="Composição Auxiliar"),J1675,"")</f>
        <v>43.33</v>
      </c>
      <c r="N1675" s="81" t="str">
        <f aca="false">IF(ISNUMBER(SEARCH("COM ENCARGOS COMPLEMENTARES",D1675)),J1675,"")</f>
        <v/>
      </c>
      <c r="O1675" s="81" t="n">
        <f aca="false">IF(N1675&lt;&gt;"","",M1675)</f>
        <v>43.33</v>
      </c>
      <c r="P1675" s="82" t="str">
        <f aca="false">IF(A1675="Composição",A1674,"")</f>
        <v/>
      </c>
      <c r="Q1675" s="81" t="str">
        <f aca="false">IF(P1675&lt;&gt;"",SUMIF(L1675:L1764,L1675,N1675:N1764),"")</f>
        <v/>
      </c>
      <c r="R1675" s="81" t="str">
        <f aca="false">IF(P1675&lt;&gt;"",SUMIF(L1675:L1764,L1675,O1675:O1764),"")</f>
        <v/>
      </c>
    </row>
    <row r="1676" customFormat="false" ht="38.25" hidden="false" customHeight="true" outlineLevel="0" collapsed="false">
      <c r="A1676" s="91" t="s">
        <v>668</v>
      </c>
      <c r="B1676" s="92" t="s">
        <v>1435</v>
      </c>
      <c r="C1676" s="91" t="s">
        <v>664</v>
      </c>
      <c r="D1676" s="91" t="s">
        <v>1436</v>
      </c>
      <c r="E1676" s="91" t="s">
        <v>764</v>
      </c>
      <c r="F1676" s="91"/>
      <c r="G1676" s="93" t="s">
        <v>729</v>
      </c>
      <c r="H1676" s="94" t="n">
        <v>1.8</v>
      </c>
      <c r="I1676" s="95" t="n">
        <f aca="false">SUMIFS('ANALÍTICA AUXILIARES'!J:J,'ANALÍTICA AUXILIARES'!A:A,"Composição",'ANALÍTICA AUXILIARES'!B:B,$B1676)</f>
        <v>11.17</v>
      </c>
      <c r="J1676" s="95" t="n">
        <f aca="false">TRUNC(H1676*I1676,2)</f>
        <v>20.1</v>
      </c>
      <c r="L1676" s="63" t="n">
        <f aca="false">IF(AND(A1677&lt;&gt;"",A1676=""),L1675+1,L1675)</f>
        <v>137</v>
      </c>
      <c r="M1676" s="80" t="n">
        <f aca="false">IF(OR(A1676="Insumo",A1676="Composição Auxiliar"),J1676,"")</f>
        <v>20.1</v>
      </c>
      <c r="N1676" s="81" t="str">
        <f aca="false">IF(ISNUMBER(SEARCH("COM ENCARGOS COMPLEMENTARES",D1676)),J1676,"")</f>
        <v/>
      </c>
      <c r="O1676" s="81" t="n">
        <f aca="false">IF(N1676&lt;&gt;"","",M1676)</f>
        <v>20.1</v>
      </c>
      <c r="P1676" s="82" t="str">
        <f aca="false">IF(A1676="Composição",A1675,"")</f>
        <v/>
      </c>
      <c r="Q1676" s="81" t="str">
        <f aca="false">IF(P1676&lt;&gt;"",SUMIF(L1676:L1765,L1676,N1676:N1765),"")</f>
        <v/>
      </c>
      <c r="R1676" s="81" t="str">
        <f aca="false">IF(P1676&lt;&gt;"",SUMIF(L1676:L1765,L1676,O1676:O1765),"")</f>
        <v/>
      </c>
    </row>
    <row r="1677" customFormat="false" ht="25.5" hidden="false" customHeight="true" outlineLevel="0" collapsed="false">
      <c r="A1677" s="91" t="s">
        <v>668</v>
      </c>
      <c r="B1677" s="92" t="s">
        <v>1437</v>
      </c>
      <c r="C1677" s="91" t="s">
        <v>664</v>
      </c>
      <c r="D1677" s="91" t="s">
        <v>1438</v>
      </c>
      <c r="E1677" s="91" t="s">
        <v>764</v>
      </c>
      <c r="F1677" s="91"/>
      <c r="G1677" s="93" t="s">
        <v>718</v>
      </c>
      <c r="H1677" s="94" t="n">
        <v>1</v>
      </c>
      <c r="I1677" s="95" t="n">
        <f aca="false">SUMIFS('ANALÍTICA AUXILIARES'!J:J,'ANALÍTICA AUXILIARES'!A:A,"Composição",'ANALÍTICA AUXILIARES'!B:B,$B1677)</f>
        <v>479.45</v>
      </c>
      <c r="J1677" s="95" t="n">
        <f aca="false">TRUNC(H1677*I1677,2)</f>
        <v>479.45</v>
      </c>
      <c r="L1677" s="63" t="n">
        <f aca="false">IF(AND(A1678&lt;&gt;"",A1677=""),L1676+1,L1676)</f>
        <v>137</v>
      </c>
      <c r="M1677" s="80" t="n">
        <f aca="false">IF(OR(A1677="Insumo",A1677="Composição Auxiliar"),J1677,"")</f>
        <v>479.45</v>
      </c>
      <c r="N1677" s="81" t="str">
        <f aca="false">IF(ISNUMBER(SEARCH("COM ENCARGOS COMPLEMENTARES",D1677)),J1677,"")</f>
        <v/>
      </c>
      <c r="O1677" s="81" t="n">
        <f aca="false">IF(N1677&lt;&gt;"","",M1677)</f>
        <v>479.45</v>
      </c>
      <c r="P1677" s="82" t="str">
        <f aca="false">IF(A1677="Composição",A1676,"")</f>
        <v/>
      </c>
      <c r="Q1677" s="81" t="str">
        <f aca="false">IF(P1677&lt;&gt;"",SUMIF(L1677:L1766,L1677,N1677:N1766),"")</f>
        <v/>
      </c>
      <c r="R1677" s="81" t="str">
        <f aca="false">IF(P1677&lt;&gt;"",SUMIF(L1677:L1766,L1677,O1677:O1766),"")</f>
        <v/>
      </c>
    </row>
    <row r="1678" customFormat="false" ht="51" hidden="false" customHeight="true" outlineLevel="0" collapsed="false">
      <c r="A1678" s="91" t="s">
        <v>668</v>
      </c>
      <c r="B1678" s="92" t="s">
        <v>1439</v>
      </c>
      <c r="C1678" s="91" t="s">
        <v>664</v>
      </c>
      <c r="D1678" s="91" t="s">
        <v>1440</v>
      </c>
      <c r="E1678" s="91" t="s">
        <v>764</v>
      </c>
      <c r="F1678" s="91"/>
      <c r="G1678" s="93" t="s">
        <v>718</v>
      </c>
      <c r="H1678" s="94" t="n">
        <v>2</v>
      </c>
      <c r="I1678" s="95" t="n">
        <f aca="false">SUMIFS('ANALÍTICA AUXILIARES'!J:J,'ANALÍTICA AUXILIARES'!A:A,"Composição",'ANALÍTICA AUXILIARES'!B:B,$B1678)</f>
        <v>9.99</v>
      </c>
      <c r="J1678" s="95" t="n">
        <f aca="false">TRUNC(H1678*I1678,2)</f>
        <v>19.98</v>
      </c>
      <c r="L1678" s="63" t="n">
        <f aca="false">IF(AND(A1679&lt;&gt;"",A1678=""),L1677+1,L1677)</f>
        <v>137</v>
      </c>
      <c r="M1678" s="80" t="n">
        <f aca="false">IF(OR(A1678="Insumo",A1678="Composição Auxiliar"),J1678,"")</f>
        <v>19.98</v>
      </c>
      <c r="N1678" s="81" t="str">
        <f aca="false">IF(ISNUMBER(SEARCH("COM ENCARGOS COMPLEMENTARES",D1678)),J1678,"")</f>
        <v/>
      </c>
      <c r="O1678" s="81" t="n">
        <f aca="false">IF(N1678&lt;&gt;"","",M1678)</f>
        <v>19.98</v>
      </c>
      <c r="P1678" s="82" t="str">
        <f aca="false">IF(A1678="Composição",A1677,"")</f>
        <v/>
      </c>
      <c r="Q1678" s="81" t="str">
        <f aca="false">IF(P1678&lt;&gt;"",SUMIF(L1678:L1767,L1678,N1678:N1767),"")</f>
        <v/>
      </c>
      <c r="R1678" s="81" t="str">
        <f aca="false">IF(P1678&lt;&gt;"",SUMIF(L1678:L1767,L1678,O1678:O1767),"")</f>
        <v/>
      </c>
    </row>
    <row r="1679" customFormat="false" ht="25.5" hidden="false" customHeight="true" outlineLevel="0" collapsed="false">
      <c r="A1679" s="91" t="s">
        <v>668</v>
      </c>
      <c r="B1679" s="92" t="s">
        <v>1441</v>
      </c>
      <c r="C1679" s="91" t="s">
        <v>664</v>
      </c>
      <c r="D1679" s="91" t="s">
        <v>1442</v>
      </c>
      <c r="E1679" s="91" t="s">
        <v>764</v>
      </c>
      <c r="F1679" s="91"/>
      <c r="G1679" s="93" t="s">
        <v>718</v>
      </c>
      <c r="H1679" s="94" t="n">
        <v>1</v>
      </c>
      <c r="I1679" s="95" t="n">
        <f aca="false">SUMIFS('ANALÍTICA AUXILIARES'!J:J,'ANALÍTICA AUXILIARES'!A:A,"Composição",'ANALÍTICA AUXILIARES'!B:B,$B1679)</f>
        <v>4.62</v>
      </c>
      <c r="J1679" s="95" t="n">
        <f aca="false">TRUNC(H1679*I1679,2)</f>
        <v>4.62</v>
      </c>
      <c r="L1679" s="63" t="n">
        <f aca="false">IF(AND(A1680&lt;&gt;"",A1679=""),L1678+1,L1678)</f>
        <v>137</v>
      </c>
      <c r="M1679" s="80" t="n">
        <f aca="false">IF(OR(A1679="Insumo",A1679="Composição Auxiliar"),J1679,"")</f>
        <v>4.62</v>
      </c>
      <c r="N1679" s="81" t="str">
        <f aca="false">IF(ISNUMBER(SEARCH("COM ENCARGOS COMPLEMENTARES",D1679)),J1679,"")</f>
        <v/>
      </c>
      <c r="O1679" s="81" t="n">
        <f aca="false">IF(N1679&lt;&gt;"","",M1679)</f>
        <v>4.62</v>
      </c>
      <c r="P1679" s="82" t="str">
        <f aca="false">IF(A1679="Composição",A1678,"")</f>
        <v/>
      </c>
      <c r="Q1679" s="81" t="str">
        <f aca="false">IF(P1679&lt;&gt;"",SUMIF(L1679:L1768,L1679,N1679:N1768),"")</f>
        <v/>
      </c>
      <c r="R1679" s="81" t="str">
        <f aca="false">IF(P1679&lt;&gt;"",SUMIF(L1679:L1768,L1679,O1679:O1768),"")</f>
        <v/>
      </c>
    </row>
    <row r="1680" customFormat="false" ht="25.5" hidden="false" customHeight="true" outlineLevel="0" collapsed="false">
      <c r="A1680" s="91" t="s">
        <v>668</v>
      </c>
      <c r="B1680" s="92" t="s">
        <v>1443</v>
      </c>
      <c r="C1680" s="91" t="s">
        <v>664</v>
      </c>
      <c r="D1680" s="91" t="s">
        <v>1444</v>
      </c>
      <c r="E1680" s="91" t="s">
        <v>764</v>
      </c>
      <c r="F1680" s="91"/>
      <c r="G1680" s="93" t="s">
        <v>718</v>
      </c>
      <c r="H1680" s="94" t="n">
        <v>1</v>
      </c>
      <c r="I1680" s="95" t="n">
        <f aca="false">SUMIFS('ANALÍTICA AUXILIARES'!J:J,'ANALÍTICA AUXILIARES'!A:A,"Composição",'ANALÍTICA AUXILIARES'!B:B,$B1680)</f>
        <v>60.59</v>
      </c>
      <c r="J1680" s="95" t="n">
        <f aca="false">TRUNC(H1680*I1680,2)</f>
        <v>60.59</v>
      </c>
      <c r="L1680" s="63" t="n">
        <f aca="false">IF(AND(A1681&lt;&gt;"",A1680=""),L1679+1,L1679)</f>
        <v>137</v>
      </c>
      <c r="M1680" s="80" t="n">
        <f aca="false">IF(OR(A1680="Insumo",A1680="Composição Auxiliar"),J1680,"")</f>
        <v>60.59</v>
      </c>
      <c r="N1680" s="81" t="str">
        <f aca="false">IF(ISNUMBER(SEARCH("COM ENCARGOS COMPLEMENTARES",D1680)),J1680,"")</f>
        <v/>
      </c>
      <c r="O1680" s="81" t="n">
        <f aca="false">IF(N1680&lt;&gt;"","",M1680)</f>
        <v>60.59</v>
      </c>
      <c r="P1680" s="82" t="str">
        <f aca="false">IF(A1680="Composição",A1679,"")</f>
        <v/>
      </c>
      <c r="Q1680" s="81" t="str">
        <f aca="false">IF(P1680&lt;&gt;"",SUMIF(L1680:L1769,L1680,N1680:N1769),"")</f>
        <v/>
      </c>
      <c r="R1680" s="81" t="str">
        <f aca="false">IF(P1680&lt;&gt;"",SUMIF(L1680:L1769,L1680,O1680:O1769),"")</f>
        <v/>
      </c>
    </row>
    <row r="1681" customFormat="false" ht="25.5" hidden="false" customHeight="true" outlineLevel="0" collapsed="false">
      <c r="A1681" s="91" t="s">
        <v>668</v>
      </c>
      <c r="B1681" s="92" t="s">
        <v>1445</v>
      </c>
      <c r="C1681" s="91" t="s">
        <v>664</v>
      </c>
      <c r="D1681" s="91" t="s">
        <v>1446</v>
      </c>
      <c r="E1681" s="91" t="s">
        <v>764</v>
      </c>
      <c r="F1681" s="91"/>
      <c r="G1681" s="93" t="s">
        <v>718</v>
      </c>
      <c r="H1681" s="94" t="n">
        <v>1</v>
      </c>
      <c r="I1681" s="95" t="n">
        <f aca="false">SUMIFS('ANALÍTICA AUXILIARES'!J:J,'ANALÍTICA AUXILIARES'!A:A,"Composição",'ANALÍTICA AUXILIARES'!B:B,$B1681)</f>
        <v>47.77</v>
      </c>
      <c r="J1681" s="95" t="n">
        <f aca="false">TRUNC(H1681*I1681,2)</f>
        <v>47.77</v>
      </c>
      <c r="L1681" s="63" t="n">
        <f aca="false">IF(AND(A1682&lt;&gt;"",A1681=""),L1680+1,L1680)</f>
        <v>137</v>
      </c>
      <c r="M1681" s="80" t="n">
        <f aca="false">IF(OR(A1681="Insumo",A1681="Composição Auxiliar"),J1681,"")</f>
        <v>47.77</v>
      </c>
      <c r="N1681" s="81" t="str">
        <f aca="false">IF(ISNUMBER(SEARCH("COM ENCARGOS COMPLEMENTARES",D1681)),J1681,"")</f>
        <v/>
      </c>
      <c r="O1681" s="81" t="n">
        <f aca="false">IF(N1681&lt;&gt;"","",M1681)</f>
        <v>47.77</v>
      </c>
      <c r="P1681" s="82" t="str">
        <f aca="false">IF(A1681="Composição",A1680,"")</f>
        <v/>
      </c>
      <c r="Q1681" s="81" t="str">
        <f aca="false">IF(P1681&lt;&gt;"",SUMIF(L1681:L1770,L1681,N1681:N1770),"")</f>
        <v/>
      </c>
      <c r="R1681" s="81" t="str">
        <f aca="false">IF(P1681&lt;&gt;"",SUMIF(L1681:L1770,L1681,O1681:O1770),"")</f>
        <v/>
      </c>
    </row>
    <row r="1682" customFormat="false" ht="25.5" hidden="false" customHeight="true" outlineLevel="0" collapsed="false">
      <c r="A1682" s="91" t="s">
        <v>668</v>
      </c>
      <c r="B1682" s="92" t="s">
        <v>383</v>
      </c>
      <c r="C1682" s="91" t="s">
        <v>664</v>
      </c>
      <c r="D1682" s="91" t="s">
        <v>1447</v>
      </c>
      <c r="E1682" s="91" t="s">
        <v>764</v>
      </c>
      <c r="F1682" s="91"/>
      <c r="G1682" s="93" t="s">
        <v>718</v>
      </c>
      <c r="H1682" s="94" t="n">
        <v>2</v>
      </c>
      <c r="I1682" s="95" t="n">
        <f aca="false">SUMIFS('ANALÍTICA AUXILIARES'!J:J,'ANALÍTICA AUXILIARES'!A:A,"Composição",'ANALÍTICA AUXILIARES'!B:B,$B1682)</f>
        <v>29.87</v>
      </c>
      <c r="J1682" s="95" t="n">
        <f aca="false">TRUNC(H1682*I1682,2)</f>
        <v>59.74</v>
      </c>
      <c r="L1682" s="63" t="n">
        <f aca="false">IF(AND(A1683&lt;&gt;"",A1682=""),L1681+1,L1681)</f>
        <v>137</v>
      </c>
      <c r="M1682" s="80" t="n">
        <f aca="false">IF(OR(A1682="Insumo",A1682="Composição Auxiliar"),J1682,"")</f>
        <v>59.74</v>
      </c>
      <c r="N1682" s="81" t="str">
        <f aca="false">IF(ISNUMBER(SEARCH("COM ENCARGOS COMPLEMENTARES",D1682)),J1682,"")</f>
        <v/>
      </c>
      <c r="O1682" s="81" t="n">
        <f aca="false">IF(N1682&lt;&gt;"","",M1682)</f>
        <v>59.74</v>
      </c>
      <c r="P1682" s="82" t="str">
        <f aca="false">IF(A1682="Composição",A1681,"")</f>
        <v/>
      </c>
      <c r="Q1682" s="81" t="str">
        <f aca="false">IF(P1682&lt;&gt;"",SUMIF(L1682:L1771,L1682,N1682:N1771),"")</f>
        <v/>
      </c>
      <c r="R1682" s="81" t="str">
        <f aca="false">IF(P1682&lt;&gt;"",SUMIF(L1682:L1771,L1682,O1682:O1771),"")</f>
        <v/>
      </c>
    </row>
    <row r="1683" customFormat="false" ht="14.25" hidden="false" customHeight="false" outlineLevel="0" collapsed="false">
      <c r="A1683" s="102"/>
      <c r="B1683" s="102"/>
      <c r="C1683" s="102"/>
      <c r="D1683" s="102"/>
      <c r="E1683" s="102"/>
      <c r="F1683" s="103"/>
      <c r="G1683" s="102"/>
      <c r="H1683" s="103"/>
      <c r="I1683" s="102"/>
      <c r="J1683" s="103"/>
      <c r="L1683" s="63" t="n">
        <f aca="false">IF(AND(A1684&lt;&gt;"",A1683=""),L1682+1,L1682)</f>
        <v>137</v>
      </c>
      <c r="M1683" s="80" t="str">
        <f aca="false">IF(OR(A1683="Insumo",A1683="Composição Auxiliar"),J1683,"")</f>
        <v/>
      </c>
      <c r="N1683" s="81" t="str">
        <f aca="false">IF(ISNUMBER(SEARCH("COM ENCARGOS COMPLEMENTARES",D1683)),J1683,"")</f>
        <v/>
      </c>
      <c r="O1683" s="81" t="str">
        <f aca="false">IF(N1683&lt;&gt;"","",M1683)</f>
        <v/>
      </c>
      <c r="P1683" s="82" t="str">
        <f aca="false">IF(A1683="Composição",A1682,"")</f>
        <v/>
      </c>
      <c r="Q1683" s="81" t="str">
        <f aca="false">IF(P1683&lt;&gt;"",SUMIF(L1683:L1772,L1683,N1683:N1772),"")</f>
        <v/>
      </c>
      <c r="R1683" s="81" t="str">
        <f aca="false">IF(P1683&lt;&gt;"",SUMIF(L1683:L1772,L1683,O1683:O1772),"")</f>
        <v/>
      </c>
    </row>
    <row r="1684" customFormat="false" ht="14.25" hidden="false" customHeight="true" outlineLevel="0" collapsed="false">
      <c r="A1684" s="102"/>
      <c r="B1684" s="102"/>
      <c r="C1684" s="102"/>
      <c r="D1684" s="102"/>
      <c r="E1684" s="102"/>
      <c r="F1684" s="103"/>
      <c r="G1684" s="102"/>
      <c r="H1684" s="104" t="s">
        <v>684</v>
      </c>
      <c r="I1684" s="104"/>
      <c r="J1684" s="103" t="n">
        <f aca="false">TRUNC(SUMIF(L:L,$L1684,M:M)*(1+$J$9),2)</f>
        <v>1165.02</v>
      </c>
      <c r="L1684" s="63" t="n">
        <f aca="false">IF(AND(A1685&lt;&gt;"",A1684=""),L1683+1,L1683)</f>
        <v>137</v>
      </c>
      <c r="M1684" s="80" t="str">
        <f aca="false">IF(OR(A1684="Insumo",A1684="Composição Auxiliar"),J1684,"")</f>
        <v/>
      </c>
      <c r="N1684" s="81" t="str">
        <f aca="false">IF(ISNUMBER(SEARCH("COM ENCARGOS COMPLEMENTARES",D1684)),J1684,"")</f>
        <v/>
      </c>
      <c r="O1684" s="81" t="str">
        <f aca="false">IF(N1684&lt;&gt;"","",M1684)</f>
        <v/>
      </c>
      <c r="P1684" s="82" t="str">
        <f aca="false">IF(A1684="Composição",A1683,"")</f>
        <v/>
      </c>
      <c r="Q1684" s="81" t="str">
        <f aca="false">IF(P1684&lt;&gt;"",SUMIF(L1684:L1773,L1684,N1684:N1773),"")</f>
        <v/>
      </c>
      <c r="R1684" s="81" t="str">
        <f aca="false">IF(P1684&lt;&gt;"",SUMIF(L1684:L1773,L1684,O1684:O1773),"")</f>
        <v/>
      </c>
    </row>
    <row r="1685" customFormat="false" ht="15" hidden="false" customHeight="false" outlineLevel="0" collapsed="false">
      <c r="A1685" s="105"/>
      <c r="B1685" s="105"/>
      <c r="C1685" s="105"/>
      <c r="D1685" s="105"/>
      <c r="E1685" s="105"/>
      <c r="F1685" s="105"/>
      <c r="G1685" s="105" t="s">
        <v>685</v>
      </c>
      <c r="H1685" s="106" t="s">
        <v>1210</v>
      </c>
      <c r="I1685" s="105" t="s">
        <v>687</v>
      </c>
      <c r="J1685" s="107" t="n">
        <f aca="false">TRUNC(J1684*H1685,2)</f>
        <v>2330.04</v>
      </c>
      <c r="L1685" s="63" t="n">
        <f aca="false">IF(AND(A1686&lt;&gt;"",A1685=""),L1684+1,L1684)</f>
        <v>137</v>
      </c>
      <c r="M1685" s="80" t="str">
        <f aca="false">IF(OR(A1685="Insumo",A1685="Composição Auxiliar"),J1685,"")</f>
        <v/>
      </c>
      <c r="N1685" s="81" t="str">
        <f aca="false">IF(ISNUMBER(SEARCH("COM ENCARGOS COMPLEMENTARES",D1685)),J1685,"")</f>
        <v/>
      </c>
      <c r="O1685" s="81" t="str">
        <f aca="false">IF(N1685&lt;&gt;"","",M1685)</f>
        <v/>
      </c>
      <c r="P1685" s="82" t="str">
        <f aca="false">IF(A1685="Composição",A1684,"")</f>
        <v/>
      </c>
      <c r="Q1685" s="81" t="str">
        <f aca="false">IF(P1685&lt;&gt;"",SUMIF(L1685:L1774,L1685,N1685:N1774),"")</f>
        <v/>
      </c>
      <c r="R1685" s="81" t="str">
        <f aca="false">IF(P1685&lt;&gt;"",SUMIF(L1685:L1774,L1685,O1685:O1774),"")</f>
        <v/>
      </c>
    </row>
    <row r="1686" customFormat="false" ht="15" hidden="false" customHeight="false" outlineLevel="0" collapsed="false">
      <c r="A1686" s="108"/>
      <c r="B1686" s="108"/>
      <c r="C1686" s="108"/>
      <c r="D1686" s="108"/>
      <c r="E1686" s="108"/>
      <c r="F1686" s="108"/>
      <c r="G1686" s="108"/>
      <c r="H1686" s="108"/>
      <c r="I1686" s="108"/>
      <c r="J1686" s="108"/>
      <c r="L1686" s="63" t="n">
        <f aca="false">IF(AND(A1687&lt;&gt;"",A1686=""),L1685+1,L1685)</f>
        <v>138</v>
      </c>
      <c r="M1686" s="80" t="str">
        <f aca="false">IF(OR(A1686="Insumo",A1686="Composição Auxiliar"),J1686,"")</f>
        <v/>
      </c>
      <c r="N1686" s="81" t="str">
        <f aca="false">IF(ISNUMBER(SEARCH("COM ENCARGOS COMPLEMENTARES",D1686)),J1686,"")</f>
        <v/>
      </c>
      <c r="O1686" s="81" t="str">
        <f aca="false">IF(N1686&lt;&gt;"","",M1686)</f>
        <v/>
      </c>
      <c r="P1686" s="82" t="str">
        <f aca="false">IF(A1686="Composição",A1685,"")</f>
        <v/>
      </c>
      <c r="Q1686" s="81" t="str">
        <f aca="false">IF(P1686&lt;&gt;"",SUMIF(L1686:L1775,L1686,N1686:N1775),"")</f>
        <v/>
      </c>
      <c r="R1686" s="81" t="str">
        <f aca="false">IF(P1686&lt;&gt;"",SUMIF(L1686:L1775,L1686,O1686:O1775),"")</f>
        <v/>
      </c>
    </row>
    <row r="1687" customFormat="false" ht="15" hidden="false" customHeight="true" outlineLevel="0" collapsed="false">
      <c r="A1687" s="83" t="s">
        <v>365</v>
      </c>
      <c r="B1687" s="84" t="s">
        <v>655</v>
      </c>
      <c r="C1687" s="83" t="s">
        <v>656</v>
      </c>
      <c r="D1687" s="83" t="s">
        <v>657</v>
      </c>
      <c r="E1687" s="83" t="s">
        <v>658</v>
      </c>
      <c r="F1687" s="83"/>
      <c r="G1687" s="85" t="s">
        <v>659</v>
      </c>
      <c r="H1687" s="84" t="s">
        <v>660</v>
      </c>
      <c r="I1687" s="84" t="s">
        <v>661</v>
      </c>
      <c r="J1687" s="84" t="s">
        <v>662</v>
      </c>
      <c r="L1687" s="63" t="n">
        <f aca="false">IF(AND(A1688&lt;&gt;"",A1687=""),L1686+1,L1686)</f>
        <v>138</v>
      </c>
      <c r="M1687" s="80" t="str">
        <f aca="false">IF(OR(A1687="Insumo",A1687="Composição Auxiliar"),J1687,"")</f>
        <v/>
      </c>
      <c r="N1687" s="81" t="str">
        <f aca="false">IF(ISNUMBER(SEARCH("COM ENCARGOS COMPLEMENTARES",D1687)),J1687,"")</f>
        <v/>
      </c>
      <c r="O1687" s="81" t="str">
        <f aca="false">IF(N1687&lt;&gt;"","",M1687)</f>
        <v/>
      </c>
      <c r="P1687" s="82" t="str">
        <f aca="false">IF(A1687="Composição",A1686,"")</f>
        <v/>
      </c>
      <c r="Q1687" s="81" t="str">
        <f aca="false">IF(P1687&lt;&gt;"",SUMIF(L1687:L1776,L1687,N1687:N1776),"")</f>
        <v/>
      </c>
      <c r="R1687" s="81" t="str">
        <f aca="false">IF(P1687&lt;&gt;"",SUMIF(L1687:L1776,L1687,O1687:O1776),"")</f>
        <v/>
      </c>
    </row>
    <row r="1688" customFormat="false" ht="25.5" hidden="false" customHeight="true" outlineLevel="0" collapsed="false">
      <c r="A1688" s="86" t="s">
        <v>663</v>
      </c>
      <c r="B1688" s="87" t="s">
        <v>366</v>
      </c>
      <c r="C1688" s="86" t="s">
        <v>664</v>
      </c>
      <c r="D1688" s="86" t="s">
        <v>730</v>
      </c>
      <c r="E1688" s="86" t="s">
        <v>731</v>
      </c>
      <c r="F1688" s="86"/>
      <c r="G1688" s="88" t="s">
        <v>676</v>
      </c>
      <c r="H1688" s="89" t="n">
        <v>1</v>
      </c>
      <c r="I1688" s="90" t="n">
        <f aca="false">SUMIF(L:L,$L1688,M:M)</f>
        <v>74.88</v>
      </c>
      <c r="J1688" s="90" t="n">
        <f aca="false">TRUNC(H1688*I1688,2)</f>
        <v>74.88</v>
      </c>
      <c r="L1688" s="63" t="n">
        <f aca="false">IF(AND(A1689&lt;&gt;"",A1688=""),L1687+1,L1687)</f>
        <v>138</v>
      </c>
      <c r="M1688" s="80" t="str">
        <f aca="false">IF(OR(A1688="Insumo",A1688="Composição Auxiliar"),J1688,"")</f>
        <v/>
      </c>
      <c r="N1688" s="81" t="str">
        <f aca="false">IF(ISNUMBER(SEARCH("COM ENCARGOS COMPLEMENTARES",D1688)),J1688,"")</f>
        <v/>
      </c>
      <c r="O1688" s="81" t="str">
        <f aca="false">IF(N1688&lt;&gt;"","",M1688)</f>
        <v/>
      </c>
      <c r="P1688" s="82" t="str">
        <f aca="false">IF(A1688="Composição",A1687,"")</f>
        <v> 7.1.2 </v>
      </c>
      <c r="Q1688" s="81" t="n">
        <f aca="false">IF(P1688&lt;&gt;"",SUMIF(L1688:L1777,L1688,N1688:N1777),"")</f>
        <v>74.88</v>
      </c>
      <c r="R1688" s="81" t="n">
        <f aca="false">IF(P1688&lt;&gt;"",SUMIF(L1688:L1777,L1688,O1688:O1777),"")</f>
        <v>0</v>
      </c>
    </row>
    <row r="1689" customFormat="false" ht="25.5" hidden="false" customHeight="true" outlineLevel="0" collapsed="false">
      <c r="A1689" s="91" t="s">
        <v>668</v>
      </c>
      <c r="B1689" s="92" t="s">
        <v>677</v>
      </c>
      <c r="C1689" s="91" t="s">
        <v>664</v>
      </c>
      <c r="D1689" s="91" t="s">
        <v>678</v>
      </c>
      <c r="E1689" s="91" t="s">
        <v>671</v>
      </c>
      <c r="F1689" s="91"/>
      <c r="G1689" s="93" t="s">
        <v>672</v>
      </c>
      <c r="H1689" s="94" t="n">
        <v>3.956</v>
      </c>
      <c r="I1689" s="95" t="n">
        <f aca="false">SUMIFS('ANALÍTICA AUXILIARES'!J:J,'ANALÍTICA AUXILIARES'!A:A,"Composição",'ANALÍTICA AUXILIARES'!B:B,$B1689)</f>
        <v>18.93</v>
      </c>
      <c r="J1689" s="95" t="n">
        <f aca="false">TRUNC(H1689*I1689,2)</f>
        <v>74.88</v>
      </c>
      <c r="L1689" s="63" t="n">
        <f aca="false">IF(AND(A1690&lt;&gt;"",A1689=""),L1688+1,L1688)</f>
        <v>138</v>
      </c>
      <c r="M1689" s="80" t="n">
        <f aca="false">IF(OR(A1689="Insumo",A1689="Composição Auxiliar"),J1689,"")</f>
        <v>74.88</v>
      </c>
      <c r="N1689" s="81" t="n">
        <f aca="false">IF(ISNUMBER(SEARCH("COM ENCARGOS COMPLEMENTARES",D1689)),J1689,"")</f>
        <v>74.88</v>
      </c>
      <c r="O1689" s="81" t="str">
        <f aca="false">IF(N1689&lt;&gt;"","",M1689)</f>
        <v/>
      </c>
      <c r="P1689" s="82" t="str">
        <f aca="false">IF(A1689="Composição",A1688,"")</f>
        <v/>
      </c>
      <c r="Q1689" s="81" t="str">
        <f aca="false">IF(P1689&lt;&gt;"",SUMIF(L1689:L1778,L1689,N1689:N1778),"")</f>
        <v/>
      </c>
      <c r="R1689" s="81" t="str">
        <f aca="false">IF(P1689&lt;&gt;"",SUMIF(L1689:L1778,L1689,O1689:O1778),"")</f>
        <v/>
      </c>
    </row>
    <row r="1690" customFormat="false" ht="14.25" hidden="false" customHeight="false" outlineLevel="0" collapsed="false">
      <c r="A1690" s="102"/>
      <c r="B1690" s="102"/>
      <c r="C1690" s="102"/>
      <c r="D1690" s="102"/>
      <c r="E1690" s="102"/>
      <c r="F1690" s="103"/>
      <c r="G1690" s="102"/>
      <c r="H1690" s="103"/>
      <c r="I1690" s="102"/>
      <c r="J1690" s="103"/>
      <c r="L1690" s="63" t="n">
        <f aca="false">IF(AND(A1691&lt;&gt;"",A1690=""),L1689+1,L1689)</f>
        <v>138</v>
      </c>
      <c r="M1690" s="80" t="str">
        <f aca="false">IF(OR(A1690="Insumo",A1690="Composição Auxiliar"),J1690,"")</f>
        <v/>
      </c>
      <c r="N1690" s="81" t="str">
        <f aca="false">IF(ISNUMBER(SEARCH("COM ENCARGOS COMPLEMENTARES",D1690)),J1690,"")</f>
        <v/>
      </c>
      <c r="O1690" s="81" t="str">
        <f aca="false">IF(N1690&lt;&gt;"","",M1690)</f>
        <v/>
      </c>
      <c r="P1690" s="82" t="str">
        <f aca="false">IF(A1690="Composição",A1689,"")</f>
        <v/>
      </c>
      <c r="Q1690" s="81" t="str">
        <f aca="false">IF(P1690&lt;&gt;"",SUMIF(L1690:L1779,L1690,N1690:N1779),"")</f>
        <v/>
      </c>
      <c r="R1690" s="81" t="str">
        <f aca="false">IF(P1690&lt;&gt;"",SUMIF(L1690:L1779,L1690,O1690:O1779),"")</f>
        <v/>
      </c>
    </row>
    <row r="1691" customFormat="false" ht="14.25" hidden="false" customHeight="true" outlineLevel="0" collapsed="false">
      <c r="A1691" s="102"/>
      <c r="B1691" s="102"/>
      <c r="C1691" s="102"/>
      <c r="D1691" s="102"/>
      <c r="E1691" s="102"/>
      <c r="F1691" s="103"/>
      <c r="G1691" s="102"/>
      <c r="H1691" s="104" t="s">
        <v>684</v>
      </c>
      <c r="I1691" s="104"/>
      <c r="J1691" s="103" t="n">
        <f aca="false">TRUNC(SUMIF(L:L,$L1691,M:M)*(1+$J$9),2)</f>
        <v>97.18</v>
      </c>
      <c r="L1691" s="63" t="n">
        <f aca="false">IF(AND(A1692&lt;&gt;"",A1691=""),L1690+1,L1690)</f>
        <v>138</v>
      </c>
      <c r="M1691" s="80" t="str">
        <f aca="false">IF(OR(A1691="Insumo",A1691="Composição Auxiliar"),J1691,"")</f>
        <v/>
      </c>
      <c r="N1691" s="81" t="str">
        <f aca="false">IF(ISNUMBER(SEARCH("COM ENCARGOS COMPLEMENTARES",D1691)),J1691,"")</f>
        <v/>
      </c>
      <c r="O1691" s="81" t="str">
        <f aca="false">IF(N1691&lt;&gt;"","",M1691)</f>
        <v/>
      </c>
      <c r="P1691" s="82" t="str">
        <f aca="false">IF(A1691="Composição",A1690,"")</f>
        <v/>
      </c>
      <c r="Q1691" s="81" t="str">
        <f aca="false">IF(P1691&lt;&gt;"",SUMIF(L1691:L1780,L1691,N1691:N1780),"")</f>
        <v/>
      </c>
      <c r="R1691" s="81" t="str">
        <f aca="false">IF(P1691&lt;&gt;"",SUMIF(L1691:L1780,L1691,O1691:O1780),"")</f>
        <v/>
      </c>
    </row>
    <row r="1692" customFormat="false" ht="15" hidden="false" customHeight="false" outlineLevel="0" collapsed="false">
      <c r="A1692" s="105"/>
      <c r="B1692" s="105"/>
      <c r="C1692" s="105"/>
      <c r="D1692" s="105"/>
      <c r="E1692" s="105"/>
      <c r="F1692" s="105"/>
      <c r="G1692" s="105" t="s">
        <v>685</v>
      </c>
      <c r="H1692" s="106" t="s">
        <v>1448</v>
      </c>
      <c r="I1692" s="105" t="s">
        <v>687</v>
      </c>
      <c r="J1692" s="107" t="n">
        <f aca="false">TRUNC(J1691*H1692,2)</f>
        <v>2915.4</v>
      </c>
      <c r="L1692" s="63" t="n">
        <f aca="false">IF(AND(A1693&lt;&gt;"",A1692=""),L1691+1,L1691)</f>
        <v>138</v>
      </c>
      <c r="M1692" s="80" t="str">
        <f aca="false">IF(OR(A1692="Insumo",A1692="Composição Auxiliar"),J1692,"")</f>
        <v/>
      </c>
      <c r="N1692" s="81" t="str">
        <f aca="false">IF(ISNUMBER(SEARCH("COM ENCARGOS COMPLEMENTARES",D1692)),J1692,"")</f>
        <v/>
      </c>
      <c r="O1692" s="81" t="str">
        <f aca="false">IF(N1692&lt;&gt;"","",M1692)</f>
        <v/>
      </c>
      <c r="P1692" s="82" t="str">
        <f aca="false">IF(A1692="Composição",A1691,"")</f>
        <v/>
      </c>
      <c r="Q1692" s="81" t="str">
        <f aca="false">IF(P1692&lt;&gt;"",SUMIF(L1692:L1781,L1692,N1692:N1781),"")</f>
        <v/>
      </c>
      <c r="R1692" s="81" t="str">
        <f aca="false">IF(P1692&lt;&gt;"",SUMIF(L1692:L1781,L1692,O1692:O1781),"")</f>
        <v/>
      </c>
    </row>
    <row r="1693" customFormat="false" ht="15" hidden="false" customHeight="false" outlineLevel="0" collapsed="false">
      <c r="A1693" s="108"/>
      <c r="B1693" s="108"/>
      <c r="C1693" s="108"/>
      <c r="D1693" s="108"/>
      <c r="E1693" s="108"/>
      <c r="F1693" s="108"/>
      <c r="G1693" s="108"/>
      <c r="H1693" s="108"/>
      <c r="I1693" s="108"/>
      <c r="J1693" s="108"/>
      <c r="L1693" s="63" t="n">
        <f aca="false">IF(AND(A1694&lt;&gt;"",A1693=""),L1692+1,L1692)</f>
        <v>139</v>
      </c>
      <c r="M1693" s="80" t="str">
        <f aca="false">IF(OR(A1693="Insumo",A1693="Composição Auxiliar"),J1693,"")</f>
        <v/>
      </c>
      <c r="N1693" s="81" t="str">
        <f aca="false">IF(ISNUMBER(SEARCH("COM ENCARGOS COMPLEMENTARES",D1693)),J1693,"")</f>
        <v/>
      </c>
      <c r="O1693" s="81" t="str">
        <f aca="false">IF(N1693&lt;&gt;"","",M1693)</f>
        <v/>
      </c>
      <c r="P1693" s="82" t="str">
        <f aca="false">IF(A1693="Composição",A1692,"")</f>
        <v/>
      </c>
      <c r="Q1693" s="81" t="str">
        <f aca="false">IF(P1693&lt;&gt;"",SUMIF(L1693:L1782,L1693,N1693:N1782),"")</f>
        <v/>
      </c>
      <c r="R1693" s="81" t="str">
        <f aca="false">IF(P1693&lt;&gt;"",SUMIF(L1693:L1782,L1693,O1693:O1782),"")</f>
        <v/>
      </c>
    </row>
    <row r="1694" customFormat="false" ht="15" hidden="false" customHeight="true" outlineLevel="0" collapsed="false">
      <c r="A1694" s="83" t="s">
        <v>367</v>
      </c>
      <c r="B1694" s="84" t="s">
        <v>655</v>
      </c>
      <c r="C1694" s="83" t="s">
        <v>656</v>
      </c>
      <c r="D1694" s="83" t="s">
        <v>657</v>
      </c>
      <c r="E1694" s="83" t="s">
        <v>658</v>
      </c>
      <c r="F1694" s="83"/>
      <c r="G1694" s="85" t="s">
        <v>659</v>
      </c>
      <c r="H1694" s="84" t="s">
        <v>660</v>
      </c>
      <c r="I1694" s="84" t="s">
        <v>661</v>
      </c>
      <c r="J1694" s="84" t="s">
        <v>662</v>
      </c>
      <c r="L1694" s="63" t="n">
        <f aca="false">IF(AND(A1695&lt;&gt;"",A1694=""),L1693+1,L1693)</f>
        <v>139</v>
      </c>
      <c r="M1694" s="80" t="str">
        <f aca="false">IF(OR(A1694="Insumo",A1694="Composição Auxiliar"),J1694,"")</f>
        <v/>
      </c>
      <c r="N1694" s="81" t="str">
        <f aca="false">IF(ISNUMBER(SEARCH("COM ENCARGOS COMPLEMENTARES",D1694)),J1694,"")</f>
        <v/>
      </c>
      <c r="O1694" s="81" t="str">
        <f aca="false">IF(N1694&lt;&gt;"","",M1694)</f>
        <v/>
      </c>
      <c r="P1694" s="82" t="str">
        <f aca="false">IF(A1694="Composição",A1693,"")</f>
        <v/>
      </c>
      <c r="Q1694" s="81" t="str">
        <f aca="false">IF(P1694&lt;&gt;"",SUMIF(L1694:L1783,L1694,N1694:N1783),"")</f>
        <v/>
      </c>
      <c r="R1694" s="81" t="str">
        <f aca="false">IF(P1694&lt;&gt;"",SUMIF(L1694:L1783,L1694,O1694:O1783),"")</f>
        <v/>
      </c>
    </row>
    <row r="1695" customFormat="false" ht="25.5" hidden="false" customHeight="true" outlineLevel="0" collapsed="false">
      <c r="A1695" s="86" t="s">
        <v>663</v>
      </c>
      <c r="B1695" s="87" t="s">
        <v>121</v>
      </c>
      <c r="C1695" s="86" t="s">
        <v>664</v>
      </c>
      <c r="D1695" s="86" t="s">
        <v>973</v>
      </c>
      <c r="E1695" s="86" t="s">
        <v>731</v>
      </c>
      <c r="F1695" s="86"/>
      <c r="G1695" s="88" t="s">
        <v>676</v>
      </c>
      <c r="H1695" s="89" t="n">
        <v>1</v>
      </c>
      <c r="I1695" s="90" t="n">
        <f aca="false">SUMIF(L:L,$L1695,M:M)</f>
        <v>30.35</v>
      </c>
      <c r="J1695" s="90" t="n">
        <f aca="false">TRUNC(H1695*I1695,2)</f>
        <v>30.35</v>
      </c>
      <c r="L1695" s="63" t="n">
        <f aca="false">IF(AND(A1696&lt;&gt;"",A1695=""),L1694+1,L1694)</f>
        <v>139</v>
      </c>
      <c r="M1695" s="80" t="str">
        <f aca="false">IF(OR(A1695="Insumo",A1695="Composição Auxiliar"),J1695,"")</f>
        <v/>
      </c>
      <c r="N1695" s="81" t="str">
        <f aca="false">IF(ISNUMBER(SEARCH("COM ENCARGOS COMPLEMENTARES",D1695)),J1695,"")</f>
        <v/>
      </c>
      <c r="O1695" s="81" t="str">
        <f aca="false">IF(N1695&lt;&gt;"","",M1695)</f>
        <v/>
      </c>
      <c r="P1695" s="82" t="str">
        <f aca="false">IF(A1695="Composição",A1694,"")</f>
        <v> 7.1.3 </v>
      </c>
      <c r="Q1695" s="81" t="n">
        <f aca="false">IF(P1695&lt;&gt;"",SUMIF(L1695:L1784,L1695,N1695:N1784),"")</f>
        <v>12.3</v>
      </c>
      <c r="R1695" s="81" t="n">
        <f aca="false">IF(P1695&lt;&gt;"",SUMIF(L1695:L1784,L1695,O1695:O1784),"")</f>
        <v>18.05</v>
      </c>
    </row>
    <row r="1696" customFormat="false" ht="25.5" hidden="false" customHeight="true" outlineLevel="0" collapsed="false">
      <c r="A1696" s="91" t="s">
        <v>668</v>
      </c>
      <c r="B1696" s="92" t="s">
        <v>895</v>
      </c>
      <c r="C1696" s="91" t="s">
        <v>664</v>
      </c>
      <c r="D1696" s="91" t="s">
        <v>896</v>
      </c>
      <c r="E1696" s="91" t="s">
        <v>691</v>
      </c>
      <c r="F1696" s="91"/>
      <c r="G1696" s="93" t="s">
        <v>699</v>
      </c>
      <c r="H1696" s="94" t="n">
        <v>0.254</v>
      </c>
      <c r="I1696" s="95" t="n">
        <f aca="false">SUMIFS('ANALÍTICA AUXILIARES'!J:J,'ANALÍTICA AUXILIARES'!A:A,"Composição",'ANALÍTICA AUXILIARES'!B:B,$B1696)</f>
        <v>27.05</v>
      </c>
      <c r="J1696" s="95" t="n">
        <f aca="false">TRUNC(H1696*I1696,2)</f>
        <v>6.87</v>
      </c>
      <c r="L1696" s="63" t="n">
        <f aca="false">IF(AND(A1697&lt;&gt;"",A1696=""),L1695+1,L1695)</f>
        <v>139</v>
      </c>
      <c r="M1696" s="80" t="n">
        <f aca="false">IF(OR(A1696="Insumo",A1696="Composição Auxiliar"),J1696,"")</f>
        <v>6.87</v>
      </c>
      <c r="N1696" s="81" t="str">
        <f aca="false">IF(ISNUMBER(SEARCH("COM ENCARGOS COMPLEMENTARES",D1696)),J1696,"")</f>
        <v/>
      </c>
      <c r="O1696" s="81" t="n">
        <f aca="false">IF(N1696&lt;&gt;"","",M1696)</f>
        <v>6.87</v>
      </c>
      <c r="P1696" s="82" t="str">
        <f aca="false">IF(A1696="Composição",A1695,"")</f>
        <v/>
      </c>
      <c r="Q1696" s="81" t="str">
        <f aca="false">IF(P1696&lt;&gt;"",SUMIF(L1696:L1785,L1696,N1696:N1785),"")</f>
        <v/>
      </c>
      <c r="R1696" s="81" t="str">
        <f aca="false">IF(P1696&lt;&gt;"",SUMIF(L1696:L1785,L1696,O1696:O1785),"")</f>
        <v/>
      </c>
    </row>
    <row r="1697" customFormat="false" ht="25.5" hidden="false" customHeight="true" outlineLevel="0" collapsed="false">
      <c r="A1697" s="91" t="s">
        <v>668</v>
      </c>
      <c r="B1697" s="92" t="s">
        <v>901</v>
      </c>
      <c r="C1697" s="91" t="s">
        <v>664</v>
      </c>
      <c r="D1697" s="91" t="s">
        <v>902</v>
      </c>
      <c r="E1697" s="91" t="s">
        <v>691</v>
      </c>
      <c r="F1697" s="91"/>
      <c r="G1697" s="93" t="s">
        <v>692</v>
      </c>
      <c r="H1697" s="94" t="n">
        <v>0.274</v>
      </c>
      <c r="I1697" s="95" t="n">
        <f aca="false">SUMIFS('ANALÍTICA AUXILIARES'!J:J,'ANALÍTICA AUXILIARES'!A:A,"Composição",'ANALÍTICA AUXILIARES'!B:B,$B1697)</f>
        <v>33.4</v>
      </c>
      <c r="J1697" s="95" t="n">
        <f aca="false">TRUNC(H1697*I1697,2)</f>
        <v>9.15</v>
      </c>
      <c r="L1697" s="63" t="n">
        <f aca="false">IF(AND(A1698&lt;&gt;"",A1697=""),L1696+1,L1696)</f>
        <v>139</v>
      </c>
      <c r="M1697" s="80" t="n">
        <f aca="false">IF(OR(A1697="Insumo",A1697="Composição Auxiliar"),J1697,"")</f>
        <v>9.15</v>
      </c>
      <c r="N1697" s="81" t="str">
        <f aca="false">IF(ISNUMBER(SEARCH("COM ENCARGOS COMPLEMENTARES",D1697)),J1697,"")</f>
        <v/>
      </c>
      <c r="O1697" s="81" t="n">
        <f aca="false">IF(N1697&lt;&gt;"","",M1697)</f>
        <v>9.15</v>
      </c>
      <c r="P1697" s="82" t="str">
        <f aca="false">IF(A1697="Composição",A1696,"")</f>
        <v/>
      </c>
      <c r="Q1697" s="81" t="str">
        <f aca="false">IF(P1697&lt;&gt;"",SUMIF(L1697:L1786,L1697,N1697:N1786),"")</f>
        <v/>
      </c>
      <c r="R1697" s="81" t="str">
        <f aca="false">IF(P1697&lt;&gt;"",SUMIF(L1697:L1786,L1697,O1697:O1786),"")</f>
        <v/>
      </c>
    </row>
    <row r="1698" customFormat="false" ht="25.5" hidden="false" customHeight="true" outlineLevel="0" collapsed="false">
      <c r="A1698" s="91" t="s">
        <v>668</v>
      </c>
      <c r="B1698" s="92" t="s">
        <v>677</v>
      </c>
      <c r="C1698" s="91" t="s">
        <v>664</v>
      </c>
      <c r="D1698" s="91" t="s">
        <v>678</v>
      </c>
      <c r="E1698" s="91" t="s">
        <v>671</v>
      </c>
      <c r="F1698" s="91"/>
      <c r="G1698" s="93" t="s">
        <v>672</v>
      </c>
      <c r="H1698" s="94" t="n">
        <v>0.65</v>
      </c>
      <c r="I1698" s="95" t="n">
        <f aca="false">SUMIFS('ANALÍTICA AUXILIARES'!J:J,'ANALÍTICA AUXILIARES'!A:A,"Composição",'ANALÍTICA AUXILIARES'!B:B,$B1698)</f>
        <v>18.93</v>
      </c>
      <c r="J1698" s="95" t="n">
        <f aca="false">TRUNC(H1698*I1698,2)</f>
        <v>12.3</v>
      </c>
      <c r="L1698" s="63" t="n">
        <f aca="false">IF(AND(A1699&lt;&gt;"",A1698=""),L1697+1,L1697)</f>
        <v>139</v>
      </c>
      <c r="M1698" s="80" t="n">
        <f aca="false">IF(OR(A1698="Insumo",A1698="Composição Auxiliar"),J1698,"")</f>
        <v>12.3</v>
      </c>
      <c r="N1698" s="81" t="n">
        <f aca="false">IF(ISNUMBER(SEARCH("COM ENCARGOS COMPLEMENTARES",D1698)),J1698,"")</f>
        <v>12.3</v>
      </c>
      <c r="O1698" s="81" t="str">
        <f aca="false">IF(N1698&lt;&gt;"","",M1698)</f>
        <v/>
      </c>
      <c r="P1698" s="82" t="str">
        <f aca="false">IF(A1698="Composição",A1697,"")</f>
        <v/>
      </c>
      <c r="Q1698" s="81" t="str">
        <f aca="false">IF(P1698&lt;&gt;"",SUMIF(L1698:L1787,L1698,N1698:N1787),"")</f>
        <v/>
      </c>
      <c r="R1698" s="81" t="str">
        <f aca="false">IF(P1698&lt;&gt;"",SUMIF(L1698:L1787,L1698,O1698:O1787),"")</f>
        <v/>
      </c>
    </row>
    <row r="1699" customFormat="false" ht="25.5" hidden="false" customHeight="true" outlineLevel="0" collapsed="false">
      <c r="A1699" s="91" t="s">
        <v>668</v>
      </c>
      <c r="B1699" s="92" t="s">
        <v>974</v>
      </c>
      <c r="C1699" s="91" t="s">
        <v>664</v>
      </c>
      <c r="D1699" s="91" t="s">
        <v>975</v>
      </c>
      <c r="E1699" s="91" t="s">
        <v>731</v>
      </c>
      <c r="F1699" s="91"/>
      <c r="G1699" s="93" t="s">
        <v>676</v>
      </c>
      <c r="H1699" s="94" t="n">
        <v>1</v>
      </c>
      <c r="I1699" s="95" t="n">
        <f aca="false">SUMIFS('ANALÍTICA AUXILIARES'!J:J,'ANALÍTICA AUXILIARES'!A:A,"Composição",'ANALÍTICA AUXILIARES'!B:B,$B1699)</f>
        <v>2.03</v>
      </c>
      <c r="J1699" s="95" t="n">
        <f aca="false">TRUNC(H1699*I1699,2)</f>
        <v>2.03</v>
      </c>
      <c r="L1699" s="63" t="n">
        <f aca="false">IF(AND(A1700&lt;&gt;"",A1699=""),L1698+1,L1698)</f>
        <v>139</v>
      </c>
      <c r="M1699" s="80" t="n">
        <f aca="false">IF(OR(A1699="Insumo",A1699="Composição Auxiliar"),J1699,"")</f>
        <v>2.03</v>
      </c>
      <c r="N1699" s="81" t="str">
        <f aca="false">IF(ISNUMBER(SEARCH("COM ENCARGOS COMPLEMENTARES",D1699)),J1699,"")</f>
        <v/>
      </c>
      <c r="O1699" s="81" t="n">
        <f aca="false">IF(N1699&lt;&gt;"","",M1699)</f>
        <v>2.03</v>
      </c>
      <c r="P1699" s="82" t="str">
        <f aca="false">IF(A1699="Composição",A1698,"")</f>
        <v/>
      </c>
      <c r="Q1699" s="81" t="str">
        <f aca="false">IF(P1699&lt;&gt;"",SUMIF(L1699:L1788,L1699,N1699:N1788),"")</f>
        <v/>
      </c>
      <c r="R1699" s="81" t="str">
        <f aca="false">IF(P1699&lt;&gt;"",SUMIF(L1699:L1788,L1699,O1699:O1788),"")</f>
        <v/>
      </c>
    </row>
    <row r="1700" customFormat="false" ht="14.25" hidden="false" customHeight="false" outlineLevel="0" collapsed="false">
      <c r="A1700" s="102"/>
      <c r="B1700" s="102"/>
      <c r="C1700" s="102"/>
      <c r="D1700" s="102"/>
      <c r="E1700" s="102"/>
      <c r="F1700" s="103"/>
      <c r="G1700" s="102"/>
      <c r="H1700" s="103"/>
      <c r="I1700" s="102"/>
      <c r="J1700" s="103"/>
      <c r="L1700" s="63" t="n">
        <f aca="false">IF(AND(A1701&lt;&gt;"",A1700=""),L1699+1,L1699)</f>
        <v>139</v>
      </c>
      <c r="M1700" s="80" t="str">
        <f aca="false">IF(OR(A1700="Insumo",A1700="Composição Auxiliar"),J1700,"")</f>
        <v/>
      </c>
      <c r="N1700" s="81" t="str">
        <f aca="false">IF(ISNUMBER(SEARCH("COM ENCARGOS COMPLEMENTARES",D1700)),J1700,"")</f>
        <v/>
      </c>
      <c r="O1700" s="81" t="str">
        <f aca="false">IF(N1700&lt;&gt;"","",M1700)</f>
        <v/>
      </c>
      <c r="P1700" s="82" t="str">
        <f aca="false">IF(A1700="Composição",A1699,"")</f>
        <v/>
      </c>
      <c r="Q1700" s="81" t="str">
        <f aca="false">IF(P1700&lt;&gt;"",SUMIF(L1700:L1789,L1700,N1700:N1789),"")</f>
        <v/>
      </c>
      <c r="R1700" s="81" t="str">
        <f aca="false">IF(P1700&lt;&gt;"",SUMIF(L1700:L1789,L1700,O1700:O1789),"")</f>
        <v/>
      </c>
    </row>
    <row r="1701" customFormat="false" ht="14.25" hidden="false" customHeight="true" outlineLevel="0" collapsed="false">
      <c r="A1701" s="102"/>
      <c r="B1701" s="102"/>
      <c r="C1701" s="102"/>
      <c r="D1701" s="102"/>
      <c r="E1701" s="102"/>
      <c r="F1701" s="103"/>
      <c r="G1701" s="102"/>
      <c r="H1701" s="104" t="s">
        <v>684</v>
      </c>
      <c r="I1701" s="104"/>
      <c r="J1701" s="103" t="n">
        <f aca="false">TRUNC(SUMIF(L:L,$L1701,M:M)*(1+$J$9),2)</f>
        <v>39.39</v>
      </c>
      <c r="L1701" s="63" t="n">
        <f aca="false">IF(AND(A1702&lt;&gt;"",A1701=""),L1700+1,L1700)</f>
        <v>139</v>
      </c>
      <c r="M1701" s="80" t="str">
        <f aca="false">IF(OR(A1701="Insumo",A1701="Composição Auxiliar"),J1701,"")</f>
        <v/>
      </c>
      <c r="N1701" s="81" t="str">
        <f aca="false">IF(ISNUMBER(SEARCH("COM ENCARGOS COMPLEMENTARES",D1701)),J1701,"")</f>
        <v/>
      </c>
      <c r="O1701" s="81" t="str">
        <f aca="false">IF(N1701&lt;&gt;"","",M1701)</f>
        <v/>
      </c>
      <c r="P1701" s="82" t="str">
        <f aca="false">IF(A1701="Composição",A1700,"")</f>
        <v/>
      </c>
      <c r="Q1701" s="81" t="str">
        <f aca="false">IF(P1701&lt;&gt;"",SUMIF(L1701:L1790,L1701,N1701:N1790),"")</f>
        <v/>
      </c>
      <c r="R1701" s="81" t="str">
        <f aca="false">IF(P1701&lt;&gt;"",SUMIF(L1701:L1790,L1701,O1701:O1790),"")</f>
        <v/>
      </c>
    </row>
    <row r="1702" customFormat="false" ht="15" hidden="false" customHeight="false" outlineLevel="0" collapsed="false">
      <c r="A1702" s="105"/>
      <c r="B1702" s="105"/>
      <c r="C1702" s="105"/>
      <c r="D1702" s="105"/>
      <c r="E1702" s="105"/>
      <c r="F1702" s="105"/>
      <c r="G1702" s="105" t="s">
        <v>685</v>
      </c>
      <c r="H1702" s="106" t="s">
        <v>1448</v>
      </c>
      <c r="I1702" s="105" t="s">
        <v>687</v>
      </c>
      <c r="J1702" s="107" t="n">
        <f aca="false">TRUNC(J1701*H1702,2)</f>
        <v>1181.7</v>
      </c>
      <c r="L1702" s="63" t="n">
        <f aca="false">IF(AND(A1703&lt;&gt;"",A1702=""),L1701+1,L1701)</f>
        <v>139</v>
      </c>
      <c r="M1702" s="80" t="str">
        <f aca="false">IF(OR(A1702="Insumo",A1702="Composição Auxiliar"),J1702,"")</f>
        <v/>
      </c>
      <c r="N1702" s="81" t="str">
        <f aca="false">IF(ISNUMBER(SEARCH("COM ENCARGOS COMPLEMENTARES",D1702)),J1702,"")</f>
        <v/>
      </c>
      <c r="O1702" s="81" t="str">
        <f aca="false">IF(N1702&lt;&gt;"","",M1702)</f>
        <v/>
      </c>
      <c r="P1702" s="82" t="str">
        <f aca="false">IF(A1702="Composição",A1701,"")</f>
        <v/>
      </c>
      <c r="Q1702" s="81" t="str">
        <f aca="false">IF(P1702&lt;&gt;"",SUMIF(L1702:L1791,L1702,N1702:N1791),"")</f>
        <v/>
      </c>
      <c r="R1702" s="81" t="str">
        <f aca="false">IF(P1702&lt;&gt;"",SUMIF(L1702:L1791,L1702,O1702:O1791),"")</f>
        <v/>
      </c>
    </row>
    <row r="1703" customFormat="false" ht="15" hidden="false" customHeight="false" outlineLevel="0" collapsed="false">
      <c r="A1703" s="108"/>
      <c r="B1703" s="108"/>
      <c r="C1703" s="108"/>
      <c r="D1703" s="108"/>
      <c r="E1703" s="108"/>
      <c r="F1703" s="108"/>
      <c r="G1703" s="108"/>
      <c r="H1703" s="108"/>
      <c r="I1703" s="108"/>
      <c r="J1703" s="108"/>
      <c r="L1703" s="63" t="n">
        <f aca="false">IF(AND(A1704&lt;&gt;"",A1703=""),L1702+1,L1702)</f>
        <v>140</v>
      </c>
      <c r="M1703" s="80" t="str">
        <f aca="false">IF(OR(A1703="Insumo",A1703="Composição Auxiliar"),J1703,"")</f>
        <v/>
      </c>
      <c r="N1703" s="81" t="str">
        <f aca="false">IF(ISNUMBER(SEARCH("COM ENCARGOS COMPLEMENTARES",D1703)),J1703,"")</f>
        <v/>
      </c>
      <c r="O1703" s="81" t="str">
        <f aca="false">IF(N1703&lt;&gt;"","",M1703)</f>
        <v/>
      </c>
      <c r="P1703" s="82" t="str">
        <f aca="false">IF(A1703="Composição",A1702,"")</f>
        <v/>
      </c>
      <c r="Q1703" s="81" t="str">
        <f aca="false">IF(P1703&lt;&gt;"",SUMIF(L1703:L1792,L1703,N1703:N1792),"")</f>
        <v/>
      </c>
      <c r="R1703" s="81" t="str">
        <f aca="false">IF(P1703&lt;&gt;"",SUMIF(L1703:L1792,L1703,O1703:O1792),"")</f>
        <v/>
      </c>
    </row>
    <row r="1704" customFormat="false" ht="15" hidden="false" customHeight="true" outlineLevel="0" collapsed="false">
      <c r="A1704" s="83" t="s">
        <v>368</v>
      </c>
      <c r="B1704" s="84" t="s">
        <v>655</v>
      </c>
      <c r="C1704" s="83" t="s">
        <v>656</v>
      </c>
      <c r="D1704" s="83" t="s">
        <v>657</v>
      </c>
      <c r="E1704" s="83" t="s">
        <v>658</v>
      </c>
      <c r="F1704" s="83"/>
      <c r="G1704" s="85" t="s">
        <v>659</v>
      </c>
      <c r="H1704" s="84" t="s">
        <v>660</v>
      </c>
      <c r="I1704" s="84" t="s">
        <v>661</v>
      </c>
      <c r="J1704" s="84" t="s">
        <v>662</v>
      </c>
      <c r="L1704" s="63" t="n">
        <f aca="false">IF(AND(A1705&lt;&gt;"",A1704=""),L1703+1,L1703)</f>
        <v>140</v>
      </c>
      <c r="M1704" s="80" t="str">
        <f aca="false">IF(OR(A1704="Insumo",A1704="Composição Auxiliar"),J1704,"")</f>
        <v/>
      </c>
      <c r="N1704" s="81" t="str">
        <f aca="false">IF(ISNUMBER(SEARCH("COM ENCARGOS COMPLEMENTARES",D1704)),J1704,"")</f>
        <v/>
      </c>
      <c r="O1704" s="81" t="str">
        <f aca="false">IF(N1704&lt;&gt;"","",M1704)</f>
        <v/>
      </c>
      <c r="P1704" s="82" t="str">
        <f aca="false">IF(A1704="Composição",A1703,"")</f>
        <v/>
      </c>
      <c r="Q1704" s="81" t="str">
        <f aca="false">IF(P1704&lt;&gt;"",SUMIF(L1704:L1793,L1704,N1704:N1793),"")</f>
        <v/>
      </c>
      <c r="R1704" s="81" t="str">
        <f aca="false">IF(P1704&lt;&gt;"",SUMIF(L1704:L1793,L1704,O1704:O1793),"")</f>
        <v/>
      </c>
    </row>
    <row r="1705" customFormat="false" ht="51" hidden="false" customHeight="true" outlineLevel="0" collapsed="false">
      <c r="A1705" s="86" t="s">
        <v>663</v>
      </c>
      <c r="B1705" s="87" t="s">
        <v>369</v>
      </c>
      <c r="C1705" s="86" t="s">
        <v>664</v>
      </c>
      <c r="D1705" s="86" t="s">
        <v>1449</v>
      </c>
      <c r="E1705" s="86" t="s">
        <v>1375</v>
      </c>
      <c r="F1705" s="86"/>
      <c r="G1705" s="88" t="s">
        <v>667</v>
      </c>
      <c r="H1705" s="89" t="n">
        <v>1</v>
      </c>
      <c r="I1705" s="90" t="n">
        <f aca="false">SUMIF(L:L,$L1705,M:M)</f>
        <v>48.23</v>
      </c>
      <c r="J1705" s="90" t="n">
        <f aca="false">TRUNC(H1705*I1705,2)</f>
        <v>48.23</v>
      </c>
      <c r="L1705" s="63" t="n">
        <f aca="false">IF(AND(A1706&lt;&gt;"",A1705=""),L1704+1,L1704)</f>
        <v>140</v>
      </c>
      <c r="M1705" s="80" t="str">
        <f aca="false">IF(OR(A1705="Insumo",A1705="Composição Auxiliar"),J1705,"")</f>
        <v/>
      </c>
      <c r="N1705" s="81" t="str">
        <f aca="false">IF(ISNUMBER(SEARCH("COM ENCARGOS COMPLEMENTARES",D1705)),J1705,"")</f>
        <v/>
      </c>
      <c r="O1705" s="81" t="str">
        <f aca="false">IF(N1705&lt;&gt;"","",M1705)</f>
        <v/>
      </c>
      <c r="P1705" s="82" t="str">
        <f aca="false">IF(A1705="Composição",A1704,"")</f>
        <v> 7.1.4 </v>
      </c>
      <c r="Q1705" s="81" t="n">
        <f aca="false">IF(P1705&lt;&gt;"",SUMIF(L1705:L1794,L1705,N1705:N1794),"")</f>
        <v>29.22</v>
      </c>
      <c r="R1705" s="81" t="n">
        <f aca="false">IF(P1705&lt;&gt;"",SUMIF(L1705:L1794,L1705,O1705:O1794),"")</f>
        <v>19.01</v>
      </c>
    </row>
    <row r="1706" customFormat="false" ht="25.5" hidden="false" customHeight="true" outlineLevel="0" collapsed="false">
      <c r="A1706" s="91" t="s">
        <v>668</v>
      </c>
      <c r="B1706" s="92" t="s">
        <v>1450</v>
      </c>
      <c r="C1706" s="91" t="s">
        <v>664</v>
      </c>
      <c r="D1706" s="91" t="s">
        <v>1451</v>
      </c>
      <c r="E1706" s="91" t="s">
        <v>851</v>
      </c>
      <c r="F1706" s="91"/>
      <c r="G1706" s="93" t="s">
        <v>667</v>
      </c>
      <c r="H1706" s="94" t="n">
        <v>1</v>
      </c>
      <c r="I1706" s="95" t="n">
        <f aca="false">SUMIFS('ANALÍTICA AUXILIARES'!J:J,'ANALÍTICA AUXILIARES'!A:A,"Composição",'ANALÍTICA AUXILIARES'!B:B,$B1706)</f>
        <v>12.99</v>
      </c>
      <c r="J1706" s="95" t="n">
        <f aca="false">TRUNC(H1706*I1706,2)</f>
        <v>12.99</v>
      </c>
      <c r="L1706" s="63" t="n">
        <f aca="false">IF(AND(A1707&lt;&gt;"",A1706=""),L1705+1,L1705)</f>
        <v>140</v>
      </c>
      <c r="M1706" s="80" t="n">
        <f aca="false">IF(OR(A1706="Insumo",A1706="Composição Auxiliar"),J1706,"")</f>
        <v>12.99</v>
      </c>
      <c r="N1706" s="81" t="str">
        <f aca="false">IF(ISNUMBER(SEARCH("COM ENCARGOS COMPLEMENTARES",D1706)),J1706,"")</f>
        <v/>
      </c>
      <c r="O1706" s="81" t="n">
        <f aca="false">IF(N1706&lt;&gt;"","",M1706)</f>
        <v>12.99</v>
      </c>
      <c r="P1706" s="82" t="str">
        <f aca="false">IF(A1706="Composição",A1705,"")</f>
        <v/>
      </c>
      <c r="Q1706" s="81" t="str">
        <f aca="false">IF(P1706&lt;&gt;"",SUMIF(L1706:L1795,L1706,N1706:N1795),"")</f>
        <v/>
      </c>
      <c r="R1706" s="81" t="str">
        <f aca="false">IF(P1706&lt;&gt;"",SUMIF(L1706:L1795,L1706,O1706:O1795),"")</f>
        <v/>
      </c>
    </row>
    <row r="1707" customFormat="false" ht="38.25" hidden="false" customHeight="true" outlineLevel="0" collapsed="false">
      <c r="A1707" s="91" t="s">
        <v>668</v>
      </c>
      <c r="B1707" s="92" t="s">
        <v>1452</v>
      </c>
      <c r="C1707" s="91" t="s">
        <v>664</v>
      </c>
      <c r="D1707" s="91" t="s">
        <v>1453</v>
      </c>
      <c r="E1707" s="91" t="s">
        <v>691</v>
      </c>
      <c r="F1707" s="91"/>
      <c r="G1707" s="93" t="s">
        <v>699</v>
      </c>
      <c r="H1707" s="94" t="n">
        <v>0.3746</v>
      </c>
      <c r="I1707" s="95" t="n">
        <f aca="false">SUMIFS('ANALÍTICA AUXILIARES'!J:J,'ANALÍTICA AUXILIARES'!A:A,"Composição",'ANALÍTICA AUXILIARES'!B:B,$B1707)</f>
        <v>0.66</v>
      </c>
      <c r="J1707" s="95" t="n">
        <f aca="false">TRUNC(H1707*I1707,2)</f>
        <v>0.24</v>
      </c>
      <c r="L1707" s="63" t="n">
        <f aca="false">IF(AND(A1708&lt;&gt;"",A1707=""),L1706+1,L1706)</f>
        <v>140</v>
      </c>
      <c r="M1707" s="80" t="n">
        <f aca="false">IF(OR(A1707="Insumo",A1707="Composição Auxiliar"),J1707,"")</f>
        <v>0.24</v>
      </c>
      <c r="N1707" s="81" t="str">
        <f aca="false">IF(ISNUMBER(SEARCH("COM ENCARGOS COMPLEMENTARES",D1707)),J1707,"")</f>
        <v/>
      </c>
      <c r="O1707" s="81" t="n">
        <f aca="false">IF(N1707&lt;&gt;"","",M1707)</f>
        <v>0.24</v>
      </c>
      <c r="P1707" s="82" t="str">
        <f aca="false">IF(A1707="Composição",A1706,"")</f>
        <v/>
      </c>
      <c r="Q1707" s="81" t="str">
        <f aca="false">IF(P1707&lt;&gt;"",SUMIF(L1707:L1796,L1707,N1707:N1796),"")</f>
        <v/>
      </c>
      <c r="R1707" s="81" t="str">
        <f aca="false">IF(P1707&lt;&gt;"",SUMIF(L1707:L1796,L1707,O1707:O1796),"")</f>
        <v/>
      </c>
    </row>
    <row r="1708" customFormat="false" ht="38.25" hidden="false" customHeight="true" outlineLevel="0" collapsed="false">
      <c r="A1708" s="91" t="s">
        <v>668</v>
      </c>
      <c r="B1708" s="92" t="s">
        <v>1372</v>
      </c>
      <c r="C1708" s="91" t="s">
        <v>664</v>
      </c>
      <c r="D1708" s="91" t="s">
        <v>1373</v>
      </c>
      <c r="E1708" s="91" t="s">
        <v>691</v>
      </c>
      <c r="F1708" s="91"/>
      <c r="G1708" s="93" t="s">
        <v>692</v>
      </c>
      <c r="H1708" s="94" t="n">
        <v>0.0113</v>
      </c>
      <c r="I1708" s="95" t="n">
        <f aca="false">SUMIFS('ANALÍTICA AUXILIARES'!J:J,'ANALÍTICA AUXILIARES'!A:A,"Composição",'ANALÍTICA AUXILIARES'!B:B,$B1708)</f>
        <v>8.76</v>
      </c>
      <c r="J1708" s="95" t="n">
        <f aca="false">TRUNC(H1708*I1708,2)</f>
        <v>0.09</v>
      </c>
      <c r="L1708" s="63" t="n">
        <f aca="false">IF(AND(A1709&lt;&gt;"",A1708=""),L1707+1,L1707)</f>
        <v>140</v>
      </c>
      <c r="M1708" s="80" t="n">
        <f aca="false">IF(OR(A1708="Insumo",A1708="Composição Auxiliar"),J1708,"")</f>
        <v>0.09</v>
      </c>
      <c r="N1708" s="81" t="str">
        <f aca="false">IF(ISNUMBER(SEARCH("COM ENCARGOS COMPLEMENTARES",D1708)),J1708,"")</f>
        <v/>
      </c>
      <c r="O1708" s="81" t="n">
        <f aca="false">IF(N1708&lt;&gt;"","",M1708)</f>
        <v>0.09</v>
      </c>
      <c r="P1708" s="82" t="str">
        <f aca="false">IF(A1708="Composição",A1707,"")</f>
        <v/>
      </c>
      <c r="Q1708" s="81" t="str">
        <f aca="false">IF(P1708&lt;&gt;"",SUMIF(L1708:L1797,L1708,N1708:N1797),"")</f>
        <v/>
      </c>
      <c r="R1708" s="81" t="str">
        <f aca="false">IF(P1708&lt;&gt;"",SUMIF(L1708:L1797,L1708,O1708:O1797),"")</f>
        <v/>
      </c>
    </row>
    <row r="1709" customFormat="false" ht="25.5" hidden="false" customHeight="true" outlineLevel="0" collapsed="false">
      <c r="A1709" s="91" t="s">
        <v>668</v>
      </c>
      <c r="B1709" s="92" t="s">
        <v>677</v>
      </c>
      <c r="C1709" s="91" t="s">
        <v>664</v>
      </c>
      <c r="D1709" s="91" t="s">
        <v>678</v>
      </c>
      <c r="E1709" s="91" t="s">
        <v>671</v>
      </c>
      <c r="F1709" s="91"/>
      <c r="G1709" s="93" t="s">
        <v>672</v>
      </c>
      <c r="H1709" s="94" t="n">
        <v>1.5437</v>
      </c>
      <c r="I1709" s="95" t="n">
        <f aca="false">SUMIFS('ANALÍTICA AUXILIARES'!J:J,'ANALÍTICA AUXILIARES'!A:A,"Composição",'ANALÍTICA AUXILIARES'!B:B,$B1709)</f>
        <v>18.93</v>
      </c>
      <c r="J1709" s="95" t="n">
        <f aca="false">TRUNC(H1709*I1709,2)</f>
        <v>29.22</v>
      </c>
      <c r="L1709" s="63" t="n">
        <f aca="false">IF(AND(A1710&lt;&gt;"",A1709=""),L1708+1,L1708)</f>
        <v>140</v>
      </c>
      <c r="M1709" s="80" t="n">
        <f aca="false">IF(OR(A1709="Insumo",A1709="Composição Auxiliar"),J1709,"")</f>
        <v>29.22</v>
      </c>
      <c r="N1709" s="81" t="n">
        <f aca="false">IF(ISNUMBER(SEARCH("COM ENCARGOS COMPLEMENTARES",D1709)),J1709,"")</f>
        <v>29.22</v>
      </c>
      <c r="O1709" s="81" t="str">
        <f aca="false">IF(N1709&lt;&gt;"","",M1709)</f>
        <v/>
      </c>
      <c r="P1709" s="82" t="str">
        <f aca="false">IF(A1709="Composição",A1708,"")</f>
        <v/>
      </c>
      <c r="Q1709" s="81" t="str">
        <f aca="false">IF(P1709&lt;&gt;"",SUMIF(L1709:L1798,L1709,N1709:N1798),"")</f>
        <v/>
      </c>
      <c r="R1709" s="81" t="str">
        <f aca="false">IF(P1709&lt;&gt;"",SUMIF(L1709:L1798,L1709,O1709:O1798),"")</f>
        <v/>
      </c>
    </row>
    <row r="1710" customFormat="false" ht="14.25" hidden="false" customHeight="false" outlineLevel="0" collapsed="false">
      <c r="A1710" s="96" t="s">
        <v>679</v>
      </c>
      <c r="B1710" s="97" t="s">
        <v>1454</v>
      </c>
      <c r="C1710" s="96" t="str">
        <f aca="false">VLOOKUP(B1710,INSUMOS!$A:$I,2,0)</f>
        <v>SINAPI</v>
      </c>
      <c r="D1710" s="96" t="str">
        <f aca="false">VLOOKUP(B1710,INSUMOS!$A:$I,3,0)</f>
        <v>PO DE PEDRA (POSTO PEDREIRA/FORNECEDOR, SEM FRETE)</v>
      </c>
      <c r="E1710" s="98" t="str">
        <f aca="false">VLOOKUP(B1710,INSUMOS!$A:$I,4,0)</f>
        <v>Material</v>
      </c>
      <c r="F1710" s="98"/>
      <c r="G1710" s="99" t="str">
        <f aca="false">VLOOKUP(B1710,INSUMOS!$A:$I,5,0)</f>
        <v>m³</v>
      </c>
      <c r="H1710" s="100" t="n">
        <v>0.0064</v>
      </c>
      <c r="I1710" s="101" t="n">
        <f aca="false">VLOOKUP(B1710,INSUMOS!$A:$I,8,0)</f>
        <v>91.61</v>
      </c>
      <c r="J1710" s="101" t="n">
        <f aca="false">TRUNC(H1710*I1710,2)</f>
        <v>0.58</v>
      </c>
      <c r="L1710" s="63" t="n">
        <f aca="false">IF(AND(A1711&lt;&gt;"",A1710=""),L1709+1,L1709)</f>
        <v>140</v>
      </c>
      <c r="M1710" s="80" t="n">
        <f aca="false">IF(OR(A1710="Insumo",A1710="Composição Auxiliar"),J1710,"")</f>
        <v>0.58</v>
      </c>
      <c r="N1710" s="81" t="str">
        <f aca="false">IF(ISNUMBER(SEARCH("COM ENCARGOS COMPLEMENTARES",D1710)),J1710,"")</f>
        <v/>
      </c>
      <c r="O1710" s="81" t="n">
        <f aca="false">IF(N1710&lt;&gt;"","",M1710)</f>
        <v>0.58</v>
      </c>
      <c r="P1710" s="82" t="str">
        <f aca="false">IF(A1710="Composição",A1709,"")</f>
        <v/>
      </c>
      <c r="Q1710" s="81" t="str">
        <f aca="false">IF(P1710&lt;&gt;"",SUMIF(L1710:L1799,L1710,N1710:N1799),"")</f>
        <v/>
      </c>
      <c r="R1710" s="81" t="str">
        <f aca="false">IF(P1710&lt;&gt;"",SUMIF(L1710:L1799,L1710,O1710:O1799),"")</f>
        <v/>
      </c>
    </row>
    <row r="1711" customFormat="false" ht="25.5" hidden="false" customHeight="false" outlineLevel="0" collapsed="false">
      <c r="A1711" s="96" t="s">
        <v>679</v>
      </c>
      <c r="B1711" s="97" t="s">
        <v>1016</v>
      </c>
      <c r="C1711" s="96" t="str">
        <f aca="false">VLOOKUP(B1711,INSUMOS!$A:$I,2,0)</f>
        <v>SINAPI</v>
      </c>
      <c r="D1711" s="96" t="str">
        <f aca="false">VLOOKUP(B1711,INSUMOS!$A:$I,3,0)</f>
        <v>AREIA MEDIA - POSTO JAZIDA/FORNECEDOR (RETIRADO NA JAZIDA, SEM TRANSPORTE)</v>
      </c>
      <c r="E1711" s="98" t="str">
        <f aca="false">VLOOKUP(B1711,INSUMOS!$A:$I,4,0)</f>
        <v>Material</v>
      </c>
      <c r="F1711" s="98"/>
      <c r="G1711" s="99" t="str">
        <f aca="false">VLOOKUP(B1711,INSUMOS!$A:$I,5,0)</f>
        <v>m³</v>
      </c>
      <c r="H1711" s="100" t="n">
        <v>0.0568</v>
      </c>
      <c r="I1711" s="101" t="n">
        <f aca="false">VLOOKUP(B1711,INSUMOS!$A:$I,8,0)</f>
        <v>90</v>
      </c>
      <c r="J1711" s="101" t="n">
        <f aca="false">TRUNC(H1711*I1711,2)</f>
        <v>5.11</v>
      </c>
      <c r="L1711" s="63" t="n">
        <f aca="false">IF(AND(A1712&lt;&gt;"",A1711=""),L1710+1,L1710)</f>
        <v>140</v>
      </c>
      <c r="M1711" s="80" t="n">
        <f aca="false">IF(OR(A1711="Insumo",A1711="Composição Auxiliar"),J1711,"")</f>
        <v>5.11</v>
      </c>
      <c r="N1711" s="81" t="str">
        <f aca="false">IF(ISNUMBER(SEARCH("COM ENCARGOS COMPLEMENTARES",D1711)),J1711,"")</f>
        <v/>
      </c>
      <c r="O1711" s="81" t="n">
        <f aca="false">IF(N1711&lt;&gt;"","",M1711)</f>
        <v>5.11</v>
      </c>
      <c r="P1711" s="82" t="str">
        <f aca="false">IF(A1711="Composição",A1710,"")</f>
        <v/>
      </c>
      <c r="Q1711" s="81" t="str">
        <f aca="false">IF(P1711&lt;&gt;"",SUMIF(L1711:L1800,L1711,N1711:N1800),"")</f>
        <v/>
      </c>
      <c r="R1711" s="81" t="str">
        <f aca="false">IF(P1711&lt;&gt;"",SUMIF(L1711:L1800,L1711,O1711:O1800),"")</f>
        <v/>
      </c>
    </row>
    <row r="1712" customFormat="false" ht="14.25" hidden="false" customHeight="false" outlineLevel="0" collapsed="false">
      <c r="A1712" s="102"/>
      <c r="B1712" s="102"/>
      <c r="C1712" s="102"/>
      <c r="D1712" s="102"/>
      <c r="E1712" s="102"/>
      <c r="F1712" s="103"/>
      <c r="G1712" s="102"/>
      <c r="H1712" s="103"/>
      <c r="I1712" s="102"/>
      <c r="J1712" s="103"/>
      <c r="L1712" s="63" t="n">
        <f aca="false">IF(AND(A1713&lt;&gt;"",A1712=""),L1711+1,L1711)</f>
        <v>140</v>
      </c>
      <c r="M1712" s="80" t="str">
        <f aca="false">IF(OR(A1712="Insumo",A1712="Composição Auxiliar"),J1712,"")</f>
        <v/>
      </c>
      <c r="N1712" s="81" t="str">
        <f aca="false">IF(ISNUMBER(SEARCH("COM ENCARGOS COMPLEMENTARES",D1712)),J1712,"")</f>
        <v/>
      </c>
      <c r="O1712" s="81" t="str">
        <f aca="false">IF(N1712&lt;&gt;"","",M1712)</f>
        <v/>
      </c>
      <c r="P1712" s="82" t="str">
        <f aca="false">IF(A1712="Composição",A1711,"")</f>
        <v/>
      </c>
      <c r="Q1712" s="81" t="str">
        <f aca="false">IF(P1712&lt;&gt;"",SUMIF(L1712:L1801,L1712,N1712:N1801),"")</f>
        <v/>
      </c>
      <c r="R1712" s="81" t="str">
        <f aca="false">IF(P1712&lt;&gt;"",SUMIF(L1712:L1801,L1712,O1712:O1801),"")</f>
        <v/>
      </c>
    </row>
    <row r="1713" customFormat="false" ht="14.25" hidden="false" customHeight="true" outlineLevel="0" collapsed="false">
      <c r="A1713" s="102"/>
      <c r="B1713" s="102"/>
      <c r="C1713" s="102"/>
      <c r="D1713" s="102"/>
      <c r="E1713" s="102"/>
      <c r="F1713" s="103"/>
      <c r="G1713" s="102"/>
      <c r="H1713" s="104" t="s">
        <v>684</v>
      </c>
      <c r="I1713" s="104"/>
      <c r="J1713" s="103" t="n">
        <f aca="false">TRUNC(SUMIF(L:L,$L1713,M:M)*(1+$J$9),2)</f>
        <v>62.59</v>
      </c>
      <c r="L1713" s="63" t="n">
        <f aca="false">IF(AND(A1714&lt;&gt;"",A1713=""),L1712+1,L1712)</f>
        <v>140</v>
      </c>
      <c r="M1713" s="80" t="str">
        <f aca="false">IF(OR(A1713="Insumo",A1713="Composição Auxiliar"),J1713,"")</f>
        <v/>
      </c>
      <c r="N1713" s="81" t="str">
        <f aca="false">IF(ISNUMBER(SEARCH("COM ENCARGOS COMPLEMENTARES",D1713)),J1713,"")</f>
        <v/>
      </c>
      <c r="O1713" s="81" t="str">
        <f aca="false">IF(N1713&lt;&gt;"","",M1713)</f>
        <v/>
      </c>
      <c r="P1713" s="82" t="str">
        <f aca="false">IF(A1713="Composição",A1712,"")</f>
        <v/>
      </c>
      <c r="Q1713" s="81" t="str">
        <f aca="false">IF(P1713&lt;&gt;"",SUMIF(L1713:L1802,L1713,N1713:N1802),"")</f>
        <v/>
      </c>
      <c r="R1713" s="81" t="str">
        <f aca="false">IF(P1713&lt;&gt;"",SUMIF(L1713:L1802,L1713,O1713:O1802),"")</f>
        <v/>
      </c>
    </row>
    <row r="1714" customFormat="false" ht="15" hidden="false" customHeight="false" outlineLevel="0" collapsed="false">
      <c r="A1714" s="105"/>
      <c r="B1714" s="105"/>
      <c r="C1714" s="105"/>
      <c r="D1714" s="105"/>
      <c r="E1714" s="105"/>
      <c r="F1714" s="105"/>
      <c r="G1714" s="105" t="s">
        <v>685</v>
      </c>
      <c r="H1714" s="106" t="s">
        <v>1455</v>
      </c>
      <c r="I1714" s="105" t="s">
        <v>687</v>
      </c>
      <c r="J1714" s="107" t="n">
        <f aca="false">TRUNC(J1713*H1714,2)</f>
        <v>2816.55</v>
      </c>
      <c r="L1714" s="63" t="n">
        <f aca="false">IF(AND(A1715&lt;&gt;"",A1714=""),L1713+1,L1713)</f>
        <v>140</v>
      </c>
      <c r="M1714" s="80" t="str">
        <f aca="false">IF(OR(A1714="Insumo",A1714="Composição Auxiliar"),J1714,"")</f>
        <v/>
      </c>
      <c r="N1714" s="81" t="str">
        <f aca="false">IF(ISNUMBER(SEARCH("COM ENCARGOS COMPLEMENTARES",D1714)),J1714,"")</f>
        <v/>
      </c>
      <c r="O1714" s="81" t="str">
        <f aca="false">IF(N1714&lt;&gt;"","",M1714)</f>
        <v/>
      </c>
      <c r="P1714" s="82" t="str">
        <f aca="false">IF(A1714="Composição",A1713,"")</f>
        <v/>
      </c>
      <c r="Q1714" s="81" t="str">
        <f aca="false">IF(P1714&lt;&gt;"",SUMIF(L1714:L1803,L1714,N1714:N1803),"")</f>
        <v/>
      </c>
      <c r="R1714" s="81" t="str">
        <f aca="false">IF(P1714&lt;&gt;"",SUMIF(L1714:L1803,L1714,O1714:O1803),"")</f>
        <v/>
      </c>
    </row>
    <row r="1715" customFormat="false" ht="15" hidden="false" customHeight="false" outlineLevel="0" collapsed="false">
      <c r="A1715" s="108"/>
      <c r="B1715" s="108"/>
      <c r="C1715" s="108"/>
      <c r="D1715" s="108"/>
      <c r="E1715" s="108"/>
      <c r="F1715" s="108"/>
      <c r="G1715" s="108"/>
      <c r="H1715" s="108"/>
      <c r="I1715" s="108"/>
      <c r="J1715" s="108"/>
      <c r="L1715" s="63" t="n">
        <f aca="false">IF(AND(A1716&lt;&gt;"",A1715=""),L1714+1,L1714)</f>
        <v>141</v>
      </c>
      <c r="M1715" s="80" t="str">
        <f aca="false">IF(OR(A1715="Insumo",A1715="Composição Auxiliar"),J1715,"")</f>
        <v/>
      </c>
      <c r="N1715" s="81" t="str">
        <f aca="false">IF(ISNUMBER(SEARCH("COM ENCARGOS COMPLEMENTARES",D1715)),J1715,"")</f>
        <v/>
      </c>
      <c r="O1715" s="81" t="str">
        <f aca="false">IF(N1715&lt;&gt;"","",M1715)</f>
        <v/>
      </c>
      <c r="P1715" s="82" t="str">
        <f aca="false">IF(A1715="Composição",A1714,"")</f>
        <v/>
      </c>
      <c r="Q1715" s="81" t="str">
        <f aca="false">IF(P1715&lt;&gt;"",SUMIF(L1715:L1804,L1715,N1715:N1804),"")</f>
        <v/>
      </c>
      <c r="R1715" s="81" t="str">
        <f aca="false">IF(P1715&lt;&gt;"",SUMIF(L1715:L1804,L1715,O1715:O1804),"")</f>
        <v/>
      </c>
    </row>
    <row r="1716" customFormat="false" ht="15" hidden="false" customHeight="true" outlineLevel="0" collapsed="false">
      <c r="A1716" s="83" t="s">
        <v>370</v>
      </c>
      <c r="B1716" s="84" t="s">
        <v>655</v>
      </c>
      <c r="C1716" s="83" t="s">
        <v>656</v>
      </c>
      <c r="D1716" s="83" t="s">
        <v>657</v>
      </c>
      <c r="E1716" s="83" t="s">
        <v>658</v>
      </c>
      <c r="F1716" s="83"/>
      <c r="G1716" s="85" t="s">
        <v>659</v>
      </c>
      <c r="H1716" s="84" t="s">
        <v>660</v>
      </c>
      <c r="I1716" s="84" t="s">
        <v>661</v>
      </c>
      <c r="J1716" s="84" t="s">
        <v>662</v>
      </c>
      <c r="L1716" s="63" t="n">
        <f aca="false">IF(AND(A1717&lt;&gt;"",A1716=""),L1715+1,L1715)</f>
        <v>141</v>
      </c>
      <c r="M1716" s="80" t="str">
        <f aca="false">IF(OR(A1716="Insumo",A1716="Composição Auxiliar"),J1716,"")</f>
        <v/>
      </c>
      <c r="N1716" s="81" t="str">
        <f aca="false">IF(ISNUMBER(SEARCH("COM ENCARGOS COMPLEMENTARES",D1716)),J1716,"")</f>
        <v/>
      </c>
      <c r="O1716" s="81" t="str">
        <f aca="false">IF(N1716&lt;&gt;"","",M1716)</f>
        <v/>
      </c>
      <c r="P1716" s="82" t="str">
        <f aca="false">IF(A1716="Composição",A1715,"")</f>
        <v/>
      </c>
      <c r="Q1716" s="81" t="str">
        <f aca="false">IF(P1716&lt;&gt;"",SUMIF(L1716:L1805,L1716,N1716:N1805),"")</f>
        <v/>
      </c>
      <c r="R1716" s="81" t="str">
        <f aca="false">IF(P1716&lt;&gt;"",SUMIF(L1716:L1805,L1716,O1716:O1805),"")</f>
        <v/>
      </c>
    </row>
    <row r="1717" customFormat="false" ht="25.5" hidden="false" customHeight="true" outlineLevel="0" collapsed="false">
      <c r="A1717" s="86" t="s">
        <v>663</v>
      </c>
      <c r="B1717" s="87" t="s">
        <v>371</v>
      </c>
      <c r="C1717" s="86" t="s">
        <v>716</v>
      </c>
      <c r="D1717" s="86" t="s">
        <v>816</v>
      </c>
      <c r="E1717" s="86" t="s">
        <v>764</v>
      </c>
      <c r="F1717" s="86"/>
      <c r="G1717" s="88" t="s">
        <v>729</v>
      </c>
      <c r="H1717" s="89" t="n">
        <v>1</v>
      </c>
      <c r="I1717" s="90" t="n">
        <f aca="false">SUMIF(L:L,$L1717,M:M)</f>
        <v>25.53</v>
      </c>
      <c r="J1717" s="90" t="n">
        <f aca="false">TRUNC(H1717*I1717,2)</f>
        <v>25.53</v>
      </c>
      <c r="L1717" s="63" t="n">
        <f aca="false">IF(AND(A1718&lt;&gt;"",A1717=""),L1716+1,L1716)</f>
        <v>141</v>
      </c>
      <c r="M1717" s="80" t="str">
        <f aca="false">IF(OR(A1717="Insumo",A1717="Composição Auxiliar"),J1717,"")</f>
        <v/>
      </c>
      <c r="N1717" s="81" t="str">
        <f aca="false">IF(ISNUMBER(SEARCH("COM ENCARGOS COMPLEMENTARES",D1717)),J1717,"")</f>
        <v/>
      </c>
      <c r="O1717" s="81" t="str">
        <f aca="false">IF(N1717&lt;&gt;"","",M1717)</f>
        <v/>
      </c>
      <c r="P1717" s="82" t="str">
        <f aca="false">IF(A1717="Composição",A1716,"")</f>
        <v> 7.1.5 </v>
      </c>
      <c r="Q1717" s="81" t="n">
        <f aca="false">IF(P1717&lt;&gt;"",SUMIF(L1717:L1806,L1717,N1717:N1806),"")</f>
        <v>16.95</v>
      </c>
      <c r="R1717" s="81" t="n">
        <f aca="false">IF(P1717&lt;&gt;"",SUMIF(L1717:L1806,L1717,O1717:O1806),"")</f>
        <v>8.58</v>
      </c>
    </row>
    <row r="1718" customFormat="false" ht="25.5" hidden="false" customHeight="true" outlineLevel="0" collapsed="false">
      <c r="A1718" s="91" t="s">
        <v>668</v>
      </c>
      <c r="B1718" s="92" t="s">
        <v>1292</v>
      </c>
      <c r="C1718" s="91" t="s">
        <v>664</v>
      </c>
      <c r="D1718" s="91" t="s">
        <v>1293</v>
      </c>
      <c r="E1718" s="91" t="s">
        <v>671</v>
      </c>
      <c r="F1718" s="91"/>
      <c r="G1718" s="93" t="s">
        <v>672</v>
      </c>
      <c r="H1718" s="94" t="n">
        <v>0.4</v>
      </c>
      <c r="I1718" s="95" t="n">
        <f aca="false">SUMIFS('ANALÍTICA AUXILIARES'!J:J,'ANALÍTICA AUXILIARES'!A:A,"Composição",'ANALÍTICA AUXILIARES'!B:B,$B1718)</f>
        <v>22.94</v>
      </c>
      <c r="J1718" s="95" t="n">
        <f aca="false">TRUNC(H1718*I1718,2)</f>
        <v>9.17</v>
      </c>
      <c r="L1718" s="63" t="n">
        <f aca="false">IF(AND(A1719&lt;&gt;"",A1718=""),L1717+1,L1717)</f>
        <v>141</v>
      </c>
      <c r="M1718" s="80" t="n">
        <f aca="false">IF(OR(A1718="Insumo",A1718="Composição Auxiliar"),J1718,"")</f>
        <v>9.17</v>
      </c>
      <c r="N1718" s="81" t="n">
        <f aca="false">IF(ISNUMBER(SEARCH("COM ENCARGOS COMPLEMENTARES",D1718)),J1718,"")</f>
        <v>9.17</v>
      </c>
      <c r="O1718" s="81" t="str">
        <f aca="false">IF(N1718&lt;&gt;"","",M1718)</f>
        <v/>
      </c>
      <c r="P1718" s="82" t="str">
        <f aca="false">IF(A1718="Composição",A1717,"")</f>
        <v/>
      </c>
      <c r="Q1718" s="81" t="str">
        <f aca="false">IF(P1718&lt;&gt;"",SUMIF(L1718:L1807,L1718,N1718:N1807),"")</f>
        <v/>
      </c>
      <c r="R1718" s="81" t="str">
        <f aca="false">IF(P1718&lt;&gt;"",SUMIF(L1718:L1807,L1718,O1718:O1807),"")</f>
        <v/>
      </c>
    </row>
    <row r="1719" customFormat="false" ht="25.5" hidden="false" customHeight="true" outlineLevel="0" collapsed="false">
      <c r="A1719" s="91" t="s">
        <v>668</v>
      </c>
      <c r="B1719" s="92" t="s">
        <v>1336</v>
      </c>
      <c r="C1719" s="91" t="s">
        <v>664</v>
      </c>
      <c r="D1719" s="91" t="s">
        <v>1337</v>
      </c>
      <c r="E1719" s="91" t="s">
        <v>671</v>
      </c>
      <c r="F1719" s="91"/>
      <c r="G1719" s="93" t="s">
        <v>672</v>
      </c>
      <c r="H1719" s="94" t="n">
        <v>0.4</v>
      </c>
      <c r="I1719" s="95" t="n">
        <f aca="false">SUMIFS('ANALÍTICA AUXILIARES'!J:J,'ANALÍTICA AUXILIARES'!A:A,"Composição",'ANALÍTICA AUXILIARES'!B:B,$B1719)</f>
        <v>19.47</v>
      </c>
      <c r="J1719" s="95" t="n">
        <f aca="false">TRUNC(H1719*I1719,2)</f>
        <v>7.78</v>
      </c>
      <c r="L1719" s="63" t="n">
        <f aca="false">IF(AND(A1720&lt;&gt;"",A1719=""),L1718+1,L1718)</f>
        <v>141</v>
      </c>
      <c r="M1719" s="80" t="n">
        <f aca="false">IF(OR(A1719="Insumo",A1719="Composição Auxiliar"),J1719,"")</f>
        <v>7.78</v>
      </c>
      <c r="N1719" s="81" t="n">
        <f aca="false">IF(ISNUMBER(SEARCH("COM ENCARGOS COMPLEMENTARES",D1719)),J1719,"")</f>
        <v>7.78</v>
      </c>
      <c r="O1719" s="81" t="str">
        <f aca="false">IF(N1719&lt;&gt;"","",M1719)</f>
        <v/>
      </c>
      <c r="P1719" s="82" t="str">
        <f aca="false">IF(A1719="Composição",A1718,"")</f>
        <v/>
      </c>
      <c r="Q1719" s="81" t="str">
        <f aca="false">IF(P1719&lt;&gt;"",SUMIF(L1719:L1808,L1719,N1719:N1808),"")</f>
        <v/>
      </c>
      <c r="R1719" s="81" t="str">
        <f aca="false">IF(P1719&lt;&gt;"",SUMIF(L1719:L1808,L1719,O1719:O1808),"")</f>
        <v/>
      </c>
    </row>
    <row r="1720" customFormat="false" ht="14.25" hidden="false" customHeight="false" outlineLevel="0" collapsed="false">
      <c r="A1720" s="96" t="s">
        <v>679</v>
      </c>
      <c r="B1720" s="97" t="s">
        <v>1456</v>
      </c>
      <c r="C1720" s="96" t="str">
        <f aca="false">VLOOKUP(B1720,INSUMOS!$A:$I,2,0)</f>
        <v>SINAPI</v>
      </c>
      <c r="D1720" s="96" t="str">
        <f aca="false">VLOOKUP(B1720,INSUMOS!$A:$I,3,0)</f>
        <v>TUBO PVC, SOLDAVEL, DE 25 MM, AGUA FRIA (NBR-5648)</v>
      </c>
      <c r="E1720" s="98" t="str">
        <f aca="false">VLOOKUP(B1720,INSUMOS!$A:$I,4,0)</f>
        <v>Material</v>
      </c>
      <c r="F1720" s="98"/>
      <c r="G1720" s="99" t="str">
        <f aca="false">VLOOKUP(B1720,INSUMOS!$A:$I,5,0)</f>
        <v>M</v>
      </c>
      <c r="H1720" s="100" t="n">
        <v>1.6</v>
      </c>
      <c r="I1720" s="101" t="n">
        <f aca="false">VLOOKUP(B1720,INSUMOS!$A:$I,8,0)</f>
        <v>5.32</v>
      </c>
      <c r="J1720" s="101" t="n">
        <f aca="false">TRUNC(H1720*I1720,2)</f>
        <v>8.51</v>
      </c>
      <c r="L1720" s="63" t="n">
        <f aca="false">IF(AND(A1721&lt;&gt;"",A1720=""),L1719+1,L1719)</f>
        <v>141</v>
      </c>
      <c r="M1720" s="80" t="n">
        <f aca="false">IF(OR(A1720="Insumo",A1720="Composição Auxiliar"),J1720,"")</f>
        <v>8.51</v>
      </c>
      <c r="N1720" s="81" t="str">
        <f aca="false">IF(ISNUMBER(SEARCH("COM ENCARGOS COMPLEMENTARES",D1720)),J1720,"")</f>
        <v/>
      </c>
      <c r="O1720" s="81" t="n">
        <f aca="false">IF(N1720&lt;&gt;"","",M1720)</f>
        <v>8.51</v>
      </c>
      <c r="P1720" s="82" t="str">
        <f aca="false">IF(A1720="Composição",A1719,"")</f>
        <v/>
      </c>
      <c r="Q1720" s="81" t="str">
        <f aca="false">IF(P1720&lt;&gt;"",SUMIF(L1720:L1809,L1720,N1720:N1809),"")</f>
        <v/>
      </c>
      <c r="R1720" s="81" t="str">
        <f aca="false">IF(P1720&lt;&gt;"",SUMIF(L1720:L1809,L1720,O1720:O1809),"")</f>
        <v/>
      </c>
    </row>
    <row r="1721" customFormat="false" ht="25.5" hidden="false" customHeight="false" outlineLevel="0" collapsed="false">
      <c r="A1721" s="96" t="s">
        <v>679</v>
      </c>
      <c r="B1721" s="97" t="s">
        <v>1457</v>
      </c>
      <c r="C1721" s="96" t="str">
        <f aca="false">VLOOKUP(B1721,INSUMOS!$A:$I,2,0)</f>
        <v>SINAPI</v>
      </c>
      <c r="D1721" s="96" t="str">
        <f aca="false">VLOOKUP(B1721,INSUMOS!$A:$I,3,0)</f>
        <v>SOLUCAO PREPARADORA / LIMPADORA PARA PVC, FRASCO COM 1000 CM3</v>
      </c>
      <c r="E1721" s="98" t="str">
        <f aca="false">VLOOKUP(B1721,INSUMOS!$A:$I,4,0)</f>
        <v>Material</v>
      </c>
      <c r="F1721" s="98"/>
      <c r="G1721" s="99" t="str">
        <f aca="false">VLOOKUP(B1721,INSUMOS!$A:$I,5,0)</f>
        <v>UN</v>
      </c>
      <c r="H1721" s="100" t="n">
        <v>0.0003</v>
      </c>
      <c r="I1721" s="101" t="n">
        <f aca="false">VLOOKUP(B1721,INSUMOS!$A:$I,8,0)</f>
        <v>82.81</v>
      </c>
      <c r="J1721" s="101" t="n">
        <f aca="false">TRUNC(H1721*I1721,2)</f>
        <v>0.02</v>
      </c>
      <c r="L1721" s="63" t="n">
        <f aca="false">IF(AND(A1722&lt;&gt;"",A1721=""),L1720+1,L1720)</f>
        <v>141</v>
      </c>
      <c r="M1721" s="80" t="n">
        <f aca="false">IF(OR(A1721="Insumo",A1721="Composição Auxiliar"),J1721,"")</f>
        <v>0.02</v>
      </c>
      <c r="N1721" s="81" t="str">
        <f aca="false">IF(ISNUMBER(SEARCH("COM ENCARGOS COMPLEMENTARES",D1721)),J1721,"")</f>
        <v/>
      </c>
      <c r="O1721" s="81" t="n">
        <f aca="false">IF(N1721&lt;&gt;"","",M1721)</f>
        <v>0.02</v>
      </c>
      <c r="P1721" s="82" t="str">
        <f aca="false">IF(A1721="Composição",A1720,"")</f>
        <v/>
      </c>
      <c r="Q1721" s="81" t="str">
        <f aca="false">IF(P1721&lt;&gt;"",SUMIF(L1721:L1810,L1721,N1721:N1810),"")</f>
        <v/>
      </c>
      <c r="R1721" s="81" t="str">
        <f aca="false">IF(P1721&lt;&gt;"",SUMIF(L1721:L1810,L1721,O1721:O1810),"")</f>
        <v/>
      </c>
    </row>
    <row r="1722" customFormat="false" ht="14.25" hidden="false" customHeight="false" outlineLevel="0" collapsed="false">
      <c r="A1722" s="96" t="s">
        <v>679</v>
      </c>
      <c r="B1722" s="97" t="s">
        <v>1458</v>
      </c>
      <c r="C1722" s="96" t="str">
        <f aca="false">VLOOKUP(B1722,INSUMOS!$A:$I,2,0)</f>
        <v>SINAPI</v>
      </c>
      <c r="D1722" s="96" t="str">
        <f aca="false">VLOOKUP(B1722,INSUMOS!$A:$I,3,0)</f>
        <v>ADESIVO PLASTICO PARA PVC, FRASCO COM *850* GR</v>
      </c>
      <c r="E1722" s="98" t="str">
        <f aca="false">VLOOKUP(B1722,INSUMOS!$A:$I,4,0)</f>
        <v>Material</v>
      </c>
      <c r="F1722" s="98"/>
      <c r="G1722" s="99" t="str">
        <f aca="false">VLOOKUP(B1722,INSUMOS!$A:$I,5,0)</f>
        <v>UN</v>
      </c>
      <c r="H1722" s="100" t="n">
        <v>0.0008</v>
      </c>
      <c r="I1722" s="101" t="n">
        <f aca="false">VLOOKUP(B1722,INSUMOS!$A:$I,8,0)</f>
        <v>73.09</v>
      </c>
      <c r="J1722" s="101" t="n">
        <f aca="false">TRUNC(H1722*I1722,2)</f>
        <v>0.05</v>
      </c>
      <c r="L1722" s="63" t="n">
        <f aca="false">IF(AND(A1723&lt;&gt;"",A1722=""),L1721+1,L1721)</f>
        <v>141</v>
      </c>
      <c r="M1722" s="80" t="n">
        <f aca="false">IF(OR(A1722="Insumo",A1722="Composição Auxiliar"),J1722,"")</f>
        <v>0.05</v>
      </c>
      <c r="N1722" s="81" t="str">
        <f aca="false">IF(ISNUMBER(SEARCH("COM ENCARGOS COMPLEMENTARES",D1722)),J1722,"")</f>
        <v/>
      </c>
      <c r="O1722" s="81" t="n">
        <f aca="false">IF(N1722&lt;&gt;"","",M1722)</f>
        <v>0.05</v>
      </c>
      <c r="P1722" s="82" t="str">
        <f aca="false">IF(A1722="Composição",A1721,"")</f>
        <v/>
      </c>
      <c r="Q1722" s="81" t="str">
        <f aca="false">IF(P1722&lt;&gt;"",SUMIF(L1722:L1811,L1722,N1722:N1811),"")</f>
        <v/>
      </c>
      <c r="R1722" s="81" t="str">
        <f aca="false">IF(P1722&lt;&gt;"",SUMIF(L1722:L1811,L1722,O1722:O1811),"")</f>
        <v/>
      </c>
    </row>
    <row r="1723" customFormat="false" ht="14.25" hidden="false" customHeight="false" outlineLevel="0" collapsed="false">
      <c r="A1723" s="102"/>
      <c r="B1723" s="102"/>
      <c r="C1723" s="102"/>
      <c r="D1723" s="102"/>
      <c r="E1723" s="102"/>
      <c r="F1723" s="103"/>
      <c r="G1723" s="102"/>
      <c r="H1723" s="103"/>
      <c r="I1723" s="102"/>
      <c r="J1723" s="103"/>
      <c r="L1723" s="63" t="n">
        <f aca="false">IF(AND(A1724&lt;&gt;"",A1723=""),L1722+1,L1722)</f>
        <v>141</v>
      </c>
      <c r="M1723" s="80" t="str">
        <f aca="false">IF(OR(A1723="Insumo",A1723="Composição Auxiliar"),J1723,"")</f>
        <v/>
      </c>
      <c r="N1723" s="81" t="str">
        <f aca="false">IF(ISNUMBER(SEARCH("COM ENCARGOS COMPLEMENTARES",D1723)),J1723,"")</f>
        <v/>
      </c>
      <c r="O1723" s="81" t="str">
        <f aca="false">IF(N1723&lt;&gt;"","",M1723)</f>
        <v/>
      </c>
      <c r="P1723" s="82" t="str">
        <f aca="false">IF(A1723="Composição",A1722,"")</f>
        <v/>
      </c>
      <c r="Q1723" s="81" t="str">
        <f aca="false">IF(P1723&lt;&gt;"",SUMIF(L1723:L1812,L1723,N1723:N1812),"")</f>
        <v/>
      </c>
      <c r="R1723" s="81" t="str">
        <f aca="false">IF(P1723&lt;&gt;"",SUMIF(L1723:L1812,L1723,O1723:O1812),"")</f>
        <v/>
      </c>
    </row>
    <row r="1724" customFormat="false" ht="14.25" hidden="false" customHeight="true" outlineLevel="0" collapsed="false">
      <c r="A1724" s="102"/>
      <c r="B1724" s="102"/>
      <c r="C1724" s="102"/>
      <c r="D1724" s="102"/>
      <c r="E1724" s="102"/>
      <c r="F1724" s="103"/>
      <c r="G1724" s="102"/>
      <c r="H1724" s="104" t="s">
        <v>684</v>
      </c>
      <c r="I1724" s="104"/>
      <c r="J1724" s="103" t="n">
        <f aca="false">TRUNC(SUMIF(L:L,$L1724,M:M)*(1+$J$9),2)</f>
        <v>33.13</v>
      </c>
      <c r="L1724" s="63" t="n">
        <f aca="false">IF(AND(A1725&lt;&gt;"",A1724=""),L1723+1,L1723)</f>
        <v>141</v>
      </c>
      <c r="M1724" s="80" t="str">
        <f aca="false">IF(OR(A1724="Insumo",A1724="Composição Auxiliar"),J1724,"")</f>
        <v/>
      </c>
      <c r="N1724" s="81" t="str">
        <f aca="false">IF(ISNUMBER(SEARCH("COM ENCARGOS COMPLEMENTARES",D1724)),J1724,"")</f>
        <v/>
      </c>
      <c r="O1724" s="81" t="str">
        <f aca="false">IF(N1724&lt;&gt;"","",M1724)</f>
        <v/>
      </c>
      <c r="P1724" s="82" t="str">
        <f aca="false">IF(A1724="Composição",A1723,"")</f>
        <v/>
      </c>
      <c r="Q1724" s="81" t="str">
        <f aca="false">IF(P1724&lt;&gt;"",SUMIF(L1724:L1813,L1724,N1724:N1813),"")</f>
        <v/>
      </c>
      <c r="R1724" s="81" t="str">
        <f aca="false">IF(P1724&lt;&gt;"",SUMIF(L1724:L1813,L1724,O1724:O1813),"")</f>
        <v/>
      </c>
    </row>
    <row r="1725" customFormat="false" ht="15" hidden="false" customHeight="false" outlineLevel="0" collapsed="false">
      <c r="A1725" s="105"/>
      <c r="B1725" s="105"/>
      <c r="C1725" s="105"/>
      <c r="D1725" s="105"/>
      <c r="E1725" s="105"/>
      <c r="F1725" s="105"/>
      <c r="G1725" s="105" t="s">
        <v>685</v>
      </c>
      <c r="H1725" s="106" t="s">
        <v>1459</v>
      </c>
      <c r="I1725" s="105" t="s">
        <v>687</v>
      </c>
      <c r="J1725" s="107" t="n">
        <f aca="false">TRUNC(J1724*H1725,2)</f>
        <v>5300.8</v>
      </c>
      <c r="L1725" s="63" t="n">
        <f aca="false">IF(AND(A1726&lt;&gt;"",A1725=""),L1724+1,L1724)</f>
        <v>141</v>
      </c>
      <c r="M1725" s="80" t="str">
        <f aca="false">IF(OR(A1725="Insumo",A1725="Composição Auxiliar"),J1725,"")</f>
        <v/>
      </c>
      <c r="N1725" s="81" t="str">
        <f aca="false">IF(ISNUMBER(SEARCH("COM ENCARGOS COMPLEMENTARES",D1725)),J1725,"")</f>
        <v/>
      </c>
      <c r="O1725" s="81" t="str">
        <f aca="false">IF(N1725&lt;&gt;"","",M1725)</f>
        <v/>
      </c>
      <c r="P1725" s="82" t="str">
        <f aca="false">IF(A1725="Composição",A1724,"")</f>
        <v/>
      </c>
      <c r="Q1725" s="81" t="str">
        <f aca="false">IF(P1725&lt;&gt;"",SUMIF(L1725:L1814,L1725,N1725:N1814),"")</f>
        <v/>
      </c>
      <c r="R1725" s="81" t="str">
        <f aca="false">IF(P1725&lt;&gt;"",SUMIF(L1725:L1814,L1725,O1725:O1814),"")</f>
        <v/>
      </c>
    </row>
    <row r="1726" customFormat="false" ht="15" hidden="false" customHeight="false" outlineLevel="0" collapsed="false">
      <c r="A1726" s="108"/>
      <c r="B1726" s="108"/>
      <c r="C1726" s="108"/>
      <c r="D1726" s="108"/>
      <c r="E1726" s="108"/>
      <c r="F1726" s="108"/>
      <c r="G1726" s="108"/>
      <c r="H1726" s="108"/>
      <c r="I1726" s="108"/>
      <c r="J1726" s="108"/>
      <c r="L1726" s="63" t="n">
        <f aca="false">IF(AND(A1727&lt;&gt;"",A1726=""),L1725+1,L1725)</f>
        <v>142</v>
      </c>
      <c r="M1726" s="80" t="str">
        <f aca="false">IF(OR(A1726="Insumo",A1726="Composição Auxiliar"),J1726,"")</f>
        <v/>
      </c>
      <c r="N1726" s="81" t="str">
        <f aca="false">IF(ISNUMBER(SEARCH("COM ENCARGOS COMPLEMENTARES",D1726)),J1726,"")</f>
        <v/>
      </c>
      <c r="O1726" s="81" t="str">
        <f aca="false">IF(N1726&lt;&gt;"","",M1726)</f>
        <v/>
      </c>
      <c r="P1726" s="82" t="str">
        <f aca="false">IF(A1726="Composição",A1725,"")</f>
        <v/>
      </c>
      <c r="Q1726" s="81" t="str">
        <f aca="false">IF(P1726&lt;&gt;"",SUMIF(L1726:L1815,L1726,N1726:N1815),"")</f>
        <v/>
      </c>
      <c r="R1726" s="81" t="str">
        <f aca="false">IF(P1726&lt;&gt;"",SUMIF(L1726:L1815,L1726,O1726:O1815),"")</f>
        <v/>
      </c>
    </row>
    <row r="1727" customFormat="false" ht="15" hidden="false" customHeight="true" outlineLevel="0" collapsed="false">
      <c r="A1727" s="83" t="s">
        <v>372</v>
      </c>
      <c r="B1727" s="84" t="s">
        <v>655</v>
      </c>
      <c r="C1727" s="83" t="s">
        <v>656</v>
      </c>
      <c r="D1727" s="83" t="s">
        <v>657</v>
      </c>
      <c r="E1727" s="83" t="s">
        <v>658</v>
      </c>
      <c r="F1727" s="83"/>
      <c r="G1727" s="85" t="s">
        <v>659</v>
      </c>
      <c r="H1727" s="84" t="s">
        <v>660</v>
      </c>
      <c r="I1727" s="84" t="s">
        <v>661</v>
      </c>
      <c r="J1727" s="84" t="s">
        <v>662</v>
      </c>
      <c r="L1727" s="63" t="n">
        <f aca="false">IF(AND(A1728&lt;&gt;"",A1727=""),L1726+1,L1726)</f>
        <v>142</v>
      </c>
      <c r="M1727" s="80" t="str">
        <f aca="false">IF(OR(A1727="Insumo",A1727="Composição Auxiliar"),J1727,"")</f>
        <v/>
      </c>
      <c r="N1727" s="81" t="str">
        <f aca="false">IF(ISNUMBER(SEARCH("COM ENCARGOS COMPLEMENTARES",D1727)),J1727,"")</f>
        <v/>
      </c>
      <c r="O1727" s="81" t="str">
        <f aca="false">IF(N1727&lt;&gt;"","",M1727)</f>
        <v/>
      </c>
      <c r="P1727" s="82" t="str">
        <f aca="false">IF(A1727="Composição",A1726,"")</f>
        <v/>
      </c>
      <c r="Q1727" s="81" t="str">
        <f aca="false">IF(P1727&lt;&gt;"",SUMIF(L1727:L1816,L1727,N1727:N1816),"")</f>
        <v/>
      </c>
      <c r="R1727" s="81" t="str">
        <f aca="false">IF(P1727&lt;&gt;"",SUMIF(L1727:L1816,L1727,O1727:O1816),"")</f>
        <v/>
      </c>
    </row>
    <row r="1728" customFormat="false" ht="25.5" hidden="false" customHeight="true" outlineLevel="0" collapsed="false">
      <c r="A1728" s="86" t="s">
        <v>663</v>
      </c>
      <c r="B1728" s="87" t="s">
        <v>373</v>
      </c>
      <c r="C1728" s="86" t="s">
        <v>716</v>
      </c>
      <c r="D1728" s="86" t="s">
        <v>1460</v>
      </c>
      <c r="E1728" s="86" t="s">
        <v>764</v>
      </c>
      <c r="F1728" s="86"/>
      <c r="G1728" s="88" t="s">
        <v>729</v>
      </c>
      <c r="H1728" s="89" t="n">
        <v>1</v>
      </c>
      <c r="I1728" s="90" t="n">
        <f aca="false">SUMIF(L:L,$L1728,M:M)</f>
        <v>36.42</v>
      </c>
      <c r="J1728" s="90" t="n">
        <f aca="false">TRUNC(H1728*I1728,2)</f>
        <v>36.42</v>
      </c>
      <c r="L1728" s="63" t="n">
        <f aca="false">IF(AND(A1729&lt;&gt;"",A1728=""),L1727+1,L1727)</f>
        <v>142</v>
      </c>
      <c r="M1728" s="80" t="str">
        <f aca="false">IF(OR(A1728="Insumo",A1728="Composição Auxiliar"),J1728,"")</f>
        <v/>
      </c>
      <c r="N1728" s="81" t="str">
        <f aca="false">IF(ISNUMBER(SEARCH("COM ENCARGOS COMPLEMENTARES",D1728)),J1728,"")</f>
        <v/>
      </c>
      <c r="O1728" s="81" t="str">
        <f aca="false">IF(N1728&lt;&gt;"","",M1728)</f>
        <v/>
      </c>
      <c r="P1728" s="82" t="str">
        <f aca="false">IF(A1728="Composição",A1727,"")</f>
        <v> 7.1.6 </v>
      </c>
      <c r="Q1728" s="81" t="n">
        <f aca="false">IF(P1728&lt;&gt;"",SUMIF(L1728:L1817,L1728,N1728:N1817),"")</f>
        <v>19.08</v>
      </c>
      <c r="R1728" s="81" t="n">
        <f aca="false">IF(P1728&lt;&gt;"",SUMIF(L1728:L1817,L1728,O1728:O1817),"")</f>
        <v>17.34</v>
      </c>
    </row>
    <row r="1729" customFormat="false" ht="25.5" hidden="false" customHeight="true" outlineLevel="0" collapsed="false">
      <c r="A1729" s="91" t="s">
        <v>668</v>
      </c>
      <c r="B1729" s="92" t="s">
        <v>1292</v>
      </c>
      <c r="C1729" s="91" t="s">
        <v>664</v>
      </c>
      <c r="D1729" s="91" t="s">
        <v>1293</v>
      </c>
      <c r="E1729" s="91" t="s">
        <v>671</v>
      </c>
      <c r="F1729" s="91"/>
      <c r="G1729" s="93" t="s">
        <v>672</v>
      </c>
      <c r="H1729" s="94" t="n">
        <v>0.45</v>
      </c>
      <c r="I1729" s="95" t="n">
        <f aca="false">SUMIFS('ANALÍTICA AUXILIARES'!J:J,'ANALÍTICA AUXILIARES'!A:A,"Composição",'ANALÍTICA AUXILIARES'!B:B,$B1729)</f>
        <v>22.94</v>
      </c>
      <c r="J1729" s="95" t="n">
        <f aca="false">TRUNC(H1729*I1729,2)</f>
        <v>10.32</v>
      </c>
      <c r="L1729" s="63" t="n">
        <f aca="false">IF(AND(A1730&lt;&gt;"",A1729=""),L1728+1,L1728)</f>
        <v>142</v>
      </c>
      <c r="M1729" s="80" t="n">
        <f aca="false">IF(OR(A1729="Insumo",A1729="Composição Auxiliar"),J1729,"")</f>
        <v>10.32</v>
      </c>
      <c r="N1729" s="81" t="n">
        <f aca="false">IF(ISNUMBER(SEARCH("COM ENCARGOS COMPLEMENTARES",D1729)),J1729,"")</f>
        <v>10.32</v>
      </c>
      <c r="O1729" s="81" t="str">
        <f aca="false">IF(N1729&lt;&gt;"","",M1729)</f>
        <v/>
      </c>
      <c r="P1729" s="82" t="str">
        <f aca="false">IF(A1729="Composição",A1728,"")</f>
        <v/>
      </c>
      <c r="Q1729" s="81" t="str">
        <f aca="false">IF(P1729&lt;&gt;"",SUMIF(L1729:L1818,L1729,N1729:N1818),"")</f>
        <v/>
      </c>
      <c r="R1729" s="81" t="str">
        <f aca="false">IF(P1729&lt;&gt;"",SUMIF(L1729:L1818,L1729,O1729:O1818),"")</f>
        <v/>
      </c>
    </row>
    <row r="1730" customFormat="false" ht="25.5" hidden="false" customHeight="true" outlineLevel="0" collapsed="false">
      <c r="A1730" s="91" t="s">
        <v>668</v>
      </c>
      <c r="B1730" s="92" t="s">
        <v>1336</v>
      </c>
      <c r="C1730" s="91" t="s">
        <v>664</v>
      </c>
      <c r="D1730" s="91" t="s">
        <v>1337</v>
      </c>
      <c r="E1730" s="91" t="s">
        <v>671</v>
      </c>
      <c r="F1730" s="91"/>
      <c r="G1730" s="93" t="s">
        <v>672</v>
      </c>
      <c r="H1730" s="94" t="n">
        <v>0.45</v>
      </c>
      <c r="I1730" s="95" t="n">
        <f aca="false">SUMIFS('ANALÍTICA AUXILIARES'!J:J,'ANALÍTICA AUXILIARES'!A:A,"Composição",'ANALÍTICA AUXILIARES'!B:B,$B1730)</f>
        <v>19.47</v>
      </c>
      <c r="J1730" s="95" t="n">
        <f aca="false">TRUNC(H1730*I1730,2)</f>
        <v>8.76</v>
      </c>
      <c r="L1730" s="63" t="n">
        <f aca="false">IF(AND(A1731&lt;&gt;"",A1730=""),L1729+1,L1729)</f>
        <v>142</v>
      </c>
      <c r="M1730" s="80" t="n">
        <f aca="false">IF(OR(A1730="Insumo",A1730="Composição Auxiliar"),J1730,"")</f>
        <v>8.76</v>
      </c>
      <c r="N1730" s="81" t="n">
        <f aca="false">IF(ISNUMBER(SEARCH("COM ENCARGOS COMPLEMENTARES",D1730)),J1730,"")</f>
        <v>8.76</v>
      </c>
      <c r="O1730" s="81" t="str">
        <f aca="false">IF(N1730&lt;&gt;"","",M1730)</f>
        <v/>
      </c>
      <c r="P1730" s="82" t="str">
        <f aca="false">IF(A1730="Composição",A1729,"")</f>
        <v/>
      </c>
      <c r="Q1730" s="81" t="str">
        <f aca="false">IF(P1730&lt;&gt;"",SUMIF(L1730:L1819,L1730,N1730:N1819),"")</f>
        <v/>
      </c>
      <c r="R1730" s="81" t="str">
        <f aca="false">IF(P1730&lt;&gt;"",SUMIF(L1730:L1819,L1730,O1730:O1819),"")</f>
        <v/>
      </c>
    </row>
    <row r="1731" customFormat="false" ht="14.25" hidden="false" customHeight="false" outlineLevel="0" collapsed="false">
      <c r="A1731" s="96" t="s">
        <v>679</v>
      </c>
      <c r="B1731" s="97" t="s">
        <v>1461</v>
      </c>
      <c r="C1731" s="96" t="str">
        <f aca="false">VLOOKUP(B1731,INSUMOS!$A:$I,2,0)</f>
        <v>SINAPI</v>
      </c>
      <c r="D1731" s="96" t="str">
        <f aca="false">VLOOKUP(B1731,INSUMOS!$A:$I,3,0)</f>
        <v>TUBO PVC, SOLDAVEL, DE 32 MM, AGUA FRIA (NBR-5648)</v>
      </c>
      <c r="E1731" s="98" t="str">
        <f aca="false">VLOOKUP(B1731,INSUMOS!$A:$I,4,0)</f>
        <v>Material</v>
      </c>
      <c r="F1731" s="98"/>
      <c r="G1731" s="99" t="str">
        <f aca="false">VLOOKUP(B1731,INSUMOS!$A:$I,5,0)</f>
        <v>M</v>
      </c>
      <c r="H1731" s="100" t="n">
        <v>1.5</v>
      </c>
      <c r="I1731" s="101" t="n">
        <f aca="false">VLOOKUP(B1731,INSUMOS!$A:$I,8,0)</f>
        <v>11.48</v>
      </c>
      <c r="J1731" s="101" t="n">
        <f aca="false">TRUNC(H1731*I1731,2)</f>
        <v>17.22</v>
      </c>
      <c r="L1731" s="63" t="n">
        <f aca="false">IF(AND(A1732&lt;&gt;"",A1731=""),L1730+1,L1730)</f>
        <v>142</v>
      </c>
      <c r="M1731" s="80" t="n">
        <f aca="false">IF(OR(A1731="Insumo",A1731="Composição Auxiliar"),J1731,"")</f>
        <v>17.22</v>
      </c>
      <c r="N1731" s="81" t="str">
        <f aca="false">IF(ISNUMBER(SEARCH("COM ENCARGOS COMPLEMENTARES",D1731)),J1731,"")</f>
        <v/>
      </c>
      <c r="O1731" s="81" t="n">
        <f aca="false">IF(N1731&lt;&gt;"","",M1731)</f>
        <v>17.22</v>
      </c>
      <c r="P1731" s="82" t="str">
        <f aca="false">IF(A1731="Composição",A1730,"")</f>
        <v/>
      </c>
      <c r="Q1731" s="81" t="str">
        <f aca="false">IF(P1731&lt;&gt;"",SUMIF(L1731:L1820,L1731,N1731:N1820),"")</f>
        <v/>
      </c>
      <c r="R1731" s="81" t="str">
        <f aca="false">IF(P1731&lt;&gt;"",SUMIF(L1731:L1820,L1731,O1731:O1820),"")</f>
        <v/>
      </c>
    </row>
    <row r="1732" customFormat="false" ht="14.25" hidden="false" customHeight="false" outlineLevel="0" collapsed="false">
      <c r="A1732" s="96" t="s">
        <v>679</v>
      </c>
      <c r="B1732" s="97" t="s">
        <v>1458</v>
      </c>
      <c r="C1732" s="96" t="str">
        <f aca="false">VLOOKUP(B1732,INSUMOS!$A:$I,2,0)</f>
        <v>SINAPI</v>
      </c>
      <c r="D1732" s="96" t="str">
        <f aca="false">VLOOKUP(B1732,INSUMOS!$A:$I,3,0)</f>
        <v>ADESIVO PLASTICO PARA PVC, FRASCO COM *850* GR</v>
      </c>
      <c r="E1732" s="98" t="str">
        <f aca="false">VLOOKUP(B1732,INSUMOS!$A:$I,4,0)</f>
        <v>Material</v>
      </c>
      <c r="F1732" s="98"/>
      <c r="G1732" s="99" t="str">
        <f aca="false">VLOOKUP(B1732,INSUMOS!$A:$I,5,0)</f>
        <v>UN</v>
      </c>
      <c r="H1732" s="100" t="n">
        <v>0.0011</v>
      </c>
      <c r="I1732" s="101" t="n">
        <f aca="false">VLOOKUP(B1732,INSUMOS!$A:$I,8,0)</f>
        <v>73.09</v>
      </c>
      <c r="J1732" s="101" t="n">
        <f aca="false">TRUNC(H1732*I1732,2)</f>
        <v>0.08</v>
      </c>
      <c r="L1732" s="63" t="n">
        <f aca="false">IF(AND(A1733&lt;&gt;"",A1732=""),L1731+1,L1731)</f>
        <v>142</v>
      </c>
      <c r="M1732" s="80" t="n">
        <f aca="false">IF(OR(A1732="Insumo",A1732="Composição Auxiliar"),J1732,"")</f>
        <v>0.08</v>
      </c>
      <c r="N1732" s="81" t="str">
        <f aca="false">IF(ISNUMBER(SEARCH("COM ENCARGOS COMPLEMENTARES",D1732)),J1732,"")</f>
        <v/>
      </c>
      <c r="O1732" s="81" t="n">
        <f aca="false">IF(N1732&lt;&gt;"","",M1732)</f>
        <v>0.08</v>
      </c>
      <c r="P1732" s="82" t="str">
        <f aca="false">IF(A1732="Composição",A1731,"")</f>
        <v/>
      </c>
      <c r="Q1732" s="81" t="str">
        <f aca="false">IF(P1732&lt;&gt;"",SUMIF(L1732:L1821,L1732,N1732:N1821),"")</f>
        <v/>
      </c>
      <c r="R1732" s="81" t="str">
        <f aca="false">IF(P1732&lt;&gt;"",SUMIF(L1732:L1821,L1732,O1732:O1821),"")</f>
        <v/>
      </c>
    </row>
    <row r="1733" customFormat="false" ht="25.5" hidden="false" customHeight="false" outlineLevel="0" collapsed="false">
      <c r="A1733" s="96" t="s">
        <v>679</v>
      </c>
      <c r="B1733" s="97" t="s">
        <v>1457</v>
      </c>
      <c r="C1733" s="96" t="str">
        <f aca="false">VLOOKUP(B1733,INSUMOS!$A:$I,2,0)</f>
        <v>SINAPI</v>
      </c>
      <c r="D1733" s="96" t="str">
        <f aca="false">VLOOKUP(B1733,INSUMOS!$A:$I,3,0)</f>
        <v>SOLUCAO PREPARADORA / LIMPADORA PARA PVC, FRASCO COM 1000 CM3</v>
      </c>
      <c r="E1733" s="98" t="str">
        <f aca="false">VLOOKUP(B1733,INSUMOS!$A:$I,4,0)</f>
        <v>Material</v>
      </c>
      <c r="F1733" s="98"/>
      <c r="G1733" s="99" t="str">
        <f aca="false">VLOOKUP(B1733,INSUMOS!$A:$I,5,0)</f>
        <v>UN</v>
      </c>
      <c r="H1733" s="100" t="n">
        <v>0.0005</v>
      </c>
      <c r="I1733" s="101" t="n">
        <f aca="false">VLOOKUP(B1733,INSUMOS!$A:$I,8,0)</f>
        <v>82.81</v>
      </c>
      <c r="J1733" s="101" t="n">
        <f aca="false">TRUNC(H1733*I1733,2)</f>
        <v>0.04</v>
      </c>
      <c r="L1733" s="63" t="n">
        <f aca="false">IF(AND(A1734&lt;&gt;"",A1733=""),L1732+1,L1732)</f>
        <v>142</v>
      </c>
      <c r="M1733" s="80" t="n">
        <f aca="false">IF(OR(A1733="Insumo",A1733="Composição Auxiliar"),J1733,"")</f>
        <v>0.04</v>
      </c>
      <c r="N1733" s="81" t="str">
        <f aca="false">IF(ISNUMBER(SEARCH("COM ENCARGOS COMPLEMENTARES",D1733)),J1733,"")</f>
        <v/>
      </c>
      <c r="O1733" s="81" t="n">
        <f aca="false">IF(N1733&lt;&gt;"","",M1733)</f>
        <v>0.04</v>
      </c>
      <c r="P1733" s="82" t="str">
        <f aca="false">IF(A1733="Composição",A1732,"")</f>
        <v/>
      </c>
      <c r="Q1733" s="81" t="str">
        <f aca="false">IF(P1733&lt;&gt;"",SUMIF(L1733:L1822,L1733,N1733:N1822),"")</f>
        <v/>
      </c>
      <c r="R1733" s="81" t="str">
        <f aca="false">IF(P1733&lt;&gt;"",SUMIF(L1733:L1822,L1733,O1733:O1822),"")</f>
        <v/>
      </c>
    </row>
    <row r="1734" customFormat="false" ht="14.25" hidden="false" customHeight="false" outlineLevel="0" collapsed="false">
      <c r="A1734" s="102"/>
      <c r="B1734" s="102"/>
      <c r="C1734" s="102"/>
      <c r="D1734" s="102"/>
      <c r="E1734" s="102"/>
      <c r="F1734" s="103"/>
      <c r="G1734" s="102"/>
      <c r="H1734" s="103"/>
      <c r="I1734" s="102"/>
      <c r="J1734" s="103"/>
      <c r="L1734" s="63" t="n">
        <f aca="false">IF(AND(A1735&lt;&gt;"",A1734=""),L1733+1,L1733)</f>
        <v>142</v>
      </c>
      <c r="M1734" s="80" t="str">
        <f aca="false">IF(OR(A1734="Insumo",A1734="Composição Auxiliar"),J1734,"")</f>
        <v/>
      </c>
      <c r="N1734" s="81" t="str">
        <f aca="false">IF(ISNUMBER(SEARCH("COM ENCARGOS COMPLEMENTARES",D1734)),J1734,"")</f>
        <v/>
      </c>
      <c r="O1734" s="81" t="str">
        <f aca="false">IF(N1734&lt;&gt;"","",M1734)</f>
        <v/>
      </c>
      <c r="P1734" s="82" t="str">
        <f aca="false">IF(A1734="Composição",A1733,"")</f>
        <v/>
      </c>
      <c r="Q1734" s="81" t="str">
        <f aca="false">IF(P1734&lt;&gt;"",SUMIF(L1734:L1823,L1734,N1734:N1823),"")</f>
        <v/>
      </c>
      <c r="R1734" s="81" t="str">
        <f aca="false">IF(P1734&lt;&gt;"",SUMIF(L1734:L1823,L1734,O1734:O1823),"")</f>
        <v/>
      </c>
    </row>
    <row r="1735" customFormat="false" ht="14.25" hidden="false" customHeight="true" outlineLevel="0" collapsed="false">
      <c r="A1735" s="102"/>
      <c r="B1735" s="102"/>
      <c r="C1735" s="102"/>
      <c r="D1735" s="102"/>
      <c r="E1735" s="102"/>
      <c r="F1735" s="103"/>
      <c r="G1735" s="102"/>
      <c r="H1735" s="104" t="s">
        <v>684</v>
      </c>
      <c r="I1735" s="104"/>
      <c r="J1735" s="103" t="n">
        <f aca="false">TRUNC(SUMIF(L:L,$L1735,M:M)*(1+$J$9),2)</f>
        <v>47.26</v>
      </c>
      <c r="L1735" s="63" t="n">
        <f aca="false">IF(AND(A1736&lt;&gt;"",A1735=""),L1734+1,L1734)</f>
        <v>142</v>
      </c>
      <c r="M1735" s="80" t="str">
        <f aca="false">IF(OR(A1735="Insumo",A1735="Composição Auxiliar"),J1735,"")</f>
        <v/>
      </c>
      <c r="N1735" s="81" t="str">
        <f aca="false">IF(ISNUMBER(SEARCH("COM ENCARGOS COMPLEMENTARES",D1735)),J1735,"")</f>
        <v/>
      </c>
      <c r="O1735" s="81" t="str">
        <f aca="false">IF(N1735&lt;&gt;"","",M1735)</f>
        <v/>
      </c>
      <c r="P1735" s="82" t="str">
        <f aca="false">IF(A1735="Composição",A1734,"")</f>
        <v/>
      </c>
      <c r="Q1735" s="81" t="str">
        <f aca="false">IF(P1735&lt;&gt;"",SUMIF(L1735:L1824,L1735,N1735:N1824),"")</f>
        <v/>
      </c>
      <c r="R1735" s="81" t="str">
        <f aca="false">IF(P1735&lt;&gt;"",SUMIF(L1735:L1824,L1735,O1735:O1824),"")</f>
        <v/>
      </c>
    </row>
    <row r="1736" customFormat="false" ht="15" hidden="false" customHeight="false" outlineLevel="0" collapsed="false">
      <c r="A1736" s="105"/>
      <c r="B1736" s="105"/>
      <c r="C1736" s="105"/>
      <c r="D1736" s="105"/>
      <c r="E1736" s="105"/>
      <c r="F1736" s="105"/>
      <c r="G1736" s="105" t="s">
        <v>685</v>
      </c>
      <c r="H1736" s="106" t="s">
        <v>708</v>
      </c>
      <c r="I1736" s="105" t="s">
        <v>687</v>
      </c>
      <c r="J1736" s="107" t="n">
        <f aca="false">TRUNC(J1735*H1736,2)</f>
        <v>567.12</v>
      </c>
      <c r="L1736" s="63" t="n">
        <f aca="false">IF(AND(A1737&lt;&gt;"",A1736=""),L1735+1,L1735)</f>
        <v>142</v>
      </c>
      <c r="M1736" s="80" t="str">
        <f aca="false">IF(OR(A1736="Insumo",A1736="Composição Auxiliar"),J1736,"")</f>
        <v/>
      </c>
      <c r="N1736" s="81" t="str">
        <f aca="false">IF(ISNUMBER(SEARCH("COM ENCARGOS COMPLEMENTARES",D1736)),J1736,"")</f>
        <v/>
      </c>
      <c r="O1736" s="81" t="str">
        <f aca="false">IF(N1736&lt;&gt;"","",M1736)</f>
        <v/>
      </c>
      <c r="P1736" s="82" t="str">
        <f aca="false">IF(A1736="Composição",A1735,"")</f>
        <v/>
      </c>
      <c r="Q1736" s="81" t="str">
        <f aca="false">IF(P1736&lt;&gt;"",SUMIF(L1736:L1825,L1736,N1736:N1825),"")</f>
        <v/>
      </c>
      <c r="R1736" s="81" t="str">
        <f aca="false">IF(P1736&lt;&gt;"",SUMIF(L1736:L1825,L1736,O1736:O1825),"")</f>
        <v/>
      </c>
    </row>
    <row r="1737" customFormat="false" ht="15" hidden="false" customHeight="false" outlineLevel="0" collapsed="false">
      <c r="A1737" s="108"/>
      <c r="B1737" s="108"/>
      <c r="C1737" s="108"/>
      <c r="D1737" s="108"/>
      <c r="E1737" s="108"/>
      <c r="F1737" s="108"/>
      <c r="G1737" s="108"/>
      <c r="H1737" s="108"/>
      <c r="I1737" s="108"/>
      <c r="J1737" s="108"/>
      <c r="L1737" s="63" t="n">
        <f aca="false">IF(AND(A1738&lt;&gt;"",A1737=""),L1736+1,L1736)</f>
        <v>143</v>
      </c>
      <c r="M1737" s="80" t="str">
        <f aca="false">IF(OR(A1737="Insumo",A1737="Composição Auxiliar"),J1737,"")</f>
        <v/>
      </c>
      <c r="N1737" s="81" t="str">
        <f aca="false">IF(ISNUMBER(SEARCH("COM ENCARGOS COMPLEMENTARES",D1737)),J1737,"")</f>
        <v/>
      </c>
      <c r="O1737" s="81" t="str">
        <f aca="false">IF(N1737&lt;&gt;"","",M1737)</f>
        <v/>
      </c>
      <c r="P1737" s="82" t="str">
        <f aca="false">IF(A1737="Composição",A1736,"")</f>
        <v/>
      </c>
      <c r="Q1737" s="81" t="str">
        <f aca="false">IF(P1737&lt;&gt;"",SUMIF(L1737:L1826,L1737,N1737:N1826),"")</f>
        <v/>
      </c>
      <c r="R1737" s="81" t="str">
        <f aca="false">IF(P1737&lt;&gt;"",SUMIF(L1737:L1826,L1737,O1737:O1826),"")</f>
        <v/>
      </c>
    </row>
    <row r="1738" customFormat="false" ht="15" hidden="false" customHeight="true" outlineLevel="0" collapsed="false">
      <c r="A1738" s="83" t="s">
        <v>374</v>
      </c>
      <c r="B1738" s="84" t="s">
        <v>655</v>
      </c>
      <c r="C1738" s="83" t="s">
        <v>656</v>
      </c>
      <c r="D1738" s="83" t="s">
        <v>657</v>
      </c>
      <c r="E1738" s="83" t="s">
        <v>658</v>
      </c>
      <c r="F1738" s="83"/>
      <c r="G1738" s="85" t="s">
        <v>659</v>
      </c>
      <c r="H1738" s="84" t="s">
        <v>660</v>
      </c>
      <c r="I1738" s="84" t="s">
        <v>661</v>
      </c>
      <c r="J1738" s="84" t="s">
        <v>662</v>
      </c>
      <c r="L1738" s="63" t="n">
        <f aca="false">IF(AND(A1739&lt;&gt;"",A1738=""),L1737+1,L1737)</f>
        <v>143</v>
      </c>
      <c r="M1738" s="80" t="str">
        <f aca="false">IF(OR(A1738="Insumo",A1738="Composição Auxiliar"),J1738,"")</f>
        <v/>
      </c>
      <c r="N1738" s="81" t="str">
        <f aca="false">IF(ISNUMBER(SEARCH("COM ENCARGOS COMPLEMENTARES",D1738)),J1738,"")</f>
        <v/>
      </c>
      <c r="O1738" s="81" t="str">
        <f aca="false">IF(N1738&lt;&gt;"","",M1738)</f>
        <v/>
      </c>
      <c r="P1738" s="82" t="str">
        <f aca="false">IF(A1738="Composição",A1737,"")</f>
        <v/>
      </c>
      <c r="Q1738" s="81" t="str">
        <f aca="false">IF(P1738&lt;&gt;"",SUMIF(L1738:L1827,L1738,N1738:N1827),"")</f>
        <v/>
      </c>
      <c r="R1738" s="81" t="str">
        <f aca="false">IF(P1738&lt;&gt;"",SUMIF(L1738:L1827,L1738,O1738:O1827),"")</f>
        <v/>
      </c>
    </row>
    <row r="1739" customFormat="false" ht="25.5" hidden="false" customHeight="true" outlineLevel="0" collapsed="false">
      <c r="A1739" s="86" t="s">
        <v>663</v>
      </c>
      <c r="B1739" s="87" t="s">
        <v>375</v>
      </c>
      <c r="C1739" s="86" t="s">
        <v>716</v>
      </c>
      <c r="D1739" s="86" t="s">
        <v>1462</v>
      </c>
      <c r="E1739" s="86" t="s">
        <v>764</v>
      </c>
      <c r="F1739" s="86"/>
      <c r="G1739" s="88" t="s">
        <v>729</v>
      </c>
      <c r="H1739" s="89" t="n">
        <v>1</v>
      </c>
      <c r="I1739" s="90" t="n">
        <f aca="false">SUMIF(L:L,$L1739,M:M)</f>
        <v>48.36</v>
      </c>
      <c r="J1739" s="90" t="n">
        <f aca="false">TRUNC(H1739*I1739,2)</f>
        <v>48.36</v>
      </c>
      <c r="L1739" s="63" t="n">
        <f aca="false">IF(AND(A1740&lt;&gt;"",A1739=""),L1738+1,L1738)</f>
        <v>143</v>
      </c>
      <c r="M1739" s="80" t="str">
        <f aca="false">IF(OR(A1739="Insumo",A1739="Composição Auxiliar"),J1739,"")</f>
        <v/>
      </c>
      <c r="N1739" s="81" t="str">
        <f aca="false">IF(ISNUMBER(SEARCH("COM ENCARGOS COMPLEMENTARES",D1739)),J1739,"")</f>
        <v/>
      </c>
      <c r="O1739" s="81" t="str">
        <f aca="false">IF(N1739&lt;&gt;"","",M1739)</f>
        <v/>
      </c>
      <c r="P1739" s="82" t="str">
        <f aca="false">IF(A1739="Composição",A1738,"")</f>
        <v> 7.1.7 </v>
      </c>
      <c r="Q1739" s="81" t="n">
        <f aca="false">IF(P1739&lt;&gt;"",SUMIF(L1739:L1828,L1739,N1739:N1828),"")</f>
        <v>21.2</v>
      </c>
      <c r="R1739" s="81" t="n">
        <f aca="false">IF(P1739&lt;&gt;"",SUMIF(L1739:L1828,L1739,O1739:O1828),"")</f>
        <v>27.16</v>
      </c>
    </row>
    <row r="1740" customFormat="false" ht="25.5" hidden="false" customHeight="true" outlineLevel="0" collapsed="false">
      <c r="A1740" s="91" t="s">
        <v>668</v>
      </c>
      <c r="B1740" s="92" t="s">
        <v>1336</v>
      </c>
      <c r="C1740" s="91" t="s">
        <v>664</v>
      </c>
      <c r="D1740" s="91" t="s">
        <v>1337</v>
      </c>
      <c r="E1740" s="91" t="s">
        <v>671</v>
      </c>
      <c r="F1740" s="91"/>
      <c r="G1740" s="93" t="s">
        <v>672</v>
      </c>
      <c r="H1740" s="94" t="n">
        <v>0.5</v>
      </c>
      <c r="I1740" s="95" t="n">
        <f aca="false">SUMIFS('ANALÍTICA AUXILIARES'!J:J,'ANALÍTICA AUXILIARES'!A:A,"Composição",'ANALÍTICA AUXILIARES'!B:B,$B1740)</f>
        <v>19.47</v>
      </c>
      <c r="J1740" s="95" t="n">
        <f aca="false">TRUNC(H1740*I1740,2)</f>
        <v>9.73</v>
      </c>
      <c r="L1740" s="63" t="n">
        <f aca="false">IF(AND(A1741&lt;&gt;"",A1740=""),L1739+1,L1739)</f>
        <v>143</v>
      </c>
      <c r="M1740" s="80" t="n">
        <f aca="false">IF(OR(A1740="Insumo",A1740="Composição Auxiliar"),J1740,"")</f>
        <v>9.73</v>
      </c>
      <c r="N1740" s="81" t="n">
        <f aca="false">IF(ISNUMBER(SEARCH("COM ENCARGOS COMPLEMENTARES",D1740)),J1740,"")</f>
        <v>9.73</v>
      </c>
      <c r="O1740" s="81" t="str">
        <f aca="false">IF(N1740&lt;&gt;"","",M1740)</f>
        <v/>
      </c>
      <c r="P1740" s="82" t="str">
        <f aca="false">IF(A1740="Composição",A1739,"")</f>
        <v/>
      </c>
      <c r="Q1740" s="81" t="str">
        <f aca="false">IF(P1740&lt;&gt;"",SUMIF(L1740:L1829,L1740,N1740:N1829),"")</f>
        <v/>
      </c>
      <c r="R1740" s="81" t="str">
        <f aca="false">IF(P1740&lt;&gt;"",SUMIF(L1740:L1829,L1740,O1740:O1829),"")</f>
        <v/>
      </c>
    </row>
    <row r="1741" customFormat="false" ht="25.5" hidden="false" customHeight="true" outlineLevel="0" collapsed="false">
      <c r="A1741" s="91" t="s">
        <v>668</v>
      </c>
      <c r="B1741" s="92" t="s">
        <v>1292</v>
      </c>
      <c r="C1741" s="91" t="s">
        <v>664</v>
      </c>
      <c r="D1741" s="91" t="s">
        <v>1293</v>
      </c>
      <c r="E1741" s="91" t="s">
        <v>671</v>
      </c>
      <c r="F1741" s="91"/>
      <c r="G1741" s="93" t="s">
        <v>672</v>
      </c>
      <c r="H1741" s="94" t="n">
        <v>0.5</v>
      </c>
      <c r="I1741" s="95" t="n">
        <f aca="false">SUMIFS('ANALÍTICA AUXILIARES'!J:J,'ANALÍTICA AUXILIARES'!A:A,"Composição",'ANALÍTICA AUXILIARES'!B:B,$B1741)</f>
        <v>22.94</v>
      </c>
      <c r="J1741" s="95" t="n">
        <f aca="false">TRUNC(H1741*I1741,2)</f>
        <v>11.47</v>
      </c>
      <c r="L1741" s="63" t="n">
        <f aca="false">IF(AND(A1742&lt;&gt;"",A1741=""),L1740+1,L1740)</f>
        <v>143</v>
      </c>
      <c r="M1741" s="80" t="n">
        <f aca="false">IF(OR(A1741="Insumo",A1741="Composição Auxiliar"),J1741,"")</f>
        <v>11.47</v>
      </c>
      <c r="N1741" s="81" t="n">
        <f aca="false">IF(ISNUMBER(SEARCH("COM ENCARGOS COMPLEMENTARES",D1741)),J1741,"")</f>
        <v>11.47</v>
      </c>
      <c r="O1741" s="81" t="str">
        <f aca="false">IF(N1741&lt;&gt;"","",M1741)</f>
        <v/>
      </c>
      <c r="P1741" s="82" t="str">
        <f aca="false">IF(A1741="Composição",A1740,"")</f>
        <v/>
      </c>
      <c r="Q1741" s="81" t="str">
        <f aca="false">IF(P1741&lt;&gt;"",SUMIF(L1741:L1830,L1741,N1741:N1830),"")</f>
        <v/>
      </c>
      <c r="R1741" s="81" t="str">
        <f aca="false">IF(P1741&lt;&gt;"",SUMIF(L1741:L1830,L1741,O1741:O1830),"")</f>
        <v/>
      </c>
    </row>
    <row r="1742" customFormat="false" ht="14.25" hidden="false" customHeight="false" outlineLevel="0" collapsed="false">
      <c r="A1742" s="96" t="s">
        <v>679</v>
      </c>
      <c r="B1742" s="97" t="s">
        <v>1458</v>
      </c>
      <c r="C1742" s="96" t="str">
        <f aca="false">VLOOKUP(B1742,INSUMOS!$A:$I,2,0)</f>
        <v>SINAPI</v>
      </c>
      <c r="D1742" s="96" t="str">
        <f aca="false">VLOOKUP(B1742,INSUMOS!$A:$I,3,0)</f>
        <v>ADESIVO PLASTICO PARA PVC, FRASCO COM *850* GR</v>
      </c>
      <c r="E1742" s="98" t="str">
        <f aca="false">VLOOKUP(B1742,INSUMOS!$A:$I,4,0)</f>
        <v>Material</v>
      </c>
      <c r="F1742" s="98"/>
      <c r="G1742" s="99" t="str">
        <f aca="false">VLOOKUP(B1742,INSUMOS!$A:$I,5,0)</f>
        <v>UN</v>
      </c>
      <c r="H1742" s="100" t="n">
        <v>0.0012</v>
      </c>
      <c r="I1742" s="101" t="n">
        <f aca="false">VLOOKUP(B1742,INSUMOS!$A:$I,8,0)</f>
        <v>73.09</v>
      </c>
      <c r="J1742" s="101" t="n">
        <f aca="false">TRUNC(H1742*I1742,2)</f>
        <v>0.08</v>
      </c>
      <c r="L1742" s="63" t="n">
        <f aca="false">IF(AND(A1743&lt;&gt;"",A1742=""),L1741+1,L1741)</f>
        <v>143</v>
      </c>
      <c r="M1742" s="80" t="n">
        <f aca="false">IF(OR(A1742="Insumo",A1742="Composição Auxiliar"),J1742,"")</f>
        <v>0.08</v>
      </c>
      <c r="N1742" s="81" t="str">
        <f aca="false">IF(ISNUMBER(SEARCH("COM ENCARGOS COMPLEMENTARES",D1742)),J1742,"")</f>
        <v/>
      </c>
      <c r="O1742" s="81" t="n">
        <f aca="false">IF(N1742&lt;&gt;"","",M1742)</f>
        <v>0.08</v>
      </c>
      <c r="P1742" s="82" t="str">
        <f aca="false">IF(A1742="Composição",A1741,"")</f>
        <v/>
      </c>
      <c r="Q1742" s="81" t="str">
        <f aca="false">IF(P1742&lt;&gt;"",SUMIF(L1742:L1831,L1742,N1742:N1831),"")</f>
        <v/>
      </c>
      <c r="R1742" s="81" t="str">
        <f aca="false">IF(P1742&lt;&gt;"",SUMIF(L1742:L1831,L1742,O1742:O1831),"")</f>
        <v/>
      </c>
    </row>
    <row r="1743" customFormat="false" ht="14.25" hidden="false" customHeight="false" outlineLevel="0" collapsed="false">
      <c r="A1743" s="96" t="s">
        <v>679</v>
      </c>
      <c r="B1743" s="97" t="s">
        <v>1463</v>
      </c>
      <c r="C1743" s="96" t="str">
        <f aca="false">VLOOKUP(B1743,INSUMOS!$A:$I,2,0)</f>
        <v>SINAPI</v>
      </c>
      <c r="D1743" s="96" t="str">
        <f aca="false">VLOOKUP(B1743,INSUMOS!$A:$I,3,0)</f>
        <v>TUBO PVC, SOLDAVEL, DE 40 MM, AGUA FRIA (NBR-5648)</v>
      </c>
      <c r="E1743" s="98" t="str">
        <f aca="false">VLOOKUP(B1743,INSUMOS!$A:$I,4,0)</f>
        <v>Material</v>
      </c>
      <c r="F1743" s="98"/>
      <c r="G1743" s="99" t="str">
        <f aca="false">VLOOKUP(B1743,INSUMOS!$A:$I,5,0)</f>
        <v>M</v>
      </c>
      <c r="H1743" s="100" t="n">
        <v>1.5</v>
      </c>
      <c r="I1743" s="101" t="n">
        <f aca="false">VLOOKUP(B1743,INSUMOS!$A:$I,8,0)</f>
        <v>18.03</v>
      </c>
      <c r="J1743" s="101" t="n">
        <f aca="false">TRUNC(H1743*I1743,2)</f>
        <v>27.04</v>
      </c>
      <c r="L1743" s="63" t="n">
        <f aca="false">IF(AND(A1744&lt;&gt;"",A1743=""),L1742+1,L1742)</f>
        <v>143</v>
      </c>
      <c r="M1743" s="80" t="n">
        <f aca="false">IF(OR(A1743="Insumo",A1743="Composição Auxiliar"),J1743,"")</f>
        <v>27.04</v>
      </c>
      <c r="N1743" s="81" t="str">
        <f aca="false">IF(ISNUMBER(SEARCH("COM ENCARGOS COMPLEMENTARES",D1743)),J1743,"")</f>
        <v/>
      </c>
      <c r="O1743" s="81" t="n">
        <f aca="false">IF(N1743&lt;&gt;"","",M1743)</f>
        <v>27.04</v>
      </c>
      <c r="P1743" s="82" t="str">
        <f aca="false">IF(A1743="Composição",A1742,"")</f>
        <v/>
      </c>
      <c r="Q1743" s="81" t="str">
        <f aca="false">IF(P1743&lt;&gt;"",SUMIF(L1743:L1832,L1743,N1743:N1832),"")</f>
        <v/>
      </c>
      <c r="R1743" s="81" t="str">
        <f aca="false">IF(P1743&lt;&gt;"",SUMIF(L1743:L1832,L1743,O1743:O1832),"")</f>
        <v/>
      </c>
    </row>
    <row r="1744" customFormat="false" ht="25.5" hidden="false" customHeight="false" outlineLevel="0" collapsed="false">
      <c r="A1744" s="96" t="s">
        <v>679</v>
      </c>
      <c r="B1744" s="97" t="s">
        <v>1457</v>
      </c>
      <c r="C1744" s="96" t="str">
        <f aca="false">VLOOKUP(B1744,INSUMOS!$A:$I,2,0)</f>
        <v>SINAPI</v>
      </c>
      <c r="D1744" s="96" t="str">
        <f aca="false">VLOOKUP(B1744,INSUMOS!$A:$I,3,0)</f>
        <v>SOLUCAO PREPARADORA / LIMPADORA PARA PVC, FRASCO COM 1000 CM3</v>
      </c>
      <c r="E1744" s="98" t="str">
        <f aca="false">VLOOKUP(B1744,INSUMOS!$A:$I,4,0)</f>
        <v>Material</v>
      </c>
      <c r="F1744" s="98"/>
      <c r="G1744" s="99" t="str">
        <f aca="false">VLOOKUP(B1744,INSUMOS!$A:$I,5,0)</f>
        <v>UN</v>
      </c>
      <c r="H1744" s="100" t="n">
        <v>0.0005</v>
      </c>
      <c r="I1744" s="101" t="n">
        <f aca="false">VLOOKUP(B1744,INSUMOS!$A:$I,8,0)</f>
        <v>82.81</v>
      </c>
      <c r="J1744" s="101" t="n">
        <f aca="false">TRUNC(H1744*I1744,2)</f>
        <v>0.04</v>
      </c>
      <c r="L1744" s="63" t="n">
        <f aca="false">IF(AND(A1745&lt;&gt;"",A1744=""),L1743+1,L1743)</f>
        <v>143</v>
      </c>
      <c r="M1744" s="80" t="n">
        <f aca="false">IF(OR(A1744="Insumo",A1744="Composição Auxiliar"),J1744,"")</f>
        <v>0.04</v>
      </c>
      <c r="N1744" s="81" t="str">
        <f aca="false">IF(ISNUMBER(SEARCH("COM ENCARGOS COMPLEMENTARES",D1744)),J1744,"")</f>
        <v/>
      </c>
      <c r="O1744" s="81" t="n">
        <f aca="false">IF(N1744&lt;&gt;"","",M1744)</f>
        <v>0.04</v>
      </c>
      <c r="P1744" s="82" t="str">
        <f aca="false">IF(A1744="Composição",A1743,"")</f>
        <v/>
      </c>
      <c r="Q1744" s="81" t="str">
        <f aca="false">IF(P1744&lt;&gt;"",SUMIF(L1744:L1833,L1744,N1744:N1833),"")</f>
        <v/>
      </c>
      <c r="R1744" s="81" t="str">
        <f aca="false">IF(P1744&lt;&gt;"",SUMIF(L1744:L1833,L1744,O1744:O1833),"")</f>
        <v/>
      </c>
    </row>
    <row r="1745" customFormat="false" ht="14.25" hidden="false" customHeight="false" outlineLevel="0" collapsed="false">
      <c r="A1745" s="102"/>
      <c r="B1745" s="102"/>
      <c r="C1745" s="102"/>
      <c r="D1745" s="102"/>
      <c r="E1745" s="102"/>
      <c r="F1745" s="103"/>
      <c r="G1745" s="102"/>
      <c r="H1745" s="103"/>
      <c r="I1745" s="102"/>
      <c r="J1745" s="103"/>
      <c r="L1745" s="63" t="n">
        <f aca="false">IF(AND(A1746&lt;&gt;"",A1745=""),L1744+1,L1744)</f>
        <v>143</v>
      </c>
      <c r="M1745" s="80" t="str">
        <f aca="false">IF(OR(A1745="Insumo",A1745="Composição Auxiliar"),J1745,"")</f>
        <v/>
      </c>
      <c r="N1745" s="81" t="str">
        <f aca="false">IF(ISNUMBER(SEARCH("COM ENCARGOS COMPLEMENTARES",D1745)),J1745,"")</f>
        <v/>
      </c>
      <c r="O1745" s="81" t="str">
        <f aca="false">IF(N1745&lt;&gt;"","",M1745)</f>
        <v/>
      </c>
      <c r="P1745" s="82" t="str">
        <f aca="false">IF(A1745="Composição",A1744,"")</f>
        <v/>
      </c>
      <c r="Q1745" s="81" t="str">
        <f aca="false">IF(P1745&lt;&gt;"",SUMIF(L1745:L1834,L1745,N1745:N1834),"")</f>
        <v/>
      </c>
      <c r="R1745" s="81" t="str">
        <f aca="false">IF(P1745&lt;&gt;"",SUMIF(L1745:L1834,L1745,O1745:O1834),"")</f>
        <v/>
      </c>
    </row>
    <row r="1746" customFormat="false" ht="14.25" hidden="false" customHeight="true" outlineLevel="0" collapsed="false">
      <c r="A1746" s="102"/>
      <c r="B1746" s="102"/>
      <c r="C1746" s="102"/>
      <c r="D1746" s="102"/>
      <c r="E1746" s="102"/>
      <c r="F1746" s="103"/>
      <c r="G1746" s="102"/>
      <c r="H1746" s="104" t="s">
        <v>684</v>
      </c>
      <c r="I1746" s="104"/>
      <c r="J1746" s="103" t="n">
        <f aca="false">TRUNC(SUMIF(L:L,$L1746,M:M)*(1+$J$9),2)</f>
        <v>62.76</v>
      </c>
      <c r="L1746" s="63" t="n">
        <f aca="false">IF(AND(A1747&lt;&gt;"",A1746=""),L1745+1,L1745)</f>
        <v>143</v>
      </c>
      <c r="M1746" s="80" t="str">
        <f aca="false">IF(OR(A1746="Insumo",A1746="Composição Auxiliar"),J1746,"")</f>
        <v/>
      </c>
      <c r="N1746" s="81" t="str">
        <f aca="false">IF(ISNUMBER(SEARCH("COM ENCARGOS COMPLEMENTARES",D1746)),J1746,"")</f>
        <v/>
      </c>
      <c r="O1746" s="81" t="str">
        <f aca="false">IF(N1746&lt;&gt;"","",M1746)</f>
        <v/>
      </c>
      <c r="P1746" s="82" t="str">
        <f aca="false">IF(A1746="Composição",A1745,"")</f>
        <v/>
      </c>
      <c r="Q1746" s="81" t="str">
        <f aca="false">IF(P1746&lt;&gt;"",SUMIF(L1746:L1835,L1746,N1746:N1835),"")</f>
        <v/>
      </c>
      <c r="R1746" s="81" t="str">
        <f aca="false">IF(P1746&lt;&gt;"",SUMIF(L1746:L1835,L1746,O1746:O1835),"")</f>
        <v/>
      </c>
    </row>
    <row r="1747" customFormat="false" ht="15" hidden="false" customHeight="false" outlineLevel="0" collapsed="false">
      <c r="A1747" s="105"/>
      <c r="B1747" s="105"/>
      <c r="C1747" s="105"/>
      <c r="D1747" s="105"/>
      <c r="E1747" s="105"/>
      <c r="F1747" s="105"/>
      <c r="G1747" s="105" t="s">
        <v>685</v>
      </c>
      <c r="H1747" s="106" t="s">
        <v>877</v>
      </c>
      <c r="I1747" s="105" t="s">
        <v>687</v>
      </c>
      <c r="J1747" s="107" t="n">
        <f aca="false">TRUNC(J1746*H1747,2)</f>
        <v>376.56</v>
      </c>
      <c r="L1747" s="63" t="n">
        <f aca="false">IF(AND(A1748&lt;&gt;"",A1747=""),L1746+1,L1746)</f>
        <v>143</v>
      </c>
      <c r="M1747" s="80" t="str">
        <f aca="false">IF(OR(A1747="Insumo",A1747="Composição Auxiliar"),J1747,"")</f>
        <v/>
      </c>
      <c r="N1747" s="81" t="str">
        <f aca="false">IF(ISNUMBER(SEARCH("COM ENCARGOS COMPLEMENTARES",D1747)),J1747,"")</f>
        <v/>
      </c>
      <c r="O1747" s="81" t="str">
        <f aca="false">IF(N1747&lt;&gt;"","",M1747)</f>
        <v/>
      </c>
      <c r="P1747" s="82" t="str">
        <f aca="false">IF(A1747="Composição",A1746,"")</f>
        <v/>
      </c>
      <c r="Q1747" s="81" t="str">
        <f aca="false">IF(P1747&lt;&gt;"",SUMIF(L1747:L1836,L1747,N1747:N1836),"")</f>
        <v/>
      </c>
      <c r="R1747" s="81" t="str">
        <f aca="false">IF(P1747&lt;&gt;"",SUMIF(L1747:L1836,L1747,O1747:O1836),"")</f>
        <v/>
      </c>
    </row>
    <row r="1748" customFormat="false" ht="15" hidden="false" customHeight="false" outlineLevel="0" collapsed="false">
      <c r="A1748" s="108"/>
      <c r="B1748" s="108"/>
      <c r="C1748" s="108"/>
      <c r="D1748" s="108"/>
      <c r="E1748" s="108"/>
      <c r="F1748" s="108"/>
      <c r="G1748" s="108"/>
      <c r="H1748" s="108"/>
      <c r="I1748" s="108"/>
      <c r="J1748" s="108"/>
      <c r="L1748" s="63" t="n">
        <f aca="false">IF(AND(A1749&lt;&gt;"",A1748=""),L1747+1,L1747)</f>
        <v>144</v>
      </c>
      <c r="M1748" s="80" t="str">
        <f aca="false">IF(OR(A1748="Insumo",A1748="Composição Auxiliar"),J1748,"")</f>
        <v/>
      </c>
      <c r="N1748" s="81" t="str">
        <f aca="false">IF(ISNUMBER(SEARCH("COM ENCARGOS COMPLEMENTARES",D1748)),J1748,"")</f>
        <v/>
      </c>
      <c r="O1748" s="81" t="str">
        <f aca="false">IF(N1748&lt;&gt;"","",M1748)</f>
        <v/>
      </c>
      <c r="P1748" s="82" t="str">
        <f aca="false">IF(A1748="Composição",A1747,"")</f>
        <v/>
      </c>
      <c r="Q1748" s="81" t="str">
        <f aca="false">IF(P1748&lt;&gt;"",SUMIF(L1748:L1837,L1748,N1748:N1837),"")</f>
        <v/>
      </c>
      <c r="R1748" s="81" t="str">
        <f aca="false">IF(P1748&lt;&gt;"",SUMIF(L1748:L1837,L1748,O1748:O1837),"")</f>
        <v/>
      </c>
    </row>
    <row r="1749" customFormat="false" ht="15" hidden="false" customHeight="true" outlineLevel="0" collapsed="false">
      <c r="A1749" s="83" t="s">
        <v>376</v>
      </c>
      <c r="B1749" s="84" t="s">
        <v>655</v>
      </c>
      <c r="C1749" s="83" t="s">
        <v>656</v>
      </c>
      <c r="D1749" s="83" t="s">
        <v>657</v>
      </c>
      <c r="E1749" s="83" t="s">
        <v>658</v>
      </c>
      <c r="F1749" s="83"/>
      <c r="G1749" s="85" t="s">
        <v>659</v>
      </c>
      <c r="H1749" s="84" t="s">
        <v>660</v>
      </c>
      <c r="I1749" s="84" t="s">
        <v>661</v>
      </c>
      <c r="J1749" s="84" t="s">
        <v>662</v>
      </c>
      <c r="L1749" s="63" t="n">
        <f aca="false">IF(AND(A1750&lt;&gt;"",A1749=""),L1748+1,L1748)</f>
        <v>144</v>
      </c>
      <c r="M1749" s="80" t="str">
        <f aca="false">IF(OR(A1749="Insumo",A1749="Composição Auxiliar"),J1749,"")</f>
        <v/>
      </c>
      <c r="N1749" s="81" t="str">
        <f aca="false">IF(ISNUMBER(SEARCH("COM ENCARGOS COMPLEMENTARES",D1749)),J1749,"")</f>
        <v/>
      </c>
      <c r="O1749" s="81" t="str">
        <f aca="false">IF(N1749&lt;&gt;"","",M1749)</f>
        <v/>
      </c>
      <c r="P1749" s="82" t="str">
        <f aca="false">IF(A1749="Composição",A1748,"")</f>
        <v/>
      </c>
      <c r="Q1749" s="81" t="str">
        <f aca="false">IF(P1749&lt;&gt;"",SUMIF(L1749:L1838,L1749,N1749:N1838),"")</f>
        <v/>
      </c>
      <c r="R1749" s="81" t="str">
        <f aca="false">IF(P1749&lt;&gt;"",SUMIF(L1749:L1838,L1749,O1749:O1838),"")</f>
        <v/>
      </c>
    </row>
    <row r="1750" customFormat="false" ht="25.5" hidden="false" customHeight="true" outlineLevel="0" collapsed="false">
      <c r="A1750" s="86" t="s">
        <v>663</v>
      </c>
      <c r="B1750" s="87" t="s">
        <v>377</v>
      </c>
      <c r="C1750" s="86" t="s">
        <v>716</v>
      </c>
      <c r="D1750" s="86" t="s">
        <v>1464</v>
      </c>
      <c r="E1750" s="86" t="s">
        <v>733</v>
      </c>
      <c r="F1750" s="86"/>
      <c r="G1750" s="88" t="s">
        <v>729</v>
      </c>
      <c r="H1750" s="89" t="n">
        <v>1</v>
      </c>
      <c r="I1750" s="90" t="n">
        <f aca="false">SUMIF(L:L,$L1750,M:M)</f>
        <v>7.42</v>
      </c>
      <c r="J1750" s="90" t="n">
        <f aca="false">TRUNC(H1750*I1750,2)</f>
        <v>7.42</v>
      </c>
      <c r="L1750" s="63" t="n">
        <f aca="false">IF(AND(A1751&lt;&gt;"",A1750=""),L1749+1,L1749)</f>
        <v>144</v>
      </c>
      <c r="M1750" s="80" t="str">
        <f aca="false">IF(OR(A1750="Insumo",A1750="Composição Auxiliar"),J1750,"")</f>
        <v/>
      </c>
      <c r="N1750" s="81" t="str">
        <f aca="false">IF(ISNUMBER(SEARCH("COM ENCARGOS COMPLEMENTARES",D1750)),J1750,"")</f>
        <v/>
      </c>
      <c r="O1750" s="81" t="str">
        <f aca="false">IF(N1750&lt;&gt;"","",M1750)</f>
        <v/>
      </c>
      <c r="P1750" s="82" t="str">
        <f aca="false">IF(A1750="Composição",A1749,"")</f>
        <v> 7.1.8 </v>
      </c>
      <c r="Q1750" s="81" t="n">
        <f aca="false">IF(P1750&lt;&gt;"",SUMIF(L1750:L1839,L1750,N1750:N1839),"")</f>
        <v>4.38</v>
      </c>
      <c r="R1750" s="81" t="n">
        <f aca="false">IF(P1750&lt;&gt;"",SUMIF(L1750:L1839,L1750,O1750:O1839),"")</f>
        <v>3.04</v>
      </c>
    </row>
    <row r="1751" customFormat="false" ht="25.5" hidden="false" customHeight="true" outlineLevel="0" collapsed="false">
      <c r="A1751" s="91" t="s">
        <v>668</v>
      </c>
      <c r="B1751" s="92" t="s">
        <v>1267</v>
      </c>
      <c r="C1751" s="91" t="s">
        <v>664</v>
      </c>
      <c r="D1751" s="91" t="s">
        <v>1268</v>
      </c>
      <c r="E1751" s="91" t="s">
        <v>671</v>
      </c>
      <c r="F1751" s="91"/>
      <c r="G1751" s="93" t="s">
        <v>672</v>
      </c>
      <c r="H1751" s="94" t="n">
        <v>0.1</v>
      </c>
      <c r="I1751" s="95" t="n">
        <f aca="false">SUMIFS('ANALÍTICA AUXILIARES'!J:J,'ANALÍTICA AUXILIARES'!A:A,"Composição",'ANALÍTICA AUXILIARES'!B:B,$B1751)</f>
        <v>24.91</v>
      </c>
      <c r="J1751" s="95" t="n">
        <f aca="false">TRUNC(H1751*I1751,2)</f>
        <v>2.49</v>
      </c>
      <c r="L1751" s="63" t="n">
        <f aca="false">IF(AND(A1752&lt;&gt;"",A1751=""),L1750+1,L1750)</f>
        <v>144</v>
      </c>
      <c r="M1751" s="80" t="n">
        <f aca="false">IF(OR(A1751="Insumo",A1751="Composição Auxiliar"),J1751,"")</f>
        <v>2.49</v>
      </c>
      <c r="N1751" s="81" t="n">
        <f aca="false">IF(ISNUMBER(SEARCH("COM ENCARGOS COMPLEMENTARES",D1751)),J1751,"")</f>
        <v>2.49</v>
      </c>
      <c r="O1751" s="81" t="str">
        <f aca="false">IF(N1751&lt;&gt;"","",M1751)</f>
        <v/>
      </c>
      <c r="P1751" s="82" t="str">
        <f aca="false">IF(A1751="Composição",A1750,"")</f>
        <v/>
      </c>
      <c r="Q1751" s="81" t="str">
        <f aca="false">IF(P1751&lt;&gt;"",SUMIF(L1751:L1840,L1751,N1751:N1840),"")</f>
        <v/>
      </c>
      <c r="R1751" s="81" t="str">
        <f aca="false">IF(P1751&lt;&gt;"",SUMIF(L1751:L1840,L1751,O1751:O1840),"")</f>
        <v/>
      </c>
    </row>
    <row r="1752" customFormat="false" ht="25.5" hidden="false" customHeight="true" outlineLevel="0" collapsed="false">
      <c r="A1752" s="91" t="s">
        <v>668</v>
      </c>
      <c r="B1752" s="92" t="s">
        <v>677</v>
      </c>
      <c r="C1752" s="91" t="s">
        <v>664</v>
      </c>
      <c r="D1752" s="91" t="s">
        <v>678</v>
      </c>
      <c r="E1752" s="91" t="s">
        <v>671</v>
      </c>
      <c r="F1752" s="91"/>
      <c r="G1752" s="93" t="s">
        <v>672</v>
      </c>
      <c r="H1752" s="94" t="n">
        <v>0.1</v>
      </c>
      <c r="I1752" s="95" t="n">
        <f aca="false">SUMIFS('ANALÍTICA AUXILIARES'!J:J,'ANALÍTICA AUXILIARES'!A:A,"Composição",'ANALÍTICA AUXILIARES'!B:B,$B1752)</f>
        <v>18.93</v>
      </c>
      <c r="J1752" s="95" t="n">
        <f aca="false">TRUNC(H1752*I1752,2)</f>
        <v>1.89</v>
      </c>
      <c r="L1752" s="63" t="n">
        <f aca="false">IF(AND(A1753&lt;&gt;"",A1752=""),L1751+1,L1751)</f>
        <v>144</v>
      </c>
      <c r="M1752" s="80" t="n">
        <f aca="false">IF(OR(A1752="Insumo",A1752="Composição Auxiliar"),J1752,"")</f>
        <v>1.89</v>
      </c>
      <c r="N1752" s="81" t="n">
        <f aca="false">IF(ISNUMBER(SEARCH("COM ENCARGOS COMPLEMENTARES",D1752)),J1752,"")</f>
        <v>1.89</v>
      </c>
      <c r="O1752" s="81" t="str">
        <f aca="false">IF(N1752&lt;&gt;"","",M1752)</f>
        <v/>
      </c>
      <c r="P1752" s="82" t="str">
        <f aca="false">IF(A1752="Composição",A1751,"")</f>
        <v/>
      </c>
      <c r="Q1752" s="81" t="str">
        <f aca="false">IF(P1752&lt;&gt;"",SUMIF(L1752:L1841,L1752,N1752:N1841),"")</f>
        <v/>
      </c>
      <c r="R1752" s="81" t="str">
        <f aca="false">IF(P1752&lt;&gt;"",SUMIF(L1752:L1841,L1752,O1752:O1841),"")</f>
        <v/>
      </c>
    </row>
    <row r="1753" customFormat="false" ht="14.25" hidden="false" customHeight="false" outlineLevel="0" collapsed="false">
      <c r="A1753" s="96" t="s">
        <v>679</v>
      </c>
      <c r="B1753" s="97" t="s">
        <v>1465</v>
      </c>
      <c r="C1753" s="96" t="str">
        <f aca="false">VLOOKUP(B1753,INSUMOS!$A:$I,2,0)</f>
        <v>SINAPI</v>
      </c>
      <c r="D1753" s="96" t="str">
        <f aca="false">VLOOKUP(B1753,INSUMOS!$A:$I,3,0)</f>
        <v>DILUENTE AGUARRAS</v>
      </c>
      <c r="E1753" s="98" t="str">
        <f aca="false">VLOOKUP(B1753,INSUMOS!$A:$I,4,0)</f>
        <v>Material</v>
      </c>
      <c r="F1753" s="98"/>
      <c r="G1753" s="99" t="str">
        <f aca="false">VLOOKUP(B1753,INSUMOS!$A:$I,5,0)</f>
        <v>L</v>
      </c>
      <c r="H1753" s="100" t="n">
        <v>0.02</v>
      </c>
      <c r="I1753" s="101" t="n">
        <f aca="false">VLOOKUP(B1753,INSUMOS!$A:$I,8,0)</f>
        <v>17.8</v>
      </c>
      <c r="J1753" s="101" t="n">
        <f aca="false">TRUNC(H1753*I1753,2)</f>
        <v>0.35</v>
      </c>
      <c r="L1753" s="63" t="n">
        <f aca="false">IF(AND(A1754&lt;&gt;"",A1753=""),L1752+1,L1752)</f>
        <v>144</v>
      </c>
      <c r="M1753" s="80" t="n">
        <f aca="false">IF(OR(A1753="Insumo",A1753="Composição Auxiliar"),J1753,"")</f>
        <v>0.35</v>
      </c>
      <c r="N1753" s="81" t="str">
        <f aca="false">IF(ISNUMBER(SEARCH("COM ENCARGOS COMPLEMENTARES",D1753)),J1753,"")</f>
        <v/>
      </c>
      <c r="O1753" s="81" t="n">
        <f aca="false">IF(N1753&lt;&gt;"","",M1753)</f>
        <v>0.35</v>
      </c>
      <c r="P1753" s="82" t="str">
        <f aca="false">IF(A1753="Composição",A1752,"")</f>
        <v/>
      </c>
      <c r="Q1753" s="81" t="str">
        <f aca="false">IF(P1753&lt;&gt;"",SUMIF(L1753:L1842,L1753,N1753:N1842),"")</f>
        <v/>
      </c>
      <c r="R1753" s="81" t="str">
        <f aca="false">IF(P1753&lt;&gt;"",SUMIF(L1753:L1842,L1753,O1753:O1842),"")</f>
        <v/>
      </c>
    </row>
    <row r="1754" customFormat="false" ht="14.25" hidden="false" customHeight="false" outlineLevel="0" collapsed="false">
      <c r="A1754" s="96" t="s">
        <v>679</v>
      </c>
      <c r="B1754" s="97" t="s">
        <v>1466</v>
      </c>
      <c r="C1754" s="96" t="str">
        <f aca="false">VLOOKUP(B1754,INSUMOS!$A:$I,2,0)</f>
        <v>SINAPI</v>
      </c>
      <c r="D1754" s="96" t="str">
        <f aca="false">VLOOKUP(B1754,INSUMOS!$A:$I,3,0)</f>
        <v>LIXA EM FOLHA PARA FERRO, NUMERO 150</v>
      </c>
      <c r="E1754" s="98" t="str">
        <f aca="false">VLOOKUP(B1754,INSUMOS!$A:$I,4,0)</f>
        <v>Material</v>
      </c>
      <c r="F1754" s="98"/>
      <c r="G1754" s="99" t="str">
        <f aca="false">VLOOKUP(B1754,INSUMOS!$A:$I,5,0)</f>
        <v>UN</v>
      </c>
      <c r="H1754" s="100" t="n">
        <v>0.25</v>
      </c>
      <c r="I1754" s="101" t="n">
        <f aca="false">VLOOKUP(B1754,INSUMOS!$A:$I,8,0)</f>
        <v>4.04</v>
      </c>
      <c r="J1754" s="101" t="n">
        <f aca="false">TRUNC(H1754*I1754,2)</f>
        <v>1.01</v>
      </c>
      <c r="L1754" s="63" t="n">
        <f aca="false">IF(AND(A1755&lt;&gt;"",A1754=""),L1753+1,L1753)</f>
        <v>144</v>
      </c>
      <c r="M1754" s="80" t="n">
        <f aca="false">IF(OR(A1754="Insumo",A1754="Composição Auxiliar"),J1754,"")</f>
        <v>1.01</v>
      </c>
      <c r="N1754" s="81" t="str">
        <f aca="false">IF(ISNUMBER(SEARCH("COM ENCARGOS COMPLEMENTARES",D1754)),J1754,"")</f>
        <v/>
      </c>
      <c r="O1754" s="81" t="n">
        <f aca="false">IF(N1754&lt;&gt;"","",M1754)</f>
        <v>1.01</v>
      </c>
      <c r="P1754" s="82" t="str">
        <f aca="false">IF(A1754="Composição",A1753,"")</f>
        <v/>
      </c>
      <c r="Q1754" s="81" t="str">
        <f aca="false">IF(P1754&lt;&gt;"",SUMIF(L1754:L1843,L1754,N1754:N1843),"")</f>
        <v/>
      </c>
      <c r="R1754" s="81" t="str">
        <f aca="false">IF(P1754&lt;&gt;"",SUMIF(L1754:L1843,L1754,O1754:O1843),"")</f>
        <v/>
      </c>
    </row>
    <row r="1755" customFormat="false" ht="14.25" hidden="false" customHeight="false" outlineLevel="0" collapsed="false">
      <c r="A1755" s="96" t="s">
        <v>679</v>
      </c>
      <c r="B1755" s="97" t="s">
        <v>1467</v>
      </c>
      <c r="C1755" s="96" t="str">
        <f aca="false">VLOOKUP(B1755,INSUMOS!$A:$I,2,0)</f>
        <v>SINAPI</v>
      </c>
      <c r="D1755" s="96" t="str">
        <f aca="false">VLOOKUP(B1755,INSUMOS!$A:$I,3,0)</f>
        <v>TINTA ESMALTE SINTETICO PREMIUM BRILHANTE</v>
      </c>
      <c r="E1755" s="98" t="str">
        <f aca="false">VLOOKUP(B1755,INSUMOS!$A:$I,4,0)</f>
        <v>Material</v>
      </c>
      <c r="F1755" s="98"/>
      <c r="G1755" s="99" t="str">
        <f aca="false">VLOOKUP(B1755,INSUMOS!$A:$I,5,0)</f>
        <v>L</v>
      </c>
      <c r="H1755" s="100" t="n">
        <v>0.05</v>
      </c>
      <c r="I1755" s="101" t="n">
        <f aca="false">VLOOKUP(B1755,INSUMOS!$A:$I,8,0)</f>
        <v>33.71</v>
      </c>
      <c r="J1755" s="101" t="n">
        <f aca="false">TRUNC(H1755*I1755,2)</f>
        <v>1.68</v>
      </c>
      <c r="L1755" s="63" t="n">
        <f aca="false">IF(AND(A1756&lt;&gt;"",A1755=""),L1754+1,L1754)</f>
        <v>144</v>
      </c>
      <c r="M1755" s="80" t="n">
        <f aca="false">IF(OR(A1755="Insumo",A1755="Composição Auxiliar"),J1755,"")</f>
        <v>1.68</v>
      </c>
      <c r="N1755" s="81" t="str">
        <f aca="false">IF(ISNUMBER(SEARCH("COM ENCARGOS COMPLEMENTARES",D1755)),J1755,"")</f>
        <v/>
      </c>
      <c r="O1755" s="81" t="n">
        <f aca="false">IF(N1755&lt;&gt;"","",M1755)</f>
        <v>1.68</v>
      </c>
      <c r="P1755" s="82" t="str">
        <f aca="false">IF(A1755="Composição",A1754,"")</f>
        <v/>
      </c>
      <c r="Q1755" s="81" t="str">
        <f aca="false">IF(P1755&lt;&gt;"",SUMIF(L1755:L1844,L1755,N1755:N1844),"")</f>
        <v/>
      </c>
      <c r="R1755" s="81" t="str">
        <f aca="false">IF(P1755&lt;&gt;"",SUMIF(L1755:L1844,L1755,O1755:O1844),"")</f>
        <v/>
      </c>
    </row>
    <row r="1756" customFormat="false" ht="14.25" hidden="false" customHeight="false" outlineLevel="0" collapsed="false">
      <c r="A1756" s="102"/>
      <c r="B1756" s="102"/>
      <c r="C1756" s="102"/>
      <c r="D1756" s="102"/>
      <c r="E1756" s="102"/>
      <c r="F1756" s="103"/>
      <c r="G1756" s="102"/>
      <c r="H1756" s="103"/>
      <c r="I1756" s="102"/>
      <c r="J1756" s="103"/>
      <c r="L1756" s="63" t="n">
        <f aca="false">IF(AND(A1757&lt;&gt;"",A1756=""),L1755+1,L1755)</f>
        <v>144</v>
      </c>
      <c r="M1756" s="80" t="str">
        <f aca="false">IF(OR(A1756="Insumo",A1756="Composição Auxiliar"),J1756,"")</f>
        <v/>
      </c>
      <c r="N1756" s="81" t="str">
        <f aca="false">IF(ISNUMBER(SEARCH("COM ENCARGOS COMPLEMENTARES",D1756)),J1756,"")</f>
        <v/>
      </c>
      <c r="O1756" s="81" t="str">
        <f aca="false">IF(N1756&lt;&gt;"","",M1756)</f>
        <v/>
      </c>
      <c r="P1756" s="82" t="str">
        <f aca="false">IF(A1756="Composição",A1755,"")</f>
        <v/>
      </c>
      <c r="Q1756" s="81" t="str">
        <f aca="false">IF(P1756&lt;&gt;"",SUMIF(L1756:L1845,L1756,N1756:N1845),"")</f>
        <v/>
      </c>
      <c r="R1756" s="81" t="str">
        <f aca="false">IF(P1756&lt;&gt;"",SUMIF(L1756:L1845,L1756,O1756:O1845),"")</f>
        <v/>
      </c>
    </row>
    <row r="1757" customFormat="false" ht="14.25" hidden="false" customHeight="true" outlineLevel="0" collapsed="false">
      <c r="A1757" s="102"/>
      <c r="B1757" s="102"/>
      <c r="C1757" s="102"/>
      <c r="D1757" s="102"/>
      <c r="E1757" s="102"/>
      <c r="F1757" s="103"/>
      <c r="G1757" s="102"/>
      <c r="H1757" s="104" t="s">
        <v>684</v>
      </c>
      <c r="I1757" s="104"/>
      <c r="J1757" s="103" t="n">
        <f aca="false">TRUNC(SUMIF(L:L,$L1757,M:M)*(1+$J$9),2)</f>
        <v>9.63</v>
      </c>
      <c r="L1757" s="63" t="n">
        <f aca="false">IF(AND(A1758&lt;&gt;"",A1757=""),L1756+1,L1756)</f>
        <v>144</v>
      </c>
      <c r="M1757" s="80" t="str">
        <f aca="false">IF(OR(A1757="Insumo",A1757="Composição Auxiliar"),J1757,"")</f>
        <v/>
      </c>
      <c r="N1757" s="81" t="str">
        <f aca="false">IF(ISNUMBER(SEARCH("COM ENCARGOS COMPLEMENTARES",D1757)),J1757,"")</f>
        <v/>
      </c>
      <c r="O1757" s="81" t="str">
        <f aca="false">IF(N1757&lt;&gt;"","",M1757)</f>
        <v/>
      </c>
      <c r="P1757" s="82" t="str">
        <f aca="false">IF(A1757="Composição",A1756,"")</f>
        <v/>
      </c>
      <c r="Q1757" s="81" t="str">
        <f aca="false">IF(P1757&lt;&gt;"",SUMIF(L1757:L1846,L1757,N1757:N1846),"")</f>
        <v/>
      </c>
      <c r="R1757" s="81" t="str">
        <f aca="false">IF(P1757&lt;&gt;"",SUMIF(L1757:L1846,L1757,O1757:O1846),"")</f>
        <v/>
      </c>
    </row>
    <row r="1758" customFormat="false" ht="15" hidden="false" customHeight="false" outlineLevel="0" collapsed="false">
      <c r="A1758" s="105"/>
      <c r="B1758" s="105"/>
      <c r="C1758" s="105"/>
      <c r="D1758" s="105"/>
      <c r="E1758" s="105"/>
      <c r="F1758" s="105"/>
      <c r="G1758" s="105" t="s">
        <v>685</v>
      </c>
      <c r="H1758" s="106" t="s">
        <v>773</v>
      </c>
      <c r="I1758" s="105" t="s">
        <v>687</v>
      </c>
      <c r="J1758" s="107" t="n">
        <f aca="false">TRUNC(J1757*H1758,2)</f>
        <v>192.6</v>
      </c>
      <c r="L1758" s="63" t="n">
        <f aca="false">IF(AND(A1759&lt;&gt;"",A1758=""),L1757+1,L1757)</f>
        <v>144</v>
      </c>
      <c r="M1758" s="80" t="str">
        <f aca="false">IF(OR(A1758="Insumo",A1758="Composição Auxiliar"),J1758,"")</f>
        <v/>
      </c>
      <c r="N1758" s="81" t="str">
        <f aca="false">IF(ISNUMBER(SEARCH("COM ENCARGOS COMPLEMENTARES",D1758)),J1758,"")</f>
        <v/>
      </c>
      <c r="O1758" s="81" t="str">
        <f aca="false">IF(N1758&lt;&gt;"","",M1758)</f>
        <v/>
      </c>
      <c r="P1758" s="82" t="str">
        <f aca="false">IF(A1758="Composição",A1757,"")</f>
        <v/>
      </c>
      <c r="Q1758" s="81" t="str">
        <f aca="false">IF(P1758&lt;&gt;"",SUMIF(L1758:L1847,L1758,N1758:N1847),"")</f>
        <v/>
      </c>
      <c r="R1758" s="81" t="str">
        <f aca="false">IF(P1758&lt;&gt;"",SUMIF(L1758:L1847,L1758,O1758:O1847),"")</f>
        <v/>
      </c>
    </row>
    <row r="1759" customFormat="false" ht="15" hidden="false" customHeight="false" outlineLevel="0" collapsed="false">
      <c r="A1759" s="108"/>
      <c r="B1759" s="108"/>
      <c r="C1759" s="108"/>
      <c r="D1759" s="108"/>
      <c r="E1759" s="108"/>
      <c r="F1759" s="108"/>
      <c r="G1759" s="108"/>
      <c r="H1759" s="108"/>
      <c r="I1759" s="108"/>
      <c r="J1759" s="108"/>
      <c r="L1759" s="63" t="n">
        <f aca="false">IF(AND(A1760&lt;&gt;"",A1759=""),L1758+1,L1758)</f>
        <v>145</v>
      </c>
      <c r="M1759" s="80" t="str">
        <f aca="false">IF(OR(A1759="Insumo",A1759="Composição Auxiliar"),J1759,"")</f>
        <v/>
      </c>
      <c r="N1759" s="81" t="str">
        <f aca="false">IF(ISNUMBER(SEARCH("COM ENCARGOS COMPLEMENTARES",D1759)),J1759,"")</f>
        <v/>
      </c>
      <c r="O1759" s="81" t="str">
        <f aca="false">IF(N1759&lt;&gt;"","",M1759)</f>
        <v/>
      </c>
      <c r="P1759" s="82" t="str">
        <f aca="false">IF(A1759="Composição",A1758,"")</f>
        <v/>
      </c>
      <c r="Q1759" s="81" t="str">
        <f aca="false">IF(P1759&lt;&gt;"",SUMIF(L1759:L1848,L1759,N1759:N1848),"")</f>
        <v/>
      </c>
      <c r="R1759" s="81" t="str">
        <f aca="false">IF(P1759&lt;&gt;"",SUMIF(L1759:L1848,L1759,O1759:O1848),"")</f>
        <v/>
      </c>
    </row>
    <row r="1760" customFormat="false" ht="15" hidden="false" customHeight="true" outlineLevel="0" collapsed="false">
      <c r="A1760" s="83" t="s">
        <v>378</v>
      </c>
      <c r="B1760" s="84" t="s">
        <v>655</v>
      </c>
      <c r="C1760" s="83" t="s">
        <v>656</v>
      </c>
      <c r="D1760" s="83" t="s">
        <v>657</v>
      </c>
      <c r="E1760" s="83" t="s">
        <v>658</v>
      </c>
      <c r="F1760" s="83"/>
      <c r="G1760" s="85" t="s">
        <v>659</v>
      </c>
      <c r="H1760" s="84" t="s">
        <v>660</v>
      </c>
      <c r="I1760" s="84" t="s">
        <v>661</v>
      </c>
      <c r="J1760" s="84" t="s">
        <v>662</v>
      </c>
      <c r="L1760" s="63" t="n">
        <f aca="false">IF(AND(A1761&lt;&gt;"",A1760=""),L1759+1,L1759)</f>
        <v>145</v>
      </c>
      <c r="M1760" s="80" t="str">
        <f aca="false">IF(OR(A1760="Insumo",A1760="Composição Auxiliar"),J1760,"")</f>
        <v/>
      </c>
      <c r="N1760" s="81" t="str">
        <f aca="false">IF(ISNUMBER(SEARCH("COM ENCARGOS COMPLEMENTARES",D1760)),J1760,"")</f>
        <v/>
      </c>
      <c r="O1760" s="81" t="str">
        <f aca="false">IF(N1760&lt;&gt;"","",M1760)</f>
        <v/>
      </c>
      <c r="P1760" s="82" t="str">
        <f aca="false">IF(A1760="Composição",A1759,"")</f>
        <v/>
      </c>
      <c r="Q1760" s="81" t="str">
        <f aca="false">IF(P1760&lt;&gt;"",SUMIF(L1760:L1849,L1760,N1760:N1849),"")</f>
        <v/>
      </c>
      <c r="R1760" s="81" t="str">
        <f aca="false">IF(P1760&lt;&gt;"",SUMIF(L1760:L1849,L1760,O1760:O1849),"")</f>
        <v/>
      </c>
    </row>
    <row r="1761" customFormat="false" ht="25.5" hidden="false" customHeight="true" outlineLevel="0" collapsed="false">
      <c r="A1761" s="86" t="s">
        <v>663</v>
      </c>
      <c r="B1761" s="87" t="s">
        <v>379</v>
      </c>
      <c r="C1761" s="86" t="s">
        <v>716</v>
      </c>
      <c r="D1761" s="86" t="s">
        <v>1468</v>
      </c>
      <c r="E1761" s="86" t="s">
        <v>1469</v>
      </c>
      <c r="F1761" s="86"/>
      <c r="G1761" s="88" t="s">
        <v>718</v>
      </c>
      <c r="H1761" s="89" t="n">
        <v>1</v>
      </c>
      <c r="I1761" s="90" t="n">
        <f aca="false">SUMIF(L:L,$L1761,M:M)</f>
        <v>25.38</v>
      </c>
      <c r="J1761" s="90" t="n">
        <f aca="false">TRUNC(H1761*I1761,2)</f>
        <v>25.38</v>
      </c>
      <c r="L1761" s="63" t="n">
        <f aca="false">IF(AND(A1762&lt;&gt;"",A1761=""),L1760+1,L1760)</f>
        <v>145</v>
      </c>
      <c r="M1761" s="80" t="str">
        <f aca="false">IF(OR(A1761="Insumo",A1761="Composição Auxiliar"),J1761,"")</f>
        <v/>
      </c>
      <c r="N1761" s="81" t="str">
        <f aca="false">IF(ISNUMBER(SEARCH("COM ENCARGOS COMPLEMENTARES",D1761)),J1761,"")</f>
        <v/>
      </c>
      <c r="O1761" s="81" t="str">
        <f aca="false">IF(N1761&lt;&gt;"","",M1761)</f>
        <v/>
      </c>
      <c r="P1761" s="82" t="str">
        <f aca="false">IF(A1761="Composição",A1760,"")</f>
        <v> 7.1.9 </v>
      </c>
      <c r="Q1761" s="81" t="n">
        <f aca="false">IF(P1761&lt;&gt;"",SUMIF(L1761:L1850,L1761,N1761:N1850),"")</f>
        <v>10.65</v>
      </c>
      <c r="R1761" s="81" t="n">
        <f aca="false">IF(P1761&lt;&gt;"",SUMIF(L1761:L1850,L1761,O1761:O1850),"")</f>
        <v>14.73</v>
      </c>
    </row>
    <row r="1762" customFormat="false" ht="25.5" hidden="false" customHeight="true" outlineLevel="0" collapsed="false">
      <c r="A1762" s="91" t="s">
        <v>668</v>
      </c>
      <c r="B1762" s="92" t="s">
        <v>819</v>
      </c>
      <c r="C1762" s="91" t="s">
        <v>664</v>
      </c>
      <c r="D1762" s="91" t="s">
        <v>820</v>
      </c>
      <c r="E1762" s="91" t="s">
        <v>671</v>
      </c>
      <c r="F1762" s="91"/>
      <c r="G1762" s="93" t="s">
        <v>672</v>
      </c>
      <c r="H1762" s="94" t="n">
        <v>0.25</v>
      </c>
      <c r="I1762" s="95" t="n">
        <f aca="false">SUMIFS('ANALÍTICA AUXILIARES'!J:J,'ANALÍTICA AUXILIARES'!A:A,"Composição",'ANALÍTICA AUXILIARES'!B:B,$B1762)</f>
        <v>23.68</v>
      </c>
      <c r="J1762" s="95" t="n">
        <f aca="false">TRUNC(H1762*I1762,2)</f>
        <v>5.92</v>
      </c>
      <c r="L1762" s="63" t="n">
        <f aca="false">IF(AND(A1763&lt;&gt;"",A1762=""),L1761+1,L1761)</f>
        <v>145</v>
      </c>
      <c r="M1762" s="80" t="n">
        <f aca="false">IF(OR(A1762="Insumo",A1762="Composição Auxiliar"),J1762,"")</f>
        <v>5.92</v>
      </c>
      <c r="N1762" s="81" t="n">
        <f aca="false">IF(ISNUMBER(SEARCH("COM ENCARGOS COMPLEMENTARES",D1762)),J1762,"")</f>
        <v>5.92</v>
      </c>
      <c r="O1762" s="81" t="str">
        <f aca="false">IF(N1762&lt;&gt;"","",M1762)</f>
        <v/>
      </c>
      <c r="P1762" s="82" t="str">
        <f aca="false">IF(A1762="Composição",A1761,"")</f>
        <v/>
      </c>
      <c r="Q1762" s="81" t="str">
        <f aca="false">IF(P1762&lt;&gt;"",SUMIF(L1762:L1851,L1762,N1762:N1851),"")</f>
        <v/>
      </c>
      <c r="R1762" s="81" t="str">
        <f aca="false">IF(P1762&lt;&gt;"",SUMIF(L1762:L1851,L1762,O1762:O1851),"")</f>
        <v/>
      </c>
    </row>
    <row r="1763" customFormat="false" ht="25.5" hidden="false" customHeight="true" outlineLevel="0" collapsed="false">
      <c r="A1763" s="91" t="s">
        <v>668</v>
      </c>
      <c r="B1763" s="92" t="s">
        <v>677</v>
      </c>
      <c r="C1763" s="91" t="s">
        <v>664</v>
      </c>
      <c r="D1763" s="91" t="s">
        <v>678</v>
      </c>
      <c r="E1763" s="91" t="s">
        <v>671</v>
      </c>
      <c r="F1763" s="91"/>
      <c r="G1763" s="93" t="s">
        <v>672</v>
      </c>
      <c r="H1763" s="94" t="n">
        <v>0.25</v>
      </c>
      <c r="I1763" s="95" t="n">
        <f aca="false">SUMIFS('ANALÍTICA AUXILIARES'!J:J,'ANALÍTICA AUXILIARES'!A:A,"Composição",'ANALÍTICA AUXILIARES'!B:B,$B1763)</f>
        <v>18.93</v>
      </c>
      <c r="J1763" s="95" t="n">
        <f aca="false">TRUNC(H1763*I1763,2)</f>
        <v>4.73</v>
      </c>
      <c r="L1763" s="63" t="n">
        <f aca="false">IF(AND(A1764&lt;&gt;"",A1763=""),L1762+1,L1762)</f>
        <v>145</v>
      </c>
      <c r="M1763" s="80" t="n">
        <f aca="false">IF(OR(A1763="Insumo",A1763="Composição Auxiliar"),J1763,"")</f>
        <v>4.73</v>
      </c>
      <c r="N1763" s="81" t="n">
        <f aca="false">IF(ISNUMBER(SEARCH("COM ENCARGOS COMPLEMENTARES",D1763)),J1763,"")</f>
        <v>4.73</v>
      </c>
      <c r="O1763" s="81" t="str">
        <f aca="false">IF(N1763&lt;&gt;"","",M1763)</f>
        <v/>
      </c>
      <c r="P1763" s="82" t="str">
        <f aca="false">IF(A1763="Composição",A1762,"")</f>
        <v/>
      </c>
      <c r="Q1763" s="81" t="str">
        <f aca="false">IF(P1763&lt;&gt;"",SUMIF(L1763:L1852,L1763,N1763:N1852),"")</f>
        <v/>
      </c>
      <c r="R1763" s="81" t="str">
        <f aca="false">IF(P1763&lt;&gt;"",SUMIF(L1763:L1852,L1763,O1763:O1852),"")</f>
        <v/>
      </c>
    </row>
    <row r="1764" customFormat="false" ht="14.25" hidden="false" customHeight="false" outlineLevel="0" collapsed="false">
      <c r="A1764" s="96" t="s">
        <v>679</v>
      </c>
      <c r="B1764" s="97" t="s">
        <v>1470</v>
      </c>
      <c r="C1764" s="96" t="str">
        <f aca="false">VLOOKUP(B1764,INSUMOS!$A:$I,2,0)</f>
        <v>SINAPI</v>
      </c>
      <c r="D1764" s="96" t="str">
        <f aca="false">VLOOKUP(B1764,INSUMOS!$A:$I,3,0)</f>
        <v>PORCA ZINCADA, SEXTAVADA, DIAMETRO 3/8"</v>
      </c>
      <c r="E1764" s="98" t="str">
        <f aca="false">VLOOKUP(B1764,INSUMOS!$A:$I,4,0)</f>
        <v>Material</v>
      </c>
      <c r="F1764" s="98"/>
      <c r="G1764" s="99" t="str">
        <f aca="false">VLOOKUP(B1764,INSUMOS!$A:$I,5,0)</f>
        <v>UN</v>
      </c>
      <c r="H1764" s="100" t="n">
        <v>3</v>
      </c>
      <c r="I1764" s="101" t="n">
        <f aca="false">VLOOKUP(B1764,INSUMOS!$A:$I,8,0)</f>
        <v>0.28</v>
      </c>
      <c r="J1764" s="101" t="n">
        <f aca="false">TRUNC(H1764*I1764,2)</f>
        <v>0.84</v>
      </c>
      <c r="L1764" s="63" t="n">
        <f aca="false">IF(AND(A1765&lt;&gt;"",A1764=""),L1763+1,L1763)</f>
        <v>145</v>
      </c>
      <c r="M1764" s="80" t="n">
        <f aca="false">IF(OR(A1764="Insumo",A1764="Composição Auxiliar"),J1764,"")</f>
        <v>0.84</v>
      </c>
      <c r="N1764" s="81" t="str">
        <f aca="false">IF(ISNUMBER(SEARCH("COM ENCARGOS COMPLEMENTARES",D1764)),J1764,"")</f>
        <v/>
      </c>
      <c r="O1764" s="81" t="n">
        <f aca="false">IF(N1764&lt;&gt;"","",M1764)</f>
        <v>0.84</v>
      </c>
      <c r="P1764" s="82" t="str">
        <f aca="false">IF(A1764="Composição",A1763,"")</f>
        <v/>
      </c>
      <c r="Q1764" s="81" t="str">
        <f aca="false">IF(P1764&lt;&gt;"",SUMIF(L1764:L1853,L1764,N1764:N1853),"")</f>
        <v/>
      </c>
      <c r="R1764" s="81" t="str">
        <f aca="false">IF(P1764&lt;&gt;"",SUMIF(L1764:L1853,L1764,O1764:O1853),"")</f>
        <v/>
      </c>
    </row>
    <row r="1765" customFormat="false" ht="14.25" hidden="false" customHeight="false" outlineLevel="0" collapsed="false">
      <c r="A1765" s="96" t="s">
        <v>679</v>
      </c>
      <c r="B1765" s="97" t="s">
        <v>1471</v>
      </c>
      <c r="C1765" s="96" t="str">
        <f aca="false">VLOOKUP(B1765,INSUMOS!$A:$I,2,0)</f>
        <v>ORSE</v>
      </c>
      <c r="D1765" s="96" t="str">
        <f aca="false">VLOOKUP(B1765,INSUMOS!$A:$I,3,0)</f>
        <v>BARRA ROSCADA ZINCADA Ø 3/8" M</v>
      </c>
      <c r="E1765" s="98" t="str">
        <f aca="false">VLOOKUP(B1765,INSUMOS!$A:$I,4,0)</f>
        <v>Material</v>
      </c>
      <c r="F1765" s="98"/>
      <c r="G1765" s="99" t="str">
        <f aca="false">VLOOKUP(B1765,INSUMOS!$A:$I,5,0)</f>
        <v>barra</v>
      </c>
      <c r="H1765" s="100" t="n">
        <v>0.9</v>
      </c>
      <c r="I1765" s="101" t="n">
        <f aca="false">VLOOKUP(B1765,INSUMOS!$A:$I,8,0)</f>
        <v>7.7</v>
      </c>
      <c r="J1765" s="101" t="n">
        <f aca="false">TRUNC(H1765*I1765,2)</f>
        <v>6.93</v>
      </c>
      <c r="L1765" s="63" t="n">
        <f aca="false">IF(AND(A1766&lt;&gt;"",A1765=""),L1764+1,L1764)</f>
        <v>145</v>
      </c>
      <c r="M1765" s="80" t="n">
        <f aca="false">IF(OR(A1765="Insumo",A1765="Composição Auxiliar"),J1765,"")</f>
        <v>6.93</v>
      </c>
      <c r="N1765" s="81" t="str">
        <f aca="false">IF(ISNUMBER(SEARCH("COM ENCARGOS COMPLEMENTARES",D1765)),J1765,"")</f>
        <v/>
      </c>
      <c r="O1765" s="81" t="n">
        <f aca="false">IF(N1765&lt;&gt;"","",M1765)</f>
        <v>6.93</v>
      </c>
      <c r="P1765" s="82" t="str">
        <f aca="false">IF(A1765="Composição",A1764,"")</f>
        <v/>
      </c>
      <c r="Q1765" s="81" t="str">
        <f aca="false">IF(P1765&lt;&gt;"",SUMIF(L1765:L1854,L1765,N1765:N1854),"")</f>
        <v/>
      </c>
      <c r="R1765" s="81" t="str">
        <f aca="false">IF(P1765&lt;&gt;"",SUMIF(L1765:L1854,L1765,O1765:O1854),"")</f>
        <v/>
      </c>
    </row>
    <row r="1766" customFormat="false" ht="14.25" hidden="false" customHeight="false" outlineLevel="0" collapsed="false">
      <c r="A1766" s="96" t="s">
        <v>679</v>
      </c>
      <c r="B1766" s="97" t="s">
        <v>1472</v>
      </c>
      <c r="C1766" s="96" t="str">
        <f aca="false">VLOOKUP(B1766,INSUMOS!$A:$I,2,0)</f>
        <v>ORSE</v>
      </c>
      <c r="D1766" s="96" t="str">
        <f aca="false">VLOOKUP(B1766,INSUMOS!$A:$I,3,0)</f>
        <v>ARRUELA LISA DE 3/8" UN</v>
      </c>
      <c r="E1766" s="98" t="str">
        <f aca="false">VLOOKUP(B1766,INSUMOS!$A:$I,4,0)</f>
        <v>Material</v>
      </c>
      <c r="F1766" s="98"/>
      <c r="G1766" s="99" t="str">
        <f aca="false">VLOOKUP(B1766,INSUMOS!$A:$I,5,0)</f>
        <v>un</v>
      </c>
      <c r="H1766" s="100" t="n">
        <v>3</v>
      </c>
      <c r="I1766" s="101" t="n">
        <f aca="false">VLOOKUP(B1766,INSUMOS!$A:$I,8,0)</f>
        <v>0.12</v>
      </c>
      <c r="J1766" s="101" t="n">
        <f aca="false">TRUNC(H1766*I1766,2)</f>
        <v>0.36</v>
      </c>
      <c r="L1766" s="63" t="n">
        <f aca="false">IF(AND(A1767&lt;&gt;"",A1766=""),L1765+1,L1765)</f>
        <v>145</v>
      </c>
      <c r="M1766" s="80" t="n">
        <f aca="false">IF(OR(A1766="Insumo",A1766="Composição Auxiliar"),J1766,"")</f>
        <v>0.36</v>
      </c>
      <c r="N1766" s="81" t="str">
        <f aca="false">IF(ISNUMBER(SEARCH("COM ENCARGOS COMPLEMENTARES",D1766)),J1766,"")</f>
        <v/>
      </c>
      <c r="O1766" s="81" t="n">
        <f aca="false">IF(N1766&lt;&gt;"","",M1766)</f>
        <v>0.36</v>
      </c>
      <c r="P1766" s="82" t="str">
        <f aca="false">IF(A1766="Composição",A1765,"")</f>
        <v/>
      </c>
      <c r="Q1766" s="81" t="str">
        <f aca="false">IF(P1766&lt;&gt;"",SUMIF(L1766:L1855,L1766,N1766:N1855),"")</f>
        <v/>
      </c>
      <c r="R1766" s="81" t="str">
        <f aca="false">IF(P1766&lt;&gt;"",SUMIF(L1766:L1855,L1766,O1766:O1855),"")</f>
        <v/>
      </c>
    </row>
    <row r="1767" customFormat="false" ht="25.5" hidden="false" customHeight="false" outlineLevel="0" collapsed="false">
      <c r="A1767" s="96" t="s">
        <v>679</v>
      </c>
      <c r="B1767" s="97" t="s">
        <v>1473</v>
      </c>
      <c r="C1767" s="96" t="str">
        <f aca="false">VLOOKUP(B1767,INSUMOS!$A:$I,2,0)</f>
        <v>SINAPI</v>
      </c>
      <c r="D1767" s="96" t="str">
        <f aca="false">VLOOKUP(B1767,INSUMOS!$A:$I,3,0)</f>
        <v>ABRACADEIRA EM ACO PARA AMARRACAO DE ELETRODUTOS, TIPO U SIMPLES, COM 2"</v>
      </c>
      <c r="E1767" s="98" t="str">
        <f aca="false">VLOOKUP(B1767,INSUMOS!$A:$I,4,0)</f>
        <v>Material</v>
      </c>
      <c r="F1767" s="98"/>
      <c r="G1767" s="99" t="str">
        <f aca="false">VLOOKUP(B1767,INSUMOS!$A:$I,5,0)</f>
        <v>UN</v>
      </c>
      <c r="H1767" s="100" t="n">
        <v>1</v>
      </c>
      <c r="I1767" s="101" t="n">
        <f aca="false">VLOOKUP(B1767,INSUMOS!$A:$I,8,0)</f>
        <v>3.57</v>
      </c>
      <c r="J1767" s="101" t="n">
        <f aca="false">TRUNC(H1767*I1767,2)</f>
        <v>3.57</v>
      </c>
      <c r="L1767" s="63" t="n">
        <f aca="false">IF(AND(A1768&lt;&gt;"",A1767=""),L1766+1,L1766)</f>
        <v>145</v>
      </c>
      <c r="M1767" s="80" t="n">
        <f aca="false">IF(OR(A1767="Insumo",A1767="Composição Auxiliar"),J1767,"")</f>
        <v>3.57</v>
      </c>
      <c r="N1767" s="81" t="str">
        <f aca="false">IF(ISNUMBER(SEARCH("COM ENCARGOS COMPLEMENTARES",D1767)),J1767,"")</f>
        <v/>
      </c>
      <c r="O1767" s="81" t="n">
        <f aca="false">IF(N1767&lt;&gt;"","",M1767)</f>
        <v>3.57</v>
      </c>
      <c r="P1767" s="82" t="str">
        <f aca="false">IF(A1767="Composição",A1766,"")</f>
        <v/>
      </c>
      <c r="Q1767" s="81" t="str">
        <f aca="false">IF(P1767&lt;&gt;"",SUMIF(L1767:L1856,L1767,N1767:N1856),"")</f>
        <v/>
      </c>
      <c r="R1767" s="81" t="str">
        <f aca="false">IF(P1767&lt;&gt;"",SUMIF(L1767:L1856,L1767,O1767:O1856),"")</f>
        <v/>
      </c>
    </row>
    <row r="1768" customFormat="false" ht="25.5" hidden="false" customHeight="false" outlineLevel="0" collapsed="false">
      <c r="A1768" s="96" t="s">
        <v>679</v>
      </c>
      <c r="B1768" s="97" t="s">
        <v>1474</v>
      </c>
      <c r="C1768" s="96" t="str">
        <f aca="false">VLOOKUP(B1768,INSUMOS!$A:$I,2,0)</f>
        <v>SINAPI</v>
      </c>
      <c r="D1768" s="96" t="str">
        <f aca="false">VLOOKUP(B1768,INSUMOS!$A:$I,3,0)</f>
        <v>PARAFUSO DE ACO TIPO CHUMBADOR PARABOLT, DIAMETRO 3/8", COMPRIMENTO 75 MM</v>
      </c>
      <c r="E1768" s="98" t="str">
        <f aca="false">VLOOKUP(B1768,INSUMOS!$A:$I,4,0)</f>
        <v>Material</v>
      </c>
      <c r="F1768" s="98"/>
      <c r="G1768" s="99" t="str">
        <f aca="false">VLOOKUP(B1768,INSUMOS!$A:$I,5,0)</f>
        <v>UN</v>
      </c>
      <c r="H1768" s="100" t="n">
        <v>1</v>
      </c>
      <c r="I1768" s="101" t="n">
        <f aca="false">VLOOKUP(B1768,INSUMOS!$A:$I,8,0)</f>
        <v>3.03</v>
      </c>
      <c r="J1768" s="101" t="n">
        <f aca="false">TRUNC(H1768*I1768,2)</f>
        <v>3.03</v>
      </c>
      <c r="L1768" s="63" t="n">
        <f aca="false">IF(AND(A1769&lt;&gt;"",A1768=""),L1767+1,L1767)</f>
        <v>145</v>
      </c>
      <c r="M1768" s="80" t="n">
        <f aca="false">IF(OR(A1768="Insumo",A1768="Composição Auxiliar"),J1768,"")</f>
        <v>3.03</v>
      </c>
      <c r="N1768" s="81" t="str">
        <f aca="false">IF(ISNUMBER(SEARCH("COM ENCARGOS COMPLEMENTARES",D1768)),J1768,"")</f>
        <v/>
      </c>
      <c r="O1768" s="81" t="n">
        <f aca="false">IF(N1768&lt;&gt;"","",M1768)</f>
        <v>3.03</v>
      </c>
      <c r="P1768" s="82" t="str">
        <f aca="false">IF(A1768="Composição",A1767,"")</f>
        <v/>
      </c>
      <c r="Q1768" s="81" t="str">
        <f aca="false">IF(P1768&lt;&gt;"",SUMIF(L1768:L1857,L1768,N1768:N1857),"")</f>
        <v/>
      </c>
      <c r="R1768" s="81" t="str">
        <f aca="false">IF(P1768&lt;&gt;"",SUMIF(L1768:L1857,L1768,O1768:O1857),"")</f>
        <v/>
      </c>
    </row>
    <row r="1769" customFormat="false" ht="14.25" hidden="false" customHeight="false" outlineLevel="0" collapsed="false">
      <c r="A1769" s="102"/>
      <c r="B1769" s="102"/>
      <c r="C1769" s="102"/>
      <c r="D1769" s="102"/>
      <c r="E1769" s="102"/>
      <c r="F1769" s="103"/>
      <c r="G1769" s="102"/>
      <c r="H1769" s="103"/>
      <c r="I1769" s="102"/>
      <c r="J1769" s="103"/>
      <c r="L1769" s="63" t="n">
        <f aca="false">IF(AND(A1770&lt;&gt;"",A1769=""),L1768+1,L1768)</f>
        <v>145</v>
      </c>
      <c r="M1769" s="80" t="str">
        <f aca="false">IF(OR(A1769="Insumo",A1769="Composição Auxiliar"),J1769,"")</f>
        <v/>
      </c>
      <c r="N1769" s="81" t="str">
        <f aca="false">IF(ISNUMBER(SEARCH("COM ENCARGOS COMPLEMENTARES",D1769)),J1769,"")</f>
        <v/>
      </c>
      <c r="O1769" s="81" t="str">
        <f aca="false">IF(N1769&lt;&gt;"","",M1769)</f>
        <v/>
      </c>
      <c r="P1769" s="82" t="str">
        <f aca="false">IF(A1769="Composição",A1768,"")</f>
        <v/>
      </c>
      <c r="Q1769" s="81" t="str">
        <f aca="false">IF(P1769&lt;&gt;"",SUMIF(L1769:L1858,L1769,N1769:N1858),"")</f>
        <v/>
      </c>
      <c r="R1769" s="81" t="str">
        <f aca="false">IF(P1769&lt;&gt;"",SUMIF(L1769:L1858,L1769,O1769:O1858),"")</f>
        <v/>
      </c>
    </row>
    <row r="1770" customFormat="false" ht="14.25" hidden="false" customHeight="true" outlineLevel="0" collapsed="false">
      <c r="A1770" s="102"/>
      <c r="B1770" s="102"/>
      <c r="C1770" s="102"/>
      <c r="D1770" s="102"/>
      <c r="E1770" s="102"/>
      <c r="F1770" s="103"/>
      <c r="G1770" s="102"/>
      <c r="H1770" s="104" t="s">
        <v>684</v>
      </c>
      <c r="I1770" s="104"/>
      <c r="J1770" s="103" t="n">
        <f aca="false">TRUNC(SUMIF(L:L,$L1770,M:M)*(1+$J$9),2)</f>
        <v>32.94</v>
      </c>
      <c r="L1770" s="63" t="n">
        <f aca="false">IF(AND(A1771&lt;&gt;"",A1770=""),L1769+1,L1769)</f>
        <v>145</v>
      </c>
      <c r="M1770" s="80" t="str">
        <f aca="false">IF(OR(A1770="Insumo",A1770="Composição Auxiliar"),J1770,"")</f>
        <v/>
      </c>
      <c r="N1770" s="81" t="str">
        <f aca="false">IF(ISNUMBER(SEARCH("COM ENCARGOS COMPLEMENTARES",D1770)),J1770,"")</f>
        <v/>
      </c>
      <c r="O1770" s="81" t="str">
        <f aca="false">IF(N1770&lt;&gt;"","",M1770)</f>
        <v/>
      </c>
      <c r="P1770" s="82" t="str">
        <f aca="false">IF(A1770="Composição",A1769,"")</f>
        <v/>
      </c>
      <c r="Q1770" s="81" t="str">
        <f aca="false">IF(P1770&lt;&gt;"",SUMIF(L1770:L1859,L1770,N1770:N1859),"")</f>
        <v/>
      </c>
      <c r="R1770" s="81" t="str">
        <f aca="false">IF(P1770&lt;&gt;"",SUMIF(L1770:L1859,L1770,O1770:O1859),"")</f>
        <v/>
      </c>
    </row>
    <row r="1771" customFormat="false" ht="15" hidden="false" customHeight="false" outlineLevel="0" collapsed="false">
      <c r="A1771" s="105"/>
      <c r="B1771" s="105"/>
      <c r="C1771" s="105"/>
      <c r="D1771" s="105"/>
      <c r="E1771" s="105"/>
      <c r="F1771" s="105"/>
      <c r="G1771" s="105" t="s">
        <v>685</v>
      </c>
      <c r="H1771" s="106" t="s">
        <v>1475</v>
      </c>
      <c r="I1771" s="105" t="s">
        <v>687</v>
      </c>
      <c r="J1771" s="107" t="n">
        <f aca="false">TRUNC(J1770*H1771,2)</f>
        <v>592.92</v>
      </c>
      <c r="L1771" s="63" t="n">
        <f aca="false">IF(AND(A1772&lt;&gt;"",A1771=""),L1770+1,L1770)</f>
        <v>145</v>
      </c>
      <c r="M1771" s="80" t="str">
        <f aca="false">IF(OR(A1771="Insumo",A1771="Composição Auxiliar"),J1771,"")</f>
        <v/>
      </c>
      <c r="N1771" s="81" t="str">
        <f aca="false">IF(ISNUMBER(SEARCH("COM ENCARGOS COMPLEMENTARES",D1771)),J1771,"")</f>
        <v/>
      </c>
      <c r="O1771" s="81" t="str">
        <f aca="false">IF(N1771&lt;&gt;"","",M1771)</f>
        <v/>
      </c>
      <c r="P1771" s="82" t="str">
        <f aca="false">IF(A1771="Composição",A1770,"")</f>
        <v/>
      </c>
      <c r="Q1771" s="81" t="str">
        <f aca="false">IF(P1771&lt;&gt;"",SUMIF(L1771:L1860,L1771,N1771:N1860),"")</f>
        <v/>
      </c>
      <c r="R1771" s="81" t="str">
        <f aca="false">IF(P1771&lt;&gt;"",SUMIF(L1771:L1860,L1771,O1771:O1860),"")</f>
        <v/>
      </c>
    </row>
    <row r="1772" customFormat="false" ht="15" hidden="false" customHeight="false" outlineLevel="0" collapsed="false">
      <c r="A1772" s="108"/>
      <c r="B1772" s="108"/>
      <c r="C1772" s="108"/>
      <c r="D1772" s="108"/>
      <c r="E1772" s="108"/>
      <c r="F1772" s="108"/>
      <c r="G1772" s="108"/>
      <c r="H1772" s="108"/>
      <c r="I1772" s="108"/>
      <c r="J1772" s="108"/>
      <c r="L1772" s="63" t="n">
        <f aca="false">IF(AND(A1773&lt;&gt;"",A1772=""),L1771+1,L1771)</f>
        <v>146</v>
      </c>
      <c r="M1772" s="80" t="str">
        <f aca="false">IF(OR(A1772="Insumo",A1772="Composição Auxiliar"),J1772,"")</f>
        <v/>
      </c>
      <c r="N1772" s="81" t="str">
        <f aca="false">IF(ISNUMBER(SEARCH("COM ENCARGOS COMPLEMENTARES",D1772)),J1772,"")</f>
        <v/>
      </c>
      <c r="O1772" s="81" t="str">
        <f aca="false">IF(N1772&lt;&gt;"","",M1772)</f>
        <v/>
      </c>
      <c r="P1772" s="82" t="str">
        <f aca="false">IF(A1772="Composição",A1771,"")</f>
        <v/>
      </c>
      <c r="Q1772" s="81" t="str">
        <f aca="false">IF(P1772&lt;&gt;"",SUMIF(L1772:L1861,L1772,N1772:N1861),"")</f>
        <v/>
      </c>
      <c r="R1772" s="81" t="str">
        <f aca="false">IF(P1772&lt;&gt;"",SUMIF(L1772:L1861,L1772,O1772:O1861),"")</f>
        <v/>
      </c>
    </row>
    <row r="1773" customFormat="false" ht="15" hidden="false" customHeight="true" outlineLevel="0" collapsed="false">
      <c r="A1773" s="83" t="s">
        <v>380</v>
      </c>
      <c r="B1773" s="84" t="s">
        <v>655</v>
      </c>
      <c r="C1773" s="83" t="s">
        <v>656</v>
      </c>
      <c r="D1773" s="83" t="s">
        <v>657</v>
      </c>
      <c r="E1773" s="83" t="s">
        <v>658</v>
      </c>
      <c r="F1773" s="83"/>
      <c r="G1773" s="85" t="s">
        <v>659</v>
      </c>
      <c r="H1773" s="84" t="s">
        <v>660</v>
      </c>
      <c r="I1773" s="84" t="s">
        <v>661</v>
      </c>
      <c r="J1773" s="84" t="s">
        <v>662</v>
      </c>
      <c r="L1773" s="63" t="n">
        <f aca="false">IF(AND(A1774&lt;&gt;"",A1773=""),L1772+1,L1772)</f>
        <v>146</v>
      </c>
      <c r="M1773" s="80" t="str">
        <f aca="false">IF(OR(A1773="Insumo",A1773="Composição Auxiliar"),J1773,"")</f>
        <v/>
      </c>
      <c r="N1773" s="81" t="str">
        <f aca="false">IF(ISNUMBER(SEARCH("COM ENCARGOS COMPLEMENTARES",D1773)),J1773,"")</f>
        <v/>
      </c>
      <c r="O1773" s="81" t="str">
        <f aca="false">IF(N1773&lt;&gt;"","",M1773)</f>
        <v/>
      </c>
      <c r="P1773" s="82" t="str">
        <f aca="false">IF(A1773="Composição",A1772,"")</f>
        <v/>
      </c>
      <c r="Q1773" s="81" t="str">
        <f aca="false">IF(P1773&lt;&gt;"",SUMIF(L1773:L1862,L1773,N1773:N1862),"")</f>
        <v/>
      </c>
      <c r="R1773" s="81" t="str">
        <f aca="false">IF(P1773&lt;&gt;"",SUMIF(L1773:L1862,L1773,O1773:O1862),"")</f>
        <v/>
      </c>
    </row>
    <row r="1774" customFormat="false" ht="25.5" hidden="false" customHeight="true" outlineLevel="0" collapsed="false">
      <c r="A1774" s="86" t="s">
        <v>663</v>
      </c>
      <c r="B1774" s="87" t="s">
        <v>381</v>
      </c>
      <c r="C1774" s="86" t="s">
        <v>716</v>
      </c>
      <c r="D1774" s="86" t="s">
        <v>1476</v>
      </c>
      <c r="E1774" s="86" t="s">
        <v>1469</v>
      </c>
      <c r="F1774" s="86"/>
      <c r="G1774" s="88" t="s">
        <v>718</v>
      </c>
      <c r="H1774" s="89" t="n">
        <v>1</v>
      </c>
      <c r="I1774" s="90" t="n">
        <f aca="false">SUMIF(L:L,$L1774,M:M)</f>
        <v>9.27</v>
      </c>
      <c r="J1774" s="90" t="n">
        <f aca="false">TRUNC(H1774*I1774,2)</f>
        <v>9.27</v>
      </c>
      <c r="L1774" s="63" t="n">
        <f aca="false">IF(AND(A1775&lt;&gt;"",A1774=""),L1773+1,L1773)</f>
        <v>146</v>
      </c>
      <c r="M1774" s="80" t="str">
        <f aca="false">IF(OR(A1774="Insumo",A1774="Composição Auxiliar"),J1774,"")</f>
        <v/>
      </c>
      <c r="N1774" s="81" t="str">
        <f aca="false">IF(ISNUMBER(SEARCH("COM ENCARGOS COMPLEMENTARES",D1774)),J1774,"")</f>
        <v/>
      </c>
      <c r="O1774" s="81" t="str">
        <f aca="false">IF(N1774&lt;&gt;"","",M1774)</f>
        <v/>
      </c>
      <c r="P1774" s="82" t="str">
        <f aca="false">IF(A1774="Composição",A1773,"")</f>
        <v> 7.1.10 </v>
      </c>
      <c r="Q1774" s="81" t="n">
        <f aca="false">IF(P1774&lt;&gt;"",SUMIF(L1774:L1863,L1774,N1774:N1863),"")</f>
        <v>6.38</v>
      </c>
      <c r="R1774" s="81" t="n">
        <f aca="false">IF(P1774&lt;&gt;"",SUMIF(L1774:L1863,L1774,O1774:O1863),"")</f>
        <v>2.89</v>
      </c>
    </row>
    <row r="1775" customFormat="false" ht="25.5" hidden="false" customHeight="true" outlineLevel="0" collapsed="false">
      <c r="A1775" s="91" t="s">
        <v>668</v>
      </c>
      <c r="B1775" s="92" t="s">
        <v>819</v>
      </c>
      <c r="C1775" s="91" t="s">
        <v>664</v>
      </c>
      <c r="D1775" s="91" t="s">
        <v>820</v>
      </c>
      <c r="E1775" s="91" t="s">
        <v>671</v>
      </c>
      <c r="F1775" s="91"/>
      <c r="G1775" s="93" t="s">
        <v>672</v>
      </c>
      <c r="H1775" s="94" t="n">
        <v>0.15</v>
      </c>
      <c r="I1775" s="95" t="n">
        <f aca="false">SUMIFS('ANALÍTICA AUXILIARES'!J:J,'ANALÍTICA AUXILIARES'!A:A,"Composição",'ANALÍTICA AUXILIARES'!B:B,$B1775)</f>
        <v>23.68</v>
      </c>
      <c r="J1775" s="95" t="n">
        <f aca="false">TRUNC(H1775*I1775,2)</f>
        <v>3.55</v>
      </c>
      <c r="L1775" s="63" t="n">
        <f aca="false">IF(AND(A1776&lt;&gt;"",A1775=""),L1774+1,L1774)</f>
        <v>146</v>
      </c>
      <c r="M1775" s="80" t="n">
        <f aca="false">IF(OR(A1775="Insumo",A1775="Composição Auxiliar"),J1775,"")</f>
        <v>3.55</v>
      </c>
      <c r="N1775" s="81" t="n">
        <f aca="false">IF(ISNUMBER(SEARCH("COM ENCARGOS COMPLEMENTARES",D1775)),J1775,"")</f>
        <v>3.55</v>
      </c>
      <c r="O1775" s="81" t="str">
        <f aca="false">IF(N1775&lt;&gt;"","",M1775)</f>
        <v/>
      </c>
      <c r="P1775" s="82" t="str">
        <f aca="false">IF(A1775="Composição",A1774,"")</f>
        <v/>
      </c>
      <c r="Q1775" s="81" t="str">
        <f aca="false">IF(P1775&lt;&gt;"",SUMIF(L1775:L1864,L1775,N1775:N1864),"")</f>
        <v/>
      </c>
      <c r="R1775" s="81" t="str">
        <f aca="false">IF(P1775&lt;&gt;"",SUMIF(L1775:L1864,L1775,O1775:O1864),"")</f>
        <v/>
      </c>
    </row>
    <row r="1776" customFormat="false" ht="25.5" hidden="false" customHeight="true" outlineLevel="0" collapsed="false">
      <c r="A1776" s="91" t="s">
        <v>668</v>
      </c>
      <c r="B1776" s="92" t="s">
        <v>677</v>
      </c>
      <c r="C1776" s="91" t="s">
        <v>664</v>
      </c>
      <c r="D1776" s="91" t="s">
        <v>678</v>
      </c>
      <c r="E1776" s="91" t="s">
        <v>671</v>
      </c>
      <c r="F1776" s="91"/>
      <c r="G1776" s="93" t="s">
        <v>672</v>
      </c>
      <c r="H1776" s="94" t="n">
        <v>0.15</v>
      </c>
      <c r="I1776" s="95" t="n">
        <f aca="false">SUMIFS('ANALÍTICA AUXILIARES'!J:J,'ANALÍTICA AUXILIARES'!A:A,"Composição",'ANALÍTICA AUXILIARES'!B:B,$B1776)</f>
        <v>18.93</v>
      </c>
      <c r="J1776" s="95" t="n">
        <f aca="false">TRUNC(H1776*I1776,2)</f>
        <v>2.83</v>
      </c>
      <c r="L1776" s="63" t="n">
        <f aca="false">IF(AND(A1777&lt;&gt;"",A1776=""),L1775+1,L1775)</f>
        <v>146</v>
      </c>
      <c r="M1776" s="80" t="n">
        <f aca="false">IF(OR(A1776="Insumo",A1776="Composição Auxiliar"),J1776,"")</f>
        <v>2.83</v>
      </c>
      <c r="N1776" s="81" t="n">
        <f aca="false">IF(ISNUMBER(SEARCH("COM ENCARGOS COMPLEMENTARES",D1776)),J1776,"")</f>
        <v>2.83</v>
      </c>
      <c r="O1776" s="81" t="str">
        <f aca="false">IF(N1776&lt;&gt;"","",M1776)</f>
        <v/>
      </c>
      <c r="P1776" s="82" t="str">
        <f aca="false">IF(A1776="Composição",A1775,"")</f>
        <v/>
      </c>
      <c r="Q1776" s="81" t="str">
        <f aca="false">IF(P1776&lt;&gt;"",SUMIF(L1776:L1865,L1776,N1776:N1865),"")</f>
        <v/>
      </c>
      <c r="R1776" s="81" t="str">
        <f aca="false">IF(P1776&lt;&gt;"",SUMIF(L1776:L1865,L1776,O1776:O1865),"")</f>
        <v/>
      </c>
    </row>
    <row r="1777" customFormat="false" ht="25.5" hidden="false" customHeight="false" outlineLevel="0" collapsed="false">
      <c r="A1777" s="96" t="s">
        <v>679</v>
      </c>
      <c r="B1777" s="97" t="s">
        <v>1477</v>
      </c>
      <c r="C1777" s="96" t="str">
        <f aca="false">VLOOKUP(B1777,INSUMOS!$A:$I,2,0)</f>
        <v>SINAPI</v>
      </c>
      <c r="D1777" s="96" t="str">
        <f aca="false">VLOOKUP(B1777,INSUMOS!$A:$I,3,0)</f>
        <v>ABRACADEIRA EM ACO PARA AMARRACAO DE ELETRODUTOS, TIPO U SIMPLES, COM 1 1/4"</v>
      </c>
      <c r="E1777" s="98" t="str">
        <f aca="false">VLOOKUP(B1777,INSUMOS!$A:$I,4,0)</f>
        <v>Material</v>
      </c>
      <c r="F1777" s="98"/>
      <c r="G1777" s="99" t="str">
        <f aca="false">VLOOKUP(B1777,INSUMOS!$A:$I,5,0)</f>
        <v>UN</v>
      </c>
      <c r="H1777" s="100" t="n">
        <v>1</v>
      </c>
      <c r="I1777" s="101" t="n">
        <f aca="false">VLOOKUP(B1777,INSUMOS!$A:$I,8,0)</f>
        <v>2.19</v>
      </c>
      <c r="J1777" s="101" t="n">
        <f aca="false">TRUNC(H1777*I1777,2)</f>
        <v>2.19</v>
      </c>
      <c r="L1777" s="63" t="n">
        <f aca="false">IF(AND(A1778&lt;&gt;"",A1777=""),L1776+1,L1776)</f>
        <v>146</v>
      </c>
      <c r="M1777" s="80" t="n">
        <f aca="false">IF(OR(A1777="Insumo",A1777="Composição Auxiliar"),J1777,"")</f>
        <v>2.19</v>
      </c>
      <c r="N1777" s="81" t="str">
        <f aca="false">IF(ISNUMBER(SEARCH("COM ENCARGOS COMPLEMENTARES",D1777)),J1777,"")</f>
        <v/>
      </c>
      <c r="O1777" s="81" t="n">
        <f aca="false">IF(N1777&lt;&gt;"","",M1777)</f>
        <v>2.19</v>
      </c>
      <c r="P1777" s="82" t="str">
        <f aca="false">IF(A1777="Composição",A1776,"")</f>
        <v/>
      </c>
      <c r="Q1777" s="81" t="str">
        <f aca="false">IF(P1777&lt;&gt;"",SUMIF(L1777:L1866,L1777,N1777:N1866),"")</f>
        <v/>
      </c>
      <c r="R1777" s="81" t="str">
        <f aca="false">IF(P1777&lt;&gt;"",SUMIF(L1777:L1866,L1777,O1777:O1866),"")</f>
        <v/>
      </c>
    </row>
    <row r="1778" customFormat="false" ht="14.25" hidden="false" customHeight="false" outlineLevel="0" collapsed="false">
      <c r="A1778" s="96" t="s">
        <v>679</v>
      </c>
      <c r="B1778" s="97" t="s">
        <v>1478</v>
      </c>
      <c r="C1778" s="96" t="str">
        <f aca="false">VLOOKUP(B1778,INSUMOS!$A:$I,2,0)</f>
        <v>SINAPI</v>
      </c>
      <c r="D1778" s="96" t="str">
        <f aca="false">VLOOKUP(B1778,INSUMOS!$A:$I,3,0)</f>
        <v>BUCHA DE NYLON SEM ABA S8</v>
      </c>
      <c r="E1778" s="98" t="str">
        <f aca="false">VLOOKUP(B1778,INSUMOS!$A:$I,4,0)</f>
        <v>Material</v>
      </c>
      <c r="F1778" s="98"/>
      <c r="G1778" s="99" t="str">
        <f aca="false">VLOOKUP(B1778,INSUMOS!$A:$I,5,0)</f>
        <v>UN</v>
      </c>
      <c r="H1778" s="100" t="n">
        <v>2</v>
      </c>
      <c r="I1778" s="101" t="n">
        <f aca="false">VLOOKUP(B1778,INSUMOS!$A:$I,8,0)</f>
        <v>0.09</v>
      </c>
      <c r="J1778" s="101" t="n">
        <f aca="false">TRUNC(H1778*I1778,2)</f>
        <v>0.18</v>
      </c>
      <c r="L1778" s="63" t="n">
        <f aca="false">IF(AND(A1779&lt;&gt;"",A1778=""),L1777+1,L1777)</f>
        <v>146</v>
      </c>
      <c r="M1778" s="80" t="n">
        <f aca="false">IF(OR(A1778="Insumo",A1778="Composição Auxiliar"),J1778,"")</f>
        <v>0.18</v>
      </c>
      <c r="N1778" s="81" t="str">
        <f aca="false">IF(ISNUMBER(SEARCH("COM ENCARGOS COMPLEMENTARES",D1778)),J1778,"")</f>
        <v/>
      </c>
      <c r="O1778" s="81" t="n">
        <f aca="false">IF(N1778&lt;&gt;"","",M1778)</f>
        <v>0.18</v>
      </c>
      <c r="P1778" s="82" t="str">
        <f aca="false">IF(A1778="Composição",A1777,"")</f>
        <v/>
      </c>
      <c r="Q1778" s="81" t="str">
        <f aca="false">IF(P1778&lt;&gt;"",SUMIF(L1778:L1867,L1778,N1778:N1867),"")</f>
        <v/>
      </c>
      <c r="R1778" s="81" t="str">
        <f aca="false">IF(P1778&lt;&gt;"",SUMIF(L1778:L1867,L1778,O1778:O1867),"")</f>
        <v/>
      </c>
    </row>
    <row r="1779" customFormat="false" ht="25.5" hidden="false" customHeight="false" outlineLevel="0" collapsed="false">
      <c r="A1779" s="96" t="s">
        <v>679</v>
      </c>
      <c r="B1779" s="97" t="s">
        <v>1479</v>
      </c>
      <c r="C1779" s="96" t="str">
        <f aca="false">VLOOKUP(B1779,INSUMOS!$A:$I,2,0)</f>
        <v>SINAPI</v>
      </c>
      <c r="D1779" s="96" t="str">
        <f aca="false">VLOOKUP(B1779,INSUMOS!$A:$I,3,0)</f>
        <v>PARAFUSO ROSCA SOBERBA ZINCADO CABECA CHATA FENDA SIMPLES 5,5 X 50 MM (2 ")</v>
      </c>
      <c r="E1779" s="98" t="str">
        <f aca="false">VLOOKUP(B1779,INSUMOS!$A:$I,4,0)</f>
        <v>Material</v>
      </c>
      <c r="F1779" s="98"/>
      <c r="G1779" s="99" t="str">
        <f aca="false">VLOOKUP(B1779,INSUMOS!$A:$I,5,0)</f>
        <v>UN</v>
      </c>
      <c r="H1779" s="100" t="n">
        <v>2</v>
      </c>
      <c r="I1779" s="101" t="n">
        <f aca="false">VLOOKUP(B1779,INSUMOS!$A:$I,8,0)</f>
        <v>0.26</v>
      </c>
      <c r="J1779" s="101" t="n">
        <f aca="false">TRUNC(H1779*I1779,2)</f>
        <v>0.52</v>
      </c>
      <c r="L1779" s="63" t="n">
        <f aca="false">IF(AND(A1780&lt;&gt;"",A1779=""),L1778+1,L1778)</f>
        <v>146</v>
      </c>
      <c r="M1779" s="80" t="n">
        <f aca="false">IF(OR(A1779="Insumo",A1779="Composição Auxiliar"),J1779,"")</f>
        <v>0.52</v>
      </c>
      <c r="N1779" s="81" t="str">
        <f aca="false">IF(ISNUMBER(SEARCH("COM ENCARGOS COMPLEMENTARES",D1779)),J1779,"")</f>
        <v/>
      </c>
      <c r="O1779" s="81" t="n">
        <f aca="false">IF(N1779&lt;&gt;"","",M1779)</f>
        <v>0.52</v>
      </c>
      <c r="P1779" s="82" t="str">
        <f aca="false">IF(A1779="Composição",A1778,"")</f>
        <v/>
      </c>
      <c r="Q1779" s="81" t="str">
        <f aca="false">IF(P1779&lt;&gt;"",SUMIF(L1779:L1868,L1779,N1779:N1868),"")</f>
        <v/>
      </c>
      <c r="R1779" s="81" t="str">
        <f aca="false">IF(P1779&lt;&gt;"",SUMIF(L1779:L1868,L1779,O1779:O1868),"")</f>
        <v/>
      </c>
    </row>
    <row r="1780" customFormat="false" ht="14.25" hidden="false" customHeight="false" outlineLevel="0" collapsed="false">
      <c r="A1780" s="102"/>
      <c r="B1780" s="102"/>
      <c r="C1780" s="102"/>
      <c r="D1780" s="102"/>
      <c r="E1780" s="102"/>
      <c r="F1780" s="103"/>
      <c r="G1780" s="102"/>
      <c r="H1780" s="103"/>
      <c r="I1780" s="102"/>
      <c r="J1780" s="103"/>
      <c r="L1780" s="63" t="n">
        <f aca="false">IF(AND(A1781&lt;&gt;"",A1780=""),L1779+1,L1779)</f>
        <v>146</v>
      </c>
      <c r="M1780" s="80" t="str">
        <f aca="false">IF(OR(A1780="Insumo",A1780="Composição Auxiliar"),J1780,"")</f>
        <v/>
      </c>
      <c r="N1780" s="81" t="str">
        <f aca="false">IF(ISNUMBER(SEARCH("COM ENCARGOS COMPLEMENTARES",D1780)),J1780,"")</f>
        <v/>
      </c>
      <c r="O1780" s="81" t="str">
        <f aca="false">IF(N1780&lt;&gt;"","",M1780)</f>
        <v/>
      </c>
      <c r="P1780" s="82" t="str">
        <f aca="false">IF(A1780="Composição",A1779,"")</f>
        <v/>
      </c>
      <c r="Q1780" s="81" t="str">
        <f aca="false">IF(P1780&lt;&gt;"",SUMIF(L1780:L1869,L1780,N1780:N1869),"")</f>
        <v/>
      </c>
      <c r="R1780" s="81" t="str">
        <f aca="false">IF(P1780&lt;&gt;"",SUMIF(L1780:L1869,L1780,O1780:O1869),"")</f>
        <v/>
      </c>
    </row>
    <row r="1781" customFormat="false" ht="14.25" hidden="false" customHeight="true" outlineLevel="0" collapsed="false">
      <c r="A1781" s="102"/>
      <c r="B1781" s="102"/>
      <c r="C1781" s="102"/>
      <c r="D1781" s="102"/>
      <c r="E1781" s="102"/>
      <c r="F1781" s="103"/>
      <c r="G1781" s="102"/>
      <c r="H1781" s="104" t="s">
        <v>684</v>
      </c>
      <c r="I1781" s="104"/>
      <c r="J1781" s="103" t="n">
        <f aca="false">TRUNC(SUMIF(L:L,$L1781,M:M)*(1+$J$9),2)</f>
        <v>12.03</v>
      </c>
      <c r="L1781" s="63" t="n">
        <f aca="false">IF(AND(A1782&lt;&gt;"",A1781=""),L1780+1,L1780)</f>
        <v>146</v>
      </c>
      <c r="M1781" s="80" t="str">
        <f aca="false">IF(OR(A1781="Insumo",A1781="Composição Auxiliar"),J1781,"")</f>
        <v/>
      </c>
      <c r="N1781" s="81" t="str">
        <f aca="false">IF(ISNUMBER(SEARCH("COM ENCARGOS COMPLEMENTARES",D1781)),J1781,"")</f>
        <v/>
      </c>
      <c r="O1781" s="81" t="str">
        <f aca="false">IF(N1781&lt;&gt;"","",M1781)</f>
        <v/>
      </c>
      <c r="P1781" s="82" t="str">
        <f aca="false">IF(A1781="Composição",A1780,"")</f>
        <v/>
      </c>
      <c r="Q1781" s="81" t="str">
        <f aca="false">IF(P1781&lt;&gt;"",SUMIF(L1781:L1870,L1781,N1781:N1870),"")</f>
        <v/>
      </c>
      <c r="R1781" s="81" t="str">
        <f aca="false">IF(P1781&lt;&gt;"",SUMIF(L1781:L1870,L1781,O1781:O1870),"")</f>
        <v/>
      </c>
    </row>
    <row r="1782" customFormat="false" ht="15" hidden="false" customHeight="false" outlineLevel="0" collapsed="false">
      <c r="A1782" s="105"/>
      <c r="B1782" s="105"/>
      <c r="C1782" s="105"/>
      <c r="D1782" s="105"/>
      <c r="E1782" s="105"/>
      <c r="F1782" s="105"/>
      <c r="G1782" s="105" t="s">
        <v>685</v>
      </c>
      <c r="H1782" s="106" t="s">
        <v>1345</v>
      </c>
      <c r="I1782" s="105" t="s">
        <v>687</v>
      </c>
      <c r="J1782" s="107" t="n">
        <f aca="false">TRUNC(J1781*H1782,2)</f>
        <v>108.27</v>
      </c>
      <c r="L1782" s="63" t="n">
        <f aca="false">IF(AND(A1783&lt;&gt;"",A1782=""),L1781+1,L1781)</f>
        <v>146</v>
      </c>
      <c r="M1782" s="80" t="str">
        <f aca="false">IF(OR(A1782="Insumo",A1782="Composição Auxiliar"),J1782,"")</f>
        <v/>
      </c>
      <c r="N1782" s="81" t="str">
        <f aca="false">IF(ISNUMBER(SEARCH("COM ENCARGOS COMPLEMENTARES",D1782)),J1782,"")</f>
        <v/>
      </c>
      <c r="O1782" s="81" t="str">
        <f aca="false">IF(N1782&lt;&gt;"","",M1782)</f>
        <v/>
      </c>
      <c r="P1782" s="82" t="str">
        <f aca="false">IF(A1782="Composição",A1781,"")</f>
        <v/>
      </c>
      <c r="Q1782" s="81" t="str">
        <f aca="false">IF(P1782&lt;&gt;"",SUMIF(L1782:L1871,L1782,N1782:N1871),"")</f>
        <v/>
      </c>
      <c r="R1782" s="81" t="str">
        <f aca="false">IF(P1782&lt;&gt;"",SUMIF(L1782:L1871,L1782,O1782:O1871),"")</f>
        <v/>
      </c>
    </row>
    <row r="1783" customFormat="false" ht="15" hidden="false" customHeight="false" outlineLevel="0" collapsed="false">
      <c r="A1783" s="108"/>
      <c r="B1783" s="108"/>
      <c r="C1783" s="108"/>
      <c r="D1783" s="108"/>
      <c r="E1783" s="108"/>
      <c r="F1783" s="108"/>
      <c r="G1783" s="108"/>
      <c r="H1783" s="108"/>
      <c r="I1783" s="108"/>
      <c r="J1783" s="108"/>
      <c r="L1783" s="63" t="n">
        <f aca="false">IF(AND(A1784&lt;&gt;"",A1783=""),L1782+1,L1782)</f>
        <v>147</v>
      </c>
      <c r="M1783" s="80" t="str">
        <f aca="false">IF(OR(A1783="Insumo",A1783="Composição Auxiliar"),J1783,"")</f>
        <v/>
      </c>
      <c r="N1783" s="81" t="str">
        <f aca="false">IF(ISNUMBER(SEARCH("COM ENCARGOS COMPLEMENTARES",D1783)),J1783,"")</f>
        <v/>
      </c>
      <c r="O1783" s="81" t="str">
        <f aca="false">IF(N1783&lt;&gt;"","",M1783)</f>
        <v/>
      </c>
      <c r="P1783" s="82" t="str">
        <f aca="false">IF(A1783="Composição",A1782,"")</f>
        <v/>
      </c>
      <c r="Q1783" s="81" t="str">
        <f aca="false">IF(P1783&lt;&gt;"",SUMIF(L1783:L1872,L1783,N1783:N1872),"")</f>
        <v/>
      </c>
      <c r="R1783" s="81" t="str">
        <f aca="false">IF(P1783&lt;&gt;"",SUMIF(L1783:L1872,L1783,O1783:O1872),"")</f>
        <v/>
      </c>
    </row>
    <row r="1784" customFormat="false" ht="15" hidden="false" customHeight="true" outlineLevel="0" collapsed="false">
      <c r="A1784" s="83" t="s">
        <v>382</v>
      </c>
      <c r="B1784" s="84" t="s">
        <v>655</v>
      </c>
      <c r="C1784" s="83" t="s">
        <v>656</v>
      </c>
      <c r="D1784" s="83" t="s">
        <v>657</v>
      </c>
      <c r="E1784" s="83" t="s">
        <v>658</v>
      </c>
      <c r="F1784" s="83"/>
      <c r="G1784" s="85" t="s">
        <v>659</v>
      </c>
      <c r="H1784" s="84" t="s">
        <v>660</v>
      </c>
      <c r="I1784" s="84" t="s">
        <v>661</v>
      </c>
      <c r="J1784" s="84" t="s">
        <v>662</v>
      </c>
      <c r="L1784" s="63" t="n">
        <f aca="false">IF(AND(A1785&lt;&gt;"",A1784=""),L1783+1,L1783)</f>
        <v>147</v>
      </c>
      <c r="M1784" s="80" t="str">
        <f aca="false">IF(OR(A1784="Insumo",A1784="Composição Auxiliar"),J1784,"")</f>
        <v/>
      </c>
      <c r="N1784" s="81" t="str">
        <f aca="false">IF(ISNUMBER(SEARCH("COM ENCARGOS COMPLEMENTARES",D1784)),J1784,"")</f>
        <v/>
      </c>
      <c r="O1784" s="81" t="str">
        <f aca="false">IF(N1784&lt;&gt;"","",M1784)</f>
        <v/>
      </c>
      <c r="P1784" s="82" t="str">
        <f aca="false">IF(A1784="Composição",A1783,"")</f>
        <v/>
      </c>
      <c r="Q1784" s="81" t="str">
        <f aca="false">IF(P1784&lt;&gt;"",SUMIF(L1784:L1873,L1784,N1784:N1873),"")</f>
        <v/>
      </c>
      <c r="R1784" s="81" t="str">
        <f aca="false">IF(P1784&lt;&gt;"",SUMIF(L1784:L1873,L1784,O1784:O1873),"")</f>
        <v/>
      </c>
    </row>
    <row r="1785" customFormat="false" ht="25.5" hidden="false" customHeight="true" outlineLevel="0" collapsed="false">
      <c r="A1785" s="86" t="s">
        <v>663</v>
      </c>
      <c r="B1785" s="87" t="s">
        <v>383</v>
      </c>
      <c r="C1785" s="86" t="s">
        <v>664</v>
      </c>
      <c r="D1785" s="86" t="s">
        <v>1447</v>
      </c>
      <c r="E1785" s="86" t="s">
        <v>764</v>
      </c>
      <c r="F1785" s="86"/>
      <c r="G1785" s="88" t="s">
        <v>718</v>
      </c>
      <c r="H1785" s="89" t="n">
        <v>1</v>
      </c>
      <c r="I1785" s="90" t="n">
        <f aca="false">SUMIF(L:L,$L1785,M:M)</f>
        <v>29.87</v>
      </c>
      <c r="J1785" s="90" t="n">
        <f aca="false">TRUNC(H1785*I1785,2)</f>
        <v>29.87</v>
      </c>
      <c r="L1785" s="63" t="n">
        <f aca="false">IF(AND(A1786&lt;&gt;"",A1785=""),L1784+1,L1784)</f>
        <v>147</v>
      </c>
      <c r="M1785" s="80" t="str">
        <f aca="false">IF(OR(A1785="Insumo",A1785="Composição Auxiliar"),J1785,"")</f>
        <v/>
      </c>
      <c r="N1785" s="81" t="str">
        <f aca="false">IF(ISNUMBER(SEARCH("COM ENCARGOS COMPLEMENTARES",D1785)),J1785,"")</f>
        <v/>
      </c>
      <c r="O1785" s="81" t="str">
        <f aca="false">IF(N1785&lt;&gt;"","",M1785)</f>
        <v/>
      </c>
      <c r="P1785" s="82" t="str">
        <f aca="false">IF(A1785="Composição",A1784,"")</f>
        <v> 7.1.11 </v>
      </c>
      <c r="Q1785" s="81" t="n">
        <f aca="false">IF(P1785&lt;&gt;"",SUMIF(L1785:L1874,L1785,N1785:N1874),"")</f>
        <v>3.36</v>
      </c>
      <c r="R1785" s="81" t="n">
        <f aca="false">IF(P1785&lt;&gt;"",SUMIF(L1785:L1874,L1785,O1785:O1874),"")</f>
        <v>26.51</v>
      </c>
    </row>
    <row r="1786" customFormat="false" ht="25.5" hidden="false" customHeight="true" outlineLevel="0" collapsed="false">
      <c r="A1786" s="91" t="s">
        <v>668</v>
      </c>
      <c r="B1786" s="92" t="s">
        <v>1336</v>
      </c>
      <c r="C1786" s="91" t="s">
        <v>664</v>
      </c>
      <c r="D1786" s="91" t="s">
        <v>1337</v>
      </c>
      <c r="E1786" s="91" t="s">
        <v>671</v>
      </c>
      <c r="F1786" s="91"/>
      <c r="G1786" s="93" t="s">
        <v>672</v>
      </c>
      <c r="H1786" s="94" t="n">
        <v>0.0795</v>
      </c>
      <c r="I1786" s="95" t="n">
        <f aca="false">SUMIFS('ANALÍTICA AUXILIARES'!J:J,'ANALÍTICA AUXILIARES'!A:A,"Composição",'ANALÍTICA AUXILIARES'!B:B,$B1786)</f>
        <v>19.47</v>
      </c>
      <c r="J1786" s="95" t="n">
        <f aca="false">TRUNC(H1786*I1786,2)</f>
        <v>1.54</v>
      </c>
      <c r="L1786" s="63" t="n">
        <f aca="false">IF(AND(A1787&lt;&gt;"",A1786=""),L1785+1,L1785)</f>
        <v>147</v>
      </c>
      <c r="M1786" s="80" t="n">
        <f aca="false">IF(OR(A1786="Insumo",A1786="Composição Auxiliar"),J1786,"")</f>
        <v>1.54</v>
      </c>
      <c r="N1786" s="81" t="n">
        <f aca="false">IF(ISNUMBER(SEARCH("COM ENCARGOS COMPLEMENTARES",D1786)),J1786,"")</f>
        <v>1.54</v>
      </c>
      <c r="O1786" s="81" t="str">
        <f aca="false">IF(N1786&lt;&gt;"","",M1786)</f>
        <v/>
      </c>
      <c r="P1786" s="82" t="str">
        <f aca="false">IF(A1786="Composição",A1785,"")</f>
        <v/>
      </c>
      <c r="Q1786" s="81" t="str">
        <f aca="false">IF(P1786&lt;&gt;"",SUMIF(L1786:L1875,L1786,N1786:N1875),"")</f>
        <v/>
      </c>
      <c r="R1786" s="81" t="str">
        <f aca="false">IF(P1786&lt;&gt;"",SUMIF(L1786:L1875,L1786,O1786:O1875),"")</f>
        <v/>
      </c>
    </row>
    <row r="1787" customFormat="false" ht="25.5" hidden="false" customHeight="true" outlineLevel="0" collapsed="false">
      <c r="A1787" s="91" t="s">
        <v>668</v>
      </c>
      <c r="B1787" s="92" t="s">
        <v>1292</v>
      </c>
      <c r="C1787" s="91" t="s">
        <v>664</v>
      </c>
      <c r="D1787" s="91" t="s">
        <v>1293</v>
      </c>
      <c r="E1787" s="91" t="s">
        <v>671</v>
      </c>
      <c r="F1787" s="91"/>
      <c r="G1787" s="93" t="s">
        <v>672</v>
      </c>
      <c r="H1787" s="94" t="n">
        <v>0.0795</v>
      </c>
      <c r="I1787" s="95" t="n">
        <f aca="false">SUMIFS('ANALÍTICA AUXILIARES'!J:J,'ANALÍTICA AUXILIARES'!A:A,"Composição",'ANALÍTICA AUXILIARES'!B:B,$B1787)</f>
        <v>22.94</v>
      </c>
      <c r="J1787" s="95" t="n">
        <f aca="false">TRUNC(H1787*I1787,2)</f>
        <v>1.82</v>
      </c>
      <c r="L1787" s="63" t="n">
        <f aca="false">IF(AND(A1788&lt;&gt;"",A1787=""),L1786+1,L1786)</f>
        <v>147</v>
      </c>
      <c r="M1787" s="80" t="n">
        <f aca="false">IF(OR(A1787="Insumo",A1787="Composição Auxiliar"),J1787,"")</f>
        <v>1.82</v>
      </c>
      <c r="N1787" s="81" t="n">
        <f aca="false">IF(ISNUMBER(SEARCH("COM ENCARGOS COMPLEMENTARES",D1787)),J1787,"")</f>
        <v>1.82</v>
      </c>
      <c r="O1787" s="81" t="str">
        <f aca="false">IF(N1787&lt;&gt;"","",M1787)</f>
        <v/>
      </c>
      <c r="P1787" s="82" t="str">
        <f aca="false">IF(A1787="Composição",A1786,"")</f>
        <v/>
      </c>
      <c r="Q1787" s="81" t="str">
        <f aca="false">IF(P1787&lt;&gt;"",SUMIF(L1787:L1876,L1787,N1787:N1876),"")</f>
        <v/>
      </c>
      <c r="R1787" s="81" t="str">
        <f aca="false">IF(P1787&lt;&gt;"",SUMIF(L1787:L1876,L1787,O1787:O1876),"")</f>
        <v/>
      </c>
    </row>
    <row r="1788" customFormat="false" ht="25.5" hidden="false" customHeight="false" outlineLevel="0" collapsed="false">
      <c r="A1788" s="96" t="s">
        <v>679</v>
      </c>
      <c r="B1788" s="97" t="s">
        <v>1480</v>
      </c>
      <c r="C1788" s="96" t="str">
        <f aca="false">VLOOKUP(B1788,INSUMOS!$A:$I,2,0)</f>
        <v>SINAPI</v>
      </c>
      <c r="D1788" s="96" t="str">
        <f aca="false">VLOOKUP(B1788,INSUMOS!$A:$I,3,0)</f>
        <v>REGISTRO DE ESFERA, PVC, COM VOLANTE, VS, SOLDAVEL, DN 25 MM, COM CORPO DIVIDIDO</v>
      </c>
      <c r="E1788" s="98" t="str">
        <f aca="false">VLOOKUP(B1788,INSUMOS!$A:$I,4,0)</f>
        <v>Material</v>
      </c>
      <c r="F1788" s="98"/>
      <c r="G1788" s="99" t="str">
        <f aca="false">VLOOKUP(B1788,INSUMOS!$A:$I,5,0)</f>
        <v>UN</v>
      </c>
      <c r="H1788" s="100" t="n">
        <v>1</v>
      </c>
      <c r="I1788" s="101" t="n">
        <f aca="false">VLOOKUP(B1788,INSUMOS!$A:$I,8,0)</f>
        <v>24.76</v>
      </c>
      <c r="J1788" s="101" t="n">
        <f aca="false">TRUNC(H1788*I1788,2)</f>
        <v>24.76</v>
      </c>
      <c r="L1788" s="63" t="n">
        <f aca="false">IF(AND(A1789&lt;&gt;"",A1788=""),L1787+1,L1787)</f>
        <v>147</v>
      </c>
      <c r="M1788" s="80" t="n">
        <f aca="false">IF(OR(A1788="Insumo",A1788="Composição Auxiliar"),J1788,"")</f>
        <v>24.76</v>
      </c>
      <c r="N1788" s="81" t="str">
        <f aca="false">IF(ISNUMBER(SEARCH("COM ENCARGOS COMPLEMENTARES",D1788)),J1788,"")</f>
        <v/>
      </c>
      <c r="O1788" s="81" t="n">
        <f aca="false">IF(N1788&lt;&gt;"","",M1788)</f>
        <v>24.76</v>
      </c>
      <c r="P1788" s="82" t="str">
        <f aca="false">IF(A1788="Composição",A1787,"")</f>
        <v/>
      </c>
      <c r="Q1788" s="81" t="str">
        <f aca="false">IF(P1788&lt;&gt;"",SUMIF(L1788:L1877,L1788,N1788:N1877),"")</f>
        <v/>
      </c>
      <c r="R1788" s="81" t="str">
        <f aca="false">IF(P1788&lt;&gt;"",SUMIF(L1788:L1877,L1788,O1788:O1877),"")</f>
        <v/>
      </c>
    </row>
    <row r="1789" customFormat="false" ht="25.5" hidden="false" customHeight="false" outlineLevel="0" collapsed="false">
      <c r="A1789" s="96" t="s">
        <v>679</v>
      </c>
      <c r="B1789" s="97" t="s">
        <v>1457</v>
      </c>
      <c r="C1789" s="96" t="str">
        <f aca="false">VLOOKUP(B1789,INSUMOS!$A:$I,2,0)</f>
        <v>SINAPI</v>
      </c>
      <c r="D1789" s="96" t="str">
        <f aca="false">VLOOKUP(B1789,INSUMOS!$A:$I,3,0)</f>
        <v>SOLUCAO PREPARADORA / LIMPADORA PARA PVC, FRASCO COM 1000 CM3</v>
      </c>
      <c r="E1789" s="98" t="str">
        <f aca="false">VLOOKUP(B1789,INSUMOS!$A:$I,4,0)</f>
        <v>Material</v>
      </c>
      <c r="F1789" s="98"/>
      <c r="G1789" s="99" t="str">
        <f aca="false">VLOOKUP(B1789,INSUMOS!$A:$I,5,0)</f>
        <v>UN</v>
      </c>
      <c r="H1789" s="100" t="n">
        <v>0.0095</v>
      </c>
      <c r="I1789" s="101" t="n">
        <f aca="false">VLOOKUP(B1789,INSUMOS!$A:$I,8,0)</f>
        <v>82.81</v>
      </c>
      <c r="J1789" s="101" t="n">
        <f aca="false">TRUNC(H1789*I1789,2)</f>
        <v>0.78</v>
      </c>
      <c r="L1789" s="63" t="n">
        <f aca="false">IF(AND(A1790&lt;&gt;"",A1789=""),L1788+1,L1788)</f>
        <v>147</v>
      </c>
      <c r="M1789" s="80" t="n">
        <f aca="false">IF(OR(A1789="Insumo",A1789="Composição Auxiliar"),J1789,"")</f>
        <v>0.78</v>
      </c>
      <c r="N1789" s="81" t="str">
        <f aca="false">IF(ISNUMBER(SEARCH("COM ENCARGOS COMPLEMENTARES",D1789)),J1789,"")</f>
        <v/>
      </c>
      <c r="O1789" s="81" t="n">
        <f aca="false">IF(N1789&lt;&gt;"","",M1789)</f>
        <v>0.78</v>
      </c>
      <c r="P1789" s="82" t="str">
        <f aca="false">IF(A1789="Composição",A1788,"")</f>
        <v/>
      </c>
      <c r="Q1789" s="81" t="str">
        <f aca="false">IF(P1789&lt;&gt;"",SUMIF(L1789:L1878,L1789,N1789:N1878),"")</f>
        <v/>
      </c>
      <c r="R1789" s="81" t="str">
        <f aca="false">IF(P1789&lt;&gt;"",SUMIF(L1789:L1878,L1789,O1789:O1878),"")</f>
        <v/>
      </c>
    </row>
    <row r="1790" customFormat="false" ht="14.25" hidden="false" customHeight="false" outlineLevel="0" collapsed="false">
      <c r="A1790" s="96" t="s">
        <v>679</v>
      </c>
      <c r="B1790" s="97" t="s">
        <v>1481</v>
      </c>
      <c r="C1790" s="96" t="str">
        <f aca="false">VLOOKUP(B1790,INSUMOS!$A:$I,2,0)</f>
        <v>SINAPI</v>
      </c>
      <c r="D1790" s="96" t="str">
        <f aca="false">VLOOKUP(B1790,INSUMOS!$A:$I,3,0)</f>
        <v>LIXA D'AGUA EM FOLHA, GRAO 100</v>
      </c>
      <c r="E1790" s="98" t="str">
        <f aca="false">VLOOKUP(B1790,INSUMOS!$A:$I,4,0)</f>
        <v>Material</v>
      </c>
      <c r="F1790" s="98"/>
      <c r="G1790" s="99" t="str">
        <f aca="false">VLOOKUP(B1790,INSUMOS!$A:$I,5,0)</f>
        <v>UN</v>
      </c>
      <c r="H1790" s="100" t="n">
        <v>0.008</v>
      </c>
      <c r="I1790" s="101" t="n">
        <f aca="false">VLOOKUP(B1790,INSUMOS!$A:$I,8,0)</f>
        <v>3.03</v>
      </c>
      <c r="J1790" s="101" t="n">
        <f aca="false">TRUNC(H1790*I1790,2)</f>
        <v>0.02</v>
      </c>
      <c r="L1790" s="63" t="n">
        <f aca="false">IF(AND(A1791&lt;&gt;"",A1790=""),L1789+1,L1789)</f>
        <v>147</v>
      </c>
      <c r="M1790" s="80" t="n">
        <f aca="false">IF(OR(A1790="Insumo",A1790="Composição Auxiliar"),J1790,"")</f>
        <v>0.02</v>
      </c>
      <c r="N1790" s="81" t="str">
        <f aca="false">IF(ISNUMBER(SEARCH("COM ENCARGOS COMPLEMENTARES",D1790)),J1790,"")</f>
        <v/>
      </c>
      <c r="O1790" s="81" t="n">
        <f aca="false">IF(N1790&lt;&gt;"","",M1790)</f>
        <v>0.02</v>
      </c>
      <c r="P1790" s="82" t="str">
        <f aca="false">IF(A1790="Composição",A1789,"")</f>
        <v/>
      </c>
      <c r="Q1790" s="81" t="str">
        <f aca="false">IF(P1790&lt;&gt;"",SUMIF(L1790:L1879,L1790,N1790:N1879),"")</f>
        <v/>
      </c>
      <c r="R1790" s="81" t="str">
        <f aca="false">IF(P1790&lt;&gt;"",SUMIF(L1790:L1879,L1790,O1790:O1879),"")</f>
        <v/>
      </c>
    </row>
    <row r="1791" customFormat="false" ht="14.25" hidden="false" customHeight="false" outlineLevel="0" collapsed="false">
      <c r="A1791" s="96" t="s">
        <v>679</v>
      </c>
      <c r="B1791" s="97" t="s">
        <v>1482</v>
      </c>
      <c r="C1791" s="96" t="str">
        <f aca="false">VLOOKUP(B1791,INSUMOS!$A:$I,2,0)</f>
        <v>SINAPI</v>
      </c>
      <c r="D1791" s="96" t="str">
        <f aca="false">VLOOKUP(B1791,INSUMOS!$A:$I,3,0)</f>
        <v>ADESIVO PLASTICO PARA PVC, FRASCO COM 175 GR</v>
      </c>
      <c r="E1791" s="98" t="str">
        <f aca="false">VLOOKUP(B1791,INSUMOS!$A:$I,4,0)</f>
        <v>Material</v>
      </c>
      <c r="F1791" s="98"/>
      <c r="G1791" s="99" t="str">
        <f aca="false">VLOOKUP(B1791,INSUMOS!$A:$I,5,0)</f>
        <v>UN</v>
      </c>
      <c r="H1791" s="100" t="n">
        <v>0.04</v>
      </c>
      <c r="I1791" s="101" t="n">
        <f aca="false">VLOOKUP(B1791,INSUMOS!$A:$I,8,0)</f>
        <v>23.85</v>
      </c>
      <c r="J1791" s="101" t="n">
        <f aca="false">TRUNC(H1791*I1791,2)</f>
        <v>0.95</v>
      </c>
      <c r="L1791" s="63" t="n">
        <f aca="false">IF(AND(A1792&lt;&gt;"",A1791=""),L1790+1,L1790)</f>
        <v>147</v>
      </c>
      <c r="M1791" s="80" t="n">
        <f aca="false">IF(OR(A1791="Insumo",A1791="Composição Auxiliar"),J1791,"")</f>
        <v>0.95</v>
      </c>
      <c r="N1791" s="81" t="str">
        <f aca="false">IF(ISNUMBER(SEARCH("COM ENCARGOS COMPLEMENTARES",D1791)),J1791,"")</f>
        <v/>
      </c>
      <c r="O1791" s="81" t="n">
        <f aca="false">IF(N1791&lt;&gt;"","",M1791)</f>
        <v>0.95</v>
      </c>
      <c r="P1791" s="82" t="str">
        <f aca="false">IF(A1791="Composição",A1790,"")</f>
        <v/>
      </c>
      <c r="Q1791" s="81" t="str">
        <f aca="false">IF(P1791&lt;&gt;"",SUMIF(L1791:L1880,L1791,N1791:N1880),"")</f>
        <v/>
      </c>
      <c r="R1791" s="81" t="str">
        <f aca="false">IF(P1791&lt;&gt;"",SUMIF(L1791:L1880,L1791,O1791:O1880),"")</f>
        <v/>
      </c>
    </row>
    <row r="1792" customFormat="false" ht="14.25" hidden="false" customHeight="false" outlineLevel="0" collapsed="false">
      <c r="A1792" s="102"/>
      <c r="B1792" s="102"/>
      <c r="C1792" s="102"/>
      <c r="D1792" s="102"/>
      <c r="E1792" s="102"/>
      <c r="F1792" s="103"/>
      <c r="G1792" s="102"/>
      <c r="H1792" s="103"/>
      <c r="I1792" s="102"/>
      <c r="J1792" s="103"/>
      <c r="L1792" s="63" t="n">
        <f aca="false">IF(AND(A1793&lt;&gt;"",A1792=""),L1791+1,L1791)</f>
        <v>147</v>
      </c>
      <c r="M1792" s="80" t="str">
        <f aca="false">IF(OR(A1792="Insumo",A1792="Composição Auxiliar"),J1792,"")</f>
        <v/>
      </c>
      <c r="N1792" s="81" t="str">
        <f aca="false">IF(ISNUMBER(SEARCH("COM ENCARGOS COMPLEMENTARES",D1792)),J1792,"")</f>
        <v/>
      </c>
      <c r="O1792" s="81" t="str">
        <f aca="false">IF(N1792&lt;&gt;"","",M1792)</f>
        <v/>
      </c>
      <c r="P1792" s="82" t="str">
        <f aca="false">IF(A1792="Composição",A1791,"")</f>
        <v/>
      </c>
      <c r="Q1792" s="81" t="str">
        <f aca="false">IF(P1792&lt;&gt;"",SUMIF(L1792:L1881,L1792,N1792:N1881),"")</f>
        <v/>
      </c>
      <c r="R1792" s="81" t="str">
        <f aca="false">IF(P1792&lt;&gt;"",SUMIF(L1792:L1881,L1792,O1792:O1881),"")</f>
        <v/>
      </c>
    </row>
    <row r="1793" customFormat="false" ht="14.25" hidden="false" customHeight="true" outlineLevel="0" collapsed="false">
      <c r="A1793" s="102"/>
      <c r="B1793" s="102"/>
      <c r="C1793" s="102"/>
      <c r="D1793" s="102"/>
      <c r="E1793" s="102"/>
      <c r="F1793" s="103"/>
      <c r="G1793" s="102"/>
      <c r="H1793" s="104" t="s">
        <v>684</v>
      </c>
      <c r="I1793" s="104"/>
      <c r="J1793" s="103" t="n">
        <f aca="false">TRUNC(SUMIF(L:L,$L1793,M:M)*(1+$J$9),2)</f>
        <v>38.76</v>
      </c>
      <c r="L1793" s="63" t="n">
        <f aca="false">IF(AND(A1794&lt;&gt;"",A1793=""),L1792+1,L1792)</f>
        <v>147</v>
      </c>
      <c r="M1793" s="80" t="str">
        <f aca="false">IF(OR(A1793="Insumo",A1793="Composição Auxiliar"),J1793,"")</f>
        <v/>
      </c>
      <c r="N1793" s="81" t="str">
        <f aca="false">IF(ISNUMBER(SEARCH("COM ENCARGOS COMPLEMENTARES",D1793)),J1793,"")</f>
        <v/>
      </c>
      <c r="O1793" s="81" t="str">
        <f aca="false">IF(N1793&lt;&gt;"","",M1793)</f>
        <v/>
      </c>
      <c r="P1793" s="82" t="str">
        <f aca="false">IF(A1793="Composição",A1792,"")</f>
        <v/>
      </c>
      <c r="Q1793" s="81" t="str">
        <f aca="false">IF(P1793&lt;&gt;"",SUMIF(L1793:L1882,L1793,N1793:N1882),"")</f>
        <v/>
      </c>
      <c r="R1793" s="81" t="str">
        <f aca="false">IF(P1793&lt;&gt;"",SUMIF(L1793:L1882,L1793,O1793:O1882),"")</f>
        <v/>
      </c>
    </row>
    <row r="1794" customFormat="false" ht="15" hidden="false" customHeight="false" outlineLevel="0" collapsed="false">
      <c r="A1794" s="105"/>
      <c r="B1794" s="105"/>
      <c r="C1794" s="105"/>
      <c r="D1794" s="105"/>
      <c r="E1794" s="105"/>
      <c r="F1794" s="105"/>
      <c r="G1794" s="105" t="s">
        <v>685</v>
      </c>
      <c r="H1794" s="106" t="s">
        <v>1193</v>
      </c>
      <c r="I1794" s="105" t="s">
        <v>687</v>
      </c>
      <c r="J1794" s="107" t="n">
        <f aca="false">TRUNC(J1793*H1794,2)</f>
        <v>271.32</v>
      </c>
      <c r="L1794" s="63" t="n">
        <f aca="false">IF(AND(A1795&lt;&gt;"",A1794=""),L1793+1,L1793)</f>
        <v>147</v>
      </c>
      <c r="M1794" s="80" t="str">
        <f aca="false">IF(OR(A1794="Insumo",A1794="Composição Auxiliar"),J1794,"")</f>
        <v/>
      </c>
      <c r="N1794" s="81" t="str">
        <f aca="false">IF(ISNUMBER(SEARCH("COM ENCARGOS COMPLEMENTARES",D1794)),J1794,"")</f>
        <v/>
      </c>
      <c r="O1794" s="81" t="str">
        <f aca="false">IF(N1794&lt;&gt;"","",M1794)</f>
        <v/>
      </c>
      <c r="P1794" s="82" t="str">
        <f aca="false">IF(A1794="Composição",A1793,"")</f>
        <v/>
      </c>
      <c r="Q1794" s="81" t="str">
        <f aca="false">IF(P1794&lt;&gt;"",SUMIF(L1794:L1883,L1794,N1794:N1883),"")</f>
        <v/>
      </c>
      <c r="R1794" s="81" t="str">
        <f aca="false">IF(P1794&lt;&gt;"",SUMIF(L1794:L1883,L1794,O1794:O1883),"")</f>
        <v/>
      </c>
    </row>
    <row r="1795" customFormat="false" ht="15" hidden="false" customHeight="false" outlineLevel="0" collapsed="false">
      <c r="A1795" s="108"/>
      <c r="B1795" s="108"/>
      <c r="C1795" s="108"/>
      <c r="D1795" s="108"/>
      <c r="E1795" s="108"/>
      <c r="F1795" s="108"/>
      <c r="G1795" s="108"/>
      <c r="H1795" s="108"/>
      <c r="I1795" s="108"/>
      <c r="J1795" s="108"/>
      <c r="L1795" s="63" t="n">
        <f aca="false">IF(AND(A1796&lt;&gt;"",A1795=""),L1794+1,L1794)</f>
        <v>148</v>
      </c>
      <c r="M1795" s="80" t="str">
        <f aca="false">IF(OR(A1795="Insumo",A1795="Composição Auxiliar"),J1795,"")</f>
        <v/>
      </c>
      <c r="N1795" s="81" t="str">
        <f aca="false">IF(ISNUMBER(SEARCH("COM ENCARGOS COMPLEMENTARES",D1795)),J1795,"")</f>
        <v/>
      </c>
      <c r="O1795" s="81" t="str">
        <f aca="false">IF(N1795&lt;&gt;"","",M1795)</f>
        <v/>
      </c>
      <c r="P1795" s="82" t="str">
        <f aca="false">IF(A1795="Composição",A1794,"")</f>
        <v/>
      </c>
      <c r="Q1795" s="81" t="str">
        <f aca="false">IF(P1795&lt;&gt;"",SUMIF(L1795:L1884,L1795,N1795:N1884),"")</f>
        <v/>
      </c>
      <c r="R1795" s="81" t="str">
        <f aca="false">IF(P1795&lt;&gt;"",SUMIF(L1795:L1884,L1795,O1795:O1884),"")</f>
        <v/>
      </c>
    </row>
    <row r="1796" customFormat="false" ht="15" hidden="false" customHeight="true" outlineLevel="0" collapsed="false">
      <c r="A1796" s="83" t="s">
        <v>384</v>
      </c>
      <c r="B1796" s="84" t="s">
        <v>655</v>
      </c>
      <c r="C1796" s="83" t="s">
        <v>656</v>
      </c>
      <c r="D1796" s="83" t="s">
        <v>657</v>
      </c>
      <c r="E1796" s="83" t="s">
        <v>658</v>
      </c>
      <c r="F1796" s="83"/>
      <c r="G1796" s="85" t="s">
        <v>659</v>
      </c>
      <c r="H1796" s="84" t="s">
        <v>660</v>
      </c>
      <c r="I1796" s="84" t="s">
        <v>661</v>
      </c>
      <c r="J1796" s="84" t="s">
        <v>662</v>
      </c>
      <c r="L1796" s="63" t="n">
        <f aca="false">IF(AND(A1797&lt;&gt;"",A1796=""),L1795+1,L1795)</f>
        <v>148</v>
      </c>
      <c r="M1796" s="80" t="str">
        <f aca="false">IF(OR(A1796="Insumo",A1796="Composição Auxiliar"),J1796,"")</f>
        <v/>
      </c>
      <c r="N1796" s="81" t="str">
        <f aca="false">IF(ISNUMBER(SEARCH("COM ENCARGOS COMPLEMENTARES",D1796)),J1796,"")</f>
        <v/>
      </c>
      <c r="O1796" s="81" t="str">
        <f aca="false">IF(N1796&lt;&gt;"","",M1796)</f>
        <v/>
      </c>
      <c r="P1796" s="82" t="str">
        <f aca="false">IF(A1796="Composição",A1795,"")</f>
        <v/>
      </c>
      <c r="Q1796" s="81" t="str">
        <f aca="false">IF(P1796&lt;&gt;"",SUMIF(L1796:L1885,L1796,N1796:N1885),"")</f>
        <v/>
      </c>
      <c r="R1796" s="81" t="str">
        <f aca="false">IF(P1796&lt;&gt;"",SUMIF(L1796:L1885,L1796,O1796:O1885),"")</f>
        <v/>
      </c>
    </row>
    <row r="1797" customFormat="false" ht="25.5" hidden="false" customHeight="true" outlineLevel="0" collapsed="false">
      <c r="A1797" s="86" t="s">
        <v>663</v>
      </c>
      <c r="B1797" s="87" t="s">
        <v>385</v>
      </c>
      <c r="C1797" s="86" t="s">
        <v>664</v>
      </c>
      <c r="D1797" s="86" t="s">
        <v>1483</v>
      </c>
      <c r="E1797" s="86" t="s">
        <v>764</v>
      </c>
      <c r="F1797" s="86"/>
      <c r="G1797" s="88" t="s">
        <v>718</v>
      </c>
      <c r="H1797" s="89" t="n">
        <v>1</v>
      </c>
      <c r="I1797" s="90" t="n">
        <f aca="false">SUMIF(L:L,$L1797,M:M)</f>
        <v>44.42</v>
      </c>
      <c r="J1797" s="90" t="n">
        <f aca="false">TRUNC(H1797*I1797,2)</f>
        <v>44.42</v>
      </c>
      <c r="L1797" s="63" t="n">
        <f aca="false">IF(AND(A1798&lt;&gt;"",A1797=""),L1796+1,L1796)</f>
        <v>148</v>
      </c>
      <c r="M1797" s="80" t="str">
        <f aca="false">IF(OR(A1797="Insumo",A1797="Composição Auxiliar"),J1797,"")</f>
        <v/>
      </c>
      <c r="N1797" s="81" t="str">
        <f aca="false">IF(ISNUMBER(SEARCH("COM ENCARGOS COMPLEMENTARES",D1797)),J1797,"")</f>
        <v/>
      </c>
      <c r="O1797" s="81" t="str">
        <f aca="false">IF(N1797&lt;&gt;"","",M1797)</f>
        <v/>
      </c>
      <c r="P1797" s="82" t="str">
        <f aca="false">IF(A1797="Composição",A1796,"")</f>
        <v> 7.1.12 </v>
      </c>
      <c r="Q1797" s="81" t="n">
        <f aca="false">IF(P1797&lt;&gt;"",SUMIF(L1797:L1886,L1797,N1797:N1886),"")</f>
        <v>3.36</v>
      </c>
      <c r="R1797" s="81" t="n">
        <f aca="false">IF(P1797&lt;&gt;"",SUMIF(L1797:L1886,L1797,O1797:O1886),"")</f>
        <v>41.06</v>
      </c>
    </row>
    <row r="1798" customFormat="false" ht="25.5" hidden="false" customHeight="true" outlineLevel="0" collapsed="false">
      <c r="A1798" s="91" t="s">
        <v>668</v>
      </c>
      <c r="B1798" s="92" t="s">
        <v>1292</v>
      </c>
      <c r="C1798" s="91" t="s">
        <v>664</v>
      </c>
      <c r="D1798" s="91" t="s">
        <v>1293</v>
      </c>
      <c r="E1798" s="91" t="s">
        <v>671</v>
      </c>
      <c r="F1798" s="91"/>
      <c r="G1798" s="93" t="s">
        <v>672</v>
      </c>
      <c r="H1798" s="94" t="n">
        <v>0.0795</v>
      </c>
      <c r="I1798" s="95" t="n">
        <f aca="false">SUMIFS('ANALÍTICA AUXILIARES'!J:J,'ANALÍTICA AUXILIARES'!A:A,"Composição",'ANALÍTICA AUXILIARES'!B:B,$B1798)</f>
        <v>22.94</v>
      </c>
      <c r="J1798" s="95" t="n">
        <f aca="false">TRUNC(H1798*I1798,2)</f>
        <v>1.82</v>
      </c>
      <c r="L1798" s="63" t="n">
        <f aca="false">IF(AND(A1799&lt;&gt;"",A1798=""),L1797+1,L1797)</f>
        <v>148</v>
      </c>
      <c r="M1798" s="80" t="n">
        <f aca="false">IF(OR(A1798="Insumo",A1798="Composição Auxiliar"),J1798,"")</f>
        <v>1.82</v>
      </c>
      <c r="N1798" s="81" t="n">
        <f aca="false">IF(ISNUMBER(SEARCH("COM ENCARGOS COMPLEMENTARES",D1798)),J1798,"")</f>
        <v>1.82</v>
      </c>
      <c r="O1798" s="81" t="str">
        <f aca="false">IF(N1798&lt;&gt;"","",M1798)</f>
        <v/>
      </c>
      <c r="P1798" s="82" t="str">
        <f aca="false">IF(A1798="Composição",A1797,"")</f>
        <v/>
      </c>
      <c r="Q1798" s="81" t="str">
        <f aca="false">IF(P1798&lt;&gt;"",SUMIF(L1798:L1887,L1798,N1798:N1887),"")</f>
        <v/>
      </c>
      <c r="R1798" s="81" t="str">
        <f aca="false">IF(P1798&lt;&gt;"",SUMIF(L1798:L1887,L1798,O1798:O1887),"")</f>
        <v/>
      </c>
    </row>
    <row r="1799" customFormat="false" ht="25.5" hidden="false" customHeight="true" outlineLevel="0" collapsed="false">
      <c r="A1799" s="91" t="s">
        <v>668</v>
      </c>
      <c r="B1799" s="92" t="s">
        <v>1336</v>
      </c>
      <c r="C1799" s="91" t="s">
        <v>664</v>
      </c>
      <c r="D1799" s="91" t="s">
        <v>1337</v>
      </c>
      <c r="E1799" s="91" t="s">
        <v>671</v>
      </c>
      <c r="F1799" s="91"/>
      <c r="G1799" s="93" t="s">
        <v>672</v>
      </c>
      <c r="H1799" s="94" t="n">
        <v>0.0795</v>
      </c>
      <c r="I1799" s="95" t="n">
        <f aca="false">SUMIFS('ANALÍTICA AUXILIARES'!J:J,'ANALÍTICA AUXILIARES'!A:A,"Composição",'ANALÍTICA AUXILIARES'!B:B,$B1799)</f>
        <v>19.47</v>
      </c>
      <c r="J1799" s="95" t="n">
        <f aca="false">TRUNC(H1799*I1799,2)</f>
        <v>1.54</v>
      </c>
      <c r="L1799" s="63" t="n">
        <f aca="false">IF(AND(A1800&lt;&gt;"",A1799=""),L1798+1,L1798)</f>
        <v>148</v>
      </c>
      <c r="M1799" s="80" t="n">
        <f aca="false">IF(OR(A1799="Insumo",A1799="Composição Auxiliar"),J1799,"")</f>
        <v>1.54</v>
      </c>
      <c r="N1799" s="81" t="n">
        <f aca="false">IF(ISNUMBER(SEARCH("COM ENCARGOS COMPLEMENTARES",D1799)),J1799,"")</f>
        <v>1.54</v>
      </c>
      <c r="O1799" s="81" t="str">
        <f aca="false">IF(N1799&lt;&gt;"","",M1799)</f>
        <v/>
      </c>
      <c r="P1799" s="82" t="str">
        <f aca="false">IF(A1799="Composição",A1798,"")</f>
        <v/>
      </c>
      <c r="Q1799" s="81" t="str">
        <f aca="false">IF(P1799&lt;&gt;"",SUMIF(L1799:L1888,L1799,N1799:N1888),"")</f>
        <v/>
      </c>
      <c r="R1799" s="81" t="str">
        <f aca="false">IF(P1799&lt;&gt;"",SUMIF(L1799:L1888,L1799,O1799:O1888),"")</f>
        <v/>
      </c>
    </row>
    <row r="1800" customFormat="false" ht="14.25" hidden="false" customHeight="false" outlineLevel="0" collapsed="false">
      <c r="A1800" s="96" t="s">
        <v>679</v>
      </c>
      <c r="B1800" s="97" t="s">
        <v>1482</v>
      </c>
      <c r="C1800" s="96" t="str">
        <f aca="false">VLOOKUP(B1800,INSUMOS!$A:$I,2,0)</f>
        <v>SINAPI</v>
      </c>
      <c r="D1800" s="96" t="str">
        <f aca="false">VLOOKUP(B1800,INSUMOS!$A:$I,3,0)</f>
        <v>ADESIVO PLASTICO PARA PVC, FRASCO COM 175 GR</v>
      </c>
      <c r="E1800" s="98" t="str">
        <f aca="false">VLOOKUP(B1800,INSUMOS!$A:$I,4,0)</f>
        <v>Material</v>
      </c>
      <c r="F1800" s="98"/>
      <c r="G1800" s="99" t="str">
        <f aca="false">VLOOKUP(B1800,INSUMOS!$A:$I,5,0)</f>
        <v>UN</v>
      </c>
      <c r="H1800" s="100" t="n">
        <v>0.04</v>
      </c>
      <c r="I1800" s="101" t="n">
        <f aca="false">VLOOKUP(B1800,INSUMOS!$A:$I,8,0)</f>
        <v>23.85</v>
      </c>
      <c r="J1800" s="101" t="n">
        <f aca="false">TRUNC(H1800*I1800,2)</f>
        <v>0.95</v>
      </c>
      <c r="L1800" s="63" t="n">
        <f aca="false">IF(AND(A1801&lt;&gt;"",A1800=""),L1799+1,L1799)</f>
        <v>148</v>
      </c>
      <c r="M1800" s="80" t="n">
        <f aca="false">IF(OR(A1800="Insumo",A1800="Composição Auxiliar"),J1800,"")</f>
        <v>0.95</v>
      </c>
      <c r="N1800" s="81" t="str">
        <f aca="false">IF(ISNUMBER(SEARCH("COM ENCARGOS COMPLEMENTARES",D1800)),J1800,"")</f>
        <v/>
      </c>
      <c r="O1800" s="81" t="n">
        <f aca="false">IF(N1800&lt;&gt;"","",M1800)</f>
        <v>0.95</v>
      </c>
      <c r="P1800" s="82" t="str">
        <f aca="false">IF(A1800="Composição",A1799,"")</f>
        <v/>
      </c>
      <c r="Q1800" s="81" t="str">
        <f aca="false">IF(P1800&lt;&gt;"",SUMIF(L1800:L1889,L1800,N1800:N1889),"")</f>
        <v/>
      </c>
      <c r="R1800" s="81" t="str">
        <f aca="false">IF(P1800&lt;&gt;"",SUMIF(L1800:L1889,L1800,O1800:O1889),"")</f>
        <v/>
      </c>
    </row>
    <row r="1801" customFormat="false" ht="14.25" hidden="false" customHeight="false" outlineLevel="0" collapsed="false">
      <c r="A1801" s="96" t="s">
        <v>679</v>
      </c>
      <c r="B1801" s="97" t="s">
        <v>1481</v>
      </c>
      <c r="C1801" s="96" t="str">
        <f aca="false">VLOOKUP(B1801,INSUMOS!$A:$I,2,0)</f>
        <v>SINAPI</v>
      </c>
      <c r="D1801" s="96" t="str">
        <f aca="false">VLOOKUP(B1801,INSUMOS!$A:$I,3,0)</f>
        <v>LIXA D'AGUA EM FOLHA, GRAO 100</v>
      </c>
      <c r="E1801" s="98" t="str">
        <f aca="false">VLOOKUP(B1801,INSUMOS!$A:$I,4,0)</f>
        <v>Material</v>
      </c>
      <c r="F1801" s="98"/>
      <c r="G1801" s="99" t="str">
        <f aca="false">VLOOKUP(B1801,INSUMOS!$A:$I,5,0)</f>
        <v>UN</v>
      </c>
      <c r="H1801" s="100" t="n">
        <v>0.008</v>
      </c>
      <c r="I1801" s="101" t="n">
        <f aca="false">VLOOKUP(B1801,INSUMOS!$A:$I,8,0)</f>
        <v>3.03</v>
      </c>
      <c r="J1801" s="101" t="n">
        <f aca="false">TRUNC(H1801*I1801,2)</f>
        <v>0.02</v>
      </c>
      <c r="L1801" s="63" t="n">
        <f aca="false">IF(AND(A1802&lt;&gt;"",A1801=""),L1800+1,L1800)</f>
        <v>148</v>
      </c>
      <c r="M1801" s="80" t="n">
        <f aca="false">IF(OR(A1801="Insumo",A1801="Composição Auxiliar"),J1801,"")</f>
        <v>0.02</v>
      </c>
      <c r="N1801" s="81" t="str">
        <f aca="false">IF(ISNUMBER(SEARCH("COM ENCARGOS COMPLEMENTARES",D1801)),J1801,"")</f>
        <v/>
      </c>
      <c r="O1801" s="81" t="n">
        <f aca="false">IF(N1801&lt;&gt;"","",M1801)</f>
        <v>0.02</v>
      </c>
      <c r="P1801" s="82" t="str">
        <f aca="false">IF(A1801="Composição",A1800,"")</f>
        <v/>
      </c>
      <c r="Q1801" s="81" t="str">
        <f aca="false">IF(P1801&lt;&gt;"",SUMIF(L1801:L1890,L1801,N1801:N1890),"")</f>
        <v/>
      </c>
      <c r="R1801" s="81" t="str">
        <f aca="false">IF(P1801&lt;&gt;"",SUMIF(L1801:L1890,L1801,O1801:O1890),"")</f>
        <v/>
      </c>
    </row>
    <row r="1802" customFormat="false" ht="25.5" hidden="false" customHeight="false" outlineLevel="0" collapsed="false">
      <c r="A1802" s="96" t="s">
        <v>679</v>
      </c>
      <c r="B1802" s="97" t="s">
        <v>1457</v>
      </c>
      <c r="C1802" s="96" t="str">
        <f aca="false">VLOOKUP(B1802,INSUMOS!$A:$I,2,0)</f>
        <v>SINAPI</v>
      </c>
      <c r="D1802" s="96" t="str">
        <f aca="false">VLOOKUP(B1802,INSUMOS!$A:$I,3,0)</f>
        <v>SOLUCAO PREPARADORA / LIMPADORA PARA PVC, FRASCO COM 1000 CM3</v>
      </c>
      <c r="E1802" s="98" t="str">
        <f aca="false">VLOOKUP(B1802,INSUMOS!$A:$I,4,0)</f>
        <v>Material</v>
      </c>
      <c r="F1802" s="98"/>
      <c r="G1802" s="99" t="str">
        <f aca="false">VLOOKUP(B1802,INSUMOS!$A:$I,5,0)</f>
        <v>UN</v>
      </c>
      <c r="H1802" s="100" t="n">
        <v>0.0095</v>
      </c>
      <c r="I1802" s="101" t="n">
        <f aca="false">VLOOKUP(B1802,INSUMOS!$A:$I,8,0)</f>
        <v>82.81</v>
      </c>
      <c r="J1802" s="101" t="n">
        <f aca="false">TRUNC(H1802*I1802,2)</f>
        <v>0.78</v>
      </c>
      <c r="L1802" s="63" t="n">
        <f aca="false">IF(AND(A1803&lt;&gt;"",A1802=""),L1801+1,L1801)</f>
        <v>148</v>
      </c>
      <c r="M1802" s="80" t="n">
        <f aca="false">IF(OR(A1802="Insumo",A1802="Composição Auxiliar"),J1802,"")</f>
        <v>0.78</v>
      </c>
      <c r="N1802" s="81" t="str">
        <f aca="false">IF(ISNUMBER(SEARCH("COM ENCARGOS COMPLEMENTARES",D1802)),J1802,"")</f>
        <v/>
      </c>
      <c r="O1802" s="81" t="n">
        <f aca="false">IF(N1802&lt;&gt;"","",M1802)</f>
        <v>0.78</v>
      </c>
      <c r="P1802" s="82" t="str">
        <f aca="false">IF(A1802="Composição",A1801,"")</f>
        <v/>
      </c>
      <c r="Q1802" s="81" t="str">
        <f aca="false">IF(P1802&lt;&gt;"",SUMIF(L1802:L1891,L1802,N1802:N1891),"")</f>
        <v/>
      </c>
      <c r="R1802" s="81" t="str">
        <f aca="false">IF(P1802&lt;&gt;"",SUMIF(L1802:L1891,L1802,O1802:O1891),"")</f>
        <v/>
      </c>
    </row>
    <row r="1803" customFormat="false" ht="25.5" hidden="false" customHeight="false" outlineLevel="0" collapsed="false">
      <c r="A1803" s="96" t="s">
        <v>679</v>
      </c>
      <c r="B1803" s="97" t="s">
        <v>1484</v>
      </c>
      <c r="C1803" s="96" t="str">
        <f aca="false">VLOOKUP(B1803,INSUMOS!$A:$I,2,0)</f>
        <v>SINAPI</v>
      </c>
      <c r="D1803" s="96" t="str">
        <f aca="false">VLOOKUP(B1803,INSUMOS!$A:$I,3,0)</f>
        <v>REGISTRO DE ESFERA, PVC, COM VOLANTE, VS, SOLDAVEL, DN 32 MM, COM CORPO DIVIDIDO</v>
      </c>
      <c r="E1803" s="98" t="str">
        <f aca="false">VLOOKUP(B1803,INSUMOS!$A:$I,4,0)</f>
        <v>Material</v>
      </c>
      <c r="F1803" s="98"/>
      <c r="G1803" s="99" t="str">
        <f aca="false">VLOOKUP(B1803,INSUMOS!$A:$I,5,0)</f>
        <v>UN</v>
      </c>
      <c r="H1803" s="100" t="n">
        <v>1</v>
      </c>
      <c r="I1803" s="101" t="n">
        <f aca="false">VLOOKUP(B1803,INSUMOS!$A:$I,8,0)</f>
        <v>39.31</v>
      </c>
      <c r="J1803" s="101" t="n">
        <f aca="false">TRUNC(H1803*I1803,2)</f>
        <v>39.31</v>
      </c>
      <c r="L1803" s="63" t="n">
        <f aca="false">IF(AND(A1804&lt;&gt;"",A1803=""),L1802+1,L1802)</f>
        <v>148</v>
      </c>
      <c r="M1803" s="80" t="n">
        <f aca="false">IF(OR(A1803="Insumo",A1803="Composição Auxiliar"),J1803,"")</f>
        <v>39.31</v>
      </c>
      <c r="N1803" s="81" t="str">
        <f aca="false">IF(ISNUMBER(SEARCH("COM ENCARGOS COMPLEMENTARES",D1803)),J1803,"")</f>
        <v/>
      </c>
      <c r="O1803" s="81" t="n">
        <f aca="false">IF(N1803&lt;&gt;"","",M1803)</f>
        <v>39.31</v>
      </c>
      <c r="P1803" s="82" t="str">
        <f aca="false">IF(A1803="Composição",A1802,"")</f>
        <v/>
      </c>
      <c r="Q1803" s="81" t="str">
        <f aca="false">IF(P1803&lt;&gt;"",SUMIF(L1803:L1892,L1803,N1803:N1892),"")</f>
        <v/>
      </c>
      <c r="R1803" s="81" t="str">
        <f aca="false">IF(P1803&lt;&gt;"",SUMIF(L1803:L1892,L1803,O1803:O1892),"")</f>
        <v/>
      </c>
    </row>
    <row r="1804" customFormat="false" ht="14.25" hidden="false" customHeight="false" outlineLevel="0" collapsed="false">
      <c r="A1804" s="102"/>
      <c r="B1804" s="102"/>
      <c r="C1804" s="102"/>
      <c r="D1804" s="102"/>
      <c r="E1804" s="102"/>
      <c r="F1804" s="103"/>
      <c r="G1804" s="102"/>
      <c r="H1804" s="103"/>
      <c r="I1804" s="102"/>
      <c r="J1804" s="103"/>
      <c r="L1804" s="63" t="n">
        <f aca="false">IF(AND(A1805&lt;&gt;"",A1804=""),L1803+1,L1803)</f>
        <v>148</v>
      </c>
      <c r="M1804" s="80" t="str">
        <f aca="false">IF(OR(A1804="Insumo",A1804="Composição Auxiliar"),J1804,"")</f>
        <v/>
      </c>
      <c r="N1804" s="81" t="str">
        <f aca="false">IF(ISNUMBER(SEARCH("COM ENCARGOS COMPLEMENTARES",D1804)),J1804,"")</f>
        <v/>
      </c>
      <c r="O1804" s="81" t="str">
        <f aca="false">IF(N1804&lt;&gt;"","",M1804)</f>
        <v/>
      </c>
      <c r="P1804" s="82" t="str">
        <f aca="false">IF(A1804="Composição",A1803,"")</f>
        <v/>
      </c>
      <c r="Q1804" s="81" t="str">
        <f aca="false">IF(P1804&lt;&gt;"",SUMIF(L1804:L1893,L1804,N1804:N1893),"")</f>
        <v/>
      </c>
      <c r="R1804" s="81" t="str">
        <f aca="false">IF(P1804&lt;&gt;"",SUMIF(L1804:L1893,L1804,O1804:O1893),"")</f>
        <v/>
      </c>
    </row>
    <row r="1805" customFormat="false" ht="14.25" hidden="false" customHeight="true" outlineLevel="0" collapsed="false">
      <c r="A1805" s="102"/>
      <c r="B1805" s="102"/>
      <c r="C1805" s="102"/>
      <c r="D1805" s="102"/>
      <c r="E1805" s="102"/>
      <c r="F1805" s="103"/>
      <c r="G1805" s="102"/>
      <c r="H1805" s="104" t="s">
        <v>684</v>
      </c>
      <c r="I1805" s="104"/>
      <c r="J1805" s="103" t="n">
        <f aca="false">TRUNC(SUMIF(L:L,$L1805,M:M)*(1+$J$9),2)</f>
        <v>57.65</v>
      </c>
      <c r="L1805" s="63" t="n">
        <f aca="false">IF(AND(A1806&lt;&gt;"",A1805=""),L1804+1,L1804)</f>
        <v>148</v>
      </c>
      <c r="M1805" s="80" t="str">
        <f aca="false">IF(OR(A1805="Insumo",A1805="Composição Auxiliar"),J1805,"")</f>
        <v/>
      </c>
      <c r="N1805" s="81" t="str">
        <f aca="false">IF(ISNUMBER(SEARCH("COM ENCARGOS COMPLEMENTARES",D1805)),J1805,"")</f>
        <v/>
      </c>
      <c r="O1805" s="81" t="str">
        <f aca="false">IF(N1805&lt;&gt;"","",M1805)</f>
        <v/>
      </c>
      <c r="P1805" s="82" t="str">
        <f aca="false">IF(A1805="Composição",A1804,"")</f>
        <v/>
      </c>
      <c r="Q1805" s="81" t="str">
        <f aca="false">IF(P1805&lt;&gt;"",SUMIF(L1805:L1894,L1805,N1805:N1894),"")</f>
        <v/>
      </c>
      <c r="R1805" s="81" t="str">
        <f aca="false">IF(P1805&lt;&gt;"",SUMIF(L1805:L1894,L1805,O1805:O1894),"")</f>
        <v/>
      </c>
    </row>
    <row r="1806" customFormat="false" ht="15" hidden="false" customHeight="false" outlineLevel="0" collapsed="false">
      <c r="A1806" s="105"/>
      <c r="B1806" s="105"/>
      <c r="C1806" s="105"/>
      <c r="D1806" s="105"/>
      <c r="E1806" s="105"/>
      <c r="F1806" s="105"/>
      <c r="G1806" s="105" t="s">
        <v>685</v>
      </c>
      <c r="H1806" s="106" t="s">
        <v>1210</v>
      </c>
      <c r="I1806" s="105" t="s">
        <v>687</v>
      </c>
      <c r="J1806" s="107" t="n">
        <f aca="false">TRUNC(J1805*H1806,2)</f>
        <v>115.3</v>
      </c>
      <c r="L1806" s="63" t="n">
        <f aca="false">IF(AND(A1807&lt;&gt;"",A1806=""),L1805+1,L1805)</f>
        <v>148</v>
      </c>
      <c r="M1806" s="80" t="str">
        <f aca="false">IF(OR(A1806="Insumo",A1806="Composição Auxiliar"),J1806,"")</f>
        <v/>
      </c>
      <c r="N1806" s="81" t="str">
        <f aca="false">IF(ISNUMBER(SEARCH("COM ENCARGOS COMPLEMENTARES",D1806)),J1806,"")</f>
        <v/>
      </c>
      <c r="O1806" s="81" t="str">
        <f aca="false">IF(N1806&lt;&gt;"","",M1806)</f>
        <v/>
      </c>
      <c r="P1806" s="82" t="str">
        <f aca="false">IF(A1806="Composição",A1805,"")</f>
        <v/>
      </c>
      <c r="Q1806" s="81" t="str">
        <f aca="false">IF(P1806&lt;&gt;"",SUMIF(L1806:L1895,L1806,N1806:N1895),"")</f>
        <v/>
      </c>
      <c r="R1806" s="81" t="str">
        <f aca="false">IF(P1806&lt;&gt;"",SUMIF(L1806:L1895,L1806,O1806:O1895),"")</f>
        <v/>
      </c>
    </row>
    <row r="1807" customFormat="false" ht="15" hidden="false" customHeight="false" outlineLevel="0" collapsed="false">
      <c r="A1807" s="108"/>
      <c r="B1807" s="108"/>
      <c r="C1807" s="108"/>
      <c r="D1807" s="108"/>
      <c r="E1807" s="108"/>
      <c r="F1807" s="108"/>
      <c r="G1807" s="108"/>
      <c r="H1807" s="108"/>
      <c r="I1807" s="108"/>
      <c r="J1807" s="108"/>
      <c r="L1807" s="63" t="n">
        <f aca="false">IF(AND(A1808&lt;&gt;"",A1807=""),L1806+1,L1806)</f>
        <v>149</v>
      </c>
      <c r="M1807" s="80" t="str">
        <f aca="false">IF(OR(A1807="Insumo",A1807="Composição Auxiliar"),J1807,"")</f>
        <v/>
      </c>
      <c r="N1807" s="81" t="str">
        <f aca="false">IF(ISNUMBER(SEARCH("COM ENCARGOS COMPLEMENTARES",D1807)),J1807,"")</f>
        <v/>
      </c>
      <c r="O1807" s="81" t="str">
        <f aca="false">IF(N1807&lt;&gt;"","",M1807)</f>
        <v/>
      </c>
      <c r="P1807" s="82" t="str">
        <f aca="false">IF(A1807="Composição",A1806,"")</f>
        <v/>
      </c>
      <c r="Q1807" s="81" t="str">
        <f aca="false">IF(P1807&lt;&gt;"",SUMIF(L1807:L1896,L1807,N1807:N1896),"")</f>
        <v/>
      </c>
      <c r="R1807" s="81" t="str">
        <f aca="false">IF(P1807&lt;&gt;"",SUMIF(L1807:L1896,L1807,O1807:O1896),"")</f>
        <v/>
      </c>
    </row>
    <row r="1808" customFormat="false" ht="15" hidden="false" customHeight="true" outlineLevel="0" collapsed="false">
      <c r="A1808" s="83" t="s">
        <v>386</v>
      </c>
      <c r="B1808" s="84" t="s">
        <v>655</v>
      </c>
      <c r="C1808" s="83" t="s">
        <v>656</v>
      </c>
      <c r="D1808" s="83" t="s">
        <v>657</v>
      </c>
      <c r="E1808" s="83" t="s">
        <v>658</v>
      </c>
      <c r="F1808" s="83"/>
      <c r="G1808" s="85" t="s">
        <v>659</v>
      </c>
      <c r="H1808" s="84" t="s">
        <v>660</v>
      </c>
      <c r="I1808" s="84" t="s">
        <v>661</v>
      </c>
      <c r="J1808" s="84" t="s">
        <v>662</v>
      </c>
      <c r="L1808" s="63" t="n">
        <f aca="false">IF(AND(A1809&lt;&gt;"",A1808=""),L1807+1,L1807)</f>
        <v>149</v>
      </c>
      <c r="M1808" s="80" t="str">
        <f aca="false">IF(OR(A1808="Insumo",A1808="Composição Auxiliar"),J1808,"")</f>
        <v/>
      </c>
      <c r="N1808" s="81" t="str">
        <f aca="false">IF(ISNUMBER(SEARCH("COM ENCARGOS COMPLEMENTARES",D1808)),J1808,"")</f>
        <v/>
      </c>
      <c r="O1808" s="81" t="str">
        <f aca="false">IF(N1808&lt;&gt;"","",M1808)</f>
        <v/>
      </c>
      <c r="P1808" s="82" t="str">
        <f aca="false">IF(A1808="Composição",A1807,"")</f>
        <v/>
      </c>
      <c r="Q1808" s="81" t="str">
        <f aca="false">IF(P1808&lt;&gt;"",SUMIF(L1808:L1897,L1808,N1808:N1897),"")</f>
        <v/>
      </c>
      <c r="R1808" s="81" t="str">
        <f aca="false">IF(P1808&lt;&gt;"",SUMIF(L1808:L1897,L1808,O1808:O1897),"")</f>
        <v/>
      </c>
    </row>
    <row r="1809" customFormat="false" ht="25.5" hidden="false" customHeight="true" outlineLevel="0" collapsed="false">
      <c r="A1809" s="86" t="s">
        <v>663</v>
      </c>
      <c r="B1809" s="87" t="s">
        <v>387</v>
      </c>
      <c r="C1809" s="86" t="s">
        <v>664</v>
      </c>
      <c r="D1809" s="86" t="s">
        <v>1485</v>
      </c>
      <c r="E1809" s="86" t="s">
        <v>764</v>
      </c>
      <c r="F1809" s="86"/>
      <c r="G1809" s="88" t="s">
        <v>718</v>
      </c>
      <c r="H1809" s="89" t="n">
        <v>1</v>
      </c>
      <c r="I1809" s="90" t="n">
        <f aca="false">SUMIF(L:L,$L1809,M:M)</f>
        <v>31.02</v>
      </c>
      <c r="J1809" s="90" t="n">
        <f aca="false">TRUNC(H1809*I1809,2)</f>
        <v>31.02</v>
      </c>
      <c r="L1809" s="63" t="n">
        <f aca="false">IF(AND(A1810&lt;&gt;"",A1809=""),L1808+1,L1808)</f>
        <v>149</v>
      </c>
      <c r="M1809" s="80" t="str">
        <f aca="false">IF(OR(A1809="Insumo",A1809="Composição Auxiliar"),J1809,"")</f>
        <v/>
      </c>
      <c r="N1809" s="81" t="str">
        <f aca="false">IF(ISNUMBER(SEARCH("COM ENCARGOS COMPLEMENTARES",D1809)),J1809,"")</f>
        <v/>
      </c>
      <c r="O1809" s="81" t="str">
        <f aca="false">IF(N1809&lt;&gt;"","",M1809)</f>
        <v/>
      </c>
      <c r="P1809" s="82" t="str">
        <f aca="false">IF(A1809="Composição",A1808,"")</f>
        <v> 7.1.13 </v>
      </c>
      <c r="Q1809" s="81" t="n">
        <f aca="false">IF(P1809&lt;&gt;"",SUMIF(L1809:L1898,L1809,N1809:N1898),"")</f>
        <v>4.66</v>
      </c>
      <c r="R1809" s="81" t="n">
        <f aca="false">IF(P1809&lt;&gt;"",SUMIF(L1809:L1898,L1809,O1809:O1898),"")</f>
        <v>26.36</v>
      </c>
    </row>
    <row r="1810" customFormat="false" ht="25.5" hidden="false" customHeight="true" outlineLevel="0" collapsed="false">
      <c r="A1810" s="91" t="s">
        <v>668</v>
      </c>
      <c r="B1810" s="92" t="s">
        <v>1336</v>
      </c>
      <c r="C1810" s="91" t="s">
        <v>664</v>
      </c>
      <c r="D1810" s="91" t="s">
        <v>1337</v>
      </c>
      <c r="E1810" s="91" t="s">
        <v>671</v>
      </c>
      <c r="F1810" s="91"/>
      <c r="G1810" s="93" t="s">
        <v>672</v>
      </c>
      <c r="H1810" s="94" t="n">
        <v>0.1102</v>
      </c>
      <c r="I1810" s="95" t="n">
        <f aca="false">SUMIFS('ANALÍTICA AUXILIARES'!J:J,'ANALÍTICA AUXILIARES'!A:A,"Composição",'ANALÍTICA AUXILIARES'!B:B,$B1810)</f>
        <v>19.47</v>
      </c>
      <c r="J1810" s="95" t="n">
        <f aca="false">TRUNC(H1810*I1810,2)</f>
        <v>2.14</v>
      </c>
      <c r="L1810" s="63" t="n">
        <f aca="false">IF(AND(A1811&lt;&gt;"",A1810=""),L1809+1,L1809)</f>
        <v>149</v>
      </c>
      <c r="M1810" s="80" t="n">
        <f aca="false">IF(OR(A1810="Insumo",A1810="Composição Auxiliar"),J1810,"")</f>
        <v>2.14</v>
      </c>
      <c r="N1810" s="81" t="n">
        <f aca="false">IF(ISNUMBER(SEARCH("COM ENCARGOS COMPLEMENTARES",D1810)),J1810,"")</f>
        <v>2.14</v>
      </c>
      <c r="O1810" s="81" t="str">
        <f aca="false">IF(N1810&lt;&gt;"","",M1810)</f>
        <v/>
      </c>
      <c r="P1810" s="82" t="str">
        <f aca="false">IF(A1810="Composição",A1809,"")</f>
        <v/>
      </c>
      <c r="Q1810" s="81" t="str">
        <f aca="false">IF(P1810&lt;&gt;"",SUMIF(L1810:L1899,L1810,N1810:N1899),"")</f>
        <v/>
      </c>
      <c r="R1810" s="81" t="str">
        <f aca="false">IF(P1810&lt;&gt;"",SUMIF(L1810:L1899,L1810,O1810:O1899),"")</f>
        <v/>
      </c>
    </row>
    <row r="1811" customFormat="false" ht="25.5" hidden="false" customHeight="true" outlineLevel="0" collapsed="false">
      <c r="A1811" s="91" t="s">
        <v>668</v>
      </c>
      <c r="B1811" s="92" t="s">
        <v>1292</v>
      </c>
      <c r="C1811" s="91" t="s">
        <v>664</v>
      </c>
      <c r="D1811" s="91" t="s">
        <v>1293</v>
      </c>
      <c r="E1811" s="91" t="s">
        <v>671</v>
      </c>
      <c r="F1811" s="91"/>
      <c r="G1811" s="93" t="s">
        <v>672</v>
      </c>
      <c r="H1811" s="94" t="n">
        <v>0.1102</v>
      </c>
      <c r="I1811" s="95" t="n">
        <f aca="false">SUMIFS('ANALÍTICA AUXILIARES'!J:J,'ANALÍTICA AUXILIARES'!A:A,"Composição",'ANALÍTICA AUXILIARES'!B:B,$B1811)</f>
        <v>22.94</v>
      </c>
      <c r="J1811" s="95" t="n">
        <f aca="false">TRUNC(H1811*I1811,2)</f>
        <v>2.52</v>
      </c>
      <c r="L1811" s="63" t="n">
        <f aca="false">IF(AND(A1812&lt;&gt;"",A1811=""),L1810+1,L1810)</f>
        <v>149</v>
      </c>
      <c r="M1811" s="80" t="n">
        <f aca="false">IF(OR(A1811="Insumo",A1811="Composição Auxiliar"),J1811,"")</f>
        <v>2.52</v>
      </c>
      <c r="N1811" s="81" t="n">
        <f aca="false">IF(ISNUMBER(SEARCH("COM ENCARGOS COMPLEMENTARES",D1811)),J1811,"")</f>
        <v>2.52</v>
      </c>
      <c r="O1811" s="81" t="str">
        <f aca="false">IF(N1811&lt;&gt;"","",M1811)</f>
        <v/>
      </c>
      <c r="P1811" s="82" t="str">
        <f aca="false">IF(A1811="Composição",A1810,"")</f>
        <v/>
      </c>
      <c r="Q1811" s="81" t="str">
        <f aca="false">IF(P1811&lt;&gt;"",SUMIF(L1811:L1900,L1811,N1811:N1900),"")</f>
        <v/>
      </c>
      <c r="R1811" s="81" t="str">
        <f aca="false">IF(P1811&lt;&gt;"",SUMIF(L1811:L1900,L1811,O1811:O1900),"")</f>
        <v/>
      </c>
    </row>
    <row r="1812" customFormat="false" ht="14.25" hidden="false" customHeight="false" outlineLevel="0" collapsed="false">
      <c r="A1812" s="96" t="s">
        <v>679</v>
      </c>
      <c r="B1812" s="97" t="s">
        <v>1338</v>
      </c>
      <c r="C1812" s="96" t="str">
        <f aca="false">VLOOKUP(B1812,INSUMOS!$A:$I,2,0)</f>
        <v>SINAPI</v>
      </c>
      <c r="D1812" s="96" t="str">
        <f aca="false">VLOOKUP(B1812,INSUMOS!$A:$I,3,0)</f>
        <v>FITA VEDA ROSCA EM ROLOS DE 18 MM X 50 M (L X C)</v>
      </c>
      <c r="E1812" s="98" t="str">
        <f aca="false">VLOOKUP(B1812,INSUMOS!$A:$I,4,0)</f>
        <v>Material</v>
      </c>
      <c r="F1812" s="98"/>
      <c r="G1812" s="99" t="str">
        <f aca="false">VLOOKUP(B1812,INSUMOS!$A:$I,5,0)</f>
        <v>UN</v>
      </c>
      <c r="H1812" s="100" t="n">
        <v>0.0106</v>
      </c>
      <c r="I1812" s="101" t="n">
        <f aca="false">VLOOKUP(B1812,INSUMOS!$A:$I,8,0)</f>
        <v>16.56</v>
      </c>
      <c r="J1812" s="101" t="n">
        <f aca="false">TRUNC(H1812*I1812,2)</f>
        <v>0.17</v>
      </c>
      <c r="L1812" s="63" t="n">
        <f aca="false">IF(AND(A1813&lt;&gt;"",A1812=""),L1811+1,L1811)</f>
        <v>149</v>
      </c>
      <c r="M1812" s="80" t="n">
        <f aca="false">IF(OR(A1812="Insumo",A1812="Composição Auxiliar"),J1812,"")</f>
        <v>0.17</v>
      </c>
      <c r="N1812" s="81" t="str">
        <f aca="false">IF(ISNUMBER(SEARCH("COM ENCARGOS COMPLEMENTARES",D1812)),J1812,"")</f>
        <v/>
      </c>
      <c r="O1812" s="81" t="n">
        <f aca="false">IF(N1812&lt;&gt;"","",M1812)</f>
        <v>0.17</v>
      </c>
      <c r="P1812" s="82" t="str">
        <f aca="false">IF(A1812="Composição",A1811,"")</f>
        <v/>
      </c>
      <c r="Q1812" s="81" t="str">
        <f aca="false">IF(P1812&lt;&gt;"",SUMIF(L1812:L1901,L1812,N1812:N1901),"")</f>
        <v/>
      </c>
      <c r="R1812" s="81" t="str">
        <f aca="false">IF(P1812&lt;&gt;"",SUMIF(L1812:L1901,L1812,O1812:O1901),"")</f>
        <v/>
      </c>
    </row>
    <row r="1813" customFormat="false" ht="14.25" hidden="false" customHeight="false" outlineLevel="0" collapsed="false">
      <c r="A1813" s="96" t="s">
        <v>679</v>
      </c>
      <c r="B1813" s="97" t="s">
        <v>1486</v>
      </c>
      <c r="C1813" s="96" t="str">
        <f aca="false">VLOOKUP(B1813,INSUMOS!$A:$I,2,0)</f>
        <v>SINAPI</v>
      </c>
      <c r="D1813" s="96" t="str">
        <f aca="false">VLOOKUP(B1813,INSUMOS!$A:$I,3,0)</f>
        <v>REGISTRO GAVETA BRUTO EM LATAO FORJADO, BITOLA 3/4 " (REF 1509)</v>
      </c>
      <c r="E1813" s="98" t="str">
        <f aca="false">VLOOKUP(B1813,INSUMOS!$A:$I,4,0)</f>
        <v>Material</v>
      </c>
      <c r="F1813" s="98"/>
      <c r="G1813" s="99" t="str">
        <f aca="false">VLOOKUP(B1813,INSUMOS!$A:$I,5,0)</f>
        <v>UN</v>
      </c>
      <c r="H1813" s="100" t="n">
        <v>1</v>
      </c>
      <c r="I1813" s="101" t="n">
        <f aca="false">VLOOKUP(B1813,INSUMOS!$A:$I,8,0)</f>
        <v>26.19</v>
      </c>
      <c r="J1813" s="101" t="n">
        <f aca="false">TRUNC(H1813*I1813,2)</f>
        <v>26.19</v>
      </c>
      <c r="L1813" s="63" t="n">
        <f aca="false">IF(AND(A1814&lt;&gt;"",A1813=""),L1812+1,L1812)</f>
        <v>149</v>
      </c>
      <c r="M1813" s="80" t="n">
        <f aca="false">IF(OR(A1813="Insumo",A1813="Composição Auxiliar"),J1813,"")</f>
        <v>26.19</v>
      </c>
      <c r="N1813" s="81" t="str">
        <f aca="false">IF(ISNUMBER(SEARCH("COM ENCARGOS COMPLEMENTARES",D1813)),J1813,"")</f>
        <v/>
      </c>
      <c r="O1813" s="81" t="n">
        <f aca="false">IF(N1813&lt;&gt;"","",M1813)</f>
        <v>26.19</v>
      </c>
      <c r="P1813" s="82" t="str">
        <f aca="false">IF(A1813="Composição",A1812,"")</f>
        <v/>
      </c>
      <c r="Q1813" s="81" t="str">
        <f aca="false">IF(P1813&lt;&gt;"",SUMIF(L1813:L1902,L1813,N1813:N1902),"")</f>
        <v/>
      </c>
      <c r="R1813" s="81" t="str">
        <f aca="false">IF(P1813&lt;&gt;"",SUMIF(L1813:L1902,L1813,O1813:O1902),"")</f>
        <v/>
      </c>
    </row>
    <row r="1814" customFormat="false" ht="14.25" hidden="false" customHeight="false" outlineLevel="0" collapsed="false">
      <c r="A1814" s="102"/>
      <c r="B1814" s="102"/>
      <c r="C1814" s="102"/>
      <c r="D1814" s="102"/>
      <c r="E1814" s="102"/>
      <c r="F1814" s="103"/>
      <c r="G1814" s="102"/>
      <c r="H1814" s="103"/>
      <c r="I1814" s="102"/>
      <c r="J1814" s="103"/>
      <c r="L1814" s="63" t="n">
        <f aca="false">IF(AND(A1815&lt;&gt;"",A1814=""),L1813+1,L1813)</f>
        <v>149</v>
      </c>
      <c r="M1814" s="80" t="str">
        <f aca="false">IF(OR(A1814="Insumo",A1814="Composição Auxiliar"),J1814,"")</f>
        <v/>
      </c>
      <c r="N1814" s="81" t="str">
        <f aca="false">IF(ISNUMBER(SEARCH("COM ENCARGOS COMPLEMENTARES",D1814)),J1814,"")</f>
        <v/>
      </c>
      <c r="O1814" s="81" t="str">
        <f aca="false">IF(N1814&lt;&gt;"","",M1814)</f>
        <v/>
      </c>
      <c r="P1814" s="82" t="str">
        <f aca="false">IF(A1814="Composição",A1813,"")</f>
        <v/>
      </c>
      <c r="Q1814" s="81" t="str">
        <f aca="false">IF(P1814&lt;&gt;"",SUMIF(L1814:L1903,L1814,N1814:N1903),"")</f>
        <v/>
      </c>
      <c r="R1814" s="81" t="str">
        <f aca="false">IF(P1814&lt;&gt;"",SUMIF(L1814:L1903,L1814,O1814:O1903),"")</f>
        <v/>
      </c>
    </row>
    <row r="1815" customFormat="false" ht="14.25" hidden="false" customHeight="true" outlineLevel="0" collapsed="false">
      <c r="A1815" s="102"/>
      <c r="B1815" s="102"/>
      <c r="C1815" s="102"/>
      <c r="D1815" s="102"/>
      <c r="E1815" s="102"/>
      <c r="F1815" s="103"/>
      <c r="G1815" s="102"/>
      <c r="H1815" s="104" t="s">
        <v>684</v>
      </c>
      <c r="I1815" s="104"/>
      <c r="J1815" s="103" t="n">
        <f aca="false">TRUNC(SUMIF(L:L,$L1815,M:M)*(1+$J$9),2)</f>
        <v>40.26</v>
      </c>
      <c r="L1815" s="63" t="n">
        <f aca="false">IF(AND(A1816&lt;&gt;"",A1815=""),L1814+1,L1814)</f>
        <v>149</v>
      </c>
      <c r="M1815" s="80" t="str">
        <f aca="false">IF(OR(A1815="Insumo",A1815="Composição Auxiliar"),J1815,"")</f>
        <v/>
      </c>
      <c r="N1815" s="81" t="str">
        <f aca="false">IF(ISNUMBER(SEARCH("COM ENCARGOS COMPLEMENTARES",D1815)),J1815,"")</f>
        <v/>
      </c>
      <c r="O1815" s="81" t="str">
        <f aca="false">IF(N1815&lt;&gt;"","",M1815)</f>
        <v/>
      </c>
      <c r="P1815" s="82" t="str">
        <f aca="false">IF(A1815="Composição",A1814,"")</f>
        <v/>
      </c>
      <c r="Q1815" s="81" t="str">
        <f aca="false">IF(P1815&lt;&gt;"",SUMIF(L1815:L1904,L1815,N1815:N1904),"")</f>
        <v/>
      </c>
      <c r="R1815" s="81" t="str">
        <f aca="false">IF(P1815&lt;&gt;"",SUMIF(L1815:L1904,L1815,O1815:O1904),"")</f>
        <v/>
      </c>
    </row>
    <row r="1816" customFormat="false" ht="15" hidden="false" customHeight="false" outlineLevel="0" collapsed="false">
      <c r="A1816" s="105"/>
      <c r="B1816" s="105"/>
      <c r="C1816" s="105"/>
      <c r="D1816" s="105"/>
      <c r="E1816" s="105"/>
      <c r="F1816" s="105"/>
      <c r="G1816" s="105" t="s">
        <v>685</v>
      </c>
      <c r="H1816" s="106" t="s">
        <v>877</v>
      </c>
      <c r="I1816" s="105" t="s">
        <v>687</v>
      </c>
      <c r="J1816" s="107" t="n">
        <f aca="false">TRUNC(J1815*H1816,2)</f>
        <v>241.56</v>
      </c>
      <c r="L1816" s="63" t="n">
        <f aca="false">IF(AND(A1817&lt;&gt;"",A1816=""),L1815+1,L1815)</f>
        <v>149</v>
      </c>
      <c r="M1816" s="80" t="str">
        <f aca="false">IF(OR(A1816="Insumo",A1816="Composição Auxiliar"),J1816,"")</f>
        <v/>
      </c>
      <c r="N1816" s="81" t="str">
        <f aca="false">IF(ISNUMBER(SEARCH("COM ENCARGOS COMPLEMENTARES",D1816)),J1816,"")</f>
        <v/>
      </c>
      <c r="O1816" s="81" t="str">
        <f aca="false">IF(N1816&lt;&gt;"","",M1816)</f>
        <v/>
      </c>
      <c r="P1816" s="82" t="str">
        <f aca="false">IF(A1816="Composição",A1815,"")</f>
        <v/>
      </c>
      <c r="Q1816" s="81" t="str">
        <f aca="false">IF(P1816&lt;&gt;"",SUMIF(L1816:L1905,L1816,N1816:N1905),"")</f>
        <v/>
      </c>
      <c r="R1816" s="81" t="str">
        <f aca="false">IF(P1816&lt;&gt;"",SUMIF(L1816:L1905,L1816,O1816:O1905),"")</f>
        <v/>
      </c>
    </row>
    <row r="1817" customFormat="false" ht="15" hidden="false" customHeight="false" outlineLevel="0" collapsed="false">
      <c r="A1817" s="108"/>
      <c r="B1817" s="108"/>
      <c r="C1817" s="108"/>
      <c r="D1817" s="108"/>
      <c r="E1817" s="108"/>
      <c r="F1817" s="108"/>
      <c r="G1817" s="108"/>
      <c r="H1817" s="108"/>
      <c r="I1817" s="108"/>
      <c r="J1817" s="108"/>
      <c r="L1817" s="63" t="n">
        <f aca="false">IF(AND(A1818&lt;&gt;"",A1817=""),L1816+1,L1816)</f>
        <v>150</v>
      </c>
      <c r="M1817" s="80" t="str">
        <f aca="false">IF(OR(A1817="Insumo",A1817="Composição Auxiliar"),J1817,"")</f>
        <v/>
      </c>
      <c r="N1817" s="81" t="str">
        <f aca="false">IF(ISNUMBER(SEARCH("COM ENCARGOS COMPLEMENTARES",D1817)),J1817,"")</f>
        <v/>
      </c>
      <c r="O1817" s="81" t="str">
        <f aca="false">IF(N1817&lt;&gt;"","",M1817)</f>
        <v/>
      </c>
      <c r="P1817" s="82" t="str">
        <f aca="false">IF(A1817="Composição",A1816,"")</f>
        <v/>
      </c>
      <c r="Q1817" s="81" t="str">
        <f aca="false">IF(P1817&lt;&gt;"",SUMIF(L1817:L1906,L1817,N1817:N1906),"")</f>
        <v/>
      </c>
      <c r="R1817" s="81" t="str">
        <f aca="false">IF(P1817&lt;&gt;"",SUMIF(L1817:L1906,L1817,O1817:O1906),"")</f>
        <v/>
      </c>
    </row>
    <row r="1818" customFormat="false" ht="15" hidden="false" customHeight="true" outlineLevel="0" collapsed="false">
      <c r="A1818" s="83" t="s">
        <v>388</v>
      </c>
      <c r="B1818" s="84" t="s">
        <v>655</v>
      </c>
      <c r="C1818" s="83" t="s">
        <v>656</v>
      </c>
      <c r="D1818" s="83" t="s">
        <v>657</v>
      </c>
      <c r="E1818" s="83" t="s">
        <v>658</v>
      </c>
      <c r="F1818" s="83"/>
      <c r="G1818" s="85" t="s">
        <v>659</v>
      </c>
      <c r="H1818" s="84" t="s">
        <v>660</v>
      </c>
      <c r="I1818" s="84" t="s">
        <v>661</v>
      </c>
      <c r="J1818" s="84" t="s">
        <v>662</v>
      </c>
      <c r="L1818" s="63" t="n">
        <f aca="false">IF(AND(A1819&lt;&gt;"",A1818=""),L1817+1,L1817)</f>
        <v>150</v>
      </c>
      <c r="M1818" s="80" t="str">
        <f aca="false">IF(OR(A1818="Insumo",A1818="Composição Auxiliar"),J1818,"")</f>
        <v/>
      </c>
      <c r="N1818" s="81" t="str">
        <f aca="false">IF(ISNUMBER(SEARCH("COM ENCARGOS COMPLEMENTARES",D1818)),J1818,"")</f>
        <v/>
      </c>
      <c r="O1818" s="81" t="str">
        <f aca="false">IF(N1818&lt;&gt;"","",M1818)</f>
        <v/>
      </c>
      <c r="P1818" s="82" t="str">
        <f aca="false">IF(A1818="Composição",A1817,"")</f>
        <v/>
      </c>
      <c r="Q1818" s="81" t="str">
        <f aca="false">IF(P1818&lt;&gt;"",SUMIF(L1818:L1907,L1818,N1818:N1907),"")</f>
        <v/>
      </c>
      <c r="R1818" s="81" t="str">
        <f aca="false">IF(P1818&lt;&gt;"",SUMIF(L1818:L1907,L1818,O1818:O1907),"")</f>
        <v/>
      </c>
    </row>
    <row r="1819" customFormat="false" ht="25.5" hidden="false" customHeight="true" outlineLevel="0" collapsed="false">
      <c r="A1819" s="86" t="s">
        <v>663</v>
      </c>
      <c r="B1819" s="87" t="s">
        <v>389</v>
      </c>
      <c r="C1819" s="86" t="s">
        <v>664</v>
      </c>
      <c r="D1819" s="86" t="s">
        <v>1487</v>
      </c>
      <c r="E1819" s="86" t="s">
        <v>764</v>
      </c>
      <c r="F1819" s="86"/>
      <c r="G1819" s="88" t="s">
        <v>718</v>
      </c>
      <c r="H1819" s="89" t="n">
        <v>1</v>
      </c>
      <c r="I1819" s="90" t="n">
        <f aca="false">SUMIF(L:L,$L1819,M:M)</f>
        <v>144.37</v>
      </c>
      <c r="J1819" s="90" t="n">
        <f aca="false">TRUNC(H1819*I1819,2)</f>
        <v>144.37</v>
      </c>
      <c r="L1819" s="63" t="n">
        <f aca="false">IF(AND(A1820&lt;&gt;"",A1819=""),L1818+1,L1818)</f>
        <v>150</v>
      </c>
      <c r="M1819" s="80" t="str">
        <f aca="false">IF(OR(A1819="Insumo",A1819="Composição Auxiliar"),J1819,"")</f>
        <v/>
      </c>
      <c r="N1819" s="81" t="str">
        <f aca="false">IF(ISNUMBER(SEARCH("COM ENCARGOS COMPLEMENTARES",D1819)),J1819,"")</f>
        <v/>
      </c>
      <c r="O1819" s="81" t="str">
        <f aca="false">IF(N1819&lt;&gt;"","",M1819)</f>
        <v/>
      </c>
      <c r="P1819" s="82" t="str">
        <f aca="false">IF(A1819="Composição",A1818,"")</f>
        <v> 7.1.14 </v>
      </c>
      <c r="Q1819" s="81" t="n">
        <f aca="false">IF(P1819&lt;&gt;"",SUMIF(L1819:L1908,L1819,N1819:N1908),"")</f>
        <v>22.29</v>
      </c>
      <c r="R1819" s="81" t="n">
        <f aca="false">IF(P1819&lt;&gt;"",SUMIF(L1819:L1908,L1819,O1819:O1908),"")</f>
        <v>122.08</v>
      </c>
    </row>
    <row r="1820" customFormat="false" ht="25.5" hidden="false" customHeight="true" outlineLevel="0" collapsed="false">
      <c r="A1820" s="91" t="s">
        <v>668</v>
      </c>
      <c r="B1820" s="92" t="s">
        <v>1292</v>
      </c>
      <c r="C1820" s="91" t="s">
        <v>664</v>
      </c>
      <c r="D1820" s="91" t="s">
        <v>1293</v>
      </c>
      <c r="E1820" s="91" t="s">
        <v>671</v>
      </c>
      <c r="F1820" s="91"/>
      <c r="G1820" s="93" t="s">
        <v>672</v>
      </c>
      <c r="H1820" s="94" t="n">
        <v>0.5259</v>
      </c>
      <c r="I1820" s="95" t="n">
        <f aca="false">SUMIFS('ANALÍTICA AUXILIARES'!J:J,'ANALÍTICA AUXILIARES'!A:A,"Composição",'ANALÍTICA AUXILIARES'!B:B,$B1820)</f>
        <v>22.94</v>
      </c>
      <c r="J1820" s="95" t="n">
        <f aca="false">TRUNC(H1820*I1820,2)</f>
        <v>12.06</v>
      </c>
      <c r="L1820" s="63" t="n">
        <f aca="false">IF(AND(A1821&lt;&gt;"",A1820=""),L1819+1,L1819)</f>
        <v>150</v>
      </c>
      <c r="M1820" s="80" t="n">
        <f aca="false">IF(OR(A1820="Insumo",A1820="Composição Auxiliar"),J1820,"")</f>
        <v>12.06</v>
      </c>
      <c r="N1820" s="81" t="n">
        <f aca="false">IF(ISNUMBER(SEARCH("COM ENCARGOS COMPLEMENTARES",D1820)),J1820,"")</f>
        <v>12.06</v>
      </c>
      <c r="O1820" s="81" t="str">
        <f aca="false">IF(N1820&lt;&gt;"","",M1820)</f>
        <v/>
      </c>
      <c r="P1820" s="82" t="str">
        <f aca="false">IF(A1820="Composição",A1819,"")</f>
        <v/>
      </c>
      <c r="Q1820" s="81" t="str">
        <f aca="false">IF(P1820&lt;&gt;"",SUMIF(L1820:L1909,L1820,N1820:N1909),"")</f>
        <v/>
      </c>
      <c r="R1820" s="81" t="str">
        <f aca="false">IF(P1820&lt;&gt;"",SUMIF(L1820:L1909,L1820,O1820:O1909),"")</f>
        <v/>
      </c>
    </row>
    <row r="1821" customFormat="false" ht="25.5" hidden="false" customHeight="true" outlineLevel="0" collapsed="false">
      <c r="A1821" s="91" t="s">
        <v>668</v>
      </c>
      <c r="B1821" s="92" t="s">
        <v>1336</v>
      </c>
      <c r="C1821" s="91" t="s">
        <v>664</v>
      </c>
      <c r="D1821" s="91" t="s">
        <v>1337</v>
      </c>
      <c r="E1821" s="91" t="s">
        <v>671</v>
      </c>
      <c r="F1821" s="91"/>
      <c r="G1821" s="93" t="s">
        <v>672</v>
      </c>
      <c r="H1821" s="94" t="n">
        <v>0.5259</v>
      </c>
      <c r="I1821" s="95" t="n">
        <f aca="false">SUMIFS('ANALÍTICA AUXILIARES'!J:J,'ANALÍTICA AUXILIARES'!A:A,"Composição",'ANALÍTICA AUXILIARES'!B:B,$B1821)</f>
        <v>19.47</v>
      </c>
      <c r="J1821" s="95" t="n">
        <f aca="false">TRUNC(H1821*I1821,2)</f>
        <v>10.23</v>
      </c>
      <c r="L1821" s="63" t="n">
        <f aca="false">IF(AND(A1822&lt;&gt;"",A1821=""),L1820+1,L1820)</f>
        <v>150</v>
      </c>
      <c r="M1821" s="80" t="n">
        <f aca="false">IF(OR(A1821="Insumo",A1821="Composição Auxiliar"),J1821,"")</f>
        <v>10.23</v>
      </c>
      <c r="N1821" s="81" t="n">
        <f aca="false">IF(ISNUMBER(SEARCH("COM ENCARGOS COMPLEMENTARES",D1821)),J1821,"")</f>
        <v>10.23</v>
      </c>
      <c r="O1821" s="81" t="str">
        <f aca="false">IF(N1821&lt;&gt;"","",M1821)</f>
        <v/>
      </c>
      <c r="P1821" s="82" t="str">
        <f aca="false">IF(A1821="Composição",A1820,"")</f>
        <v/>
      </c>
      <c r="Q1821" s="81" t="str">
        <f aca="false">IF(P1821&lt;&gt;"",SUMIF(L1821:L1910,L1821,N1821:N1910),"")</f>
        <v/>
      </c>
      <c r="R1821" s="81" t="str">
        <f aca="false">IF(P1821&lt;&gt;"",SUMIF(L1821:L1910,L1821,O1821:O1910),"")</f>
        <v/>
      </c>
    </row>
    <row r="1822" customFormat="false" ht="38.25" hidden="false" customHeight="false" outlineLevel="0" collapsed="false">
      <c r="A1822" s="96" t="s">
        <v>679</v>
      </c>
      <c r="B1822" s="97" t="s">
        <v>1488</v>
      </c>
      <c r="C1822" s="96" t="str">
        <f aca="false">VLOOKUP(B1822,INSUMOS!$A:$I,2,0)</f>
        <v>SINAPI</v>
      </c>
      <c r="D1822" s="96" t="str">
        <f aca="false">VLOOKUP(B1822,INSUMOS!$A:$I,3,0)</f>
        <v>HIDROMETRO UNIJATO / MEDIDOR DE AGUA, DN 3/4", VAZAO MAXIMA DE 5 M3/H, PARA AGUA POTAVEL FRIA, RELOJOARIA PLANA, CLASSE B, HORIZONTAL (SEM CONEXOES)0,</v>
      </c>
      <c r="E1822" s="98" t="str">
        <f aca="false">VLOOKUP(B1822,INSUMOS!$A:$I,4,0)</f>
        <v>Material</v>
      </c>
      <c r="F1822" s="98"/>
      <c r="G1822" s="99" t="str">
        <f aca="false">VLOOKUP(B1822,INSUMOS!$A:$I,5,0)</f>
        <v>UN</v>
      </c>
      <c r="H1822" s="100" t="n">
        <v>1</v>
      </c>
      <c r="I1822" s="101" t="n">
        <f aca="false">VLOOKUP(B1822,INSUMOS!$A:$I,8,0)</f>
        <v>121.76</v>
      </c>
      <c r="J1822" s="101" t="n">
        <f aca="false">TRUNC(H1822*I1822,2)</f>
        <v>121.76</v>
      </c>
      <c r="L1822" s="63" t="n">
        <f aca="false">IF(AND(A1823&lt;&gt;"",A1822=""),L1821+1,L1821)</f>
        <v>150</v>
      </c>
      <c r="M1822" s="80" t="n">
        <f aca="false">IF(OR(A1822="Insumo",A1822="Composição Auxiliar"),J1822,"")</f>
        <v>121.76</v>
      </c>
      <c r="N1822" s="81" t="str">
        <f aca="false">IF(ISNUMBER(SEARCH("COM ENCARGOS COMPLEMENTARES",D1822)),J1822,"")</f>
        <v/>
      </c>
      <c r="O1822" s="81" t="n">
        <f aca="false">IF(N1822&lt;&gt;"","",M1822)</f>
        <v>121.76</v>
      </c>
      <c r="P1822" s="82" t="str">
        <f aca="false">IF(A1822="Composição",A1821,"")</f>
        <v/>
      </c>
      <c r="Q1822" s="81" t="str">
        <f aca="false">IF(P1822&lt;&gt;"",SUMIF(L1822:L1911,L1822,N1822:N1911),"")</f>
        <v/>
      </c>
      <c r="R1822" s="81" t="str">
        <f aca="false">IF(P1822&lt;&gt;"",SUMIF(L1822:L1911,L1822,O1822:O1911),"")</f>
        <v/>
      </c>
    </row>
    <row r="1823" customFormat="false" ht="14.25" hidden="false" customHeight="false" outlineLevel="0" collapsed="false">
      <c r="A1823" s="96" t="s">
        <v>679</v>
      </c>
      <c r="B1823" s="97" t="s">
        <v>1338</v>
      </c>
      <c r="C1823" s="96" t="str">
        <f aca="false">VLOOKUP(B1823,INSUMOS!$A:$I,2,0)</f>
        <v>SINAPI</v>
      </c>
      <c r="D1823" s="96" t="str">
        <f aca="false">VLOOKUP(B1823,INSUMOS!$A:$I,3,0)</f>
        <v>FITA VEDA ROSCA EM ROLOS DE 18 MM X 50 M (L X C)</v>
      </c>
      <c r="E1823" s="98" t="str">
        <f aca="false">VLOOKUP(B1823,INSUMOS!$A:$I,4,0)</f>
        <v>Material</v>
      </c>
      <c r="F1823" s="98"/>
      <c r="G1823" s="99" t="str">
        <f aca="false">VLOOKUP(B1823,INSUMOS!$A:$I,5,0)</f>
        <v>UN</v>
      </c>
      <c r="H1823" s="100" t="n">
        <v>0.0198</v>
      </c>
      <c r="I1823" s="101" t="n">
        <f aca="false">VLOOKUP(B1823,INSUMOS!$A:$I,8,0)</f>
        <v>16.56</v>
      </c>
      <c r="J1823" s="101" t="n">
        <f aca="false">TRUNC(H1823*I1823,2)</f>
        <v>0.32</v>
      </c>
      <c r="L1823" s="63" t="n">
        <f aca="false">IF(AND(A1824&lt;&gt;"",A1823=""),L1822+1,L1822)</f>
        <v>150</v>
      </c>
      <c r="M1823" s="80" t="n">
        <f aca="false">IF(OR(A1823="Insumo",A1823="Composição Auxiliar"),J1823,"")</f>
        <v>0.32</v>
      </c>
      <c r="N1823" s="81" t="str">
        <f aca="false">IF(ISNUMBER(SEARCH("COM ENCARGOS COMPLEMENTARES",D1823)),J1823,"")</f>
        <v/>
      </c>
      <c r="O1823" s="81" t="n">
        <f aca="false">IF(N1823&lt;&gt;"","",M1823)</f>
        <v>0.32</v>
      </c>
      <c r="P1823" s="82" t="str">
        <f aca="false">IF(A1823="Composição",A1822,"")</f>
        <v/>
      </c>
      <c r="Q1823" s="81" t="str">
        <f aca="false">IF(P1823&lt;&gt;"",SUMIF(L1823:L1912,L1823,N1823:N1912),"")</f>
        <v/>
      </c>
      <c r="R1823" s="81" t="str">
        <f aca="false">IF(P1823&lt;&gt;"",SUMIF(L1823:L1912,L1823,O1823:O1912),"")</f>
        <v/>
      </c>
    </row>
    <row r="1824" customFormat="false" ht="14.25" hidden="false" customHeight="false" outlineLevel="0" collapsed="false">
      <c r="A1824" s="102"/>
      <c r="B1824" s="102"/>
      <c r="C1824" s="102"/>
      <c r="D1824" s="102"/>
      <c r="E1824" s="102"/>
      <c r="F1824" s="103"/>
      <c r="G1824" s="102"/>
      <c r="H1824" s="103"/>
      <c r="I1824" s="102"/>
      <c r="J1824" s="103"/>
      <c r="L1824" s="63" t="n">
        <f aca="false">IF(AND(A1825&lt;&gt;"",A1824=""),L1823+1,L1823)</f>
        <v>150</v>
      </c>
      <c r="M1824" s="80" t="str">
        <f aca="false">IF(OR(A1824="Insumo",A1824="Composição Auxiliar"),J1824,"")</f>
        <v/>
      </c>
      <c r="N1824" s="81" t="str">
        <f aca="false">IF(ISNUMBER(SEARCH("COM ENCARGOS COMPLEMENTARES",D1824)),J1824,"")</f>
        <v/>
      </c>
      <c r="O1824" s="81" t="str">
        <f aca="false">IF(N1824&lt;&gt;"","",M1824)</f>
        <v/>
      </c>
      <c r="P1824" s="82" t="str">
        <f aca="false">IF(A1824="Composição",A1823,"")</f>
        <v/>
      </c>
      <c r="Q1824" s="81" t="str">
        <f aca="false">IF(P1824&lt;&gt;"",SUMIF(L1824:L1913,L1824,N1824:N1913),"")</f>
        <v/>
      </c>
      <c r="R1824" s="81" t="str">
        <f aca="false">IF(P1824&lt;&gt;"",SUMIF(L1824:L1913,L1824,O1824:O1913),"")</f>
        <v/>
      </c>
    </row>
    <row r="1825" customFormat="false" ht="14.25" hidden="false" customHeight="true" outlineLevel="0" collapsed="false">
      <c r="A1825" s="102"/>
      <c r="B1825" s="102"/>
      <c r="C1825" s="102"/>
      <c r="D1825" s="102"/>
      <c r="E1825" s="102"/>
      <c r="F1825" s="103"/>
      <c r="G1825" s="102"/>
      <c r="H1825" s="104" t="s">
        <v>684</v>
      </c>
      <c r="I1825" s="104"/>
      <c r="J1825" s="103" t="n">
        <f aca="false">TRUNC(SUMIF(L:L,$L1825,M:M)*(1+$J$9),2)</f>
        <v>187.37</v>
      </c>
      <c r="L1825" s="63" t="n">
        <f aca="false">IF(AND(A1826&lt;&gt;"",A1825=""),L1824+1,L1824)</f>
        <v>150</v>
      </c>
      <c r="M1825" s="80" t="str">
        <f aca="false">IF(OR(A1825="Insumo",A1825="Composição Auxiliar"),J1825,"")</f>
        <v/>
      </c>
      <c r="N1825" s="81" t="str">
        <f aca="false">IF(ISNUMBER(SEARCH("COM ENCARGOS COMPLEMENTARES",D1825)),J1825,"")</f>
        <v/>
      </c>
      <c r="O1825" s="81" t="str">
        <f aca="false">IF(N1825&lt;&gt;"","",M1825)</f>
        <v/>
      </c>
      <c r="P1825" s="82" t="str">
        <f aca="false">IF(A1825="Composição",A1824,"")</f>
        <v/>
      </c>
      <c r="Q1825" s="81" t="str">
        <f aca="false">IF(P1825&lt;&gt;"",SUMIF(L1825:L1914,L1825,N1825:N1914),"")</f>
        <v/>
      </c>
      <c r="R1825" s="81" t="str">
        <f aca="false">IF(P1825&lt;&gt;"",SUMIF(L1825:L1914,L1825,O1825:O1914),"")</f>
        <v/>
      </c>
    </row>
    <row r="1826" customFormat="false" ht="15" hidden="false" customHeight="false" outlineLevel="0" collapsed="false">
      <c r="A1826" s="105"/>
      <c r="B1826" s="105"/>
      <c r="C1826" s="105"/>
      <c r="D1826" s="105"/>
      <c r="E1826" s="105"/>
      <c r="F1826" s="105"/>
      <c r="G1826" s="105" t="s">
        <v>685</v>
      </c>
      <c r="H1826" s="106" t="s">
        <v>826</v>
      </c>
      <c r="I1826" s="105" t="s">
        <v>687</v>
      </c>
      <c r="J1826" s="107" t="n">
        <f aca="false">TRUNC(J1825*H1826,2)</f>
        <v>187.37</v>
      </c>
      <c r="L1826" s="63" t="n">
        <f aca="false">IF(AND(A1827&lt;&gt;"",A1826=""),L1825+1,L1825)</f>
        <v>150</v>
      </c>
      <c r="M1826" s="80" t="str">
        <f aca="false">IF(OR(A1826="Insumo",A1826="Composição Auxiliar"),J1826,"")</f>
        <v/>
      </c>
      <c r="N1826" s="81" t="str">
        <f aca="false">IF(ISNUMBER(SEARCH("COM ENCARGOS COMPLEMENTARES",D1826)),J1826,"")</f>
        <v/>
      </c>
      <c r="O1826" s="81" t="str">
        <f aca="false">IF(N1826&lt;&gt;"","",M1826)</f>
        <v/>
      </c>
      <c r="P1826" s="82" t="str">
        <f aca="false">IF(A1826="Composição",A1825,"")</f>
        <v/>
      </c>
      <c r="Q1826" s="81" t="str">
        <f aca="false">IF(P1826&lt;&gt;"",SUMIF(L1826:L1915,L1826,N1826:N1915),"")</f>
        <v/>
      </c>
      <c r="R1826" s="81" t="str">
        <f aca="false">IF(P1826&lt;&gt;"",SUMIF(L1826:L1915,L1826,O1826:O1915),"")</f>
        <v/>
      </c>
    </row>
    <row r="1827" customFormat="false" ht="15" hidden="false" customHeight="false" outlineLevel="0" collapsed="false">
      <c r="A1827" s="108"/>
      <c r="B1827" s="108"/>
      <c r="C1827" s="108"/>
      <c r="D1827" s="108"/>
      <c r="E1827" s="108"/>
      <c r="F1827" s="108"/>
      <c r="G1827" s="108"/>
      <c r="H1827" s="108"/>
      <c r="I1827" s="108"/>
      <c r="J1827" s="108"/>
      <c r="L1827" s="63" t="n">
        <f aca="false">IF(AND(A1828&lt;&gt;"",A1827=""),L1826+1,L1826)</f>
        <v>151</v>
      </c>
      <c r="M1827" s="80" t="str">
        <f aca="false">IF(OR(A1827="Insumo",A1827="Composição Auxiliar"),J1827,"")</f>
        <v/>
      </c>
      <c r="N1827" s="81" t="str">
        <f aca="false">IF(ISNUMBER(SEARCH("COM ENCARGOS COMPLEMENTARES",D1827)),J1827,"")</f>
        <v/>
      </c>
      <c r="O1827" s="81" t="str">
        <f aca="false">IF(N1827&lt;&gt;"","",M1827)</f>
        <v/>
      </c>
      <c r="P1827" s="82" t="str">
        <f aca="false">IF(A1827="Composição",A1826,"")</f>
        <v/>
      </c>
      <c r="Q1827" s="81" t="str">
        <f aca="false">IF(P1827&lt;&gt;"",SUMIF(L1827:L1916,L1827,N1827:N1916),"")</f>
        <v/>
      </c>
      <c r="R1827" s="81" t="str">
        <f aca="false">IF(P1827&lt;&gt;"",SUMIF(L1827:L1916,L1827,O1827:O1916),"")</f>
        <v/>
      </c>
    </row>
    <row r="1828" customFormat="false" ht="15" hidden="false" customHeight="true" outlineLevel="0" collapsed="false">
      <c r="A1828" s="83" t="s">
        <v>390</v>
      </c>
      <c r="B1828" s="84" t="s">
        <v>655</v>
      </c>
      <c r="C1828" s="83" t="s">
        <v>656</v>
      </c>
      <c r="D1828" s="83" t="s">
        <v>657</v>
      </c>
      <c r="E1828" s="83" t="s">
        <v>658</v>
      </c>
      <c r="F1828" s="83"/>
      <c r="G1828" s="85" t="s">
        <v>659</v>
      </c>
      <c r="H1828" s="84" t="s">
        <v>660</v>
      </c>
      <c r="I1828" s="84" t="s">
        <v>661</v>
      </c>
      <c r="J1828" s="84" t="s">
        <v>662</v>
      </c>
      <c r="L1828" s="63" t="n">
        <f aca="false">IF(AND(A1829&lt;&gt;"",A1828=""),L1827+1,L1827)</f>
        <v>151</v>
      </c>
      <c r="M1828" s="80" t="str">
        <f aca="false">IF(OR(A1828="Insumo",A1828="Composição Auxiliar"),J1828,"")</f>
        <v/>
      </c>
      <c r="N1828" s="81" t="str">
        <f aca="false">IF(ISNUMBER(SEARCH("COM ENCARGOS COMPLEMENTARES",D1828)),J1828,"")</f>
        <v/>
      </c>
      <c r="O1828" s="81" t="str">
        <f aca="false">IF(N1828&lt;&gt;"","",M1828)</f>
        <v/>
      </c>
      <c r="P1828" s="82" t="str">
        <f aca="false">IF(A1828="Composição",A1827,"")</f>
        <v/>
      </c>
      <c r="Q1828" s="81" t="str">
        <f aca="false">IF(P1828&lt;&gt;"",SUMIF(L1828:L1917,L1828,N1828:N1917),"")</f>
        <v/>
      </c>
      <c r="R1828" s="81" t="str">
        <f aca="false">IF(P1828&lt;&gt;"",SUMIF(L1828:L1917,L1828,O1828:O1917),"")</f>
        <v/>
      </c>
    </row>
    <row r="1829" customFormat="false" ht="25.5" hidden="false" customHeight="true" outlineLevel="0" collapsed="false">
      <c r="A1829" s="86" t="s">
        <v>663</v>
      </c>
      <c r="B1829" s="87" t="s">
        <v>391</v>
      </c>
      <c r="C1829" s="86" t="s">
        <v>664</v>
      </c>
      <c r="D1829" s="86" t="s">
        <v>1489</v>
      </c>
      <c r="E1829" s="86" t="s">
        <v>764</v>
      </c>
      <c r="F1829" s="86"/>
      <c r="G1829" s="88" t="s">
        <v>718</v>
      </c>
      <c r="H1829" s="89" t="n">
        <v>1</v>
      </c>
      <c r="I1829" s="90" t="n">
        <f aca="false">SUMIF(L:L,$L1829,M:M)</f>
        <v>135.8</v>
      </c>
      <c r="J1829" s="90" t="n">
        <f aca="false">TRUNC(H1829*I1829,2)</f>
        <v>135.8</v>
      </c>
      <c r="L1829" s="63" t="n">
        <f aca="false">IF(AND(A1830&lt;&gt;"",A1829=""),L1828+1,L1828)</f>
        <v>151</v>
      </c>
      <c r="M1829" s="80" t="str">
        <f aca="false">IF(OR(A1829="Insumo",A1829="Composição Auxiliar"),J1829,"")</f>
        <v/>
      </c>
      <c r="N1829" s="81" t="str">
        <f aca="false">IF(ISNUMBER(SEARCH("COM ENCARGOS COMPLEMENTARES",D1829)),J1829,"")</f>
        <v/>
      </c>
      <c r="O1829" s="81" t="str">
        <f aca="false">IF(N1829&lt;&gt;"","",M1829)</f>
        <v/>
      </c>
      <c r="P1829" s="82" t="str">
        <f aca="false">IF(A1829="Composição",A1828,"")</f>
        <v> 7.1.15 </v>
      </c>
      <c r="Q1829" s="81" t="n">
        <f aca="false">IF(P1829&lt;&gt;"",SUMIF(L1829:L1918,L1829,N1829:N1918),"")</f>
        <v>9.19</v>
      </c>
      <c r="R1829" s="81" t="n">
        <f aca="false">IF(P1829&lt;&gt;"",SUMIF(L1829:L1918,L1829,O1829:O1918),"")</f>
        <v>126.61</v>
      </c>
    </row>
    <row r="1830" customFormat="false" ht="25.5" hidden="false" customHeight="true" outlineLevel="0" collapsed="false">
      <c r="A1830" s="91" t="s">
        <v>668</v>
      </c>
      <c r="B1830" s="92" t="s">
        <v>1336</v>
      </c>
      <c r="C1830" s="91" t="s">
        <v>664</v>
      </c>
      <c r="D1830" s="91" t="s">
        <v>1337</v>
      </c>
      <c r="E1830" s="91" t="s">
        <v>671</v>
      </c>
      <c r="F1830" s="91"/>
      <c r="G1830" s="93" t="s">
        <v>672</v>
      </c>
      <c r="H1830" s="94" t="n">
        <v>0.2169</v>
      </c>
      <c r="I1830" s="95" t="n">
        <f aca="false">SUMIFS('ANALÍTICA AUXILIARES'!J:J,'ANALÍTICA AUXILIARES'!A:A,"Composição",'ANALÍTICA AUXILIARES'!B:B,$B1830)</f>
        <v>19.47</v>
      </c>
      <c r="J1830" s="95" t="n">
        <f aca="false">TRUNC(H1830*I1830,2)</f>
        <v>4.22</v>
      </c>
      <c r="L1830" s="63" t="n">
        <f aca="false">IF(AND(A1831&lt;&gt;"",A1830=""),L1829+1,L1829)</f>
        <v>151</v>
      </c>
      <c r="M1830" s="80" t="n">
        <f aca="false">IF(OR(A1830="Insumo",A1830="Composição Auxiliar"),J1830,"")</f>
        <v>4.22</v>
      </c>
      <c r="N1830" s="81" t="n">
        <f aca="false">IF(ISNUMBER(SEARCH("COM ENCARGOS COMPLEMENTARES",D1830)),J1830,"")</f>
        <v>4.22</v>
      </c>
      <c r="O1830" s="81" t="str">
        <f aca="false">IF(N1830&lt;&gt;"","",M1830)</f>
        <v/>
      </c>
      <c r="P1830" s="82" t="str">
        <f aca="false">IF(A1830="Composição",A1829,"")</f>
        <v/>
      </c>
      <c r="Q1830" s="81" t="str">
        <f aca="false">IF(P1830&lt;&gt;"",SUMIF(L1830:L1919,L1830,N1830:N1919),"")</f>
        <v/>
      </c>
      <c r="R1830" s="81" t="str">
        <f aca="false">IF(P1830&lt;&gt;"",SUMIF(L1830:L1919,L1830,O1830:O1919),"")</f>
        <v/>
      </c>
    </row>
    <row r="1831" customFormat="false" ht="25.5" hidden="false" customHeight="true" outlineLevel="0" collapsed="false">
      <c r="A1831" s="91" t="s">
        <v>668</v>
      </c>
      <c r="B1831" s="92" t="s">
        <v>1292</v>
      </c>
      <c r="C1831" s="91" t="s">
        <v>664</v>
      </c>
      <c r="D1831" s="91" t="s">
        <v>1293</v>
      </c>
      <c r="E1831" s="91" t="s">
        <v>671</v>
      </c>
      <c r="F1831" s="91"/>
      <c r="G1831" s="93" t="s">
        <v>672</v>
      </c>
      <c r="H1831" s="94" t="n">
        <v>0.2169</v>
      </c>
      <c r="I1831" s="95" t="n">
        <f aca="false">SUMIFS('ANALÍTICA AUXILIARES'!J:J,'ANALÍTICA AUXILIARES'!A:A,"Composição",'ANALÍTICA AUXILIARES'!B:B,$B1831)</f>
        <v>22.94</v>
      </c>
      <c r="J1831" s="95" t="n">
        <f aca="false">TRUNC(H1831*I1831,2)</f>
        <v>4.97</v>
      </c>
      <c r="L1831" s="63" t="n">
        <f aca="false">IF(AND(A1832&lt;&gt;"",A1831=""),L1830+1,L1830)</f>
        <v>151</v>
      </c>
      <c r="M1831" s="80" t="n">
        <f aca="false">IF(OR(A1831="Insumo",A1831="Composição Auxiliar"),J1831,"")</f>
        <v>4.97</v>
      </c>
      <c r="N1831" s="81" t="n">
        <f aca="false">IF(ISNUMBER(SEARCH("COM ENCARGOS COMPLEMENTARES",D1831)),J1831,"")</f>
        <v>4.97</v>
      </c>
      <c r="O1831" s="81" t="str">
        <f aca="false">IF(N1831&lt;&gt;"","",M1831)</f>
        <v/>
      </c>
      <c r="P1831" s="82" t="str">
        <f aca="false">IF(A1831="Composição",A1830,"")</f>
        <v/>
      </c>
      <c r="Q1831" s="81" t="str">
        <f aca="false">IF(P1831&lt;&gt;"",SUMIF(L1831:L1920,L1831,N1831:N1920),"")</f>
        <v/>
      </c>
      <c r="R1831" s="81" t="str">
        <f aca="false">IF(P1831&lt;&gt;"",SUMIF(L1831:L1920,L1831,O1831:O1920),"")</f>
        <v/>
      </c>
    </row>
    <row r="1832" customFormat="false" ht="25.5" hidden="false" customHeight="false" outlineLevel="0" collapsed="false">
      <c r="A1832" s="96" t="s">
        <v>679</v>
      </c>
      <c r="B1832" s="97" t="s">
        <v>1490</v>
      </c>
      <c r="C1832" s="96" t="str">
        <f aca="false">VLOOKUP(B1832,INSUMOS!$A:$I,2,0)</f>
        <v>SINAPI</v>
      </c>
      <c r="D1832" s="96" t="str">
        <f aca="false">VLOOKUP(B1832,INSUMOS!$A:$I,3,0)</f>
        <v>CAIXA PARA HIDROMETRO CONCRETO PRE MOLDADO, *0,24 M X 0,45 M X 0,30* M (L X C X A)</v>
      </c>
      <c r="E1832" s="98" t="str">
        <f aca="false">VLOOKUP(B1832,INSUMOS!$A:$I,4,0)</f>
        <v>Material</v>
      </c>
      <c r="F1832" s="98"/>
      <c r="G1832" s="99" t="str">
        <f aca="false">VLOOKUP(B1832,INSUMOS!$A:$I,5,0)</f>
        <v>UN</v>
      </c>
      <c r="H1832" s="100" t="n">
        <v>1</v>
      </c>
      <c r="I1832" s="101" t="n">
        <f aca="false">VLOOKUP(B1832,INSUMOS!$A:$I,8,0)</f>
        <v>126.61</v>
      </c>
      <c r="J1832" s="101" t="n">
        <f aca="false">TRUNC(H1832*I1832,2)</f>
        <v>126.61</v>
      </c>
      <c r="L1832" s="63" t="n">
        <f aca="false">IF(AND(A1833&lt;&gt;"",A1832=""),L1831+1,L1831)</f>
        <v>151</v>
      </c>
      <c r="M1832" s="80" t="n">
        <f aca="false">IF(OR(A1832="Insumo",A1832="Composição Auxiliar"),J1832,"")</f>
        <v>126.61</v>
      </c>
      <c r="N1832" s="81" t="str">
        <f aca="false">IF(ISNUMBER(SEARCH("COM ENCARGOS COMPLEMENTARES",D1832)),J1832,"")</f>
        <v/>
      </c>
      <c r="O1832" s="81" t="n">
        <f aca="false">IF(N1832&lt;&gt;"","",M1832)</f>
        <v>126.61</v>
      </c>
      <c r="P1832" s="82" t="str">
        <f aca="false">IF(A1832="Composição",A1831,"")</f>
        <v/>
      </c>
      <c r="Q1832" s="81" t="str">
        <f aca="false">IF(P1832&lt;&gt;"",SUMIF(L1832:L1921,L1832,N1832:N1921),"")</f>
        <v/>
      </c>
      <c r="R1832" s="81" t="str">
        <f aca="false">IF(P1832&lt;&gt;"",SUMIF(L1832:L1921,L1832,O1832:O1921),"")</f>
        <v/>
      </c>
    </row>
    <row r="1833" customFormat="false" ht="14.25" hidden="false" customHeight="false" outlineLevel="0" collapsed="false">
      <c r="A1833" s="102"/>
      <c r="B1833" s="102"/>
      <c r="C1833" s="102"/>
      <c r="D1833" s="102"/>
      <c r="E1833" s="102"/>
      <c r="F1833" s="103"/>
      <c r="G1833" s="102"/>
      <c r="H1833" s="103"/>
      <c r="I1833" s="102"/>
      <c r="J1833" s="103"/>
      <c r="L1833" s="63" t="n">
        <f aca="false">IF(AND(A1834&lt;&gt;"",A1833=""),L1832+1,L1832)</f>
        <v>151</v>
      </c>
      <c r="M1833" s="80" t="str">
        <f aca="false">IF(OR(A1833="Insumo",A1833="Composição Auxiliar"),J1833,"")</f>
        <v/>
      </c>
      <c r="N1833" s="81" t="str">
        <f aca="false">IF(ISNUMBER(SEARCH("COM ENCARGOS COMPLEMENTARES",D1833)),J1833,"")</f>
        <v/>
      </c>
      <c r="O1833" s="81" t="str">
        <f aca="false">IF(N1833&lt;&gt;"","",M1833)</f>
        <v/>
      </c>
      <c r="P1833" s="82" t="str">
        <f aca="false">IF(A1833="Composição",A1832,"")</f>
        <v/>
      </c>
      <c r="Q1833" s="81" t="str">
        <f aca="false">IF(P1833&lt;&gt;"",SUMIF(L1833:L1922,L1833,N1833:N1922),"")</f>
        <v/>
      </c>
      <c r="R1833" s="81" t="str">
        <f aca="false">IF(P1833&lt;&gt;"",SUMIF(L1833:L1922,L1833,O1833:O1922),"")</f>
        <v/>
      </c>
    </row>
    <row r="1834" customFormat="false" ht="14.25" hidden="false" customHeight="true" outlineLevel="0" collapsed="false">
      <c r="A1834" s="102"/>
      <c r="B1834" s="102"/>
      <c r="C1834" s="102"/>
      <c r="D1834" s="102"/>
      <c r="E1834" s="102"/>
      <c r="F1834" s="103"/>
      <c r="G1834" s="102"/>
      <c r="H1834" s="104" t="s">
        <v>684</v>
      </c>
      <c r="I1834" s="104"/>
      <c r="J1834" s="103" t="n">
        <f aca="false">TRUNC(SUMIF(L:L,$L1834,M:M)*(1+$J$9),2)</f>
        <v>176.25</v>
      </c>
      <c r="L1834" s="63" t="n">
        <f aca="false">IF(AND(A1835&lt;&gt;"",A1834=""),L1833+1,L1833)</f>
        <v>151</v>
      </c>
      <c r="M1834" s="80" t="str">
        <f aca="false">IF(OR(A1834="Insumo",A1834="Composição Auxiliar"),J1834,"")</f>
        <v/>
      </c>
      <c r="N1834" s="81" t="str">
        <f aca="false">IF(ISNUMBER(SEARCH("COM ENCARGOS COMPLEMENTARES",D1834)),J1834,"")</f>
        <v/>
      </c>
      <c r="O1834" s="81" t="str">
        <f aca="false">IF(N1834&lt;&gt;"","",M1834)</f>
        <v/>
      </c>
      <c r="P1834" s="82" t="str">
        <f aca="false">IF(A1834="Composição",A1833,"")</f>
        <v/>
      </c>
      <c r="Q1834" s="81" t="str">
        <f aca="false">IF(P1834&lt;&gt;"",SUMIF(L1834:L1923,L1834,N1834:N1923),"")</f>
        <v/>
      </c>
      <c r="R1834" s="81" t="str">
        <f aca="false">IF(P1834&lt;&gt;"",SUMIF(L1834:L1923,L1834,O1834:O1923),"")</f>
        <v/>
      </c>
    </row>
    <row r="1835" customFormat="false" ht="15" hidden="false" customHeight="false" outlineLevel="0" collapsed="false">
      <c r="A1835" s="105"/>
      <c r="B1835" s="105"/>
      <c r="C1835" s="105"/>
      <c r="D1835" s="105"/>
      <c r="E1835" s="105"/>
      <c r="F1835" s="105"/>
      <c r="G1835" s="105" t="s">
        <v>685</v>
      </c>
      <c r="H1835" s="106" t="s">
        <v>826</v>
      </c>
      <c r="I1835" s="105" t="s">
        <v>687</v>
      </c>
      <c r="J1835" s="107" t="n">
        <f aca="false">TRUNC(J1834*H1835,2)</f>
        <v>176.25</v>
      </c>
      <c r="L1835" s="63" t="n">
        <f aca="false">IF(AND(A1836&lt;&gt;"",A1835=""),L1834+1,L1834)</f>
        <v>151</v>
      </c>
      <c r="M1835" s="80" t="str">
        <f aca="false">IF(OR(A1835="Insumo",A1835="Composição Auxiliar"),J1835,"")</f>
        <v/>
      </c>
      <c r="N1835" s="81" t="str">
        <f aca="false">IF(ISNUMBER(SEARCH("COM ENCARGOS COMPLEMENTARES",D1835)),J1835,"")</f>
        <v/>
      </c>
      <c r="O1835" s="81" t="str">
        <f aca="false">IF(N1835&lt;&gt;"","",M1835)</f>
        <v/>
      </c>
      <c r="P1835" s="82" t="str">
        <f aca="false">IF(A1835="Composição",A1834,"")</f>
        <v/>
      </c>
      <c r="Q1835" s="81" t="str">
        <f aca="false">IF(P1835&lt;&gt;"",SUMIF(L1835:L1924,L1835,N1835:N1924),"")</f>
        <v/>
      </c>
      <c r="R1835" s="81" t="str">
        <f aca="false">IF(P1835&lt;&gt;"",SUMIF(L1835:L1924,L1835,O1835:O1924),"")</f>
        <v/>
      </c>
    </row>
    <row r="1836" customFormat="false" ht="15" hidden="false" customHeight="false" outlineLevel="0" collapsed="false">
      <c r="A1836" s="108"/>
      <c r="B1836" s="108"/>
      <c r="C1836" s="108"/>
      <c r="D1836" s="108"/>
      <c r="E1836" s="108"/>
      <c r="F1836" s="108"/>
      <c r="G1836" s="108"/>
      <c r="H1836" s="108"/>
      <c r="I1836" s="108"/>
      <c r="J1836" s="108"/>
      <c r="L1836" s="63" t="n">
        <f aca="false">IF(AND(A1837&lt;&gt;"",A1836=""),L1835+1,L1835)</f>
        <v>152</v>
      </c>
      <c r="M1836" s="80" t="str">
        <f aca="false">IF(OR(A1836="Insumo",A1836="Composição Auxiliar"),J1836,"")</f>
        <v/>
      </c>
      <c r="N1836" s="81" t="str">
        <f aca="false">IF(ISNUMBER(SEARCH("COM ENCARGOS COMPLEMENTARES",D1836)),J1836,"")</f>
        <v/>
      </c>
      <c r="O1836" s="81" t="str">
        <f aca="false">IF(N1836&lt;&gt;"","",M1836)</f>
        <v/>
      </c>
      <c r="P1836" s="82" t="str">
        <f aca="false">IF(A1836="Composição",A1835,"")</f>
        <v/>
      </c>
      <c r="Q1836" s="81" t="str">
        <f aca="false">IF(P1836&lt;&gt;"",SUMIF(L1836:L1925,L1836,N1836:N1925),"")</f>
        <v/>
      </c>
      <c r="R1836" s="81" t="str">
        <f aca="false">IF(P1836&lt;&gt;"",SUMIF(L1836:L1925,L1836,O1836:O1925),"")</f>
        <v/>
      </c>
    </row>
    <row r="1837" customFormat="false" ht="15" hidden="false" customHeight="true" outlineLevel="0" collapsed="false">
      <c r="A1837" s="83" t="s">
        <v>392</v>
      </c>
      <c r="B1837" s="84" t="s">
        <v>655</v>
      </c>
      <c r="C1837" s="83" t="s">
        <v>656</v>
      </c>
      <c r="D1837" s="83" t="s">
        <v>657</v>
      </c>
      <c r="E1837" s="83" t="s">
        <v>658</v>
      </c>
      <c r="F1837" s="83"/>
      <c r="G1837" s="85" t="s">
        <v>659</v>
      </c>
      <c r="H1837" s="84" t="s">
        <v>660</v>
      </c>
      <c r="I1837" s="84" t="s">
        <v>661</v>
      </c>
      <c r="J1837" s="84" t="s">
        <v>662</v>
      </c>
      <c r="L1837" s="63" t="n">
        <f aca="false">IF(AND(A1838&lt;&gt;"",A1837=""),L1836+1,L1836)</f>
        <v>152</v>
      </c>
      <c r="M1837" s="80" t="str">
        <f aca="false">IF(OR(A1837="Insumo",A1837="Composição Auxiliar"),J1837,"")</f>
        <v/>
      </c>
      <c r="N1837" s="81" t="str">
        <f aca="false">IF(ISNUMBER(SEARCH("COM ENCARGOS COMPLEMENTARES",D1837)),J1837,"")</f>
        <v/>
      </c>
      <c r="O1837" s="81" t="str">
        <f aca="false">IF(N1837&lt;&gt;"","",M1837)</f>
        <v/>
      </c>
      <c r="P1837" s="82" t="str">
        <f aca="false">IF(A1837="Composição",A1836,"")</f>
        <v/>
      </c>
      <c r="Q1837" s="81" t="str">
        <f aca="false">IF(P1837&lt;&gt;"",SUMIF(L1837:L1926,L1837,N1837:N1926),"")</f>
        <v/>
      </c>
      <c r="R1837" s="81" t="str">
        <f aca="false">IF(P1837&lt;&gt;"",SUMIF(L1837:L1926,L1837,O1837:O1926),"")</f>
        <v/>
      </c>
    </row>
    <row r="1838" customFormat="false" ht="25.5" hidden="false" customHeight="true" outlineLevel="0" collapsed="false">
      <c r="A1838" s="86" t="s">
        <v>663</v>
      </c>
      <c r="B1838" s="87" t="s">
        <v>391</v>
      </c>
      <c r="C1838" s="86" t="s">
        <v>664</v>
      </c>
      <c r="D1838" s="86" t="s">
        <v>1491</v>
      </c>
      <c r="E1838" s="86" t="s">
        <v>764</v>
      </c>
      <c r="F1838" s="86"/>
      <c r="G1838" s="88" t="s">
        <v>718</v>
      </c>
      <c r="H1838" s="89" t="n">
        <v>1</v>
      </c>
      <c r="I1838" s="90" t="n">
        <f aca="false">SUMIF(L:L,$L1838,M:M)</f>
        <v>135.8</v>
      </c>
      <c r="J1838" s="90" t="n">
        <f aca="false">TRUNC(H1838*I1838,2)</f>
        <v>135.8</v>
      </c>
      <c r="L1838" s="63" t="n">
        <f aca="false">IF(AND(A1839&lt;&gt;"",A1838=""),L1837+1,L1837)</f>
        <v>152</v>
      </c>
      <c r="M1838" s="80" t="str">
        <f aca="false">IF(OR(A1838="Insumo",A1838="Composição Auxiliar"),J1838,"")</f>
        <v/>
      </c>
      <c r="N1838" s="81" t="str">
        <f aca="false">IF(ISNUMBER(SEARCH("COM ENCARGOS COMPLEMENTARES",D1838)),J1838,"")</f>
        <v/>
      </c>
      <c r="O1838" s="81" t="str">
        <f aca="false">IF(N1838&lt;&gt;"","",M1838)</f>
        <v/>
      </c>
      <c r="P1838" s="82" t="str">
        <f aca="false">IF(A1838="Composição",A1837,"")</f>
        <v> 7.1.16 </v>
      </c>
      <c r="Q1838" s="81" t="n">
        <f aca="false">IF(P1838&lt;&gt;"",SUMIF(L1838:L1927,L1838,N1838:N1927),"")</f>
        <v>9.19</v>
      </c>
      <c r="R1838" s="81" t="n">
        <f aca="false">IF(P1838&lt;&gt;"",SUMIF(L1838:L1927,L1838,O1838:O1927),"")</f>
        <v>126.61</v>
      </c>
    </row>
    <row r="1839" customFormat="false" ht="25.5" hidden="false" customHeight="true" outlineLevel="0" collapsed="false">
      <c r="A1839" s="91" t="s">
        <v>668</v>
      </c>
      <c r="B1839" s="92" t="s">
        <v>1336</v>
      </c>
      <c r="C1839" s="91" t="s">
        <v>664</v>
      </c>
      <c r="D1839" s="91" t="s">
        <v>1337</v>
      </c>
      <c r="E1839" s="91" t="s">
        <v>671</v>
      </c>
      <c r="F1839" s="91"/>
      <c r="G1839" s="93" t="s">
        <v>672</v>
      </c>
      <c r="H1839" s="94" t="n">
        <v>0.2169</v>
      </c>
      <c r="I1839" s="95" t="n">
        <f aca="false">SUMIFS('ANALÍTICA AUXILIARES'!J:J,'ANALÍTICA AUXILIARES'!A:A,"Composição",'ANALÍTICA AUXILIARES'!B:B,$B1839)</f>
        <v>19.47</v>
      </c>
      <c r="J1839" s="95" t="n">
        <f aca="false">TRUNC(H1839*I1839,2)</f>
        <v>4.22</v>
      </c>
      <c r="L1839" s="63" t="n">
        <f aca="false">IF(AND(A1840&lt;&gt;"",A1839=""),L1838+1,L1838)</f>
        <v>152</v>
      </c>
      <c r="M1839" s="80" t="n">
        <f aca="false">IF(OR(A1839="Insumo",A1839="Composição Auxiliar"),J1839,"")</f>
        <v>4.22</v>
      </c>
      <c r="N1839" s="81" t="n">
        <f aca="false">IF(ISNUMBER(SEARCH("COM ENCARGOS COMPLEMENTARES",D1839)),J1839,"")</f>
        <v>4.22</v>
      </c>
      <c r="O1839" s="81" t="str">
        <f aca="false">IF(N1839&lt;&gt;"","",M1839)</f>
        <v/>
      </c>
      <c r="P1839" s="82" t="str">
        <f aca="false">IF(A1839="Composição",A1838,"")</f>
        <v/>
      </c>
      <c r="Q1839" s="81" t="str">
        <f aca="false">IF(P1839&lt;&gt;"",SUMIF(L1839:L1928,L1839,N1839:N1928),"")</f>
        <v/>
      </c>
      <c r="R1839" s="81" t="str">
        <f aca="false">IF(P1839&lt;&gt;"",SUMIF(L1839:L1928,L1839,O1839:O1928),"")</f>
        <v/>
      </c>
    </row>
    <row r="1840" customFormat="false" ht="25.5" hidden="false" customHeight="true" outlineLevel="0" collapsed="false">
      <c r="A1840" s="91" t="s">
        <v>668</v>
      </c>
      <c r="B1840" s="92" t="s">
        <v>1292</v>
      </c>
      <c r="C1840" s="91" t="s">
        <v>664</v>
      </c>
      <c r="D1840" s="91" t="s">
        <v>1293</v>
      </c>
      <c r="E1840" s="91" t="s">
        <v>671</v>
      </c>
      <c r="F1840" s="91"/>
      <c r="G1840" s="93" t="s">
        <v>672</v>
      </c>
      <c r="H1840" s="94" t="n">
        <v>0.2169</v>
      </c>
      <c r="I1840" s="95" t="n">
        <f aca="false">SUMIFS('ANALÍTICA AUXILIARES'!J:J,'ANALÍTICA AUXILIARES'!A:A,"Composição",'ANALÍTICA AUXILIARES'!B:B,$B1840)</f>
        <v>22.94</v>
      </c>
      <c r="J1840" s="95" t="n">
        <f aca="false">TRUNC(H1840*I1840,2)</f>
        <v>4.97</v>
      </c>
      <c r="L1840" s="63" t="n">
        <f aca="false">IF(AND(A1841&lt;&gt;"",A1840=""),L1839+1,L1839)</f>
        <v>152</v>
      </c>
      <c r="M1840" s="80" t="n">
        <f aca="false">IF(OR(A1840="Insumo",A1840="Composição Auxiliar"),J1840,"")</f>
        <v>4.97</v>
      </c>
      <c r="N1840" s="81" t="n">
        <f aca="false">IF(ISNUMBER(SEARCH("COM ENCARGOS COMPLEMENTARES",D1840)),J1840,"")</f>
        <v>4.97</v>
      </c>
      <c r="O1840" s="81" t="str">
        <f aca="false">IF(N1840&lt;&gt;"","",M1840)</f>
        <v/>
      </c>
      <c r="P1840" s="82" t="str">
        <f aca="false">IF(A1840="Composição",A1839,"")</f>
        <v/>
      </c>
      <c r="Q1840" s="81" t="str">
        <f aca="false">IF(P1840&lt;&gt;"",SUMIF(L1840:L1929,L1840,N1840:N1929),"")</f>
        <v/>
      </c>
      <c r="R1840" s="81" t="str">
        <f aca="false">IF(P1840&lt;&gt;"",SUMIF(L1840:L1929,L1840,O1840:O1929),"")</f>
        <v/>
      </c>
    </row>
    <row r="1841" customFormat="false" ht="25.5" hidden="false" customHeight="false" outlineLevel="0" collapsed="false">
      <c r="A1841" s="96" t="s">
        <v>679</v>
      </c>
      <c r="B1841" s="97" t="s">
        <v>1490</v>
      </c>
      <c r="C1841" s="96" t="str">
        <f aca="false">VLOOKUP(B1841,INSUMOS!$A:$I,2,0)</f>
        <v>SINAPI</v>
      </c>
      <c r="D1841" s="96" t="str">
        <f aca="false">VLOOKUP(B1841,INSUMOS!$A:$I,3,0)</f>
        <v>CAIXA PARA HIDROMETRO CONCRETO PRE MOLDADO, *0,24 M X 0,45 M X 0,30* M (L X C X A)</v>
      </c>
      <c r="E1841" s="98" t="str">
        <f aca="false">VLOOKUP(B1841,INSUMOS!$A:$I,4,0)</f>
        <v>Material</v>
      </c>
      <c r="F1841" s="98"/>
      <c r="G1841" s="99" t="str">
        <f aca="false">VLOOKUP(B1841,INSUMOS!$A:$I,5,0)</f>
        <v>UN</v>
      </c>
      <c r="H1841" s="100" t="n">
        <v>1</v>
      </c>
      <c r="I1841" s="101" t="n">
        <f aca="false">VLOOKUP(B1841,INSUMOS!$A:$I,8,0)</f>
        <v>126.61</v>
      </c>
      <c r="J1841" s="101" t="n">
        <f aca="false">TRUNC(H1841*I1841,2)</f>
        <v>126.61</v>
      </c>
      <c r="L1841" s="63" t="n">
        <f aca="false">IF(AND(A1842&lt;&gt;"",A1841=""),L1840+1,L1840)</f>
        <v>152</v>
      </c>
      <c r="M1841" s="80" t="n">
        <f aca="false">IF(OR(A1841="Insumo",A1841="Composição Auxiliar"),J1841,"")</f>
        <v>126.61</v>
      </c>
      <c r="N1841" s="81" t="str">
        <f aca="false">IF(ISNUMBER(SEARCH("COM ENCARGOS COMPLEMENTARES",D1841)),J1841,"")</f>
        <v/>
      </c>
      <c r="O1841" s="81" t="n">
        <f aca="false">IF(N1841&lt;&gt;"","",M1841)</f>
        <v>126.61</v>
      </c>
      <c r="P1841" s="82" t="str">
        <f aca="false">IF(A1841="Composição",A1840,"")</f>
        <v/>
      </c>
      <c r="Q1841" s="81" t="str">
        <f aca="false">IF(P1841&lt;&gt;"",SUMIF(L1841:L1930,L1841,N1841:N1930),"")</f>
        <v/>
      </c>
      <c r="R1841" s="81" t="str">
        <f aca="false">IF(P1841&lt;&gt;"",SUMIF(L1841:L1930,L1841,O1841:O1930),"")</f>
        <v/>
      </c>
    </row>
    <row r="1842" customFormat="false" ht="14.25" hidden="false" customHeight="false" outlineLevel="0" collapsed="false">
      <c r="A1842" s="102"/>
      <c r="B1842" s="102"/>
      <c r="C1842" s="102"/>
      <c r="D1842" s="102"/>
      <c r="E1842" s="102"/>
      <c r="F1842" s="103"/>
      <c r="G1842" s="102"/>
      <c r="H1842" s="103"/>
      <c r="I1842" s="102"/>
      <c r="J1842" s="103"/>
      <c r="L1842" s="63" t="n">
        <f aca="false">IF(AND(A1843&lt;&gt;"",A1842=""),L1841+1,L1841)</f>
        <v>152</v>
      </c>
      <c r="M1842" s="80" t="str">
        <f aca="false">IF(OR(A1842="Insumo",A1842="Composição Auxiliar"),J1842,"")</f>
        <v/>
      </c>
      <c r="N1842" s="81" t="str">
        <f aca="false">IF(ISNUMBER(SEARCH("COM ENCARGOS COMPLEMENTARES",D1842)),J1842,"")</f>
        <v/>
      </c>
      <c r="O1842" s="81" t="str">
        <f aca="false">IF(N1842&lt;&gt;"","",M1842)</f>
        <v/>
      </c>
      <c r="P1842" s="82" t="str">
        <f aca="false">IF(A1842="Composição",A1841,"")</f>
        <v/>
      </c>
      <c r="Q1842" s="81" t="str">
        <f aca="false">IF(P1842&lt;&gt;"",SUMIF(L1842:L1931,L1842,N1842:N1931),"")</f>
        <v/>
      </c>
      <c r="R1842" s="81" t="str">
        <f aca="false">IF(P1842&lt;&gt;"",SUMIF(L1842:L1931,L1842,O1842:O1931),"")</f>
        <v/>
      </c>
    </row>
    <row r="1843" customFormat="false" ht="14.25" hidden="false" customHeight="true" outlineLevel="0" collapsed="false">
      <c r="A1843" s="102"/>
      <c r="B1843" s="102"/>
      <c r="C1843" s="102"/>
      <c r="D1843" s="102"/>
      <c r="E1843" s="102"/>
      <c r="F1843" s="103"/>
      <c r="G1843" s="102"/>
      <c r="H1843" s="104" t="s">
        <v>684</v>
      </c>
      <c r="I1843" s="104"/>
      <c r="J1843" s="103" t="n">
        <f aca="false">TRUNC(SUMIF(L:L,$L1843,M:M)*(1+$J$9),2)</f>
        <v>176.25</v>
      </c>
      <c r="L1843" s="63" t="n">
        <f aca="false">IF(AND(A1844&lt;&gt;"",A1843=""),L1842+1,L1842)</f>
        <v>152</v>
      </c>
      <c r="M1843" s="80" t="str">
        <f aca="false">IF(OR(A1843="Insumo",A1843="Composição Auxiliar"),J1843,"")</f>
        <v/>
      </c>
      <c r="N1843" s="81" t="str">
        <f aca="false">IF(ISNUMBER(SEARCH("COM ENCARGOS COMPLEMENTARES",D1843)),J1843,"")</f>
        <v/>
      </c>
      <c r="O1843" s="81" t="str">
        <f aca="false">IF(N1843&lt;&gt;"","",M1843)</f>
        <v/>
      </c>
      <c r="P1843" s="82" t="str">
        <f aca="false">IF(A1843="Composição",A1842,"")</f>
        <v/>
      </c>
      <c r="Q1843" s="81" t="str">
        <f aca="false">IF(P1843&lt;&gt;"",SUMIF(L1843:L1932,L1843,N1843:N1932),"")</f>
        <v/>
      </c>
      <c r="R1843" s="81" t="str">
        <f aca="false">IF(P1843&lt;&gt;"",SUMIF(L1843:L1932,L1843,O1843:O1932),"")</f>
        <v/>
      </c>
    </row>
    <row r="1844" customFormat="false" ht="15" hidden="false" customHeight="false" outlineLevel="0" collapsed="false">
      <c r="A1844" s="105"/>
      <c r="B1844" s="105"/>
      <c r="C1844" s="105"/>
      <c r="D1844" s="105"/>
      <c r="E1844" s="105"/>
      <c r="F1844" s="105"/>
      <c r="G1844" s="105" t="s">
        <v>685</v>
      </c>
      <c r="H1844" s="106" t="s">
        <v>1210</v>
      </c>
      <c r="I1844" s="105" t="s">
        <v>687</v>
      </c>
      <c r="J1844" s="107" t="n">
        <f aca="false">TRUNC(J1843*H1844,2)</f>
        <v>352.5</v>
      </c>
      <c r="L1844" s="63" t="n">
        <f aca="false">IF(AND(A1845&lt;&gt;"",A1844=""),L1843+1,L1843)</f>
        <v>152</v>
      </c>
      <c r="M1844" s="80" t="str">
        <f aca="false">IF(OR(A1844="Insumo",A1844="Composição Auxiliar"),J1844,"")</f>
        <v/>
      </c>
      <c r="N1844" s="81" t="str">
        <f aca="false">IF(ISNUMBER(SEARCH("COM ENCARGOS COMPLEMENTARES",D1844)),J1844,"")</f>
        <v/>
      </c>
      <c r="O1844" s="81" t="str">
        <f aca="false">IF(N1844&lt;&gt;"","",M1844)</f>
        <v/>
      </c>
      <c r="P1844" s="82" t="str">
        <f aca="false">IF(A1844="Composição",A1843,"")</f>
        <v/>
      </c>
      <c r="Q1844" s="81" t="str">
        <f aca="false">IF(P1844&lt;&gt;"",SUMIF(L1844:L1933,L1844,N1844:N1933),"")</f>
        <v/>
      </c>
      <c r="R1844" s="81" t="str">
        <f aca="false">IF(P1844&lt;&gt;"",SUMIF(L1844:L1933,L1844,O1844:O1933),"")</f>
        <v/>
      </c>
    </row>
    <row r="1845" customFormat="false" ht="15" hidden="false" customHeight="false" outlineLevel="0" collapsed="false">
      <c r="A1845" s="108"/>
      <c r="B1845" s="108"/>
      <c r="C1845" s="108"/>
      <c r="D1845" s="108"/>
      <c r="E1845" s="108"/>
      <c r="F1845" s="108"/>
      <c r="G1845" s="108"/>
      <c r="H1845" s="108"/>
      <c r="I1845" s="108"/>
      <c r="J1845" s="108"/>
      <c r="L1845" s="63" t="n">
        <f aca="false">IF(AND(A1846&lt;&gt;"",A1845=""),L1844+1,L1844)</f>
        <v>153</v>
      </c>
      <c r="M1845" s="80" t="str">
        <f aca="false">IF(OR(A1845="Insumo",A1845="Composição Auxiliar"),J1845,"")</f>
        <v/>
      </c>
      <c r="N1845" s="81" t="str">
        <f aca="false">IF(ISNUMBER(SEARCH("COM ENCARGOS COMPLEMENTARES",D1845)),J1845,"")</f>
        <v/>
      </c>
      <c r="O1845" s="81" t="str">
        <f aca="false">IF(N1845&lt;&gt;"","",M1845)</f>
        <v/>
      </c>
      <c r="P1845" s="82" t="str">
        <f aca="false">IF(A1845="Composição",A1844,"")</f>
        <v/>
      </c>
      <c r="Q1845" s="81" t="str">
        <f aca="false">IF(P1845&lt;&gt;"",SUMIF(L1845:L1934,L1845,N1845:N1934),"")</f>
        <v/>
      </c>
      <c r="R1845" s="81" t="str">
        <f aca="false">IF(P1845&lt;&gt;"",SUMIF(L1845:L1934,L1845,O1845:O1934),"")</f>
        <v/>
      </c>
    </row>
    <row r="1846" customFormat="false" ht="14.25" hidden="false" customHeight="false" outlineLevel="0" collapsed="false">
      <c r="A1846" s="76" t="s">
        <v>393</v>
      </c>
      <c r="B1846" s="76"/>
      <c r="C1846" s="76"/>
      <c r="D1846" s="76" t="s">
        <v>394</v>
      </c>
      <c r="E1846" s="76"/>
      <c r="F1846" s="76"/>
      <c r="G1846" s="76"/>
      <c r="H1846" s="77"/>
      <c r="I1846" s="76"/>
      <c r="J1846" s="78"/>
      <c r="L1846" s="63" t="n">
        <f aca="false">IF(AND(A1847&lt;&gt;"",A1846=""),L1845+1,L1845)</f>
        <v>153</v>
      </c>
      <c r="M1846" s="80" t="str">
        <f aca="false">IF(OR(A1846="Insumo",A1846="Composição Auxiliar"),J1846,"")</f>
        <v/>
      </c>
      <c r="N1846" s="81" t="str">
        <f aca="false">IF(ISNUMBER(SEARCH("COM ENCARGOS COMPLEMENTARES",D1846)),J1846,"")</f>
        <v/>
      </c>
      <c r="O1846" s="81" t="str">
        <f aca="false">IF(N1846&lt;&gt;"","",M1846)</f>
        <v/>
      </c>
      <c r="P1846" s="82" t="str">
        <f aca="false">IF(A1846="Composição",A1845,"")</f>
        <v/>
      </c>
      <c r="Q1846" s="81" t="str">
        <f aca="false">IF(P1846&lt;&gt;"",SUMIF(L1846:L1935,L1846,N1846:N1935),"")</f>
        <v/>
      </c>
      <c r="R1846" s="81" t="str">
        <f aca="false">IF(P1846&lt;&gt;"",SUMIF(L1846:L1935,L1846,O1846:O1935),"")</f>
        <v/>
      </c>
    </row>
    <row r="1847" customFormat="false" ht="15" hidden="false" customHeight="true" outlineLevel="0" collapsed="false">
      <c r="A1847" s="83" t="s">
        <v>395</v>
      </c>
      <c r="B1847" s="84" t="s">
        <v>655</v>
      </c>
      <c r="C1847" s="83" t="s">
        <v>656</v>
      </c>
      <c r="D1847" s="83" t="s">
        <v>657</v>
      </c>
      <c r="E1847" s="83" t="s">
        <v>658</v>
      </c>
      <c r="F1847" s="83"/>
      <c r="G1847" s="85" t="s">
        <v>659</v>
      </c>
      <c r="H1847" s="84" t="s">
        <v>660</v>
      </c>
      <c r="I1847" s="84" t="s">
        <v>661</v>
      </c>
      <c r="J1847" s="84" t="s">
        <v>662</v>
      </c>
      <c r="L1847" s="63" t="n">
        <f aca="false">IF(AND(A1848&lt;&gt;"",A1847=""),L1846+1,L1846)</f>
        <v>153</v>
      </c>
      <c r="M1847" s="80" t="str">
        <f aca="false">IF(OR(A1847="Insumo",A1847="Composição Auxiliar"),J1847,"")</f>
        <v/>
      </c>
      <c r="N1847" s="81" t="str">
        <f aca="false">IF(ISNUMBER(SEARCH("COM ENCARGOS COMPLEMENTARES",D1847)),J1847,"")</f>
        <v/>
      </c>
      <c r="O1847" s="81" t="str">
        <f aca="false">IF(N1847&lt;&gt;"","",M1847)</f>
        <v/>
      </c>
      <c r="P1847" s="82" t="str">
        <f aca="false">IF(A1847="Composição",A1846,"")</f>
        <v/>
      </c>
      <c r="Q1847" s="81" t="str">
        <f aca="false">IF(P1847&lt;&gt;"",SUMIF(L1847:L1936,L1847,N1847:N1936),"")</f>
        <v/>
      </c>
      <c r="R1847" s="81" t="str">
        <f aca="false">IF(P1847&lt;&gt;"",SUMIF(L1847:L1936,L1847,O1847:O1936),"")</f>
        <v/>
      </c>
    </row>
    <row r="1848" customFormat="false" ht="25.5" hidden="false" customHeight="true" outlineLevel="0" collapsed="false">
      <c r="A1848" s="86" t="s">
        <v>663</v>
      </c>
      <c r="B1848" s="87" t="s">
        <v>366</v>
      </c>
      <c r="C1848" s="86" t="s">
        <v>664</v>
      </c>
      <c r="D1848" s="86" t="s">
        <v>730</v>
      </c>
      <c r="E1848" s="86" t="s">
        <v>731</v>
      </c>
      <c r="F1848" s="86"/>
      <c r="G1848" s="88" t="s">
        <v>676</v>
      </c>
      <c r="H1848" s="89" t="n">
        <v>1</v>
      </c>
      <c r="I1848" s="90" t="n">
        <f aca="false">SUMIF(L:L,$L1848,M:M)</f>
        <v>74.88</v>
      </c>
      <c r="J1848" s="90" t="n">
        <f aca="false">TRUNC(H1848*I1848,2)</f>
        <v>74.88</v>
      </c>
      <c r="L1848" s="63" t="n">
        <f aca="false">IF(AND(A1849&lt;&gt;"",A1848=""),L1847+1,L1847)</f>
        <v>153</v>
      </c>
      <c r="M1848" s="80" t="str">
        <f aca="false">IF(OR(A1848="Insumo",A1848="Composição Auxiliar"),J1848,"")</f>
        <v/>
      </c>
      <c r="N1848" s="81" t="str">
        <f aca="false">IF(ISNUMBER(SEARCH("COM ENCARGOS COMPLEMENTARES",D1848)),J1848,"")</f>
        <v/>
      </c>
      <c r="O1848" s="81" t="str">
        <f aca="false">IF(N1848&lt;&gt;"","",M1848)</f>
        <v/>
      </c>
      <c r="P1848" s="82" t="str">
        <f aca="false">IF(A1848="Composição",A1847,"")</f>
        <v> 7.2.1 </v>
      </c>
      <c r="Q1848" s="81" t="n">
        <f aca="false">IF(P1848&lt;&gt;"",SUMIF(L1848:L1937,L1848,N1848:N1937),"")</f>
        <v>74.88</v>
      </c>
      <c r="R1848" s="81" t="n">
        <f aca="false">IF(P1848&lt;&gt;"",SUMIF(L1848:L1937,L1848,O1848:O1937),"")</f>
        <v>0</v>
      </c>
    </row>
    <row r="1849" customFormat="false" ht="25.5" hidden="false" customHeight="true" outlineLevel="0" collapsed="false">
      <c r="A1849" s="91" t="s">
        <v>668</v>
      </c>
      <c r="B1849" s="92" t="s">
        <v>677</v>
      </c>
      <c r="C1849" s="91" t="s">
        <v>664</v>
      </c>
      <c r="D1849" s="91" t="s">
        <v>678</v>
      </c>
      <c r="E1849" s="91" t="s">
        <v>671</v>
      </c>
      <c r="F1849" s="91"/>
      <c r="G1849" s="93" t="s">
        <v>672</v>
      </c>
      <c r="H1849" s="94" t="n">
        <v>3.956</v>
      </c>
      <c r="I1849" s="95" t="n">
        <f aca="false">SUMIFS('ANALÍTICA AUXILIARES'!J:J,'ANALÍTICA AUXILIARES'!A:A,"Composição",'ANALÍTICA AUXILIARES'!B:B,$B1849)</f>
        <v>18.93</v>
      </c>
      <c r="J1849" s="95" t="n">
        <f aca="false">TRUNC(H1849*I1849,2)</f>
        <v>74.88</v>
      </c>
      <c r="L1849" s="63" t="n">
        <f aca="false">IF(AND(A1850&lt;&gt;"",A1849=""),L1848+1,L1848)</f>
        <v>153</v>
      </c>
      <c r="M1849" s="80" t="n">
        <f aca="false">IF(OR(A1849="Insumo",A1849="Composição Auxiliar"),J1849,"")</f>
        <v>74.88</v>
      </c>
      <c r="N1849" s="81" t="n">
        <f aca="false">IF(ISNUMBER(SEARCH("COM ENCARGOS COMPLEMENTARES",D1849)),J1849,"")</f>
        <v>74.88</v>
      </c>
      <c r="O1849" s="81" t="str">
        <f aca="false">IF(N1849&lt;&gt;"","",M1849)</f>
        <v/>
      </c>
      <c r="P1849" s="82" t="str">
        <f aca="false">IF(A1849="Composição",A1848,"")</f>
        <v/>
      </c>
      <c r="Q1849" s="81" t="str">
        <f aca="false">IF(P1849&lt;&gt;"",SUMIF(L1849:L1938,L1849,N1849:N1938),"")</f>
        <v/>
      </c>
      <c r="R1849" s="81" t="str">
        <f aca="false">IF(P1849&lt;&gt;"",SUMIF(L1849:L1938,L1849,O1849:O1938),"")</f>
        <v/>
      </c>
    </row>
    <row r="1850" customFormat="false" ht="14.25" hidden="false" customHeight="false" outlineLevel="0" collapsed="false">
      <c r="A1850" s="102"/>
      <c r="B1850" s="102"/>
      <c r="C1850" s="102"/>
      <c r="D1850" s="102"/>
      <c r="E1850" s="102"/>
      <c r="F1850" s="103"/>
      <c r="G1850" s="102"/>
      <c r="H1850" s="103"/>
      <c r="I1850" s="102"/>
      <c r="J1850" s="103"/>
      <c r="L1850" s="63" t="n">
        <f aca="false">IF(AND(A1851&lt;&gt;"",A1850=""),L1849+1,L1849)</f>
        <v>153</v>
      </c>
      <c r="M1850" s="80" t="str">
        <f aca="false">IF(OR(A1850="Insumo",A1850="Composição Auxiliar"),J1850,"")</f>
        <v/>
      </c>
      <c r="N1850" s="81" t="str">
        <f aca="false">IF(ISNUMBER(SEARCH("COM ENCARGOS COMPLEMENTARES",D1850)),J1850,"")</f>
        <v/>
      </c>
      <c r="O1850" s="81" t="str">
        <f aca="false">IF(N1850&lt;&gt;"","",M1850)</f>
        <v/>
      </c>
      <c r="P1850" s="82" t="str">
        <f aca="false">IF(A1850="Composição",A1849,"")</f>
        <v/>
      </c>
      <c r="Q1850" s="81" t="str">
        <f aca="false">IF(P1850&lt;&gt;"",SUMIF(L1850:L1939,L1850,N1850:N1939),"")</f>
        <v/>
      </c>
      <c r="R1850" s="81" t="str">
        <f aca="false">IF(P1850&lt;&gt;"",SUMIF(L1850:L1939,L1850,O1850:O1939),"")</f>
        <v/>
      </c>
    </row>
    <row r="1851" customFormat="false" ht="14.25" hidden="false" customHeight="true" outlineLevel="0" collapsed="false">
      <c r="A1851" s="102"/>
      <c r="B1851" s="102"/>
      <c r="C1851" s="102"/>
      <c r="D1851" s="102"/>
      <c r="E1851" s="102"/>
      <c r="F1851" s="103"/>
      <c r="G1851" s="102"/>
      <c r="H1851" s="104" t="s">
        <v>684</v>
      </c>
      <c r="I1851" s="104"/>
      <c r="J1851" s="103" t="n">
        <f aca="false">TRUNC(SUMIF(L:L,$L1851,M:M)*(1+$J$9),2)</f>
        <v>97.18</v>
      </c>
      <c r="L1851" s="63" t="n">
        <f aca="false">IF(AND(A1852&lt;&gt;"",A1851=""),L1850+1,L1850)</f>
        <v>153</v>
      </c>
      <c r="M1851" s="80" t="str">
        <f aca="false">IF(OR(A1851="Insumo",A1851="Composição Auxiliar"),J1851,"")</f>
        <v/>
      </c>
      <c r="N1851" s="81" t="str">
        <f aca="false">IF(ISNUMBER(SEARCH("COM ENCARGOS COMPLEMENTARES",D1851)),J1851,"")</f>
        <v/>
      </c>
      <c r="O1851" s="81" t="str">
        <f aca="false">IF(N1851&lt;&gt;"","",M1851)</f>
        <v/>
      </c>
      <c r="P1851" s="82" t="str">
        <f aca="false">IF(A1851="Composição",A1850,"")</f>
        <v/>
      </c>
      <c r="Q1851" s="81" t="str">
        <f aca="false">IF(P1851&lt;&gt;"",SUMIF(L1851:L1940,L1851,N1851:N1940),"")</f>
        <v/>
      </c>
      <c r="R1851" s="81" t="str">
        <f aca="false">IF(P1851&lt;&gt;"",SUMIF(L1851:L1940,L1851,O1851:O1940),"")</f>
        <v/>
      </c>
    </row>
    <row r="1852" customFormat="false" ht="15" hidden="false" customHeight="false" outlineLevel="0" collapsed="false">
      <c r="A1852" s="105"/>
      <c r="B1852" s="105"/>
      <c r="C1852" s="105"/>
      <c r="D1852" s="105"/>
      <c r="E1852" s="105"/>
      <c r="F1852" s="105"/>
      <c r="G1852" s="105" t="s">
        <v>685</v>
      </c>
      <c r="H1852" s="106" t="s">
        <v>1039</v>
      </c>
      <c r="I1852" s="105" t="s">
        <v>687</v>
      </c>
      <c r="J1852" s="107" t="n">
        <f aca="false">TRUNC(J1851*H1852,2)</f>
        <v>3887.2</v>
      </c>
      <c r="L1852" s="63" t="n">
        <f aca="false">IF(AND(A1853&lt;&gt;"",A1852=""),L1851+1,L1851)</f>
        <v>153</v>
      </c>
      <c r="M1852" s="80" t="str">
        <f aca="false">IF(OR(A1852="Insumo",A1852="Composição Auxiliar"),J1852,"")</f>
        <v/>
      </c>
      <c r="N1852" s="81" t="str">
        <f aca="false">IF(ISNUMBER(SEARCH("COM ENCARGOS COMPLEMENTARES",D1852)),J1852,"")</f>
        <v/>
      </c>
      <c r="O1852" s="81" t="str">
        <f aca="false">IF(N1852&lt;&gt;"","",M1852)</f>
        <v/>
      </c>
      <c r="P1852" s="82" t="str">
        <f aca="false">IF(A1852="Composição",A1851,"")</f>
        <v/>
      </c>
      <c r="Q1852" s="81" t="str">
        <f aca="false">IF(P1852&lt;&gt;"",SUMIF(L1852:L1941,L1852,N1852:N1941),"")</f>
        <v/>
      </c>
      <c r="R1852" s="81" t="str">
        <f aca="false">IF(P1852&lt;&gt;"",SUMIF(L1852:L1941,L1852,O1852:O1941),"")</f>
        <v/>
      </c>
    </row>
    <row r="1853" customFormat="false" ht="15" hidden="false" customHeight="false" outlineLevel="0" collapsed="false">
      <c r="A1853" s="108"/>
      <c r="B1853" s="108"/>
      <c r="C1853" s="108"/>
      <c r="D1853" s="108"/>
      <c r="E1853" s="108"/>
      <c r="F1853" s="108"/>
      <c r="G1853" s="108"/>
      <c r="H1853" s="108"/>
      <c r="I1853" s="108"/>
      <c r="J1853" s="108"/>
      <c r="L1853" s="63" t="n">
        <f aca="false">IF(AND(A1854&lt;&gt;"",A1853=""),L1852+1,L1852)</f>
        <v>154</v>
      </c>
      <c r="M1853" s="80" t="str">
        <f aca="false">IF(OR(A1853="Insumo",A1853="Composição Auxiliar"),J1853,"")</f>
        <v/>
      </c>
      <c r="N1853" s="81" t="str">
        <f aca="false">IF(ISNUMBER(SEARCH("COM ENCARGOS COMPLEMENTARES",D1853)),J1853,"")</f>
        <v/>
      </c>
      <c r="O1853" s="81" t="str">
        <f aca="false">IF(N1853&lt;&gt;"","",M1853)</f>
        <v/>
      </c>
      <c r="P1853" s="82" t="str">
        <f aca="false">IF(A1853="Composição",A1852,"")</f>
        <v/>
      </c>
      <c r="Q1853" s="81" t="str">
        <f aca="false">IF(P1853&lt;&gt;"",SUMIF(L1853:L1942,L1853,N1853:N1942),"")</f>
        <v/>
      </c>
      <c r="R1853" s="81" t="str">
        <f aca="false">IF(P1853&lt;&gt;"",SUMIF(L1853:L1942,L1853,O1853:O1942),"")</f>
        <v/>
      </c>
    </row>
    <row r="1854" customFormat="false" ht="15" hidden="false" customHeight="true" outlineLevel="0" collapsed="false">
      <c r="A1854" s="83" t="s">
        <v>396</v>
      </c>
      <c r="B1854" s="84" t="s">
        <v>655</v>
      </c>
      <c r="C1854" s="83" t="s">
        <v>656</v>
      </c>
      <c r="D1854" s="83" t="s">
        <v>657</v>
      </c>
      <c r="E1854" s="83" t="s">
        <v>658</v>
      </c>
      <c r="F1854" s="83"/>
      <c r="G1854" s="85" t="s">
        <v>659</v>
      </c>
      <c r="H1854" s="84" t="s">
        <v>660</v>
      </c>
      <c r="I1854" s="84" t="s">
        <v>661</v>
      </c>
      <c r="J1854" s="84" t="s">
        <v>662</v>
      </c>
      <c r="L1854" s="63" t="n">
        <f aca="false">IF(AND(A1855&lt;&gt;"",A1854=""),L1853+1,L1853)</f>
        <v>154</v>
      </c>
      <c r="M1854" s="80" t="str">
        <f aca="false">IF(OR(A1854="Insumo",A1854="Composição Auxiliar"),J1854,"")</f>
        <v/>
      </c>
      <c r="N1854" s="81" t="str">
        <f aca="false">IF(ISNUMBER(SEARCH("COM ENCARGOS COMPLEMENTARES",D1854)),J1854,"")</f>
        <v/>
      </c>
      <c r="O1854" s="81" t="str">
        <f aca="false">IF(N1854&lt;&gt;"","",M1854)</f>
        <v/>
      </c>
      <c r="P1854" s="82" t="str">
        <f aca="false">IF(A1854="Composição",A1853,"")</f>
        <v/>
      </c>
      <c r="Q1854" s="81" t="str">
        <f aca="false">IF(P1854&lt;&gt;"",SUMIF(L1854:L1943,L1854,N1854:N1943),"")</f>
        <v/>
      </c>
      <c r="R1854" s="81" t="str">
        <f aca="false">IF(P1854&lt;&gt;"",SUMIF(L1854:L1943,L1854,O1854:O1943),"")</f>
        <v/>
      </c>
    </row>
    <row r="1855" customFormat="false" ht="25.5" hidden="false" customHeight="true" outlineLevel="0" collapsed="false">
      <c r="A1855" s="86" t="s">
        <v>663</v>
      </c>
      <c r="B1855" s="87" t="s">
        <v>121</v>
      </c>
      <c r="C1855" s="86" t="s">
        <v>664</v>
      </c>
      <c r="D1855" s="86" t="s">
        <v>973</v>
      </c>
      <c r="E1855" s="86" t="s">
        <v>731</v>
      </c>
      <c r="F1855" s="86"/>
      <c r="G1855" s="88" t="s">
        <v>676</v>
      </c>
      <c r="H1855" s="89" t="n">
        <v>1</v>
      </c>
      <c r="I1855" s="90" t="n">
        <f aca="false">SUMIF(L:L,$L1855,M:M)</f>
        <v>30.35</v>
      </c>
      <c r="J1855" s="90" t="n">
        <f aca="false">TRUNC(H1855*I1855,2)</f>
        <v>30.35</v>
      </c>
      <c r="L1855" s="63" t="n">
        <f aca="false">IF(AND(A1856&lt;&gt;"",A1855=""),L1854+1,L1854)</f>
        <v>154</v>
      </c>
      <c r="M1855" s="80" t="str">
        <f aca="false">IF(OR(A1855="Insumo",A1855="Composição Auxiliar"),J1855,"")</f>
        <v/>
      </c>
      <c r="N1855" s="81" t="str">
        <f aca="false">IF(ISNUMBER(SEARCH("COM ENCARGOS COMPLEMENTARES",D1855)),J1855,"")</f>
        <v/>
      </c>
      <c r="O1855" s="81" t="str">
        <f aca="false">IF(N1855&lt;&gt;"","",M1855)</f>
        <v/>
      </c>
      <c r="P1855" s="82" t="str">
        <f aca="false">IF(A1855="Composição",A1854,"")</f>
        <v> 7.2.2 </v>
      </c>
      <c r="Q1855" s="81" t="n">
        <f aca="false">IF(P1855&lt;&gt;"",SUMIF(L1855:L1944,L1855,N1855:N1944),"")</f>
        <v>12.3</v>
      </c>
      <c r="R1855" s="81" t="n">
        <f aca="false">IF(P1855&lt;&gt;"",SUMIF(L1855:L1944,L1855,O1855:O1944),"")</f>
        <v>18.05</v>
      </c>
    </row>
    <row r="1856" customFormat="false" ht="25.5" hidden="false" customHeight="true" outlineLevel="0" collapsed="false">
      <c r="A1856" s="91" t="s">
        <v>668</v>
      </c>
      <c r="B1856" s="92" t="s">
        <v>895</v>
      </c>
      <c r="C1856" s="91" t="s">
        <v>664</v>
      </c>
      <c r="D1856" s="91" t="s">
        <v>896</v>
      </c>
      <c r="E1856" s="91" t="s">
        <v>691</v>
      </c>
      <c r="F1856" s="91"/>
      <c r="G1856" s="93" t="s">
        <v>699</v>
      </c>
      <c r="H1856" s="94" t="n">
        <v>0.254</v>
      </c>
      <c r="I1856" s="95" t="n">
        <f aca="false">SUMIFS('ANALÍTICA AUXILIARES'!J:J,'ANALÍTICA AUXILIARES'!A:A,"Composição",'ANALÍTICA AUXILIARES'!B:B,$B1856)</f>
        <v>27.05</v>
      </c>
      <c r="J1856" s="95" t="n">
        <f aca="false">TRUNC(H1856*I1856,2)</f>
        <v>6.87</v>
      </c>
      <c r="L1856" s="63" t="n">
        <f aca="false">IF(AND(A1857&lt;&gt;"",A1856=""),L1855+1,L1855)</f>
        <v>154</v>
      </c>
      <c r="M1856" s="80" t="n">
        <f aca="false">IF(OR(A1856="Insumo",A1856="Composição Auxiliar"),J1856,"")</f>
        <v>6.87</v>
      </c>
      <c r="N1856" s="81" t="str">
        <f aca="false">IF(ISNUMBER(SEARCH("COM ENCARGOS COMPLEMENTARES",D1856)),J1856,"")</f>
        <v/>
      </c>
      <c r="O1856" s="81" t="n">
        <f aca="false">IF(N1856&lt;&gt;"","",M1856)</f>
        <v>6.87</v>
      </c>
      <c r="P1856" s="82" t="str">
        <f aca="false">IF(A1856="Composição",A1855,"")</f>
        <v/>
      </c>
      <c r="Q1856" s="81" t="str">
        <f aca="false">IF(P1856&lt;&gt;"",SUMIF(L1856:L1945,L1856,N1856:N1945),"")</f>
        <v/>
      </c>
      <c r="R1856" s="81" t="str">
        <f aca="false">IF(P1856&lt;&gt;"",SUMIF(L1856:L1945,L1856,O1856:O1945),"")</f>
        <v/>
      </c>
    </row>
    <row r="1857" customFormat="false" ht="25.5" hidden="false" customHeight="true" outlineLevel="0" collapsed="false">
      <c r="A1857" s="91" t="s">
        <v>668</v>
      </c>
      <c r="B1857" s="92" t="s">
        <v>901</v>
      </c>
      <c r="C1857" s="91" t="s">
        <v>664</v>
      </c>
      <c r="D1857" s="91" t="s">
        <v>902</v>
      </c>
      <c r="E1857" s="91" t="s">
        <v>691</v>
      </c>
      <c r="F1857" s="91"/>
      <c r="G1857" s="93" t="s">
        <v>692</v>
      </c>
      <c r="H1857" s="94" t="n">
        <v>0.274</v>
      </c>
      <c r="I1857" s="95" t="n">
        <f aca="false">SUMIFS('ANALÍTICA AUXILIARES'!J:J,'ANALÍTICA AUXILIARES'!A:A,"Composição",'ANALÍTICA AUXILIARES'!B:B,$B1857)</f>
        <v>33.4</v>
      </c>
      <c r="J1857" s="95" t="n">
        <f aca="false">TRUNC(H1857*I1857,2)</f>
        <v>9.15</v>
      </c>
      <c r="L1857" s="63" t="n">
        <f aca="false">IF(AND(A1858&lt;&gt;"",A1857=""),L1856+1,L1856)</f>
        <v>154</v>
      </c>
      <c r="M1857" s="80" t="n">
        <f aca="false">IF(OR(A1857="Insumo",A1857="Composição Auxiliar"),J1857,"")</f>
        <v>9.15</v>
      </c>
      <c r="N1857" s="81" t="str">
        <f aca="false">IF(ISNUMBER(SEARCH("COM ENCARGOS COMPLEMENTARES",D1857)),J1857,"")</f>
        <v/>
      </c>
      <c r="O1857" s="81" t="n">
        <f aca="false">IF(N1857&lt;&gt;"","",M1857)</f>
        <v>9.15</v>
      </c>
      <c r="P1857" s="82" t="str">
        <f aca="false">IF(A1857="Composição",A1856,"")</f>
        <v/>
      </c>
      <c r="Q1857" s="81" t="str">
        <f aca="false">IF(P1857&lt;&gt;"",SUMIF(L1857:L1946,L1857,N1857:N1946),"")</f>
        <v/>
      </c>
      <c r="R1857" s="81" t="str">
        <f aca="false">IF(P1857&lt;&gt;"",SUMIF(L1857:L1946,L1857,O1857:O1946),"")</f>
        <v/>
      </c>
    </row>
    <row r="1858" customFormat="false" ht="25.5" hidden="false" customHeight="true" outlineLevel="0" collapsed="false">
      <c r="A1858" s="91" t="s">
        <v>668</v>
      </c>
      <c r="B1858" s="92" t="s">
        <v>677</v>
      </c>
      <c r="C1858" s="91" t="s">
        <v>664</v>
      </c>
      <c r="D1858" s="91" t="s">
        <v>678</v>
      </c>
      <c r="E1858" s="91" t="s">
        <v>671</v>
      </c>
      <c r="F1858" s="91"/>
      <c r="G1858" s="93" t="s">
        <v>672</v>
      </c>
      <c r="H1858" s="94" t="n">
        <v>0.65</v>
      </c>
      <c r="I1858" s="95" t="n">
        <f aca="false">SUMIFS('ANALÍTICA AUXILIARES'!J:J,'ANALÍTICA AUXILIARES'!A:A,"Composição",'ANALÍTICA AUXILIARES'!B:B,$B1858)</f>
        <v>18.93</v>
      </c>
      <c r="J1858" s="95" t="n">
        <f aca="false">TRUNC(H1858*I1858,2)</f>
        <v>12.3</v>
      </c>
      <c r="L1858" s="63" t="n">
        <f aca="false">IF(AND(A1859&lt;&gt;"",A1858=""),L1857+1,L1857)</f>
        <v>154</v>
      </c>
      <c r="M1858" s="80" t="n">
        <f aca="false">IF(OR(A1858="Insumo",A1858="Composição Auxiliar"),J1858,"")</f>
        <v>12.3</v>
      </c>
      <c r="N1858" s="81" t="n">
        <f aca="false">IF(ISNUMBER(SEARCH("COM ENCARGOS COMPLEMENTARES",D1858)),J1858,"")</f>
        <v>12.3</v>
      </c>
      <c r="O1858" s="81" t="str">
        <f aca="false">IF(N1858&lt;&gt;"","",M1858)</f>
        <v/>
      </c>
      <c r="P1858" s="82" t="str">
        <f aca="false">IF(A1858="Composição",A1857,"")</f>
        <v/>
      </c>
      <c r="Q1858" s="81" t="str">
        <f aca="false">IF(P1858&lt;&gt;"",SUMIF(L1858:L1947,L1858,N1858:N1947),"")</f>
        <v/>
      </c>
      <c r="R1858" s="81" t="str">
        <f aca="false">IF(P1858&lt;&gt;"",SUMIF(L1858:L1947,L1858,O1858:O1947),"")</f>
        <v/>
      </c>
    </row>
    <row r="1859" customFormat="false" ht="25.5" hidden="false" customHeight="true" outlineLevel="0" collapsed="false">
      <c r="A1859" s="91" t="s">
        <v>668</v>
      </c>
      <c r="B1859" s="92" t="s">
        <v>974</v>
      </c>
      <c r="C1859" s="91" t="s">
        <v>664</v>
      </c>
      <c r="D1859" s="91" t="s">
        <v>975</v>
      </c>
      <c r="E1859" s="91" t="s">
        <v>731</v>
      </c>
      <c r="F1859" s="91"/>
      <c r="G1859" s="93" t="s">
        <v>676</v>
      </c>
      <c r="H1859" s="94" t="n">
        <v>1</v>
      </c>
      <c r="I1859" s="95" t="n">
        <f aca="false">SUMIFS('ANALÍTICA AUXILIARES'!J:J,'ANALÍTICA AUXILIARES'!A:A,"Composição",'ANALÍTICA AUXILIARES'!B:B,$B1859)</f>
        <v>2.03</v>
      </c>
      <c r="J1859" s="95" t="n">
        <f aca="false">TRUNC(H1859*I1859,2)</f>
        <v>2.03</v>
      </c>
      <c r="L1859" s="63" t="n">
        <f aca="false">IF(AND(A1860&lt;&gt;"",A1859=""),L1858+1,L1858)</f>
        <v>154</v>
      </c>
      <c r="M1859" s="80" t="n">
        <f aca="false">IF(OR(A1859="Insumo",A1859="Composição Auxiliar"),J1859,"")</f>
        <v>2.03</v>
      </c>
      <c r="N1859" s="81" t="str">
        <f aca="false">IF(ISNUMBER(SEARCH("COM ENCARGOS COMPLEMENTARES",D1859)),J1859,"")</f>
        <v/>
      </c>
      <c r="O1859" s="81" t="n">
        <f aca="false">IF(N1859&lt;&gt;"","",M1859)</f>
        <v>2.03</v>
      </c>
      <c r="P1859" s="82" t="str">
        <f aca="false">IF(A1859="Composição",A1858,"")</f>
        <v/>
      </c>
      <c r="Q1859" s="81" t="str">
        <f aca="false">IF(P1859&lt;&gt;"",SUMIF(L1859:L1948,L1859,N1859:N1948),"")</f>
        <v/>
      </c>
      <c r="R1859" s="81" t="str">
        <f aca="false">IF(P1859&lt;&gt;"",SUMIF(L1859:L1948,L1859,O1859:O1948),"")</f>
        <v/>
      </c>
    </row>
    <row r="1860" customFormat="false" ht="14.25" hidden="false" customHeight="false" outlineLevel="0" collapsed="false">
      <c r="A1860" s="102"/>
      <c r="B1860" s="102"/>
      <c r="C1860" s="102"/>
      <c r="D1860" s="102"/>
      <c r="E1860" s="102"/>
      <c r="F1860" s="103"/>
      <c r="G1860" s="102"/>
      <c r="H1860" s="103"/>
      <c r="I1860" s="102"/>
      <c r="J1860" s="103"/>
      <c r="L1860" s="63" t="n">
        <f aca="false">IF(AND(A1861&lt;&gt;"",A1860=""),L1859+1,L1859)</f>
        <v>154</v>
      </c>
      <c r="M1860" s="80" t="str">
        <f aca="false">IF(OR(A1860="Insumo",A1860="Composição Auxiliar"),J1860,"")</f>
        <v/>
      </c>
      <c r="N1860" s="81" t="str">
        <f aca="false">IF(ISNUMBER(SEARCH("COM ENCARGOS COMPLEMENTARES",D1860)),J1860,"")</f>
        <v/>
      </c>
      <c r="O1860" s="81" t="str">
        <f aca="false">IF(N1860&lt;&gt;"","",M1860)</f>
        <v/>
      </c>
      <c r="P1860" s="82" t="str">
        <f aca="false">IF(A1860="Composição",A1859,"")</f>
        <v/>
      </c>
      <c r="Q1860" s="81" t="str">
        <f aca="false">IF(P1860&lt;&gt;"",SUMIF(L1860:L1949,L1860,N1860:N1949),"")</f>
        <v/>
      </c>
      <c r="R1860" s="81" t="str">
        <f aca="false">IF(P1860&lt;&gt;"",SUMIF(L1860:L1949,L1860,O1860:O1949),"")</f>
        <v/>
      </c>
    </row>
    <row r="1861" customFormat="false" ht="14.25" hidden="false" customHeight="true" outlineLevel="0" collapsed="false">
      <c r="A1861" s="102"/>
      <c r="B1861" s="102"/>
      <c r="C1861" s="102"/>
      <c r="D1861" s="102"/>
      <c r="E1861" s="102"/>
      <c r="F1861" s="103"/>
      <c r="G1861" s="102"/>
      <c r="H1861" s="104" t="s">
        <v>684</v>
      </c>
      <c r="I1861" s="104"/>
      <c r="J1861" s="103" t="n">
        <f aca="false">TRUNC(SUMIF(L:L,$L1861,M:M)*(1+$J$9),2)</f>
        <v>39.39</v>
      </c>
      <c r="L1861" s="63" t="n">
        <f aca="false">IF(AND(A1862&lt;&gt;"",A1861=""),L1860+1,L1860)</f>
        <v>154</v>
      </c>
      <c r="M1861" s="80" t="str">
        <f aca="false">IF(OR(A1861="Insumo",A1861="Composição Auxiliar"),J1861,"")</f>
        <v/>
      </c>
      <c r="N1861" s="81" t="str">
        <f aca="false">IF(ISNUMBER(SEARCH("COM ENCARGOS COMPLEMENTARES",D1861)),J1861,"")</f>
        <v/>
      </c>
      <c r="O1861" s="81" t="str">
        <f aca="false">IF(N1861&lt;&gt;"","",M1861)</f>
        <v/>
      </c>
      <c r="P1861" s="82" t="str">
        <f aca="false">IF(A1861="Composição",A1860,"")</f>
        <v/>
      </c>
      <c r="Q1861" s="81" t="str">
        <f aca="false">IF(P1861&lt;&gt;"",SUMIF(L1861:L1950,L1861,N1861:N1950),"")</f>
        <v/>
      </c>
      <c r="R1861" s="81" t="str">
        <f aca="false">IF(P1861&lt;&gt;"",SUMIF(L1861:L1950,L1861,O1861:O1950),"")</f>
        <v/>
      </c>
    </row>
    <row r="1862" customFormat="false" ht="15" hidden="false" customHeight="false" outlineLevel="0" collapsed="false">
      <c r="A1862" s="105"/>
      <c r="B1862" s="105"/>
      <c r="C1862" s="105"/>
      <c r="D1862" s="105"/>
      <c r="E1862" s="105"/>
      <c r="F1862" s="105"/>
      <c r="G1862" s="105" t="s">
        <v>685</v>
      </c>
      <c r="H1862" s="106" t="s">
        <v>1039</v>
      </c>
      <c r="I1862" s="105" t="s">
        <v>687</v>
      </c>
      <c r="J1862" s="107" t="n">
        <f aca="false">TRUNC(J1861*H1862,2)</f>
        <v>1575.6</v>
      </c>
      <c r="L1862" s="63" t="n">
        <f aca="false">IF(AND(A1863&lt;&gt;"",A1862=""),L1861+1,L1861)</f>
        <v>154</v>
      </c>
      <c r="M1862" s="80" t="str">
        <f aca="false">IF(OR(A1862="Insumo",A1862="Composição Auxiliar"),J1862,"")</f>
        <v/>
      </c>
      <c r="N1862" s="81" t="str">
        <f aca="false">IF(ISNUMBER(SEARCH("COM ENCARGOS COMPLEMENTARES",D1862)),J1862,"")</f>
        <v/>
      </c>
      <c r="O1862" s="81" t="str">
        <f aca="false">IF(N1862&lt;&gt;"","",M1862)</f>
        <v/>
      </c>
      <c r="P1862" s="82" t="str">
        <f aca="false">IF(A1862="Composição",A1861,"")</f>
        <v/>
      </c>
      <c r="Q1862" s="81" t="str">
        <f aca="false">IF(P1862&lt;&gt;"",SUMIF(L1862:L1951,L1862,N1862:N1951),"")</f>
        <v/>
      </c>
      <c r="R1862" s="81" t="str">
        <f aca="false">IF(P1862&lt;&gt;"",SUMIF(L1862:L1951,L1862,O1862:O1951),"")</f>
        <v/>
      </c>
    </row>
    <row r="1863" customFormat="false" ht="15" hidden="false" customHeight="false" outlineLevel="0" collapsed="false">
      <c r="A1863" s="108"/>
      <c r="B1863" s="108"/>
      <c r="C1863" s="108"/>
      <c r="D1863" s="108"/>
      <c r="E1863" s="108"/>
      <c r="F1863" s="108"/>
      <c r="G1863" s="108"/>
      <c r="H1863" s="108"/>
      <c r="I1863" s="108"/>
      <c r="J1863" s="108"/>
      <c r="L1863" s="63" t="n">
        <f aca="false">IF(AND(A1864&lt;&gt;"",A1863=""),L1862+1,L1862)</f>
        <v>155</v>
      </c>
      <c r="M1863" s="80" t="str">
        <f aca="false">IF(OR(A1863="Insumo",A1863="Composição Auxiliar"),J1863,"")</f>
        <v/>
      </c>
      <c r="N1863" s="81" t="str">
        <f aca="false">IF(ISNUMBER(SEARCH("COM ENCARGOS COMPLEMENTARES",D1863)),J1863,"")</f>
        <v/>
      </c>
      <c r="O1863" s="81" t="str">
        <f aca="false">IF(N1863&lt;&gt;"","",M1863)</f>
        <v/>
      </c>
      <c r="P1863" s="82" t="str">
        <f aca="false">IF(A1863="Composição",A1862,"")</f>
        <v/>
      </c>
      <c r="Q1863" s="81" t="str">
        <f aca="false">IF(P1863&lt;&gt;"",SUMIF(L1863:L1952,L1863,N1863:N1952),"")</f>
        <v/>
      </c>
      <c r="R1863" s="81" t="str">
        <f aca="false">IF(P1863&lt;&gt;"",SUMIF(L1863:L1952,L1863,O1863:O1952),"")</f>
        <v/>
      </c>
    </row>
    <row r="1864" customFormat="false" ht="15" hidden="false" customHeight="true" outlineLevel="0" collapsed="false">
      <c r="A1864" s="83" t="s">
        <v>397</v>
      </c>
      <c r="B1864" s="84" t="s">
        <v>655</v>
      </c>
      <c r="C1864" s="83" t="s">
        <v>656</v>
      </c>
      <c r="D1864" s="83" t="s">
        <v>657</v>
      </c>
      <c r="E1864" s="83" t="s">
        <v>658</v>
      </c>
      <c r="F1864" s="83"/>
      <c r="G1864" s="85" t="s">
        <v>659</v>
      </c>
      <c r="H1864" s="84" t="s">
        <v>660</v>
      </c>
      <c r="I1864" s="84" t="s">
        <v>661</v>
      </c>
      <c r="J1864" s="84" t="s">
        <v>662</v>
      </c>
      <c r="L1864" s="63" t="n">
        <f aca="false">IF(AND(A1865&lt;&gt;"",A1864=""),L1863+1,L1863)</f>
        <v>155</v>
      </c>
      <c r="M1864" s="80" t="str">
        <f aca="false">IF(OR(A1864="Insumo",A1864="Composição Auxiliar"),J1864,"")</f>
        <v/>
      </c>
      <c r="N1864" s="81" t="str">
        <f aca="false">IF(ISNUMBER(SEARCH("COM ENCARGOS COMPLEMENTARES",D1864)),J1864,"")</f>
        <v/>
      </c>
      <c r="O1864" s="81" t="str">
        <f aca="false">IF(N1864&lt;&gt;"","",M1864)</f>
        <v/>
      </c>
      <c r="P1864" s="82" t="str">
        <f aca="false">IF(A1864="Composição",A1863,"")</f>
        <v/>
      </c>
      <c r="Q1864" s="81" t="str">
        <f aca="false">IF(P1864&lt;&gt;"",SUMIF(L1864:L1953,L1864,N1864:N1953),"")</f>
        <v/>
      </c>
      <c r="R1864" s="81" t="str">
        <f aca="false">IF(P1864&lt;&gt;"",SUMIF(L1864:L1953,L1864,O1864:O1953),"")</f>
        <v/>
      </c>
    </row>
    <row r="1865" customFormat="false" ht="25.5" hidden="false" customHeight="true" outlineLevel="0" collapsed="false">
      <c r="A1865" s="86" t="s">
        <v>663</v>
      </c>
      <c r="B1865" s="87" t="s">
        <v>398</v>
      </c>
      <c r="C1865" s="86" t="s">
        <v>716</v>
      </c>
      <c r="D1865" s="86" t="s">
        <v>1492</v>
      </c>
      <c r="E1865" s="86" t="s">
        <v>764</v>
      </c>
      <c r="F1865" s="86"/>
      <c r="G1865" s="88" t="s">
        <v>729</v>
      </c>
      <c r="H1865" s="89" t="n">
        <v>1</v>
      </c>
      <c r="I1865" s="90" t="n">
        <f aca="false">SUMIF(L:L,$L1865,M:M)</f>
        <v>38.16</v>
      </c>
      <c r="J1865" s="90" t="n">
        <f aca="false">TRUNC(H1865*I1865,2)</f>
        <v>38.16</v>
      </c>
      <c r="L1865" s="63" t="n">
        <f aca="false">IF(AND(A1866&lt;&gt;"",A1865=""),L1864+1,L1864)</f>
        <v>155</v>
      </c>
      <c r="M1865" s="80" t="str">
        <f aca="false">IF(OR(A1865="Insumo",A1865="Composição Auxiliar"),J1865,"")</f>
        <v/>
      </c>
      <c r="N1865" s="81" t="str">
        <f aca="false">IF(ISNUMBER(SEARCH("COM ENCARGOS COMPLEMENTARES",D1865)),J1865,"")</f>
        <v/>
      </c>
      <c r="O1865" s="81" t="str">
        <f aca="false">IF(N1865&lt;&gt;"","",M1865)</f>
        <v/>
      </c>
      <c r="P1865" s="82" t="str">
        <f aca="false">IF(A1865="Composição",A1864,"")</f>
        <v> 7.2.3 </v>
      </c>
      <c r="Q1865" s="81" t="n">
        <f aca="false">IF(P1865&lt;&gt;"",SUMIF(L1865:L1954,L1865,N1865:N1954),"")</f>
        <v>25.44</v>
      </c>
      <c r="R1865" s="81" t="n">
        <f aca="false">IF(P1865&lt;&gt;"",SUMIF(L1865:L1954,L1865,O1865:O1954),"")</f>
        <v>12.72</v>
      </c>
    </row>
    <row r="1866" customFormat="false" ht="25.5" hidden="false" customHeight="true" outlineLevel="0" collapsed="false">
      <c r="A1866" s="91" t="s">
        <v>668</v>
      </c>
      <c r="B1866" s="92" t="s">
        <v>1292</v>
      </c>
      <c r="C1866" s="91" t="s">
        <v>664</v>
      </c>
      <c r="D1866" s="91" t="s">
        <v>1293</v>
      </c>
      <c r="E1866" s="91" t="s">
        <v>671</v>
      </c>
      <c r="F1866" s="91"/>
      <c r="G1866" s="93" t="s">
        <v>672</v>
      </c>
      <c r="H1866" s="94" t="n">
        <v>0.6</v>
      </c>
      <c r="I1866" s="95" t="n">
        <f aca="false">SUMIFS('ANALÍTICA AUXILIARES'!J:J,'ANALÍTICA AUXILIARES'!A:A,"Composição",'ANALÍTICA AUXILIARES'!B:B,$B1866)</f>
        <v>22.94</v>
      </c>
      <c r="J1866" s="95" t="n">
        <f aca="false">TRUNC(H1866*I1866,2)</f>
        <v>13.76</v>
      </c>
      <c r="L1866" s="63" t="n">
        <f aca="false">IF(AND(A1867&lt;&gt;"",A1866=""),L1865+1,L1865)</f>
        <v>155</v>
      </c>
      <c r="M1866" s="80" t="n">
        <f aca="false">IF(OR(A1866="Insumo",A1866="Composição Auxiliar"),J1866,"")</f>
        <v>13.76</v>
      </c>
      <c r="N1866" s="81" t="n">
        <f aca="false">IF(ISNUMBER(SEARCH("COM ENCARGOS COMPLEMENTARES",D1866)),J1866,"")</f>
        <v>13.76</v>
      </c>
      <c r="O1866" s="81" t="str">
        <f aca="false">IF(N1866&lt;&gt;"","",M1866)</f>
        <v/>
      </c>
      <c r="P1866" s="82" t="str">
        <f aca="false">IF(A1866="Composição",A1865,"")</f>
        <v/>
      </c>
      <c r="Q1866" s="81" t="str">
        <f aca="false">IF(P1866&lt;&gt;"",SUMIF(L1866:L1955,L1866,N1866:N1955),"")</f>
        <v/>
      </c>
      <c r="R1866" s="81" t="str">
        <f aca="false">IF(P1866&lt;&gt;"",SUMIF(L1866:L1955,L1866,O1866:O1955),"")</f>
        <v/>
      </c>
    </row>
    <row r="1867" customFormat="false" ht="25.5" hidden="false" customHeight="true" outlineLevel="0" collapsed="false">
      <c r="A1867" s="91" t="s">
        <v>668</v>
      </c>
      <c r="B1867" s="92" t="s">
        <v>1336</v>
      </c>
      <c r="C1867" s="91" t="s">
        <v>664</v>
      </c>
      <c r="D1867" s="91" t="s">
        <v>1337</v>
      </c>
      <c r="E1867" s="91" t="s">
        <v>671</v>
      </c>
      <c r="F1867" s="91"/>
      <c r="G1867" s="93" t="s">
        <v>672</v>
      </c>
      <c r="H1867" s="94" t="n">
        <v>0.6</v>
      </c>
      <c r="I1867" s="95" t="n">
        <f aca="false">SUMIFS('ANALÍTICA AUXILIARES'!J:J,'ANALÍTICA AUXILIARES'!A:A,"Composição",'ANALÍTICA AUXILIARES'!B:B,$B1867)</f>
        <v>19.47</v>
      </c>
      <c r="J1867" s="95" t="n">
        <f aca="false">TRUNC(H1867*I1867,2)</f>
        <v>11.68</v>
      </c>
      <c r="L1867" s="63" t="n">
        <f aca="false">IF(AND(A1868&lt;&gt;"",A1867=""),L1866+1,L1866)</f>
        <v>155</v>
      </c>
      <c r="M1867" s="80" t="n">
        <f aca="false">IF(OR(A1867="Insumo",A1867="Composição Auxiliar"),J1867,"")</f>
        <v>11.68</v>
      </c>
      <c r="N1867" s="81" t="n">
        <f aca="false">IF(ISNUMBER(SEARCH("COM ENCARGOS COMPLEMENTARES",D1867)),J1867,"")</f>
        <v>11.68</v>
      </c>
      <c r="O1867" s="81" t="str">
        <f aca="false">IF(N1867&lt;&gt;"","",M1867)</f>
        <v/>
      </c>
      <c r="P1867" s="82" t="str">
        <f aca="false">IF(A1867="Composição",A1866,"")</f>
        <v/>
      </c>
      <c r="Q1867" s="81" t="str">
        <f aca="false">IF(P1867&lt;&gt;"",SUMIF(L1867:L1956,L1867,N1867:N1956),"")</f>
        <v/>
      </c>
      <c r="R1867" s="81" t="str">
        <f aca="false">IF(P1867&lt;&gt;"",SUMIF(L1867:L1956,L1867,O1867:O1956),"")</f>
        <v/>
      </c>
    </row>
    <row r="1868" customFormat="false" ht="25.5" hidden="false" customHeight="false" outlineLevel="0" collapsed="false">
      <c r="A1868" s="96" t="s">
        <v>679</v>
      </c>
      <c r="B1868" s="97" t="s">
        <v>1457</v>
      </c>
      <c r="C1868" s="96" t="str">
        <f aca="false">VLOOKUP(B1868,INSUMOS!$A:$I,2,0)</f>
        <v>SINAPI</v>
      </c>
      <c r="D1868" s="96" t="str">
        <f aca="false">VLOOKUP(B1868,INSUMOS!$A:$I,3,0)</f>
        <v>SOLUCAO PREPARADORA / LIMPADORA PARA PVC, FRASCO COM 1000 CM3</v>
      </c>
      <c r="E1868" s="98" t="str">
        <f aca="false">VLOOKUP(B1868,INSUMOS!$A:$I,4,0)</f>
        <v>Material</v>
      </c>
      <c r="F1868" s="98"/>
      <c r="G1868" s="99" t="str">
        <f aca="false">VLOOKUP(B1868,INSUMOS!$A:$I,5,0)</f>
        <v>UN</v>
      </c>
      <c r="H1868" s="100" t="n">
        <v>0.0075</v>
      </c>
      <c r="I1868" s="101" t="n">
        <f aca="false">VLOOKUP(B1868,INSUMOS!$A:$I,8,0)</f>
        <v>82.81</v>
      </c>
      <c r="J1868" s="101" t="n">
        <f aca="false">TRUNC(H1868*I1868,2)</f>
        <v>0.62</v>
      </c>
      <c r="L1868" s="63" t="n">
        <f aca="false">IF(AND(A1869&lt;&gt;"",A1868=""),L1867+1,L1867)</f>
        <v>155</v>
      </c>
      <c r="M1868" s="80" t="n">
        <f aca="false">IF(OR(A1868="Insumo",A1868="Composição Auxiliar"),J1868,"")</f>
        <v>0.62</v>
      </c>
      <c r="N1868" s="81" t="str">
        <f aca="false">IF(ISNUMBER(SEARCH("COM ENCARGOS COMPLEMENTARES",D1868)),J1868,"")</f>
        <v/>
      </c>
      <c r="O1868" s="81" t="n">
        <f aca="false">IF(N1868&lt;&gt;"","",M1868)</f>
        <v>0.62</v>
      </c>
      <c r="P1868" s="82" t="str">
        <f aca="false">IF(A1868="Composição",A1867,"")</f>
        <v/>
      </c>
      <c r="Q1868" s="81" t="str">
        <f aca="false">IF(P1868&lt;&gt;"",SUMIF(L1868:L1957,L1868,N1868:N1957),"")</f>
        <v/>
      </c>
      <c r="R1868" s="81" t="str">
        <f aca="false">IF(P1868&lt;&gt;"",SUMIF(L1868:L1957,L1868,O1868:O1957),"")</f>
        <v/>
      </c>
    </row>
    <row r="1869" customFormat="false" ht="14.25" hidden="false" customHeight="false" outlineLevel="0" collapsed="false">
      <c r="A1869" s="96" t="s">
        <v>679</v>
      </c>
      <c r="B1869" s="97" t="s">
        <v>1458</v>
      </c>
      <c r="C1869" s="96" t="str">
        <f aca="false">VLOOKUP(B1869,INSUMOS!$A:$I,2,0)</f>
        <v>SINAPI</v>
      </c>
      <c r="D1869" s="96" t="str">
        <f aca="false">VLOOKUP(B1869,INSUMOS!$A:$I,3,0)</f>
        <v>ADESIVO PLASTICO PARA PVC, FRASCO COM *850* GR</v>
      </c>
      <c r="E1869" s="98" t="str">
        <f aca="false">VLOOKUP(B1869,INSUMOS!$A:$I,4,0)</f>
        <v>Material</v>
      </c>
      <c r="F1869" s="98"/>
      <c r="G1869" s="99" t="str">
        <f aca="false">VLOOKUP(B1869,INSUMOS!$A:$I,5,0)</f>
        <v>UN</v>
      </c>
      <c r="H1869" s="100" t="n">
        <v>0.005</v>
      </c>
      <c r="I1869" s="101" t="n">
        <f aca="false">VLOOKUP(B1869,INSUMOS!$A:$I,8,0)</f>
        <v>73.09</v>
      </c>
      <c r="J1869" s="101" t="n">
        <f aca="false">TRUNC(H1869*I1869,2)</f>
        <v>0.36</v>
      </c>
      <c r="L1869" s="63" t="n">
        <f aca="false">IF(AND(A1870&lt;&gt;"",A1869=""),L1868+1,L1868)</f>
        <v>155</v>
      </c>
      <c r="M1869" s="80" t="n">
        <f aca="false">IF(OR(A1869="Insumo",A1869="Composição Auxiliar"),J1869,"")</f>
        <v>0.36</v>
      </c>
      <c r="N1869" s="81" t="str">
        <f aca="false">IF(ISNUMBER(SEARCH("COM ENCARGOS COMPLEMENTARES",D1869)),J1869,"")</f>
        <v/>
      </c>
      <c r="O1869" s="81" t="n">
        <f aca="false">IF(N1869&lt;&gt;"","",M1869)</f>
        <v>0.36</v>
      </c>
      <c r="P1869" s="82" t="str">
        <f aca="false">IF(A1869="Composição",A1868,"")</f>
        <v/>
      </c>
      <c r="Q1869" s="81" t="str">
        <f aca="false">IF(P1869&lt;&gt;"",SUMIF(L1869:L1958,L1869,N1869:N1958),"")</f>
        <v/>
      </c>
      <c r="R1869" s="81" t="str">
        <f aca="false">IF(P1869&lt;&gt;"",SUMIF(L1869:L1958,L1869,O1869:O1958),"")</f>
        <v/>
      </c>
    </row>
    <row r="1870" customFormat="false" ht="25.5" hidden="false" customHeight="false" outlineLevel="0" collapsed="false">
      <c r="A1870" s="96" t="s">
        <v>679</v>
      </c>
      <c r="B1870" s="97" t="s">
        <v>1493</v>
      </c>
      <c r="C1870" s="96" t="str">
        <f aca="false">VLOOKUP(B1870,INSUMOS!$A:$I,2,0)</f>
        <v>SINAPI</v>
      </c>
      <c r="D1870" s="96" t="str">
        <f aca="false">VLOOKUP(B1870,INSUMOS!$A:$I,3,0)</f>
        <v>TUBO PVC  SERIE NORMAL, DN 40 MM, PARA ESGOTO  PREDIAL (NBR 5688)</v>
      </c>
      <c r="E1870" s="98" t="str">
        <f aca="false">VLOOKUP(B1870,INSUMOS!$A:$I,4,0)</f>
        <v>Material</v>
      </c>
      <c r="F1870" s="98"/>
      <c r="G1870" s="99" t="str">
        <f aca="false">VLOOKUP(B1870,INSUMOS!$A:$I,5,0)</f>
        <v>M</v>
      </c>
      <c r="H1870" s="100" t="n">
        <v>1.5</v>
      </c>
      <c r="I1870" s="101" t="n">
        <f aca="false">VLOOKUP(B1870,INSUMOS!$A:$I,8,0)</f>
        <v>7.83</v>
      </c>
      <c r="J1870" s="101" t="n">
        <f aca="false">TRUNC(H1870*I1870,2)</f>
        <v>11.74</v>
      </c>
      <c r="L1870" s="63" t="n">
        <f aca="false">IF(AND(A1871&lt;&gt;"",A1870=""),L1869+1,L1869)</f>
        <v>155</v>
      </c>
      <c r="M1870" s="80" t="n">
        <f aca="false">IF(OR(A1870="Insumo",A1870="Composição Auxiliar"),J1870,"")</f>
        <v>11.74</v>
      </c>
      <c r="N1870" s="81" t="str">
        <f aca="false">IF(ISNUMBER(SEARCH("COM ENCARGOS COMPLEMENTARES",D1870)),J1870,"")</f>
        <v/>
      </c>
      <c r="O1870" s="81" t="n">
        <f aca="false">IF(N1870&lt;&gt;"","",M1870)</f>
        <v>11.74</v>
      </c>
      <c r="P1870" s="82" t="str">
        <f aca="false">IF(A1870="Composição",A1869,"")</f>
        <v/>
      </c>
      <c r="Q1870" s="81" t="str">
        <f aca="false">IF(P1870&lt;&gt;"",SUMIF(L1870:L1959,L1870,N1870:N1959),"")</f>
        <v/>
      </c>
      <c r="R1870" s="81" t="str">
        <f aca="false">IF(P1870&lt;&gt;"",SUMIF(L1870:L1959,L1870,O1870:O1959),"")</f>
        <v/>
      </c>
    </row>
    <row r="1871" customFormat="false" ht="14.25" hidden="false" customHeight="false" outlineLevel="0" collapsed="false">
      <c r="A1871" s="102"/>
      <c r="B1871" s="102"/>
      <c r="C1871" s="102"/>
      <c r="D1871" s="102"/>
      <c r="E1871" s="102"/>
      <c r="F1871" s="103"/>
      <c r="G1871" s="102"/>
      <c r="H1871" s="103"/>
      <c r="I1871" s="102"/>
      <c r="J1871" s="103"/>
      <c r="L1871" s="63" t="n">
        <f aca="false">IF(AND(A1872&lt;&gt;"",A1871=""),L1870+1,L1870)</f>
        <v>155</v>
      </c>
      <c r="M1871" s="80" t="str">
        <f aca="false">IF(OR(A1871="Insumo",A1871="Composição Auxiliar"),J1871,"")</f>
        <v/>
      </c>
      <c r="N1871" s="81" t="str">
        <f aca="false">IF(ISNUMBER(SEARCH("COM ENCARGOS COMPLEMENTARES",D1871)),J1871,"")</f>
        <v/>
      </c>
      <c r="O1871" s="81" t="str">
        <f aca="false">IF(N1871&lt;&gt;"","",M1871)</f>
        <v/>
      </c>
      <c r="P1871" s="82" t="str">
        <f aca="false">IF(A1871="Composição",A1870,"")</f>
        <v/>
      </c>
      <c r="Q1871" s="81" t="str">
        <f aca="false">IF(P1871&lt;&gt;"",SUMIF(L1871:L1960,L1871,N1871:N1960),"")</f>
        <v/>
      </c>
      <c r="R1871" s="81" t="str">
        <f aca="false">IF(P1871&lt;&gt;"",SUMIF(L1871:L1960,L1871,O1871:O1960),"")</f>
        <v/>
      </c>
    </row>
    <row r="1872" customFormat="false" ht="14.25" hidden="false" customHeight="true" outlineLevel="0" collapsed="false">
      <c r="A1872" s="102"/>
      <c r="B1872" s="102"/>
      <c r="C1872" s="102"/>
      <c r="D1872" s="102"/>
      <c r="E1872" s="102"/>
      <c r="F1872" s="103"/>
      <c r="G1872" s="102"/>
      <c r="H1872" s="104" t="s">
        <v>684</v>
      </c>
      <c r="I1872" s="104"/>
      <c r="J1872" s="103" t="n">
        <f aca="false">TRUNC(SUMIF(L:L,$L1872,M:M)*(1+$J$9),2)</f>
        <v>49.52</v>
      </c>
      <c r="L1872" s="63" t="n">
        <f aca="false">IF(AND(A1873&lt;&gt;"",A1872=""),L1871+1,L1871)</f>
        <v>155</v>
      </c>
      <c r="M1872" s="80" t="str">
        <f aca="false">IF(OR(A1872="Insumo",A1872="Composição Auxiliar"),J1872,"")</f>
        <v/>
      </c>
      <c r="N1872" s="81" t="str">
        <f aca="false">IF(ISNUMBER(SEARCH("COM ENCARGOS COMPLEMENTARES",D1872)),J1872,"")</f>
        <v/>
      </c>
      <c r="O1872" s="81" t="str">
        <f aca="false">IF(N1872&lt;&gt;"","",M1872)</f>
        <v/>
      </c>
      <c r="P1872" s="82" t="str">
        <f aca="false">IF(A1872="Composição",A1871,"")</f>
        <v/>
      </c>
      <c r="Q1872" s="81" t="str">
        <f aca="false">IF(P1872&lt;&gt;"",SUMIF(L1872:L1961,L1872,N1872:N1961),"")</f>
        <v/>
      </c>
      <c r="R1872" s="81" t="str">
        <f aca="false">IF(P1872&lt;&gt;"",SUMIF(L1872:L1961,L1872,O1872:O1961),"")</f>
        <v/>
      </c>
    </row>
    <row r="1873" customFormat="false" ht="15" hidden="false" customHeight="false" outlineLevel="0" collapsed="false">
      <c r="A1873" s="105"/>
      <c r="B1873" s="105"/>
      <c r="C1873" s="105"/>
      <c r="D1873" s="105"/>
      <c r="E1873" s="105"/>
      <c r="F1873" s="105"/>
      <c r="G1873" s="105" t="s">
        <v>685</v>
      </c>
      <c r="H1873" s="106" t="s">
        <v>708</v>
      </c>
      <c r="I1873" s="105" t="s">
        <v>687</v>
      </c>
      <c r="J1873" s="107" t="n">
        <f aca="false">TRUNC(J1872*H1873,2)</f>
        <v>594.24</v>
      </c>
      <c r="L1873" s="63" t="n">
        <f aca="false">IF(AND(A1874&lt;&gt;"",A1873=""),L1872+1,L1872)</f>
        <v>155</v>
      </c>
      <c r="M1873" s="80" t="str">
        <f aca="false">IF(OR(A1873="Insumo",A1873="Composição Auxiliar"),J1873,"")</f>
        <v/>
      </c>
      <c r="N1873" s="81" t="str">
        <f aca="false">IF(ISNUMBER(SEARCH("COM ENCARGOS COMPLEMENTARES",D1873)),J1873,"")</f>
        <v/>
      </c>
      <c r="O1873" s="81" t="str">
        <f aca="false">IF(N1873&lt;&gt;"","",M1873)</f>
        <v/>
      </c>
      <c r="P1873" s="82" t="str">
        <f aca="false">IF(A1873="Composição",A1872,"")</f>
        <v/>
      </c>
      <c r="Q1873" s="81" t="str">
        <f aca="false">IF(P1873&lt;&gt;"",SUMIF(L1873:L1962,L1873,N1873:N1962),"")</f>
        <v/>
      </c>
      <c r="R1873" s="81" t="str">
        <f aca="false">IF(P1873&lt;&gt;"",SUMIF(L1873:L1962,L1873,O1873:O1962),"")</f>
        <v/>
      </c>
    </row>
    <row r="1874" customFormat="false" ht="15" hidden="false" customHeight="false" outlineLevel="0" collapsed="false">
      <c r="A1874" s="108"/>
      <c r="B1874" s="108"/>
      <c r="C1874" s="108"/>
      <c r="D1874" s="108"/>
      <c r="E1874" s="108"/>
      <c r="F1874" s="108"/>
      <c r="G1874" s="108"/>
      <c r="H1874" s="108"/>
      <c r="I1874" s="108"/>
      <c r="J1874" s="108"/>
      <c r="L1874" s="63" t="n">
        <f aca="false">IF(AND(A1875&lt;&gt;"",A1874=""),L1873+1,L1873)</f>
        <v>156</v>
      </c>
      <c r="M1874" s="80" t="str">
        <f aca="false">IF(OR(A1874="Insumo",A1874="Composição Auxiliar"),J1874,"")</f>
        <v/>
      </c>
      <c r="N1874" s="81" t="str">
        <f aca="false">IF(ISNUMBER(SEARCH("COM ENCARGOS COMPLEMENTARES",D1874)),J1874,"")</f>
        <v/>
      </c>
      <c r="O1874" s="81" t="str">
        <f aca="false">IF(N1874&lt;&gt;"","",M1874)</f>
        <v/>
      </c>
      <c r="P1874" s="82" t="str">
        <f aca="false">IF(A1874="Composição",A1873,"")</f>
        <v/>
      </c>
      <c r="Q1874" s="81" t="str">
        <f aca="false">IF(P1874&lt;&gt;"",SUMIF(L1874:L1963,L1874,N1874:N1963),"")</f>
        <v/>
      </c>
      <c r="R1874" s="81" t="str">
        <f aca="false">IF(P1874&lt;&gt;"",SUMIF(L1874:L1963,L1874,O1874:O1963),"")</f>
        <v/>
      </c>
    </row>
    <row r="1875" customFormat="false" ht="15" hidden="false" customHeight="true" outlineLevel="0" collapsed="false">
      <c r="A1875" s="83" t="s">
        <v>399</v>
      </c>
      <c r="B1875" s="84" t="s">
        <v>655</v>
      </c>
      <c r="C1875" s="83" t="s">
        <v>656</v>
      </c>
      <c r="D1875" s="83" t="s">
        <v>657</v>
      </c>
      <c r="E1875" s="83" t="s">
        <v>658</v>
      </c>
      <c r="F1875" s="83"/>
      <c r="G1875" s="85" t="s">
        <v>659</v>
      </c>
      <c r="H1875" s="84" t="s">
        <v>660</v>
      </c>
      <c r="I1875" s="84" t="s">
        <v>661</v>
      </c>
      <c r="J1875" s="84" t="s">
        <v>662</v>
      </c>
      <c r="L1875" s="63" t="n">
        <f aca="false">IF(AND(A1876&lt;&gt;"",A1875=""),L1874+1,L1874)</f>
        <v>156</v>
      </c>
      <c r="M1875" s="80" t="str">
        <f aca="false">IF(OR(A1875="Insumo",A1875="Composição Auxiliar"),J1875,"")</f>
        <v/>
      </c>
      <c r="N1875" s="81" t="str">
        <f aca="false">IF(ISNUMBER(SEARCH("COM ENCARGOS COMPLEMENTARES",D1875)),J1875,"")</f>
        <v/>
      </c>
      <c r="O1875" s="81" t="str">
        <f aca="false">IF(N1875&lt;&gt;"","",M1875)</f>
        <v/>
      </c>
      <c r="P1875" s="82" t="str">
        <f aca="false">IF(A1875="Composição",A1874,"")</f>
        <v/>
      </c>
      <c r="Q1875" s="81" t="str">
        <f aca="false">IF(P1875&lt;&gt;"",SUMIF(L1875:L1964,L1875,N1875:N1964),"")</f>
        <v/>
      </c>
      <c r="R1875" s="81" t="str">
        <f aca="false">IF(P1875&lt;&gt;"",SUMIF(L1875:L1964,L1875,O1875:O1964),"")</f>
        <v/>
      </c>
    </row>
    <row r="1876" customFormat="false" ht="25.5" hidden="false" customHeight="true" outlineLevel="0" collapsed="false">
      <c r="A1876" s="86" t="s">
        <v>663</v>
      </c>
      <c r="B1876" s="87" t="s">
        <v>400</v>
      </c>
      <c r="C1876" s="86" t="s">
        <v>716</v>
      </c>
      <c r="D1876" s="86" t="s">
        <v>1494</v>
      </c>
      <c r="E1876" s="86" t="s">
        <v>764</v>
      </c>
      <c r="F1876" s="86"/>
      <c r="G1876" s="88" t="s">
        <v>729</v>
      </c>
      <c r="H1876" s="89" t="n">
        <v>1</v>
      </c>
      <c r="I1876" s="90" t="n">
        <f aca="false">SUMIF(L:L,$L1876,M:M)</f>
        <v>50.39</v>
      </c>
      <c r="J1876" s="90" t="n">
        <f aca="false">TRUNC(H1876*I1876,2)</f>
        <v>50.39</v>
      </c>
      <c r="L1876" s="63" t="n">
        <f aca="false">IF(AND(A1877&lt;&gt;"",A1876=""),L1875+1,L1875)</f>
        <v>156</v>
      </c>
      <c r="M1876" s="80" t="str">
        <f aca="false">IF(OR(A1876="Insumo",A1876="Composição Auxiliar"),J1876,"")</f>
        <v/>
      </c>
      <c r="N1876" s="81" t="str">
        <f aca="false">IF(ISNUMBER(SEARCH("COM ENCARGOS COMPLEMENTARES",D1876)),J1876,"")</f>
        <v/>
      </c>
      <c r="O1876" s="81" t="str">
        <f aca="false">IF(N1876&lt;&gt;"","",M1876)</f>
        <v/>
      </c>
      <c r="P1876" s="82" t="str">
        <f aca="false">IF(A1876="Composição",A1875,"")</f>
        <v> 7.2.4 </v>
      </c>
      <c r="Q1876" s="81" t="n">
        <f aca="false">IF(P1876&lt;&gt;"",SUMIF(L1876:L1965,L1876,N1876:N1965),"")</f>
        <v>31.8</v>
      </c>
      <c r="R1876" s="81" t="n">
        <f aca="false">IF(P1876&lt;&gt;"",SUMIF(L1876:L1965,L1876,O1876:O1965),"")</f>
        <v>18.59</v>
      </c>
    </row>
    <row r="1877" customFormat="false" ht="25.5" hidden="false" customHeight="true" outlineLevel="0" collapsed="false">
      <c r="A1877" s="91" t="s">
        <v>668</v>
      </c>
      <c r="B1877" s="92" t="s">
        <v>1292</v>
      </c>
      <c r="C1877" s="91" t="s">
        <v>664</v>
      </c>
      <c r="D1877" s="91" t="s">
        <v>1293</v>
      </c>
      <c r="E1877" s="91" t="s">
        <v>671</v>
      </c>
      <c r="F1877" s="91"/>
      <c r="G1877" s="93" t="s">
        <v>672</v>
      </c>
      <c r="H1877" s="94" t="n">
        <v>0.75</v>
      </c>
      <c r="I1877" s="95" t="n">
        <f aca="false">SUMIFS('ANALÍTICA AUXILIARES'!J:J,'ANALÍTICA AUXILIARES'!A:A,"Composição",'ANALÍTICA AUXILIARES'!B:B,$B1877)</f>
        <v>22.94</v>
      </c>
      <c r="J1877" s="95" t="n">
        <f aca="false">TRUNC(H1877*I1877,2)</f>
        <v>17.2</v>
      </c>
      <c r="L1877" s="63" t="n">
        <f aca="false">IF(AND(A1878&lt;&gt;"",A1877=""),L1876+1,L1876)</f>
        <v>156</v>
      </c>
      <c r="M1877" s="80" t="n">
        <f aca="false">IF(OR(A1877="Insumo",A1877="Composição Auxiliar"),J1877,"")</f>
        <v>17.2</v>
      </c>
      <c r="N1877" s="81" t="n">
        <f aca="false">IF(ISNUMBER(SEARCH("COM ENCARGOS COMPLEMENTARES",D1877)),J1877,"")</f>
        <v>17.2</v>
      </c>
      <c r="O1877" s="81" t="str">
        <f aca="false">IF(N1877&lt;&gt;"","",M1877)</f>
        <v/>
      </c>
      <c r="P1877" s="82" t="str">
        <f aca="false">IF(A1877="Composição",A1876,"")</f>
        <v/>
      </c>
      <c r="Q1877" s="81" t="str">
        <f aca="false">IF(P1877&lt;&gt;"",SUMIF(L1877:L1966,L1877,N1877:N1966),"")</f>
        <v/>
      </c>
      <c r="R1877" s="81" t="str">
        <f aca="false">IF(P1877&lt;&gt;"",SUMIF(L1877:L1966,L1877,O1877:O1966),"")</f>
        <v/>
      </c>
    </row>
    <row r="1878" customFormat="false" ht="25.5" hidden="false" customHeight="true" outlineLevel="0" collapsed="false">
      <c r="A1878" s="91" t="s">
        <v>668</v>
      </c>
      <c r="B1878" s="92" t="s">
        <v>1336</v>
      </c>
      <c r="C1878" s="91" t="s">
        <v>664</v>
      </c>
      <c r="D1878" s="91" t="s">
        <v>1337</v>
      </c>
      <c r="E1878" s="91" t="s">
        <v>671</v>
      </c>
      <c r="F1878" s="91"/>
      <c r="G1878" s="93" t="s">
        <v>672</v>
      </c>
      <c r="H1878" s="94" t="n">
        <v>0.75</v>
      </c>
      <c r="I1878" s="95" t="n">
        <f aca="false">SUMIFS('ANALÍTICA AUXILIARES'!J:J,'ANALÍTICA AUXILIARES'!A:A,"Composição",'ANALÍTICA AUXILIARES'!B:B,$B1878)</f>
        <v>19.47</v>
      </c>
      <c r="J1878" s="95" t="n">
        <f aca="false">TRUNC(H1878*I1878,2)</f>
        <v>14.6</v>
      </c>
      <c r="L1878" s="63" t="n">
        <f aca="false">IF(AND(A1879&lt;&gt;"",A1878=""),L1877+1,L1877)</f>
        <v>156</v>
      </c>
      <c r="M1878" s="80" t="n">
        <f aca="false">IF(OR(A1878="Insumo",A1878="Composição Auxiliar"),J1878,"")</f>
        <v>14.6</v>
      </c>
      <c r="N1878" s="81" t="n">
        <f aca="false">IF(ISNUMBER(SEARCH("COM ENCARGOS COMPLEMENTARES",D1878)),J1878,"")</f>
        <v>14.6</v>
      </c>
      <c r="O1878" s="81" t="str">
        <f aca="false">IF(N1878&lt;&gt;"","",M1878)</f>
        <v/>
      </c>
      <c r="P1878" s="82" t="str">
        <f aca="false">IF(A1878="Composição",A1877,"")</f>
        <v/>
      </c>
      <c r="Q1878" s="81" t="str">
        <f aca="false">IF(P1878&lt;&gt;"",SUMIF(L1878:L1967,L1878,N1878:N1967),"")</f>
        <v/>
      </c>
      <c r="R1878" s="81" t="str">
        <f aca="false">IF(P1878&lt;&gt;"",SUMIF(L1878:L1967,L1878,O1878:O1967),"")</f>
        <v/>
      </c>
    </row>
    <row r="1879" customFormat="false" ht="14.25" hidden="false" customHeight="false" outlineLevel="0" collapsed="false">
      <c r="A1879" s="96" t="s">
        <v>679</v>
      </c>
      <c r="B1879" s="97" t="s">
        <v>1458</v>
      </c>
      <c r="C1879" s="96" t="str">
        <f aca="false">VLOOKUP(B1879,INSUMOS!$A:$I,2,0)</f>
        <v>SINAPI</v>
      </c>
      <c r="D1879" s="96" t="str">
        <f aca="false">VLOOKUP(B1879,INSUMOS!$A:$I,3,0)</f>
        <v>ADESIVO PLASTICO PARA PVC, FRASCO COM *850* GR</v>
      </c>
      <c r="E1879" s="98" t="str">
        <f aca="false">VLOOKUP(B1879,INSUMOS!$A:$I,4,0)</f>
        <v>Material</v>
      </c>
      <c r="F1879" s="98"/>
      <c r="G1879" s="99" t="str">
        <f aca="false">VLOOKUP(B1879,INSUMOS!$A:$I,5,0)</f>
        <v>UN</v>
      </c>
      <c r="H1879" s="100" t="n">
        <v>0.0025</v>
      </c>
      <c r="I1879" s="101" t="n">
        <f aca="false">VLOOKUP(B1879,INSUMOS!$A:$I,8,0)</f>
        <v>73.09</v>
      </c>
      <c r="J1879" s="101" t="n">
        <f aca="false">TRUNC(H1879*I1879,2)</f>
        <v>0.18</v>
      </c>
      <c r="L1879" s="63" t="n">
        <f aca="false">IF(AND(A1880&lt;&gt;"",A1879=""),L1878+1,L1878)</f>
        <v>156</v>
      </c>
      <c r="M1879" s="80" t="n">
        <f aca="false">IF(OR(A1879="Insumo",A1879="Composição Auxiliar"),J1879,"")</f>
        <v>0.18</v>
      </c>
      <c r="N1879" s="81" t="str">
        <f aca="false">IF(ISNUMBER(SEARCH("COM ENCARGOS COMPLEMENTARES",D1879)),J1879,"")</f>
        <v/>
      </c>
      <c r="O1879" s="81" t="n">
        <f aca="false">IF(N1879&lt;&gt;"","",M1879)</f>
        <v>0.18</v>
      </c>
      <c r="P1879" s="82" t="str">
        <f aca="false">IF(A1879="Composição",A1878,"")</f>
        <v/>
      </c>
      <c r="Q1879" s="81" t="str">
        <f aca="false">IF(P1879&lt;&gt;"",SUMIF(L1879:L1968,L1879,N1879:N1968),"")</f>
        <v/>
      </c>
      <c r="R1879" s="81" t="str">
        <f aca="false">IF(P1879&lt;&gt;"",SUMIF(L1879:L1968,L1879,O1879:O1968),"")</f>
        <v/>
      </c>
    </row>
    <row r="1880" customFormat="false" ht="25.5" hidden="false" customHeight="false" outlineLevel="0" collapsed="false">
      <c r="A1880" s="96" t="s">
        <v>679</v>
      </c>
      <c r="B1880" s="97" t="s">
        <v>1495</v>
      </c>
      <c r="C1880" s="96" t="str">
        <f aca="false">VLOOKUP(B1880,INSUMOS!$A:$I,2,0)</f>
        <v>SINAPI</v>
      </c>
      <c r="D1880" s="96" t="str">
        <f aca="false">VLOOKUP(B1880,INSUMOS!$A:$I,3,0)</f>
        <v>TUBO PVC SERIE NORMAL, DN 50 MM, PARA ESGOTO PREDIAL (NBR 5688)</v>
      </c>
      <c r="E1880" s="98" t="str">
        <f aca="false">VLOOKUP(B1880,INSUMOS!$A:$I,4,0)</f>
        <v>Material</v>
      </c>
      <c r="F1880" s="98"/>
      <c r="G1880" s="99" t="str">
        <f aca="false">VLOOKUP(B1880,INSUMOS!$A:$I,5,0)</f>
        <v>M</v>
      </c>
      <c r="H1880" s="100" t="n">
        <v>1.4</v>
      </c>
      <c r="I1880" s="101" t="n">
        <f aca="false">VLOOKUP(B1880,INSUMOS!$A:$I,8,0)</f>
        <v>12.94</v>
      </c>
      <c r="J1880" s="101" t="n">
        <f aca="false">TRUNC(H1880*I1880,2)</f>
        <v>18.11</v>
      </c>
      <c r="L1880" s="63" t="n">
        <f aca="false">IF(AND(A1881&lt;&gt;"",A1880=""),L1879+1,L1879)</f>
        <v>156</v>
      </c>
      <c r="M1880" s="80" t="n">
        <f aca="false">IF(OR(A1880="Insumo",A1880="Composição Auxiliar"),J1880,"")</f>
        <v>18.11</v>
      </c>
      <c r="N1880" s="81" t="str">
        <f aca="false">IF(ISNUMBER(SEARCH("COM ENCARGOS COMPLEMENTARES",D1880)),J1880,"")</f>
        <v/>
      </c>
      <c r="O1880" s="81" t="n">
        <f aca="false">IF(N1880&lt;&gt;"","",M1880)</f>
        <v>18.11</v>
      </c>
      <c r="P1880" s="82" t="str">
        <f aca="false">IF(A1880="Composição",A1879,"")</f>
        <v/>
      </c>
      <c r="Q1880" s="81" t="str">
        <f aca="false">IF(P1880&lt;&gt;"",SUMIF(L1880:L1969,L1880,N1880:N1969),"")</f>
        <v/>
      </c>
      <c r="R1880" s="81" t="str">
        <f aca="false">IF(P1880&lt;&gt;"",SUMIF(L1880:L1969,L1880,O1880:O1969),"")</f>
        <v/>
      </c>
    </row>
    <row r="1881" customFormat="false" ht="25.5" hidden="false" customHeight="false" outlineLevel="0" collapsed="false">
      <c r="A1881" s="96" t="s">
        <v>679</v>
      </c>
      <c r="B1881" s="97" t="s">
        <v>1457</v>
      </c>
      <c r="C1881" s="96" t="str">
        <f aca="false">VLOOKUP(B1881,INSUMOS!$A:$I,2,0)</f>
        <v>SINAPI</v>
      </c>
      <c r="D1881" s="96" t="str">
        <f aca="false">VLOOKUP(B1881,INSUMOS!$A:$I,3,0)</f>
        <v>SOLUCAO PREPARADORA / LIMPADORA PARA PVC, FRASCO COM 1000 CM3</v>
      </c>
      <c r="E1881" s="98" t="str">
        <f aca="false">VLOOKUP(B1881,INSUMOS!$A:$I,4,0)</f>
        <v>Material</v>
      </c>
      <c r="F1881" s="98"/>
      <c r="G1881" s="99" t="str">
        <f aca="false">VLOOKUP(B1881,INSUMOS!$A:$I,5,0)</f>
        <v>UN</v>
      </c>
      <c r="H1881" s="100" t="n">
        <v>0.0037</v>
      </c>
      <c r="I1881" s="101" t="n">
        <f aca="false">VLOOKUP(B1881,INSUMOS!$A:$I,8,0)</f>
        <v>82.81</v>
      </c>
      <c r="J1881" s="101" t="n">
        <f aca="false">TRUNC(H1881*I1881,2)</f>
        <v>0.3</v>
      </c>
      <c r="L1881" s="63" t="n">
        <f aca="false">IF(AND(A1882&lt;&gt;"",A1881=""),L1880+1,L1880)</f>
        <v>156</v>
      </c>
      <c r="M1881" s="80" t="n">
        <f aca="false">IF(OR(A1881="Insumo",A1881="Composição Auxiliar"),J1881,"")</f>
        <v>0.3</v>
      </c>
      <c r="N1881" s="81" t="str">
        <f aca="false">IF(ISNUMBER(SEARCH("COM ENCARGOS COMPLEMENTARES",D1881)),J1881,"")</f>
        <v/>
      </c>
      <c r="O1881" s="81" t="n">
        <f aca="false">IF(N1881&lt;&gt;"","",M1881)</f>
        <v>0.3</v>
      </c>
      <c r="P1881" s="82" t="str">
        <f aca="false">IF(A1881="Composição",A1880,"")</f>
        <v/>
      </c>
      <c r="Q1881" s="81" t="str">
        <f aca="false">IF(P1881&lt;&gt;"",SUMIF(L1881:L1970,L1881,N1881:N1970),"")</f>
        <v/>
      </c>
      <c r="R1881" s="81" t="str">
        <f aca="false">IF(P1881&lt;&gt;"",SUMIF(L1881:L1970,L1881,O1881:O1970),"")</f>
        <v/>
      </c>
    </row>
    <row r="1882" customFormat="false" ht="14.25" hidden="false" customHeight="false" outlineLevel="0" collapsed="false">
      <c r="A1882" s="102"/>
      <c r="B1882" s="102"/>
      <c r="C1882" s="102"/>
      <c r="D1882" s="102"/>
      <c r="E1882" s="102"/>
      <c r="F1882" s="103"/>
      <c r="G1882" s="102"/>
      <c r="H1882" s="103"/>
      <c r="I1882" s="102"/>
      <c r="J1882" s="103"/>
      <c r="L1882" s="63" t="n">
        <f aca="false">IF(AND(A1883&lt;&gt;"",A1882=""),L1881+1,L1881)</f>
        <v>156</v>
      </c>
      <c r="M1882" s="80" t="str">
        <f aca="false">IF(OR(A1882="Insumo",A1882="Composição Auxiliar"),J1882,"")</f>
        <v/>
      </c>
      <c r="N1882" s="81" t="str">
        <f aca="false">IF(ISNUMBER(SEARCH("COM ENCARGOS COMPLEMENTARES",D1882)),J1882,"")</f>
        <v/>
      </c>
      <c r="O1882" s="81" t="str">
        <f aca="false">IF(N1882&lt;&gt;"","",M1882)</f>
        <v/>
      </c>
      <c r="P1882" s="82" t="str">
        <f aca="false">IF(A1882="Composição",A1881,"")</f>
        <v/>
      </c>
      <c r="Q1882" s="81" t="str">
        <f aca="false">IF(P1882&lt;&gt;"",SUMIF(L1882:L1971,L1882,N1882:N1971),"")</f>
        <v/>
      </c>
      <c r="R1882" s="81" t="str">
        <f aca="false">IF(P1882&lt;&gt;"",SUMIF(L1882:L1971,L1882,O1882:O1971),"")</f>
        <v/>
      </c>
    </row>
    <row r="1883" customFormat="false" ht="14.25" hidden="false" customHeight="true" outlineLevel="0" collapsed="false">
      <c r="A1883" s="102"/>
      <c r="B1883" s="102"/>
      <c r="C1883" s="102"/>
      <c r="D1883" s="102"/>
      <c r="E1883" s="102"/>
      <c r="F1883" s="103"/>
      <c r="G1883" s="102"/>
      <c r="H1883" s="104" t="s">
        <v>684</v>
      </c>
      <c r="I1883" s="104"/>
      <c r="J1883" s="103" t="n">
        <f aca="false">TRUNC(SUMIF(L:L,$L1883,M:M)*(1+$J$9),2)</f>
        <v>65.4</v>
      </c>
      <c r="L1883" s="63" t="n">
        <f aca="false">IF(AND(A1884&lt;&gt;"",A1883=""),L1882+1,L1882)</f>
        <v>156</v>
      </c>
      <c r="M1883" s="80" t="str">
        <f aca="false">IF(OR(A1883="Insumo",A1883="Composição Auxiliar"),J1883,"")</f>
        <v/>
      </c>
      <c r="N1883" s="81" t="str">
        <f aca="false">IF(ISNUMBER(SEARCH("COM ENCARGOS COMPLEMENTARES",D1883)),J1883,"")</f>
        <v/>
      </c>
      <c r="O1883" s="81" t="str">
        <f aca="false">IF(N1883&lt;&gt;"","",M1883)</f>
        <v/>
      </c>
      <c r="P1883" s="82" t="str">
        <f aca="false">IF(A1883="Composição",A1882,"")</f>
        <v/>
      </c>
      <c r="Q1883" s="81" t="str">
        <f aca="false">IF(P1883&lt;&gt;"",SUMIF(L1883:L1972,L1883,N1883:N1972),"")</f>
        <v/>
      </c>
      <c r="R1883" s="81" t="str">
        <f aca="false">IF(P1883&lt;&gt;"",SUMIF(L1883:L1972,L1883,O1883:O1972),"")</f>
        <v/>
      </c>
    </row>
    <row r="1884" customFormat="false" ht="15" hidden="false" customHeight="false" outlineLevel="0" collapsed="false">
      <c r="A1884" s="105"/>
      <c r="B1884" s="105"/>
      <c r="C1884" s="105"/>
      <c r="D1884" s="105"/>
      <c r="E1884" s="105"/>
      <c r="F1884" s="105"/>
      <c r="G1884" s="105" t="s">
        <v>685</v>
      </c>
      <c r="H1884" s="106" t="s">
        <v>1475</v>
      </c>
      <c r="I1884" s="105" t="s">
        <v>687</v>
      </c>
      <c r="J1884" s="107" t="n">
        <f aca="false">TRUNC(J1883*H1884,2)</f>
        <v>1177.2</v>
      </c>
      <c r="L1884" s="63" t="n">
        <f aca="false">IF(AND(A1885&lt;&gt;"",A1884=""),L1883+1,L1883)</f>
        <v>156</v>
      </c>
      <c r="M1884" s="80" t="str">
        <f aca="false">IF(OR(A1884="Insumo",A1884="Composição Auxiliar"),J1884,"")</f>
        <v/>
      </c>
      <c r="N1884" s="81" t="str">
        <f aca="false">IF(ISNUMBER(SEARCH("COM ENCARGOS COMPLEMENTARES",D1884)),J1884,"")</f>
        <v/>
      </c>
      <c r="O1884" s="81" t="str">
        <f aca="false">IF(N1884&lt;&gt;"","",M1884)</f>
        <v/>
      </c>
      <c r="P1884" s="82" t="str">
        <f aca="false">IF(A1884="Composição",A1883,"")</f>
        <v/>
      </c>
      <c r="Q1884" s="81" t="str">
        <f aca="false">IF(P1884&lt;&gt;"",SUMIF(L1884:L1973,L1884,N1884:N1973),"")</f>
        <v/>
      </c>
      <c r="R1884" s="81" t="str">
        <f aca="false">IF(P1884&lt;&gt;"",SUMIF(L1884:L1973,L1884,O1884:O1973),"")</f>
        <v/>
      </c>
    </row>
    <row r="1885" customFormat="false" ht="15" hidden="false" customHeight="false" outlineLevel="0" collapsed="false">
      <c r="A1885" s="108"/>
      <c r="B1885" s="108"/>
      <c r="C1885" s="108"/>
      <c r="D1885" s="108"/>
      <c r="E1885" s="108"/>
      <c r="F1885" s="108"/>
      <c r="G1885" s="108"/>
      <c r="H1885" s="108"/>
      <c r="I1885" s="108"/>
      <c r="J1885" s="108"/>
      <c r="L1885" s="63" t="n">
        <f aca="false">IF(AND(A1886&lt;&gt;"",A1885=""),L1884+1,L1884)</f>
        <v>157</v>
      </c>
      <c r="M1885" s="80" t="str">
        <f aca="false">IF(OR(A1885="Insumo",A1885="Composição Auxiliar"),J1885,"")</f>
        <v/>
      </c>
      <c r="N1885" s="81" t="str">
        <f aca="false">IF(ISNUMBER(SEARCH("COM ENCARGOS COMPLEMENTARES",D1885)),J1885,"")</f>
        <v/>
      </c>
      <c r="O1885" s="81" t="str">
        <f aca="false">IF(N1885&lt;&gt;"","",M1885)</f>
        <v/>
      </c>
      <c r="P1885" s="82" t="str">
        <f aca="false">IF(A1885="Composição",A1884,"")</f>
        <v/>
      </c>
      <c r="Q1885" s="81" t="str">
        <f aca="false">IF(P1885&lt;&gt;"",SUMIF(L1885:L1974,L1885,N1885:N1974),"")</f>
        <v/>
      </c>
      <c r="R1885" s="81" t="str">
        <f aca="false">IF(P1885&lt;&gt;"",SUMIF(L1885:L1974,L1885,O1885:O1974),"")</f>
        <v/>
      </c>
    </row>
    <row r="1886" customFormat="false" ht="15" hidden="false" customHeight="true" outlineLevel="0" collapsed="false">
      <c r="A1886" s="83" t="s">
        <v>401</v>
      </c>
      <c r="B1886" s="84" t="s">
        <v>655</v>
      </c>
      <c r="C1886" s="83" t="s">
        <v>656</v>
      </c>
      <c r="D1886" s="83" t="s">
        <v>657</v>
      </c>
      <c r="E1886" s="83" t="s">
        <v>658</v>
      </c>
      <c r="F1886" s="83"/>
      <c r="G1886" s="85" t="s">
        <v>659</v>
      </c>
      <c r="H1886" s="84" t="s">
        <v>660</v>
      </c>
      <c r="I1886" s="84" t="s">
        <v>661</v>
      </c>
      <c r="J1886" s="84" t="s">
        <v>662</v>
      </c>
      <c r="L1886" s="63" t="n">
        <f aca="false">IF(AND(A1887&lt;&gt;"",A1886=""),L1885+1,L1885)</f>
        <v>157</v>
      </c>
      <c r="M1886" s="80" t="str">
        <f aca="false">IF(OR(A1886="Insumo",A1886="Composição Auxiliar"),J1886,"")</f>
        <v/>
      </c>
      <c r="N1886" s="81" t="str">
        <f aca="false">IF(ISNUMBER(SEARCH("COM ENCARGOS COMPLEMENTARES",D1886)),J1886,"")</f>
        <v/>
      </c>
      <c r="O1886" s="81" t="str">
        <f aca="false">IF(N1886&lt;&gt;"","",M1886)</f>
        <v/>
      </c>
      <c r="P1886" s="82" t="str">
        <f aca="false">IF(A1886="Composição",A1885,"")</f>
        <v/>
      </c>
      <c r="Q1886" s="81" t="str">
        <f aca="false">IF(P1886&lt;&gt;"",SUMIF(L1886:L1975,L1886,N1886:N1975),"")</f>
        <v/>
      </c>
      <c r="R1886" s="81" t="str">
        <f aca="false">IF(P1886&lt;&gt;"",SUMIF(L1886:L1975,L1886,O1886:O1975),"")</f>
        <v/>
      </c>
    </row>
    <row r="1887" customFormat="false" ht="38.25" hidden="false" customHeight="true" outlineLevel="0" collapsed="false">
      <c r="A1887" s="86" t="s">
        <v>663</v>
      </c>
      <c r="B1887" s="87" t="s">
        <v>402</v>
      </c>
      <c r="C1887" s="86" t="s">
        <v>664</v>
      </c>
      <c r="D1887" s="86" t="s">
        <v>1496</v>
      </c>
      <c r="E1887" s="86" t="s">
        <v>764</v>
      </c>
      <c r="F1887" s="86"/>
      <c r="G1887" s="88" t="s">
        <v>718</v>
      </c>
      <c r="H1887" s="89" t="n">
        <v>1</v>
      </c>
      <c r="I1887" s="90" t="n">
        <f aca="false">SUMIF(L:L,$L1887,M:M)</f>
        <v>12.92</v>
      </c>
      <c r="J1887" s="90" t="n">
        <f aca="false">TRUNC(H1887*I1887,2)</f>
        <v>12.92</v>
      </c>
      <c r="L1887" s="63" t="n">
        <f aca="false">IF(AND(A1888&lt;&gt;"",A1887=""),L1886+1,L1886)</f>
        <v>157</v>
      </c>
      <c r="M1887" s="80" t="str">
        <f aca="false">IF(OR(A1887="Insumo",A1887="Composição Auxiliar"),J1887,"")</f>
        <v/>
      </c>
      <c r="N1887" s="81" t="str">
        <f aca="false">IF(ISNUMBER(SEARCH("COM ENCARGOS COMPLEMENTARES",D1887)),J1887,"")</f>
        <v/>
      </c>
      <c r="O1887" s="81" t="str">
        <f aca="false">IF(N1887&lt;&gt;"","",M1887)</f>
        <v/>
      </c>
      <c r="P1887" s="82" t="str">
        <f aca="false">IF(A1887="Composição",A1886,"")</f>
        <v> 7.2.5 </v>
      </c>
      <c r="Q1887" s="81" t="n">
        <f aca="false">IF(P1887&lt;&gt;"",SUMIF(L1887:L1976,L1887,N1887:N1976),"")</f>
        <v>0.48</v>
      </c>
      <c r="R1887" s="81" t="n">
        <f aca="false">IF(P1887&lt;&gt;"",SUMIF(L1887:L1976,L1887,O1887:O1976),"")</f>
        <v>12.44</v>
      </c>
    </row>
    <row r="1888" customFormat="false" ht="25.5" hidden="false" customHeight="true" outlineLevel="0" collapsed="false">
      <c r="A1888" s="91" t="s">
        <v>668</v>
      </c>
      <c r="B1888" s="92" t="s">
        <v>1336</v>
      </c>
      <c r="C1888" s="91" t="s">
        <v>664</v>
      </c>
      <c r="D1888" s="91" t="s">
        <v>1337</v>
      </c>
      <c r="E1888" s="91" t="s">
        <v>671</v>
      </c>
      <c r="F1888" s="91"/>
      <c r="G1888" s="93" t="s">
        <v>672</v>
      </c>
      <c r="H1888" s="94" t="n">
        <v>0.0114</v>
      </c>
      <c r="I1888" s="95" t="n">
        <f aca="false">SUMIFS('ANALÍTICA AUXILIARES'!J:J,'ANALÍTICA AUXILIARES'!A:A,"Composição",'ANALÍTICA AUXILIARES'!B:B,$B1888)</f>
        <v>19.47</v>
      </c>
      <c r="J1888" s="95" t="n">
        <f aca="false">TRUNC(H1888*I1888,2)</f>
        <v>0.22</v>
      </c>
      <c r="L1888" s="63" t="n">
        <f aca="false">IF(AND(A1889&lt;&gt;"",A1888=""),L1887+1,L1887)</f>
        <v>157</v>
      </c>
      <c r="M1888" s="80" t="n">
        <f aca="false">IF(OR(A1888="Insumo",A1888="Composição Auxiliar"),J1888,"")</f>
        <v>0.22</v>
      </c>
      <c r="N1888" s="81" t="n">
        <f aca="false">IF(ISNUMBER(SEARCH("COM ENCARGOS COMPLEMENTARES",D1888)),J1888,"")</f>
        <v>0.22</v>
      </c>
      <c r="O1888" s="81" t="str">
        <f aca="false">IF(N1888&lt;&gt;"","",M1888)</f>
        <v/>
      </c>
      <c r="P1888" s="82" t="str">
        <f aca="false">IF(A1888="Composição",A1887,"")</f>
        <v/>
      </c>
      <c r="Q1888" s="81" t="str">
        <f aca="false">IF(P1888&lt;&gt;"",SUMIF(L1888:L1977,L1888,N1888:N1977),"")</f>
        <v/>
      </c>
      <c r="R1888" s="81" t="str">
        <f aca="false">IF(P1888&lt;&gt;"",SUMIF(L1888:L1977,L1888,O1888:O1977),"")</f>
        <v/>
      </c>
    </row>
    <row r="1889" customFormat="false" ht="25.5" hidden="false" customHeight="true" outlineLevel="0" collapsed="false">
      <c r="A1889" s="91" t="s">
        <v>668</v>
      </c>
      <c r="B1889" s="92" t="s">
        <v>1292</v>
      </c>
      <c r="C1889" s="91" t="s">
        <v>664</v>
      </c>
      <c r="D1889" s="91" t="s">
        <v>1293</v>
      </c>
      <c r="E1889" s="91" t="s">
        <v>671</v>
      </c>
      <c r="F1889" s="91"/>
      <c r="G1889" s="93" t="s">
        <v>672</v>
      </c>
      <c r="H1889" s="94" t="n">
        <v>0.0114</v>
      </c>
      <c r="I1889" s="95" t="n">
        <f aca="false">SUMIFS('ANALÍTICA AUXILIARES'!J:J,'ANALÍTICA AUXILIARES'!A:A,"Composição",'ANALÍTICA AUXILIARES'!B:B,$B1889)</f>
        <v>22.94</v>
      </c>
      <c r="J1889" s="95" t="n">
        <f aca="false">TRUNC(H1889*I1889,2)</f>
        <v>0.26</v>
      </c>
      <c r="L1889" s="63" t="n">
        <f aca="false">IF(AND(A1890&lt;&gt;"",A1889=""),L1888+1,L1888)</f>
        <v>157</v>
      </c>
      <c r="M1889" s="80" t="n">
        <f aca="false">IF(OR(A1889="Insumo",A1889="Composição Auxiliar"),J1889,"")</f>
        <v>0.26</v>
      </c>
      <c r="N1889" s="81" t="n">
        <f aca="false">IF(ISNUMBER(SEARCH("COM ENCARGOS COMPLEMENTARES",D1889)),J1889,"")</f>
        <v>0.26</v>
      </c>
      <c r="O1889" s="81" t="str">
        <f aca="false">IF(N1889&lt;&gt;"","",M1889)</f>
        <v/>
      </c>
      <c r="P1889" s="82" t="str">
        <f aca="false">IF(A1889="Composição",A1888,"")</f>
        <v/>
      </c>
      <c r="Q1889" s="81" t="str">
        <f aca="false">IF(P1889&lt;&gt;"",SUMIF(L1889:L1978,L1889,N1889:N1978),"")</f>
        <v/>
      </c>
      <c r="R1889" s="81" t="str">
        <f aca="false">IF(P1889&lt;&gt;"",SUMIF(L1889:L1978,L1889,O1889:O1978),"")</f>
        <v/>
      </c>
    </row>
    <row r="1890" customFormat="false" ht="14.25" hidden="false" customHeight="false" outlineLevel="0" collapsed="false">
      <c r="A1890" s="96" t="s">
        <v>679</v>
      </c>
      <c r="B1890" s="97" t="s">
        <v>1481</v>
      </c>
      <c r="C1890" s="96" t="str">
        <f aca="false">VLOOKUP(B1890,INSUMOS!$A:$I,2,0)</f>
        <v>SINAPI</v>
      </c>
      <c r="D1890" s="96" t="str">
        <f aca="false">VLOOKUP(B1890,INSUMOS!$A:$I,3,0)</f>
        <v>LIXA D'AGUA EM FOLHA, GRAO 100</v>
      </c>
      <c r="E1890" s="98" t="str">
        <f aca="false">VLOOKUP(B1890,INSUMOS!$A:$I,4,0)</f>
        <v>Material</v>
      </c>
      <c r="F1890" s="98"/>
      <c r="G1890" s="99" t="str">
        <f aca="false">VLOOKUP(B1890,INSUMOS!$A:$I,5,0)</f>
        <v>UN</v>
      </c>
      <c r="H1890" s="100" t="n">
        <v>0.008</v>
      </c>
      <c r="I1890" s="101" t="n">
        <f aca="false">VLOOKUP(B1890,INSUMOS!$A:$I,8,0)</f>
        <v>3.03</v>
      </c>
      <c r="J1890" s="101" t="n">
        <f aca="false">TRUNC(H1890*I1890,2)</f>
        <v>0.02</v>
      </c>
      <c r="L1890" s="63" t="n">
        <f aca="false">IF(AND(A1891&lt;&gt;"",A1890=""),L1889+1,L1889)</f>
        <v>157</v>
      </c>
      <c r="M1890" s="80" t="n">
        <f aca="false">IF(OR(A1890="Insumo",A1890="Composição Auxiliar"),J1890,"")</f>
        <v>0.02</v>
      </c>
      <c r="N1890" s="81" t="str">
        <f aca="false">IF(ISNUMBER(SEARCH("COM ENCARGOS COMPLEMENTARES",D1890)),J1890,"")</f>
        <v/>
      </c>
      <c r="O1890" s="81" t="n">
        <f aca="false">IF(N1890&lt;&gt;"","",M1890)</f>
        <v>0.02</v>
      </c>
      <c r="P1890" s="82" t="str">
        <f aca="false">IF(A1890="Composição",A1889,"")</f>
        <v/>
      </c>
      <c r="Q1890" s="81" t="str">
        <f aca="false">IF(P1890&lt;&gt;"",SUMIF(L1890:L1979,L1890,N1890:N1979),"")</f>
        <v/>
      </c>
      <c r="R1890" s="81" t="str">
        <f aca="false">IF(P1890&lt;&gt;"",SUMIF(L1890:L1979,L1890,O1890:O1979),"")</f>
        <v/>
      </c>
    </row>
    <row r="1891" customFormat="false" ht="25.5" hidden="false" customHeight="false" outlineLevel="0" collapsed="false">
      <c r="A1891" s="96" t="s">
        <v>679</v>
      </c>
      <c r="B1891" s="97" t="s">
        <v>1457</v>
      </c>
      <c r="C1891" s="96" t="str">
        <f aca="false">VLOOKUP(B1891,INSUMOS!$A:$I,2,0)</f>
        <v>SINAPI</v>
      </c>
      <c r="D1891" s="96" t="str">
        <f aca="false">VLOOKUP(B1891,INSUMOS!$A:$I,3,0)</f>
        <v>SOLUCAO PREPARADORA / LIMPADORA PARA PVC, FRASCO COM 1000 CM3</v>
      </c>
      <c r="E1891" s="98" t="str">
        <f aca="false">VLOOKUP(B1891,INSUMOS!$A:$I,4,0)</f>
        <v>Material</v>
      </c>
      <c r="F1891" s="98"/>
      <c r="G1891" s="99" t="str">
        <f aca="false">VLOOKUP(B1891,INSUMOS!$A:$I,5,0)</f>
        <v>UN</v>
      </c>
      <c r="H1891" s="100" t="n">
        <v>0.011</v>
      </c>
      <c r="I1891" s="101" t="n">
        <f aca="false">VLOOKUP(B1891,INSUMOS!$A:$I,8,0)</f>
        <v>82.81</v>
      </c>
      <c r="J1891" s="101" t="n">
        <f aca="false">TRUNC(H1891*I1891,2)</f>
        <v>0.91</v>
      </c>
      <c r="L1891" s="63" t="n">
        <f aca="false">IF(AND(A1892&lt;&gt;"",A1891=""),L1890+1,L1890)</f>
        <v>157</v>
      </c>
      <c r="M1891" s="80" t="n">
        <f aca="false">IF(OR(A1891="Insumo",A1891="Composição Auxiliar"),J1891,"")</f>
        <v>0.91</v>
      </c>
      <c r="N1891" s="81" t="str">
        <f aca="false">IF(ISNUMBER(SEARCH("COM ENCARGOS COMPLEMENTARES",D1891)),J1891,"")</f>
        <v/>
      </c>
      <c r="O1891" s="81" t="n">
        <f aca="false">IF(N1891&lt;&gt;"","",M1891)</f>
        <v>0.91</v>
      </c>
      <c r="P1891" s="82" t="str">
        <f aca="false">IF(A1891="Composição",A1890,"")</f>
        <v/>
      </c>
      <c r="Q1891" s="81" t="str">
        <f aca="false">IF(P1891&lt;&gt;"",SUMIF(L1891:L1980,L1891,N1891:N1980),"")</f>
        <v/>
      </c>
      <c r="R1891" s="81" t="str">
        <f aca="false">IF(P1891&lt;&gt;"",SUMIF(L1891:L1980,L1891,O1891:O1980),"")</f>
        <v/>
      </c>
    </row>
    <row r="1892" customFormat="false" ht="14.25" hidden="false" customHeight="false" outlineLevel="0" collapsed="false">
      <c r="A1892" s="96" t="s">
        <v>679</v>
      </c>
      <c r="B1892" s="97" t="s">
        <v>1497</v>
      </c>
      <c r="C1892" s="96" t="str">
        <f aca="false">VLOOKUP(B1892,INSUMOS!$A:$I,2,0)</f>
        <v>SINAPI</v>
      </c>
      <c r="D1892" s="96" t="str">
        <f aca="false">VLOOKUP(B1892,INSUMOS!$A:$I,3,0)</f>
        <v>TERMINAL DE VENTILACAO, 50 MM, SERIE NORMAL, ESGOTO PREDIAL</v>
      </c>
      <c r="E1892" s="98" t="str">
        <f aca="false">VLOOKUP(B1892,INSUMOS!$A:$I,4,0)</f>
        <v>Material</v>
      </c>
      <c r="F1892" s="98"/>
      <c r="G1892" s="99" t="str">
        <f aca="false">VLOOKUP(B1892,INSUMOS!$A:$I,5,0)</f>
        <v>UN</v>
      </c>
      <c r="H1892" s="100" t="n">
        <v>1</v>
      </c>
      <c r="I1892" s="101" t="n">
        <f aca="false">VLOOKUP(B1892,INSUMOS!$A:$I,8,0)</f>
        <v>10.98</v>
      </c>
      <c r="J1892" s="101" t="n">
        <f aca="false">TRUNC(H1892*I1892,2)</f>
        <v>10.98</v>
      </c>
      <c r="L1892" s="63" t="n">
        <f aca="false">IF(AND(A1893&lt;&gt;"",A1892=""),L1891+1,L1891)</f>
        <v>157</v>
      </c>
      <c r="M1892" s="80" t="n">
        <f aca="false">IF(OR(A1892="Insumo",A1892="Composição Auxiliar"),J1892,"")</f>
        <v>10.98</v>
      </c>
      <c r="N1892" s="81" t="str">
        <f aca="false">IF(ISNUMBER(SEARCH("COM ENCARGOS COMPLEMENTARES",D1892)),J1892,"")</f>
        <v/>
      </c>
      <c r="O1892" s="81" t="n">
        <f aca="false">IF(N1892&lt;&gt;"","",M1892)</f>
        <v>10.98</v>
      </c>
      <c r="P1892" s="82" t="str">
        <f aca="false">IF(A1892="Composição",A1891,"")</f>
        <v/>
      </c>
      <c r="Q1892" s="81" t="str">
        <f aca="false">IF(P1892&lt;&gt;"",SUMIF(L1892:L1981,L1892,N1892:N1981),"")</f>
        <v/>
      </c>
      <c r="R1892" s="81" t="str">
        <f aca="false">IF(P1892&lt;&gt;"",SUMIF(L1892:L1981,L1892,O1892:O1981),"")</f>
        <v/>
      </c>
    </row>
    <row r="1893" customFormat="false" ht="14.25" hidden="false" customHeight="false" outlineLevel="0" collapsed="false">
      <c r="A1893" s="96" t="s">
        <v>679</v>
      </c>
      <c r="B1893" s="97" t="s">
        <v>1458</v>
      </c>
      <c r="C1893" s="96" t="str">
        <f aca="false">VLOOKUP(B1893,INSUMOS!$A:$I,2,0)</f>
        <v>SINAPI</v>
      </c>
      <c r="D1893" s="96" t="str">
        <f aca="false">VLOOKUP(B1893,INSUMOS!$A:$I,3,0)</f>
        <v>ADESIVO PLASTICO PARA PVC, FRASCO COM *850* GR</v>
      </c>
      <c r="E1893" s="98" t="str">
        <f aca="false">VLOOKUP(B1893,INSUMOS!$A:$I,4,0)</f>
        <v>Material</v>
      </c>
      <c r="F1893" s="98"/>
      <c r="G1893" s="99" t="str">
        <f aca="false">VLOOKUP(B1893,INSUMOS!$A:$I,5,0)</f>
        <v>UN</v>
      </c>
      <c r="H1893" s="100" t="n">
        <v>0.0073</v>
      </c>
      <c r="I1893" s="101" t="n">
        <f aca="false">VLOOKUP(B1893,INSUMOS!$A:$I,8,0)</f>
        <v>73.09</v>
      </c>
      <c r="J1893" s="101" t="n">
        <f aca="false">TRUNC(H1893*I1893,2)</f>
        <v>0.53</v>
      </c>
      <c r="L1893" s="63" t="n">
        <f aca="false">IF(AND(A1894&lt;&gt;"",A1893=""),L1892+1,L1892)</f>
        <v>157</v>
      </c>
      <c r="M1893" s="80" t="n">
        <f aca="false">IF(OR(A1893="Insumo",A1893="Composição Auxiliar"),J1893,"")</f>
        <v>0.53</v>
      </c>
      <c r="N1893" s="81" t="str">
        <f aca="false">IF(ISNUMBER(SEARCH("COM ENCARGOS COMPLEMENTARES",D1893)),J1893,"")</f>
        <v/>
      </c>
      <c r="O1893" s="81" t="n">
        <f aca="false">IF(N1893&lt;&gt;"","",M1893)</f>
        <v>0.53</v>
      </c>
      <c r="P1893" s="82" t="str">
        <f aca="false">IF(A1893="Composição",A1892,"")</f>
        <v/>
      </c>
      <c r="Q1893" s="81" t="str">
        <f aca="false">IF(P1893&lt;&gt;"",SUMIF(L1893:L1982,L1893,N1893:N1982),"")</f>
        <v/>
      </c>
      <c r="R1893" s="81" t="str">
        <f aca="false">IF(P1893&lt;&gt;"",SUMIF(L1893:L1982,L1893,O1893:O1982),"")</f>
        <v/>
      </c>
    </row>
    <row r="1894" customFormat="false" ht="14.25" hidden="false" customHeight="false" outlineLevel="0" collapsed="false">
      <c r="A1894" s="102"/>
      <c r="B1894" s="102"/>
      <c r="C1894" s="102"/>
      <c r="D1894" s="102"/>
      <c r="E1894" s="102"/>
      <c r="F1894" s="103"/>
      <c r="G1894" s="102"/>
      <c r="H1894" s="103"/>
      <c r="I1894" s="102"/>
      <c r="J1894" s="103"/>
      <c r="L1894" s="63" t="n">
        <f aca="false">IF(AND(A1895&lt;&gt;"",A1894=""),L1893+1,L1893)</f>
        <v>157</v>
      </c>
      <c r="M1894" s="80" t="str">
        <f aca="false">IF(OR(A1894="Insumo",A1894="Composição Auxiliar"),J1894,"")</f>
        <v/>
      </c>
      <c r="N1894" s="81" t="str">
        <f aca="false">IF(ISNUMBER(SEARCH("COM ENCARGOS COMPLEMENTARES",D1894)),J1894,"")</f>
        <v/>
      </c>
      <c r="O1894" s="81" t="str">
        <f aca="false">IF(N1894&lt;&gt;"","",M1894)</f>
        <v/>
      </c>
      <c r="P1894" s="82" t="str">
        <f aca="false">IF(A1894="Composição",A1893,"")</f>
        <v/>
      </c>
      <c r="Q1894" s="81" t="str">
        <f aca="false">IF(P1894&lt;&gt;"",SUMIF(L1894:L1983,L1894,N1894:N1983),"")</f>
        <v/>
      </c>
      <c r="R1894" s="81" t="str">
        <f aca="false">IF(P1894&lt;&gt;"",SUMIF(L1894:L1983,L1894,O1894:O1983),"")</f>
        <v/>
      </c>
    </row>
    <row r="1895" customFormat="false" ht="14.25" hidden="false" customHeight="true" outlineLevel="0" collapsed="false">
      <c r="A1895" s="102"/>
      <c r="B1895" s="102"/>
      <c r="C1895" s="102"/>
      <c r="D1895" s="102"/>
      <c r="E1895" s="102"/>
      <c r="F1895" s="103"/>
      <c r="G1895" s="102"/>
      <c r="H1895" s="104" t="s">
        <v>684</v>
      </c>
      <c r="I1895" s="104"/>
      <c r="J1895" s="103" t="n">
        <f aca="false">TRUNC(SUMIF(L:L,$L1895,M:M)*(1+$J$9),2)</f>
        <v>16.76</v>
      </c>
      <c r="L1895" s="63" t="n">
        <f aca="false">IF(AND(A1896&lt;&gt;"",A1895=""),L1894+1,L1894)</f>
        <v>157</v>
      </c>
      <c r="M1895" s="80" t="str">
        <f aca="false">IF(OR(A1895="Insumo",A1895="Composição Auxiliar"),J1895,"")</f>
        <v/>
      </c>
      <c r="N1895" s="81" t="str">
        <f aca="false">IF(ISNUMBER(SEARCH("COM ENCARGOS COMPLEMENTARES",D1895)),J1895,"")</f>
        <v/>
      </c>
      <c r="O1895" s="81" t="str">
        <f aca="false">IF(N1895&lt;&gt;"","",M1895)</f>
        <v/>
      </c>
      <c r="P1895" s="82" t="str">
        <f aca="false">IF(A1895="Composição",A1894,"")</f>
        <v/>
      </c>
      <c r="Q1895" s="81" t="str">
        <f aca="false">IF(P1895&lt;&gt;"",SUMIF(L1895:L1984,L1895,N1895:N1984),"")</f>
        <v/>
      </c>
      <c r="R1895" s="81" t="str">
        <f aca="false">IF(P1895&lt;&gt;"",SUMIF(L1895:L1984,L1895,O1895:O1984),"")</f>
        <v/>
      </c>
    </row>
    <row r="1896" customFormat="false" ht="15" hidden="false" customHeight="false" outlineLevel="0" collapsed="false">
      <c r="A1896" s="105"/>
      <c r="B1896" s="105"/>
      <c r="C1896" s="105"/>
      <c r="D1896" s="105"/>
      <c r="E1896" s="105"/>
      <c r="F1896" s="105"/>
      <c r="G1896" s="105" t="s">
        <v>685</v>
      </c>
      <c r="H1896" s="106" t="s">
        <v>1210</v>
      </c>
      <c r="I1896" s="105" t="s">
        <v>687</v>
      </c>
      <c r="J1896" s="107" t="n">
        <f aca="false">TRUNC(J1895*H1896,2)</f>
        <v>33.52</v>
      </c>
      <c r="L1896" s="63" t="n">
        <f aca="false">IF(AND(A1897&lt;&gt;"",A1896=""),L1895+1,L1895)</f>
        <v>157</v>
      </c>
      <c r="M1896" s="80" t="str">
        <f aca="false">IF(OR(A1896="Insumo",A1896="Composição Auxiliar"),J1896,"")</f>
        <v/>
      </c>
      <c r="N1896" s="81" t="str">
        <f aca="false">IF(ISNUMBER(SEARCH("COM ENCARGOS COMPLEMENTARES",D1896)),J1896,"")</f>
        <v/>
      </c>
      <c r="O1896" s="81" t="str">
        <f aca="false">IF(N1896&lt;&gt;"","",M1896)</f>
        <v/>
      </c>
      <c r="P1896" s="82" t="str">
        <f aca="false">IF(A1896="Composição",A1895,"")</f>
        <v/>
      </c>
      <c r="Q1896" s="81" t="str">
        <f aca="false">IF(P1896&lt;&gt;"",SUMIF(L1896:L1985,L1896,N1896:N1985),"")</f>
        <v/>
      </c>
      <c r="R1896" s="81" t="str">
        <f aca="false">IF(P1896&lt;&gt;"",SUMIF(L1896:L1985,L1896,O1896:O1985),"")</f>
        <v/>
      </c>
    </row>
    <row r="1897" customFormat="false" ht="15" hidden="false" customHeight="false" outlineLevel="0" collapsed="false">
      <c r="A1897" s="108"/>
      <c r="B1897" s="108"/>
      <c r="C1897" s="108"/>
      <c r="D1897" s="108"/>
      <c r="E1897" s="108"/>
      <c r="F1897" s="108"/>
      <c r="G1897" s="108"/>
      <c r="H1897" s="108"/>
      <c r="I1897" s="108"/>
      <c r="J1897" s="108"/>
      <c r="L1897" s="63" t="n">
        <f aca="false">IF(AND(A1898&lt;&gt;"",A1897=""),L1896+1,L1896)</f>
        <v>158</v>
      </c>
      <c r="M1897" s="80" t="str">
        <f aca="false">IF(OR(A1897="Insumo",A1897="Composição Auxiliar"),J1897,"")</f>
        <v/>
      </c>
      <c r="N1897" s="81" t="str">
        <f aca="false">IF(ISNUMBER(SEARCH("COM ENCARGOS COMPLEMENTARES",D1897)),J1897,"")</f>
        <v/>
      </c>
      <c r="O1897" s="81" t="str">
        <f aca="false">IF(N1897&lt;&gt;"","",M1897)</f>
        <v/>
      </c>
      <c r="P1897" s="82" t="str">
        <f aca="false">IF(A1897="Composição",A1896,"")</f>
        <v/>
      </c>
      <c r="Q1897" s="81" t="str">
        <f aca="false">IF(P1897&lt;&gt;"",SUMIF(L1897:L1986,L1897,N1897:N1986),"")</f>
        <v/>
      </c>
      <c r="R1897" s="81" t="str">
        <f aca="false">IF(P1897&lt;&gt;"",SUMIF(L1897:L1986,L1897,O1897:O1986),"")</f>
        <v/>
      </c>
    </row>
    <row r="1898" customFormat="false" ht="15" hidden="false" customHeight="true" outlineLevel="0" collapsed="false">
      <c r="A1898" s="83" t="s">
        <v>403</v>
      </c>
      <c r="B1898" s="84" t="s">
        <v>655</v>
      </c>
      <c r="C1898" s="83" t="s">
        <v>656</v>
      </c>
      <c r="D1898" s="83" t="s">
        <v>657</v>
      </c>
      <c r="E1898" s="83" t="s">
        <v>658</v>
      </c>
      <c r="F1898" s="83"/>
      <c r="G1898" s="85" t="s">
        <v>659</v>
      </c>
      <c r="H1898" s="84" t="s">
        <v>660</v>
      </c>
      <c r="I1898" s="84" t="s">
        <v>661</v>
      </c>
      <c r="J1898" s="84" t="s">
        <v>662</v>
      </c>
      <c r="L1898" s="63" t="n">
        <f aca="false">IF(AND(A1899&lt;&gt;"",A1898=""),L1897+1,L1897)</f>
        <v>158</v>
      </c>
      <c r="M1898" s="80" t="str">
        <f aca="false">IF(OR(A1898="Insumo",A1898="Composição Auxiliar"),J1898,"")</f>
        <v/>
      </c>
      <c r="N1898" s="81" t="str">
        <f aca="false">IF(ISNUMBER(SEARCH("COM ENCARGOS COMPLEMENTARES",D1898)),J1898,"")</f>
        <v/>
      </c>
      <c r="O1898" s="81" t="str">
        <f aca="false">IF(N1898&lt;&gt;"","",M1898)</f>
        <v/>
      </c>
      <c r="P1898" s="82" t="str">
        <f aca="false">IF(A1898="Composição",A1897,"")</f>
        <v/>
      </c>
      <c r="Q1898" s="81" t="str">
        <f aca="false">IF(P1898&lt;&gt;"",SUMIF(L1898:L1987,L1898,N1898:N1987),"")</f>
        <v/>
      </c>
      <c r="R1898" s="81" t="str">
        <f aca="false">IF(P1898&lt;&gt;"",SUMIF(L1898:L1987,L1898,O1898:O1987),"")</f>
        <v/>
      </c>
    </row>
    <row r="1899" customFormat="false" ht="25.5" hidden="false" customHeight="true" outlineLevel="0" collapsed="false">
      <c r="A1899" s="86" t="s">
        <v>663</v>
      </c>
      <c r="B1899" s="87" t="s">
        <v>404</v>
      </c>
      <c r="C1899" s="86" t="s">
        <v>716</v>
      </c>
      <c r="D1899" s="86" t="s">
        <v>821</v>
      </c>
      <c r="E1899" s="86" t="s">
        <v>764</v>
      </c>
      <c r="F1899" s="86"/>
      <c r="G1899" s="88" t="s">
        <v>729</v>
      </c>
      <c r="H1899" s="89" t="n">
        <v>1</v>
      </c>
      <c r="I1899" s="90" t="n">
        <f aca="false">SUMIF(L:L,$L1899,M:M)</f>
        <v>71.19</v>
      </c>
      <c r="J1899" s="90" t="n">
        <f aca="false">TRUNC(H1899*I1899,2)</f>
        <v>71.19</v>
      </c>
      <c r="L1899" s="63" t="n">
        <f aca="false">IF(AND(A1900&lt;&gt;"",A1899=""),L1898+1,L1898)</f>
        <v>158</v>
      </c>
      <c r="M1899" s="80" t="str">
        <f aca="false">IF(OR(A1899="Insumo",A1899="Composição Auxiliar"),J1899,"")</f>
        <v/>
      </c>
      <c r="N1899" s="81" t="str">
        <f aca="false">IF(ISNUMBER(SEARCH("COM ENCARGOS COMPLEMENTARES",D1899)),J1899,"")</f>
        <v/>
      </c>
      <c r="O1899" s="81" t="str">
        <f aca="false">IF(N1899&lt;&gt;"","",M1899)</f>
        <v/>
      </c>
      <c r="P1899" s="82" t="str">
        <f aca="false">IF(A1899="Composição",A1898,"")</f>
        <v> 7.2.6 </v>
      </c>
      <c r="Q1899" s="81" t="n">
        <f aca="false">IF(P1899&lt;&gt;"",SUMIF(L1899:L1988,L1899,N1899:N1988),"")</f>
        <v>46.22</v>
      </c>
      <c r="R1899" s="81" t="n">
        <f aca="false">IF(P1899&lt;&gt;"",SUMIF(L1899:L1988,L1899,O1899:O1988),"")</f>
        <v>24.97</v>
      </c>
    </row>
    <row r="1900" customFormat="false" ht="25.5" hidden="false" customHeight="true" outlineLevel="0" collapsed="false">
      <c r="A1900" s="91" t="s">
        <v>668</v>
      </c>
      <c r="B1900" s="92" t="s">
        <v>1336</v>
      </c>
      <c r="C1900" s="91" t="s">
        <v>664</v>
      </c>
      <c r="D1900" s="91" t="s">
        <v>1337</v>
      </c>
      <c r="E1900" s="91" t="s">
        <v>671</v>
      </c>
      <c r="F1900" s="91"/>
      <c r="G1900" s="93" t="s">
        <v>672</v>
      </c>
      <c r="H1900" s="94" t="n">
        <v>1.09</v>
      </c>
      <c r="I1900" s="95" t="n">
        <f aca="false">SUMIFS('ANALÍTICA AUXILIARES'!J:J,'ANALÍTICA AUXILIARES'!A:A,"Composição",'ANALÍTICA AUXILIARES'!B:B,$B1900)</f>
        <v>19.47</v>
      </c>
      <c r="J1900" s="95" t="n">
        <f aca="false">TRUNC(H1900*I1900,2)</f>
        <v>21.22</v>
      </c>
      <c r="L1900" s="63" t="n">
        <f aca="false">IF(AND(A1901&lt;&gt;"",A1900=""),L1899+1,L1899)</f>
        <v>158</v>
      </c>
      <c r="M1900" s="80" t="n">
        <f aca="false">IF(OR(A1900="Insumo",A1900="Composição Auxiliar"),J1900,"")</f>
        <v>21.22</v>
      </c>
      <c r="N1900" s="81" t="n">
        <f aca="false">IF(ISNUMBER(SEARCH("COM ENCARGOS COMPLEMENTARES",D1900)),J1900,"")</f>
        <v>21.22</v>
      </c>
      <c r="O1900" s="81" t="str">
        <f aca="false">IF(N1900&lt;&gt;"","",M1900)</f>
        <v/>
      </c>
      <c r="P1900" s="82" t="str">
        <f aca="false">IF(A1900="Composição",A1899,"")</f>
        <v/>
      </c>
      <c r="Q1900" s="81" t="str">
        <f aca="false">IF(P1900&lt;&gt;"",SUMIF(L1900:L1989,L1900,N1900:N1989),"")</f>
        <v/>
      </c>
      <c r="R1900" s="81" t="str">
        <f aca="false">IF(P1900&lt;&gt;"",SUMIF(L1900:L1989,L1900,O1900:O1989),"")</f>
        <v/>
      </c>
    </row>
    <row r="1901" customFormat="false" ht="25.5" hidden="false" customHeight="true" outlineLevel="0" collapsed="false">
      <c r="A1901" s="91" t="s">
        <v>668</v>
      </c>
      <c r="B1901" s="92" t="s">
        <v>1292</v>
      </c>
      <c r="C1901" s="91" t="s">
        <v>664</v>
      </c>
      <c r="D1901" s="91" t="s">
        <v>1293</v>
      </c>
      <c r="E1901" s="91" t="s">
        <v>671</v>
      </c>
      <c r="F1901" s="91"/>
      <c r="G1901" s="93" t="s">
        <v>672</v>
      </c>
      <c r="H1901" s="94" t="n">
        <v>1.09</v>
      </c>
      <c r="I1901" s="95" t="n">
        <f aca="false">SUMIFS('ANALÍTICA AUXILIARES'!J:J,'ANALÍTICA AUXILIARES'!A:A,"Composição",'ANALÍTICA AUXILIARES'!B:B,$B1901)</f>
        <v>22.94</v>
      </c>
      <c r="J1901" s="95" t="n">
        <f aca="false">TRUNC(H1901*I1901,2)</f>
        <v>25</v>
      </c>
      <c r="L1901" s="63" t="n">
        <f aca="false">IF(AND(A1902&lt;&gt;"",A1901=""),L1900+1,L1900)</f>
        <v>158</v>
      </c>
      <c r="M1901" s="80" t="n">
        <f aca="false">IF(OR(A1901="Insumo",A1901="Composição Auxiliar"),J1901,"")</f>
        <v>25</v>
      </c>
      <c r="N1901" s="81" t="n">
        <f aca="false">IF(ISNUMBER(SEARCH("COM ENCARGOS COMPLEMENTARES",D1901)),J1901,"")</f>
        <v>25</v>
      </c>
      <c r="O1901" s="81" t="str">
        <f aca="false">IF(N1901&lt;&gt;"","",M1901)</f>
        <v/>
      </c>
      <c r="P1901" s="82" t="str">
        <f aca="false">IF(A1901="Composição",A1900,"")</f>
        <v/>
      </c>
      <c r="Q1901" s="81" t="str">
        <f aca="false">IF(P1901&lt;&gt;"",SUMIF(L1901:L1990,L1901,N1901:N1990),"")</f>
        <v/>
      </c>
      <c r="R1901" s="81" t="str">
        <f aca="false">IF(P1901&lt;&gt;"",SUMIF(L1901:L1990,L1901,O1901:O1990),"")</f>
        <v/>
      </c>
    </row>
    <row r="1902" customFormat="false" ht="25.5" hidden="false" customHeight="false" outlineLevel="0" collapsed="false">
      <c r="A1902" s="96" t="s">
        <v>679</v>
      </c>
      <c r="B1902" s="97" t="s">
        <v>1457</v>
      </c>
      <c r="C1902" s="96" t="str">
        <f aca="false">VLOOKUP(B1902,INSUMOS!$A:$I,2,0)</f>
        <v>SINAPI</v>
      </c>
      <c r="D1902" s="96" t="str">
        <f aca="false">VLOOKUP(B1902,INSUMOS!$A:$I,3,0)</f>
        <v>SOLUCAO PREPARADORA / LIMPADORA PARA PVC, FRASCO COM 1000 CM3</v>
      </c>
      <c r="E1902" s="98" t="str">
        <f aca="false">VLOOKUP(B1902,INSUMOS!$A:$I,4,0)</f>
        <v>Material</v>
      </c>
      <c r="F1902" s="98"/>
      <c r="G1902" s="99" t="str">
        <f aca="false">VLOOKUP(B1902,INSUMOS!$A:$I,5,0)</f>
        <v>UN</v>
      </c>
      <c r="H1902" s="100" t="n">
        <v>0.013</v>
      </c>
      <c r="I1902" s="101" t="n">
        <f aca="false">VLOOKUP(B1902,INSUMOS!$A:$I,8,0)</f>
        <v>82.81</v>
      </c>
      <c r="J1902" s="101" t="n">
        <f aca="false">TRUNC(H1902*I1902,2)</f>
        <v>1.07</v>
      </c>
      <c r="L1902" s="63" t="n">
        <f aca="false">IF(AND(A1903&lt;&gt;"",A1902=""),L1901+1,L1901)</f>
        <v>158</v>
      </c>
      <c r="M1902" s="80" t="n">
        <f aca="false">IF(OR(A1902="Insumo",A1902="Composição Auxiliar"),J1902,"")</f>
        <v>1.07</v>
      </c>
      <c r="N1902" s="81" t="str">
        <f aca="false">IF(ISNUMBER(SEARCH("COM ENCARGOS COMPLEMENTARES",D1902)),J1902,"")</f>
        <v/>
      </c>
      <c r="O1902" s="81" t="n">
        <f aca="false">IF(N1902&lt;&gt;"","",M1902)</f>
        <v>1.07</v>
      </c>
      <c r="P1902" s="82" t="str">
        <f aca="false">IF(A1902="Composição",A1901,"")</f>
        <v/>
      </c>
      <c r="Q1902" s="81" t="str">
        <f aca="false">IF(P1902&lt;&gt;"",SUMIF(L1902:L1991,L1902,N1902:N1991),"")</f>
        <v/>
      </c>
      <c r="R1902" s="81" t="str">
        <f aca="false">IF(P1902&lt;&gt;"",SUMIF(L1902:L1991,L1902,O1902:O1991),"")</f>
        <v/>
      </c>
    </row>
    <row r="1903" customFormat="false" ht="25.5" hidden="false" customHeight="false" outlineLevel="0" collapsed="false">
      <c r="A1903" s="96" t="s">
        <v>679</v>
      </c>
      <c r="B1903" s="97" t="s">
        <v>1498</v>
      </c>
      <c r="C1903" s="96" t="str">
        <f aca="false">VLOOKUP(B1903,INSUMOS!$A:$I,2,0)</f>
        <v>SINAPI</v>
      </c>
      <c r="D1903" s="96" t="str">
        <f aca="false">VLOOKUP(B1903,INSUMOS!$A:$I,3,0)</f>
        <v>TUBO PVC  SERIE NORMAL, DN 100 MM, PARA ESGOTO  PREDIAL (NBR 5688)</v>
      </c>
      <c r="E1903" s="98" t="str">
        <f aca="false">VLOOKUP(B1903,INSUMOS!$A:$I,4,0)</f>
        <v>Material</v>
      </c>
      <c r="F1903" s="98"/>
      <c r="G1903" s="99" t="str">
        <f aca="false">VLOOKUP(B1903,INSUMOS!$A:$I,5,0)</f>
        <v>M</v>
      </c>
      <c r="H1903" s="100" t="n">
        <v>1.3</v>
      </c>
      <c r="I1903" s="101" t="n">
        <f aca="false">VLOOKUP(B1903,INSUMOS!$A:$I,8,0)</f>
        <v>17.93</v>
      </c>
      <c r="J1903" s="101" t="n">
        <f aca="false">TRUNC(H1903*I1903,2)</f>
        <v>23.3</v>
      </c>
      <c r="L1903" s="63" t="n">
        <f aca="false">IF(AND(A1904&lt;&gt;"",A1903=""),L1902+1,L1902)</f>
        <v>158</v>
      </c>
      <c r="M1903" s="80" t="n">
        <f aca="false">IF(OR(A1903="Insumo",A1903="Composição Auxiliar"),J1903,"")</f>
        <v>23.3</v>
      </c>
      <c r="N1903" s="81" t="str">
        <f aca="false">IF(ISNUMBER(SEARCH("COM ENCARGOS COMPLEMENTARES",D1903)),J1903,"")</f>
        <v/>
      </c>
      <c r="O1903" s="81" t="n">
        <f aca="false">IF(N1903&lt;&gt;"","",M1903)</f>
        <v>23.3</v>
      </c>
      <c r="P1903" s="82" t="str">
        <f aca="false">IF(A1903="Composição",A1902,"")</f>
        <v/>
      </c>
      <c r="Q1903" s="81" t="str">
        <f aca="false">IF(P1903&lt;&gt;"",SUMIF(L1903:L1992,L1903,N1903:N1992),"")</f>
        <v/>
      </c>
      <c r="R1903" s="81" t="str">
        <f aca="false">IF(P1903&lt;&gt;"",SUMIF(L1903:L1992,L1903,O1903:O1992),"")</f>
        <v/>
      </c>
    </row>
    <row r="1904" customFormat="false" ht="14.25" hidden="false" customHeight="false" outlineLevel="0" collapsed="false">
      <c r="A1904" s="96" t="s">
        <v>679</v>
      </c>
      <c r="B1904" s="97" t="s">
        <v>1458</v>
      </c>
      <c r="C1904" s="96" t="str">
        <f aca="false">VLOOKUP(B1904,INSUMOS!$A:$I,2,0)</f>
        <v>SINAPI</v>
      </c>
      <c r="D1904" s="96" t="str">
        <f aca="false">VLOOKUP(B1904,INSUMOS!$A:$I,3,0)</f>
        <v>ADESIVO PLASTICO PARA PVC, FRASCO COM *850* GR</v>
      </c>
      <c r="E1904" s="98" t="str">
        <f aca="false">VLOOKUP(B1904,INSUMOS!$A:$I,4,0)</f>
        <v>Material</v>
      </c>
      <c r="F1904" s="98"/>
      <c r="G1904" s="99" t="str">
        <f aca="false">VLOOKUP(B1904,INSUMOS!$A:$I,5,0)</f>
        <v>UN</v>
      </c>
      <c r="H1904" s="100" t="n">
        <v>0.0083</v>
      </c>
      <c r="I1904" s="101" t="n">
        <f aca="false">VLOOKUP(B1904,INSUMOS!$A:$I,8,0)</f>
        <v>73.09</v>
      </c>
      <c r="J1904" s="101" t="n">
        <f aca="false">TRUNC(H1904*I1904,2)</f>
        <v>0.6</v>
      </c>
      <c r="L1904" s="63" t="n">
        <f aca="false">IF(AND(A1905&lt;&gt;"",A1904=""),L1903+1,L1903)</f>
        <v>158</v>
      </c>
      <c r="M1904" s="80" t="n">
        <f aca="false">IF(OR(A1904="Insumo",A1904="Composição Auxiliar"),J1904,"")</f>
        <v>0.6</v>
      </c>
      <c r="N1904" s="81" t="str">
        <f aca="false">IF(ISNUMBER(SEARCH("COM ENCARGOS COMPLEMENTARES",D1904)),J1904,"")</f>
        <v/>
      </c>
      <c r="O1904" s="81" t="n">
        <f aca="false">IF(N1904&lt;&gt;"","",M1904)</f>
        <v>0.6</v>
      </c>
      <c r="P1904" s="82" t="str">
        <f aca="false">IF(A1904="Composição",A1903,"")</f>
        <v/>
      </c>
      <c r="Q1904" s="81" t="str">
        <f aca="false">IF(P1904&lt;&gt;"",SUMIF(L1904:L1993,L1904,N1904:N1993),"")</f>
        <v/>
      </c>
      <c r="R1904" s="81" t="str">
        <f aca="false">IF(P1904&lt;&gt;"",SUMIF(L1904:L1993,L1904,O1904:O1993),"")</f>
        <v/>
      </c>
    </row>
    <row r="1905" customFormat="false" ht="14.25" hidden="false" customHeight="false" outlineLevel="0" collapsed="false">
      <c r="A1905" s="102"/>
      <c r="B1905" s="102"/>
      <c r="C1905" s="102"/>
      <c r="D1905" s="102"/>
      <c r="E1905" s="102"/>
      <c r="F1905" s="103"/>
      <c r="G1905" s="102"/>
      <c r="H1905" s="103"/>
      <c r="I1905" s="102"/>
      <c r="J1905" s="103"/>
      <c r="L1905" s="63" t="n">
        <f aca="false">IF(AND(A1906&lt;&gt;"",A1905=""),L1904+1,L1904)</f>
        <v>158</v>
      </c>
      <c r="M1905" s="80" t="str">
        <f aca="false">IF(OR(A1905="Insumo",A1905="Composição Auxiliar"),J1905,"")</f>
        <v/>
      </c>
      <c r="N1905" s="81" t="str">
        <f aca="false">IF(ISNUMBER(SEARCH("COM ENCARGOS COMPLEMENTARES",D1905)),J1905,"")</f>
        <v/>
      </c>
      <c r="O1905" s="81" t="str">
        <f aca="false">IF(N1905&lt;&gt;"","",M1905)</f>
        <v/>
      </c>
      <c r="P1905" s="82" t="str">
        <f aca="false">IF(A1905="Composição",A1904,"")</f>
        <v/>
      </c>
      <c r="Q1905" s="81" t="str">
        <f aca="false">IF(P1905&lt;&gt;"",SUMIF(L1905:L1994,L1905,N1905:N1994),"")</f>
        <v/>
      </c>
      <c r="R1905" s="81" t="str">
        <f aca="false">IF(P1905&lt;&gt;"",SUMIF(L1905:L1994,L1905,O1905:O1994),"")</f>
        <v/>
      </c>
    </row>
    <row r="1906" customFormat="false" ht="14.25" hidden="false" customHeight="true" outlineLevel="0" collapsed="false">
      <c r="A1906" s="102"/>
      <c r="B1906" s="102"/>
      <c r="C1906" s="102"/>
      <c r="D1906" s="102"/>
      <c r="E1906" s="102"/>
      <c r="F1906" s="103"/>
      <c r="G1906" s="102"/>
      <c r="H1906" s="104" t="s">
        <v>684</v>
      </c>
      <c r="I1906" s="104"/>
      <c r="J1906" s="103" t="n">
        <f aca="false">TRUNC(SUMIF(L:L,$L1906,M:M)*(1+$J$9),2)</f>
        <v>92.39</v>
      </c>
      <c r="L1906" s="63" t="n">
        <f aca="false">IF(AND(A1907&lt;&gt;"",A1906=""),L1905+1,L1905)</f>
        <v>158</v>
      </c>
      <c r="M1906" s="80" t="str">
        <f aca="false">IF(OR(A1906="Insumo",A1906="Composição Auxiliar"),J1906,"")</f>
        <v/>
      </c>
      <c r="N1906" s="81" t="str">
        <f aca="false">IF(ISNUMBER(SEARCH("COM ENCARGOS COMPLEMENTARES",D1906)),J1906,"")</f>
        <v/>
      </c>
      <c r="O1906" s="81" t="str">
        <f aca="false">IF(N1906&lt;&gt;"","",M1906)</f>
        <v/>
      </c>
      <c r="P1906" s="82" t="str">
        <f aca="false">IF(A1906="Composição",A1905,"")</f>
        <v/>
      </c>
      <c r="Q1906" s="81" t="str">
        <f aca="false">IF(P1906&lt;&gt;"",SUMIF(L1906:L1995,L1906,N1906:N1995),"")</f>
        <v/>
      </c>
      <c r="R1906" s="81" t="str">
        <f aca="false">IF(P1906&lt;&gt;"",SUMIF(L1906:L1995,L1906,O1906:O1995),"")</f>
        <v/>
      </c>
    </row>
    <row r="1907" customFormat="false" ht="15" hidden="false" customHeight="false" outlineLevel="0" collapsed="false">
      <c r="A1907" s="105"/>
      <c r="B1907" s="105"/>
      <c r="C1907" s="105"/>
      <c r="D1907" s="105"/>
      <c r="E1907" s="105"/>
      <c r="F1907" s="105"/>
      <c r="G1907" s="105" t="s">
        <v>685</v>
      </c>
      <c r="H1907" s="106" t="s">
        <v>1045</v>
      </c>
      <c r="I1907" s="105" t="s">
        <v>687</v>
      </c>
      <c r="J1907" s="107" t="n">
        <f aca="false">TRUNC(J1906*H1907,2)</f>
        <v>2494.53</v>
      </c>
      <c r="L1907" s="63" t="n">
        <f aca="false">IF(AND(A1908&lt;&gt;"",A1907=""),L1906+1,L1906)</f>
        <v>158</v>
      </c>
      <c r="M1907" s="80" t="str">
        <f aca="false">IF(OR(A1907="Insumo",A1907="Composição Auxiliar"),J1907,"")</f>
        <v/>
      </c>
      <c r="N1907" s="81" t="str">
        <f aca="false">IF(ISNUMBER(SEARCH("COM ENCARGOS COMPLEMENTARES",D1907)),J1907,"")</f>
        <v/>
      </c>
      <c r="O1907" s="81" t="str">
        <f aca="false">IF(N1907&lt;&gt;"","",M1907)</f>
        <v/>
      </c>
      <c r="P1907" s="82" t="str">
        <f aca="false">IF(A1907="Composição",A1906,"")</f>
        <v/>
      </c>
      <c r="Q1907" s="81" t="str">
        <f aca="false">IF(P1907&lt;&gt;"",SUMIF(L1907:L1996,L1907,N1907:N1996),"")</f>
        <v/>
      </c>
      <c r="R1907" s="81" t="str">
        <f aca="false">IF(P1907&lt;&gt;"",SUMIF(L1907:L1996,L1907,O1907:O1996),"")</f>
        <v/>
      </c>
    </row>
    <row r="1908" customFormat="false" ht="15" hidden="false" customHeight="false" outlineLevel="0" collapsed="false">
      <c r="A1908" s="108"/>
      <c r="B1908" s="108"/>
      <c r="C1908" s="108"/>
      <c r="D1908" s="108"/>
      <c r="E1908" s="108"/>
      <c r="F1908" s="108"/>
      <c r="G1908" s="108"/>
      <c r="H1908" s="108"/>
      <c r="I1908" s="108"/>
      <c r="J1908" s="108"/>
      <c r="L1908" s="63" t="n">
        <f aca="false">IF(AND(A1909&lt;&gt;"",A1908=""),L1907+1,L1907)</f>
        <v>159</v>
      </c>
      <c r="M1908" s="80" t="str">
        <f aca="false">IF(OR(A1908="Insumo",A1908="Composição Auxiliar"),J1908,"")</f>
        <v/>
      </c>
      <c r="N1908" s="81" t="str">
        <f aca="false">IF(ISNUMBER(SEARCH("COM ENCARGOS COMPLEMENTARES",D1908)),J1908,"")</f>
        <v/>
      </c>
      <c r="O1908" s="81" t="str">
        <f aca="false">IF(N1908&lt;&gt;"","",M1908)</f>
        <v/>
      </c>
      <c r="P1908" s="82" t="str">
        <f aca="false">IF(A1908="Composição",A1907,"")</f>
        <v/>
      </c>
      <c r="Q1908" s="81" t="str">
        <f aca="false">IF(P1908&lt;&gt;"",SUMIF(L1908:L1997,L1908,N1908:N1997),"")</f>
        <v/>
      </c>
      <c r="R1908" s="81" t="str">
        <f aca="false">IF(P1908&lt;&gt;"",SUMIF(L1908:L1997,L1908,O1908:O1997),"")</f>
        <v/>
      </c>
    </row>
    <row r="1909" customFormat="false" ht="15" hidden="false" customHeight="true" outlineLevel="0" collapsed="false">
      <c r="A1909" s="83" t="s">
        <v>405</v>
      </c>
      <c r="B1909" s="84" t="s">
        <v>655</v>
      </c>
      <c r="C1909" s="83" t="s">
        <v>656</v>
      </c>
      <c r="D1909" s="83" t="s">
        <v>657</v>
      </c>
      <c r="E1909" s="83" t="s">
        <v>658</v>
      </c>
      <c r="F1909" s="83"/>
      <c r="G1909" s="85" t="s">
        <v>659</v>
      </c>
      <c r="H1909" s="84" t="s">
        <v>660</v>
      </c>
      <c r="I1909" s="84" t="s">
        <v>661</v>
      </c>
      <c r="J1909" s="84" t="s">
        <v>662</v>
      </c>
      <c r="L1909" s="63" t="n">
        <f aca="false">IF(AND(A1910&lt;&gt;"",A1909=""),L1908+1,L1908)</f>
        <v>159</v>
      </c>
      <c r="M1909" s="80" t="str">
        <f aca="false">IF(OR(A1909="Insumo",A1909="Composição Auxiliar"),J1909,"")</f>
        <v/>
      </c>
      <c r="N1909" s="81" t="str">
        <f aca="false">IF(ISNUMBER(SEARCH("COM ENCARGOS COMPLEMENTARES",D1909)),J1909,"")</f>
        <v/>
      </c>
      <c r="O1909" s="81" t="str">
        <f aca="false">IF(N1909&lt;&gt;"","",M1909)</f>
        <v/>
      </c>
      <c r="P1909" s="82" t="str">
        <f aca="false">IF(A1909="Composição",A1908,"")</f>
        <v/>
      </c>
      <c r="Q1909" s="81" t="str">
        <f aca="false">IF(P1909&lt;&gt;"",SUMIF(L1909:L1998,L1909,N1909:N1998),"")</f>
        <v/>
      </c>
      <c r="R1909" s="81" t="str">
        <f aca="false">IF(P1909&lt;&gt;"",SUMIF(L1909:L1998,L1909,O1909:O1998),"")</f>
        <v/>
      </c>
    </row>
    <row r="1910" customFormat="false" ht="25.5" hidden="false" customHeight="true" outlineLevel="0" collapsed="false">
      <c r="A1910" s="86" t="s">
        <v>663</v>
      </c>
      <c r="B1910" s="87" t="s">
        <v>377</v>
      </c>
      <c r="C1910" s="86" t="s">
        <v>716</v>
      </c>
      <c r="D1910" s="86" t="s">
        <v>1464</v>
      </c>
      <c r="E1910" s="86" t="s">
        <v>733</v>
      </c>
      <c r="F1910" s="86"/>
      <c r="G1910" s="88" t="s">
        <v>729</v>
      </c>
      <c r="H1910" s="89" t="n">
        <v>1</v>
      </c>
      <c r="I1910" s="90" t="n">
        <f aca="false">SUMIF(L:L,$L1910,M:M)</f>
        <v>7.42</v>
      </c>
      <c r="J1910" s="90" t="n">
        <f aca="false">TRUNC(H1910*I1910,2)</f>
        <v>7.42</v>
      </c>
      <c r="L1910" s="63" t="n">
        <f aca="false">IF(AND(A1911&lt;&gt;"",A1910=""),L1909+1,L1909)</f>
        <v>159</v>
      </c>
      <c r="M1910" s="80" t="str">
        <f aca="false">IF(OR(A1910="Insumo",A1910="Composição Auxiliar"),J1910,"")</f>
        <v/>
      </c>
      <c r="N1910" s="81" t="str">
        <f aca="false">IF(ISNUMBER(SEARCH("COM ENCARGOS COMPLEMENTARES",D1910)),J1910,"")</f>
        <v/>
      </c>
      <c r="O1910" s="81" t="str">
        <f aca="false">IF(N1910&lt;&gt;"","",M1910)</f>
        <v/>
      </c>
      <c r="P1910" s="82" t="str">
        <f aca="false">IF(A1910="Composição",A1909,"")</f>
        <v> 7.2.7 </v>
      </c>
      <c r="Q1910" s="81" t="n">
        <f aca="false">IF(P1910&lt;&gt;"",SUMIF(L1910:L1999,L1910,N1910:N1999),"")</f>
        <v>4.38</v>
      </c>
      <c r="R1910" s="81" t="n">
        <f aca="false">IF(P1910&lt;&gt;"",SUMIF(L1910:L1999,L1910,O1910:O1999),"")</f>
        <v>3.04</v>
      </c>
    </row>
    <row r="1911" customFormat="false" ht="25.5" hidden="false" customHeight="true" outlineLevel="0" collapsed="false">
      <c r="A1911" s="91" t="s">
        <v>668</v>
      </c>
      <c r="B1911" s="92" t="s">
        <v>1267</v>
      </c>
      <c r="C1911" s="91" t="s">
        <v>664</v>
      </c>
      <c r="D1911" s="91" t="s">
        <v>1268</v>
      </c>
      <c r="E1911" s="91" t="s">
        <v>671</v>
      </c>
      <c r="F1911" s="91"/>
      <c r="G1911" s="93" t="s">
        <v>672</v>
      </c>
      <c r="H1911" s="94" t="n">
        <v>0.1</v>
      </c>
      <c r="I1911" s="95" t="n">
        <f aca="false">SUMIFS('ANALÍTICA AUXILIARES'!J:J,'ANALÍTICA AUXILIARES'!A:A,"Composição",'ANALÍTICA AUXILIARES'!B:B,$B1911)</f>
        <v>24.91</v>
      </c>
      <c r="J1911" s="95" t="n">
        <f aca="false">TRUNC(H1911*I1911,2)</f>
        <v>2.49</v>
      </c>
      <c r="L1911" s="63" t="n">
        <f aca="false">IF(AND(A1912&lt;&gt;"",A1911=""),L1910+1,L1910)</f>
        <v>159</v>
      </c>
      <c r="M1911" s="80" t="n">
        <f aca="false">IF(OR(A1911="Insumo",A1911="Composição Auxiliar"),J1911,"")</f>
        <v>2.49</v>
      </c>
      <c r="N1911" s="81" t="n">
        <f aca="false">IF(ISNUMBER(SEARCH("COM ENCARGOS COMPLEMENTARES",D1911)),J1911,"")</f>
        <v>2.49</v>
      </c>
      <c r="O1911" s="81" t="str">
        <f aca="false">IF(N1911&lt;&gt;"","",M1911)</f>
        <v/>
      </c>
      <c r="P1911" s="82" t="str">
        <f aca="false">IF(A1911="Composição",A1910,"")</f>
        <v/>
      </c>
      <c r="Q1911" s="81" t="str">
        <f aca="false">IF(P1911&lt;&gt;"",SUMIF(L1911:L2000,L1911,N1911:N2000),"")</f>
        <v/>
      </c>
      <c r="R1911" s="81" t="str">
        <f aca="false">IF(P1911&lt;&gt;"",SUMIF(L1911:L2000,L1911,O1911:O2000),"")</f>
        <v/>
      </c>
    </row>
    <row r="1912" customFormat="false" ht="25.5" hidden="false" customHeight="true" outlineLevel="0" collapsed="false">
      <c r="A1912" s="91" t="s">
        <v>668</v>
      </c>
      <c r="B1912" s="92" t="s">
        <v>677</v>
      </c>
      <c r="C1912" s="91" t="s">
        <v>664</v>
      </c>
      <c r="D1912" s="91" t="s">
        <v>678</v>
      </c>
      <c r="E1912" s="91" t="s">
        <v>671</v>
      </c>
      <c r="F1912" s="91"/>
      <c r="G1912" s="93" t="s">
        <v>672</v>
      </c>
      <c r="H1912" s="94" t="n">
        <v>0.1</v>
      </c>
      <c r="I1912" s="95" t="n">
        <f aca="false">SUMIFS('ANALÍTICA AUXILIARES'!J:J,'ANALÍTICA AUXILIARES'!A:A,"Composição",'ANALÍTICA AUXILIARES'!B:B,$B1912)</f>
        <v>18.93</v>
      </c>
      <c r="J1912" s="95" t="n">
        <f aca="false">TRUNC(H1912*I1912,2)</f>
        <v>1.89</v>
      </c>
      <c r="L1912" s="63" t="n">
        <f aca="false">IF(AND(A1913&lt;&gt;"",A1912=""),L1911+1,L1911)</f>
        <v>159</v>
      </c>
      <c r="M1912" s="80" t="n">
        <f aca="false">IF(OR(A1912="Insumo",A1912="Composição Auxiliar"),J1912,"")</f>
        <v>1.89</v>
      </c>
      <c r="N1912" s="81" t="n">
        <f aca="false">IF(ISNUMBER(SEARCH("COM ENCARGOS COMPLEMENTARES",D1912)),J1912,"")</f>
        <v>1.89</v>
      </c>
      <c r="O1912" s="81" t="str">
        <f aca="false">IF(N1912&lt;&gt;"","",M1912)</f>
        <v/>
      </c>
      <c r="P1912" s="82" t="str">
        <f aca="false">IF(A1912="Composição",A1911,"")</f>
        <v/>
      </c>
      <c r="Q1912" s="81" t="str">
        <f aca="false">IF(P1912&lt;&gt;"",SUMIF(L1912:L2001,L1912,N1912:N2001),"")</f>
        <v/>
      </c>
      <c r="R1912" s="81" t="str">
        <f aca="false">IF(P1912&lt;&gt;"",SUMIF(L1912:L2001,L1912,O1912:O2001),"")</f>
        <v/>
      </c>
    </row>
    <row r="1913" customFormat="false" ht="14.25" hidden="false" customHeight="false" outlineLevel="0" collapsed="false">
      <c r="A1913" s="96" t="s">
        <v>679</v>
      </c>
      <c r="B1913" s="97" t="s">
        <v>1466</v>
      </c>
      <c r="C1913" s="96" t="str">
        <f aca="false">VLOOKUP(B1913,INSUMOS!$A:$I,2,0)</f>
        <v>SINAPI</v>
      </c>
      <c r="D1913" s="96" t="str">
        <f aca="false">VLOOKUP(B1913,INSUMOS!$A:$I,3,0)</f>
        <v>LIXA EM FOLHA PARA FERRO, NUMERO 150</v>
      </c>
      <c r="E1913" s="98" t="str">
        <f aca="false">VLOOKUP(B1913,INSUMOS!$A:$I,4,0)</f>
        <v>Material</v>
      </c>
      <c r="F1913" s="98"/>
      <c r="G1913" s="99" t="str">
        <f aca="false">VLOOKUP(B1913,INSUMOS!$A:$I,5,0)</f>
        <v>UN</v>
      </c>
      <c r="H1913" s="100" t="n">
        <v>0.25</v>
      </c>
      <c r="I1913" s="101" t="n">
        <f aca="false">VLOOKUP(B1913,INSUMOS!$A:$I,8,0)</f>
        <v>4.04</v>
      </c>
      <c r="J1913" s="101" t="n">
        <f aca="false">TRUNC(H1913*I1913,2)</f>
        <v>1.01</v>
      </c>
      <c r="L1913" s="63" t="n">
        <f aca="false">IF(AND(A1914&lt;&gt;"",A1913=""),L1912+1,L1912)</f>
        <v>159</v>
      </c>
      <c r="M1913" s="80" t="n">
        <f aca="false">IF(OR(A1913="Insumo",A1913="Composição Auxiliar"),J1913,"")</f>
        <v>1.01</v>
      </c>
      <c r="N1913" s="81" t="str">
        <f aca="false">IF(ISNUMBER(SEARCH("COM ENCARGOS COMPLEMENTARES",D1913)),J1913,"")</f>
        <v/>
      </c>
      <c r="O1913" s="81" t="n">
        <f aca="false">IF(N1913&lt;&gt;"","",M1913)</f>
        <v>1.01</v>
      </c>
      <c r="P1913" s="82" t="str">
        <f aca="false">IF(A1913="Composição",A1912,"")</f>
        <v/>
      </c>
      <c r="Q1913" s="81" t="str">
        <f aca="false">IF(P1913&lt;&gt;"",SUMIF(L1913:L2002,L1913,N1913:N2002),"")</f>
        <v/>
      </c>
      <c r="R1913" s="81" t="str">
        <f aca="false">IF(P1913&lt;&gt;"",SUMIF(L1913:L2002,L1913,O1913:O2002),"")</f>
        <v/>
      </c>
    </row>
    <row r="1914" customFormat="false" ht="14.25" hidden="false" customHeight="false" outlineLevel="0" collapsed="false">
      <c r="A1914" s="96" t="s">
        <v>679</v>
      </c>
      <c r="B1914" s="97" t="s">
        <v>1467</v>
      </c>
      <c r="C1914" s="96" t="str">
        <f aca="false">VLOOKUP(B1914,INSUMOS!$A:$I,2,0)</f>
        <v>SINAPI</v>
      </c>
      <c r="D1914" s="96" t="str">
        <f aca="false">VLOOKUP(B1914,INSUMOS!$A:$I,3,0)</f>
        <v>TINTA ESMALTE SINTETICO PREMIUM BRILHANTE</v>
      </c>
      <c r="E1914" s="98" t="str">
        <f aca="false">VLOOKUP(B1914,INSUMOS!$A:$I,4,0)</f>
        <v>Material</v>
      </c>
      <c r="F1914" s="98"/>
      <c r="G1914" s="99" t="str">
        <f aca="false">VLOOKUP(B1914,INSUMOS!$A:$I,5,0)</f>
        <v>L</v>
      </c>
      <c r="H1914" s="100" t="n">
        <v>0.05</v>
      </c>
      <c r="I1914" s="101" t="n">
        <f aca="false">VLOOKUP(B1914,INSUMOS!$A:$I,8,0)</f>
        <v>33.71</v>
      </c>
      <c r="J1914" s="101" t="n">
        <f aca="false">TRUNC(H1914*I1914,2)</f>
        <v>1.68</v>
      </c>
      <c r="L1914" s="63" t="n">
        <f aca="false">IF(AND(A1915&lt;&gt;"",A1914=""),L1913+1,L1913)</f>
        <v>159</v>
      </c>
      <c r="M1914" s="80" t="n">
        <f aca="false">IF(OR(A1914="Insumo",A1914="Composição Auxiliar"),J1914,"")</f>
        <v>1.68</v>
      </c>
      <c r="N1914" s="81" t="str">
        <f aca="false">IF(ISNUMBER(SEARCH("COM ENCARGOS COMPLEMENTARES",D1914)),J1914,"")</f>
        <v/>
      </c>
      <c r="O1914" s="81" t="n">
        <f aca="false">IF(N1914&lt;&gt;"","",M1914)</f>
        <v>1.68</v>
      </c>
      <c r="P1914" s="82" t="str">
        <f aca="false">IF(A1914="Composição",A1913,"")</f>
        <v/>
      </c>
      <c r="Q1914" s="81" t="str">
        <f aca="false">IF(P1914&lt;&gt;"",SUMIF(L1914:L2003,L1914,N1914:N2003),"")</f>
        <v/>
      </c>
      <c r="R1914" s="81" t="str">
        <f aca="false">IF(P1914&lt;&gt;"",SUMIF(L1914:L2003,L1914,O1914:O2003),"")</f>
        <v/>
      </c>
    </row>
    <row r="1915" customFormat="false" ht="14.25" hidden="false" customHeight="false" outlineLevel="0" collapsed="false">
      <c r="A1915" s="96" t="s">
        <v>679</v>
      </c>
      <c r="B1915" s="97" t="s">
        <v>1465</v>
      </c>
      <c r="C1915" s="96" t="str">
        <f aca="false">VLOOKUP(B1915,INSUMOS!$A:$I,2,0)</f>
        <v>SINAPI</v>
      </c>
      <c r="D1915" s="96" t="str">
        <f aca="false">VLOOKUP(B1915,INSUMOS!$A:$I,3,0)</f>
        <v>DILUENTE AGUARRAS</v>
      </c>
      <c r="E1915" s="98" t="str">
        <f aca="false">VLOOKUP(B1915,INSUMOS!$A:$I,4,0)</f>
        <v>Material</v>
      </c>
      <c r="F1915" s="98"/>
      <c r="G1915" s="99" t="str">
        <f aca="false">VLOOKUP(B1915,INSUMOS!$A:$I,5,0)</f>
        <v>L</v>
      </c>
      <c r="H1915" s="100" t="n">
        <v>0.02</v>
      </c>
      <c r="I1915" s="101" t="n">
        <f aca="false">VLOOKUP(B1915,INSUMOS!$A:$I,8,0)</f>
        <v>17.8</v>
      </c>
      <c r="J1915" s="101" t="n">
        <f aca="false">TRUNC(H1915*I1915,2)</f>
        <v>0.35</v>
      </c>
      <c r="L1915" s="63" t="n">
        <f aca="false">IF(AND(A1916&lt;&gt;"",A1915=""),L1914+1,L1914)</f>
        <v>159</v>
      </c>
      <c r="M1915" s="80" t="n">
        <f aca="false">IF(OR(A1915="Insumo",A1915="Composição Auxiliar"),J1915,"")</f>
        <v>0.35</v>
      </c>
      <c r="N1915" s="81" t="str">
        <f aca="false">IF(ISNUMBER(SEARCH("COM ENCARGOS COMPLEMENTARES",D1915)),J1915,"")</f>
        <v/>
      </c>
      <c r="O1915" s="81" t="n">
        <f aca="false">IF(N1915&lt;&gt;"","",M1915)</f>
        <v>0.35</v>
      </c>
      <c r="P1915" s="82" t="str">
        <f aca="false">IF(A1915="Composição",A1914,"")</f>
        <v/>
      </c>
      <c r="Q1915" s="81" t="str">
        <f aca="false">IF(P1915&lt;&gt;"",SUMIF(L1915:L2004,L1915,N1915:N2004),"")</f>
        <v/>
      </c>
      <c r="R1915" s="81" t="str">
        <f aca="false">IF(P1915&lt;&gt;"",SUMIF(L1915:L2004,L1915,O1915:O2004),"")</f>
        <v/>
      </c>
    </row>
    <row r="1916" customFormat="false" ht="14.25" hidden="false" customHeight="false" outlineLevel="0" collapsed="false">
      <c r="A1916" s="102"/>
      <c r="B1916" s="102"/>
      <c r="C1916" s="102"/>
      <c r="D1916" s="102"/>
      <c r="E1916" s="102"/>
      <c r="F1916" s="103"/>
      <c r="G1916" s="102"/>
      <c r="H1916" s="103"/>
      <c r="I1916" s="102"/>
      <c r="J1916" s="103"/>
      <c r="L1916" s="63" t="n">
        <f aca="false">IF(AND(A1917&lt;&gt;"",A1916=""),L1915+1,L1915)</f>
        <v>159</v>
      </c>
      <c r="M1916" s="80" t="str">
        <f aca="false">IF(OR(A1916="Insumo",A1916="Composição Auxiliar"),J1916,"")</f>
        <v/>
      </c>
      <c r="N1916" s="81" t="str">
        <f aca="false">IF(ISNUMBER(SEARCH("COM ENCARGOS COMPLEMENTARES",D1916)),J1916,"")</f>
        <v/>
      </c>
      <c r="O1916" s="81" t="str">
        <f aca="false">IF(N1916&lt;&gt;"","",M1916)</f>
        <v/>
      </c>
      <c r="P1916" s="82" t="str">
        <f aca="false">IF(A1916="Composição",A1915,"")</f>
        <v/>
      </c>
      <c r="Q1916" s="81" t="str">
        <f aca="false">IF(P1916&lt;&gt;"",SUMIF(L1916:L2005,L1916,N1916:N2005),"")</f>
        <v/>
      </c>
      <c r="R1916" s="81" t="str">
        <f aca="false">IF(P1916&lt;&gt;"",SUMIF(L1916:L2005,L1916,O1916:O2005),"")</f>
        <v/>
      </c>
    </row>
    <row r="1917" customFormat="false" ht="14.25" hidden="false" customHeight="true" outlineLevel="0" collapsed="false">
      <c r="A1917" s="102"/>
      <c r="B1917" s="102"/>
      <c r="C1917" s="102"/>
      <c r="D1917" s="102"/>
      <c r="E1917" s="102"/>
      <c r="F1917" s="103"/>
      <c r="G1917" s="102"/>
      <c r="H1917" s="104" t="s">
        <v>684</v>
      </c>
      <c r="I1917" s="104"/>
      <c r="J1917" s="103" t="n">
        <f aca="false">TRUNC(SUMIF(L:L,$L1917,M:M)*(1+$J$9),2)</f>
        <v>9.63</v>
      </c>
      <c r="L1917" s="63" t="n">
        <f aca="false">IF(AND(A1918&lt;&gt;"",A1917=""),L1916+1,L1916)</f>
        <v>159</v>
      </c>
      <c r="M1917" s="80" t="str">
        <f aca="false">IF(OR(A1917="Insumo",A1917="Composição Auxiliar"),J1917,"")</f>
        <v/>
      </c>
      <c r="N1917" s="81" t="str">
        <f aca="false">IF(ISNUMBER(SEARCH("COM ENCARGOS COMPLEMENTARES",D1917)),J1917,"")</f>
        <v/>
      </c>
      <c r="O1917" s="81" t="str">
        <f aca="false">IF(N1917&lt;&gt;"","",M1917)</f>
        <v/>
      </c>
      <c r="P1917" s="82" t="str">
        <f aca="false">IF(A1917="Composição",A1916,"")</f>
        <v/>
      </c>
      <c r="Q1917" s="81" t="str">
        <f aca="false">IF(P1917&lt;&gt;"",SUMIF(L1917:L2006,L1917,N1917:N2006),"")</f>
        <v/>
      </c>
      <c r="R1917" s="81" t="str">
        <f aca="false">IF(P1917&lt;&gt;"",SUMIF(L1917:L2006,L1917,O1917:O2006),"")</f>
        <v/>
      </c>
    </row>
    <row r="1918" customFormat="false" ht="15" hidden="false" customHeight="false" outlineLevel="0" collapsed="false">
      <c r="A1918" s="105"/>
      <c r="B1918" s="105"/>
      <c r="C1918" s="105"/>
      <c r="D1918" s="105"/>
      <c r="E1918" s="105"/>
      <c r="F1918" s="105"/>
      <c r="G1918" s="105" t="s">
        <v>685</v>
      </c>
      <c r="H1918" s="106" t="s">
        <v>720</v>
      </c>
      <c r="I1918" s="105" t="s">
        <v>687</v>
      </c>
      <c r="J1918" s="107" t="n">
        <f aca="false">TRUNC(J1917*H1918,2)</f>
        <v>38.52</v>
      </c>
      <c r="L1918" s="63" t="n">
        <f aca="false">IF(AND(A1919&lt;&gt;"",A1918=""),L1917+1,L1917)</f>
        <v>159</v>
      </c>
      <c r="M1918" s="80" t="str">
        <f aca="false">IF(OR(A1918="Insumo",A1918="Composição Auxiliar"),J1918,"")</f>
        <v/>
      </c>
      <c r="N1918" s="81" t="str">
        <f aca="false">IF(ISNUMBER(SEARCH("COM ENCARGOS COMPLEMENTARES",D1918)),J1918,"")</f>
        <v/>
      </c>
      <c r="O1918" s="81" t="str">
        <f aca="false">IF(N1918&lt;&gt;"","",M1918)</f>
        <v/>
      </c>
      <c r="P1918" s="82" t="str">
        <f aca="false">IF(A1918="Composição",A1917,"")</f>
        <v/>
      </c>
      <c r="Q1918" s="81" t="str">
        <f aca="false">IF(P1918&lt;&gt;"",SUMIF(L1918:L2007,L1918,N1918:N2007),"")</f>
        <v/>
      </c>
      <c r="R1918" s="81" t="str">
        <f aca="false">IF(P1918&lt;&gt;"",SUMIF(L1918:L2007,L1918,O1918:O2007),"")</f>
        <v/>
      </c>
    </row>
    <row r="1919" customFormat="false" ht="15" hidden="false" customHeight="false" outlineLevel="0" collapsed="false">
      <c r="A1919" s="108"/>
      <c r="B1919" s="108"/>
      <c r="C1919" s="108"/>
      <c r="D1919" s="108"/>
      <c r="E1919" s="108"/>
      <c r="F1919" s="108"/>
      <c r="G1919" s="108"/>
      <c r="H1919" s="108"/>
      <c r="I1919" s="108"/>
      <c r="J1919" s="108"/>
      <c r="L1919" s="63" t="n">
        <f aca="false">IF(AND(A1920&lt;&gt;"",A1919=""),L1918+1,L1918)</f>
        <v>160</v>
      </c>
      <c r="M1919" s="80" t="str">
        <f aca="false">IF(OR(A1919="Insumo",A1919="Composição Auxiliar"),J1919,"")</f>
        <v/>
      </c>
      <c r="N1919" s="81" t="str">
        <f aca="false">IF(ISNUMBER(SEARCH("COM ENCARGOS COMPLEMENTARES",D1919)),J1919,"")</f>
        <v/>
      </c>
      <c r="O1919" s="81" t="str">
        <f aca="false">IF(N1919&lt;&gt;"","",M1919)</f>
        <v/>
      </c>
      <c r="P1919" s="82" t="str">
        <f aca="false">IF(A1919="Composição",A1918,"")</f>
        <v/>
      </c>
      <c r="Q1919" s="81" t="str">
        <f aca="false">IF(P1919&lt;&gt;"",SUMIF(L1919:L2008,L1919,N1919:N2008),"")</f>
        <v/>
      </c>
      <c r="R1919" s="81" t="str">
        <f aca="false">IF(P1919&lt;&gt;"",SUMIF(L1919:L2008,L1919,O1919:O2008),"")</f>
        <v/>
      </c>
    </row>
    <row r="1920" customFormat="false" ht="15" hidden="false" customHeight="true" outlineLevel="0" collapsed="false">
      <c r="A1920" s="83" t="s">
        <v>406</v>
      </c>
      <c r="B1920" s="84" t="s">
        <v>655</v>
      </c>
      <c r="C1920" s="83" t="s">
        <v>656</v>
      </c>
      <c r="D1920" s="83" t="s">
        <v>657</v>
      </c>
      <c r="E1920" s="83" t="s">
        <v>658</v>
      </c>
      <c r="F1920" s="83"/>
      <c r="G1920" s="85" t="s">
        <v>659</v>
      </c>
      <c r="H1920" s="84" t="s">
        <v>660</v>
      </c>
      <c r="I1920" s="84" t="s">
        <v>661</v>
      </c>
      <c r="J1920" s="84" t="s">
        <v>662</v>
      </c>
      <c r="L1920" s="63" t="n">
        <f aca="false">IF(AND(A1921&lt;&gt;"",A1920=""),L1919+1,L1919)</f>
        <v>160</v>
      </c>
      <c r="M1920" s="80" t="str">
        <f aca="false">IF(OR(A1920="Insumo",A1920="Composição Auxiliar"),J1920,"")</f>
        <v/>
      </c>
      <c r="N1920" s="81" t="str">
        <f aca="false">IF(ISNUMBER(SEARCH("COM ENCARGOS COMPLEMENTARES",D1920)),J1920,"")</f>
        <v/>
      </c>
      <c r="O1920" s="81" t="str">
        <f aca="false">IF(N1920&lt;&gt;"","",M1920)</f>
        <v/>
      </c>
      <c r="P1920" s="82" t="str">
        <f aca="false">IF(A1920="Composição",A1919,"")</f>
        <v/>
      </c>
      <c r="Q1920" s="81" t="str">
        <f aca="false">IF(P1920&lt;&gt;"",SUMIF(L1920:L2009,L1920,N1920:N2009),"")</f>
        <v/>
      </c>
      <c r="R1920" s="81" t="str">
        <f aca="false">IF(P1920&lt;&gt;"",SUMIF(L1920:L2009,L1920,O1920:O2009),"")</f>
        <v/>
      </c>
    </row>
    <row r="1921" customFormat="false" ht="38.25" hidden="false" customHeight="true" outlineLevel="0" collapsed="false">
      <c r="A1921" s="86" t="s">
        <v>663</v>
      </c>
      <c r="B1921" s="87" t="s">
        <v>407</v>
      </c>
      <c r="C1921" s="86" t="s">
        <v>716</v>
      </c>
      <c r="D1921" s="86" t="s">
        <v>1499</v>
      </c>
      <c r="E1921" s="86" t="s">
        <v>764</v>
      </c>
      <c r="F1921" s="86"/>
      <c r="G1921" s="88" t="s">
        <v>718</v>
      </c>
      <c r="H1921" s="89" t="n">
        <v>1</v>
      </c>
      <c r="I1921" s="90" t="n">
        <f aca="false">SUMIF(L:L,$L1921,M:M)</f>
        <v>76.87</v>
      </c>
      <c r="J1921" s="90" t="n">
        <f aca="false">TRUNC(H1921*I1921,2)</f>
        <v>76.87</v>
      </c>
      <c r="L1921" s="63" t="n">
        <f aca="false">IF(AND(A1922&lt;&gt;"",A1921=""),L1920+1,L1920)</f>
        <v>160</v>
      </c>
      <c r="M1921" s="80" t="str">
        <f aca="false">IF(OR(A1921="Insumo",A1921="Composição Auxiliar"),J1921,"")</f>
        <v/>
      </c>
      <c r="N1921" s="81" t="str">
        <f aca="false">IF(ISNUMBER(SEARCH("COM ENCARGOS COMPLEMENTARES",D1921)),J1921,"")</f>
        <v/>
      </c>
      <c r="O1921" s="81" t="str">
        <f aca="false">IF(N1921&lt;&gt;"","",M1921)</f>
        <v/>
      </c>
      <c r="P1921" s="82" t="str">
        <f aca="false">IF(A1921="Composição",A1920,"")</f>
        <v> 7.2.8 </v>
      </c>
      <c r="Q1921" s="81" t="n">
        <f aca="false">IF(P1921&lt;&gt;"",SUMIF(L1921:L2010,L1921,N1921:N2010),"")</f>
        <v>5.71</v>
      </c>
      <c r="R1921" s="81" t="n">
        <f aca="false">IF(P1921&lt;&gt;"",SUMIF(L1921:L2010,L1921,O1921:O2010),"")</f>
        <v>71.16</v>
      </c>
    </row>
    <row r="1922" customFormat="false" ht="25.5" hidden="false" customHeight="true" outlineLevel="0" collapsed="false">
      <c r="A1922" s="91" t="s">
        <v>668</v>
      </c>
      <c r="B1922" s="92" t="s">
        <v>1336</v>
      </c>
      <c r="C1922" s="91" t="s">
        <v>664</v>
      </c>
      <c r="D1922" s="91" t="s">
        <v>1337</v>
      </c>
      <c r="E1922" s="91" t="s">
        <v>671</v>
      </c>
      <c r="F1922" s="91"/>
      <c r="G1922" s="93" t="s">
        <v>672</v>
      </c>
      <c r="H1922" s="94" t="n">
        <v>0.135</v>
      </c>
      <c r="I1922" s="95" t="n">
        <f aca="false">SUMIFS('ANALÍTICA AUXILIARES'!J:J,'ANALÍTICA AUXILIARES'!A:A,"Composição",'ANALÍTICA AUXILIARES'!B:B,$B1922)</f>
        <v>19.47</v>
      </c>
      <c r="J1922" s="95" t="n">
        <f aca="false">TRUNC(H1922*I1922,2)</f>
        <v>2.62</v>
      </c>
      <c r="L1922" s="63" t="n">
        <f aca="false">IF(AND(A1923&lt;&gt;"",A1922=""),L1921+1,L1921)</f>
        <v>160</v>
      </c>
      <c r="M1922" s="80" t="n">
        <f aca="false">IF(OR(A1922="Insumo",A1922="Composição Auxiliar"),J1922,"")</f>
        <v>2.62</v>
      </c>
      <c r="N1922" s="81" t="n">
        <f aca="false">IF(ISNUMBER(SEARCH("COM ENCARGOS COMPLEMENTARES",D1922)),J1922,"")</f>
        <v>2.62</v>
      </c>
      <c r="O1922" s="81" t="str">
        <f aca="false">IF(N1922&lt;&gt;"","",M1922)</f>
        <v/>
      </c>
      <c r="P1922" s="82" t="str">
        <f aca="false">IF(A1922="Composição",A1921,"")</f>
        <v/>
      </c>
      <c r="Q1922" s="81" t="str">
        <f aca="false">IF(P1922&lt;&gt;"",SUMIF(L1922:L2011,L1922,N1922:N2011),"")</f>
        <v/>
      </c>
      <c r="R1922" s="81" t="str">
        <f aca="false">IF(P1922&lt;&gt;"",SUMIF(L1922:L2011,L1922,O1922:O2011),"")</f>
        <v/>
      </c>
    </row>
    <row r="1923" customFormat="false" ht="25.5" hidden="false" customHeight="true" outlineLevel="0" collapsed="false">
      <c r="A1923" s="91" t="s">
        <v>668</v>
      </c>
      <c r="B1923" s="92" t="s">
        <v>1292</v>
      </c>
      <c r="C1923" s="91" t="s">
        <v>664</v>
      </c>
      <c r="D1923" s="91" t="s">
        <v>1293</v>
      </c>
      <c r="E1923" s="91" t="s">
        <v>671</v>
      </c>
      <c r="F1923" s="91"/>
      <c r="G1923" s="93" t="s">
        <v>672</v>
      </c>
      <c r="H1923" s="94" t="n">
        <v>0.135</v>
      </c>
      <c r="I1923" s="95" t="n">
        <f aca="false">SUMIFS('ANALÍTICA AUXILIARES'!J:J,'ANALÍTICA AUXILIARES'!A:A,"Composição",'ANALÍTICA AUXILIARES'!B:B,$B1923)</f>
        <v>22.94</v>
      </c>
      <c r="J1923" s="95" t="n">
        <f aca="false">TRUNC(H1923*I1923,2)</f>
        <v>3.09</v>
      </c>
      <c r="L1923" s="63" t="n">
        <f aca="false">IF(AND(A1924&lt;&gt;"",A1923=""),L1922+1,L1922)</f>
        <v>160</v>
      </c>
      <c r="M1923" s="80" t="n">
        <f aca="false">IF(OR(A1923="Insumo",A1923="Composição Auxiliar"),J1923,"")</f>
        <v>3.09</v>
      </c>
      <c r="N1923" s="81" t="n">
        <f aca="false">IF(ISNUMBER(SEARCH("COM ENCARGOS COMPLEMENTARES",D1923)),J1923,"")</f>
        <v>3.09</v>
      </c>
      <c r="O1923" s="81" t="str">
        <f aca="false">IF(N1923&lt;&gt;"","",M1923)</f>
        <v/>
      </c>
      <c r="P1923" s="82" t="str">
        <f aca="false">IF(A1923="Composição",A1922,"")</f>
        <v/>
      </c>
      <c r="Q1923" s="81" t="str">
        <f aca="false">IF(P1923&lt;&gt;"",SUMIF(L1923:L2012,L1923,N1923:N2012),"")</f>
        <v/>
      </c>
      <c r="R1923" s="81" t="str">
        <f aca="false">IF(P1923&lt;&gt;"",SUMIF(L1923:L2012,L1923,O1923:O2012),"")</f>
        <v/>
      </c>
    </row>
    <row r="1924" customFormat="false" ht="25.5" hidden="false" customHeight="false" outlineLevel="0" collapsed="false">
      <c r="A1924" s="96" t="s">
        <v>679</v>
      </c>
      <c r="B1924" s="97" t="s">
        <v>1500</v>
      </c>
      <c r="C1924" s="96" t="str">
        <f aca="false">VLOOKUP(B1924,INSUMOS!$A:$I,2,0)</f>
        <v>SINAPI</v>
      </c>
      <c r="D1924" s="96" t="str">
        <f aca="false">VLOOKUP(B1924,INSUMOS!$A:$I,3,0)</f>
        <v>PROLONGAMENTO / PROLONGADOR PARA CAIXA SIFONADA, PVC, 150 MM X 200 MM (NBR 5688)</v>
      </c>
      <c r="E1924" s="98" t="str">
        <f aca="false">VLOOKUP(B1924,INSUMOS!$A:$I,4,0)</f>
        <v>Material</v>
      </c>
      <c r="F1924" s="98"/>
      <c r="G1924" s="99" t="str">
        <f aca="false">VLOOKUP(B1924,INSUMOS!$A:$I,5,0)</f>
        <v>UN</v>
      </c>
      <c r="H1924" s="100" t="n">
        <v>1</v>
      </c>
      <c r="I1924" s="101" t="n">
        <f aca="false">VLOOKUP(B1924,INSUMOS!$A:$I,8,0)</f>
        <v>18.61</v>
      </c>
      <c r="J1924" s="101" t="n">
        <f aca="false">TRUNC(H1924*I1924,2)</f>
        <v>18.61</v>
      </c>
      <c r="L1924" s="63" t="n">
        <f aca="false">IF(AND(A1925&lt;&gt;"",A1924=""),L1923+1,L1923)</f>
        <v>160</v>
      </c>
      <c r="M1924" s="80" t="n">
        <f aca="false">IF(OR(A1924="Insumo",A1924="Composição Auxiliar"),J1924,"")</f>
        <v>18.61</v>
      </c>
      <c r="N1924" s="81" t="str">
        <f aca="false">IF(ISNUMBER(SEARCH("COM ENCARGOS COMPLEMENTARES",D1924)),J1924,"")</f>
        <v/>
      </c>
      <c r="O1924" s="81" t="n">
        <f aca="false">IF(N1924&lt;&gt;"","",M1924)</f>
        <v>18.61</v>
      </c>
      <c r="P1924" s="82" t="str">
        <f aca="false">IF(A1924="Composição",A1923,"")</f>
        <v/>
      </c>
      <c r="Q1924" s="81" t="str">
        <f aca="false">IF(P1924&lt;&gt;"",SUMIF(L1924:L2013,L1924,N1924:N2013),"")</f>
        <v/>
      </c>
      <c r="R1924" s="81" t="str">
        <f aca="false">IF(P1924&lt;&gt;"",SUMIF(L1924:L2013,L1924,O1924:O2013),"")</f>
        <v/>
      </c>
    </row>
    <row r="1925" customFormat="false" ht="25.5" hidden="false" customHeight="false" outlineLevel="0" collapsed="false">
      <c r="A1925" s="96" t="s">
        <v>679</v>
      </c>
      <c r="B1925" s="97" t="s">
        <v>1501</v>
      </c>
      <c r="C1925" s="96" t="str">
        <f aca="false">VLOOKUP(B1925,INSUMOS!$A:$I,2,0)</f>
        <v>SINAPI</v>
      </c>
      <c r="D1925" s="96" t="str">
        <f aca="false">VLOOKUP(B1925,INSUMOS!$A:$I,3,0)</f>
        <v>CAIXA SIFONADA, PVC, 150 X 150 X 50 MM, COM GRELHA QUADRADA, BRANCA (NBR 5688)</v>
      </c>
      <c r="E1925" s="98" t="str">
        <f aca="false">VLOOKUP(B1925,INSUMOS!$A:$I,4,0)</f>
        <v>Material</v>
      </c>
      <c r="F1925" s="98"/>
      <c r="G1925" s="99" t="str">
        <f aca="false">VLOOKUP(B1925,INSUMOS!$A:$I,5,0)</f>
        <v>UN</v>
      </c>
      <c r="H1925" s="100" t="n">
        <v>1</v>
      </c>
      <c r="I1925" s="101" t="n">
        <f aca="false">VLOOKUP(B1925,INSUMOS!$A:$I,8,0)</f>
        <v>49.5</v>
      </c>
      <c r="J1925" s="101" t="n">
        <f aca="false">TRUNC(H1925*I1925,2)</f>
        <v>49.5</v>
      </c>
      <c r="L1925" s="63" t="n">
        <f aca="false">IF(AND(A1926&lt;&gt;"",A1925=""),L1924+1,L1924)</f>
        <v>160</v>
      </c>
      <c r="M1925" s="80" t="n">
        <f aca="false">IF(OR(A1925="Insumo",A1925="Composição Auxiliar"),J1925,"")</f>
        <v>49.5</v>
      </c>
      <c r="N1925" s="81" t="str">
        <f aca="false">IF(ISNUMBER(SEARCH("COM ENCARGOS COMPLEMENTARES",D1925)),J1925,"")</f>
        <v/>
      </c>
      <c r="O1925" s="81" t="n">
        <f aca="false">IF(N1925&lt;&gt;"","",M1925)</f>
        <v>49.5</v>
      </c>
      <c r="P1925" s="82" t="str">
        <f aca="false">IF(A1925="Composição",A1924,"")</f>
        <v/>
      </c>
      <c r="Q1925" s="81" t="str">
        <f aca="false">IF(P1925&lt;&gt;"",SUMIF(L1925:L2014,L1925,N1925:N2014),"")</f>
        <v/>
      </c>
      <c r="R1925" s="81" t="str">
        <f aca="false">IF(P1925&lt;&gt;"",SUMIF(L1925:L2014,L1925,O1925:O2014),"")</f>
        <v/>
      </c>
    </row>
    <row r="1926" customFormat="false" ht="25.5" hidden="false" customHeight="false" outlineLevel="0" collapsed="false">
      <c r="A1926" s="96" t="s">
        <v>679</v>
      </c>
      <c r="B1926" s="97" t="s">
        <v>1457</v>
      </c>
      <c r="C1926" s="96" t="str">
        <f aca="false">VLOOKUP(B1926,INSUMOS!$A:$I,2,0)</f>
        <v>SINAPI</v>
      </c>
      <c r="D1926" s="96" t="str">
        <f aca="false">VLOOKUP(B1926,INSUMOS!$A:$I,3,0)</f>
        <v>SOLUCAO PREPARADORA / LIMPADORA PARA PVC, FRASCO COM 1000 CM3</v>
      </c>
      <c r="E1926" s="98" t="str">
        <f aca="false">VLOOKUP(B1926,INSUMOS!$A:$I,4,0)</f>
        <v>Material</v>
      </c>
      <c r="F1926" s="98"/>
      <c r="G1926" s="99" t="str">
        <f aca="false">VLOOKUP(B1926,INSUMOS!$A:$I,5,0)</f>
        <v>UN</v>
      </c>
      <c r="H1926" s="100" t="n">
        <v>0.0225</v>
      </c>
      <c r="I1926" s="101" t="n">
        <f aca="false">VLOOKUP(B1926,INSUMOS!$A:$I,8,0)</f>
        <v>82.81</v>
      </c>
      <c r="J1926" s="101" t="n">
        <f aca="false">TRUNC(H1926*I1926,2)</f>
        <v>1.86</v>
      </c>
      <c r="L1926" s="63" t="n">
        <f aca="false">IF(AND(A1927&lt;&gt;"",A1926=""),L1925+1,L1925)</f>
        <v>160</v>
      </c>
      <c r="M1926" s="80" t="n">
        <f aca="false">IF(OR(A1926="Insumo",A1926="Composição Auxiliar"),J1926,"")</f>
        <v>1.86</v>
      </c>
      <c r="N1926" s="81" t="str">
        <f aca="false">IF(ISNUMBER(SEARCH("COM ENCARGOS COMPLEMENTARES",D1926)),J1926,"")</f>
        <v/>
      </c>
      <c r="O1926" s="81" t="n">
        <f aca="false">IF(N1926&lt;&gt;"","",M1926)</f>
        <v>1.86</v>
      </c>
      <c r="P1926" s="82" t="str">
        <f aca="false">IF(A1926="Composição",A1925,"")</f>
        <v/>
      </c>
      <c r="Q1926" s="81" t="str">
        <f aca="false">IF(P1926&lt;&gt;"",SUMIF(L1926:L2015,L1926,N1926:N2015),"")</f>
        <v/>
      </c>
      <c r="R1926" s="81" t="str">
        <f aca="false">IF(P1926&lt;&gt;"",SUMIF(L1926:L2015,L1926,O1926:O2015),"")</f>
        <v/>
      </c>
    </row>
    <row r="1927" customFormat="false" ht="14.25" hidden="false" customHeight="false" outlineLevel="0" collapsed="false">
      <c r="A1927" s="96" t="s">
        <v>679</v>
      </c>
      <c r="B1927" s="97" t="s">
        <v>1481</v>
      </c>
      <c r="C1927" s="96" t="str">
        <f aca="false">VLOOKUP(B1927,INSUMOS!$A:$I,2,0)</f>
        <v>SINAPI</v>
      </c>
      <c r="D1927" s="96" t="str">
        <f aca="false">VLOOKUP(B1927,INSUMOS!$A:$I,3,0)</f>
        <v>LIXA D'AGUA EM FOLHA, GRAO 100</v>
      </c>
      <c r="E1927" s="98" t="str">
        <f aca="false">VLOOKUP(B1927,INSUMOS!$A:$I,4,0)</f>
        <v>Material</v>
      </c>
      <c r="F1927" s="98"/>
      <c r="G1927" s="99" t="str">
        <f aca="false">VLOOKUP(B1927,INSUMOS!$A:$I,5,0)</f>
        <v>UN</v>
      </c>
      <c r="H1927" s="100" t="n">
        <v>0.0365</v>
      </c>
      <c r="I1927" s="101" t="n">
        <f aca="false">VLOOKUP(B1927,INSUMOS!$A:$I,8,0)</f>
        <v>3.03</v>
      </c>
      <c r="J1927" s="101" t="n">
        <f aca="false">TRUNC(H1927*I1927,2)</f>
        <v>0.11</v>
      </c>
      <c r="L1927" s="63" t="n">
        <f aca="false">IF(AND(A1928&lt;&gt;"",A1927=""),L1926+1,L1926)</f>
        <v>160</v>
      </c>
      <c r="M1927" s="80" t="n">
        <f aca="false">IF(OR(A1927="Insumo",A1927="Composição Auxiliar"),J1927,"")</f>
        <v>0.11</v>
      </c>
      <c r="N1927" s="81" t="str">
        <f aca="false">IF(ISNUMBER(SEARCH("COM ENCARGOS COMPLEMENTARES",D1927)),J1927,"")</f>
        <v/>
      </c>
      <c r="O1927" s="81" t="n">
        <f aca="false">IF(N1927&lt;&gt;"","",M1927)</f>
        <v>0.11</v>
      </c>
      <c r="P1927" s="82" t="str">
        <f aca="false">IF(A1927="Composição",A1926,"")</f>
        <v/>
      </c>
      <c r="Q1927" s="81" t="str">
        <f aca="false">IF(P1927&lt;&gt;"",SUMIF(L1927:L2016,L1927,N1927:N2016),"")</f>
        <v/>
      </c>
      <c r="R1927" s="81" t="str">
        <f aca="false">IF(P1927&lt;&gt;"",SUMIF(L1927:L2016,L1927,O1927:O2016),"")</f>
        <v/>
      </c>
    </row>
    <row r="1928" customFormat="false" ht="14.25" hidden="false" customHeight="false" outlineLevel="0" collapsed="false">
      <c r="A1928" s="96" t="s">
        <v>679</v>
      </c>
      <c r="B1928" s="97" t="s">
        <v>1458</v>
      </c>
      <c r="C1928" s="96" t="str">
        <f aca="false">VLOOKUP(B1928,INSUMOS!$A:$I,2,0)</f>
        <v>SINAPI</v>
      </c>
      <c r="D1928" s="96" t="str">
        <f aca="false">VLOOKUP(B1928,INSUMOS!$A:$I,3,0)</f>
        <v>ADESIVO PLASTICO PARA PVC, FRASCO COM *850* GR</v>
      </c>
      <c r="E1928" s="98" t="str">
        <f aca="false">VLOOKUP(B1928,INSUMOS!$A:$I,4,0)</f>
        <v>Material</v>
      </c>
      <c r="F1928" s="98"/>
      <c r="G1928" s="99" t="str">
        <f aca="false">VLOOKUP(B1928,INSUMOS!$A:$I,5,0)</f>
        <v>UN</v>
      </c>
      <c r="H1928" s="100" t="n">
        <v>0.0148</v>
      </c>
      <c r="I1928" s="101" t="n">
        <f aca="false">VLOOKUP(B1928,INSUMOS!$A:$I,8,0)</f>
        <v>73.09</v>
      </c>
      <c r="J1928" s="101" t="n">
        <f aca="false">TRUNC(H1928*I1928,2)</f>
        <v>1.08</v>
      </c>
      <c r="L1928" s="63" t="n">
        <f aca="false">IF(AND(A1929&lt;&gt;"",A1928=""),L1927+1,L1927)</f>
        <v>160</v>
      </c>
      <c r="M1928" s="80" t="n">
        <f aca="false">IF(OR(A1928="Insumo",A1928="Composição Auxiliar"),J1928,"")</f>
        <v>1.08</v>
      </c>
      <c r="N1928" s="81" t="str">
        <f aca="false">IF(ISNUMBER(SEARCH("COM ENCARGOS COMPLEMENTARES",D1928)),J1928,"")</f>
        <v/>
      </c>
      <c r="O1928" s="81" t="n">
        <f aca="false">IF(N1928&lt;&gt;"","",M1928)</f>
        <v>1.08</v>
      </c>
      <c r="P1928" s="82" t="str">
        <f aca="false">IF(A1928="Composição",A1927,"")</f>
        <v/>
      </c>
      <c r="Q1928" s="81" t="str">
        <f aca="false">IF(P1928&lt;&gt;"",SUMIF(L1928:L2017,L1928,N1928:N2017),"")</f>
        <v/>
      </c>
      <c r="R1928" s="81" t="str">
        <f aca="false">IF(P1928&lt;&gt;"",SUMIF(L1928:L2017,L1928,O1928:O2017),"")</f>
        <v/>
      </c>
    </row>
    <row r="1929" customFormat="false" ht="14.25" hidden="false" customHeight="false" outlineLevel="0" collapsed="false">
      <c r="A1929" s="102"/>
      <c r="B1929" s="102"/>
      <c r="C1929" s="102"/>
      <c r="D1929" s="102"/>
      <c r="E1929" s="102"/>
      <c r="F1929" s="103"/>
      <c r="G1929" s="102"/>
      <c r="H1929" s="103"/>
      <c r="I1929" s="102"/>
      <c r="J1929" s="103"/>
      <c r="L1929" s="63" t="n">
        <f aca="false">IF(AND(A1930&lt;&gt;"",A1929=""),L1928+1,L1928)</f>
        <v>160</v>
      </c>
      <c r="M1929" s="80" t="str">
        <f aca="false">IF(OR(A1929="Insumo",A1929="Composição Auxiliar"),J1929,"")</f>
        <v/>
      </c>
      <c r="N1929" s="81" t="str">
        <f aca="false">IF(ISNUMBER(SEARCH("COM ENCARGOS COMPLEMENTARES",D1929)),J1929,"")</f>
        <v/>
      </c>
      <c r="O1929" s="81" t="str">
        <f aca="false">IF(N1929&lt;&gt;"","",M1929)</f>
        <v/>
      </c>
      <c r="P1929" s="82" t="str">
        <f aca="false">IF(A1929="Composição",A1928,"")</f>
        <v/>
      </c>
      <c r="Q1929" s="81" t="str">
        <f aca="false">IF(P1929&lt;&gt;"",SUMIF(L1929:L2018,L1929,N1929:N2018),"")</f>
        <v/>
      </c>
      <c r="R1929" s="81" t="str">
        <f aca="false">IF(P1929&lt;&gt;"",SUMIF(L1929:L2018,L1929,O1929:O2018),"")</f>
        <v/>
      </c>
    </row>
    <row r="1930" customFormat="false" ht="14.25" hidden="false" customHeight="true" outlineLevel="0" collapsed="false">
      <c r="A1930" s="102"/>
      <c r="B1930" s="102"/>
      <c r="C1930" s="102"/>
      <c r="D1930" s="102"/>
      <c r="E1930" s="102"/>
      <c r="F1930" s="103"/>
      <c r="G1930" s="102"/>
      <c r="H1930" s="104" t="s">
        <v>684</v>
      </c>
      <c r="I1930" s="104"/>
      <c r="J1930" s="103" t="n">
        <f aca="false">TRUNC(SUMIF(L:L,$L1930,M:M)*(1+$J$9),2)</f>
        <v>99.76</v>
      </c>
      <c r="L1930" s="63" t="n">
        <f aca="false">IF(AND(A1931&lt;&gt;"",A1930=""),L1929+1,L1929)</f>
        <v>160</v>
      </c>
      <c r="M1930" s="80" t="str">
        <f aca="false">IF(OR(A1930="Insumo",A1930="Composição Auxiliar"),J1930,"")</f>
        <v/>
      </c>
      <c r="N1930" s="81" t="str">
        <f aca="false">IF(ISNUMBER(SEARCH("COM ENCARGOS COMPLEMENTARES",D1930)),J1930,"")</f>
        <v/>
      </c>
      <c r="O1930" s="81" t="str">
        <f aca="false">IF(N1930&lt;&gt;"","",M1930)</f>
        <v/>
      </c>
      <c r="P1930" s="82" t="str">
        <f aca="false">IF(A1930="Composição",A1929,"")</f>
        <v/>
      </c>
      <c r="Q1930" s="81" t="str">
        <f aca="false">IF(P1930&lt;&gt;"",SUMIF(L1930:L2019,L1930,N1930:N2019),"")</f>
        <v/>
      </c>
      <c r="R1930" s="81" t="str">
        <f aca="false">IF(P1930&lt;&gt;"",SUMIF(L1930:L2019,L1930,O1930:O2019),"")</f>
        <v/>
      </c>
    </row>
    <row r="1931" customFormat="false" ht="15" hidden="false" customHeight="false" outlineLevel="0" collapsed="false">
      <c r="A1931" s="105"/>
      <c r="B1931" s="105"/>
      <c r="C1931" s="105"/>
      <c r="D1931" s="105"/>
      <c r="E1931" s="105"/>
      <c r="F1931" s="105"/>
      <c r="G1931" s="105" t="s">
        <v>685</v>
      </c>
      <c r="H1931" s="106" t="s">
        <v>877</v>
      </c>
      <c r="I1931" s="105" t="s">
        <v>687</v>
      </c>
      <c r="J1931" s="107" t="n">
        <f aca="false">TRUNC(J1930*H1931,2)</f>
        <v>598.56</v>
      </c>
      <c r="L1931" s="63" t="n">
        <f aca="false">IF(AND(A1932&lt;&gt;"",A1931=""),L1930+1,L1930)</f>
        <v>160</v>
      </c>
      <c r="M1931" s="80" t="str">
        <f aca="false">IF(OR(A1931="Insumo",A1931="Composição Auxiliar"),J1931,"")</f>
        <v/>
      </c>
      <c r="N1931" s="81" t="str">
        <f aca="false">IF(ISNUMBER(SEARCH("COM ENCARGOS COMPLEMENTARES",D1931)),J1931,"")</f>
        <v/>
      </c>
      <c r="O1931" s="81" t="str">
        <f aca="false">IF(N1931&lt;&gt;"","",M1931)</f>
        <v/>
      </c>
      <c r="P1931" s="82" t="str">
        <f aca="false">IF(A1931="Composição",A1930,"")</f>
        <v/>
      </c>
      <c r="Q1931" s="81" t="str">
        <f aca="false">IF(P1931&lt;&gt;"",SUMIF(L1931:L2020,L1931,N1931:N2020),"")</f>
        <v/>
      </c>
      <c r="R1931" s="81" t="str">
        <f aca="false">IF(P1931&lt;&gt;"",SUMIF(L1931:L2020,L1931,O1931:O2020),"")</f>
        <v/>
      </c>
    </row>
    <row r="1932" customFormat="false" ht="15" hidden="false" customHeight="false" outlineLevel="0" collapsed="false">
      <c r="A1932" s="108"/>
      <c r="B1932" s="108"/>
      <c r="C1932" s="108"/>
      <c r="D1932" s="108"/>
      <c r="E1932" s="108"/>
      <c r="F1932" s="108"/>
      <c r="G1932" s="108"/>
      <c r="H1932" s="108"/>
      <c r="I1932" s="108"/>
      <c r="J1932" s="108"/>
      <c r="L1932" s="63" t="n">
        <f aca="false">IF(AND(A1933&lt;&gt;"",A1932=""),L1931+1,L1931)</f>
        <v>161</v>
      </c>
      <c r="M1932" s="80" t="str">
        <f aca="false">IF(OR(A1932="Insumo",A1932="Composição Auxiliar"),J1932,"")</f>
        <v/>
      </c>
      <c r="N1932" s="81" t="str">
        <f aca="false">IF(ISNUMBER(SEARCH("COM ENCARGOS COMPLEMENTARES",D1932)),J1932,"")</f>
        <v/>
      </c>
      <c r="O1932" s="81" t="str">
        <f aca="false">IF(N1932&lt;&gt;"","",M1932)</f>
        <v/>
      </c>
      <c r="P1932" s="82" t="str">
        <f aca="false">IF(A1932="Composição",A1931,"")</f>
        <v/>
      </c>
      <c r="Q1932" s="81" t="str">
        <f aca="false">IF(P1932&lt;&gt;"",SUMIF(L1932:L2021,L1932,N1932:N2021),"")</f>
        <v/>
      </c>
      <c r="R1932" s="81" t="str">
        <f aca="false">IF(P1932&lt;&gt;"",SUMIF(L1932:L2021,L1932,O1932:O2021),"")</f>
        <v/>
      </c>
    </row>
    <row r="1933" customFormat="false" ht="15" hidden="false" customHeight="true" outlineLevel="0" collapsed="false">
      <c r="A1933" s="83" t="s">
        <v>408</v>
      </c>
      <c r="B1933" s="84" t="s">
        <v>655</v>
      </c>
      <c r="C1933" s="83" t="s">
        <v>656</v>
      </c>
      <c r="D1933" s="83" t="s">
        <v>657</v>
      </c>
      <c r="E1933" s="83" t="s">
        <v>658</v>
      </c>
      <c r="F1933" s="83"/>
      <c r="G1933" s="85" t="s">
        <v>659</v>
      </c>
      <c r="H1933" s="84" t="s">
        <v>660</v>
      </c>
      <c r="I1933" s="84" t="s">
        <v>661</v>
      </c>
      <c r="J1933" s="84" t="s">
        <v>662</v>
      </c>
      <c r="L1933" s="63" t="n">
        <f aca="false">IF(AND(A1934&lt;&gt;"",A1933=""),L1932+1,L1932)</f>
        <v>161</v>
      </c>
      <c r="M1933" s="80" t="str">
        <f aca="false">IF(OR(A1933="Insumo",A1933="Composição Auxiliar"),J1933,"")</f>
        <v/>
      </c>
      <c r="N1933" s="81" t="str">
        <f aca="false">IF(ISNUMBER(SEARCH("COM ENCARGOS COMPLEMENTARES",D1933)),J1933,"")</f>
        <v/>
      </c>
      <c r="O1933" s="81" t="str">
        <f aca="false">IF(N1933&lt;&gt;"","",M1933)</f>
        <v/>
      </c>
      <c r="P1933" s="82" t="str">
        <f aca="false">IF(A1933="Composição",A1932,"")</f>
        <v/>
      </c>
      <c r="Q1933" s="81" t="str">
        <f aca="false">IF(P1933&lt;&gt;"",SUMIF(L1933:L2022,L1933,N1933:N2022),"")</f>
        <v/>
      </c>
      <c r="R1933" s="81" t="str">
        <f aca="false">IF(P1933&lt;&gt;"",SUMIF(L1933:L2022,L1933,O1933:O2022),"")</f>
        <v/>
      </c>
    </row>
    <row r="1934" customFormat="false" ht="25.5" hidden="false" customHeight="true" outlineLevel="0" collapsed="false">
      <c r="A1934" s="86" t="s">
        <v>663</v>
      </c>
      <c r="B1934" s="87" t="s">
        <v>409</v>
      </c>
      <c r="C1934" s="86" t="s">
        <v>716</v>
      </c>
      <c r="D1934" s="86" t="s">
        <v>1502</v>
      </c>
      <c r="E1934" s="86" t="s">
        <v>764</v>
      </c>
      <c r="F1934" s="86"/>
      <c r="G1934" s="88" t="s">
        <v>718</v>
      </c>
      <c r="H1934" s="89" t="n">
        <v>1</v>
      </c>
      <c r="I1934" s="90" t="n">
        <f aca="false">SUMIF(L:L,$L1934,M:M)</f>
        <v>26.94</v>
      </c>
      <c r="J1934" s="90" t="n">
        <f aca="false">TRUNC(H1934*I1934,2)</f>
        <v>26.94</v>
      </c>
      <c r="L1934" s="63" t="n">
        <f aca="false">IF(AND(A1935&lt;&gt;"",A1934=""),L1933+1,L1933)</f>
        <v>161</v>
      </c>
      <c r="M1934" s="80" t="str">
        <f aca="false">IF(OR(A1934="Insumo",A1934="Composição Auxiliar"),J1934,"")</f>
        <v/>
      </c>
      <c r="N1934" s="81" t="str">
        <f aca="false">IF(ISNUMBER(SEARCH("COM ENCARGOS COMPLEMENTARES",D1934)),J1934,"")</f>
        <v/>
      </c>
      <c r="O1934" s="81" t="str">
        <f aca="false">IF(N1934&lt;&gt;"","",M1934)</f>
        <v/>
      </c>
      <c r="P1934" s="82" t="str">
        <f aca="false">IF(A1934="Composição",A1933,"")</f>
        <v> 7.2.9 </v>
      </c>
      <c r="Q1934" s="81" t="n">
        <f aca="false">IF(P1934&lt;&gt;"",SUMIF(L1934:L2023,L1934,N1934:N2023),"")</f>
        <v>3.55</v>
      </c>
      <c r="R1934" s="81" t="n">
        <f aca="false">IF(P1934&lt;&gt;"",SUMIF(L1934:L2023,L1934,O1934:O2023),"")</f>
        <v>23.39</v>
      </c>
    </row>
    <row r="1935" customFormat="false" ht="25.5" hidden="false" customHeight="true" outlineLevel="0" collapsed="false">
      <c r="A1935" s="91" t="s">
        <v>668</v>
      </c>
      <c r="B1935" s="92" t="s">
        <v>819</v>
      </c>
      <c r="C1935" s="91" t="s">
        <v>664</v>
      </c>
      <c r="D1935" s="91" t="s">
        <v>820</v>
      </c>
      <c r="E1935" s="91" t="s">
        <v>671</v>
      </c>
      <c r="F1935" s="91"/>
      <c r="G1935" s="93" t="s">
        <v>672</v>
      </c>
      <c r="H1935" s="94" t="n">
        <v>0.15</v>
      </c>
      <c r="I1935" s="95" t="n">
        <f aca="false">SUMIFS('ANALÍTICA AUXILIARES'!J:J,'ANALÍTICA AUXILIARES'!A:A,"Composição",'ANALÍTICA AUXILIARES'!B:B,$B1935)</f>
        <v>23.68</v>
      </c>
      <c r="J1935" s="95" t="n">
        <f aca="false">TRUNC(H1935*I1935,2)</f>
        <v>3.55</v>
      </c>
      <c r="L1935" s="63" t="n">
        <f aca="false">IF(AND(A1936&lt;&gt;"",A1935=""),L1934+1,L1934)</f>
        <v>161</v>
      </c>
      <c r="M1935" s="80" t="n">
        <f aca="false">IF(OR(A1935="Insumo",A1935="Composição Auxiliar"),J1935,"")</f>
        <v>3.55</v>
      </c>
      <c r="N1935" s="81" t="n">
        <f aca="false">IF(ISNUMBER(SEARCH("COM ENCARGOS COMPLEMENTARES",D1935)),J1935,"")</f>
        <v>3.55</v>
      </c>
      <c r="O1935" s="81" t="str">
        <f aca="false">IF(N1935&lt;&gt;"","",M1935)</f>
        <v/>
      </c>
      <c r="P1935" s="82" t="str">
        <f aca="false">IF(A1935="Composição",A1934,"")</f>
        <v/>
      </c>
      <c r="Q1935" s="81" t="str">
        <f aca="false">IF(P1935&lt;&gt;"",SUMIF(L1935:L2024,L1935,N1935:N2024),"")</f>
        <v/>
      </c>
      <c r="R1935" s="81" t="str">
        <f aca="false">IF(P1935&lt;&gt;"",SUMIF(L1935:L2024,L1935,O1935:O2024),"")</f>
        <v/>
      </c>
    </row>
    <row r="1936" customFormat="false" ht="14.25" hidden="false" customHeight="false" outlineLevel="0" collapsed="false">
      <c r="A1936" s="96" t="s">
        <v>679</v>
      </c>
      <c r="B1936" s="97" t="s">
        <v>1503</v>
      </c>
      <c r="C1936" s="96" t="str">
        <f aca="false">VLOOKUP(B1936,INSUMOS!$A:$I,2,0)</f>
        <v>FDE</v>
      </c>
      <c r="D1936" s="96" t="str">
        <f aca="false">VLOOKUP(B1936,INSUMOS!$A:$I,3,0)</f>
        <v>GRELHA DE AÇO INOX COM FECHO ROTATIVO DN 150MM.</v>
      </c>
      <c r="E1936" s="98" t="str">
        <f aca="false">VLOOKUP(B1936,INSUMOS!$A:$I,4,0)</f>
        <v>Material</v>
      </c>
      <c r="F1936" s="98"/>
      <c r="G1936" s="99" t="str">
        <f aca="false">VLOOKUP(B1936,INSUMOS!$A:$I,5,0)</f>
        <v>UN</v>
      </c>
      <c r="H1936" s="100" t="n">
        <v>1</v>
      </c>
      <c r="I1936" s="101" t="n">
        <f aca="false">VLOOKUP(B1936,INSUMOS!$A:$I,8,0)</f>
        <v>23.39</v>
      </c>
      <c r="J1936" s="101" t="n">
        <f aca="false">TRUNC(H1936*I1936,2)</f>
        <v>23.39</v>
      </c>
      <c r="L1936" s="63" t="n">
        <f aca="false">IF(AND(A1937&lt;&gt;"",A1936=""),L1935+1,L1935)</f>
        <v>161</v>
      </c>
      <c r="M1936" s="80" t="n">
        <f aca="false">IF(OR(A1936="Insumo",A1936="Composição Auxiliar"),J1936,"")</f>
        <v>23.39</v>
      </c>
      <c r="N1936" s="81" t="str">
        <f aca="false">IF(ISNUMBER(SEARCH("COM ENCARGOS COMPLEMENTARES",D1936)),J1936,"")</f>
        <v/>
      </c>
      <c r="O1936" s="81" t="n">
        <f aca="false">IF(N1936&lt;&gt;"","",M1936)</f>
        <v>23.39</v>
      </c>
      <c r="P1936" s="82" t="str">
        <f aca="false">IF(A1936="Composição",A1935,"")</f>
        <v/>
      </c>
      <c r="Q1936" s="81" t="str">
        <f aca="false">IF(P1936&lt;&gt;"",SUMIF(L1936:L2025,L1936,N1936:N2025),"")</f>
        <v/>
      </c>
      <c r="R1936" s="81" t="str">
        <f aca="false">IF(P1936&lt;&gt;"",SUMIF(L1936:L2025,L1936,O1936:O2025),"")</f>
        <v/>
      </c>
    </row>
    <row r="1937" customFormat="false" ht="14.25" hidden="false" customHeight="false" outlineLevel="0" collapsed="false">
      <c r="A1937" s="102"/>
      <c r="B1937" s="102"/>
      <c r="C1937" s="102"/>
      <c r="D1937" s="102"/>
      <c r="E1937" s="102"/>
      <c r="F1937" s="103"/>
      <c r="G1937" s="102"/>
      <c r="H1937" s="103"/>
      <c r="I1937" s="102"/>
      <c r="J1937" s="103"/>
      <c r="L1937" s="63" t="n">
        <f aca="false">IF(AND(A1938&lt;&gt;"",A1937=""),L1936+1,L1936)</f>
        <v>161</v>
      </c>
      <c r="M1937" s="80" t="str">
        <f aca="false">IF(OR(A1937="Insumo",A1937="Composição Auxiliar"),J1937,"")</f>
        <v/>
      </c>
      <c r="N1937" s="81" t="str">
        <f aca="false">IF(ISNUMBER(SEARCH("COM ENCARGOS COMPLEMENTARES",D1937)),J1937,"")</f>
        <v/>
      </c>
      <c r="O1937" s="81" t="str">
        <f aca="false">IF(N1937&lt;&gt;"","",M1937)</f>
        <v/>
      </c>
      <c r="P1937" s="82" t="str">
        <f aca="false">IF(A1937="Composição",A1936,"")</f>
        <v/>
      </c>
      <c r="Q1937" s="81" t="str">
        <f aca="false">IF(P1937&lt;&gt;"",SUMIF(L1937:L2026,L1937,N1937:N2026),"")</f>
        <v/>
      </c>
      <c r="R1937" s="81" t="str">
        <f aca="false">IF(P1937&lt;&gt;"",SUMIF(L1937:L2026,L1937,O1937:O2026),"")</f>
        <v/>
      </c>
    </row>
    <row r="1938" customFormat="false" ht="14.25" hidden="false" customHeight="true" outlineLevel="0" collapsed="false">
      <c r="A1938" s="102"/>
      <c r="B1938" s="102"/>
      <c r="C1938" s="102"/>
      <c r="D1938" s="102"/>
      <c r="E1938" s="102"/>
      <c r="F1938" s="103"/>
      <c r="G1938" s="102"/>
      <c r="H1938" s="104" t="s">
        <v>684</v>
      </c>
      <c r="I1938" s="104"/>
      <c r="J1938" s="103" t="n">
        <f aca="false">TRUNC(SUMIF(L:L,$L1938,M:M)*(1+$J$9),2)</f>
        <v>34.96</v>
      </c>
      <c r="L1938" s="63" t="n">
        <f aca="false">IF(AND(A1939&lt;&gt;"",A1938=""),L1937+1,L1937)</f>
        <v>161</v>
      </c>
      <c r="M1938" s="80" t="str">
        <f aca="false">IF(OR(A1938="Insumo",A1938="Composição Auxiliar"),J1938,"")</f>
        <v/>
      </c>
      <c r="N1938" s="81" t="str">
        <f aca="false">IF(ISNUMBER(SEARCH("COM ENCARGOS COMPLEMENTARES",D1938)),J1938,"")</f>
        <v/>
      </c>
      <c r="O1938" s="81" t="str">
        <f aca="false">IF(N1938&lt;&gt;"","",M1938)</f>
        <v/>
      </c>
      <c r="P1938" s="82" t="str">
        <f aca="false">IF(A1938="Composição",A1937,"")</f>
        <v/>
      </c>
      <c r="Q1938" s="81" t="str">
        <f aca="false">IF(P1938&lt;&gt;"",SUMIF(L1938:L2027,L1938,N1938:N2027),"")</f>
        <v/>
      </c>
      <c r="R1938" s="81" t="str">
        <f aca="false">IF(P1938&lt;&gt;"",SUMIF(L1938:L2027,L1938,O1938:O2027),"")</f>
        <v/>
      </c>
    </row>
    <row r="1939" customFormat="false" ht="15" hidden="false" customHeight="false" outlineLevel="0" collapsed="false">
      <c r="A1939" s="105"/>
      <c r="B1939" s="105"/>
      <c r="C1939" s="105"/>
      <c r="D1939" s="105"/>
      <c r="E1939" s="105"/>
      <c r="F1939" s="105"/>
      <c r="G1939" s="105" t="s">
        <v>685</v>
      </c>
      <c r="H1939" s="106" t="s">
        <v>877</v>
      </c>
      <c r="I1939" s="105" t="s">
        <v>687</v>
      </c>
      <c r="J1939" s="107" t="n">
        <f aca="false">TRUNC(J1938*H1939,2)</f>
        <v>209.76</v>
      </c>
      <c r="L1939" s="63" t="n">
        <f aca="false">IF(AND(A1940&lt;&gt;"",A1939=""),L1938+1,L1938)</f>
        <v>161</v>
      </c>
      <c r="M1939" s="80" t="str">
        <f aca="false">IF(OR(A1939="Insumo",A1939="Composição Auxiliar"),J1939,"")</f>
        <v/>
      </c>
      <c r="N1939" s="81" t="str">
        <f aca="false">IF(ISNUMBER(SEARCH("COM ENCARGOS COMPLEMENTARES",D1939)),J1939,"")</f>
        <v/>
      </c>
      <c r="O1939" s="81" t="str">
        <f aca="false">IF(N1939&lt;&gt;"","",M1939)</f>
        <v/>
      </c>
      <c r="P1939" s="82" t="str">
        <f aca="false">IF(A1939="Composição",A1938,"")</f>
        <v/>
      </c>
      <c r="Q1939" s="81" t="str">
        <f aca="false">IF(P1939&lt;&gt;"",SUMIF(L1939:L2028,L1939,N1939:N2028),"")</f>
        <v/>
      </c>
      <c r="R1939" s="81" t="str">
        <f aca="false">IF(P1939&lt;&gt;"",SUMIF(L1939:L2028,L1939,O1939:O2028),"")</f>
        <v/>
      </c>
    </row>
    <row r="1940" customFormat="false" ht="15" hidden="false" customHeight="false" outlineLevel="0" collapsed="false">
      <c r="A1940" s="108"/>
      <c r="B1940" s="108"/>
      <c r="C1940" s="108"/>
      <c r="D1940" s="108"/>
      <c r="E1940" s="108"/>
      <c r="F1940" s="108"/>
      <c r="G1940" s="108"/>
      <c r="H1940" s="108"/>
      <c r="I1940" s="108"/>
      <c r="J1940" s="108"/>
      <c r="L1940" s="63" t="n">
        <f aca="false">IF(AND(A1941&lt;&gt;"",A1940=""),L1939+1,L1939)</f>
        <v>162</v>
      </c>
      <c r="M1940" s="80" t="str">
        <f aca="false">IF(OR(A1940="Insumo",A1940="Composição Auxiliar"),J1940,"")</f>
        <v/>
      </c>
      <c r="N1940" s="81" t="str">
        <f aca="false">IF(ISNUMBER(SEARCH("COM ENCARGOS COMPLEMENTARES",D1940)),J1940,"")</f>
        <v/>
      </c>
      <c r="O1940" s="81" t="str">
        <f aca="false">IF(N1940&lt;&gt;"","",M1940)</f>
        <v/>
      </c>
      <c r="P1940" s="82" t="str">
        <f aca="false">IF(A1940="Composição",A1939,"")</f>
        <v/>
      </c>
      <c r="Q1940" s="81" t="str">
        <f aca="false">IF(P1940&lt;&gt;"",SUMIF(L1940:L2029,L1940,N1940:N2029),"")</f>
        <v/>
      </c>
      <c r="R1940" s="81" t="str">
        <f aca="false">IF(P1940&lt;&gt;"",SUMIF(L1940:L2029,L1940,O1940:O2029),"")</f>
        <v/>
      </c>
    </row>
    <row r="1941" customFormat="false" ht="15" hidden="false" customHeight="true" outlineLevel="0" collapsed="false">
      <c r="A1941" s="83" t="s">
        <v>410</v>
      </c>
      <c r="B1941" s="84" t="s">
        <v>655</v>
      </c>
      <c r="C1941" s="83" t="s">
        <v>656</v>
      </c>
      <c r="D1941" s="83" t="s">
        <v>657</v>
      </c>
      <c r="E1941" s="83" t="s">
        <v>658</v>
      </c>
      <c r="F1941" s="83"/>
      <c r="G1941" s="85" t="s">
        <v>659</v>
      </c>
      <c r="H1941" s="84" t="s">
        <v>660</v>
      </c>
      <c r="I1941" s="84" t="s">
        <v>661</v>
      </c>
      <c r="J1941" s="84" t="s">
        <v>662</v>
      </c>
      <c r="L1941" s="63" t="n">
        <f aca="false">IF(AND(A1942&lt;&gt;"",A1941=""),L1940+1,L1940)</f>
        <v>162</v>
      </c>
      <c r="M1941" s="80" t="str">
        <f aca="false">IF(OR(A1941="Insumo",A1941="Composição Auxiliar"),J1941,"")</f>
        <v/>
      </c>
      <c r="N1941" s="81" t="str">
        <f aca="false">IF(ISNUMBER(SEARCH("COM ENCARGOS COMPLEMENTARES",D1941)),J1941,"")</f>
        <v/>
      </c>
      <c r="O1941" s="81" t="str">
        <f aca="false">IF(N1941&lt;&gt;"","",M1941)</f>
        <v/>
      </c>
      <c r="P1941" s="82" t="str">
        <f aca="false">IF(A1941="Composição",A1940,"")</f>
        <v/>
      </c>
      <c r="Q1941" s="81" t="str">
        <f aca="false">IF(P1941&lt;&gt;"",SUMIF(L1941:L2030,L1941,N1941:N2030),"")</f>
        <v/>
      </c>
      <c r="R1941" s="81" t="str">
        <f aca="false">IF(P1941&lt;&gt;"",SUMIF(L1941:L2030,L1941,O1941:O2030),"")</f>
        <v/>
      </c>
    </row>
    <row r="1942" customFormat="false" ht="38.25" hidden="false" customHeight="true" outlineLevel="0" collapsed="false">
      <c r="A1942" s="86" t="s">
        <v>663</v>
      </c>
      <c r="B1942" s="87" t="s">
        <v>411</v>
      </c>
      <c r="C1942" s="86" t="s">
        <v>716</v>
      </c>
      <c r="D1942" s="86" t="s">
        <v>1504</v>
      </c>
      <c r="E1942" s="86" t="s">
        <v>1505</v>
      </c>
      <c r="F1942" s="86"/>
      <c r="G1942" s="88" t="s">
        <v>718</v>
      </c>
      <c r="H1942" s="89" t="n">
        <v>1</v>
      </c>
      <c r="I1942" s="90" t="n">
        <f aca="false">SUMIF(L:L,$L1942,M:M)</f>
        <v>386.42</v>
      </c>
      <c r="J1942" s="90" t="n">
        <f aca="false">TRUNC(H1942*I1942,2)</f>
        <v>386.42</v>
      </c>
      <c r="L1942" s="63" t="n">
        <f aca="false">IF(AND(A1943&lt;&gt;"",A1942=""),L1941+1,L1941)</f>
        <v>162</v>
      </c>
      <c r="M1942" s="80" t="str">
        <f aca="false">IF(OR(A1942="Insumo",A1942="Composição Auxiliar"),J1942,"")</f>
        <v/>
      </c>
      <c r="N1942" s="81" t="str">
        <f aca="false">IF(ISNUMBER(SEARCH("COM ENCARGOS COMPLEMENTARES",D1942)),J1942,"")</f>
        <v/>
      </c>
      <c r="O1942" s="81" t="str">
        <f aca="false">IF(N1942&lt;&gt;"","",M1942)</f>
        <v/>
      </c>
      <c r="P1942" s="82" t="str">
        <f aca="false">IF(A1942="Composição",A1941,"")</f>
        <v> 7.2.10 </v>
      </c>
      <c r="Q1942" s="81" t="n">
        <f aca="false">IF(P1942&lt;&gt;"",SUMIF(L1942:L2031,L1942,N1942:N2031),"")</f>
        <v>385.39</v>
      </c>
      <c r="R1942" s="81" t="n">
        <f aca="false">IF(P1942&lt;&gt;"",SUMIF(L1942:L2031,L1942,O1942:O2031),"")</f>
        <v>1.03</v>
      </c>
    </row>
    <row r="1943" customFormat="false" ht="25.5" hidden="false" customHeight="true" outlineLevel="0" collapsed="false">
      <c r="A1943" s="91" t="s">
        <v>668</v>
      </c>
      <c r="B1943" s="92" t="s">
        <v>669</v>
      </c>
      <c r="C1943" s="91" t="s">
        <v>664</v>
      </c>
      <c r="D1943" s="91" t="s">
        <v>670</v>
      </c>
      <c r="E1943" s="91" t="s">
        <v>671</v>
      </c>
      <c r="F1943" s="91"/>
      <c r="G1943" s="93" t="s">
        <v>672</v>
      </c>
      <c r="H1943" s="94" t="n">
        <v>0.768</v>
      </c>
      <c r="I1943" s="95" t="n">
        <f aca="false">SUMIFS('ANALÍTICA AUXILIARES'!J:J,'ANALÍTICA AUXILIARES'!A:A,"Composição",'ANALÍTICA AUXILIARES'!B:B,$B1943)</f>
        <v>23.32</v>
      </c>
      <c r="J1943" s="95" t="n">
        <f aca="false">TRUNC(H1943*I1943,2)</f>
        <v>17.9</v>
      </c>
      <c r="L1943" s="63" t="n">
        <f aca="false">IF(AND(A1944&lt;&gt;"",A1943=""),L1942+1,L1942)</f>
        <v>162</v>
      </c>
      <c r="M1943" s="80" t="n">
        <f aca="false">IF(OR(A1943="Insumo",A1943="Composição Auxiliar"),J1943,"")</f>
        <v>17.9</v>
      </c>
      <c r="N1943" s="81" t="n">
        <f aca="false">IF(ISNUMBER(SEARCH("COM ENCARGOS COMPLEMENTARES",D1943)),J1943,"")</f>
        <v>17.9</v>
      </c>
      <c r="O1943" s="81" t="str">
        <f aca="false">IF(N1943&lt;&gt;"","",M1943)</f>
        <v/>
      </c>
      <c r="P1943" s="82" t="str">
        <f aca="false">IF(A1943="Composição",A1942,"")</f>
        <v/>
      </c>
      <c r="Q1943" s="81" t="str">
        <f aca="false">IF(P1943&lt;&gt;"",SUMIF(L1943:L2032,L1943,N1943:N2032),"")</f>
        <v/>
      </c>
      <c r="R1943" s="81" t="str">
        <f aca="false">IF(P1943&lt;&gt;"",SUMIF(L1943:L2032,L1943,O1943:O2032),"")</f>
        <v/>
      </c>
    </row>
    <row r="1944" customFormat="false" ht="25.5" hidden="false" customHeight="true" outlineLevel="0" collapsed="false">
      <c r="A1944" s="91" t="s">
        <v>668</v>
      </c>
      <c r="B1944" s="92" t="s">
        <v>1506</v>
      </c>
      <c r="C1944" s="91" t="s">
        <v>664</v>
      </c>
      <c r="D1944" s="91" t="s">
        <v>1507</v>
      </c>
      <c r="E1944" s="91" t="s">
        <v>691</v>
      </c>
      <c r="F1944" s="91"/>
      <c r="G1944" s="93" t="s">
        <v>672</v>
      </c>
      <c r="H1944" s="94" t="n">
        <v>0.0416</v>
      </c>
      <c r="I1944" s="95" t="n">
        <f aca="false">SUMIFS('ANALÍTICA AUXILIARES'!J:J,'ANALÍTICA AUXILIARES'!A:A,"Composição",'ANALÍTICA AUXILIARES'!B:B,$B1944)</f>
        <v>24.85</v>
      </c>
      <c r="J1944" s="95" t="n">
        <f aca="false">TRUNC(H1944*I1944,2)</f>
        <v>1.03</v>
      </c>
      <c r="L1944" s="63" t="n">
        <f aca="false">IF(AND(A1945&lt;&gt;"",A1944=""),L1943+1,L1943)</f>
        <v>162</v>
      </c>
      <c r="M1944" s="80" t="n">
        <f aca="false">IF(OR(A1944="Insumo",A1944="Composição Auxiliar"),J1944,"")</f>
        <v>1.03</v>
      </c>
      <c r="N1944" s="81" t="str">
        <f aca="false">IF(ISNUMBER(SEARCH("COM ENCARGOS COMPLEMENTARES",D1944)),J1944,"")</f>
        <v/>
      </c>
      <c r="O1944" s="81" t="n">
        <f aca="false">IF(N1944&lt;&gt;"","",M1944)</f>
        <v>1.03</v>
      </c>
      <c r="P1944" s="82" t="str">
        <f aca="false">IF(A1944="Composição",A1943,"")</f>
        <v/>
      </c>
      <c r="Q1944" s="81" t="str">
        <f aca="false">IF(P1944&lt;&gt;"",SUMIF(L1944:L2033,L1944,N1944:N2033),"")</f>
        <v/>
      </c>
      <c r="R1944" s="81" t="str">
        <f aca="false">IF(P1944&lt;&gt;"",SUMIF(L1944:L2033,L1944,O1944:O2033),"")</f>
        <v/>
      </c>
    </row>
    <row r="1945" customFormat="false" ht="25.5" hidden="false" customHeight="true" outlineLevel="0" collapsed="false">
      <c r="A1945" s="91" t="s">
        <v>668</v>
      </c>
      <c r="B1945" s="92" t="s">
        <v>1508</v>
      </c>
      <c r="C1945" s="91" t="s">
        <v>664</v>
      </c>
      <c r="D1945" s="91" t="s">
        <v>1509</v>
      </c>
      <c r="E1945" s="91" t="s">
        <v>671</v>
      </c>
      <c r="F1945" s="91"/>
      <c r="G1945" s="93" t="s">
        <v>672</v>
      </c>
      <c r="H1945" s="94" t="n">
        <v>0.0357</v>
      </c>
      <c r="I1945" s="95" t="n">
        <f aca="false">SUMIFS('ANALÍTICA AUXILIARES'!J:J,'ANALÍTICA AUXILIARES'!A:A,"Composição",'ANALÍTICA AUXILIARES'!B:B,$B1945)</f>
        <v>22.61</v>
      </c>
      <c r="J1945" s="95" t="n">
        <f aca="false">TRUNC(H1945*I1945,2)</f>
        <v>0.8</v>
      </c>
      <c r="L1945" s="63" t="n">
        <f aca="false">IF(AND(A1946&lt;&gt;"",A1945=""),L1944+1,L1944)</f>
        <v>162</v>
      </c>
      <c r="M1945" s="80" t="n">
        <f aca="false">IF(OR(A1945="Insumo",A1945="Composição Auxiliar"),J1945,"")</f>
        <v>0.8</v>
      </c>
      <c r="N1945" s="81" t="n">
        <f aca="false">IF(ISNUMBER(SEARCH("COM ENCARGOS COMPLEMENTARES",D1945)),J1945,"")</f>
        <v>0.8</v>
      </c>
      <c r="O1945" s="81" t="str">
        <f aca="false">IF(N1945&lt;&gt;"","",M1945)</f>
        <v/>
      </c>
      <c r="P1945" s="82" t="str">
        <f aca="false">IF(A1945="Composição",A1944,"")</f>
        <v/>
      </c>
      <c r="Q1945" s="81" t="str">
        <f aca="false">IF(P1945&lt;&gt;"",SUMIF(L1945:L2034,L1945,N1945:N2034),"")</f>
        <v/>
      </c>
      <c r="R1945" s="81" t="str">
        <f aca="false">IF(P1945&lt;&gt;"",SUMIF(L1945:L2034,L1945,O1945:O2034),"")</f>
        <v/>
      </c>
    </row>
    <row r="1946" customFormat="false" ht="25.5" hidden="false" customHeight="true" outlineLevel="0" collapsed="false">
      <c r="A1946" s="91" t="s">
        <v>668</v>
      </c>
      <c r="B1946" s="92" t="s">
        <v>819</v>
      </c>
      <c r="C1946" s="91" t="s">
        <v>664</v>
      </c>
      <c r="D1946" s="91" t="s">
        <v>820</v>
      </c>
      <c r="E1946" s="91" t="s">
        <v>671</v>
      </c>
      <c r="F1946" s="91"/>
      <c r="G1946" s="93" t="s">
        <v>672</v>
      </c>
      <c r="H1946" s="94" t="n">
        <v>6.392</v>
      </c>
      <c r="I1946" s="95" t="n">
        <f aca="false">SUMIFS('ANALÍTICA AUXILIARES'!J:J,'ANALÍTICA AUXILIARES'!A:A,"Composição",'ANALÍTICA AUXILIARES'!B:B,$B1946)</f>
        <v>23.68</v>
      </c>
      <c r="J1946" s="95" t="n">
        <f aca="false">TRUNC(H1946*I1946,2)</f>
        <v>151.36</v>
      </c>
      <c r="L1946" s="63" t="n">
        <f aca="false">IF(AND(A1947&lt;&gt;"",A1946=""),L1945+1,L1945)</f>
        <v>162</v>
      </c>
      <c r="M1946" s="80" t="n">
        <f aca="false">IF(OR(A1946="Insumo",A1946="Composição Auxiliar"),J1946,"")</f>
        <v>151.36</v>
      </c>
      <c r="N1946" s="81" t="n">
        <f aca="false">IF(ISNUMBER(SEARCH("COM ENCARGOS COMPLEMENTARES",D1946)),J1946,"")</f>
        <v>151.36</v>
      </c>
      <c r="O1946" s="81" t="str">
        <f aca="false">IF(N1946&lt;&gt;"","",M1946)</f>
        <v/>
      </c>
      <c r="P1946" s="82" t="str">
        <f aca="false">IF(A1946="Composição",A1945,"")</f>
        <v/>
      </c>
      <c r="Q1946" s="81" t="str">
        <f aca="false">IF(P1946&lt;&gt;"",SUMIF(L1946:L2035,L1946,N1946:N2035),"")</f>
        <v/>
      </c>
      <c r="R1946" s="81" t="str">
        <f aca="false">IF(P1946&lt;&gt;"",SUMIF(L1946:L2035,L1946,O1946:O2035),"")</f>
        <v/>
      </c>
    </row>
    <row r="1947" customFormat="false" ht="25.5" hidden="false" customHeight="true" outlineLevel="0" collapsed="false">
      <c r="A1947" s="91" t="s">
        <v>668</v>
      </c>
      <c r="B1947" s="92" t="s">
        <v>677</v>
      </c>
      <c r="C1947" s="91" t="s">
        <v>664</v>
      </c>
      <c r="D1947" s="91" t="s">
        <v>678</v>
      </c>
      <c r="E1947" s="91" t="s">
        <v>671</v>
      </c>
      <c r="F1947" s="91"/>
      <c r="G1947" s="93" t="s">
        <v>672</v>
      </c>
      <c r="H1947" s="94" t="n">
        <v>11.3752</v>
      </c>
      <c r="I1947" s="95" t="n">
        <f aca="false">SUMIFS('ANALÍTICA AUXILIARES'!J:J,'ANALÍTICA AUXILIARES'!A:A,"Composição",'ANALÍTICA AUXILIARES'!B:B,$B1947)</f>
        <v>18.93</v>
      </c>
      <c r="J1947" s="95" t="n">
        <f aca="false">TRUNC(H1947*I1947,2)</f>
        <v>215.33</v>
      </c>
      <c r="L1947" s="63" t="n">
        <f aca="false">IF(AND(A1948&lt;&gt;"",A1947=""),L1946+1,L1946)</f>
        <v>162</v>
      </c>
      <c r="M1947" s="80" t="n">
        <f aca="false">IF(OR(A1947="Insumo",A1947="Composição Auxiliar"),J1947,"")</f>
        <v>215.33</v>
      </c>
      <c r="N1947" s="81" t="n">
        <f aca="false">IF(ISNUMBER(SEARCH("COM ENCARGOS COMPLEMENTARES",D1947)),J1947,"")</f>
        <v>215.33</v>
      </c>
      <c r="O1947" s="81" t="str">
        <f aca="false">IF(N1947&lt;&gt;"","",M1947)</f>
        <v/>
      </c>
      <c r="P1947" s="82" t="str">
        <f aca="false">IF(A1947="Composição",A1946,"")</f>
        <v/>
      </c>
      <c r="Q1947" s="81" t="str">
        <f aca="false">IF(P1947&lt;&gt;"",SUMIF(L1947:L2036,L1947,N1947:N2036),"")</f>
        <v/>
      </c>
      <c r="R1947" s="81" t="str">
        <f aca="false">IF(P1947&lt;&gt;"",SUMIF(L1947:L2036,L1947,O1947:O2036),"")</f>
        <v/>
      </c>
    </row>
    <row r="1948" customFormat="false" ht="14.25" hidden="false" customHeight="false" outlineLevel="0" collapsed="false">
      <c r="A1948" s="102"/>
      <c r="B1948" s="102"/>
      <c r="C1948" s="102"/>
      <c r="D1948" s="102"/>
      <c r="E1948" s="102"/>
      <c r="F1948" s="103"/>
      <c r="G1948" s="102"/>
      <c r="H1948" s="103"/>
      <c r="I1948" s="102"/>
      <c r="J1948" s="103"/>
      <c r="L1948" s="63" t="n">
        <f aca="false">IF(AND(A1949&lt;&gt;"",A1948=""),L1947+1,L1947)</f>
        <v>162</v>
      </c>
      <c r="M1948" s="80" t="str">
        <f aca="false">IF(OR(A1948="Insumo",A1948="Composição Auxiliar"),J1948,"")</f>
        <v/>
      </c>
      <c r="N1948" s="81" t="str">
        <f aca="false">IF(ISNUMBER(SEARCH("COM ENCARGOS COMPLEMENTARES",D1948)),J1948,"")</f>
        <v/>
      </c>
      <c r="O1948" s="81" t="str">
        <f aca="false">IF(N1948&lt;&gt;"","",M1948)</f>
        <v/>
      </c>
      <c r="P1948" s="82" t="str">
        <f aca="false">IF(A1948="Composição",A1947,"")</f>
        <v/>
      </c>
      <c r="Q1948" s="81" t="str">
        <f aca="false">IF(P1948&lt;&gt;"",SUMIF(L1948:L2037,L1948,N1948:N2037),"")</f>
        <v/>
      </c>
      <c r="R1948" s="81" t="str">
        <f aca="false">IF(P1948&lt;&gt;"",SUMIF(L1948:L2037,L1948,O1948:O2037),"")</f>
        <v/>
      </c>
    </row>
    <row r="1949" customFormat="false" ht="14.25" hidden="false" customHeight="true" outlineLevel="0" collapsed="false">
      <c r="A1949" s="102"/>
      <c r="B1949" s="102"/>
      <c r="C1949" s="102"/>
      <c r="D1949" s="102"/>
      <c r="E1949" s="102"/>
      <c r="F1949" s="103"/>
      <c r="G1949" s="102"/>
      <c r="H1949" s="104" t="s">
        <v>684</v>
      </c>
      <c r="I1949" s="104"/>
      <c r="J1949" s="103" t="n">
        <f aca="false">TRUNC(SUMIF(L:L,$L1949,M:M)*(1+$J$9),2)</f>
        <v>501.53</v>
      </c>
      <c r="L1949" s="63" t="n">
        <f aca="false">IF(AND(A1950&lt;&gt;"",A1949=""),L1948+1,L1948)</f>
        <v>162</v>
      </c>
      <c r="M1949" s="80" t="str">
        <f aca="false">IF(OR(A1949="Insumo",A1949="Composição Auxiliar"),J1949,"")</f>
        <v/>
      </c>
      <c r="N1949" s="81" t="str">
        <f aca="false">IF(ISNUMBER(SEARCH("COM ENCARGOS COMPLEMENTARES",D1949)),J1949,"")</f>
        <v/>
      </c>
      <c r="O1949" s="81" t="str">
        <f aca="false">IF(N1949&lt;&gt;"","",M1949)</f>
        <v/>
      </c>
      <c r="P1949" s="82" t="str">
        <f aca="false">IF(A1949="Composição",A1948,"")</f>
        <v/>
      </c>
      <c r="Q1949" s="81" t="str">
        <f aca="false">IF(P1949&lt;&gt;"",SUMIF(L1949:L2038,L1949,N1949:N2038),"")</f>
        <v/>
      </c>
      <c r="R1949" s="81" t="str">
        <f aca="false">IF(P1949&lt;&gt;"",SUMIF(L1949:L2038,L1949,O1949:O2038),"")</f>
        <v/>
      </c>
    </row>
    <row r="1950" customFormat="false" ht="15" hidden="false" customHeight="false" outlineLevel="0" collapsed="false">
      <c r="A1950" s="105"/>
      <c r="B1950" s="105"/>
      <c r="C1950" s="105"/>
      <c r="D1950" s="105"/>
      <c r="E1950" s="105"/>
      <c r="F1950" s="105"/>
      <c r="G1950" s="105" t="s">
        <v>685</v>
      </c>
      <c r="H1950" s="106" t="s">
        <v>720</v>
      </c>
      <c r="I1950" s="105" t="s">
        <v>687</v>
      </c>
      <c r="J1950" s="107" t="n">
        <f aca="false">TRUNC(J1949*H1950,2)</f>
        <v>2006.12</v>
      </c>
      <c r="L1950" s="63" t="n">
        <f aca="false">IF(AND(A1951&lt;&gt;"",A1950=""),L1949+1,L1949)</f>
        <v>162</v>
      </c>
      <c r="M1950" s="80" t="str">
        <f aca="false">IF(OR(A1950="Insumo",A1950="Composição Auxiliar"),J1950,"")</f>
        <v/>
      </c>
      <c r="N1950" s="81" t="str">
        <f aca="false">IF(ISNUMBER(SEARCH("COM ENCARGOS COMPLEMENTARES",D1950)),J1950,"")</f>
        <v/>
      </c>
      <c r="O1950" s="81" t="str">
        <f aca="false">IF(N1950&lt;&gt;"","",M1950)</f>
        <v/>
      </c>
      <c r="P1950" s="82" t="str">
        <f aca="false">IF(A1950="Composição",A1949,"")</f>
        <v/>
      </c>
      <c r="Q1950" s="81" t="str">
        <f aca="false">IF(P1950&lt;&gt;"",SUMIF(L1950:L2039,L1950,N1950:N2039),"")</f>
        <v/>
      </c>
      <c r="R1950" s="81" t="str">
        <f aca="false">IF(P1950&lt;&gt;"",SUMIF(L1950:L2039,L1950,O1950:O2039),"")</f>
        <v/>
      </c>
    </row>
    <row r="1951" customFormat="false" ht="15" hidden="false" customHeight="false" outlineLevel="0" collapsed="false">
      <c r="A1951" s="108"/>
      <c r="B1951" s="108"/>
      <c r="C1951" s="108"/>
      <c r="D1951" s="108"/>
      <c r="E1951" s="108"/>
      <c r="F1951" s="108"/>
      <c r="G1951" s="108"/>
      <c r="H1951" s="108"/>
      <c r="I1951" s="108"/>
      <c r="J1951" s="108"/>
      <c r="L1951" s="63" t="n">
        <f aca="false">IF(AND(A1952&lt;&gt;"",A1951=""),L1950+1,L1950)</f>
        <v>163</v>
      </c>
      <c r="M1951" s="80" t="str">
        <f aca="false">IF(OR(A1951="Insumo",A1951="Composição Auxiliar"),J1951,"")</f>
        <v/>
      </c>
      <c r="N1951" s="81" t="str">
        <f aca="false">IF(ISNUMBER(SEARCH("COM ENCARGOS COMPLEMENTARES",D1951)),J1951,"")</f>
        <v/>
      </c>
      <c r="O1951" s="81" t="str">
        <f aca="false">IF(N1951&lt;&gt;"","",M1951)</f>
        <v/>
      </c>
      <c r="P1951" s="82" t="str">
        <f aca="false">IF(A1951="Composição",A1950,"")</f>
        <v/>
      </c>
      <c r="Q1951" s="81" t="str">
        <f aca="false">IF(P1951&lt;&gt;"",SUMIF(L1951:L2040,L1951,N1951:N2040),"")</f>
        <v/>
      </c>
      <c r="R1951" s="81" t="str">
        <f aca="false">IF(P1951&lt;&gt;"",SUMIF(L1951:L2040,L1951,O1951:O2040),"")</f>
        <v/>
      </c>
    </row>
    <row r="1952" customFormat="false" ht="15" hidden="false" customHeight="true" outlineLevel="0" collapsed="false">
      <c r="A1952" s="83" t="s">
        <v>412</v>
      </c>
      <c r="B1952" s="84" t="s">
        <v>655</v>
      </c>
      <c r="C1952" s="83" t="s">
        <v>656</v>
      </c>
      <c r="D1952" s="83" t="s">
        <v>657</v>
      </c>
      <c r="E1952" s="83" t="s">
        <v>658</v>
      </c>
      <c r="F1952" s="83"/>
      <c r="G1952" s="85" t="s">
        <v>659</v>
      </c>
      <c r="H1952" s="84" t="s">
        <v>660</v>
      </c>
      <c r="I1952" s="84" t="s">
        <v>661</v>
      </c>
      <c r="J1952" s="84" t="s">
        <v>662</v>
      </c>
      <c r="L1952" s="63" t="n">
        <f aca="false">IF(AND(A1953&lt;&gt;"",A1952=""),L1951+1,L1951)</f>
        <v>163</v>
      </c>
      <c r="M1952" s="80" t="str">
        <f aca="false">IF(OR(A1952="Insumo",A1952="Composição Auxiliar"),J1952,"")</f>
        <v/>
      </c>
      <c r="N1952" s="81" t="str">
        <f aca="false">IF(ISNUMBER(SEARCH("COM ENCARGOS COMPLEMENTARES",D1952)),J1952,"")</f>
        <v/>
      </c>
      <c r="O1952" s="81" t="str">
        <f aca="false">IF(N1952&lt;&gt;"","",M1952)</f>
        <v/>
      </c>
      <c r="P1952" s="82" t="str">
        <f aca="false">IF(A1952="Composição",A1951,"")</f>
        <v/>
      </c>
      <c r="Q1952" s="81" t="str">
        <f aca="false">IF(P1952&lt;&gt;"",SUMIF(L1952:L2041,L1952,N1952:N2041),"")</f>
        <v/>
      </c>
      <c r="R1952" s="81" t="str">
        <f aca="false">IF(P1952&lt;&gt;"",SUMIF(L1952:L2041,L1952,O1952:O2041),"")</f>
        <v/>
      </c>
    </row>
    <row r="1953" customFormat="false" ht="25.5" hidden="false" customHeight="true" outlineLevel="0" collapsed="false">
      <c r="A1953" s="86" t="s">
        <v>663</v>
      </c>
      <c r="B1953" s="87" t="s">
        <v>413</v>
      </c>
      <c r="C1953" s="86" t="s">
        <v>664</v>
      </c>
      <c r="D1953" s="86" t="s">
        <v>1510</v>
      </c>
      <c r="E1953" s="86" t="s">
        <v>764</v>
      </c>
      <c r="F1953" s="86"/>
      <c r="G1953" s="88" t="s">
        <v>718</v>
      </c>
      <c r="H1953" s="89" t="n">
        <v>1</v>
      </c>
      <c r="I1953" s="90" t="n">
        <f aca="false">SUMIF(L:L,$L1953,M:M)</f>
        <v>431.76</v>
      </c>
      <c r="J1953" s="90" t="n">
        <f aca="false">TRUNC(H1953*I1953,2)</f>
        <v>431.76</v>
      </c>
      <c r="L1953" s="63" t="n">
        <f aca="false">IF(AND(A1954&lt;&gt;"",A1953=""),L1952+1,L1952)</f>
        <v>163</v>
      </c>
      <c r="M1953" s="80" t="str">
        <f aca="false">IF(OR(A1953="Insumo",A1953="Composição Auxiliar"),J1953,"")</f>
        <v/>
      </c>
      <c r="N1953" s="81" t="str">
        <f aca="false">IF(ISNUMBER(SEARCH("COM ENCARGOS COMPLEMENTARES",D1953)),J1953,"")</f>
        <v/>
      </c>
      <c r="O1953" s="81" t="str">
        <f aca="false">IF(N1953&lt;&gt;"","",M1953)</f>
        <v/>
      </c>
      <c r="P1953" s="82" t="str">
        <f aca="false">IF(A1953="Composição",A1952,"")</f>
        <v> 7.2.11 </v>
      </c>
      <c r="Q1953" s="81" t="n">
        <f aca="false">IF(P1953&lt;&gt;"",SUMIF(L1953:L2042,L1953,N1953:N2042),"")</f>
        <v>10.94</v>
      </c>
      <c r="R1953" s="81" t="n">
        <f aca="false">IF(P1953&lt;&gt;"",SUMIF(L1953:L2042,L1953,O1953:O2042),"")</f>
        <v>420.82</v>
      </c>
    </row>
    <row r="1954" customFormat="false" ht="25.5" hidden="false" customHeight="true" outlineLevel="0" collapsed="false">
      <c r="A1954" s="91" t="s">
        <v>668</v>
      </c>
      <c r="B1954" s="92" t="s">
        <v>1511</v>
      </c>
      <c r="C1954" s="91" t="s">
        <v>664</v>
      </c>
      <c r="D1954" s="91" t="s">
        <v>1512</v>
      </c>
      <c r="E1954" s="91" t="s">
        <v>731</v>
      </c>
      <c r="F1954" s="91"/>
      <c r="G1954" s="93" t="s">
        <v>676</v>
      </c>
      <c r="H1954" s="94" t="n">
        <v>0.0141</v>
      </c>
      <c r="I1954" s="95" t="n">
        <f aca="false">SUMIFS('ANALÍTICA AUXILIARES'!J:J,'ANALÍTICA AUXILIARES'!A:A,"Composição",'ANALÍTICA AUXILIARES'!B:B,$B1954)</f>
        <v>208.47</v>
      </c>
      <c r="J1954" s="95" t="n">
        <f aca="false">TRUNC(H1954*I1954,2)</f>
        <v>2.93</v>
      </c>
      <c r="L1954" s="63" t="n">
        <f aca="false">IF(AND(A1955&lt;&gt;"",A1954=""),L1953+1,L1953)</f>
        <v>163</v>
      </c>
      <c r="M1954" s="80" t="n">
        <f aca="false">IF(OR(A1954="Insumo",A1954="Composição Auxiliar"),J1954,"")</f>
        <v>2.93</v>
      </c>
      <c r="N1954" s="81" t="str">
        <f aca="false">IF(ISNUMBER(SEARCH("COM ENCARGOS COMPLEMENTARES",D1954)),J1954,"")</f>
        <v/>
      </c>
      <c r="O1954" s="81" t="n">
        <f aca="false">IF(N1954&lt;&gt;"","",M1954)</f>
        <v>2.93</v>
      </c>
      <c r="P1954" s="82" t="str">
        <f aca="false">IF(A1954="Composição",A1953,"")</f>
        <v/>
      </c>
      <c r="Q1954" s="81" t="str">
        <f aca="false">IF(P1954&lt;&gt;"",SUMIF(L1954:L2043,L1954,N1954:N2043),"")</f>
        <v/>
      </c>
      <c r="R1954" s="81" t="str">
        <f aca="false">IF(P1954&lt;&gt;"",SUMIF(L1954:L2043,L1954,O1954:O2043),"")</f>
        <v/>
      </c>
    </row>
    <row r="1955" customFormat="false" ht="25.5" hidden="false" customHeight="true" outlineLevel="0" collapsed="false">
      <c r="A1955" s="91" t="s">
        <v>668</v>
      </c>
      <c r="B1955" s="92" t="s">
        <v>677</v>
      </c>
      <c r="C1955" s="91" t="s">
        <v>664</v>
      </c>
      <c r="D1955" s="91" t="s">
        <v>678</v>
      </c>
      <c r="E1955" s="91" t="s">
        <v>671</v>
      </c>
      <c r="F1955" s="91"/>
      <c r="G1955" s="93" t="s">
        <v>672</v>
      </c>
      <c r="H1955" s="94" t="n">
        <v>0.2231</v>
      </c>
      <c r="I1955" s="95" t="n">
        <f aca="false">SUMIFS('ANALÍTICA AUXILIARES'!J:J,'ANALÍTICA AUXILIARES'!A:A,"Composição",'ANALÍTICA AUXILIARES'!B:B,$B1955)</f>
        <v>18.93</v>
      </c>
      <c r="J1955" s="95" t="n">
        <f aca="false">TRUNC(H1955*I1955,2)</f>
        <v>4.22</v>
      </c>
      <c r="L1955" s="63" t="n">
        <f aca="false">IF(AND(A1956&lt;&gt;"",A1955=""),L1954+1,L1954)</f>
        <v>163</v>
      </c>
      <c r="M1955" s="80" t="n">
        <f aca="false">IF(OR(A1955="Insumo",A1955="Composição Auxiliar"),J1955,"")</f>
        <v>4.22</v>
      </c>
      <c r="N1955" s="81" t="n">
        <f aca="false">IF(ISNUMBER(SEARCH("COM ENCARGOS COMPLEMENTARES",D1955)),J1955,"")</f>
        <v>4.22</v>
      </c>
      <c r="O1955" s="81" t="str">
        <f aca="false">IF(N1955&lt;&gt;"","",M1955)</f>
        <v/>
      </c>
      <c r="P1955" s="82" t="str">
        <f aca="false">IF(A1955="Composição",A1954,"")</f>
        <v/>
      </c>
      <c r="Q1955" s="81" t="str">
        <f aca="false">IF(P1955&lt;&gt;"",SUMIF(L1955:L2044,L1955,N1955:N2044),"")</f>
        <v/>
      </c>
      <c r="R1955" s="81" t="str">
        <f aca="false">IF(P1955&lt;&gt;"",SUMIF(L1955:L2044,L1955,O1955:O2044),"")</f>
        <v/>
      </c>
    </row>
    <row r="1956" customFormat="false" ht="25.5" hidden="false" customHeight="true" outlineLevel="0" collapsed="false">
      <c r="A1956" s="91" t="s">
        <v>668</v>
      </c>
      <c r="B1956" s="92" t="s">
        <v>819</v>
      </c>
      <c r="C1956" s="91" t="s">
        <v>664</v>
      </c>
      <c r="D1956" s="91" t="s">
        <v>820</v>
      </c>
      <c r="E1956" s="91" t="s">
        <v>671</v>
      </c>
      <c r="F1956" s="91"/>
      <c r="G1956" s="93" t="s">
        <v>672</v>
      </c>
      <c r="H1956" s="94" t="n">
        <v>0.284</v>
      </c>
      <c r="I1956" s="95" t="n">
        <f aca="false">SUMIFS('ANALÍTICA AUXILIARES'!J:J,'ANALÍTICA AUXILIARES'!A:A,"Composição",'ANALÍTICA AUXILIARES'!B:B,$B1956)</f>
        <v>23.68</v>
      </c>
      <c r="J1956" s="95" t="n">
        <f aca="false">TRUNC(H1956*I1956,2)</f>
        <v>6.72</v>
      </c>
      <c r="L1956" s="63" t="n">
        <f aca="false">IF(AND(A1957&lt;&gt;"",A1956=""),L1955+1,L1955)</f>
        <v>163</v>
      </c>
      <c r="M1956" s="80" t="n">
        <f aca="false">IF(OR(A1956="Insumo",A1956="Composição Auxiliar"),J1956,"")</f>
        <v>6.72</v>
      </c>
      <c r="N1956" s="81" t="n">
        <f aca="false">IF(ISNUMBER(SEARCH("COM ENCARGOS COMPLEMENTARES",D1956)),J1956,"")</f>
        <v>6.72</v>
      </c>
      <c r="O1956" s="81" t="str">
        <f aca="false">IF(N1956&lt;&gt;"","",M1956)</f>
        <v/>
      </c>
      <c r="P1956" s="82" t="str">
        <f aca="false">IF(A1956="Composição",A1955,"")</f>
        <v/>
      </c>
      <c r="Q1956" s="81" t="str">
        <f aca="false">IF(P1956&lt;&gt;"",SUMIF(L1956:L2045,L1956,N1956:N2045),"")</f>
        <v/>
      </c>
      <c r="R1956" s="81" t="str">
        <f aca="false">IF(P1956&lt;&gt;"",SUMIF(L1956:L2045,L1956,O1956:O2045),"")</f>
        <v/>
      </c>
    </row>
    <row r="1957" customFormat="false" ht="38.25" hidden="false" customHeight="false" outlineLevel="0" collapsed="false">
      <c r="A1957" s="96" t="s">
        <v>679</v>
      </c>
      <c r="B1957" s="97" t="s">
        <v>1513</v>
      </c>
      <c r="C1957" s="96" t="str">
        <f aca="false">VLOOKUP(B1957,INSUMOS!$A:$I,2,0)</f>
        <v>SINAPI</v>
      </c>
      <c r="D1957" s="96" t="str">
        <f aca="false">VLOOKUP(B1957,INSUMOS!$A:$I,3,0)</f>
        <v>CAIXA DE GORDURA EM PVC, DIAMETRO MINIMO 300 MM, DIAMETRO DE SAIDA 100 MM, CAPACIDADE  APROXIMADA 18 LITROS, COM TAMPA E CESTO</v>
      </c>
      <c r="E1957" s="98" t="str">
        <f aca="false">VLOOKUP(B1957,INSUMOS!$A:$I,4,0)</f>
        <v>Material</v>
      </c>
      <c r="F1957" s="98"/>
      <c r="G1957" s="99" t="str">
        <f aca="false">VLOOKUP(B1957,INSUMOS!$A:$I,5,0)</f>
        <v>UN</v>
      </c>
      <c r="H1957" s="100" t="n">
        <v>1</v>
      </c>
      <c r="I1957" s="101" t="n">
        <f aca="false">VLOOKUP(B1957,INSUMOS!$A:$I,8,0)</f>
        <v>417.89</v>
      </c>
      <c r="J1957" s="101" t="n">
        <f aca="false">TRUNC(H1957*I1957,2)</f>
        <v>417.89</v>
      </c>
      <c r="L1957" s="63" t="n">
        <f aca="false">IF(AND(A1958&lt;&gt;"",A1957=""),L1956+1,L1956)</f>
        <v>163</v>
      </c>
      <c r="M1957" s="80" t="n">
        <f aca="false">IF(OR(A1957="Insumo",A1957="Composição Auxiliar"),J1957,"")</f>
        <v>417.89</v>
      </c>
      <c r="N1957" s="81" t="str">
        <f aca="false">IF(ISNUMBER(SEARCH("COM ENCARGOS COMPLEMENTARES",D1957)),J1957,"")</f>
        <v/>
      </c>
      <c r="O1957" s="81" t="n">
        <f aca="false">IF(N1957&lt;&gt;"","",M1957)</f>
        <v>417.89</v>
      </c>
      <c r="P1957" s="82" t="str">
        <f aca="false">IF(A1957="Composição",A1956,"")</f>
        <v/>
      </c>
      <c r="Q1957" s="81" t="str">
        <f aca="false">IF(P1957&lt;&gt;"",SUMIF(L1957:L2046,L1957,N1957:N2046),"")</f>
        <v/>
      </c>
      <c r="R1957" s="81" t="str">
        <f aca="false">IF(P1957&lt;&gt;"",SUMIF(L1957:L2046,L1957,O1957:O2046),"")</f>
        <v/>
      </c>
    </row>
    <row r="1958" customFormat="false" ht="14.25" hidden="false" customHeight="false" outlineLevel="0" collapsed="false">
      <c r="A1958" s="102"/>
      <c r="B1958" s="102"/>
      <c r="C1958" s="102"/>
      <c r="D1958" s="102"/>
      <c r="E1958" s="102"/>
      <c r="F1958" s="103"/>
      <c r="G1958" s="102"/>
      <c r="H1958" s="103"/>
      <c r="I1958" s="102"/>
      <c r="J1958" s="103"/>
      <c r="L1958" s="63" t="n">
        <f aca="false">IF(AND(A1959&lt;&gt;"",A1958=""),L1957+1,L1957)</f>
        <v>163</v>
      </c>
      <c r="M1958" s="80" t="str">
        <f aca="false">IF(OR(A1958="Insumo",A1958="Composição Auxiliar"),J1958,"")</f>
        <v/>
      </c>
      <c r="N1958" s="81" t="str">
        <f aca="false">IF(ISNUMBER(SEARCH("COM ENCARGOS COMPLEMENTARES",D1958)),J1958,"")</f>
        <v/>
      </c>
      <c r="O1958" s="81" t="str">
        <f aca="false">IF(N1958&lt;&gt;"","",M1958)</f>
        <v/>
      </c>
      <c r="P1958" s="82" t="str">
        <f aca="false">IF(A1958="Composição",A1957,"")</f>
        <v/>
      </c>
      <c r="Q1958" s="81" t="str">
        <f aca="false">IF(P1958&lt;&gt;"",SUMIF(L1958:L2047,L1958,N1958:N2047),"")</f>
        <v/>
      </c>
      <c r="R1958" s="81" t="str">
        <f aca="false">IF(P1958&lt;&gt;"",SUMIF(L1958:L2047,L1958,O1958:O2047),"")</f>
        <v/>
      </c>
    </row>
    <row r="1959" customFormat="false" ht="14.25" hidden="false" customHeight="true" outlineLevel="0" collapsed="false">
      <c r="A1959" s="102"/>
      <c r="B1959" s="102"/>
      <c r="C1959" s="102"/>
      <c r="D1959" s="102"/>
      <c r="E1959" s="102"/>
      <c r="F1959" s="103"/>
      <c r="G1959" s="102"/>
      <c r="H1959" s="104" t="s">
        <v>684</v>
      </c>
      <c r="I1959" s="104"/>
      <c r="J1959" s="103" t="n">
        <f aca="false">TRUNC(SUMIF(L:L,$L1959,M:M)*(1+$J$9),2)</f>
        <v>560.38</v>
      </c>
      <c r="L1959" s="63" t="n">
        <f aca="false">IF(AND(A1960&lt;&gt;"",A1959=""),L1958+1,L1958)</f>
        <v>163</v>
      </c>
      <c r="M1959" s="80" t="str">
        <f aca="false">IF(OR(A1959="Insumo",A1959="Composição Auxiliar"),J1959,"")</f>
        <v/>
      </c>
      <c r="N1959" s="81" t="str">
        <f aca="false">IF(ISNUMBER(SEARCH("COM ENCARGOS COMPLEMENTARES",D1959)),J1959,"")</f>
        <v/>
      </c>
      <c r="O1959" s="81" t="str">
        <f aca="false">IF(N1959&lt;&gt;"","",M1959)</f>
        <v/>
      </c>
      <c r="P1959" s="82" t="str">
        <f aca="false">IF(A1959="Composição",A1958,"")</f>
        <v/>
      </c>
      <c r="Q1959" s="81" t="str">
        <f aca="false">IF(P1959&lt;&gt;"",SUMIF(L1959:L2048,L1959,N1959:N2048),"")</f>
        <v/>
      </c>
      <c r="R1959" s="81" t="str">
        <f aca="false">IF(P1959&lt;&gt;"",SUMIF(L1959:L2048,L1959,O1959:O2048),"")</f>
        <v/>
      </c>
    </row>
    <row r="1960" customFormat="false" ht="15" hidden="false" customHeight="false" outlineLevel="0" collapsed="false">
      <c r="A1960" s="105"/>
      <c r="B1960" s="105"/>
      <c r="C1960" s="105"/>
      <c r="D1960" s="105"/>
      <c r="E1960" s="105"/>
      <c r="F1960" s="105"/>
      <c r="G1960" s="105" t="s">
        <v>685</v>
      </c>
      <c r="H1960" s="106" t="s">
        <v>826</v>
      </c>
      <c r="I1960" s="105" t="s">
        <v>687</v>
      </c>
      <c r="J1960" s="107" t="n">
        <f aca="false">TRUNC(J1959*H1960,2)</f>
        <v>560.38</v>
      </c>
      <c r="L1960" s="63" t="n">
        <f aca="false">IF(AND(A1961&lt;&gt;"",A1960=""),L1959+1,L1959)</f>
        <v>163</v>
      </c>
      <c r="M1960" s="80" t="str">
        <f aca="false">IF(OR(A1960="Insumo",A1960="Composição Auxiliar"),J1960,"")</f>
        <v/>
      </c>
      <c r="N1960" s="81" t="str">
        <f aca="false">IF(ISNUMBER(SEARCH("COM ENCARGOS COMPLEMENTARES",D1960)),J1960,"")</f>
        <v/>
      </c>
      <c r="O1960" s="81" t="str">
        <f aca="false">IF(N1960&lt;&gt;"","",M1960)</f>
        <v/>
      </c>
      <c r="P1960" s="82" t="str">
        <f aca="false">IF(A1960="Composição",A1959,"")</f>
        <v/>
      </c>
      <c r="Q1960" s="81" t="str">
        <f aca="false">IF(P1960&lt;&gt;"",SUMIF(L1960:L2049,L1960,N1960:N2049),"")</f>
        <v/>
      </c>
      <c r="R1960" s="81" t="str">
        <f aca="false">IF(P1960&lt;&gt;"",SUMIF(L1960:L2049,L1960,O1960:O2049),"")</f>
        <v/>
      </c>
    </row>
    <row r="1961" customFormat="false" ht="15" hidden="false" customHeight="false" outlineLevel="0" collapsed="false">
      <c r="A1961" s="108"/>
      <c r="B1961" s="108"/>
      <c r="C1961" s="108"/>
      <c r="D1961" s="108"/>
      <c r="E1961" s="108"/>
      <c r="F1961" s="108"/>
      <c r="G1961" s="108"/>
      <c r="H1961" s="108"/>
      <c r="I1961" s="108"/>
      <c r="J1961" s="108"/>
      <c r="L1961" s="63" t="n">
        <f aca="false">IF(AND(A1962&lt;&gt;"",A1961=""),L1960+1,L1960)</f>
        <v>164</v>
      </c>
      <c r="M1961" s="80" t="str">
        <f aca="false">IF(OR(A1961="Insumo",A1961="Composição Auxiliar"),J1961,"")</f>
        <v/>
      </c>
      <c r="N1961" s="81" t="str">
        <f aca="false">IF(ISNUMBER(SEARCH("COM ENCARGOS COMPLEMENTARES",D1961)),J1961,"")</f>
        <v/>
      </c>
      <c r="O1961" s="81" t="str">
        <f aca="false">IF(N1961&lt;&gt;"","",M1961)</f>
        <v/>
      </c>
      <c r="P1961" s="82" t="str">
        <f aca="false">IF(A1961="Composição",A1960,"")</f>
        <v/>
      </c>
      <c r="Q1961" s="81" t="str">
        <f aca="false">IF(P1961&lt;&gt;"",SUMIF(L1961:L2050,L1961,N1961:N2050),"")</f>
        <v/>
      </c>
      <c r="R1961" s="81" t="str">
        <f aca="false">IF(P1961&lt;&gt;"",SUMIF(L1961:L2050,L1961,O1961:O2050),"")</f>
        <v/>
      </c>
    </row>
    <row r="1962" customFormat="false" ht="14.25" hidden="false" customHeight="false" outlineLevel="0" collapsed="false">
      <c r="A1962" s="76" t="s">
        <v>414</v>
      </c>
      <c r="B1962" s="76"/>
      <c r="C1962" s="76"/>
      <c r="D1962" s="76" t="s">
        <v>415</v>
      </c>
      <c r="E1962" s="76"/>
      <c r="F1962" s="76"/>
      <c r="G1962" s="76"/>
      <c r="H1962" s="77"/>
      <c r="I1962" s="76"/>
      <c r="J1962" s="78"/>
      <c r="L1962" s="63" t="n">
        <f aca="false">IF(AND(A1963&lt;&gt;"",A1962=""),L1961+1,L1961)</f>
        <v>164</v>
      </c>
      <c r="M1962" s="80" t="str">
        <f aca="false">IF(OR(A1962="Insumo",A1962="Composição Auxiliar"),J1962,"")</f>
        <v/>
      </c>
      <c r="N1962" s="81" t="str">
        <f aca="false">IF(ISNUMBER(SEARCH("COM ENCARGOS COMPLEMENTARES",D1962)),J1962,"")</f>
        <v/>
      </c>
      <c r="O1962" s="81" t="str">
        <f aca="false">IF(N1962&lt;&gt;"","",M1962)</f>
        <v/>
      </c>
      <c r="P1962" s="82" t="str">
        <f aca="false">IF(A1962="Composição",A1961,"")</f>
        <v/>
      </c>
      <c r="Q1962" s="81" t="str">
        <f aca="false">IF(P1962&lt;&gt;"",SUMIF(L1962:L2051,L1962,N1962:N2051),"")</f>
        <v/>
      </c>
      <c r="R1962" s="81" t="str">
        <f aca="false">IF(P1962&lt;&gt;"",SUMIF(L1962:L2051,L1962,O1962:O2051),"")</f>
        <v/>
      </c>
    </row>
    <row r="1963" customFormat="false" ht="15" hidden="false" customHeight="true" outlineLevel="0" collapsed="false">
      <c r="A1963" s="83" t="s">
        <v>416</v>
      </c>
      <c r="B1963" s="84" t="s">
        <v>655</v>
      </c>
      <c r="C1963" s="83" t="s">
        <v>656</v>
      </c>
      <c r="D1963" s="83" t="s">
        <v>657</v>
      </c>
      <c r="E1963" s="83" t="s">
        <v>658</v>
      </c>
      <c r="F1963" s="83"/>
      <c r="G1963" s="85" t="s">
        <v>659</v>
      </c>
      <c r="H1963" s="84" t="s">
        <v>660</v>
      </c>
      <c r="I1963" s="84" t="s">
        <v>661</v>
      </c>
      <c r="J1963" s="84" t="s">
        <v>662</v>
      </c>
      <c r="L1963" s="63" t="n">
        <f aca="false">IF(AND(A1964&lt;&gt;"",A1963=""),L1962+1,L1962)</f>
        <v>164</v>
      </c>
      <c r="M1963" s="80" t="str">
        <f aca="false">IF(OR(A1963="Insumo",A1963="Composição Auxiliar"),J1963,"")</f>
        <v/>
      </c>
      <c r="N1963" s="81" t="str">
        <f aca="false">IF(ISNUMBER(SEARCH("COM ENCARGOS COMPLEMENTARES",D1963)),J1963,"")</f>
        <v/>
      </c>
      <c r="O1963" s="81" t="str">
        <f aca="false">IF(N1963&lt;&gt;"","",M1963)</f>
        <v/>
      </c>
      <c r="P1963" s="82" t="str">
        <f aca="false">IF(A1963="Composição",A1962,"")</f>
        <v/>
      </c>
      <c r="Q1963" s="81" t="str">
        <f aca="false">IF(P1963&lt;&gt;"",SUMIF(L1963:L2052,L1963,N1963:N2052),"")</f>
        <v/>
      </c>
      <c r="R1963" s="81" t="str">
        <f aca="false">IF(P1963&lt;&gt;"",SUMIF(L1963:L2052,L1963,O1963:O2052),"")</f>
        <v/>
      </c>
    </row>
    <row r="1964" customFormat="false" ht="25.5" hidden="false" customHeight="true" outlineLevel="0" collapsed="false">
      <c r="A1964" s="86" t="s">
        <v>663</v>
      </c>
      <c r="B1964" s="87" t="s">
        <v>366</v>
      </c>
      <c r="C1964" s="86" t="s">
        <v>664</v>
      </c>
      <c r="D1964" s="86" t="s">
        <v>730</v>
      </c>
      <c r="E1964" s="86" t="s">
        <v>731</v>
      </c>
      <c r="F1964" s="86"/>
      <c r="G1964" s="88" t="s">
        <v>676</v>
      </c>
      <c r="H1964" s="89" t="n">
        <v>1</v>
      </c>
      <c r="I1964" s="90" t="n">
        <f aca="false">SUMIF(L:L,$L1964,M:M)</f>
        <v>74.88</v>
      </c>
      <c r="J1964" s="90" t="n">
        <f aca="false">TRUNC(H1964*I1964,2)</f>
        <v>74.88</v>
      </c>
      <c r="L1964" s="63" t="n">
        <f aca="false">IF(AND(A1965&lt;&gt;"",A1964=""),L1963+1,L1963)</f>
        <v>164</v>
      </c>
      <c r="M1964" s="80" t="str">
        <f aca="false">IF(OR(A1964="Insumo",A1964="Composição Auxiliar"),J1964,"")</f>
        <v/>
      </c>
      <c r="N1964" s="81" t="str">
        <f aca="false">IF(ISNUMBER(SEARCH("COM ENCARGOS COMPLEMENTARES",D1964)),J1964,"")</f>
        <v/>
      </c>
      <c r="O1964" s="81" t="str">
        <f aca="false">IF(N1964&lt;&gt;"","",M1964)</f>
        <v/>
      </c>
      <c r="P1964" s="82" t="str">
        <f aca="false">IF(A1964="Composição",A1963,"")</f>
        <v> 7.3.1 </v>
      </c>
      <c r="Q1964" s="81" t="n">
        <f aca="false">IF(P1964&lt;&gt;"",SUMIF(L1964:L2053,L1964,N1964:N2053),"")</f>
        <v>74.88</v>
      </c>
      <c r="R1964" s="81" t="n">
        <f aca="false">IF(P1964&lt;&gt;"",SUMIF(L1964:L2053,L1964,O1964:O2053),"")</f>
        <v>0</v>
      </c>
    </row>
    <row r="1965" customFormat="false" ht="25.5" hidden="false" customHeight="true" outlineLevel="0" collapsed="false">
      <c r="A1965" s="91" t="s">
        <v>668</v>
      </c>
      <c r="B1965" s="92" t="s">
        <v>677</v>
      </c>
      <c r="C1965" s="91" t="s">
        <v>664</v>
      </c>
      <c r="D1965" s="91" t="s">
        <v>678</v>
      </c>
      <c r="E1965" s="91" t="s">
        <v>671</v>
      </c>
      <c r="F1965" s="91"/>
      <c r="G1965" s="93" t="s">
        <v>672</v>
      </c>
      <c r="H1965" s="94" t="n">
        <v>3.956</v>
      </c>
      <c r="I1965" s="95" t="n">
        <f aca="false">SUMIFS('ANALÍTICA AUXILIARES'!J:J,'ANALÍTICA AUXILIARES'!A:A,"Composição",'ANALÍTICA AUXILIARES'!B:B,$B1965)</f>
        <v>18.93</v>
      </c>
      <c r="J1965" s="95" t="n">
        <f aca="false">TRUNC(H1965*I1965,2)</f>
        <v>74.88</v>
      </c>
      <c r="L1965" s="63" t="n">
        <f aca="false">IF(AND(A1966&lt;&gt;"",A1965=""),L1964+1,L1964)</f>
        <v>164</v>
      </c>
      <c r="M1965" s="80" t="n">
        <f aca="false">IF(OR(A1965="Insumo",A1965="Composição Auxiliar"),J1965,"")</f>
        <v>74.88</v>
      </c>
      <c r="N1965" s="81" t="n">
        <f aca="false">IF(ISNUMBER(SEARCH("COM ENCARGOS COMPLEMENTARES",D1965)),J1965,"")</f>
        <v>74.88</v>
      </c>
      <c r="O1965" s="81" t="str">
        <f aca="false">IF(N1965&lt;&gt;"","",M1965)</f>
        <v/>
      </c>
      <c r="P1965" s="82" t="str">
        <f aca="false">IF(A1965="Composição",A1964,"")</f>
        <v/>
      </c>
      <c r="Q1965" s="81" t="str">
        <f aca="false">IF(P1965&lt;&gt;"",SUMIF(L1965:L2054,L1965,N1965:N2054),"")</f>
        <v/>
      </c>
      <c r="R1965" s="81" t="str">
        <f aca="false">IF(P1965&lt;&gt;"",SUMIF(L1965:L2054,L1965,O1965:O2054),"")</f>
        <v/>
      </c>
    </row>
    <row r="1966" customFormat="false" ht="14.25" hidden="false" customHeight="false" outlineLevel="0" collapsed="false">
      <c r="A1966" s="102"/>
      <c r="B1966" s="102"/>
      <c r="C1966" s="102"/>
      <c r="D1966" s="102"/>
      <c r="E1966" s="102"/>
      <c r="F1966" s="103"/>
      <c r="G1966" s="102"/>
      <c r="H1966" s="103"/>
      <c r="I1966" s="102"/>
      <c r="J1966" s="103"/>
      <c r="L1966" s="63" t="n">
        <f aca="false">IF(AND(A1967&lt;&gt;"",A1966=""),L1965+1,L1965)</f>
        <v>164</v>
      </c>
      <c r="M1966" s="80" t="str">
        <f aca="false">IF(OR(A1966="Insumo",A1966="Composição Auxiliar"),J1966,"")</f>
        <v/>
      </c>
      <c r="N1966" s="81" t="str">
        <f aca="false">IF(ISNUMBER(SEARCH("COM ENCARGOS COMPLEMENTARES",D1966)),J1966,"")</f>
        <v/>
      </c>
      <c r="O1966" s="81" t="str">
        <f aca="false">IF(N1966&lt;&gt;"","",M1966)</f>
        <v/>
      </c>
      <c r="P1966" s="82" t="str">
        <f aca="false">IF(A1966="Composição",A1965,"")</f>
        <v/>
      </c>
      <c r="Q1966" s="81" t="str">
        <f aca="false">IF(P1966&lt;&gt;"",SUMIF(L1966:L2055,L1966,N1966:N2055),"")</f>
        <v/>
      </c>
      <c r="R1966" s="81" t="str">
        <f aca="false">IF(P1966&lt;&gt;"",SUMIF(L1966:L2055,L1966,O1966:O2055),"")</f>
        <v/>
      </c>
    </row>
    <row r="1967" customFormat="false" ht="14.25" hidden="false" customHeight="true" outlineLevel="0" collapsed="false">
      <c r="A1967" s="102"/>
      <c r="B1967" s="102"/>
      <c r="C1967" s="102"/>
      <c r="D1967" s="102"/>
      <c r="E1967" s="102"/>
      <c r="F1967" s="103"/>
      <c r="G1967" s="102"/>
      <c r="H1967" s="104" t="s">
        <v>684</v>
      </c>
      <c r="I1967" s="104"/>
      <c r="J1967" s="103" t="n">
        <f aca="false">TRUNC(SUMIF(L:L,$L1967,M:M)*(1+$J$9),2)</f>
        <v>97.18</v>
      </c>
      <c r="L1967" s="63" t="n">
        <f aca="false">IF(AND(A1968&lt;&gt;"",A1967=""),L1966+1,L1966)</f>
        <v>164</v>
      </c>
      <c r="M1967" s="80" t="str">
        <f aca="false">IF(OR(A1967="Insumo",A1967="Composição Auxiliar"),J1967,"")</f>
        <v/>
      </c>
      <c r="N1967" s="81" t="str">
        <f aca="false">IF(ISNUMBER(SEARCH("COM ENCARGOS COMPLEMENTARES",D1967)),J1967,"")</f>
        <v/>
      </c>
      <c r="O1967" s="81" t="str">
        <f aca="false">IF(N1967&lt;&gt;"","",M1967)</f>
        <v/>
      </c>
      <c r="P1967" s="82" t="str">
        <f aca="false">IF(A1967="Composição",A1966,"")</f>
        <v/>
      </c>
      <c r="Q1967" s="81" t="str">
        <f aca="false">IF(P1967&lt;&gt;"",SUMIF(L1967:L2056,L1967,N1967:N2056),"")</f>
        <v/>
      </c>
      <c r="R1967" s="81" t="str">
        <f aca="false">IF(P1967&lt;&gt;"",SUMIF(L1967:L2056,L1967,O1967:O2056),"")</f>
        <v/>
      </c>
    </row>
    <row r="1968" customFormat="false" ht="15" hidden="false" customHeight="false" outlineLevel="0" collapsed="false">
      <c r="A1968" s="105"/>
      <c r="B1968" s="105"/>
      <c r="C1968" s="105"/>
      <c r="D1968" s="105"/>
      <c r="E1968" s="105"/>
      <c r="F1968" s="105"/>
      <c r="G1968" s="105" t="s">
        <v>685</v>
      </c>
      <c r="H1968" s="106" t="s">
        <v>1448</v>
      </c>
      <c r="I1968" s="105" t="s">
        <v>687</v>
      </c>
      <c r="J1968" s="107" t="n">
        <f aca="false">TRUNC(J1967*H1968,2)</f>
        <v>2915.4</v>
      </c>
      <c r="L1968" s="63" t="n">
        <f aca="false">IF(AND(A1969&lt;&gt;"",A1968=""),L1967+1,L1967)</f>
        <v>164</v>
      </c>
      <c r="M1968" s="80" t="str">
        <f aca="false">IF(OR(A1968="Insumo",A1968="Composição Auxiliar"),J1968,"")</f>
        <v/>
      </c>
      <c r="N1968" s="81" t="str">
        <f aca="false">IF(ISNUMBER(SEARCH("COM ENCARGOS COMPLEMENTARES",D1968)),J1968,"")</f>
        <v/>
      </c>
      <c r="O1968" s="81" t="str">
        <f aca="false">IF(N1968&lt;&gt;"","",M1968)</f>
        <v/>
      </c>
      <c r="P1968" s="82" t="str">
        <f aca="false">IF(A1968="Composição",A1967,"")</f>
        <v/>
      </c>
      <c r="Q1968" s="81" t="str">
        <f aca="false">IF(P1968&lt;&gt;"",SUMIF(L1968:L2057,L1968,N1968:N2057),"")</f>
        <v/>
      </c>
      <c r="R1968" s="81" t="str">
        <f aca="false">IF(P1968&lt;&gt;"",SUMIF(L1968:L2057,L1968,O1968:O2057),"")</f>
        <v/>
      </c>
    </row>
    <row r="1969" customFormat="false" ht="15" hidden="false" customHeight="false" outlineLevel="0" collapsed="false">
      <c r="A1969" s="108"/>
      <c r="B1969" s="108"/>
      <c r="C1969" s="108"/>
      <c r="D1969" s="108"/>
      <c r="E1969" s="108"/>
      <c r="F1969" s="108"/>
      <c r="G1969" s="108"/>
      <c r="H1969" s="108"/>
      <c r="I1969" s="108"/>
      <c r="J1969" s="108"/>
      <c r="L1969" s="63" t="n">
        <f aca="false">IF(AND(A1970&lt;&gt;"",A1969=""),L1968+1,L1968)</f>
        <v>165</v>
      </c>
      <c r="M1969" s="80" t="str">
        <f aca="false">IF(OR(A1969="Insumo",A1969="Composição Auxiliar"),J1969,"")</f>
        <v/>
      </c>
      <c r="N1969" s="81" t="str">
        <f aca="false">IF(ISNUMBER(SEARCH("COM ENCARGOS COMPLEMENTARES",D1969)),J1969,"")</f>
        <v/>
      </c>
      <c r="O1969" s="81" t="str">
        <f aca="false">IF(N1969&lt;&gt;"","",M1969)</f>
        <v/>
      </c>
      <c r="P1969" s="82" t="str">
        <f aca="false">IF(A1969="Composição",A1968,"")</f>
        <v/>
      </c>
      <c r="Q1969" s="81" t="str">
        <f aca="false">IF(P1969&lt;&gt;"",SUMIF(L1969:L2058,L1969,N1969:N2058),"")</f>
        <v/>
      </c>
      <c r="R1969" s="81" t="str">
        <f aca="false">IF(P1969&lt;&gt;"",SUMIF(L1969:L2058,L1969,O1969:O2058),"")</f>
        <v/>
      </c>
    </row>
    <row r="1970" customFormat="false" ht="15" hidden="false" customHeight="true" outlineLevel="0" collapsed="false">
      <c r="A1970" s="83" t="s">
        <v>417</v>
      </c>
      <c r="B1970" s="84" t="s">
        <v>655</v>
      </c>
      <c r="C1970" s="83" t="s">
        <v>656</v>
      </c>
      <c r="D1970" s="83" t="s">
        <v>657</v>
      </c>
      <c r="E1970" s="83" t="s">
        <v>658</v>
      </c>
      <c r="F1970" s="83"/>
      <c r="G1970" s="85" t="s">
        <v>659</v>
      </c>
      <c r="H1970" s="84" t="s">
        <v>660</v>
      </c>
      <c r="I1970" s="84" t="s">
        <v>661</v>
      </c>
      <c r="J1970" s="84" t="s">
        <v>662</v>
      </c>
      <c r="L1970" s="63" t="n">
        <f aca="false">IF(AND(A1971&lt;&gt;"",A1970=""),L1969+1,L1969)</f>
        <v>165</v>
      </c>
      <c r="M1970" s="80" t="str">
        <f aca="false">IF(OR(A1970="Insumo",A1970="Composição Auxiliar"),J1970,"")</f>
        <v/>
      </c>
      <c r="N1970" s="81" t="str">
        <f aca="false">IF(ISNUMBER(SEARCH("COM ENCARGOS COMPLEMENTARES",D1970)),J1970,"")</f>
        <v/>
      </c>
      <c r="O1970" s="81" t="str">
        <f aca="false">IF(N1970&lt;&gt;"","",M1970)</f>
        <v/>
      </c>
      <c r="P1970" s="82" t="str">
        <f aca="false">IF(A1970="Composição",A1969,"")</f>
        <v/>
      </c>
      <c r="Q1970" s="81" t="str">
        <f aca="false">IF(P1970&lt;&gt;"",SUMIF(L1970:L2059,L1970,N1970:N2059),"")</f>
        <v/>
      </c>
      <c r="R1970" s="81" t="str">
        <f aca="false">IF(P1970&lt;&gt;"",SUMIF(L1970:L2059,L1970,O1970:O2059),"")</f>
        <v/>
      </c>
    </row>
    <row r="1971" customFormat="false" ht="25.5" hidden="false" customHeight="true" outlineLevel="0" collapsed="false">
      <c r="A1971" s="86" t="s">
        <v>663</v>
      </c>
      <c r="B1971" s="87" t="s">
        <v>121</v>
      </c>
      <c r="C1971" s="86" t="s">
        <v>664</v>
      </c>
      <c r="D1971" s="86" t="s">
        <v>973</v>
      </c>
      <c r="E1971" s="86" t="s">
        <v>731</v>
      </c>
      <c r="F1971" s="86"/>
      <c r="G1971" s="88" t="s">
        <v>676</v>
      </c>
      <c r="H1971" s="89" t="n">
        <v>1</v>
      </c>
      <c r="I1971" s="90" t="n">
        <f aca="false">SUMIF(L:L,$L1971,M:M)</f>
        <v>30.35</v>
      </c>
      <c r="J1971" s="90" t="n">
        <f aca="false">TRUNC(H1971*I1971,2)</f>
        <v>30.35</v>
      </c>
      <c r="L1971" s="63" t="n">
        <f aca="false">IF(AND(A1972&lt;&gt;"",A1971=""),L1970+1,L1970)</f>
        <v>165</v>
      </c>
      <c r="M1971" s="80" t="str">
        <f aca="false">IF(OR(A1971="Insumo",A1971="Composição Auxiliar"),J1971,"")</f>
        <v/>
      </c>
      <c r="N1971" s="81" t="str">
        <f aca="false">IF(ISNUMBER(SEARCH("COM ENCARGOS COMPLEMENTARES",D1971)),J1971,"")</f>
        <v/>
      </c>
      <c r="O1971" s="81" t="str">
        <f aca="false">IF(N1971&lt;&gt;"","",M1971)</f>
        <v/>
      </c>
      <c r="P1971" s="82" t="str">
        <f aca="false">IF(A1971="Composição",A1970,"")</f>
        <v> 7.3.2 </v>
      </c>
      <c r="Q1971" s="81" t="n">
        <f aca="false">IF(P1971&lt;&gt;"",SUMIF(L1971:L2060,L1971,N1971:N2060),"")</f>
        <v>12.3</v>
      </c>
      <c r="R1971" s="81" t="n">
        <f aca="false">IF(P1971&lt;&gt;"",SUMIF(L1971:L2060,L1971,O1971:O2060),"")</f>
        <v>18.05</v>
      </c>
    </row>
    <row r="1972" customFormat="false" ht="25.5" hidden="false" customHeight="true" outlineLevel="0" collapsed="false">
      <c r="A1972" s="91" t="s">
        <v>668</v>
      </c>
      <c r="B1972" s="92" t="s">
        <v>895</v>
      </c>
      <c r="C1972" s="91" t="s">
        <v>664</v>
      </c>
      <c r="D1972" s="91" t="s">
        <v>896</v>
      </c>
      <c r="E1972" s="91" t="s">
        <v>691</v>
      </c>
      <c r="F1972" s="91"/>
      <c r="G1972" s="93" t="s">
        <v>699</v>
      </c>
      <c r="H1972" s="94" t="n">
        <v>0.254</v>
      </c>
      <c r="I1972" s="95" t="n">
        <f aca="false">SUMIFS('ANALÍTICA AUXILIARES'!J:J,'ANALÍTICA AUXILIARES'!A:A,"Composição",'ANALÍTICA AUXILIARES'!B:B,$B1972)</f>
        <v>27.05</v>
      </c>
      <c r="J1972" s="95" t="n">
        <f aca="false">TRUNC(H1972*I1972,2)</f>
        <v>6.87</v>
      </c>
      <c r="L1972" s="63" t="n">
        <f aca="false">IF(AND(A1973&lt;&gt;"",A1972=""),L1971+1,L1971)</f>
        <v>165</v>
      </c>
      <c r="M1972" s="80" t="n">
        <f aca="false">IF(OR(A1972="Insumo",A1972="Composição Auxiliar"),J1972,"")</f>
        <v>6.87</v>
      </c>
      <c r="N1972" s="81" t="str">
        <f aca="false">IF(ISNUMBER(SEARCH("COM ENCARGOS COMPLEMENTARES",D1972)),J1972,"")</f>
        <v/>
      </c>
      <c r="O1972" s="81" t="n">
        <f aca="false">IF(N1972&lt;&gt;"","",M1972)</f>
        <v>6.87</v>
      </c>
      <c r="P1972" s="82" t="str">
        <f aca="false">IF(A1972="Composição",A1971,"")</f>
        <v/>
      </c>
      <c r="Q1972" s="81" t="str">
        <f aca="false">IF(P1972&lt;&gt;"",SUMIF(L1972:L2061,L1972,N1972:N2061),"")</f>
        <v/>
      </c>
      <c r="R1972" s="81" t="str">
        <f aca="false">IF(P1972&lt;&gt;"",SUMIF(L1972:L2061,L1972,O1972:O2061),"")</f>
        <v/>
      </c>
    </row>
    <row r="1973" customFormat="false" ht="25.5" hidden="false" customHeight="true" outlineLevel="0" collapsed="false">
      <c r="A1973" s="91" t="s">
        <v>668</v>
      </c>
      <c r="B1973" s="92" t="s">
        <v>901</v>
      </c>
      <c r="C1973" s="91" t="s">
        <v>664</v>
      </c>
      <c r="D1973" s="91" t="s">
        <v>902</v>
      </c>
      <c r="E1973" s="91" t="s">
        <v>691</v>
      </c>
      <c r="F1973" s="91"/>
      <c r="G1973" s="93" t="s">
        <v>692</v>
      </c>
      <c r="H1973" s="94" t="n">
        <v>0.274</v>
      </c>
      <c r="I1973" s="95" t="n">
        <f aca="false">SUMIFS('ANALÍTICA AUXILIARES'!J:J,'ANALÍTICA AUXILIARES'!A:A,"Composição",'ANALÍTICA AUXILIARES'!B:B,$B1973)</f>
        <v>33.4</v>
      </c>
      <c r="J1973" s="95" t="n">
        <f aca="false">TRUNC(H1973*I1973,2)</f>
        <v>9.15</v>
      </c>
      <c r="L1973" s="63" t="n">
        <f aca="false">IF(AND(A1974&lt;&gt;"",A1973=""),L1972+1,L1972)</f>
        <v>165</v>
      </c>
      <c r="M1973" s="80" t="n">
        <f aca="false">IF(OR(A1973="Insumo",A1973="Composição Auxiliar"),J1973,"")</f>
        <v>9.15</v>
      </c>
      <c r="N1973" s="81" t="str">
        <f aca="false">IF(ISNUMBER(SEARCH("COM ENCARGOS COMPLEMENTARES",D1973)),J1973,"")</f>
        <v/>
      </c>
      <c r="O1973" s="81" t="n">
        <f aca="false">IF(N1973&lt;&gt;"","",M1973)</f>
        <v>9.15</v>
      </c>
      <c r="P1973" s="82" t="str">
        <f aca="false">IF(A1973="Composição",A1972,"")</f>
        <v/>
      </c>
      <c r="Q1973" s="81" t="str">
        <f aca="false">IF(P1973&lt;&gt;"",SUMIF(L1973:L2062,L1973,N1973:N2062),"")</f>
        <v/>
      </c>
      <c r="R1973" s="81" t="str">
        <f aca="false">IF(P1973&lt;&gt;"",SUMIF(L1973:L2062,L1973,O1973:O2062),"")</f>
        <v/>
      </c>
    </row>
    <row r="1974" customFormat="false" ht="25.5" hidden="false" customHeight="true" outlineLevel="0" collapsed="false">
      <c r="A1974" s="91" t="s">
        <v>668</v>
      </c>
      <c r="B1974" s="92" t="s">
        <v>677</v>
      </c>
      <c r="C1974" s="91" t="s">
        <v>664</v>
      </c>
      <c r="D1974" s="91" t="s">
        <v>678</v>
      </c>
      <c r="E1974" s="91" t="s">
        <v>671</v>
      </c>
      <c r="F1974" s="91"/>
      <c r="G1974" s="93" t="s">
        <v>672</v>
      </c>
      <c r="H1974" s="94" t="n">
        <v>0.65</v>
      </c>
      <c r="I1974" s="95" t="n">
        <f aca="false">SUMIFS('ANALÍTICA AUXILIARES'!J:J,'ANALÍTICA AUXILIARES'!A:A,"Composição",'ANALÍTICA AUXILIARES'!B:B,$B1974)</f>
        <v>18.93</v>
      </c>
      <c r="J1974" s="95" t="n">
        <f aca="false">TRUNC(H1974*I1974,2)</f>
        <v>12.3</v>
      </c>
      <c r="L1974" s="63" t="n">
        <f aca="false">IF(AND(A1975&lt;&gt;"",A1974=""),L1973+1,L1973)</f>
        <v>165</v>
      </c>
      <c r="M1974" s="80" t="n">
        <f aca="false">IF(OR(A1974="Insumo",A1974="Composição Auxiliar"),J1974,"")</f>
        <v>12.3</v>
      </c>
      <c r="N1974" s="81" t="n">
        <f aca="false">IF(ISNUMBER(SEARCH("COM ENCARGOS COMPLEMENTARES",D1974)),J1974,"")</f>
        <v>12.3</v>
      </c>
      <c r="O1974" s="81" t="str">
        <f aca="false">IF(N1974&lt;&gt;"","",M1974)</f>
        <v/>
      </c>
      <c r="P1974" s="82" t="str">
        <f aca="false">IF(A1974="Composição",A1973,"")</f>
        <v/>
      </c>
      <c r="Q1974" s="81" t="str">
        <f aca="false">IF(P1974&lt;&gt;"",SUMIF(L1974:L2063,L1974,N1974:N2063),"")</f>
        <v/>
      </c>
      <c r="R1974" s="81" t="str">
        <f aca="false">IF(P1974&lt;&gt;"",SUMIF(L1974:L2063,L1974,O1974:O2063),"")</f>
        <v/>
      </c>
    </row>
    <row r="1975" customFormat="false" ht="25.5" hidden="false" customHeight="true" outlineLevel="0" collapsed="false">
      <c r="A1975" s="91" t="s">
        <v>668</v>
      </c>
      <c r="B1975" s="92" t="s">
        <v>974</v>
      </c>
      <c r="C1975" s="91" t="s">
        <v>664</v>
      </c>
      <c r="D1975" s="91" t="s">
        <v>975</v>
      </c>
      <c r="E1975" s="91" t="s">
        <v>731</v>
      </c>
      <c r="F1975" s="91"/>
      <c r="G1975" s="93" t="s">
        <v>676</v>
      </c>
      <c r="H1975" s="94" t="n">
        <v>1</v>
      </c>
      <c r="I1975" s="95" t="n">
        <f aca="false">SUMIFS('ANALÍTICA AUXILIARES'!J:J,'ANALÍTICA AUXILIARES'!A:A,"Composição",'ANALÍTICA AUXILIARES'!B:B,$B1975)</f>
        <v>2.03</v>
      </c>
      <c r="J1975" s="95" t="n">
        <f aca="false">TRUNC(H1975*I1975,2)</f>
        <v>2.03</v>
      </c>
      <c r="L1975" s="63" t="n">
        <f aca="false">IF(AND(A1976&lt;&gt;"",A1975=""),L1974+1,L1974)</f>
        <v>165</v>
      </c>
      <c r="M1975" s="80" t="n">
        <f aca="false">IF(OR(A1975="Insumo",A1975="Composição Auxiliar"),J1975,"")</f>
        <v>2.03</v>
      </c>
      <c r="N1975" s="81" t="str">
        <f aca="false">IF(ISNUMBER(SEARCH("COM ENCARGOS COMPLEMENTARES",D1975)),J1975,"")</f>
        <v/>
      </c>
      <c r="O1975" s="81" t="n">
        <f aca="false">IF(N1975&lt;&gt;"","",M1975)</f>
        <v>2.03</v>
      </c>
      <c r="P1975" s="82" t="str">
        <f aca="false">IF(A1975="Composição",A1974,"")</f>
        <v/>
      </c>
      <c r="Q1975" s="81" t="str">
        <f aca="false">IF(P1975&lt;&gt;"",SUMIF(L1975:L2064,L1975,N1975:N2064),"")</f>
        <v/>
      </c>
      <c r="R1975" s="81" t="str">
        <f aca="false">IF(P1975&lt;&gt;"",SUMIF(L1975:L2064,L1975,O1975:O2064),"")</f>
        <v/>
      </c>
    </row>
    <row r="1976" customFormat="false" ht="14.25" hidden="false" customHeight="false" outlineLevel="0" collapsed="false">
      <c r="A1976" s="102"/>
      <c r="B1976" s="102"/>
      <c r="C1976" s="102"/>
      <c r="D1976" s="102"/>
      <c r="E1976" s="102"/>
      <c r="F1976" s="103"/>
      <c r="G1976" s="102"/>
      <c r="H1976" s="103"/>
      <c r="I1976" s="102"/>
      <c r="J1976" s="103"/>
      <c r="L1976" s="63" t="n">
        <f aca="false">IF(AND(A1977&lt;&gt;"",A1976=""),L1975+1,L1975)</f>
        <v>165</v>
      </c>
      <c r="M1976" s="80" t="str">
        <f aca="false">IF(OR(A1976="Insumo",A1976="Composição Auxiliar"),J1976,"")</f>
        <v/>
      </c>
      <c r="N1976" s="81" t="str">
        <f aca="false">IF(ISNUMBER(SEARCH("COM ENCARGOS COMPLEMENTARES",D1976)),J1976,"")</f>
        <v/>
      </c>
      <c r="O1976" s="81" t="str">
        <f aca="false">IF(N1976&lt;&gt;"","",M1976)</f>
        <v/>
      </c>
      <c r="P1976" s="82" t="str">
        <f aca="false">IF(A1976="Composição",A1975,"")</f>
        <v/>
      </c>
      <c r="Q1976" s="81" t="str">
        <f aca="false">IF(P1976&lt;&gt;"",SUMIF(L1976:L2065,L1976,N1976:N2065),"")</f>
        <v/>
      </c>
      <c r="R1976" s="81" t="str">
        <f aca="false">IF(P1976&lt;&gt;"",SUMIF(L1976:L2065,L1976,O1976:O2065),"")</f>
        <v/>
      </c>
    </row>
    <row r="1977" customFormat="false" ht="14.25" hidden="false" customHeight="true" outlineLevel="0" collapsed="false">
      <c r="A1977" s="102"/>
      <c r="B1977" s="102"/>
      <c r="C1977" s="102"/>
      <c r="D1977" s="102"/>
      <c r="E1977" s="102"/>
      <c r="F1977" s="103"/>
      <c r="G1977" s="102"/>
      <c r="H1977" s="104" t="s">
        <v>684</v>
      </c>
      <c r="I1977" s="104"/>
      <c r="J1977" s="103" t="n">
        <f aca="false">TRUNC(SUMIF(L:L,$L1977,M:M)*(1+$J$9),2)</f>
        <v>39.39</v>
      </c>
      <c r="L1977" s="63" t="n">
        <f aca="false">IF(AND(A1978&lt;&gt;"",A1977=""),L1976+1,L1976)</f>
        <v>165</v>
      </c>
      <c r="M1977" s="80" t="str">
        <f aca="false">IF(OR(A1977="Insumo",A1977="Composição Auxiliar"),J1977,"")</f>
        <v/>
      </c>
      <c r="N1977" s="81" t="str">
        <f aca="false">IF(ISNUMBER(SEARCH("COM ENCARGOS COMPLEMENTARES",D1977)),J1977,"")</f>
        <v/>
      </c>
      <c r="O1977" s="81" t="str">
        <f aca="false">IF(N1977&lt;&gt;"","",M1977)</f>
        <v/>
      </c>
      <c r="P1977" s="82" t="str">
        <f aca="false">IF(A1977="Composição",A1976,"")</f>
        <v/>
      </c>
      <c r="Q1977" s="81" t="str">
        <f aca="false">IF(P1977&lt;&gt;"",SUMIF(L1977:L2066,L1977,N1977:N2066),"")</f>
        <v/>
      </c>
      <c r="R1977" s="81" t="str">
        <f aca="false">IF(P1977&lt;&gt;"",SUMIF(L1977:L2066,L1977,O1977:O2066),"")</f>
        <v/>
      </c>
    </row>
    <row r="1978" customFormat="false" ht="15" hidden="false" customHeight="false" outlineLevel="0" collapsed="false">
      <c r="A1978" s="105"/>
      <c r="B1978" s="105"/>
      <c r="C1978" s="105"/>
      <c r="D1978" s="105"/>
      <c r="E1978" s="105"/>
      <c r="F1978" s="105"/>
      <c r="G1978" s="105" t="s">
        <v>685</v>
      </c>
      <c r="H1978" s="106" t="s">
        <v>1448</v>
      </c>
      <c r="I1978" s="105" t="s">
        <v>687</v>
      </c>
      <c r="J1978" s="107" t="n">
        <f aca="false">TRUNC(J1977*H1978,2)</f>
        <v>1181.7</v>
      </c>
      <c r="L1978" s="63" t="n">
        <f aca="false">IF(AND(A1979&lt;&gt;"",A1978=""),L1977+1,L1977)</f>
        <v>165</v>
      </c>
      <c r="M1978" s="80" t="str">
        <f aca="false">IF(OR(A1978="Insumo",A1978="Composição Auxiliar"),J1978,"")</f>
        <v/>
      </c>
      <c r="N1978" s="81" t="str">
        <f aca="false">IF(ISNUMBER(SEARCH("COM ENCARGOS COMPLEMENTARES",D1978)),J1978,"")</f>
        <v/>
      </c>
      <c r="O1978" s="81" t="str">
        <f aca="false">IF(N1978&lt;&gt;"","",M1978)</f>
        <v/>
      </c>
      <c r="P1978" s="82" t="str">
        <f aca="false">IF(A1978="Composição",A1977,"")</f>
        <v/>
      </c>
      <c r="Q1978" s="81" t="str">
        <f aca="false">IF(P1978&lt;&gt;"",SUMIF(L1978:L2067,L1978,N1978:N2067),"")</f>
        <v/>
      </c>
      <c r="R1978" s="81" t="str">
        <f aca="false">IF(P1978&lt;&gt;"",SUMIF(L1978:L2067,L1978,O1978:O2067),"")</f>
        <v/>
      </c>
    </row>
    <row r="1979" customFormat="false" ht="15" hidden="false" customHeight="false" outlineLevel="0" collapsed="false">
      <c r="A1979" s="108"/>
      <c r="B1979" s="108"/>
      <c r="C1979" s="108"/>
      <c r="D1979" s="108"/>
      <c r="E1979" s="108"/>
      <c r="F1979" s="108"/>
      <c r="G1979" s="108"/>
      <c r="H1979" s="108"/>
      <c r="I1979" s="108"/>
      <c r="J1979" s="108"/>
      <c r="L1979" s="63" t="n">
        <f aca="false">IF(AND(A1980&lt;&gt;"",A1979=""),L1978+1,L1978)</f>
        <v>166</v>
      </c>
      <c r="M1979" s="80" t="str">
        <f aca="false">IF(OR(A1979="Insumo",A1979="Composição Auxiliar"),J1979,"")</f>
        <v/>
      </c>
      <c r="N1979" s="81" t="str">
        <f aca="false">IF(ISNUMBER(SEARCH("COM ENCARGOS COMPLEMENTARES",D1979)),J1979,"")</f>
        <v/>
      </c>
      <c r="O1979" s="81" t="str">
        <f aca="false">IF(N1979&lt;&gt;"","",M1979)</f>
        <v/>
      </c>
      <c r="P1979" s="82" t="str">
        <f aca="false">IF(A1979="Composição",A1978,"")</f>
        <v/>
      </c>
      <c r="Q1979" s="81" t="str">
        <f aca="false">IF(P1979&lt;&gt;"",SUMIF(L1979:L2068,L1979,N1979:N2068),"")</f>
        <v/>
      </c>
      <c r="R1979" s="81" t="str">
        <f aca="false">IF(P1979&lt;&gt;"",SUMIF(L1979:L2068,L1979,O1979:O2068),"")</f>
        <v/>
      </c>
    </row>
    <row r="1980" customFormat="false" ht="15" hidden="false" customHeight="true" outlineLevel="0" collapsed="false">
      <c r="A1980" s="83" t="s">
        <v>418</v>
      </c>
      <c r="B1980" s="84" t="s">
        <v>655</v>
      </c>
      <c r="C1980" s="83" t="s">
        <v>656</v>
      </c>
      <c r="D1980" s="83" t="s">
        <v>657</v>
      </c>
      <c r="E1980" s="83" t="s">
        <v>658</v>
      </c>
      <c r="F1980" s="83"/>
      <c r="G1980" s="85" t="s">
        <v>659</v>
      </c>
      <c r="H1980" s="84" t="s">
        <v>660</v>
      </c>
      <c r="I1980" s="84" t="s">
        <v>661</v>
      </c>
      <c r="J1980" s="84" t="s">
        <v>662</v>
      </c>
      <c r="L1980" s="63" t="n">
        <f aca="false">IF(AND(A1981&lt;&gt;"",A1980=""),L1979+1,L1979)</f>
        <v>166</v>
      </c>
      <c r="M1980" s="80" t="str">
        <f aca="false">IF(OR(A1980="Insumo",A1980="Composição Auxiliar"),J1980,"")</f>
        <v/>
      </c>
      <c r="N1980" s="81" t="str">
        <f aca="false">IF(ISNUMBER(SEARCH("COM ENCARGOS COMPLEMENTARES",D1980)),J1980,"")</f>
        <v/>
      </c>
      <c r="O1980" s="81" t="str">
        <f aca="false">IF(N1980&lt;&gt;"","",M1980)</f>
        <v/>
      </c>
      <c r="P1980" s="82" t="str">
        <f aca="false">IF(A1980="Composição",A1979,"")</f>
        <v/>
      </c>
      <c r="Q1980" s="81" t="str">
        <f aca="false">IF(P1980&lt;&gt;"",SUMIF(L1980:L2069,L1980,N1980:N2069),"")</f>
        <v/>
      </c>
      <c r="R1980" s="81" t="str">
        <f aca="false">IF(P1980&lt;&gt;"",SUMIF(L1980:L2069,L1980,O1980:O2069),"")</f>
        <v/>
      </c>
    </row>
    <row r="1981" customFormat="false" ht="25.5" hidden="false" customHeight="true" outlineLevel="0" collapsed="false">
      <c r="A1981" s="86" t="s">
        <v>663</v>
      </c>
      <c r="B1981" s="87" t="s">
        <v>419</v>
      </c>
      <c r="C1981" s="86" t="s">
        <v>716</v>
      </c>
      <c r="D1981" s="86" t="s">
        <v>1514</v>
      </c>
      <c r="E1981" s="86" t="s">
        <v>1505</v>
      </c>
      <c r="F1981" s="86"/>
      <c r="G1981" s="88" t="s">
        <v>718</v>
      </c>
      <c r="H1981" s="89" t="n">
        <v>1</v>
      </c>
      <c r="I1981" s="90" t="n">
        <f aca="false">SUMIF(L:L,$L1981,M:M)</f>
        <v>102.17</v>
      </c>
      <c r="J1981" s="90" t="n">
        <f aca="false">TRUNC(H1981*I1981,2)</f>
        <v>102.17</v>
      </c>
      <c r="L1981" s="63" t="n">
        <f aca="false">IF(AND(A1982&lt;&gt;"",A1981=""),L1980+1,L1980)</f>
        <v>166</v>
      </c>
      <c r="M1981" s="80" t="str">
        <f aca="false">IF(OR(A1981="Insumo",A1981="Composição Auxiliar"),J1981,"")</f>
        <v/>
      </c>
      <c r="N1981" s="81" t="str">
        <f aca="false">IF(ISNUMBER(SEARCH("COM ENCARGOS COMPLEMENTARES",D1981)),J1981,"")</f>
        <v/>
      </c>
      <c r="O1981" s="81" t="str">
        <f aca="false">IF(N1981&lt;&gt;"","",M1981)</f>
        <v/>
      </c>
      <c r="P1981" s="82" t="str">
        <f aca="false">IF(A1981="Composição",A1980,"")</f>
        <v> 7.3.3 </v>
      </c>
      <c r="Q1981" s="81" t="n">
        <f aca="false">IF(P1981&lt;&gt;"",SUMIF(L1981:L2070,L1981,N1981:N2070),"")</f>
        <v>6.62</v>
      </c>
      <c r="R1981" s="81" t="n">
        <f aca="false">IF(P1981&lt;&gt;"",SUMIF(L1981:L2070,L1981,O1981:O2070),"")</f>
        <v>95.55</v>
      </c>
    </row>
    <row r="1982" customFormat="false" ht="25.5" hidden="false" customHeight="true" outlineLevel="0" collapsed="false">
      <c r="A1982" s="91" t="s">
        <v>668</v>
      </c>
      <c r="B1982" s="92" t="s">
        <v>677</v>
      </c>
      <c r="C1982" s="91" t="s">
        <v>664</v>
      </c>
      <c r="D1982" s="91" t="s">
        <v>678</v>
      </c>
      <c r="E1982" s="91" t="s">
        <v>671</v>
      </c>
      <c r="F1982" s="91"/>
      <c r="G1982" s="93" t="s">
        <v>672</v>
      </c>
      <c r="H1982" s="94" t="n">
        <v>0.35</v>
      </c>
      <c r="I1982" s="95" t="n">
        <f aca="false">SUMIFS('ANALÍTICA AUXILIARES'!J:J,'ANALÍTICA AUXILIARES'!A:A,"Composição",'ANALÍTICA AUXILIARES'!B:B,$B1982)</f>
        <v>18.93</v>
      </c>
      <c r="J1982" s="95" t="n">
        <f aca="false">TRUNC(H1982*I1982,2)</f>
        <v>6.62</v>
      </c>
      <c r="L1982" s="63" t="n">
        <f aca="false">IF(AND(A1983&lt;&gt;"",A1982=""),L1981+1,L1981)</f>
        <v>166</v>
      </c>
      <c r="M1982" s="80" t="n">
        <f aca="false">IF(OR(A1982="Insumo",A1982="Composição Auxiliar"),J1982,"")</f>
        <v>6.62</v>
      </c>
      <c r="N1982" s="81" t="n">
        <f aca="false">IF(ISNUMBER(SEARCH("COM ENCARGOS COMPLEMENTARES",D1982)),J1982,"")</f>
        <v>6.62</v>
      </c>
      <c r="O1982" s="81" t="str">
        <f aca="false">IF(N1982&lt;&gt;"","",M1982)</f>
        <v/>
      </c>
      <c r="P1982" s="82" t="str">
        <f aca="false">IF(A1982="Composição",A1981,"")</f>
        <v/>
      </c>
      <c r="Q1982" s="81" t="str">
        <f aca="false">IF(P1982&lt;&gt;"",SUMIF(L1982:L2071,L1982,N1982:N2071),"")</f>
        <v/>
      </c>
      <c r="R1982" s="81" t="str">
        <f aca="false">IF(P1982&lt;&gt;"",SUMIF(L1982:L2071,L1982,O1982:O2071),"")</f>
        <v/>
      </c>
    </row>
    <row r="1983" customFormat="false" ht="25.5" hidden="false" customHeight="true" outlineLevel="0" collapsed="false">
      <c r="A1983" s="91" t="s">
        <v>668</v>
      </c>
      <c r="B1983" s="92" t="s">
        <v>404</v>
      </c>
      <c r="C1983" s="91" t="s">
        <v>716</v>
      </c>
      <c r="D1983" s="91" t="s">
        <v>821</v>
      </c>
      <c r="E1983" s="91" t="s">
        <v>764</v>
      </c>
      <c r="F1983" s="91"/>
      <c r="G1983" s="93" t="s">
        <v>729</v>
      </c>
      <c r="H1983" s="94" t="n">
        <v>1</v>
      </c>
      <c r="I1983" s="95" t="n">
        <f aca="false">SUMIFS('ANALÍTICA AUXILIARES'!J:J,'ANALÍTICA AUXILIARES'!A:A,"Composição",'ANALÍTICA AUXILIARES'!B:B,$B1983)</f>
        <v>71.19</v>
      </c>
      <c r="J1983" s="95" t="n">
        <f aca="false">TRUNC(H1983*I1983,2)</f>
        <v>71.19</v>
      </c>
      <c r="L1983" s="63" t="n">
        <f aca="false">IF(AND(A1984&lt;&gt;"",A1983=""),L1982+1,L1982)</f>
        <v>166</v>
      </c>
      <c r="M1983" s="80" t="n">
        <f aca="false">IF(OR(A1983="Insumo",A1983="Composição Auxiliar"),J1983,"")</f>
        <v>71.19</v>
      </c>
      <c r="N1983" s="81" t="str">
        <f aca="false">IF(ISNUMBER(SEARCH("COM ENCARGOS COMPLEMENTARES",D1983)),J1983,"")</f>
        <v/>
      </c>
      <c r="O1983" s="81" t="n">
        <f aca="false">IF(N1983&lt;&gt;"","",M1983)</f>
        <v>71.19</v>
      </c>
      <c r="P1983" s="82" t="str">
        <f aca="false">IF(A1983="Composição",A1982,"")</f>
        <v/>
      </c>
      <c r="Q1983" s="81" t="str">
        <f aca="false">IF(P1983&lt;&gt;"",SUMIF(L1983:L2072,L1983,N1983:N2072),"")</f>
        <v/>
      </c>
      <c r="R1983" s="81" t="str">
        <f aca="false">IF(P1983&lt;&gt;"",SUMIF(L1983:L2072,L1983,O1983:O2072),"")</f>
        <v/>
      </c>
    </row>
    <row r="1984" customFormat="false" ht="14.25" hidden="false" customHeight="false" outlineLevel="0" collapsed="false">
      <c r="A1984" s="96" t="s">
        <v>679</v>
      </c>
      <c r="B1984" s="97" t="s">
        <v>1515</v>
      </c>
      <c r="C1984" s="96" t="str">
        <f aca="false">VLOOKUP(B1984,INSUMOS!$A:$I,2,0)</f>
        <v>SINAPI</v>
      </c>
      <c r="D1984" s="96" t="str">
        <f aca="false">VLOOKUP(B1984,INSUMOS!$A:$I,3,0)</f>
        <v>RALO FOFO SEMIESFERICO, 100 MM, PARA LAJES/ CALHAS</v>
      </c>
      <c r="E1984" s="98" t="str">
        <f aca="false">VLOOKUP(B1984,INSUMOS!$A:$I,4,0)</f>
        <v>Material</v>
      </c>
      <c r="F1984" s="98"/>
      <c r="G1984" s="99" t="str">
        <f aca="false">VLOOKUP(B1984,INSUMOS!$A:$I,5,0)</f>
        <v>UN</v>
      </c>
      <c r="H1984" s="100" t="n">
        <v>1</v>
      </c>
      <c r="I1984" s="101" t="n">
        <f aca="false">VLOOKUP(B1984,INSUMOS!$A:$I,8,0)</f>
        <v>24.36</v>
      </c>
      <c r="J1984" s="101" t="n">
        <f aca="false">TRUNC(H1984*I1984,2)</f>
        <v>24.36</v>
      </c>
      <c r="L1984" s="63" t="n">
        <f aca="false">IF(AND(A1985&lt;&gt;"",A1984=""),L1983+1,L1983)</f>
        <v>166</v>
      </c>
      <c r="M1984" s="80" t="n">
        <f aca="false">IF(OR(A1984="Insumo",A1984="Composição Auxiliar"),J1984,"")</f>
        <v>24.36</v>
      </c>
      <c r="N1984" s="81" t="str">
        <f aca="false">IF(ISNUMBER(SEARCH("COM ENCARGOS COMPLEMENTARES",D1984)),J1984,"")</f>
        <v/>
      </c>
      <c r="O1984" s="81" t="n">
        <f aca="false">IF(N1984&lt;&gt;"","",M1984)</f>
        <v>24.36</v>
      </c>
      <c r="P1984" s="82" t="str">
        <f aca="false">IF(A1984="Composição",A1983,"")</f>
        <v/>
      </c>
      <c r="Q1984" s="81" t="str">
        <f aca="false">IF(P1984&lt;&gt;"",SUMIF(L1984:L2073,L1984,N1984:N2073),"")</f>
        <v/>
      </c>
      <c r="R1984" s="81" t="str">
        <f aca="false">IF(P1984&lt;&gt;"",SUMIF(L1984:L2073,L1984,O1984:O2073),"")</f>
        <v/>
      </c>
    </row>
    <row r="1985" customFormat="false" ht="14.25" hidden="false" customHeight="false" outlineLevel="0" collapsed="false">
      <c r="A1985" s="102"/>
      <c r="B1985" s="102"/>
      <c r="C1985" s="102"/>
      <c r="D1985" s="102"/>
      <c r="E1985" s="102"/>
      <c r="F1985" s="103"/>
      <c r="G1985" s="102"/>
      <c r="H1985" s="103"/>
      <c r="I1985" s="102"/>
      <c r="J1985" s="103"/>
      <c r="L1985" s="63" t="n">
        <f aca="false">IF(AND(A1986&lt;&gt;"",A1985=""),L1984+1,L1984)</f>
        <v>166</v>
      </c>
      <c r="M1985" s="80" t="str">
        <f aca="false">IF(OR(A1985="Insumo",A1985="Composição Auxiliar"),J1985,"")</f>
        <v/>
      </c>
      <c r="N1985" s="81" t="str">
        <f aca="false">IF(ISNUMBER(SEARCH("COM ENCARGOS COMPLEMENTARES",D1985)),J1985,"")</f>
        <v/>
      </c>
      <c r="O1985" s="81" t="str">
        <f aca="false">IF(N1985&lt;&gt;"","",M1985)</f>
        <v/>
      </c>
      <c r="P1985" s="82" t="str">
        <f aca="false">IF(A1985="Composição",A1984,"")</f>
        <v/>
      </c>
      <c r="Q1985" s="81" t="str">
        <f aca="false">IF(P1985&lt;&gt;"",SUMIF(L1985:L2074,L1985,N1985:N2074),"")</f>
        <v/>
      </c>
      <c r="R1985" s="81" t="str">
        <f aca="false">IF(P1985&lt;&gt;"",SUMIF(L1985:L2074,L1985,O1985:O2074),"")</f>
        <v/>
      </c>
    </row>
    <row r="1986" customFormat="false" ht="14.25" hidden="false" customHeight="true" outlineLevel="0" collapsed="false">
      <c r="A1986" s="102"/>
      <c r="B1986" s="102"/>
      <c r="C1986" s="102"/>
      <c r="D1986" s="102"/>
      <c r="E1986" s="102"/>
      <c r="F1986" s="103"/>
      <c r="G1986" s="102"/>
      <c r="H1986" s="104" t="s">
        <v>684</v>
      </c>
      <c r="I1986" s="104"/>
      <c r="J1986" s="103" t="n">
        <f aca="false">TRUNC(SUMIF(L:L,$L1986,M:M)*(1+$J$9),2)</f>
        <v>132.6</v>
      </c>
      <c r="L1986" s="63" t="n">
        <f aca="false">IF(AND(A1987&lt;&gt;"",A1986=""),L1985+1,L1985)</f>
        <v>166</v>
      </c>
      <c r="M1986" s="80" t="str">
        <f aca="false">IF(OR(A1986="Insumo",A1986="Composição Auxiliar"),J1986,"")</f>
        <v/>
      </c>
      <c r="N1986" s="81" t="str">
        <f aca="false">IF(ISNUMBER(SEARCH("COM ENCARGOS COMPLEMENTARES",D1986)),J1986,"")</f>
        <v/>
      </c>
      <c r="O1986" s="81" t="str">
        <f aca="false">IF(N1986&lt;&gt;"","",M1986)</f>
        <v/>
      </c>
      <c r="P1986" s="82" t="str">
        <f aca="false">IF(A1986="Composição",A1985,"")</f>
        <v/>
      </c>
      <c r="Q1986" s="81" t="str">
        <f aca="false">IF(P1986&lt;&gt;"",SUMIF(L1986:L2075,L1986,N1986:N2075),"")</f>
        <v/>
      </c>
      <c r="R1986" s="81" t="str">
        <f aca="false">IF(P1986&lt;&gt;"",SUMIF(L1986:L2075,L1986,O1986:O2075),"")</f>
        <v/>
      </c>
    </row>
    <row r="1987" customFormat="false" ht="15" hidden="false" customHeight="false" outlineLevel="0" collapsed="false">
      <c r="A1987" s="105"/>
      <c r="B1987" s="105"/>
      <c r="C1987" s="105"/>
      <c r="D1987" s="105"/>
      <c r="E1987" s="105"/>
      <c r="F1987" s="105"/>
      <c r="G1987" s="105" t="s">
        <v>685</v>
      </c>
      <c r="H1987" s="106" t="s">
        <v>1475</v>
      </c>
      <c r="I1987" s="105" t="s">
        <v>687</v>
      </c>
      <c r="J1987" s="107" t="n">
        <f aca="false">TRUNC(J1986*H1987,2)</f>
        <v>2386.8</v>
      </c>
      <c r="L1987" s="63" t="n">
        <f aca="false">IF(AND(A1988&lt;&gt;"",A1987=""),L1986+1,L1986)</f>
        <v>166</v>
      </c>
      <c r="M1987" s="80" t="str">
        <f aca="false">IF(OR(A1987="Insumo",A1987="Composição Auxiliar"),J1987,"")</f>
        <v/>
      </c>
      <c r="N1987" s="81" t="str">
        <f aca="false">IF(ISNUMBER(SEARCH("COM ENCARGOS COMPLEMENTARES",D1987)),J1987,"")</f>
        <v/>
      </c>
      <c r="O1987" s="81" t="str">
        <f aca="false">IF(N1987&lt;&gt;"","",M1987)</f>
        <v/>
      </c>
      <c r="P1987" s="82" t="str">
        <f aca="false">IF(A1987="Composição",A1986,"")</f>
        <v/>
      </c>
      <c r="Q1987" s="81" t="str">
        <f aca="false">IF(P1987&lt;&gt;"",SUMIF(L1987:L2076,L1987,N1987:N2076),"")</f>
        <v/>
      </c>
      <c r="R1987" s="81" t="str">
        <f aca="false">IF(P1987&lt;&gt;"",SUMIF(L1987:L2076,L1987,O1987:O2076),"")</f>
        <v/>
      </c>
    </row>
    <row r="1988" customFormat="false" ht="15" hidden="false" customHeight="false" outlineLevel="0" collapsed="false">
      <c r="A1988" s="108"/>
      <c r="B1988" s="108"/>
      <c r="C1988" s="108"/>
      <c r="D1988" s="108"/>
      <c r="E1988" s="108"/>
      <c r="F1988" s="108"/>
      <c r="G1988" s="108"/>
      <c r="H1988" s="108"/>
      <c r="I1988" s="108"/>
      <c r="J1988" s="108"/>
      <c r="L1988" s="63" t="n">
        <f aca="false">IF(AND(A1989&lt;&gt;"",A1988=""),L1987+1,L1987)</f>
        <v>167</v>
      </c>
      <c r="M1988" s="80" t="str">
        <f aca="false">IF(OR(A1988="Insumo",A1988="Composição Auxiliar"),J1988,"")</f>
        <v/>
      </c>
      <c r="N1988" s="81" t="str">
        <f aca="false">IF(ISNUMBER(SEARCH("COM ENCARGOS COMPLEMENTARES",D1988)),J1988,"")</f>
        <v/>
      </c>
      <c r="O1988" s="81" t="str">
        <f aca="false">IF(N1988&lt;&gt;"","",M1988)</f>
        <v/>
      </c>
      <c r="P1988" s="82" t="str">
        <f aca="false">IF(A1988="Composição",A1987,"")</f>
        <v/>
      </c>
      <c r="Q1988" s="81" t="str">
        <f aca="false">IF(P1988&lt;&gt;"",SUMIF(L1988:L2077,L1988,N1988:N2077),"")</f>
        <v/>
      </c>
      <c r="R1988" s="81" t="str">
        <f aca="false">IF(P1988&lt;&gt;"",SUMIF(L1988:L2077,L1988,O1988:O2077),"")</f>
        <v/>
      </c>
    </row>
    <row r="1989" customFormat="false" ht="15" hidden="false" customHeight="true" outlineLevel="0" collapsed="false">
      <c r="A1989" s="83" t="s">
        <v>420</v>
      </c>
      <c r="B1989" s="84" t="s">
        <v>655</v>
      </c>
      <c r="C1989" s="83" t="s">
        <v>656</v>
      </c>
      <c r="D1989" s="83" t="s">
        <v>657</v>
      </c>
      <c r="E1989" s="83" t="s">
        <v>658</v>
      </c>
      <c r="F1989" s="83"/>
      <c r="G1989" s="85" t="s">
        <v>659</v>
      </c>
      <c r="H1989" s="84" t="s">
        <v>660</v>
      </c>
      <c r="I1989" s="84" t="s">
        <v>661</v>
      </c>
      <c r="J1989" s="84" t="s">
        <v>662</v>
      </c>
      <c r="L1989" s="63" t="n">
        <f aca="false">IF(AND(A1990&lt;&gt;"",A1989=""),L1988+1,L1988)</f>
        <v>167</v>
      </c>
      <c r="M1989" s="80" t="str">
        <f aca="false">IF(OR(A1989="Insumo",A1989="Composição Auxiliar"),J1989,"")</f>
        <v/>
      </c>
      <c r="N1989" s="81" t="str">
        <f aca="false">IF(ISNUMBER(SEARCH("COM ENCARGOS COMPLEMENTARES",D1989)),J1989,"")</f>
        <v/>
      </c>
      <c r="O1989" s="81" t="str">
        <f aca="false">IF(N1989&lt;&gt;"","",M1989)</f>
        <v/>
      </c>
      <c r="P1989" s="82" t="str">
        <f aca="false">IF(A1989="Composição",A1988,"")</f>
        <v/>
      </c>
      <c r="Q1989" s="81" t="str">
        <f aca="false">IF(P1989&lt;&gt;"",SUMIF(L1989:L2078,L1989,N1989:N2078),"")</f>
        <v/>
      </c>
      <c r="R1989" s="81" t="str">
        <f aca="false">IF(P1989&lt;&gt;"",SUMIF(L1989:L2078,L1989,O1989:O2078),"")</f>
        <v/>
      </c>
    </row>
    <row r="1990" customFormat="false" ht="25.5" hidden="false" customHeight="true" outlineLevel="0" collapsed="false">
      <c r="A1990" s="86" t="s">
        <v>663</v>
      </c>
      <c r="B1990" s="87" t="s">
        <v>421</v>
      </c>
      <c r="C1990" s="86" t="s">
        <v>716</v>
      </c>
      <c r="D1990" s="86" t="s">
        <v>1516</v>
      </c>
      <c r="E1990" s="86" t="s">
        <v>764</v>
      </c>
      <c r="F1990" s="86"/>
      <c r="G1990" s="88" t="s">
        <v>729</v>
      </c>
      <c r="H1990" s="89" t="n">
        <v>1</v>
      </c>
      <c r="I1990" s="90" t="n">
        <f aca="false">SUMIF(L:L,$L1990,M:M)</f>
        <v>69.4</v>
      </c>
      <c r="J1990" s="90" t="n">
        <f aca="false">TRUNC(H1990*I1990,2)</f>
        <v>69.4</v>
      </c>
      <c r="L1990" s="63" t="n">
        <f aca="false">IF(AND(A1991&lt;&gt;"",A1990=""),L1989+1,L1989)</f>
        <v>167</v>
      </c>
      <c r="M1990" s="80" t="str">
        <f aca="false">IF(OR(A1990="Insumo",A1990="Composição Auxiliar"),J1990,"")</f>
        <v/>
      </c>
      <c r="N1990" s="81" t="str">
        <f aca="false">IF(ISNUMBER(SEARCH("COM ENCARGOS COMPLEMENTARES",D1990)),J1990,"")</f>
        <v/>
      </c>
      <c r="O1990" s="81" t="str">
        <f aca="false">IF(N1990&lt;&gt;"","",M1990)</f>
        <v/>
      </c>
      <c r="P1990" s="82" t="str">
        <f aca="false">IF(A1990="Composição",A1989,"")</f>
        <v> 7.3.4 </v>
      </c>
      <c r="Q1990" s="81" t="n">
        <f aca="false">IF(P1990&lt;&gt;"",SUMIF(L1990:L2079,L1990,N1990:N2079),"")</f>
        <v>44.52</v>
      </c>
      <c r="R1990" s="81" t="n">
        <f aca="false">IF(P1990&lt;&gt;"",SUMIF(L1990:L2079,L1990,O1990:O2079),"")</f>
        <v>24.88</v>
      </c>
    </row>
    <row r="1991" customFormat="false" ht="25.5" hidden="false" customHeight="true" outlineLevel="0" collapsed="false">
      <c r="A1991" s="91" t="s">
        <v>668</v>
      </c>
      <c r="B1991" s="92" t="s">
        <v>1292</v>
      </c>
      <c r="C1991" s="91" t="s">
        <v>664</v>
      </c>
      <c r="D1991" s="91" t="s">
        <v>1293</v>
      </c>
      <c r="E1991" s="91" t="s">
        <v>671</v>
      </c>
      <c r="F1991" s="91"/>
      <c r="G1991" s="93" t="s">
        <v>672</v>
      </c>
      <c r="H1991" s="94" t="n">
        <v>1.05</v>
      </c>
      <c r="I1991" s="95" t="n">
        <f aca="false">SUMIFS('ANALÍTICA AUXILIARES'!J:J,'ANALÍTICA AUXILIARES'!A:A,"Composição",'ANALÍTICA AUXILIARES'!B:B,$B1991)</f>
        <v>22.94</v>
      </c>
      <c r="J1991" s="95" t="n">
        <f aca="false">TRUNC(H1991*I1991,2)</f>
        <v>24.08</v>
      </c>
      <c r="L1991" s="63" t="n">
        <f aca="false">IF(AND(A1992&lt;&gt;"",A1991=""),L1990+1,L1990)</f>
        <v>167</v>
      </c>
      <c r="M1991" s="80" t="n">
        <f aca="false">IF(OR(A1991="Insumo",A1991="Composição Auxiliar"),J1991,"")</f>
        <v>24.08</v>
      </c>
      <c r="N1991" s="81" t="n">
        <f aca="false">IF(ISNUMBER(SEARCH("COM ENCARGOS COMPLEMENTARES",D1991)),J1991,"")</f>
        <v>24.08</v>
      </c>
      <c r="O1991" s="81" t="str">
        <f aca="false">IF(N1991&lt;&gt;"","",M1991)</f>
        <v/>
      </c>
      <c r="P1991" s="82" t="str">
        <f aca="false">IF(A1991="Composição",A1990,"")</f>
        <v/>
      </c>
      <c r="Q1991" s="81" t="str">
        <f aca="false">IF(P1991&lt;&gt;"",SUMIF(L1991:L2080,L1991,N1991:N2080),"")</f>
        <v/>
      </c>
      <c r="R1991" s="81" t="str">
        <f aca="false">IF(P1991&lt;&gt;"",SUMIF(L1991:L2080,L1991,O1991:O2080),"")</f>
        <v/>
      </c>
    </row>
    <row r="1992" customFormat="false" ht="25.5" hidden="false" customHeight="true" outlineLevel="0" collapsed="false">
      <c r="A1992" s="91" t="s">
        <v>668</v>
      </c>
      <c r="B1992" s="92" t="s">
        <v>1336</v>
      </c>
      <c r="C1992" s="91" t="s">
        <v>664</v>
      </c>
      <c r="D1992" s="91" t="s">
        <v>1337</v>
      </c>
      <c r="E1992" s="91" t="s">
        <v>671</v>
      </c>
      <c r="F1992" s="91"/>
      <c r="G1992" s="93" t="s">
        <v>672</v>
      </c>
      <c r="H1992" s="94" t="n">
        <v>1.05</v>
      </c>
      <c r="I1992" s="95" t="n">
        <f aca="false">SUMIFS('ANALÍTICA AUXILIARES'!J:J,'ANALÍTICA AUXILIARES'!A:A,"Composição",'ANALÍTICA AUXILIARES'!B:B,$B1992)</f>
        <v>19.47</v>
      </c>
      <c r="J1992" s="95" t="n">
        <f aca="false">TRUNC(H1992*I1992,2)</f>
        <v>20.44</v>
      </c>
      <c r="L1992" s="63" t="n">
        <f aca="false">IF(AND(A1993&lt;&gt;"",A1992=""),L1991+1,L1991)</f>
        <v>167</v>
      </c>
      <c r="M1992" s="80" t="n">
        <f aca="false">IF(OR(A1992="Insumo",A1992="Composição Auxiliar"),J1992,"")</f>
        <v>20.44</v>
      </c>
      <c r="N1992" s="81" t="n">
        <f aca="false">IF(ISNUMBER(SEARCH("COM ENCARGOS COMPLEMENTARES",D1992)),J1992,"")</f>
        <v>20.44</v>
      </c>
      <c r="O1992" s="81" t="str">
        <f aca="false">IF(N1992&lt;&gt;"","",M1992)</f>
        <v/>
      </c>
      <c r="P1992" s="82" t="str">
        <f aca="false">IF(A1992="Composição",A1991,"")</f>
        <v/>
      </c>
      <c r="Q1992" s="81" t="str">
        <f aca="false">IF(P1992&lt;&gt;"",SUMIF(L1992:L2081,L1992,N1992:N2081),"")</f>
        <v/>
      </c>
      <c r="R1992" s="81" t="str">
        <f aca="false">IF(P1992&lt;&gt;"",SUMIF(L1992:L2081,L1992,O1992:O2081),"")</f>
        <v/>
      </c>
    </row>
    <row r="1993" customFormat="false" ht="14.25" hidden="false" customHeight="false" outlineLevel="0" collapsed="false">
      <c r="A1993" s="96" t="s">
        <v>679</v>
      </c>
      <c r="B1993" s="97" t="s">
        <v>1458</v>
      </c>
      <c r="C1993" s="96" t="str">
        <f aca="false">VLOOKUP(B1993,INSUMOS!$A:$I,2,0)</f>
        <v>SINAPI</v>
      </c>
      <c r="D1993" s="96" t="str">
        <f aca="false">VLOOKUP(B1993,INSUMOS!$A:$I,3,0)</f>
        <v>ADESIVO PLASTICO PARA PVC, FRASCO COM *850* GR</v>
      </c>
      <c r="E1993" s="98" t="str">
        <f aca="false">VLOOKUP(B1993,INSUMOS!$A:$I,4,0)</f>
        <v>Material</v>
      </c>
      <c r="F1993" s="98"/>
      <c r="G1993" s="99" t="str">
        <f aca="false">VLOOKUP(B1993,INSUMOS!$A:$I,5,0)</f>
        <v>UN</v>
      </c>
      <c r="H1993" s="100" t="n">
        <v>0.0057</v>
      </c>
      <c r="I1993" s="101" t="n">
        <f aca="false">VLOOKUP(B1993,INSUMOS!$A:$I,8,0)</f>
        <v>73.09</v>
      </c>
      <c r="J1993" s="101" t="n">
        <f aca="false">TRUNC(H1993*I1993,2)</f>
        <v>0.41</v>
      </c>
      <c r="L1993" s="63" t="n">
        <f aca="false">IF(AND(A1994&lt;&gt;"",A1993=""),L1992+1,L1992)</f>
        <v>167</v>
      </c>
      <c r="M1993" s="80" t="n">
        <f aca="false">IF(OR(A1993="Insumo",A1993="Composição Auxiliar"),J1993,"")</f>
        <v>0.41</v>
      </c>
      <c r="N1993" s="81" t="str">
        <f aca="false">IF(ISNUMBER(SEARCH("COM ENCARGOS COMPLEMENTARES",D1993)),J1993,"")</f>
        <v/>
      </c>
      <c r="O1993" s="81" t="n">
        <f aca="false">IF(N1993&lt;&gt;"","",M1993)</f>
        <v>0.41</v>
      </c>
      <c r="P1993" s="82" t="str">
        <f aca="false">IF(A1993="Composição",A1992,"")</f>
        <v/>
      </c>
      <c r="Q1993" s="81" t="str">
        <f aca="false">IF(P1993&lt;&gt;"",SUMIF(L1993:L2082,L1993,N1993:N2082),"")</f>
        <v/>
      </c>
      <c r="R1993" s="81" t="str">
        <f aca="false">IF(P1993&lt;&gt;"",SUMIF(L1993:L2082,L1993,O1993:O2082),"")</f>
        <v/>
      </c>
    </row>
    <row r="1994" customFormat="false" ht="25.5" hidden="false" customHeight="false" outlineLevel="0" collapsed="false">
      <c r="A1994" s="96" t="s">
        <v>679</v>
      </c>
      <c r="B1994" s="97" t="s">
        <v>1457</v>
      </c>
      <c r="C1994" s="96" t="str">
        <f aca="false">VLOOKUP(B1994,INSUMOS!$A:$I,2,0)</f>
        <v>SINAPI</v>
      </c>
      <c r="D1994" s="96" t="str">
        <f aca="false">VLOOKUP(B1994,INSUMOS!$A:$I,3,0)</f>
        <v>SOLUCAO PREPARADORA / LIMPADORA PARA PVC, FRASCO COM 1000 CM3</v>
      </c>
      <c r="E1994" s="98" t="str">
        <f aca="false">VLOOKUP(B1994,INSUMOS!$A:$I,4,0)</f>
        <v>Material</v>
      </c>
      <c r="F1994" s="98"/>
      <c r="G1994" s="99" t="str">
        <f aca="false">VLOOKUP(B1994,INSUMOS!$A:$I,5,0)</f>
        <v>UN</v>
      </c>
      <c r="H1994" s="100" t="n">
        <v>0.0087</v>
      </c>
      <c r="I1994" s="101" t="n">
        <f aca="false">VLOOKUP(B1994,INSUMOS!$A:$I,8,0)</f>
        <v>82.81</v>
      </c>
      <c r="J1994" s="101" t="n">
        <f aca="false">TRUNC(H1994*I1994,2)</f>
        <v>0.72</v>
      </c>
      <c r="L1994" s="63" t="n">
        <f aca="false">IF(AND(A1995&lt;&gt;"",A1994=""),L1993+1,L1993)</f>
        <v>167</v>
      </c>
      <c r="M1994" s="80" t="n">
        <f aca="false">IF(OR(A1994="Insumo",A1994="Composição Auxiliar"),J1994,"")</f>
        <v>0.72</v>
      </c>
      <c r="N1994" s="81" t="str">
        <f aca="false">IF(ISNUMBER(SEARCH("COM ENCARGOS COMPLEMENTARES",D1994)),J1994,"")</f>
        <v/>
      </c>
      <c r="O1994" s="81" t="n">
        <f aca="false">IF(N1994&lt;&gt;"","",M1994)</f>
        <v>0.72</v>
      </c>
      <c r="P1994" s="82" t="str">
        <f aca="false">IF(A1994="Composição",A1993,"")</f>
        <v/>
      </c>
      <c r="Q1994" s="81" t="str">
        <f aca="false">IF(P1994&lt;&gt;"",SUMIF(L1994:L2083,L1994,N1994:N2083),"")</f>
        <v/>
      </c>
      <c r="R1994" s="81" t="str">
        <f aca="false">IF(P1994&lt;&gt;"",SUMIF(L1994:L2083,L1994,O1994:O2083),"")</f>
        <v/>
      </c>
    </row>
    <row r="1995" customFormat="false" ht="25.5" hidden="false" customHeight="false" outlineLevel="0" collapsed="false">
      <c r="A1995" s="96" t="s">
        <v>679</v>
      </c>
      <c r="B1995" s="97" t="s">
        <v>1517</v>
      </c>
      <c r="C1995" s="96" t="str">
        <f aca="false">VLOOKUP(B1995,INSUMOS!$A:$I,2,0)</f>
        <v>SINAPI</v>
      </c>
      <c r="D1995" s="96" t="str">
        <f aca="false">VLOOKUP(B1995,INSUMOS!$A:$I,3,0)</f>
        <v>TUBO PVC SERIE NORMAL, DN 75 MM, PARA ESGOTO PREDIAL (NBR 5688)</v>
      </c>
      <c r="E1995" s="98" t="str">
        <f aca="false">VLOOKUP(B1995,INSUMOS!$A:$I,4,0)</f>
        <v>Material</v>
      </c>
      <c r="F1995" s="98"/>
      <c r="G1995" s="99" t="str">
        <f aca="false">VLOOKUP(B1995,INSUMOS!$A:$I,5,0)</f>
        <v>M</v>
      </c>
      <c r="H1995" s="100" t="n">
        <v>1.4</v>
      </c>
      <c r="I1995" s="101" t="n">
        <f aca="false">VLOOKUP(B1995,INSUMOS!$A:$I,8,0)</f>
        <v>16.97</v>
      </c>
      <c r="J1995" s="101" t="n">
        <f aca="false">TRUNC(H1995*I1995,2)</f>
        <v>23.75</v>
      </c>
      <c r="L1995" s="63" t="n">
        <f aca="false">IF(AND(A1996&lt;&gt;"",A1995=""),L1994+1,L1994)</f>
        <v>167</v>
      </c>
      <c r="M1995" s="80" t="n">
        <f aca="false">IF(OR(A1995="Insumo",A1995="Composição Auxiliar"),J1995,"")</f>
        <v>23.75</v>
      </c>
      <c r="N1995" s="81" t="str">
        <f aca="false">IF(ISNUMBER(SEARCH("COM ENCARGOS COMPLEMENTARES",D1995)),J1995,"")</f>
        <v/>
      </c>
      <c r="O1995" s="81" t="n">
        <f aca="false">IF(N1995&lt;&gt;"","",M1995)</f>
        <v>23.75</v>
      </c>
      <c r="P1995" s="82" t="str">
        <f aca="false">IF(A1995="Composição",A1994,"")</f>
        <v/>
      </c>
      <c r="Q1995" s="81" t="str">
        <f aca="false">IF(P1995&lt;&gt;"",SUMIF(L1995:L2084,L1995,N1995:N2084),"")</f>
        <v/>
      </c>
      <c r="R1995" s="81" t="str">
        <f aca="false">IF(P1995&lt;&gt;"",SUMIF(L1995:L2084,L1995,O1995:O2084),"")</f>
        <v/>
      </c>
    </row>
    <row r="1996" customFormat="false" ht="14.25" hidden="false" customHeight="false" outlineLevel="0" collapsed="false">
      <c r="A1996" s="102"/>
      <c r="B1996" s="102"/>
      <c r="C1996" s="102"/>
      <c r="D1996" s="102"/>
      <c r="E1996" s="102"/>
      <c r="F1996" s="103"/>
      <c r="G1996" s="102"/>
      <c r="H1996" s="103"/>
      <c r="I1996" s="102"/>
      <c r="J1996" s="103"/>
      <c r="L1996" s="63" t="n">
        <f aca="false">IF(AND(A1997&lt;&gt;"",A1996=""),L1995+1,L1995)</f>
        <v>167</v>
      </c>
      <c r="M1996" s="80" t="str">
        <f aca="false">IF(OR(A1996="Insumo",A1996="Composição Auxiliar"),J1996,"")</f>
        <v/>
      </c>
      <c r="N1996" s="81" t="str">
        <f aca="false">IF(ISNUMBER(SEARCH("COM ENCARGOS COMPLEMENTARES",D1996)),J1996,"")</f>
        <v/>
      </c>
      <c r="O1996" s="81" t="str">
        <f aca="false">IF(N1996&lt;&gt;"","",M1996)</f>
        <v/>
      </c>
      <c r="P1996" s="82" t="str">
        <f aca="false">IF(A1996="Composição",A1995,"")</f>
        <v/>
      </c>
      <c r="Q1996" s="81" t="str">
        <f aca="false">IF(P1996&lt;&gt;"",SUMIF(L1996:L2085,L1996,N1996:N2085),"")</f>
        <v/>
      </c>
      <c r="R1996" s="81" t="str">
        <f aca="false">IF(P1996&lt;&gt;"",SUMIF(L1996:L2085,L1996,O1996:O2085),"")</f>
        <v/>
      </c>
    </row>
    <row r="1997" customFormat="false" ht="14.25" hidden="false" customHeight="true" outlineLevel="0" collapsed="false">
      <c r="A1997" s="102"/>
      <c r="B1997" s="102"/>
      <c r="C1997" s="102"/>
      <c r="D1997" s="102"/>
      <c r="E1997" s="102"/>
      <c r="F1997" s="103"/>
      <c r="G1997" s="102"/>
      <c r="H1997" s="104" t="s">
        <v>684</v>
      </c>
      <c r="I1997" s="104"/>
      <c r="J1997" s="103" t="n">
        <f aca="false">TRUNC(SUMIF(L:L,$L1997,M:M)*(1+$J$9),2)</f>
        <v>90.07</v>
      </c>
      <c r="L1997" s="63" t="n">
        <f aca="false">IF(AND(A1998&lt;&gt;"",A1997=""),L1996+1,L1996)</f>
        <v>167</v>
      </c>
      <c r="M1997" s="80" t="str">
        <f aca="false">IF(OR(A1997="Insumo",A1997="Composição Auxiliar"),J1997,"")</f>
        <v/>
      </c>
      <c r="N1997" s="81" t="str">
        <f aca="false">IF(ISNUMBER(SEARCH("COM ENCARGOS COMPLEMENTARES",D1997)),J1997,"")</f>
        <v/>
      </c>
      <c r="O1997" s="81" t="str">
        <f aca="false">IF(N1997&lt;&gt;"","",M1997)</f>
        <v/>
      </c>
      <c r="P1997" s="82" t="str">
        <f aca="false">IF(A1997="Composição",A1996,"")</f>
        <v/>
      </c>
      <c r="Q1997" s="81" t="str">
        <f aca="false">IF(P1997&lt;&gt;"",SUMIF(L1997:L2086,L1997,N1997:N2086),"")</f>
        <v/>
      </c>
      <c r="R1997" s="81" t="str">
        <f aca="false">IF(P1997&lt;&gt;"",SUMIF(L1997:L2086,L1997,O1997:O2086),"")</f>
        <v/>
      </c>
    </row>
    <row r="1998" customFormat="false" ht="15" hidden="false" customHeight="false" outlineLevel="0" collapsed="false">
      <c r="A1998" s="105"/>
      <c r="B1998" s="105"/>
      <c r="C1998" s="105"/>
      <c r="D1998" s="105"/>
      <c r="E1998" s="105"/>
      <c r="F1998" s="105"/>
      <c r="G1998" s="105" t="s">
        <v>685</v>
      </c>
      <c r="H1998" s="106" t="s">
        <v>904</v>
      </c>
      <c r="I1998" s="105" t="s">
        <v>687</v>
      </c>
      <c r="J1998" s="107" t="n">
        <f aca="false">TRUNC(J1997*H1998,2)</f>
        <v>3782.94</v>
      </c>
      <c r="L1998" s="63" t="n">
        <f aca="false">IF(AND(A1999&lt;&gt;"",A1998=""),L1997+1,L1997)</f>
        <v>167</v>
      </c>
      <c r="M1998" s="80" t="str">
        <f aca="false">IF(OR(A1998="Insumo",A1998="Composição Auxiliar"),J1998,"")</f>
        <v/>
      </c>
      <c r="N1998" s="81" t="str">
        <f aca="false">IF(ISNUMBER(SEARCH("COM ENCARGOS COMPLEMENTARES",D1998)),J1998,"")</f>
        <v/>
      </c>
      <c r="O1998" s="81" t="str">
        <f aca="false">IF(N1998&lt;&gt;"","",M1998)</f>
        <v/>
      </c>
      <c r="P1998" s="82" t="str">
        <f aca="false">IF(A1998="Composição",A1997,"")</f>
        <v/>
      </c>
      <c r="Q1998" s="81" t="str">
        <f aca="false">IF(P1998&lt;&gt;"",SUMIF(L1998:L2087,L1998,N1998:N2087),"")</f>
        <v/>
      </c>
      <c r="R1998" s="81" t="str">
        <f aca="false">IF(P1998&lt;&gt;"",SUMIF(L1998:L2087,L1998,O1998:O2087),"")</f>
        <v/>
      </c>
    </row>
    <row r="1999" customFormat="false" ht="15" hidden="false" customHeight="false" outlineLevel="0" collapsed="false">
      <c r="A1999" s="108"/>
      <c r="B1999" s="108"/>
      <c r="C1999" s="108"/>
      <c r="D1999" s="108"/>
      <c r="E1999" s="108"/>
      <c r="F1999" s="108"/>
      <c r="G1999" s="108"/>
      <c r="H1999" s="108"/>
      <c r="I1999" s="108"/>
      <c r="J1999" s="108"/>
      <c r="L1999" s="63" t="n">
        <f aca="false">IF(AND(A2000&lt;&gt;"",A1999=""),L1998+1,L1998)</f>
        <v>168</v>
      </c>
      <c r="M1999" s="80" t="str">
        <f aca="false">IF(OR(A1999="Insumo",A1999="Composição Auxiliar"),J1999,"")</f>
        <v/>
      </c>
      <c r="N1999" s="81" t="str">
        <f aca="false">IF(ISNUMBER(SEARCH("COM ENCARGOS COMPLEMENTARES",D1999)),J1999,"")</f>
        <v/>
      </c>
      <c r="O1999" s="81" t="str">
        <f aca="false">IF(N1999&lt;&gt;"","",M1999)</f>
        <v/>
      </c>
      <c r="P1999" s="82" t="str">
        <f aca="false">IF(A1999="Composição",A1998,"")</f>
        <v/>
      </c>
      <c r="Q1999" s="81" t="str">
        <f aca="false">IF(P1999&lt;&gt;"",SUMIF(L1999:L2088,L1999,N1999:N2088),"")</f>
        <v/>
      </c>
      <c r="R1999" s="81" t="str">
        <f aca="false">IF(P1999&lt;&gt;"",SUMIF(L1999:L2088,L1999,O1999:O2088),"")</f>
        <v/>
      </c>
    </row>
    <row r="2000" customFormat="false" ht="15" hidden="false" customHeight="true" outlineLevel="0" collapsed="false">
      <c r="A2000" s="83" t="s">
        <v>422</v>
      </c>
      <c r="B2000" s="84" t="s">
        <v>655</v>
      </c>
      <c r="C2000" s="83" t="s">
        <v>656</v>
      </c>
      <c r="D2000" s="83" t="s">
        <v>657</v>
      </c>
      <c r="E2000" s="83" t="s">
        <v>658</v>
      </c>
      <c r="F2000" s="83"/>
      <c r="G2000" s="85" t="s">
        <v>659</v>
      </c>
      <c r="H2000" s="84" t="s">
        <v>660</v>
      </c>
      <c r="I2000" s="84" t="s">
        <v>661</v>
      </c>
      <c r="J2000" s="84" t="s">
        <v>662</v>
      </c>
      <c r="L2000" s="63" t="n">
        <f aca="false">IF(AND(A2001&lt;&gt;"",A2000=""),L1999+1,L1999)</f>
        <v>168</v>
      </c>
      <c r="M2000" s="80" t="str">
        <f aca="false">IF(OR(A2000="Insumo",A2000="Composição Auxiliar"),J2000,"")</f>
        <v/>
      </c>
      <c r="N2000" s="81" t="str">
        <f aca="false">IF(ISNUMBER(SEARCH("COM ENCARGOS COMPLEMENTARES",D2000)),J2000,"")</f>
        <v/>
      </c>
      <c r="O2000" s="81" t="str">
        <f aca="false">IF(N2000&lt;&gt;"","",M2000)</f>
        <v/>
      </c>
      <c r="P2000" s="82" t="str">
        <f aca="false">IF(A2000="Composição",A1999,"")</f>
        <v/>
      </c>
      <c r="Q2000" s="81" t="str">
        <f aca="false">IF(P2000&lt;&gt;"",SUMIF(L2000:L2089,L2000,N2000:N2089),"")</f>
        <v/>
      </c>
      <c r="R2000" s="81" t="str">
        <f aca="false">IF(P2000&lt;&gt;"",SUMIF(L2000:L2089,L2000,O2000:O2089),"")</f>
        <v/>
      </c>
    </row>
    <row r="2001" customFormat="false" ht="25.5" hidden="false" customHeight="true" outlineLevel="0" collapsed="false">
      <c r="A2001" s="86" t="s">
        <v>663</v>
      </c>
      <c r="B2001" s="87" t="s">
        <v>404</v>
      </c>
      <c r="C2001" s="86" t="s">
        <v>716</v>
      </c>
      <c r="D2001" s="86" t="s">
        <v>821</v>
      </c>
      <c r="E2001" s="86" t="s">
        <v>764</v>
      </c>
      <c r="F2001" s="86"/>
      <c r="G2001" s="88" t="s">
        <v>729</v>
      </c>
      <c r="H2001" s="89" t="n">
        <v>1</v>
      </c>
      <c r="I2001" s="90" t="n">
        <f aca="false">SUMIF(L:L,$L2001,M:M)</f>
        <v>71.19</v>
      </c>
      <c r="J2001" s="90" t="n">
        <f aca="false">TRUNC(H2001*I2001,2)</f>
        <v>71.19</v>
      </c>
      <c r="L2001" s="63" t="n">
        <f aca="false">IF(AND(A2002&lt;&gt;"",A2001=""),L2000+1,L2000)</f>
        <v>168</v>
      </c>
      <c r="M2001" s="80" t="str">
        <f aca="false">IF(OR(A2001="Insumo",A2001="Composição Auxiliar"),J2001,"")</f>
        <v/>
      </c>
      <c r="N2001" s="81" t="str">
        <f aca="false">IF(ISNUMBER(SEARCH("COM ENCARGOS COMPLEMENTARES",D2001)),J2001,"")</f>
        <v/>
      </c>
      <c r="O2001" s="81" t="str">
        <f aca="false">IF(N2001&lt;&gt;"","",M2001)</f>
        <v/>
      </c>
      <c r="P2001" s="82" t="str">
        <f aca="false">IF(A2001="Composição",A2000,"")</f>
        <v> 7.3.5 </v>
      </c>
      <c r="Q2001" s="81" t="n">
        <f aca="false">IF(P2001&lt;&gt;"",SUMIF(L2001:L2090,L2001,N2001:N2090),"")</f>
        <v>46.22</v>
      </c>
      <c r="R2001" s="81" t="n">
        <f aca="false">IF(P2001&lt;&gt;"",SUMIF(L2001:L2090,L2001,O2001:O2090),"")</f>
        <v>24.97</v>
      </c>
    </row>
    <row r="2002" customFormat="false" ht="25.5" hidden="false" customHeight="true" outlineLevel="0" collapsed="false">
      <c r="A2002" s="91" t="s">
        <v>668</v>
      </c>
      <c r="B2002" s="92" t="s">
        <v>1292</v>
      </c>
      <c r="C2002" s="91" t="s">
        <v>664</v>
      </c>
      <c r="D2002" s="91" t="s">
        <v>1293</v>
      </c>
      <c r="E2002" s="91" t="s">
        <v>671</v>
      </c>
      <c r="F2002" s="91"/>
      <c r="G2002" s="93" t="s">
        <v>672</v>
      </c>
      <c r="H2002" s="94" t="n">
        <v>1.09</v>
      </c>
      <c r="I2002" s="95" t="n">
        <f aca="false">SUMIFS('ANALÍTICA AUXILIARES'!J:J,'ANALÍTICA AUXILIARES'!A:A,"Composição",'ANALÍTICA AUXILIARES'!B:B,$B2002)</f>
        <v>22.94</v>
      </c>
      <c r="J2002" s="95" t="n">
        <f aca="false">TRUNC(H2002*I2002,2)</f>
        <v>25</v>
      </c>
      <c r="L2002" s="63" t="n">
        <f aca="false">IF(AND(A2003&lt;&gt;"",A2002=""),L2001+1,L2001)</f>
        <v>168</v>
      </c>
      <c r="M2002" s="80" t="n">
        <f aca="false">IF(OR(A2002="Insumo",A2002="Composição Auxiliar"),J2002,"")</f>
        <v>25</v>
      </c>
      <c r="N2002" s="81" t="n">
        <f aca="false">IF(ISNUMBER(SEARCH("COM ENCARGOS COMPLEMENTARES",D2002)),J2002,"")</f>
        <v>25</v>
      </c>
      <c r="O2002" s="81" t="str">
        <f aca="false">IF(N2002&lt;&gt;"","",M2002)</f>
        <v/>
      </c>
      <c r="P2002" s="82" t="str">
        <f aca="false">IF(A2002="Composição",A2001,"")</f>
        <v/>
      </c>
      <c r="Q2002" s="81" t="str">
        <f aca="false">IF(P2002&lt;&gt;"",SUMIF(L2002:L2091,L2002,N2002:N2091),"")</f>
        <v/>
      </c>
      <c r="R2002" s="81" t="str">
        <f aca="false">IF(P2002&lt;&gt;"",SUMIF(L2002:L2091,L2002,O2002:O2091),"")</f>
        <v/>
      </c>
    </row>
    <row r="2003" customFormat="false" ht="25.5" hidden="false" customHeight="true" outlineLevel="0" collapsed="false">
      <c r="A2003" s="91" t="s">
        <v>668</v>
      </c>
      <c r="B2003" s="92" t="s">
        <v>1336</v>
      </c>
      <c r="C2003" s="91" t="s">
        <v>664</v>
      </c>
      <c r="D2003" s="91" t="s">
        <v>1337</v>
      </c>
      <c r="E2003" s="91" t="s">
        <v>671</v>
      </c>
      <c r="F2003" s="91"/>
      <c r="G2003" s="93" t="s">
        <v>672</v>
      </c>
      <c r="H2003" s="94" t="n">
        <v>1.09</v>
      </c>
      <c r="I2003" s="95" t="n">
        <f aca="false">SUMIFS('ANALÍTICA AUXILIARES'!J:J,'ANALÍTICA AUXILIARES'!A:A,"Composição",'ANALÍTICA AUXILIARES'!B:B,$B2003)</f>
        <v>19.47</v>
      </c>
      <c r="J2003" s="95" t="n">
        <f aca="false">TRUNC(H2003*I2003,2)</f>
        <v>21.22</v>
      </c>
      <c r="L2003" s="63" t="n">
        <f aca="false">IF(AND(A2004&lt;&gt;"",A2003=""),L2002+1,L2002)</f>
        <v>168</v>
      </c>
      <c r="M2003" s="80" t="n">
        <f aca="false">IF(OR(A2003="Insumo",A2003="Composição Auxiliar"),J2003,"")</f>
        <v>21.22</v>
      </c>
      <c r="N2003" s="81" t="n">
        <f aca="false">IF(ISNUMBER(SEARCH("COM ENCARGOS COMPLEMENTARES",D2003)),J2003,"")</f>
        <v>21.22</v>
      </c>
      <c r="O2003" s="81" t="str">
        <f aca="false">IF(N2003&lt;&gt;"","",M2003)</f>
        <v/>
      </c>
      <c r="P2003" s="82" t="str">
        <f aca="false">IF(A2003="Composição",A2002,"")</f>
        <v/>
      </c>
      <c r="Q2003" s="81" t="str">
        <f aca="false">IF(P2003&lt;&gt;"",SUMIF(L2003:L2092,L2003,N2003:N2092),"")</f>
        <v/>
      </c>
      <c r="R2003" s="81" t="str">
        <f aca="false">IF(P2003&lt;&gt;"",SUMIF(L2003:L2092,L2003,O2003:O2092),"")</f>
        <v/>
      </c>
    </row>
    <row r="2004" customFormat="false" ht="14.25" hidden="false" customHeight="false" outlineLevel="0" collapsed="false">
      <c r="A2004" s="96" t="s">
        <v>679</v>
      </c>
      <c r="B2004" s="97" t="s">
        <v>1458</v>
      </c>
      <c r="C2004" s="96" t="str">
        <f aca="false">VLOOKUP(B2004,INSUMOS!$A:$I,2,0)</f>
        <v>SINAPI</v>
      </c>
      <c r="D2004" s="96" t="str">
        <f aca="false">VLOOKUP(B2004,INSUMOS!$A:$I,3,0)</f>
        <v>ADESIVO PLASTICO PARA PVC, FRASCO COM *850* GR</v>
      </c>
      <c r="E2004" s="98" t="str">
        <f aca="false">VLOOKUP(B2004,INSUMOS!$A:$I,4,0)</f>
        <v>Material</v>
      </c>
      <c r="F2004" s="98"/>
      <c r="G2004" s="99" t="str">
        <f aca="false">VLOOKUP(B2004,INSUMOS!$A:$I,5,0)</f>
        <v>UN</v>
      </c>
      <c r="H2004" s="100" t="n">
        <v>0.0083</v>
      </c>
      <c r="I2004" s="101" t="n">
        <f aca="false">VLOOKUP(B2004,INSUMOS!$A:$I,8,0)</f>
        <v>73.09</v>
      </c>
      <c r="J2004" s="101" t="n">
        <f aca="false">TRUNC(H2004*I2004,2)</f>
        <v>0.6</v>
      </c>
      <c r="L2004" s="63" t="n">
        <f aca="false">IF(AND(A2005&lt;&gt;"",A2004=""),L2003+1,L2003)</f>
        <v>168</v>
      </c>
      <c r="M2004" s="80" t="n">
        <f aca="false">IF(OR(A2004="Insumo",A2004="Composição Auxiliar"),J2004,"")</f>
        <v>0.6</v>
      </c>
      <c r="N2004" s="81" t="str">
        <f aca="false">IF(ISNUMBER(SEARCH("COM ENCARGOS COMPLEMENTARES",D2004)),J2004,"")</f>
        <v/>
      </c>
      <c r="O2004" s="81" t="n">
        <f aca="false">IF(N2004&lt;&gt;"","",M2004)</f>
        <v>0.6</v>
      </c>
      <c r="P2004" s="82" t="str">
        <f aca="false">IF(A2004="Composição",A2003,"")</f>
        <v/>
      </c>
      <c r="Q2004" s="81" t="str">
        <f aca="false">IF(P2004&lt;&gt;"",SUMIF(L2004:L2093,L2004,N2004:N2093),"")</f>
        <v/>
      </c>
      <c r="R2004" s="81" t="str">
        <f aca="false">IF(P2004&lt;&gt;"",SUMIF(L2004:L2093,L2004,O2004:O2093),"")</f>
        <v/>
      </c>
    </row>
    <row r="2005" customFormat="false" ht="25.5" hidden="false" customHeight="false" outlineLevel="0" collapsed="false">
      <c r="A2005" s="96" t="s">
        <v>679</v>
      </c>
      <c r="B2005" s="97" t="s">
        <v>1498</v>
      </c>
      <c r="C2005" s="96" t="str">
        <f aca="false">VLOOKUP(B2005,INSUMOS!$A:$I,2,0)</f>
        <v>SINAPI</v>
      </c>
      <c r="D2005" s="96" t="str">
        <f aca="false">VLOOKUP(B2005,INSUMOS!$A:$I,3,0)</f>
        <v>TUBO PVC  SERIE NORMAL, DN 100 MM, PARA ESGOTO  PREDIAL (NBR 5688)</v>
      </c>
      <c r="E2005" s="98" t="str">
        <f aca="false">VLOOKUP(B2005,INSUMOS!$A:$I,4,0)</f>
        <v>Material</v>
      </c>
      <c r="F2005" s="98"/>
      <c r="G2005" s="99" t="str">
        <f aca="false">VLOOKUP(B2005,INSUMOS!$A:$I,5,0)</f>
        <v>M</v>
      </c>
      <c r="H2005" s="100" t="n">
        <v>1.3</v>
      </c>
      <c r="I2005" s="101" t="n">
        <f aca="false">VLOOKUP(B2005,INSUMOS!$A:$I,8,0)</f>
        <v>17.93</v>
      </c>
      <c r="J2005" s="101" t="n">
        <f aca="false">TRUNC(H2005*I2005,2)</f>
        <v>23.3</v>
      </c>
      <c r="L2005" s="63" t="n">
        <f aca="false">IF(AND(A2006&lt;&gt;"",A2005=""),L2004+1,L2004)</f>
        <v>168</v>
      </c>
      <c r="M2005" s="80" t="n">
        <f aca="false">IF(OR(A2005="Insumo",A2005="Composição Auxiliar"),J2005,"")</f>
        <v>23.3</v>
      </c>
      <c r="N2005" s="81" t="str">
        <f aca="false">IF(ISNUMBER(SEARCH("COM ENCARGOS COMPLEMENTARES",D2005)),J2005,"")</f>
        <v/>
      </c>
      <c r="O2005" s="81" t="n">
        <f aca="false">IF(N2005&lt;&gt;"","",M2005)</f>
        <v>23.3</v>
      </c>
      <c r="P2005" s="82" t="str">
        <f aca="false">IF(A2005="Composição",A2004,"")</f>
        <v/>
      </c>
      <c r="Q2005" s="81" t="str">
        <f aca="false">IF(P2005&lt;&gt;"",SUMIF(L2005:L2094,L2005,N2005:N2094),"")</f>
        <v/>
      </c>
      <c r="R2005" s="81" t="str">
        <f aca="false">IF(P2005&lt;&gt;"",SUMIF(L2005:L2094,L2005,O2005:O2094),"")</f>
        <v/>
      </c>
    </row>
    <row r="2006" customFormat="false" ht="25.5" hidden="false" customHeight="false" outlineLevel="0" collapsed="false">
      <c r="A2006" s="96" t="s">
        <v>679</v>
      </c>
      <c r="B2006" s="97" t="s">
        <v>1457</v>
      </c>
      <c r="C2006" s="96" t="str">
        <f aca="false">VLOOKUP(B2006,INSUMOS!$A:$I,2,0)</f>
        <v>SINAPI</v>
      </c>
      <c r="D2006" s="96" t="str">
        <f aca="false">VLOOKUP(B2006,INSUMOS!$A:$I,3,0)</f>
        <v>SOLUCAO PREPARADORA / LIMPADORA PARA PVC, FRASCO COM 1000 CM3</v>
      </c>
      <c r="E2006" s="98" t="str">
        <f aca="false">VLOOKUP(B2006,INSUMOS!$A:$I,4,0)</f>
        <v>Material</v>
      </c>
      <c r="F2006" s="98"/>
      <c r="G2006" s="99" t="str">
        <f aca="false">VLOOKUP(B2006,INSUMOS!$A:$I,5,0)</f>
        <v>UN</v>
      </c>
      <c r="H2006" s="100" t="n">
        <v>0.013</v>
      </c>
      <c r="I2006" s="101" t="n">
        <f aca="false">VLOOKUP(B2006,INSUMOS!$A:$I,8,0)</f>
        <v>82.81</v>
      </c>
      <c r="J2006" s="101" t="n">
        <f aca="false">TRUNC(H2006*I2006,2)</f>
        <v>1.07</v>
      </c>
      <c r="L2006" s="63" t="n">
        <f aca="false">IF(AND(A2007&lt;&gt;"",A2006=""),L2005+1,L2005)</f>
        <v>168</v>
      </c>
      <c r="M2006" s="80" t="n">
        <f aca="false">IF(OR(A2006="Insumo",A2006="Composição Auxiliar"),J2006,"")</f>
        <v>1.07</v>
      </c>
      <c r="N2006" s="81" t="str">
        <f aca="false">IF(ISNUMBER(SEARCH("COM ENCARGOS COMPLEMENTARES",D2006)),J2006,"")</f>
        <v/>
      </c>
      <c r="O2006" s="81" t="n">
        <f aca="false">IF(N2006&lt;&gt;"","",M2006)</f>
        <v>1.07</v>
      </c>
      <c r="P2006" s="82" t="str">
        <f aca="false">IF(A2006="Composição",A2005,"")</f>
        <v/>
      </c>
      <c r="Q2006" s="81" t="str">
        <f aca="false">IF(P2006&lt;&gt;"",SUMIF(L2006:L2095,L2006,N2006:N2095),"")</f>
        <v/>
      </c>
      <c r="R2006" s="81" t="str">
        <f aca="false">IF(P2006&lt;&gt;"",SUMIF(L2006:L2095,L2006,O2006:O2095),"")</f>
        <v/>
      </c>
    </row>
    <row r="2007" customFormat="false" ht="14.25" hidden="false" customHeight="false" outlineLevel="0" collapsed="false">
      <c r="A2007" s="102"/>
      <c r="B2007" s="102"/>
      <c r="C2007" s="102"/>
      <c r="D2007" s="102"/>
      <c r="E2007" s="102"/>
      <c r="F2007" s="103"/>
      <c r="G2007" s="102"/>
      <c r="H2007" s="103"/>
      <c r="I2007" s="102"/>
      <c r="J2007" s="103"/>
      <c r="L2007" s="63" t="n">
        <f aca="false">IF(AND(A2008&lt;&gt;"",A2007=""),L2006+1,L2006)</f>
        <v>168</v>
      </c>
      <c r="M2007" s="80" t="str">
        <f aca="false">IF(OR(A2007="Insumo",A2007="Composição Auxiliar"),J2007,"")</f>
        <v/>
      </c>
      <c r="N2007" s="81" t="str">
        <f aca="false">IF(ISNUMBER(SEARCH("COM ENCARGOS COMPLEMENTARES",D2007)),J2007,"")</f>
        <v/>
      </c>
      <c r="O2007" s="81" t="str">
        <f aca="false">IF(N2007&lt;&gt;"","",M2007)</f>
        <v/>
      </c>
      <c r="P2007" s="82" t="str">
        <f aca="false">IF(A2007="Composição",A2006,"")</f>
        <v/>
      </c>
      <c r="Q2007" s="81" t="str">
        <f aca="false">IF(P2007&lt;&gt;"",SUMIF(L2007:L2096,L2007,N2007:N2096),"")</f>
        <v/>
      </c>
      <c r="R2007" s="81" t="str">
        <f aca="false">IF(P2007&lt;&gt;"",SUMIF(L2007:L2096,L2007,O2007:O2096),"")</f>
        <v/>
      </c>
    </row>
    <row r="2008" customFormat="false" ht="14.25" hidden="false" customHeight="true" outlineLevel="0" collapsed="false">
      <c r="A2008" s="102"/>
      <c r="B2008" s="102"/>
      <c r="C2008" s="102"/>
      <c r="D2008" s="102"/>
      <c r="E2008" s="102"/>
      <c r="F2008" s="103"/>
      <c r="G2008" s="102"/>
      <c r="H2008" s="104" t="s">
        <v>684</v>
      </c>
      <c r="I2008" s="104"/>
      <c r="J2008" s="103" t="n">
        <f aca="false">TRUNC(SUMIF(L:L,$L2008,M:M)*(1+$J$9),2)</f>
        <v>92.39</v>
      </c>
      <c r="L2008" s="63" t="n">
        <f aca="false">IF(AND(A2009&lt;&gt;"",A2008=""),L2007+1,L2007)</f>
        <v>168</v>
      </c>
      <c r="M2008" s="80" t="str">
        <f aca="false">IF(OR(A2008="Insumo",A2008="Composição Auxiliar"),J2008,"")</f>
        <v/>
      </c>
      <c r="N2008" s="81" t="str">
        <f aca="false">IF(ISNUMBER(SEARCH("COM ENCARGOS COMPLEMENTARES",D2008)),J2008,"")</f>
        <v/>
      </c>
      <c r="O2008" s="81" t="str">
        <f aca="false">IF(N2008&lt;&gt;"","",M2008)</f>
        <v/>
      </c>
      <c r="P2008" s="82" t="str">
        <f aca="false">IF(A2008="Composição",A2007,"")</f>
        <v/>
      </c>
      <c r="Q2008" s="81" t="str">
        <f aca="false">IF(P2008&lt;&gt;"",SUMIF(L2008:L2097,L2008,N2008:N2097),"")</f>
        <v/>
      </c>
      <c r="R2008" s="81" t="str">
        <f aca="false">IF(P2008&lt;&gt;"",SUMIF(L2008:L2097,L2008,O2008:O2097),"")</f>
        <v/>
      </c>
    </row>
    <row r="2009" customFormat="false" ht="15" hidden="false" customHeight="false" outlineLevel="0" collapsed="false">
      <c r="A2009" s="105"/>
      <c r="B2009" s="105"/>
      <c r="C2009" s="105"/>
      <c r="D2009" s="105"/>
      <c r="E2009" s="105"/>
      <c r="F2009" s="105"/>
      <c r="G2009" s="105" t="s">
        <v>685</v>
      </c>
      <c r="H2009" s="106" t="s">
        <v>884</v>
      </c>
      <c r="I2009" s="105" t="s">
        <v>687</v>
      </c>
      <c r="J2009" s="107" t="n">
        <f aca="false">TRUNC(J2008*H2009,2)</f>
        <v>7391.2</v>
      </c>
      <c r="L2009" s="63" t="n">
        <f aca="false">IF(AND(A2010&lt;&gt;"",A2009=""),L2008+1,L2008)</f>
        <v>168</v>
      </c>
      <c r="M2009" s="80" t="str">
        <f aca="false">IF(OR(A2009="Insumo",A2009="Composição Auxiliar"),J2009,"")</f>
        <v/>
      </c>
      <c r="N2009" s="81" t="str">
        <f aca="false">IF(ISNUMBER(SEARCH("COM ENCARGOS COMPLEMENTARES",D2009)),J2009,"")</f>
        <v/>
      </c>
      <c r="O2009" s="81" t="str">
        <f aca="false">IF(N2009&lt;&gt;"","",M2009)</f>
        <v/>
      </c>
      <c r="P2009" s="82" t="str">
        <f aca="false">IF(A2009="Composição",A2008,"")</f>
        <v/>
      </c>
      <c r="Q2009" s="81" t="str">
        <f aca="false">IF(P2009&lt;&gt;"",SUMIF(L2009:L2098,L2009,N2009:N2098),"")</f>
        <v/>
      </c>
      <c r="R2009" s="81" t="str">
        <f aca="false">IF(P2009&lt;&gt;"",SUMIF(L2009:L2098,L2009,O2009:O2098),"")</f>
        <v/>
      </c>
    </row>
    <row r="2010" customFormat="false" ht="15" hidden="false" customHeight="false" outlineLevel="0" collapsed="false">
      <c r="A2010" s="108"/>
      <c r="B2010" s="108"/>
      <c r="C2010" s="108"/>
      <c r="D2010" s="108"/>
      <c r="E2010" s="108"/>
      <c r="F2010" s="108"/>
      <c r="G2010" s="108"/>
      <c r="H2010" s="108"/>
      <c r="I2010" s="108"/>
      <c r="J2010" s="108"/>
      <c r="L2010" s="63" t="n">
        <f aca="false">IF(AND(A2011&lt;&gt;"",A2010=""),L2009+1,L2009)</f>
        <v>169</v>
      </c>
      <c r="M2010" s="80" t="str">
        <f aca="false">IF(OR(A2010="Insumo",A2010="Composição Auxiliar"),J2010,"")</f>
        <v/>
      </c>
      <c r="N2010" s="81" t="str">
        <f aca="false">IF(ISNUMBER(SEARCH("COM ENCARGOS COMPLEMENTARES",D2010)),J2010,"")</f>
        <v/>
      </c>
      <c r="O2010" s="81" t="str">
        <f aca="false">IF(N2010&lt;&gt;"","",M2010)</f>
        <v/>
      </c>
      <c r="P2010" s="82" t="str">
        <f aca="false">IF(A2010="Composição",A2009,"")</f>
        <v/>
      </c>
      <c r="Q2010" s="81" t="str">
        <f aca="false">IF(P2010&lt;&gt;"",SUMIF(L2010:L2099,L2010,N2010:N2099),"")</f>
        <v/>
      </c>
      <c r="R2010" s="81" t="str">
        <f aca="false">IF(P2010&lt;&gt;"",SUMIF(L2010:L2099,L2010,O2010:O2099),"")</f>
        <v/>
      </c>
    </row>
    <row r="2011" customFormat="false" ht="15" hidden="false" customHeight="true" outlineLevel="0" collapsed="false">
      <c r="A2011" s="83" t="s">
        <v>423</v>
      </c>
      <c r="B2011" s="84" t="s">
        <v>655</v>
      </c>
      <c r="C2011" s="83" t="s">
        <v>656</v>
      </c>
      <c r="D2011" s="83" t="s">
        <v>657</v>
      </c>
      <c r="E2011" s="83" t="s">
        <v>658</v>
      </c>
      <c r="F2011" s="83"/>
      <c r="G2011" s="85" t="s">
        <v>659</v>
      </c>
      <c r="H2011" s="84" t="s">
        <v>660</v>
      </c>
      <c r="I2011" s="84" t="s">
        <v>661</v>
      </c>
      <c r="J2011" s="84" t="s">
        <v>662</v>
      </c>
      <c r="L2011" s="63" t="n">
        <f aca="false">IF(AND(A2012&lt;&gt;"",A2011=""),L2010+1,L2010)</f>
        <v>169</v>
      </c>
      <c r="M2011" s="80" t="str">
        <f aca="false">IF(OR(A2011="Insumo",A2011="Composição Auxiliar"),J2011,"")</f>
        <v/>
      </c>
      <c r="N2011" s="81" t="str">
        <f aca="false">IF(ISNUMBER(SEARCH("COM ENCARGOS COMPLEMENTARES",D2011)),J2011,"")</f>
        <v/>
      </c>
      <c r="O2011" s="81" t="str">
        <f aca="false">IF(N2011&lt;&gt;"","",M2011)</f>
        <v/>
      </c>
      <c r="P2011" s="82" t="str">
        <f aca="false">IF(A2011="Composição",A2010,"")</f>
        <v/>
      </c>
      <c r="Q2011" s="81" t="str">
        <f aca="false">IF(P2011&lt;&gt;"",SUMIF(L2011:L2100,L2011,N2011:N2100),"")</f>
        <v/>
      </c>
      <c r="R2011" s="81" t="str">
        <f aca="false">IF(P2011&lt;&gt;"",SUMIF(L2011:L2100,L2011,O2011:O2100),"")</f>
        <v/>
      </c>
    </row>
    <row r="2012" customFormat="false" ht="38.25" hidden="false" customHeight="true" outlineLevel="0" collapsed="false">
      <c r="A2012" s="86" t="s">
        <v>663</v>
      </c>
      <c r="B2012" s="87" t="s">
        <v>411</v>
      </c>
      <c r="C2012" s="86" t="s">
        <v>716</v>
      </c>
      <c r="D2012" s="86" t="s">
        <v>1504</v>
      </c>
      <c r="E2012" s="86" t="s">
        <v>1505</v>
      </c>
      <c r="F2012" s="86"/>
      <c r="G2012" s="88" t="s">
        <v>718</v>
      </c>
      <c r="H2012" s="89" t="n">
        <v>1</v>
      </c>
      <c r="I2012" s="90" t="n">
        <f aca="false">SUMIF(L:L,$L2012,M:M)</f>
        <v>386.42</v>
      </c>
      <c r="J2012" s="90" t="n">
        <f aca="false">TRUNC(H2012*I2012,2)</f>
        <v>386.42</v>
      </c>
      <c r="L2012" s="63" t="n">
        <f aca="false">IF(AND(A2013&lt;&gt;"",A2012=""),L2011+1,L2011)</f>
        <v>169</v>
      </c>
      <c r="M2012" s="80" t="str">
        <f aca="false">IF(OR(A2012="Insumo",A2012="Composição Auxiliar"),J2012,"")</f>
        <v/>
      </c>
      <c r="N2012" s="81" t="str">
        <f aca="false">IF(ISNUMBER(SEARCH("COM ENCARGOS COMPLEMENTARES",D2012)),J2012,"")</f>
        <v/>
      </c>
      <c r="O2012" s="81" t="str">
        <f aca="false">IF(N2012&lt;&gt;"","",M2012)</f>
        <v/>
      </c>
      <c r="P2012" s="82" t="str">
        <f aca="false">IF(A2012="Composição",A2011,"")</f>
        <v> 7.3.6 </v>
      </c>
      <c r="Q2012" s="81" t="n">
        <f aca="false">IF(P2012&lt;&gt;"",SUMIF(L2012:L2101,L2012,N2012:N2101),"")</f>
        <v>385.39</v>
      </c>
      <c r="R2012" s="81" t="n">
        <f aca="false">IF(P2012&lt;&gt;"",SUMIF(L2012:L2101,L2012,O2012:O2101),"")</f>
        <v>1.03</v>
      </c>
    </row>
    <row r="2013" customFormat="false" ht="25.5" hidden="false" customHeight="true" outlineLevel="0" collapsed="false">
      <c r="A2013" s="91" t="s">
        <v>668</v>
      </c>
      <c r="B2013" s="92" t="s">
        <v>677</v>
      </c>
      <c r="C2013" s="91" t="s">
        <v>664</v>
      </c>
      <c r="D2013" s="91" t="s">
        <v>678</v>
      </c>
      <c r="E2013" s="91" t="s">
        <v>671</v>
      </c>
      <c r="F2013" s="91"/>
      <c r="G2013" s="93" t="s">
        <v>672</v>
      </c>
      <c r="H2013" s="94" t="n">
        <v>11.3752</v>
      </c>
      <c r="I2013" s="95" t="n">
        <f aca="false">SUMIFS('ANALÍTICA AUXILIARES'!J:J,'ANALÍTICA AUXILIARES'!A:A,"Composição",'ANALÍTICA AUXILIARES'!B:B,$B2013)</f>
        <v>18.93</v>
      </c>
      <c r="J2013" s="95" t="n">
        <f aca="false">TRUNC(H2013*I2013,2)</f>
        <v>215.33</v>
      </c>
      <c r="L2013" s="63" t="n">
        <f aca="false">IF(AND(A2014&lt;&gt;"",A2013=""),L2012+1,L2012)</f>
        <v>169</v>
      </c>
      <c r="M2013" s="80" t="n">
        <f aca="false">IF(OR(A2013="Insumo",A2013="Composição Auxiliar"),J2013,"")</f>
        <v>215.33</v>
      </c>
      <c r="N2013" s="81" t="n">
        <f aca="false">IF(ISNUMBER(SEARCH("COM ENCARGOS COMPLEMENTARES",D2013)),J2013,"")</f>
        <v>215.33</v>
      </c>
      <c r="O2013" s="81" t="str">
        <f aca="false">IF(N2013&lt;&gt;"","",M2013)</f>
        <v/>
      </c>
      <c r="P2013" s="82" t="str">
        <f aca="false">IF(A2013="Composição",A2012,"")</f>
        <v/>
      </c>
      <c r="Q2013" s="81" t="str">
        <f aca="false">IF(P2013&lt;&gt;"",SUMIF(L2013:L2102,L2013,N2013:N2102),"")</f>
        <v/>
      </c>
      <c r="R2013" s="81" t="str">
        <f aca="false">IF(P2013&lt;&gt;"",SUMIF(L2013:L2102,L2013,O2013:O2102),"")</f>
        <v/>
      </c>
    </row>
    <row r="2014" customFormat="false" ht="25.5" hidden="false" customHeight="true" outlineLevel="0" collapsed="false">
      <c r="A2014" s="91" t="s">
        <v>668</v>
      </c>
      <c r="B2014" s="92" t="s">
        <v>669</v>
      </c>
      <c r="C2014" s="91" t="s">
        <v>664</v>
      </c>
      <c r="D2014" s="91" t="s">
        <v>670</v>
      </c>
      <c r="E2014" s="91" t="s">
        <v>671</v>
      </c>
      <c r="F2014" s="91"/>
      <c r="G2014" s="93" t="s">
        <v>672</v>
      </c>
      <c r="H2014" s="94" t="n">
        <v>0.768</v>
      </c>
      <c r="I2014" s="95" t="n">
        <f aca="false">SUMIFS('ANALÍTICA AUXILIARES'!J:J,'ANALÍTICA AUXILIARES'!A:A,"Composição",'ANALÍTICA AUXILIARES'!B:B,$B2014)</f>
        <v>23.32</v>
      </c>
      <c r="J2014" s="95" t="n">
        <f aca="false">TRUNC(H2014*I2014,2)</f>
        <v>17.9</v>
      </c>
      <c r="L2014" s="63" t="n">
        <f aca="false">IF(AND(A2015&lt;&gt;"",A2014=""),L2013+1,L2013)</f>
        <v>169</v>
      </c>
      <c r="M2014" s="80" t="n">
        <f aca="false">IF(OR(A2014="Insumo",A2014="Composição Auxiliar"),J2014,"")</f>
        <v>17.9</v>
      </c>
      <c r="N2014" s="81" t="n">
        <f aca="false">IF(ISNUMBER(SEARCH("COM ENCARGOS COMPLEMENTARES",D2014)),J2014,"")</f>
        <v>17.9</v>
      </c>
      <c r="O2014" s="81" t="str">
        <f aca="false">IF(N2014&lt;&gt;"","",M2014)</f>
        <v/>
      </c>
      <c r="P2014" s="82" t="str">
        <f aca="false">IF(A2014="Composição",A2013,"")</f>
        <v/>
      </c>
      <c r="Q2014" s="81" t="str">
        <f aca="false">IF(P2014&lt;&gt;"",SUMIF(L2014:L2103,L2014,N2014:N2103),"")</f>
        <v/>
      </c>
      <c r="R2014" s="81" t="str">
        <f aca="false">IF(P2014&lt;&gt;"",SUMIF(L2014:L2103,L2014,O2014:O2103),"")</f>
        <v/>
      </c>
    </row>
    <row r="2015" customFormat="false" ht="25.5" hidden="false" customHeight="true" outlineLevel="0" collapsed="false">
      <c r="A2015" s="91" t="s">
        <v>668</v>
      </c>
      <c r="B2015" s="92" t="s">
        <v>1508</v>
      </c>
      <c r="C2015" s="91" t="s">
        <v>664</v>
      </c>
      <c r="D2015" s="91" t="s">
        <v>1509</v>
      </c>
      <c r="E2015" s="91" t="s">
        <v>671</v>
      </c>
      <c r="F2015" s="91"/>
      <c r="G2015" s="93" t="s">
        <v>672</v>
      </c>
      <c r="H2015" s="94" t="n">
        <v>0.0357</v>
      </c>
      <c r="I2015" s="95" t="n">
        <f aca="false">SUMIFS('ANALÍTICA AUXILIARES'!J:J,'ANALÍTICA AUXILIARES'!A:A,"Composição",'ANALÍTICA AUXILIARES'!B:B,$B2015)</f>
        <v>22.61</v>
      </c>
      <c r="J2015" s="95" t="n">
        <f aca="false">TRUNC(H2015*I2015,2)</f>
        <v>0.8</v>
      </c>
      <c r="L2015" s="63" t="n">
        <f aca="false">IF(AND(A2016&lt;&gt;"",A2015=""),L2014+1,L2014)</f>
        <v>169</v>
      </c>
      <c r="M2015" s="80" t="n">
        <f aca="false">IF(OR(A2015="Insumo",A2015="Composição Auxiliar"),J2015,"")</f>
        <v>0.8</v>
      </c>
      <c r="N2015" s="81" t="n">
        <f aca="false">IF(ISNUMBER(SEARCH("COM ENCARGOS COMPLEMENTARES",D2015)),J2015,"")</f>
        <v>0.8</v>
      </c>
      <c r="O2015" s="81" t="str">
        <f aca="false">IF(N2015&lt;&gt;"","",M2015)</f>
        <v/>
      </c>
      <c r="P2015" s="82" t="str">
        <f aca="false">IF(A2015="Composição",A2014,"")</f>
        <v/>
      </c>
      <c r="Q2015" s="81" t="str">
        <f aca="false">IF(P2015&lt;&gt;"",SUMIF(L2015:L2104,L2015,N2015:N2104),"")</f>
        <v/>
      </c>
      <c r="R2015" s="81" t="str">
        <f aca="false">IF(P2015&lt;&gt;"",SUMIF(L2015:L2104,L2015,O2015:O2104),"")</f>
        <v/>
      </c>
    </row>
    <row r="2016" customFormat="false" ht="25.5" hidden="false" customHeight="true" outlineLevel="0" collapsed="false">
      <c r="A2016" s="91" t="s">
        <v>668</v>
      </c>
      <c r="B2016" s="92" t="s">
        <v>819</v>
      </c>
      <c r="C2016" s="91" t="s">
        <v>664</v>
      </c>
      <c r="D2016" s="91" t="s">
        <v>820</v>
      </c>
      <c r="E2016" s="91" t="s">
        <v>671</v>
      </c>
      <c r="F2016" s="91"/>
      <c r="G2016" s="93" t="s">
        <v>672</v>
      </c>
      <c r="H2016" s="94" t="n">
        <v>6.392</v>
      </c>
      <c r="I2016" s="95" t="n">
        <f aca="false">SUMIFS('ANALÍTICA AUXILIARES'!J:J,'ANALÍTICA AUXILIARES'!A:A,"Composição",'ANALÍTICA AUXILIARES'!B:B,$B2016)</f>
        <v>23.68</v>
      </c>
      <c r="J2016" s="95" t="n">
        <f aca="false">TRUNC(H2016*I2016,2)</f>
        <v>151.36</v>
      </c>
      <c r="L2016" s="63" t="n">
        <f aca="false">IF(AND(A2017&lt;&gt;"",A2016=""),L2015+1,L2015)</f>
        <v>169</v>
      </c>
      <c r="M2016" s="80" t="n">
        <f aca="false">IF(OR(A2016="Insumo",A2016="Composição Auxiliar"),J2016,"")</f>
        <v>151.36</v>
      </c>
      <c r="N2016" s="81" t="n">
        <f aca="false">IF(ISNUMBER(SEARCH("COM ENCARGOS COMPLEMENTARES",D2016)),J2016,"")</f>
        <v>151.36</v>
      </c>
      <c r="O2016" s="81" t="str">
        <f aca="false">IF(N2016&lt;&gt;"","",M2016)</f>
        <v/>
      </c>
      <c r="P2016" s="82" t="str">
        <f aca="false">IF(A2016="Composição",A2015,"")</f>
        <v/>
      </c>
      <c r="Q2016" s="81" t="str">
        <f aca="false">IF(P2016&lt;&gt;"",SUMIF(L2016:L2105,L2016,N2016:N2105),"")</f>
        <v/>
      </c>
      <c r="R2016" s="81" t="str">
        <f aca="false">IF(P2016&lt;&gt;"",SUMIF(L2016:L2105,L2016,O2016:O2105),"")</f>
        <v/>
      </c>
    </row>
    <row r="2017" customFormat="false" ht="25.5" hidden="false" customHeight="true" outlineLevel="0" collapsed="false">
      <c r="A2017" s="91" t="s">
        <v>668</v>
      </c>
      <c r="B2017" s="92" t="s">
        <v>1506</v>
      </c>
      <c r="C2017" s="91" t="s">
        <v>664</v>
      </c>
      <c r="D2017" s="91" t="s">
        <v>1507</v>
      </c>
      <c r="E2017" s="91" t="s">
        <v>691</v>
      </c>
      <c r="F2017" s="91"/>
      <c r="G2017" s="93" t="s">
        <v>672</v>
      </c>
      <c r="H2017" s="94" t="n">
        <v>0.0416</v>
      </c>
      <c r="I2017" s="95" t="n">
        <f aca="false">SUMIFS('ANALÍTICA AUXILIARES'!J:J,'ANALÍTICA AUXILIARES'!A:A,"Composição",'ANALÍTICA AUXILIARES'!B:B,$B2017)</f>
        <v>24.85</v>
      </c>
      <c r="J2017" s="95" t="n">
        <f aca="false">TRUNC(H2017*I2017,2)</f>
        <v>1.03</v>
      </c>
      <c r="L2017" s="63" t="n">
        <f aca="false">IF(AND(A2018&lt;&gt;"",A2017=""),L2016+1,L2016)</f>
        <v>169</v>
      </c>
      <c r="M2017" s="80" t="n">
        <f aca="false">IF(OR(A2017="Insumo",A2017="Composição Auxiliar"),J2017,"")</f>
        <v>1.03</v>
      </c>
      <c r="N2017" s="81" t="str">
        <f aca="false">IF(ISNUMBER(SEARCH("COM ENCARGOS COMPLEMENTARES",D2017)),J2017,"")</f>
        <v/>
      </c>
      <c r="O2017" s="81" t="n">
        <f aca="false">IF(N2017&lt;&gt;"","",M2017)</f>
        <v>1.03</v>
      </c>
      <c r="P2017" s="82" t="str">
        <f aca="false">IF(A2017="Composição",A2016,"")</f>
        <v/>
      </c>
      <c r="Q2017" s="81" t="str">
        <f aca="false">IF(P2017&lt;&gt;"",SUMIF(L2017:L2106,L2017,N2017:N2106),"")</f>
        <v/>
      </c>
      <c r="R2017" s="81" t="str">
        <f aca="false">IF(P2017&lt;&gt;"",SUMIF(L2017:L2106,L2017,O2017:O2106),"")</f>
        <v/>
      </c>
    </row>
    <row r="2018" customFormat="false" ht="14.25" hidden="false" customHeight="false" outlineLevel="0" collapsed="false">
      <c r="A2018" s="102"/>
      <c r="B2018" s="102"/>
      <c r="C2018" s="102"/>
      <c r="D2018" s="102"/>
      <c r="E2018" s="102"/>
      <c r="F2018" s="103"/>
      <c r="G2018" s="102"/>
      <c r="H2018" s="103"/>
      <c r="I2018" s="102"/>
      <c r="J2018" s="103"/>
      <c r="L2018" s="63" t="n">
        <f aca="false">IF(AND(A2019&lt;&gt;"",A2018=""),L2017+1,L2017)</f>
        <v>169</v>
      </c>
      <c r="M2018" s="80" t="str">
        <f aca="false">IF(OR(A2018="Insumo",A2018="Composição Auxiliar"),J2018,"")</f>
        <v/>
      </c>
      <c r="N2018" s="81" t="str">
        <f aca="false">IF(ISNUMBER(SEARCH("COM ENCARGOS COMPLEMENTARES",D2018)),J2018,"")</f>
        <v/>
      </c>
      <c r="O2018" s="81" t="str">
        <f aca="false">IF(N2018&lt;&gt;"","",M2018)</f>
        <v/>
      </c>
      <c r="P2018" s="82" t="str">
        <f aca="false">IF(A2018="Composição",A2017,"")</f>
        <v/>
      </c>
      <c r="Q2018" s="81" t="str">
        <f aca="false">IF(P2018&lt;&gt;"",SUMIF(L2018:L2107,L2018,N2018:N2107),"")</f>
        <v/>
      </c>
      <c r="R2018" s="81" t="str">
        <f aca="false">IF(P2018&lt;&gt;"",SUMIF(L2018:L2107,L2018,O2018:O2107),"")</f>
        <v/>
      </c>
    </row>
    <row r="2019" customFormat="false" ht="14.25" hidden="false" customHeight="true" outlineLevel="0" collapsed="false">
      <c r="A2019" s="102"/>
      <c r="B2019" s="102"/>
      <c r="C2019" s="102"/>
      <c r="D2019" s="102"/>
      <c r="E2019" s="102"/>
      <c r="F2019" s="103"/>
      <c r="G2019" s="102"/>
      <c r="H2019" s="104" t="s">
        <v>684</v>
      </c>
      <c r="I2019" s="104"/>
      <c r="J2019" s="103" t="n">
        <f aca="false">TRUNC(SUMIF(L:L,$L2019,M:M)*(1+$J$9),2)</f>
        <v>501.53</v>
      </c>
      <c r="L2019" s="63" t="n">
        <f aca="false">IF(AND(A2020&lt;&gt;"",A2019=""),L2018+1,L2018)</f>
        <v>169</v>
      </c>
      <c r="M2019" s="80" t="str">
        <f aca="false">IF(OR(A2019="Insumo",A2019="Composição Auxiliar"),J2019,"")</f>
        <v/>
      </c>
      <c r="N2019" s="81" t="str">
        <f aca="false">IF(ISNUMBER(SEARCH("COM ENCARGOS COMPLEMENTARES",D2019)),J2019,"")</f>
        <v/>
      </c>
      <c r="O2019" s="81" t="str">
        <f aca="false">IF(N2019&lt;&gt;"","",M2019)</f>
        <v/>
      </c>
      <c r="P2019" s="82" t="str">
        <f aca="false">IF(A2019="Composição",A2018,"")</f>
        <v/>
      </c>
      <c r="Q2019" s="81" t="str">
        <f aca="false">IF(P2019&lt;&gt;"",SUMIF(L2019:L2108,L2019,N2019:N2108),"")</f>
        <v/>
      </c>
      <c r="R2019" s="81" t="str">
        <f aca="false">IF(P2019&lt;&gt;"",SUMIF(L2019:L2108,L2019,O2019:O2108),"")</f>
        <v/>
      </c>
    </row>
    <row r="2020" customFormat="false" ht="15" hidden="false" customHeight="false" outlineLevel="0" collapsed="false">
      <c r="A2020" s="105"/>
      <c r="B2020" s="105"/>
      <c r="C2020" s="105"/>
      <c r="D2020" s="105"/>
      <c r="E2020" s="105"/>
      <c r="F2020" s="105"/>
      <c r="G2020" s="105" t="s">
        <v>685</v>
      </c>
      <c r="H2020" s="106" t="s">
        <v>720</v>
      </c>
      <c r="I2020" s="105" t="s">
        <v>687</v>
      </c>
      <c r="J2020" s="107" t="n">
        <f aca="false">TRUNC(J2019*H2020,2)</f>
        <v>2006.12</v>
      </c>
      <c r="L2020" s="63" t="n">
        <f aca="false">IF(AND(A2021&lt;&gt;"",A2020=""),L2019+1,L2019)</f>
        <v>169</v>
      </c>
      <c r="M2020" s="80" t="str">
        <f aca="false">IF(OR(A2020="Insumo",A2020="Composição Auxiliar"),J2020,"")</f>
        <v/>
      </c>
      <c r="N2020" s="81" t="str">
        <f aca="false">IF(ISNUMBER(SEARCH("COM ENCARGOS COMPLEMENTARES",D2020)),J2020,"")</f>
        <v/>
      </c>
      <c r="O2020" s="81" t="str">
        <f aca="false">IF(N2020&lt;&gt;"","",M2020)</f>
        <v/>
      </c>
      <c r="P2020" s="82" t="str">
        <f aca="false">IF(A2020="Composição",A2019,"")</f>
        <v/>
      </c>
      <c r="Q2020" s="81" t="str">
        <f aca="false">IF(P2020&lt;&gt;"",SUMIF(L2020:L2109,L2020,N2020:N2109),"")</f>
        <v/>
      </c>
      <c r="R2020" s="81" t="str">
        <f aca="false">IF(P2020&lt;&gt;"",SUMIF(L2020:L2109,L2020,O2020:O2109),"")</f>
        <v/>
      </c>
    </row>
    <row r="2021" customFormat="false" ht="15" hidden="false" customHeight="false" outlineLevel="0" collapsed="false">
      <c r="A2021" s="108"/>
      <c r="B2021" s="108"/>
      <c r="C2021" s="108"/>
      <c r="D2021" s="108"/>
      <c r="E2021" s="108"/>
      <c r="F2021" s="108"/>
      <c r="G2021" s="108"/>
      <c r="H2021" s="108"/>
      <c r="I2021" s="108"/>
      <c r="J2021" s="108"/>
      <c r="L2021" s="63" t="n">
        <f aca="false">IF(AND(A2022&lt;&gt;"",A2021=""),L2020+1,L2020)</f>
        <v>170</v>
      </c>
      <c r="M2021" s="80" t="str">
        <f aca="false">IF(OR(A2021="Insumo",A2021="Composição Auxiliar"),J2021,"")</f>
        <v/>
      </c>
      <c r="N2021" s="81" t="str">
        <f aca="false">IF(ISNUMBER(SEARCH("COM ENCARGOS COMPLEMENTARES",D2021)),J2021,"")</f>
        <v/>
      </c>
      <c r="O2021" s="81" t="str">
        <f aca="false">IF(N2021&lt;&gt;"","",M2021)</f>
        <v/>
      </c>
      <c r="P2021" s="82" t="str">
        <f aca="false">IF(A2021="Composição",A2020,"")</f>
        <v/>
      </c>
      <c r="Q2021" s="81" t="str">
        <f aca="false">IF(P2021&lt;&gt;"",SUMIF(L2021:L2110,L2021,N2021:N2110),"")</f>
        <v/>
      </c>
      <c r="R2021" s="81" t="str">
        <f aca="false">IF(P2021&lt;&gt;"",SUMIF(L2021:L2110,L2021,O2021:O2110),"")</f>
        <v/>
      </c>
    </row>
    <row r="2022" customFormat="false" ht="15" hidden="false" customHeight="true" outlineLevel="0" collapsed="false">
      <c r="A2022" s="83" t="s">
        <v>424</v>
      </c>
      <c r="B2022" s="84" t="s">
        <v>655</v>
      </c>
      <c r="C2022" s="83" t="s">
        <v>656</v>
      </c>
      <c r="D2022" s="83" t="s">
        <v>657</v>
      </c>
      <c r="E2022" s="83" t="s">
        <v>658</v>
      </c>
      <c r="F2022" s="83"/>
      <c r="G2022" s="85" t="s">
        <v>659</v>
      </c>
      <c r="H2022" s="84" t="s">
        <v>660</v>
      </c>
      <c r="I2022" s="84" t="s">
        <v>661</v>
      </c>
      <c r="J2022" s="84" t="s">
        <v>662</v>
      </c>
      <c r="L2022" s="63" t="n">
        <f aca="false">IF(AND(A2023&lt;&gt;"",A2022=""),L2021+1,L2021)</f>
        <v>170</v>
      </c>
      <c r="M2022" s="80" t="str">
        <f aca="false">IF(OR(A2022="Insumo",A2022="Composição Auxiliar"),J2022,"")</f>
        <v/>
      </c>
      <c r="N2022" s="81" t="str">
        <f aca="false">IF(ISNUMBER(SEARCH("COM ENCARGOS COMPLEMENTARES",D2022)),J2022,"")</f>
        <v/>
      </c>
      <c r="O2022" s="81" t="str">
        <f aca="false">IF(N2022&lt;&gt;"","",M2022)</f>
        <v/>
      </c>
      <c r="P2022" s="82" t="str">
        <f aca="false">IF(A2022="Composição",A2021,"")</f>
        <v/>
      </c>
      <c r="Q2022" s="81" t="str">
        <f aca="false">IF(P2022&lt;&gt;"",SUMIF(L2022:L2111,L2022,N2022:N2111),"")</f>
        <v/>
      </c>
      <c r="R2022" s="81" t="str">
        <f aca="false">IF(P2022&lt;&gt;"",SUMIF(L2022:L2111,L2022,O2022:O2111),"")</f>
        <v/>
      </c>
    </row>
    <row r="2023" customFormat="false" ht="25.5" hidden="false" customHeight="true" outlineLevel="0" collapsed="false">
      <c r="A2023" s="86" t="s">
        <v>663</v>
      </c>
      <c r="B2023" s="87" t="s">
        <v>379</v>
      </c>
      <c r="C2023" s="86" t="s">
        <v>716</v>
      </c>
      <c r="D2023" s="86" t="s">
        <v>1468</v>
      </c>
      <c r="E2023" s="86" t="s">
        <v>1469</v>
      </c>
      <c r="F2023" s="86"/>
      <c r="G2023" s="88" t="s">
        <v>718</v>
      </c>
      <c r="H2023" s="89" t="n">
        <v>1</v>
      </c>
      <c r="I2023" s="90" t="n">
        <f aca="false">SUMIF(L:L,$L2023,M:M)</f>
        <v>25.38</v>
      </c>
      <c r="J2023" s="90" t="n">
        <f aca="false">TRUNC(H2023*I2023,2)</f>
        <v>25.38</v>
      </c>
      <c r="L2023" s="63" t="n">
        <f aca="false">IF(AND(A2024&lt;&gt;"",A2023=""),L2022+1,L2022)</f>
        <v>170</v>
      </c>
      <c r="M2023" s="80" t="str">
        <f aca="false">IF(OR(A2023="Insumo",A2023="Composição Auxiliar"),J2023,"")</f>
        <v/>
      </c>
      <c r="N2023" s="81" t="str">
        <f aca="false">IF(ISNUMBER(SEARCH("COM ENCARGOS COMPLEMENTARES",D2023)),J2023,"")</f>
        <v/>
      </c>
      <c r="O2023" s="81" t="str">
        <f aca="false">IF(N2023&lt;&gt;"","",M2023)</f>
        <v/>
      </c>
      <c r="P2023" s="82" t="str">
        <f aca="false">IF(A2023="Composição",A2022,"")</f>
        <v> 7.3.7 </v>
      </c>
      <c r="Q2023" s="81" t="n">
        <f aca="false">IF(P2023&lt;&gt;"",SUMIF(L2023:L2112,L2023,N2023:N2112),"")</f>
        <v>10.65</v>
      </c>
      <c r="R2023" s="81" t="n">
        <f aca="false">IF(P2023&lt;&gt;"",SUMIF(L2023:L2112,L2023,O2023:O2112),"")</f>
        <v>14.73</v>
      </c>
    </row>
    <row r="2024" customFormat="false" ht="25.5" hidden="false" customHeight="true" outlineLevel="0" collapsed="false">
      <c r="A2024" s="91" t="s">
        <v>668</v>
      </c>
      <c r="B2024" s="92" t="s">
        <v>677</v>
      </c>
      <c r="C2024" s="91" t="s">
        <v>664</v>
      </c>
      <c r="D2024" s="91" t="s">
        <v>678</v>
      </c>
      <c r="E2024" s="91" t="s">
        <v>671</v>
      </c>
      <c r="F2024" s="91"/>
      <c r="G2024" s="93" t="s">
        <v>672</v>
      </c>
      <c r="H2024" s="94" t="n">
        <v>0.25</v>
      </c>
      <c r="I2024" s="95" t="n">
        <f aca="false">SUMIFS('ANALÍTICA AUXILIARES'!J:J,'ANALÍTICA AUXILIARES'!A:A,"Composição",'ANALÍTICA AUXILIARES'!B:B,$B2024)</f>
        <v>18.93</v>
      </c>
      <c r="J2024" s="95" t="n">
        <f aca="false">TRUNC(H2024*I2024,2)</f>
        <v>4.73</v>
      </c>
      <c r="L2024" s="63" t="n">
        <f aca="false">IF(AND(A2025&lt;&gt;"",A2024=""),L2023+1,L2023)</f>
        <v>170</v>
      </c>
      <c r="M2024" s="80" t="n">
        <f aca="false">IF(OR(A2024="Insumo",A2024="Composição Auxiliar"),J2024,"")</f>
        <v>4.73</v>
      </c>
      <c r="N2024" s="81" t="n">
        <f aca="false">IF(ISNUMBER(SEARCH("COM ENCARGOS COMPLEMENTARES",D2024)),J2024,"")</f>
        <v>4.73</v>
      </c>
      <c r="O2024" s="81" t="str">
        <f aca="false">IF(N2024&lt;&gt;"","",M2024)</f>
        <v/>
      </c>
      <c r="P2024" s="82" t="str">
        <f aca="false">IF(A2024="Composição",A2023,"")</f>
        <v/>
      </c>
      <c r="Q2024" s="81" t="str">
        <f aca="false">IF(P2024&lt;&gt;"",SUMIF(L2024:L2113,L2024,N2024:N2113),"")</f>
        <v/>
      </c>
      <c r="R2024" s="81" t="str">
        <f aca="false">IF(P2024&lt;&gt;"",SUMIF(L2024:L2113,L2024,O2024:O2113),"")</f>
        <v/>
      </c>
    </row>
    <row r="2025" customFormat="false" ht="25.5" hidden="false" customHeight="true" outlineLevel="0" collapsed="false">
      <c r="A2025" s="91" t="s">
        <v>668</v>
      </c>
      <c r="B2025" s="92" t="s">
        <v>819</v>
      </c>
      <c r="C2025" s="91" t="s">
        <v>664</v>
      </c>
      <c r="D2025" s="91" t="s">
        <v>820</v>
      </c>
      <c r="E2025" s="91" t="s">
        <v>671</v>
      </c>
      <c r="F2025" s="91"/>
      <c r="G2025" s="93" t="s">
        <v>672</v>
      </c>
      <c r="H2025" s="94" t="n">
        <v>0.25</v>
      </c>
      <c r="I2025" s="95" t="n">
        <f aca="false">SUMIFS('ANALÍTICA AUXILIARES'!J:J,'ANALÍTICA AUXILIARES'!A:A,"Composição",'ANALÍTICA AUXILIARES'!B:B,$B2025)</f>
        <v>23.68</v>
      </c>
      <c r="J2025" s="95" t="n">
        <f aca="false">TRUNC(H2025*I2025,2)</f>
        <v>5.92</v>
      </c>
      <c r="L2025" s="63" t="n">
        <f aca="false">IF(AND(A2026&lt;&gt;"",A2025=""),L2024+1,L2024)</f>
        <v>170</v>
      </c>
      <c r="M2025" s="80" t="n">
        <f aca="false">IF(OR(A2025="Insumo",A2025="Composição Auxiliar"),J2025,"")</f>
        <v>5.92</v>
      </c>
      <c r="N2025" s="81" t="n">
        <f aca="false">IF(ISNUMBER(SEARCH("COM ENCARGOS COMPLEMENTARES",D2025)),J2025,"")</f>
        <v>5.92</v>
      </c>
      <c r="O2025" s="81" t="str">
        <f aca="false">IF(N2025&lt;&gt;"","",M2025)</f>
        <v/>
      </c>
      <c r="P2025" s="82" t="str">
        <f aca="false">IF(A2025="Composição",A2024,"")</f>
        <v/>
      </c>
      <c r="Q2025" s="81" t="str">
        <f aca="false">IF(P2025&lt;&gt;"",SUMIF(L2025:L2114,L2025,N2025:N2114),"")</f>
        <v/>
      </c>
      <c r="R2025" s="81" t="str">
        <f aca="false">IF(P2025&lt;&gt;"",SUMIF(L2025:L2114,L2025,O2025:O2114),"")</f>
        <v/>
      </c>
    </row>
    <row r="2026" customFormat="false" ht="14.25" hidden="false" customHeight="false" outlineLevel="0" collapsed="false">
      <c r="A2026" s="96" t="s">
        <v>679</v>
      </c>
      <c r="B2026" s="97" t="s">
        <v>1471</v>
      </c>
      <c r="C2026" s="96" t="str">
        <f aca="false">VLOOKUP(B2026,INSUMOS!$A:$I,2,0)</f>
        <v>ORSE</v>
      </c>
      <c r="D2026" s="96" t="str">
        <f aca="false">VLOOKUP(B2026,INSUMOS!$A:$I,3,0)</f>
        <v>BARRA ROSCADA ZINCADA Ø 3/8" M</v>
      </c>
      <c r="E2026" s="98" t="str">
        <f aca="false">VLOOKUP(B2026,INSUMOS!$A:$I,4,0)</f>
        <v>Material</v>
      </c>
      <c r="F2026" s="98"/>
      <c r="G2026" s="99" t="str">
        <f aca="false">VLOOKUP(B2026,INSUMOS!$A:$I,5,0)</f>
        <v>barra</v>
      </c>
      <c r="H2026" s="100" t="n">
        <v>0.9</v>
      </c>
      <c r="I2026" s="101" t="n">
        <f aca="false">VLOOKUP(B2026,INSUMOS!$A:$I,8,0)</f>
        <v>7.7</v>
      </c>
      <c r="J2026" s="101" t="n">
        <f aca="false">TRUNC(H2026*I2026,2)</f>
        <v>6.93</v>
      </c>
      <c r="L2026" s="63" t="n">
        <f aca="false">IF(AND(A2027&lt;&gt;"",A2026=""),L2025+1,L2025)</f>
        <v>170</v>
      </c>
      <c r="M2026" s="80" t="n">
        <f aca="false">IF(OR(A2026="Insumo",A2026="Composição Auxiliar"),J2026,"")</f>
        <v>6.93</v>
      </c>
      <c r="N2026" s="81" t="str">
        <f aca="false">IF(ISNUMBER(SEARCH("COM ENCARGOS COMPLEMENTARES",D2026)),J2026,"")</f>
        <v/>
      </c>
      <c r="O2026" s="81" t="n">
        <f aca="false">IF(N2026&lt;&gt;"","",M2026)</f>
        <v>6.93</v>
      </c>
      <c r="P2026" s="82" t="str">
        <f aca="false">IF(A2026="Composição",A2025,"")</f>
        <v/>
      </c>
      <c r="Q2026" s="81" t="str">
        <f aca="false">IF(P2026&lt;&gt;"",SUMIF(L2026:L2115,L2026,N2026:N2115),"")</f>
        <v/>
      </c>
      <c r="R2026" s="81" t="str">
        <f aca="false">IF(P2026&lt;&gt;"",SUMIF(L2026:L2115,L2026,O2026:O2115),"")</f>
        <v/>
      </c>
    </row>
    <row r="2027" customFormat="false" ht="14.25" hidden="false" customHeight="false" outlineLevel="0" collapsed="false">
      <c r="A2027" s="96" t="s">
        <v>679</v>
      </c>
      <c r="B2027" s="97" t="s">
        <v>1472</v>
      </c>
      <c r="C2027" s="96" t="str">
        <f aca="false">VLOOKUP(B2027,INSUMOS!$A:$I,2,0)</f>
        <v>ORSE</v>
      </c>
      <c r="D2027" s="96" t="str">
        <f aca="false">VLOOKUP(B2027,INSUMOS!$A:$I,3,0)</f>
        <v>ARRUELA LISA DE 3/8" UN</v>
      </c>
      <c r="E2027" s="98" t="str">
        <f aca="false">VLOOKUP(B2027,INSUMOS!$A:$I,4,0)</f>
        <v>Material</v>
      </c>
      <c r="F2027" s="98"/>
      <c r="G2027" s="99" t="str">
        <f aca="false">VLOOKUP(B2027,INSUMOS!$A:$I,5,0)</f>
        <v>un</v>
      </c>
      <c r="H2027" s="100" t="n">
        <v>3</v>
      </c>
      <c r="I2027" s="101" t="n">
        <f aca="false">VLOOKUP(B2027,INSUMOS!$A:$I,8,0)</f>
        <v>0.12</v>
      </c>
      <c r="J2027" s="101" t="n">
        <f aca="false">TRUNC(H2027*I2027,2)</f>
        <v>0.36</v>
      </c>
      <c r="L2027" s="63" t="n">
        <f aca="false">IF(AND(A2028&lt;&gt;"",A2027=""),L2026+1,L2026)</f>
        <v>170</v>
      </c>
      <c r="M2027" s="80" t="n">
        <f aca="false">IF(OR(A2027="Insumo",A2027="Composição Auxiliar"),J2027,"")</f>
        <v>0.36</v>
      </c>
      <c r="N2027" s="81" t="str">
        <f aca="false">IF(ISNUMBER(SEARCH("COM ENCARGOS COMPLEMENTARES",D2027)),J2027,"")</f>
        <v/>
      </c>
      <c r="O2027" s="81" t="n">
        <f aca="false">IF(N2027&lt;&gt;"","",M2027)</f>
        <v>0.36</v>
      </c>
      <c r="P2027" s="82" t="str">
        <f aca="false">IF(A2027="Composição",A2026,"")</f>
        <v/>
      </c>
      <c r="Q2027" s="81" t="str">
        <f aca="false">IF(P2027&lt;&gt;"",SUMIF(L2027:L2116,L2027,N2027:N2116),"")</f>
        <v/>
      </c>
      <c r="R2027" s="81" t="str">
        <f aca="false">IF(P2027&lt;&gt;"",SUMIF(L2027:L2116,L2027,O2027:O2116),"")</f>
        <v/>
      </c>
    </row>
    <row r="2028" customFormat="false" ht="14.25" hidden="false" customHeight="false" outlineLevel="0" collapsed="false">
      <c r="A2028" s="96" t="s">
        <v>679</v>
      </c>
      <c r="B2028" s="97" t="s">
        <v>1470</v>
      </c>
      <c r="C2028" s="96" t="str">
        <f aca="false">VLOOKUP(B2028,INSUMOS!$A:$I,2,0)</f>
        <v>SINAPI</v>
      </c>
      <c r="D2028" s="96" t="str">
        <f aca="false">VLOOKUP(B2028,INSUMOS!$A:$I,3,0)</f>
        <v>PORCA ZINCADA, SEXTAVADA, DIAMETRO 3/8"</v>
      </c>
      <c r="E2028" s="98" t="str">
        <f aca="false">VLOOKUP(B2028,INSUMOS!$A:$I,4,0)</f>
        <v>Material</v>
      </c>
      <c r="F2028" s="98"/>
      <c r="G2028" s="99" t="str">
        <f aca="false">VLOOKUP(B2028,INSUMOS!$A:$I,5,0)</f>
        <v>UN</v>
      </c>
      <c r="H2028" s="100" t="n">
        <v>3</v>
      </c>
      <c r="I2028" s="101" t="n">
        <f aca="false">VLOOKUP(B2028,INSUMOS!$A:$I,8,0)</f>
        <v>0.28</v>
      </c>
      <c r="J2028" s="101" t="n">
        <f aca="false">TRUNC(H2028*I2028,2)</f>
        <v>0.84</v>
      </c>
      <c r="L2028" s="63" t="n">
        <f aca="false">IF(AND(A2029&lt;&gt;"",A2028=""),L2027+1,L2027)</f>
        <v>170</v>
      </c>
      <c r="M2028" s="80" t="n">
        <f aca="false">IF(OR(A2028="Insumo",A2028="Composição Auxiliar"),J2028,"")</f>
        <v>0.84</v>
      </c>
      <c r="N2028" s="81" t="str">
        <f aca="false">IF(ISNUMBER(SEARCH("COM ENCARGOS COMPLEMENTARES",D2028)),J2028,"")</f>
        <v/>
      </c>
      <c r="O2028" s="81" t="n">
        <f aca="false">IF(N2028&lt;&gt;"","",M2028)</f>
        <v>0.84</v>
      </c>
      <c r="P2028" s="82" t="str">
        <f aca="false">IF(A2028="Composição",A2027,"")</f>
        <v/>
      </c>
      <c r="Q2028" s="81" t="str">
        <f aca="false">IF(P2028&lt;&gt;"",SUMIF(L2028:L2117,L2028,N2028:N2117),"")</f>
        <v/>
      </c>
      <c r="R2028" s="81" t="str">
        <f aca="false">IF(P2028&lt;&gt;"",SUMIF(L2028:L2117,L2028,O2028:O2117),"")</f>
        <v/>
      </c>
    </row>
    <row r="2029" customFormat="false" ht="25.5" hidden="false" customHeight="false" outlineLevel="0" collapsed="false">
      <c r="A2029" s="96" t="s">
        <v>679</v>
      </c>
      <c r="B2029" s="97" t="s">
        <v>1473</v>
      </c>
      <c r="C2029" s="96" t="str">
        <f aca="false">VLOOKUP(B2029,INSUMOS!$A:$I,2,0)</f>
        <v>SINAPI</v>
      </c>
      <c r="D2029" s="96" t="str">
        <f aca="false">VLOOKUP(B2029,INSUMOS!$A:$I,3,0)</f>
        <v>ABRACADEIRA EM ACO PARA AMARRACAO DE ELETRODUTOS, TIPO U SIMPLES, COM 2"</v>
      </c>
      <c r="E2029" s="98" t="str">
        <f aca="false">VLOOKUP(B2029,INSUMOS!$A:$I,4,0)</f>
        <v>Material</v>
      </c>
      <c r="F2029" s="98"/>
      <c r="G2029" s="99" t="str">
        <f aca="false">VLOOKUP(B2029,INSUMOS!$A:$I,5,0)</f>
        <v>UN</v>
      </c>
      <c r="H2029" s="100" t="n">
        <v>1</v>
      </c>
      <c r="I2029" s="101" t="n">
        <f aca="false">VLOOKUP(B2029,INSUMOS!$A:$I,8,0)</f>
        <v>3.57</v>
      </c>
      <c r="J2029" s="101" t="n">
        <f aca="false">TRUNC(H2029*I2029,2)</f>
        <v>3.57</v>
      </c>
      <c r="L2029" s="63" t="n">
        <f aca="false">IF(AND(A2030&lt;&gt;"",A2029=""),L2028+1,L2028)</f>
        <v>170</v>
      </c>
      <c r="M2029" s="80" t="n">
        <f aca="false">IF(OR(A2029="Insumo",A2029="Composição Auxiliar"),J2029,"")</f>
        <v>3.57</v>
      </c>
      <c r="N2029" s="81" t="str">
        <f aca="false">IF(ISNUMBER(SEARCH("COM ENCARGOS COMPLEMENTARES",D2029)),J2029,"")</f>
        <v/>
      </c>
      <c r="O2029" s="81" t="n">
        <f aca="false">IF(N2029&lt;&gt;"","",M2029)</f>
        <v>3.57</v>
      </c>
      <c r="P2029" s="82" t="str">
        <f aca="false">IF(A2029="Composição",A2028,"")</f>
        <v/>
      </c>
      <c r="Q2029" s="81" t="str">
        <f aca="false">IF(P2029&lt;&gt;"",SUMIF(L2029:L2118,L2029,N2029:N2118),"")</f>
        <v/>
      </c>
      <c r="R2029" s="81" t="str">
        <f aca="false">IF(P2029&lt;&gt;"",SUMIF(L2029:L2118,L2029,O2029:O2118),"")</f>
        <v/>
      </c>
    </row>
    <row r="2030" customFormat="false" ht="25.5" hidden="false" customHeight="false" outlineLevel="0" collapsed="false">
      <c r="A2030" s="96" t="s">
        <v>679</v>
      </c>
      <c r="B2030" s="97" t="s">
        <v>1474</v>
      </c>
      <c r="C2030" s="96" t="str">
        <f aca="false">VLOOKUP(B2030,INSUMOS!$A:$I,2,0)</f>
        <v>SINAPI</v>
      </c>
      <c r="D2030" s="96" t="str">
        <f aca="false">VLOOKUP(B2030,INSUMOS!$A:$I,3,0)</f>
        <v>PARAFUSO DE ACO TIPO CHUMBADOR PARABOLT, DIAMETRO 3/8", COMPRIMENTO 75 MM</v>
      </c>
      <c r="E2030" s="98" t="str">
        <f aca="false">VLOOKUP(B2030,INSUMOS!$A:$I,4,0)</f>
        <v>Material</v>
      </c>
      <c r="F2030" s="98"/>
      <c r="G2030" s="99" t="str">
        <f aca="false">VLOOKUP(B2030,INSUMOS!$A:$I,5,0)</f>
        <v>UN</v>
      </c>
      <c r="H2030" s="100" t="n">
        <v>1</v>
      </c>
      <c r="I2030" s="101" t="n">
        <f aca="false">VLOOKUP(B2030,INSUMOS!$A:$I,8,0)</f>
        <v>3.03</v>
      </c>
      <c r="J2030" s="101" t="n">
        <f aca="false">TRUNC(H2030*I2030,2)</f>
        <v>3.03</v>
      </c>
      <c r="L2030" s="63" t="n">
        <f aca="false">IF(AND(A2031&lt;&gt;"",A2030=""),L2029+1,L2029)</f>
        <v>170</v>
      </c>
      <c r="M2030" s="80" t="n">
        <f aca="false">IF(OR(A2030="Insumo",A2030="Composição Auxiliar"),J2030,"")</f>
        <v>3.03</v>
      </c>
      <c r="N2030" s="81" t="str">
        <f aca="false">IF(ISNUMBER(SEARCH("COM ENCARGOS COMPLEMENTARES",D2030)),J2030,"")</f>
        <v/>
      </c>
      <c r="O2030" s="81" t="n">
        <f aca="false">IF(N2030&lt;&gt;"","",M2030)</f>
        <v>3.03</v>
      </c>
      <c r="P2030" s="82" t="str">
        <f aca="false">IF(A2030="Composição",A2029,"")</f>
        <v/>
      </c>
      <c r="Q2030" s="81" t="str">
        <f aca="false">IF(P2030&lt;&gt;"",SUMIF(L2030:L2119,L2030,N2030:N2119),"")</f>
        <v/>
      </c>
      <c r="R2030" s="81" t="str">
        <f aca="false">IF(P2030&lt;&gt;"",SUMIF(L2030:L2119,L2030,O2030:O2119),"")</f>
        <v/>
      </c>
    </row>
    <row r="2031" customFormat="false" ht="14.25" hidden="false" customHeight="false" outlineLevel="0" collapsed="false">
      <c r="A2031" s="102"/>
      <c r="B2031" s="102"/>
      <c r="C2031" s="102"/>
      <c r="D2031" s="102"/>
      <c r="E2031" s="102"/>
      <c r="F2031" s="103"/>
      <c r="G2031" s="102"/>
      <c r="H2031" s="103"/>
      <c r="I2031" s="102"/>
      <c r="J2031" s="103"/>
      <c r="L2031" s="63" t="n">
        <f aca="false">IF(AND(A2032&lt;&gt;"",A2031=""),L2030+1,L2030)</f>
        <v>170</v>
      </c>
      <c r="M2031" s="80" t="str">
        <f aca="false">IF(OR(A2031="Insumo",A2031="Composição Auxiliar"),J2031,"")</f>
        <v/>
      </c>
      <c r="N2031" s="81" t="str">
        <f aca="false">IF(ISNUMBER(SEARCH("COM ENCARGOS COMPLEMENTARES",D2031)),J2031,"")</f>
        <v/>
      </c>
      <c r="O2031" s="81" t="str">
        <f aca="false">IF(N2031&lt;&gt;"","",M2031)</f>
        <v/>
      </c>
      <c r="P2031" s="82" t="str">
        <f aca="false">IF(A2031="Composição",A2030,"")</f>
        <v/>
      </c>
      <c r="Q2031" s="81" t="str">
        <f aca="false">IF(P2031&lt;&gt;"",SUMIF(L2031:L2120,L2031,N2031:N2120),"")</f>
        <v/>
      </c>
      <c r="R2031" s="81" t="str">
        <f aca="false">IF(P2031&lt;&gt;"",SUMIF(L2031:L2120,L2031,O2031:O2120),"")</f>
        <v/>
      </c>
    </row>
    <row r="2032" customFormat="false" ht="14.25" hidden="false" customHeight="true" outlineLevel="0" collapsed="false">
      <c r="A2032" s="102"/>
      <c r="B2032" s="102"/>
      <c r="C2032" s="102"/>
      <c r="D2032" s="102"/>
      <c r="E2032" s="102"/>
      <c r="F2032" s="103"/>
      <c r="G2032" s="102"/>
      <c r="H2032" s="104" t="s">
        <v>684</v>
      </c>
      <c r="I2032" s="104"/>
      <c r="J2032" s="103" t="n">
        <f aca="false">TRUNC(SUMIF(L:L,$L2032,M:M)*(1+$J$9),2)</f>
        <v>32.94</v>
      </c>
      <c r="L2032" s="63" t="n">
        <f aca="false">IF(AND(A2033&lt;&gt;"",A2032=""),L2031+1,L2031)</f>
        <v>170</v>
      </c>
      <c r="M2032" s="80" t="str">
        <f aca="false">IF(OR(A2032="Insumo",A2032="Composição Auxiliar"),J2032,"")</f>
        <v/>
      </c>
      <c r="N2032" s="81" t="str">
        <f aca="false">IF(ISNUMBER(SEARCH("COM ENCARGOS COMPLEMENTARES",D2032)),J2032,"")</f>
        <v/>
      </c>
      <c r="O2032" s="81" t="str">
        <f aca="false">IF(N2032&lt;&gt;"","",M2032)</f>
        <v/>
      </c>
      <c r="P2032" s="82" t="str">
        <f aca="false">IF(A2032="Composição",A2031,"")</f>
        <v/>
      </c>
      <c r="Q2032" s="81" t="str">
        <f aca="false">IF(P2032&lt;&gt;"",SUMIF(L2032:L2121,L2032,N2032:N2121),"")</f>
        <v/>
      </c>
      <c r="R2032" s="81" t="str">
        <f aca="false">IF(P2032&lt;&gt;"",SUMIF(L2032:L2121,L2032,O2032:O2121),"")</f>
        <v/>
      </c>
    </row>
    <row r="2033" customFormat="false" ht="15" hidden="false" customHeight="false" outlineLevel="0" collapsed="false">
      <c r="A2033" s="105"/>
      <c r="B2033" s="105"/>
      <c r="C2033" s="105"/>
      <c r="D2033" s="105"/>
      <c r="E2033" s="105"/>
      <c r="F2033" s="105"/>
      <c r="G2033" s="105" t="s">
        <v>685</v>
      </c>
      <c r="H2033" s="106" t="s">
        <v>1448</v>
      </c>
      <c r="I2033" s="105" t="s">
        <v>687</v>
      </c>
      <c r="J2033" s="107" t="n">
        <f aca="false">TRUNC(J2032*H2033,2)</f>
        <v>988.2</v>
      </c>
      <c r="L2033" s="63" t="n">
        <f aca="false">IF(AND(A2034&lt;&gt;"",A2033=""),L2032+1,L2032)</f>
        <v>170</v>
      </c>
      <c r="M2033" s="80" t="str">
        <f aca="false">IF(OR(A2033="Insumo",A2033="Composição Auxiliar"),J2033,"")</f>
        <v/>
      </c>
      <c r="N2033" s="81" t="str">
        <f aca="false">IF(ISNUMBER(SEARCH("COM ENCARGOS COMPLEMENTARES",D2033)),J2033,"")</f>
        <v/>
      </c>
      <c r="O2033" s="81" t="str">
        <f aca="false">IF(N2033&lt;&gt;"","",M2033)</f>
        <v/>
      </c>
      <c r="P2033" s="82" t="str">
        <f aca="false">IF(A2033="Composição",A2032,"")</f>
        <v/>
      </c>
      <c r="Q2033" s="81" t="str">
        <f aca="false">IF(P2033&lt;&gt;"",SUMIF(L2033:L2122,L2033,N2033:N2122),"")</f>
        <v/>
      </c>
      <c r="R2033" s="81" t="str">
        <f aca="false">IF(P2033&lt;&gt;"",SUMIF(L2033:L2122,L2033,O2033:O2122),"")</f>
        <v/>
      </c>
    </row>
    <row r="2034" customFormat="false" ht="15" hidden="false" customHeight="false" outlineLevel="0" collapsed="false">
      <c r="A2034" s="108"/>
      <c r="B2034" s="108"/>
      <c r="C2034" s="108"/>
      <c r="D2034" s="108"/>
      <c r="E2034" s="108"/>
      <c r="F2034" s="108"/>
      <c r="G2034" s="108"/>
      <c r="H2034" s="108"/>
      <c r="I2034" s="108"/>
      <c r="J2034" s="108"/>
      <c r="L2034" s="63" t="n">
        <f aca="false">IF(AND(A2035&lt;&gt;"",A2034=""),L2033+1,L2033)</f>
        <v>171</v>
      </c>
      <c r="M2034" s="80" t="str">
        <f aca="false">IF(OR(A2034="Insumo",A2034="Composição Auxiliar"),J2034,"")</f>
        <v/>
      </c>
      <c r="N2034" s="81" t="str">
        <f aca="false">IF(ISNUMBER(SEARCH("COM ENCARGOS COMPLEMENTARES",D2034)),J2034,"")</f>
        <v/>
      </c>
      <c r="O2034" s="81" t="str">
        <f aca="false">IF(N2034&lt;&gt;"","",M2034)</f>
        <v/>
      </c>
      <c r="P2034" s="82" t="str">
        <f aca="false">IF(A2034="Composição",A2033,"")</f>
        <v/>
      </c>
      <c r="Q2034" s="81" t="str">
        <f aca="false">IF(P2034&lt;&gt;"",SUMIF(L2034:L2123,L2034,N2034:N2123),"")</f>
        <v/>
      </c>
      <c r="R2034" s="81" t="str">
        <f aca="false">IF(P2034&lt;&gt;"",SUMIF(L2034:L2123,L2034,O2034:O2123),"")</f>
        <v/>
      </c>
    </row>
    <row r="2035" customFormat="false" ht="15" hidden="false" customHeight="true" outlineLevel="0" collapsed="false">
      <c r="A2035" s="83" t="s">
        <v>425</v>
      </c>
      <c r="B2035" s="84" t="s">
        <v>655</v>
      </c>
      <c r="C2035" s="83" t="s">
        <v>656</v>
      </c>
      <c r="D2035" s="83" t="s">
        <v>657</v>
      </c>
      <c r="E2035" s="83" t="s">
        <v>658</v>
      </c>
      <c r="F2035" s="83"/>
      <c r="G2035" s="85" t="s">
        <v>659</v>
      </c>
      <c r="H2035" s="84" t="s">
        <v>660</v>
      </c>
      <c r="I2035" s="84" t="s">
        <v>661</v>
      </c>
      <c r="J2035" s="84" t="s">
        <v>662</v>
      </c>
      <c r="L2035" s="63" t="n">
        <f aca="false">IF(AND(A2036&lt;&gt;"",A2035=""),L2034+1,L2034)</f>
        <v>171</v>
      </c>
      <c r="M2035" s="80" t="str">
        <f aca="false">IF(OR(A2035="Insumo",A2035="Composição Auxiliar"),J2035,"")</f>
        <v/>
      </c>
      <c r="N2035" s="81" t="str">
        <f aca="false">IF(ISNUMBER(SEARCH("COM ENCARGOS COMPLEMENTARES",D2035)),J2035,"")</f>
        <v/>
      </c>
      <c r="O2035" s="81" t="str">
        <f aca="false">IF(N2035&lt;&gt;"","",M2035)</f>
        <v/>
      </c>
      <c r="P2035" s="82" t="str">
        <f aca="false">IF(A2035="Composição",A2034,"")</f>
        <v/>
      </c>
      <c r="Q2035" s="81" t="str">
        <f aca="false">IF(P2035&lt;&gt;"",SUMIF(L2035:L2124,L2035,N2035:N2124),"")</f>
        <v/>
      </c>
      <c r="R2035" s="81" t="str">
        <f aca="false">IF(P2035&lt;&gt;"",SUMIF(L2035:L2124,L2035,O2035:O2124),"")</f>
        <v/>
      </c>
    </row>
    <row r="2036" customFormat="false" ht="25.5" hidden="false" customHeight="true" outlineLevel="0" collapsed="false">
      <c r="A2036" s="86" t="s">
        <v>663</v>
      </c>
      <c r="B2036" s="87" t="s">
        <v>377</v>
      </c>
      <c r="C2036" s="86" t="s">
        <v>716</v>
      </c>
      <c r="D2036" s="86" t="s">
        <v>1464</v>
      </c>
      <c r="E2036" s="86" t="s">
        <v>733</v>
      </c>
      <c r="F2036" s="86"/>
      <c r="G2036" s="88" t="s">
        <v>729</v>
      </c>
      <c r="H2036" s="89" t="n">
        <v>1</v>
      </c>
      <c r="I2036" s="90" t="n">
        <f aca="false">SUMIF(L:L,$L2036,M:M)</f>
        <v>7.42</v>
      </c>
      <c r="J2036" s="90" t="n">
        <f aca="false">TRUNC(H2036*I2036,2)</f>
        <v>7.42</v>
      </c>
      <c r="L2036" s="63" t="n">
        <f aca="false">IF(AND(A2037&lt;&gt;"",A2036=""),L2035+1,L2035)</f>
        <v>171</v>
      </c>
      <c r="M2036" s="80" t="str">
        <f aca="false">IF(OR(A2036="Insumo",A2036="Composição Auxiliar"),J2036,"")</f>
        <v/>
      </c>
      <c r="N2036" s="81" t="str">
        <f aca="false">IF(ISNUMBER(SEARCH("COM ENCARGOS COMPLEMENTARES",D2036)),J2036,"")</f>
        <v/>
      </c>
      <c r="O2036" s="81" t="str">
        <f aca="false">IF(N2036&lt;&gt;"","",M2036)</f>
        <v/>
      </c>
      <c r="P2036" s="82" t="str">
        <f aca="false">IF(A2036="Composição",A2035,"")</f>
        <v> 7.3.8 </v>
      </c>
      <c r="Q2036" s="81" t="n">
        <f aca="false">IF(P2036&lt;&gt;"",SUMIF(L2036:L2125,L2036,N2036:N2125),"")</f>
        <v>4.38</v>
      </c>
      <c r="R2036" s="81" t="n">
        <f aca="false">IF(P2036&lt;&gt;"",SUMIF(L2036:L2125,L2036,O2036:O2125),"")</f>
        <v>3.04</v>
      </c>
    </row>
    <row r="2037" customFormat="false" ht="25.5" hidden="false" customHeight="true" outlineLevel="0" collapsed="false">
      <c r="A2037" s="91" t="s">
        <v>668</v>
      </c>
      <c r="B2037" s="92" t="s">
        <v>1267</v>
      </c>
      <c r="C2037" s="91" t="s">
        <v>664</v>
      </c>
      <c r="D2037" s="91" t="s">
        <v>1268</v>
      </c>
      <c r="E2037" s="91" t="s">
        <v>671</v>
      </c>
      <c r="F2037" s="91"/>
      <c r="G2037" s="93" t="s">
        <v>672</v>
      </c>
      <c r="H2037" s="94" t="n">
        <v>0.1</v>
      </c>
      <c r="I2037" s="95" t="n">
        <f aca="false">SUMIFS('ANALÍTICA AUXILIARES'!J:J,'ANALÍTICA AUXILIARES'!A:A,"Composição",'ANALÍTICA AUXILIARES'!B:B,$B2037)</f>
        <v>24.91</v>
      </c>
      <c r="J2037" s="95" t="n">
        <f aca="false">TRUNC(H2037*I2037,2)</f>
        <v>2.49</v>
      </c>
      <c r="L2037" s="63" t="n">
        <f aca="false">IF(AND(A2038&lt;&gt;"",A2037=""),L2036+1,L2036)</f>
        <v>171</v>
      </c>
      <c r="M2037" s="80" t="n">
        <f aca="false">IF(OR(A2037="Insumo",A2037="Composição Auxiliar"),J2037,"")</f>
        <v>2.49</v>
      </c>
      <c r="N2037" s="81" t="n">
        <f aca="false">IF(ISNUMBER(SEARCH("COM ENCARGOS COMPLEMENTARES",D2037)),J2037,"")</f>
        <v>2.49</v>
      </c>
      <c r="O2037" s="81" t="str">
        <f aca="false">IF(N2037&lt;&gt;"","",M2037)</f>
        <v/>
      </c>
      <c r="P2037" s="82" t="str">
        <f aca="false">IF(A2037="Composição",A2036,"")</f>
        <v/>
      </c>
      <c r="Q2037" s="81" t="str">
        <f aca="false">IF(P2037&lt;&gt;"",SUMIF(L2037:L2126,L2037,N2037:N2126),"")</f>
        <v/>
      </c>
      <c r="R2037" s="81" t="str">
        <f aca="false">IF(P2037&lt;&gt;"",SUMIF(L2037:L2126,L2037,O2037:O2126),"")</f>
        <v/>
      </c>
    </row>
    <row r="2038" customFormat="false" ht="25.5" hidden="false" customHeight="true" outlineLevel="0" collapsed="false">
      <c r="A2038" s="91" t="s">
        <v>668</v>
      </c>
      <c r="B2038" s="92" t="s">
        <v>677</v>
      </c>
      <c r="C2038" s="91" t="s">
        <v>664</v>
      </c>
      <c r="D2038" s="91" t="s">
        <v>678</v>
      </c>
      <c r="E2038" s="91" t="s">
        <v>671</v>
      </c>
      <c r="F2038" s="91"/>
      <c r="G2038" s="93" t="s">
        <v>672</v>
      </c>
      <c r="H2038" s="94" t="n">
        <v>0.1</v>
      </c>
      <c r="I2038" s="95" t="n">
        <f aca="false">SUMIFS('ANALÍTICA AUXILIARES'!J:J,'ANALÍTICA AUXILIARES'!A:A,"Composição",'ANALÍTICA AUXILIARES'!B:B,$B2038)</f>
        <v>18.93</v>
      </c>
      <c r="J2038" s="95" t="n">
        <f aca="false">TRUNC(H2038*I2038,2)</f>
        <v>1.89</v>
      </c>
      <c r="L2038" s="63" t="n">
        <f aca="false">IF(AND(A2039&lt;&gt;"",A2038=""),L2037+1,L2037)</f>
        <v>171</v>
      </c>
      <c r="M2038" s="80" t="n">
        <f aca="false">IF(OR(A2038="Insumo",A2038="Composição Auxiliar"),J2038,"")</f>
        <v>1.89</v>
      </c>
      <c r="N2038" s="81" t="n">
        <f aca="false">IF(ISNUMBER(SEARCH("COM ENCARGOS COMPLEMENTARES",D2038)),J2038,"")</f>
        <v>1.89</v>
      </c>
      <c r="O2038" s="81" t="str">
        <f aca="false">IF(N2038&lt;&gt;"","",M2038)</f>
        <v/>
      </c>
      <c r="P2038" s="82" t="str">
        <f aca="false">IF(A2038="Composição",A2037,"")</f>
        <v/>
      </c>
      <c r="Q2038" s="81" t="str">
        <f aca="false">IF(P2038&lt;&gt;"",SUMIF(L2038:L2127,L2038,N2038:N2127),"")</f>
        <v/>
      </c>
      <c r="R2038" s="81" t="str">
        <f aca="false">IF(P2038&lt;&gt;"",SUMIF(L2038:L2127,L2038,O2038:O2127),"")</f>
        <v/>
      </c>
    </row>
    <row r="2039" customFormat="false" ht="14.25" hidden="false" customHeight="false" outlineLevel="0" collapsed="false">
      <c r="A2039" s="96" t="s">
        <v>679</v>
      </c>
      <c r="B2039" s="97" t="s">
        <v>1467</v>
      </c>
      <c r="C2039" s="96" t="str">
        <f aca="false">VLOOKUP(B2039,INSUMOS!$A:$I,2,0)</f>
        <v>SINAPI</v>
      </c>
      <c r="D2039" s="96" t="str">
        <f aca="false">VLOOKUP(B2039,INSUMOS!$A:$I,3,0)</f>
        <v>TINTA ESMALTE SINTETICO PREMIUM BRILHANTE</v>
      </c>
      <c r="E2039" s="98" t="str">
        <f aca="false">VLOOKUP(B2039,INSUMOS!$A:$I,4,0)</f>
        <v>Material</v>
      </c>
      <c r="F2039" s="98"/>
      <c r="G2039" s="99" t="str">
        <f aca="false">VLOOKUP(B2039,INSUMOS!$A:$I,5,0)</f>
        <v>L</v>
      </c>
      <c r="H2039" s="100" t="n">
        <v>0.05</v>
      </c>
      <c r="I2039" s="101" t="n">
        <f aca="false">VLOOKUP(B2039,INSUMOS!$A:$I,8,0)</f>
        <v>33.71</v>
      </c>
      <c r="J2039" s="101" t="n">
        <f aca="false">TRUNC(H2039*I2039,2)</f>
        <v>1.68</v>
      </c>
      <c r="L2039" s="63" t="n">
        <f aca="false">IF(AND(A2040&lt;&gt;"",A2039=""),L2038+1,L2038)</f>
        <v>171</v>
      </c>
      <c r="M2039" s="80" t="n">
        <f aca="false">IF(OR(A2039="Insumo",A2039="Composição Auxiliar"),J2039,"")</f>
        <v>1.68</v>
      </c>
      <c r="N2039" s="81" t="str">
        <f aca="false">IF(ISNUMBER(SEARCH("COM ENCARGOS COMPLEMENTARES",D2039)),J2039,"")</f>
        <v/>
      </c>
      <c r="O2039" s="81" t="n">
        <f aca="false">IF(N2039&lt;&gt;"","",M2039)</f>
        <v>1.68</v>
      </c>
      <c r="P2039" s="82" t="str">
        <f aca="false">IF(A2039="Composição",A2038,"")</f>
        <v/>
      </c>
      <c r="Q2039" s="81" t="str">
        <f aca="false">IF(P2039&lt;&gt;"",SUMIF(L2039:L2128,L2039,N2039:N2128),"")</f>
        <v/>
      </c>
      <c r="R2039" s="81" t="str">
        <f aca="false">IF(P2039&lt;&gt;"",SUMIF(L2039:L2128,L2039,O2039:O2128),"")</f>
        <v/>
      </c>
    </row>
    <row r="2040" customFormat="false" ht="14.25" hidden="false" customHeight="false" outlineLevel="0" collapsed="false">
      <c r="A2040" s="96" t="s">
        <v>679</v>
      </c>
      <c r="B2040" s="97" t="s">
        <v>1465</v>
      </c>
      <c r="C2040" s="96" t="str">
        <f aca="false">VLOOKUP(B2040,INSUMOS!$A:$I,2,0)</f>
        <v>SINAPI</v>
      </c>
      <c r="D2040" s="96" t="str">
        <f aca="false">VLOOKUP(B2040,INSUMOS!$A:$I,3,0)</f>
        <v>DILUENTE AGUARRAS</v>
      </c>
      <c r="E2040" s="98" t="str">
        <f aca="false">VLOOKUP(B2040,INSUMOS!$A:$I,4,0)</f>
        <v>Material</v>
      </c>
      <c r="F2040" s="98"/>
      <c r="G2040" s="99" t="str">
        <f aca="false">VLOOKUP(B2040,INSUMOS!$A:$I,5,0)</f>
        <v>L</v>
      </c>
      <c r="H2040" s="100" t="n">
        <v>0.02</v>
      </c>
      <c r="I2040" s="101" t="n">
        <f aca="false">VLOOKUP(B2040,INSUMOS!$A:$I,8,0)</f>
        <v>17.8</v>
      </c>
      <c r="J2040" s="101" t="n">
        <f aca="false">TRUNC(H2040*I2040,2)</f>
        <v>0.35</v>
      </c>
      <c r="L2040" s="63" t="n">
        <f aca="false">IF(AND(A2041&lt;&gt;"",A2040=""),L2039+1,L2039)</f>
        <v>171</v>
      </c>
      <c r="M2040" s="80" t="n">
        <f aca="false">IF(OR(A2040="Insumo",A2040="Composição Auxiliar"),J2040,"")</f>
        <v>0.35</v>
      </c>
      <c r="N2040" s="81" t="str">
        <f aca="false">IF(ISNUMBER(SEARCH("COM ENCARGOS COMPLEMENTARES",D2040)),J2040,"")</f>
        <v/>
      </c>
      <c r="O2040" s="81" t="n">
        <f aca="false">IF(N2040&lt;&gt;"","",M2040)</f>
        <v>0.35</v>
      </c>
      <c r="P2040" s="82" t="str">
        <f aca="false">IF(A2040="Composição",A2039,"")</f>
        <v/>
      </c>
      <c r="Q2040" s="81" t="str">
        <f aca="false">IF(P2040&lt;&gt;"",SUMIF(L2040:L2129,L2040,N2040:N2129),"")</f>
        <v/>
      </c>
      <c r="R2040" s="81" t="str">
        <f aca="false">IF(P2040&lt;&gt;"",SUMIF(L2040:L2129,L2040,O2040:O2129),"")</f>
        <v/>
      </c>
    </row>
    <row r="2041" customFormat="false" ht="14.25" hidden="false" customHeight="false" outlineLevel="0" collapsed="false">
      <c r="A2041" s="96" t="s">
        <v>679</v>
      </c>
      <c r="B2041" s="97" t="s">
        <v>1466</v>
      </c>
      <c r="C2041" s="96" t="str">
        <f aca="false">VLOOKUP(B2041,INSUMOS!$A:$I,2,0)</f>
        <v>SINAPI</v>
      </c>
      <c r="D2041" s="96" t="str">
        <f aca="false">VLOOKUP(B2041,INSUMOS!$A:$I,3,0)</f>
        <v>LIXA EM FOLHA PARA FERRO, NUMERO 150</v>
      </c>
      <c r="E2041" s="98" t="str">
        <f aca="false">VLOOKUP(B2041,INSUMOS!$A:$I,4,0)</f>
        <v>Material</v>
      </c>
      <c r="F2041" s="98"/>
      <c r="G2041" s="99" t="str">
        <f aca="false">VLOOKUP(B2041,INSUMOS!$A:$I,5,0)</f>
        <v>UN</v>
      </c>
      <c r="H2041" s="100" t="n">
        <v>0.25</v>
      </c>
      <c r="I2041" s="101" t="n">
        <f aca="false">VLOOKUP(B2041,INSUMOS!$A:$I,8,0)</f>
        <v>4.04</v>
      </c>
      <c r="J2041" s="101" t="n">
        <f aca="false">TRUNC(H2041*I2041,2)</f>
        <v>1.01</v>
      </c>
      <c r="L2041" s="63" t="n">
        <f aca="false">IF(AND(A2042&lt;&gt;"",A2041=""),L2040+1,L2040)</f>
        <v>171</v>
      </c>
      <c r="M2041" s="80" t="n">
        <f aca="false">IF(OR(A2041="Insumo",A2041="Composição Auxiliar"),J2041,"")</f>
        <v>1.01</v>
      </c>
      <c r="N2041" s="81" t="str">
        <f aca="false">IF(ISNUMBER(SEARCH("COM ENCARGOS COMPLEMENTARES",D2041)),J2041,"")</f>
        <v/>
      </c>
      <c r="O2041" s="81" t="n">
        <f aca="false">IF(N2041&lt;&gt;"","",M2041)</f>
        <v>1.01</v>
      </c>
      <c r="P2041" s="82" t="str">
        <f aca="false">IF(A2041="Composição",A2040,"")</f>
        <v/>
      </c>
      <c r="Q2041" s="81" t="str">
        <f aca="false">IF(P2041&lt;&gt;"",SUMIF(L2041:L2130,L2041,N2041:N2130),"")</f>
        <v/>
      </c>
      <c r="R2041" s="81" t="str">
        <f aca="false">IF(P2041&lt;&gt;"",SUMIF(L2041:L2130,L2041,O2041:O2130),"")</f>
        <v/>
      </c>
    </row>
    <row r="2042" customFormat="false" ht="14.25" hidden="false" customHeight="false" outlineLevel="0" collapsed="false">
      <c r="A2042" s="102"/>
      <c r="B2042" s="102"/>
      <c r="C2042" s="102"/>
      <c r="D2042" s="102"/>
      <c r="E2042" s="102"/>
      <c r="F2042" s="103"/>
      <c r="G2042" s="102"/>
      <c r="H2042" s="103"/>
      <c r="I2042" s="102"/>
      <c r="J2042" s="103"/>
      <c r="L2042" s="63" t="n">
        <f aca="false">IF(AND(A2043&lt;&gt;"",A2042=""),L2041+1,L2041)</f>
        <v>171</v>
      </c>
      <c r="M2042" s="80" t="str">
        <f aca="false">IF(OR(A2042="Insumo",A2042="Composição Auxiliar"),J2042,"")</f>
        <v/>
      </c>
      <c r="N2042" s="81" t="str">
        <f aca="false">IF(ISNUMBER(SEARCH("COM ENCARGOS COMPLEMENTARES",D2042)),J2042,"")</f>
        <v/>
      </c>
      <c r="O2042" s="81" t="str">
        <f aca="false">IF(N2042&lt;&gt;"","",M2042)</f>
        <v/>
      </c>
      <c r="P2042" s="82" t="str">
        <f aca="false">IF(A2042="Composição",A2041,"")</f>
        <v/>
      </c>
      <c r="Q2042" s="81" t="str">
        <f aca="false">IF(P2042&lt;&gt;"",SUMIF(L2042:L2131,L2042,N2042:N2131),"")</f>
        <v/>
      </c>
      <c r="R2042" s="81" t="str">
        <f aca="false">IF(P2042&lt;&gt;"",SUMIF(L2042:L2131,L2042,O2042:O2131),"")</f>
        <v/>
      </c>
    </row>
    <row r="2043" customFormat="false" ht="14.25" hidden="false" customHeight="true" outlineLevel="0" collapsed="false">
      <c r="A2043" s="102"/>
      <c r="B2043" s="102"/>
      <c r="C2043" s="102"/>
      <c r="D2043" s="102"/>
      <c r="E2043" s="102"/>
      <c r="F2043" s="103"/>
      <c r="G2043" s="102"/>
      <c r="H2043" s="104" t="s">
        <v>684</v>
      </c>
      <c r="I2043" s="104"/>
      <c r="J2043" s="103" t="n">
        <f aca="false">TRUNC(SUMIF(L:L,$L2043,M:M)*(1+$J$9),2)</f>
        <v>9.63</v>
      </c>
      <c r="L2043" s="63" t="n">
        <f aca="false">IF(AND(A2044&lt;&gt;"",A2043=""),L2042+1,L2042)</f>
        <v>171</v>
      </c>
      <c r="M2043" s="80" t="str">
        <f aca="false">IF(OR(A2043="Insumo",A2043="Composição Auxiliar"),J2043,"")</f>
        <v/>
      </c>
      <c r="N2043" s="81" t="str">
        <f aca="false">IF(ISNUMBER(SEARCH("COM ENCARGOS COMPLEMENTARES",D2043)),J2043,"")</f>
        <v/>
      </c>
      <c r="O2043" s="81" t="str">
        <f aca="false">IF(N2043&lt;&gt;"","",M2043)</f>
        <v/>
      </c>
      <c r="P2043" s="82" t="str">
        <f aca="false">IF(A2043="Composição",A2042,"")</f>
        <v/>
      </c>
      <c r="Q2043" s="81" t="str">
        <f aca="false">IF(P2043&lt;&gt;"",SUMIF(L2043:L2132,L2043,N2043:N2132),"")</f>
        <v/>
      </c>
      <c r="R2043" s="81" t="str">
        <f aca="false">IF(P2043&lt;&gt;"",SUMIF(L2043:L2132,L2043,O2043:O2132),"")</f>
        <v/>
      </c>
    </row>
    <row r="2044" customFormat="false" ht="15" hidden="false" customHeight="false" outlineLevel="0" collapsed="false">
      <c r="A2044" s="105"/>
      <c r="B2044" s="105"/>
      <c r="C2044" s="105"/>
      <c r="D2044" s="105"/>
      <c r="E2044" s="105"/>
      <c r="F2044" s="105"/>
      <c r="G2044" s="105" t="s">
        <v>685</v>
      </c>
      <c r="H2044" s="106" t="s">
        <v>904</v>
      </c>
      <c r="I2044" s="105" t="s">
        <v>687</v>
      </c>
      <c r="J2044" s="107" t="n">
        <f aca="false">TRUNC(J2043*H2044,2)</f>
        <v>404.46</v>
      </c>
      <c r="L2044" s="63" t="n">
        <f aca="false">IF(AND(A2045&lt;&gt;"",A2044=""),L2043+1,L2043)</f>
        <v>171</v>
      </c>
      <c r="M2044" s="80" t="str">
        <f aca="false">IF(OR(A2044="Insumo",A2044="Composição Auxiliar"),J2044,"")</f>
        <v/>
      </c>
      <c r="N2044" s="81" t="str">
        <f aca="false">IF(ISNUMBER(SEARCH("COM ENCARGOS COMPLEMENTARES",D2044)),J2044,"")</f>
        <v/>
      </c>
      <c r="O2044" s="81" t="str">
        <f aca="false">IF(N2044&lt;&gt;"","",M2044)</f>
        <v/>
      </c>
      <c r="P2044" s="82" t="str">
        <f aca="false">IF(A2044="Composição",A2043,"")</f>
        <v/>
      </c>
      <c r="Q2044" s="81" t="str">
        <f aca="false">IF(P2044&lt;&gt;"",SUMIF(L2044:L2133,L2044,N2044:N2133),"")</f>
        <v/>
      </c>
      <c r="R2044" s="81" t="str">
        <f aca="false">IF(P2044&lt;&gt;"",SUMIF(L2044:L2133,L2044,O2044:O2133),"")</f>
        <v/>
      </c>
    </row>
    <row r="2045" customFormat="false" ht="15" hidden="false" customHeight="false" outlineLevel="0" collapsed="false">
      <c r="A2045" s="108"/>
      <c r="B2045" s="108"/>
      <c r="C2045" s="108"/>
      <c r="D2045" s="108"/>
      <c r="E2045" s="108"/>
      <c r="F2045" s="108"/>
      <c r="G2045" s="108"/>
      <c r="H2045" s="108"/>
      <c r="I2045" s="108"/>
      <c r="J2045" s="108"/>
      <c r="L2045" s="63" t="n">
        <f aca="false">IF(AND(A2046&lt;&gt;"",A2045=""),L2044+1,L2044)</f>
        <v>172</v>
      </c>
      <c r="M2045" s="80" t="str">
        <f aca="false">IF(OR(A2045="Insumo",A2045="Composição Auxiliar"),J2045,"")</f>
        <v/>
      </c>
      <c r="N2045" s="81" t="str">
        <f aca="false">IF(ISNUMBER(SEARCH("COM ENCARGOS COMPLEMENTARES",D2045)),J2045,"")</f>
        <v/>
      </c>
      <c r="O2045" s="81" t="str">
        <f aca="false">IF(N2045&lt;&gt;"","",M2045)</f>
        <v/>
      </c>
      <c r="P2045" s="82" t="str">
        <f aca="false">IF(A2045="Composição",A2044,"")</f>
        <v/>
      </c>
      <c r="Q2045" s="81" t="str">
        <f aca="false">IF(P2045&lt;&gt;"",SUMIF(L2045:L2134,L2045,N2045:N2134),"")</f>
        <v/>
      </c>
      <c r="R2045" s="81" t="str">
        <f aca="false">IF(P2045&lt;&gt;"",SUMIF(L2045:L2134,L2045,O2045:O2134),"")</f>
        <v/>
      </c>
    </row>
    <row r="2046" customFormat="false" ht="14.25" hidden="false" customHeight="false" outlineLevel="0" collapsed="false">
      <c r="A2046" s="76" t="s">
        <v>426</v>
      </c>
      <c r="B2046" s="76"/>
      <c r="C2046" s="76"/>
      <c r="D2046" s="76" t="s">
        <v>427</v>
      </c>
      <c r="E2046" s="76"/>
      <c r="F2046" s="76"/>
      <c r="G2046" s="76"/>
      <c r="H2046" s="77"/>
      <c r="I2046" s="76"/>
      <c r="J2046" s="78"/>
      <c r="L2046" s="63" t="n">
        <f aca="false">IF(AND(A2047&lt;&gt;"",A2046=""),L2045+1,L2045)</f>
        <v>172</v>
      </c>
      <c r="M2046" s="80" t="str">
        <f aca="false">IF(OR(A2046="Insumo",A2046="Composição Auxiliar"),J2046,"")</f>
        <v/>
      </c>
      <c r="N2046" s="81" t="str">
        <f aca="false">IF(ISNUMBER(SEARCH("COM ENCARGOS COMPLEMENTARES",D2046)),J2046,"")</f>
        <v/>
      </c>
      <c r="O2046" s="81" t="str">
        <f aca="false">IF(N2046&lt;&gt;"","",M2046)</f>
        <v/>
      </c>
      <c r="P2046" s="82" t="str">
        <f aca="false">IF(A2046="Composição",A2045,"")</f>
        <v/>
      </c>
      <c r="Q2046" s="81" t="str">
        <f aca="false">IF(P2046&lt;&gt;"",SUMIF(L2046:L2135,L2046,N2046:N2135),"")</f>
        <v/>
      </c>
      <c r="R2046" s="81" t="str">
        <f aca="false">IF(P2046&lt;&gt;"",SUMIF(L2046:L2135,L2046,O2046:O2135),"")</f>
        <v/>
      </c>
    </row>
    <row r="2047" customFormat="false" ht="14.25" hidden="false" customHeight="false" outlineLevel="0" collapsed="false">
      <c r="A2047" s="76" t="s">
        <v>428</v>
      </c>
      <c r="B2047" s="76"/>
      <c r="C2047" s="76"/>
      <c r="D2047" s="76" t="s">
        <v>429</v>
      </c>
      <c r="E2047" s="76"/>
      <c r="F2047" s="76"/>
      <c r="G2047" s="76"/>
      <c r="H2047" s="77"/>
      <c r="I2047" s="76"/>
      <c r="J2047" s="78"/>
      <c r="L2047" s="63" t="n">
        <f aca="false">IF(AND(A2048&lt;&gt;"",A2047=""),L2046+1,L2046)</f>
        <v>172</v>
      </c>
      <c r="M2047" s="80" t="str">
        <f aca="false">IF(OR(A2047="Insumo",A2047="Composição Auxiliar"),J2047,"")</f>
        <v/>
      </c>
      <c r="N2047" s="81" t="str">
        <f aca="false">IF(ISNUMBER(SEARCH("COM ENCARGOS COMPLEMENTARES",D2047)),J2047,"")</f>
        <v/>
      </c>
      <c r="O2047" s="81" t="str">
        <f aca="false">IF(N2047&lt;&gt;"","",M2047)</f>
        <v/>
      </c>
      <c r="P2047" s="82" t="str">
        <f aca="false">IF(A2047="Composição",A2046,"")</f>
        <v/>
      </c>
      <c r="Q2047" s="81" t="str">
        <f aca="false">IF(P2047&lt;&gt;"",SUMIF(L2047:L2136,L2047,N2047:N2136),"")</f>
        <v/>
      </c>
      <c r="R2047" s="81" t="str">
        <f aca="false">IF(P2047&lt;&gt;"",SUMIF(L2047:L2136,L2047,O2047:O2136),"")</f>
        <v/>
      </c>
    </row>
    <row r="2048" customFormat="false" ht="15" hidden="false" customHeight="true" outlineLevel="0" collapsed="false">
      <c r="A2048" s="83" t="s">
        <v>430</v>
      </c>
      <c r="B2048" s="84" t="s">
        <v>655</v>
      </c>
      <c r="C2048" s="83" t="s">
        <v>656</v>
      </c>
      <c r="D2048" s="83" t="s">
        <v>657</v>
      </c>
      <c r="E2048" s="83" t="s">
        <v>658</v>
      </c>
      <c r="F2048" s="83"/>
      <c r="G2048" s="85" t="s">
        <v>659</v>
      </c>
      <c r="H2048" s="84" t="s">
        <v>660</v>
      </c>
      <c r="I2048" s="84" t="s">
        <v>661</v>
      </c>
      <c r="J2048" s="84" t="s">
        <v>662</v>
      </c>
      <c r="L2048" s="63" t="n">
        <f aca="false">IF(AND(A2049&lt;&gt;"",A2048=""),L2047+1,L2047)</f>
        <v>172</v>
      </c>
      <c r="M2048" s="80" t="str">
        <f aca="false">IF(OR(A2048="Insumo",A2048="Composição Auxiliar"),J2048,"")</f>
        <v/>
      </c>
      <c r="N2048" s="81" t="str">
        <f aca="false">IF(ISNUMBER(SEARCH("COM ENCARGOS COMPLEMENTARES",D2048)),J2048,"")</f>
        <v/>
      </c>
      <c r="O2048" s="81" t="str">
        <f aca="false">IF(N2048&lt;&gt;"","",M2048)</f>
        <v/>
      </c>
      <c r="P2048" s="82" t="str">
        <f aca="false">IF(A2048="Composição",A2047,"")</f>
        <v/>
      </c>
      <c r="Q2048" s="81" t="str">
        <f aca="false">IF(P2048&lt;&gt;"",SUMIF(L2048:L2137,L2048,N2048:N2137),"")</f>
        <v/>
      </c>
      <c r="R2048" s="81" t="str">
        <f aca="false">IF(P2048&lt;&gt;"",SUMIF(L2048:L2137,L2048,O2048:O2137),"")</f>
        <v/>
      </c>
    </row>
    <row r="2049" customFormat="false" ht="51" hidden="false" customHeight="true" outlineLevel="0" collapsed="false">
      <c r="A2049" s="86" t="s">
        <v>663</v>
      </c>
      <c r="B2049" s="87" t="s">
        <v>431</v>
      </c>
      <c r="C2049" s="86" t="s">
        <v>716</v>
      </c>
      <c r="D2049" s="86" t="s">
        <v>1518</v>
      </c>
      <c r="E2049" s="86" t="s">
        <v>671</v>
      </c>
      <c r="F2049" s="86"/>
      <c r="G2049" s="88" t="s">
        <v>1396</v>
      </c>
      <c r="H2049" s="89" t="n">
        <v>1</v>
      </c>
      <c r="I2049" s="90" t="n">
        <f aca="false">SUMIF(L:L,$L2049,M:M)</f>
        <v>838.67</v>
      </c>
      <c r="J2049" s="90" t="n">
        <f aca="false">TRUNC(H2049*I2049,2)</f>
        <v>838.67</v>
      </c>
      <c r="L2049" s="63" t="n">
        <f aca="false">IF(AND(A2050&lt;&gt;"",A2049=""),L2048+1,L2048)</f>
        <v>172</v>
      </c>
      <c r="M2049" s="80" t="str">
        <f aca="false">IF(OR(A2049="Insumo",A2049="Composição Auxiliar"),J2049,"")</f>
        <v/>
      </c>
      <c r="N2049" s="81" t="str">
        <f aca="false">IF(ISNUMBER(SEARCH("COM ENCARGOS COMPLEMENTARES",D2049)),J2049,"")</f>
        <v/>
      </c>
      <c r="O2049" s="81" t="str">
        <f aca="false">IF(N2049&lt;&gt;"","",M2049)</f>
        <v/>
      </c>
      <c r="P2049" s="82" t="str">
        <f aca="false">IF(A2049="Composição",A2048,"")</f>
        <v> 8.1.1 </v>
      </c>
      <c r="Q2049" s="81" t="n">
        <f aca="false">IF(P2049&lt;&gt;"",SUMIF(L2049:L2138,L2049,N2049:N2138),"")</f>
        <v>68.14</v>
      </c>
      <c r="R2049" s="81" t="n">
        <f aca="false">IF(P2049&lt;&gt;"",SUMIF(L2049:L2138,L2049,O2049:O2138),"")</f>
        <v>770.53</v>
      </c>
    </row>
    <row r="2050" customFormat="false" ht="25.5" hidden="false" customHeight="true" outlineLevel="0" collapsed="false">
      <c r="A2050" s="91" t="s">
        <v>668</v>
      </c>
      <c r="B2050" s="92" t="s">
        <v>677</v>
      </c>
      <c r="C2050" s="91" t="s">
        <v>664</v>
      </c>
      <c r="D2050" s="91" t="s">
        <v>678</v>
      </c>
      <c r="E2050" s="91" t="s">
        <v>671</v>
      </c>
      <c r="F2050" s="91"/>
      <c r="G2050" s="93" t="s">
        <v>672</v>
      </c>
      <c r="H2050" s="94" t="n">
        <v>3.6</v>
      </c>
      <c r="I2050" s="95" t="n">
        <f aca="false">SUMIFS('ANALÍTICA AUXILIARES'!J:J,'ANALÍTICA AUXILIARES'!A:A,"Composição",'ANALÍTICA AUXILIARES'!B:B,$B2050)</f>
        <v>18.93</v>
      </c>
      <c r="J2050" s="95" t="n">
        <f aca="false">TRUNC(H2050*I2050,2)</f>
        <v>68.14</v>
      </c>
      <c r="L2050" s="63" t="n">
        <f aca="false">IF(AND(A2051&lt;&gt;"",A2050=""),L2049+1,L2049)</f>
        <v>172</v>
      </c>
      <c r="M2050" s="80" t="n">
        <f aca="false">IF(OR(A2050="Insumo",A2050="Composição Auxiliar"),J2050,"")</f>
        <v>68.14</v>
      </c>
      <c r="N2050" s="81" t="n">
        <f aca="false">IF(ISNUMBER(SEARCH("COM ENCARGOS COMPLEMENTARES",D2050)),J2050,"")</f>
        <v>68.14</v>
      </c>
      <c r="O2050" s="81" t="str">
        <f aca="false">IF(N2050&lt;&gt;"","",M2050)</f>
        <v/>
      </c>
      <c r="P2050" s="82" t="str">
        <f aca="false">IF(A2050="Composição",A2049,"")</f>
        <v/>
      </c>
      <c r="Q2050" s="81" t="str">
        <f aca="false">IF(P2050&lt;&gt;"",SUMIF(L2050:L2139,L2050,N2050:N2139),"")</f>
        <v/>
      </c>
      <c r="R2050" s="81" t="str">
        <f aca="false">IF(P2050&lt;&gt;"",SUMIF(L2050:L2139,L2050,O2050:O2139),"")</f>
        <v/>
      </c>
    </row>
    <row r="2051" customFormat="false" ht="38.25" hidden="false" customHeight="false" outlineLevel="0" collapsed="false">
      <c r="A2051" s="96" t="s">
        <v>679</v>
      </c>
      <c r="B2051" s="97" t="s">
        <v>1519</v>
      </c>
      <c r="C2051" s="96" t="str">
        <f aca="false">VLOOKUP(B2051,INSUMOS!$A:$I,2,0)</f>
        <v>SINAPI</v>
      </c>
      <c r="D2051" s="96" t="str">
        <f aca="false">VLOOKUP(B2051,INSUMOS!$A:$I,3,0)</f>
        <v>PLACA DE SINALIZACAO DE SEGURANCA CONTRA INCENDIO, FOTOLUMINESCENTE, RETANGULAR, *13 X 26* CM, EM PVC *2* MM ANTI-CHAMAS (SIMBOLOS, CORES E PICTOGRAMAS CONFORME NBR 16820)</v>
      </c>
      <c r="E2051" s="98" t="str">
        <f aca="false">VLOOKUP(B2051,INSUMOS!$A:$I,4,0)</f>
        <v>Material</v>
      </c>
      <c r="F2051" s="98"/>
      <c r="G2051" s="99" t="str">
        <f aca="false">VLOOKUP(B2051,INSUMOS!$A:$I,5,0)</f>
        <v>UN</v>
      </c>
      <c r="H2051" s="100" t="n">
        <v>2</v>
      </c>
      <c r="I2051" s="101" t="n">
        <f aca="false">VLOOKUP(B2051,INSUMOS!$A:$I,8,0)</f>
        <v>25.9</v>
      </c>
      <c r="J2051" s="101" t="n">
        <f aca="false">TRUNC(H2051*I2051,2)</f>
        <v>51.8</v>
      </c>
      <c r="L2051" s="63" t="n">
        <f aca="false">IF(AND(A2052&lt;&gt;"",A2051=""),L2050+1,L2050)</f>
        <v>172</v>
      </c>
      <c r="M2051" s="80" t="n">
        <f aca="false">IF(OR(A2051="Insumo",A2051="Composição Auxiliar"),J2051,"")</f>
        <v>51.8</v>
      </c>
      <c r="N2051" s="81" t="str">
        <f aca="false">IF(ISNUMBER(SEARCH("COM ENCARGOS COMPLEMENTARES",D2051)),J2051,"")</f>
        <v/>
      </c>
      <c r="O2051" s="81" t="n">
        <f aca="false">IF(N2051&lt;&gt;"","",M2051)</f>
        <v>51.8</v>
      </c>
      <c r="P2051" s="82" t="str">
        <f aca="false">IF(A2051="Composição",A2050,"")</f>
        <v/>
      </c>
      <c r="Q2051" s="81" t="str">
        <f aca="false">IF(P2051&lt;&gt;"",SUMIF(L2051:L2140,L2051,N2051:N2140),"")</f>
        <v/>
      </c>
      <c r="R2051" s="81" t="str">
        <f aca="false">IF(P2051&lt;&gt;"",SUMIF(L2051:L2140,L2051,O2051:O2140),"")</f>
        <v/>
      </c>
    </row>
    <row r="2052" customFormat="false" ht="38.25" hidden="false" customHeight="false" outlineLevel="0" collapsed="false">
      <c r="A2052" s="96" t="s">
        <v>679</v>
      </c>
      <c r="B2052" s="97" t="s">
        <v>1520</v>
      </c>
      <c r="C2052" s="96" t="str">
        <f aca="false">VLOOKUP(B2052,INSUMOS!$A:$I,2,0)</f>
        <v>SINAPI</v>
      </c>
      <c r="D2052" s="96" t="str">
        <f aca="false">VLOOKUP(B2052,INSUMOS!$A:$I,3,0)</f>
        <v>PLACA DE SINALIZACAO DE SEGURANCA CONTRA INCENDIO - ALERTA, TRIANGULAR, BASE DE *30* CM, EM PVC *2* MM ANTI-CHAMAS (SIMBOLOS, CORES E PICTOGRAMAS CONFORME NBR 16820)</v>
      </c>
      <c r="E2052" s="98" t="str">
        <f aca="false">VLOOKUP(B2052,INSUMOS!$A:$I,4,0)</f>
        <v>Material</v>
      </c>
      <c r="F2052" s="98"/>
      <c r="G2052" s="99" t="str">
        <f aca="false">VLOOKUP(B2052,INSUMOS!$A:$I,5,0)</f>
        <v>UN</v>
      </c>
      <c r="H2052" s="100" t="n">
        <v>2</v>
      </c>
      <c r="I2052" s="101" t="n">
        <f aca="false">VLOOKUP(B2052,INSUMOS!$A:$I,8,0)</f>
        <v>50.99</v>
      </c>
      <c r="J2052" s="101" t="n">
        <f aca="false">TRUNC(H2052*I2052,2)</f>
        <v>101.98</v>
      </c>
      <c r="L2052" s="63" t="n">
        <f aca="false">IF(AND(A2053&lt;&gt;"",A2052=""),L2051+1,L2051)</f>
        <v>172</v>
      </c>
      <c r="M2052" s="80" t="n">
        <f aca="false">IF(OR(A2052="Insumo",A2052="Composição Auxiliar"),J2052,"")</f>
        <v>101.98</v>
      </c>
      <c r="N2052" s="81" t="str">
        <f aca="false">IF(ISNUMBER(SEARCH("COM ENCARGOS COMPLEMENTARES",D2052)),J2052,"")</f>
        <v/>
      </c>
      <c r="O2052" s="81" t="n">
        <f aca="false">IF(N2052&lt;&gt;"","",M2052)</f>
        <v>101.98</v>
      </c>
      <c r="P2052" s="82" t="str">
        <f aca="false">IF(A2052="Composição",A2051,"")</f>
        <v/>
      </c>
      <c r="Q2052" s="81" t="str">
        <f aca="false">IF(P2052&lt;&gt;"",SUMIF(L2052:L2141,L2052,N2052:N2141),"")</f>
        <v/>
      </c>
      <c r="R2052" s="81" t="str">
        <f aca="false">IF(P2052&lt;&gt;"",SUMIF(L2052:L2141,L2052,O2052:O2141),"")</f>
        <v/>
      </c>
    </row>
    <row r="2053" customFormat="false" ht="38.25" hidden="false" customHeight="false" outlineLevel="0" collapsed="false">
      <c r="A2053" s="96" t="s">
        <v>679</v>
      </c>
      <c r="B2053" s="97" t="s">
        <v>1521</v>
      </c>
      <c r="C2053" s="96" t="str">
        <f aca="false">VLOOKUP(B2053,INSUMOS!$A:$I,2,0)</f>
        <v>SINAPI</v>
      </c>
      <c r="D2053" s="96" t="str">
        <f aca="false">VLOOKUP(B2053,INSUMOS!$A:$I,3,0)</f>
        <v>PLACA DE SINALIZACAO DE SEGURANCA CONTRA INCENDIO, FOTOLUMINESCENTE, RETANGULAR, *12 X 40* CM, EM PVC *2* MM ANTI-CHAMAS (SIMBOLOS, CORES E PICTOGRAMAS CONFORME NBR 16820)</v>
      </c>
      <c r="E2053" s="98" t="str">
        <f aca="false">VLOOKUP(B2053,INSUMOS!$A:$I,4,0)</f>
        <v>Material</v>
      </c>
      <c r="F2053" s="98"/>
      <c r="G2053" s="99" t="str">
        <f aca="false">VLOOKUP(B2053,INSUMOS!$A:$I,5,0)</f>
        <v>UN</v>
      </c>
      <c r="H2053" s="100" t="n">
        <v>2</v>
      </c>
      <c r="I2053" s="101" t="n">
        <f aca="false">VLOOKUP(B2053,INSUMOS!$A:$I,8,0)</f>
        <v>36.74</v>
      </c>
      <c r="J2053" s="101" t="n">
        <f aca="false">TRUNC(H2053*I2053,2)</f>
        <v>73.48</v>
      </c>
      <c r="L2053" s="63" t="n">
        <f aca="false">IF(AND(A2054&lt;&gt;"",A2053=""),L2052+1,L2052)</f>
        <v>172</v>
      </c>
      <c r="M2053" s="80" t="n">
        <f aca="false">IF(OR(A2053="Insumo",A2053="Composição Auxiliar"),J2053,"")</f>
        <v>73.48</v>
      </c>
      <c r="N2053" s="81" t="str">
        <f aca="false">IF(ISNUMBER(SEARCH("COM ENCARGOS COMPLEMENTARES",D2053)),J2053,"")</f>
        <v/>
      </c>
      <c r="O2053" s="81" t="n">
        <f aca="false">IF(N2053&lt;&gt;"","",M2053)</f>
        <v>73.48</v>
      </c>
      <c r="P2053" s="82" t="str">
        <f aca="false">IF(A2053="Composição",A2052,"")</f>
        <v/>
      </c>
      <c r="Q2053" s="81" t="str">
        <f aca="false">IF(P2053&lt;&gt;"",SUMIF(L2053:L2142,L2053,N2053:N2142),"")</f>
        <v/>
      </c>
      <c r="R2053" s="81" t="str">
        <f aca="false">IF(P2053&lt;&gt;"",SUMIF(L2053:L2142,L2053,O2053:O2142),"")</f>
        <v/>
      </c>
    </row>
    <row r="2054" customFormat="false" ht="38.25" hidden="false" customHeight="false" outlineLevel="0" collapsed="false">
      <c r="A2054" s="96" t="s">
        <v>679</v>
      </c>
      <c r="B2054" s="97" t="s">
        <v>1522</v>
      </c>
      <c r="C2054" s="96" t="str">
        <f aca="false">VLOOKUP(B2054,INSUMOS!$A:$I,2,0)</f>
        <v>SINAPI</v>
      </c>
      <c r="D2054" s="96" t="str">
        <f aca="false">VLOOKUP(B2054,INSUMOS!$A:$I,3,0)</f>
        <v>PLACA DE SINALIZACAO DE SEGURANCA CONTRA INCENDIO, FOTOLUMINESCENTE, QUADRADA, *14 X 14* CM, EM PVC *2* MM ANTI-CHAMAS (SIMBOLOS, CORES E PICTOGRAMAS CONFORME NBR 16820)</v>
      </c>
      <c r="E2054" s="98" t="str">
        <f aca="false">VLOOKUP(B2054,INSUMOS!$A:$I,4,0)</f>
        <v>Material</v>
      </c>
      <c r="F2054" s="98"/>
      <c r="G2054" s="99" t="str">
        <f aca="false">VLOOKUP(B2054,INSUMOS!$A:$I,5,0)</f>
        <v>UN</v>
      </c>
      <c r="H2054" s="100" t="n">
        <v>2</v>
      </c>
      <c r="I2054" s="101" t="n">
        <f aca="false">VLOOKUP(B2054,INSUMOS!$A:$I,8,0)</f>
        <v>15.48</v>
      </c>
      <c r="J2054" s="101" t="n">
        <f aca="false">TRUNC(H2054*I2054,2)</f>
        <v>30.96</v>
      </c>
      <c r="L2054" s="63" t="n">
        <f aca="false">IF(AND(A2055&lt;&gt;"",A2054=""),L2053+1,L2053)</f>
        <v>172</v>
      </c>
      <c r="M2054" s="80" t="n">
        <f aca="false">IF(OR(A2054="Insumo",A2054="Composição Auxiliar"),J2054,"")</f>
        <v>30.96</v>
      </c>
      <c r="N2054" s="81" t="str">
        <f aca="false">IF(ISNUMBER(SEARCH("COM ENCARGOS COMPLEMENTARES",D2054)),J2054,"")</f>
        <v/>
      </c>
      <c r="O2054" s="81" t="n">
        <f aca="false">IF(N2054&lt;&gt;"","",M2054)</f>
        <v>30.96</v>
      </c>
      <c r="P2054" s="82" t="str">
        <f aca="false">IF(A2054="Composição",A2053,"")</f>
        <v/>
      </c>
      <c r="Q2054" s="81" t="str">
        <f aca="false">IF(P2054&lt;&gt;"",SUMIF(L2054:L2143,L2054,N2054:N2143),"")</f>
        <v/>
      </c>
      <c r="R2054" s="81" t="str">
        <f aca="false">IF(P2054&lt;&gt;"",SUMIF(L2054:L2143,L2054,O2054:O2143),"")</f>
        <v/>
      </c>
    </row>
    <row r="2055" customFormat="false" ht="38.25" hidden="false" customHeight="false" outlineLevel="0" collapsed="false">
      <c r="A2055" s="96" t="s">
        <v>679</v>
      </c>
      <c r="B2055" s="97" t="s">
        <v>1523</v>
      </c>
      <c r="C2055" s="96" t="str">
        <f aca="false">VLOOKUP(B2055,INSUMOS!$A:$I,2,0)</f>
        <v>SINAPI</v>
      </c>
      <c r="D2055" s="96" t="str">
        <f aca="false">VLOOKUP(B2055,INSUMOS!$A:$I,3,0)</f>
        <v>PLACA DE SINALIZACAO DE SEGURANCA CONTRA INCENDIO, FOTOLUMINESCENTE, RETANGULAR, *20 X 40* CM, EM PVC *2* MM ANTI-CHAMAS (SIMBOLOS, CORES E PICTOGRAMAS CONFORME NBR 16820)</v>
      </c>
      <c r="E2055" s="98" t="str">
        <f aca="false">VLOOKUP(B2055,INSUMOS!$A:$I,4,0)</f>
        <v>Material</v>
      </c>
      <c r="F2055" s="98"/>
      <c r="G2055" s="99" t="str">
        <f aca="false">VLOOKUP(B2055,INSUMOS!$A:$I,5,0)</f>
        <v>UN</v>
      </c>
      <c r="H2055" s="100" t="n">
        <v>7</v>
      </c>
      <c r="I2055" s="101" t="n">
        <f aca="false">VLOOKUP(B2055,INSUMOS!$A:$I,8,0)</f>
        <v>48.29</v>
      </c>
      <c r="J2055" s="101" t="n">
        <f aca="false">TRUNC(H2055*I2055,2)</f>
        <v>338.03</v>
      </c>
      <c r="L2055" s="63" t="n">
        <f aca="false">IF(AND(A2056&lt;&gt;"",A2055=""),L2054+1,L2054)</f>
        <v>172</v>
      </c>
      <c r="M2055" s="80" t="n">
        <f aca="false">IF(OR(A2055="Insumo",A2055="Composição Auxiliar"),J2055,"")</f>
        <v>338.03</v>
      </c>
      <c r="N2055" s="81" t="str">
        <f aca="false">IF(ISNUMBER(SEARCH("COM ENCARGOS COMPLEMENTARES",D2055)),J2055,"")</f>
        <v/>
      </c>
      <c r="O2055" s="81" t="n">
        <f aca="false">IF(N2055&lt;&gt;"","",M2055)</f>
        <v>338.03</v>
      </c>
      <c r="P2055" s="82" t="str">
        <f aca="false">IF(A2055="Composição",A2054,"")</f>
        <v/>
      </c>
      <c r="Q2055" s="81" t="str">
        <f aca="false">IF(P2055&lt;&gt;"",SUMIF(L2055:L2144,L2055,N2055:N2144),"")</f>
        <v/>
      </c>
      <c r="R2055" s="81" t="str">
        <f aca="false">IF(P2055&lt;&gt;"",SUMIF(L2055:L2144,L2055,O2055:O2144),"")</f>
        <v/>
      </c>
    </row>
    <row r="2056" customFormat="false" ht="14.25" hidden="false" customHeight="false" outlineLevel="0" collapsed="false">
      <c r="A2056" s="96" t="s">
        <v>679</v>
      </c>
      <c r="B2056" s="97" t="s">
        <v>1524</v>
      </c>
      <c r="C2056" s="96" t="str">
        <f aca="false">VLOOKUP(B2056,INSUMOS!$A:$I,2,0)</f>
        <v>SINAPI</v>
      </c>
      <c r="D2056" s="96" t="str">
        <f aca="false">VLOOKUP(B2056,INSUMOS!$A:$I,3,0)</f>
        <v>ALUMINIO ANODIZADO</v>
      </c>
      <c r="E2056" s="98" t="str">
        <f aca="false">VLOOKUP(B2056,INSUMOS!$A:$I,4,0)</f>
        <v>Material</v>
      </c>
      <c r="F2056" s="98"/>
      <c r="G2056" s="99" t="str">
        <f aca="false">VLOOKUP(B2056,INSUMOS!$A:$I,5,0)</f>
        <v>KG</v>
      </c>
      <c r="H2056" s="100" t="n">
        <v>0.6</v>
      </c>
      <c r="I2056" s="101" t="n">
        <f aca="false">VLOOKUP(B2056,INSUMOS!$A:$I,8,0)</f>
        <v>71.81</v>
      </c>
      <c r="J2056" s="101" t="n">
        <f aca="false">TRUNC(H2056*I2056,2)</f>
        <v>43.08</v>
      </c>
      <c r="L2056" s="63" t="n">
        <f aca="false">IF(AND(A2057&lt;&gt;"",A2056=""),L2055+1,L2055)</f>
        <v>172</v>
      </c>
      <c r="M2056" s="80" t="n">
        <f aca="false">IF(OR(A2056="Insumo",A2056="Composição Auxiliar"),J2056,"")</f>
        <v>43.08</v>
      </c>
      <c r="N2056" s="81" t="str">
        <f aca="false">IF(ISNUMBER(SEARCH("COM ENCARGOS COMPLEMENTARES",D2056)),J2056,"")</f>
        <v/>
      </c>
      <c r="O2056" s="81" t="n">
        <f aca="false">IF(N2056&lt;&gt;"","",M2056)</f>
        <v>43.08</v>
      </c>
      <c r="P2056" s="82" t="str">
        <f aca="false">IF(A2056="Composição",A2055,"")</f>
        <v/>
      </c>
      <c r="Q2056" s="81" t="str">
        <f aca="false">IF(P2056&lt;&gt;"",SUMIF(L2056:L2145,L2056,N2056:N2145),"")</f>
        <v/>
      </c>
      <c r="R2056" s="81" t="str">
        <f aca="false">IF(P2056&lt;&gt;"",SUMIF(L2056:L2145,L2056,O2056:O2145),"")</f>
        <v/>
      </c>
    </row>
    <row r="2057" customFormat="false" ht="25.5" hidden="false" customHeight="false" outlineLevel="0" collapsed="false">
      <c r="A2057" s="96" t="s">
        <v>679</v>
      </c>
      <c r="B2057" s="97" t="s">
        <v>1525</v>
      </c>
      <c r="C2057" s="96" t="str">
        <f aca="false">VLOOKUP(B2057,INSUMOS!$A:$I,2,0)</f>
        <v>ORSE</v>
      </c>
      <c r="D2057" s="96" t="str">
        <f aca="false">VLOOKUP(B2057,INSUMOS!$A:$I,3,0)</f>
        <v>FITA ADESIVA MARCA 3M, LARGURA 22MM, REF. VHB - ROLO COM 20M UN</v>
      </c>
      <c r="E2057" s="98" t="str">
        <f aca="false">VLOOKUP(B2057,INSUMOS!$A:$I,4,0)</f>
        <v>Material</v>
      </c>
      <c r="F2057" s="98"/>
      <c r="G2057" s="99" t="str">
        <f aca="false">VLOOKUP(B2057,INSUMOS!$A:$I,5,0)</f>
        <v>un</v>
      </c>
      <c r="H2057" s="100" t="n">
        <v>0.75</v>
      </c>
      <c r="I2057" s="101" t="n">
        <f aca="false">VLOOKUP(B2057,INSUMOS!$A:$I,8,0)</f>
        <v>15.21</v>
      </c>
      <c r="J2057" s="101" t="n">
        <f aca="false">TRUNC(H2057*I2057,2)</f>
        <v>11.4</v>
      </c>
      <c r="L2057" s="63" t="n">
        <f aca="false">IF(AND(A2058&lt;&gt;"",A2057=""),L2056+1,L2056)</f>
        <v>172</v>
      </c>
      <c r="M2057" s="80" t="n">
        <f aca="false">IF(OR(A2057="Insumo",A2057="Composição Auxiliar"),J2057,"")</f>
        <v>11.4</v>
      </c>
      <c r="N2057" s="81" t="str">
        <f aca="false">IF(ISNUMBER(SEARCH("COM ENCARGOS COMPLEMENTARES",D2057)),J2057,"")</f>
        <v/>
      </c>
      <c r="O2057" s="81" t="n">
        <f aca="false">IF(N2057&lt;&gt;"","",M2057)</f>
        <v>11.4</v>
      </c>
      <c r="P2057" s="82" t="str">
        <f aca="false">IF(A2057="Composição",A2056,"")</f>
        <v/>
      </c>
      <c r="Q2057" s="81" t="str">
        <f aca="false">IF(P2057&lt;&gt;"",SUMIF(L2057:L2146,L2057,N2057:N2146),"")</f>
        <v/>
      </c>
      <c r="R2057" s="81" t="str">
        <f aca="false">IF(P2057&lt;&gt;"",SUMIF(L2057:L2146,L2057,O2057:O2146),"")</f>
        <v/>
      </c>
    </row>
    <row r="2058" customFormat="false" ht="38.25" hidden="false" customHeight="false" outlineLevel="0" collapsed="false">
      <c r="A2058" s="96" t="s">
        <v>679</v>
      </c>
      <c r="B2058" s="97" t="s">
        <v>1526</v>
      </c>
      <c r="C2058" s="96" t="str">
        <f aca="false">VLOOKUP(B2058,INSUMOS!$A:$I,2,0)</f>
        <v>SINAPI</v>
      </c>
      <c r="D2058" s="96" t="str">
        <f aca="false">VLOOKUP(B2058,INSUMOS!$A:$I,3,0)</f>
        <v>PLACA DE SINALIZACAO DE SEGURANCA CONTRA INCENDIO, FOTOLUMINESCENTE, QUADRADA, *20 X 20* CM, EM PVC *2* MM ANTI-CHAMAS (SIMBOLOS, CORES E PICTOGRAMAS CONFORME NBR 16820)</v>
      </c>
      <c r="E2058" s="98" t="str">
        <f aca="false">VLOOKUP(B2058,INSUMOS!$A:$I,4,0)</f>
        <v>Material</v>
      </c>
      <c r="F2058" s="98"/>
      <c r="G2058" s="99" t="str">
        <f aca="false">VLOOKUP(B2058,INSUMOS!$A:$I,5,0)</f>
        <v>UN</v>
      </c>
      <c r="H2058" s="100" t="n">
        <v>4</v>
      </c>
      <c r="I2058" s="101" t="n">
        <f aca="false">VLOOKUP(B2058,INSUMOS!$A:$I,8,0)</f>
        <v>29.95</v>
      </c>
      <c r="J2058" s="101" t="n">
        <f aca="false">TRUNC(H2058*I2058,2)</f>
        <v>119.8</v>
      </c>
      <c r="L2058" s="63" t="n">
        <f aca="false">IF(AND(A2059&lt;&gt;"",A2058=""),L2057+1,L2057)</f>
        <v>172</v>
      </c>
      <c r="M2058" s="80" t="n">
        <f aca="false">IF(OR(A2058="Insumo",A2058="Composição Auxiliar"),J2058,"")</f>
        <v>119.8</v>
      </c>
      <c r="N2058" s="81" t="str">
        <f aca="false">IF(ISNUMBER(SEARCH("COM ENCARGOS COMPLEMENTARES",D2058)),J2058,"")</f>
        <v/>
      </c>
      <c r="O2058" s="81" t="n">
        <f aca="false">IF(N2058&lt;&gt;"","",M2058)</f>
        <v>119.8</v>
      </c>
      <c r="P2058" s="82" t="str">
        <f aca="false">IF(A2058="Composição",A2057,"")</f>
        <v/>
      </c>
      <c r="Q2058" s="81" t="str">
        <f aca="false">IF(P2058&lt;&gt;"",SUMIF(L2058:L2147,L2058,N2058:N2147),"")</f>
        <v/>
      </c>
      <c r="R2058" s="81" t="str">
        <f aca="false">IF(P2058&lt;&gt;"",SUMIF(L2058:L2147,L2058,O2058:O2147),"")</f>
        <v/>
      </c>
    </row>
    <row r="2059" customFormat="false" ht="14.25" hidden="false" customHeight="false" outlineLevel="0" collapsed="false">
      <c r="A2059" s="102"/>
      <c r="B2059" s="102"/>
      <c r="C2059" s="102"/>
      <c r="D2059" s="102"/>
      <c r="E2059" s="102"/>
      <c r="F2059" s="103"/>
      <c r="G2059" s="102"/>
      <c r="H2059" s="103"/>
      <c r="I2059" s="102"/>
      <c r="J2059" s="103"/>
      <c r="L2059" s="63" t="n">
        <f aca="false">IF(AND(A2060&lt;&gt;"",A2059=""),L2058+1,L2058)</f>
        <v>172</v>
      </c>
      <c r="M2059" s="80" t="str">
        <f aca="false">IF(OR(A2059="Insumo",A2059="Composição Auxiliar"),J2059,"")</f>
        <v/>
      </c>
      <c r="N2059" s="81" t="str">
        <f aca="false">IF(ISNUMBER(SEARCH("COM ENCARGOS COMPLEMENTARES",D2059)),J2059,"")</f>
        <v/>
      </c>
      <c r="O2059" s="81" t="str">
        <f aca="false">IF(N2059&lt;&gt;"","",M2059)</f>
        <v/>
      </c>
      <c r="P2059" s="82" t="str">
        <f aca="false">IF(A2059="Composição",A2058,"")</f>
        <v/>
      </c>
      <c r="Q2059" s="81" t="str">
        <f aca="false">IF(P2059&lt;&gt;"",SUMIF(L2059:L2148,L2059,N2059:N2148),"")</f>
        <v/>
      </c>
      <c r="R2059" s="81" t="str">
        <f aca="false">IF(P2059&lt;&gt;"",SUMIF(L2059:L2148,L2059,O2059:O2148),"")</f>
        <v/>
      </c>
    </row>
    <row r="2060" customFormat="false" ht="14.25" hidden="false" customHeight="true" outlineLevel="0" collapsed="false">
      <c r="A2060" s="102"/>
      <c r="B2060" s="102"/>
      <c r="C2060" s="102"/>
      <c r="D2060" s="102"/>
      <c r="E2060" s="102"/>
      <c r="F2060" s="103"/>
      <c r="G2060" s="102"/>
      <c r="H2060" s="104" t="s">
        <v>684</v>
      </c>
      <c r="I2060" s="104"/>
      <c r="J2060" s="103" t="n">
        <f aca="false">TRUNC(SUMIF(L:L,$L2060,M:M)*(1+$J$9),2)</f>
        <v>1088.5</v>
      </c>
      <c r="L2060" s="63" t="n">
        <f aca="false">IF(AND(A2061&lt;&gt;"",A2060=""),L2059+1,L2059)</f>
        <v>172</v>
      </c>
      <c r="M2060" s="80" t="str">
        <f aca="false">IF(OR(A2060="Insumo",A2060="Composição Auxiliar"),J2060,"")</f>
        <v/>
      </c>
      <c r="N2060" s="81" t="str">
        <f aca="false">IF(ISNUMBER(SEARCH("COM ENCARGOS COMPLEMENTARES",D2060)),J2060,"")</f>
        <v/>
      </c>
      <c r="O2060" s="81" t="str">
        <f aca="false">IF(N2060&lt;&gt;"","",M2060)</f>
        <v/>
      </c>
      <c r="P2060" s="82" t="str">
        <f aca="false">IF(A2060="Composição",A2059,"")</f>
        <v/>
      </c>
      <c r="Q2060" s="81" t="str">
        <f aca="false">IF(P2060&lt;&gt;"",SUMIF(L2060:L2149,L2060,N2060:N2149),"")</f>
        <v/>
      </c>
      <c r="R2060" s="81" t="str">
        <f aca="false">IF(P2060&lt;&gt;"",SUMIF(L2060:L2149,L2060,O2060:O2149),"")</f>
        <v/>
      </c>
    </row>
    <row r="2061" customFormat="false" ht="15" hidden="false" customHeight="false" outlineLevel="0" collapsed="false">
      <c r="A2061" s="105"/>
      <c r="B2061" s="105"/>
      <c r="C2061" s="105"/>
      <c r="D2061" s="105"/>
      <c r="E2061" s="105"/>
      <c r="F2061" s="105"/>
      <c r="G2061" s="105" t="s">
        <v>685</v>
      </c>
      <c r="H2061" s="106" t="s">
        <v>1527</v>
      </c>
      <c r="I2061" s="105" t="s">
        <v>687</v>
      </c>
      <c r="J2061" s="107" t="n">
        <f aca="false">TRUNC(J2060*H2061,2)</f>
        <v>816.37</v>
      </c>
      <c r="L2061" s="63" t="n">
        <f aca="false">IF(AND(A2062&lt;&gt;"",A2061=""),L2060+1,L2060)</f>
        <v>172</v>
      </c>
      <c r="M2061" s="80" t="str">
        <f aca="false">IF(OR(A2061="Insumo",A2061="Composição Auxiliar"),J2061,"")</f>
        <v/>
      </c>
      <c r="N2061" s="81" t="str">
        <f aca="false">IF(ISNUMBER(SEARCH("COM ENCARGOS COMPLEMENTARES",D2061)),J2061,"")</f>
        <v/>
      </c>
      <c r="O2061" s="81" t="str">
        <f aca="false">IF(N2061&lt;&gt;"","",M2061)</f>
        <v/>
      </c>
      <c r="P2061" s="82" t="str">
        <f aca="false">IF(A2061="Composição",A2060,"")</f>
        <v/>
      </c>
      <c r="Q2061" s="81" t="str">
        <f aca="false">IF(P2061&lt;&gt;"",SUMIF(L2061:L2150,L2061,N2061:N2150),"")</f>
        <v/>
      </c>
      <c r="R2061" s="81" t="str">
        <f aca="false">IF(P2061&lt;&gt;"",SUMIF(L2061:L2150,L2061,O2061:O2150),"")</f>
        <v/>
      </c>
    </row>
    <row r="2062" customFormat="false" ht="15" hidden="false" customHeight="false" outlineLevel="0" collapsed="false">
      <c r="A2062" s="108"/>
      <c r="B2062" s="108"/>
      <c r="C2062" s="108"/>
      <c r="D2062" s="108"/>
      <c r="E2062" s="108"/>
      <c r="F2062" s="108"/>
      <c r="G2062" s="108"/>
      <c r="H2062" s="108"/>
      <c r="I2062" s="108"/>
      <c r="J2062" s="108"/>
      <c r="L2062" s="63" t="n">
        <f aca="false">IF(AND(A2063&lt;&gt;"",A2062=""),L2061+1,L2061)</f>
        <v>173</v>
      </c>
      <c r="M2062" s="80" t="str">
        <f aca="false">IF(OR(A2062="Insumo",A2062="Composição Auxiliar"),J2062,"")</f>
        <v/>
      </c>
      <c r="N2062" s="81" t="str">
        <f aca="false">IF(ISNUMBER(SEARCH("COM ENCARGOS COMPLEMENTARES",D2062)),J2062,"")</f>
        <v/>
      </c>
      <c r="O2062" s="81" t="str">
        <f aca="false">IF(N2062&lt;&gt;"","",M2062)</f>
        <v/>
      </c>
      <c r="P2062" s="82" t="str">
        <f aca="false">IF(A2062="Composição",A2061,"")</f>
        <v/>
      </c>
      <c r="Q2062" s="81" t="str">
        <f aca="false">IF(P2062&lt;&gt;"",SUMIF(L2062:L2151,L2062,N2062:N2151),"")</f>
        <v/>
      </c>
      <c r="R2062" s="81" t="str">
        <f aca="false">IF(P2062&lt;&gt;"",SUMIF(L2062:L2151,L2062,O2062:O2151),"")</f>
        <v/>
      </c>
    </row>
    <row r="2063" customFormat="false" ht="14.25" hidden="false" customHeight="false" outlineLevel="0" collapsed="false">
      <c r="A2063" s="76" t="s">
        <v>432</v>
      </c>
      <c r="B2063" s="76"/>
      <c r="C2063" s="76"/>
      <c r="D2063" s="76" t="s">
        <v>433</v>
      </c>
      <c r="E2063" s="76"/>
      <c r="F2063" s="76"/>
      <c r="G2063" s="76"/>
      <c r="H2063" s="77"/>
      <c r="I2063" s="76"/>
      <c r="J2063" s="78"/>
      <c r="L2063" s="63" t="n">
        <f aca="false">IF(AND(A2064&lt;&gt;"",A2063=""),L2062+1,L2062)</f>
        <v>173</v>
      </c>
      <c r="M2063" s="80" t="str">
        <f aca="false">IF(OR(A2063="Insumo",A2063="Composição Auxiliar"),J2063,"")</f>
        <v/>
      </c>
      <c r="N2063" s="81" t="str">
        <f aca="false">IF(ISNUMBER(SEARCH("COM ENCARGOS COMPLEMENTARES",D2063)),J2063,"")</f>
        <v/>
      </c>
      <c r="O2063" s="81" t="str">
        <f aca="false">IF(N2063&lt;&gt;"","",M2063)</f>
        <v/>
      </c>
      <c r="P2063" s="82" t="str">
        <f aca="false">IF(A2063="Composição",A2062,"")</f>
        <v/>
      </c>
      <c r="Q2063" s="81" t="str">
        <f aca="false">IF(P2063&lt;&gt;"",SUMIF(L2063:L2152,L2063,N2063:N2152),"")</f>
        <v/>
      </c>
      <c r="R2063" s="81" t="str">
        <f aca="false">IF(P2063&lt;&gt;"",SUMIF(L2063:L2152,L2063,O2063:O2152),"")</f>
        <v/>
      </c>
    </row>
    <row r="2064" customFormat="false" ht="15" hidden="false" customHeight="true" outlineLevel="0" collapsed="false">
      <c r="A2064" s="83" t="s">
        <v>434</v>
      </c>
      <c r="B2064" s="84" t="s">
        <v>655</v>
      </c>
      <c r="C2064" s="83" t="s">
        <v>656</v>
      </c>
      <c r="D2064" s="83" t="s">
        <v>657</v>
      </c>
      <c r="E2064" s="83" t="s">
        <v>658</v>
      </c>
      <c r="F2064" s="83"/>
      <c r="G2064" s="85" t="s">
        <v>659</v>
      </c>
      <c r="H2064" s="84" t="s">
        <v>660</v>
      </c>
      <c r="I2064" s="84" t="s">
        <v>661</v>
      </c>
      <c r="J2064" s="84" t="s">
        <v>662</v>
      </c>
      <c r="L2064" s="63" t="n">
        <f aca="false">IF(AND(A2065&lt;&gt;"",A2064=""),L2063+1,L2063)</f>
        <v>173</v>
      </c>
      <c r="M2064" s="80" t="str">
        <f aca="false">IF(OR(A2064="Insumo",A2064="Composição Auxiliar"),J2064,"")</f>
        <v/>
      </c>
      <c r="N2064" s="81" t="str">
        <f aca="false">IF(ISNUMBER(SEARCH("COM ENCARGOS COMPLEMENTARES",D2064)),J2064,"")</f>
        <v/>
      </c>
      <c r="O2064" s="81" t="str">
        <f aca="false">IF(N2064&lt;&gt;"","",M2064)</f>
        <v/>
      </c>
      <c r="P2064" s="82" t="str">
        <f aca="false">IF(A2064="Composição",A2063,"")</f>
        <v/>
      </c>
      <c r="Q2064" s="81" t="str">
        <f aca="false">IF(P2064&lt;&gt;"",SUMIF(L2064:L2153,L2064,N2064:N2153),"")</f>
        <v/>
      </c>
      <c r="R2064" s="81" t="str">
        <f aca="false">IF(P2064&lt;&gt;"",SUMIF(L2064:L2153,L2064,O2064:O2153),"")</f>
        <v/>
      </c>
    </row>
    <row r="2065" customFormat="false" ht="25.5" hidden="false" customHeight="true" outlineLevel="0" collapsed="false">
      <c r="A2065" s="86" t="s">
        <v>663</v>
      </c>
      <c r="B2065" s="87" t="s">
        <v>435</v>
      </c>
      <c r="C2065" s="86" t="s">
        <v>664</v>
      </c>
      <c r="D2065" s="86" t="s">
        <v>1528</v>
      </c>
      <c r="E2065" s="86" t="s">
        <v>1469</v>
      </c>
      <c r="F2065" s="86"/>
      <c r="G2065" s="88" t="s">
        <v>718</v>
      </c>
      <c r="H2065" s="89" t="n">
        <v>1</v>
      </c>
      <c r="I2065" s="90" t="n">
        <f aca="false">SUMIF(L:L,$L2065,M:M)</f>
        <v>296.01</v>
      </c>
      <c r="J2065" s="90" t="n">
        <f aca="false">TRUNC(H2065*I2065,2)</f>
        <v>296.01</v>
      </c>
      <c r="L2065" s="63" t="n">
        <f aca="false">IF(AND(A2066&lt;&gt;"",A2065=""),L2064+1,L2064)</f>
        <v>173</v>
      </c>
      <c r="M2065" s="80" t="str">
        <f aca="false">IF(OR(A2065="Insumo",A2065="Composição Auxiliar"),J2065,"")</f>
        <v/>
      </c>
      <c r="N2065" s="81" t="str">
        <f aca="false">IF(ISNUMBER(SEARCH("COM ENCARGOS COMPLEMENTARES",D2065)),J2065,"")</f>
        <v/>
      </c>
      <c r="O2065" s="81" t="str">
        <f aca="false">IF(N2065&lt;&gt;"","",M2065)</f>
        <v/>
      </c>
      <c r="P2065" s="82" t="str">
        <f aca="false">IF(A2065="Composição",A2064,"")</f>
        <v> 8.2.1 </v>
      </c>
      <c r="Q2065" s="81" t="n">
        <f aca="false">IF(P2065&lt;&gt;"",SUMIF(L2065:L2154,L2065,N2065:N2154),"")</f>
        <v>19.39</v>
      </c>
      <c r="R2065" s="81" t="n">
        <f aca="false">IF(P2065&lt;&gt;"",SUMIF(L2065:L2154,L2065,O2065:O2154),"")</f>
        <v>276.62</v>
      </c>
    </row>
    <row r="2066" customFormat="false" ht="25.5" hidden="false" customHeight="true" outlineLevel="0" collapsed="false">
      <c r="A2066" s="91" t="s">
        <v>668</v>
      </c>
      <c r="B2066" s="92" t="s">
        <v>1336</v>
      </c>
      <c r="C2066" s="91" t="s">
        <v>664</v>
      </c>
      <c r="D2066" s="91" t="s">
        <v>1337</v>
      </c>
      <c r="E2066" s="91" t="s">
        <v>671</v>
      </c>
      <c r="F2066" s="91"/>
      <c r="G2066" s="93" t="s">
        <v>672</v>
      </c>
      <c r="H2066" s="94" t="n">
        <v>0.4574</v>
      </c>
      <c r="I2066" s="95" t="n">
        <f aca="false">SUMIFS('ANALÍTICA AUXILIARES'!J:J,'ANALÍTICA AUXILIARES'!A:A,"Composição",'ANALÍTICA AUXILIARES'!B:B,$B2066)</f>
        <v>19.47</v>
      </c>
      <c r="J2066" s="95" t="n">
        <f aca="false">TRUNC(H2066*I2066,2)</f>
        <v>8.9</v>
      </c>
      <c r="L2066" s="63" t="n">
        <f aca="false">IF(AND(A2067&lt;&gt;"",A2066=""),L2065+1,L2065)</f>
        <v>173</v>
      </c>
      <c r="M2066" s="80" t="n">
        <f aca="false">IF(OR(A2066="Insumo",A2066="Composição Auxiliar"),J2066,"")</f>
        <v>8.9</v>
      </c>
      <c r="N2066" s="81" t="n">
        <f aca="false">IF(ISNUMBER(SEARCH("COM ENCARGOS COMPLEMENTARES",D2066)),J2066,"")</f>
        <v>8.9</v>
      </c>
      <c r="O2066" s="81" t="str">
        <f aca="false">IF(N2066&lt;&gt;"","",M2066)</f>
        <v/>
      </c>
      <c r="P2066" s="82" t="str">
        <f aca="false">IF(A2066="Composição",A2065,"")</f>
        <v/>
      </c>
      <c r="Q2066" s="81" t="str">
        <f aca="false">IF(P2066&lt;&gt;"",SUMIF(L2066:L2155,L2066,N2066:N2155),"")</f>
        <v/>
      </c>
      <c r="R2066" s="81" t="str">
        <f aca="false">IF(P2066&lt;&gt;"",SUMIF(L2066:L2155,L2066,O2066:O2155),"")</f>
        <v/>
      </c>
    </row>
    <row r="2067" customFormat="false" ht="25.5" hidden="false" customHeight="true" outlineLevel="0" collapsed="false">
      <c r="A2067" s="91" t="s">
        <v>668</v>
      </c>
      <c r="B2067" s="92" t="s">
        <v>1292</v>
      </c>
      <c r="C2067" s="91" t="s">
        <v>664</v>
      </c>
      <c r="D2067" s="91" t="s">
        <v>1293</v>
      </c>
      <c r="E2067" s="91" t="s">
        <v>671</v>
      </c>
      <c r="F2067" s="91"/>
      <c r="G2067" s="93" t="s">
        <v>672</v>
      </c>
      <c r="H2067" s="94" t="n">
        <v>0.4574</v>
      </c>
      <c r="I2067" s="95" t="n">
        <f aca="false">SUMIFS('ANALÍTICA AUXILIARES'!J:J,'ANALÍTICA AUXILIARES'!A:A,"Composição",'ANALÍTICA AUXILIARES'!B:B,$B2067)</f>
        <v>22.94</v>
      </c>
      <c r="J2067" s="95" t="n">
        <f aca="false">TRUNC(H2067*I2067,2)</f>
        <v>10.49</v>
      </c>
      <c r="L2067" s="63" t="n">
        <f aca="false">IF(AND(A2068&lt;&gt;"",A2067=""),L2066+1,L2066)</f>
        <v>173</v>
      </c>
      <c r="M2067" s="80" t="n">
        <f aca="false">IF(OR(A2067="Insumo",A2067="Composição Auxiliar"),J2067,"")</f>
        <v>10.49</v>
      </c>
      <c r="N2067" s="81" t="n">
        <f aca="false">IF(ISNUMBER(SEARCH("COM ENCARGOS COMPLEMENTARES",D2067)),J2067,"")</f>
        <v>10.49</v>
      </c>
      <c r="O2067" s="81" t="str">
        <f aca="false">IF(N2067&lt;&gt;"","",M2067)</f>
        <v/>
      </c>
      <c r="P2067" s="82" t="str">
        <f aca="false">IF(A2067="Composição",A2066,"")</f>
        <v/>
      </c>
      <c r="Q2067" s="81" t="str">
        <f aca="false">IF(P2067&lt;&gt;"",SUMIF(L2067:L2156,L2067,N2067:N2156),"")</f>
        <v/>
      </c>
      <c r="R2067" s="81" t="str">
        <f aca="false">IF(P2067&lt;&gt;"",SUMIF(L2067:L2156,L2067,O2067:O2156),"")</f>
        <v/>
      </c>
    </row>
    <row r="2068" customFormat="false" ht="25.5" hidden="false" customHeight="false" outlineLevel="0" collapsed="false">
      <c r="A2068" s="96" t="s">
        <v>679</v>
      </c>
      <c r="B2068" s="97" t="s">
        <v>1529</v>
      </c>
      <c r="C2068" s="96" t="str">
        <f aca="false">VLOOKUP(B2068,INSUMOS!$A:$I,2,0)</f>
        <v>SINAPI</v>
      </c>
      <c r="D2068" s="96" t="str">
        <f aca="false">VLOOKUP(B2068,INSUMOS!$A:$I,3,0)</f>
        <v>EXTINTOR DE INCENDIO PORTATIL COM CARGA DE PO QUIMICO SECO (PQS) DE 6 KG, CLASSE BC</v>
      </c>
      <c r="E2068" s="98" t="str">
        <f aca="false">VLOOKUP(B2068,INSUMOS!$A:$I,4,0)</f>
        <v>Material</v>
      </c>
      <c r="F2068" s="98"/>
      <c r="G2068" s="99" t="str">
        <f aca="false">VLOOKUP(B2068,INSUMOS!$A:$I,5,0)</f>
        <v>UN</v>
      </c>
      <c r="H2068" s="100" t="n">
        <v>1</v>
      </c>
      <c r="I2068" s="101" t="n">
        <f aca="false">VLOOKUP(B2068,INSUMOS!$A:$I,8,0)</f>
        <v>275</v>
      </c>
      <c r="J2068" s="101" t="n">
        <f aca="false">TRUNC(H2068*I2068,2)</f>
        <v>275</v>
      </c>
      <c r="L2068" s="63" t="n">
        <f aca="false">IF(AND(A2069&lt;&gt;"",A2068=""),L2067+1,L2067)</f>
        <v>173</v>
      </c>
      <c r="M2068" s="80" t="n">
        <f aca="false">IF(OR(A2068="Insumo",A2068="Composição Auxiliar"),J2068,"")</f>
        <v>275</v>
      </c>
      <c r="N2068" s="81" t="str">
        <f aca="false">IF(ISNUMBER(SEARCH("COM ENCARGOS COMPLEMENTARES",D2068)),J2068,"")</f>
        <v/>
      </c>
      <c r="O2068" s="81" t="n">
        <f aca="false">IF(N2068&lt;&gt;"","",M2068)</f>
        <v>275</v>
      </c>
      <c r="P2068" s="82" t="str">
        <f aca="false">IF(A2068="Composição",A2067,"")</f>
        <v/>
      </c>
      <c r="Q2068" s="81" t="str">
        <f aca="false">IF(P2068&lt;&gt;"",SUMIF(L2068:L2157,L2068,N2068:N2157),"")</f>
        <v/>
      </c>
      <c r="R2068" s="81" t="str">
        <f aca="false">IF(P2068&lt;&gt;"",SUMIF(L2068:L2157,L2068,O2068:O2157),"")</f>
        <v/>
      </c>
    </row>
    <row r="2069" customFormat="false" ht="38.25" hidden="false" customHeight="false" outlineLevel="0" collapsed="false">
      <c r="A2069" s="96" t="s">
        <v>679</v>
      </c>
      <c r="B2069" s="97" t="s">
        <v>1530</v>
      </c>
      <c r="C2069" s="96" t="str">
        <f aca="false">VLOOKUP(B2069,INSUMOS!$A:$I,2,0)</f>
        <v>SINAPI</v>
      </c>
      <c r="D2069" s="96" t="str">
        <f aca="false">VLOOKUP(B2069,INSUMOS!$A:$I,3,0)</f>
        <v>BUCHA DE NYLON, DIAMETRO DO FURO 8 MM, COMPRIMENTO 40 MM, COM PARAFUSO DE ROSCA SOBERBA, CABECA CHATA, FENDA SIMPLES, 4,8 X 50 MM</v>
      </c>
      <c r="E2069" s="98" t="str">
        <f aca="false">VLOOKUP(B2069,INSUMOS!$A:$I,4,0)</f>
        <v>Material</v>
      </c>
      <c r="F2069" s="98"/>
      <c r="G2069" s="99" t="str">
        <f aca="false">VLOOKUP(B2069,INSUMOS!$A:$I,5,0)</f>
        <v>UN</v>
      </c>
      <c r="H2069" s="100" t="n">
        <v>2</v>
      </c>
      <c r="I2069" s="101" t="n">
        <f aca="false">VLOOKUP(B2069,INSUMOS!$A:$I,8,0)</f>
        <v>0.81</v>
      </c>
      <c r="J2069" s="101" t="n">
        <f aca="false">TRUNC(H2069*I2069,2)</f>
        <v>1.62</v>
      </c>
      <c r="L2069" s="63" t="n">
        <f aca="false">IF(AND(A2070&lt;&gt;"",A2069=""),L2068+1,L2068)</f>
        <v>173</v>
      </c>
      <c r="M2069" s="80" t="n">
        <f aca="false">IF(OR(A2069="Insumo",A2069="Composição Auxiliar"),J2069,"")</f>
        <v>1.62</v>
      </c>
      <c r="N2069" s="81" t="str">
        <f aca="false">IF(ISNUMBER(SEARCH("COM ENCARGOS COMPLEMENTARES",D2069)),J2069,"")</f>
        <v/>
      </c>
      <c r="O2069" s="81" t="n">
        <f aca="false">IF(N2069&lt;&gt;"","",M2069)</f>
        <v>1.62</v>
      </c>
      <c r="P2069" s="82" t="str">
        <f aca="false">IF(A2069="Composição",A2068,"")</f>
        <v/>
      </c>
      <c r="Q2069" s="81" t="str">
        <f aca="false">IF(P2069&lt;&gt;"",SUMIF(L2069:L2158,L2069,N2069:N2158),"")</f>
        <v/>
      </c>
      <c r="R2069" s="81" t="str">
        <f aca="false">IF(P2069&lt;&gt;"",SUMIF(L2069:L2158,L2069,O2069:O2158),"")</f>
        <v/>
      </c>
    </row>
    <row r="2070" customFormat="false" ht="14.25" hidden="false" customHeight="false" outlineLevel="0" collapsed="false">
      <c r="A2070" s="102"/>
      <c r="B2070" s="102"/>
      <c r="C2070" s="102"/>
      <c r="D2070" s="102"/>
      <c r="E2070" s="102"/>
      <c r="F2070" s="103"/>
      <c r="G2070" s="102"/>
      <c r="H2070" s="103"/>
      <c r="I2070" s="102"/>
      <c r="J2070" s="103"/>
      <c r="L2070" s="63" t="n">
        <f aca="false">IF(AND(A2071&lt;&gt;"",A2070=""),L2069+1,L2069)</f>
        <v>173</v>
      </c>
      <c r="M2070" s="80" t="str">
        <f aca="false">IF(OR(A2070="Insumo",A2070="Composição Auxiliar"),J2070,"")</f>
        <v/>
      </c>
      <c r="N2070" s="81" t="str">
        <f aca="false">IF(ISNUMBER(SEARCH("COM ENCARGOS COMPLEMENTARES",D2070)),J2070,"")</f>
        <v/>
      </c>
      <c r="O2070" s="81" t="str">
        <f aca="false">IF(N2070&lt;&gt;"","",M2070)</f>
        <v/>
      </c>
      <c r="P2070" s="82" t="str">
        <f aca="false">IF(A2070="Composição",A2069,"")</f>
        <v/>
      </c>
      <c r="Q2070" s="81" t="str">
        <f aca="false">IF(P2070&lt;&gt;"",SUMIF(L2070:L2159,L2070,N2070:N2159),"")</f>
        <v/>
      </c>
      <c r="R2070" s="81" t="str">
        <f aca="false">IF(P2070&lt;&gt;"",SUMIF(L2070:L2159,L2070,O2070:O2159),"")</f>
        <v/>
      </c>
    </row>
    <row r="2071" customFormat="false" ht="14.25" hidden="false" customHeight="true" outlineLevel="0" collapsed="false">
      <c r="A2071" s="102"/>
      <c r="B2071" s="102"/>
      <c r="C2071" s="102"/>
      <c r="D2071" s="102"/>
      <c r="E2071" s="102"/>
      <c r="F2071" s="103"/>
      <c r="G2071" s="102"/>
      <c r="H2071" s="104" t="s">
        <v>684</v>
      </c>
      <c r="I2071" s="104"/>
      <c r="J2071" s="103" t="n">
        <f aca="false">TRUNC(SUMIF(L:L,$L2071,M:M)*(1+$J$9),2)</f>
        <v>384.19</v>
      </c>
      <c r="L2071" s="63" t="n">
        <f aca="false">IF(AND(A2072&lt;&gt;"",A2071=""),L2070+1,L2070)</f>
        <v>173</v>
      </c>
      <c r="M2071" s="80" t="str">
        <f aca="false">IF(OR(A2071="Insumo",A2071="Composição Auxiliar"),J2071,"")</f>
        <v/>
      </c>
      <c r="N2071" s="81" t="str">
        <f aca="false">IF(ISNUMBER(SEARCH("COM ENCARGOS COMPLEMENTARES",D2071)),J2071,"")</f>
        <v/>
      </c>
      <c r="O2071" s="81" t="str">
        <f aca="false">IF(N2071&lt;&gt;"","",M2071)</f>
        <v/>
      </c>
      <c r="P2071" s="82" t="str">
        <f aca="false">IF(A2071="Composição",A2070,"")</f>
        <v/>
      </c>
      <c r="Q2071" s="81" t="str">
        <f aca="false">IF(P2071&lt;&gt;"",SUMIF(L2071:L2160,L2071,N2071:N2160),"")</f>
        <v/>
      </c>
      <c r="R2071" s="81" t="str">
        <f aca="false">IF(P2071&lt;&gt;"",SUMIF(L2071:L2160,L2071,O2071:O2160),"")</f>
        <v/>
      </c>
    </row>
    <row r="2072" customFormat="false" ht="15" hidden="false" customHeight="false" outlineLevel="0" collapsed="false">
      <c r="A2072" s="105"/>
      <c r="B2072" s="105"/>
      <c r="C2072" s="105"/>
      <c r="D2072" s="105"/>
      <c r="E2072" s="105"/>
      <c r="F2072" s="105"/>
      <c r="G2072" s="105" t="s">
        <v>685</v>
      </c>
      <c r="H2072" s="106" t="s">
        <v>1210</v>
      </c>
      <c r="I2072" s="105" t="s">
        <v>687</v>
      </c>
      <c r="J2072" s="107" t="n">
        <f aca="false">TRUNC(J2071*H2072,2)</f>
        <v>768.38</v>
      </c>
      <c r="L2072" s="63" t="n">
        <f aca="false">IF(AND(A2073&lt;&gt;"",A2072=""),L2071+1,L2071)</f>
        <v>173</v>
      </c>
      <c r="M2072" s="80" t="str">
        <f aca="false">IF(OR(A2072="Insumo",A2072="Composição Auxiliar"),J2072,"")</f>
        <v/>
      </c>
      <c r="N2072" s="81" t="str">
        <f aca="false">IF(ISNUMBER(SEARCH("COM ENCARGOS COMPLEMENTARES",D2072)),J2072,"")</f>
        <v/>
      </c>
      <c r="O2072" s="81" t="str">
        <f aca="false">IF(N2072&lt;&gt;"","",M2072)</f>
        <v/>
      </c>
      <c r="P2072" s="82" t="str">
        <f aca="false">IF(A2072="Composição",A2071,"")</f>
        <v/>
      </c>
      <c r="Q2072" s="81" t="str">
        <f aca="false">IF(P2072&lt;&gt;"",SUMIF(L2072:L2161,L2072,N2072:N2161),"")</f>
        <v/>
      </c>
      <c r="R2072" s="81" t="str">
        <f aca="false">IF(P2072&lt;&gt;"",SUMIF(L2072:L2161,L2072,O2072:O2161),"")</f>
        <v/>
      </c>
    </row>
    <row r="2073" customFormat="false" ht="15" hidden="false" customHeight="false" outlineLevel="0" collapsed="false">
      <c r="A2073" s="108"/>
      <c r="B2073" s="108"/>
      <c r="C2073" s="108"/>
      <c r="D2073" s="108"/>
      <c r="E2073" s="108"/>
      <c r="F2073" s="108"/>
      <c r="G2073" s="108"/>
      <c r="H2073" s="108"/>
      <c r="I2073" s="108"/>
      <c r="J2073" s="108"/>
      <c r="L2073" s="63" t="n">
        <f aca="false">IF(AND(A2074&lt;&gt;"",A2073=""),L2072+1,L2072)</f>
        <v>174</v>
      </c>
      <c r="M2073" s="80" t="str">
        <f aca="false">IF(OR(A2073="Insumo",A2073="Composição Auxiliar"),J2073,"")</f>
        <v/>
      </c>
      <c r="N2073" s="81" t="str">
        <f aca="false">IF(ISNUMBER(SEARCH("COM ENCARGOS COMPLEMENTARES",D2073)),J2073,"")</f>
        <v/>
      </c>
      <c r="O2073" s="81" t="str">
        <f aca="false">IF(N2073&lt;&gt;"","",M2073)</f>
        <v/>
      </c>
      <c r="P2073" s="82" t="str">
        <f aca="false">IF(A2073="Composição",A2072,"")</f>
        <v/>
      </c>
      <c r="Q2073" s="81" t="str">
        <f aca="false">IF(P2073&lt;&gt;"",SUMIF(L2073:L2162,L2073,N2073:N2162),"")</f>
        <v/>
      </c>
      <c r="R2073" s="81" t="str">
        <f aca="false">IF(P2073&lt;&gt;"",SUMIF(L2073:L2162,L2073,O2073:O2162),"")</f>
        <v/>
      </c>
    </row>
    <row r="2074" customFormat="false" ht="14.25" hidden="false" customHeight="false" outlineLevel="0" collapsed="false">
      <c r="A2074" s="76" t="s">
        <v>436</v>
      </c>
      <c r="B2074" s="76"/>
      <c r="C2074" s="76"/>
      <c r="D2074" s="76" t="s">
        <v>437</v>
      </c>
      <c r="E2074" s="76"/>
      <c r="F2074" s="76"/>
      <c r="G2074" s="76"/>
      <c r="H2074" s="77"/>
      <c r="I2074" s="76"/>
      <c r="J2074" s="78"/>
      <c r="L2074" s="63" t="n">
        <f aca="false">IF(AND(A2075&lt;&gt;"",A2074=""),L2073+1,L2073)</f>
        <v>174</v>
      </c>
      <c r="M2074" s="80" t="str">
        <f aca="false">IF(OR(A2074="Insumo",A2074="Composição Auxiliar"),J2074,"")</f>
        <v/>
      </c>
      <c r="N2074" s="81" t="str">
        <f aca="false">IF(ISNUMBER(SEARCH("COM ENCARGOS COMPLEMENTARES",D2074)),J2074,"")</f>
        <v/>
      </c>
      <c r="O2074" s="81" t="str">
        <f aca="false">IF(N2074&lt;&gt;"","",M2074)</f>
        <v/>
      </c>
      <c r="P2074" s="82" t="str">
        <f aca="false">IF(A2074="Composição",A2073,"")</f>
        <v/>
      </c>
      <c r="Q2074" s="81" t="str">
        <f aca="false">IF(P2074&lt;&gt;"",SUMIF(L2074:L2163,L2074,N2074:N2163),"")</f>
        <v/>
      </c>
      <c r="R2074" s="81" t="str">
        <f aca="false">IF(P2074&lt;&gt;"",SUMIF(L2074:L2163,L2074,O2074:O2163),"")</f>
        <v/>
      </c>
    </row>
    <row r="2075" customFormat="false" ht="15" hidden="false" customHeight="true" outlineLevel="0" collapsed="false">
      <c r="A2075" s="83" t="s">
        <v>438</v>
      </c>
      <c r="B2075" s="84" t="s">
        <v>655</v>
      </c>
      <c r="C2075" s="83" t="s">
        <v>656</v>
      </c>
      <c r="D2075" s="83" t="s">
        <v>657</v>
      </c>
      <c r="E2075" s="83" t="s">
        <v>658</v>
      </c>
      <c r="F2075" s="83"/>
      <c r="G2075" s="85" t="s">
        <v>659</v>
      </c>
      <c r="H2075" s="84" t="s">
        <v>660</v>
      </c>
      <c r="I2075" s="84" t="s">
        <v>661</v>
      </c>
      <c r="J2075" s="84" t="s">
        <v>662</v>
      </c>
      <c r="L2075" s="63" t="n">
        <f aca="false">IF(AND(A2076&lt;&gt;"",A2075=""),L2074+1,L2074)</f>
        <v>174</v>
      </c>
      <c r="M2075" s="80" t="str">
        <f aca="false">IF(OR(A2075="Insumo",A2075="Composição Auxiliar"),J2075,"")</f>
        <v/>
      </c>
      <c r="N2075" s="81" t="str">
        <f aca="false">IF(ISNUMBER(SEARCH("COM ENCARGOS COMPLEMENTARES",D2075)),J2075,"")</f>
        <v/>
      </c>
      <c r="O2075" s="81" t="str">
        <f aca="false">IF(N2075&lt;&gt;"","",M2075)</f>
        <v/>
      </c>
      <c r="P2075" s="82" t="str">
        <f aca="false">IF(A2075="Composição",A2074,"")</f>
        <v/>
      </c>
      <c r="Q2075" s="81" t="str">
        <f aca="false">IF(P2075&lt;&gt;"",SUMIF(L2075:L2164,L2075,N2075:N2164),"")</f>
        <v/>
      </c>
      <c r="R2075" s="81" t="str">
        <f aca="false">IF(P2075&lt;&gt;"",SUMIF(L2075:L2164,L2075,O2075:O2164),"")</f>
        <v/>
      </c>
    </row>
    <row r="2076" customFormat="false" ht="38.25" hidden="false" customHeight="true" outlineLevel="0" collapsed="false">
      <c r="A2076" s="86" t="s">
        <v>663</v>
      </c>
      <c r="B2076" s="87" t="s">
        <v>439</v>
      </c>
      <c r="C2076" s="86" t="s">
        <v>716</v>
      </c>
      <c r="D2076" s="86" t="s">
        <v>1531</v>
      </c>
      <c r="E2076" s="86" t="s">
        <v>724</v>
      </c>
      <c r="F2076" s="86"/>
      <c r="G2076" s="88" t="s">
        <v>718</v>
      </c>
      <c r="H2076" s="89" t="n">
        <v>1</v>
      </c>
      <c r="I2076" s="90" t="n">
        <f aca="false">SUMIF(L:L,$L2076,M:M)</f>
        <v>274.45</v>
      </c>
      <c r="J2076" s="90" t="n">
        <f aca="false">TRUNC(H2076*I2076,2)</f>
        <v>274.45</v>
      </c>
      <c r="L2076" s="63" t="n">
        <f aca="false">IF(AND(A2077&lt;&gt;"",A2076=""),L2075+1,L2075)</f>
        <v>174</v>
      </c>
      <c r="M2076" s="80" t="str">
        <f aca="false">IF(OR(A2076="Insumo",A2076="Composição Auxiliar"),J2076,"")</f>
        <v/>
      </c>
      <c r="N2076" s="81" t="str">
        <f aca="false">IF(ISNUMBER(SEARCH("COM ENCARGOS COMPLEMENTARES",D2076)),J2076,"")</f>
        <v/>
      </c>
      <c r="O2076" s="81" t="str">
        <f aca="false">IF(N2076&lt;&gt;"","",M2076)</f>
        <v/>
      </c>
      <c r="P2076" s="82" t="str">
        <f aca="false">IF(A2076="Composição",A2075,"")</f>
        <v> 8.3.1 </v>
      </c>
      <c r="Q2076" s="81" t="n">
        <f aca="false">IF(P2076&lt;&gt;"",SUMIF(L2076:L2165,L2076,N2076:N2165),"")</f>
        <v>6.36</v>
      </c>
      <c r="R2076" s="81" t="n">
        <f aca="false">IF(P2076&lt;&gt;"",SUMIF(L2076:L2165,L2076,O2076:O2165),"")</f>
        <v>268.09</v>
      </c>
    </row>
    <row r="2077" customFormat="false" ht="25.5" hidden="false" customHeight="true" outlineLevel="0" collapsed="false">
      <c r="A2077" s="91" t="s">
        <v>668</v>
      </c>
      <c r="B2077" s="92" t="s">
        <v>822</v>
      </c>
      <c r="C2077" s="91" t="s">
        <v>664</v>
      </c>
      <c r="D2077" s="91" t="s">
        <v>823</v>
      </c>
      <c r="E2077" s="91" t="s">
        <v>671</v>
      </c>
      <c r="F2077" s="91"/>
      <c r="G2077" s="93" t="s">
        <v>672</v>
      </c>
      <c r="H2077" s="94" t="n">
        <v>0.18</v>
      </c>
      <c r="I2077" s="95" t="n">
        <f aca="false">SUMIFS('ANALÍTICA AUXILIARES'!J:J,'ANALÍTICA AUXILIARES'!A:A,"Composição",'ANALÍTICA AUXILIARES'!B:B,$B2077)</f>
        <v>26.14</v>
      </c>
      <c r="J2077" s="95" t="n">
        <f aca="false">TRUNC(H2077*I2077,2)</f>
        <v>4.7</v>
      </c>
      <c r="L2077" s="63" t="n">
        <f aca="false">IF(AND(A2078&lt;&gt;"",A2077=""),L2076+1,L2076)</f>
        <v>174</v>
      </c>
      <c r="M2077" s="80" t="n">
        <f aca="false">IF(OR(A2077="Insumo",A2077="Composição Auxiliar"),J2077,"")</f>
        <v>4.7</v>
      </c>
      <c r="N2077" s="81" t="n">
        <f aca="false">IF(ISNUMBER(SEARCH("COM ENCARGOS COMPLEMENTARES",D2077)),J2077,"")</f>
        <v>4.7</v>
      </c>
      <c r="O2077" s="81" t="str">
        <f aca="false">IF(N2077&lt;&gt;"","",M2077)</f>
        <v/>
      </c>
      <c r="P2077" s="82" t="str">
        <f aca="false">IF(A2077="Composição",A2076,"")</f>
        <v/>
      </c>
      <c r="Q2077" s="81" t="str">
        <f aca="false">IF(P2077&lt;&gt;"",SUMIF(L2077:L2166,L2077,N2077:N2166),"")</f>
        <v/>
      </c>
      <c r="R2077" s="81" t="str">
        <f aca="false">IF(P2077&lt;&gt;"",SUMIF(L2077:L2166,L2077,O2077:O2166),"")</f>
        <v/>
      </c>
    </row>
    <row r="2078" customFormat="false" ht="25.5" hidden="false" customHeight="true" outlineLevel="0" collapsed="false">
      <c r="A2078" s="91" t="s">
        <v>668</v>
      </c>
      <c r="B2078" s="92" t="s">
        <v>817</v>
      </c>
      <c r="C2078" s="91" t="s">
        <v>664</v>
      </c>
      <c r="D2078" s="91" t="s">
        <v>818</v>
      </c>
      <c r="E2078" s="91" t="s">
        <v>671</v>
      </c>
      <c r="F2078" s="91"/>
      <c r="G2078" s="93" t="s">
        <v>672</v>
      </c>
      <c r="H2078" s="94" t="n">
        <v>0.075</v>
      </c>
      <c r="I2078" s="95" t="n">
        <f aca="false">SUMIFS('ANALÍTICA AUXILIARES'!J:J,'ANALÍTICA AUXILIARES'!A:A,"Composição",'ANALÍTICA AUXILIARES'!B:B,$B2078)</f>
        <v>22.2</v>
      </c>
      <c r="J2078" s="95" t="n">
        <f aca="false">TRUNC(H2078*I2078,2)</f>
        <v>1.66</v>
      </c>
      <c r="L2078" s="63" t="n">
        <f aca="false">IF(AND(A2079&lt;&gt;"",A2078=""),L2077+1,L2077)</f>
        <v>174</v>
      </c>
      <c r="M2078" s="80" t="n">
        <f aca="false">IF(OR(A2078="Insumo",A2078="Composição Auxiliar"),J2078,"")</f>
        <v>1.66</v>
      </c>
      <c r="N2078" s="81" t="n">
        <f aca="false">IF(ISNUMBER(SEARCH("COM ENCARGOS COMPLEMENTARES",D2078)),J2078,"")</f>
        <v>1.66</v>
      </c>
      <c r="O2078" s="81" t="str">
        <f aca="false">IF(N2078&lt;&gt;"","",M2078)</f>
        <v/>
      </c>
      <c r="P2078" s="82" t="str">
        <f aca="false">IF(A2078="Composição",A2077,"")</f>
        <v/>
      </c>
      <c r="Q2078" s="81" t="str">
        <f aca="false">IF(P2078&lt;&gt;"",SUMIF(L2078:L2167,L2078,N2078:N2167),"")</f>
        <v/>
      </c>
      <c r="R2078" s="81" t="str">
        <f aca="false">IF(P2078&lt;&gt;"",SUMIF(L2078:L2167,L2078,O2078:O2167),"")</f>
        <v/>
      </c>
    </row>
    <row r="2079" customFormat="false" ht="25.5" hidden="false" customHeight="false" outlineLevel="0" collapsed="false">
      <c r="A2079" s="96" t="s">
        <v>679</v>
      </c>
      <c r="B2079" s="97" t="s">
        <v>1532</v>
      </c>
      <c r="C2079" s="96" t="str">
        <f aca="false">VLOOKUP(B2079,INSUMOS!$A:$I,2,0)</f>
        <v>Próprio</v>
      </c>
      <c r="D2079" s="96" t="str">
        <f aca="false">VLOOKUP(B2079,INSUMOS!$A:$I,3,0)</f>
        <v>LUMINÁRIA DE EMERGÊNCIA LED BIVOLT 1000 LÚMENS, BATERIA 6V X 4,0 AH SELADA. REF.: FLUXEON FLX 1000.</v>
      </c>
      <c r="E2079" s="98" t="str">
        <f aca="false">VLOOKUP(B2079,INSUMOS!$A:$I,4,0)</f>
        <v>Material</v>
      </c>
      <c r="F2079" s="98"/>
      <c r="G2079" s="99" t="str">
        <f aca="false">VLOOKUP(B2079,INSUMOS!$A:$I,5,0)</f>
        <v>UN</v>
      </c>
      <c r="H2079" s="100" t="n">
        <v>1</v>
      </c>
      <c r="I2079" s="101" t="n">
        <f aca="false">VLOOKUP(B2079,INSUMOS!$A:$I,8,0)</f>
        <v>268.09</v>
      </c>
      <c r="J2079" s="101" t="n">
        <f aca="false">TRUNC(H2079*I2079,2)</f>
        <v>268.09</v>
      </c>
      <c r="L2079" s="63" t="n">
        <f aca="false">IF(AND(A2080&lt;&gt;"",A2079=""),L2078+1,L2078)</f>
        <v>174</v>
      </c>
      <c r="M2079" s="80" t="n">
        <f aca="false">IF(OR(A2079="Insumo",A2079="Composição Auxiliar"),J2079,"")</f>
        <v>268.09</v>
      </c>
      <c r="N2079" s="81" t="str">
        <f aca="false">IF(ISNUMBER(SEARCH("COM ENCARGOS COMPLEMENTARES",D2079)),J2079,"")</f>
        <v/>
      </c>
      <c r="O2079" s="81" t="n">
        <f aca="false">IF(N2079&lt;&gt;"","",M2079)</f>
        <v>268.09</v>
      </c>
      <c r="P2079" s="82" t="str">
        <f aca="false">IF(A2079="Composição",A2078,"")</f>
        <v/>
      </c>
      <c r="Q2079" s="81" t="str">
        <f aca="false">IF(P2079&lt;&gt;"",SUMIF(L2079:L2168,L2079,N2079:N2168),"")</f>
        <v/>
      </c>
      <c r="R2079" s="81" t="str">
        <f aca="false">IF(P2079&lt;&gt;"",SUMIF(L2079:L2168,L2079,O2079:O2168),"")</f>
        <v/>
      </c>
    </row>
    <row r="2080" customFormat="false" ht="14.25" hidden="false" customHeight="false" outlineLevel="0" collapsed="false">
      <c r="A2080" s="102"/>
      <c r="B2080" s="102"/>
      <c r="C2080" s="102"/>
      <c r="D2080" s="102"/>
      <c r="E2080" s="102"/>
      <c r="F2080" s="103"/>
      <c r="G2080" s="102"/>
      <c r="H2080" s="103"/>
      <c r="I2080" s="102"/>
      <c r="J2080" s="103"/>
      <c r="L2080" s="63" t="n">
        <f aca="false">IF(AND(A2081&lt;&gt;"",A2080=""),L2079+1,L2079)</f>
        <v>174</v>
      </c>
      <c r="M2080" s="80" t="str">
        <f aca="false">IF(OR(A2080="Insumo",A2080="Composição Auxiliar"),J2080,"")</f>
        <v/>
      </c>
      <c r="N2080" s="81" t="str">
        <f aca="false">IF(ISNUMBER(SEARCH("COM ENCARGOS COMPLEMENTARES",D2080)),J2080,"")</f>
        <v/>
      </c>
      <c r="O2080" s="81" t="str">
        <f aca="false">IF(N2080&lt;&gt;"","",M2080)</f>
        <v/>
      </c>
      <c r="P2080" s="82" t="str">
        <f aca="false">IF(A2080="Composição",A2079,"")</f>
        <v/>
      </c>
      <c r="Q2080" s="81" t="str">
        <f aca="false">IF(P2080&lt;&gt;"",SUMIF(L2080:L2169,L2080,N2080:N2169),"")</f>
        <v/>
      </c>
      <c r="R2080" s="81" t="str">
        <f aca="false">IF(P2080&lt;&gt;"",SUMIF(L2080:L2169,L2080,O2080:O2169),"")</f>
        <v/>
      </c>
    </row>
    <row r="2081" customFormat="false" ht="14.25" hidden="false" customHeight="true" outlineLevel="0" collapsed="false">
      <c r="A2081" s="102"/>
      <c r="B2081" s="102"/>
      <c r="C2081" s="102"/>
      <c r="D2081" s="102"/>
      <c r="E2081" s="102"/>
      <c r="F2081" s="103"/>
      <c r="G2081" s="102"/>
      <c r="H2081" s="104" t="s">
        <v>684</v>
      </c>
      <c r="I2081" s="104"/>
      <c r="J2081" s="103" t="n">
        <f aca="false">TRUNC(SUMIF(L:L,$L2081,M:M)*(1+$J$9),2)</f>
        <v>356.2</v>
      </c>
      <c r="L2081" s="63" t="n">
        <f aca="false">IF(AND(A2082&lt;&gt;"",A2081=""),L2080+1,L2080)</f>
        <v>174</v>
      </c>
      <c r="M2081" s="80" t="str">
        <f aca="false">IF(OR(A2081="Insumo",A2081="Composição Auxiliar"),J2081,"")</f>
        <v/>
      </c>
      <c r="N2081" s="81" t="str">
        <f aca="false">IF(ISNUMBER(SEARCH("COM ENCARGOS COMPLEMENTARES",D2081)),J2081,"")</f>
        <v/>
      </c>
      <c r="O2081" s="81" t="str">
        <f aca="false">IF(N2081&lt;&gt;"","",M2081)</f>
        <v/>
      </c>
      <c r="P2081" s="82" t="str">
        <f aca="false">IF(A2081="Composição",A2080,"")</f>
        <v/>
      </c>
      <c r="Q2081" s="81" t="str">
        <f aca="false">IF(P2081&lt;&gt;"",SUMIF(L2081:L2170,L2081,N2081:N2170),"")</f>
        <v/>
      </c>
      <c r="R2081" s="81" t="str">
        <f aca="false">IF(P2081&lt;&gt;"",SUMIF(L2081:L2170,L2081,O2081:O2170),"")</f>
        <v/>
      </c>
    </row>
    <row r="2082" customFormat="false" ht="15" hidden="false" customHeight="false" outlineLevel="0" collapsed="false">
      <c r="A2082" s="105"/>
      <c r="B2082" s="105"/>
      <c r="C2082" s="105"/>
      <c r="D2082" s="105"/>
      <c r="E2082" s="105"/>
      <c r="F2082" s="105"/>
      <c r="G2082" s="105" t="s">
        <v>685</v>
      </c>
      <c r="H2082" s="106" t="s">
        <v>1193</v>
      </c>
      <c r="I2082" s="105" t="s">
        <v>687</v>
      </c>
      <c r="J2082" s="107" t="n">
        <f aca="false">TRUNC(J2081*H2082,2)</f>
        <v>2493.4</v>
      </c>
      <c r="L2082" s="63" t="n">
        <f aca="false">IF(AND(A2083&lt;&gt;"",A2082=""),L2081+1,L2081)</f>
        <v>174</v>
      </c>
      <c r="M2082" s="80" t="str">
        <f aca="false">IF(OR(A2082="Insumo",A2082="Composição Auxiliar"),J2082,"")</f>
        <v/>
      </c>
      <c r="N2082" s="81" t="str">
        <f aca="false">IF(ISNUMBER(SEARCH("COM ENCARGOS COMPLEMENTARES",D2082)),J2082,"")</f>
        <v/>
      </c>
      <c r="O2082" s="81" t="str">
        <f aca="false">IF(N2082&lt;&gt;"","",M2082)</f>
        <v/>
      </c>
      <c r="P2082" s="82" t="str">
        <f aca="false">IF(A2082="Composição",A2081,"")</f>
        <v/>
      </c>
      <c r="Q2082" s="81" t="str">
        <f aca="false">IF(P2082&lt;&gt;"",SUMIF(L2082:L2171,L2082,N2082:N2171),"")</f>
        <v/>
      </c>
      <c r="R2082" s="81" t="str">
        <f aca="false">IF(P2082&lt;&gt;"",SUMIF(L2082:L2171,L2082,O2082:O2171),"")</f>
        <v/>
      </c>
    </row>
    <row r="2083" customFormat="false" ht="15" hidden="false" customHeight="false" outlineLevel="0" collapsed="false">
      <c r="A2083" s="108"/>
      <c r="B2083" s="108"/>
      <c r="C2083" s="108"/>
      <c r="D2083" s="108"/>
      <c r="E2083" s="108"/>
      <c r="F2083" s="108"/>
      <c r="G2083" s="108"/>
      <c r="H2083" s="108"/>
      <c r="I2083" s="108"/>
      <c r="J2083" s="108"/>
      <c r="L2083" s="63" t="n">
        <f aca="false">IF(AND(A2084&lt;&gt;"",A2083=""),L2082+1,L2082)</f>
        <v>175</v>
      </c>
      <c r="M2083" s="80" t="str">
        <f aca="false">IF(OR(A2083="Insumo",A2083="Composição Auxiliar"),J2083,"")</f>
        <v/>
      </c>
      <c r="N2083" s="81" t="str">
        <f aca="false">IF(ISNUMBER(SEARCH("COM ENCARGOS COMPLEMENTARES",D2083)),J2083,"")</f>
        <v/>
      </c>
      <c r="O2083" s="81" t="str">
        <f aca="false">IF(N2083&lt;&gt;"","",M2083)</f>
        <v/>
      </c>
      <c r="P2083" s="82" t="str">
        <f aca="false">IF(A2083="Composição",A2082,"")</f>
        <v/>
      </c>
      <c r="Q2083" s="81" t="str">
        <f aca="false">IF(P2083&lt;&gt;"",SUMIF(L2083:L2172,L2083,N2083:N2172),"")</f>
        <v/>
      </c>
      <c r="R2083" s="81" t="str">
        <f aca="false">IF(P2083&lt;&gt;"",SUMIF(L2083:L2172,L2083,O2083:O2172),"")</f>
        <v/>
      </c>
    </row>
    <row r="2084" customFormat="false" ht="14.25" hidden="false" customHeight="false" outlineLevel="0" collapsed="false">
      <c r="A2084" s="76" t="s">
        <v>440</v>
      </c>
      <c r="B2084" s="76"/>
      <c r="C2084" s="76"/>
      <c r="D2084" s="76" t="s">
        <v>441</v>
      </c>
      <c r="E2084" s="76"/>
      <c r="F2084" s="76"/>
      <c r="G2084" s="76"/>
      <c r="H2084" s="77"/>
      <c r="I2084" s="76"/>
      <c r="J2084" s="78"/>
      <c r="L2084" s="63" t="n">
        <f aca="false">IF(AND(A2085&lt;&gt;"",A2084=""),L2083+1,L2083)</f>
        <v>175</v>
      </c>
      <c r="M2084" s="80" t="str">
        <f aca="false">IF(OR(A2084="Insumo",A2084="Composição Auxiliar"),J2084,"")</f>
        <v/>
      </c>
      <c r="N2084" s="81" t="str">
        <f aca="false">IF(ISNUMBER(SEARCH("COM ENCARGOS COMPLEMENTARES",D2084)),J2084,"")</f>
        <v/>
      </c>
      <c r="O2084" s="81" t="str">
        <f aca="false">IF(N2084&lt;&gt;"","",M2084)</f>
        <v/>
      </c>
      <c r="P2084" s="82" t="str">
        <f aca="false">IF(A2084="Composição",A2083,"")</f>
        <v/>
      </c>
      <c r="Q2084" s="81" t="str">
        <f aca="false">IF(P2084&lt;&gt;"",SUMIF(L2084:L2173,L2084,N2084:N2173),"")</f>
        <v/>
      </c>
      <c r="R2084" s="81" t="str">
        <f aca="false">IF(P2084&lt;&gt;"",SUMIF(L2084:L2173,L2084,O2084:O2173),"")</f>
        <v/>
      </c>
    </row>
    <row r="2085" customFormat="false" ht="14.25" hidden="false" customHeight="false" outlineLevel="0" collapsed="false">
      <c r="A2085" s="76" t="s">
        <v>442</v>
      </c>
      <c r="B2085" s="76"/>
      <c r="C2085" s="76"/>
      <c r="D2085" s="76" t="s">
        <v>443</v>
      </c>
      <c r="E2085" s="76"/>
      <c r="F2085" s="76"/>
      <c r="G2085" s="76"/>
      <c r="H2085" s="77"/>
      <c r="I2085" s="76"/>
      <c r="J2085" s="78"/>
      <c r="L2085" s="63" t="n">
        <f aca="false">IF(AND(A2086&lt;&gt;"",A2085=""),L2084+1,L2084)</f>
        <v>175</v>
      </c>
      <c r="M2085" s="80" t="str">
        <f aca="false">IF(OR(A2085="Insumo",A2085="Composição Auxiliar"),J2085,"")</f>
        <v/>
      </c>
      <c r="N2085" s="81" t="str">
        <f aca="false">IF(ISNUMBER(SEARCH("COM ENCARGOS COMPLEMENTARES",D2085)),J2085,"")</f>
        <v/>
      </c>
      <c r="O2085" s="81" t="str">
        <f aca="false">IF(N2085&lt;&gt;"","",M2085)</f>
        <v/>
      </c>
      <c r="P2085" s="82" t="str">
        <f aca="false">IF(A2085="Composição",A2084,"")</f>
        <v/>
      </c>
      <c r="Q2085" s="81" t="str">
        <f aca="false">IF(P2085&lt;&gt;"",SUMIF(L2085:L2174,L2085,N2085:N2174),"")</f>
        <v/>
      </c>
      <c r="R2085" s="81" t="str">
        <f aca="false">IF(P2085&lt;&gt;"",SUMIF(L2085:L2174,L2085,O2085:O2174),"")</f>
        <v/>
      </c>
    </row>
    <row r="2086" customFormat="false" ht="15" hidden="false" customHeight="true" outlineLevel="0" collapsed="false">
      <c r="A2086" s="83" t="s">
        <v>444</v>
      </c>
      <c r="B2086" s="84" t="s">
        <v>655</v>
      </c>
      <c r="C2086" s="83" t="s">
        <v>656</v>
      </c>
      <c r="D2086" s="83" t="s">
        <v>657</v>
      </c>
      <c r="E2086" s="83" t="s">
        <v>658</v>
      </c>
      <c r="F2086" s="83"/>
      <c r="G2086" s="85" t="s">
        <v>659</v>
      </c>
      <c r="H2086" s="84" t="s">
        <v>660</v>
      </c>
      <c r="I2086" s="84" t="s">
        <v>661</v>
      </c>
      <c r="J2086" s="84" t="s">
        <v>662</v>
      </c>
      <c r="L2086" s="63" t="n">
        <f aca="false">IF(AND(A2087&lt;&gt;"",A2086=""),L2085+1,L2085)</f>
        <v>175</v>
      </c>
      <c r="M2086" s="80" t="str">
        <f aca="false">IF(OR(A2086="Insumo",A2086="Composição Auxiliar"),J2086,"")</f>
        <v/>
      </c>
      <c r="N2086" s="81" t="str">
        <f aca="false">IF(ISNUMBER(SEARCH("COM ENCARGOS COMPLEMENTARES",D2086)),J2086,"")</f>
        <v/>
      </c>
      <c r="O2086" s="81" t="str">
        <f aca="false">IF(N2086&lt;&gt;"","",M2086)</f>
        <v/>
      </c>
      <c r="P2086" s="82" t="str">
        <f aca="false">IF(A2086="Composição",A2085,"")</f>
        <v/>
      </c>
      <c r="Q2086" s="81" t="str">
        <f aca="false">IF(P2086&lt;&gt;"",SUMIF(L2086:L2175,L2086,N2086:N2175),"")</f>
        <v/>
      </c>
      <c r="R2086" s="81" t="str">
        <f aca="false">IF(P2086&lt;&gt;"",SUMIF(L2086:L2175,L2086,O2086:O2175),"")</f>
        <v/>
      </c>
    </row>
    <row r="2087" customFormat="false" ht="25.5" hidden="false" customHeight="true" outlineLevel="0" collapsed="false">
      <c r="A2087" s="86" t="s">
        <v>663</v>
      </c>
      <c r="B2087" s="87" t="s">
        <v>445</v>
      </c>
      <c r="C2087" s="86" t="s">
        <v>716</v>
      </c>
      <c r="D2087" s="86" t="s">
        <v>1533</v>
      </c>
      <c r="E2087" s="86" t="s">
        <v>724</v>
      </c>
      <c r="F2087" s="86"/>
      <c r="G2087" s="88" t="s">
        <v>718</v>
      </c>
      <c r="H2087" s="89" t="n">
        <v>1</v>
      </c>
      <c r="I2087" s="90" t="n">
        <f aca="false">SUMIF(L:L,$L2087,M:M)</f>
        <v>533.86</v>
      </c>
      <c r="J2087" s="90" t="n">
        <f aca="false">TRUNC(H2087*I2087,2)</f>
        <v>533.86</v>
      </c>
      <c r="L2087" s="63" t="n">
        <f aca="false">IF(AND(A2088&lt;&gt;"",A2087=""),L2086+1,L2086)</f>
        <v>175</v>
      </c>
      <c r="M2087" s="80" t="str">
        <f aca="false">IF(OR(A2087="Insumo",A2087="Composição Auxiliar"),J2087,"")</f>
        <v/>
      </c>
      <c r="N2087" s="81" t="str">
        <f aca="false">IF(ISNUMBER(SEARCH("COM ENCARGOS COMPLEMENTARES",D2087)),J2087,"")</f>
        <v/>
      </c>
      <c r="O2087" s="81" t="str">
        <f aca="false">IF(N2087&lt;&gt;"","",M2087)</f>
        <v/>
      </c>
      <c r="P2087" s="82" t="str">
        <f aca="false">IF(A2087="Composição",A2086,"")</f>
        <v> 9.1.1 </v>
      </c>
      <c r="Q2087" s="81" t="n">
        <f aca="false">IF(P2087&lt;&gt;"",SUMIF(L2087:L2176,L2087,N2087:N2176),"")</f>
        <v>72.51</v>
      </c>
      <c r="R2087" s="81" t="n">
        <f aca="false">IF(P2087&lt;&gt;"",SUMIF(L2087:L2176,L2087,O2087:O2176),"")</f>
        <v>461.35</v>
      </c>
    </row>
    <row r="2088" customFormat="false" ht="25.5" hidden="false" customHeight="true" outlineLevel="0" collapsed="false">
      <c r="A2088" s="91" t="s">
        <v>668</v>
      </c>
      <c r="B2088" s="92" t="s">
        <v>822</v>
      </c>
      <c r="C2088" s="91" t="s">
        <v>664</v>
      </c>
      <c r="D2088" s="91" t="s">
        <v>823</v>
      </c>
      <c r="E2088" s="91" t="s">
        <v>671</v>
      </c>
      <c r="F2088" s="91"/>
      <c r="G2088" s="93" t="s">
        <v>672</v>
      </c>
      <c r="H2088" s="94" t="n">
        <v>1.5</v>
      </c>
      <c r="I2088" s="95" t="n">
        <f aca="false">SUMIFS('ANALÍTICA AUXILIARES'!J:J,'ANALÍTICA AUXILIARES'!A:A,"Composição",'ANALÍTICA AUXILIARES'!B:B,$B2088)</f>
        <v>26.14</v>
      </c>
      <c r="J2088" s="95" t="n">
        <f aca="false">TRUNC(H2088*I2088,2)</f>
        <v>39.21</v>
      </c>
      <c r="L2088" s="63" t="n">
        <f aca="false">IF(AND(A2089&lt;&gt;"",A2088=""),L2087+1,L2087)</f>
        <v>175</v>
      </c>
      <c r="M2088" s="80" t="n">
        <f aca="false">IF(OR(A2088="Insumo",A2088="Composição Auxiliar"),J2088,"")</f>
        <v>39.21</v>
      </c>
      <c r="N2088" s="81" t="n">
        <f aca="false">IF(ISNUMBER(SEARCH("COM ENCARGOS COMPLEMENTARES",D2088)),J2088,"")</f>
        <v>39.21</v>
      </c>
      <c r="O2088" s="81" t="str">
        <f aca="false">IF(N2088&lt;&gt;"","",M2088)</f>
        <v/>
      </c>
      <c r="P2088" s="82" t="str">
        <f aca="false">IF(A2088="Composição",A2087,"")</f>
        <v/>
      </c>
      <c r="Q2088" s="81" t="str">
        <f aca="false">IF(P2088&lt;&gt;"",SUMIF(L2088:L2177,L2088,N2088:N2177),"")</f>
        <v/>
      </c>
      <c r="R2088" s="81" t="str">
        <f aca="false">IF(P2088&lt;&gt;"",SUMIF(L2088:L2177,L2088,O2088:O2177),"")</f>
        <v/>
      </c>
    </row>
    <row r="2089" customFormat="false" ht="25.5" hidden="false" customHeight="true" outlineLevel="0" collapsed="false">
      <c r="A2089" s="91" t="s">
        <v>668</v>
      </c>
      <c r="B2089" s="92" t="s">
        <v>817</v>
      </c>
      <c r="C2089" s="91" t="s">
        <v>664</v>
      </c>
      <c r="D2089" s="91" t="s">
        <v>818</v>
      </c>
      <c r="E2089" s="91" t="s">
        <v>671</v>
      </c>
      <c r="F2089" s="91"/>
      <c r="G2089" s="93" t="s">
        <v>672</v>
      </c>
      <c r="H2089" s="94" t="n">
        <v>1.5</v>
      </c>
      <c r="I2089" s="95" t="n">
        <f aca="false">SUMIFS('ANALÍTICA AUXILIARES'!J:J,'ANALÍTICA AUXILIARES'!A:A,"Composição",'ANALÍTICA AUXILIARES'!B:B,$B2089)</f>
        <v>22.2</v>
      </c>
      <c r="J2089" s="95" t="n">
        <f aca="false">TRUNC(H2089*I2089,2)</f>
        <v>33.3</v>
      </c>
      <c r="L2089" s="63" t="n">
        <f aca="false">IF(AND(A2090&lt;&gt;"",A2089=""),L2088+1,L2088)</f>
        <v>175</v>
      </c>
      <c r="M2089" s="80" t="n">
        <f aca="false">IF(OR(A2089="Insumo",A2089="Composição Auxiliar"),J2089,"")</f>
        <v>33.3</v>
      </c>
      <c r="N2089" s="81" t="n">
        <f aca="false">IF(ISNUMBER(SEARCH("COM ENCARGOS COMPLEMENTARES",D2089)),J2089,"")</f>
        <v>33.3</v>
      </c>
      <c r="O2089" s="81" t="str">
        <f aca="false">IF(N2089&lt;&gt;"","",M2089)</f>
        <v/>
      </c>
      <c r="P2089" s="82" t="str">
        <f aca="false">IF(A2089="Composição",A2088,"")</f>
        <v/>
      </c>
      <c r="Q2089" s="81" t="str">
        <f aca="false">IF(P2089&lt;&gt;"",SUMIF(L2089:L2178,L2089,N2089:N2178),"")</f>
        <v/>
      </c>
      <c r="R2089" s="81" t="str">
        <f aca="false">IF(P2089&lt;&gt;"",SUMIF(L2089:L2178,L2089,O2089:O2178),"")</f>
        <v/>
      </c>
    </row>
    <row r="2090" customFormat="false" ht="25.5" hidden="false" customHeight="false" outlineLevel="0" collapsed="false">
      <c r="A2090" s="96" t="s">
        <v>679</v>
      </c>
      <c r="B2090" s="97" t="s">
        <v>1534</v>
      </c>
      <c r="C2090" s="96" t="str">
        <f aca="false">VLOOKUP(B2090,INSUMOS!$A:$I,2,0)</f>
        <v>SINAPI</v>
      </c>
      <c r="D2090" s="96" t="str">
        <f aca="false">VLOOKUP(B2090,INSUMOS!$A:$I,3,0)</f>
        <v>TERMINAL A COMPRESSAO EM COBRE ESTANHADO PARA CABO 16 MM2, 1 FURO E 1 COMPRESSAO, PARA PARAFUSO DE FIXACAO M6</v>
      </c>
      <c r="E2090" s="98" t="str">
        <f aca="false">VLOOKUP(B2090,INSUMOS!$A:$I,4,0)</f>
        <v>Material</v>
      </c>
      <c r="F2090" s="98"/>
      <c r="G2090" s="99" t="str">
        <f aca="false">VLOOKUP(B2090,INSUMOS!$A:$I,5,0)</f>
        <v>UN</v>
      </c>
      <c r="H2090" s="100" t="n">
        <v>5</v>
      </c>
      <c r="I2090" s="101" t="n">
        <f aca="false">VLOOKUP(B2090,INSUMOS!$A:$I,8,0)</f>
        <v>2.07</v>
      </c>
      <c r="J2090" s="101" t="n">
        <f aca="false">TRUNC(H2090*I2090,2)</f>
        <v>10.35</v>
      </c>
      <c r="L2090" s="63" t="n">
        <f aca="false">IF(AND(A2091&lt;&gt;"",A2090=""),L2089+1,L2089)</f>
        <v>175</v>
      </c>
      <c r="M2090" s="80" t="n">
        <f aca="false">IF(OR(A2090="Insumo",A2090="Composição Auxiliar"),J2090,"")</f>
        <v>10.35</v>
      </c>
      <c r="N2090" s="81" t="str">
        <f aca="false">IF(ISNUMBER(SEARCH("COM ENCARGOS COMPLEMENTARES",D2090)),J2090,"")</f>
        <v/>
      </c>
      <c r="O2090" s="81" t="n">
        <f aca="false">IF(N2090&lt;&gt;"","",M2090)</f>
        <v>10.35</v>
      </c>
      <c r="P2090" s="82" t="str">
        <f aca="false">IF(A2090="Composição",A2089,"")</f>
        <v/>
      </c>
      <c r="Q2090" s="81" t="str">
        <f aca="false">IF(P2090&lt;&gt;"",SUMIF(L2090:L2179,L2090,N2090:N2179),"")</f>
        <v/>
      </c>
      <c r="R2090" s="81" t="str">
        <f aca="false">IF(P2090&lt;&gt;"",SUMIF(L2090:L2179,L2090,O2090:O2179),"")</f>
        <v/>
      </c>
    </row>
    <row r="2091" customFormat="false" ht="25.5" hidden="false" customHeight="false" outlineLevel="0" collapsed="false">
      <c r="A2091" s="96" t="s">
        <v>679</v>
      </c>
      <c r="B2091" s="97" t="s">
        <v>1535</v>
      </c>
      <c r="C2091" s="96" t="str">
        <f aca="false">VLOOKUP(B2091,INSUMOS!$A:$I,2,0)</f>
        <v>ORSE</v>
      </c>
      <c r="D2091" s="96" t="str">
        <f aca="false">VLOOKUP(B2091,INSUMOS!$A:$I,3,0)</f>
        <v>DISJUNTOR TERMOMAGNÉTICO TRIPOLAR 63 A COM CAIXA MOLDADA 10 KA UN</v>
      </c>
      <c r="E2091" s="98" t="str">
        <f aca="false">VLOOKUP(B2091,INSUMOS!$A:$I,4,0)</f>
        <v>Material</v>
      </c>
      <c r="F2091" s="98"/>
      <c r="G2091" s="99" t="str">
        <f aca="false">VLOOKUP(B2091,INSUMOS!$A:$I,5,0)</f>
        <v>un</v>
      </c>
      <c r="H2091" s="100" t="n">
        <v>1</v>
      </c>
      <c r="I2091" s="101" t="n">
        <f aca="false">VLOOKUP(B2091,INSUMOS!$A:$I,8,0)</f>
        <v>451</v>
      </c>
      <c r="J2091" s="101" t="n">
        <f aca="false">TRUNC(H2091*I2091,2)</f>
        <v>451</v>
      </c>
      <c r="L2091" s="63" t="n">
        <f aca="false">IF(AND(A2092&lt;&gt;"",A2091=""),L2090+1,L2090)</f>
        <v>175</v>
      </c>
      <c r="M2091" s="80" t="n">
        <f aca="false">IF(OR(A2091="Insumo",A2091="Composição Auxiliar"),J2091,"")</f>
        <v>451</v>
      </c>
      <c r="N2091" s="81" t="str">
        <f aca="false">IF(ISNUMBER(SEARCH("COM ENCARGOS COMPLEMENTARES",D2091)),J2091,"")</f>
        <v/>
      </c>
      <c r="O2091" s="81" t="n">
        <f aca="false">IF(N2091&lt;&gt;"","",M2091)</f>
        <v>451</v>
      </c>
      <c r="P2091" s="82" t="str">
        <f aca="false">IF(A2091="Composição",A2090,"")</f>
        <v/>
      </c>
      <c r="Q2091" s="81" t="str">
        <f aca="false">IF(P2091&lt;&gt;"",SUMIF(L2091:L2180,L2091,N2091:N2180),"")</f>
        <v/>
      </c>
      <c r="R2091" s="81" t="str">
        <f aca="false">IF(P2091&lt;&gt;"",SUMIF(L2091:L2180,L2091,O2091:O2180),"")</f>
        <v/>
      </c>
    </row>
    <row r="2092" customFormat="false" ht="14.25" hidden="false" customHeight="false" outlineLevel="0" collapsed="false">
      <c r="A2092" s="102"/>
      <c r="B2092" s="102"/>
      <c r="C2092" s="102"/>
      <c r="D2092" s="102"/>
      <c r="E2092" s="102"/>
      <c r="F2092" s="103"/>
      <c r="G2092" s="102"/>
      <c r="H2092" s="103"/>
      <c r="I2092" s="102"/>
      <c r="J2092" s="103"/>
      <c r="L2092" s="63" t="n">
        <f aca="false">IF(AND(A2093&lt;&gt;"",A2092=""),L2091+1,L2091)</f>
        <v>175</v>
      </c>
      <c r="M2092" s="80" t="str">
        <f aca="false">IF(OR(A2092="Insumo",A2092="Composição Auxiliar"),J2092,"")</f>
        <v/>
      </c>
      <c r="N2092" s="81" t="str">
        <f aca="false">IF(ISNUMBER(SEARCH("COM ENCARGOS COMPLEMENTARES",D2092)),J2092,"")</f>
        <v/>
      </c>
      <c r="O2092" s="81" t="str">
        <f aca="false">IF(N2092&lt;&gt;"","",M2092)</f>
        <v/>
      </c>
      <c r="P2092" s="82" t="str">
        <f aca="false">IF(A2092="Composição",A2091,"")</f>
        <v/>
      </c>
      <c r="Q2092" s="81" t="str">
        <f aca="false">IF(P2092&lt;&gt;"",SUMIF(L2092:L2181,L2092,N2092:N2181),"")</f>
        <v/>
      </c>
      <c r="R2092" s="81" t="str">
        <f aca="false">IF(P2092&lt;&gt;"",SUMIF(L2092:L2181,L2092,O2092:O2181),"")</f>
        <v/>
      </c>
    </row>
    <row r="2093" customFormat="false" ht="14.25" hidden="false" customHeight="true" outlineLevel="0" collapsed="false">
      <c r="A2093" s="102"/>
      <c r="B2093" s="102"/>
      <c r="C2093" s="102"/>
      <c r="D2093" s="102"/>
      <c r="E2093" s="102"/>
      <c r="F2093" s="103"/>
      <c r="G2093" s="102"/>
      <c r="H2093" s="104" t="s">
        <v>684</v>
      </c>
      <c r="I2093" s="104"/>
      <c r="J2093" s="103" t="n">
        <f aca="false">TRUNC(SUMIF(L:L,$L2093,M:M)*(1+$J$9),2)</f>
        <v>692.89</v>
      </c>
      <c r="L2093" s="63" t="n">
        <f aca="false">IF(AND(A2094&lt;&gt;"",A2093=""),L2092+1,L2092)</f>
        <v>175</v>
      </c>
      <c r="M2093" s="80" t="str">
        <f aca="false">IF(OR(A2093="Insumo",A2093="Composição Auxiliar"),J2093,"")</f>
        <v/>
      </c>
      <c r="N2093" s="81" t="str">
        <f aca="false">IF(ISNUMBER(SEARCH("COM ENCARGOS COMPLEMENTARES",D2093)),J2093,"")</f>
        <v/>
      </c>
      <c r="O2093" s="81" t="str">
        <f aca="false">IF(N2093&lt;&gt;"","",M2093)</f>
        <v/>
      </c>
      <c r="P2093" s="82" t="str">
        <f aca="false">IF(A2093="Composição",A2092,"")</f>
        <v/>
      </c>
      <c r="Q2093" s="81" t="str">
        <f aca="false">IF(P2093&lt;&gt;"",SUMIF(L2093:L2182,L2093,N2093:N2182),"")</f>
        <v/>
      </c>
      <c r="R2093" s="81" t="str">
        <f aca="false">IF(P2093&lt;&gt;"",SUMIF(L2093:L2182,L2093,O2093:O2182),"")</f>
        <v/>
      </c>
    </row>
    <row r="2094" customFormat="false" ht="15" hidden="false" customHeight="false" outlineLevel="0" collapsed="false">
      <c r="A2094" s="105"/>
      <c r="B2094" s="105"/>
      <c r="C2094" s="105"/>
      <c r="D2094" s="105"/>
      <c r="E2094" s="105"/>
      <c r="F2094" s="105"/>
      <c r="G2094" s="105" t="s">
        <v>685</v>
      </c>
      <c r="H2094" s="106" t="s">
        <v>826</v>
      </c>
      <c r="I2094" s="105" t="s">
        <v>687</v>
      </c>
      <c r="J2094" s="107" t="n">
        <f aca="false">TRUNC(J2093*H2094,2)</f>
        <v>692.89</v>
      </c>
      <c r="L2094" s="63" t="n">
        <f aca="false">IF(AND(A2095&lt;&gt;"",A2094=""),L2093+1,L2093)</f>
        <v>175</v>
      </c>
      <c r="M2094" s="80" t="str">
        <f aca="false">IF(OR(A2094="Insumo",A2094="Composição Auxiliar"),J2094,"")</f>
        <v/>
      </c>
      <c r="N2094" s="81" t="str">
        <f aca="false">IF(ISNUMBER(SEARCH("COM ENCARGOS COMPLEMENTARES",D2094)),J2094,"")</f>
        <v/>
      </c>
      <c r="O2094" s="81" t="str">
        <f aca="false">IF(N2094&lt;&gt;"","",M2094)</f>
        <v/>
      </c>
      <c r="P2094" s="82" t="str">
        <f aca="false">IF(A2094="Composição",A2093,"")</f>
        <v/>
      </c>
      <c r="Q2094" s="81" t="str">
        <f aca="false">IF(P2094&lt;&gt;"",SUMIF(L2094:L2183,L2094,N2094:N2183),"")</f>
        <v/>
      </c>
      <c r="R2094" s="81" t="str">
        <f aca="false">IF(P2094&lt;&gt;"",SUMIF(L2094:L2183,L2094,O2094:O2183),"")</f>
        <v/>
      </c>
    </row>
    <row r="2095" customFormat="false" ht="15" hidden="false" customHeight="false" outlineLevel="0" collapsed="false">
      <c r="A2095" s="108"/>
      <c r="B2095" s="108"/>
      <c r="C2095" s="108"/>
      <c r="D2095" s="108"/>
      <c r="E2095" s="108"/>
      <c r="F2095" s="108"/>
      <c r="G2095" s="108"/>
      <c r="H2095" s="108"/>
      <c r="I2095" s="108"/>
      <c r="J2095" s="108"/>
      <c r="L2095" s="63" t="n">
        <f aca="false">IF(AND(A2096&lt;&gt;"",A2095=""),L2094+1,L2094)</f>
        <v>176</v>
      </c>
      <c r="M2095" s="80" t="str">
        <f aca="false">IF(OR(A2095="Insumo",A2095="Composição Auxiliar"),J2095,"")</f>
        <v/>
      </c>
      <c r="N2095" s="81" t="str">
        <f aca="false">IF(ISNUMBER(SEARCH("COM ENCARGOS COMPLEMENTARES",D2095)),J2095,"")</f>
        <v/>
      </c>
      <c r="O2095" s="81" t="str">
        <f aca="false">IF(N2095&lt;&gt;"","",M2095)</f>
        <v/>
      </c>
      <c r="P2095" s="82" t="str">
        <f aca="false">IF(A2095="Composição",A2094,"")</f>
        <v/>
      </c>
      <c r="Q2095" s="81" t="str">
        <f aca="false">IF(P2095&lt;&gt;"",SUMIF(L2095:L2184,L2095,N2095:N2184),"")</f>
        <v/>
      </c>
      <c r="R2095" s="81" t="str">
        <f aca="false">IF(P2095&lt;&gt;"",SUMIF(L2095:L2184,L2095,O2095:O2184),"")</f>
        <v/>
      </c>
    </row>
    <row r="2096" customFormat="false" ht="15" hidden="false" customHeight="true" outlineLevel="0" collapsed="false">
      <c r="A2096" s="83" t="s">
        <v>446</v>
      </c>
      <c r="B2096" s="84" t="s">
        <v>655</v>
      </c>
      <c r="C2096" s="83" t="s">
        <v>656</v>
      </c>
      <c r="D2096" s="83" t="s">
        <v>657</v>
      </c>
      <c r="E2096" s="83" t="s">
        <v>658</v>
      </c>
      <c r="F2096" s="83"/>
      <c r="G2096" s="85" t="s">
        <v>659</v>
      </c>
      <c r="H2096" s="84" t="s">
        <v>660</v>
      </c>
      <c r="I2096" s="84" t="s">
        <v>661</v>
      </c>
      <c r="J2096" s="84" t="s">
        <v>662</v>
      </c>
      <c r="L2096" s="63" t="n">
        <f aca="false">IF(AND(A2097&lt;&gt;"",A2096=""),L2095+1,L2095)</f>
        <v>176</v>
      </c>
      <c r="M2096" s="80" t="str">
        <f aca="false">IF(OR(A2096="Insumo",A2096="Composição Auxiliar"),J2096,"")</f>
        <v/>
      </c>
      <c r="N2096" s="81" t="str">
        <f aca="false">IF(ISNUMBER(SEARCH("COM ENCARGOS COMPLEMENTARES",D2096)),J2096,"")</f>
        <v/>
      </c>
      <c r="O2096" s="81" t="str">
        <f aca="false">IF(N2096&lt;&gt;"","",M2096)</f>
        <v/>
      </c>
      <c r="P2096" s="82" t="str">
        <f aca="false">IF(A2096="Composição",A2095,"")</f>
        <v/>
      </c>
      <c r="Q2096" s="81" t="str">
        <f aca="false">IF(P2096&lt;&gt;"",SUMIF(L2096:L2185,L2096,N2096:N2185),"")</f>
        <v/>
      </c>
      <c r="R2096" s="81" t="str">
        <f aca="false">IF(P2096&lt;&gt;"",SUMIF(L2096:L2185,L2096,O2096:O2185),"")</f>
        <v/>
      </c>
    </row>
    <row r="2097" customFormat="false" ht="38.25" hidden="false" customHeight="true" outlineLevel="0" collapsed="false">
      <c r="A2097" s="86" t="s">
        <v>663</v>
      </c>
      <c r="B2097" s="87" t="s">
        <v>447</v>
      </c>
      <c r="C2097" s="86" t="s">
        <v>716</v>
      </c>
      <c r="D2097" s="86" t="s">
        <v>1536</v>
      </c>
      <c r="E2097" s="86" t="s">
        <v>724</v>
      </c>
      <c r="F2097" s="86"/>
      <c r="G2097" s="88" t="s">
        <v>718</v>
      </c>
      <c r="H2097" s="89" t="n">
        <v>1</v>
      </c>
      <c r="I2097" s="90" t="n">
        <f aca="false">SUMIF(L:L,$L2097,M:M)</f>
        <v>79.43</v>
      </c>
      <c r="J2097" s="90" t="n">
        <f aca="false">TRUNC(H2097*I2097,2)</f>
        <v>79.43</v>
      </c>
      <c r="L2097" s="63" t="n">
        <f aca="false">IF(AND(A2098&lt;&gt;"",A2097=""),L2096+1,L2096)</f>
        <v>176</v>
      </c>
      <c r="M2097" s="80" t="str">
        <f aca="false">IF(OR(A2097="Insumo",A2097="Composição Auxiliar"),J2097,"")</f>
        <v/>
      </c>
      <c r="N2097" s="81" t="str">
        <f aca="false">IF(ISNUMBER(SEARCH("COM ENCARGOS COMPLEMENTARES",D2097)),J2097,"")</f>
        <v/>
      </c>
      <c r="O2097" s="81" t="str">
        <f aca="false">IF(N2097&lt;&gt;"","",M2097)</f>
        <v/>
      </c>
      <c r="P2097" s="82" t="str">
        <f aca="false">IF(A2097="Composição",A2096,"")</f>
        <v> 9.1.2 </v>
      </c>
      <c r="Q2097" s="81" t="n">
        <f aca="false">IF(P2097&lt;&gt;"",SUMIF(L2097:L2186,L2097,N2097:N2186),"")</f>
        <v>28.85</v>
      </c>
      <c r="R2097" s="81" t="n">
        <f aca="false">IF(P2097&lt;&gt;"",SUMIF(L2097:L2186,L2097,O2097:O2186),"")</f>
        <v>50.58</v>
      </c>
    </row>
    <row r="2098" customFormat="false" ht="25.5" hidden="false" customHeight="true" outlineLevel="0" collapsed="false">
      <c r="A2098" s="91" t="s">
        <v>668</v>
      </c>
      <c r="B2098" s="92" t="s">
        <v>822</v>
      </c>
      <c r="C2098" s="91" t="s">
        <v>664</v>
      </c>
      <c r="D2098" s="91" t="s">
        <v>823</v>
      </c>
      <c r="E2098" s="91" t="s">
        <v>671</v>
      </c>
      <c r="F2098" s="91"/>
      <c r="G2098" s="93" t="s">
        <v>672</v>
      </c>
      <c r="H2098" s="94" t="n">
        <v>0.5971</v>
      </c>
      <c r="I2098" s="95" t="n">
        <f aca="false">SUMIFS('ANALÍTICA AUXILIARES'!J:J,'ANALÍTICA AUXILIARES'!A:A,"Composição",'ANALÍTICA AUXILIARES'!B:B,$B2098)</f>
        <v>26.14</v>
      </c>
      <c r="J2098" s="95" t="n">
        <f aca="false">TRUNC(H2098*I2098,2)</f>
        <v>15.6</v>
      </c>
      <c r="L2098" s="63" t="n">
        <f aca="false">IF(AND(A2099&lt;&gt;"",A2098=""),L2097+1,L2097)</f>
        <v>176</v>
      </c>
      <c r="M2098" s="80" t="n">
        <f aca="false">IF(OR(A2098="Insumo",A2098="Composição Auxiliar"),J2098,"")</f>
        <v>15.6</v>
      </c>
      <c r="N2098" s="81" t="n">
        <f aca="false">IF(ISNUMBER(SEARCH("COM ENCARGOS COMPLEMENTARES",D2098)),J2098,"")</f>
        <v>15.6</v>
      </c>
      <c r="O2098" s="81" t="str">
        <f aca="false">IF(N2098&lt;&gt;"","",M2098)</f>
        <v/>
      </c>
      <c r="P2098" s="82" t="str">
        <f aca="false">IF(A2098="Composição",A2097,"")</f>
        <v/>
      </c>
      <c r="Q2098" s="81" t="str">
        <f aca="false">IF(P2098&lt;&gt;"",SUMIF(L2098:L2187,L2098,N2098:N2187),"")</f>
        <v/>
      </c>
      <c r="R2098" s="81" t="str">
        <f aca="false">IF(P2098&lt;&gt;"",SUMIF(L2098:L2187,L2098,O2098:O2187),"")</f>
        <v/>
      </c>
    </row>
    <row r="2099" customFormat="false" ht="25.5" hidden="false" customHeight="true" outlineLevel="0" collapsed="false">
      <c r="A2099" s="91" t="s">
        <v>668</v>
      </c>
      <c r="B2099" s="92" t="s">
        <v>817</v>
      </c>
      <c r="C2099" s="91" t="s">
        <v>664</v>
      </c>
      <c r="D2099" s="91" t="s">
        <v>818</v>
      </c>
      <c r="E2099" s="91" t="s">
        <v>671</v>
      </c>
      <c r="F2099" s="91"/>
      <c r="G2099" s="93" t="s">
        <v>672</v>
      </c>
      <c r="H2099" s="94" t="n">
        <v>0.5971</v>
      </c>
      <c r="I2099" s="95" t="n">
        <f aca="false">SUMIFS('ANALÍTICA AUXILIARES'!J:J,'ANALÍTICA AUXILIARES'!A:A,"Composição",'ANALÍTICA AUXILIARES'!B:B,$B2099)</f>
        <v>22.2</v>
      </c>
      <c r="J2099" s="95" t="n">
        <f aca="false">TRUNC(H2099*I2099,2)</f>
        <v>13.25</v>
      </c>
      <c r="L2099" s="63" t="n">
        <f aca="false">IF(AND(A2100&lt;&gt;"",A2099=""),L2098+1,L2098)</f>
        <v>176</v>
      </c>
      <c r="M2099" s="80" t="n">
        <f aca="false">IF(OR(A2099="Insumo",A2099="Composição Auxiliar"),J2099,"")</f>
        <v>13.25</v>
      </c>
      <c r="N2099" s="81" t="n">
        <f aca="false">IF(ISNUMBER(SEARCH("COM ENCARGOS COMPLEMENTARES",D2099)),J2099,"")</f>
        <v>13.25</v>
      </c>
      <c r="O2099" s="81" t="str">
        <f aca="false">IF(N2099&lt;&gt;"","",M2099)</f>
        <v/>
      </c>
      <c r="P2099" s="82" t="str">
        <f aca="false">IF(A2099="Composição",A2098,"")</f>
        <v/>
      </c>
      <c r="Q2099" s="81" t="str">
        <f aca="false">IF(P2099&lt;&gt;"",SUMIF(L2099:L2188,L2099,N2099:N2188),"")</f>
        <v/>
      </c>
      <c r="R2099" s="81" t="str">
        <f aca="false">IF(P2099&lt;&gt;"",SUMIF(L2099:L2188,L2099,O2099:O2188),"")</f>
        <v/>
      </c>
    </row>
    <row r="2100" customFormat="false" ht="25.5" hidden="false" customHeight="false" outlineLevel="0" collapsed="false">
      <c r="A2100" s="96" t="s">
        <v>679</v>
      </c>
      <c r="B2100" s="97" t="s">
        <v>1537</v>
      </c>
      <c r="C2100" s="96" t="str">
        <f aca="false">VLOOKUP(B2100,INSUMOS!$A:$I,2,0)</f>
        <v>SINAPI</v>
      </c>
      <c r="D2100" s="96" t="str">
        <f aca="false">VLOOKUP(B2100,INSUMOS!$A:$I,3,0)</f>
        <v>CONDULETE DE ALUMINIO TIPO X, PARA ELETRODUTO ROSCAVEL DE 2", COM TAMPA CEGA</v>
      </c>
      <c r="E2100" s="98" t="str">
        <f aca="false">VLOOKUP(B2100,INSUMOS!$A:$I,4,0)</f>
        <v>Material</v>
      </c>
      <c r="F2100" s="98"/>
      <c r="G2100" s="99" t="str">
        <f aca="false">VLOOKUP(B2100,INSUMOS!$A:$I,5,0)</f>
        <v>UN</v>
      </c>
      <c r="H2100" s="100" t="n">
        <v>1</v>
      </c>
      <c r="I2100" s="101" t="n">
        <f aca="false">VLOOKUP(B2100,INSUMOS!$A:$I,8,0)</f>
        <v>50.38</v>
      </c>
      <c r="J2100" s="101" t="n">
        <f aca="false">TRUNC(H2100*I2100,2)</f>
        <v>50.38</v>
      </c>
      <c r="L2100" s="63" t="n">
        <f aca="false">IF(AND(A2101&lt;&gt;"",A2100=""),L2099+1,L2099)</f>
        <v>176</v>
      </c>
      <c r="M2100" s="80" t="n">
        <f aca="false">IF(OR(A2100="Insumo",A2100="Composição Auxiliar"),J2100,"")</f>
        <v>50.38</v>
      </c>
      <c r="N2100" s="81" t="str">
        <f aca="false">IF(ISNUMBER(SEARCH("COM ENCARGOS COMPLEMENTARES",D2100)),J2100,"")</f>
        <v/>
      </c>
      <c r="O2100" s="81" t="n">
        <f aca="false">IF(N2100&lt;&gt;"","",M2100)</f>
        <v>50.38</v>
      </c>
      <c r="P2100" s="82" t="str">
        <f aca="false">IF(A2100="Composição",A2099,"")</f>
        <v/>
      </c>
      <c r="Q2100" s="81" t="str">
        <f aca="false">IF(P2100&lt;&gt;"",SUMIF(L2100:L2189,L2100,N2100:N2189),"")</f>
        <v/>
      </c>
      <c r="R2100" s="81" t="str">
        <f aca="false">IF(P2100&lt;&gt;"",SUMIF(L2100:L2189,L2100,O2100:O2189),"")</f>
        <v/>
      </c>
    </row>
    <row r="2101" customFormat="false" ht="38.25" hidden="false" customHeight="false" outlineLevel="0" collapsed="false">
      <c r="A2101" s="96" t="s">
        <v>679</v>
      </c>
      <c r="B2101" s="97" t="s">
        <v>1538</v>
      </c>
      <c r="C2101" s="96" t="str">
        <f aca="false">VLOOKUP(B2101,INSUMOS!$A:$I,2,0)</f>
        <v>SINAPI</v>
      </c>
      <c r="D2101" s="96" t="str">
        <f aca="false">VLOOKUP(B2101,INSUMOS!$A:$I,3,0)</f>
        <v>BUCHA DE NYLON SEM ABA S6, COM PARAFUSO DE 4,20 X 40 MM EM ACO ZINCADO COM ROSCA SOBERBA, CABECA CHATA E FENDA PHILLIPS</v>
      </c>
      <c r="E2101" s="98" t="str">
        <f aca="false">VLOOKUP(B2101,INSUMOS!$A:$I,4,0)</f>
        <v>Material</v>
      </c>
      <c r="F2101" s="98"/>
      <c r="G2101" s="99" t="str">
        <f aca="false">VLOOKUP(B2101,INSUMOS!$A:$I,5,0)</f>
        <v>UN</v>
      </c>
      <c r="H2101" s="100" t="n">
        <v>2</v>
      </c>
      <c r="I2101" s="101" t="n">
        <f aca="false">VLOOKUP(B2101,INSUMOS!$A:$I,8,0)</f>
        <v>0.1</v>
      </c>
      <c r="J2101" s="101" t="n">
        <f aca="false">TRUNC(H2101*I2101,2)</f>
        <v>0.2</v>
      </c>
      <c r="L2101" s="63" t="n">
        <f aca="false">IF(AND(A2102&lt;&gt;"",A2101=""),L2100+1,L2100)</f>
        <v>176</v>
      </c>
      <c r="M2101" s="80" t="n">
        <f aca="false">IF(OR(A2101="Insumo",A2101="Composição Auxiliar"),J2101,"")</f>
        <v>0.2</v>
      </c>
      <c r="N2101" s="81" t="str">
        <f aca="false">IF(ISNUMBER(SEARCH("COM ENCARGOS COMPLEMENTARES",D2101)),J2101,"")</f>
        <v/>
      </c>
      <c r="O2101" s="81" t="n">
        <f aca="false">IF(N2101&lt;&gt;"","",M2101)</f>
        <v>0.2</v>
      </c>
      <c r="P2101" s="82" t="str">
        <f aca="false">IF(A2101="Composição",A2100,"")</f>
        <v/>
      </c>
      <c r="Q2101" s="81" t="str">
        <f aca="false">IF(P2101&lt;&gt;"",SUMIF(L2101:L2190,L2101,N2101:N2190),"")</f>
        <v/>
      </c>
      <c r="R2101" s="81" t="str">
        <f aca="false">IF(P2101&lt;&gt;"",SUMIF(L2101:L2190,L2101,O2101:O2190),"")</f>
        <v/>
      </c>
    </row>
    <row r="2102" customFormat="false" ht="14.25" hidden="false" customHeight="false" outlineLevel="0" collapsed="false">
      <c r="A2102" s="102"/>
      <c r="B2102" s="102"/>
      <c r="C2102" s="102"/>
      <c r="D2102" s="102"/>
      <c r="E2102" s="102"/>
      <c r="F2102" s="103"/>
      <c r="G2102" s="102"/>
      <c r="H2102" s="103"/>
      <c r="I2102" s="102"/>
      <c r="J2102" s="103"/>
      <c r="L2102" s="63" t="n">
        <f aca="false">IF(AND(A2103&lt;&gt;"",A2102=""),L2101+1,L2101)</f>
        <v>176</v>
      </c>
      <c r="M2102" s="80" t="str">
        <f aca="false">IF(OR(A2102="Insumo",A2102="Composição Auxiliar"),J2102,"")</f>
        <v/>
      </c>
      <c r="N2102" s="81" t="str">
        <f aca="false">IF(ISNUMBER(SEARCH("COM ENCARGOS COMPLEMENTARES",D2102)),J2102,"")</f>
        <v/>
      </c>
      <c r="O2102" s="81" t="str">
        <f aca="false">IF(N2102&lt;&gt;"","",M2102)</f>
        <v/>
      </c>
      <c r="P2102" s="82" t="str">
        <f aca="false">IF(A2102="Composição",A2101,"")</f>
        <v/>
      </c>
      <c r="Q2102" s="81" t="str">
        <f aca="false">IF(P2102&lt;&gt;"",SUMIF(L2102:L2191,L2102,N2102:N2191),"")</f>
        <v/>
      </c>
      <c r="R2102" s="81" t="str">
        <f aca="false">IF(P2102&lt;&gt;"",SUMIF(L2102:L2191,L2102,O2102:O2191),"")</f>
        <v/>
      </c>
    </row>
    <row r="2103" customFormat="false" ht="14.25" hidden="false" customHeight="true" outlineLevel="0" collapsed="false">
      <c r="A2103" s="102"/>
      <c r="B2103" s="102"/>
      <c r="C2103" s="102"/>
      <c r="D2103" s="102"/>
      <c r="E2103" s="102"/>
      <c r="F2103" s="103"/>
      <c r="G2103" s="102"/>
      <c r="H2103" s="104" t="s">
        <v>684</v>
      </c>
      <c r="I2103" s="104"/>
      <c r="J2103" s="103" t="n">
        <f aca="false">TRUNC(SUMIF(L:L,$L2103,M:M)*(1+$J$9),2)</f>
        <v>103.09</v>
      </c>
      <c r="L2103" s="63" t="n">
        <f aca="false">IF(AND(A2104&lt;&gt;"",A2103=""),L2102+1,L2102)</f>
        <v>176</v>
      </c>
      <c r="M2103" s="80" t="str">
        <f aca="false">IF(OR(A2103="Insumo",A2103="Composição Auxiliar"),J2103,"")</f>
        <v/>
      </c>
      <c r="N2103" s="81" t="str">
        <f aca="false">IF(ISNUMBER(SEARCH("COM ENCARGOS COMPLEMENTARES",D2103)),J2103,"")</f>
        <v/>
      </c>
      <c r="O2103" s="81" t="str">
        <f aca="false">IF(N2103&lt;&gt;"","",M2103)</f>
        <v/>
      </c>
      <c r="P2103" s="82" t="str">
        <f aca="false">IF(A2103="Composição",A2102,"")</f>
        <v/>
      </c>
      <c r="Q2103" s="81" t="str">
        <f aca="false">IF(P2103&lt;&gt;"",SUMIF(L2103:L2192,L2103,N2103:N2192),"")</f>
        <v/>
      </c>
      <c r="R2103" s="81" t="str">
        <f aca="false">IF(P2103&lt;&gt;"",SUMIF(L2103:L2192,L2103,O2103:O2192),"")</f>
        <v/>
      </c>
    </row>
    <row r="2104" customFormat="false" ht="15" hidden="false" customHeight="false" outlineLevel="0" collapsed="false">
      <c r="A2104" s="105"/>
      <c r="B2104" s="105"/>
      <c r="C2104" s="105"/>
      <c r="D2104" s="105"/>
      <c r="E2104" s="105"/>
      <c r="F2104" s="105"/>
      <c r="G2104" s="105" t="s">
        <v>685</v>
      </c>
      <c r="H2104" s="106" t="s">
        <v>1210</v>
      </c>
      <c r="I2104" s="105" t="s">
        <v>687</v>
      </c>
      <c r="J2104" s="107" t="n">
        <f aca="false">TRUNC(J2103*H2104,2)</f>
        <v>206.18</v>
      </c>
      <c r="L2104" s="63" t="n">
        <f aca="false">IF(AND(A2105&lt;&gt;"",A2104=""),L2103+1,L2103)</f>
        <v>176</v>
      </c>
      <c r="M2104" s="80" t="str">
        <f aca="false">IF(OR(A2104="Insumo",A2104="Composição Auxiliar"),J2104,"")</f>
        <v/>
      </c>
      <c r="N2104" s="81" t="str">
        <f aca="false">IF(ISNUMBER(SEARCH("COM ENCARGOS COMPLEMENTARES",D2104)),J2104,"")</f>
        <v/>
      </c>
      <c r="O2104" s="81" t="str">
        <f aca="false">IF(N2104&lt;&gt;"","",M2104)</f>
        <v/>
      </c>
      <c r="P2104" s="82" t="str">
        <f aca="false">IF(A2104="Composição",A2103,"")</f>
        <v/>
      </c>
      <c r="Q2104" s="81" t="str">
        <f aca="false">IF(P2104&lt;&gt;"",SUMIF(L2104:L2193,L2104,N2104:N2193),"")</f>
        <v/>
      </c>
      <c r="R2104" s="81" t="str">
        <f aca="false">IF(P2104&lt;&gt;"",SUMIF(L2104:L2193,L2104,O2104:O2193),"")</f>
        <v/>
      </c>
    </row>
    <row r="2105" customFormat="false" ht="15" hidden="false" customHeight="false" outlineLevel="0" collapsed="false">
      <c r="A2105" s="108"/>
      <c r="B2105" s="108"/>
      <c r="C2105" s="108"/>
      <c r="D2105" s="108"/>
      <c r="E2105" s="108"/>
      <c r="F2105" s="108"/>
      <c r="G2105" s="108"/>
      <c r="H2105" s="108"/>
      <c r="I2105" s="108"/>
      <c r="J2105" s="108"/>
      <c r="L2105" s="63" t="n">
        <f aca="false">IF(AND(A2106&lt;&gt;"",A2105=""),L2104+1,L2104)</f>
        <v>177</v>
      </c>
      <c r="M2105" s="80" t="str">
        <f aca="false">IF(OR(A2105="Insumo",A2105="Composição Auxiliar"),J2105,"")</f>
        <v/>
      </c>
      <c r="N2105" s="81" t="str">
        <f aca="false">IF(ISNUMBER(SEARCH("COM ENCARGOS COMPLEMENTARES",D2105)),J2105,"")</f>
        <v/>
      </c>
      <c r="O2105" s="81" t="str">
        <f aca="false">IF(N2105&lt;&gt;"","",M2105)</f>
        <v/>
      </c>
      <c r="P2105" s="82" t="str">
        <f aca="false">IF(A2105="Composição",A2104,"")</f>
        <v/>
      </c>
      <c r="Q2105" s="81" t="str">
        <f aca="false">IF(P2105&lt;&gt;"",SUMIF(L2105:L2194,L2105,N2105:N2194),"")</f>
        <v/>
      </c>
      <c r="R2105" s="81" t="str">
        <f aca="false">IF(P2105&lt;&gt;"",SUMIF(L2105:L2194,L2105,O2105:O2194),"")</f>
        <v/>
      </c>
    </row>
    <row r="2106" customFormat="false" ht="15" hidden="false" customHeight="true" outlineLevel="0" collapsed="false">
      <c r="A2106" s="83" t="s">
        <v>448</v>
      </c>
      <c r="B2106" s="84" t="s">
        <v>655</v>
      </c>
      <c r="C2106" s="83" t="s">
        <v>656</v>
      </c>
      <c r="D2106" s="83" t="s">
        <v>657</v>
      </c>
      <c r="E2106" s="83" t="s">
        <v>658</v>
      </c>
      <c r="F2106" s="83"/>
      <c r="G2106" s="85" t="s">
        <v>659</v>
      </c>
      <c r="H2106" s="84" t="s">
        <v>660</v>
      </c>
      <c r="I2106" s="84" t="s">
        <v>661</v>
      </c>
      <c r="J2106" s="84" t="s">
        <v>662</v>
      </c>
      <c r="L2106" s="63" t="n">
        <f aca="false">IF(AND(A2107&lt;&gt;"",A2106=""),L2105+1,L2105)</f>
        <v>177</v>
      </c>
      <c r="M2106" s="80" t="str">
        <f aca="false">IF(OR(A2106="Insumo",A2106="Composição Auxiliar"),J2106,"")</f>
        <v/>
      </c>
      <c r="N2106" s="81" t="str">
        <f aca="false">IF(ISNUMBER(SEARCH("COM ENCARGOS COMPLEMENTARES",D2106)),J2106,"")</f>
        <v/>
      </c>
      <c r="O2106" s="81" t="str">
        <f aca="false">IF(N2106&lt;&gt;"","",M2106)</f>
        <v/>
      </c>
      <c r="P2106" s="82" t="str">
        <f aca="false">IF(A2106="Composição",A2105,"")</f>
        <v/>
      </c>
      <c r="Q2106" s="81" t="str">
        <f aca="false">IF(P2106&lt;&gt;"",SUMIF(L2106:L2195,L2106,N2106:N2195),"")</f>
        <v/>
      </c>
      <c r="R2106" s="81" t="str">
        <f aca="false">IF(P2106&lt;&gt;"",SUMIF(L2106:L2195,L2106,O2106:O2195),"")</f>
        <v/>
      </c>
    </row>
    <row r="2107" customFormat="false" ht="38.25" hidden="false" customHeight="true" outlineLevel="0" collapsed="false">
      <c r="A2107" s="86" t="s">
        <v>663</v>
      </c>
      <c r="B2107" s="87" t="s">
        <v>449</v>
      </c>
      <c r="C2107" s="86" t="s">
        <v>716</v>
      </c>
      <c r="D2107" s="86" t="s">
        <v>1539</v>
      </c>
      <c r="E2107" s="86" t="s">
        <v>724</v>
      </c>
      <c r="F2107" s="86"/>
      <c r="G2107" s="88" t="s">
        <v>729</v>
      </c>
      <c r="H2107" s="89" t="n">
        <v>1</v>
      </c>
      <c r="I2107" s="90" t="n">
        <f aca="false">SUMIF(L:L,$L2107,M:M)</f>
        <v>96.39</v>
      </c>
      <c r="J2107" s="90" t="n">
        <f aca="false">TRUNC(H2107*I2107,2)</f>
        <v>96.39</v>
      </c>
      <c r="L2107" s="63" t="n">
        <f aca="false">IF(AND(A2108&lt;&gt;"",A2107=""),L2106+1,L2106)</f>
        <v>177</v>
      </c>
      <c r="M2107" s="80" t="str">
        <f aca="false">IF(OR(A2107="Insumo",A2107="Composição Auxiliar"),J2107,"")</f>
        <v/>
      </c>
      <c r="N2107" s="81" t="str">
        <f aca="false">IF(ISNUMBER(SEARCH("COM ENCARGOS COMPLEMENTARES",D2107)),J2107,"")</f>
        <v/>
      </c>
      <c r="O2107" s="81" t="str">
        <f aca="false">IF(N2107&lt;&gt;"","",M2107)</f>
        <v/>
      </c>
      <c r="P2107" s="82" t="str">
        <f aca="false">IF(A2107="Composição",A2106,"")</f>
        <v> 9.1.3 </v>
      </c>
      <c r="Q2107" s="81" t="n">
        <f aca="false">IF(P2107&lt;&gt;"",SUMIF(L2107:L2196,L2107,N2107:N2196),"")</f>
        <v>10.63</v>
      </c>
      <c r="R2107" s="81" t="n">
        <f aca="false">IF(P2107&lt;&gt;"",SUMIF(L2107:L2196,L2107,O2107:O2196),"")</f>
        <v>85.76</v>
      </c>
    </row>
    <row r="2108" customFormat="false" ht="25.5" hidden="false" customHeight="true" outlineLevel="0" collapsed="false">
      <c r="A2108" s="91" t="s">
        <v>668</v>
      </c>
      <c r="B2108" s="92" t="s">
        <v>817</v>
      </c>
      <c r="C2108" s="91" t="s">
        <v>664</v>
      </c>
      <c r="D2108" s="91" t="s">
        <v>818</v>
      </c>
      <c r="E2108" s="91" t="s">
        <v>671</v>
      </c>
      <c r="F2108" s="91"/>
      <c r="G2108" s="93" t="s">
        <v>672</v>
      </c>
      <c r="H2108" s="94" t="n">
        <v>0.22</v>
      </c>
      <c r="I2108" s="95" t="n">
        <f aca="false">SUMIFS('ANALÍTICA AUXILIARES'!J:J,'ANALÍTICA AUXILIARES'!A:A,"Composição",'ANALÍTICA AUXILIARES'!B:B,$B2108)</f>
        <v>22.2</v>
      </c>
      <c r="J2108" s="95" t="n">
        <f aca="false">TRUNC(H2108*I2108,2)</f>
        <v>4.88</v>
      </c>
      <c r="L2108" s="63" t="n">
        <f aca="false">IF(AND(A2109&lt;&gt;"",A2108=""),L2107+1,L2107)</f>
        <v>177</v>
      </c>
      <c r="M2108" s="80" t="n">
        <f aca="false">IF(OR(A2108="Insumo",A2108="Composição Auxiliar"),J2108,"")</f>
        <v>4.88</v>
      </c>
      <c r="N2108" s="81" t="n">
        <f aca="false">IF(ISNUMBER(SEARCH("COM ENCARGOS COMPLEMENTARES",D2108)),J2108,"")</f>
        <v>4.88</v>
      </c>
      <c r="O2108" s="81" t="str">
        <f aca="false">IF(N2108&lt;&gt;"","",M2108)</f>
        <v/>
      </c>
      <c r="P2108" s="82" t="str">
        <f aca="false">IF(A2108="Composição",A2107,"")</f>
        <v/>
      </c>
      <c r="Q2108" s="81" t="str">
        <f aca="false">IF(P2108&lt;&gt;"",SUMIF(L2108:L2197,L2108,N2108:N2197),"")</f>
        <v/>
      </c>
      <c r="R2108" s="81" t="str">
        <f aca="false">IF(P2108&lt;&gt;"",SUMIF(L2108:L2197,L2108,O2108:O2197),"")</f>
        <v/>
      </c>
    </row>
    <row r="2109" customFormat="false" ht="25.5" hidden="false" customHeight="true" outlineLevel="0" collapsed="false">
      <c r="A2109" s="91" t="s">
        <v>668</v>
      </c>
      <c r="B2109" s="92" t="s">
        <v>822</v>
      </c>
      <c r="C2109" s="91" t="s">
        <v>664</v>
      </c>
      <c r="D2109" s="91" t="s">
        <v>823</v>
      </c>
      <c r="E2109" s="91" t="s">
        <v>671</v>
      </c>
      <c r="F2109" s="91"/>
      <c r="G2109" s="93" t="s">
        <v>672</v>
      </c>
      <c r="H2109" s="94" t="n">
        <v>0.22</v>
      </c>
      <c r="I2109" s="95" t="n">
        <f aca="false">SUMIFS('ANALÍTICA AUXILIARES'!J:J,'ANALÍTICA AUXILIARES'!A:A,"Composição",'ANALÍTICA AUXILIARES'!B:B,$B2109)</f>
        <v>26.14</v>
      </c>
      <c r="J2109" s="95" t="n">
        <f aca="false">TRUNC(H2109*I2109,2)</f>
        <v>5.75</v>
      </c>
      <c r="L2109" s="63" t="n">
        <f aca="false">IF(AND(A2110&lt;&gt;"",A2109=""),L2108+1,L2108)</f>
        <v>177</v>
      </c>
      <c r="M2109" s="80" t="n">
        <f aca="false">IF(OR(A2109="Insumo",A2109="Composição Auxiliar"),J2109,"")</f>
        <v>5.75</v>
      </c>
      <c r="N2109" s="81" t="n">
        <f aca="false">IF(ISNUMBER(SEARCH("COM ENCARGOS COMPLEMENTARES",D2109)),J2109,"")</f>
        <v>5.75</v>
      </c>
      <c r="O2109" s="81" t="str">
        <f aca="false">IF(N2109&lt;&gt;"","",M2109)</f>
        <v/>
      </c>
      <c r="P2109" s="82" t="str">
        <f aca="false">IF(A2109="Composição",A2108,"")</f>
        <v/>
      </c>
      <c r="Q2109" s="81" t="str">
        <f aca="false">IF(P2109&lt;&gt;"",SUMIF(L2109:L2198,L2109,N2109:N2198),"")</f>
        <v/>
      </c>
      <c r="R2109" s="81" t="str">
        <f aca="false">IF(P2109&lt;&gt;"",SUMIF(L2109:L2198,L2109,O2109:O2198),"")</f>
        <v/>
      </c>
    </row>
    <row r="2110" customFormat="false" ht="38.25" hidden="false" customHeight="false" outlineLevel="0" collapsed="false">
      <c r="A2110" s="96" t="s">
        <v>679</v>
      </c>
      <c r="B2110" s="97" t="s">
        <v>1540</v>
      </c>
      <c r="C2110" s="96" t="str">
        <f aca="false">VLOOKUP(B2110,INSUMOS!$A:$I,2,0)</f>
        <v>CPOS/CDHU</v>
      </c>
      <c r="D2110" s="96" t="str">
        <f aca="false">VLOOKUP(B2110,INSUMOS!$A:$I,3,0)</f>
        <v>ELETRODUTO GALVANIZADO POR IMERSÃO A QUENTE, DN = 2´ - NBR5598</v>
      </c>
      <c r="E2110" s="98" t="str">
        <f aca="false">VLOOKUP(B2110,INSUMOS!$A:$I,4,0)</f>
        <v>Material</v>
      </c>
      <c r="F2110" s="98"/>
      <c r="G2110" s="99" t="str">
        <f aca="false">VLOOKUP(B2110,INSUMOS!$A:$I,5,0)</f>
        <v>M</v>
      </c>
      <c r="H2110" s="100" t="n">
        <v>1.2</v>
      </c>
      <c r="I2110" s="101" t="n">
        <f aca="false">VLOOKUP(B2110,INSUMOS!$A:$I,8,0)</f>
        <v>71.47</v>
      </c>
      <c r="J2110" s="101" t="n">
        <f aca="false">TRUNC(H2110*I2110,2)</f>
        <v>85.76</v>
      </c>
      <c r="L2110" s="63" t="n">
        <f aca="false">IF(AND(A2111&lt;&gt;"",A2110=""),L2109+1,L2109)</f>
        <v>177</v>
      </c>
      <c r="M2110" s="80" t="n">
        <f aca="false">IF(OR(A2110="Insumo",A2110="Composição Auxiliar"),J2110,"")</f>
        <v>85.76</v>
      </c>
      <c r="N2110" s="81" t="str">
        <f aca="false">IF(ISNUMBER(SEARCH("COM ENCARGOS COMPLEMENTARES",D2110)),J2110,"")</f>
        <v/>
      </c>
      <c r="O2110" s="81" t="n">
        <f aca="false">IF(N2110&lt;&gt;"","",M2110)</f>
        <v>85.76</v>
      </c>
      <c r="P2110" s="82" t="str">
        <f aca="false">IF(A2110="Composição",A2109,"")</f>
        <v/>
      </c>
      <c r="Q2110" s="81" t="str">
        <f aca="false">IF(P2110&lt;&gt;"",SUMIF(L2110:L2199,L2110,N2110:N2199),"")</f>
        <v/>
      </c>
      <c r="R2110" s="81" t="str">
        <f aca="false">IF(P2110&lt;&gt;"",SUMIF(L2110:L2199,L2110,O2110:O2199),"")</f>
        <v/>
      </c>
    </row>
    <row r="2111" customFormat="false" ht="14.25" hidden="false" customHeight="false" outlineLevel="0" collapsed="false">
      <c r="A2111" s="102"/>
      <c r="B2111" s="102"/>
      <c r="C2111" s="102"/>
      <c r="D2111" s="102"/>
      <c r="E2111" s="102"/>
      <c r="F2111" s="103"/>
      <c r="G2111" s="102"/>
      <c r="H2111" s="103"/>
      <c r="I2111" s="102"/>
      <c r="J2111" s="103"/>
      <c r="L2111" s="63" t="n">
        <f aca="false">IF(AND(A2112&lt;&gt;"",A2111=""),L2110+1,L2110)</f>
        <v>177</v>
      </c>
      <c r="M2111" s="80" t="str">
        <f aca="false">IF(OR(A2111="Insumo",A2111="Composição Auxiliar"),J2111,"")</f>
        <v/>
      </c>
      <c r="N2111" s="81" t="str">
        <f aca="false">IF(ISNUMBER(SEARCH("COM ENCARGOS COMPLEMENTARES",D2111)),J2111,"")</f>
        <v/>
      </c>
      <c r="O2111" s="81" t="str">
        <f aca="false">IF(N2111&lt;&gt;"","",M2111)</f>
        <v/>
      </c>
      <c r="P2111" s="82" t="str">
        <f aca="false">IF(A2111="Composição",A2110,"")</f>
        <v/>
      </c>
      <c r="Q2111" s="81" t="str">
        <f aca="false">IF(P2111&lt;&gt;"",SUMIF(L2111:L2200,L2111,N2111:N2200),"")</f>
        <v/>
      </c>
      <c r="R2111" s="81" t="str">
        <f aca="false">IF(P2111&lt;&gt;"",SUMIF(L2111:L2200,L2111,O2111:O2200),"")</f>
        <v/>
      </c>
    </row>
    <row r="2112" customFormat="false" ht="14.25" hidden="false" customHeight="true" outlineLevel="0" collapsed="false">
      <c r="A2112" s="102"/>
      <c r="B2112" s="102"/>
      <c r="C2112" s="102"/>
      <c r="D2112" s="102"/>
      <c r="E2112" s="102"/>
      <c r="F2112" s="103"/>
      <c r="G2112" s="102"/>
      <c r="H2112" s="104" t="s">
        <v>684</v>
      </c>
      <c r="I2112" s="104"/>
      <c r="J2112" s="103" t="n">
        <f aca="false">TRUNC(SUMIF(L:L,$L2112,M:M)*(1+$J$9),2)</f>
        <v>125.1</v>
      </c>
      <c r="L2112" s="63" t="n">
        <f aca="false">IF(AND(A2113&lt;&gt;"",A2112=""),L2111+1,L2111)</f>
        <v>177</v>
      </c>
      <c r="M2112" s="80" t="str">
        <f aca="false">IF(OR(A2112="Insumo",A2112="Composição Auxiliar"),J2112,"")</f>
        <v/>
      </c>
      <c r="N2112" s="81" t="str">
        <f aca="false">IF(ISNUMBER(SEARCH("COM ENCARGOS COMPLEMENTARES",D2112)),J2112,"")</f>
        <v/>
      </c>
      <c r="O2112" s="81" t="str">
        <f aca="false">IF(N2112&lt;&gt;"","",M2112)</f>
        <v/>
      </c>
      <c r="P2112" s="82" t="str">
        <f aca="false">IF(A2112="Composição",A2111,"")</f>
        <v/>
      </c>
      <c r="Q2112" s="81" t="str">
        <f aca="false">IF(P2112&lt;&gt;"",SUMIF(L2112:L2201,L2112,N2112:N2201),"")</f>
        <v/>
      </c>
      <c r="R2112" s="81" t="str">
        <f aca="false">IF(P2112&lt;&gt;"",SUMIF(L2112:L2201,L2112,O2112:O2201),"")</f>
        <v/>
      </c>
    </row>
    <row r="2113" customFormat="false" ht="15" hidden="false" customHeight="false" outlineLevel="0" collapsed="false">
      <c r="A2113" s="105"/>
      <c r="B2113" s="105"/>
      <c r="C2113" s="105"/>
      <c r="D2113" s="105"/>
      <c r="E2113" s="105"/>
      <c r="F2113" s="105"/>
      <c r="G2113" s="105" t="s">
        <v>685</v>
      </c>
      <c r="H2113" s="106" t="s">
        <v>1541</v>
      </c>
      <c r="I2113" s="105" t="s">
        <v>687</v>
      </c>
      <c r="J2113" s="107" t="n">
        <f aca="false">TRUNC(J2112*H2113,2)</f>
        <v>1000.8</v>
      </c>
      <c r="L2113" s="63" t="n">
        <f aca="false">IF(AND(A2114&lt;&gt;"",A2113=""),L2112+1,L2112)</f>
        <v>177</v>
      </c>
      <c r="M2113" s="80" t="str">
        <f aca="false">IF(OR(A2113="Insumo",A2113="Composição Auxiliar"),J2113,"")</f>
        <v/>
      </c>
      <c r="N2113" s="81" t="str">
        <f aca="false">IF(ISNUMBER(SEARCH("COM ENCARGOS COMPLEMENTARES",D2113)),J2113,"")</f>
        <v/>
      </c>
      <c r="O2113" s="81" t="str">
        <f aca="false">IF(N2113&lt;&gt;"","",M2113)</f>
        <v/>
      </c>
      <c r="P2113" s="82" t="str">
        <f aca="false">IF(A2113="Composição",A2112,"")</f>
        <v/>
      </c>
      <c r="Q2113" s="81" t="str">
        <f aca="false">IF(P2113&lt;&gt;"",SUMIF(L2113:L2202,L2113,N2113:N2202),"")</f>
        <v/>
      </c>
      <c r="R2113" s="81" t="str">
        <f aca="false">IF(P2113&lt;&gt;"",SUMIF(L2113:L2202,L2113,O2113:O2202),"")</f>
        <v/>
      </c>
    </row>
    <row r="2114" customFormat="false" ht="15" hidden="false" customHeight="false" outlineLevel="0" collapsed="false">
      <c r="A2114" s="108"/>
      <c r="B2114" s="108"/>
      <c r="C2114" s="108"/>
      <c r="D2114" s="108"/>
      <c r="E2114" s="108"/>
      <c r="F2114" s="108"/>
      <c r="G2114" s="108"/>
      <c r="H2114" s="108"/>
      <c r="I2114" s="108"/>
      <c r="J2114" s="108"/>
      <c r="L2114" s="63" t="n">
        <f aca="false">IF(AND(A2115&lt;&gt;"",A2114=""),L2113+1,L2113)</f>
        <v>178</v>
      </c>
      <c r="M2114" s="80" t="str">
        <f aca="false">IF(OR(A2114="Insumo",A2114="Composição Auxiliar"),J2114,"")</f>
        <v/>
      </c>
      <c r="N2114" s="81" t="str">
        <f aca="false">IF(ISNUMBER(SEARCH("COM ENCARGOS COMPLEMENTARES",D2114)),J2114,"")</f>
        <v/>
      </c>
      <c r="O2114" s="81" t="str">
        <f aca="false">IF(N2114&lt;&gt;"","",M2114)</f>
        <v/>
      </c>
      <c r="P2114" s="82" t="str">
        <f aca="false">IF(A2114="Composição",A2113,"")</f>
        <v/>
      </c>
      <c r="Q2114" s="81" t="str">
        <f aca="false">IF(P2114&lt;&gt;"",SUMIF(L2114:L2203,L2114,N2114:N2203),"")</f>
        <v/>
      </c>
      <c r="R2114" s="81" t="str">
        <f aca="false">IF(P2114&lt;&gt;"",SUMIF(L2114:L2203,L2114,O2114:O2203),"")</f>
        <v/>
      </c>
    </row>
    <row r="2115" customFormat="false" ht="15" hidden="false" customHeight="true" outlineLevel="0" collapsed="false">
      <c r="A2115" s="83" t="s">
        <v>450</v>
      </c>
      <c r="B2115" s="84" t="s">
        <v>655</v>
      </c>
      <c r="C2115" s="83" t="s">
        <v>656</v>
      </c>
      <c r="D2115" s="83" t="s">
        <v>657</v>
      </c>
      <c r="E2115" s="83" t="s">
        <v>658</v>
      </c>
      <c r="F2115" s="83"/>
      <c r="G2115" s="85" t="s">
        <v>659</v>
      </c>
      <c r="H2115" s="84" t="s">
        <v>660</v>
      </c>
      <c r="I2115" s="84" t="s">
        <v>661</v>
      </c>
      <c r="J2115" s="84" t="s">
        <v>662</v>
      </c>
      <c r="L2115" s="63" t="n">
        <f aca="false">IF(AND(A2116&lt;&gt;"",A2115=""),L2114+1,L2114)</f>
        <v>178</v>
      </c>
      <c r="M2115" s="80" t="str">
        <f aca="false">IF(OR(A2115="Insumo",A2115="Composição Auxiliar"),J2115,"")</f>
        <v/>
      </c>
      <c r="N2115" s="81" t="str">
        <f aca="false">IF(ISNUMBER(SEARCH("COM ENCARGOS COMPLEMENTARES",D2115)),J2115,"")</f>
        <v/>
      </c>
      <c r="O2115" s="81" t="str">
        <f aca="false">IF(N2115&lt;&gt;"","",M2115)</f>
        <v/>
      </c>
      <c r="P2115" s="82" t="str">
        <f aca="false">IF(A2115="Composição",A2114,"")</f>
        <v/>
      </c>
      <c r="Q2115" s="81" t="str">
        <f aca="false">IF(P2115&lt;&gt;"",SUMIF(L2115:L2204,L2115,N2115:N2204),"")</f>
        <v/>
      </c>
      <c r="R2115" s="81" t="str">
        <f aca="false">IF(P2115&lt;&gt;"",SUMIF(L2115:L2204,L2115,O2115:O2204),"")</f>
        <v/>
      </c>
    </row>
    <row r="2116" customFormat="false" ht="25.5" hidden="false" customHeight="true" outlineLevel="0" collapsed="false">
      <c r="A2116" s="86" t="s">
        <v>663</v>
      </c>
      <c r="B2116" s="87" t="s">
        <v>451</v>
      </c>
      <c r="C2116" s="86" t="s">
        <v>716</v>
      </c>
      <c r="D2116" s="86" t="s">
        <v>1542</v>
      </c>
      <c r="E2116" s="86" t="s">
        <v>724</v>
      </c>
      <c r="F2116" s="86"/>
      <c r="G2116" s="88" t="s">
        <v>718</v>
      </c>
      <c r="H2116" s="89" t="n">
        <v>1</v>
      </c>
      <c r="I2116" s="90" t="n">
        <f aca="false">SUMIF(L:L,$L2116,M:M)</f>
        <v>335.11</v>
      </c>
      <c r="J2116" s="90" t="n">
        <f aca="false">TRUNC(H2116*I2116,2)</f>
        <v>335.11</v>
      </c>
      <c r="L2116" s="63" t="n">
        <f aca="false">IF(AND(A2117&lt;&gt;"",A2116=""),L2115+1,L2115)</f>
        <v>178</v>
      </c>
      <c r="M2116" s="80" t="str">
        <f aca="false">IF(OR(A2116="Insumo",A2116="Composição Auxiliar"),J2116,"")</f>
        <v/>
      </c>
      <c r="N2116" s="81" t="str">
        <f aca="false">IF(ISNUMBER(SEARCH("COM ENCARGOS COMPLEMENTARES",D2116)),J2116,"")</f>
        <v/>
      </c>
      <c r="O2116" s="81" t="str">
        <f aca="false">IF(N2116&lt;&gt;"","",M2116)</f>
        <v/>
      </c>
      <c r="P2116" s="82" t="str">
        <f aca="false">IF(A2116="Composição",A2115,"")</f>
        <v> 9.1.4 </v>
      </c>
      <c r="Q2116" s="81" t="n">
        <f aca="false">IF(P2116&lt;&gt;"",SUMIF(L2116:L2205,L2116,N2116:N2205),"")</f>
        <v>89.15</v>
      </c>
      <c r="R2116" s="81" t="n">
        <f aca="false">IF(P2116&lt;&gt;"",SUMIF(L2116:L2205,L2116,O2116:O2205),"")</f>
        <v>245.96</v>
      </c>
    </row>
    <row r="2117" customFormat="false" ht="25.5" hidden="false" customHeight="true" outlineLevel="0" collapsed="false">
      <c r="A2117" s="91" t="s">
        <v>668</v>
      </c>
      <c r="B2117" s="92" t="s">
        <v>695</v>
      </c>
      <c r="C2117" s="91" t="s">
        <v>664</v>
      </c>
      <c r="D2117" s="91" t="s">
        <v>696</v>
      </c>
      <c r="E2117" s="91" t="s">
        <v>671</v>
      </c>
      <c r="F2117" s="91"/>
      <c r="G2117" s="93" t="s">
        <v>672</v>
      </c>
      <c r="H2117" s="94" t="n">
        <v>0.1</v>
      </c>
      <c r="I2117" s="95" t="n">
        <f aca="false">SUMIFS('ANALÍTICA AUXILIARES'!J:J,'ANALÍTICA AUXILIARES'!A:A,"Composição",'ANALÍTICA AUXILIARES'!B:B,$B2117)</f>
        <v>19.93</v>
      </c>
      <c r="J2117" s="95" t="n">
        <f aca="false">TRUNC(H2117*I2117,2)</f>
        <v>1.99</v>
      </c>
      <c r="L2117" s="63" t="n">
        <f aca="false">IF(AND(A2118&lt;&gt;"",A2117=""),L2116+1,L2116)</f>
        <v>178</v>
      </c>
      <c r="M2117" s="80" t="n">
        <f aca="false">IF(OR(A2117="Insumo",A2117="Composição Auxiliar"),J2117,"")</f>
        <v>1.99</v>
      </c>
      <c r="N2117" s="81" t="n">
        <f aca="false">IF(ISNUMBER(SEARCH("COM ENCARGOS COMPLEMENTARES",D2117)),J2117,"")</f>
        <v>1.99</v>
      </c>
      <c r="O2117" s="81" t="str">
        <f aca="false">IF(N2117&lt;&gt;"","",M2117)</f>
        <v/>
      </c>
      <c r="P2117" s="82" t="str">
        <f aca="false">IF(A2117="Composição",A2116,"")</f>
        <v/>
      </c>
      <c r="Q2117" s="81" t="str">
        <f aca="false">IF(P2117&lt;&gt;"",SUMIF(L2117:L2206,L2117,N2117:N2206),"")</f>
        <v/>
      </c>
      <c r="R2117" s="81" t="str">
        <f aca="false">IF(P2117&lt;&gt;"",SUMIF(L2117:L2206,L2117,O2117:O2206),"")</f>
        <v/>
      </c>
    </row>
    <row r="2118" customFormat="false" ht="25.5" hidden="false" customHeight="true" outlineLevel="0" collapsed="false">
      <c r="A2118" s="91" t="s">
        <v>668</v>
      </c>
      <c r="B2118" s="92" t="s">
        <v>1543</v>
      </c>
      <c r="C2118" s="91" t="s">
        <v>716</v>
      </c>
      <c r="D2118" s="91" t="s">
        <v>1544</v>
      </c>
      <c r="E2118" s="91" t="s">
        <v>1505</v>
      </c>
      <c r="F2118" s="91"/>
      <c r="G2118" s="93" t="s">
        <v>718</v>
      </c>
      <c r="H2118" s="94" t="n">
        <v>1</v>
      </c>
      <c r="I2118" s="95" t="n">
        <f aca="false">SUMIFS('ANALÍTICA AUXILIARES'!J:J,'ANALÍTICA AUXILIARES'!A:A,"Composição",'ANALÍTICA AUXILIARES'!B:B,$B2118)</f>
        <v>150.62</v>
      </c>
      <c r="J2118" s="95" t="n">
        <f aca="false">TRUNC(H2118*I2118,2)</f>
        <v>150.62</v>
      </c>
      <c r="L2118" s="63" t="n">
        <f aca="false">IF(AND(A2119&lt;&gt;"",A2118=""),L2117+1,L2117)</f>
        <v>178</v>
      </c>
      <c r="M2118" s="80" t="n">
        <f aca="false">IF(OR(A2118="Insumo",A2118="Composição Auxiliar"),J2118,"")</f>
        <v>150.62</v>
      </c>
      <c r="N2118" s="81" t="str">
        <f aca="false">IF(ISNUMBER(SEARCH("COM ENCARGOS COMPLEMENTARES",D2118)),J2118,"")</f>
        <v/>
      </c>
      <c r="O2118" s="81" t="n">
        <f aca="false">IF(N2118&lt;&gt;"","",M2118)</f>
        <v>150.62</v>
      </c>
      <c r="P2118" s="82" t="str">
        <f aca="false">IF(A2118="Composição",A2117,"")</f>
        <v/>
      </c>
      <c r="Q2118" s="81" t="str">
        <f aca="false">IF(P2118&lt;&gt;"",SUMIF(L2118:L2207,L2118,N2118:N2207),"")</f>
        <v/>
      </c>
      <c r="R2118" s="81" t="str">
        <f aca="false">IF(P2118&lt;&gt;"",SUMIF(L2118:L2207,L2118,O2118:O2207),"")</f>
        <v/>
      </c>
    </row>
    <row r="2119" customFormat="false" ht="25.5" hidden="false" customHeight="true" outlineLevel="0" collapsed="false">
      <c r="A2119" s="91" t="s">
        <v>668</v>
      </c>
      <c r="B2119" s="92" t="s">
        <v>1545</v>
      </c>
      <c r="C2119" s="91" t="s">
        <v>664</v>
      </c>
      <c r="D2119" s="91" t="s">
        <v>1546</v>
      </c>
      <c r="E2119" s="91" t="s">
        <v>671</v>
      </c>
      <c r="F2119" s="91"/>
      <c r="G2119" s="93" t="s">
        <v>672</v>
      </c>
      <c r="H2119" s="94" t="n">
        <v>0.3</v>
      </c>
      <c r="I2119" s="95" t="n">
        <f aca="false">SUMIFS('ANALÍTICA AUXILIARES'!J:J,'ANALÍTICA AUXILIARES'!A:A,"Composição",'ANALÍTICA AUXILIARES'!B:B,$B2119)</f>
        <v>22.33</v>
      </c>
      <c r="J2119" s="95" t="n">
        <f aca="false">TRUNC(H2119*I2119,2)</f>
        <v>6.69</v>
      </c>
      <c r="L2119" s="63" t="n">
        <f aca="false">IF(AND(A2120&lt;&gt;"",A2119=""),L2118+1,L2118)</f>
        <v>178</v>
      </c>
      <c r="M2119" s="80" t="n">
        <f aca="false">IF(OR(A2119="Insumo",A2119="Composição Auxiliar"),J2119,"")</f>
        <v>6.69</v>
      </c>
      <c r="N2119" s="81" t="n">
        <f aca="false">IF(ISNUMBER(SEARCH("COM ENCARGOS COMPLEMENTARES",D2119)),J2119,"")</f>
        <v>6.69</v>
      </c>
      <c r="O2119" s="81" t="str">
        <f aca="false">IF(N2119&lt;&gt;"","",M2119)</f>
        <v/>
      </c>
      <c r="P2119" s="82" t="str">
        <f aca="false">IF(A2119="Composição",A2118,"")</f>
        <v/>
      </c>
      <c r="Q2119" s="81" t="str">
        <f aca="false">IF(P2119&lt;&gt;"",SUMIF(L2119:L2208,L2119,N2119:N2208),"")</f>
        <v/>
      </c>
      <c r="R2119" s="81" t="str">
        <f aca="false">IF(P2119&lt;&gt;"",SUMIF(L2119:L2208,L2119,O2119:O2208),"")</f>
        <v/>
      </c>
    </row>
    <row r="2120" customFormat="false" ht="25.5" hidden="false" customHeight="true" outlineLevel="0" collapsed="false">
      <c r="A2120" s="91" t="s">
        <v>668</v>
      </c>
      <c r="B2120" s="92" t="s">
        <v>819</v>
      </c>
      <c r="C2120" s="91" t="s">
        <v>664</v>
      </c>
      <c r="D2120" s="91" t="s">
        <v>820</v>
      </c>
      <c r="E2120" s="91" t="s">
        <v>671</v>
      </c>
      <c r="F2120" s="91"/>
      <c r="G2120" s="93" t="s">
        <v>672</v>
      </c>
      <c r="H2120" s="94" t="n">
        <v>1</v>
      </c>
      <c r="I2120" s="95" t="n">
        <f aca="false">SUMIFS('ANALÍTICA AUXILIARES'!J:J,'ANALÍTICA AUXILIARES'!A:A,"Composição",'ANALÍTICA AUXILIARES'!B:B,$B2120)</f>
        <v>23.68</v>
      </c>
      <c r="J2120" s="95" t="n">
        <f aca="false">TRUNC(H2120*I2120,2)</f>
        <v>23.68</v>
      </c>
      <c r="L2120" s="63" t="n">
        <f aca="false">IF(AND(A2121&lt;&gt;"",A2120=""),L2119+1,L2119)</f>
        <v>178</v>
      </c>
      <c r="M2120" s="80" t="n">
        <f aca="false">IF(OR(A2120="Insumo",A2120="Composição Auxiliar"),J2120,"")</f>
        <v>23.68</v>
      </c>
      <c r="N2120" s="81" t="n">
        <f aca="false">IF(ISNUMBER(SEARCH("COM ENCARGOS COMPLEMENTARES",D2120)),J2120,"")</f>
        <v>23.68</v>
      </c>
      <c r="O2120" s="81" t="str">
        <f aca="false">IF(N2120&lt;&gt;"","",M2120)</f>
        <v/>
      </c>
      <c r="P2120" s="82" t="str">
        <f aca="false">IF(A2120="Composição",A2119,"")</f>
        <v/>
      </c>
      <c r="Q2120" s="81" t="str">
        <f aca="false">IF(P2120&lt;&gt;"",SUMIF(L2120:L2209,L2120,N2120:N2209),"")</f>
        <v/>
      </c>
      <c r="R2120" s="81" t="str">
        <f aca="false">IF(P2120&lt;&gt;"",SUMIF(L2120:L2209,L2120,O2120:O2209),"")</f>
        <v/>
      </c>
    </row>
    <row r="2121" customFormat="false" ht="25.5" hidden="false" customHeight="true" outlineLevel="0" collapsed="false">
      <c r="A2121" s="91" t="s">
        <v>668</v>
      </c>
      <c r="B2121" s="92" t="s">
        <v>677</v>
      </c>
      <c r="C2121" s="91" t="s">
        <v>664</v>
      </c>
      <c r="D2121" s="91" t="s">
        <v>678</v>
      </c>
      <c r="E2121" s="91" t="s">
        <v>671</v>
      </c>
      <c r="F2121" s="91"/>
      <c r="G2121" s="93" t="s">
        <v>672</v>
      </c>
      <c r="H2121" s="94" t="n">
        <v>3</v>
      </c>
      <c r="I2121" s="95" t="n">
        <f aca="false">SUMIFS('ANALÍTICA AUXILIARES'!J:J,'ANALÍTICA AUXILIARES'!A:A,"Composição",'ANALÍTICA AUXILIARES'!B:B,$B2121)</f>
        <v>18.93</v>
      </c>
      <c r="J2121" s="95" t="n">
        <f aca="false">TRUNC(H2121*I2121,2)</f>
        <v>56.79</v>
      </c>
      <c r="L2121" s="63" t="n">
        <f aca="false">IF(AND(A2122&lt;&gt;"",A2121=""),L2120+1,L2120)</f>
        <v>178</v>
      </c>
      <c r="M2121" s="80" t="n">
        <f aca="false">IF(OR(A2121="Insumo",A2121="Composição Auxiliar"),J2121,"")</f>
        <v>56.79</v>
      </c>
      <c r="N2121" s="81" t="n">
        <f aca="false">IF(ISNUMBER(SEARCH("COM ENCARGOS COMPLEMENTARES",D2121)),J2121,"")</f>
        <v>56.79</v>
      </c>
      <c r="O2121" s="81" t="str">
        <f aca="false">IF(N2121&lt;&gt;"","",M2121)</f>
        <v/>
      </c>
      <c r="P2121" s="82" t="str">
        <f aca="false">IF(A2121="Composição",A2120,"")</f>
        <v/>
      </c>
      <c r="Q2121" s="81" t="str">
        <f aca="false">IF(P2121&lt;&gt;"",SUMIF(L2121:L2210,L2121,N2121:N2210),"")</f>
        <v/>
      </c>
      <c r="R2121" s="81" t="str">
        <f aca="false">IF(P2121&lt;&gt;"",SUMIF(L2121:L2210,L2121,O2121:O2210),"")</f>
        <v/>
      </c>
    </row>
    <row r="2122" customFormat="false" ht="25.5" hidden="false" customHeight="false" outlineLevel="0" collapsed="false">
      <c r="A2122" s="96" t="s">
        <v>679</v>
      </c>
      <c r="B2122" s="97" t="s">
        <v>682</v>
      </c>
      <c r="C2122" s="96" t="str">
        <f aca="false">VLOOKUP(B2122,INSUMOS!$A:$I,2,0)</f>
        <v>SINAPI</v>
      </c>
      <c r="D2122" s="96" t="str">
        <f aca="false">VLOOKUP(B2122,INSUMOS!$A:$I,3,0)</f>
        <v>PONTALETE *7,5 X 7,5* CM EM PINUS, MISTA OU EQUIVALENTE DA REGIAO - BRUTA</v>
      </c>
      <c r="E2122" s="98" t="str">
        <f aca="false">VLOOKUP(B2122,INSUMOS!$A:$I,4,0)</f>
        <v>Material</v>
      </c>
      <c r="F2122" s="98"/>
      <c r="G2122" s="99" t="str">
        <f aca="false">VLOOKUP(B2122,INSUMOS!$A:$I,5,0)</f>
        <v>M</v>
      </c>
      <c r="H2122" s="100" t="n">
        <v>0.075</v>
      </c>
      <c r="I2122" s="101" t="n">
        <f aca="false">VLOOKUP(B2122,INSUMOS!$A:$I,8,0)</f>
        <v>7.74</v>
      </c>
      <c r="J2122" s="101" t="n">
        <f aca="false">TRUNC(H2122*I2122,2)</f>
        <v>0.58</v>
      </c>
      <c r="L2122" s="63" t="n">
        <f aca="false">IF(AND(A2123&lt;&gt;"",A2122=""),L2121+1,L2121)</f>
        <v>178</v>
      </c>
      <c r="M2122" s="80" t="n">
        <f aca="false">IF(OR(A2122="Insumo",A2122="Composição Auxiliar"),J2122,"")</f>
        <v>0.58</v>
      </c>
      <c r="N2122" s="81" t="str">
        <f aca="false">IF(ISNUMBER(SEARCH("COM ENCARGOS COMPLEMENTARES",D2122)),J2122,"")</f>
        <v/>
      </c>
      <c r="O2122" s="81" t="n">
        <f aca="false">IF(N2122&lt;&gt;"","",M2122)</f>
        <v>0.58</v>
      </c>
      <c r="P2122" s="82" t="str">
        <f aca="false">IF(A2122="Composição",A2121,"")</f>
        <v/>
      </c>
      <c r="Q2122" s="81" t="str">
        <f aca="false">IF(P2122&lt;&gt;"",SUMIF(L2122:L2211,L2122,N2122:N2211),"")</f>
        <v/>
      </c>
      <c r="R2122" s="81" t="str">
        <f aca="false">IF(P2122&lt;&gt;"",SUMIF(L2122:L2211,L2122,O2122:O2211),"")</f>
        <v/>
      </c>
    </row>
    <row r="2123" customFormat="false" ht="25.5" hidden="false" customHeight="false" outlineLevel="0" collapsed="false">
      <c r="A2123" s="96" t="s">
        <v>679</v>
      </c>
      <c r="B2123" s="97" t="s">
        <v>1016</v>
      </c>
      <c r="C2123" s="96" t="str">
        <f aca="false">VLOOKUP(B2123,INSUMOS!$A:$I,2,0)</f>
        <v>SINAPI</v>
      </c>
      <c r="D2123" s="96" t="str">
        <f aca="false">VLOOKUP(B2123,INSUMOS!$A:$I,3,0)</f>
        <v>AREIA MEDIA - POSTO JAZIDA/FORNECEDOR (RETIRADO NA JAZIDA, SEM TRANSPORTE)</v>
      </c>
      <c r="E2123" s="98" t="str">
        <f aca="false">VLOOKUP(B2123,INSUMOS!$A:$I,4,0)</f>
        <v>Material</v>
      </c>
      <c r="F2123" s="98"/>
      <c r="G2123" s="99" t="str">
        <f aca="false">VLOOKUP(B2123,INSUMOS!$A:$I,5,0)</f>
        <v>m³</v>
      </c>
      <c r="H2123" s="100" t="n">
        <v>0.0469</v>
      </c>
      <c r="I2123" s="101" t="n">
        <f aca="false">VLOOKUP(B2123,INSUMOS!$A:$I,8,0)</f>
        <v>90</v>
      </c>
      <c r="J2123" s="101" t="n">
        <f aca="false">TRUNC(H2123*I2123,2)</f>
        <v>4.22</v>
      </c>
      <c r="L2123" s="63" t="n">
        <f aca="false">IF(AND(A2124&lt;&gt;"",A2123=""),L2122+1,L2122)</f>
        <v>178</v>
      </c>
      <c r="M2123" s="80" t="n">
        <f aca="false">IF(OR(A2123="Insumo",A2123="Composição Auxiliar"),J2123,"")</f>
        <v>4.22</v>
      </c>
      <c r="N2123" s="81" t="str">
        <f aca="false">IF(ISNUMBER(SEARCH("COM ENCARGOS COMPLEMENTARES",D2123)),J2123,"")</f>
        <v/>
      </c>
      <c r="O2123" s="81" t="n">
        <f aca="false">IF(N2123&lt;&gt;"","",M2123)</f>
        <v>4.22</v>
      </c>
      <c r="P2123" s="82" t="str">
        <f aca="false">IF(A2123="Composição",A2122,"")</f>
        <v/>
      </c>
      <c r="Q2123" s="81" t="str">
        <f aca="false">IF(P2123&lt;&gt;"",SUMIF(L2123:L2212,L2123,N2123:N2212),"")</f>
        <v/>
      </c>
      <c r="R2123" s="81" t="str">
        <f aca="false">IF(P2123&lt;&gt;"",SUMIF(L2123:L2212,L2123,O2123:O2212),"")</f>
        <v/>
      </c>
    </row>
    <row r="2124" customFormat="false" ht="25.5" hidden="false" customHeight="false" outlineLevel="0" collapsed="false">
      <c r="A2124" s="96" t="s">
        <v>679</v>
      </c>
      <c r="B2124" s="97" t="s">
        <v>1381</v>
      </c>
      <c r="C2124" s="96" t="str">
        <f aca="false">VLOOKUP(B2124,INSUMOS!$A:$I,2,0)</f>
        <v>SINAPI</v>
      </c>
      <c r="D2124" s="96" t="str">
        <f aca="false">VLOOKUP(B2124,INSUMOS!$A:$I,3,0)</f>
        <v>SARRAFO *2,5 X 10* CM EM PINUS, MISTA OU EQUIVALENTE DA REGIAO - BRUTA</v>
      </c>
      <c r="E2124" s="98" t="str">
        <f aca="false">VLOOKUP(B2124,INSUMOS!$A:$I,4,0)</f>
        <v>Material</v>
      </c>
      <c r="F2124" s="98"/>
      <c r="G2124" s="99" t="str">
        <f aca="false">VLOOKUP(B2124,INSUMOS!$A:$I,5,0)</f>
        <v>M</v>
      </c>
      <c r="H2124" s="100" t="n">
        <v>0.075</v>
      </c>
      <c r="I2124" s="101" t="n">
        <f aca="false">VLOOKUP(B2124,INSUMOS!$A:$I,8,0)</f>
        <v>3.92</v>
      </c>
      <c r="J2124" s="101" t="n">
        <f aca="false">TRUNC(H2124*I2124,2)</f>
        <v>0.29</v>
      </c>
      <c r="L2124" s="63" t="n">
        <f aca="false">IF(AND(A2125&lt;&gt;"",A2124=""),L2123+1,L2123)</f>
        <v>178</v>
      </c>
      <c r="M2124" s="80" t="n">
        <f aca="false">IF(OR(A2124="Insumo",A2124="Composição Auxiliar"),J2124,"")</f>
        <v>0.29</v>
      </c>
      <c r="N2124" s="81" t="str">
        <f aca="false">IF(ISNUMBER(SEARCH("COM ENCARGOS COMPLEMENTARES",D2124)),J2124,"")</f>
        <v/>
      </c>
      <c r="O2124" s="81" t="n">
        <f aca="false">IF(N2124&lt;&gt;"","",M2124)</f>
        <v>0.29</v>
      </c>
      <c r="P2124" s="82" t="str">
        <f aca="false">IF(A2124="Composição",A2123,"")</f>
        <v/>
      </c>
      <c r="Q2124" s="81" t="str">
        <f aca="false">IF(P2124&lt;&gt;"",SUMIF(L2124:L2213,L2124,N2124:N2213),"")</f>
        <v/>
      </c>
      <c r="R2124" s="81" t="str">
        <f aca="false">IF(P2124&lt;&gt;"",SUMIF(L2124:L2213,L2124,O2124:O2213),"")</f>
        <v/>
      </c>
    </row>
    <row r="2125" customFormat="false" ht="25.5" hidden="false" customHeight="false" outlineLevel="0" collapsed="false">
      <c r="A2125" s="96" t="s">
        <v>679</v>
      </c>
      <c r="B2125" s="97" t="s">
        <v>1018</v>
      </c>
      <c r="C2125" s="96" t="str">
        <f aca="false">VLOOKUP(B2125,INSUMOS!$A:$I,2,0)</f>
        <v>SINAPI</v>
      </c>
      <c r="D2125" s="96" t="str">
        <f aca="false">VLOOKUP(B2125,INSUMOS!$A:$I,3,0)</f>
        <v>PEDRA BRITADA N. 1 (9,5 A 19 MM) POSTO PEDREIRA/FORNECEDOR, SEM FRETE</v>
      </c>
      <c r="E2125" s="98" t="str">
        <f aca="false">VLOOKUP(B2125,INSUMOS!$A:$I,4,0)</f>
        <v>Material</v>
      </c>
      <c r="F2125" s="98"/>
      <c r="G2125" s="99" t="str">
        <f aca="false">VLOOKUP(B2125,INSUMOS!$A:$I,5,0)</f>
        <v>m³</v>
      </c>
      <c r="H2125" s="100" t="n">
        <v>0.002</v>
      </c>
      <c r="I2125" s="101" t="n">
        <f aca="false">VLOOKUP(B2125,INSUMOS!$A:$I,8,0)</f>
        <v>96.99</v>
      </c>
      <c r="J2125" s="101" t="n">
        <f aca="false">TRUNC(H2125*I2125,2)</f>
        <v>0.19</v>
      </c>
      <c r="L2125" s="63" t="n">
        <f aca="false">IF(AND(A2126&lt;&gt;"",A2125=""),L2124+1,L2124)</f>
        <v>178</v>
      </c>
      <c r="M2125" s="80" t="n">
        <f aca="false">IF(OR(A2125="Insumo",A2125="Composição Auxiliar"),J2125,"")</f>
        <v>0.19</v>
      </c>
      <c r="N2125" s="81" t="str">
        <f aca="false">IF(ISNUMBER(SEARCH("COM ENCARGOS COMPLEMENTARES",D2125)),J2125,"")</f>
        <v/>
      </c>
      <c r="O2125" s="81" t="n">
        <f aca="false">IF(N2125&lt;&gt;"","",M2125)</f>
        <v>0.19</v>
      </c>
      <c r="P2125" s="82" t="str">
        <f aca="false">IF(A2125="Composição",A2124,"")</f>
        <v/>
      </c>
      <c r="Q2125" s="81" t="str">
        <f aca="false">IF(P2125&lt;&gt;"",SUMIF(L2125:L2214,L2125,N2125:N2214),"")</f>
        <v/>
      </c>
      <c r="R2125" s="81" t="str">
        <f aca="false">IF(P2125&lt;&gt;"",SUMIF(L2125:L2214,L2125,O2125:O2214),"")</f>
        <v/>
      </c>
    </row>
    <row r="2126" customFormat="false" ht="14.25" hidden="false" customHeight="false" outlineLevel="0" collapsed="false">
      <c r="A2126" s="96" t="s">
        <v>679</v>
      </c>
      <c r="B2126" s="97" t="s">
        <v>1547</v>
      </c>
      <c r="C2126" s="96" t="str">
        <f aca="false">VLOOKUP(B2126,INSUMOS!$A:$I,2,0)</f>
        <v>SINAPI</v>
      </c>
      <c r="D2126" s="96" t="str">
        <f aca="false">VLOOKUP(B2126,INSUMOS!$A:$I,3,0)</f>
        <v>CAL HIDRATADA CH-I PARA ARGAMASSAS</v>
      </c>
      <c r="E2126" s="98" t="str">
        <f aca="false">VLOOKUP(B2126,INSUMOS!$A:$I,4,0)</f>
        <v>Material</v>
      </c>
      <c r="F2126" s="98"/>
      <c r="G2126" s="99" t="str">
        <f aca="false">VLOOKUP(B2126,INSUMOS!$A:$I,5,0)</f>
        <v>KG</v>
      </c>
      <c r="H2126" s="100" t="n">
        <v>5.3872</v>
      </c>
      <c r="I2126" s="101" t="n">
        <f aca="false">VLOOKUP(B2126,INSUMOS!$A:$I,8,0)</f>
        <v>1.2</v>
      </c>
      <c r="J2126" s="101" t="n">
        <f aca="false">TRUNC(H2126*I2126,2)</f>
        <v>6.46</v>
      </c>
      <c r="L2126" s="63" t="n">
        <f aca="false">IF(AND(A2127&lt;&gt;"",A2126=""),L2125+1,L2125)</f>
        <v>178</v>
      </c>
      <c r="M2126" s="80" t="n">
        <f aca="false">IF(OR(A2126="Insumo",A2126="Composição Auxiliar"),J2126,"")</f>
        <v>6.46</v>
      </c>
      <c r="N2126" s="81" t="str">
        <f aca="false">IF(ISNUMBER(SEARCH("COM ENCARGOS COMPLEMENTARES",D2126)),J2126,"")</f>
        <v/>
      </c>
      <c r="O2126" s="81" t="n">
        <f aca="false">IF(N2126&lt;&gt;"","",M2126)</f>
        <v>6.46</v>
      </c>
      <c r="P2126" s="82" t="str">
        <f aca="false">IF(A2126="Composição",A2125,"")</f>
        <v/>
      </c>
      <c r="Q2126" s="81" t="str">
        <f aca="false">IF(P2126&lt;&gt;"",SUMIF(L2126:L2215,L2126,N2126:N2215),"")</f>
        <v/>
      </c>
      <c r="R2126" s="81" t="str">
        <f aca="false">IF(P2126&lt;&gt;"",SUMIF(L2126:L2215,L2126,O2126:O2215),"")</f>
        <v/>
      </c>
    </row>
    <row r="2127" customFormat="false" ht="14.25" hidden="false" customHeight="false" outlineLevel="0" collapsed="false">
      <c r="A2127" s="96" t="s">
        <v>679</v>
      </c>
      <c r="B2127" s="97" t="s">
        <v>1548</v>
      </c>
      <c r="C2127" s="96" t="str">
        <f aca="false">VLOOKUP(B2127,INSUMOS!$A:$I,2,0)</f>
        <v>SINAPI</v>
      </c>
      <c r="D2127" s="96" t="str">
        <f aca="false">VLOOKUP(B2127,INSUMOS!$A:$I,3,0)</f>
        <v>ACO CA-50, 8,0 MM, VERGALHAO</v>
      </c>
      <c r="E2127" s="98" t="str">
        <f aca="false">VLOOKUP(B2127,INSUMOS!$A:$I,4,0)</f>
        <v>Material</v>
      </c>
      <c r="F2127" s="98"/>
      <c r="G2127" s="99" t="str">
        <f aca="false">VLOOKUP(B2127,INSUMOS!$A:$I,5,0)</f>
        <v>KG</v>
      </c>
      <c r="H2127" s="100" t="n">
        <v>2</v>
      </c>
      <c r="I2127" s="101" t="n">
        <f aca="false">VLOOKUP(B2127,INSUMOS!$A:$I,8,0)</f>
        <v>10.04</v>
      </c>
      <c r="J2127" s="101" t="n">
        <f aca="false">TRUNC(H2127*I2127,2)</f>
        <v>20.08</v>
      </c>
      <c r="L2127" s="63" t="n">
        <f aca="false">IF(AND(A2128&lt;&gt;"",A2127=""),L2126+1,L2126)</f>
        <v>178</v>
      </c>
      <c r="M2127" s="80" t="n">
        <f aca="false">IF(OR(A2127="Insumo",A2127="Composição Auxiliar"),J2127,"")</f>
        <v>20.08</v>
      </c>
      <c r="N2127" s="81" t="str">
        <f aca="false">IF(ISNUMBER(SEARCH("COM ENCARGOS COMPLEMENTARES",D2127)),J2127,"")</f>
        <v/>
      </c>
      <c r="O2127" s="81" t="n">
        <f aca="false">IF(N2127&lt;&gt;"","",M2127)</f>
        <v>20.08</v>
      </c>
      <c r="P2127" s="82" t="str">
        <f aca="false">IF(A2127="Composição",A2126,"")</f>
        <v/>
      </c>
      <c r="Q2127" s="81" t="str">
        <f aca="false">IF(P2127&lt;&gt;"",SUMIF(L2127:L2216,L2127,N2127:N2216),"")</f>
        <v/>
      </c>
      <c r="R2127" s="81" t="str">
        <f aca="false">IF(P2127&lt;&gt;"",SUMIF(L2127:L2216,L2127,O2127:O2216),"")</f>
        <v/>
      </c>
    </row>
    <row r="2128" customFormat="false" ht="38.25" hidden="false" customHeight="false" outlineLevel="0" collapsed="false">
      <c r="A2128" s="96" t="s">
        <v>679</v>
      </c>
      <c r="B2128" s="97" t="s">
        <v>1549</v>
      </c>
      <c r="C2128" s="96" t="str">
        <f aca="false">VLOOKUP(B2128,INSUMOS!$A:$I,2,0)</f>
        <v>SINAPI</v>
      </c>
      <c r="D2128" s="96" t="str">
        <f aca="false">VLOOKUP(B2128,INSUMOS!$A:$I,3,0)</f>
        <v>BETONEIRA CAPACIDADE NOMINAL 400 L, CAPACIDADE DE MISTURA  280 L, MOTOR ELETRICO TRIFASICO 220/380 V POTENCIA 2 CV, SEM CARREGADOR</v>
      </c>
      <c r="E2128" s="98" t="str">
        <f aca="false">VLOOKUP(B2128,INSUMOS!$A:$I,4,0)</f>
        <v>Equipamento</v>
      </c>
      <c r="F2128" s="98"/>
      <c r="G2128" s="99" t="str">
        <f aca="false">VLOOKUP(B2128,INSUMOS!$A:$I,5,0)</f>
        <v>UN</v>
      </c>
      <c r="H2128" s="100" t="n">
        <v>0.0001</v>
      </c>
      <c r="I2128" s="101" t="n">
        <f aca="false">VLOOKUP(B2128,INSUMOS!$A:$I,8,0)</f>
        <v>4544.95</v>
      </c>
      <c r="J2128" s="101" t="n">
        <f aca="false">TRUNC(H2128*I2128,2)</f>
        <v>0.45</v>
      </c>
      <c r="L2128" s="63" t="n">
        <f aca="false">IF(AND(A2129&lt;&gt;"",A2128=""),L2127+1,L2127)</f>
        <v>178</v>
      </c>
      <c r="M2128" s="80" t="n">
        <f aca="false">IF(OR(A2128="Insumo",A2128="Composição Auxiliar"),J2128,"")</f>
        <v>0.45</v>
      </c>
      <c r="N2128" s="81" t="str">
        <f aca="false">IF(ISNUMBER(SEARCH("COM ENCARGOS COMPLEMENTARES",D2128)),J2128,"")</f>
        <v/>
      </c>
      <c r="O2128" s="81" t="n">
        <f aca="false">IF(N2128&lt;&gt;"","",M2128)</f>
        <v>0.45</v>
      </c>
      <c r="P2128" s="82" t="str">
        <f aca="false">IF(A2128="Composição",A2127,"")</f>
        <v/>
      </c>
      <c r="Q2128" s="81" t="str">
        <f aca="false">IF(P2128&lt;&gt;"",SUMIF(L2128:L2217,L2128,N2128:N2217),"")</f>
        <v/>
      </c>
      <c r="R2128" s="81" t="str">
        <f aca="false">IF(P2128&lt;&gt;"",SUMIF(L2128:L2217,L2128,O2128:O2217),"")</f>
        <v/>
      </c>
    </row>
    <row r="2129" customFormat="false" ht="14.25" hidden="false" customHeight="false" outlineLevel="0" collapsed="false">
      <c r="A2129" s="96" t="s">
        <v>679</v>
      </c>
      <c r="B2129" s="97" t="s">
        <v>1550</v>
      </c>
      <c r="C2129" s="96" t="str">
        <f aca="false">VLOOKUP(B2129,INSUMOS!$A:$I,2,0)</f>
        <v>SINAPI</v>
      </c>
      <c r="D2129" s="96" t="str">
        <f aca="false">VLOOKUP(B2129,INSUMOS!$A:$I,3,0)</f>
        <v>PREGO DE ACO POLIDO COM CABECA 17 X 27 (2 1/2 X 11)</v>
      </c>
      <c r="E2129" s="98" t="str">
        <f aca="false">VLOOKUP(B2129,INSUMOS!$A:$I,4,0)</f>
        <v>Material</v>
      </c>
      <c r="F2129" s="98"/>
      <c r="G2129" s="99" t="str">
        <f aca="false">VLOOKUP(B2129,INSUMOS!$A:$I,5,0)</f>
        <v>KG</v>
      </c>
      <c r="H2129" s="100" t="n">
        <v>0.05</v>
      </c>
      <c r="I2129" s="101" t="n">
        <f aca="false">VLOOKUP(B2129,INSUMOS!$A:$I,8,0)</f>
        <v>22.71</v>
      </c>
      <c r="J2129" s="101" t="n">
        <f aca="false">TRUNC(H2129*I2129,2)</f>
        <v>1.13</v>
      </c>
      <c r="L2129" s="63" t="n">
        <f aca="false">IF(AND(A2130&lt;&gt;"",A2129=""),L2128+1,L2128)</f>
        <v>178</v>
      </c>
      <c r="M2129" s="80" t="n">
        <f aca="false">IF(OR(A2129="Insumo",A2129="Composição Auxiliar"),J2129,"")</f>
        <v>1.13</v>
      </c>
      <c r="N2129" s="81" t="str">
        <f aca="false">IF(ISNUMBER(SEARCH("COM ENCARGOS COMPLEMENTARES",D2129)),J2129,"")</f>
        <v/>
      </c>
      <c r="O2129" s="81" t="n">
        <f aca="false">IF(N2129&lt;&gt;"","",M2129)</f>
        <v>1.13</v>
      </c>
      <c r="P2129" s="82" t="str">
        <f aca="false">IF(A2129="Composição",A2128,"")</f>
        <v/>
      </c>
      <c r="Q2129" s="81" t="str">
        <f aca="false">IF(P2129&lt;&gt;"",SUMIF(L2129:L2218,L2129,N2129:N2218),"")</f>
        <v/>
      </c>
      <c r="R2129" s="81" t="str">
        <f aca="false">IF(P2129&lt;&gt;"",SUMIF(L2129:L2218,L2129,O2129:O2218),"")</f>
        <v/>
      </c>
    </row>
    <row r="2130" customFormat="false" ht="25.5" hidden="false" customHeight="false" outlineLevel="0" collapsed="false">
      <c r="A2130" s="96" t="s">
        <v>679</v>
      </c>
      <c r="B2130" s="97" t="s">
        <v>982</v>
      </c>
      <c r="C2130" s="96" t="str">
        <f aca="false">VLOOKUP(B2130,INSUMOS!$A:$I,2,0)</f>
        <v>SINAPI</v>
      </c>
      <c r="D2130" s="96" t="str">
        <f aca="false">VLOOKUP(B2130,INSUMOS!$A:$I,3,0)</f>
        <v>DESMOLDANTE PROTETOR PARA FORMAS DE MADEIRA, DE BASE OLEOSA EMULSIONADA EM AGUA</v>
      </c>
      <c r="E2130" s="98" t="str">
        <f aca="false">VLOOKUP(B2130,INSUMOS!$A:$I,4,0)</f>
        <v>Material</v>
      </c>
      <c r="F2130" s="98"/>
      <c r="G2130" s="99" t="str">
        <f aca="false">VLOOKUP(B2130,INSUMOS!$A:$I,5,0)</f>
        <v>L</v>
      </c>
      <c r="H2130" s="100" t="n">
        <v>0.025</v>
      </c>
      <c r="I2130" s="101" t="n">
        <f aca="false">VLOOKUP(B2130,INSUMOS!$A:$I,8,0)</f>
        <v>7.3</v>
      </c>
      <c r="J2130" s="101" t="n">
        <f aca="false">TRUNC(H2130*I2130,2)</f>
        <v>0.18</v>
      </c>
      <c r="L2130" s="63" t="n">
        <f aca="false">IF(AND(A2131&lt;&gt;"",A2130=""),L2129+1,L2129)</f>
        <v>178</v>
      </c>
      <c r="M2130" s="80" t="n">
        <f aca="false">IF(OR(A2130="Insumo",A2130="Composição Auxiliar"),J2130,"")</f>
        <v>0.18</v>
      </c>
      <c r="N2130" s="81" t="str">
        <f aca="false">IF(ISNUMBER(SEARCH("COM ENCARGOS COMPLEMENTARES",D2130)),J2130,"")</f>
        <v/>
      </c>
      <c r="O2130" s="81" t="n">
        <f aca="false">IF(N2130&lt;&gt;"","",M2130)</f>
        <v>0.18</v>
      </c>
      <c r="P2130" s="82" t="str">
        <f aca="false">IF(A2130="Composição",A2129,"")</f>
        <v/>
      </c>
      <c r="Q2130" s="81" t="str">
        <f aca="false">IF(P2130&lt;&gt;"",SUMIF(L2130:L2219,L2130,N2130:N2219),"")</f>
        <v/>
      </c>
      <c r="R2130" s="81" t="str">
        <f aca="false">IF(P2130&lt;&gt;"",SUMIF(L2130:L2219,L2130,O2130:O2219),"")</f>
        <v/>
      </c>
    </row>
    <row r="2131" customFormat="false" ht="14.25" hidden="false" customHeight="false" outlineLevel="0" collapsed="false">
      <c r="A2131" s="96" t="s">
        <v>679</v>
      </c>
      <c r="B2131" s="97" t="s">
        <v>1551</v>
      </c>
      <c r="C2131" s="96" t="str">
        <f aca="false">VLOOKUP(B2131,INSUMOS!$A:$I,2,0)</f>
        <v>SINAPI</v>
      </c>
      <c r="D2131" s="96" t="str">
        <f aca="false">VLOOKUP(B2131,INSUMOS!$A:$I,3,0)</f>
        <v>TIJOLO CERAMICO MACICO COMUM *5 X 10 X 20* CM (L X A X C)</v>
      </c>
      <c r="E2131" s="98" t="str">
        <f aca="false">VLOOKUP(B2131,INSUMOS!$A:$I,4,0)</f>
        <v>Material</v>
      </c>
      <c r="F2131" s="98"/>
      <c r="G2131" s="99" t="str">
        <f aca="false">VLOOKUP(B2131,INSUMOS!$A:$I,5,0)</f>
        <v>UN</v>
      </c>
      <c r="H2131" s="100" t="n">
        <v>66.4</v>
      </c>
      <c r="I2131" s="101" t="n">
        <f aca="false">VLOOKUP(B2131,INSUMOS!$A:$I,8,0)</f>
        <v>0.72</v>
      </c>
      <c r="J2131" s="101" t="n">
        <f aca="false">TRUNC(H2131*I2131,2)</f>
        <v>47.8</v>
      </c>
      <c r="L2131" s="63" t="n">
        <f aca="false">IF(AND(A2132&lt;&gt;"",A2131=""),L2130+1,L2130)</f>
        <v>178</v>
      </c>
      <c r="M2131" s="80" t="n">
        <f aca="false">IF(OR(A2131="Insumo",A2131="Composição Auxiliar"),J2131,"")</f>
        <v>47.8</v>
      </c>
      <c r="N2131" s="81" t="str">
        <f aca="false">IF(ISNUMBER(SEARCH("COM ENCARGOS COMPLEMENTARES",D2131)),J2131,"")</f>
        <v/>
      </c>
      <c r="O2131" s="81" t="n">
        <f aca="false">IF(N2131&lt;&gt;"","",M2131)</f>
        <v>47.8</v>
      </c>
      <c r="P2131" s="82" t="str">
        <f aca="false">IF(A2131="Composição",A2130,"")</f>
        <v/>
      </c>
      <c r="Q2131" s="81" t="str">
        <f aca="false">IF(P2131&lt;&gt;"",SUMIF(L2131:L2220,L2131,N2131:N2220),"")</f>
        <v/>
      </c>
      <c r="R2131" s="81" t="str">
        <f aca="false">IF(P2131&lt;&gt;"",SUMIF(L2131:L2220,L2131,O2131:O2220),"")</f>
        <v/>
      </c>
    </row>
    <row r="2132" customFormat="false" ht="14.25" hidden="false" customHeight="false" outlineLevel="0" collapsed="false">
      <c r="A2132" s="96" t="s">
        <v>679</v>
      </c>
      <c r="B2132" s="97" t="s">
        <v>1017</v>
      </c>
      <c r="C2132" s="96" t="str">
        <f aca="false">VLOOKUP(B2132,INSUMOS!$A:$I,2,0)</f>
        <v>SINAPI</v>
      </c>
      <c r="D2132" s="96" t="str">
        <f aca="false">VLOOKUP(B2132,INSUMOS!$A:$I,3,0)</f>
        <v>CIMENTO PORTLAND COMPOSTO CP II-32</v>
      </c>
      <c r="E2132" s="98" t="str">
        <f aca="false">VLOOKUP(B2132,INSUMOS!$A:$I,4,0)</f>
        <v>Material</v>
      </c>
      <c r="F2132" s="98"/>
      <c r="G2132" s="99" t="str">
        <f aca="false">VLOOKUP(B2132,INSUMOS!$A:$I,5,0)</f>
        <v>KG</v>
      </c>
      <c r="H2132" s="100" t="n">
        <v>11.1282</v>
      </c>
      <c r="I2132" s="101" t="n">
        <f aca="false">VLOOKUP(B2132,INSUMOS!$A:$I,8,0)</f>
        <v>0.81</v>
      </c>
      <c r="J2132" s="101" t="n">
        <f aca="false">TRUNC(H2132*I2132,2)</f>
        <v>9.01</v>
      </c>
      <c r="L2132" s="63" t="n">
        <f aca="false">IF(AND(A2133&lt;&gt;"",A2132=""),L2131+1,L2131)</f>
        <v>178</v>
      </c>
      <c r="M2132" s="80" t="n">
        <f aca="false">IF(OR(A2132="Insumo",A2132="Composição Auxiliar"),J2132,"")</f>
        <v>9.01</v>
      </c>
      <c r="N2132" s="81" t="str">
        <f aca="false">IF(ISNUMBER(SEARCH("COM ENCARGOS COMPLEMENTARES",D2132)),J2132,"")</f>
        <v/>
      </c>
      <c r="O2132" s="81" t="n">
        <f aca="false">IF(N2132&lt;&gt;"","",M2132)</f>
        <v>9.01</v>
      </c>
      <c r="P2132" s="82" t="str">
        <f aca="false">IF(A2132="Composição",A2131,"")</f>
        <v/>
      </c>
      <c r="Q2132" s="81" t="str">
        <f aca="false">IF(P2132&lt;&gt;"",SUMIF(L2132:L2221,L2132,N2132:N2221),"")</f>
        <v/>
      </c>
      <c r="R2132" s="81" t="str">
        <f aca="false">IF(P2132&lt;&gt;"",SUMIF(L2132:L2221,L2132,O2132:O2221),"")</f>
        <v/>
      </c>
    </row>
    <row r="2133" customFormat="false" ht="25.5" hidden="false" customHeight="false" outlineLevel="0" collapsed="false">
      <c r="A2133" s="96" t="s">
        <v>679</v>
      </c>
      <c r="B2133" s="97" t="s">
        <v>1036</v>
      </c>
      <c r="C2133" s="96" t="str">
        <f aca="false">VLOOKUP(B2133,INSUMOS!$A:$I,2,0)</f>
        <v>SINAPI</v>
      </c>
      <c r="D2133" s="96" t="str">
        <f aca="false">VLOOKUP(B2133,INSUMOS!$A:$I,3,0)</f>
        <v>PEDRA BRITADA N. 2 (19 A 38 MM) POSTO PEDREIRA/FORNECEDOR, SEM FRETE</v>
      </c>
      <c r="E2133" s="98" t="str">
        <f aca="false">VLOOKUP(B2133,INSUMOS!$A:$I,4,0)</f>
        <v>Material</v>
      </c>
      <c r="F2133" s="98"/>
      <c r="G2133" s="99" t="str">
        <f aca="false">VLOOKUP(B2133,INSUMOS!$A:$I,5,0)</f>
        <v>m³</v>
      </c>
      <c r="H2133" s="100" t="n">
        <v>0.0177</v>
      </c>
      <c r="I2133" s="101" t="n">
        <f aca="false">VLOOKUP(B2133,INSUMOS!$A:$I,8,0)</f>
        <v>97.5</v>
      </c>
      <c r="J2133" s="101" t="n">
        <f aca="false">TRUNC(H2133*I2133,2)</f>
        <v>1.72</v>
      </c>
      <c r="L2133" s="63" t="n">
        <f aca="false">IF(AND(A2134&lt;&gt;"",A2133=""),L2132+1,L2132)</f>
        <v>178</v>
      </c>
      <c r="M2133" s="80" t="n">
        <f aca="false">IF(OR(A2133="Insumo",A2133="Composição Auxiliar"),J2133,"")</f>
        <v>1.72</v>
      </c>
      <c r="N2133" s="81" t="str">
        <f aca="false">IF(ISNUMBER(SEARCH("COM ENCARGOS COMPLEMENTARES",D2133)),J2133,"")</f>
        <v/>
      </c>
      <c r="O2133" s="81" t="n">
        <f aca="false">IF(N2133&lt;&gt;"","",M2133)</f>
        <v>1.72</v>
      </c>
      <c r="P2133" s="82" t="str">
        <f aca="false">IF(A2133="Composição",A2132,"")</f>
        <v/>
      </c>
      <c r="Q2133" s="81" t="str">
        <f aca="false">IF(P2133&lt;&gt;"",SUMIF(L2133:L2222,L2133,N2133:N2222),"")</f>
        <v/>
      </c>
      <c r="R2133" s="81" t="str">
        <f aca="false">IF(P2133&lt;&gt;"",SUMIF(L2133:L2222,L2133,O2133:O2222),"")</f>
        <v/>
      </c>
    </row>
    <row r="2134" customFormat="false" ht="38.25" hidden="false" customHeight="false" outlineLevel="0" collapsed="false">
      <c r="A2134" s="96" t="s">
        <v>679</v>
      </c>
      <c r="B2134" s="97" t="s">
        <v>1552</v>
      </c>
      <c r="C2134" s="96" t="str">
        <f aca="false">VLOOKUP(B2134,INSUMOS!$A:$I,2,0)</f>
        <v>SINAPI</v>
      </c>
      <c r="D2134" s="96" t="str">
        <f aca="false">VLOOKUP(B2134,INSUMOS!$A:$I,3,0)</f>
        <v>CHAPA/PAINEL DE MADEIRA COMPENSADA PLASTIFICADA (MADEIRITE PLASTIFICADO) PARA FORMA DE CONCRETO, DE 2200 X 1100 MM, E = 10 MM</v>
      </c>
      <c r="E2134" s="98" t="str">
        <f aca="false">VLOOKUP(B2134,INSUMOS!$A:$I,4,0)</f>
        <v>Material</v>
      </c>
      <c r="F2134" s="98"/>
      <c r="G2134" s="99" t="str">
        <f aca="false">VLOOKUP(B2134,INSUMOS!$A:$I,5,0)</f>
        <v>m²</v>
      </c>
      <c r="H2134" s="100" t="n">
        <v>0.055</v>
      </c>
      <c r="I2134" s="101" t="n">
        <f aca="false">VLOOKUP(B2134,INSUMOS!$A:$I,8,0)</f>
        <v>58.8</v>
      </c>
      <c r="J2134" s="101" t="n">
        <f aca="false">TRUNC(H2134*I2134,2)</f>
        <v>3.23</v>
      </c>
      <c r="L2134" s="63" t="n">
        <f aca="false">IF(AND(A2135&lt;&gt;"",A2134=""),L2133+1,L2133)</f>
        <v>178</v>
      </c>
      <c r="M2134" s="80" t="n">
        <f aca="false">IF(OR(A2134="Insumo",A2134="Composição Auxiliar"),J2134,"")</f>
        <v>3.23</v>
      </c>
      <c r="N2134" s="81" t="str">
        <f aca="false">IF(ISNUMBER(SEARCH("COM ENCARGOS COMPLEMENTARES",D2134)),J2134,"")</f>
        <v/>
      </c>
      <c r="O2134" s="81" t="n">
        <f aca="false">IF(N2134&lt;&gt;"","",M2134)</f>
        <v>3.23</v>
      </c>
      <c r="P2134" s="82" t="str">
        <f aca="false">IF(A2134="Composição",A2133,"")</f>
        <v/>
      </c>
      <c r="Q2134" s="81" t="str">
        <f aca="false">IF(P2134&lt;&gt;"",SUMIF(L2134:L2223,L2134,N2134:N2223),"")</f>
        <v/>
      </c>
      <c r="R2134" s="81" t="str">
        <f aca="false">IF(P2134&lt;&gt;"",SUMIF(L2134:L2223,L2134,O2134:O2223),"")</f>
        <v/>
      </c>
    </row>
    <row r="2135" customFormat="false" ht="14.25" hidden="false" customHeight="false" outlineLevel="0" collapsed="false">
      <c r="A2135" s="102"/>
      <c r="B2135" s="102"/>
      <c r="C2135" s="102"/>
      <c r="D2135" s="102"/>
      <c r="E2135" s="102"/>
      <c r="F2135" s="103"/>
      <c r="G2135" s="102"/>
      <c r="H2135" s="103"/>
      <c r="I2135" s="102"/>
      <c r="J2135" s="103"/>
      <c r="L2135" s="63" t="n">
        <f aca="false">IF(AND(A2136&lt;&gt;"",A2135=""),L2134+1,L2134)</f>
        <v>178</v>
      </c>
      <c r="M2135" s="80" t="str">
        <f aca="false">IF(OR(A2135="Insumo",A2135="Composição Auxiliar"),J2135,"")</f>
        <v/>
      </c>
      <c r="N2135" s="81" t="str">
        <f aca="false">IF(ISNUMBER(SEARCH("COM ENCARGOS COMPLEMENTARES",D2135)),J2135,"")</f>
        <v/>
      </c>
      <c r="O2135" s="81" t="str">
        <f aca="false">IF(N2135&lt;&gt;"","",M2135)</f>
        <v/>
      </c>
      <c r="P2135" s="82" t="str">
        <f aca="false">IF(A2135="Composição",A2134,"")</f>
        <v/>
      </c>
      <c r="Q2135" s="81" t="str">
        <f aca="false">IF(P2135&lt;&gt;"",SUMIF(L2135:L2224,L2135,N2135:N2224),"")</f>
        <v/>
      </c>
      <c r="R2135" s="81" t="str">
        <f aca="false">IF(P2135&lt;&gt;"",SUMIF(L2135:L2224,L2135,O2135:O2224),"")</f>
        <v/>
      </c>
    </row>
    <row r="2136" customFormat="false" ht="14.25" hidden="false" customHeight="true" outlineLevel="0" collapsed="false">
      <c r="A2136" s="102"/>
      <c r="B2136" s="102"/>
      <c r="C2136" s="102"/>
      <c r="D2136" s="102"/>
      <c r="E2136" s="102"/>
      <c r="F2136" s="103"/>
      <c r="G2136" s="102"/>
      <c r="H2136" s="104" t="s">
        <v>684</v>
      </c>
      <c r="I2136" s="104"/>
      <c r="J2136" s="103" t="n">
        <f aca="false">TRUNC(SUMIF(L:L,$L2136,M:M)*(1+$J$9),2)</f>
        <v>434.93</v>
      </c>
      <c r="L2136" s="63" t="n">
        <f aca="false">IF(AND(A2137&lt;&gt;"",A2136=""),L2135+1,L2135)</f>
        <v>178</v>
      </c>
      <c r="M2136" s="80" t="str">
        <f aca="false">IF(OR(A2136="Insumo",A2136="Composição Auxiliar"),J2136,"")</f>
        <v/>
      </c>
      <c r="N2136" s="81" t="str">
        <f aca="false">IF(ISNUMBER(SEARCH("COM ENCARGOS COMPLEMENTARES",D2136)),J2136,"")</f>
        <v/>
      </c>
      <c r="O2136" s="81" t="str">
        <f aca="false">IF(N2136&lt;&gt;"","",M2136)</f>
        <v/>
      </c>
      <c r="P2136" s="82" t="str">
        <f aca="false">IF(A2136="Composição",A2135,"")</f>
        <v/>
      </c>
      <c r="Q2136" s="81" t="str">
        <f aca="false">IF(P2136&lt;&gt;"",SUMIF(L2136:L2225,L2136,N2136:N2225),"")</f>
        <v/>
      </c>
      <c r="R2136" s="81" t="str">
        <f aca="false">IF(P2136&lt;&gt;"",SUMIF(L2136:L2225,L2136,O2136:O2225),"")</f>
        <v/>
      </c>
    </row>
    <row r="2137" customFormat="false" ht="15" hidden="false" customHeight="false" outlineLevel="0" collapsed="false">
      <c r="A2137" s="105"/>
      <c r="B2137" s="105"/>
      <c r="C2137" s="105"/>
      <c r="D2137" s="105"/>
      <c r="E2137" s="105"/>
      <c r="F2137" s="105"/>
      <c r="G2137" s="105" t="s">
        <v>685</v>
      </c>
      <c r="H2137" s="106" t="s">
        <v>1229</v>
      </c>
      <c r="I2137" s="105" t="s">
        <v>687</v>
      </c>
      <c r="J2137" s="107" t="n">
        <f aca="false">TRUNC(J2136*H2137,2)</f>
        <v>2174.65</v>
      </c>
      <c r="L2137" s="63" t="n">
        <f aca="false">IF(AND(A2138&lt;&gt;"",A2137=""),L2136+1,L2136)</f>
        <v>178</v>
      </c>
      <c r="M2137" s="80" t="str">
        <f aca="false">IF(OR(A2137="Insumo",A2137="Composição Auxiliar"),J2137,"")</f>
        <v/>
      </c>
      <c r="N2137" s="81" t="str">
        <f aca="false">IF(ISNUMBER(SEARCH("COM ENCARGOS COMPLEMENTARES",D2137)),J2137,"")</f>
        <v/>
      </c>
      <c r="O2137" s="81" t="str">
        <f aca="false">IF(N2137&lt;&gt;"","",M2137)</f>
        <v/>
      </c>
      <c r="P2137" s="82" t="str">
        <f aca="false">IF(A2137="Composição",A2136,"")</f>
        <v/>
      </c>
      <c r="Q2137" s="81" t="str">
        <f aca="false">IF(P2137&lt;&gt;"",SUMIF(L2137:L2226,L2137,N2137:N2226),"")</f>
        <v/>
      </c>
      <c r="R2137" s="81" t="str">
        <f aca="false">IF(P2137&lt;&gt;"",SUMIF(L2137:L2226,L2137,O2137:O2226),"")</f>
        <v/>
      </c>
    </row>
    <row r="2138" customFormat="false" ht="15" hidden="false" customHeight="false" outlineLevel="0" collapsed="false">
      <c r="A2138" s="108"/>
      <c r="B2138" s="108"/>
      <c r="C2138" s="108"/>
      <c r="D2138" s="108"/>
      <c r="E2138" s="108"/>
      <c r="F2138" s="108"/>
      <c r="G2138" s="108"/>
      <c r="H2138" s="108"/>
      <c r="I2138" s="108"/>
      <c r="J2138" s="108"/>
      <c r="L2138" s="63" t="n">
        <f aca="false">IF(AND(A2139&lt;&gt;"",A2138=""),L2137+1,L2137)</f>
        <v>179</v>
      </c>
      <c r="M2138" s="80" t="str">
        <f aca="false">IF(OR(A2138="Insumo",A2138="Composição Auxiliar"),J2138,"")</f>
        <v/>
      </c>
      <c r="N2138" s="81" t="str">
        <f aca="false">IF(ISNUMBER(SEARCH("COM ENCARGOS COMPLEMENTARES",D2138)),J2138,"")</f>
        <v/>
      </c>
      <c r="O2138" s="81" t="str">
        <f aca="false">IF(N2138&lt;&gt;"","",M2138)</f>
        <v/>
      </c>
      <c r="P2138" s="82" t="str">
        <f aca="false">IF(A2138="Composição",A2137,"")</f>
        <v/>
      </c>
      <c r="Q2138" s="81" t="str">
        <f aca="false">IF(P2138&lt;&gt;"",SUMIF(L2138:L2227,L2138,N2138:N2227),"")</f>
        <v/>
      </c>
      <c r="R2138" s="81" t="str">
        <f aca="false">IF(P2138&lt;&gt;"",SUMIF(L2138:L2227,L2138,O2138:O2227),"")</f>
        <v/>
      </c>
    </row>
    <row r="2139" customFormat="false" ht="15" hidden="false" customHeight="true" outlineLevel="0" collapsed="false">
      <c r="A2139" s="83" t="s">
        <v>452</v>
      </c>
      <c r="B2139" s="84" t="s">
        <v>655</v>
      </c>
      <c r="C2139" s="83" t="s">
        <v>656</v>
      </c>
      <c r="D2139" s="83" t="s">
        <v>657</v>
      </c>
      <c r="E2139" s="83" t="s">
        <v>658</v>
      </c>
      <c r="F2139" s="83"/>
      <c r="G2139" s="85" t="s">
        <v>659</v>
      </c>
      <c r="H2139" s="84" t="s">
        <v>660</v>
      </c>
      <c r="I2139" s="84" t="s">
        <v>661</v>
      </c>
      <c r="J2139" s="84" t="s">
        <v>662</v>
      </c>
      <c r="L2139" s="63" t="n">
        <f aca="false">IF(AND(A2140&lt;&gt;"",A2139=""),L2138+1,L2138)</f>
        <v>179</v>
      </c>
      <c r="M2139" s="80" t="str">
        <f aca="false">IF(OR(A2139="Insumo",A2139="Composição Auxiliar"),J2139,"")</f>
        <v/>
      </c>
      <c r="N2139" s="81" t="str">
        <f aca="false">IF(ISNUMBER(SEARCH("COM ENCARGOS COMPLEMENTARES",D2139)),J2139,"")</f>
        <v/>
      </c>
      <c r="O2139" s="81" t="str">
        <f aca="false">IF(N2139&lt;&gt;"","",M2139)</f>
        <v/>
      </c>
      <c r="P2139" s="82" t="str">
        <f aca="false">IF(A2139="Composição",A2138,"")</f>
        <v/>
      </c>
      <c r="Q2139" s="81" t="str">
        <f aca="false">IF(P2139&lt;&gt;"",SUMIF(L2139:L2228,L2139,N2139:N2228),"")</f>
        <v/>
      </c>
      <c r="R2139" s="81" t="str">
        <f aca="false">IF(P2139&lt;&gt;"",SUMIF(L2139:L2228,L2139,O2139:O2228),"")</f>
        <v/>
      </c>
    </row>
    <row r="2140" customFormat="false" ht="25.5" hidden="false" customHeight="true" outlineLevel="0" collapsed="false">
      <c r="A2140" s="86" t="s">
        <v>663</v>
      </c>
      <c r="B2140" s="87" t="s">
        <v>453</v>
      </c>
      <c r="C2140" s="86" t="s">
        <v>716</v>
      </c>
      <c r="D2140" s="86" t="s">
        <v>1553</v>
      </c>
      <c r="E2140" s="86" t="s">
        <v>724</v>
      </c>
      <c r="F2140" s="86"/>
      <c r="G2140" s="88" t="s">
        <v>729</v>
      </c>
      <c r="H2140" s="89" t="n">
        <v>1</v>
      </c>
      <c r="I2140" s="90" t="n">
        <f aca="false">SUMIF(L:L,$L2140,M:M)</f>
        <v>40.64</v>
      </c>
      <c r="J2140" s="90" t="n">
        <f aca="false">TRUNC(H2140*I2140,2)</f>
        <v>40.64</v>
      </c>
      <c r="L2140" s="63" t="n">
        <f aca="false">IF(AND(A2141&lt;&gt;"",A2140=""),L2139+1,L2139)</f>
        <v>179</v>
      </c>
      <c r="M2140" s="80" t="str">
        <f aca="false">IF(OR(A2140="Insumo",A2140="Composição Auxiliar"),J2140,"")</f>
        <v/>
      </c>
      <c r="N2140" s="81" t="str">
        <f aca="false">IF(ISNUMBER(SEARCH("COM ENCARGOS COMPLEMENTARES",D2140)),J2140,"")</f>
        <v/>
      </c>
      <c r="O2140" s="81" t="str">
        <f aca="false">IF(N2140&lt;&gt;"","",M2140)</f>
        <v/>
      </c>
      <c r="P2140" s="82" t="str">
        <f aca="false">IF(A2140="Composição",A2139,"")</f>
        <v> 9.1.5 </v>
      </c>
      <c r="Q2140" s="81" t="n">
        <f aca="false">IF(P2140&lt;&gt;"",SUMIF(L2140:L2229,L2140,N2140:N2229),"")</f>
        <v>2.41</v>
      </c>
      <c r="R2140" s="81" t="n">
        <f aca="false">IF(P2140&lt;&gt;"",SUMIF(L2140:L2229,L2140,O2140:O2229),"")</f>
        <v>38.23</v>
      </c>
    </row>
    <row r="2141" customFormat="false" ht="25.5" hidden="false" customHeight="true" outlineLevel="0" collapsed="false">
      <c r="A2141" s="91" t="s">
        <v>668</v>
      </c>
      <c r="B2141" s="92" t="s">
        <v>822</v>
      </c>
      <c r="C2141" s="91" t="s">
        <v>664</v>
      </c>
      <c r="D2141" s="91" t="s">
        <v>823</v>
      </c>
      <c r="E2141" s="91" t="s">
        <v>671</v>
      </c>
      <c r="F2141" s="91"/>
      <c r="G2141" s="93" t="s">
        <v>672</v>
      </c>
      <c r="H2141" s="94" t="n">
        <v>0.05</v>
      </c>
      <c r="I2141" s="95" t="n">
        <f aca="false">SUMIFS('ANALÍTICA AUXILIARES'!J:J,'ANALÍTICA AUXILIARES'!A:A,"Composição",'ANALÍTICA AUXILIARES'!B:B,$B2141)</f>
        <v>26.14</v>
      </c>
      <c r="J2141" s="95" t="n">
        <f aca="false">TRUNC(H2141*I2141,2)</f>
        <v>1.3</v>
      </c>
      <c r="L2141" s="63" t="n">
        <f aca="false">IF(AND(A2142&lt;&gt;"",A2141=""),L2140+1,L2140)</f>
        <v>179</v>
      </c>
      <c r="M2141" s="80" t="n">
        <f aca="false">IF(OR(A2141="Insumo",A2141="Composição Auxiliar"),J2141,"")</f>
        <v>1.3</v>
      </c>
      <c r="N2141" s="81" t="n">
        <f aca="false">IF(ISNUMBER(SEARCH("COM ENCARGOS COMPLEMENTARES",D2141)),J2141,"")</f>
        <v>1.3</v>
      </c>
      <c r="O2141" s="81" t="str">
        <f aca="false">IF(N2141&lt;&gt;"","",M2141)</f>
        <v/>
      </c>
      <c r="P2141" s="82" t="str">
        <f aca="false">IF(A2141="Composição",A2140,"")</f>
        <v/>
      </c>
      <c r="Q2141" s="81" t="str">
        <f aca="false">IF(P2141&lt;&gt;"",SUMIF(L2141:L2230,L2141,N2141:N2230),"")</f>
        <v/>
      </c>
      <c r="R2141" s="81" t="str">
        <f aca="false">IF(P2141&lt;&gt;"",SUMIF(L2141:L2230,L2141,O2141:O2230),"")</f>
        <v/>
      </c>
    </row>
    <row r="2142" customFormat="false" ht="25.5" hidden="false" customHeight="true" outlineLevel="0" collapsed="false">
      <c r="A2142" s="91" t="s">
        <v>668</v>
      </c>
      <c r="B2142" s="92" t="s">
        <v>817</v>
      </c>
      <c r="C2142" s="91" t="s">
        <v>664</v>
      </c>
      <c r="D2142" s="91" t="s">
        <v>818</v>
      </c>
      <c r="E2142" s="91" t="s">
        <v>671</v>
      </c>
      <c r="F2142" s="91"/>
      <c r="G2142" s="93" t="s">
        <v>672</v>
      </c>
      <c r="H2142" s="94" t="n">
        <v>0.05</v>
      </c>
      <c r="I2142" s="95" t="n">
        <f aca="false">SUMIFS('ANALÍTICA AUXILIARES'!J:J,'ANALÍTICA AUXILIARES'!A:A,"Composição",'ANALÍTICA AUXILIARES'!B:B,$B2142)</f>
        <v>22.2</v>
      </c>
      <c r="J2142" s="95" t="n">
        <f aca="false">TRUNC(H2142*I2142,2)</f>
        <v>1.11</v>
      </c>
      <c r="L2142" s="63" t="n">
        <f aca="false">IF(AND(A2143&lt;&gt;"",A2142=""),L2141+1,L2141)</f>
        <v>179</v>
      </c>
      <c r="M2142" s="80" t="n">
        <f aca="false">IF(OR(A2142="Insumo",A2142="Composição Auxiliar"),J2142,"")</f>
        <v>1.11</v>
      </c>
      <c r="N2142" s="81" t="n">
        <f aca="false">IF(ISNUMBER(SEARCH("COM ENCARGOS COMPLEMENTARES",D2142)),J2142,"")</f>
        <v>1.11</v>
      </c>
      <c r="O2142" s="81" t="str">
        <f aca="false">IF(N2142&lt;&gt;"","",M2142)</f>
        <v/>
      </c>
      <c r="P2142" s="82" t="str">
        <f aca="false">IF(A2142="Composição",A2141,"")</f>
        <v/>
      </c>
      <c r="Q2142" s="81" t="str">
        <f aca="false">IF(P2142&lt;&gt;"",SUMIF(L2142:L2231,L2142,N2142:N2231),"")</f>
        <v/>
      </c>
      <c r="R2142" s="81" t="str">
        <f aca="false">IF(P2142&lt;&gt;"",SUMIF(L2142:L2231,L2142,O2142:O2231),"")</f>
        <v/>
      </c>
    </row>
    <row r="2143" customFormat="false" ht="25.5" hidden="false" customHeight="true" outlineLevel="0" collapsed="false">
      <c r="A2143" s="91" t="s">
        <v>668</v>
      </c>
      <c r="B2143" s="92" t="s">
        <v>366</v>
      </c>
      <c r="C2143" s="91" t="s">
        <v>664</v>
      </c>
      <c r="D2143" s="91" t="s">
        <v>730</v>
      </c>
      <c r="E2143" s="91" t="s">
        <v>731</v>
      </c>
      <c r="F2143" s="91"/>
      <c r="G2143" s="93" t="s">
        <v>676</v>
      </c>
      <c r="H2143" s="94" t="n">
        <v>0.25</v>
      </c>
      <c r="I2143" s="95" t="n">
        <f aca="false">SUMIFS('ANALÍTICA AUXILIARES'!J:J,'ANALÍTICA AUXILIARES'!A:A,"Composição",'ANALÍTICA AUXILIARES'!B:B,$B2143)</f>
        <v>74.88</v>
      </c>
      <c r="J2143" s="95" t="n">
        <f aca="false">TRUNC(H2143*I2143,2)</f>
        <v>18.72</v>
      </c>
      <c r="L2143" s="63" t="n">
        <f aca="false">IF(AND(A2144&lt;&gt;"",A2143=""),L2142+1,L2142)</f>
        <v>179</v>
      </c>
      <c r="M2143" s="80" t="n">
        <f aca="false">IF(OR(A2143="Insumo",A2143="Composição Auxiliar"),J2143,"")</f>
        <v>18.72</v>
      </c>
      <c r="N2143" s="81" t="str">
        <f aca="false">IF(ISNUMBER(SEARCH("COM ENCARGOS COMPLEMENTARES",D2143)),J2143,"")</f>
        <v/>
      </c>
      <c r="O2143" s="81" t="n">
        <f aca="false">IF(N2143&lt;&gt;"","",M2143)</f>
        <v>18.72</v>
      </c>
      <c r="P2143" s="82" t="str">
        <f aca="false">IF(A2143="Composição",A2142,"")</f>
        <v/>
      </c>
      <c r="Q2143" s="81" t="str">
        <f aca="false">IF(P2143&lt;&gt;"",SUMIF(L2143:L2232,L2143,N2143:N2232),"")</f>
        <v/>
      </c>
      <c r="R2143" s="81" t="str">
        <f aca="false">IF(P2143&lt;&gt;"",SUMIF(L2143:L2232,L2143,O2143:O2232),"")</f>
        <v/>
      </c>
    </row>
    <row r="2144" customFormat="false" ht="25.5" hidden="false" customHeight="true" outlineLevel="0" collapsed="false">
      <c r="A2144" s="91" t="s">
        <v>668</v>
      </c>
      <c r="B2144" s="92" t="s">
        <v>802</v>
      </c>
      <c r="C2144" s="91" t="s">
        <v>664</v>
      </c>
      <c r="D2144" s="91" t="s">
        <v>803</v>
      </c>
      <c r="E2144" s="91" t="s">
        <v>731</v>
      </c>
      <c r="F2144" s="91"/>
      <c r="G2144" s="93" t="s">
        <v>676</v>
      </c>
      <c r="H2144" s="94" t="n">
        <v>0.25</v>
      </c>
      <c r="I2144" s="95" t="n">
        <f aca="false">SUMIFS('ANALÍTICA AUXILIARES'!J:J,'ANALÍTICA AUXILIARES'!A:A,"Composição",'ANALÍTICA AUXILIARES'!B:B,$B2144)</f>
        <v>45.4</v>
      </c>
      <c r="J2144" s="95" t="n">
        <f aca="false">TRUNC(H2144*I2144,2)</f>
        <v>11.35</v>
      </c>
      <c r="L2144" s="63" t="n">
        <f aca="false">IF(AND(A2145&lt;&gt;"",A2144=""),L2143+1,L2143)</f>
        <v>179</v>
      </c>
      <c r="M2144" s="80" t="n">
        <f aca="false">IF(OR(A2144="Insumo",A2144="Composição Auxiliar"),J2144,"")</f>
        <v>11.35</v>
      </c>
      <c r="N2144" s="81" t="str">
        <f aca="false">IF(ISNUMBER(SEARCH("COM ENCARGOS COMPLEMENTARES",D2144)),J2144,"")</f>
        <v/>
      </c>
      <c r="O2144" s="81" t="n">
        <f aca="false">IF(N2144&lt;&gt;"","",M2144)</f>
        <v>11.35</v>
      </c>
      <c r="P2144" s="82" t="str">
        <f aca="false">IF(A2144="Composição",A2143,"")</f>
        <v/>
      </c>
      <c r="Q2144" s="81" t="str">
        <f aca="false">IF(P2144&lt;&gt;"",SUMIF(L2144:L2233,L2144,N2144:N2233),"")</f>
        <v/>
      </c>
      <c r="R2144" s="81" t="str">
        <f aca="false">IF(P2144&lt;&gt;"",SUMIF(L2144:L2233,L2144,O2144:O2233),"")</f>
        <v/>
      </c>
    </row>
    <row r="2145" customFormat="false" ht="38.25" hidden="false" customHeight="false" outlineLevel="0" collapsed="false">
      <c r="A2145" s="96" t="s">
        <v>679</v>
      </c>
      <c r="B2145" s="97" t="s">
        <v>1554</v>
      </c>
      <c r="C2145" s="96" t="str">
        <f aca="false">VLOOKUP(B2145,INSUMOS!$A:$I,2,0)</f>
        <v>SINAPI</v>
      </c>
      <c r="D2145" s="96" t="str">
        <f aca="false">VLOOKUP(B2145,INSUMOS!$A:$I,3,0)</f>
        <v>ELETRODUTO/DUTO PEAD FLEXIVEL PAREDE SIMPLES, CORRUGACAO HELICOIDAL, COR PRETA, SEM ROSCA, DE 2",  PARA CABEAMENTO SUBTERRANEO (NBR 15715)</v>
      </c>
      <c r="E2145" s="98" t="str">
        <f aca="false">VLOOKUP(B2145,INSUMOS!$A:$I,4,0)</f>
        <v>Material</v>
      </c>
      <c r="F2145" s="98"/>
      <c r="G2145" s="99" t="str">
        <f aca="false">VLOOKUP(B2145,INSUMOS!$A:$I,5,0)</f>
        <v>M</v>
      </c>
      <c r="H2145" s="100" t="n">
        <v>1.05</v>
      </c>
      <c r="I2145" s="101" t="n">
        <f aca="false">VLOOKUP(B2145,INSUMOS!$A:$I,8,0)</f>
        <v>7.78</v>
      </c>
      <c r="J2145" s="101" t="n">
        <f aca="false">TRUNC(H2145*I2145,2)</f>
        <v>8.16</v>
      </c>
      <c r="L2145" s="63" t="n">
        <f aca="false">IF(AND(A2146&lt;&gt;"",A2145=""),L2144+1,L2144)</f>
        <v>179</v>
      </c>
      <c r="M2145" s="80" t="n">
        <f aca="false">IF(OR(A2145="Insumo",A2145="Composição Auxiliar"),J2145,"")</f>
        <v>8.16</v>
      </c>
      <c r="N2145" s="81" t="str">
        <f aca="false">IF(ISNUMBER(SEARCH("COM ENCARGOS COMPLEMENTARES",D2145)),J2145,"")</f>
        <v/>
      </c>
      <c r="O2145" s="81" t="n">
        <f aca="false">IF(N2145&lt;&gt;"","",M2145)</f>
        <v>8.16</v>
      </c>
      <c r="P2145" s="82" t="str">
        <f aca="false">IF(A2145="Composição",A2144,"")</f>
        <v/>
      </c>
      <c r="Q2145" s="81" t="str">
        <f aca="false">IF(P2145&lt;&gt;"",SUMIF(L2145:L2234,L2145,N2145:N2234),"")</f>
        <v/>
      </c>
      <c r="R2145" s="81" t="str">
        <f aca="false">IF(P2145&lt;&gt;"",SUMIF(L2145:L2234,L2145,O2145:O2234),"")</f>
        <v/>
      </c>
    </row>
    <row r="2146" customFormat="false" ht="14.25" hidden="false" customHeight="false" outlineLevel="0" collapsed="false">
      <c r="A2146" s="102"/>
      <c r="B2146" s="102"/>
      <c r="C2146" s="102"/>
      <c r="D2146" s="102"/>
      <c r="E2146" s="102"/>
      <c r="F2146" s="103"/>
      <c r="G2146" s="102"/>
      <c r="H2146" s="103"/>
      <c r="I2146" s="102"/>
      <c r="J2146" s="103"/>
      <c r="L2146" s="63" t="n">
        <f aca="false">IF(AND(A2147&lt;&gt;"",A2146=""),L2145+1,L2145)</f>
        <v>179</v>
      </c>
      <c r="M2146" s="80" t="str">
        <f aca="false">IF(OR(A2146="Insumo",A2146="Composição Auxiliar"),J2146,"")</f>
        <v/>
      </c>
      <c r="N2146" s="81" t="str">
        <f aca="false">IF(ISNUMBER(SEARCH("COM ENCARGOS COMPLEMENTARES",D2146)),J2146,"")</f>
        <v/>
      </c>
      <c r="O2146" s="81" t="str">
        <f aca="false">IF(N2146&lt;&gt;"","",M2146)</f>
        <v/>
      </c>
      <c r="P2146" s="82" t="str">
        <f aca="false">IF(A2146="Composição",A2145,"")</f>
        <v/>
      </c>
      <c r="Q2146" s="81" t="str">
        <f aca="false">IF(P2146&lt;&gt;"",SUMIF(L2146:L2235,L2146,N2146:N2235),"")</f>
        <v/>
      </c>
      <c r="R2146" s="81" t="str">
        <f aca="false">IF(P2146&lt;&gt;"",SUMIF(L2146:L2235,L2146,O2146:O2235),"")</f>
        <v/>
      </c>
    </row>
    <row r="2147" customFormat="false" ht="14.25" hidden="false" customHeight="true" outlineLevel="0" collapsed="false">
      <c r="A2147" s="102"/>
      <c r="B2147" s="102"/>
      <c r="C2147" s="102"/>
      <c r="D2147" s="102"/>
      <c r="E2147" s="102"/>
      <c r="F2147" s="103"/>
      <c r="G2147" s="102"/>
      <c r="H2147" s="104" t="s">
        <v>684</v>
      </c>
      <c r="I2147" s="104"/>
      <c r="J2147" s="103" t="n">
        <f aca="false">TRUNC(SUMIF(L:L,$L2147,M:M)*(1+$J$9),2)</f>
        <v>52.74</v>
      </c>
      <c r="L2147" s="63" t="n">
        <f aca="false">IF(AND(A2148&lt;&gt;"",A2147=""),L2146+1,L2146)</f>
        <v>179</v>
      </c>
      <c r="M2147" s="80" t="str">
        <f aca="false">IF(OR(A2147="Insumo",A2147="Composição Auxiliar"),J2147,"")</f>
        <v/>
      </c>
      <c r="N2147" s="81" t="str">
        <f aca="false">IF(ISNUMBER(SEARCH("COM ENCARGOS COMPLEMENTARES",D2147)),J2147,"")</f>
        <v/>
      </c>
      <c r="O2147" s="81" t="str">
        <f aca="false">IF(N2147&lt;&gt;"","",M2147)</f>
        <v/>
      </c>
      <c r="P2147" s="82" t="str">
        <f aca="false">IF(A2147="Composição",A2146,"")</f>
        <v/>
      </c>
      <c r="Q2147" s="81" t="str">
        <f aca="false">IF(P2147&lt;&gt;"",SUMIF(L2147:L2236,L2147,N2147:N2236),"")</f>
        <v/>
      </c>
      <c r="R2147" s="81" t="str">
        <f aca="false">IF(P2147&lt;&gt;"",SUMIF(L2147:L2236,L2147,O2147:O2236),"")</f>
        <v/>
      </c>
    </row>
    <row r="2148" customFormat="false" ht="15" hidden="false" customHeight="false" outlineLevel="0" collapsed="false">
      <c r="A2148" s="105"/>
      <c r="B2148" s="105"/>
      <c r="C2148" s="105"/>
      <c r="D2148" s="105"/>
      <c r="E2148" s="105"/>
      <c r="F2148" s="105"/>
      <c r="G2148" s="105" t="s">
        <v>685</v>
      </c>
      <c r="H2148" s="106" t="s">
        <v>1555</v>
      </c>
      <c r="I2148" s="105" t="s">
        <v>687</v>
      </c>
      <c r="J2148" s="107" t="n">
        <f aca="false">TRUNC(J2147*H2148,2)</f>
        <v>2320.56</v>
      </c>
      <c r="L2148" s="63" t="n">
        <f aca="false">IF(AND(A2149&lt;&gt;"",A2148=""),L2147+1,L2147)</f>
        <v>179</v>
      </c>
      <c r="M2148" s="80" t="str">
        <f aca="false">IF(OR(A2148="Insumo",A2148="Composição Auxiliar"),J2148,"")</f>
        <v/>
      </c>
      <c r="N2148" s="81" t="str">
        <f aca="false">IF(ISNUMBER(SEARCH("COM ENCARGOS COMPLEMENTARES",D2148)),J2148,"")</f>
        <v/>
      </c>
      <c r="O2148" s="81" t="str">
        <f aca="false">IF(N2148&lt;&gt;"","",M2148)</f>
        <v/>
      </c>
      <c r="P2148" s="82" t="str">
        <f aca="false">IF(A2148="Composição",A2147,"")</f>
        <v/>
      </c>
      <c r="Q2148" s="81" t="str">
        <f aca="false">IF(P2148&lt;&gt;"",SUMIF(L2148:L2237,L2148,N2148:N2237),"")</f>
        <v/>
      </c>
      <c r="R2148" s="81" t="str">
        <f aca="false">IF(P2148&lt;&gt;"",SUMIF(L2148:L2237,L2148,O2148:O2237),"")</f>
        <v/>
      </c>
    </row>
    <row r="2149" customFormat="false" ht="15" hidden="false" customHeight="false" outlineLevel="0" collapsed="false">
      <c r="A2149" s="108"/>
      <c r="B2149" s="108"/>
      <c r="C2149" s="108"/>
      <c r="D2149" s="108"/>
      <c r="E2149" s="108"/>
      <c r="F2149" s="108"/>
      <c r="G2149" s="108"/>
      <c r="H2149" s="108"/>
      <c r="I2149" s="108"/>
      <c r="J2149" s="108"/>
      <c r="L2149" s="63" t="n">
        <f aca="false">IF(AND(A2150&lt;&gt;"",A2149=""),L2148+1,L2148)</f>
        <v>180</v>
      </c>
      <c r="M2149" s="80" t="str">
        <f aca="false">IF(OR(A2149="Insumo",A2149="Composição Auxiliar"),J2149,"")</f>
        <v/>
      </c>
      <c r="N2149" s="81" t="str">
        <f aca="false">IF(ISNUMBER(SEARCH("COM ENCARGOS COMPLEMENTARES",D2149)),J2149,"")</f>
        <v/>
      </c>
      <c r="O2149" s="81" t="str">
        <f aca="false">IF(N2149&lt;&gt;"","",M2149)</f>
        <v/>
      </c>
      <c r="P2149" s="82" t="str">
        <f aca="false">IF(A2149="Composição",A2148,"")</f>
        <v/>
      </c>
      <c r="Q2149" s="81" t="str">
        <f aca="false">IF(P2149&lt;&gt;"",SUMIF(L2149:L2238,L2149,N2149:N2238),"")</f>
        <v/>
      </c>
      <c r="R2149" s="81" t="str">
        <f aca="false">IF(P2149&lt;&gt;"",SUMIF(L2149:L2238,L2149,O2149:O2238),"")</f>
        <v/>
      </c>
    </row>
    <row r="2150" customFormat="false" ht="15" hidden="false" customHeight="true" outlineLevel="0" collapsed="false">
      <c r="A2150" s="83" t="s">
        <v>454</v>
      </c>
      <c r="B2150" s="84" t="s">
        <v>655</v>
      </c>
      <c r="C2150" s="83" t="s">
        <v>656</v>
      </c>
      <c r="D2150" s="83" t="s">
        <v>657</v>
      </c>
      <c r="E2150" s="83" t="s">
        <v>658</v>
      </c>
      <c r="F2150" s="83"/>
      <c r="G2150" s="85" t="s">
        <v>659</v>
      </c>
      <c r="H2150" s="84" t="s">
        <v>660</v>
      </c>
      <c r="I2150" s="84" t="s">
        <v>661</v>
      </c>
      <c r="J2150" s="84" t="s">
        <v>662</v>
      </c>
      <c r="L2150" s="63" t="n">
        <f aca="false">IF(AND(A2151&lt;&gt;"",A2150=""),L2149+1,L2149)</f>
        <v>180</v>
      </c>
      <c r="M2150" s="80" t="str">
        <f aca="false">IF(OR(A2150="Insumo",A2150="Composição Auxiliar"),J2150,"")</f>
        <v/>
      </c>
      <c r="N2150" s="81" t="str">
        <f aca="false">IF(ISNUMBER(SEARCH("COM ENCARGOS COMPLEMENTARES",D2150)),J2150,"")</f>
        <v/>
      </c>
      <c r="O2150" s="81" t="str">
        <f aca="false">IF(N2150&lt;&gt;"","",M2150)</f>
        <v/>
      </c>
      <c r="P2150" s="82" t="str">
        <f aca="false">IF(A2150="Composição",A2149,"")</f>
        <v/>
      </c>
      <c r="Q2150" s="81" t="str">
        <f aca="false">IF(P2150&lt;&gt;"",SUMIF(L2150:L2239,L2150,N2150:N2239),"")</f>
        <v/>
      </c>
      <c r="R2150" s="81" t="str">
        <f aca="false">IF(P2150&lt;&gt;"",SUMIF(L2150:L2239,L2150,O2150:O2239),"")</f>
        <v/>
      </c>
    </row>
    <row r="2151" customFormat="false" ht="38.25" hidden="false" customHeight="true" outlineLevel="0" collapsed="false">
      <c r="A2151" s="86" t="s">
        <v>663</v>
      </c>
      <c r="B2151" s="87" t="s">
        <v>455</v>
      </c>
      <c r="C2151" s="86" t="s">
        <v>716</v>
      </c>
      <c r="D2151" s="86" t="s">
        <v>1556</v>
      </c>
      <c r="E2151" s="86" t="s">
        <v>724</v>
      </c>
      <c r="F2151" s="86"/>
      <c r="G2151" s="88" t="s">
        <v>729</v>
      </c>
      <c r="H2151" s="89" t="n">
        <v>1</v>
      </c>
      <c r="I2151" s="90" t="n">
        <f aca="false">SUMIF(L:L,$L2151,M:M)</f>
        <v>17.09</v>
      </c>
      <c r="J2151" s="90" t="n">
        <f aca="false">TRUNC(H2151*I2151,2)</f>
        <v>17.09</v>
      </c>
      <c r="L2151" s="63" t="n">
        <f aca="false">IF(AND(A2152&lt;&gt;"",A2151=""),L2150+1,L2150)</f>
        <v>180</v>
      </c>
      <c r="M2151" s="80" t="str">
        <f aca="false">IF(OR(A2151="Insumo",A2151="Composição Auxiliar"),J2151,"")</f>
        <v/>
      </c>
      <c r="N2151" s="81" t="str">
        <f aca="false">IF(ISNUMBER(SEARCH("COM ENCARGOS COMPLEMENTARES",D2151)),J2151,"")</f>
        <v/>
      </c>
      <c r="O2151" s="81" t="str">
        <f aca="false">IF(N2151&lt;&gt;"","",M2151)</f>
        <v/>
      </c>
      <c r="P2151" s="82" t="str">
        <f aca="false">IF(A2151="Composição",A2150,"")</f>
        <v> 9.1.6 </v>
      </c>
      <c r="Q2151" s="81" t="n">
        <f aca="false">IF(P2151&lt;&gt;"",SUMIF(L2151:L2240,L2151,N2151:N2240),"")</f>
        <v>1.01</v>
      </c>
      <c r="R2151" s="81" t="n">
        <f aca="false">IF(P2151&lt;&gt;"",SUMIF(L2151:L2240,L2151,O2151:O2240),"")</f>
        <v>16.08</v>
      </c>
    </row>
    <row r="2152" customFormat="false" ht="25.5" hidden="false" customHeight="true" outlineLevel="0" collapsed="false">
      <c r="A2152" s="91" t="s">
        <v>668</v>
      </c>
      <c r="B2152" s="92" t="s">
        <v>817</v>
      </c>
      <c r="C2152" s="91" t="s">
        <v>664</v>
      </c>
      <c r="D2152" s="91" t="s">
        <v>818</v>
      </c>
      <c r="E2152" s="91" t="s">
        <v>671</v>
      </c>
      <c r="F2152" s="91"/>
      <c r="G2152" s="93" t="s">
        <v>672</v>
      </c>
      <c r="H2152" s="94" t="n">
        <v>0.0211</v>
      </c>
      <c r="I2152" s="95" t="n">
        <f aca="false">SUMIFS('ANALÍTICA AUXILIARES'!J:J,'ANALÍTICA AUXILIARES'!A:A,"Composição",'ANALÍTICA AUXILIARES'!B:B,$B2152)</f>
        <v>22.2</v>
      </c>
      <c r="J2152" s="95" t="n">
        <f aca="false">TRUNC(H2152*I2152,2)</f>
        <v>0.46</v>
      </c>
      <c r="L2152" s="63" t="n">
        <f aca="false">IF(AND(A2153&lt;&gt;"",A2152=""),L2151+1,L2151)</f>
        <v>180</v>
      </c>
      <c r="M2152" s="80" t="n">
        <f aca="false">IF(OR(A2152="Insumo",A2152="Composição Auxiliar"),J2152,"")</f>
        <v>0.46</v>
      </c>
      <c r="N2152" s="81" t="n">
        <f aca="false">IF(ISNUMBER(SEARCH("COM ENCARGOS COMPLEMENTARES",D2152)),J2152,"")</f>
        <v>0.46</v>
      </c>
      <c r="O2152" s="81" t="str">
        <f aca="false">IF(N2152&lt;&gt;"","",M2152)</f>
        <v/>
      </c>
      <c r="P2152" s="82" t="str">
        <f aca="false">IF(A2152="Composição",A2151,"")</f>
        <v/>
      </c>
      <c r="Q2152" s="81" t="str">
        <f aca="false">IF(P2152&lt;&gt;"",SUMIF(L2152:L2241,L2152,N2152:N2241),"")</f>
        <v/>
      </c>
      <c r="R2152" s="81" t="str">
        <f aca="false">IF(P2152&lt;&gt;"",SUMIF(L2152:L2241,L2152,O2152:O2241),"")</f>
        <v/>
      </c>
    </row>
    <row r="2153" customFormat="false" ht="25.5" hidden="false" customHeight="true" outlineLevel="0" collapsed="false">
      <c r="A2153" s="91" t="s">
        <v>668</v>
      </c>
      <c r="B2153" s="92" t="s">
        <v>822</v>
      </c>
      <c r="C2153" s="91" t="s">
        <v>664</v>
      </c>
      <c r="D2153" s="91" t="s">
        <v>823</v>
      </c>
      <c r="E2153" s="91" t="s">
        <v>671</v>
      </c>
      <c r="F2153" s="91"/>
      <c r="G2153" s="93" t="s">
        <v>672</v>
      </c>
      <c r="H2153" s="94" t="n">
        <v>0.0211</v>
      </c>
      <c r="I2153" s="95" t="n">
        <f aca="false">SUMIFS('ANALÍTICA AUXILIARES'!J:J,'ANALÍTICA AUXILIARES'!A:A,"Composição",'ANALÍTICA AUXILIARES'!B:B,$B2153)</f>
        <v>26.14</v>
      </c>
      <c r="J2153" s="95" t="n">
        <f aca="false">TRUNC(H2153*I2153,2)</f>
        <v>0.55</v>
      </c>
      <c r="L2153" s="63" t="n">
        <f aca="false">IF(AND(A2154&lt;&gt;"",A2153=""),L2152+1,L2152)</f>
        <v>180</v>
      </c>
      <c r="M2153" s="80" t="n">
        <f aca="false">IF(OR(A2153="Insumo",A2153="Composição Auxiliar"),J2153,"")</f>
        <v>0.55</v>
      </c>
      <c r="N2153" s="81" t="n">
        <f aca="false">IF(ISNUMBER(SEARCH("COM ENCARGOS COMPLEMENTARES",D2153)),J2153,"")</f>
        <v>0.55</v>
      </c>
      <c r="O2153" s="81" t="str">
        <f aca="false">IF(N2153&lt;&gt;"","",M2153)</f>
        <v/>
      </c>
      <c r="P2153" s="82" t="str">
        <f aca="false">IF(A2153="Composição",A2152,"")</f>
        <v/>
      </c>
      <c r="Q2153" s="81" t="str">
        <f aca="false">IF(P2153&lt;&gt;"",SUMIF(L2153:L2242,L2153,N2153:N2242),"")</f>
        <v/>
      </c>
      <c r="R2153" s="81" t="str">
        <f aca="false">IF(P2153&lt;&gt;"",SUMIF(L2153:L2242,L2153,O2153:O2242),"")</f>
        <v/>
      </c>
    </row>
    <row r="2154" customFormat="false" ht="14.25" hidden="false" customHeight="false" outlineLevel="0" collapsed="false">
      <c r="A2154" s="96" t="s">
        <v>679</v>
      </c>
      <c r="B2154" s="97" t="s">
        <v>1557</v>
      </c>
      <c r="C2154" s="96" t="str">
        <f aca="false">VLOOKUP(B2154,INSUMOS!$A:$I,2,0)</f>
        <v>ORSE</v>
      </c>
      <c r="D2154" s="96" t="str">
        <f aca="false">VLOOKUP(B2154,INSUMOS!$A:$I,3,0)</f>
        <v>CABO DE COBRE ISOLADO HEPR (XLPE),  16MM²,  1KV / 90º C M</v>
      </c>
      <c r="E2154" s="98" t="str">
        <f aca="false">VLOOKUP(B2154,INSUMOS!$A:$I,4,0)</f>
        <v>Material</v>
      </c>
      <c r="F2154" s="98"/>
      <c r="G2154" s="99" t="str">
        <f aca="false">VLOOKUP(B2154,INSUMOS!$A:$I,5,0)</f>
        <v>m</v>
      </c>
      <c r="H2154" s="100" t="n">
        <v>1.1</v>
      </c>
      <c r="I2154" s="101" t="n">
        <f aca="false">VLOOKUP(B2154,INSUMOS!$A:$I,8,0)</f>
        <v>14.6</v>
      </c>
      <c r="J2154" s="101" t="n">
        <f aca="false">TRUNC(H2154*I2154,2)</f>
        <v>16.06</v>
      </c>
      <c r="L2154" s="63" t="n">
        <f aca="false">IF(AND(A2155&lt;&gt;"",A2154=""),L2153+1,L2153)</f>
        <v>180</v>
      </c>
      <c r="M2154" s="80" t="n">
        <f aca="false">IF(OR(A2154="Insumo",A2154="Composição Auxiliar"),J2154,"")</f>
        <v>16.06</v>
      </c>
      <c r="N2154" s="81" t="str">
        <f aca="false">IF(ISNUMBER(SEARCH("COM ENCARGOS COMPLEMENTARES",D2154)),J2154,"")</f>
        <v/>
      </c>
      <c r="O2154" s="81" t="n">
        <f aca="false">IF(N2154&lt;&gt;"","",M2154)</f>
        <v>16.06</v>
      </c>
      <c r="P2154" s="82" t="str">
        <f aca="false">IF(A2154="Composição",A2153,"")</f>
        <v/>
      </c>
      <c r="Q2154" s="81" t="str">
        <f aca="false">IF(P2154&lt;&gt;"",SUMIF(L2154:L2243,L2154,N2154:N2243),"")</f>
        <v/>
      </c>
      <c r="R2154" s="81" t="str">
        <f aca="false">IF(P2154&lt;&gt;"",SUMIF(L2154:L2243,L2154,O2154:O2243),"")</f>
        <v/>
      </c>
    </row>
    <row r="2155" customFormat="false" ht="25.5" hidden="false" customHeight="false" outlineLevel="0" collapsed="false">
      <c r="A2155" s="96" t="s">
        <v>679</v>
      </c>
      <c r="B2155" s="97" t="s">
        <v>1558</v>
      </c>
      <c r="C2155" s="96" t="str">
        <f aca="false">VLOOKUP(B2155,INSUMOS!$A:$I,2,0)</f>
        <v>SINAPI</v>
      </c>
      <c r="D2155" s="96" t="str">
        <f aca="false">VLOOKUP(B2155,INSUMOS!$A:$I,3,0)</f>
        <v>FITA ISOLANTE ADESIVA ANTICHAMA, USO ATE 750 V, EM ROLO DE 19 MM X 20 M</v>
      </c>
      <c r="E2155" s="98" t="str">
        <f aca="false">VLOOKUP(B2155,INSUMOS!$A:$I,4,0)</f>
        <v>Material</v>
      </c>
      <c r="F2155" s="98"/>
      <c r="G2155" s="99" t="str">
        <f aca="false">VLOOKUP(B2155,INSUMOS!$A:$I,5,0)</f>
        <v>UN</v>
      </c>
      <c r="H2155" s="100" t="n">
        <v>0.0023</v>
      </c>
      <c r="I2155" s="101" t="n">
        <f aca="false">VLOOKUP(B2155,INSUMOS!$A:$I,8,0)</f>
        <v>9.9</v>
      </c>
      <c r="J2155" s="101" t="n">
        <f aca="false">TRUNC(H2155*I2155,2)</f>
        <v>0.02</v>
      </c>
      <c r="L2155" s="63" t="n">
        <f aca="false">IF(AND(A2156&lt;&gt;"",A2155=""),L2154+1,L2154)</f>
        <v>180</v>
      </c>
      <c r="M2155" s="80" t="n">
        <f aca="false">IF(OR(A2155="Insumo",A2155="Composição Auxiliar"),J2155,"")</f>
        <v>0.02</v>
      </c>
      <c r="N2155" s="81" t="str">
        <f aca="false">IF(ISNUMBER(SEARCH("COM ENCARGOS COMPLEMENTARES",D2155)),J2155,"")</f>
        <v/>
      </c>
      <c r="O2155" s="81" t="n">
        <f aca="false">IF(N2155&lt;&gt;"","",M2155)</f>
        <v>0.02</v>
      </c>
      <c r="P2155" s="82" t="str">
        <f aca="false">IF(A2155="Composição",A2154,"")</f>
        <v/>
      </c>
      <c r="Q2155" s="81" t="str">
        <f aca="false">IF(P2155&lt;&gt;"",SUMIF(L2155:L2244,L2155,N2155:N2244),"")</f>
        <v/>
      </c>
      <c r="R2155" s="81" t="str">
        <f aca="false">IF(P2155&lt;&gt;"",SUMIF(L2155:L2244,L2155,O2155:O2244),"")</f>
        <v/>
      </c>
    </row>
    <row r="2156" customFormat="false" ht="14.25" hidden="false" customHeight="false" outlineLevel="0" collapsed="false">
      <c r="A2156" s="102"/>
      <c r="B2156" s="102"/>
      <c r="C2156" s="102"/>
      <c r="D2156" s="102"/>
      <c r="E2156" s="102"/>
      <c r="F2156" s="103"/>
      <c r="G2156" s="102"/>
      <c r="H2156" s="103"/>
      <c r="I2156" s="102"/>
      <c r="J2156" s="103"/>
      <c r="L2156" s="63" t="n">
        <f aca="false">IF(AND(A2157&lt;&gt;"",A2156=""),L2155+1,L2155)</f>
        <v>180</v>
      </c>
      <c r="M2156" s="80" t="str">
        <f aca="false">IF(OR(A2156="Insumo",A2156="Composição Auxiliar"),J2156,"")</f>
        <v/>
      </c>
      <c r="N2156" s="81" t="str">
        <f aca="false">IF(ISNUMBER(SEARCH("COM ENCARGOS COMPLEMENTARES",D2156)),J2156,"")</f>
        <v/>
      </c>
      <c r="O2156" s="81" t="str">
        <f aca="false">IF(N2156&lt;&gt;"","",M2156)</f>
        <v/>
      </c>
      <c r="P2156" s="82" t="str">
        <f aca="false">IF(A2156="Composição",A2155,"")</f>
        <v/>
      </c>
      <c r="Q2156" s="81" t="str">
        <f aca="false">IF(P2156&lt;&gt;"",SUMIF(L2156:L2245,L2156,N2156:N2245),"")</f>
        <v/>
      </c>
      <c r="R2156" s="81" t="str">
        <f aca="false">IF(P2156&lt;&gt;"",SUMIF(L2156:L2245,L2156,O2156:O2245),"")</f>
        <v/>
      </c>
    </row>
    <row r="2157" customFormat="false" ht="14.25" hidden="false" customHeight="true" outlineLevel="0" collapsed="false">
      <c r="A2157" s="102"/>
      <c r="B2157" s="102"/>
      <c r="C2157" s="102"/>
      <c r="D2157" s="102"/>
      <c r="E2157" s="102"/>
      <c r="F2157" s="103"/>
      <c r="G2157" s="102"/>
      <c r="H2157" s="104" t="s">
        <v>684</v>
      </c>
      <c r="I2157" s="104"/>
      <c r="J2157" s="103" t="n">
        <f aca="false">TRUNC(SUMIF(L:L,$L2157,M:M)*(1+$J$9),2)</f>
        <v>22.18</v>
      </c>
      <c r="L2157" s="63" t="n">
        <f aca="false">IF(AND(A2158&lt;&gt;"",A2157=""),L2156+1,L2156)</f>
        <v>180</v>
      </c>
      <c r="M2157" s="80" t="str">
        <f aca="false">IF(OR(A2157="Insumo",A2157="Composição Auxiliar"),J2157,"")</f>
        <v/>
      </c>
      <c r="N2157" s="81" t="str">
        <f aca="false">IF(ISNUMBER(SEARCH("COM ENCARGOS COMPLEMENTARES",D2157)),J2157,"")</f>
        <v/>
      </c>
      <c r="O2157" s="81" t="str">
        <f aca="false">IF(N2157&lt;&gt;"","",M2157)</f>
        <v/>
      </c>
      <c r="P2157" s="82" t="str">
        <f aca="false">IF(A2157="Composição",A2156,"")</f>
        <v/>
      </c>
      <c r="Q2157" s="81" t="str">
        <f aca="false">IF(P2157&lt;&gt;"",SUMIF(L2157:L2246,L2157,N2157:N2246),"")</f>
        <v/>
      </c>
      <c r="R2157" s="81" t="str">
        <f aca="false">IF(P2157&lt;&gt;"",SUMIF(L2157:L2246,L2157,O2157:O2246),"")</f>
        <v/>
      </c>
    </row>
    <row r="2158" customFormat="false" ht="15" hidden="false" customHeight="false" outlineLevel="0" collapsed="false">
      <c r="A2158" s="105"/>
      <c r="B2158" s="105"/>
      <c r="C2158" s="105"/>
      <c r="D2158" s="105"/>
      <c r="E2158" s="105"/>
      <c r="F2158" s="105"/>
      <c r="G2158" s="105" t="s">
        <v>685</v>
      </c>
      <c r="H2158" s="106" t="s">
        <v>1559</v>
      </c>
      <c r="I2158" s="105" t="s">
        <v>687</v>
      </c>
      <c r="J2158" s="107" t="n">
        <f aca="false">TRUNC(J2157*H2158,2)</f>
        <v>3216.1</v>
      </c>
      <c r="L2158" s="63" t="n">
        <f aca="false">IF(AND(A2159&lt;&gt;"",A2158=""),L2157+1,L2157)</f>
        <v>180</v>
      </c>
      <c r="M2158" s="80" t="str">
        <f aca="false">IF(OR(A2158="Insumo",A2158="Composição Auxiliar"),J2158,"")</f>
        <v/>
      </c>
      <c r="N2158" s="81" t="str">
        <f aca="false">IF(ISNUMBER(SEARCH("COM ENCARGOS COMPLEMENTARES",D2158)),J2158,"")</f>
        <v/>
      </c>
      <c r="O2158" s="81" t="str">
        <f aca="false">IF(N2158&lt;&gt;"","",M2158)</f>
        <v/>
      </c>
      <c r="P2158" s="82" t="str">
        <f aca="false">IF(A2158="Composição",A2157,"")</f>
        <v/>
      </c>
      <c r="Q2158" s="81" t="str">
        <f aca="false">IF(P2158&lt;&gt;"",SUMIF(L2158:L2247,L2158,N2158:N2247),"")</f>
        <v/>
      </c>
      <c r="R2158" s="81" t="str">
        <f aca="false">IF(P2158&lt;&gt;"",SUMIF(L2158:L2247,L2158,O2158:O2247),"")</f>
        <v/>
      </c>
    </row>
    <row r="2159" customFormat="false" ht="15" hidden="false" customHeight="false" outlineLevel="0" collapsed="false">
      <c r="A2159" s="108"/>
      <c r="B2159" s="108"/>
      <c r="C2159" s="108"/>
      <c r="D2159" s="108"/>
      <c r="E2159" s="108"/>
      <c r="F2159" s="108"/>
      <c r="G2159" s="108"/>
      <c r="H2159" s="108"/>
      <c r="I2159" s="108"/>
      <c r="J2159" s="108"/>
      <c r="L2159" s="63" t="n">
        <f aca="false">IF(AND(A2160&lt;&gt;"",A2159=""),L2158+1,L2158)</f>
        <v>181</v>
      </c>
      <c r="M2159" s="80" t="str">
        <f aca="false">IF(OR(A2159="Insumo",A2159="Composição Auxiliar"),J2159,"")</f>
        <v/>
      </c>
      <c r="N2159" s="81" t="str">
        <f aca="false">IF(ISNUMBER(SEARCH("COM ENCARGOS COMPLEMENTARES",D2159)),J2159,"")</f>
        <v/>
      </c>
      <c r="O2159" s="81" t="str">
        <f aca="false">IF(N2159&lt;&gt;"","",M2159)</f>
        <v/>
      </c>
      <c r="P2159" s="82" t="str">
        <f aca="false">IF(A2159="Composição",A2158,"")</f>
        <v/>
      </c>
      <c r="Q2159" s="81" t="str">
        <f aca="false">IF(P2159&lt;&gt;"",SUMIF(L2159:L2248,L2159,N2159:N2248),"")</f>
        <v/>
      </c>
      <c r="R2159" s="81" t="str">
        <f aca="false">IF(P2159&lt;&gt;"",SUMIF(L2159:L2248,L2159,O2159:O2248),"")</f>
        <v/>
      </c>
    </row>
    <row r="2160" customFormat="false" ht="15" hidden="false" customHeight="true" outlineLevel="0" collapsed="false">
      <c r="A2160" s="83" t="s">
        <v>456</v>
      </c>
      <c r="B2160" s="84" t="s">
        <v>655</v>
      </c>
      <c r="C2160" s="83" t="s">
        <v>656</v>
      </c>
      <c r="D2160" s="83" t="s">
        <v>657</v>
      </c>
      <c r="E2160" s="83" t="s">
        <v>658</v>
      </c>
      <c r="F2160" s="83"/>
      <c r="G2160" s="85" t="s">
        <v>659</v>
      </c>
      <c r="H2160" s="84" t="s">
        <v>660</v>
      </c>
      <c r="I2160" s="84" t="s">
        <v>661</v>
      </c>
      <c r="J2160" s="84" t="s">
        <v>662</v>
      </c>
      <c r="L2160" s="63" t="n">
        <f aca="false">IF(AND(A2161&lt;&gt;"",A2160=""),L2159+1,L2159)</f>
        <v>181</v>
      </c>
      <c r="M2160" s="80" t="str">
        <f aca="false">IF(OR(A2160="Insumo",A2160="Composição Auxiliar"),J2160,"")</f>
        <v/>
      </c>
      <c r="N2160" s="81" t="str">
        <f aca="false">IF(ISNUMBER(SEARCH("COM ENCARGOS COMPLEMENTARES",D2160)),J2160,"")</f>
        <v/>
      </c>
      <c r="O2160" s="81" t="str">
        <f aca="false">IF(N2160&lt;&gt;"","",M2160)</f>
        <v/>
      </c>
      <c r="P2160" s="82" t="str">
        <f aca="false">IF(A2160="Composição",A2159,"")</f>
        <v/>
      </c>
      <c r="Q2160" s="81" t="str">
        <f aca="false">IF(P2160&lt;&gt;"",SUMIF(L2160:L2249,L2160,N2160:N2249),"")</f>
        <v/>
      </c>
      <c r="R2160" s="81" t="str">
        <f aca="false">IF(P2160&lt;&gt;"",SUMIF(L2160:L2249,L2160,O2160:O2249),"")</f>
        <v/>
      </c>
    </row>
    <row r="2161" customFormat="false" ht="25.5" hidden="false" customHeight="true" outlineLevel="0" collapsed="false">
      <c r="A2161" s="86" t="s">
        <v>663</v>
      </c>
      <c r="B2161" s="87" t="s">
        <v>457</v>
      </c>
      <c r="C2161" s="86" t="s">
        <v>716</v>
      </c>
      <c r="D2161" s="86" t="s">
        <v>1560</v>
      </c>
      <c r="E2161" s="86" t="s">
        <v>724</v>
      </c>
      <c r="F2161" s="86"/>
      <c r="G2161" s="88" t="s">
        <v>718</v>
      </c>
      <c r="H2161" s="89" t="n">
        <v>1</v>
      </c>
      <c r="I2161" s="90" t="n">
        <f aca="false">SUMIF(L:L,$L2161,M:M)</f>
        <v>2878.52</v>
      </c>
      <c r="J2161" s="90" t="n">
        <f aca="false">TRUNC(H2161*I2161,2)</f>
        <v>2878.52</v>
      </c>
      <c r="L2161" s="63" t="n">
        <f aca="false">IF(AND(A2162&lt;&gt;"",A2161=""),L2160+1,L2160)</f>
        <v>181</v>
      </c>
      <c r="M2161" s="80" t="str">
        <f aca="false">IF(OR(A2161="Insumo",A2161="Composição Auxiliar"),J2161,"")</f>
        <v/>
      </c>
      <c r="N2161" s="81" t="str">
        <f aca="false">IF(ISNUMBER(SEARCH("COM ENCARGOS COMPLEMENTARES",D2161)),J2161,"")</f>
        <v/>
      </c>
      <c r="O2161" s="81" t="str">
        <f aca="false">IF(N2161&lt;&gt;"","",M2161)</f>
        <v/>
      </c>
      <c r="P2161" s="82" t="str">
        <f aca="false">IF(A2161="Composição",A2160,"")</f>
        <v> 9.1.7 </v>
      </c>
      <c r="Q2161" s="81" t="n">
        <f aca="false">IF(P2161&lt;&gt;"",SUMIF(L2161:L2250,L2161,N2161:N2250),"")</f>
        <v>217.53</v>
      </c>
      <c r="R2161" s="81" t="n">
        <f aca="false">IF(P2161&lt;&gt;"",SUMIF(L2161:L2250,L2161,O2161:O2250),"")</f>
        <v>2660.99</v>
      </c>
    </row>
    <row r="2162" customFormat="false" ht="25.5" hidden="false" customHeight="true" outlineLevel="0" collapsed="false">
      <c r="A2162" s="91" t="s">
        <v>668</v>
      </c>
      <c r="B2162" s="92" t="s">
        <v>817</v>
      </c>
      <c r="C2162" s="91" t="s">
        <v>664</v>
      </c>
      <c r="D2162" s="91" t="s">
        <v>818</v>
      </c>
      <c r="E2162" s="91" t="s">
        <v>671</v>
      </c>
      <c r="F2162" s="91"/>
      <c r="G2162" s="93" t="s">
        <v>672</v>
      </c>
      <c r="H2162" s="94" t="n">
        <v>4.5</v>
      </c>
      <c r="I2162" s="95" t="n">
        <f aca="false">SUMIFS('ANALÍTICA AUXILIARES'!J:J,'ANALÍTICA AUXILIARES'!A:A,"Composição",'ANALÍTICA AUXILIARES'!B:B,$B2162)</f>
        <v>22.2</v>
      </c>
      <c r="J2162" s="95" t="n">
        <f aca="false">TRUNC(H2162*I2162,2)</f>
        <v>99.9</v>
      </c>
      <c r="L2162" s="63" t="n">
        <f aca="false">IF(AND(A2163&lt;&gt;"",A2162=""),L2161+1,L2161)</f>
        <v>181</v>
      </c>
      <c r="M2162" s="80" t="n">
        <f aca="false">IF(OR(A2162="Insumo",A2162="Composição Auxiliar"),J2162,"")</f>
        <v>99.9</v>
      </c>
      <c r="N2162" s="81" t="n">
        <f aca="false">IF(ISNUMBER(SEARCH("COM ENCARGOS COMPLEMENTARES",D2162)),J2162,"")</f>
        <v>99.9</v>
      </c>
      <c r="O2162" s="81" t="str">
        <f aca="false">IF(N2162&lt;&gt;"","",M2162)</f>
        <v/>
      </c>
      <c r="P2162" s="82" t="str">
        <f aca="false">IF(A2162="Composição",A2161,"")</f>
        <v/>
      </c>
      <c r="Q2162" s="81" t="str">
        <f aca="false">IF(P2162&lt;&gt;"",SUMIF(L2162:L2251,L2162,N2162:N2251),"")</f>
        <v/>
      </c>
      <c r="R2162" s="81" t="str">
        <f aca="false">IF(P2162&lt;&gt;"",SUMIF(L2162:L2251,L2162,O2162:O2251),"")</f>
        <v/>
      </c>
    </row>
    <row r="2163" customFormat="false" ht="25.5" hidden="false" customHeight="true" outlineLevel="0" collapsed="false">
      <c r="A2163" s="91" t="s">
        <v>668</v>
      </c>
      <c r="B2163" s="92" t="s">
        <v>822</v>
      </c>
      <c r="C2163" s="91" t="s">
        <v>664</v>
      </c>
      <c r="D2163" s="91" t="s">
        <v>823</v>
      </c>
      <c r="E2163" s="91" t="s">
        <v>671</v>
      </c>
      <c r="F2163" s="91"/>
      <c r="G2163" s="93" t="s">
        <v>672</v>
      </c>
      <c r="H2163" s="94" t="n">
        <v>4.5</v>
      </c>
      <c r="I2163" s="95" t="n">
        <f aca="false">SUMIFS('ANALÍTICA AUXILIARES'!J:J,'ANALÍTICA AUXILIARES'!A:A,"Composição",'ANALÍTICA AUXILIARES'!B:B,$B2163)</f>
        <v>26.14</v>
      </c>
      <c r="J2163" s="95" t="n">
        <f aca="false">TRUNC(H2163*I2163,2)</f>
        <v>117.63</v>
      </c>
      <c r="L2163" s="63" t="n">
        <f aca="false">IF(AND(A2164&lt;&gt;"",A2163=""),L2162+1,L2162)</f>
        <v>181</v>
      </c>
      <c r="M2163" s="80" t="n">
        <f aca="false">IF(OR(A2163="Insumo",A2163="Composição Auxiliar"),J2163,"")</f>
        <v>117.63</v>
      </c>
      <c r="N2163" s="81" t="n">
        <f aca="false">IF(ISNUMBER(SEARCH("COM ENCARGOS COMPLEMENTARES",D2163)),J2163,"")</f>
        <v>117.63</v>
      </c>
      <c r="O2163" s="81" t="str">
        <f aca="false">IF(N2163&lt;&gt;"","",M2163)</f>
        <v/>
      </c>
      <c r="P2163" s="82" t="str">
        <f aca="false">IF(A2163="Composição",A2162,"")</f>
        <v/>
      </c>
      <c r="Q2163" s="81" t="str">
        <f aca="false">IF(P2163&lt;&gt;"",SUMIF(L2163:L2252,L2163,N2163:N2252),"")</f>
        <v/>
      </c>
      <c r="R2163" s="81" t="str">
        <f aca="false">IF(P2163&lt;&gt;"",SUMIF(L2163:L2252,L2163,O2163:O2252),"")</f>
        <v/>
      </c>
    </row>
    <row r="2164" customFormat="false" ht="25.5" hidden="false" customHeight="false" outlineLevel="0" collapsed="false">
      <c r="A2164" s="96" t="s">
        <v>679</v>
      </c>
      <c r="B2164" s="97" t="s">
        <v>1534</v>
      </c>
      <c r="C2164" s="96" t="str">
        <f aca="false">VLOOKUP(B2164,INSUMOS!$A:$I,2,0)</f>
        <v>SINAPI</v>
      </c>
      <c r="D2164" s="96" t="str">
        <f aca="false">VLOOKUP(B2164,INSUMOS!$A:$I,3,0)</f>
        <v>TERMINAL A COMPRESSAO EM COBRE ESTANHADO PARA CABO 16 MM2, 1 FURO E 1 COMPRESSAO, PARA PARAFUSO DE FIXACAO M6</v>
      </c>
      <c r="E2164" s="98" t="str">
        <f aca="false">VLOOKUP(B2164,INSUMOS!$A:$I,4,0)</f>
        <v>Material</v>
      </c>
      <c r="F2164" s="98"/>
      <c r="G2164" s="99" t="str">
        <f aca="false">VLOOKUP(B2164,INSUMOS!$A:$I,5,0)</f>
        <v>UN</v>
      </c>
      <c r="H2164" s="100" t="n">
        <v>5</v>
      </c>
      <c r="I2164" s="101" t="n">
        <f aca="false">VLOOKUP(B2164,INSUMOS!$A:$I,8,0)</f>
        <v>2.07</v>
      </c>
      <c r="J2164" s="101" t="n">
        <f aca="false">TRUNC(H2164*I2164,2)</f>
        <v>10.35</v>
      </c>
      <c r="L2164" s="63" t="n">
        <f aca="false">IF(AND(A2165&lt;&gt;"",A2164=""),L2163+1,L2163)</f>
        <v>181</v>
      </c>
      <c r="M2164" s="80" t="n">
        <f aca="false">IF(OR(A2164="Insumo",A2164="Composição Auxiliar"),J2164,"")</f>
        <v>10.35</v>
      </c>
      <c r="N2164" s="81" t="str">
        <f aca="false">IF(ISNUMBER(SEARCH("COM ENCARGOS COMPLEMENTARES",D2164)),J2164,"")</f>
        <v/>
      </c>
      <c r="O2164" s="81" t="n">
        <f aca="false">IF(N2164&lt;&gt;"","",M2164)</f>
        <v>10.35</v>
      </c>
      <c r="P2164" s="82" t="str">
        <f aca="false">IF(A2164="Composição",A2163,"")</f>
        <v/>
      </c>
      <c r="Q2164" s="81" t="str">
        <f aca="false">IF(P2164&lt;&gt;"",SUMIF(L2164:L2253,L2164,N2164:N2253),"")</f>
        <v/>
      </c>
      <c r="R2164" s="81" t="str">
        <f aca="false">IF(P2164&lt;&gt;"",SUMIF(L2164:L2253,L2164,O2164:O2253),"")</f>
        <v/>
      </c>
    </row>
    <row r="2165" customFormat="false" ht="14.25" hidden="false" customHeight="false" outlineLevel="0" collapsed="false">
      <c r="A2165" s="96" t="s">
        <v>679</v>
      </c>
      <c r="B2165" s="97" t="s">
        <v>1561</v>
      </c>
      <c r="C2165" s="96" t="str">
        <f aca="false">VLOOKUP(B2165,INSUMOS!$A:$I,2,0)</f>
        <v>SINAPI</v>
      </c>
      <c r="D2165" s="96" t="str">
        <f aca="false">VLOOKUP(B2165,INSUMOS!$A:$I,3,0)</f>
        <v>DISJUNTOR TIPO DIN/IEC, TRIPOLAR 63 A</v>
      </c>
      <c r="E2165" s="98" t="str">
        <f aca="false">VLOOKUP(B2165,INSUMOS!$A:$I,4,0)</f>
        <v>Material</v>
      </c>
      <c r="F2165" s="98"/>
      <c r="G2165" s="99" t="str">
        <f aca="false">VLOOKUP(B2165,INSUMOS!$A:$I,5,0)</f>
        <v>UN</v>
      </c>
      <c r="H2165" s="100" t="n">
        <v>1</v>
      </c>
      <c r="I2165" s="101" t="n">
        <f aca="false">VLOOKUP(B2165,INSUMOS!$A:$I,8,0)</f>
        <v>77.07</v>
      </c>
      <c r="J2165" s="101" t="n">
        <f aca="false">TRUNC(H2165*I2165,2)</f>
        <v>77.07</v>
      </c>
      <c r="L2165" s="63" t="n">
        <f aca="false">IF(AND(A2166&lt;&gt;"",A2165=""),L2164+1,L2164)</f>
        <v>181</v>
      </c>
      <c r="M2165" s="80" t="n">
        <f aca="false">IF(OR(A2165="Insumo",A2165="Composição Auxiliar"),J2165,"")</f>
        <v>77.07</v>
      </c>
      <c r="N2165" s="81" t="str">
        <f aca="false">IF(ISNUMBER(SEARCH("COM ENCARGOS COMPLEMENTARES",D2165)),J2165,"")</f>
        <v/>
      </c>
      <c r="O2165" s="81" t="n">
        <f aca="false">IF(N2165&lt;&gt;"","",M2165)</f>
        <v>77.07</v>
      </c>
      <c r="P2165" s="82" t="str">
        <f aca="false">IF(A2165="Composição",A2164,"")</f>
        <v/>
      </c>
      <c r="Q2165" s="81" t="str">
        <f aca="false">IF(P2165&lt;&gt;"",SUMIF(L2165:L2254,L2165,N2165:N2254),"")</f>
        <v/>
      </c>
      <c r="R2165" s="81" t="str">
        <f aca="false">IF(P2165&lt;&gt;"",SUMIF(L2165:L2254,L2165,O2165:O2254),"")</f>
        <v/>
      </c>
    </row>
    <row r="2166" customFormat="false" ht="14.25" hidden="false" customHeight="false" outlineLevel="0" collapsed="false">
      <c r="A2166" s="96" t="s">
        <v>679</v>
      </c>
      <c r="B2166" s="97" t="s">
        <v>1562</v>
      </c>
      <c r="C2166" s="96" t="str">
        <f aca="false">VLOOKUP(B2166,INSUMOS!$A:$I,2,0)</f>
        <v>SINAPI</v>
      </c>
      <c r="D2166" s="96" t="str">
        <f aca="false">VLOOKUP(B2166,INSUMOS!$A:$I,3,0)</f>
        <v>DISJUNTOR TIPO DIN/IEC, BIPOLAR DE 6 ATE 32A</v>
      </c>
      <c r="E2166" s="98" t="str">
        <f aca="false">VLOOKUP(B2166,INSUMOS!$A:$I,4,0)</f>
        <v>Material</v>
      </c>
      <c r="F2166" s="98"/>
      <c r="G2166" s="99" t="str">
        <f aca="false">VLOOKUP(B2166,INSUMOS!$A:$I,5,0)</f>
        <v>UN</v>
      </c>
      <c r="H2166" s="100" t="n">
        <v>6</v>
      </c>
      <c r="I2166" s="101" t="n">
        <f aca="false">VLOOKUP(B2166,INSUMOS!$A:$I,8,0)</f>
        <v>52.67</v>
      </c>
      <c r="J2166" s="101" t="n">
        <f aca="false">TRUNC(H2166*I2166,2)</f>
        <v>316.02</v>
      </c>
      <c r="L2166" s="63" t="n">
        <f aca="false">IF(AND(A2167&lt;&gt;"",A2166=""),L2165+1,L2165)</f>
        <v>181</v>
      </c>
      <c r="M2166" s="80" t="n">
        <f aca="false">IF(OR(A2166="Insumo",A2166="Composição Auxiliar"),J2166,"")</f>
        <v>316.02</v>
      </c>
      <c r="N2166" s="81" t="str">
        <f aca="false">IF(ISNUMBER(SEARCH("COM ENCARGOS COMPLEMENTARES",D2166)),J2166,"")</f>
        <v/>
      </c>
      <c r="O2166" s="81" t="n">
        <f aca="false">IF(N2166&lt;&gt;"","",M2166)</f>
        <v>316.02</v>
      </c>
      <c r="P2166" s="82" t="str">
        <f aca="false">IF(A2166="Composição",A2165,"")</f>
        <v/>
      </c>
      <c r="Q2166" s="81" t="str">
        <f aca="false">IF(P2166&lt;&gt;"",SUMIF(L2166:L2255,L2166,N2166:N2255),"")</f>
        <v/>
      </c>
      <c r="R2166" s="81" t="str">
        <f aca="false">IF(P2166&lt;&gt;"",SUMIF(L2166:L2255,L2166,O2166:O2255),"")</f>
        <v/>
      </c>
    </row>
    <row r="2167" customFormat="false" ht="25.5" hidden="false" customHeight="false" outlineLevel="0" collapsed="false">
      <c r="A2167" s="96" t="s">
        <v>679</v>
      </c>
      <c r="B2167" s="97" t="s">
        <v>1563</v>
      </c>
      <c r="C2167" s="96" t="str">
        <f aca="false">VLOOKUP(B2167,INSUMOS!$A:$I,2,0)</f>
        <v>SINAPI</v>
      </c>
      <c r="D2167" s="96" t="str">
        <f aca="false">VLOOKUP(B2167,INSUMOS!$A:$I,3,0)</f>
        <v>TERMINAL A COMPRESSAO EM COBRE ESTANHADO PARA CABO 2,5 MM2, 1 FURO E 1 COMPRESSAO, PARA PARAFUSO DE FIXACAO M5</v>
      </c>
      <c r="E2167" s="98" t="str">
        <f aca="false">VLOOKUP(B2167,INSUMOS!$A:$I,4,0)</f>
        <v>Material</v>
      </c>
      <c r="F2167" s="98"/>
      <c r="G2167" s="99" t="str">
        <f aca="false">VLOOKUP(B2167,INSUMOS!$A:$I,5,0)</f>
        <v>UN</v>
      </c>
      <c r="H2167" s="100" t="n">
        <v>70</v>
      </c>
      <c r="I2167" s="101" t="n">
        <f aca="false">VLOOKUP(B2167,INSUMOS!$A:$I,8,0)</f>
        <v>1.04</v>
      </c>
      <c r="J2167" s="101" t="n">
        <f aca="false">TRUNC(H2167*I2167,2)</f>
        <v>72.8</v>
      </c>
      <c r="L2167" s="63" t="n">
        <f aca="false">IF(AND(A2168&lt;&gt;"",A2167=""),L2166+1,L2166)</f>
        <v>181</v>
      </c>
      <c r="M2167" s="80" t="n">
        <f aca="false">IF(OR(A2167="Insumo",A2167="Composição Auxiliar"),J2167,"")</f>
        <v>72.8</v>
      </c>
      <c r="N2167" s="81" t="str">
        <f aca="false">IF(ISNUMBER(SEARCH("COM ENCARGOS COMPLEMENTARES",D2167)),J2167,"")</f>
        <v/>
      </c>
      <c r="O2167" s="81" t="n">
        <f aca="false">IF(N2167&lt;&gt;"","",M2167)</f>
        <v>72.8</v>
      </c>
      <c r="P2167" s="82" t="str">
        <f aca="false">IF(A2167="Composição",A2166,"")</f>
        <v/>
      </c>
      <c r="Q2167" s="81" t="str">
        <f aca="false">IF(P2167&lt;&gt;"",SUMIF(L2167:L2256,L2167,N2167:N2256),"")</f>
        <v/>
      </c>
      <c r="R2167" s="81" t="str">
        <f aca="false">IF(P2167&lt;&gt;"",SUMIF(L2167:L2256,L2167,O2167:O2256),"")</f>
        <v/>
      </c>
    </row>
    <row r="2168" customFormat="false" ht="38.25" hidden="false" customHeight="false" outlineLevel="0" collapsed="false">
      <c r="A2168" s="96" t="s">
        <v>679</v>
      </c>
      <c r="B2168" s="97" t="s">
        <v>1564</v>
      </c>
      <c r="C2168" s="96" t="str">
        <f aca="false">VLOOKUP(B2168,INSUMOS!$A:$I,2,0)</f>
        <v>SINAPI</v>
      </c>
      <c r="D2168" s="96" t="str">
        <f aca="false">VLOOKUP(B2168,INSUMOS!$A:$I,3,0)</f>
        <v>QUADRO DE DISTRIBUICAO COM BARRAMENTO TRIFASICO, DE SOBREPOR, EM CHAPA DE ACO GALVANIZADO, PARA 36 DISJUNTORES DIN, 100 A</v>
      </c>
      <c r="E2168" s="98" t="str">
        <f aca="false">VLOOKUP(B2168,INSUMOS!$A:$I,4,0)</f>
        <v>Material</v>
      </c>
      <c r="F2168" s="98"/>
      <c r="G2168" s="99" t="str">
        <f aca="false">VLOOKUP(B2168,INSUMOS!$A:$I,5,0)</f>
        <v>UN</v>
      </c>
      <c r="H2168" s="100" t="n">
        <v>1</v>
      </c>
      <c r="I2168" s="101" t="n">
        <f aca="false">VLOOKUP(B2168,INSUMOS!$A:$I,8,0)</f>
        <v>696.75</v>
      </c>
      <c r="J2168" s="101" t="n">
        <f aca="false">TRUNC(H2168*I2168,2)</f>
        <v>696.75</v>
      </c>
      <c r="L2168" s="63" t="n">
        <f aca="false">IF(AND(A2169&lt;&gt;"",A2168=""),L2167+1,L2167)</f>
        <v>181</v>
      </c>
      <c r="M2168" s="80" t="n">
        <f aca="false">IF(OR(A2168="Insumo",A2168="Composição Auxiliar"),J2168,"")</f>
        <v>696.75</v>
      </c>
      <c r="N2168" s="81" t="str">
        <f aca="false">IF(ISNUMBER(SEARCH("COM ENCARGOS COMPLEMENTARES",D2168)),J2168,"")</f>
        <v/>
      </c>
      <c r="O2168" s="81" t="n">
        <f aca="false">IF(N2168&lt;&gt;"","",M2168)</f>
        <v>696.75</v>
      </c>
      <c r="P2168" s="82" t="str">
        <f aca="false">IF(A2168="Composição",A2167,"")</f>
        <v/>
      </c>
      <c r="Q2168" s="81" t="str">
        <f aca="false">IF(P2168&lt;&gt;"",SUMIF(L2168:L2257,L2168,N2168:N2257),"")</f>
        <v/>
      </c>
      <c r="R2168" s="81" t="str">
        <f aca="false">IF(P2168&lt;&gt;"",SUMIF(L2168:L2257,L2168,O2168:O2257),"")</f>
        <v/>
      </c>
    </row>
    <row r="2169" customFormat="false" ht="38.25" hidden="false" customHeight="false" outlineLevel="0" collapsed="false">
      <c r="A2169" s="96" t="s">
        <v>679</v>
      </c>
      <c r="B2169" s="97" t="s">
        <v>1565</v>
      </c>
      <c r="C2169" s="96" t="str">
        <f aca="false">VLOOKUP(B2169,INSUMOS!$A:$I,2,0)</f>
        <v>Próprio</v>
      </c>
      <c r="D2169" s="96" t="str">
        <f aca="false">VLOOKUP(B2169,INSUMOS!$A:$I,3,0)</f>
        <v>MEDIDOR DE CONSUMO TRIFÁSICO DE ENERGIA KWH 127/220V 100A</v>
      </c>
      <c r="E2169" s="98" t="str">
        <f aca="false">VLOOKUP(B2169,INSUMOS!$A:$I,4,0)</f>
        <v>Material</v>
      </c>
      <c r="F2169" s="98"/>
      <c r="G2169" s="99" t="str">
        <f aca="false">VLOOKUP(B2169,INSUMOS!$A:$I,5,0)</f>
        <v>UN</v>
      </c>
      <c r="H2169" s="100" t="n">
        <v>1</v>
      </c>
      <c r="I2169" s="101" t="n">
        <f aca="false">VLOOKUP(B2169,INSUMOS!$A:$I,8,0)</f>
        <v>352</v>
      </c>
      <c r="J2169" s="101" t="n">
        <f aca="false">TRUNC(H2169*I2169,2)</f>
        <v>352</v>
      </c>
      <c r="L2169" s="63" t="n">
        <f aca="false">IF(AND(A2170&lt;&gt;"",A2169=""),L2168+1,L2168)</f>
        <v>181</v>
      </c>
      <c r="M2169" s="80" t="n">
        <f aca="false">IF(OR(A2169="Insumo",A2169="Composição Auxiliar"),J2169,"")</f>
        <v>352</v>
      </c>
      <c r="N2169" s="81" t="str">
        <f aca="false">IF(ISNUMBER(SEARCH("COM ENCARGOS COMPLEMENTARES",D2169)),J2169,"")</f>
        <v/>
      </c>
      <c r="O2169" s="81" t="n">
        <f aca="false">IF(N2169&lt;&gt;"","",M2169)</f>
        <v>352</v>
      </c>
      <c r="P2169" s="82" t="str">
        <f aca="false">IF(A2169="Composição",A2168,"")</f>
        <v/>
      </c>
      <c r="Q2169" s="81" t="str">
        <f aca="false">IF(P2169&lt;&gt;"",SUMIF(L2169:L2258,L2169,N2169:N2258),"")</f>
        <v/>
      </c>
      <c r="R2169" s="81" t="str">
        <f aca="false">IF(P2169&lt;&gt;"",SUMIF(L2169:L2258,L2169,O2169:O2258),"")</f>
        <v/>
      </c>
    </row>
    <row r="2170" customFormat="false" ht="25.5" hidden="false" customHeight="false" outlineLevel="0" collapsed="false">
      <c r="A2170" s="96" t="s">
        <v>679</v>
      </c>
      <c r="B2170" s="97" t="s">
        <v>1566</v>
      </c>
      <c r="C2170" s="96" t="str">
        <f aca="false">VLOOKUP(B2170,INSUMOS!$A:$I,2,0)</f>
        <v>SINAPI</v>
      </c>
      <c r="D2170" s="96" t="str">
        <f aca="false">VLOOKUP(B2170,INSUMOS!$A:$I,3,0)</f>
        <v>DISPOSITIVO DR, 2 POLOS, SENSIBILIDADE DE 30 MA, CORRENTE DE 25 A, TIPO AC</v>
      </c>
      <c r="E2170" s="98" t="str">
        <f aca="false">VLOOKUP(B2170,INSUMOS!$A:$I,4,0)</f>
        <v>Material</v>
      </c>
      <c r="F2170" s="98"/>
      <c r="G2170" s="99" t="str">
        <f aca="false">VLOOKUP(B2170,INSUMOS!$A:$I,5,0)</f>
        <v>UN</v>
      </c>
      <c r="H2170" s="100" t="n">
        <v>4</v>
      </c>
      <c r="I2170" s="101" t="n">
        <f aca="false">VLOOKUP(B2170,INSUMOS!$A:$I,8,0)</f>
        <v>141.47</v>
      </c>
      <c r="J2170" s="101" t="n">
        <f aca="false">TRUNC(H2170*I2170,2)</f>
        <v>565.88</v>
      </c>
      <c r="L2170" s="63" t="n">
        <f aca="false">IF(AND(A2171&lt;&gt;"",A2170=""),L2169+1,L2169)</f>
        <v>181</v>
      </c>
      <c r="M2170" s="80" t="n">
        <f aca="false">IF(OR(A2170="Insumo",A2170="Composição Auxiliar"),J2170,"")</f>
        <v>565.88</v>
      </c>
      <c r="N2170" s="81" t="str">
        <f aca="false">IF(ISNUMBER(SEARCH("COM ENCARGOS COMPLEMENTARES",D2170)),J2170,"")</f>
        <v/>
      </c>
      <c r="O2170" s="81" t="n">
        <f aca="false">IF(N2170&lt;&gt;"","",M2170)</f>
        <v>565.88</v>
      </c>
      <c r="P2170" s="82" t="str">
        <f aca="false">IF(A2170="Composição",A2169,"")</f>
        <v/>
      </c>
      <c r="Q2170" s="81" t="str">
        <f aca="false">IF(P2170&lt;&gt;"",SUMIF(L2170:L2259,L2170,N2170:N2259),"")</f>
        <v/>
      </c>
      <c r="R2170" s="81" t="str">
        <f aca="false">IF(P2170&lt;&gt;"",SUMIF(L2170:L2259,L2170,O2170:O2259),"")</f>
        <v/>
      </c>
    </row>
    <row r="2171" customFormat="false" ht="14.25" hidden="false" customHeight="false" outlineLevel="0" collapsed="false">
      <c r="A2171" s="96" t="s">
        <v>679</v>
      </c>
      <c r="B2171" s="97" t="s">
        <v>1567</v>
      </c>
      <c r="C2171" s="96" t="str">
        <f aca="false">VLOOKUP(B2171,INSUMOS!$A:$I,2,0)</f>
        <v>SINAPI</v>
      </c>
      <c r="D2171" s="96" t="str">
        <f aca="false">VLOOKUP(B2171,INSUMOS!$A:$I,3,0)</f>
        <v>DISJUNTOR TIPO DIN/IEC, MONOPOLAR DE 6  ATE  32A</v>
      </c>
      <c r="E2171" s="98" t="str">
        <f aca="false">VLOOKUP(B2171,INSUMOS!$A:$I,4,0)</f>
        <v>Material</v>
      </c>
      <c r="F2171" s="98"/>
      <c r="G2171" s="99" t="str">
        <f aca="false">VLOOKUP(B2171,INSUMOS!$A:$I,5,0)</f>
        <v>UN</v>
      </c>
      <c r="H2171" s="100" t="n">
        <v>16</v>
      </c>
      <c r="I2171" s="101" t="n">
        <f aca="false">VLOOKUP(B2171,INSUMOS!$A:$I,8,0)</f>
        <v>9.19</v>
      </c>
      <c r="J2171" s="101" t="n">
        <f aca="false">TRUNC(H2171*I2171,2)</f>
        <v>147.04</v>
      </c>
      <c r="L2171" s="63" t="n">
        <f aca="false">IF(AND(A2172&lt;&gt;"",A2171=""),L2170+1,L2170)</f>
        <v>181</v>
      </c>
      <c r="M2171" s="80" t="n">
        <f aca="false">IF(OR(A2171="Insumo",A2171="Composição Auxiliar"),J2171,"")</f>
        <v>147.04</v>
      </c>
      <c r="N2171" s="81" t="str">
        <f aca="false">IF(ISNUMBER(SEARCH("COM ENCARGOS COMPLEMENTARES",D2171)),J2171,"")</f>
        <v/>
      </c>
      <c r="O2171" s="81" t="n">
        <f aca="false">IF(N2171&lt;&gt;"","",M2171)</f>
        <v>147.04</v>
      </c>
      <c r="P2171" s="82" t="str">
        <f aca="false">IF(A2171="Composição",A2170,"")</f>
        <v/>
      </c>
      <c r="Q2171" s="81" t="str">
        <f aca="false">IF(P2171&lt;&gt;"",SUMIF(L2171:L2260,L2171,N2171:N2260),"")</f>
        <v/>
      </c>
      <c r="R2171" s="81" t="str">
        <f aca="false">IF(P2171&lt;&gt;"",SUMIF(L2171:L2260,L2171,O2171:O2260),"")</f>
        <v/>
      </c>
    </row>
    <row r="2172" customFormat="false" ht="25.5" hidden="false" customHeight="false" outlineLevel="0" collapsed="false">
      <c r="A2172" s="96" t="s">
        <v>679</v>
      </c>
      <c r="B2172" s="97" t="s">
        <v>1568</v>
      </c>
      <c r="C2172" s="96" t="str">
        <f aca="false">VLOOKUP(B2172,INSUMOS!$A:$I,2,0)</f>
        <v>SINAPI</v>
      </c>
      <c r="D2172" s="96" t="str">
        <f aca="false">VLOOKUP(B2172,INSUMOS!$A:$I,3,0)</f>
        <v>DISPOSITIVO DPS CLASSE II, 1 POLO, TENSAO MAXIMA DE 275 V, CORRENTE MAXIMA DE *45* KA (TIPO AC)</v>
      </c>
      <c r="E2172" s="98" t="str">
        <f aca="false">VLOOKUP(B2172,INSUMOS!$A:$I,4,0)</f>
        <v>Material</v>
      </c>
      <c r="F2172" s="98"/>
      <c r="G2172" s="99" t="str">
        <f aca="false">VLOOKUP(B2172,INSUMOS!$A:$I,5,0)</f>
        <v>UN</v>
      </c>
      <c r="H2172" s="100" t="n">
        <v>4</v>
      </c>
      <c r="I2172" s="101" t="n">
        <f aca="false">VLOOKUP(B2172,INSUMOS!$A:$I,8,0)</f>
        <v>105.77</v>
      </c>
      <c r="J2172" s="101" t="n">
        <f aca="false">TRUNC(H2172*I2172,2)</f>
        <v>423.08</v>
      </c>
      <c r="L2172" s="63" t="n">
        <f aca="false">IF(AND(A2173&lt;&gt;"",A2172=""),L2171+1,L2171)</f>
        <v>181</v>
      </c>
      <c r="M2172" s="80" t="n">
        <f aca="false">IF(OR(A2172="Insumo",A2172="Composição Auxiliar"),J2172,"")</f>
        <v>423.08</v>
      </c>
      <c r="N2172" s="81" t="str">
        <f aca="false">IF(ISNUMBER(SEARCH("COM ENCARGOS COMPLEMENTARES",D2172)),J2172,"")</f>
        <v/>
      </c>
      <c r="O2172" s="81" t="n">
        <f aca="false">IF(N2172&lt;&gt;"","",M2172)</f>
        <v>423.08</v>
      </c>
      <c r="P2172" s="82" t="str">
        <f aca="false">IF(A2172="Composição",A2171,"")</f>
        <v/>
      </c>
      <c r="Q2172" s="81" t="str">
        <f aca="false">IF(P2172&lt;&gt;"",SUMIF(L2172:L2261,L2172,N2172:N2261),"")</f>
        <v/>
      </c>
      <c r="R2172" s="81" t="str">
        <f aca="false">IF(P2172&lt;&gt;"",SUMIF(L2172:L2261,L2172,O2172:O2261),"")</f>
        <v/>
      </c>
    </row>
    <row r="2173" customFormat="false" ht="14.25" hidden="false" customHeight="false" outlineLevel="0" collapsed="false">
      <c r="A2173" s="102"/>
      <c r="B2173" s="102"/>
      <c r="C2173" s="102"/>
      <c r="D2173" s="102"/>
      <c r="E2173" s="102"/>
      <c r="F2173" s="103"/>
      <c r="G2173" s="102"/>
      <c r="H2173" s="103"/>
      <c r="I2173" s="102"/>
      <c r="J2173" s="103"/>
      <c r="L2173" s="63" t="n">
        <f aca="false">IF(AND(A2174&lt;&gt;"",A2173=""),L2172+1,L2172)</f>
        <v>181</v>
      </c>
      <c r="M2173" s="80" t="str">
        <f aca="false">IF(OR(A2173="Insumo",A2173="Composição Auxiliar"),J2173,"")</f>
        <v/>
      </c>
      <c r="N2173" s="81" t="str">
        <f aca="false">IF(ISNUMBER(SEARCH("COM ENCARGOS COMPLEMENTARES",D2173)),J2173,"")</f>
        <v/>
      </c>
      <c r="O2173" s="81" t="str">
        <f aca="false">IF(N2173&lt;&gt;"","",M2173)</f>
        <v/>
      </c>
      <c r="P2173" s="82" t="str">
        <f aca="false">IF(A2173="Composição",A2172,"")</f>
        <v/>
      </c>
      <c r="Q2173" s="81" t="str">
        <f aca="false">IF(P2173&lt;&gt;"",SUMIF(L2173:L2262,L2173,N2173:N2262),"")</f>
        <v/>
      </c>
      <c r="R2173" s="81" t="str">
        <f aca="false">IF(P2173&lt;&gt;"",SUMIF(L2173:L2262,L2173,O2173:O2262),"")</f>
        <v/>
      </c>
    </row>
    <row r="2174" customFormat="false" ht="14.25" hidden="false" customHeight="true" outlineLevel="0" collapsed="false">
      <c r="A2174" s="102"/>
      <c r="B2174" s="102"/>
      <c r="C2174" s="102"/>
      <c r="D2174" s="102"/>
      <c r="E2174" s="102"/>
      <c r="F2174" s="103"/>
      <c r="G2174" s="102"/>
      <c r="H2174" s="104" t="s">
        <v>684</v>
      </c>
      <c r="I2174" s="104"/>
      <c r="J2174" s="103" t="n">
        <f aca="false">TRUNC(SUMIF(L:L,$L2174,M:M)*(1+$J$9),2)</f>
        <v>3736.03</v>
      </c>
      <c r="L2174" s="63" t="n">
        <f aca="false">IF(AND(A2175&lt;&gt;"",A2174=""),L2173+1,L2173)</f>
        <v>181</v>
      </c>
      <c r="M2174" s="80" t="str">
        <f aca="false">IF(OR(A2174="Insumo",A2174="Composição Auxiliar"),J2174,"")</f>
        <v/>
      </c>
      <c r="N2174" s="81" t="str">
        <f aca="false">IF(ISNUMBER(SEARCH("COM ENCARGOS COMPLEMENTARES",D2174)),J2174,"")</f>
        <v/>
      </c>
      <c r="O2174" s="81" t="str">
        <f aca="false">IF(N2174&lt;&gt;"","",M2174)</f>
        <v/>
      </c>
      <c r="P2174" s="82" t="str">
        <f aca="false">IF(A2174="Composição",A2173,"")</f>
        <v/>
      </c>
      <c r="Q2174" s="81" t="str">
        <f aca="false">IF(P2174&lt;&gt;"",SUMIF(L2174:L2263,L2174,N2174:N2263),"")</f>
        <v/>
      </c>
      <c r="R2174" s="81" t="str">
        <f aca="false">IF(P2174&lt;&gt;"",SUMIF(L2174:L2263,L2174,O2174:O2263),"")</f>
        <v/>
      </c>
    </row>
    <row r="2175" customFormat="false" ht="15" hidden="false" customHeight="false" outlineLevel="0" collapsed="false">
      <c r="A2175" s="105"/>
      <c r="B2175" s="105"/>
      <c r="C2175" s="105"/>
      <c r="D2175" s="105"/>
      <c r="E2175" s="105"/>
      <c r="F2175" s="105"/>
      <c r="G2175" s="105" t="s">
        <v>685</v>
      </c>
      <c r="H2175" s="106" t="s">
        <v>826</v>
      </c>
      <c r="I2175" s="105" t="s">
        <v>687</v>
      </c>
      <c r="J2175" s="107" t="n">
        <f aca="false">TRUNC(J2174*H2175,2)</f>
        <v>3736.03</v>
      </c>
      <c r="L2175" s="63" t="n">
        <f aca="false">IF(AND(A2176&lt;&gt;"",A2175=""),L2174+1,L2174)</f>
        <v>181</v>
      </c>
      <c r="M2175" s="80" t="str">
        <f aca="false">IF(OR(A2175="Insumo",A2175="Composição Auxiliar"),J2175,"")</f>
        <v/>
      </c>
      <c r="N2175" s="81" t="str">
        <f aca="false">IF(ISNUMBER(SEARCH("COM ENCARGOS COMPLEMENTARES",D2175)),J2175,"")</f>
        <v/>
      </c>
      <c r="O2175" s="81" t="str">
        <f aca="false">IF(N2175&lt;&gt;"","",M2175)</f>
        <v/>
      </c>
      <c r="P2175" s="82" t="str">
        <f aca="false">IF(A2175="Composição",A2174,"")</f>
        <v/>
      </c>
      <c r="Q2175" s="81" t="str">
        <f aca="false">IF(P2175&lt;&gt;"",SUMIF(L2175:L2264,L2175,N2175:N2264),"")</f>
        <v/>
      </c>
      <c r="R2175" s="81" t="str">
        <f aca="false">IF(P2175&lt;&gt;"",SUMIF(L2175:L2264,L2175,O2175:O2264),"")</f>
        <v/>
      </c>
    </row>
    <row r="2176" customFormat="false" ht="15" hidden="false" customHeight="false" outlineLevel="0" collapsed="false">
      <c r="A2176" s="108"/>
      <c r="B2176" s="108"/>
      <c r="C2176" s="108"/>
      <c r="D2176" s="108"/>
      <c r="E2176" s="108"/>
      <c r="F2176" s="108"/>
      <c r="G2176" s="108"/>
      <c r="H2176" s="108"/>
      <c r="I2176" s="108"/>
      <c r="J2176" s="108"/>
      <c r="L2176" s="63" t="n">
        <f aca="false">IF(AND(A2177&lt;&gt;"",A2176=""),L2175+1,L2175)</f>
        <v>182</v>
      </c>
      <c r="M2176" s="80" t="str">
        <f aca="false">IF(OR(A2176="Insumo",A2176="Composição Auxiliar"),J2176,"")</f>
        <v/>
      </c>
      <c r="N2176" s="81" t="str">
        <f aca="false">IF(ISNUMBER(SEARCH("COM ENCARGOS COMPLEMENTARES",D2176)),J2176,"")</f>
        <v/>
      </c>
      <c r="O2176" s="81" t="str">
        <f aca="false">IF(N2176&lt;&gt;"","",M2176)</f>
        <v/>
      </c>
      <c r="P2176" s="82" t="str">
        <f aca="false">IF(A2176="Composição",A2175,"")</f>
        <v/>
      </c>
      <c r="Q2176" s="81" t="str">
        <f aca="false">IF(P2176&lt;&gt;"",SUMIF(L2176:L2265,L2176,N2176:N2265),"")</f>
        <v/>
      </c>
      <c r="R2176" s="81" t="str">
        <f aca="false">IF(P2176&lt;&gt;"",SUMIF(L2176:L2265,L2176,O2176:O2265),"")</f>
        <v/>
      </c>
    </row>
    <row r="2177" customFormat="false" ht="14.25" hidden="false" customHeight="false" outlineLevel="0" collapsed="false">
      <c r="A2177" s="76" t="s">
        <v>458</v>
      </c>
      <c r="B2177" s="76"/>
      <c r="C2177" s="76"/>
      <c r="D2177" s="76" t="s">
        <v>459</v>
      </c>
      <c r="E2177" s="76"/>
      <c r="F2177" s="76"/>
      <c r="G2177" s="76"/>
      <c r="H2177" s="77"/>
      <c r="I2177" s="76"/>
      <c r="J2177" s="78"/>
      <c r="L2177" s="63" t="n">
        <f aca="false">IF(AND(A2178&lt;&gt;"",A2177=""),L2176+1,L2176)</f>
        <v>182</v>
      </c>
      <c r="M2177" s="80" t="str">
        <f aca="false">IF(OR(A2177="Insumo",A2177="Composição Auxiliar"),J2177,"")</f>
        <v/>
      </c>
      <c r="N2177" s="81" t="str">
        <f aca="false">IF(ISNUMBER(SEARCH("COM ENCARGOS COMPLEMENTARES",D2177)),J2177,"")</f>
        <v/>
      </c>
      <c r="O2177" s="81" t="str">
        <f aca="false">IF(N2177&lt;&gt;"","",M2177)</f>
        <v/>
      </c>
      <c r="P2177" s="82" t="str">
        <f aca="false">IF(A2177="Composição",A2176,"")</f>
        <v/>
      </c>
      <c r="Q2177" s="81" t="str">
        <f aca="false">IF(P2177&lt;&gt;"",SUMIF(L2177:L2266,L2177,N2177:N2266),"")</f>
        <v/>
      </c>
      <c r="R2177" s="81" t="str">
        <f aca="false">IF(P2177&lt;&gt;"",SUMIF(L2177:L2266,L2177,O2177:O2266),"")</f>
        <v/>
      </c>
    </row>
    <row r="2178" customFormat="false" ht="15" hidden="false" customHeight="true" outlineLevel="0" collapsed="false">
      <c r="A2178" s="83" t="s">
        <v>460</v>
      </c>
      <c r="B2178" s="84" t="s">
        <v>655</v>
      </c>
      <c r="C2178" s="83" t="s">
        <v>656</v>
      </c>
      <c r="D2178" s="83" t="s">
        <v>657</v>
      </c>
      <c r="E2178" s="83" t="s">
        <v>658</v>
      </c>
      <c r="F2178" s="83"/>
      <c r="G2178" s="85" t="s">
        <v>659</v>
      </c>
      <c r="H2178" s="84" t="s">
        <v>660</v>
      </c>
      <c r="I2178" s="84" t="s">
        <v>661</v>
      </c>
      <c r="J2178" s="84" t="s">
        <v>662</v>
      </c>
      <c r="L2178" s="63" t="n">
        <f aca="false">IF(AND(A2179&lt;&gt;"",A2178=""),L2177+1,L2177)</f>
        <v>182</v>
      </c>
      <c r="M2178" s="80" t="str">
        <f aca="false">IF(OR(A2178="Insumo",A2178="Composição Auxiliar"),J2178,"")</f>
        <v/>
      </c>
      <c r="N2178" s="81" t="str">
        <f aca="false">IF(ISNUMBER(SEARCH("COM ENCARGOS COMPLEMENTARES",D2178)),J2178,"")</f>
        <v/>
      </c>
      <c r="O2178" s="81" t="str">
        <f aca="false">IF(N2178&lt;&gt;"","",M2178)</f>
        <v/>
      </c>
      <c r="P2178" s="82" t="str">
        <f aca="false">IF(A2178="Composição",A2177,"")</f>
        <v/>
      </c>
      <c r="Q2178" s="81" t="str">
        <f aca="false">IF(P2178&lt;&gt;"",SUMIF(L2178:L2267,L2178,N2178:N2267),"")</f>
        <v/>
      </c>
      <c r="R2178" s="81" t="str">
        <f aca="false">IF(P2178&lt;&gt;"",SUMIF(L2178:L2267,L2178,O2178:O2267),"")</f>
        <v/>
      </c>
    </row>
    <row r="2179" customFormat="false" ht="38.25" hidden="false" customHeight="true" outlineLevel="0" collapsed="false">
      <c r="A2179" s="86" t="s">
        <v>663</v>
      </c>
      <c r="B2179" s="87" t="s">
        <v>461</v>
      </c>
      <c r="C2179" s="86" t="s">
        <v>716</v>
      </c>
      <c r="D2179" s="86" t="s">
        <v>1569</v>
      </c>
      <c r="E2179" s="86" t="s">
        <v>724</v>
      </c>
      <c r="F2179" s="86"/>
      <c r="G2179" s="88" t="s">
        <v>729</v>
      </c>
      <c r="H2179" s="89" t="n">
        <v>1</v>
      </c>
      <c r="I2179" s="90" t="n">
        <f aca="false">SUMIF(L:L,$L2179,M:M)</f>
        <v>96.43</v>
      </c>
      <c r="J2179" s="90" t="n">
        <f aca="false">TRUNC(H2179*I2179,2)</f>
        <v>96.43</v>
      </c>
      <c r="L2179" s="63" t="n">
        <f aca="false">IF(AND(A2180&lt;&gt;"",A2179=""),L2178+1,L2178)</f>
        <v>182</v>
      </c>
      <c r="M2179" s="80" t="str">
        <f aca="false">IF(OR(A2179="Insumo",A2179="Composição Auxiliar"),J2179,"")</f>
        <v/>
      </c>
      <c r="N2179" s="81" t="str">
        <f aca="false">IF(ISNUMBER(SEARCH("COM ENCARGOS COMPLEMENTARES",D2179)),J2179,"")</f>
        <v/>
      </c>
      <c r="O2179" s="81" t="str">
        <f aca="false">IF(N2179&lt;&gt;"","",M2179)</f>
        <v/>
      </c>
      <c r="P2179" s="82" t="str">
        <f aca="false">IF(A2179="Composição",A2178,"")</f>
        <v> 9.2.1 </v>
      </c>
      <c r="Q2179" s="81" t="n">
        <f aca="false">IF(P2179&lt;&gt;"",SUMIF(L2179:L2268,L2179,N2179:N2268),"")</f>
        <v>24.17</v>
      </c>
      <c r="R2179" s="81" t="n">
        <f aca="false">IF(P2179&lt;&gt;"",SUMIF(L2179:L2268,L2179,O2179:O2268),"")</f>
        <v>72.26</v>
      </c>
    </row>
    <row r="2180" customFormat="false" ht="25.5" hidden="false" customHeight="true" outlineLevel="0" collapsed="false">
      <c r="A2180" s="91" t="s">
        <v>668</v>
      </c>
      <c r="B2180" s="92" t="s">
        <v>822</v>
      </c>
      <c r="C2180" s="91" t="s">
        <v>664</v>
      </c>
      <c r="D2180" s="91" t="s">
        <v>823</v>
      </c>
      <c r="E2180" s="91" t="s">
        <v>671</v>
      </c>
      <c r="F2180" s="91"/>
      <c r="G2180" s="93" t="s">
        <v>672</v>
      </c>
      <c r="H2180" s="94" t="n">
        <v>0.5</v>
      </c>
      <c r="I2180" s="95" t="n">
        <f aca="false">SUMIFS('ANALÍTICA AUXILIARES'!J:J,'ANALÍTICA AUXILIARES'!A:A,"Composição",'ANALÍTICA AUXILIARES'!B:B,$B2180)</f>
        <v>26.14</v>
      </c>
      <c r="J2180" s="95" t="n">
        <f aca="false">TRUNC(H2180*I2180,2)</f>
        <v>13.07</v>
      </c>
      <c r="L2180" s="63" t="n">
        <f aca="false">IF(AND(A2181&lt;&gt;"",A2180=""),L2179+1,L2179)</f>
        <v>182</v>
      </c>
      <c r="M2180" s="80" t="n">
        <f aca="false">IF(OR(A2180="Insumo",A2180="Composição Auxiliar"),J2180,"")</f>
        <v>13.07</v>
      </c>
      <c r="N2180" s="81" t="n">
        <f aca="false">IF(ISNUMBER(SEARCH("COM ENCARGOS COMPLEMENTARES",D2180)),J2180,"")</f>
        <v>13.07</v>
      </c>
      <c r="O2180" s="81" t="str">
        <f aca="false">IF(N2180&lt;&gt;"","",M2180)</f>
        <v/>
      </c>
      <c r="P2180" s="82" t="str">
        <f aca="false">IF(A2180="Composição",A2179,"")</f>
        <v/>
      </c>
      <c r="Q2180" s="81" t="str">
        <f aca="false">IF(P2180&lt;&gt;"",SUMIF(L2180:L2269,L2180,N2180:N2269),"")</f>
        <v/>
      </c>
      <c r="R2180" s="81" t="str">
        <f aca="false">IF(P2180&lt;&gt;"",SUMIF(L2180:L2269,L2180,O2180:O2269),"")</f>
        <v/>
      </c>
    </row>
    <row r="2181" customFormat="false" ht="25.5" hidden="false" customHeight="true" outlineLevel="0" collapsed="false">
      <c r="A2181" s="91" t="s">
        <v>668</v>
      </c>
      <c r="B2181" s="92" t="s">
        <v>817</v>
      </c>
      <c r="C2181" s="91" t="s">
        <v>664</v>
      </c>
      <c r="D2181" s="91" t="s">
        <v>818</v>
      </c>
      <c r="E2181" s="91" t="s">
        <v>671</v>
      </c>
      <c r="F2181" s="91"/>
      <c r="G2181" s="93" t="s">
        <v>672</v>
      </c>
      <c r="H2181" s="94" t="n">
        <v>0.5</v>
      </c>
      <c r="I2181" s="95" t="n">
        <f aca="false">SUMIFS('ANALÍTICA AUXILIARES'!J:J,'ANALÍTICA AUXILIARES'!A:A,"Composição",'ANALÍTICA AUXILIARES'!B:B,$B2181)</f>
        <v>22.2</v>
      </c>
      <c r="J2181" s="95" t="n">
        <f aca="false">TRUNC(H2181*I2181,2)</f>
        <v>11.1</v>
      </c>
      <c r="L2181" s="63" t="n">
        <f aca="false">IF(AND(A2182&lt;&gt;"",A2181=""),L2180+1,L2180)</f>
        <v>182</v>
      </c>
      <c r="M2181" s="80" t="n">
        <f aca="false">IF(OR(A2181="Insumo",A2181="Composição Auxiliar"),J2181,"")</f>
        <v>11.1</v>
      </c>
      <c r="N2181" s="81" t="n">
        <f aca="false">IF(ISNUMBER(SEARCH("COM ENCARGOS COMPLEMENTARES",D2181)),J2181,"")</f>
        <v>11.1</v>
      </c>
      <c r="O2181" s="81" t="str">
        <f aca="false">IF(N2181&lt;&gt;"","",M2181)</f>
        <v/>
      </c>
      <c r="P2181" s="82" t="str">
        <f aca="false">IF(A2181="Composição",A2180,"")</f>
        <v/>
      </c>
      <c r="Q2181" s="81" t="str">
        <f aca="false">IF(P2181&lt;&gt;"",SUMIF(L2181:L2270,L2181,N2181:N2270),"")</f>
        <v/>
      </c>
      <c r="R2181" s="81" t="str">
        <f aca="false">IF(P2181&lt;&gt;"",SUMIF(L2181:L2270,L2181,O2181:O2270),"")</f>
        <v/>
      </c>
    </row>
    <row r="2182" customFormat="false" ht="38.25" hidden="false" customHeight="false" outlineLevel="0" collapsed="false">
      <c r="A2182" s="96" t="s">
        <v>679</v>
      </c>
      <c r="B2182" s="97" t="s">
        <v>1570</v>
      </c>
      <c r="C2182" s="96" t="str">
        <f aca="false">VLOOKUP(B2182,INSUMOS!$A:$I,2,0)</f>
        <v>CPOS/CDHU</v>
      </c>
      <c r="D2182" s="96" t="str">
        <f aca="false">VLOOKUP(B2182,INSUMOS!$A:$I,3,0)</f>
        <v>ELETROCALHA PERFURADA GALVANIZADA A FOGO, 100X50MM</v>
      </c>
      <c r="E2182" s="98" t="str">
        <f aca="false">VLOOKUP(B2182,INSUMOS!$A:$I,4,0)</f>
        <v>Material</v>
      </c>
      <c r="F2182" s="98"/>
      <c r="G2182" s="99" t="str">
        <f aca="false">VLOOKUP(B2182,INSUMOS!$A:$I,5,0)</f>
        <v>M</v>
      </c>
      <c r="H2182" s="100" t="n">
        <v>1.3</v>
      </c>
      <c r="I2182" s="101" t="n">
        <f aca="false">VLOOKUP(B2182,INSUMOS!$A:$I,8,0)</f>
        <v>55.59</v>
      </c>
      <c r="J2182" s="101" t="n">
        <f aca="false">TRUNC(H2182*I2182,2)</f>
        <v>72.26</v>
      </c>
      <c r="L2182" s="63" t="n">
        <f aca="false">IF(AND(A2183&lt;&gt;"",A2182=""),L2181+1,L2181)</f>
        <v>182</v>
      </c>
      <c r="M2182" s="80" t="n">
        <f aca="false">IF(OR(A2182="Insumo",A2182="Composição Auxiliar"),J2182,"")</f>
        <v>72.26</v>
      </c>
      <c r="N2182" s="81" t="str">
        <f aca="false">IF(ISNUMBER(SEARCH("COM ENCARGOS COMPLEMENTARES",D2182)),J2182,"")</f>
        <v/>
      </c>
      <c r="O2182" s="81" t="n">
        <f aca="false">IF(N2182&lt;&gt;"","",M2182)</f>
        <v>72.26</v>
      </c>
      <c r="P2182" s="82" t="str">
        <f aca="false">IF(A2182="Composição",A2181,"")</f>
        <v/>
      </c>
      <c r="Q2182" s="81" t="str">
        <f aca="false">IF(P2182&lt;&gt;"",SUMIF(L2182:L2271,L2182,N2182:N2271),"")</f>
        <v/>
      </c>
      <c r="R2182" s="81" t="str">
        <f aca="false">IF(P2182&lt;&gt;"",SUMIF(L2182:L2271,L2182,O2182:O2271),"")</f>
        <v/>
      </c>
    </row>
    <row r="2183" customFormat="false" ht="14.25" hidden="false" customHeight="false" outlineLevel="0" collapsed="false">
      <c r="A2183" s="102"/>
      <c r="B2183" s="102"/>
      <c r="C2183" s="102"/>
      <c r="D2183" s="102"/>
      <c r="E2183" s="102"/>
      <c r="F2183" s="103"/>
      <c r="G2183" s="102"/>
      <c r="H2183" s="103"/>
      <c r="I2183" s="102"/>
      <c r="J2183" s="103"/>
      <c r="L2183" s="63" t="n">
        <f aca="false">IF(AND(A2184&lt;&gt;"",A2183=""),L2182+1,L2182)</f>
        <v>182</v>
      </c>
      <c r="M2183" s="80" t="str">
        <f aca="false">IF(OR(A2183="Insumo",A2183="Composição Auxiliar"),J2183,"")</f>
        <v/>
      </c>
      <c r="N2183" s="81" t="str">
        <f aca="false">IF(ISNUMBER(SEARCH("COM ENCARGOS COMPLEMENTARES",D2183)),J2183,"")</f>
        <v/>
      </c>
      <c r="O2183" s="81" t="str">
        <f aca="false">IF(N2183&lt;&gt;"","",M2183)</f>
        <v/>
      </c>
      <c r="P2183" s="82" t="str">
        <f aca="false">IF(A2183="Composição",A2182,"")</f>
        <v/>
      </c>
      <c r="Q2183" s="81" t="str">
        <f aca="false">IF(P2183&lt;&gt;"",SUMIF(L2183:L2272,L2183,N2183:N2272),"")</f>
        <v/>
      </c>
      <c r="R2183" s="81" t="str">
        <f aca="false">IF(P2183&lt;&gt;"",SUMIF(L2183:L2272,L2183,O2183:O2272),"")</f>
        <v/>
      </c>
    </row>
    <row r="2184" customFormat="false" ht="14.25" hidden="false" customHeight="true" outlineLevel="0" collapsed="false">
      <c r="A2184" s="102"/>
      <c r="B2184" s="102"/>
      <c r="C2184" s="102"/>
      <c r="D2184" s="102"/>
      <c r="E2184" s="102"/>
      <c r="F2184" s="103"/>
      <c r="G2184" s="102"/>
      <c r="H2184" s="104" t="s">
        <v>684</v>
      </c>
      <c r="I2184" s="104"/>
      <c r="J2184" s="103" t="n">
        <f aca="false">TRUNC(SUMIF(L:L,$L2184,M:M)*(1+$J$9),2)</f>
        <v>125.15</v>
      </c>
      <c r="L2184" s="63" t="n">
        <f aca="false">IF(AND(A2185&lt;&gt;"",A2184=""),L2183+1,L2183)</f>
        <v>182</v>
      </c>
      <c r="M2184" s="80" t="str">
        <f aca="false">IF(OR(A2184="Insumo",A2184="Composição Auxiliar"),J2184,"")</f>
        <v/>
      </c>
      <c r="N2184" s="81" t="str">
        <f aca="false">IF(ISNUMBER(SEARCH("COM ENCARGOS COMPLEMENTARES",D2184)),J2184,"")</f>
        <v/>
      </c>
      <c r="O2184" s="81" t="str">
        <f aca="false">IF(N2184&lt;&gt;"","",M2184)</f>
        <v/>
      </c>
      <c r="P2184" s="82" t="str">
        <f aca="false">IF(A2184="Composição",A2183,"")</f>
        <v/>
      </c>
      <c r="Q2184" s="81" t="str">
        <f aca="false">IF(P2184&lt;&gt;"",SUMIF(L2184:L2273,L2184,N2184:N2273),"")</f>
        <v/>
      </c>
      <c r="R2184" s="81" t="str">
        <f aca="false">IF(P2184&lt;&gt;"",SUMIF(L2184:L2273,L2184,O2184:O2273),"")</f>
        <v/>
      </c>
    </row>
    <row r="2185" customFormat="false" ht="15" hidden="false" customHeight="false" outlineLevel="0" collapsed="false">
      <c r="A2185" s="105"/>
      <c r="B2185" s="105"/>
      <c r="C2185" s="105"/>
      <c r="D2185" s="105"/>
      <c r="E2185" s="105"/>
      <c r="F2185" s="105"/>
      <c r="G2185" s="105" t="s">
        <v>685</v>
      </c>
      <c r="H2185" s="106" t="s">
        <v>780</v>
      </c>
      <c r="I2185" s="105" t="s">
        <v>687</v>
      </c>
      <c r="J2185" s="107" t="n">
        <f aca="false">TRUNC(J2184*H2185,2)</f>
        <v>1877.25</v>
      </c>
      <c r="L2185" s="63" t="n">
        <f aca="false">IF(AND(A2186&lt;&gt;"",A2185=""),L2184+1,L2184)</f>
        <v>182</v>
      </c>
      <c r="M2185" s="80" t="str">
        <f aca="false">IF(OR(A2185="Insumo",A2185="Composição Auxiliar"),J2185,"")</f>
        <v/>
      </c>
      <c r="N2185" s="81" t="str">
        <f aca="false">IF(ISNUMBER(SEARCH("COM ENCARGOS COMPLEMENTARES",D2185)),J2185,"")</f>
        <v/>
      </c>
      <c r="O2185" s="81" t="str">
        <f aca="false">IF(N2185&lt;&gt;"","",M2185)</f>
        <v/>
      </c>
      <c r="P2185" s="82" t="str">
        <f aca="false">IF(A2185="Composição",A2184,"")</f>
        <v/>
      </c>
      <c r="Q2185" s="81" t="str">
        <f aca="false">IF(P2185&lt;&gt;"",SUMIF(L2185:L2274,L2185,N2185:N2274),"")</f>
        <v/>
      </c>
      <c r="R2185" s="81" t="str">
        <f aca="false">IF(P2185&lt;&gt;"",SUMIF(L2185:L2274,L2185,O2185:O2274),"")</f>
        <v/>
      </c>
    </row>
    <row r="2186" customFormat="false" ht="15" hidden="false" customHeight="false" outlineLevel="0" collapsed="false">
      <c r="A2186" s="108"/>
      <c r="B2186" s="108"/>
      <c r="C2186" s="108"/>
      <c r="D2186" s="108"/>
      <c r="E2186" s="108"/>
      <c r="F2186" s="108"/>
      <c r="G2186" s="108"/>
      <c r="H2186" s="108"/>
      <c r="I2186" s="108"/>
      <c r="J2186" s="108"/>
      <c r="L2186" s="63" t="n">
        <f aca="false">IF(AND(A2187&lt;&gt;"",A2186=""),L2185+1,L2185)</f>
        <v>183</v>
      </c>
      <c r="M2186" s="80" t="str">
        <f aca="false">IF(OR(A2186="Insumo",A2186="Composição Auxiliar"),J2186,"")</f>
        <v/>
      </c>
      <c r="N2186" s="81" t="str">
        <f aca="false">IF(ISNUMBER(SEARCH("COM ENCARGOS COMPLEMENTARES",D2186)),J2186,"")</f>
        <v/>
      </c>
      <c r="O2186" s="81" t="str">
        <f aca="false">IF(N2186&lt;&gt;"","",M2186)</f>
        <v/>
      </c>
      <c r="P2186" s="82" t="str">
        <f aca="false">IF(A2186="Composição",A2185,"")</f>
        <v/>
      </c>
      <c r="Q2186" s="81" t="str">
        <f aca="false">IF(P2186&lt;&gt;"",SUMIF(L2186:L2275,L2186,N2186:N2275),"")</f>
        <v/>
      </c>
      <c r="R2186" s="81" t="str">
        <f aca="false">IF(P2186&lt;&gt;"",SUMIF(L2186:L2275,L2186,O2186:O2275),"")</f>
        <v/>
      </c>
    </row>
    <row r="2187" customFormat="false" ht="15" hidden="false" customHeight="true" outlineLevel="0" collapsed="false">
      <c r="A2187" s="83" t="s">
        <v>462</v>
      </c>
      <c r="B2187" s="84" t="s">
        <v>655</v>
      </c>
      <c r="C2187" s="83" t="s">
        <v>656</v>
      </c>
      <c r="D2187" s="83" t="s">
        <v>657</v>
      </c>
      <c r="E2187" s="83" t="s">
        <v>658</v>
      </c>
      <c r="F2187" s="83"/>
      <c r="G2187" s="85" t="s">
        <v>659</v>
      </c>
      <c r="H2187" s="84" t="s">
        <v>660</v>
      </c>
      <c r="I2187" s="84" t="s">
        <v>661</v>
      </c>
      <c r="J2187" s="84" t="s">
        <v>662</v>
      </c>
      <c r="L2187" s="63" t="n">
        <f aca="false">IF(AND(A2188&lt;&gt;"",A2187=""),L2186+1,L2186)</f>
        <v>183</v>
      </c>
      <c r="M2187" s="80" t="str">
        <f aca="false">IF(OR(A2187="Insumo",A2187="Composição Auxiliar"),J2187,"")</f>
        <v/>
      </c>
      <c r="N2187" s="81" t="str">
        <f aca="false">IF(ISNUMBER(SEARCH("COM ENCARGOS COMPLEMENTARES",D2187)),J2187,"")</f>
        <v/>
      </c>
      <c r="O2187" s="81" t="str">
        <f aca="false">IF(N2187&lt;&gt;"","",M2187)</f>
        <v/>
      </c>
      <c r="P2187" s="82" t="str">
        <f aca="false">IF(A2187="Composição",A2186,"")</f>
        <v/>
      </c>
      <c r="Q2187" s="81" t="str">
        <f aca="false">IF(P2187&lt;&gt;"",SUMIF(L2187:L2276,L2187,N2187:N2276),"")</f>
        <v/>
      </c>
      <c r="R2187" s="81" t="str">
        <f aca="false">IF(P2187&lt;&gt;"",SUMIF(L2187:L2276,L2187,O2187:O2276),"")</f>
        <v/>
      </c>
    </row>
    <row r="2188" customFormat="false" ht="38.25" hidden="false" customHeight="true" outlineLevel="0" collapsed="false">
      <c r="A2188" s="86" t="s">
        <v>663</v>
      </c>
      <c r="B2188" s="87" t="s">
        <v>463</v>
      </c>
      <c r="C2188" s="86" t="s">
        <v>716</v>
      </c>
      <c r="D2188" s="86" t="s">
        <v>1571</v>
      </c>
      <c r="E2188" s="86" t="s">
        <v>724</v>
      </c>
      <c r="F2188" s="86"/>
      <c r="G2188" s="88" t="s">
        <v>718</v>
      </c>
      <c r="H2188" s="89" t="n">
        <v>1</v>
      </c>
      <c r="I2188" s="90" t="n">
        <f aca="false">SUMIF(L:L,$L2188,M:M)</f>
        <v>144.57</v>
      </c>
      <c r="J2188" s="90" t="n">
        <f aca="false">TRUNC(H2188*I2188,2)</f>
        <v>144.57</v>
      </c>
      <c r="L2188" s="63" t="n">
        <f aca="false">IF(AND(A2189&lt;&gt;"",A2188=""),L2187+1,L2187)</f>
        <v>183</v>
      </c>
      <c r="M2188" s="80" t="str">
        <f aca="false">IF(OR(A2188="Insumo",A2188="Composição Auxiliar"),J2188,"")</f>
        <v/>
      </c>
      <c r="N2188" s="81" t="str">
        <f aca="false">IF(ISNUMBER(SEARCH("COM ENCARGOS COMPLEMENTARES",D2188)),J2188,"")</f>
        <v/>
      </c>
      <c r="O2188" s="81" t="str">
        <f aca="false">IF(N2188&lt;&gt;"","",M2188)</f>
        <v/>
      </c>
      <c r="P2188" s="82" t="str">
        <f aca="false">IF(A2188="Composição",A2187,"")</f>
        <v> 9.2.2 </v>
      </c>
      <c r="Q2188" s="81" t="n">
        <f aca="false">IF(P2188&lt;&gt;"",SUMIF(L2188:L2277,L2188,N2188:N2277),"")</f>
        <v>7.25</v>
      </c>
      <c r="R2188" s="81" t="n">
        <f aca="false">IF(P2188&lt;&gt;"",SUMIF(L2188:L2277,L2188,O2188:O2277),"")</f>
        <v>137.32</v>
      </c>
    </row>
    <row r="2189" customFormat="false" ht="25.5" hidden="false" customHeight="true" outlineLevel="0" collapsed="false">
      <c r="A2189" s="91" t="s">
        <v>668</v>
      </c>
      <c r="B2189" s="92" t="s">
        <v>822</v>
      </c>
      <c r="C2189" s="91" t="s">
        <v>664</v>
      </c>
      <c r="D2189" s="91" t="s">
        <v>823</v>
      </c>
      <c r="E2189" s="91" t="s">
        <v>671</v>
      </c>
      <c r="F2189" s="91"/>
      <c r="G2189" s="93" t="s">
        <v>672</v>
      </c>
      <c r="H2189" s="94" t="n">
        <v>0.15</v>
      </c>
      <c r="I2189" s="95" t="n">
        <f aca="false">SUMIFS('ANALÍTICA AUXILIARES'!J:J,'ANALÍTICA AUXILIARES'!A:A,"Composição",'ANALÍTICA AUXILIARES'!B:B,$B2189)</f>
        <v>26.14</v>
      </c>
      <c r="J2189" s="95" t="n">
        <f aca="false">TRUNC(H2189*I2189,2)</f>
        <v>3.92</v>
      </c>
      <c r="L2189" s="63" t="n">
        <f aca="false">IF(AND(A2190&lt;&gt;"",A2189=""),L2188+1,L2188)</f>
        <v>183</v>
      </c>
      <c r="M2189" s="80" t="n">
        <f aca="false">IF(OR(A2189="Insumo",A2189="Composição Auxiliar"),J2189,"")</f>
        <v>3.92</v>
      </c>
      <c r="N2189" s="81" t="n">
        <f aca="false">IF(ISNUMBER(SEARCH("COM ENCARGOS COMPLEMENTARES",D2189)),J2189,"")</f>
        <v>3.92</v>
      </c>
      <c r="O2189" s="81" t="str">
        <f aca="false">IF(N2189&lt;&gt;"","",M2189)</f>
        <v/>
      </c>
      <c r="P2189" s="82" t="str">
        <f aca="false">IF(A2189="Composição",A2188,"")</f>
        <v/>
      </c>
      <c r="Q2189" s="81" t="str">
        <f aca="false">IF(P2189&lt;&gt;"",SUMIF(L2189:L2278,L2189,N2189:N2278),"")</f>
        <v/>
      </c>
      <c r="R2189" s="81" t="str">
        <f aca="false">IF(P2189&lt;&gt;"",SUMIF(L2189:L2278,L2189,O2189:O2278),"")</f>
        <v/>
      </c>
    </row>
    <row r="2190" customFormat="false" ht="25.5" hidden="false" customHeight="true" outlineLevel="0" collapsed="false">
      <c r="A2190" s="91" t="s">
        <v>668</v>
      </c>
      <c r="B2190" s="92" t="s">
        <v>817</v>
      </c>
      <c r="C2190" s="91" t="s">
        <v>664</v>
      </c>
      <c r="D2190" s="91" t="s">
        <v>818</v>
      </c>
      <c r="E2190" s="91" t="s">
        <v>671</v>
      </c>
      <c r="F2190" s="91"/>
      <c r="G2190" s="93" t="s">
        <v>672</v>
      </c>
      <c r="H2190" s="94" t="n">
        <v>0.15</v>
      </c>
      <c r="I2190" s="95" t="n">
        <f aca="false">SUMIFS('ANALÍTICA AUXILIARES'!J:J,'ANALÍTICA AUXILIARES'!A:A,"Composição",'ANALÍTICA AUXILIARES'!B:B,$B2190)</f>
        <v>22.2</v>
      </c>
      <c r="J2190" s="95" t="n">
        <f aca="false">TRUNC(H2190*I2190,2)</f>
        <v>3.33</v>
      </c>
      <c r="L2190" s="63" t="n">
        <f aca="false">IF(AND(A2191&lt;&gt;"",A2190=""),L2189+1,L2189)</f>
        <v>183</v>
      </c>
      <c r="M2190" s="80" t="n">
        <f aca="false">IF(OR(A2190="Insumo",A2190="Composição Auxiliar"),J2190,"")</f>
        <v>3.33</v>
      </c>
      <c r="N2190" s="81" t="n">
        <f aca="false">IF(ISNUMBER(SEARCH("COM ENCARGOS COMPLEMENTARES",D2190)),J2190,"")</f>
        <v>3.33</v>
      </c>
      <c r="O2190" s="81" t="str">
        <f aca="false">IF(N2190&lt;&gt;"","",M2190)</f>
        <v/>
      </c>
      <c r="P2190" s="82" t="str">
        <f aca="false">IF(A2190="Composição",A2189,"")</f>
        <v/>
      </c>
      <c r="Q2190" s="81" t="str">
        <f aca="false">IF(P2190&lt;&gt;"",SUMIF(L2190:L2279,L2190,N2190:N2279),"")</f>
        <v/>
      </c>
      <c r="R2190" s="81" t="str">
        <f aca="false">IF(P2190&lt;&gt;"",SUMIF(L2190:L2279,L2190,O2190:O2279),"")</f>
        <v/>
      </c>
    </row>
    <row r="2191" customFormat="false" ht="25.5" hidden="false" customHeight="false" outlineLevel="0" collapsed="false">
      <c r="A2191" s="96" t="s">
        <v>679</v>
      </c>
      <c r="B2191" s="97" t="s">
        <v>1572</v>
      </c>
      <c r="C2191" s="96" t="str">
        <f aca="false">VLOOKUP(B2191,INSUMOS!$A:$I,2,0)</f>
        <v>SINAPI</v>
      </c>
      <c r="D2191" s="96" t="str">
        <f aca="false">VLOOKUP(B2191,INSUMOS!$A:$I,3,0)</f>
        <v>CAIXA DE PASSAGEM ELETRICA DE PAREDE, DE SOBREPOR, EM PVC, COM TAMPA APARAFUSADA, DIMENSOES 300 X 300 X *100* MM</v>
      </c>
      <c r="E2191" s="98" t="str">
        <f aca="false">VLOOKUP(B2191,INSUMOS!$A:$I,4,0)</f>
        <v>Material</v>
      </c>
      <c r="F2191" s="98"/>
      <c r="G2191" s="99" t="str">
        <f aca="false">VLOOKUP(B2191,INSUMOS!$A:$I,5,0)</f>
        <v>UN</v>
      </c>
      <c r="H2191" s="100" t="n">
        <v>1</v>
      </c>
      <c r="I2191" s="101" t="n">
        <f aca="false">VLOOKUP(B2191,INSUMOS!$A:$I,8,0)</f>
        <v>137.32</v>
      </c>
      <c r="J2191" s="101" t="n">
        <f aca="false">TRUNC(H2191*I2191,2)</f>
        <v>137.32</v>
      </c>
      <c r="L2191" s="63" t="n">
        <f aca="false">IF(AND(A2192&lt;&gt;"",A2191=""),L2190+1,L2190)</f>
        <v>183</v>
      </c>
      <c r="M2191" s="80" t="n">
        <f aca="false">IF(OR(A2191="Insumo",A2191="Composição Auxiliar"),J2191,"")</f>
        <v>137.32</v>
      </c>
      <c r="N2191" s="81" t="str">
        <f aca="false">IF(ISNUMBER(SEARCH("COM ENCARGOS COMPLEMENTARES",D2191)),J2191,"")</f>
        <v/>
      </c>
      <c r="O2191" s="81" t="n">
        <f aca="false">IF(N2191&lt;&gt;"","",M2191)</f>
        <v>137.32</v>
      </c>
      <c r="P2191" s="82" t="str">
        <f aca="false">IF(A2191="Composição",A2190,"")</f>
        <v/>
      </c>
      <c r="Q2191" s="81" t="str">
        <f aca="false">IF(P2191&lt;&gt;"",SUMIF(L2191:L2280,L2191,N2191:N2280),"")</f>
        <v/>
      </c>
      <c r="R2191" s="81" t="str">
        <f aca="false">IF(P2191&lt;&gt;"",SUMIF(L2191:L2280,L2191,O2191:O2280),"")</f>
        <v/>
      </c>
    </row>
    <row r="2192" customFormat="false" ht="14.25" hidden="false" customHeight="false" outlineLevel="0" collapsed="false">
      <c r="A2192" s="102"/>
      <c r="B2192" s="102"/>
      <c r="C2192" s="102"/>
      <c r="D2192" s="102"/>
      <c r="E2192" s="102"/>
      <c r="F2192" s="103"/>
      <c r="G2192" s="102"/>
      <c r="H2192" s="103"/>
      <c r="I2192" s="102"/>
      <c r="J2192" s="103"/>
      <c r="L2192" s="63" t="n">
        <f aca="false">IF(AND(A2193&lt;&gt;"",A2192=""),L2191+1,L2191)</f>
        <v>183</v>
      </c>
      <c r="M2192" s="80" t="str">
        <f aca="false">IF(OR(A2192="Insumo",A2192="Composição Auxiliar"),J2192,"")</f>
        <v/>
      </c>
      <c r="N2192" s="81" t="str">
        <f aca="false">IF(ISNUMBER(SEARCH("COM ENCARGOS COMPLEMENTARES",D2192)),J2192,"")</f>
        <v/>
      </c>
      <c r="O2192" s="81" t="str">
        <f aca="false">IF(N2192&lt;&gt;"","",M2192)</f>
        <v/>
      </c>
      <c r="P2192" s="82" t="str">
        <f aca="false">IF(A2192="Composição",A2191,"")</f>
        <v/>
      </c>
      <c r="Q2192" s="81" t="str">
        <f aca="false">IF(P2192&lt;&gt;"",SUMIF(L2192:L2281,L2192,N2192:N2281),"")</f>
        <v/>
      </c>
      <c r="R2192" s="81" t="str">
        <f aca="false">IF(P2192&lt;&gt;"",SUMIF(L2192:L2281,L2192,O2192:O2281),"")</f>
        <v/>
      </c>
    </row>
    <row r="2193" customFormat="false" ht="14.25" hidden="false" customHeight="true" outlineLevel="0" collapsed="false">
      <c r="A2193" s="102"/>
      <c r="B2193" s="102"/>
      <c r="C2193" s="102"/>
      <c r="D2193" s="102"/>
      <c r="E2193" s="102"/>
      <c r="F2193" s="103"/>
      <c r="G2193" s="102"/>
      <c r="H2193" s="104" t="s">
        <v>684</v>
      </c>
      <c r="I2193" s="104"/>
      <c r="J2193" s="103" t="n">
        <f aca="false">TRUNC(SUMIF(L:L,$L2193,M:M)*(1+$J$9),2)</f>
        <v>187.63</v>
      </c>
      <c r="L2193" s="63" t="n">
        <f aca="false">IF(AND(A2194&lt;&gt;"",A2193=""),L2192+1,L2192)</f>
        <v>183</v>
      </c>
      <c r="M2193" s="80" t="str">
        <f aca="false">IF(OR(A2193="Insumo",A2193="Composição Auxiliar"),J2193,"")</f>
        <v/>
      </c>
      <c r="N2193" s="81" t="str">
        <f aca="false">IF(ISNUMBER(SEARCH("COM ENCARGOS COMPLEMENTARES",D2193)),J2193,"")</f>
        <v/>
      </c>
      <c r="O2193" s="81" t="str">
        <f aca="false">IF(N2193&lt;&gt;"","",M2193)</f>
        <v/>
      </c>
      <c r="P2193" s="82" t="str">
        <f aca="false">IF(A2193="Composição",A2192,"")</f>
        <v/>
      </c>
      <c r="Q2193" s="81" t="str">
        <f aca="false">IF(P2193&lt;&gt;"",SUMIF(L2193:L2282,L2193,N2193:N2282),"")</f>
        <v/>
      </c>
      <c r="R2193" s="81" t="str">
        <f aca="false">IF(P2193&lt;&gt;"",SUMIF(L2193:L2282,L2193,O2193:O2282),"")</f>
        <v/>
      </c>
    </row>
    <row r="2194" customFormat="false" ht="15" hidden="false" customHeight="false" outlineLevel="0" collapsed="false">
      <c r="A2194" s="105"/>
      <c r="B2194" s="105"/>
      <c r="C2194" s="105"/>
      <c r="D2194" s="105"/>
      <c r="E2194" s="105"/>
      <c r="F2194" s="105"/>
      <c r="G2194" s="105" t="s">
        <v>685</v>
      </c>
      <c r="H2194" s="106" t="s">
        <v>1193</v>
      </c>
      <c r="I2194" s="105" t="s">
        <v>687</v>
      </c>
      <c r="J2194" s="107" t="n">
        <f aca="false">TRUNC(J2193*H2194,2)</f>
        <v>1313.41</v>
      </c>
      <c r="L2194" s="63" t="n">
        <f aca="false">IF(AND(A2195&lt;&gt;"",A2194=""),L2193+1,L2193)</f>
        <v>183</v>
      </c>
      <c r="M2194" s="80" t="str">
        <f aca="false">IF(OR(A2194="Insumo",A2194="Composição Auxiliar"),J2194,"")</f>
        <v/>
      </c>
      <c r="N2194" s="81" t="str">
        <f aca="false">IF(ISNUMBER(SEARCH("COM ENCARGOS COMPLEMENTARES",D2194)),J2194,"")</f>
        <v/>
      </c>
      <c r="O2194" s="81" t="str">
        <f aca="false">IF(N2194&lt;&gt;"","",M2194)</f>
        <v/>
      </c>
      <c r="P2194" s="82" t="str">
        <f aca="false">IF(A2194="Composição",A2193,"")</f>
        <v/>
      </c>
      <c r="Q2194" s="81" t="str">
        <f aca="false">IF(P2194&lt;&gt;"",SUMIF(L2194:L2283,L2194,N2194:N2283),"")</f>
        <v/>
      </c>
      <c r="R2194" s="81" t="str">
        <f aca="false">IF(P2194&lt;&gt;"",SUMIF(L2194:L2283,L2194,O2194:O2283),"")</f>
        <v/>
      </c>
    </row>
    <row r="2195" customFormat="false" ht="15" hidden="false" customHeight="false" outlineLevel="0" collapsed="false">
      <c r="A2195" s="108"/>
      <c r="B2195" s="108"/>
      <c r="C2195" s="108"/>
      <c r="D2195" s="108"/>
      <c r="E2195" s="108"/>
      <c r="F2195" s="108"/>
      <c r="G2195" s="108"/>
      <c r="H2195" s="108"/>
      <c r="I2195" s="108"/>
      <c r="J2195" s="108"/>
      <c r="L2195" s="63" t="n">
        <f aca="false">IF(AND(A2196&lt;&gt;"",A2195=""),L2194+1,L2194)</f>
        <v>184</v>
      </c>
      <c r="M2195" s="80" t="str">
        <f aca="false">IF(OR(A2195="Insumo",A2195="Composição Auxiliar"),J2195,"")</f>
        <v/>
      </c>
      <c r="N2195" s="81" t="str">
        <f aca="false">IF(ISNUMBER(SEARCH("COM ENCARGOS COMPLEMENTARES",D2195)),J2195,"")</f>
        <v/>
      </c>
      <c r="O2195" s="81" t="str">
        <f aca="false">IF(N2195&lt;&gt;"","",M2195)</f>
        <v/>
      </c>
      <c r="P2195" s="82" t="str">
        <f aca="false">IF(A2195="Composição",A2194,"")</f>
        <v/>
      </c>
      <c r="Q2195" s="81" t="str">
        <f aca="false">IF(P2195&lt;&gt;"",SUMIF(L2195:L2284,L2195,N2195:N2284),"")</f>
        <v/>
      </c>
      <c r="R2195" s="81" t="str">
        <f aca="false">IF(P2195&lt;&gt;"",SUMIF(L2195:L2284,L2195,O2195:O2284),"")</f>
        <v/>
      </c>
    </row>
    <row r="2196" customFormat="false" ht="15" hidden="false" customHeight="true" outlineLevel="0" collapsed="false">
      <c r="A2196" s="83" t="s">
        <v>464</v>
      </c>
      <c r="B2196" s="84" t="s">
        <v>655</v>
      </c>
      <c r="C2196" s="83" t="s">
        <v>656</v>
      </c>
      <c r="D2196" s="83" t="s">
        <v>657</v>
      </c>
      <c r="E2196" s="83" t="s">
        <v>658</v>
      </c>
      <c r="F2196" s="83"/>
      <c r="G2196" s="85" t="s">
        <v>659</v>
      </c>
      <c r="H2196" s="84" t="s">
        <v>660</v>
      </c>
      <c r="I2196" s="84" t="s">
        <v>661</v>
      </c>
      <c r="J2196" s="84" t="s">
        <v>662</v>
      </c>
      <c r="L2196" s="63" t="n">
        <f aca="false">IF(AND(A2197&lt;&gt;"",A2196=""),L2195+1,L2195)</f>
        <v>184</v>
      </c>
      <c r="M2196" s="80" t="str">
        <f aca="false">IF(OR(A2196="Insumo",A2196="Composição Auxiliar"),J2196,"")</f>
        <v/>
      </c>
      <c r="N2196" s="81" t="str">
        <f aca="false">IF(ISNUMBER(SEARCH("COM ENCARGOS COMPLEMENTARES",D2196)),J2196,"")</f>
        <v/>
      </c>
      <c r="O2196" s="81" t="str">
        <f aca="false">IF(N2196&lt;&gt;"","",M2196)</f>
        <v/>
      </c>
      <c r="P2196" s="82" t="str">
        <f aca="false">IF(A2196="Composição",A2195,"")</f>
        <v/>
      </c>
      <c r="Q2196" s="81" t="str">
        <f aca="false">IF(P2196&lt;&gt;"",SUMIF(L2196:L2285,L2196,N2196:N2285),"")</f>
        <v/>
      </c>
      <c r="R2196" s="81" t="str">
        <f aca="false">IF(P2196&lt;&gt;"",SUMIF(L2196:L2285,L2196,O2196:O2285),"")</f>
        <v/>
      </c>
    </row>
    <row r="2197" customFormat="false" ht="38.25" hidden="false" customHeight="true" outlineLevel="0" collapsed="false">
      <c r="A2197" s="86" t="s">
        <v>663</v>
      </c>
      <c r="B2197" s="87" t="s">
        <v>465</v>
      </c>
      <c r="C2197" s="86" t="s">
        <v>716</v>
      </c>
      <c r="D2197" s="86" t="s">
        <v>1573</v>
      </c>
      <c r="E2197" s="86" t="s">
        <v>724</v>
      </c>
      <c r="F2197" s="86"/>
      <c r="G2197" s="88" t="s">
        <v>718</v>
      </c>
      <c r="H2197" s="89" t="n">
        <v>1</v>
      </c>
      <c r="I2197" s="90" t="n">
        <f aca="false">SUMIF(L:L,$L2197,M:M)</f>
        <v>246.45</v>
      </c>
      <c r="J2197" s="90" t="n">
        <f aca="false">TRUNC(H2197*I2197,2)</f>
        <v>246.45</v>
      </c>
      <c r="L2197" s="63" t="n">
        <f aca="false">IF(AND(A2198&lt;&gt;"",A2197=""),L2196+1,L2196)</f>
        <v>184</v>
      </c>
      <c r="M2197" s="80" t="str">
        <f aca="false">IF(OR(A2197="Insumo",A2197="Composição Auxiliar"),J2197,"")</f>
        <v/>
      </c>
      <c r="N2197" s="81" t="str">
        <f aca="false">IF(ISNUMBER(SEARCH("COM ENCARGOS COMPLEMENTARES",D2197)),J2197,"")</f>
        <v/>
      </c>
      <c r="O2197" s="81" t="str">
        <f aca="false">IF(N2197&lt;&gt;"","",M2197)</f>
        <v/>
      </c>
      <c r="P2197" s="82" t="str">
        <f aca="false">IF(A2197="Composição",A2196,"")</f>
        <v> 9.2.3 </v>
      </c>
      <c r="Q2197" s="81" t="n">
        <f aca="false">IF(P2197&lt;&gt;"",SUMIF(L2197:L2286,L2197,N2197:N2286),"")</f>
        <v>19.33</v>
      </c>
      <c r="R2197" s="81" t="n">
        <f aca="false">IF(P2197&lt;&gt;"",SUMIF(L2197:L2286,L2197,O2197:O2286),"")</f>
        <v>227.12</v>
      </c>
    </row>
    <row r="2198" customFormat="false" ht="25.5" hidden="false" customHeight="true" outlineLevel="0" collapsed="false">
      <c r="A2198" s="91" t="s">
        <v>668</v>
      </c>
      <c r="B2198" s="92" t="s">
        <v>817</v>
      </c>
      <c r="C2198" s="91" t="s">
        <v>664</v>
      </c>
      <c r="D2198" s="91" t="s">
        <v>818</v>
      </c>
      <c r="E2198" s="91" t="s">
        <v>671</v>
      </c>
      <c r="F2198" s="91"/>
      <c r="G2198" s="93" t="s">
        <v>672</v>
      </c>
      <c r="H2198" s="94" t="n">
        <v>0.4</v>
      </c>
      <c r="I2198" s="95" t="n">
        <f aca="false">SUMIFS('ANALÍTICA AUXILIARES'!J:J,'ANALÍTICA AUXILIARES'!A:A,"Composição",'ANALÍTICA AUXILIARES'!B:B,$B2198)</f>
        <v>22.2</v>
      </c>
      <c r="J2198" s="95" t="n">
        <f aca="false">TRUNC(H2198*I2198,2)</f>
        <v>8.88</v>
      </c>
      <c r="L2198" s="63" t="n">
        <f aca="false">IF(AND(A2199&lt;&gt;"",A2198=""),L2197+1,L2197)</f>
        <v>184</v>
      </c>
      <c r="M2198" s="80" t="n">
        <f aca="false">IF(OR(A2198="Insumo",A2198="Composição Auxiliar"),J2198,"")</f>
        <v>8.88</v>
      </c>
      <c r="N2198" s="81" t="n">
        <f aca="false">IF(ISNUMBER(SEARCH("COM ENCARGOS COMPLEMENTARES",D2198)),J2198,"")</f>
        <v>8.88</v>
      </c>
      <c r="O2198" s="81" t="str">
        <f aca="false">IF(N2198&lt;&gt;"","",M2198)</f>
        <v/>
      </c>
      <c r="P2198" s="82" t="str">
        <f aca="false">IF(A2198="Composição",A2197,"")</f>
        <v/>
      </c>
      <c r="Q2198" s="81" t="str">
        <f aca="false">IF(P2198&lt;&gt;"",SUMIF(L2198:L2287,L2198,N2198:N2287),"")</f>
        <v/>
      </c>
      <c r="R2198" s="81" t="str">
        <f aca="false">IF(P2198&lt;&gt;"",SUMIF(L2198:L2287,L2198,O2198:O2287),"")</f>
        <v/>
      </c>
    </row>
    <row r="2199" customFormat="false" ht="25.5" hidden="false" customHeight="true" outlineLevel="0" collapsed="false">
      <c r="A2199" s="91" t="s">
        <v>668</v>
      </c>
      <c r="B2199" s="92" t="s">
        <v>822</v>
      </c>
      <c r="C2199" s="91" t="s">
        <v>664</v>
      </c>
      <c r="D2199" s="91" t="s">
        <v>823</v>
      </c>
      <c r="E2199" s="91" t="s">
        <v>671</v>
      </c>
      <c r="F2199" s="91"/>
      <c r="G2199" s="93" t="s">
        <v>672</v>
      </c>
      <c r="H2199" s="94" t="n">
        <v>0.4</v>
      </c>
      <c r="I2199" s="95" t="n">
        <f aca="false">SUMIFS('ANALÍTICA AUXILIARES'!J:J,'ANALÍTICA AUXILIARES'!A:A,"Composição",'ANALÍTICA AUXILIARES'!B:B,$B2199)</f>
        <v>26.14</v>
      </c>
      <c r="J2199" s="95" t="n">
        <f aca="false">TRUNC(H2199*I2199,2)</f>
        <v>10.45</v>
      </c>
      <c r="L2199" s="63" t="n">
        <f aca="false">IF(AND(A2200&lt;&gt;"",A2199=""),L2198+1,L2198)</f>
        <v>184</v>
      </c>
      <c r="M2199" s="80" t="n">
        <f aca="false">IF(OR(A2199="Insumo",A2199="Composição Auxiliar"),J2199,"")</f>
        <v>10.45</v>
      </c>
      <c r="N2199" s="81" t="n">
        <f aca="false">IF(ISNUMBER(SEARCH("COM ENCARGOS COMPLEMENTARES",D2199)),J2199,"")</f>
        <v>10.45</v>
      </c>
      <c r="O2199" s="81" t="str">
        <f aca="false">IF(N2199&lt;&gt;"","",M2199)</f>
        <v/>
      </c>
      <c r="P2199" s="82" t="str">
        <f aca="false">IF(A2199="Composição",A2198,"")</f>
        <v/>
      </c>
      <c r="Q2199" s="81" t="str">
        <f aca="false">IF(P2199&lt;&gt;"",SUMIF(L2199:L2288,L2199,N2199:N2288),"")</f>
        <v/>
      </c>
      <c r="R2199" s="81" t="str">
        <f aca="false">IF(P2199&lt;&gt;"",SUMIF(L2199:L2288,L2199,O2199:O2288),"")</f>
        <v/>
      </c>
    </row>
    <row r="2200" customFormat="false" ht="25.5" hidden="false" customHeight="true" outlineLevel="0" collapsed="false">
      <c r="A2200" s="91" t="s">
        <v>668</v>
      </c>
      <c r="B2200" s="92" t="s">
        <v>1384</v>
      </c>
      <c r="C2200" s="91" t="s">
        <v>664</v>
      </c>
      <c r="D2200" s="91" t="s">
        <v>1385</v>
      </c>
      <c r="E2200" s="91" t="s">
        <v>671</v>
      </c>
      <c r="F2200" s="91"/>
      <c r="G2200" s="93" t="s">
        <v>676</v>
      </c>
      <c r="H2200" s="94" t="n">
        <v>0.002</v>
      </c>
      <c r="I2200" s="95" t="n">
        <f aca="false">SUMIFS('ANALÍTICA AUXILIARES'!J:J,'ANALÍTICA AUXILIARES'!A:A,"Composição",'ANALÍTICA AUXILIARES'!B:B,$B2200)</f>
        <v>649.72</v>
      </c>
      <c r="J2200" s="95" t="n">
        <f aca="false">TRUNC(H2200*I2200,2)</f>
        <v>1.29</v>
      </c>
      <c r="L2200" s="63" t="n">
        <f aca="false">IF(AND(A2201&lt;&gt;"",A2200=""),L2199+1,L2199)</f>
        <v>184</v>
      </c>
      <c r="M2200" s="80" t="n">
        <f aca="false">IF(OR(A2200="Insumo",A2200="Composição Auxiliar"),J2200,"")</f>
        <v>1.29</v>
      </c>
      <c r="N2200" s="81" t="str">
        <f aca="false">IF(ISNUMBER(SEARCH("COM ENCARGOS COMPLEMENTARES",D2200)),J2200,"")</f>
        <v/>
      </c>
      <c r="O2200" s="81" t="n">
        <f aca="false">IF(N2200&lt;&gt;"","",M2200)</f>
        <v>1.29</v>
      </c>
      <c r="P2200" s="82" t="str">
        <f aca="false">IF(A2200="Composição",A2199,"")</f>
        <v/>
      </c>
      <c r="Q2200" s="81" t="str">
        <f aca="false">IF(P2200&lt;&gt;"",SUMIF(L2200:L2289,L2200,N2200:N2289),"")</f>
        <v/>
      </c>
      <c r="R2200" s="81" t="str">
        <f aca="false">IF(P2200&lt;&gt;"",SUMIF(L2200:L2289,L2200,O2200:O2289),"")</f>
        <v/>
      </c>
    </row>
    <row r="2201" customFormat="false" ht="38.25" hidden="false" customHeight="false" outlineLevel="0" collapsed="false">
      <c r="A2201" s="96" t="s">
        <v>679</v>
      </c>
      <c r="B2201" s="97" t="s">
        <v>1574</v>
      </c>
      <c r="C2201" s="96" t="str">
        <f aca="false">VLOOKUP(B2201,INSUMOS!$A:$I,2,0)</f>
        <v>SINAPI</v>
      </c>
      <c r="D2201" s="96" t="str">
        <f aca="false">VLOOKUP(B2201,INSUMOS!$A:$I,3,0)</f>
        <v>CAIXA DE PASSAGEM ELETRICA DE PAREDE, DE EMBUTIR, EM TERMOPLASTICO / PVC, COM TAMPA APARAFUSADA, DIMENSOES 400 X 400 X *120* MM</v>
      </c>
      <c r="E2201" s="98" t="str">
        <f aca="false">VLOOKUP(B2201,INSUMOS!$A:$I,4,0)</f>
        <v>Material</v>
      </c>
      <c r="F2201" s="98"/>
      <c r="G2201" s="99" t="str">
        <f aca="false">VLOOKUP(B2201,INSUMOS!$A:$I,5,0)</f>
        <v>UN</v>
      </c>
      <c r="H2201" s="100" t="n">
        <v>1</v>
      </c>
      <c r="I2201" s="101" t="n">
        <f aca="false">VLOOKUP(B2201,INSUMOS!$A:$I,8,0)</f>
        <v>225.83</v>
      </c>
      <c r="J2201" s="101" t="n">
        <f aca="false">TRUNC(H2201*I2201,2)</f>
        <v>225.83</v>
      </c>
      <c r="L2201" s="63" t="n">
        <f aca="false">IF(AND(A2202&lt;&gt;"",A2201=""),L2200+1,L2200)</f>
        <v>184</v>
      </c>
      <c r="M2201" s="80" t="n">
        <f aca="false">IF(OR(A2201="Insumo",A2201="Composição Auxiliar"),J2201,"")</f>
        <v>225.83</v>
      </c>
      <c r="N2201" s="81" t="str">
        <f aca="false">IF(ISNUMBER(SEARCH("COM ENCARGOS COMPLEMENTARES",D2201)),J2201,"")</f>
        <v/>
      </c>
      <c r="O2201" s="81" t="n">
        <f aca="false">IF(N2201&lt;&gt;"","",M2201)</f>
        <v>225.83</v>
      </c>
      <c r="P2201" s="82" t="str">
        <f aca="false">IF(A2201="Composição",A2200,"")</f>
        <v/>
      </c>
      <c r="Q2201" s="81" t="str">
        <f aca="false">IF(P2201&lt;&gt;"",SUMIF(L2201:L2290,L2201,N2201:N2290),"")</f>
        <v/>
      </c>
      <c r="R2201" s="81" t="str">
        <f aca="false">IF(P2201&lt;&gt;"",SUMIF(L2201:L2290,L2201,O2201:O2290),"")</f>
        <v/>
      </c>
    </row>
    <row r="2202" customFormat="false" ht="14.25" hidden="false" customHeight="false" outlineLevel="0" collapsed="false">
      <c r="A2202" s="102"/>
      <c r="B2202" s="102"/>
      <c r="C2202" s="102"/>
      <c r="D2202" s="102"/>
      <c r="E2202" s="102"/>
      <c r="F2202" s="103"/>
      <c r="G2202" s="102"/>
      <c r="H2202" s="103"/>
      <c r="I2202" s="102"/>
      <c r="J2202" s="103"/>
      <c r="L2202" s="63" t="n">
        <f aca="false">IF(AND(A2203&lt;&gt;"",A2202=""),L2201+1,L2201)</f>
        <v>184</v>
      </c>
      <c r="M2202" s="80" t="str">
        <f aca="false">IF(OR(A2202="Insumo",A2202="Composição Auxiliar"),J2202,"")</f>
        <v/>
      </c>
      <c r="N2202" s="81" t="str">
        <f aca="false">IF(ISNUMBER(SEARCH("COM ENCARGOS COMPLEMENTARES",D2202)),J2202,"")</f>
        <v/>
      </c>
      <c r="O2202" s="81" t="str">
        <f aca="false">IF(N2202&lt;&gt;"","",M2202)</f>
        <v/>
      </c>
      <c r="P2202" s="82" t="str">
        <f aca="false">IF(A2202="Composição",A2201,"")</f>
        <v/>
      </c>
      <c r="Q2202" s="81" t="str">
        <f aca="false">IF(P2202&lt;&gt;"",SUMIF(L2202:L2291,L2202,N2202:N2291),"")</f>
        <v/>
      </c>
      <c r="R2202" s="81" t="str">
        <f aca="false">IF(P2202&lt;&gt;"",SUMIF(L2202:L2291,L2202,O2202:O2291),"")</f>
        <v/>
      </c>
    </row>
    <row r="2203" customFormat="false" ht="14.25" hidden="false" customHeight="true" outlineLevel="0" collapsed="false">
      <c r="A2203" s="102"/>
      <c r="B2203" s="102"/>
      <c r="C2203" s="102"/>
      <c r="D2203" s="102"/>
      <c r="E2203" s="102"/>
      <c r="F2203" s="103"/>
      <c r="G2203" s="102"/>
      <c r="H2203" s="104" t="s">
        <v>684</v>
      </c>
      <c r="I2203" s="104"/>
      <c r="J2203" s="103" t="n">
        <f aca="false">TRUNC(SUMIF(L:L,$L2203,M:M)*(1+$J$9),2)</f>
        <v>319.86</v>
      </c>
      <c r="L2203" s="63" t="n">
        <f aca="false">IF(AND(A2204&lt;&gt;"",A2203=""),L2202+1,L2202)</f>
        <v>184</v>
      </c>
      <c r="M2203" s="80" t="str">
        <f aca="false">IF(OR(A2203="Insumo",A2203="Composição Auxiliar"),J2203,"")</f>
        <v/>
      </c>
      <c r="N2203" s="81" t="str">
        <f aca="false">IF(ISNUMBER(SEARCH("COM ENCARGOS COMPLEMENTARES",D2203)),J2203,"")</f>
        <v/>
      </c>
      <c r="O2203" s="81" t="str">
        <f aca="false">IF(N2203&lt;&gt;"","",M2203)</f>
        <v/>
      </c>
      <c r="P2203" s="82" t="str">
        <f aca="false">IF(A2203="Composição",A2202,"")</f>
        <v/>
      </c>
      <c r="Q2203" s="81" t="str">
        <f aca="false">IF(P2203&lt;&gt;"",SUMIF(L2203:L2292,L2203,N2203:N2292),"")</f>
        <v/>
      </c>
      <c r="R2203" s="81" t="str">
        <f aca="false">IF(P2203&lt;&gt;"",SUMIF(L2203:L2292,L2203,O2203:O2292),"")</f>
        <v/>
      </c>
    </row>
    <row r="2204" customFormat="false" ht="15" hidden="false" customHeight="false" outlineLevel="0" collapsed="false">
      <c r="A2204" s="105"/>
      <c r="B2204" s="105"/>
      <c r="C2204" s="105"/>
      <c r="D2204" s="105"/>
      <c r="E2204" s="105"/>
      <c r="F2204" s="105"/>
      <c r="G2204" s="105" t="s">
        <v>685</v>
      </c>
      <c r="H2204" s="106" t="s">
        <v>1210</v>
      </c>
      <c r="I2204" s="105" t="s">
        <v>687</v>
      </c>
      <c r="J2204" s="107" t="n">
        <f aca="false">TRUNC(J2203*H2204,2)</f>
        <v>639.72</v>
      </c>
      <c r="L2204" s="63" t="n">
        <f aca="false">IF(AND(A2205&lt;&gt;"",A2204=""),L2203+1,L2203)</f>
        <v>184</v>
      </c>
      <c r="M2204" s="80" t="str">
        <f aca="false">IF(OR(A2204="Insumo",A2204="Composição Auxiliar"),J2204,"")</f>
        <v/>
      </c>
      <c r="N2204" s="81" t="str">
        <f aca="false">IF(ISNUMBER(SEARCH("COM ENCARGOS COMPLEMENTARES",D2204)),J2204,"")</f>
        <v/>
      </c>
      <c r="O2204" s="81" t="str">
        <f aca="false">IF(N2204&lt;&gt;"","",M2204)</f>
        <v/>
      </c>
      <c r="P2204" s="82" t="str">
        <f aca="false">IF(A2204="Composição",A2203,"")</f>
        <v/>
      </c>
      <c r="Q2204" s="81" t="str">
        <f aca="false">IF(P2204&lt;&gt;"",SUMIF(L2204:L2293,L2204,N2204:N2293),"")</f>
        <v/>
      </c>
      <c r="R2204" s="81" t="str">
        <f aca="false">IF(P2204&lt;&gt;"",SUMIF(L2204:L2293,L2204,O2204:O2293),"")</f>
        <v/>
      </c>
    </row>
    <row r="2205" customFormat="false" ht="15" hidden="false" customHeight="false" outlineLevel="0" collapsed="false">
      <c r="A2205" s="108"/>
      <c r="B2205" s="108"/>
      <c r="C2205" s="108"/>
      <c r="D2205" s="108"/>
      <c r="E2205" s="108"/>
      <c r="F2205" s="108"/>
      <c r="G2205" s="108"/>
      <c r="H2205" s="108"/>
      <c r="I2205" s="108"/>
      <c r="J2205" s="108"/>
      <c r="L2205" s="63" t="n">
        <f aca="false">IF(AND(A2206&lt;&gt;"",A2205=""),L2204+1,L2204)</f>
        <v>185</v>
      </c>
      <c r="M2205" s="80" t="str">
        <f aca="false">IF(OR(A2205="Insumo",A2205="Composição Auxiliar"),J2205,"")</f>
        <v/>
      </c>
      <c r="N2205" s="81" t="str">
        <f aca="false">IF(ISNUMBER(SEARCH("COM ENCARGOS COMPLEMENTARES",D2205)),J2205,"")</f>
        <v/>
      </c>
      <c r="O2205" s="81" t="str">
        <f aca="false">IF(N2205&lt;&gt;"","",M2205)</f>
        <v/>
      </c>
      <c r="P2205" s="82" t="str">
        <f aca="false">IF(A2205="Composição",A2204,"")</f>
        <v/>
      </c>
      <c r="Q2205" s="81" t="str">
        <f aca="false">IF(P2205&lt;&gt;"",SUMIF(L2205:L2294,L2205,N2205:N2294),"")</f>
        <v/>
      </c>
      <c r="R2205" s="81" t="str">
        <f aca="false">IF(P2205&lt;&gt;"",SUMIF(L2205:L2294,L2205,O2205:O2294),"")</f>
        <v/>
      </c>
    </row>
    <row r="2206" customFormat="false" ht="15" hidden="false" customHeight="true" outlineLevel="0" collapsed="false">
      <c r="A2206" s="83" t="s">
        <v>466</v>
      </c>
      <c r="B2206" s="84" t="s">
        <v>655</v>
      </c>
      <c r="C2206" s="83" t="s">
        <v>656</v>
      </c>
      <c r="D2206" s="83" t="s">
        <v>657</v>
      </c>
      <c r="E2206" s="83" t="s">
        <v>658</v>
      </c>
      <c r="F2206" s="83"/>
      <c r="G2206" s="85" t="s">
        <v>659</v>
      </c>
      <c r="H2206" s="84" t="s">
        <v>660</v>
      </c>
      <c r="I2206" s="84" t="s">
        <v>661</v>
      </c>
      <c r="J2206" s="84" t="s">
        <v>662</v>
      </c>
      <c r="L2206" s="63" t="n">
        <f aca="false">IF(AND(A2207&lt;&gt;"",A2206=""),L2205+1,L2205)</f>
        <v>185</v>
      </c>
      <c r="M2206" s="80" t="str">
        <f aca="false">IF(OR(A2206="Insumo",A2206="Composição Auxiliar"),J2206,"")</f>
        <v/>
      </c>
      <c r="N2206" s="81" t="str">
        <f aca="false">IF(ISNUMBER(SEARCH("COM ENCARGOS COMPLEMENTARES",D2206)),J2206,"")</f>
        <v/>
      </c>
      <c r="O2206" s="81" t="str">
        <f aca="false">IF(N2206&lt;&gt;"","",M2206)</f>
        <v/>
      </c>
      <c r="P2206" s="82" t="str">
        <f aca="false">IF(A2206="Composição",A2205,"")</f>
        <v/>
      </c>
      <c r="Q2206" s="81" t="str">
        <f aca="false">IF(P2206&lt;&gt;"",SUMIF(L2206:L2295,L2206,N2206:N2295),"")</f>
        <v/>
      </c>
      <c r="R2206" s="81" t="str">
        <f aca="false">IF(P2206&lt;&gt;"",SUMIF(L2206:L2295,L2206,O2206:O2295),"")</f>
        <v/>
      </c>
    </row>
    <row r="2207" customFormat="false" ht="25.5" hidden="false" customHeight="true" outlineLevel="0" collapsed="false">
      <c r="A2207" s="86" t="s">
        <v>663</v>
      </c>
      <c r="B2207" s="87" t="s">
        <v>467</v>
      </c>
      <c r="C2207" s="86" t="s">
        <v>716</v>
      </c>
      <c r="D2207" s="86" t="s">
        <v>1575</v>
      </c>
      <c r="E2207" s="86" t="s">
        <v>1576</v>
      </c>
      <c r="F2207" s="86"/>
      <c r="G2207" s="88" t="s">
        <v>718</v>
      </c>
      <c r="H2207" s="89" t="n">
        <v>1</v>
      </c>
      <c r="I2207" s="90" t="n">
        <f aca="false">SUMIF(L:L,$L2207,M:M)</f>
        <v>42.58</v>
      </c>
      <c r="J2207" s="90" t="n">
        <f aca="false">TRUNC(H2207*I2207,2)</f>
        <v>42.58</v>
      </c>
      <c r="L2207" s="63" t="n">
        <f aca="false">IF(AND(A2208&lt;&gt;"",A2207=""),L2206+1,L2206)</f>
        <v>185</v>
      </c>
      <c r="M2207" s="80" t="str">
        <f aca="false">IF(OR(A2207="Insumo",A2207="Composição Auxiliar"),J2207,"")</f>
        <v/>
      </c>
      <c r="N2207" s="81" t="str">
        <f aca="false">IF(ISNUMBER(SEARCH("COM ENCARGOS COMPLEMENTARES",D2207)),J2207,"")</f>
        <v/>
      </c>
      <c r="O2207" s="81" t="str">
        <f aca="false">IF(N2207&lt;&gt;"","",M2207)</f>
        <v/>
      </c>
      <c r="P2207" s="82" t="str">
        <f aca="false">IF(A2207="Composição",A2206,"")</f>
        <v> 9.2.4 </v>
      </c>
      <c r="Q2207" s="81" t="n">
        <f aca="false">IF(P2207&lt;&gt;"",SUMIF(L2207:L2296,L2207,N2207:N2296),"")</f>
        <v>14.5</v>
      </c>
      <c r="R2207" s="81" t="n">
        <f aca="false">IF(P2207&lt;&gt;"",SUMIF(L2207:L2296,L2207,O2207:O2296),"")</f>
        <v>28.08</v>
      </c>
    </row>
    <row r="2208" customFormat="false" ht="25.5" hidden="false" customHeight="true" outlineLevel="0" collapsed="false">
      <c r="A2208" s="91" t="s">
        <v>668</v>
      </c>
      <c r="B2208" s="92" t="s">
        <v>817</v>
      </c>
      <c r="C2208" s="91" t="s">
        <v>664</v>
      </c>
      <c r="D2208" s="91" t="s">
        <v>818</v>
      </c>
      <c r="E2208" s="91" t="s">
        <v>671</v>
      </c>
      <c r="F2208" s="91"/>
      <c r="G2208" s="93" t="s">
        <v>672</v>
      </c>
      <c r="H2208" s="94" t="n">
        <v>0.3</v>
      </c>
      <c r="I2208" s="95" t="n">
        <f aca="false">SUMIFS('ANALÍTICA AUXILIARES'!J:J,'ANALÍTICA AUXILIARES'!A:A,"Composição",'ANALÍTICA AUXILIARES'!B:B,$B2208)</f>
        <v>22.2</v>
      </c>
      <c r="J2208" s="95" t="n">
        <f aca="false">TRUNC(H2208*I2208,2)</f>
        <v>6.66</v>
      </c>
      <c r="L2208" s="63" t="n">
        <f aca="false">IF(AND(A2209&lt;&gt;"",A2208=""),L2207+1,L2207)</f>
        <v>185</v>
      </c>
      <c r="M2208" s="80" t="n">
        <f aca="false">IF(OR(A2208="Insumo",A2208="Composição Auxiliar"),J2208,"")</f>
        <v>6.66</v>
      </c>
      <c r="N2208" s="81" t="n">
        <f aca="false">IF(ISNUMBER(SEARCH("COM ENCARGOS COMPLEMENTARES",D2208)),J2208,"")</f>
        <v>6.66</v>
      </c>
      <c r="O2208" s="81" t="str">
        <f aca="false">IF(N2208&lt;&gt;"","",M2208)</f>
        <v/>
      </c>
      <c r="P2208" s="82" t="str">
        <f aca="false">IF(A2208="Composição",A2207,"")</f>
        <v/>
      </c>
      <c r="Q2208" s="81" t="str">
        <f aca="false">IF(P2208&lt;&gt;"",SUMIF(L2208:L2297,L2208,N2208:N2297),"")</f>
        <v/>
      </c>
      <c r="R2208" s="81" t="str">
        <f aca="false">IF(P2208&lt;&gt;"",SUMIF(L2208:L2297,L2208,O2208:O2297),"")</f>
        <v/>
      </c>
    </row>
    <row r="2209" customFormat="false" ht="25.5" hidden="false" customHeight="true" outlineLevel="0" collapsed="false">
      <c r="A2209" s="91" t="s">
        <v>668</v>
      </c>
      <c r="B2209" s="92" t="s">
        <v>822</v>
      </c>
      <c r="C2209" s="91" t="s">
        <v>664</v>
      </c>
      <c r="D2209" s="91" t="s">
        <v>823</v>
      </c>
      <c r="E2209" s="91" t="s">
        <v>671</v>
      </c>
      <c r="F2209" s="91"/>
      <c r="G2209" s="93" t="s">
        <v>672</v>
      </c>
      <c r="H2209" s="94" t="n">
        <v>0.3</v>
      </c>
      <c r="I2209" s="95" t="n">
        <f aca="false">SUMIFS('ANALÍTICA AUXILIARES'!J:J,'ANALÍTICA AUXILIARES'!A:A,"Composição",'ANALÍTICA AUXILIARES'!B:B,$B2209)</f>
        <v>26.14</v>
      </c>
      <c r="J2209" s="95" t="n">
        <f aca="false">TRUNC(H2209*I2209,2)</f>
        <v>7.84</v>
      </c>
      <c r="L2209" s="63" t="n">
        <f aca="false">IF(AND(A2210&lt;&gt;"",A2209=""),L2208+1,L2208)</f>
        <v>185</v>
      </c>
      <c r="M2209" s="80" t="n">
        <f aca="false">IF(OR(A2209="Insumo",A2209="Composição Auxiliar"),J2209,"")</f>
        <v>7.84</v>
      </c>
      <c r="N2209" s="81" t="n">
        <f aca="false">IF(ISNUMBER(SEARCH("COM ENCARGOS COMPLEMENTARES",D2209)),J2209,"")</f>
        <v>7.84</v>
      </c>
      <c r="O2209" s="81" t="str">
        <f aca="false">IF(N2209&lt;&gt;"","",M2209)</f>
        <v/>
      </c>
      <c r="P2209" s="82" t="str">
        <f aca="false">IF(A2209="Composição",A2208,"")</f>
        <v/>
      </c>
      <c r="Q2209" s="81" t="str">
        <f aca="false">IF(P2209&lt;&gt;"",SUMIF(L2209:L2298,L2209,N2209:N2298),"")</f>
        <v/>
      </c>
      <c r="R2209" s="81" t="str">
        <f aca="false">IF(P2209&lt;&gt;"",SUMIF(L2209:L2298,L2209,O2209:O2298),"")</f>
        <v/>
      </c>
    </row>
    <row r="2210" customFormat="false" ht="14.25" hidden="false" customHeight="false" outlineLevel="0" collapsed="false">
      <c r="A2210" s="96" t="s">
        <v>679</v>
      </c>
      <c r="B2210" s="97" t="s">
        <v>1577</v>
      </c>
      <c r="C2210" s="96" t="str">
        <f aca="false">VLOOKUP(B2210,INSUMOS!$A:$I,2,0)</f>
        <v>SEINFRA</v>
      </c>
      <c r="D2210" s="96" t="str">
        <f aca="false">VLOOKUP(B2210,INSUMOS!$A:$I,3,0)</f>
        <v>CAIXA DE PISO 4"X2", EM ALUMÍNIO</v>
      </c>
      <c r="E2210" s="98" t="str">
        <f aca="false">VLOOKUP(B2210,INSUMOS!$A:$I,4,0)</f>
        <v>Material</v>
      </c>
      <c r="F2210" s="98"/>
      <c r="G2210" s="99" t="str">
        <f aca="false">VLOOKUP(B2210,INSUMOS!$A:$I,5,0)</f>
        <v>UN</v>
      </c>
      <c r="H2210" s="100" t="n">
        <v>1</v>
      </c>
      <c r="I2210" s="101" t="n">
        <f aca="false">VLOOKUP(B2210,INSUMOS!$A:$I,8,0)</f>
        <v>14.89</v>
      </c>
      <c r="J2210" s="101" t="n">
        <f aca="false">TRUNC(H2210*I2210,2)</f>
        <v>14.89</v>
      </c>
      <c r="L2210" s="63" t="n">
        <f aca="false">IF(AND(A2211&lt;&gt;"",A2210=""),L2209+1,L2209)</f>
        <v>185</v>
      </c>
      <c r="M2210" s="80" t="n">
        <f aca="false">IF(OR(A2210="Insumo",A2210="Composição Auxiliar"),J2210,"")</f>
        <v>14.89</v>
      </c>
      <c r="N2210" s="81" t="str">
        <f aca="false">IF(ISNUMBER(SEARCH("COM ENCARGOS COMPLEMENTARES",D2210)),J2210,"")</f>
        <v/>
      </c>
      <c r="O2210" s="81" t="n">
        <f aca="false">IF(N2210&lt;&gt;"","",M2210)</f>
        <v>14.89</v>
      </c>
      <c r="P2210" s="82" t="str">
        <f aca="false">IF(A2210="Composição",A2209,"")</f>
        <v/>
      </c>
      <c r="Q2210" s="81" t="str">
        <f aca="false">IF(P2210&lt;&gt;"",SUMIF(L2210:L2299,L2210,N2210:N2299),"")</f>
        <v/>
      </c>
      <c r="R2210" s="81" t="str">
        <f aca="false">IF(P2210&lt;&gt;"",SUMIF(L2210:L2299,L2210,O2210:O2299),"")</f>
        <v/>
      </c>
    </row>
    <row r="2211" customFormat="false" ht="14.25" hidden="false" customHeight="false" outlineLevel="0" collapsed="false">
      <c r="A2211" s="96" t="s">
        <v>679</v>
      </c>
      <c r="B2211" s="97" t="s">
        <v>1578</v>
      </c>
      <c r="C2211" s="96" t="str">
        <f aca="false">VLOOKUP(B2211,INSUMOS!$A:$I,2,0)</f>
        <v>SEINFRA</v>
      </c>
      <c r="D2211" s="96" t="str">
        <f aca="false">VLOOKUP(B2211,INSUMOS!$A:$I,3,0)</f>
        <v>PLACA/TAMPA PARA TOMADA DE PISO 4"X2" EM INOX OU LATÃO</v>
      </c>
      <c r="E2211" s="98" t="str">
        <f aca="false">VLOOKUP(B2211,INSUMOS!$A:$I,4,0)</f>
        <v>Material</v>
      </c>
      <c r="F2211" s="98"/>
      <c r="G2211" s="99" t="str">
        <f aca="false">VLOOKUP(B2211,INSUMOS!$A:$I,5,0)</f>
        <v>UN</v>
      </c>
      <c r="H2211" s="100" t="n">
        <v>1</v>
      </c>
      <c r="I2211" s="101" t="n">
        <f aca="false">VLOOKUP(B2211,INSUMOS!$A:$I,8,0)</f>
        <v>13.19</v>
      </c>
      <c r="J2211" s="101" t="n">
        <f aca="false">TRUNC(H2211*I2211,2)</f>
        <v>13.19</v>
      </c>
      <c r="L2211" s="63" t="n">
        <f aca="false">IF(AND(A2212&lt;&gt;"",A2211=""),L2210+1,L2210)</f>
        <v>185</v>
      </c>
      <c r="M2211" s="80" t="n">
        <f aca="false">IF(OR(A2211="Insumo",A2211="Composição Auxiliar"),J2211,"")</f>
        <v>13.19</v>
      </c>
      <c r="N2211" s="81" t="str">
        <f aca="false">IF(ISNUMBER(SEARCH("COM ENCARGOS COMPLEMENTARES",D2211)),J2211,"")</f>
        <v/>
      </c>
      <c r="O2211" s="81" t="n">
        <f aca="false">IF(N2211&lt;&gt;"","",M2211)</f>
        <v>13.19</v>
      </c>
      <c r="P2211" s="82" t="str">
        <f aca="false">IF(A2211="Composição",A2210,"")</f>
        <v/>
      </c>
      <c r="Q2211" s="81" t="str">
        <f aca="false">IF(P2211&lt;&gt;"",SUMIF(L2211:L2300,L2211,N2211:N2300),"")</f>
        <v/>
      </c>
      <c r="R2211" s="81" t="str">
        <f aca="false">IF(P2211&lt;&gt;"",SUMIF(L2211:L2300,L2211,O2211:O2300),"")</f>
        <v/>
      </c>
    </row>
    <row r="2212" customFormat="false" ht="14.25" hidden="false" customHeight="false" outlineLevel="0" collapsed="false">
      <c r="A2212" s="102"/>
      <c r="B2212" s="102"/>
      <c r="C2212" s="102"/>
      <c r="D2212" s="102"/>
      <c r="E2212" s="102"/>
      <c r="F2212" s="103"/>
      <c r="G2212" s="102"/>
      <c r="H2212" s="103"/>
      <c r="I2212" s="102"/>
      <c r="J2212" s="103"/>
      <c r="L2212" s="63" t="n">
        <f aca="false">IF(AND(A2213&lt;&gt;"",A2212=""),L2211+1,L2211)</f>
        <v>185</v>
      </c>
      <c r="M2212" s="80" t="str">
        <f aca="false">IF(OR(A2212="Insumo",A2212="Composição Auxiliar"),J2212,"")</f>
        <v/>
      </c>
      <c r="N2212" s="81" t="str">
        <f aca="false">IF(ISNUMBER(SEARCH("COM ENCARGOS COMPLEMENTARES",D2212)),J2212,"")</f>
        <v/>
      </c>
      <c r="O2212" s="81" t="str">
        <f aca="false">IF(N2212&lt;&gt;"","",M2212)</f>
        <v/>
      </c>
      <c r="P2212" s="82" t="str">
        <f aca="false">IF(A2212="Composição",A2211,"")</f>
        <v/>
      </c>
      <c r="Q2212" s="81" t="str">
        <f aca="false">IF(P2212&lt;&gt;"",SUMIF(L2212:L2301,L2212,N2212:N2301),"")</f>
        <v/>
      </c>
      <c r="R2212" s="81" t="str">
        <f aca="false">IF(P2212&lt;&gt;"",SUMIF(L2212:L2301,L2212,O2212:O2301),"")</f>
        <v/>
      </c>
    </row>
    <row r="2213" customFormat="false" ht="14.25" hidden="false" customHeight="true" outlineLevel="0" collapsed="false">
      <c r="A2213" s="102"/>
      <c r="B2213" s="102"/>
      <c r="C2213" s="102"/>
      <c r="D2213" s="102"/>
      <c r="E2213" s="102"/>
      <c r="F2213" s="103"/>
      <c r="G2213" s="102"/>
      <c r="H2213" s="104" t="s">
        <v>684</v>
      </c>
      <c r="I2213" s="104"/>
      <c r="J2213" s="103" t="n">
        <f aca="false">TRUNC(SUMIF(L:L,$L2213,M:M)*(1+$J$9),2)</f>
        <v>55.26</v>
      </c>
      <c r="L2213" s="63" t="n">
        <f aca="false">IF(AND(A2214&lt;&gt;"",A2213=""),L2212+1,L2212)</f>
        <v>185</v>
      </c>
      <c r="M2213" s="80" t="str">
        <f aca="false">IF(OR(A2213="Insumo",A2213="Composição Auxiliar"),J2213,"")</f>
        <v/>
      </c>
      <c r="N2213" s="81" t="str">
        <f aca="false">IF(ISNUMBER(SEARCH("COM ENCARGOS COMPLEMENTARES",D2213)),J2213,"")</f>
        <v/>
      </c>
      <c r="O2213" s="81" t="str">
        <f aca="false">IF(N2213&lt;&gt;"","",M2213)</f>
        <v/>
      </c>
      <c r="P2213" s="82" t="str">
        <f aca="false">IF(A2213="Composição",A2212,"")</f>
        <v/>
      </c>
      <c r="Q2213" s="81" t="str">
        <f aca="false">IF(P2213&lt;&gt;"",SUMIF(L2213:L2302,L2213,N2213:N2302),"")</f>
        <v/>
      </c>
      <c r="R2213" s="81" t="str">
        <f aca="false">IF(P2213&lt;&gt;"",SUMIF(L2213:L2302,L2213,O2213:O2302),"")</f>
        <v/>
      </c>
    </row>
    <row r="2214" customFormat="false" ht="15" hidden="false" customHeight="false" outlineLevel="0" collapsed="false">
      <c r="A2214" s="105"/>
      <c r="B2214" s="105"/>
      <c r="C2214" s="105"/>
      <c r="D2214" s="105"/>
      <c r="E2214" s="105"/>
      <c r="F2214" s="105"/>
      <c r="G2214" s="105" t="s">
        <v>685</v>
      </c>
      <c r="H2214" s="106" t="s">
        <v>720</v>
      </c>
      <c r="I2214" s="105" t="s">
        <v>687</v>
      </c>
      <c r="J2214" s="107" t="n">
        <f aca="false">TRUNC(J2213*H2214,2)</f>
        <v>221.04</v>
      </c>
      <c r="L2214" s="63" t="n">
        <f aca="false">IF(AND(A2215&lt;&gt;"",A2214=""),L2213+1,L2213)</f>
        <v>185</v>
      </c>
      <c r="M2214" s="80" t="str">
        <f aca="false">IF(OR(A2214="Insumo",A2214="Composição Auxiliar"),J2214,"")</f>
        <v/>
      </c>
      <c r="N2214" s="81" t="str">
        <f aca="false">IF(ISNUMBER(SEARCH("COM ENCARGOS COMPLEMENTARES",D2214)),J2214,"")</f>
        <v/>
      </c>
      <c r="O2214" s="81" t="str">
        <f aca="false">IF(N2214&lt;&gt;"","",M2214)</f>
        <v/>
      </c>
      <c r="P2214" s="82" t="str">
        <f aca="false">IF(A2214="Composição",A2213,"")</f>
        <v/>
      </c>
      <c r="Q2214" s="81" t="str">
        <f aca="false">IF(P2214&lt;&gt;"",SUMIF(L2214:L2303,L2214,N2214:N2303),"")</f>
        <v/>
      </c>
      <c r="R2214" s="81" t="str">
        <f aca="false">IF(P2214&lt;&gt;"",SUMIF(L2214:L2303,L2214,O2214:O2303),"")</f>
        <v/>
      </c>
    </row>
    <row r="2215" customFormat="false" ht="15" hidden="false" customHeight="false" outlineLevel="0" collapsed="false">
      <c r="A2215" s="108"/>
      <c r="B2215" s="108"/>
      <c r="C2215" s="108"/>
      <c r="D2215" s="108"/>
      <c r="E2215" s="108"/>
      <c r="F2215" s="108"/>
      <c r="G2215" s="108"/>
      <c r="H2215" s="108"/>
      <c r="I2215" s="108"/>
      <c r="J2215" s="108"/>
      <c r="L2215" s="63" t="n">
        <f aca="false">IF(AND(A2216&lt;&gt;"",A2215=""),L2214+1,L2214)</f>
        <v>186</v>
      </c>
      <c r="M2215" s="80" t="str">
        <f aca="false">IF(OR(A2215="Insumo",A2215="Composição Auxiliar"),J2215,"")</f>
        <v/>
      </c>
      <c r="N2215" s="81" t="str">
        <f aca="false">IF(ISNUMBER(SEARCH("COM ENCARGOS COMPLEMENTARES",D2215)),J2215,"")</f>
        <v/>
      </c>
      <c r="O2215" s="81" t="str">
        <f aca="false">IF(N2215&lt;&gt;"","",M2215)</f>
        <v/>
      </c>
      <c r="P2215" s="82" t="str">
        <f aca="false">IF(A2215="Composição",A2214,"")</f>
        <v/>
      </c>
      <c r="Q2215" s="81" t="str">
        <f aca="false">IF(P2215&lt;&gt;"",SUMIF(L2215:L2304,L2215,N2215:N2304),"")</f>
        <v/>
      </c>
      <c r="R2215" s="81" t="str">
        <f aca="false">IF(P2215&lt;&gt;"",SUMIF(L2215:L2304,L2215,O2215:O2304),"")</f>
        <v/>
      </c>
    </row>
    <row r="2216" customFormat="false" ht="15" hidden="false" customHeight="true" outlineLevel="0" collapsed="false">
      <c r="A2216" s="83" t="s">
        <v>468</v>
      </c>
      <c r="B2216" s="84" t="s">
        <v>655</v>
      </c>
      <c r="C2216" s="83" t="s">
        <v>656</v>
      </c>
      <c r="D2216" s="83" t="s">
        <v>657</v>
      </c>
      <c r="E2216" s="83" t="s">
        <v>658</v>
      </c>
      <c r="F2216" s="83"/>
      <c r="G2216" s="85" t="s">
        <v>659</v>
      </c>
      <c r="H2216" s="84" t="s">
        <v>660</v>
      </c>
      <c r="I2216" s="84" t="s">
        <v>661</v>
      </c>
      <c r="J2216" s="84" t="s">
        <v>662</v>
      </c>
      <c r="L2216" s="63" t="n">
        <f aca="false">IF(AND(A2217&lt;&gt;"",A2216=""),L2215+1,L2215)</f>
        <v>186</v>
      </c>
      <c r="M2216" s="80" t="str">
        <f aca="false">IF(OR(A2216="Insumo",A2216="Composição Auxiliar"),J2216,"")</f>
        <v/>
      </c>
      <c r="N2216" s="81" t="str">
        <f aca="false">IF(ISNUMBER(SEARCH("COM ENCARGOS COMPLEMENTARES",D2216)),J2216,"")</f>
        <v/>
      </c>
      <c r="O2216" s="81" t="str">
        <f aca="false">IF(N2216&lt;&gt;"","",M2216)</f>
        <v/>
      </c>
      <c r="P2216" s="82" t="str">
        <f aca="false">IF(A2216="Composição",A2215,"")</f>
        <v/>
      </c>
      <c r="Q2216" s="81" t="str">
        <f aca="false">IF(P2216&lt;&gt;"",SUMIF(L2216:L2305,L2216,N2216:N2305),"")</f>
        <v/>
      </c>
      <c r="R2216" s="81" t="str">
        <f aca="false">IF(P2216&lt;&gt;"",SUMIF(L2216:L2305,L2216,O2216:O2305),"")</f>
        <v/>
      </c>
    </row>
    <row r="2217" customFormat="false" ht="25.5" hidden="false" customHeight="true" outlineLevel="0" collapsed="false">
      <c r="A2217" s="86" t="s">
        <v>663</v>
      </c>
      <c r="B2217" s="87" t="s">
        <v>469</v>
      </c>
      <c r="C2217" s="86" t="s">
        <v>716</v>
      </c>
      <c r="D2217" s="86" t="s">
        <v>1579</v>
      </c>
      <c r="E2217" s="86" t="s">
        <v>724</v>
      </c>
      <c r="F2217" s="86"/>
      <c r="G2217" s="88" t="s">
        <v>718</v>
      </c>
      <c r="H2217" s="89" t="n">
        <v>1</v>
      </c>
      <c r="I2217" s="90" t="n">
        <f aca="false">SUMIF(L:L,$L2217,M:M)</f>
        <v>9.76</v>
      </c>
      <c r="J2217" s="90" t="n">
        <f aca="false">TRUNC(H2217*I2217,2)</f>
        <v>9.76</v>
      </c>
      <c r="L2217" s="63" t="n">
        <f aca="false">IF(AND(A2218&lt;&gt;"",A2217=""),L2216+1,L2216)</f>
        <v>186</v>
      </c>
      <c r="M2217" s="80" t="str">
        <f aca="false">IF(OR(A2217="Insumo",A2217="Composição Auxiliar"),J2217,"")</f>
        <v/>
      </c>
      <c r="N2217" s="81" t="str">
        <f aca="false">IF(ISNUMBER(SEARCH("COM ENCARGOS COMPLEMENTARES",D2217)),J2217,"")</f>
        <v/>
      </c>
      <c r="O2217" s="81" t="str">
        <f aca="false">IF(N2217&lt;&gt;"","",M2217)</f>
        <v/>
      </c>
      <c r="P2217" s="82" t="str">
        <f aca="false">IF(A2217="Composição",A2216,"")</f>
        <v> 9.2.5 </v>
      </c>
      <c r="Q2217" s="81" t="n">
        <f aca="false">IF(P2217&lt;&gt;"",SUMIF(L2217:L2306,L2217,N2217:N2306),"")</f>
        <v>7</v>
      </c>
      <c r="R2217" s="81" t="n">
        <f aca="false">IF(P2217&lt;&gt;"",SUMIF(L2217:L2306,L2217,O2217:O2306),"")</f>
        <v>2.76</v>
      </c>
    </row>
    <row r="2218" customFormat="false" ht="25.5" hidden="false" customHeight="true" outlineLevel="0" collapsed="false">
      <c r="A2218" s="91" t="s">
        <v>668</v>
      </c>
      <c r="B2218" s="92" t="s">
        <v>1384</v>
      </c>
      <c r="C2218" s="91" t="s">
        <v>664</v>
      </c>
      <c r="D2218" s="91" t="s">
        <v>1385</v>
      </c>
      <c r="E2218" s="91" t="s">
        <v>671</v>
      </c>
      <c r="F2218" s="91"/>
      <c r="G2218" s="93" t="s">
        <v>676</v>
      </c>
      <c r="H2218" s="94" t="n">
        <v>0.0009</v>
      </c>
      <c r="I2218" s="95" t="n">
        <f aca="false">SUMIFS('ANALÍTICA AUXILIARES'!J:J,'ANALÍTICA AUXILIARES'!A:A,"Composição",'ANALÍTICA AUXILIARES'!B:B,$B2218)</f>
        <v>649.72</v>
      </c>
      <c r="J2218" s="95" t="n">
        <f aca="false">TRUNC(H2218*I2218,2)</f>
        <v>0.58</v>
      </c>
      <c r="L2218" s="63" t="n">
        <f aca="false">IF(AND(A2219&lt;&gt;"",A2218=""),L2217+1,L2217)</f>
        <v>186</v>
      </c>
      <c r="M2218" s="80" t="n">
        <f aca="false">IF(OR(A2218="Insumo",A2218="Composição Auxiliar"),J2218,"")</f>
        <v>0.58</v>
      </c>
      <c r="N2218" s="81" t="str">
        <f aca="false">IF(ISNUMBER(SEARCH("COM ENCARGOS COMPLEMENTARES",D2218)),J2218,"")</f>
        <v/>
      </c>
      <c r="O2218" s="81" t="n">
        <f aca="false">IF(N2218&lt;&gt;"","",M2218)</f>
        <v>0.58</v>
      </c>
      <c r="P2218" s="82" t="str">
        <f aca="false">IF(A2218="Composição",A2217,"")</f>
        <v/>
      </c>
      <c r="Q2218" s="81" t="str">
        <f aca="false">IF(P2218&lt;&gt;"",SUMIF(L2218:L2307,L2218,N2218:N2307),"")</f>
        <v/>
      </c>
      <c r="R2218" s="81" t="str">
        <f aca="false">IF(P2218&lt;&gt;"",SUMIF(L2218:L2307,L2218,O2218:O2307),"")</f>
        <v/>
      </c>
    </row>
    <row r="2219" customFormat="false" ht="25.5" hidden="false" customHeight="true" outlineLevel="0" collapsed="false">
      <c r="A2219" s="91" t="s">
        <v>668</v>
      </c>
      <c r="B2219" s="92" t="s">
        <v>822</v>
      </c>
      <c r="C2219" s="91" t="s">
        <v>664</v>
      </c>
      <c r="D2219" s="91" t="s">
        <v>823</v>
      </c>
      <c r="E2219" s="91" t="s">
        <v>671</v>
      </c>
      <c r="F2219" s="91"/>
      <c r="G2219" s="93" t="s">
        <v>672</v>
      </c>
      <c r="H2219" s="94" t="n">
        <v>0.145</v>
      </c>
      <c r="I2219" s="95" t="n">
        <f aca="false">SUMIFS('ANALÍTICA AUXILIARES'!J:J,'ANALÍTICA AUXILIARES'!A:A,"Composição",'ANALÍTICA AUXILIARES'!B:B,$B2219)</f>
        <v>26.14</v>
      </c>
      <c r="J2219" s="95" t="n">
        <f aca="false">TRUNC(H2219*I2219,2)</f>
        <v>3.79</v>
      </c>
      <c r="L2219" s="63" t="n">
        <f aca="false">IF(AND(A2220&lt;&gt;"",A2219=""),L2218+1,L2218)</f>
        <v>186</v>
      </c>
      <c r="M2219" s="80" t="n">
        <f aca="false">IF(OR(A2219="Insumo",A2219="Composição Auxiliar"),J2219,"")</f>
        <v>3.79</v>
      </c>
      <c r="N2219" s="81" t="n">
        <f aca="false">IF(ISNUMBER(SEARCH("COM ENCARGOS COMPLEMENTARES",D2219)),J2219,"")</f>
        <v>3.79</v>
      </c>
      <c r="O2219" s="81" t="str">
        <f aca="false">IF(N2219&lt;&gt;"","",M2219)</f>
        <v/>
      </c>
      <c r="P2219" s="82" t="str">
        <f aca="false">IF(A2219="Composição",A2218,"")</f>
        <v/>
      </c>
      <c r="Q2219" s="81" t="str">
        <f aca="false">IF(P2219&lt;&gt;"",SUMIF(L2219:L2308,L2219,N2219:N2308),"")</f>
        <v/>
      </c>
      <c r="R2219" s="81" t="str">
        <f aca="false">IF(P2219&lt;&gt;"",SUMIF(L2219:L2308,L2219,O2219:O2308),"")</f>
        <v/>
      </c>
    </row>
    <row r="2220" customFormat="false" ht="25.5" hidden="false" customHeight="true" outlineLevel="0" collapsed="false">
      <c r="A2220" s="91" t="s">
        <v>668</v>
      </c>
      <c r="B2220" s="92" t="s">
        <v>817</v>
      </c>
      <c r="C2220" s="91" t="s">
        <v>664</v>
      </c>
      <c r="D2220" s="91" t="s">
        <v>818</v>
      </c>
      <c r="E2220" s="91" t="s">
        <v>671</v>
      </c>
      <c r="F2220" s="91"/>
      <c r="G2220" s="93" t="s">
        <v>672</v>
      </c>
      <c r="H2220" s="94" t="n">
        <v>0.145</v>
      </c>
      <c r="I2220" s="95" t="n">
        <f aca="false">SUMIFS('ANALÍTICA AUXILIARES'!J:J,'ANALÍTICA AUXILIARES'!A:A,"Composição",'ANALÍTICA AUXILIARES'!B:B,$B2220)</f>
        <v>22.2</v>
      </c>
      <c r="J2220" s="95" t="n">
        <f aca="false">TRUNC(H2220*I2220,2)</f>
        <v>3.21</v>
      </c>
      <c r="L2220" s="63" t="n">
        <f aca="false">IF(AND(A2221&lt;&gt;"",A2220=""),L2219+1,L2219)</f>
        <v>186</v>
      </c>
      <c r="M2220" s="80" t="n">
        <f aca="false">IF(OR(A2220="Insumo",A2220="Composição Auxiliar"),J2220,"")</f>
        <v>3.21</v>
      </c>
      <c r="N2220" s="81" t="n">
        <f aca="false">IF(ISNUMBER(SEARCH("COM ENCARGOS COMPLEMENTARES",D2220)),J2220,"")</f>
        <v>3.21</v>
      </c>
      <c r="O2220" s="81" t="str">
        <f aca="false">IF(N2220&lt;&gt;"","",M2220)</f>
        <v/>
      </c>
      <c r="P2220" s="82" t="str">
        <f aca="false">IF(A2220="Composição",A2219,"")</f>
        <v/>
      </c>
      <c r="Q2220" s="81" t="str">
        <f aca="false">IF(P2220&lt;&gt;"",SUMIF(L2220:L2309,L2220,N2220:N2309),"")</f>
        <v/>
      </c>
      <c r="R2220" s="81" t="str">
        <f aca="false">IF(P2220&lt;&gt;"",SUMIF(L2220:L2309,L2220,O2220:O2309),"")</f>
        <v/>
      </c>
    </row>
    <row r="2221" customFormat="false" ht="25.5" hidden="false" customHeight="false" outlineLevel="0" collapsed="false">
      <c r="A2221" s="96" t="s">
        <v>679</v>
      </c>
      <c r="B2221" s="97" t="s">
        <v>1580</v>
      </c>
      <c r="C2221" s="96" t="str">
        <f aca="false">VLOOKUP(B2221,INSUMOS!$A:$I,2,0)</f>
        <v>SINAPI</v>
      </c>
      <c r="D2221" s="96" t="str">
        <f aca="false">VLOOKUP(B2221,INSUMOS!$A:$I,3,0)</f>
        <v>CAIXA DE PASSAGEM, EM PVC, DE 4" X 2", PARA ELETRODUTO FLEXIVEL CORRUGADO</v>
      </c>
      <c r="E2221" s="98" t="str">
        <f aca="false">VLOOKUP(B2221,INSUMOS!$A:$I,4,0)</f>
        <v>Material</v>
      </c>
      <c r="F2221" s="98"/>
      <c r="G2221" s="99" t="str">
        <f aca="false">VLOOKUP(B2221,INSUMOS!$A:$I,5,0)</f>
        <v>UN</v>
      </c>
      <c r="H2221" s="100" t="n">
        <v>1</v>
      </c>
      <c r="I2221" s="101" t="n">
        <f aca="false">VLOOKUP(B2221,INSUMOS!$A:$I,8,0)</f>
        <v>2.18</v>
      </c>
      <c r="J2221" s="101" t="n">
        <f aca="false">TRUNC(H2221*I2221,2)</f>
        <v>2.18</v>
      </c>
      <c r="L2221" s="63" t="n">
        <f aca="false">IF(AND(A2222&lt;&gt;"",A2221=""),L2220+1,L2220)</f>
        <v>186</v>
      </c>
      <c r="M2221" s="80" t="n">
        <f aca="false">IF(OR(A2221="Insumo",A2221="Composição Auxiliar"),J2221,"")</f>
        <v>2.18</v>
      </c>
      <c r="N2221" s="81" t="str">
        <f aca="false">IF(ISNUMBER(SEARCH("COM ENCARGOS COMPLEMENTARES",D2221)),J2221,"")</f>
        <v/>
      </c>
      <c r="O2221" s="81" t="n">
        <f aca="false">IF(N2221&lt;&gt;"","",M2221)</f>
        <v>2.18</v>
      </c>
      <c r="P2221" s="82" t="str">
        <f aca="false">IF(A2221="Composição",A2220,"")</f>
        <v/>
      </c>
      <c r="Q2221" s="81" t="str">
        <f aca="false">IF(P2221&lt;&gt;"",SUMIF(L2221:L2310,L2221,N2221:N2310),"")</f>
        <v/>
      </c>
      <c r="R2221" s="81" t="str">
        <f aca="false">IF(P2221&lt;&gt;"",SUMIF(L2221:L2310,L2221,O2221:O2310),"")</f>
        <v/>
      </c>
    </row>
    <row r="2222" customFormat="false" ht="14.25" hidden="false" customHeight="false" outlineLevel="0" collapsed="false">
      <c r="A2222" s="102"/>
      <c r="B2222" s="102"/>
      <c r="C2222" s="102"/>
      <c r="D2222" s="102"/>
      <c r="E2222" s="102"/>
      <c r="F2222" s="103"/>
      <c r="G2222" s="102"/>
      <c r="H2222" s="103"/>
      <c r="I2222" s="102"/>
      <c r="J2222" s="103"/>
      <c r="L2222" s="63" t="n">
        <f aca="false">IF(AND(A2223&lt;&gt;"",A2222=""),L2221+1,L2221)</f>
        <v>186</v>
      </c>
      <c r="M2222" s="80" t="str">
        <f aca="false">IF(OR(A2222="Insumo",A2222="Composição Auxiliar"),J2222,"")</f>
        <v/>
      </c>
      <c r="N2222" s="81" t="str">
        <f aca="false">IF(ISNUMBER(SEARCH("COM ENCARGOS COMPLEMENTARES",D2222)),J2222,"")</f>
        <v/>
      </c>
      <c r="O2222" s="81" t="str">
        <f aca="false">IF(N2222&lt;&gt;"","",M2222)</f>
        <v/>
      </c>
      <c r="P2222" s="82" t="str">
        <f aca="false">IF(A2222="Composição",A2221,"")</f>
        <v/>
      </c>
      <c r="Q2222" s="81" t="str">
        <f aca="false">IF(P2222&lt;&gt;"",SUMIF(L2222:L2311,L2222,N2222:N2311),"")</f>
        <v/>
      </c>
      <c r="R2222" s="81" t="str">
        <f aca="false">IF(P2222&lt;&gt;"",SUMIF(L2222:L2311,L2222,O2222:O2311),"")</f>
        <v/>
      </c>
    </row>
    <row r="2223" customFormat="false" ht="14.25" hidden="false" customHeight="true" outlineLevel="0" collapsed="false">
      <c r="A2223" s="102"/>
      <c r="B2223" s="102"/>
      <c r="C2223" s="102"/>
      <c r="D2223" s="102"/>
      <c r="E2223" s="102"/>
      <c r="F2223" s="103"/>
      <c r="G2223" s="102"/>
      <c r="H2223" s="104" t="s">
        <v>684</v>
      </c>
      <c r="I2223" s="104"/>
      <c r="J2223" s="103" t="n">
        <f aca="false">TRUNC(SUMIF(L:L,$L2223,M:M)*(1+$J$9),2)</f>
        <v>12.66</v>
      </c>
      <c r="L2223" s="63" t="n">
        <f aca="false">IF(AND(A2224&lt;&gt;"",A2223=""),L2222+1,L2222)</f>
        <v>186</v>
      </c>
      <c r="M2223" s="80" t="str">
        <f aca="false">IF(OR(A2223="Insumo",A2223="Composição Auxiliar"),J2223,"")</f>
        <v/>
      </c>
      <c r="N2223" s="81" t="str">
        <f aca="false">IF(ISNUMBER(SEARCH("COM ENCARGOS COMPLEMENTARES",D2223)),J2223,"")</f>
        <v/>
      </c>
      <c r="O2223" s="81" t="str">
        <f aca="false">IF(N2223&lt;&gt;"","",M2223)</f>
        <v/>
      </c>
      <c r="P2223" s="82" t="str">
        <f aca="false">IF(A2223="Composição",A2222,"")</f>
        <v/>
      </c>
      <c r="Q2223" s="81" t="str">
        <f aca="false">IF(P2223&lt;&gt;"",SUMIF(L2223:L2312,L2223,N2223:N2312),"")</f>
        <v/>
      </c>
      <c r="R2223" s="81" t="str">
        <f aca="false">IF(P2223&lt;&gt;"",SUMIF(L2223:L2312,L2223,O2223:O2312),"")</f>
        <v/>
      </c>
    </row>
    <row r="2224" customFormat="false" ht="15" hidden="false" customHeight="false" outlineLevel="0" collapsed="false">
      <c r="A2224" s="105"/>
      <c r="B2224" s="105"/>
      <c r="C2224" s="105"/>
      <c r="D2224" s="105"/>
      <c r="E2224" s="105"/>
      <c r="F2224" s="105"/>
      <c r="G2224" s="105" t="s">
        <v>685</v>
      </c>
      <c r="H2224" s="106" t="s">
        <v>1581</v>
      </c>
      <c r="I2224" s="105" t="s">
        <v>687</v>
      </c>
      <c r="J2224" s="107" t="n">
        <f aca="false">TRUNC(J2223*H2224,2)</f>
        <v>202.56</v>
      </c>
      <c r="L2224" s="63" t="n">
        <f aca="false">IF(AND(A2225&lt;&gt;"",A2224=""),L2223+1,L2223)</f>
        <v>186</v>
      </c>
      <c r="M2224" s="80" t="str">
        <f aca="false">IF(OR(A2224="Insumo",A2224="Composição Auxiliar"),J2224,"")</f>
        <v/>
      </c>
      <c r="N2224" s="81" t="str">
        <f aca="false">IF(ISNUMBER(SEARCH("COM ENCARGOS COMPLEMENTARES",D2224)),J2224,"")</f>
        <v/>
      </c>
      <c r="O2224" s="81" t="str">
        <f aca="false">IF(N2224&lt;&gt;"","",M2224)</f>
        <v/>
      </c>
      <c r="P2224" s="82" t="str">
        <f aca="false">IF(A2224="Composição",A2223,"")</f>
        <v/>
      </c>
      <c r="Q2224" s="81" t="str">
        <f aca="false">IF(P2224&lt;&gt;"",SUMIF(L2224:L2313,L2224,N2224:N2313),"")</f>
        <v/>
      </c>
      <c r="R2224" s="81" t="str">
        <f aca="false">IF(P2224&lt;&gt;"",SUMIF(L2224:L2313,L2224,O2224:O2313),"")</f>
        <v/>
      </c>
    </row>
    <row r="2225" customFormat="false" ht="15" hidden="false" customHeight="false" outlineLevel="0" collapsed="false">
      <c r="A2225" s="108"/>
      <c r="B2225" s="108"/>
      <c r="C2225" s="108"/>
      <c r="D2225" s="108"/>
      <c r="E2225" s="108"/>
      <c r="F2225" s="108"/>
      <c r="G2225" s="108"/>
      <c r="H2225" s="108"/>
      <c r="I2225" s="108"/>
      <c r="J2225" s="108"/>
      <c r="L2225" s="63" t="n">
        <f aca="false">IF(AND(A2226&lt;&gt;"",A2225=""),L2224+1,L2224)</f>
        <v>187</v>
      </c>
      <c r="M2225" s="80" t="str">
        <f aca="false">IF(OR(A2225="Insumo",A2225="Composição Auxiliar"),J2225,"")</f>
        <v/>
      </c>
      <c r="N2225" s="81" t="str">
        <f aca="false">IF(ISNUMBER(SEARCH("COM ENCARGOS COMPLEMENTARES",D2225)),J2225,"")</f>
        <v/>
      </c>
      <c r="O2225" s="81" t="str">
        <f aca="false">IF(N2225&lt;&gt;"","",M2225)</f>
        <v/>
      </c>
      <c r="P2225" s="82" t="str">
        <f aca="false">IF(A2225="Composição",A2224,"")</f>
        <v/>
      </c>
      <c r="Q2225" s="81" t="str">
        <f aca="false">IF(P2225&lt;&gt;"",SUMIF(L2225:L2314,L2225,N2225:N2314),"")</f>
        <v/>
      </c>
      <c r="R2225" s="81" t="str">
        <f aca="false">IF(P2225&lt;&gt;"",SUMIF(L2225:L2314,L2225,O2225:O2314),"")</f>
        <v/>
      </c>
    </row>
    <row r="2226" customFormat="false" ht="15" hidden="false" customHeight="true" outlineLevel="0" collapsed="false">
      <c r="A2226" s="83" t="s">
        <v>470</v>
      </c>
      <c r="B2226" s="84" t="s">
        <v>655</v>
      </c>
      <c r="C2226" s="83" t="s">
        <v>656</v>
      </c>
      <c r="D2226" s="83" t="s">
        <v>657</v>
      </c>
      <c r="E2226" s="83" t="s">
        <v>658</v>
      </c>
      <c r="F2226" s="83"/>
      <c r="G2226" s="85" t="s">
        <v>659</v>
      </c>
      <c r="H2226" s="84" t="s">
        <v>660</v>
      </c>
      <c r="I2226" s="84" t="s">
        <v>661</v>
      </c>
      <c r="J2226" s="84" t="s">
        <v>662</v>
      </c>
      <c r="L2226" s="63" t="n">
        <f aca="false">IF(AND(A2227&lt;&gt;"",A2226=""),L2225+1,L2225)</f>
        <v>187</v>
      </c>
      <c r="M2226" s="80" t="str">
        <f aca="false">IF(OR(A2226="Insumo",A2226="Composição Auxiliar"),J2226,"")</f>
        <v/>
      </c>
      <c r="N2226" s="81" t="str">
        <f aca="false">IF(ISNUMBER(SEARCH("COM ENCARGOS COMPLEMENTARES",D2226)),J2226,"")</f>
        <v/>
      </c>
      <c r="O2226" s="81" t="str">
        <f aca="false">IF(N2226&lt;&gt;"","",M2226)</f>
        <v/>
      </c>
      <c r="P2226" s="82" t="str">
        <f aca="false">IF(A2226="Composição",A2225,"")</f>
        <v/>
      </c>
      <c r="Q2226" s="81" t="str">
        <f aca="false">IF(P2226&lt;&gt;"",SUMIF(L2226:L2315,L2226,N2226:N2315),"")</f>
        <v/>
      </c>
      <c r="R2226" s="81" t="str">
        <f aca="false">IF(P2226&lt;&gt;"",SUMIF(L2226:L2315,L2226,O2226:O2315),"")</f>
        <v/>
      </c>
    </row>
    <row r="2227" customFormat="false" ht="25.5" hidden="false" customHeight="true" outlineLevel="0" collapsed="false">
      <c r="A2227" s="86" t="s">
        <v>663</v>
      </c>
      <c r="B2227" s="87" t="s">
        <v>471</v>
      </c>
      <c r="C2227" s="86" t="s">
        <v>716</v>
      </c>
      <c r="D2227" s="86" t="s">
        <v>1582</v>
      </c>
      <c r="E2227" s="86" t="s">
        <v>724</v>
      </c>
      <c r="F2227" s="86"/>
      <c r="G2227" s="88" t="s">
        <v>718</v>
      </c>
      <c r="H2227" s="89" t="n">
        <v>1</v>
      </c>
      <c r="I2227" s="90" t="n">
        <f aca="false">SUMIF(L:L,$L2227,M:M)</f>
        <v>14.69</v>
      </c>
      <c r="J2227" s="90" t="n">
        <f aca="false">TRUNC(H2227*I2227,2)</f>
        <v>14.69</v>
      </c>
      <c r="L2227" s="63" t="n">
        <f aca="false">IF(AND(A2228&lt;&gt;"",A2227=""),L2226+1,L2226)</f>
        <v>187</v>
      </c>
      <c r="M2227" s="80" t="str">
        <f aca="false">IF(OR(A2227="Insumo",A2227="Composição Auxiliar"),J2227,"")</f>
        <v/>
      </c>
      <c r="N2227" s="81" t="str">
        <f aca="false">IF(ISNUMBER(SEARCH("COM ENCARGOS COMPLEMENTARES",D2227)),J2227,"")</f>
        <v/>
      </c>
      <c r="O2227" s="81" t="str">
        <f aca="false">IF(N2227&lt;&gt;"","",M2227)</f>
        <v/>
      </c>
      <c r="P2227" s="82" t="str">
        <f aca="false">IF(A2227="Composição",A2226,"")</f>
        <v> 9.2.6 </v>
      </c>
      <c r="Q2227" s="81" t="n">
        <f aca="false">IF(P2227&lt;&gt;"",SUMIF(L2227:L2316,L2227,N2227:N2316),"")</f>
        <v>11.93</v>
      </c>
      <c r="R2227" s="81" t="n">
        <f aca="false">IF(P2227&lt;&gt;"",SUMIF(L2227:L2316,L2227,O2227:O2316),"")</f>
        <v>2.76</v>
      </c>
    </row>
    <row r="2228" customFormat="false" ht="25.5" hidden="false" customHeight="true" outlineLevel="0" collapsed="false">
      <c r="A2228" s="91" t="s">
        <v>668</v>
      </c>
      <c r="B2228" s="92" t="s">
        <v>817</v>
      </c>
      <c r="C2228" s="91" t="s">
        <v>664</v>
      </c>
      <c r="D2228" s="91" t="s">
        <v>818</v>
      </c>
      <c r="E2228" s="91" t="s">
        <v>671</v>
      </c>
      <c r="F2228" s="91"/>
      <c r="G2228" s="93" t="s">
        <v>672</v>
      </c>
      <c r="H2228" s="94" t="n">
        <v>0.247</v>
      </c>
      <c r="I2228" s="95" t="n">
        <f aca="false">SUMIFS('ANALÍTICA AUXILIARES'!J:J,'ANALÍTICA AUXILIARES'!A:A,"Composição",'ANALÍTICA AUXILIARES'!B:B,$B2228)</f>
        <v>22.2</v>
      </c>
      <c r="J2228" s="95" t="n">
        <f aca="false">TRUNC(H2228*I2228,2)</f>
        <v>5.48</v>
      </c>
      <c r="L2228" s="63" t="n">
        <f aca="false">IF(AND(A2229&lt;&gt;"",A2228=""),L2227+1,L2227)</f>
        <v>187</v>
      </c>
      <c r="M2228" s="80" t="n">
        <f aca="false">IF(OR(A2228="Insumo",A2228="Composição Auxiliar"),J2228,"")</f>
        <v>5.48</v>
      </c>
      <c r="N2228" s="81" t="n">
        <f aca="false">IF(ISNUMBER(SEARCH("COM ENCARGOS COMPLEMENTARES",D2228)),J2228,"")</f>
        <v>5.48</v>
      </c>
      <c r="O2228" s="81" t="str">
        <f aca="false">IF(N2228&lt;&gt;"","",M2228)</f>
        <v/>
      </c>
      <c r="P2228" s="82" t="str">
        <f aca="false">IF(A2228="Composição",A2227,"")</f>
        <v/>
      </c>
      <c r="Q2228" s="81" t="str">
        <f aca="false">IF(P2228&lt;&gt;"",SUMIF(L2228:L2317,L2228,N2228:N2317),"")</f>
        <v/>
      </c>
      <c r="R2228" s="81" t="str">
        <f aca="false">IF(P2228&lt;&gt;"",SUMIF(L2228:L2317,L2228,O2228:O2317),"")</f>
        <v/>
      </c>
    </row>
    <row r="2229" customFormat="false" ht="25.5" hidden="false" customHeight="true" outlineLevel="0" collapsed="false">
      <c r="A2229" s="91" t="s">
        <v>668</v>
      </c>
      <c r="B2229" s="92" t="s">
        <v>1384</v>
      </c>
      <c r="C2229" s="91" t="s">
        <v>664</v>
      </c>
      <c r="D2229" s="91" t="s">
        <v>1385</v>
      </c>
      <c r="E2229" s="91" t="s">
        <v>671</v>
      </c>
      <c r="F2229" s="91"/>
      <c r="G2229" s="93" t="s">
        <v>676</v>
      </c>
      <c r="H2229" s="94" t="n">
        <v>0.0009</v>
      </c>
      <c r="I2229" s="95" t="n">
        <f aca="false">SUMIFS('ANALÍTICA AUXILIARES'!J:J,'ANALÍTICA AUXILIARES'!A:A,"Composição",'ANALÍTICA AUXILIARES'!B:B,$B2229)</f>
        <v>649.72</v>
      </c>
      <c r="J2229" s="95" t="n">
        <f aca="false">TRUNC(H2229*I2229,2)</f>
        <v>0.58</v>
      </c>
      <c r="L2229" s="63" t="n">
        <f aca="false">IF(AND(A2230&lt;&gt;"",A2229=""),L2228+1,L2228)</f>
        <v>187</v>
      </c>
      <c r="M2229" s="80" t="n">
        <f aca="false">IF(OR(A2229="Insumo",A2229="Composição Auxiliar"),J2229,"")</f>
        <v>0.58</v>
      </c>
      <c r="N2229" s="81" t="str">
        <f aca="false">IF(ISNUMBER(SEARCH("COM ENCARGOS COMPLEMENTARES",D2229)),J2229,"")</f>
        <v/>
      </c>
      <c r="O2229" s="81" t="n">
        <f aca="false">IF(N2229&lt;&gt;"","",M2229)</f>
        <v>0.58</v>
      </c>
      <c r="P2229" s="82" t="str">
        <f aca="false">IF(A2229="Composição",A2228,"")</f>
        <v/>
      </c>
      <c r="Q2229" s="81" t="str">
        <f aca="false">IF(P2229&lt;&gt;"",SUMIF(L2229:L2318,L2229,N2229:N2318),"")</f>
        <v/>
      </c>
      <c r="R2229" s="81" t="str">
        <f aca="false">IF(P2229&lt;&gt;"",SUMIF(L2229:L2318,L2229,O2229:O2318),"")</f>
        <v/>
      </c>
    </row>
    <row r="2230" customFormat="false" ht="25.5" hidden="false" customHeight="true" outlineLevel="0" collapsed="false">
      <c r="A2230" s="91" t="s">
        <v>668</v>
      </c>
      <c r="B2230" s="92" t="s">
        <v>822</v>
      </c>
      <c r="C2230" s="91" t="s">
        <v>664</v>
      </c>
      <c r="D2230" s="91" t="s">
        <v>823</v>
      </c>
      <c r="E2230" s="91" t="s">
        <v>671</v>
      </c>
      <c r="F2230" s="91"/>
      <c r="G2230" s="93" t="s">
        <v>672</v>
      </c>
      <c r="H2230" s="94" t="n">
        <v>0.247</v>
      </c>
      <c r="I2230" s="95" t="n">
        <f aca="false">SUMIFS('ANALÍTICA AUXILIARES'!J:J,'ANALÍTICA AUXILIARES'!A:A,"Composição",'ANALÍTICA AUXILIARES'!B:B,$B2230)</f>
        <v>26.14</v>
      </c>
      <c r="J2230" s="95" t="n">
        <f aca="false">TRUNC(H2230*I2230,2)</f>
        <v>6.45</v>
      </c>
      <c r="L2230" s="63" t="n">
        <f aca="false">IF(AND(A2231&lt;&gt;"",A2230=""),L2229+1,L2229)</f>
        <v>187</v>
      </c>
      <c r="M2230" s="80" t="n">
        <f aca="false">IF(OR(A2230="Insumo",A2230="Composição Auxiliar"),J2230,"")</f>
        <v>6.45</v>
      </c>
      <c r="N2230" s="81" t="n">
        <f aca="false">IF(ISNUMBER(SEARCH("COM ENCARGOS COMPLEMENTARES",D2230)),J2230,"")</f>
        <v>6.45</v>
      </c>
      <c r="O2230" s="81" t="str">
        <f aca="false">IF(N2230&lt;&gt;"","",M2230)</f>
        <v/>
      </c>
      <c r="P2230" s="82" t="str">
        <f aca="false">IF(A2230="Composição",A2229,"")</f>
        <v/>
      </c>
      <c r="Q2230" s="81" t="str">
        <f aca="false">IF(P2230&lt;&gt;"",SUMIF(L2230:L2319,L2230,N2230:N2319),"")</f>
        <v/>
      </c>
      <c r="R2230" s="81" t="str">
        <f aca="false">IF(P2230&lt;&gt;"",SUMIF(L2230:L2319,L2230,O2230:O2319),"")</f>
        <v/>
      </c>
    </row>
    <row r="2231" customFormat="false" ht="25.5" hidden="false" customHeight="false" outlineLevel="0" collapsed="false">
      <c r="A2231" s="96" t="s">
        <v>679</v>
      </c>
      <c r="B2231" s="97" t="s">
        <v>1580</v>
      </c>
      <c r="C2231" s="96" t="str">
        <f aca="false">VLOOKUP(B2231,INSUMOS!$A:$I,2,0)</f>
        <v>SINAPI</v>
      </c>
      <c r="D2231" s="96" t="str">
        <f aca="false">VLOOKUP(B2231,INSUMOS!$A:$I,3,0)</f>
        <v>CAIXA DE PASSAGEM, EM PVC, DE 4" X 2", PARA ELETRODUTO FLEXIVEL CORRUGADO</v>
      </c>
      <c r="E2231" s="98" t="str">
        <f aca="false">VLOOKUP(B2231,INSUMOS!$A:$I,4,0)</f>
        <v>Material</v>
      </c>
      <c r="F2231" s="98"/>
      <c r="G2231" s="99" t="str">
        <f aca="false">VLOOKUP(B2231,INSUMOS!$A:$I,5,0)</f>
        <v>UN</v>
      </c>
      <c r="H2231" s="100" t="n">
        <v>1</v>
      </c>
      <c r="I2231" s="101" t="n">
        <f aca="false">VLOOKUP(B2231,INSUMOS!$A:$I,8,0)</f>
        <v>2.18</v>
      </c>
      <c r="J2231" s="101" t="n">
        <f aca="false">TRUNC(H2231*I2231,2)</f>
        <v>2.18</v>
      </c>
      <c r="L2231" s="63" t="n">
        <f aca="false">IF(AND(A2232&lt;&gt;"",A2231=""),L2230+1,L2230)</f>
        <v>187</v>
      </c>
      <c r="M2231" s="80" t="n">
        <f aca="false">IF(OR(A2231="Insumo",A2231="Composição Auxiliar"),J2231,"")</f>
        <v>2.18</v>
      </c>
      <c r="N2231" s="81" t="str">
        <f aca="false">IF(ISNUMBER(SEARCH("COM ENCARGOS COMPLEMENTARES",D2231)),J2231,"")</f>
        <v/>
      </c>
      <c r="O2231" s="81" t="n">
        <f aca="false">IF(N2231&lt;&gt;"","",M2231)</f>
        <v>2.18</v>
      </c>
      <c r="P2231" s="82" t="str">
        <f aca="false">IF(A2231="Composição",A2230,"")</f>
        <v/>
      </c>
      <c r="Q2231" s="81" t="str">
        <f aca="false">IF(P2231&lt;&gt;"",SUMIF(L2231:L2320,L2231,N2231:N2320),"")</f>
        <v/>
      </c>
      <c r="R2231" s="81" t="str">
        <f aca="false">IF(P2231&lt;&gt;"",SUMIF(L2231:L2320,L2231,O2231:O2320),"")</f>
        <v/>
      </c>
    </row>
    <row r="2232" customFormat="false" ht="14.25" hidden="false" customHeight="false" outlineLevel="0" collapsed="false">
      <c r="A2232" s="102"/>
      <c r="B2232" s="102"/>
      <c r="C2232" s="102"/>
      <c r="D2232" s="102"/>
      <c r="E2232" s="102"/>
      <c r="F2232" s="103"/>
      <c r="G2232" s="102"/>
      <c r="H2232" s="103"/>
      <c r="I2232" s="102"/>
      <c r="J2232" s="103"/>
      <c r="L2232" s="63" t="n">
        <f aca="false">IF(AND(A2233&lt;&gt;"",A2232=""),L2231+1,L2231)</f>
        <v>187</v>
      </c>
      <c r="M2232" s="80" t="str">
        <f aca="false">IF(OR(A2232="Insumo",A2232="Composição Auxiliar"),J2232,"")</f>
        <v/>
      </c>
      <c r="N2232" s="81" t="str">
        <f aca="false">IF(ISNUMBER(SEARCH("COM ENCARGOS COMPLEMENTARES",D2232)),J2232,"")</f>
        <v/>
      </c>
      <c r="O2232" s="81" t="str">
        <f aca="false">IF(N2232&lt;&gt;"","",M2232)</f>
        <v/>
      </c>
      <c r="P2232" s="82" t="str">
        <f aca="false">IF(A2232="Composição",A2231,"")</f>
        <v/>
      </c>
      <c r="Q2232" s="81" t="str">
        <f aca="false">IF(P2232&lt;&gt;"",SUMIF(L2232:L2321,L2232,N2232:N2321),"")</f>
        <v/>
      </c>
      <c r="R2232" s="81" t="str">
        <f aca="false">IF(P2232&lt;&gt;"",SUMIF(L2232:L2321,L2232,O2232:O2321),"")</f>
        <v/>
      </c>
    </row>
    <row r="2233" customFormat="false" ht="14.25" hidden="false" customHeight="true" outlineLevel="0" collapsed="false">
      <c r="A2233" s="102"/>
      <c r="B2233" s="102"/>
      <c r="C2233" s="102"/>
      <c r="D2233" s="102"/>
      <c r="E2233" s="102"/>
      <c r="F2233" s="103"/>
      <c r="G2233" s="102"/>
      <c r="H2233" s="104" t="s">
        <v>684</v>
      </c>
      <c r="I2233" s="104"/>
      <c r="J2233" s="103" t="n">
        <f aca="false">TRUNC(SUMIF(L:L,$L2233,M:M)*(1+$J$9),2)</f>
        <v>19.06</v>
      </c>
      <c r="L2233" s="63" t="n">
        <f aca="false">IF(AND(A2234&lt;&gt;"",A2233=""),L2232+1,L2232)</f>
        <v>187</v>
      </c>
      <c r="M2233" s="80" t="str">
        <f aca="false">IF(OR(A2233="Insumo",A2233="Composição Auxiliar"),J2233,"")</f>
        <v/>
      </c>
      <c r="N2233" s="81" t="str">
        <f aca="false">IF(ISNUMBER(SEARCH("COM ENCARGOS COMPLEMENTARES",D2233)),J2233,"")</f>
        <v/>
      </c>
      <c r="O2233" s="81" t="str">
        <f aca="false">IF(N2233&lt;&gt;"","",M2233)</f>
        <v/>
      </c>
      <c r="P2233" s="82" t="str">
        <f aca="false">IF(A2233="Composição",A2232,"")</f>
        <v/>
      </c>
      <c r="Q2233" s="81" t="str">
        <f aca="false">IF(P2233&lt;&gt;"",SUMIF(L2233:L2322,L2233,N2233:N2322),"")</f>
        <v/>
      </c>
      <c r="R2233" s="81" t="str">
        <f aca="false">IF(P2233&lt;&gt;"",SUMIF(L2233:L2322,L2233,O2233:O2322),"")</f>
        <v/>
      </c>
    </row>
    <row r="2234" customFormat="false" ht="15" hidden="false" customHeight="false" outlineLevel="0" collapsed="false">
      <c r="A2234" s="105"/>
      <c r="B2234" s="105"/>
      <c r="C2234" s="105"/>
      <c r="D2234" s="105"/>
      <c r="E2234" s="105"/>
      <c r="F2234" s="105"/>
      <c r="G2234" s="105" t="s">
        <v>685</v>
      </c>
      <c r="H2234" s="106" t="s">
        <v>773</v>
      </c>
      <c r="I2234" s="105" t="s">
        <v>687</v>
      </c>
      <c r="J2234" s="107" t="n">
        <f aca="false">TRUNC(J2233*H2234,2)</f>
        <v>381.2</v>
      </c>
      <c r="L2234" s="63" t="n">
        <f aca="false">IF(AND(A2235&lt;&gt;"",A2234=""),L2233+1,L2233)</f>
        <v>187</v>
      </c>
      <c r="M2234" s="80" t="str">
        <f aca="false">IF(OR(A2234="Insumo",A2234="Composição Auxiliar"),J2234,"")</f>
        <v/>
      </c>
      <c r="N2234" s="81" t="str">
        <f aca="false">IF(ISNUMBER(SEARCH("COM ENCARGOS COMPLEMENTARES",D2234)),J2234,"")</f>
        <v/>
      </c>
      <c r="O2234" s="81" t="str">
        <f aca="false">IF(N2234&lt;&gt;"","",M2234)</f>
        <v/>
      </c>
      <c r="P2234" s="82" t="str">
        <f aca="false">IF(A2234="Composição",A2233,"")</f>
        <v/>
      </c>
      <c r="Q2234" s="81" t="str">
        <f aca="false">IF(P2234&lt;&gt;"",SUMIF(L2234:L2323,L2234,N2234:N2323),"")</f>
        <v/>
      </c>
      <c r="R2234" s="81" t="str">
        <f aca="false">IF(P2234&lt;&gt;"",SUMIF(L2234:L2323,L2234,O2234:O2323),"")</f>
        <v/>
      </c>
    </row>
    <row r="2235" customFormat="false" ht="15" hidden="false" customHeight="false" outlineLevel="0" collapsed="false">
      <c r="A2235" s="108"/>
      <c r="B2235" s="108"/>
      <c r="C2235" s="108"/>
      <c r="D2235" s="108"/>
      <c r="E2235" s="108"/>
      <c r="F2235" s="108"/>
      <c r="G2235" s="108"/>
      <c r="H2235" s="108"/>
      <c r="I2235" s="108"/>
      <c r="J2235" s="108"/>
      <c r="L2235" s="63" t="n">
        <f aca="false">IF(AND(A2236&lt;&gt;"",A2235=""),L2234+1,L2234)</f>
        <v>188</v>
      </c>
      <c r="M2235" s="80" t="str">
        <f aca="false">IF(OR(A2235="Insumo",A2235="Composição Auxiliar"),J2235,"")</f>
        <v/>
      </c>
      <c r="N2235" s="81" t="str">
        <f aca="false">IF(ISNUMBER(SEARCH("COM ENCARGOS COMPLEMENTARES",D2235)),J2235,"")</f>
        <v/>
      </c>
      <c r="O2235" s="81" t="str">
        <f aca="false">IF(N2235&lt;&gt;"","",M2235)</f>
        <v/>
      </c>
      <c r="P2235" s="82" t="str">
        <f aca="false">IF(A2235="Composição",A2234,"")</f>
        <v/>
      </c>
      <c r="Q2235" s="81" t="str">
        <f aca="false">IF(P2235&lt;&gt;"",SUMIF(L2235:L2324,L2235,N2235:N2324),"")</f>
        <v/>
      </c>
      <c r="R2235" s="81" t="str">
        <f aca="false">IF(P2235&lt;&gt;"",SUMIF(L2235:L2324,L2235,O2235:O2324),"")</f>
        <v/>
      </c>
    </row>
    <row r="2236" customFormat="false" ht="15" hidden="false" customHeight="true" outlineLevel="0" collapsed="false">
      <c r="A2236" s="83" t="s">
        <v>472</v>
      </c>
      <c r="B2236" s="84" t="s">
        <v>655</v>
      </c>
      <c r="C2236" s="83" t="s">
        <v>656</v>
      </c>
      <c r="D2236" s="83" t="s">
        <v>657</v>
      </c>
      <c r="E2236" s="83" t="s">
        <v>658</v>
      </c>
      <c r="F2236" s="83"/>
      <c r="G2236" s="85" t="s">
        <v>659</v>
      </c>
      <c r="H2236" s="84" t="s">
        <v>660</v>
      </c>
      <c r="I2236" s="84" t="s">
        <v>661</v>
      </c>
      <c r="J2236" s="84" t="s">
        <v>662</v>
      </c>
      <c r="L2236" s="63" t="n">
        <f aca="false">IF(AND(A2237&lt;&gt;"",A2236=""),L2235+1,L2235)</f>
        <v>188</v>
      </c>
      <c r="M2236" s="80" t="str">
        <f aca="false">IF(OR(A2236="Insumo",A2236="Composição Auxiliar"),J2236,"")</f>
        <v/>
      </c>
      <c r="N2236" s="81" t="str">
        <f aca="false">IF(ISNUMBER(SEARCH("COM ENCARGOS COMPLEMENTARES",D2236)),J2236,"")</f>
        <v/>
      </c>
      <c r="O2236" s="81" t="str">
        <f aca="false">IF(N2236&lt;&gt;"","",M2236)</f>
        <v/>
      </c>
      <c r="P2236" s="82" t="str">
        <f aca="false">IF(A2236="Composição",A2235,"")</f>
        <v/>
      </c>
      <c r="Q2236" s="81" t="str">
        <f aca="false">IF(P2236&lt;&gt;"",SUMIF(L2236:L2325,L2236,N2236:N2325),"")</f>
        <v/>
      </c>
      <c r="R2236" s="81" t="str">
        <f aca="false">IF(P2236&lt;&gt;"",SUMIF(L2236:L2325,L2236,O2236:O2325),"")</f>
        <v/>
      </c>
    </row>
    <row r="2237" customFormat="false" ht="25.5" hidden="false" customHeight="true" outlineLevel="0" collapsed="false">
      <c r="A2237" s="86" t="s">
        <v>663</v>
      </c>
      <c r="B2237" s="87" t="s">
        <v>473</v>
      </c>
      <c r="C2237" s="86" t="s">
        <v>664</v>
      </c>
      <c r="D2237" s="86" t="s">
        <v>1583</v>
      </c>
      <c r="E2237" s="86" t="s">
        <v>724</v>
      </c>
      <c r="F2237" s="86"/>
      <c r="G2237" s="88" t="s">
        <v>718</v>
      </c>
      <c r="H2237" s="89" t="n">
        <v>1</v>
      </c>
      <c r="I2237" s="90" t="n">
        <f aca="false">SUMIF(L:L,$L2237,M:M)</f>
        <v>29.34</v>
      </c>
      <c r="J2237" s="90" t="n">
        <f aca="false">TRUNC(H2237*I2237,2)</f>
        <v>29.34</v>
      </c>
      <c r="L2237" s="63" t="n">
        <f aca="false">IF(AND(A2238&lt;&gt;"",A2237=""),L2236+1,L2236)</f>
        <v>188</v>
      </c>
      <c r="M2237" s="80" t="str">
        <f aca="false">IF(OR(A2237="Insumo",A2237="Composição Auxiliar"),J2237,"")</f>
        <v/>
      </c>
      <c r="N2237" s="81" t="str">
        <f aca="false">IF(ISNUMBER(SEARCH("COM ENCARGOS COMPLEMENTARES",D2237)),J2237,"")</f>
        <v/>
      </c>
      <c r="O2237" s="81" t="str">
        <f aca="false">IF(N2237&lt;&gt;"","",M2237)</f>
        <v/>
      </c>
      <c r="P2237" s="82" t="str">
        <f aca="false">IF(A2237="Composição",A2236,"")</f>
        <v> 9.2.7 </v>
      </c>
      <c r="Q2237" s="81" t="n">
        <f aca="false">IF(P2237&lt;&gt;"",SUMIF(L2237:L2326,L2237,N2237:N2326),"")</f>
        <v>26.58</v>
      </c>
      <c r="R2237" s="81" t="n">
        <f aca="false">IF(P2237&lt;&gt;"",SUMIF(L2237:L2326,L2237,O2237:O2326),"")</f>
        <v>2.76</v>
      </c>
    </row>
    <row r="2238" customFormat="false" ht="25.5" hidden="false" customHeight="true" outlineLevel="0" collapsed="false">
      <c r="A2238" s="91" t="s">
        <v>668</v>
      </c>
      <c r="B2238" s="92" t="s">
        <v>1384</v>
      </c>
      <c r="C2238" s="91" t="s">
        <v>664</v>
      </c>
      <c r="D2238" s="91" t="s">
        <v>1385</v>
      </c>
      <c r="E2238" s="91" t="s">
        <v>671</v>
      </c>
      <c r="F2238" s="91"/>
      <c r="G2238" s="93" t="s">
        <v>676</v>
      </c>
      <c r="H2238" s="94" t="n">
        <v>0.0009</v>
      </c>
      <c r="I2238" s="95" t="n">
        <f aca="false">SUMIFS('ANALÍTICA AUXILIARES'!J:J,'ANALÍTICA AUXILIARES'!A:A,"Composição",'ANALÍTICA AUXILIARES'!B:B,$B2238)</f>
        <v>649.72</v>
      </c>
      <c r="J2238" s="95" t="n">
        <f aca="false">TRUNC(H2238*I2238,2)</f>
        <v>0.58</v>
      </c>
      <c r="L2238" s="63" t="n">
        <f aca="false">IF(AND(A2239&lt;&gt;"",A2238=""),L2237+1,L2237)</f>
        <v>188</v>
      </c>
      <c r="M2238" s="80" t="n">
        <f aca="false">IF(OR(A2238="Insumo",A2238="Composição Auxiliar"),J2238,"")</f>
        <v>0.58</v>
      </c>
      <c r="N2238" s="81" t="str">
        <f aca="false">IF(ISNUMBER(SEARCH("COM ENCARGOS COMPLEMENTARES",D2238)),J2238,"")</f>
        <v/>
      </c>
      <c r="O2238" s="81" t="n">
        <f aca="false">IF(N2238&lt;&gt;"","",M2238)</f>
        <v>0.58</v>
      </c>
      <c r="P2238" s="82" t="str">
        <f aca="false">IF(A2238="Composição",A2237,"")</f>
        <v/>
      </c>
      <c r="Q2238" s="81" t="str">
        <f aca="false">IF(P2238&lt;&gt;"",SUMIF(L2238:L2327,L2238,N2238:N2327),"")</f>
        <v/>
      </c>
      <c r="R2238" s="81" t="str">
        <f aca="false">IF(P2238&lt;&gt;"",SUMIF(L2238:L2327,L2238,O2238:O2327),"")</f>
        <v/>
      </c>
    </row>
    <row r="2239" customFormat="false" ht="25.5" hidden="false" customHeight="true" outlineLevel="0" collapsed="false">
      <c r="A2239" s="91" t="s">
        <v>668</v>
      </c>
      <c r="B2239" s="92" t="s">
        <v>822</v>
      </c>
      <c r="C2239" s="91" t="s">
        <v>664</v>
      </c>
      <c r="D2239" s="91" t="s">
        <v>823</v>
      </c>
      <c r="E2239" s="91" t="s">
        <v>671</v>
      </c>
      <c r="F2239" s="91"/>
      <c r="G2239" s="93" t="s">
        <v>672</v>
      </c>
      <c r="H2239" s="94" t="n">
        <v>0.55</v>
      </c>
      <c r="I2239" s="95" t="n">
        <f aca="false">SUMIFS('ANALÍTICA AUXILIARES'!J:J,'ANALÍTICA AUXILIARES'!A:A,"Composição",'ANALÍTICA AUXILIARES'!B:B,$B2239)</f>
        <v>26.14</v>
      </c>
      <c r="J2239" s="95" t="n">
        <f aca="false">TRUNC(H2239*I2239,2)</f>
        <v>14.37</v>
      </c>
      <c r="L2239" s="63" t="n">
        <f aca="false">IF(AND(A2240&lt;&gt;"",A2239=""),L2238+1,L2238)</f>
        <v>188</v>
      </c>
      <c r="M2239" s="80" t="n">
        <f aca="false">IF(OR(A2239="Insumo",A2239="Composição Auxiliar"),J2239,"")</f>
        <v>14.37</v>
      </c>
      <c r="N2239" s="81" t="n">
        <f aca="false">IF(ISNUMBER(SEARCH("COM ENCARGOS COMPLEMENTARES",D2239)),J2239,"")</f>
        <v>14.37</v>
      </c>
      <c r="O2239" s="81" t="str">
        <f aca="false">IF(N2239&lt;&gt;"","",M2239)</f>
        <v/>
      </c>
      <c r="P2239" s="82" t="str">
        <f aca="false">IF(A2239="Composição",A2238,"")</f>
        <v/>
      </c>
      <c r="Q2239" s="81" t="str">
        <f aca="false">IF(P2239&lt;&gt;"",SUMIF(L2239:L2328,L2239,N2239:N2328),"")</f>
        <v/>
      </c>
      <c r="R2239" s="81" t="str">
        <f aca="false">IF(P2239&lt;&gt;"",SUMIF(L2239:L2328,L2239,O2239:O2328),"")</f>
        <v/>
      </c>
    </row>
    <row r="2240" customFormat="false" ht="25.5" hidden="false" customHeight="true" outlineLevel="0" collapsed="false">
      <c r="A2240" s="91" t="s">
        <v>668</v>
      </c>
      <c r="B2240" s="92" t="s">
        <v>817</v>
      </c>
      <c r="C2240" s="91" t="s">
        <v>664</v>
      </c>
      <c r="D2240" s="91" t="s">
        <v>818</v>
      </c>
      <c r="E2240" s="91" t="s">
        <v>671</v>
      </c>
      <c r="F2240" s="91"/>
      <c r="G2240" s="93" t="s">
        <v>672</v>
      </c>
      <c r="H2240" s="94" t="n">
        <v>0.55</v>
      </c>
      <c r="I2240" s="95" t="n">
        <f aca="false">SUMIFS('ANALÍTICA AUXILIARES'!J:J,'ANALÍTICA AUXILIARES'!A:A,"Composição",'ANALÍTICA AUXILIARES'!B:B,$B2240)</f>
        <v>22.2</v>
      </c>
      <c r="J2240" s="95" t="n">
        <f aca="false">TRUNC(H2240*I2240,2)</f>
        <v>12.21</v>
      </c>
      <c r="L2240" s="63" t="n">
        <f aca="false">IF(AND(A2241&lt;&gt;"",A2240=""),L2239+1,L2239)</f>
        <v>188</v>
      </c>
      <c r="M2240" s="80" t="n">
        <f aca="false">IF(OR(A2240="Insumo",A2240="Composição Auxiliar"),J2240,"")</f>
        <v>12.21</v>
      </c>
      <c r="N2240" s="81" t="n">
        <f aca="false">IF(ISNUMBER(SEARCH("COM ENCARGOS COMPLEMENTARES",D2240)),J2240,"")</f>
        <v>12.21</v>
      </c>
      <c r="O2240" s="81" t="str">
        <f aca="false">IF(N2240&lt;&gt;"","",M2240)</f>
        <v/>
      </c>
      <c r="P2240" s="82" t="str">
        <f aca="false">IF(A2240="Composição",A2239,"")</f>
        <v/>
      </c>
      <c r="Q2240" s="81" t="str">
        <f aca="false">IF(P2240&lt;&gt;"",SUMIF(L2240:L2329,L2240,N2240:N2329),"")</f>
        <v/>
      </c>
      <c r="R2240" s="81" t="str">
        <f aca="false">IF(P2240&lt;&gt;"",SUMIF(L2240:L2329,L2240,O2240:O2329),"")</f>
        <v/>
      </c>
    </row>
    <row r="2241" customFormat="false" ht="25.5" hidden="false" customHeight="false" outlineLevel="0" collapsed="false">
      <c r="A2241" s="96" t="s">
        <v>679</v>
      </c>
      <c r="B2241" s="97" t="s">
        <v>1580</v>
      </c>
      <c r="C2241" s="96" t="str">
        <f aca="false">VLOOKUP(B2241,INSUMOS!$A:$I,2,0)</f>
        <v>SINAPI</v>
      </c>
      <c r="D2241" s="96" t="str">
        <f aca="false">VLOOKUP(B2241,INSUMOS!$A:$I,3,0)</f>
        <v>CAIXA DE PASSAGEM, EM PVC, DE 4" X 2", PARA ELETRODUTO FLEXIVEL CORRUGADO</v>
      </c>
      <c r="E2241" s="98" t="str">
        <f aca="false">VLOOKUP(B2241,INSUMOS!$A:$I,4,0)</f>
        <v>Material</v>
      </c>
      <c r="F2241" s="98"/>
      <c r="G2241" s="99" t="str">
        <f aca="false">VLOOKUP(B2241,INSUMOS!$A:$I,5,0)</f>
        <v>UN</v>
      </c>
      <c r="H2241" s="100" t="n">
        <v>1</v>
      </c>
      <c r="I2241" s="101" t="n">
        <f aca="false">VLOOKUP(B2241,INSUMOS!$A:$I,8,0)</f>
        <v>2.18</v>
      </c>
      <c r="J2241" s="101" t="n">
        <f aca="false">TRUNC(H2241*I2241,2)</f>
        <v>2.18</v>
      </c>
      <c r="L2241" s="63" t="n">
        <f aca="false">IF(AND(A2242&lt;&gt;"",A2241=""),L2240+1,L2240)</f>
        <v>188</v>
      </c>
      <c r="M2241" s="80" t="n">
        <f aca="false">IF(OR(A2241="Insumo",A2241="Composição Auxiliar"),J2241,"")</f>
        <v>2.18</v>
      </c>
      <c r="N2241" s="81" t="str">
        <f aca="false">IF(ISNUMBER(SEARCH("COM ENCARGOS COMPLEMENTARES",D2241)),J2241,"")</f>
        <v/>
      </c>
      <c r="O2241" s="81" t="n">
        <f aca="false">IF(N2241&lt;&gt;"","",M2241)</f>
        <v>2.18</v>
      </c>
      <c r="P2241" s="82" t="str">
        <f aca="false">IF(A2241="Composição",A2240,"")</f>
        <v/>
      </c>
      <c r="Q2241" s="81" t="str">
        <f aca="false">IF(P2241&lt;&gt;"",SUMIF(L2241:L2330,L2241,N2241:N2330),"")</f>
        <v/>
      </c>
      <c r="R2241" s="81" t="str">
        <f aca="false">IF(P2241&lt;&gt;"",SUMIF(L2241:L2330,L2241,O2241:O2330),"")</f>
        <v/>
      </c>
    </row>
    <row r="2242" customFormat="false" ht="14.25" hidden="false" customHeight="false" outlineLevel="0" collapsed="false">
      <c r="A2242" s="102"/>
      <c r="B2242" s="102"/>
      <c r="C2242" s="102"/>
      <c r="D2242" s="102"/>
      <c r="E2242" s="102"/>
      <c r="F2242" s="103"/>
      <c r="G2242" s="102"/>
      <c r="H2242" s="103"/>
      <c r="I2242" s="102"/>
      <c r="J2242" s="103"/>
      <c r="L2242" s="63" t="n">
        <f aca="false">IF(AND(A2243&lt;&gt;"",A2242=""),L2241+1,L2241)</f>
        <v>188</v>
      </c>
      <c r="M2242" s="80" t="str">
        <f aca="false">IF(OR(A2242="Insumo",A2242="Composição Auxiliar"),J2242,"")</f>
        <v/>
      </c>
      <c r="N2242" s="81" t="str">
        <f aca="false">IF(ISNUMBER(SEARCH("COM ENCARGOS COMPLEMENTARES",D2242)),J2242,"")</f>
        <v/>
      </c>
      <c r="O2242" s="81" t="str">
        <f aca="false">IF(N2242&lt;&gt;"","",M2242)</f>
        <v/>
      </c>
      <c r="P2242" s="82" t="str">
        <f aca="false">IF(A2242="Composição",A2241,"")</f>
        <v/>
      </c>
      <c r="Q2242" s="81" t="str">
        <f aca="false">IF(P2242&lt;&gt;"",SUMIF(L2242:L2331,L2242,N2242:N2331),"")</f>
        <v/>
      </c>
      <c r="R2242" s="81" t="str">
        <f aca="false">IF(P2242&lt;&gt;"",SUMIF(L2242:L2331,L2242,O2242:O2331),"")</f>
        <v/>
      </c>
    </row>
    <row r="2243" customFormat="false" ht="14.25" hidden="false" customHeight="true" outlineLevel="0" collapsed="false">
      <c r="A2243" s="102"/>
      <c r="B2243" s="102"/>
      <c r="C2243" s="102"/>
      <c r="D2243" s="102"/>
      <c r="E2243" s="102"/>
      <c r="F2243" s="103"/>
      <c r="G2243" s="102"/>
      <c r="H2243" s="104" t="s">
        <v>684</v>
      </c>
      <c r="I2243" s="104"/>
      <c r="J2243" s="103" t="n">
        <f aca="false">TRUNC(SUMIF(L:L,$L2243,M:M)*(1+$J$9),2)</f>
        <v>38.08</v>
      </c>
      <c r="L2243" s="63" t="n">
        <f aca="false">IF(AND(A2244&lt;&gt;"",A2243=""),L2242+1,L2242)</f>
        <v>188</v>
      </c>
      <c r="M2243" s="80" t="str">
        <f aca="false">IF(OR(A2243="Insumo",A2243="Composição Auxiliar"),J2243,"")</f>
        <v/>
      </c>
      <c r="N2243" s="81" t="str">
        <f aca="false">IF(ISNUMBER(SEARCH("COM ENCARGOS COMPLEMENTARES",D2243)),J2243,"")</f>
        <v/>
      </c>
      <c r="O2243" s="81" t="str">
        <f aca="false">IF(N2243&lt;&gt;"","",M2243)</f>
        <v/>
      </c>
      <c r="P2243" s="82" t="str">
        <f aca="false">IF(A2243="Composição",A2242,"")</f>
        <v/>
      </c>
      <c r="Q2243" s="81" t="str">
        <f aca="false">IF(P2243&lt;&gt;"",SUMIF(L2243:L2332,L2243,N2243:N2332),"")</f>
        <v/>
      </c>
      <c r="R2243" s="81" t="str">
        <f aca="false">IF(P2243&lt;&gt;"",SUMIF(L2243:L2332,L2243,O2243:O2332),"")</f>
        <v/>
      </c>
    </row>
    <row r="2244" customFormat="false" ht="15" hidden="false" customHeight="false" outlineLevel="0" collapsed="false">
      <c r="A2244" s="105"/>
      <c r="B2244" s="105"/>
      <c r="C2244" s="105"/>
      <c r="D2244" s="105"/>
      <c r="E2244" s="105"/>
      <c r="F2244" s="105"/>
      <c r="G2244" s="105" t="s">
        <v>685</v>
      </c>
      <c r="H2244" s="106" t="s">
        <v>720</v>
      </c>
      <c r="I2244" s="105" t="s">
        <v>687</v>
      </c>
      <c r="J2244" s="107" t="n">
        <f aca="false">TRUNC(J2243*H2244,2)</f>
        <v>152.32</v>
      </c>
      <c r="L2244" s="63" t="n">
        <f aca="false">IF(AND(A2245&lt;&gt;"",A2244=""),L2243+1,L2243)</f>
        <v>188</v>
      </c>
      <c r="M2244" s="80" t="str">
        <f aca="false">IF(OR(A2244="Insumo",A2244="Composição Auxiliar"),J2244,"")</f>
        <v/>
      </c>
      <c r="N2244" s="81" t="str">
        <f aca="false">IF(ISNUMBER(SEARCH("COM ENCARGOS COMPLEMENTARES",D2244)),J2244,"")</f>
        <v/>
      </c>
      <c r="O2244" s="81" t="str">
        <f aca="false">IF(N2244&lt;&gt;"","",M2244)</f>
        <v/>
      </c>
      <c r="P2244" s="82" t="str">
        <f aca="false">IF(A2244="Composição",A2243,"")</f>
        <v/>
      </c>
      <c r="Q2244" s="81" t="str">
        <f aca="false">IF(P2244&lt;&gt;"",SUMIF(L2244:L2333,L2244,N2244:N2333),"")</f>
        <v/>
      </c>
      <c r="R2244" s="81" t="str">
        <f aca="false">IF(P2244&lt;&gt;"",SUMIF(L2244:L2333,L2244,O2244:O2333),"")</f>
        <v/>
      </c>
    </row>
    <row r="2245" customFormat="false" ht="15" hidden="false" customHeight="false" outlineLevel="0" collapsed="false">
      <c r="A2245" s="108"/>
      <c r="B2245" s="108"/>
      <c r="C2245" s="108"/>
      <c r="D2245" s="108"/>
      <c r="E2245" s="108"/>
      <c r="F2245" s="108"/>
      <c r="G2245" s="108"/>
      <c r="H2245" s="108"/>
      <c r="I2245" s="108"/>
      <c r="J2245" s="108"/>
      <c r="L2245" s="63" t="n">
        <f aca="false">IF(AND(A2246&lt;&gt;"",A2245=""),L2244+1,L2244)</f>
        <v>189</v>
      </c>
      <c r="M2245" s="80" t="str">
        <f aca="false">IF(OR(A2245="Insumo",A2245="Composição Auxiliar"),J2245,"")</f>
        <v/>
      </c>
      <c r="N2245" s="81" t="str">
        <f aca="false">IF(ISNUMBER(SEARCH("COM ENCARGOS COMPLEMENTARES",D2245)),J2245,"")</f>
        <v/>
      </c>
      <c r="O2245" s="81" t="str">
        <f aca="false">IF(N2245&lt;&gt;"","",M2245)</f>
        <v/>
      </c>
      <c r="P2245" s="82" t="str">
        <f aca="false">IF(A2245="Composição",A2244,"")</f>
        <v/>
      </c>
      <c r="Q2245" s="81" t="str">
        <f aca="false">IF(P2245&lt;&gt;"",SUMIF(L2245:L2334,L2245,N2245:N2334),"")</f>
        <v/>
      </c>
      <c r="R2245" s="81" t="str">
        <f aca="false">IF(P2245&lt;&gt;"",SUMIF(L2245:L2334,L2245,O2245:O2334),"")</f>
        <v/>
      </c>
    </row>
    <row r="2246" customFormat="false" ht="15" hidden="false" customHeight="true" outlineLevel="0" collapsed="false">
      <c r="A2246" s="83" t="s">
        <v>474</v>
      </c>
      <c r="B2246" s="84" t="s">
        <v>655</v>
      </c>
      <c r="C2246" s="83" t="s">
        <v>656</v>
      </c>
      <c r="D2246" s="83" t="s">
        <v>657</v>
      </c>
      <c r="E2246" s="83" t="s">
        <v>658</v>
      </c>
      <c r="F2246" s="83"/>
      <c r="G2246" s="85" t="s">
        <v>659</v>
      </c>
      <c r="H2246" s="84" t="s">
        <v>660</v>
      </c>
      <c r="I2246" s="84" t="s">
        <v>661</v>
      </c>
      <c r="J2246" s="84" t="s">
        <v>662</v>
      </c>
      <c r="L2246" s="63" t="n">
        <f aca="false">IF(AND(A2247&lt;&gt;"",A2246=""),L2245+1,L2245)</f>
        <v>189</v>
      </c>
      <c r="M2246" s="80" t="str">
        <f aca="false">IF(OR(A2246="Insumo",A2246="Composição Auxiliar"),J2246,"")</f>
        <v/>
      </c>
      <c r="N2246" s="81" t="str">
        <f aca="false">IF(ISNUMBER(SEARCH("COM ENCARGOS COMPLEMENTARES",D2246)),J2246,"")</f>
        <v/>
      </c>
      <c r="O2246" s="81" t="str">
        <f aca="false">IF(N2246&lt;&gt;"","",M2246)</f>
        <v/>
      </c>
      <c r="P2246" s="82" t="str">
        <f aca="false">IF(A2246="Composição",A2245,"")</f>
        <v/>
      </c>
      <c r="Q2246" s="81" t="str">
        <f aca="false">IF(P2246&lt;&gt;"",SUMIF(L2246:L2335,L2246,N2246:N2335),"")</f>
        <v/>
      </c>
      <c r="R2246" s="81" t="str">
        <f aca="false">IF(P2246&lt;&gt;"",SUMIF(L2246:L2335,L2246,O2246:O2335),"")</f>
        <v/>
      </c>
    </row>
    <row r="2247" customFormat="false" ht="38.25" hidden="false" customHeight="true" outlineLevel="0" collapsed="false">
      <c r="A2247" s="86" t="s">
        <v>663</v>
      </c>
      <c r="B2247" s="87" t="s">
        <v>475</v>
      </c>
      <c r="C2247" s="86" t="s">
        <v>716</v>
      </c>
      <c r="D2247" s="86" t="s">
        <v>1584</v>
      </c>
      <c r="E2247" s="86" t="s">
        <v>724</v>
      </c>
      <c r="F2247" s="86"/>
      <c r="G2247" s="88" t="s">
        <v>718</v>
      </c>
      <c r="H2247" s="89" t="n">
        <v>1</v>
      </c>
      <c r="I2247" s="90" t="n">
        <f aca="false">SUMIF(L:L,$L2247,M:M)</f>
        <v>38.43</v>
      </c>
      <c r="J2247" s="90" t="n">
        <f aca="false">TRUNC(H2247*I2247,2)</f>
        <v>38.43</v>
      </c>
      <c r="L2247" s="63" t="n">
        <f aca="false">IF(AND(A2248&lt;&gt;"",A2247=""),L2246+1,L2246)</f>
        <v>189</v>
      </c>
      <c r="M2247" s="80" t="str">
        <f aca="false">IF(OR(A2247="Insumo",A2247="Composição Auxiliar"),J2247,"")</f>
        <v/>
      </c>
      <c r="N2247" s="81" t="str">
        <f aca="false">IF(ISNUMBER(SEARCH("COM ENCARGOS COMPLEMENTARES",D2247)),J2247,"")</f>
        <v/>
      </c>
      <c r="O2247" s="81" t="str">
        <f aca="false">IF(N2247&lt;&gt;"","",M2247)</f>
        <v/>
      </c>
      <c r="P2247" s="82" t="str">
        <f aca="false">IF(A2247="Composição",A2246,"")</f>
        <v> 9.2.8 </v>
      </c>
      <c r="Q2247" s="81" t="n">
        <f aca="false">IF(P2247&lt;&gt;"",SUMIF(L2247:L2336,L2247,N2247:N2336),"")</f>
        <v>36.25</v>
      </c>
      <c r="R2247" s="81" t="n">
        <f aca="false">IF(P2247&lt;&gt;"",SUMIF(L2247:L2336,L2247,O2247:O2336),"")</f>
        <v>2.18</v>
      </c>
    </row>
    <row r="2248" customFormat="false" ht="25.5" hidden="false" customHeight="true" outlineLevel="0" collapsed="false">
      <c r="A2248" s="91" t="s">
        <v>668</v>
      </c>
      <c r="B2248" s="92" t="s">
        <v>822</v>
      </c>
      <c r="C2248" s="91" t="s">
        <v>664</v>
      </c>
      <c r="D2248" s="91" t="s">
        <v>823</v>
      </c>
      <c r="E2248" s="91" t="s">
        <v>671</v>
      </c>
      <c r="F2248" s="91"/>
      <c r="G2248" s="93" t="s">
        <v>672</v>
      </c>
      <c r="H2248" s="94" t="n">
        <v>0.75</v>
      </c>
      <c r="I2248" s="95" t="n">
        <f aca="false">SUMIFS('ANALÍTICA AUXILIARES'!J:J,'ANALÍTICA AUXILIARES'!A:A,"Composição",'ANALÍTICA AUXILIARES'!B:B,$B2248)</f>
        <v>26.14</v>
      </c>
      <c r="J2248" s="95" t="n">
        <f aca="false">TRUNC(H2248*I2248,2)</f>
        <v>19.6</v>
      </c>
      <c r="L2248" s="63" t="n">
        <f aca="false">IF(AND(A2249&lt;&gt;"",A2248=""),L2247+1,L2247)</f>
        <v>189</v>
      </c>
      <c r="M2248" s="80" t="n">
        <f aca="false">IF(OR(A2248="Insumo",A2248="Composição Auxiliar"),J2248,"")</f>
        <v>19.6</v>
      </c>
      <c r="N2248" s="81" t="n">
        <f aca="false">IF(ISNUMBER(SEARCH("COM ENCARGOS COMPLEMENTARES",D2248)),J2248,"")</f>
        <v>19.6</v>
      </c>
      <c r="O2248" s="81" t="str">
        <f aca="false">IF(N2248&lt;&gt;"","",M2248)</f>
        <v/>
      </c>
      <c r="P2248" s="82" t="str">
        <f aca="false">IF(A2248="Composição",A2247,"")</f>
        <v/>
      </c>
      <c r="Q2248" s="81" t="str">
        <f aca="false">IF(P2248&lt;&gt;"",SUMIF(L2248:L2337,L2248,N2248:N2337),"")</f>
        <v/>
      </c>
      <c r="R2248" s="81" t="str">
        <f aca="false">IF(P2248&lt;&gt;"",SUMIF(L2248:L2337,L2248,O2248:O2337),"")</f>
        <v/>
      </c>
    </row>
    <row r="2249" customFormat="false" ht="25.5" hidden="false" customHeight="true" outlineLevel="0" collapsed="false">
      <c r="A2249" s="91" t="s">
        <v>668</v>
      </c>
      <c r="B2249" s="92" t="s">
        <v>817</v>
      </c>
      <c r="C2249" s="91" t="s">
        <v>664</v>
      </c>
      <c r="D2249" s="91" t="s">
        <v>818</v>
      </c>
      <c r="E2249" s="91" t="s">
        <v>671</v>
      </c>
      <c r="F2249" s="91"/>
      <c r="G2249" s="93" t="s">
        <v>672</v>
      </c>
      <c r="H2249" s="94" t="n">
        <v>0.75</v>
      </c>
      <c r="I2249" s="95" t="n">
        <f aca="false">SUMIFS('ANALÍTICA AUXILIARES'!J:J,'ANALÍTICA AUXILIARES'!A:A,"Composição",'ANALÍTICA AUXILIARES'!B:B,$B2249)</f>
        <v>22.2</v>
      </c>
      <c r="J2249" s="95" t="n">
        <f aca="false">TRUNC(H2249*I2249,2)</f>
        <v>16.65</v>
      </c>
      <c r="L2249" s="63" t="n">
        <f aca="false">IF(AND(A2250&lt;&gt;"",A2249=""),L2248+1,L2248)</f>
        <v>189</v>
      </c>
      <c r="M2249" s="80" t="n">
        <f aca="false">IF(OR(A2249="Insumo",A2249="Composição Auxiliar"),J2249,"")</f>
        <v>16.65</v>
      </c>
      <c r="N2249" s="81" t="n">
        <f aca="false">IF(ISNUMBER(SEARCH("COM ENCARGOS COMPLEMENTARES",D2249)),J2249,"")</f>
        <v>16.65</v>
      </c>
      <c r="O2249" s="81" t="str">
        <f aca="false">IF(N2249&lt;&gt;"","",M2249)</f>
        <v/>
      </c>
      <c r="P2249" s="82" t="str">
        <f aca="false">IF(A2249="Composição",A2248,"")</f>
        <v/>
      </c>
      <c r="Q2249" s="81" t="str">
        <f aca="false">IF(P2249&lt;&gt;"",SUMIF(L2249:L2338,L2249,N2249:N2338),"")</f>
        <v/>
      </c>
      <c r="R2249" s="81" t="str">
        <f aca="false">IF(P2249&lt;&gt;"",SUMIF(L2249:L2338,L2249,O2249:O2338),"")</f>
        <v/>
      </c>
    </row>
    <row r="2250" customFormat="false" ht="25.5" hidden="false" customHeight="false" outlineLevel="0" collapsed="false">
      <c r="A2250" s="96" t="s">
        <v>679</v>
      </c>
      <c r="B2250" s="97" t="s">
        <v>1580</v>
      </c>
      <c r="C2250" s="96" t="str">
        <f aca="false">VLOOKUP(B2250,INSUMOS!$A:$I,2,0)</f>
        <v>SINAPI</v>
      </c>
      <c r="D2250" s="96" t="str">
        <f aca="false">VLOOKUP(B2250,INSUMOS!$A:$I,3,0)</f>
        <v>CAIXA DE PASSAGEM, EM PVC, DE 4" X 2", PARA ELETRODUTO FLEXIVEL CORRUGADO</v>
      </c>
      <c r="E2250" s="98" t="str">
        <f aca="false">VLOOKUP(B2250,INSUMOS!$A:$I,4,0)</f>
        <v>Material</v>
      </c>
      <c r="F2250" s="98"/>
      <c r="G2250" s="99" t="str">
        <f aca="false">VLOOKUP(B2250,INSUMOS!$A:$I,5,0)</f>
        <v>UN</v>
      </c>
      <c r="H2250" s="100" t="n">
        <v>1</v>
      </c>
      <c r="I2250" s="101" t="n">
        <f aca="false">VLOOKUP(B2250,INSUMOS!$A:$I,8,0)</f>
        <v>2.18</v>
      </c>
      <c r="J2250" s="101" t="n">
        <f aca="false">TRUNC(H2250*I2250,2)</f>
        <v>2.18</v>
      </c>
      <c r="L2250" s="63" t="n">
        <f aca="false">IF(AND(A2251&lt;&gt;"",A2250=""),L2249+1,L2249)</f>
        <v>189</v>
      </c>
      <c r="M2250" s="80" t="n">
        <f aca="false">IF(OR(A2250="Insumo",A2250="Composição Auxiliar"),J2250,"")</f>
        <v>2.18</v>
      </c>
      <c r="N2250" s="81" t="str">
        <f aca="false">IF(ISNUMBER(SEARCH("COM ENCARGOS COMPLEMENTARES",D2250)),J2250,"")</f>
        <v/>
      </c>
      <c r="O2250" s="81" t="n">
        <f aca="false">IF(N2250&lt;&gt;"","",M2250)</f>
        <v>2.18</v>
      </c>
      <c r="P2250" s="82" t="str">
        <f aca="false">IF(A2250="Composição",A2249,"")</f>
        <v/>
      </c>
      <c r="Q2250" s="81" t="str">
        <f aca="false">IF(P2250&lt;&gt;"",SUMIF(L2250:L2339,L2250,N2250:N2339),"")</f>
        <v/>
      </c>
      <c r="R2250" s="81" t="str">
        <f aca="false">IF(P2250&lt;&gt;"",SUMIF(L2250:L2339,L2250,O2250:O2339),"")</f>
        <v/>
      </c>
    </row>
    <row r="2251" customFormat="false" ht="14.25" hidden="false" customHeight="false" outlineLevel="0" collapsed="false">
      <c r="A2251" s="102"/>
      <c r="B2251" s="102"/>
      <c r="C2251" s="102"/>
      <c r="D2251" s="102"/>
      <c r="E2251" s="102"/>
      <c r="F2251" s="103"/>
      <c r="G2251" s="102"/>
      <c r="H2251" s="103"/>
      <c r="I2251" s="102"/>
      <c r="J2251" s="103"/>
      <c r="L2251" s="63" t="n">
        <f aca="false">IF(AND(A2252&lt;&gt;"",A2251=""),L2250+1,L2250)</f>
        <v>189</v>
      </c>
      <c r="M2251" s="80" t="str">
        <f aca="false">IF(OR(A2251="Insumo",A2251="Composição Auxiliar"),J2251,"")</f>
        <v/>
      </c>
      <c r="N2251" s="81" t="str">
        <f aca="false">IF(ISNUMBER(SEARCH("COM ENCARGOS COMPLEMENTARES",D2251)),J2251,"")</f>
        <v/>
      </c>
      <c r="O2251" s="81" t="str">
        <f aca="false">IF(N2251&lt;&gt;"","",M2251)</f>
        <v/>
      </c>
      <c r="P2251" s="82" t="str">
        <f aca="false">IF(A2251="Composição",A2250,"")</f>
        <v/>
      </c>
      <c r="Q2251" s="81" t="str">
        <f aca="false">IF(P2251&lt;&gt;"",SUMIF(L2251:L2340,L2251,N2251:N2340),"")</f>
        <v/>
      </c>
      <c r="R2251" s="81" t="str">
        <f aca="false">IF(P2251&lt;&gt;"",SUMIF(L2251:L2340,L2251,O2251:O2340),"")</f>
        <v/>
      </c>
    </row>
    <row r="2252" customFormat="false" ht="14.25" hidden="false" customHeight="true" outlineLevel="0" collapsed="false">
      <c r="A2252" s="102"/>
      <c r="B2252" s="102"/>
      <c r="C2252" s="102"/>
      <c r="D2252" s="102"/>
      <c r="E2252" s="102"/>
      <c r="F2252" s="103"/>
      <c r="G2252" s="102"/>
      <c r="H2252" s="104" t="s">
        <v>684</v>
      </c>
      <c r="I2252" s="104"/>
      <c r="J2252" s="103" t="n">
        <f aca="false">TRUNC(SUMIF(L:L,$L2252,M:M)*(1+$J$9),2)</f>
        <v>49.87</v>
      </c>
      <c r="L2252" s="63" t="n">
        <f aca="false">IF(AND(A2253&lt;&gt;"",A2252=""),L2251+1,L2251)</f>
        <v>189</v>
      </c>
      <c r="M2252" s="80" t="str">
        <f aca="false">IF(OR(A2252="Insumo",A2252="Composição Auxiliar"),J2252,"")</f>
        <v/>
      </c>
      <c r="N2252" s="81" t="str">
        <f aca="false">IF(ISNUMBER(SEARCH("COM ENCARGOS COMPLEMENTARES",D2252)),J2252,"")</f>
        <v/>
      </c>
      <c r="O2252" s="81" t="str">
        <f aca="false">IF(N2252&lt;&gt;"","",M2252)</f>
        <v/>
      </c>
      <c r="P2252" s="82" t="str">
        <f aca="false">IF(A2252="Composição",A2251,"")</f>
        <v/>
      </c>
      <c r="Q2252" s="81" t="str">
        <f aca="false">IF(P2252&lt;&gt;"",SUMIF(L2252:L2341,L2252,N2252:N2341),"")</f>
        <v/>
      </c>
      <c r="R2252" s="81" t="str">
        <f aca="false">IF(P2252&lt;&gt;"",SUMIF(L2252:L2341,L2252,O2252:O2341),"")</f>
        <v/>
      </c>
    </row>
    <row r="2253" customFormat="false" ht="15" hidden="false" customHeight="false" outlineLevel="0" collapsed="false">
      <c r="A2253" s="105"/>
      <c r="B2253" s="105"/>
      <c r="C2253" s="105"/>
      <c r="D2253" s="105"/>
      <c r="E2253" s="105"/>
      <c r="F2253" s="105"/>
      <c r="G2253" s="105" t="s">
        <v>685</v>
      </c>
      <c r="H2253" s="106" t="s">
        <v>1585</v>
      </c>
      <c r="I2253" s="105" t="s">
        <v>687</v>
      </c>
      <c r="J2253" s="107" t="n">
        <f aca="false">TRUNC(J2252*H2253,2)</f>
        <v>498.7</v>
      </c>
      <c r="L2253" s="63" t="n">
        <f aca="false">IF(AND(A2254&lt;&gt;"",A2253=""),L2252+1,L2252)</f>
        <v>189</v>
      </c>
      <c r="M2253" s="80" t="str">
        <f aca="false">IF(OR(A2253="Insumo",A2253="Composição Auxiliar"),J2253,"")</f>
        <v/>
      </c>
      <c r="N2253" s="81" t="str">
        <f aca="false">IF(ISNUMBER(SEARCH("COM ENCARGOS COMPLEMENTARES",D2253)),J2253,"")</f>
        <v/>
      </c>
      <c r="O2253" s="81" t="str">
        <f aca="false">IF(N2253&lt;&gt;"","",M2253)</f>
        <v/>
      </c>
      <c r="P2253" s="82" t="str">
        <f aca="false">IF(A2253="Composição",A2252,"")</f>
        <v/>
      </c>
      <c r="Q2253" s="81" t="str">
        <f aca="false">IF(P2253&lt;&gt;"",SUMIF(L2253:L2342,L2253,N2253:N2342),"")</f>
        <v/>
      </c>
      <c r="R2253" s="81" t="str">
        <f aca="false">IF(P2253&lt;&gt;"",SUMIF(L2253:L2342,L2253,O2253:O2342),"")</f>
        <v/>
      </c>
    </row>
    <row r="2254" customFormat="false" ht="15" hidden="false" customHeight="false" outlineLevel="0" collapsed="false">
      <c r="A2254" s="108"/>
      <c r="B2254" s="108"/>
      <c r="C2254" s="108"/>
      <c r="D2254" s="108"/>
      <c r="E2254" s="108"/>
      <c r="F2254" s="108"/>
      <c r="G2254" s="108"/>
      <c r="H2254" s="108"/>
      <c r="I2254" s="108"/>
      <c r="J2254" s="108"/>
      <c r="L2254" s="63" t="n">
        <f aca="false">IF(AND(A2255&lt;&gt;"",A2254=""),L2253+1,L2253)</f>
        <v>190</v>
      </c>
      <c r="M2254" s="80" t="str">
        <f aca="false">IF(OR(A2254="Insumo",A2254="Composição Auxiliar"),J2254,"")</f>
        <v/>
      </c>
      <c r="N2254" s="81" t="str">
        <f aca="false">IF(ISNUMBER(SEARCH("COM ENCARGOS COMPLEMENTARES",D2254)),J2254,"")</f>
        <v/>
      </c>
      <c r="O2254" s="81" t="str">
        <f aca="false">IF(N2254&lt;&gt;"","",M2254)</f>
        <v/>
      </c>
      <c r="P2254" s="82" t="str">
        <f aca="false">IF(A2254="Composição",A2253,"")</f>
        <v/>
      </c>
      <c r="Q2254" s="81" t="str">
        <f aca="false">IF(P2254&lt;&gt;"",SUMIF(L2254:L2343,L2254,N2254:N2343),"")</f>
        <v/>
      </c>
      <c r="R2254" s="81" t="str">
        <f aca="false">IF(P2254&lt;&gt;"",SUMIF(L2254:L2343,L2254,O2254:O2343),"")</f>
        <v/>
      </c>
    </row>
    <row r="2255" customFormat="false" ht="15" hidden="false" customHeight="true" outlineLevel="0" collapsed="false">
      <c r="A2255" s="83" t="s">
        <v>476</v>
      </c>
      <c r="B2255" s="84" t="s">
        <v>655</v>
      </c>
      <c r="C2255" s="83" t="s">
        <v>656</v>
      </c>
      <c r="D2255" s="83" t="s">
        <v>657</v>
      </c>
      <c r="E2255" s="83" t="s">
        <v>658</v>
      </c>
      <c r="F2255" s="83"/>
      <c r="G2255" s="85" t="s">
        <v>659</v>
      </c>
      <c r="H2255" s="84" t="s">
        <v>660</v>
      </c>
      <c r="I2255" s="84" t="s">
        <v>661</v>
      </c>
      <c r="J2255" s="84" t="s">
        <v>662</v>
      </c>
      <c r="L2255" s="63" t="n">
        <f aca="false">IF(AND(A2256&lt;&gt;"",A2255=""),L2254+1,L2254)</f>
        <v>190</v>
      </c>
      <c r="M2255" s="80" t="str">
        <f aca="false">IF(OR(A2255="Insumo",A2255="Composição Auxiliar"),J2255,"")</f>
        <v/>
      </c>
      <c r="N2255" s="81" t="str">
        <f aca="false">IF(ISNUMBER(SEARCH("COM ENCARGOS COMPLEMENTARES",D2255)),J2255,"")</f>
        <v/>
      </c>
      <c r="O2255" s="81" t="str">
        <f aca="false">IF(N2255&lt;&gt;"","",M2255)</f>
        <v/>
      </c>
      <c r="P2255" s="82" t="str">
        <f aca="false">IF(A2255="Composição",A2254,"")</f>
        <v/>
      </c>
      <c r="Q2255" s="81" t="str">
        <f aca="false">IF(P2255&lt;&gt;"",SUMIF(L2255:L2344,L2255,N2255:N2344),"")</f>
        <v/>
      </c>
      <c r="R2255" s="81" t="str">
        <f aca="false">IF(P2255&lt;&gt;"",SUMIF(L2255:L2344,L2255,O2255:O2344),"")</f>
        <v/>
      </c>
    </row>
    <row r="2256" customFormat="false" ht="25.5" hidden="false" customHeight="true" outlineLevel="0" collapsed="false">
      <c r="A2256" s="86" t="s">
        <v>663</v>
      </c>
      <c r="B2256" s="87" t="s">
        <v>477</v>
      </c>
      <c r="C2256" s="86" t="s">
        <v>664</v>
      </c>
      <c r="D2256" s="86" t="s">
        <v>1586</v>
      </c>
      <c r="E2256" s="86" t="s">
        <v>724</v>
      </c>
      <c r="F2256" s="86"/>
      <c r="G2256" s="88" t="s">
        <v>729</v>
      </c>
      <c r="H2256" s="89" t="n">
        <v>1</v>
      </c>
      <c r="I2256" s="90" t="n">
        <f aca="false">SUMIF(L:L,$L2256,M:M)</f>
        <v>18.58</v>
      </c>
      <c r="J2256" s="90" t="n">
        <f aca="false">TRUNC(H2256*I2256,2)</f>
        <v>18.58</v>
      </c>
      <c r="L2256" s="63" t="n">
        <f aca="false">IF(AND(A2257&lt;&gt;"",A2256=""),L2255+1,L2255)</f>
        <v>190</v>
      </c>
      <c r="M2256" s="80" t="str">
        <f aca="false">IF(OR(A2256="Insumo",A2256="Composição Auxiliar"),J2256,"")</f>
        <v/>
      </c>
      <c r="N2256" s="81" t="str">
        <f aca="false">IF(ISNUMBER(SEARCH("COM ENCARGOS COMPLEMENTARES",D2256)),J2256,"")</f>
        <v/>
      </c>
      <c r="O2256" s="81" t="str">
        <f aca="false">IF(N2256&lt;&gt;"","",M2256)</f>
        <v/>
      </c>
      <c r="P2256" s="82" t="str">
        <f aca="false">IF(A2256="Composição",A2255,"")</f>
        <v> 9.2.9 </v>
      </c>
      <c r="Q2256" s="81" t="n">
        <f aca="false">IF(P2256&lt;&gt;"",SUMIF(L2256:L2345,L2256,N2256:N2345),"")</f>
        <v>9.8</v>
      </c>
      <c r="R2256" s="81" t="n">
        <f aca="false">IF(P2256&lt;&gt;"",SUMIF(L2256:L2345,L2256,O2256:O2345),"")</f>
        <v>8.78</v>
      </c>
    </row>
    <row r="2257" customFormat="false" ht="25.5" hidden="false" customHeight="true" outlineLevel="0" collapsed="false">
      <c r="A2257" s="91" t="s">
        <v>668</v>
      </c>
      <c r="B2257" s="92" t="s">
        <v>817</v>
      </c>
      <c r="C2257" s="91" t="s">
        <v>664</v>
      </c>
      <c r="D2257" s="91" t="s">
        <v>818</v>
      </c>
      <c r="E2257" s="91" t="s">
        <v>671</v>
      </c>
      <c r="F2257" s="91"/>
      <c r="G2257" s="93" t="s">
        <v>672</v>
      </c>
      <c r="H2257" s="94" t="n">
        <v>0.203</v>
      </c>
      <c r="I2257" s="95" t="n">
        <f aca="false">SUMIFS('ANALÍTICA AUXILIARES'!J:J,'ANALÍTICA AUXILIARES'!A:A,"Composição",'ANALÍTICA AUXILIARES'!B:B,$B2257)</f>
        <v>22.2</v>
      </c>
      <c r="J2257" s="95" t="n">
        <f aca="false">TRUNC(H2257*I2257,2)</f>
        <v>4.5</v>
      </c>
      <c r="L2257" s="63" t="n">
        <f aca="false">IF(AND(A2258&lt;&gt;"",A2257=""),L2256+1,L2256)</f>
        <v>190</v>
      </c>
      <c r="M2257" s="80" t="n">
        <f aca="false">IF(OR(A2257="Insumo",A2257="Composição Auxiliar"),J2257,"")</f>
        <v>4.5</v>
      </c>
      <c r="N2257" s="81" t="n">
        <f aca="false">IF(ISNUMBER(SEARCH("COM ENCARGOS COMPLEMENTARES",D2257)),J2257,"")</f>
        <v>4.5</v>
      </c>
      <c r="O2257" s="81" t="str">
        <f aca="false">IF(N2257&lt;&gt;"","",M2257)</f>
        <v/>
      </c>
      <c r="P2257" s="82" t="str">
        <f aca="false">IF(A2257="Composição",A2256,"")</f>
        <v/>
      </c>
      <c r="Q2257" s="81" t="str">
        <f aca="false">IF(P2257&lt;&gt;"",SUMIF(L2257:L2346,L2257,N2257:N2346),"")</f>
        <v/>
      </c>
      <c r="R2257" s="81" t="str">
        <f aca="false">IF(P2257&lt;&gt;"",SUMIF(L2257:L2346,L2257,O2257:O2346),"")</f>
        <v/>
      </c>
    </row>
    <row r="2258" customFormat="false" ht="25.5" hidden="false" customHeight="true" outlineLevel="0" collapsed="false">
      <c r="A2258" s="91" t="s">
        <v>668</v>
      </c>
      <c r="B2258" s="92" t="s">
        <v>822</v>
      </c>
      <c r="C2258" s="91" t="s">
        <v>664</v>
      </c>
      <c r="D2258" s="91" t="s">
        <v>823</v>
      </c>
      <c r="E2258" s="91" t="s">
        <v>671</v>
      </c>
      <c r="F2258" s="91"/>
      <c r="G2258" s="93" t="s">
        <v>672</v>
      </c>
      <c r="H2258" s="94" t="n">
        <v>0.203</v>
      </c>
      <c r="I2258" s="95" t="n">
        <f aca="false">SUMIFS('ANALÍTICA AUXILIARES'!J:J,'ANALÍTICA AUXILIARES'!A:A,"Composição",'ANALÍTICA AUXILIARES'!B:B,$B2258)</f>
        <v>26.14</v>
      </c>
      <c r="J2258" s="95" t="n">
        <f aca="false">TRUNC(H2258*I2258,2)</f>
        <v>5.3</v>
      </c>
      <c r="L2258" s="63" t="n">
        <f aca="false">IF(AND(A2259&lt;&gt;"",A2258=""),L2257+1,L2257)</f>
        <v>190</v>
      </c>
      <c r="M2258" s="80" t="n">
        <f aca="false">IF(OR(A2258="Insumo",A2258="Composição Auxiliar"),J2258,"")</f>
        <v>5.3</v>
      </c>
      <c r="N2258" s="81" t="n">
        <f aca="false">IF(ISNUMBER(SEARCH("COM ENCARGOS COMPLEMENTARES",D2258)),J2258,"")</f>
        <v>5.3</v>
      </c>
      <c r="O2258" s="81" t="str">
        <f aca="false">IF(N2258&lt;&gt;"","",M2258)</f>
        <v/>
      </c>
      <c r="P2258" s="82" t="str">
        <f aca="false">IF(A2258="Composição",A2257,"")</f>
        <v/>
      </c>
      <c r="Q2258" s="81" t="str">
        <f aca="false">IF(P2258&lt;&gt;"",SUMIF(L2258:L2347,L2258,N2258:N2347),"")</f>
        <v/>
      </c>
      <c r="R2258" s="81" t="str">
        <f aca="false">IF(P2258&lt;&gt;"",SUMIF(L2258:L2347,L2258,O2258:O2347),"")</f>
        <v/>
      </c>
    </row>
    <row r="2259" customFormat="false" ht="51" hidden="false" customHeight="true" outlineLevel="0" collapsed="false">
      <c r="A2259" s="91" t="s">
        <v>668</v>
      </c>
      <c r="B2259" s="92" t="s">
        <v>762</v>
      </c>
      <c r="C2259" s="91" t="s">
        <v>664</v>
      </c>
      <c r="D2259" s="91" t="s">
        <v>763</v>
      </c>
      <c r="E2259" s="91" t="s">
        <v>764</v>
      </c>
      <c r="F2259" s="91"/>
      <c r="G2259" s="93" t="s">
        <v>729</v>
      </c>
      <c r="H2259" s="94" t="n">
        <v>1</v>
      </c>
      <c r="I2259" s="95" t="n">
        <f aca="false">SUMIFS('ANALÍTICA AUXILIARES'!J:J,'ANALÍTICA AUXILIARES'!A:A,"Composição",'ANALÍTICA AUXILIARES'!B:B,$B2259)</f>
        <v>3.68</v>
      </c>
      <c r="J2259" s="95" t="n">
        <f aca="false">TRUNC(H2259*I2259,2)</f>
        <v>3.68</v>
      </c>
      <c r="L2259" s="63" t="n">
        <f aca="false">IF(AND(A2260&lt;&gt;"",A2259=""),L2258+1,L2258)</f>
        <v>190</v>
      </c>
      <c r="M2259" s="80" t="n">
        <f aca="false">IF(OR(A2259="Insumo",A2259="Composição Auxiliar"),J2259,"")</f>
        <v>3.68</v>
      </c>
      <c r="N2259" s="81" t="str">
        <f aca="false">IF(ISNUMBER(SEARCH("COM ENCARGOS COMPLEMENTARES",D2259)),J2259,"")</f>
        <v/>
      </c>
      <c r="O2259" s="81" t="n">
        <f aca="false">IF(N2259&lt;&gt;"","",M2259)</f>
        <v>3.68</v>
      </c>
      <c r="P2259" s="82" t="str">
        <f aca="false">IF(A2259="Composição",A2258,"")</f>
        <v/>
      </c>
      <c r="Q2259" s="81" t="str">
        <f aca="false">IF(P2259&lt;&gt;"",SUMIF(L2259:L2348,L2259,N2259:N2348),"")</f>
        <v/>
      </c>
      <c r="R2259" s="81" t="str">
        <f aca="false">IF(P2259&lt;&gt;"",SUMIF(L2259:L2348,L2259,O2259:O2348),"")</f>
        <v/>
      </c>
    </row>
    <row r="2260" customFormat="false" ht="14.25" hidden="false" customHeight="false" outlineLevel="0" collapsed="false">
      <c r="A2260" s="96" t="s">
        <v>679</v>
      </c>
      <c r="B2260" s="97" t="s">
        <v>1587</v>
      </c>
      <c r="C2260" s="96" t="str">
        <f aca="false">VLOOKUP(B2260,INSUMOS!$A:$I,2,0)</f>
        <v>SINAPI</v>
      </c>
      <c r="D2260" s="96" t="str">
        <f aca="false">VLOOKUP(B2260,INSUMOS!$A:$I,3,0)</f>
        <v>ELETRODUTO DE PVC RIGIDO SOLDAVEL, CLASSE B, DE 32 MM</v>
      </c>
      <c r="E2260" s="98" t="str">
        <f aca="false">VLOOKUP(B2260,INSUMOS!$A:$I,4,0)</f>
        <v>Material</v>
      </c>
      <c r="F2260" s="98"/>
      <c r="G2260" s="99" t="str">
        <f aca="false">VLOOKUP(B2260,INSUMOS!$A:$I,5,0)</f>
        <v>M</v>
      </c>
      <c r="H2260" s="100" t="n">
        <v>1.0538</v>
      </c>
      <c r="I2260" s="101" t="n">
        <f aca="false">VLOOKUP(B2260,INSUMOS!$A:$I,8,0)</f>
        <v>4.84</v>
      </c>
      <c r="J2260" s="101" t="n">
        <f aca="false">TRUNC(H2260*I2260,2)</f>
        <v>5.1</v>
      </c>
      <c r="L2260" s="63" t="n">
        <f aca="false">IF(AND(A2261&lt;&gt;"",A2260=""),L2259+1,L2259)</f>
        <v>190</v>
      </c>
      <c r="M2260" s="80" t="n">
        <f aca="false">IF(OR(A2260="Insumo",A2260="Composição Auxiliar"),J2260,"")</f>
        <v>5.1</v>
      </c>
      <c r="N2260" s="81" t="str">
        <f aca="false">IF(ISNUMBER(SEARCH("COM ENCARGOS COMPLEMENTARES",D2260)),J2260,"")</f>
        <v/>
      </c>
      <c r="O2260" s="81" t="n">
        <f aca="false">IF(N2260&lt;&gt;"","",M2260)</f>
        <v>5.1</v>
      </c>
      <c r="P2260" s="82" t="str">
        <f aca="false">IF(A2260="Composição",A2259,"")</f>
        <v/>
      </c>
      <c r="Q2260" s="81" t="str">
        <f aca="false">IF(P2260&lt;&gt;"",SUMIF(L2260:L2349,L2260,N2260:N2349),"")</f>
        <v/>
      </c>
      <c r="R2260" s="81" t="str">
        <f aca="false">IF(P2260&lt;&gt;"",SUMIF(L2260:L2349,L2260,O2260:O2349),"")</f>
        <v/>
      </c>
    </row>
    <row r="2261" customFormat="false" ht="14.25" hidden="false" customHeight="false" outlineLevel="0" collapsed="false">
      <c r="A2261" s="102"/>
      <c r="B2261" s="102"/>
      <c r="C2261" s="102"/>
      <c r="D2261" s="102"/>
      <c r="E2261" s="102"/>
      <c r="F2261" s="103"/>
      <c r="G2261" s="102"/>
      <c r="H2261" s="103"/>
      <c r="I2261" s="102"/>
      <c r="J2261" s="103"/>
      <c r="L2261" s="63" t="n">
        <f aca="false">IF(AND(A2262&lt;&gt;"",A2261=""),L2260+1,L2260)</f>
        <v>190</v>
      </c>
      <c r="M2261" s="80" t="str">
        <f aca="false">IF(OR(A2261="Insumo",A2261="Composição Auxiliar"),J2261,"")</f>
        <v/>
      </c>
      <c r="N2261" s="81" t="str">
        <f aca="false">IF(ISNUMBER(SEARCH("COM ENCARGOS COMPLEMENTARES",D2261)),J2261,"")</f>
        <v/>
      </c>
      <c r="O2261" s="81" t="str">
        <f aca="false">IF(N2261&lt;&gt;"","",M2261)</f>
        <v/>
      </c>
      <c r="P2261" s="82" t="str">
        <f aca="false">IF(A2261="Composição",A2260,"")</f>
        <v/>
      </c>
      <c r="Q2261" s="81" t="str">
        <f aca="false">IF(P2261&lt;&gt;"",SUMIF(L2261:L2350,L2261,N2261:N2350),"")</f>
        <v/>
      </c>
      <c r="R2261" s="81" t="str">
        <f aca="false">IF(P2261&lt;&gt;"",SUMIF(L2261:L2350,L2261,O2261:O2350),"")</f>
        <v/>
      </c>
    </row>
    <row r="2262" customFormat="false" ht="14.25" hidden="false" customHeight="true" outlineLevel="0" collapsed="false">
      <c r="A2262" s="102"/>
      <c r="B2262" s="102"/>
      <c r="C2262" s="102"/>
      <c r="D2262" s="102"/>
      <c r="E2262" s="102"/>
      <c r="F2262" s="103"/>
      <c r="G2262" s="102"/>
      <c r="H2262" s="104" t="s">
        <v>684</v>
      </c>
      <c r="I2262" s="104"/>
      <c r="J2262" s="103" t="n">
        <f aca="false">TRUNC(SUMIF(L:L,$L2262,M:M)*(1+$J$9),2)</f>
        <v>24.11</v>
      </c>
      <c r="L2262" s="63" t="n">
        <f aca="false">IF(AND(A2263&lt;&gt;"",A2262=""),L2261+1,L2261)</f>
        <v>190</v>
      </c>
      <c r="M2262" s="80" t="str">
        <f aca="false">IF(OR(A2262="Insumo",A2262="Composição Auxiliar"),J2262,"")</f>
        <v/>
      </c>
      <c r="N2262" s="81" t="str">
        <f aca="false">IF(ISNUMBER(SEARCH("COM ENCARGOS COMPLEMENTARES",D2262)),J2262,"")</f>
        <v/>
      </c>
      <c r="O2262" s="81" t="str">
        <f aca="false">IF(N2262&lt;&gt;"","",M2262)</f>
        <v/>
      </c>
      <c r="P2262" s="82" t="str">
        <f aca="false">IF(A2262="Composição",A2261,"")</f>
        <v/>
      </c>
      <c r="Q2262" s="81" t="str">
        <f aca="false">IF(P2262&lt;&gt;"",SUMIF(L2262:L2351,L2262,N2262:N2351),"")</f>
        <v/>
      </c>
      <c r="R2262" s="81" t="str">
        <f aca="false">IF(P2262&lt;&gt;"",SUMIF(L2262:L2351,L2262,O2262:O2351),"")</f>
        <v/>
      </c>
    </row>
    <row r="2263" customFormat="false" ht="15" hidden="false" customHeight="false" outlineLevel="0" collapsed="false">
      <c r="A2263" s="105"/>
      <c r="B2263" s="105"/>
      <c r="C2263" s="105"/>
      <c r="D2263" s="105"/>
      <c r="E2263" s="105"/>
      <c r="F2263" s="105"/>
      <c r="G2263" s="105" t="s">
        <v>685</v>
      </c>
      <c r="H2263" s="106" t="s">
        <v>1588</v>
      </c>
      <c r="I2263" s="105" t="s">
        <v>687</v>
      </c>
      <c r="J2263" s="107" t="n">
        <f aca="false">TRUNC(J2262*H2263,2)</f>
        <v>3737.05</v>
      </c>
      <c r="L2263" s="63" t="n">
        <f aca="false">IF(AND(A2264&lt;&gt;"",A2263=""),L2262+1,L2262)</f>
        <v>190</v>
      </c>
      <c r="M2263" s="80" t="str">
        <f aca="false">IF(OR(A2263="Insumo",A2263="Composição Auxiliar"),J2263,"")</f>
        <v/>
      </c>
      <c r="N2263" s="81" t="str">
        <f aca="false">IF(ISNUMBER(SEARCH("COM ENCARGOS COMPLEMENTARES",D2263)),J2263,"")</f>
        <v/>
      </c>
      <c r="O2263" s="81" t="str">
        <f aca="false">IF(N2263&lt;&gt;"","",M2263)</f>
        <v/>
      </c>
      <c r="P2263" s="82" t="str">
        <f aca="false">IF(A2263="Composição",A2262,"")</f>
        <v/>
      </c>
      <c r="Q2263" s="81" t="str">
        <f aca="false">IF(P2263&lt;&gt;"",SUMIF(L2263:L2352,L2263,N2263:N2352),"")</f>
        <v/>
      </c>
      <c r="R2263" s="81" t="str">
        <f aca="false">IF(P2263&lt;&gt;"",SUMIF(L2263:L2352,L2263,O2263:O2352),"")</f>
        <v/>
      </c>
    </row>
    <row r="2264" customFormat="false" ht="15" hidden="false" customHeight="false" outlineLevel="0" collapsed="false">
      <c r="A2264" s="108"/>
      <c r="B2264" s="108"/>
      <c r="C2264" s="108"/>
      <c r="D2264" s="108"/>
      <c r="E2264" s="108"/>
      <c r="F2264" s="108"/>
      <c r="G2264" s="108"/>
      <c r="H2264" s="108"/>
      <c r="I2264" s="108"/>
      <c r="J2264" s="108"/>
      <c r="L2264" s="63" t="n">
        <f aca="false">IF(AND(A2265&lt;&gt;"",A2264=""),L2263+1,L2263)</f>
        <v>191</v>
      </c>
      <c r="M2264" s="80" t="str">
        <f aca="false">IF(OR(A2264="Insumo",A2264="Composição Auxiliar"),J2264,"")</f>
        <v/>
      </c>
      <c r="N2264" s="81" t="str">
        <f aca="false">IF(ISNUMBER(SEARCH("COM ENCARGOS COMPLEMENTARES",D2264)),J2264,"")</f>
        <v/>
      </c>
      <c r="O2264" s="81" t="str">
        <f aca="false">IF(N2264&lt;&gt;"","",M2264)</f>
        <v/>
      </c>
      <c r="P2264" s="82" t="str">
        <f aca="false">IF(A2264="Composição",A2263,"")</f>
        <v/>
      </c>
      <c r="Q2264" s="81" t="str">
        <f aca="false">IF(P2264&lt;&gt;"",SUMIF(L2264:L2353,L2264,N2264:N2353),"")</f>
        <v/>
      </c>
      <c r="R2264" s="81" t="str">
        <f aca="false">IF(P2264&lt;&gt;"",SUMIF(L2264:L2353,L2264,O2264:O2353),"")</f>
        <v/>
      </c>
    </row>
    <row r="2265" customFormat="false" ht="15" hidden="false" customHeight="true" outlineLevel="0" collapsed="false">
      <c r="A2265" s="83" t="s">
        <v>478</v>
      </c>
      <c r="B2265" s="84" t="s">
        <v>655</v>
      </c>
      <c r="C2265" s="83" t="s">
        <v>656</v>
      </c>
      <c r="D2265" s="83" t="s">
        <v>657</v>
      </c>
      <c r="E2265" s="83" t="s">
        <v>658</v>
      </c>
      <c r="F2265" s="83"/>
      <c r="G2265" s="85" t="s">
        <v>659</v>
      </c>
      <c r="H2265" s="84" t="s">
        <v>660</v>
      </c>
      <c r="I2265" s="84" t="s">
        <v>661</v>
      </c>
      <c r="J2265" s="84" t="s">
        <v>662</v>
      </c>
      <c r="L2265" s="63" t="n">
        <f aca="false">IF(AND(A2266&lt;&gt;"",A2265=""),L2264+1,L2264)</f>
        <v>191</v>
      </c>
      <c r="M2265" s="80" t="str">
        <f aca="false">IF(OR(A2265="Insumo",A2265="Composição Auxiliar"),J2265,"")</f>
        <v/>
      </c>
      <c r="N2265" s="81" t="str">
        <f aca="false">IF(ISNUMBER(SEARCH("COM ENCARGOS COMPLEMENTARES",D2265)),J2265,"")</f>
        <v/>
      </c>
      <c r="O2265" s="81" t="str">
        <f aca="false">IF(N2265&lt;&gt;"","",M2265)</f>
        <v/>
      </c>
      <c r="P2265" s="82" t="str">
        <f aca="false">IF(A2265="Composição",A2264,"")</f>
        <v/>
      </c>
      <c r="Q2265" s="81" t="str">
        <f aca="false">IF(P2265&lt;&gt;"",SUMIF(L2265:L2354,L2265,N2265:N2354),"")</f>
        <v/>
      </c>
      <c r="R2265" s="81" t="str">
        <f aca="false">IF(P2265&lt;&gt;"",SUMIF(L2265:L2354,L2265,O2265:O2354),"")</f>
        <v/>
      </c>
    </row>
    <row r="2266" customFormat="false" ht="38.25" hidden="false" customHeight="true" outlineLevel="0" collapsed="false">
      <c r="A2266" s="86" t="s">
        <v>663</v>
      </c>
      <c r="B2266" s="87" t="s">
        <v>479</v>
      </c>
      <c r="C2266" s="86" t="s">
        <v>664</v>
      </c>
      <c r="D2266" s="86" t="s">
        <v>1589</v>
      </c>
      <c r="E2266" s="86" t="s">
        <v>724</v>
      </c>
      <c r="F2266" s="86"/>
      <c r="G2266" s="88" t="s">
        <v>729</v>
      </c>
      <c r="H2266" s="89" t="n">
        <v>1</v>
      </c>
      <c r="I2266" s="90" t="n">
        <f aca="false">SUMIF(L:L,$L2266,M:M)</f>
        <v>15.6</v>
      </c>
      <c r="J2266" s="90" t="n">
        <f aca="false">TRUNC(H2266*I2266,2)</f>
        <v>15.6</v>
      </c>
      <c r="L2266" s="63" t="n">
        <f aca="false">IF(AND(A2267&lt;&gt;"",A2266=""),L2265+1,L2265)</f>
        <v>191</v>
      </c>
      <c r="M2266" s="80" t="str">
        <f aca="false">IF(OR(A2266="Insumo",A2266="Composição Auxiliar"),J2266,"")</f>
        <v/>
      </c>
      <c r="N2266" s="81" t="str">
        <f aca="false">IF(ISNUMBER(SEARCH("COM ENCARGOS COMPLEMENTARES",D2266)),J2266,"")</f>
        <v/>
      </c>
      <c r="O2266" s="81" t="str">
        <f aca="false">IF(N2266&lt;&gt;"","",M2266)</f>
        <v/>
      </c>
      <c r="P2266" s="82" t="str">
        <f aca="false">IF(A2266="Composição",A2265,"")</f>
        <v> 9.2.10 </v>
      </c>
      <c r="Q2266" s="81" t="n">
        <f aca="false">IF(P2266&lt;&gt;"",SUMIF(L2266:L2355,L2266,N2266:N2355),"")</f>
        <v>7.19</v>
      </c>
      <c r="R2266" s="81" t="n">
        <f aca="false">IF(P2266&lt;&gt;"",SUMIF(L2266:L2355,L2266,O2266:O2355),"")</f>
        <v>8.41</v>
      </c>
    </row>
    <row r="2267" customFormat="false" ht="25.5" hidden="false" customHeight="true" outlineLevel="0" collapsed="false">
      <c r="A2267" s="91" t="s">
        <v>668</v>
      </c>
      <c r="B2267" s="92" t="s">
        <v>822</v>
      </c>
      <c r="C2267" s="91" t="s">
        <v>664</v>
      </c>
      <c r="D2267" s="91" t="s">
        <v>823</v>
      </c>
      <c r="E2267" s="91" t="s">
        <v>671</v>
      </c>
      <c r="F2267" s="91"/>
      <c r="G2267" s="93" t="s">
        <v>672</v>
      </c>
      <c r="H2267" s="94" t="n">
        <v>0.149</v>
      </c>
      <c r="I2267" s="95" t="n">
        <f aca="false">SUMIFS('ANALÍTICA AUXILIARES'!J:J,'ANALÍTICA AUXILIARES'!A:A,"Composição",'ANALÍTICA AUXILIARES'!B:B,$B2267)</f>
        <v>26.14</v>
      </c>
      <c r="J2267" s="95" t="n">
        <f aca="false">TRUNC(H2267*I2267,2)</f>
        <v>3.89</v>
      </c>
      <c r="L2267" s="63" t="n">
        <f aca="false">IF(AND(A2268&lt;&gt;"",A2267=""),L2266+1,L2266)</f>
        <v>191</v>
      </c>
      <c r="M2267" s="80" t="n">
        <f aca="false">IF(OR(A2267="Insumo",A2267="Composição Auxiliar"),J2267,"")</f>
        <v>3.89</v>
      </c>
      <c r="N2267" s="81" t="n">
        <f aca="false">IF(ISNUMBER(SEARCH("COM ENCARGOS COMPLEMENTARES",D2267)),J2267,"")</f>
        <v>3.89</v>
      </c>
      <c r="O2267" s="81" t="str">
        <f aca="false">IF(N2267&lt;&gt;"","",M2267)</f>
        <v/>
      </c>
      <c r="P2267" s="82" t="str">
        <f aca="false">IF(A2267="Composição",A2266,"")</f>
        <v/>
      </c>
      <c r="Q2267" s="81" t="str">
        <f aca="false">IF(P2267&lt;&gt;"",SUMIF(L2267:L2356,L2267,N2267:N2356),"")</f>
        <v/>
      </c>
      <c r="R2267" s="81" t="str">
        <f aca="false">IF(P2267&lt;&gt;"",SUMIF(L2267:L2356,L2267,O2267:O2356),"")</f>
        <v/>
      </c>
    </row>
    <row r="2268" customFormat="false" ht="25.5" hidden="false" customHeight="true" outlineLevel="0" collapsed="false">
      <c r="A2268" s="91" t="s">
        <v>668</v>
      </c>
      <c r="B2268" s="92" t="s">
        <v>817</v>
      </c>
      <c r="C2268" s="91" t="s">
        <v>664</v>
      </c>
      <c r="D2268" s="91" t="s">
        <v>818</v>
      </c>
      <c r="E2268" s="91" t="s">
        <v>671</v>
      </c>
      <c r="F2268" s="91"/>
      <c r="G2268" s="93" t="s">
        <v>672</v>
      </c>
      <c r="H2268" s="94" t="n">
        <v>0.149</v>
      </c>
      <c r="I2268" s="95" t="n">
        <f aca="false">SUMIFS('ANALÍTICA AUXILIARES'!J:J,'ANALÍTICA AUXILIARES'!A:A,"Composição",'ANALÍTICA AUXILIARES'!B:B,$B2268)</f>
        <v>22.2</v>
      </c>
      <c r="J2268" s="95" t="n">
        <f aca="false">TRUNC(H2268*I2268,2)</f>
        <v>3.3</v>
      </c>
      <c r="L2268" s="63" t="n">
        <f aca="false">IF(AND(A2269&lt;&gt;"",A2268=""),L2267+1,L2267)</f>
        <v>191</v>
      </c>
      <c r="M2268" s="80" t="n">
        <f aca="false">IF(OR(A2268="Insumo",A2268="Composição Auxiliar"),J2268,"")</f>
        <v>3.3</v>
      </c>
      <c r="N2268" s="81" t="n">
        <f aca="false">IF(ISNUMBER(SEARCH("COM ENCARGOS COMPLEMENTARES",D2268)),J2268,"")</f>
        <v>3.3</v>
      </c>
      <c r="O2268" s="81" t="str">
        <f aca="false">IF(N2268&lt;&gt;"","",M2268)</f>
        <v/>
      </c>
      <c r="P2268" s="82" t="str">
        <f aca="false">IF(A2268="Composição",A2267,"")</f>
        <v/>
      </c>
      <c r="Q2268" s="81" t="str">
        <f aca="false">IF(P2268&lt;&gt;"",SUMIF(L2268:L2357,L2268,N2268:N2357),"")</f>
        <v/>
      </c>
      <c r="R2268" s="81" t="str">
        <f aca="false">IF(P2268&lt;&gt;"",SUMIF(L2268:L2357,L2268,O2268:O2357),"")</f>
        <v/>
      </c>
    </row>
    <row r="2269" customFormat="false" ht="25.5" hidden="false" customHeight="false" outlineLevel="0" collapsed="false">
      <c r="A2269" s="96" t="s">
        <v>679</v>
      </c>
      <c r="B2269" s="97" t="s">
        <v>1590</v>
      </c>
      <c r="C2269" s="96" t="str">
        <f aca="false">VLOOKUP(B2269,INSUMOS!$A:$I,2,0)</f>
        <v>SINAPI</v>
      </c>
      <c r="D2269" s="96" t="str">
        <f aca="false">VLOOKUP(B2269,INSUMOS!$A:$I,3,0)</f>
        <v>ELETRODUTO PVC FLEXIVEL CORRUGADO, REFORCADO, COR LARANJA, DE 32 MM, PARA LAJES E PISOS</v>
      </c>
      <c r="E2269" s="98" t="str">
        <f aca="false">VLOOKUP(B2269,INSUMOS!$A:$I,4,0)</f>
        <v>Material</v>
      </c>
      <c r="F2269" s="98"/>
      <c r="G2269" s="99" t="str">
        <f aca="false">VLOOKUP(B2269,INSUMOS!$A:$I,5,0)</f>
        <v>M</v>
      </c>
      <c r="H2269" s="100" t="n">
        <v>1.017</v>
      </c>
      <c r="I2269" s="101" t="n">
        <f aca="false">VLOOKUP(B2269,INSUMOS!$A:$I,8,0)</f>
        <v>8.27</v>
      </c>
      <c r="J2269" s="101" t="n">
        <f aca="false">TRUNC(H2269*I2269,2)</f>
        <v>8.41</v>
      </c>
      <c r="L2269" s="63" t="n">
        <f aca="false">IF(AND(A2270&lt;&gt;"",A2269=""),L2268+1,L2268)</f>
        <v>191</v>
      </c>
      <c r="M2269" s="80" t="n">
        <f aca="false">IF(OR(A2269="Insumo",A2269="Composição Auxiliar"),J2269,"")</f>
        <v>8.41</v>
      </c>
      <c r="N2269" s="81" t="str">
        <f aca="false">IF(ISNUMBER(SEARCH("COM ENCARGOS COMPLEMENTARES",D2269)),J2269,"")</f>
        <v/>
      </c>
      <c r="O2269" s="81" t="n">
        <f aca="false">IF(N2269&lt;&gt;"","",M2269)</f>
        <v>8.41</v>
      </c>
      <c r="P2269" s="82" t="str">
        <f aca="false">IF(A2269="Composição",A2268,"")</f>
        <v/>
      </c>
      <c r="Q2269" s="81" t="str">
        <f aca="false">IF(P2269&lt;&gt;"",SUMIF(L2269:L2358,L2269,N2269:N2358),"")</f>
        <v/>
      </c>
      <c r="R2269" s="81" t="str">
        <f aca="false">IF(P2269&lt;&gt;"",SUMIF(L2269:L2358,L2269,O2269:O2358),"")</f>
        <v/>
      </c>
    </row>
    <row r="2270" customFormat="false" ht="14.25" hidden="false" customHeight="false" outlineLevel="0" collapsed="false">
      <c r="A2270" s="102"/>
      <c r="B2270" s="102"/>
      <c r="C2270" s="102"/>
      <c r="D2270" s="102"/>
      <c r="E2270" s="102"/>
      <c r="F2270" s="103"/>
      <c r="G2270" s="102"/>
      <c r="H2270" s="103"/>
      <c r="I2270" s="102"/>
      <c r="J2270" s="103"/>
      <c r="L2270" s="63" t="n">
        <f aca="false">IF(AND(A2271&lt;&gt;"",A2270=""),L2269+1,L2269)</f>
        <v>191</v>
      </c>
      <c r="M2270" s="80" t="str">
        <f aca="false">IF(OR(A2270="Insumo",A2270="Composição Auxiliar"),J2270,"")</f>
        <v/>
      </c>
      <c r="N2270" s="81" t="str">
        <f aca="false">IF(ISNUMBER(SEARCH("COM ENCARGOS COMPLEMENTARES",D2270)),J2270,"")</f>
        <v/>
      </c>
      <c r="O2270" s="81" t="str">
        <f aca="false">IF(N2270&lt;&gt;"","",M2270)</f>
        <v/>
      </c>
      <c r="P2270" s="82" t="str">
        <f aca="false">IF(A2270="Composição",A2269,"")</f>
        <v/>
      </c>
      <c r="Q2270" s="81" t="str">
        <f aca="false">IF(P2270&lt;&gt;"",SUMIF(L2270:L2359,L2270,N2270:N2359),"")</f>
        <v/>
      </c>
      <c r="R2270" s="81" t="str">
        <f aca="false">IF(P2270&lt;&gt;"",SUMIF(L2270:L2359,L2270,O2270:O2359),"")</f>
        <v/>
      </c>
    </row>
    <row r="2271" customFormat="false" ht="14.25" hidden="false" customHeight="true" outlineLevel="0" collapsed="false">
      <c r="A2271" s="102"/>
      <c r="B2271" s="102"/>
      <c r="C2271" s="102"/>
      <c r="D2271" s="102"/>
      <c r="E2271" s="102"/>
      <c r="F2271" s="103"/>
      <c r="G2271" s="102"/>
      <c r="H2271" s="104" t="s">
        <v>684</v>
      </c>
      <c r="I2271" s="104"/>
      <c r="J2271" s="103" t="n">
        <f aca="false">TRUNC(SUMIF(L:L,$L2271,M:M)*(1+$J$9),2)</f>
        <v>20.24</v>
      </c>
      <c r="L2271" s="63" t="n">
        <f aca="false">IF(AND(A2272&lt;&gt;"",A2271=""),L2270+1,L2270)</f>
        <v>191</v>
      </c>
      <c r="M2271" s="80" t="str">
        <f aca="false">IF(OR(A2271="Insumo",A2271="Composição Auxiliar"),J2271,"")</f>
        <v/>
      </c>
      <c r="N2271" s="81" t="str">
        <f aca="false">IF(ISNUMBER(SEARCH("COM ENCARGOS COMPLEMENTARES",D2271)),J2271,"")</f>
        <v/>
      </c>
      <c r="O2271" s="81" t="str">
        <f aca="false">IF(N2271&lt;&gt;"","",M2271)</f>
        <v/>
      </c>
      <c r="P2271" s="82" t="str">
        <f aca="false">IF(A2271="Composição",A2270,"")</f>
        <v/>
      </c>
      <c r="Q2271" s="81" t="str">
        <f aca="false">IF(P2271&lt;&gt;"",SUMIF(L2271:L2360,L2271,N2271:N2360),"")</f>
        <v/>
      </c>
      <c r="R2271" s="81" t="str">
        <f aca="false">IF(P2271&lt;&gt;"",SUMIF(L2271:L2360,L2271,O2271:O2360),"")</f>
        <v/>
      </c>
    </row>
    <row r="2272" customFormat="false" ht="15" hidden="false" customHeight="false" outlineLevel="0" collapsed="false">
      <c r="A2272" s="105"/>
      <c r="B2272" s="105"/>
      <c r="C2272" s="105"/>
      <c r="D2272" s="105"/>
      <c r="E2272" s="105"/>
      <c r="F2272" s="105"/>
      <c r="G2272" s="105" t="s">
        <v>685</v>
      </c>
      <c r="H2272" s="106" t="s">
        <v>1591</v>
      </c>
      <c r="I2272" s="105" t="s">
        <v>687</v>
      </c>
      <c r="J2272" s="107" t="n">
        <f aca="false">TRUNC(J2271*H2272,2)</f>
        <v>2530</v>
      </c>
      <c r="L2272" s="63" t="n">
        <f aca="false">IF(AND(A2273&lt;&gt;"",A2272=""),L2271+1,L2271)</f>
        <v>191</v>
      </c>
      <c r="M2272" s="80" t="str">
        <f aca="false">IF(OR(A2272="Insumo",A2272="Composição Auxiliar"),J2272,"")</f>
        <v/>
      </c>
      <c r="N2272" s="81" t="str">
        <f aca="false">IF(ISNUMBER(SEARCH("COM ENCARGOS COMPLEMENTARES",D2272)),J2272,"")</f>
        <v/>
      </c>
      <c r="O2272" s="81" t="str">
        <f aca="false">IF(N2272&lt;&gt;"","",M2272)</f>
        <v/>
      </c>
      <c r="P2272" s="82" t="str">
        <f aca="false">IF(A2272="Composição",A2271,"")</f>
        <v/>
      </c>
      <c r="Q2272" s="81" t="str">
        <f aca="false">IF(P2272&lt;&gt;"",SUMIF(L2272:L2361,L2272,N2272:N2361),"")</f>
        <v/>
      </c>
      <c r="R2272" s="81" t="str">
        <f aca="false">IF(P2272&lt;&gt;"",SUMIF(L2272:L2361,L2272,O2272:O2361),"")</f>
        <v/>
      </c>
    </row>
    <row r="2273" customFormat="false" ht="15" hidden="false" customHeight="false" outlineLevel="0" collapsed="false">
      <c r="A2273" s="108"/>
      <c r="B2273" s="108"/>
      <c r="C2273" s="108"/>
      <c r="D2273" s="108"/>
      <c r="E2273" s="108"/>
      <c r="F2273" s="108"/>
      <c r="G2273" s="108"/>
      <c r="H2273" s="108"/>
      <c r="I2273" s="108"/>
      <c r="J2273" s="108"/>
      <c r="L2273" s="63" t="n">
        <f aca="false">IF(AND(A2274&lt;&gt;"",A2273=""),L2272+1,L2272)</f>
        <v>192</v>
      </c>
      <c r="M2273" s="80" t="str">
        <f aca="false">IF(OR(A2273="Insumo",A2273="Composição Auxiliar"),J2273,"")</f>
        <v/>
      </c>
      <c r="N2273" s="81" t="str">
        <f aca="false">IF(ISNUMBER(SEARCH("COM ENCARGOS COMPLEMENTARES",D2273)),J2273,"")</f>
        <v/>
      </c>
      <c r="O2273" s="81" t="str">
        <f aca="false">IF(N2273&lt;&gt;"","",M2273)</f>
        <v/>
      </c>
      <c r="P2273" s="82" t="str">
        <f aca="false">IF(A2273="Composição",A2272,"")</f>
        <v/>
      </c>
      <c r="Q2273" s="81" t="str">
        <f aca="false">IF(P2273&lt;&gt;"",SUMIF(L2273:L2362,L2273,N2273:N2362),"")</f>
        <v/>
      </c>
      <c r="R2273" s="81" t="str">
        <f aca="false">IF(P2273&lt;&gt;"",SUMIF(L2273:L2362,L2273,O2273:O2362),"")</f>
        <v/>
      </c>
    </row>
    <row r="2274" customFormat="false" ht="15" hidden="false" customHeight="true" outlineLevel="0" collapsed="false">
      <c r="A2274" s="83" t="s">
        <v>480</v>
      </c>
      <c r="B2274" s="84" t="s">
        <v>655</v>
      </c>
      <c r="C2274" s="83" t="s">
        <v>656</v>
      </c>
      <c r="D2274" s="83" t="s">
        <v>657</v>
      </c>
      <c r="E2274" s="83" t="s">
        <v>658</v>
      </c>
      <c r="F2274" s="83"/>
      <c r="G2274" s="85" t="s">
        <v>659</v>
      </c>
      <c r="H2274" s="84" t="s">
        <v>660</v>
      </c>
      <c r="I2274" s="84" t="s">
        <v>661</v>
      </c>
      <c r="J2274" s="84" t="s">
        <v>662</v>
      </c>
      <c r="L2274" s="63" t="n">
        <f aca="false">IF(AND(A2275&lt;&gt;"",A2274=""),L2273+1,L2273)</f>
        <v>192</v>
      </c>
      <c r="M2274" s="80" t="str">
        <f aca="false">IF(OR(A2274="Insumo",A2274="Composição Auxiliar"),J2274,"")</f>
        <v/>
      </c>
      <c r="N2274" s="81" t="str">
        <f aca="false">IF(ISNUMBER(SEARCH("COM ENCARGOS COMPLEMENTARES",D2274)),J2274,"")</f>
        <v/>
      </c>
      <c r="O2274" s="81" t="str">
        <f aca="false">IF(N2274&lt;&gt;"","",M2274)</f>
        <v/>
      </c>
      <c r="P2274" s="82" t="str">
        <f aca="false">IF(A2274="Composição",A2273,"")</f>
        <v/>
      </c>
      <c r="Q2274" s="81" t="str">
        <f aca="false">IF(P2274&lt;&gt;"",SUMIF(L2274:L2363,L2274,N2274:N2363),"")</f>
        <v/>
      </c>
      <c r="R2274" s="81" t="str">
        <f aca="false">IF(P2274&lt;&gt;"",SUMIF(L2274:L2363,L2274,O2274:O2363),"")</f>
        <v/>
      </c>
    </row>
    <row r="2275" customFormat="false" ht="25.5" hidden="false" customHeight="true" outlineLevel="0" collapsed="false">
      <c r="A2275" s="86" t="s">
        <v>663</v>
      </c>
      <c r="B2275" s="87" t="s">
        <v>481</v>
      </c>
      <c r="C2275" s="86" t="s">
        <v>664</v>
      </c>
      <c r="D2275" s="86" t="s">
        <v>1592</v>
      </c>
      <c r="E2275" s="86" t="s">
        <v>764</v>
      </c>
      <c r="F2275" s="86"/>
      <c r="G2275" s="88" t="s">
        <v>729</v>
      </c>
      <c r="H2275" s="89" t="n">
        <v>1</v>
      </c>
      <c r="I2275" s="90" t="n">
        <f aca="false">SUMIF(L:L,$L2275,M:M)</f>
        <v>6.39</v>
      </c>
      <c r="J2275" s="90" t="n">
        <f aca="false">TRUNC(H2275*I2275,2)</f>
        <v>6.39</v>
      </c>
      <c r="L2275" s="63" t="n">
        <f aca="false">IF(AND(A2276&lt;&gt;"",A2275=""),L2274+1,L2274)</f>
        <v>192</v>
      </c>
      <c r="M2275" s="80" t="str">
        <f aca="false">IF(OR(A2275="Insumo",A2275="Composição Auxiliar"),J2275,"")</f>
        <v/>
      </c>
      <c r="N2275" s="81" t="str">
        <f aca="false">IF(ISNUMBER(SEARCH("COM ENCARGOS COMPLEMENTARES",D2275)),J2275,"")</f>
        <v/>
      </c>
      <c r="O2275" s="81" t="str">
        <f aca="false">IF(N2275&lt;&gt;"","",M2275)</f>
        <v/>
      </c>
      <c r="P2275" s="82" t="str">
        <f aca="false">IF(A2275="Composição",A2274,"")</f>
        <v> 9.2.11 </v>
      </c>
      <c r="Q2275" s="81" t="n">
        <f aca="false">IF(P2275&lt;&gt;"",SUMIF(L2275:L2364,L2275,N2275:N2364),"")</f>
        <v>6.39</v>
      </c>
      <c r="R2275" s="81" t="n">
        <f aca="false">IF(P2275&lt;&gt;"",SUMIF(L2275:L2364,L2275,O2275:O2364),"")</f>
        <v>0</v>
      </c>
    </row>
    <row r="2276" customFormat="false" ht="25.5" hidden="false" customHeight="true" outlineLevel="0" collapsed="false">
      <c r="A2276" s="91" t="s">
        <v>668</v>
      </c>
      <c r="B2276" s="92" t="s">
        <v>822</v>
      </c>
      <c r="C2276" s="91" t="s">
        <v>664</v>
      </c>
      <c r="D2276" s="91" t="s">
        <v>823</v>
      </c>
      <c r="E2276" s="91" t="s">
        <v>671</v>
      </c>
      <c r="F2276" s="91"/>
      <c r="G2276" s="93" t="s">
        <v>672</v>
      </c>
      <c r="H2276" s="94" t="n">
        <v>0.216</v>
      </c>
      <c r="I2276" s="95" t="n">
        <f aca="false">SUMIFS('ANALÍTICA AUXILIARES'!J:J,'ANALÍTICA AUXILIARES'!A:A,"Composição",'ANALÍTICA AUXILIARES'!B:B,$B2276)</f>
        <v>26.14</v>
      </c>
      <c r="J2276" s="95" t="n">
        <f aca="false">TRUNC(H2276*I2276,2)</f>
        <v>5.64</v>
      </c>
      <c r="L2276" s="63" t="n">
        <f aca="false">IF(AND(A2277&lt;&gt;"",A2276=""),L2275+1,L2275)</f>
        <v>192</v>
      </c>
      <c r="M2276" s="80" t="n">
        <f aca="false">IF(OR(A2276="Insumo",A2276="Composição Auxiliar"),J2276,"")</f>
        <v>5.64</v>
      </c>
      <c r="N2276" s="81" t="n">
        <f aca="false">IF(ISNUMBER(SEARCH("COM ENCARGOS COMPLEMENTARES",D2276)),J2276,"")</f>
        <v>5.64</v>
      </c>
      <c r="O2276" s="81" t="str">
        <f aca="false">IF(N2276&lt;&gt;"","",M2276)</f>
        <v/>
      </c>
      <c r="P2276" s="82" t="str">
        <f aca="false">IF(A2276="Composição",A2275,"")</f>
        <v/>
      </c>
      <c r="Q2276" s="81" t="str">
        <f aca="false">IF(P2276&lt;&gt;"",SUMIF(L2276:L2365,L2276,N2276:N2365),"")</f>
        <v/>
      </c>
      <c r="R2276" s="81" t="str">
        <f aca="false">IF(P2276&lt;&gt;"",SUMIF(L2276:L2365,L2276,O2276:O2365),"")</f>
        <v/>
      </c>
    </row>
    <row r="2277" customFormat="false" ht="25.5" hidden="false" customHeight="true" outlineLevel="0" collapsed="false">
      <c r="A2277" s="91" t="s">
        <v>668</v>
      </c>
      <c r="B2277" s="92" t="s">
        <v>817</v>
      </c>
      <c r="C2277" s="91" t="s">
        <v>664</v>
      </c>
      <c r="D2277" s="91" t="s">
        <v>818</v>
      </c>
      <c r="E2277" s="91" t="s">
        <v>671</v>
      </c>
      <c r="F2277" s="91"/>
      <c r="G2277" s="93" t="s">
        <v>672</v>
      </c>
      <c r="H2277" s="94" t="n">
        <v>0.034</v>
      </c>
      <c r="I2277" s="95" t="n">
        <f aca="false">SUMIFS('ANALÍTICA AUXILIARES'!J:J,'ANALÍTICA AUXILIARES'!A:A,"Composição",'ANALÍTICA AUXILIARES'!B:B,$B2277)</f>
        <v>22.2</v>
      </c>
      <c r="J2277" s="95" t="n">
        <f aca="false">TRUNC(H2277*I2277,2)</f>
        <v>0.75</v>
      </c>
      <c r="L2277" s="63" t="n">
        <f aca="false">IF(AND(A2278&lt;&gt;"",A2277=""),L2276+1,L2276)</f>
        <v>192</v>
      </c>
      <c r="M2277" s="80" t="n">
        <f aca="false">IF(OR(A2277="Insumo",A2277="Composição Auxiliar"),J2277,"")</f>
        <v>0.75</v>
      </c>
      <c r="N2277" s="81" t="n">
        <f aca="false">IF(ISNUMBER(SEARCH("COM ENCARGOS COMPLEMENTARES",D2277)),J2277,"")</f>
        <v>0.75</v>
      </c>
      <c r="O2277" s="81" t="str">
        <f aca="false">IF(N2277&lt;&gt;"","",M2277)</f>
        <v/>
      </c>
      <c r="P2277" s="82" t="str">
        <f aca="false">IF(A2277="Composição",A2276,"")</f>
        <v/>
      </c>
      <c r="Q2277" s="81" t="str">
        <f aca="false">IF(P2277&lt;&gt;"",SUMIF(L2277:L2366,L2277,N2277:N2366),"")</f>
        <v/>
      </c>
      <c r="R2277" s="81" t="str">
        <f aca="false">IF(P2277&lt;&gt;"",SUMIF(L2277:L2366,L2277,O2277:O2366),"")</f>
        <v/>
      </c>
    </row>
    <row r="2278" customFormat="false" ht="14.25" hidden="false" customHeight="false" outlineLevel="0" collapsed="false">
      <c r="A2278" s="102"/>
      <c r="B2278" s="102"/>
      <c r="C2278" s="102"/>
      <c r="D2278" s="102"/>
      <c r="E2278" s="102"/>
      <c r="F2278" s="103"/>
      <c r="G2278" s="102"/>
      <c r="H2278" s="103"/>
      <c r="I2278" s="102"/>
      <c r="J2278" s="103"/>
      <c r="L2278" s="63" t="n">
        <f aca="false">IF(AND(A2279&lt;&gt;"",A2278=""),L2277+1,L2277)</f>
        <v>192</v>
      </c>
      <c r="M2278" s="80" t="str">
        <f aca="false">IF(OR(A2278="Insumo",A2278="Composição Auxiliar"),J2278,"")</f>
        <v/>
      </c>
      <c r="N2278" s="81" t="str">
        <f aca="false">IF(ISNUMBER(SEARCH("COM ENCARGOS COMPLEMENTARES",D2278)),J2278,"")</f>
        <v/>
      </c>
      <c r="O2278" s="81" t="str">
        <f aca="false">IF(N2278&lt;&gt;"","",M2278)</f>
        <v/>
      </c>
      <c r="P2278" s="82" t="str">
        <f aca="false">IF(A2278="Composição",A2277,"")</f>
        <v/>
      </c>
      <c r="Q2278" s="81" t="str">
        <f aca="false">IF(P2278&lt;&gt;"",SUMIF(L2278:L2367,L2278,N2278:N2367),"")</f>
        <v/>
      </c>
      <c r="R2278" s="81" t="str">
        <f aca="false">IF(P2278&lt;&gt;"",SUMIF(L2278:L2367,L2278,O2278:O2367),"")</f>
        <v/>
      </c>
    </row>
    <row r="2279" customFormat="false" ht="14.25" hidden="false" customHeight="true" outlineLevel="0" collapsed="false">
      <c r="A2279" s="102"/>
      <c r="B2279" s="102"/>
      <c r="C2279" s="102"/>
      <c r="D2279" s="102"/>
      <c r="E2279" s="102"/>
      <c r="F2279" s="103"/>
      <c r="G2279" s="102"/>
      <c r="H2279" s="104" t="s">
        <v>684</v>
      </c>
      <c r="I2279" s="104"/>
      <c r="J2279" s="103" t="n">
        <f aca="false">TRUNC(SUMIF(L:L,$L2279,M:M)*(1+$J$9),2)</f>
        <v>8.29</v>
      </c>
      <c r="L2279" s="63" t="n">
        <f aca="false">IF(AND(A2280&lt;&gt;"",A2279=""),L2278+1,L2278)</f>
        <v>192</v>
      </c>
      <c r="M2279" s="80" t="str">
        <f aca="false">IF(OR(A2279="Insumo",A2279="Composição Auxiliar"),J2279,"")</f>
        <v/>
      </c>
      <c r="N2279" s="81" t="str">
        <f aca="false">IF(ISNUMBER(SEARCH("COM ENCARGOS COMPLEMENTARES",D2279)),J2279,"")</f>
        <v/>
      </c>
      <c r="O2279" s="81" t="str">
        <f aca="false">IF(N2279&lt;&gt;"","",M2279)</f>
        <v/>
      </c>
      <c r="P2279" s="82" t="str">
        <f aca="false">IF(A2279="Composição",A2278,"")</f>
        <v/>
      </c>
      <c r="Q2279" s="81" t="str">
        <f aca="false">IF(P2279&lt;&gt;"",SUMIF(L2279:L2368,L2279,N2279:N2368),"")</f>
        <v/>
      </c>
      <c r="R2279" s="81" t="str">
        <f aca="false">IF(P2279&lt;&gt;"",SUMIF(L2279:L2368,L2279,O2279:O2368),"")</f>
        <v/>
      </c>
    </row>
    <row r="2280" customFormat="false" ht="15" hidden="false" customHeight="false" outlineLevel="0" collapsed="false">
      <c r="A2280" s="105"/>
      <c r="B2280" s="105"/>
      <c r="C2280" s="105"/>
      <c r="D2280" s="105"/>
      <c r="E2280" s="105"/>
      <c r="F2280" s="105"/>
      <c r="G2280" s="105" t="s">
        <v>685</v>
      </c>
      <c r="H2280" s="106" t="s">
        <v>1591</v>
      </c>
      <c r="I2280" s="105" t="s">
        <v>687</v>
      </c>
      <c r="J2280" s="107" t="n">
        <f aca="false">TRUNC(J2279*H2280,2)</f>
        <v>1036.25</v>
      </c>
      <c r="L2280" s="63" t="n">
        <f aca="false">IF(AND(A2281&lt;&gt;"",A2280=""),L2279+1,L2279)</f>
        <v>192</v>
      </c>
      <c r="M2280" s="80" t="str">
        <f aca="false">IF(OR(A2280="Insumo",A2280="Composição Auxiliar"),J2280,"")</f>
        <v/>
      </c>
      <c r="N2280" s="81" t="str">
        <f aca="false">IF(ISNUMBER(SEARCH("COM ENCARGOS COMPLEMENTARES",D2280)),J2280,"")</f>
        <v/>
      </c>
      <c r="O2280" s="81" t="str">
        <f aca="false">IF(N2280&lt;&gt;"","",M2280)</f>
        <v/>
      </c>
      <c r="P2280" s="82" t="str">
        <f aca="false">IF(A2280="Composição",A2279,"")</f>
        <v/>
      </c>
      <c r="Q2280" s="81" t="str">
        <f aca="false">IF(P2280&lt;&gt;"",SUMIF(L2280:L2369,L2280,N2280:N2369),"")</f>
        <v/>
      </c>
      <c r="R2280" s="81" t="str">
        <f aca="false">IF(P2280&lt;&gt;"",SUMIF(L2280:L2369,L2280,O2280:O2369),"")</f>
        <v/>
      </c>
    </row>
    <row r="2281" customFormat="false" ht="15" hidden="false" customHeight="false" outlineLevel="0" collapsed="false">
      <c r="A2281" s="108"/>
      <c r="B2281" s="108"/>
      <c r="C2281" s="108"/>
      <c r="D2281" s="108"/>
      <c r="E2281" s="108"/>
      <c r="F2281" s="108"/>
      <c r="G2281" s="108"/>
      <c r="H2281" s="108"/>
      <c r="I2281" s="108"/>
      <c r="J2281" s="108"/>
      <c r="L2281" s="63" t="n">
        <f aca="false">IF(AND(A2282&lt;&gt;"",A2281=""),L2280+1,L2280)</f>
        <v>193</v>
      </c>
      <c r="M2281" s="80" t="str">
        <f aca="false">IF(OR(A2281="Insumo",A2281="Composição Auxiliar"),J2281,"")</f>
        <v/>
      </c>
      <c r="N2281" s="81" t="str">
        <f aca="false">IF(ISNUMBER(SEARCH("COM ENCARGOS COMPLEMENTARES",D2281)),J2281,"")</f>
        <v/>
      </c>
      <c r="O2281" s="81" t="str">
        <f aca="false">IF(N2281&lt;&gt;"","",M2281)</f>
        <v/>
      </c>
      <c r="P2281" s="82" t="str">
        <f aca="false">IF(A2281="Composição",A2280,"")</f>
        <v/>
      </c>
      <c r="Q2281" s="81" t="str">
        <f aca="false">IF(P2281&lt;&gt;"",SUMIF(L2281:L2370,L2281,N2281:N2370),"")</f>
        <v/>
      </c>
      <c r="R2281" s="81" t="str">
        <f aca="false">IF(P2281&lt;&gt;"",SUMIF(L2281:L2370,L2281,O2281:O2370),"")</f>
        <v/>
      </c>
    </row>
    <row r="2282" customFormat="false" ht="15" hidden="false" customHeight="true" outlineLevel="0" collapsed="false">
      <c r="A2282" s="83" t="s">
        <v>482</v>
      </c>
      <c r="B2282" s="84" t="s">
        <v>655</v>
      </c>
      <c r="C2282" s="83" t="s">
        <v>656</v>
      </c>
      <c r="D2282" s="83" t="s">
        <v>657</v>
      </c>
      <c r="E2282" s="83" t="s">
        <v>658</v>
      </c>
      <c r="F2282" s="83"/>
      <c r="G2282" s="85" t="s">
        <v>659</v>
      </c>
      <c r="H2282" s="84" t="s">
        <v>660</v>
      </c>
      <c r="I2282" s="84" t="s">
        <v>661</v>
      </c>
      <c r="J2282" s="84" t="s">
        <v>662</v>
      </c>
      <c r="L2282" s="63" t="n">
        <f aca="false">IF(AND(A2283&lt;&gt;"",A2282=""),L2281+1,L2281)</f>
        <v>193</v>
      </c>
      <c r="M2282" s="80" t="str">
        <f aca="false">IF(OR(A2282="Insumo",A2282="Composição Auxiliar"),J2282,"")</f>
        <v/>
      </c>
      <c r="N2282" s="81" t="str">
        <f aca="false">IF(ISNUMBER(SEARCH("COM ENCARGOS COMPLEMENTARES",D2282)),J2282,"")</f>
        <v/>
      </c>
      <c r="O2282" s="81" t="str">
        <f aca="false">IF(N2282&lt;&gt;"","",M2282)</f>
        <v/>
      </c>
      <c r="P2282" s="82" t="str">
        <f aca="false">IF(A2282="Composição",A2281,"")</f>
        <v/>
      </c>
      <c r="Q2282" s="81" t="str">
        <f aca="false">IF(P2282&lt;&gt;"",SUMIF(L2282:L2371,L2282,N2282:N2371),"")</f>
        <v/>
      </c>
      <c r="R2282" s="81" t="str">
        <f aca="false">IF(P2282&lt;&gt;"",SUMIF(L2282:L2371,L2282,O2282:O2371),"")</f>
        <v/>
      </c>
    </row>
    <row r="2283" customFormat="false" ht="25.5" hidden="false" customHeight="true" outlineLevel="0" collapsed="false">
      <c r="A2283" s="86" t="s">
        <v>663</v>
      </c>
      <c r="B2283" s="87" t="s">
        <v>483</v>
      </c>
      <c r="C2283" s="86" t="s">
        <v>664</v>
      </c>
      <c r="D2283" s="86" t="s">
        <v>1593</v>
      </c>
      <c r="E2283" s="86" t="s">
        <v>764</v>
      </c>
      <c r="F2283" s="86"/>
      <c r="G2283" s="88" t="s">
        <v>729</v>
      </c>
      <c r="H2283" s="89" t="n">
        <v>1</v>
      </c>
      <c r="I2283" s="90" t="n">
        <f aca="false">SUMIF(L:L,$L2283,M:M)</f>
        <v>11.97</v>
      </c>
      <c r="J2283" s="90" t="n">
        <f aca="false">TRUNC(H2283*I2283,2)</f>
        <v>11.97</v>
      </c>
      <c r="L2283" s="63" t="n">
        <f aca="false">IF(AND(A2284&lt;&gt;"",A2283=""),L2282+1,L2282)</f>
        <v>193</v>
      </c>
      <c r="M2283" s="80" t="str">
        <f aca="false">IF(OR(A2283="Insumo",A2283="Composição Auxiliar"),J2283,"")</f>
        <v/>
      </c>
      <c r="N2283" s="81" t="str">
        <f aca="false">IF(ISNUMBER(SEARCH("COM ENCARGOS COMPLEMENTARES",D2283)),J2283,"")</f>
        <v/>
      </c>
      <c r="O2283" s="81" t="str">
        <f aca="false">IF(N2283&lt;&gt;"","",M2283)</f>
        <v/>
      </c>
      <c r="P2283" s="82" t="str">
        <f aca="false">IF(A2283="Composição",A2282,"")</f>
        <v> 9.2.12 </v>
      </c>
      <c r="Q2283" s="81" t="n">
        <f aca="false">IF(P2283&lt;&gt;"",SUMIF(L2283:L2372,L2283,N2283:N2372),"")</f>
        <v>10.03</v>
      </c>
      <c r="R2283" s="81" t="n">
        <f aca="false">IF(P2283&lt;&gt;"",SUMIF(L2283:L2372,L2283,O2283:O2372),"")</f>
        <v>1.94</v>
      </c>
    </row>
    <row r="2284" customFormat="false" ht="25.5" hidden="false" customHeight="true" outlineLevel="0" collapsed="false">
      <c r="A2284" s="91" t="s">
        <v>668</v>
      </c>
      <c r="B2284" s="92" t="s">
        <v>1384</v>
      </c>
      <c r="C2284" s="91" t="s">
        <v>664</v>
      </c>
      <c r="D2284" s="91" t="s">
        <v>1385</v>
      </c>
      <c r="E2284" s="91" t="s">
        <v>671</v>
      </c>
      <c r="F2284" s="91"/>
      <c r="G2284" s="93" t="s">
        <v>676</v>
      </c>
      <c r="H2284" s="94" t="n">
        <v>0.003</v>
      </c>
      <c r="I2284" s="95" t="n">
        <f aca="false">SUMIFS('ANALÍTICA AUXILIARES'!J:J,'ANALÍTICA AUXILIARES'!A:A,"Composição",'ANALÍTICA AUXILIARES'!B:B,$B2284)</f>
        <v>649.72</v>
      </c>
      <c r="J2284" s="95" t="n">
        <f aca="false">TRUNC(H2284*I2284,2)</f>
        <v>1.94</v>
      </c>
      <c r="L2284" s="63" t="n">
        <f aca="false">IF(AND(A2285&lt;&gt;"",A2284=""),L2283+1,L2283)</f>
        <v>193</v>
      </c>
      <c r="M2284" s="80" t="n">
        <f aca="false">IF(OR(A2284="Insumo",A2284="Composição Auxiliar"),J2284,"")</f>
        <v>1.94</v>
      </c>
      <c r="N2284" s="81" t="str">
        <f aca="false">IF(ISNUMBER(SEARCH("COM ENCARGOS COMPLEMENTARES",D2284)),J2284,"")</f>
        <v/>
      </c>
      <c r="O2284" s="81" t="n">
        <f aca="false">IF(N2284&lt;&gt;"","",M2284)</f>
        <v>1.94</v>
      </c>
      <c r="P2284" s="82" t="str">
        <f aca="false">IF(A2284="Composição",A2283,"")</f>
        <v/>
      </c>
      <c r="Q2284" s="81" t="str">
        <f aca="false">IF(P2284&lt;&gt;"",SUMIF(L2284:L2373,L2284,N2284:N2373),"")</f>
        <v/>
      </c>
      <c r="R2284" s="81" t="str">
        <f aca="false">IF(P2284&lt;&gt;"",SUMIF(L2284:L2373,L2284,O2284:O2373),"")</f>
        <v/>
      </c>
    </row>
    <row r="2285" customFormat="false" ht="25.5" hidden="false" customHeight="true" outlineLevel="0" collapsed="false">
      <c r="A2285" s="91" t="s">
        <v>668</v>
      </c>
      <c r="B2285" s="92" t="s">
        <v>1336</v>
      </c>
      <c r="C2285" s="91" t="s">
        <v>664</v>
      </c>
      <c r="D2285" s="91" t="s">
        <v>1337</v>
      </c>
      <c r="E2285" s="91" t="s">
        <v>671</v>
      </c>
      <c r="F2285" s="91"/>
      <c r="G2285" s="93" t="s">
        <v>672</v>
      </c>
      <c r="H2285" s="94" t="n">
        <v>0.055</v>
      </c>
      <c r="I2285" s="95" t="n">
        <f aca="false">SUMIFS('ANALÍTICA AUXILIARES'!J:J,'ANALÍTICA AUXILIARES'!A:A,"Composição",'ANALÍTICA AUXILIARES'!B:B,$B2285)</f>
        <v>19.47</v>
      </c>
      <c r="J2285" s="95" t="n">
        <f aca="false">TRUNC(H2285*I2285,2)</f>
        <v>1.07</v>
      </c>
      <c r="L2285" s="63" t="n">
        <f aca="false">IF(AND(A2286&lt;&gt;"",A2285=""),L2284+1,L2284)</f>
        <v>193</v>
      </c>
      <c r="M2285" s="80" t="n">
        <f aca="false">IF(OR(A2285="Insumo",A2285="Composição Auxiliar"),J2285,"")</f>
        <v>1.07</v>
      </c>
      <c r="N2285" s="81" t="n">
        <f aca="false">IF(ISNUMBER(SEARCH("COM ENCARGOS COMPLEMENTARES",D2285)),J2285,"")</f>
        <v>1.07</v>
      </c>
      <c r="O2285" s="81" t="str">
        <f aca="false">IF(N2285&lt;&gt;"","",M2285)</f>
        <v/>
      </c>
      <c r="P2285" s="82" t="str">
        <f aca="false">IF(A2285="Composição",A2284,"")</f>
        <v/>
      </c>
      <c r="Q2285" s="81" t="str">
        <f aca="false">IF(P2285&lt;&gt;"",SUMIF(L2285:L2374,L2285,N2285:N2374),"")</f>
        <v/>
      </c>
      <c r="R2285" s="81" t="str">
        <f aca="false">IF(P2285&lt;&gt;"",SUMIF(L2285:L2374,L2285,O2285:O2374),"")</f>
        <v/>
      </c>
    </row>
    <row r="2286" customFormat="false" ht="25.5" hidden="false" customHeight="true" outlineLevel="0" collapsed="false">
      <c r="A2286" s="91" t="s">
        <v>668</v>
      </c>
      <c r="B2286" s="92" t="s">
        <v>1292</v>
      </c>
      <c r="C2286" s="91" t="s">
        <v>664</v>
      </c>
      <c r="D2286" s="91" t="s">
        <v>1293</v>
      </c>
      <c r="E2286" s="91" t="s">
        <v>671</v>
      </c>
      <c r="F2286" s="91"/>
      <c r="G2286" s="93" t="s">
        <v>672</v>
      </c>
      <c r="H2286" s="94" t="n">
        <v>0.391</v>
      </c>
      <c r="I2286" s="95" t="n">
        <f aca="false">SUMIFS('ANALÍTICA AUXILIARES'!J:J,'ANALÍTICA AUXILIARES'!A:A,"Composição",'ANALÍTICA AUXILIARES'!B:B,$B2286)</f>
        <v>22.94</v>
      </c>
      <c r="J2286" s="95" t="n">
        <f aca="false">TRUNC(H2286*I2286,2)</f>
        <v>8.96</v>
      </c>
      <c r="L2286" s="63" t="n">
        <f aca="false">IF(AND(A2287&lt;&gt;"",A2286=""),L2285+1,L2285)</f>
        <v>193</v>
      </c>
      <c r="M2286" s="80" t="n">
        <f aca="false">IF(OR(A2286="Insumo",A2286="Composição Auxiliar"),J2286,"")</f>
        <v>8.96</v>
      </c>
      <c r="N2286" s="81" t="n">
        <f aca="false">IF(ISNUMBER(SEARCH("COM ENCARGOS COMPLEMENTARES",D2286)),J2286,"")</f>
        <v>8.96</v>
      </c>
      <c r="O2286" s="81" t="str">
        <f aca="false">IF(N2286&lt;&gt;"","",M2286)</f>
        <v/>
      </c>
      <c r="P2286" s="82" t="str">
        <f aca="false">IF(A2286="Composição",A2285,"")</f>
        <v/>
      </c>
      <c r="Q2286" s="81" t="str">
        <f aca="false">IF(P2286&lt;&gt;"",SUMIF(L2286:L2375,L2286,N2286:N2375),"")</f>
        <v/>
      </c>
      <c r="R2286" s="81" t="str">
        <f aca="false">IF(P2286&lt;&gt;"",SUMIF(L2286:L2375,L2286,O2286:O2375),"")</f>
        <v/>
      </c>
    </row>
    <row r="2287" customFormat="false" ht="14.25" hidden="false" customHeight="false" outlineLevel="0" collapsed="false">
      <c r="A2287" s="102"/>
      <c r="B2287" s="102"/>
      <c r="C2287" s="102"/>
      <c r="D2287" s="102"/>
      <c r="E2287" s="102"/>
      <c r="F2287" s="103"/>
      <c r="G2287" s="102"/>
      <c r="H2287" s="103"/>
      <c r="I2287" s="102"/>
      <c r="J2287" s="103"/>
      <c r="L2287" s="63" t="n">
        <f aca="false">IF(AND(A2288&lt;&gt;"",A2287=""),L2286+1,L2286)</f>
        <v>193</v>
      </c>
      <c r="M2287" s="80" t="str">
        <f aca="false">IF(OR(A2287="Insumo",A2287="Composição Auxiliar"),J2287,"")</f>
        <v/>
      </c>
      <c r="N2287" s="81" t="str">
        <f aca="false">IF(ISNUMBER(SEARCH("COM ENCARGOS COMPLEMENTARES",D2287)),J2287,"")</f>
        <v/>
      </c>
      <c r="O2287" s="81" t="str">
        <f aca="false">IF(N2287&lt;&gt;"","",M2287)</f>
        <v/>
      </c>
      <c r="P2287" s="82" t="str">
        <f aca="false">IF(A2287="Composição",A2286,"")</f>
        <v/>
      </c>
      <c r="Q2287" s="81" t="str">
        <f aca="false">IF(P2287&lt;&gt;"",SUMIF(L2287:L2376,L2287,N2287:N2376),"")</f>
        <v/>
      </c>
      <c r="R2287" s="81" t="str">
        <f aca="false">IF(P2287&lt;&gt;"",SUMIF(L2287:L2376,L2287,O2287:O2376),"")</f>
        <v/>
      </c>
    </row>
    <row r="2288" customFormat="false" ht="14.25" hidden="false" customHeight="true" outlineLevel="0" collapsed="false">
      <c r="A2288" s="102"/>
      <c r="B2288" s="102"/>
      <c r="C2288" s="102"/>
      <c r="D2288" s="102"/>
      <c r="E2288" s="102"/>
      <c r="F2288" s="103"/>
      <c r="G2288" s="102"/>
      <c r="H2288" s="104" t="s">
        <v>684</v>
      </c>
      <c r="I2288" s="104"/>
      <c r="J2288" s="103" t="n">
        <f aca="false">TRUNC(SUMIF(L:L,$L2288,M:M)*(1+$J$9),2)</f>
        <v>15.53</v>
      </c>
      <c r="L2288" s="63" t="n">
        <f aca="false">IF(AND(A2289&lt;&gt;"",A2288=""),L2287+1,L2287)</f>
        <v>193</v>
      </c>
      <c r="M2288" s="80" t="str">
        <f aca="false">IF(OR(A2288="Insumo",A2288="Composição Auxiliar"),J2288,"")</f>
        <v/>
      </c>
      <c r="N2288" s="81" t="str">
        <f aca="false">IF(ISNUMBER(SEARCH("COM ENCARGOS COMPLEMENTARES",D2288)),J2288,"")</f>
        <v/>
      </c>
      <c r="O2288" s="81" t="str">
        <f aca="false">IF(N2288&lt;&gt;"","",M2288)</f>
        <v/>
      </c>
      <c r="P2288" s="82" t="str">
        <f aca="false">IF(A2288="Composição",A2287,"")</f>
        <v/>
      </c>
      <c r="Q2288" s="81" t="str">
        <f aca="false">IF(P2288&lt;&gt;"",SUMIF(L2288:L2377,L2288,N2288:N2377),"")</f>
        <v/>
      </c>
      <c r="R2288" s="81" t="str">
        <f aca="false">IF(P2288&lt;&gt;"",SUMIF(L2288:L2377,L2288,O2288:O2377),"")</f>
        <v/>
      </c>
    </row>
    <row r="2289" customFormat="false" ht="15" hidden="false" customHeight="false" outlineLevel="0" collapsed="false">
      <c r="A2289" s="105"/>
      <c r="B2289" s="105"/>
      <c r="C2289" s="105"/>
      <c r="D2289" s="105"/>
      <c r="E2289" s="105"/>
      <c r="F2289" s="105"/>
      <c r="G2289" s="105" t="s">
        <v>685</v>
      </c>
      <c r="H2289" s="106" t="s">
        <v>1591</v>
      </c>
      <c r="I2289" s="105" t="s">
        <v>687</v>
      </c>
      <c r="J2289" s="107" t="n">
        <f aca="false">TRUNC(J2288*H2289,2)</f>
        <v>1941.25</v>
      </c>
      <c r="L2289" s="63" t="n">
        <f aca="false">IF(AND(A2290&lt;&gt;"",A2289=""),L2288+1,L2288)</f>
        <v>193</v>
      </c>
      <c r="M2289" s="80" t="str">
        <f aca="false">IF(OR(A2289="Insumo",A2289="Composição Auxiliar"),J2289,"")</f>
        <v/>
      </c>
      <c r="N2289" s="81" t="str">
        <f aca="false">IF(ISNUMBER(SEARCH("COM ENCARGOS COMPLEMENTARES",D2289)),J2289,"")</f>
        <v/>
      </c>
      <c r="O2289" s="81" t="str">
        <f aca="false">IF(N2289&lt;&gt;"","",M2289)</f>
        <v/>
      </c>
      <c r="P2289" s="82" t="str">
        <f aca="false">IF(A2289="Composição",A2288,"")</f>
        <v/>
      </c>
      <c r="Q2289" s="81" t="str">
        <f aca="false">IF(P2289&lt;&gt;"",SUMIF(L2289:L2378,L2289,N2289:N2378),"")</f>
        <v/>
      </c>
      <c r="R2289" s="81" t="str">
        <f aca="false">IF(P2289&lt;&gt;"",SUMIF(L2289:L2378,L2289,O2289:O2378),"")</f>
        <v/>
      </c>
    </row>
    <row r="2290" customFormat="false" ht="15" hidden="false" customHeight="false" outlineLevel="0" collapsed="false">
      <c r="A2290" s="108"/>
      <c r="B2290" s="108"/>
      <c r="C2290" s="108"/>
      <c r="D2290" s="108"/>
      <c r="E2290" s="108"/>
      <c r="F2290" s="108"/>
      <c r="G2290" s="108"/>
      <c r="H2290" s="108"/>
      <c r="I2290" s="108"/>
      <c r="J2290" s="108"/>
      <c r="L2290" s="63" t="n">
        <f aca="false">IF(AND(A2291&lt;&gt;"",A2290=""),L2289+1,L2289)</f>
        <v>194</v>
      </c>
      <c r="M2290" s="80" t="str">
        <f aca="false">IF(OR(A2290="Insumo",A2290="Composição Auxiliar"),J2290,"")</f>
        <v/>
      </c>
      <c r="N2290" s="81" t="str">
        <f aca="false">IF(ISNUMBER(SEARCH("COM ENCARGOS COMPLEMENTARES",D2290)),J2290,"")</f>
        <v/>
      </c>
      <c r="O2290" s="81" t="str">
        <f aca="false">IF(N2290&lt;&gt;"","",M2290)</f>
        <v/>
      </c>
      <c r="P2290" s="82" t="str">
        <f aca="false">IF(A2290="Composição",A2289,"")</f>
        <v/>
      </c>
      <c r="Q2290" s="81" t="str">
        <f aca="false">IF(P2290&lt;&gt;"",SUMIF(L2290:L2379,L2290,N2290:N2379),"")</f>
        <v/>
      </c>
      <c r="R2290" s="81" t="str">
        <f aca="false">IF(P2290&lt;&gt;"",SUMIF(L2290:L2379,L2290,O2290:O2379),"")</f>
        <v/>
      </c>
    </row>
    <row r="2291" customFormat="false" ht="14.25" hidden="false" customHeight="false" outlineLevel="0" collapsed="false">
      <c r="A2291" s="76" t="s">
        <v>484</v>
      </c>
      <c r="B2291" s="76"/>
      <c r="C2291" s="76"/>
      <c r="D2291" s="76" t="s">
        <v>485</v>
      </c>
      <c r="E2291" s="76"/>
      <c r="F2291" s="76"/>
      <c r="G2291" s="76"/>
      <c r="H2291" s="77"/>
      <c r="I2291" s="76"/>
      <c r="J2291" s="78"/>
      <c r="L2291" s="63" t="n">
        <f aca="false">IF(AND(A2292&lt;&gt;"",A2291=""),L2290+1,L2290)</f>
        <v>194</v>
      </c>
      <c r="M2291" s="80" t="str">
        <f aca="false">IF(OR(A2291="Insumo",A2291="Composição Auxiliar"),J2291,"")</f>
        <v/>
      </c>
      <c r="N2291" s="81" t="str">
        <f aca="false">IF(ISNUMBER(SEARCH("COM ENCARGOS COMPLEMENTARES",D2291)),J2291,"")</f>
        <v/>
      </c>
      <c r="O2291" s="81" t="str">
        <f aca="false">IF(N2291&lt;&gt;"","",M2291)</f>
        <v/>
      </c>
      <c r="P2291" s="82" t="str">
        <f aca="false">IF(A2291="Composição",A2290,"")</f>
        <v/>
      </c>
      <c r="Q2291" s="81" t="str">
        <f aca="false">IF(P2291&lt;&gt;"",SUMIF(L2291:L2380,L2291,N2291:N2380),"")</f>
        <v/>
      </c>
      <c r="R2291" s="81" t="str">
        <f aca="false">IF(P2291&lt;&gt;"",SUMIF(L2291:L2380,L2291,O2291:O2380),"")</f>
        <v/>
      </c>
    </row>
    <row r="2292" customFormat="false" ht="15" hidden="false" customHeight="true" outlineLevel="0" collapsed="false">
      <c r="A2292" s="83" t="s">
        <v>486</v>
      </c>
      <c r="B2292" s="84" t="s">
        <v>655</v>
      </c>
      <c r="C2292" s="83" t="s">
        <v>656</v>
      </c>
      <c r="D2292" s="83" t="s">
        <v>657</v>
      </c>
      <c r="E2292" s="83" t="s">
        <v>658</v>
      </c>
      <c r="F2292" s="83"/>
      <c r="G2292" s="85" t="s">
        <v>659</v>
      </c>
      <c r="H2292" s="84" t="s">
        <v>660</v>
      </c>
      <c r="I2292" s="84" t="s">
        <v>661</v>
      </c>
      <c r="J2292" s="84" t="s">
        <v>662</v>
      </c>
      <c r="L2292" s="63" t="n">
        <f aca="false">IF(AND(A2293&lt;&gt;"",A2292=""),L2291+1,L2291)</f>
        <v>194</v>
      </c>
      <c r="M2292" s="80" t="str">
        <f aca="false">IF(OR(A2292="Insumo",A2292="Composição Auxiliar"),J2292,"")</f>
        <v/>
      </c>
      <c r="N2292" s="81" t="str">
        <f aca="false">IF(ISNUMBER(SEARCH("COM ENCARGOS COMPLEMENTARES",D2292)),J2292,"")</f>
        <v/>
      </c>
      <c r="O2292" s="81" t="str">
        <f aca="false">IF(N2292&lt;&gt;"","",M2292)</f>
        <v/>
      </c>
      <c r="P2292" s="82" t="str">
        <f aca="false">IF(A2292="Composição",A2291,"")</f>
        <v/>
      </c>
      <c r="Q2292" s="81" t="str">
        <f aca="false">IF(P2292&lt;&gt;"",SUMIF(L2292:L2381,L2292,N2292:N2381),"")</f>
        <v/>
      </c>
      <c r="R2292" s="81" t="str">
        <f aca="false">IF(P2292&lt;&gt;"",SUMIF(L2292:L2381,L2292,O2292:O2381),"")</f>
        <v/>
      </c>
    </row>
    <row r="2293" customFormat="false" ht="25.5" hidden="false" customHeight="true" outlineLevel="0" collapsed="false">
      <c r="A2293" s="86" t="s">
        <v>663</v>
      </c>
      <c r="B2293" s="87" t="s">
        <v>487</v>
      </c>
      <c r="C2293" s="86" t="s">
        <v>664</v>
      </c>
      <c r="D2293" s="86" t="s">
        <v>775</v>
      </c>
      <c r="E2293" s="86" t="s">
        <v>724</v>
      </c>
      <c r="F2293" s="86"/>
      <c r="G2293" s="88" t="s">
        <v>718</v>
      </c>
      <c r="H2293" s="89" t="n">
        <v>1</v>
      </c>
      <c r="I2293" s="90" t="n">
        <f aca="false">SUMIF(L:L,$L2293,M:M)</f>
        <v>45.5</v>
      </c>
      <c r="J2293" s="90" t="n">
        <f aca="false">TRUNC(H2293*I2293,2)</f>
        <v>45.5</v>
      </c>
      <c r="L2293" s="63" t="n">
        <f aca="false">IF(AND(A2294&lt;&gt;"",A2293=""),L2292+1,L2292)</f>
        <v>194</v>
      </c>
      <c r="M2293" s="80" t="str">
        <f aca="false">IF(OR(A2293="Insumo",A2293="Composição Auxiliar"),J2293,"")</f>
        <v/>
      </c>
      <c r="N2293" s="81" t="str">
        <f aca="false">IF(ISNUMBER(SEARCH("COM ENCARGOS COMPLEMENTARES",D2293)),J2293,"")</f>
        <v/>
      </c>
      <c r="O2293" s="81" t="str">
        <f aca="false">IF(N2293&lt;&gt;"","",M2293)</f>
        <v/>
      </c>
      <c r="P2293" s="82" t="str">
        <f aca="false">IF(A2293="Composição",A2292,"")</f>
        <v> 9.3.1 </v>
      </c>
      <c r="Q2293" s="81" t="n">
        <f aca="false">IF(P2293&lt;&gt;"",SUMIF(L2293:L2382,L2293,N2293:N2382),"")</f>
        <v>0</v>
      </c>
      <c r="R2293" s="81" t="n">
        <f aca="false">IF(P2293&lt;&gt;"",SUMIF(L2293:L2382,L2293,O2293:O2382),"")</f>
        <v>45.5</v>
      </c>
    </row>
    <row r="2294" customFormat="false" ht="25.5" hidden="false" customHeight="true" outlineLevel="0" collapsed="false">
      <c r="A2294" s="91" t="s">
        <v>668</v>
      </c>
      <c r="B2294" s="92" t="s">
        <v>1594</v>
      </c>
      <c r="C2294" s="91" t="s">
        <v>664</v>
      </c>
      <c r="D2294" s="91" t="s">
        <v>1595</v>
      </c>
      <c r="E2294" s="91" t="s">
        <v>724</v>
      </c>
      <c r="F2294" s="91"/>
      <c r="G2294" s="93" t="s">
        <v>718</v>
      </c>
      <c r="H2294" s="94" t="n">
        <v>1</v>
      </c>
      <c r="I2294" s="95" t="n">
        <f aca="false">SUMIFS('ANALÍTICA AUXILIARES'!J:J,'ANALÍTICA AUXILIARES'!A:A,"Composição",'ANALÍTICA AUXILIARES'!B:B,$B2294)</f>
        <v>35.14</v>
      </c>
      <c r="J2294" s="95" t="n">
        <f aca="false">TRUNC(H2294*I2294,2)</f>
        <v>35.14</v>
      </c>
      <c r="L2294" s="63" t="n">
        <f aca="false">IF(AND(A2295&lt;&gt;"",A2294=""),L2293+1,L2293)</f>
        <v>194</v>
      </c>
      <c r="M2294" s="80" t="n">
        <f aca="false">IF(OR(A2294="Insumo",A2294="Composição Auxiliar"),J2294,"")</f>
        <v>35.14</v>
      </c>
      <c r="N2294" s="81" t="str">
        <f aca="false">IF(ISNUMBER(SEARCH("COM ENCARGOS COMPLEMENTARES",D2294)),J2294,"")</f>
        <v/>
      </c>
      <c r="O2294" s="81" t="n">
        <f aca="false">IF(N2294&lt;&gt;"","",M2294)</f>
        <v>35.14</v>
      </c>
      <c r="P2294" s="82" t="str">
        <f aca="false">IF(A2294="Composição",A2293,"")</f>
        <v/>
      </c>
      <c r="Q2294" s="81" t="str">
        <f aca="false">IF(P2294&lt;&gt;"",SUMIF(L2294:L2383,L2294,N2294:N2383),"")</f>
        <v/>
      </c>
      <c r="R2294" s="81" t="str">
        <f aca="false">IF(P2294&lt;&gt;"",SUMIF(L2294:L2383,L2294,O2294:O2383),"")</f>
        <v/>
      </c>
    </row>
    <row r="2295" customFormat="false" ht="38.25" hidden="false" customHeight="true" outlineLevel="0" collapsed="false">
      <c r="A2295" s="91" t="s">
        <v>668</v>
      </c>
      <c r="B2295" s="92" t="s">
        <v>1596</v>
      </c>
      <c r="C2295" s="91" t="s">
        <v>664</v>
      </c>
      <c r="D2295" s="91" t="s">
        <v>1597</v>
      </c>
      <c r="E2295" s="91" t="s">
        <v>724</v>
      </c>
      <c r="F2295" s="91"/>
      <c r="G2295" s="93" t="s">
        <v>718</v>
      </c>
      <c r="H2295" s="94" t="n">
        <v>1</v>
      </c>
      <c r="I2295" s="95" t="n">
        <f aca="false">SUMIFS('ANALÍTICA AUXILIARES'!J:J,'ANALÍTICA AUXILIARES'!A:A,"Composição",'ANALÍTICA AUXILIARES'!B:B,$B2295)</f>
        <v>10.36</v>
      </c>
      <c r="J2295" s="95" t="n">
        <f aca="false">TRUNC(H2295*I2295,2)</f>
        <v>10.36</v>
      </c>
      <c r="L2295" s="63" t="n">
        <f aca="false">IF(AND(A2296&lt;&gt;"",A2295=""),L2294+1,L2294)</f>
        <v>194</v>
      </c>
      <c r="M2295" s="80" t="n">
        <f aca="false">IF(OR(A2295="Insumo",A2295="Composição Auxiliar"),J2295,"")</f>
        <v>10.36</v>
      </c>
      <c r="N2295" s="81" t="str">
        <f aca="false">IF(ISNUMBER(SEARCH("COM ENCARGOS COMPLEMENTARES",D2295)),J2295,"")</f>
        <v/>
      </c>
      <c r="O2295" s="81" t="n">
        <f aca="false">IF(N2295&lt;&gt;"","",M2295)</f>
        <v>10.36</v>
      </c>
      <c r="P2295" s="82" t="str">
        <f aca="false">IF(A2295="Composição",A2294,"")</f>
        <v/>
      </c>
      <c r="Q2295" s="81" t="str">
        <f aca="false">IF(P2295&lt;&gt;"",SUMIF(L2295:L2384,L2295,N2295:N2384),"")</f>
        <v/>
      </c>
      <c r="R2295" s="81" t="str">
        <f aca="false">IF(P2295&lt;&gt;"",SUMIF(L2295:L2384,L2295,O2295:O2384),"")</f>
        <v/>
      </c>
    </row>
    <row r="2296" customFormat="false" ht="14.25" hidden="false" customHeight="false" outlineLevel="0" collapsed="false">
      <c r="A2296" s="102"/>
      <c r="B2296" s="102"/>
      <c r="C2296" s="102"/>
      <c r="D2296" s="102"/>
      <c r="E2296" s="102"/>
      <c r="F2296" s="103"/>
      <c r="G2296" s="102"/>
      <c r="H2296" s="103"/>
      <c r="I2296" s="102"/>
      <c r="J2296" s="103"/>
      <c r="L2296" s="63" t="n">
        <f aca="false">IF(AND(A2297&lt;&gt;"",A2296=""),L2295+1,L2295)</f>
        <v>194</v>
      </c>
      <c r="M2296" s="80" t="str">
        <f aca="false">IF(OR(A2296="Insumo",A2296="Composição Auxiliar"),J2296,"")</f>
        <v/>
      </c>
      <c r="N2296" s="81" t="str">
        <f aca="false">IF(ISNUMBER(SEARCH("COM ENCARGOS COMPLEMENTARES",D2296)),J2296,"")</f>
        <v/>
      </c>
      <c r="O2296" s="81" t="str">
        <f aca="false">IF(N2296&lt;&gt;"","",M2296)</f>
        <v/>
      </c>
      <c r="P2296" s="82" t="str">
        <f aca="false">IF(A2296="Composição",A2295,"")</f>
        <v/>
      </c>
      <c r="Q2296" s="81" t="str">
        <f aca="false">IF(P2296&lt;&gt;"",SUMIF(L2296:L2385,L2296,N2296:N2385),"")</f>
        <v/>
      </c>
      <c r="R2296" s="81" t="str">
        <f aca="false">IF(P2296&lt;&gt;"",SUMIF(L2296:L2385,L2296,O2296:O2385),"")</f>
        <v/>
      </c>
    </row>
    <row r="2297" customFormat="false" ht="14.25" hidden="false" customHeight="true" outlineLevel="0" collapsed="false">
      <c r="A2297" s="102"/>
      <c r="B2297" s="102"/>
      <c r="C2297" s="102"/>
      <c r="D2297" s="102"/>
      <c r="E2297" s="102"/>
      <c r="F2297" s="103"/>
      <c r="G2297" s="102"/>
      <c r="H2297" s="104" t="s">
        <v>684</v>
      </c>
      <c r="I2297" s="104"/>
      <c r="J2297" s="103" t="n">
        <f aca="false">TRUNC(SUMIF(L:L,$L2297,M:M)*(1+$J$9),2)</f>
        <v>59.05</v>
      </c>
      <c r="L2297" s="63" t="n">
        <f aca="false">IF(AND(A2298&lt;&gt;"",A2297=""),L2296+1,L2296)</f>
        <v>194</v>
      </c>
      <c r="M2297" s="80" t="str">
        <f aca="false">IF(OR(A2297="Insumo",A2297="Composição Auxiliar"),J2297,"")</f>
        <v/>
      </c>
      <c r="N2297" s="81" t="str">
        <f aca="false">IF(ISNUMBER(SEARCH("COM ENCARGOS COMPLEMENTARES",D2297)),J2297,"")</f>
        <v/>
      </c>
      <c r="O2297" s="81" t="str">
        <f aca="false">IF(N2297&lt;&gt;"","",M2297)</f>
        <v/>
      </c>
      <c r="P2297" s="82" t="str">
        <f aca="false">IF(A2297="Composição",A2296,"")</f>
        <v/>
      </c>
      <c r="Q2297" s="81" t="str">
        <f aca="false">IF(P2297&lt;&gt;"",SUMIF(L2297:L2386,L2297,N2297:N2386),"")</f>
        <v/>
      </c>
      <c r="R2297" s="81" t="str">
        <f aca="false">IF(P2297&lt;&gt;"",SUMIF(L2297:L2386,L2297,O2297:O2386),"")</f>
        <v/>
      </c>
    </row>
    <row r="2298" customFormat="false" ht="15" hidden="false" customHeight="false" outlineLevel="0" collapsed="false">
      <c r="A2298" s="105"/>
      <c r="B2298" s="105"/>
      <c r="C2298" s="105"/>
      <c r="D2298" s="105"/>
      <c r="E2298" s="105"/>
      <c r="F2298" s="105"/>
      <c r="G2298" s="105" t="s">
        <v>685</v>
      </c>
      <c r="H2298" s="106" t="s">
        <v>1345</v>
      </c>
      <c r="I2298" s="105" t="s">
        <v>687</v>
      </c>
      <c r="J2298" s="107" t="n">
        <f aca="false">TRUNC(J2297*H2298,2)</f>
        <v>531.45</v>
      </c>
      <c r="L2298" s="63" t="n">
        <f aca="false">IF(AND(A2299&lt;&gt;"",A2298=""),L2297+1,L2297)</f>
        <v>194</v>
      </c>
      <c r="M2298" s="80" t="str">
        <f aca="false">IF(OR(A2298="Insumo",A2298="Composição Auxiliar"),J2298,"")</f>
        <v/>
      </c>
      <c r="N2298" s="81" t="str">
        <f aca="false">IF(ISNUMBER(SEARCH("COM ENCARGOS COMPLEMENTARES",D2298)),J2298,"")</f>
        <v/>
      </c>
      <c r="O2298" s="81" t="str">
        <f aca="false">IF(N2298&lt;&gt;"","",M2298)</f>
        <v/>
      </c>
      <c r="P2298" s="82" t="str">
        <f aca="false">IF(A2298="Composição",A2297,"")</f>
        <v/>
      </c>
      <c r="Q2298" s="81" t="str">
        <f aca="false">IF(P2298&lt;&gt;"",SUMIF(L2298:L2387,L2298,N2298:N2387),"")</f>
        <v/>
      </c>
      <c r="R2298" s="81" t="str">
        <f aca="false">IF(P2298&lt;&gt;"",SUMIF(L2298:L2387,L2298,O2298:O2387),"")</f>
        <v/>
      </c>
    </row>
    <row r="2299" customFormat="false" ht="15" hidden="false" customHeight="false" outlineLevel="0" collapsed="false">
      <c r="A2299" s="108"/>
      <c r="B2299" s="108"/>
      <c r="C2299" s="108"/>
      <c r="D2299" s="108"/>
      <c r="E2299" s="108"/>
      <c r="F2299" s="108"/>
      <c r="G2299" s="108"/>
      <c r="H2299" s="108"/>
      <c r="I2299" s="108"/>
      <c r="J2299" s="108"/>
      <c r="L2299" s="63" t="n">
        <f aca="false">IF(AND(A2300&lt;&gt;"",A2299=""),L2298+1,L2298)</f>
        <v>195</v>
      </c>
      <c r="M2299" s="80" t="str">
        <f aca="false">IF(OR(A2299="Insumo",A2299="Composição Auxiliar"),J2299,"")</f>
        <v/>
      </c>
      <c r="N2299" s="81" t="str">
        <f aca="false">IF(ISNUMBER(SEARCH("COM ENCARGOS COMPLEMENTARES",D2299)),J2299,"")</f>
        <v/>
      </c>
      <c r="O2299" s="81" t="str">
        <f aca="false">IF(N2299&lt;&gt;"","",M2299)</f>
        <v/>
      </c>
      <c r="P2299" s="82" t="str">
        <f aca="false">IF(A2299="Composição",A2298,"")</f>
        <v/>
      </c>
      <c r="Q2299" s="81" t="str">
        <f aca="false">IF(P2299&lt;&gt;"",SUMIF(L2299:L2388,L2299,N2299:N2388),"")</f>
        <v/>
      </c>
      <c r="R2299" s="81" t="str">
        <f aca="false">IF(P2299&lt;&gt;"",SUMIF(L2299:L2388,L2299,O2299:O2388),"")</f>
        <v/>
      </c>
    </row>
    <row r="2300" customFormat="false" ht="15" hidden="false" customHeight="true" outlineLevel="0" collapsed="false">
      <c r="A2300" s="83" t="s">
        <v>488</v>
      </c>
      <c r="B2300" s="84" t="s">
        <v>655</v>
      </c>
      <c r="C2300" s="83" t="s">
        <v>656</v>
      </c>
      <c r="D2300" s="83" t="s">
        <v>657</v>
      </c>
      <c r="E2300" s="83" t="s">
        <v>658</v>
      </c>
      <c r="F2300" s="83"/>
      <c r="G2300" s="85" t="s">
        <v>659</v>
      </c>
      <c r="H2300" s="84" t="s">
        <v>660</v>
      </c>
      <c r="I2300" s="84" t="s">
        <v>661</v>
      </c>
      <c r="J2300" s="84" t="s">
        <v>662</v>
      </c>
      <c r="L2300" s="63" t="n">
        <f aca="false">IF(AND(A2301&lt;&gt;"",A2300=""),L2299+1,L2299)</f>
        <v>195</v>
      </c>
      <c r="M2300" s="80" t="str">
        <f aca="false">IF(OR(A2300="Insumo",A2300="Composição Auxiliar"),J2300,"")</f>
        <v/>
      </c>
      <c r="N2300" s="81" t="str">
        <f aca="false">IF(ISNUMBER(SEARCH("COM ENCARGOS COMPLEMENTARES",D2300)),J2300,"")</f>
        <v/>
      </c>
      <c r="O2300" s="81" t="str">
        <f aca="false">IF(N2300&lt;&gt;"","",M2300)</f>
        <v/>
      </c>
      <c r="P2300" s="82" t="str">
        <f aca="false">IF(A2300="Composição",A2299,"")</f>
        <v/>
      </c>
      <c r="Q2300" s="81" t="str">
        <f aca="false">IF(P2300&lt;&gt;"",SUMIF(L2300:L2389,L2300,N2300:N2389),"")</f>
        <v/>
      </c>
      <c r="R2300" s="81" t="str">
        <f aca="false">IF(P2300&lt;&gt;"",SUMIF(L2300:L2389,L2300,O2300:O2389),"")</f>
        <v/>
      </c>
    </row>
    <row r="2301" customFormat="false" ht="25.5" hidden="false" customHeight="true" outlineLevel="0" collapsed="false">
      <c r="A2301" s="86" t="s">
        <v>663</v>
      </c>
      <c r="B2301" s="87" t="s">
        <v>489</v>
      </c>
      <c r="C2301" s="86" t="s">
        <v>664</v>
      </c>
      <c r="D2301" s="86" t="s">
        <v>765</v>
      </c>
      <c r="E2301" s="86" t="s">
        <v>724</v>
      </c>
      <c r="F2301" s="86"/>
      <c r="G2301" s="88" t="s">
        <v>718</v>
      </c>
      <c r="H2301" s="89" t="n">
        <v>1</v>
      </c>
      <c r="I2301" s="90" t="n">
        <f aca="false">SUMIF(L:L,$L2301,M:M)</f>
        <v>29.45</v>
      </c>
      <c r="J2301" s="90" t="n">
        <f aca="false">TRUNC(H2301*I2301,2)</f>
        <v>29.45</v>
      </c>
      <c r="L2301" s="63" t="n">
        <f aca="false">IF(AND(A2302&lt;&gt;"",A2301=""),L2300+1,L2300)</f>
        <v>195</v>
      </c>
      <c r="M2301" s="80" t="str">
        <f aca="false">IF(OR(A2301="Insumo",A2301="Composição Auxiliar"),J2301,"")</f>
        <v/>
      </c>
      <c r="N2301" s="81" t="str">
        <f aca="false">IF(ISNUMBER(SEARCH("COM ENCARGOS COMPLEMENTARES",D2301)),J2301,"")</f>
        <v/>
      </c>
      <c r="O2301" s="81" t="str">
        <f aca="false">IF(N2301&lt;&gt;"","",M2301)</f>
        <v/>
      </c>
      <c r="P2301" s="82" t="str">
        <f aca="false">IF(A2301="Composição",A2300,"")</f>
        <v> 9.3.2 </v>
      </c>
      <c r="Q2301" s="81" t="n">
        <f aca="false">IF(P2301&lt;&gt;"",SUMIF(L2301:L2390,L2301,N2301:N2390),"")</f>
        <v>0</v>
      </c>
      <c r="R2301" s="81" t="n">
        <f aca="false">IF(P2301&lt;&gt;"",SUMIF(L2301:L2390,L2301,O2301:O2390),"")</f>
        <v>29.45</v>
      </c>
    </row>
    <row r="2302" customFormat="false" ht="38.25" hidden="false" customHeight="true" outlineLevel="0" collapsed="false">
      <c r="A2302" s="91" t="s">
        <v>668</v>
      </c>
      <c r="B2302" s="92" t="s">
        <v>1596</v>
      </c>
      <c r="C2302" s="91" t="s">
        <v>664</v>
      </c>
      <c r="D2302" s="91" t="s">
        <v>1597</v>
      </c>
      <c r="E2302" s="91" t="s">
        <v>724</v>
      </c>
      <c r="F2302" s="91"/>
      <c r="G2302" s="93" t="s">
        <v>718</v>
      </c>
      <c r="H2302" s="94" t="n">
        <v>1</v>
      </c>
      <c r="I2302" s="95" t="n">
        <f aca="false">SUMIFS('ANALÍTICA AUXILIARES'!J:J,'ANALÍTICA AUXILIARES'!A:A,"Composição",'ANALÍTICA AUXILIARES'!B:B,$B2302)</f>
        <v>10.36</v>
      </c>
      <c r="J2302" s="95" t="n">
        <f aca="false">TRUNC(H2302*I2302,2)</f>
        <v>10.36</v>
      </c>
      <c r="L2302" s="63" t="n">
        <f aca="false">IF(AND(A2303&lt;&gt;"",A2302=""),L2301+1,L2301)</f>
        <v>195</v>
      </c>
      <c r="M2302" s="80" t="n">
        <f aca="false">IF(OR(A2302="Insumo",A2302="Composição Auxiliar"),J2302,"")</f>
        <v>10.36</v>
      </c>
      <c r="N2302" s="81" t="str">
        <f aca="false">IF(ISNUMBER(SEARCH("COM ENCARGOS COMPLEMENTARES",D2302)),J2302,"")</f>
        <v/>
      </c>
      <c r="O2302" s="81" t="n">
        <f aca="false">IF(N2302&lt;&gt;"","",M2302)</f>
        <v>10.36</v>
      </c>
      <c r="P2302" s="82" t="str">
        <f aca="false">IF(A2302="Composição",A2301,"")</f>
        <v/>
      </c>
      <c r="Q2302" s="81" t="str">
        <f aca="false">IF(P2302&lt;&gt;"",SUMIF(L2302:L2391,L2302,N2302:N2391),"")</f>
        <v/>
      </c>
      <c r="R2302" s="81" t="str">
        <f aca="false">IF(P2302&lt;&gt;"",SUMIF(L2302:L2391,L2302,O2302:O2391),"")</f>
        <v/>
      </c>
    </row>
    <row r="2303" customFormat="false" ht="25.5" hidden="false" customHeight="true" outlineLevel="0" collapsed="false">
      <c r="A2303" s="91" t="s">
        <v>668</v>
      </c>
      <c r="B2303" s="92" t="s">
        <v>1598</v>
      </c>
      <c r="C2303" s="91" t="s">
        <v>664</v>
      </c>
      <c r="D2303" s="91" t="s">
        <v>1599</v>
      </c>
      <c r="E2303" s="91" t="s">
        <v>724</v>
      </c>
      <c r="F2303" s="91"/>
      <c r="G2303" s="93" t="s">
        <v>718</v>
      </c>
      <c r="H2303" s="94" t="n">
        <v>1</v>
      </c>
      <c r="I2303" s="95" t="n">
        <f aca="false">SUMIFS('ANALÍTICA AUXILIARES'!J:J,'ANALÍTICA AUXILIARES'!A:A,"Composição",'ANALÍTICA AUXILIARES'!B:B,$B2303)</f>
        <v>19.09</v>
      </c>
      <c r="J2303" s="95" t="n">
        <f aca="false">TRUNC(H2303*I2303,2)</f>
        <v>19.09</v>
      </c>
      <c r="L2303" s="63" t="n">
        <f aca="false">IF(AND(A2304&lt;&gt;"",A2303=""),L2302+1,L2302)</f>
        <v>195</v>
      </c>
      <c r="M2303" s="80" t="n">
        <f aca="false">IF(OR(A2303="Insumo",A2303="Composição Auxiliar"),J2303,"")</f>
        <v>19.09</v>
      </c>
      <c r="N2303" s="81" t="str">
        <f aca="false">IF(ISNUMBER(SEARCH("COM ENCARGOS COMPLEMENTARES",D2303)),J2303,"")</f>
        <v/>
      </c>
      <c r="O2303" s="81" t="n">
        <f aca="false">IF(N2303&lt;&gt;"","",M2303)</f>
        <v>19.09</v>
      </c>
      <c r="P2303" s="82" t="str">
        <f aca="false">IF(A2303="Composição",A2302,"")</f>
        <v/>
      </c>
      <c r="Q2303" s="81" t="str">
        <f aca="false">IF(P2303&lt;&gt;"",SUMIF(L2303:L2392,L2303,N2303:N2392),"")</f>
        <v/>
      </c>
      <c r="R2303" s="81" t="str">
        <f aca="false">IF(P2303&lt;&gt;"",SUMIF(L2303:L2392,L2303,O2303:O2392),"")</f>
        <v/>
      </c>
    </row>
    <row r="2304" customFormat="false" ht="14.25" hidden="false" customHeight="false" outlineLevel="0" collapsed="false">
      <c r="A2304" s="102"/>
      <c r="B2304" s="102"/>
      <c r="C2304" s="102"/>
      <c r="D2304" s="102"/>
      <c r="E2304" s="102"/>
      <c r="F2304" s="103"/>
      <c r="G2304" s="102"/>
      <c r="H2304" s="103"/>
      <c r="I2304" s="102"/>
      <c r="J2304" s="103"/>
      <c r="L2304" s="63" t="n">
        <f aca="false">IF(AND(A2305&lt;&gt;"",A2304=""),L2303+1,L2303)</f>
        <v>195</v>
      </c>
      <c r="M2304" s="80" t="str">
        <f aca="false">IF(OR(A2304="Insumo",A2304="Composição Auxiliar"),J2304,"")</f>
        <v/>
      </c>
      <c r="N2304" s="81" t="str">
        <f aca="false">IF(ISNUMBER(SEARCH("COM ENCARGOS COMPLEMENTARES",D2304)),J2304,"")</f>
        <v/>
      </c>
      <c r="O2304" s="81" t="str">
        <f aca="false">IF(N2304&lt;&gt;"","",M2304)</f>
        <v/>
      </c>
      <c r="P2304" s="82" t="str">
        <f aca="false">IF(A2304="Composição",A2303,"")</f>
        <v/>
      </c>
      <c r="Q2304" s="81" t="str">
        <f aca="false">IF(P2304&lt;&gt;"",SUMIF(L2304:L2393,L2304,N2304:N2393),"")</f>
        <v/>
      </c>
      <c r="R2304" s="81" t="str">
        <f aca="false">IF(P2304&lt;&gt;"",SUMIF(L2304:L2393,L2304,O2304:O2393),"")</f>
        <v/>
      </c>
    </row>
    <row r="2305" customFormat="false" ht="14.25" hidden="false" customHeight="true" outlineLevel="0" collapsed="false">
      <c r="A2305" s="102"/>
      <c r="B2305" s="102"/>
      <c r="C2305" s="102"/>
      <c r="D2305" s="102"/>
      <c r="E2305" s="102"/>
      <c r="F2305" s="103"/>
      <c r="G2305" s="102"/>
      <c r="H2305" s="104" t="s">
        <v>684</v>
      </c>
      <c r="I2305" s="104"/>
      <c r="J2305" s="103" t="n">
        <f aca="false">TRUNC(SUMIF(L:L,$L2305,M:M)*(1+$J$9),2)</f>
        <v>38.22</v>
      </c>
      <c r="L2305" s="63" t="n">
        <f aca="false">IF(AND(A2306&lt;&gt;"",A2305=""),L2304+1,L2304)</f>
        <v>195</v>
      </c>
      <c r="M2305" s="80" t="str">
        <f aca="false">IF(OR(A2305="Insumo",A2305="Composição Auxiliar"),J2305,"")</f>
        <v/>
      </c>
      <c r="N2305" s="81" t="str">
        <f aca="false">IF(ISNUMBER(SEARCH("COM ENCARGOS COMPLEMENTARES",D2305)),J2305,"")</f>
        <v/>
      </c>
      <c r="O2305" s="81" t="str">
        <f aca="false">IF(N2305&lt;&gt;"","",M2305)</f>
        <v/>
      </c>
      <c r="P2305" s="82" t="str">
        <f aca="false">IF(A2305="Composição",A2304,"")</f>
        <v/>
      </c>
      <c r="Q2305" s="81" t="str">
        <f aca="false">IF(P2305&lt;&gt;"",SUMIF(L2305:L2394,L2305,N2305:N2394),"")</f>
        <v/>
      </c>
      <c r="R2305" s="81" t="str">
        <f aca="false">IF(P2305&lt;&gt;"",SUMIF(L2305:L2394,L2305,O2305:O2394),"")</f>
        <v/>
      </c>
    </row>
    <row r="2306" customFormat="false" ht="15" hidden="false" customHeight="false" outlineLevel="0" collapsed="false">
      <c r="A2306" s="105"/>
      <c r="B2306" s="105"/>
      <c r="C2306" s="105"/>
      <c r="D2306" s="105"/>
      <c r="E2306" s="105"/>
      <c r="F2306" s="105"/>
      <c r="G2306" s="105" t="s">
        <v>685</v>
      </c>
      <c r="H2306" s="106" t="s">
        <v>1600</v>
      </c>
      <c r="I2306" s="105" t="s">
        <v>687</v>
      </c>
      <c r="J2306" s="107" t="n">
        <f aca="false">TRUNC(J2305*H2306,2)</f>
        <v>420.42</v>
      </c>
      <c r="L2306" s="63" t="n">
        <f aca="false">IF(AND(A2307&lt;&gt;"",A2306=""),L2305+1,L2305)</f>
        <v>195</v>
      </c>
      <c r="M2306" s="80" t="str">
        <f aca="false">IF(OR(A2306="Insumo",A2306="Composição Auxiliar"),J2306,"")</f>
        <v/>
      </c>
      <c r="N2306" s="81" t="str">
        <f aca="false">IF(ISNUMBER(SEARCH("COM ENCARGOS COMPLEMENTARES",D2306)),J2306,"")</f>
        <v/>
      </c>
      <c r="O2306" s="81" t="str">
        <f aca="false">IF(N2306&lt;&gt;"","",M2306)</f>
        <v/>
      </c>
      <c r="P2306" s="82" t="str">
        <f aca="false">IF(A2306="Composição",A2305,"")</f>
        <v/>
      </c>
      <c r="Q2306" s="81" t="str">
        <f aca="false">IF(P2306&lt;&gt;"",SUMIF(L2306:L2395,L2306,N2306:N2395),"")</f>
        <v/>
      </c>
      <c r="R2306" s="81" t="str">
        <f aca="false">IF(P2306&lt;&gt;"",SUMIF(L2306:L2395,L2306,O2306:O2395),"")</f>
        <v/>
      </c>
    </row>
    <row r="2307" customFormat="false" ht="15" hidden="false" customHeight="false" outlineLevel="0" collapsed="false">
      <c r="A2307" s="108"/>
      <c r="B2307" s="108"/>
      <c r="C2307" s="108"/>
      <c r="D2307" s="108"/>
      <c r="E2307" s="108"/>
      <c r="F2307" s="108"/>
      <c r="G2307" s="108"/>
      <c r="H2307" s="108"/>
      <c r="I2307" s="108"/>
      <c r="J2307" s="108"/>
      <c r="L2307" s="63" t="n">
        <f aca="false">IF(AND(A2308&lt;&gt;"",A2307=""),L2306+1,L2306)</f>
        <v>196</v>
      </c>
      <c r="M2307" s="80" t="str">
        <f aca="false">IF(OR(A2307="Insumo",A2307="Composição Auxiliar"),J2307,"")</f>
        <v/>
      </c>
      <c r="N2307" s="81" t="str">
        <f aca="false">IF(ISNUMBER(SEARCH("COM ENCARGOS COMPLEMENTARES",D2307)),J2307,"")</f>
        <v/>
      </c>
      <c r="O2307" s="81" t="str">
        <f aca="false">IF(N2307&lt;&gt;"","",M2307)</f>
        <v/>
      </c>
      <c r="P2307" s="82" t="str">
        <f aca="false">IF(A2307="Composição",A2306,"")</f>
        <v/>
      </c>
      <c r="Q2307" s="81" t="str">
        <f aca="false">IF(P2307&lt;&gt;"",SUMIF(L2307:L2396,L2307,N2307:N2396),"")</f>
        <v/>
      </c>
      <c r="R2307" s="81" t="str">
        <f aca="false">IF(P2307&lt;&gt;"",SUMIF(L2307:L2396,L2307,O2307:O2396),"")</f>
        <v/>
      </c>
    </row>
    <row r="2308" customFormat="false" ht="15" hidden="false" customHeight="true" outlineLevel="0" collapsed="false">
      <c r="A2308" s="83" t="s">
        <v>490</v>
      </c>
      <c r="B2308" s="84" t="s">
        <v>655</v>
      </c>
      <c r="C2308" s="83" t="s">
        <v>656</v>
      </c>
      <c r="D2308" s="83" t="s">
        <v>657</v>
      </c>
      <c r="E2308" s="83" t="s">
        <v>658</v>
      </c>
      <c r="F2308" s="83"/>
      <c r="G2308" s="85" t="s">
        <v>659</v>
      </c>
      <c r="H2308" s="84" t="s">
        <v>660</v>
      </c>
      <c r="I2308" s="84" t="s">
        <v>661</v>
      </c>
      <c r="J2308" s="84" t="s">
        <v>662</v>
      </c>
      <c r="L2308" s="63" t="n">
        <f aca="false">IF(AND(A2309&lt;&gt;"",A2308=""),L2307+1,L2307)</f>
        <v>196</v>
      </c>
      <c r="M2308" s="80" t="str">
        <f aca="false">IF(OR(A2308="Insumo",A2308="Composição Auxiliar"),J2308,"")</f>
        <v/>
      </c>
      <c r="N2308" s="81" t="str">
        <f aca="false">IF(ISNUMBER(SEARCH("COM ENCARGOS COMPLEMENTARES",D2308)),J2308,"")</f>
        <v/>
      </c>
      <c r="O2308" s="81" t="str">
        <f aca="false">IF(N2308&lt;&gt;"","",M2308)</f>
        <v/>
      </c>
      <c r="P2308" s="82" t="str">
        <f aca="false">IF(A2308="Composição",A2307,"")</f>
        <v/>
      </c>
      <c r="Q2308" s="81" t="str">
        <f aca="false">IF(P2308&lt;&gt;"",SUMIF(L2308:L2397,L2308,N2308:N2397),"")</f>
        <v/>
      </c>
      <c r="R2308" s="81" t="str">
        <f aca="false">IF(P2308&lt;&gt;"",SUMIF(L2308:L2397,L2308,O2308:O2397),"")</f>
        <v/>
      </c>
    </row>
    <row r="2309" customFormat="false" ht="25.5" hidden="false" customHeight="true" outlineLevel="0" collapsed="false">
      <c r="A2309" s="86" t="s">
        <v>663</v>
      </c>
      <c r="B2309" s="87" t="s">
        <v>491</v>
      </c>
      <c r="C2309" s="86" t="s">
        <v>664</v>
      </c>
      <c r="D2309" s="86" t="s">
        <v>1601</v>
      </c>
      <c r="E2309" s="86" t="s">
        <v>724</v>
      </c>
      <c r="F2309" s="86"/>
      <c r="G2309" s="88" t="s">
        <v>718</v>
      </c>
      <c r="H2309" s="89" t="n">
        <v>1</v>
      </c>
      <c r="I2309" s="90" t="n">
        <f aca="false">SUMIF(L:L,$L2309,M:M)</f>
        <v>52.8</v>
      </c>
      <c r="J2309" s="90" t="n">
        <f aca="false">TRUNC(H2309*I2309,2)</f>
        <v>52.8</v>
      </c>
      <c r="L2309" s="63" t="n">
        <f aca="false">IF(AND(A2310&lt;&gt;"",A2309=""),L2308+1,L2308)</f>
        <v>196</v>
      </c>
      <c r="M2309" s="80" t="str">
        <f aca="false">IF(OR(A2309="Insumo",A2309="Composição Auxiliar"),J2309,"")</f>
        <v/>
      </c>
      <c r="N2309" s="81" t="str">
        <f aca="false">IF(ISNUMBER(SEARCH("COM ENCARGOS COMPLEMENTARES",D2309)),J2309,"")</f>
        <v/>
      </c>
      <c r="O2309" s="81" t="str">
        <f aca="false">IF(N2309&lt;&gt;"","",M2309)</f>
        <v/>
      </c>
      <c r="P2309" s="82" t="str">
        <f aca="false">IF(A2309="Composição",A2308,"")</f>
        <v> 9.3.3 </v>
      </c>
      <c r="Q2309" s="81" t="n">
        <f aca="false">IF(P2309&lt;&gt;"",SUMIF(L2309:L2398,L2309,N2309:N2398),"")</f>
        <v>0</v>
      </c>
      <c r="R2309" s="81" t="n">
        <f aca="false">IF(P2309&lt;&gt;"",SUMIF(L2309:L2398,L2309,O2309:O2398),"")</f>
        <v>52.8</v>
      </c>
    </row>
    <row r="2310" customFormat="false" ht="38.25" hidden="false" customHeight="true" outlineLevel="0" collapsed="false">
      <c r="A2310" s="91" t="s">
        <v>668</v>
      </c>
      <c r="B2310" s="92" t="s">
        <v>1596</v>
      </c>
      <c r="C2310" s="91" t="s">
        <v>664</v>
      </c>
      <c r="D2310" s="91" t="s">
        <v>1597</v>
      </c>
      <c r="E2310" s="91" t="s">
        <v>724</v>
      </c>
      <c r="F2310" s="91"/>
      <c r="G2310" s="93" t="s">
        <v>718</v>
      </c>
      <c r="H2310" s="94" t="n">
        <v>1</v>
      </c>
      <c r="I2310" s="95" t="n">
        <f aca="false">SUMIFS('ANALÍTICA AUXILIARES'!J:J,'ANALÍTICA AUXILIARES'!A:A,"Composição",'ANALÍTICA AUXILIARES'!B:B,$B2310)</f>
        <v>10.36</v>
      </c>
      <c r="J2310" s="95" t="n">
        <f aca="false">TRUNC(H2310*I2310,2)</f>
        <v>10.36</v>
      </c>
      <c r="L2310" s="63" t="n">
        <f aca="false">IF(AND(A2311&lt;&gt;"",A2310=""),L2309+1,L2309)</f>
        <v>196</v>
      </c>
      <c r="M2310" s="80" t="n">
        <f aca="false">IF(OR(A2310="Insumo",A2310="Composição Auxiliar"),J2310,"")</f>
        <v>10.36</v>
      </c>
      <c r="N2310" s="81" t="str">
        <f aca="false">IF(ISNUMBER(SEARCH("COM ENCARGOS COMPLEMENTARES",D2310)),J2310,"")</f>
        <v/>
      </c>
      <c r="O2310" s="81" t="n">
        <f aca="false">IF(N2310&lt;&gt;"","",M2310)</f>
        <v>10.36</v>
      </c>
      <c r="P2310" s="82" t="str">
        <f aca="false">IF(A2310="Composição",A2309,"")</f>
        <v/>
      </c>
      <c r="Q2310" s="81" t="str">
        <f aca="false">IF(P2310&lt;&gt;"",SUMIF(L2310:L2399,L2310,N2310:N2399),"")</f>
        <v/>
      </c>
      <c r="R2310" s="81" t="str">
        <f aca="false">IF(P2310&lt;&gt;"",SUMIF(L2310:L2399,L2310,O2310:O2399),"")</f>
        <v/>
      </c>
    </row>
    <row r="2311" customFormat="false" ht="25.5" hidden="false" customHeight="true" outlineLevel="0" collapsed="false">
      <c r="A2311" s="91" t="s">
        <v>668</v>
      </c>
      <c r="B2311" s="92" t="s">
        <v>1602</v>
      </c>
      <c r="C2311" s="91" t="s">
        <v>664</v>
      </c>
      <c r="D2311" s="91" t="s">
        <v>1603</v>
      </c>
      <c r="E2311" s="91" t="s">
        <v>724</v>
      </c>
      <c r="F2311" s="91"/>
      <c r="G2311" s="93" t="s">
        <v>718</v>
      </c>
      <c r="H2311" s="94" t="n">
        <v>1</v>
      </c>
      <c r="I2311" s="95" t="n">
        <f aca="false">SUMIFS('ANALÍTICA AUXILIARES'!J:J,'ANALÍTICA AUXILIARES'!A:A,"Composição",'ANALÍTICA AUXILIARES'!B:B,$B2311)</f>
        <v>42.44</v>
      </c>
      <c r="J2311" s="95" t="n">
        <f aca="false">TRUNC(H2311*I2311,2)</f>
        <v>42.44</v>
      </c>
      <c r="L2311" s="63" t="n">
        <f aca="false">IF(AND(A2312&lt;&gt;"",A2311=""),L2310+1,L2310)</f>
        <v>196</v>
      </c>
      <c r="M2311" s="80" t="n">
        <f aca="false">IF(OR(A2311="Insumo",A2311="Composição Auxiliar"),J2311,"")</f>
        <v>42.44</v>
      </c>
      <c r="N2311" s="81" t="str">
        <f aca="false">IF(ISNUMBER(SEARCH("COM ENCARGOS COMPLEMENTARES",D2311)),J2311,"")</f>
        <v/>
      </c>
      <c r="O2311" s="81" t="n">
        <f aca="false">IF(N2311&lt;&gt;"","",M2311)</f>
        <v>42.44</v>
      </c>
      <c r="P2311" s="82" t="str">
        <f aca="false">IF(A2311="Composição",A2310,"")</f>
        <v/>
      </c>
      <c r="Q2311" s="81" t="str">
        <f aca="false">IF(P2311&lt;&gt;"",SUMIF(L2311:L2400,L2311,N2311:N2400),"")</f>
        <v/>
      </c>
      <c r="R2311" s="81" t="str">
        <f aca="false">IF(P2311&lt;&gt;"",SUMIF(L2311:L2400,L2311,O2311:O2400),"")</f>
        <v/>
      </c>
    </row>
    <row r="2312" customFormat="false" ht="14.25" hidden="false" customHeight="false" outlineLevel="0" collapsed="false">
      <c r="A2312" s="102"/>
      <c r="B2312" s="102"/>
      <c r="C2312" s="102"/>
      <c r="D2312" s="102"/>
      <c r="E2312" s="102"/>
      <c r="F2312" s="103"/>
      <c r="G2312" s="102"/>
      <c r="H2312" s="103"/>
      <c r="I2312" s="102"/>
      <c r="J2312" s="103"/>
      <c r="L2312" s="63" t="n">
        <f aca="false">IF(AND(A2313&lt;&gt;"",A2312=""),L2311+1,L2311)</f>
        <v>196</v>
      </c>
      <c r="M2312" s="80" t="str">
        <f aca="false">IF(OR(A2312="Insumo",A2312="Composição Auxiliar"),J2312,"")</f>
        <v/>
      </c>
      <c r="N2312" s="81" t="str">
        <f aca="false">IF(ISNUMBER(SEARCH("COM ENCARGOS COMPLEMENTARES",D2312)),J2312,"")</f>
        <v/>
      </c>
      <c r="O2312" s="81" t="str">
        <f aca="false">IF(N2312&lt;&gt;"","",M2312)</f>
        <v/>
      </c>
      <c r="P2312" s="82" t="str">
        <f aca="false">IF(A2312="Composição",A2311,"")</f>
        <v/>
      </c>
      <c r="Q2312" s="81" t="str">
        <f aca="false">IF(P2312&lt;&gt;"",SUMIF(L2312:L2401,L2312,N2312:N2401),"")</f>
        <v/>
      </c>
      <c r="R2312" s="81" t="str">
        <f aca="false">IF(P2312&lt;&gt;"",SUMIF(L2312:L2401,L2312,O2312:O2401),"")</f>
        <v/>
      </c>
    </row>
    <row r="2313" customFormat="false" ht="14.25" hidden="false" customHeight="true" outlineLevel="0" collapsed="false">
      <c r="A2313" s="102"/>
      <c r="B2313" s="102"/>
      <c r="C2313" s="102"/>
      <c r="D2313" s="102"/>
      <c r="E2313" s="102"/>
      <c r="F2313" s="103"/>
      <c r="G2313" s="102"/>
      <c r="H2313" s="104" t="s">
        <v>684</v>
      </c>
      <c r="I2313" s="104"/>
      <c r="J2313" s="103" t="n">
        <f aca="false">TRUNC(SUMIF(L:L,$L2313,M:M)*(1+$J$9),2)</f>
        <v>68.52</v>
      </c>
      <c r="L2313" s="63" t="n">
        <f aca="false">IF(AND(A2314&lt;&gt;"",A2313=""),L2312+1,L2312)</f>
        <v>196</v>
      </c>
      <c r="M2313" s="80" t="str">
        <f aca="false">IF(OR(A2313="Insumo",A2313="Composição Auxiliar"),J2313,"")</f>
        <v/>
      </c>
      <c r="N2313" s="81" t="str">
        <f aca="false">IF(ISNUMBER(SEARCH("COM ENCARGOS COMPLEMENTARES",D2313)),J2313,"")</f>
        <v/>
      </c>
      <c r="O2313" s="81" t="str">
        <f aca="false">IF(N2313&lt;&gt;"","",M2313)</f>
        <v/>
      </c>
      <c r="P2313" s="82" t="str">
        <f aca="false">IF(A2313="Composição",A2312,"")</f>
        <v/>
      </c>
      <c r="Q2313" s="81" t="str">
        <f aca="false">IF(P2313&lt;&gt;"",SUMIF(L2313:L2402,L2313,N2313:N2402),"")</f>
        <v/>
      </c>
      <c r="R2313" s="81" t="str">
        <f aca="false">IF(P2313&lt;&gt;"",SUMIF(L2313:L2402,L2313,O2313:O2402),"")</f>
        <v/>
      </c>
    </row>
    <row r="2314" customFormat="false" ht="15" hidden="false" customHeight="false" outlineLevel="0" collapsed="false">
      <c r="A2314" s="105"/>
      <c r="B2314" s="105"/>
      <c r="C2314" s="105"/>
      <c r="D2314" s="105"/>
      <c r="E2314" s="105"/>
      <c r="F2314" s="105"/>
      <c r="G2314" s="105" t="s">
        <v>685</v>
      </c>
      <c r="H2314" s="106" t="s">
        <v>1210</v>
      </c>
      <c r="I2314" s="105" t="s">
        <v>687</v>
      </c>
      <c r="J2314" s="107" t="n">
        <f aca="false">TRUNC(J2313*H2314,2)</f>
        <v>137.04</v>
      </c>
      <c r="L2314" s="63" t="n">
        <f aca="false">IF(AND(A2315&lt;&gt;"",A2314=""),L2313+1,L2313)</f>
        <v>196</v>
      </c>
      <c r="M2314" s="80" t="str">
        <f aca="false">IF(OR(A2314="Insumo",A2314="Composição Auxiliar"),J2314,"")</f>
        <v/>
      </c>
      <c r="N2314" s="81" t="str">
        <f aca="false">IF(ISNUMBER(SEARCH("COM ENCARGOS COMPLEMENTARES",D2314)),J2314,"")</f>
        <v/>
      </c>
      <c r="O2314" s="81" t="str">
        <f aca="false">IF(N2314&lt;&gt;"","",M2314)</f>
        <v/>
      </c>
      <c r="P2314" s="82" t="str">
        <f aca="false">IF(A2314="Composição",A2313,"")</f>
        <v/>
      </c>
      <c r="Q2314" s="81" t="str">
        <f aca="false">IF(P2314&lt;&gt;"",SUMIF(L2314:L2403,L2314,N2314:N2403),"")</f>
        <v/>
      </c>
      <c r="R2314" s="81" t="str">
        <f aca="false">IF(P2314&lt;&gt;"",SUMIF(L2314:L2403,L2314,O2314:O2403),"")</f>
        <v/>
      </c>
    </row>
    <row r="2315" customFormat="false" ht="15" hidden="false" customHeight="false" outlineLevel="0" collapsed="false">
      <c r="A2315" s="108"/>
      <c r="B2315" s="108"/>
      <c r="C2315" s="108"/>
      <c r="D2315" s="108"/>
      <c r="E2315" s="108"/>
      <c r="F2315" s="108"/>
      <c r="G2315" s="108"/>
      <c r="H2315" s="108"/>
      <c r="I2315" s="108"/>
      <c r="J2315" s="108"/>
      <c r="L2315" s="63" t="n">
        <f aca="false">IF(AND(A2316&lt;&gt;"",A2315=""),L2314+1,L2314)</f>
        <v>197</v>
      </c>
      <c r="M2315" s="80" t="str">
        <f aca="false">IF(OR(A2315="Insumo",A2315="Composição Auxiliar"),J2315,"")</f>
        <v/>
      </c>
      <c r="N2315" s="81" t="str">
        <f aca="false">IF(ISNUMBER(SEARCH("COM ENCARGOS COMPLEMENTARES",D2315)),J2315,"")</f>
        <v/>
      </c>
      <c r="O2315" s="81" t="str">
        <f aca="false">IF(N2315&lt;&gt;"","",M2315)</f>
        <v/>
      </c>
      <c r="P2315" s="82" t="str">
        <f aca="false">IF(A2315="Composição",A2314,"")</f>
        <v/>
      </c>
      <c r="Q2315" s="81" t="str">
        <f aca="false">IF(P2315&lt;&gt;"",SUMIF(L2315:L2404,L2315,N2315:N2404),"")</f>
        <v/>
      </c>
      <c r="R2315" s="81" t="str">
        <f aca="false">IF(P2315&lt;&gt;"",SUMIF(L2315:L2404,L2315,O2315:O2404),"")</f>
        <v/>
      </c>
    </row>
    <row r="2316" customFormat="false" ht="15" hidden="false" customHeight="true" outlineLevel="0" collapsed="false">
      <c r="A2316" s="83" t="s">
        <v>492</v>
      </c>
      <c r="B2316" s="84" t="s">
        <v>655</v>
      </c>
      <c r="C2316" s="83" t="s">
        <v>656</v>
      </c>
      <c r="D2316" s="83" t="s">
        <v>657</v>
      </c>
      <c r="E2316" s="83" t="s">
        <v>658</v>
      </c>
      <c r="F2316" s="83"/>
      <c r="G2316" s="85" t="s">
        <v>659</v>
      </c>
      <c r="H2316" s="84" t="s">
        <v>660</v>
      </c>
      <c r="I2316" s="84" t="s">
        <v>661</v>
      </c>
      <c r="J2316" s="84" t="s">
        <v>662</v>
      </c>
      <c r="L2316" s="63" t="n">
        <f aca="false">IF(AND(A2317&lt;&gt;"",A2316=""),L2315+1,L2315)</f>
        <v>197</v>
      </c>
      <c r="M2316" s="80" t="str">
        <f aca="false">IF(OR(A2316="Insumo",A2316="Composição Auxiliar"),J2316,"")</f>
        <v/>
      </c>
      <c r="N2316" s="81" t="str">
        <f aca="false">IF(ISNUMBER(SEARCH("COM ENCARGOS COMPLEMENTARES",D2316)),J2316,"")</f>
        <v/>
      </c>
      <c r="O2316" s="81" t="str">
        <f aca="false">IF(N2316&lt;&gt;"","",M2316)</f>
        <v/>
      </c>
      <c r="P2316" s="82" t="str">
        <f aca="false">IF(A2316="Composição",A2315,"")</f>
        <v/>
      </c>
      <c r="Q2316" s="81" t="str">
        <f aca="false">IF(P2316&lt;&gt;"",SUMIF(L2316:L2405,L2316,N2316:N2405),"")</f>
        <v/>
      </c>
      <c r="R2316" s="81" t="str">
        <f aca="false">IF(P2316&lt;&gt;"",SUMIF(L2316:L2405,L2316,O2316:O2405),"")</f>
        <v/>
      </c>
    </row>
    <row r="2317" customFormat="false" ht="25.5" hidden="false" customHeight="true" outlineLevel="0" collapsed="false">
      <c r="A2317" s="86" t="s">
        <v>663</v>
      </c>
      <c r="B2317" s="87" t="s">
        <v>493</v>
      </c>
      <c r="C2317" s="86" t="s">
        <v>664</v>
      </c>
      <c r="D2317" s="86" t="s">
        <v>1604</v>
      </c>
      <c r="E2317" s="86" t="s">
        <v>724</v>
      </c>
      <c r="F2317" s="86"/>
      <c r="G2317" s="88" t="s">
        <v>718</v>
      </c>
      <c r="H2317" s="89" t="n">
        <v>1</v>
      </c>
      <c r="I2317" s="90" t="n">
        <f aca="false">SUMIF(L:L,$L2317,M:M)</f>
        <v>33.07</v>
      </c>
      <c r="J2317" s="90" t="n">
        <f aca="false">TRUNC(H2317*I2317,2)</f>
        <v>33.07</v>
      </c>
      <c r="L2317" s="63" t="n">
        <f aca="false">IF(AND(A2318&lt;&gt;"",A2317=""),L2316+1,L2316)</f>
        <v>197</v>
      </c>
      <c r="M2317" s="80" t="str">
        <f aca="false">IF(OR(A2317="Insumo",A2317="Composição Auxiliar"),J2317,"")</f>
        <v/>
      </c>
      <c r="N2317" s="81" t="str">
        <f aca="false">IF(ISNUMBER(SEARCH("COM ENCARGOS COMPLEMENTARES",D2317)),J2317,"")</f>
        <v/>
      </c>
      <c r="O2317" s="81" t="str">
        <f aca="false">IF(N2317&lt;&gt;"","",M2317)</f>
        <v/>
      </c>
      <c r="P2317" s="82" t="str">
        <f aca="false">IF(A2317="Composição",A2316,"")</f>
        <v> 9.3.4 </v>
      </c>
      <c r="Q2317" s="81" t="n">
        <f aca="false">IF(P2317&lt;&gt;"",SUMIF(L2317:L2406,L2317,N2317:N2406),"")</f>
        <v>0</v>
      </c>
      <c r="R2317" s="81" t="n">
        <f aca="false">IF(P2317&lt;&gt;"",SUMIF(L2317:L2406,L2317,O2317:O2406),"")</f>
        <v>33.07</v>
      </c>
    </row>
    <row r="2318" customFormat="false" ht="38.25" hidden="false" customHeight="true" outlineLevel="0" collapsed="false">
      <c r="A2318" s="91" t="s">
        <v>668</v>
      </c>
      <c r="B2318" s="92" t="s">
        <v>1596</v>
      </c>
      <c r="C2318" s="91" t="s">
        <v>664</v>
      </c>
      <c r="D2318" s="91" t="s">
        <v>1597</v>
      </c>
      <c r="E2318" s="91" t="s">
        <v>724</v>
      </c>
      <c r="F2318" s="91"/>
      <c r="G2318" s="93" t="s">
        <v>718</v>
      </c>
      <c r="H2318" s="94" t="n">
        <v>1</v>
      </c>
      <c r="I2318" s="95" t="n">
        <f aca="false">SUMIFS('ANALÍTICA AUXILIARES'!J:J,'ANALÍTICA AUXILIARES'!A:A,"Composição",'ANALÍTICA AUXILIARES'!B:B,$B2318)</f>
        <v>10.36</v>
      </c>
      <c r="J2318" s="95" t="n">
        <f aca="false">TRUNC(H2318*I2318,2)</f>
        <v>10.36</v>
      </c>
      <c r="L2318" s="63" t="n">
        <f aca="false">IF(AND(A2319&lt;&gt;"",A2318=""),L2317+1,L2317)</f>
        <v>197</v>
      </c>
      <c r="M2318" s="80" t="n">
        <f aca="false">IF(OR(A2318="Insumo",A2318="Composição Auxiliar"),J2318,"")</f>
        <v>10.36</v>
      </c>
      <c r="N2318" s="81" t="str">
        <f aca="false">IF(ISNUMBER(SEARCH("COM ENCARGOS COMPLEMENTARES",D2318)),J2318,"")</f>
        <v/>
      </c>
      <c r="O2318" s="81" t="n">
        <f aca="false">IF(N2318&lt;&gt;"","",M2318)</f>
        <v>10.36</v>
      </c>
      <c r="P2318" s="82" t="str">
        <f aca="false">IF(A2318="Composição",A2317,"")</f>
        <v/>
      </c>
      <c r="Q2318" s="81" t="str">
        <f aca="false">IF(P2318&lt;&gt;"",SUMIF(L2318:L2407,L2318,N2318:N2407),"")</f>
        <v/>
      </c>
      <c r="R2318" s="81" t="str">
        <f aca="false">IF(P2318&lt;&gt;"",SUMIF(L2318:L2407,L2318,O2318:O2407),"")</f>
        <v/>
      </c>
    </row>
    <row r="2319" customFormat="false" ht="25.5" hidden="false" customHeight="true" outlineLevel="0" collapsed="false">
      <c r="A2319" s="91" t="s">
        <v>668</v>
      </c>
      <c r="B2319" s="92" t="s">
        <v>1605</v>
      </c>
      <c r="C2319" s="91" t="s">
        <v>664</v>
      </c>
      <c r="D2319" s="91" t="s">
        <v>1606</v>
      </c>
      <c r="E2319" s="91" t="s">
        <v>724</v>
      </c>
      <c r="F2319" s="91"/>
      <c r="G2319" s="93" t="s">
        <v>718</v>
      </c>
      <c r="H2319" s="94" t="n">
        <v>1</v>
      </c>
      <c r="I2319" s="95" t="n">
        <f aca="false">SUMIFS('ANALÍTICA AUXILIARES'!J:J,'ANALÍTICA AUXILIARES'!A:A,"Composição",'ANALÍTICA AUXILIARES'!B:B,$B2319)</f>
        <v>22.71</v>
      </c>
      <c r="J2319" s="95" t="n">
        <f aca="false">TRUNC(H2319*I2319,2)</f>
        <v>22.71</v>
      </c>
      <c r="L2319" s="63" t="n">
        <f aca="false">IF(AND(A2320&lt;&gt;"",A2319=""),L2318+1,L2318)</f>
        <v>197</v>
      </c>
      <c r="M2319" s="80" t="n">
        <f aca="false">IF(OR(A2319="Insumo",A2319="Composição Auxiliar"),J2319,"")</f>
        <v>22.71</v>
      </c>
      <c r="N2319" s="81" t="str">
        <f aca="false">IF(ISNUMBER(SEARCH("COM ENCARGOS COMPLEMENTARES",D2319)),J2319,"")</f>
        <v/>
      </c>
      <c r="O2319" s="81" t="n">
        <f aca="false">IF(N2319&lt;&gt;"","",M2319)</f>
        <v>22.71</v>
      </c>
      <c r="P2319" s="82" t="str">
        <f aca="false">IF(A2319="Composição",A2318,"")</f>
        <v/>
      </c>
      <c r="Q2319" s="81" t="str">
        <f aca="false">IF(P2319&lt;&gt;"",SUMIF(L2319:L2408,L2319,N2319:N2408),"")</f>
        <v/>
      </c>
      <c r="R2319" s="81" t="str">
        <f aca="false">IF(P2319&lt;&gt;"",SUMIF(L2319:L2408,L2319,O2319:O2408),"")</f>
        <v/>
      </c>
    </row>
    <row r="2320" customFormat="false" ht="14.25" hidden="false" customHeight="false" outlineLevel="0" collapsed="false">
      <c r="A2320" s="102"/>
      <c r="B2320" s="102"/>
      <c r="C2320" s="102"/>
      <c r="D2320" s="102"/>
      <c r="E2320" s="102"/>
      <c r="F2320" s="103"/>
      <c r="G2320" s="102"/>
      <c r="H2320" s="103"/>
      <c r="I2320" s="102"/>
      <c r="J2320" s="103"/>
      <c r="L2320" s="63" t="n">
        <f aca="false">IF(AND(A2321&lt;&gt;"",A2320=""),L2319+1,L2319)</f>
        <v>197</v>
      </c>
      <c r="M2320" s="80" t="str">
        <f aca="false">IF(OR(A2320="Insumo",A2320="Composição Auxiliar"),J2320,"")</f>
        <v/>
      </c>
      <c r="N2320" s="81" t="str">
        <f aca="false">IF(ISNUMBER(SEARCH("COM ENCARGOS COMPLEMENTARES",D2320)),J2320,"")</f>
        <v/>
      </c>
      <c r="O2320" s="81" t="str">
        <f aca="false">IF(N2320&lt;&gt;"","",M2320)</f>
        <v/>
      </c>
      <c r="P2320" s="82" t="str">
        <f aca="false">IF(A2320="Composição",A2319,"")</f>
        <v/>
      </c>
      <c r="Q2320" s="81" t="str">
        <f aca="false">IF(P2320&lt;&gt;"",SUMIF(L2320:L2409,L2320,N2320:N2409),"")</f>
        <v/>
      </c>
      <c r="R2320" s="81" t="str">
        <f aca="false">IF(P2320&lt;&gt;"",SUMIF(L2320:L2409,L2320,O2320:O2409),"")</f>
        <v/>
      </c>
    </row>
    <row r="2321" customFormat="false" ht="14.25" hidden="false" customHeight="true" outlineLevel="0" collapsed="false">
      <c r="A2321" s="102"/>
      <c r="B2321" s="102"/>
      <c r="C2321" s="102"/>
      <c r="D2321" s="102"/>
      <c r="E2321" s="102"/>
      <c r="F2321" s="103"/>
      <c r="G2321" s="102"/>
      <c r="H2321" s="104" t="s">
        <v>684</v>
      </c>
      <c r="I2321" s="104"/>
      <c r="J2321" s="103" t="n">
        <f aca="false">TRUNC(SUMIF(L:L,$L2321,M:M)*(1+$J$9),2)</f>
        <v>42.92</v>
      </c>
      <c r="L2321" s="63" t="n">
        <f aca="false">IF(AND(A2322&lt;&gt;"",A2321=""),L2320+1,L2320)</f>
        <v>197</v>
      </c>
      <c r="M2321" s="80" t="str">
        <f aca="false">IF(OR(A2321="Insumo",A2321="Composição Auxiliar"),J2321,"")</f>
        <v/>
      </c>
      <c r="N2321" s="81" t="str">
        <f aca="false">IF(ISNUMBER(SEARCH("COM ENCARGOS COMPLEMENTARES",D2321)),J2321,"")</f>
        <v/>
      </c>
      <c r="O2321" s="81" t="str">
        <f aca="false">IF(N2321&lt;&gt;"","",M2321)</f>
        <v/>
      </c>
      <c r="P2321" s="82" t="str">
        <f aca="false">IF(A2321="Composição",A2320,"")</f>
        <v/>
      </c>
      <c r="Q2321" s="81" t="str">
        <f aca="false">IF(P2321&lt;&gt;"",SUMIF(L2321:L2410,L2321,N2321:N2410),"")</f>
        <v/>
      </c>
      <c r="R2321" s="81" t="str">
        <f aca="false">IF(P2321&lt;&gt;"",SUMIF(L2321:L2410,L2321,O2321:O2410),"")</f>
        <v/>
      </c>
    </row>
    <row r="2322" customFormat="false" ht="15" hidden="false" customHeight="false" outlineLevel="0" collapsed="false">
      <c r="A2322" s="105"/>
      <c r="B2322" s="105"/>
      <c r="C2322" s="105"/>
      <c r="D2322" s="105"/>
      <c r="E2322" s="105"/>
      <c r="F2322" s="105"/>
      <c r="G2322" s="105" t="s">
        <v>685</v>
      </c>
      <c r="H2322" s="106" t="s">
        <v>877</v>
      </c>
      <c r="I2322" s="105" t="s">
        <v>687</v>
      </c>
      <c r="J2322" s="107" t="n">
        <f aca="false">TRUNC(J2321*H2322,2)</f>
        <v>257.52</v>
      </c>
      <c r="L2322" s="63" t="n">
        <f aca="false">IF(AND(A2323&lt;&gt;"",A2322=""),L2321+1,L2321)</f>
        <v>197</v>
      </c>
      <c r="M2322" s="80" t="str">
        <f aca="false">IF(OR(A2322="Insumo",A2322="Composição Auxiliar"),J2322,"")</f>
        <v/>
      </c>
      <c r="N2322" s="81" t="str">
        <f aca="false">IF(ISNUMBER(SEARCH("COM ENCARGOS COMPLEMENTARES",D2322)),J2322,"")</f>
        <v/>
      </c>
      <c r="O2322" s="81" t="str">
        <f aca="false">IF(N2322&lt;&gt;"","",M2322)</f>
        <v/>
      </c>
      <c r="P2322" s="82" t="str">
        <f aca="false">IF(A2322="Composição",A2321,"")</f>
        <v/>
      </c>
      <c r="Q2322" s="81" t="str">
        <f aca="false">IF(P2322&lt;&gt;"",SUMIF(L2322:L2411,L2322,N2322:N2411),"")</f>
        <v/>
      </c>
      <c r="R2322" s="81" t="str">
        <f aca="false">IF(P2322&lt;&gt;"",SUMIF(L2322:L2411,L2322,O2322:O2411),"")</f>
        <v/>
      </c>
    </row>
    <row r="2323" customFormat="false" ht="15" hidden="false" customHeight="false" outlineLevel="0" collapsed="false">
      <c r="A2323" s="108"/>
      <c r="B2323" s="108"/>
      <c r="C2323" s="108"/>
      <c r="D2323" s="108"/>
      <c r="E2323" s="108"/>
      <c r="F2323" s="108"/>
      <c r="G2323" s="108"/>
      <c r="H2323" s="108"/>
      <c r="I2323" s="108"/>
      <c r="J2323" s="108"/>
      <c r="L2323" s="63" t="n">
        <f aca="false">IF(AND(A2324&lt;&gt;"",A2323=""),L2322+1,L2322)</f>
        <v>198</v>
      </c>
      <c r="M2323" s="80" t="str">
        <f aca="false">IF(OR(A2323="Insumo",A2323="Composição Auxiliar"),J2323,"")</f>
        <v/>
      </c>
      <c r="N2323" s="81" t="str">
        <f aca="false">IF(ISNUMBER(SEARCH("COM ENCARGOS COMPLEMENTARES",D2323)),J2323,"")</f>
        <v/>
      </c>
      <c r="O2323" s="81" t="str">
        <f aca="false">IF(N2323&lt;&gt;"","",M2323)</f>
        <v/>
      </c>
      <c r="P2323" s="82" t="str">
        <f aca="false">IF(A2323="Composição",A2322,"")</f>
        <v/>
      </c>
      <c r="Q2323" s="81" t="str">
        <f aca="false">IF(P2323&lt;&gt;"",SUMIF(L2323:L2412,L2323,N2323:N2412),"")</f>
        <v/>
      </c>
      <c r="R2323" s="81" t="str">
        <f aca="false">IF(P2323&lt;&gt;"",SUMIF(L2323:L2412,L2323,O2323:O2412),"")</f>
        <v/>
      </c>
    </row>
    <row r="2324" customFormat="false" ht="15" hidden="false" customHeight="true" outlineLevel="0" collapsed="false">
      <c r="A2324" s="83" t="s">
        <v>494</v>
      </c>
      <c r="B2324" s="84" t="s">
        <v>655</v>
      </c>
      <c r="C2324" s="83" t="s">
        <v>656</v>
      </c>
      <c r="D2324" s="83" t="s">
        <v>657</v>
      </c>
      <c r="E2324" s="83" t="s">
        <v>658</v>
      </c>
      <c r="F2324" s="83"/>
      <c r="G2324" s="85" t="s">
        <v>659</v>
      </c>
      <c r="H2324" s="84" t="s">
        <v>660</v>
      </c>
      <c r="I2324" s="84" t="s">
        <v>661</v>
      </c>
      <c r="J2324" s="84" t="s">
        <v>662</v>
      </c>
      <c r="L2324" s="63" t="n">
        <f aca="false">IF(AND(A2325&lt;&gt;"",A2324=""),L2323+1,L2323)</f>
        <v>198</v>
      </c>
      <c r="M2324" s="80" t="str">
        <f aca="false">IF(OR(A2324="Insumo",A2324="Composição Auxiliar"),J2324,"")</f>
        <v/>
      </c>
      <c r="N2324" s="81" t="str">
        <f aca="false">IF(ISNUMBER(SEARCH("COM ENCARGOS COMPLEMENTARES",D2324)),J2324,"")</f>
        <v/>
      </c>
      <c r="O2324" s="81" t="str">
        <f aca="false">IF(N2324&lt;&gt;"","",M2324)</f>
        <v/>
      </c>
      <c r="P2324" s="82" t="str">
        <f aca="false">IF(A2324="Composição",A2323,"")</f>
        <v/>
      </c>
      <c r="Q2324" s="81" t="str">
        <f aca="false">IF(P2324&lt;&gt;"",SUMIF(L2324:L2413,L2324,N2324:N2413),"")</f>
        <v/>
      </c>
      <c r="R2324" s="81" t="str">
        <f aca="false">IF(P2324&lt;&gt;"",SUMIF(L2324:L2413,L2324,O2324:O2413),"")</f>
        <v/>
      </c>
    </row>
    <row r="2325" customFormat="false" ht="25.5" hidden="false" customHeight="true" outlineLevel="0" collapsed="false">
      <c r="A2325" s="86" t="s">
        <v>663</v>
      </c>
      <c r="B2325" s="87" t="s">
        <v>495</v>
      </c>
      <c r="C2325" s="86" t="s">
        <v>664</v>
      </c>
      <c r="D2325" s="86" t="s">
        <v>1607</v>
      </c>
      <c r="E2325" s="86" t="s">
        <v>724</v>
      </c>
      <c r="F2325" s="86"/>
      <c r="G2325" s="88" t="s">
        <v>718</v>
      </c>
      <c r="H2325" s="89" t="n">
        <v>1</v>
      </c>
      <c r="I2325" s="90" t="n">
        <f aca="false">SUMIF(L:L,$L2325,M:M)</f>
        <v>42.45</v>
      </c>
      <c r="J2325" s="90" t="n">
        <f aca="false">TRUNC(H2325*I2325,2)</f>
        <v>42.45</v>
      </c>
      <c r="L2325" s="63" t="n">
        <f aca="false">IF(AND(A2326&lt;&gt;"",A2325=""),L2324+1,L2324)</f>
        <v>198</v>
      </c>
      <c r="M2325" s="80" t="str">
        <f aca="false">IF(OR(A2325="Insumo",A2325="Composição Auxiliar"),J2325,"")</f>
        <v/>
      </c>
      <c r="N2325" s="81" t="str">
        <f aca="false">IF(ISNUMBER(SEARCH("COM ENCARGOS COMPLEMENTARES",D2325)),J2325,"")</f>
        <v/>
      </c>
      <c r="O2325" s="81" t="str">
        <f aca="false">IF(N2325&lt;&gt;"","",M2325)</f>
        <v/>
      </c>
      <c r="P2325" s="82" t="str">
        <f aca="false">IF(A2325="Composição",A2324,"")</f>
        <v> 9.3.5 </v>
      </c>
      <c r="Q2325" s="81" t="n">
        <f aca="false">IF(P2325&lt;&gt;"",SUMIF(L2325:L2414,L2325,N2325:N2414),"")</f>
        <v>0</v>
      </c>
      <c r="R2325" s="81" t="n">
        <f aca="false">IF(P2325&lt;&gt;"",SUMIF(L2325:L2414,L2325,O2325:O2414),"")</f>
        <v>42.45</v>
      </c>
    </row>
    <row r="2326" customFormat="false" ht="38.25" hidden="false" customHeight="true" outlineLevel="0" collapsed="false">
      <c r="A2326" s="91" t="s">
        <v>668</v>
      </c>
      <c r="B2326" s="92" t="s">
        <v>1596</v>
      </c>
      <c r="C2326" s="91" t="s">
        <v>664</v>
      </c>
      <c r="D2326" s="91" t="s">
        <v>1597</v>
      </c>
      <c r="E2326" s="91" t="s">
        <v>724</v>
      </c>
      <c r="F2326" s="91"/>
      <c r="G2326" s="93" t="s">
        <v>718</v>
      </c>
      <c r="H2326" s="94" t="n">
        <v>1</v>
      </c>
      <c r="I2326" s="95" t="n">
        <f aca="false">SUMIFS('ANALÍTICA AUXILIARES'!J:J,'ANALÍTICA AUXILIARES'!A:A,"Composição",'ANALÍTICA AUXILIARES'!B:B,$B2326)</f>
        <v>10.36</v>
      </c>
      <c r="J2326" s="95" t="n">
        <f aca="false">TRUNC(H2326*I2326,2)</f>
        <v>10.36</v>
      </c>
      <c r="L2326" s="63" t="n">
        <f aca="false">IF(AND(A2327&lt;&gt;"",A2326=""),L2325+1,L2325)</f>
        <v>198</v>
      </c>
      <c r="M2326" s="80" t="n">
        <f aca="false">IF(OR(A2326="Insumo",A2326="Composição Auxiliar"),J2326,"")</f>
        <v>10.36</v>
      </c>
      <c r="N2326" s="81" t="str">
        <f aca="false">IF(ISNUMBER(SEARCH("COM ENCARGOS COMPLEMENTARES",D2326)),J2326,"")</f>
        <v/>
      </c>
      <c r="O2326" s="81" t="n">
        <f aca="false">IF(N2326&lt;&gt;"","",M2326)</f>
        <v>10.36</v>
      </c>
      <c r="P2326" s="82" t="str">
        <f aca="false">IF(A2326="Composição",A2325,"")</f>
        <v/>
      </c>
      <c r="Q2326" s="81" t="str">
        <f aca="false">IF(P2326&lt;&gt;"",SUMIF(L2326:L2415,L2326,N2326:N2415),"")</f>
        <v/>
      </c>
      <c r="R2326" s="81" t="str">
        <f aca="false">IF(P2326&lt;&gt;"",SUMIF(L2326:L2415,L2326,O2326:O2415),"")</f>
        <v/>
      </c>
    </row>
    <row r="2327" customFormat="false" ht="25.5" hidden="false" customHeight="true" outlineLevel="0" collapsed="false">
      <c r="A2327" s="91" t="s">
        <v>668</v>
      </c>
      <c r="B2327" s="92" t="s">
        <v>1608</v>
      </c>
      <c r="C2327" s="91" t="s">
        <v>664</v>
      </c>
      <c r="D2327" s="91" t="s">
        <v>1609</v>
      </c>
      <c r="E2327" s="91" t="s">
        <v>724</v>
      </c>
      <c r="F2327" s="91"/>
      <c r="G2327" s="93" t="s">
        <v>718</v>
      </c>
      <c r="H2327" s="94" t="n">
        <v>1</v>
      </c>
      <c r="I2327" s="95" t="n">
        <f aca="false">SUMIFS('ANALÍTICA AUXILIARES'!J:J,'ANALÍTICA AUXILIARES'!A:A,"Composição",'ANALÍTICA AUXILIARES'!B:B,$B2327)</f>
        <v>32.09</v>
      </c>
      <c r="J2327" s="95" t="n">
        <f aca="false">TRUNC(H2327*I2327,2)</f>
        <v>32.09</v>
      </c>
      <c r="L2327" s="63" t="n">
        <f aca="false">IF(AND(A2328&lt;&gt;"",A2327=""),L2326+1,L2326)</f>
        <v>198</v>
      </c>
      <c r="M2327" s="80" t="n">
        <f aca="false">IF(OR(A2327="Insumo",A2327="Composição Auxiliar"),J2327,"")</f>
        <v>32.09</v>
      </c>
      <c r="N2327" s="81" t="str">
        <f aca="false">IF(ISNUMBER(SEARCH("COM ENCARGOS COMPLEMENTARES",D2327)),J2327,"")</f>
        <v/>
      </c>
      <c r="O2327" s="81" t="n">
        <f aca="false">IF(N2327&lt;&gt;"","",M2327)</f>
        <v>32.09</v>
      </c>
      <c r="P2327" s="82" t="str">
        <f aca="false">IF(A2327="Composição",A2326,"")</f>
        <v/>
      </c>
      <c r="Q2327" s="81" t="str">
        <f aca="false">IF(P2327&lt;&gt;"",SUMIF(L2327:L2416,L2327,N2327:N2416),"")</f>
        <v/>
      </c>
      <c r="R2327" s="81" t="str">
        <f aca="false">IF(P2327&lt;&gt;"",SUMIF(L2327:L2416,L2327,O2327:O2416),"")</f>
        <v/>
      </c>
    </row>
    <row r="2328" customFormat="false" ht="14.25" hidden="false" customHeight="false" outlineLevel="0" collapsed="false">
      <c r="A2328" s="102"/>
      <c r="B2328" s="102"/>
      <c r="C2328" s="102"/>
      <c r="D2328" s="102"/>
      <c r="E2328" s="102"/>
      <c r="F2328" s="103"/>
      <c r="G2328" s="102"/>
      <c r="H2328" s="103"/>
      <c r="I2328" s="102"/>
      <c r="J2328" s="103"/>
      <c r="L2328" s="63" t="n">
        <f aca="false">IF(AND(A2329&lt;&gt;"",A2328=""),L2327+1,L2327)</f>
        <v>198</v>
      </c>
      <c r="M2328" s="80" t="str">
        <f aca="false">IF(OR(A2328="Insumo",A2328="Composição Auxiliar"),J2328,"")</f>
        <v/>
      </c>
      <c r="N2328" s="81" t="str">
        <f aca="false">IF(ISNUMBER(SEARCH("COM ENCARGOS COMPLEMENTARES",D2328)),J2328,"")</f>
        <v/>
      </c>
      <c r="O2328" s="81" t="str">
        <f aca="false">IF(N2328&lt;&gt;"","",M2328)</f>
        <v/>
      </c>
      <c r="P2328" s="82" t="str">
        <f aca="false">IF(A2328="Composição",A2327,"")</f>
        <v/>
      </c>
      <c r="Q2328" s="81" t="str">
        <f aca="false">IF(P2328&lt;&gt;"",SUMIF(L2328:L2417,L2328,N2328:N2417),"")</f>
        <v/>
      </c>
      <c r="R2328" s="81" t="str">
        <f aca="false">IF(P2328&lt;&gt;"",SUMIF(L2328:L2417,L2328,O2328:O2417),"")</f>
        <v/>
      </c>
    </row>
    <row r="2329" customFormat="false" ht="14.25" hidden="false" customHeight="true" outlineLevel="0" collapsed="false">
      <c r="A2329" s="102"/>
      <c r="B2329" s="102"/>
      <c r="C2329" s="102"/>
      <c r="D2329" s="102"/>
      <c r="E2329" s="102"/>
      <c r="F2329" s="103"/>
      <c r="G2329" s="102"/>
      <c r="H2329" s="104" t="s">
        <v>684</v>
      </c>
      <c r="I2329" s="104"/>
      <c r="J2329" s="103" t="n">
        <f aca="false">TRUNC(SUMIF(L:L,$L2329,M:M)*(1+$J$9),2)</f>
        <v>55.09</v>
      </c>
      <c r="L2329" s="63" t="n">
        <f aca="false">IF(AND(A2330&lt;&gt;"",A2329=""),L2328+1,L2328)</f>
        <v>198</v>
      </c>
      <c r="M2329" s="80" t="str">
        <f aca="false">IF(OR(A2329="Insumo",A2329="Composição Auxiliar"),J2329,"")</f>
        <v/>
      </c>
      <c r="N2329" s="81" t="str">
        <f aca="false">IF(ISNUMBER(SEARCH("COM ENCARGOS COMPLEMENTARES",D2329)),J2329,"")</f>
        <v/>
      </c>
      <c r="O2329" s="81" t="str">
        <f aca="false">IF(N2329&lt;&gt;"","",M2329)</f>
        <v/>
      </c>
      <c r="P2329" s="82" t="str">
        <f aca="false">IF(A2329="Composição",A2328,"")</f>
        <v/>
      </c>
      <c r="Q2329" s="81" t="str">
        <f aca="false">IF(P2329&lt;&gt;"",SUMIF(L2329:L2418,L2329,N2329:N2418),"")</f>
        <v/>
      </c>
      <c r="R2329" s="81" t="str">
        <f aca="false">IF(P2329&lt;&gt;"",SUMIF(L2329:L2418,L2329,O2329:O2418),"")</f>
        <v/>
      </c>
    </row>
    <row r="2330" customFormat="false" ht="15" hidden="false" customHeight="false" outlineLevel="0" collapsed="false">
      <c r="A2330" s="105"/>
      <c r="B2330" s="105"/>
      <c r="C2330" s="105"/>
      <c r="D2330" s="105"/>
      <c r="E2330" s="105"/>
      <c r="F2330" s="105"/>
      <c r="G2330" s="105" t="s">
        <v>685</v>
      </c>
      <c r="H2330" s="106" t="s">
        <v>1610</v>
      </c>
      <c r="I2330" s="105" t="s">
        <v>687</v>
      </c>
      <c r="J2330" s="107" t="n">
        <f aca="false">TRUNC(J2329*H2330,2)</f>
        <v>771.26</v>
      </c>
      <c r="L2330" s="63" t="n">
        <f aca="false">IF(AND(A2331&lt;&gt;"",A2330=""),L2329+1,L2329)</f>
        <v>198</v>
      </c>
      <c r="M2330" s="80" t="str">
        <f aca="false">IF(OR(A2330="Insumo",A2330="Composição Auxiliar"),J2330,"")</f>
        <v/>
      </c>
      <c r="N2330" s="81" t="str">
        <f aca="false">IF(ISNUMBER(SEARCH("COM ENCARGOS COMPLEMENTARES",D2330)),J2330,"")</f>
        <v/>
      </c>
      <c r="O2330" s="81" t="str">
        <f aca="false">IF(N2330&lt;&gt;"","",M2330)</f>
        <v/>
      </c>
      <c r="P2330" s="82" t="str">
        <f aca="false">IF(A2330="Composição",A2329,"")</f>
        <v/>
      </c>
      <c r="Q2330" s="81" t="str">
        <f aca="false">IF(P2330&lt;&gt;"",SUMIF(L2330:L2419,L2330,N2330:N2419),"")</f>
        <v/>
      </c>
      <c r="R2330" s="81" t="str">
        <f aca="false">IF(P2330&lt;&gt;"",SUMIF(L2330:L2419,L2330,O2330:O2419),"")</f>
        <v/>
      </c>
    </row>
    <row r="2331" customFormat="false" ht="15" hidden="false" customHeight="false" outlineLevel="0" collapsed="false">
      <c r="A2331" s="108"/>
      <c r="B2331" s="108"/>
      <c r="C2331" s="108"/>
      <c r="D2331" s="108"/>
      <c r="E2331" s="108"/>
      <c r="F2331" s="108"/>
      <c r="G2331" s="108"/>
      <c r="H2331" s="108"/>
      <c r="I2331" s="108"/>
      <c r="J2331" s="108"/>
      <c r="L2331" s="63" t="n">
        <f aca="false">IF(AND(A2332&lt;&gt;"",A2331=""),L2330+1,L2330)</f>
        <v>199</v>
      </c>
      <c r="M2331" s="80" t="str">
        <f aca="false">IF(OR(A2331="Insumo",A2331="Composição Auxiliar"),J2331,"")</f>
        <v/>
      </c>
      <c r="N2331" s="81" t="str">
        <f aca="false">IF(ISNUMBER(SEARCH("COM ENCARGOS COMPLEMENTARES",D2331)),J2331,"")</f>
        <v/>
      </c>
      <c r="O2331" s="81" t="str">
        <f aca="false">IF(N2331&lt;&gt;"","",M2331)</f>
        <v/>
      </c>
      <c r="P2331" s="82" t="str">
        <f aca="false">IF(A2331="Composição",A2330,"")</f>
        <v/>
      </c>
      <c r="Q2331" s="81" t="str">
        <f aca="false">IF(P2331&lt;&gt;"",SUMIF(L2331:L2420,L2331,N2331:N2420),"")</f>
        <v/>
      </c>
      <c r="R2331" s="81" t="str">
        <f aca="false">IF(P2331&lt;&gt;"",SUMIF(L2331:L2420,L2331,O2331:O2420),"")</f>
        <v/>
      </c>
    </row>
    <row r="2332" customFormat="false" ht="15" hidden="false" customHeight="true" outlineLevel="0" collapsed="false">
      <c r="A2332" s="83" t="s">
        <v>496</v>
      </c>
      <c r="B2332" s="84" t="s">
        <v>655</v>
      </c>
      <c r="C2332" s="83" t="s">
        <v>656</v>
      </c>
      <c r="D2332" s="83" t="s">
        <v>657</v>
      </c>
      <c r="E2332" s="83" t="s">
        <v>658</v>
      </c>
      <c r="F2332" s="83"/>
      <c r="G2332" s="85" t="s">
        <v>659</v>
      </c>
      <c r="H2332" s="84" t="s">
        <v>660</v>
      </c>
      <c r="I2332" s="84" t="s">
        <v>661</v>
      </c>
      <c r="J2332" s="84" t="s">
        <v>662</v>
      </c>
      <c r="L2332" s="63" t="n">
        <f aca="false">IF(AND(A2333&lt;&gt;"",A2332=""),L2331+1,L2331)</f>
        <v>199</v>
      </c>
      <c r="M2332" s="80" t="str">
        <f aca="false">IF(OR(A2332="Insumo",A2332="Composição Auxiliar"),J2332,"")</f>
        <v/>
      </c>
      <c r="N2332" s="81" t="str">
        <f aca="false">IF(ISNUMBER(SEARCH("COM ENCARGOS COMPLEMENTARES",D2332)),J2332,"")</f>
        <v/>
      </c>
      <c r="O2332" s="81" t="str">
        <f aca="false">IF(N2332&lt;&gt;"","",M2332)</f>
        <v/>
      </c>
      <c r="P2332" s="82" t="str">
        <f aca="false">IF(A2332="Composição",A2331,"")</f>
        <v/>
      </c>
      <c r="Q2332" s="81" t="str">
        <f aca="false">IF(P2332&lt;&gt;"",SUMIF(L2332:L2421,L2332,N2332:N2421),"")</f>
        <v/>
      </c>
      <c r="R2332" s="81" t="str">
        <f aca="false">IF(P2332&lt;&gt;"",SUMIF(L2332:L2421,L2332,O2332:O2421),"")</f>
        <v/>
      </c>
    </row>
    <row r="2333" customFormat="false" ht="38.25" hidden="false" customHeight="true" outlineLevel="0" collapsed="false">
      <c r="A2333" s="86" t="s">
        <v>663</v>
      </c>
      <c r="B2333" s="87" t="s">
        <v>497</v>
      </c>
      <c r="C2333" s="86" t="s">
        <v>664</v>
      </c>
      <c r="D2333" s="86" t="s">
        <v>748</v>
      </c>
      <c r="E2333" s="86" t="s">
        <v>724</v>
      </c>
      <c r="F2333" s="86"/>
      <c r="G2333" s="88" t="s">
        <v>729</v>
      </c>
      <c r="H2333" s="89" t="n">
        <v>1</v>
      </c>
      <c r="I2333" s="90" t="n">
        <f aca="false">SUMIF(L:L,$L2333,M:M)</f>
        <v>3.85</v>
      </c>
      <c r="J2333" s="90" t="n">
        <f aca="false">TRUNC(H2333*I2333,2)</f>
        <v>3.85</v>
      </c>
      <c r="L2333" s="63" t="n">
        <f aca="false">IF(AND(A2334&lt;&gt;"",A2333=""),L2332+1,L2332)</f>
        <v>199</v>
      </c>
      <c r="M2333" s="80" t="str">
        <f aca="false">IF(OR(A2333="Insumo",A2333="Composição Auxiliar"),J2333,"")</f>
        <v/>
      </c>
      <c r="N2333" s="81" t="str">
        <f aca="false">IF(ISNUMBER(SEARCH("COM ENCARGOS COMPLEMENTARES",D2333)),J2333,"")</f>
        <v/>
      </c>
      <c r="O2333" s="81" t="str">
        <f aca="false">IF(N2333&lt;&gt;"","",M2333)</f>
        <v/>
      </c>
      <c r="P2333" s="82" t="str">
        <f aca="false">IF(A2333="Composição",A2332,"")</f>
        <v> 9.3.6 </v>
      </c>
      <c r="Q2333" s="81" t="n">
        <f aca="false">IF(P2333&lt;&gt;"",SUMIF(L2333:L2422,L2333,N2333:N2422),"")</f>
        <v>1.39</v>
      </c>
      <c r="R2333" s="81" t="n">
        <f aca="false">IF(P2333&lt;&gt;"",SUMIF(L2333:L2422,L2333,O2333:O2422),"")</f>
        <v>2.46</v>
      </c>
    </row>
    <row r="2334" customFormat="false" ht="25.5" hidden="false" customHeight="true" outlineLevel="0" collapsed="false">
      <c r="A2334" s="91" t="s">
        <v>668</v>
      </c>
      <c r="B2334" s="92" t="s">
        <v>817</v>
      </c>
      <c r="C2334" s="91" t="s">
        <v>664</v>
      </c>
      <c r="D2334" s="91" t="s">
        <v>818</v>
      </c>
      <c r="E2334" s="91" t="s">
        <v>671</v>
      </c>
      <c r="F2334" s="91"/>
      <c r="G2334" s="93" t="s">
        <v>672</v>
      </c>
      <c r="H2334" s="94" t="n">
        <v>0.029</v>
      </c>
      <c r="I2334" s="95" t="n">
        <f aca="false">SUMIFS('ANALÍTICA AUXILIARES'!J:J,'ANALÍTICA AUXILIARES'!A:A,"Composição",'ANALÍTICA AUXILIARES'!B:B,$B2334)</f>
        <v>22.2</v>
      </c>
      <c r="J2334" s="95" t="n">
        <f aca="false">TRUNC(H2334*I2334,2)</f>
        <v>0.64</v>
      </c>
      <c r="L2334" s="63" t="n">
        <f aca="false">IF(AND(A2335&lt;&gt;"",A2334=""),L2333+1,L2333)</f>
        <v>199</v>
      </c>
      <c r="M2334" s="80" t="n">
        <f aca="false">IF(OR(A2334="Insumo",A2334="Composição Auxiliar"),J2334,"")</f>
        <v>0.64</v>
      </c>
      <c r="N2334" s="81" t="n">
        <f aca="false">IF(ISNUMBER(SEARCH("COM ENCARGOS COMPLEMENTARES",D2334)),J2334,"")</f>
        <v>0.64</v>
      </c>
      <c r="O2334" s="81" t="str">
        <f aca="false">IF(N2334&lt;&gt;"","",M2334)</f>
        <v/>
      </c>
      <c r="P2334" s="82" t="str">
        <f aca="false">IF(A2334="Composição",A2333,"")</f>
        <v/>
      </c>
      <c r="Q2334" s="81" t="str">
        <f aca="false">IF(P2334&lt;&gt;"",SUMIF(L2334:L2423,L2334,N2334:N2423),"")</f>
        <v/>
      </c>
      <c r="R2334" s="81" t="str">
        <f aca="false">IF(P2334&lt;&gt;"",SUMIF(L2334:L2423,L2334,O2334:O2423),"")</f>
        <v/>
      </c>
    </row>
    <row r="2335" customFormat="false" ht="25.5" hidden="false" customHeight="true" outlineLevel="0" collapsed="false">
      <c r="A2335" s="91" t="s">
        <v>668</v>
      </c>
      <c r="B2335" s="92" t="s">
        <v>822</v>
      </c>
      <c r="C2335" s="91" t="s">
        <v>664</v>
      </c>
      <c r="D2335" s="91" t="s">
        <v>823</v>
      </c>
      <c r="E2335" s="91" t="s">
        <v>671</v>
      </c>
      <c r="F2335" s="91"/>
      <c r="G2335" s="93" t="s">
        <v>672</v>
      </c>
      <c r="H2335" s="94" t="n">
        <v>0.029</v>
      </c>
      <c r="I2335" s="95" t="n">
        <f aca="false">SUMIFS('ANALÍTICA AUXILIARES'!J:J,'ANALÍTICA AUXILIARES'!A:A,"Composição",'ANALÍTICA AUXILIARES'!B:B,$B2335)</f>
        <v>26.14</v>
      </c>
      <c r="J2335" s="95" t="n">
        <f aca="false">TRUNC(H2335*I2335,2)</f>
        <v>0.75</v>
      </c>
      <c r="L2335" s="63" t="n">
        <f aca="false">IF(AND(A2336&lt;&gt;"",A2335=""),L2334+1,L2334)</f>
        <v>199</v>
      </c>
      <c r="M2335" s="80" t="n">
        <f aca="false">IF(OR(A2335="Insumo",A2335="Composição Auxiliar"),J2335,"")</f>
        <v>0.75</v>
      </c>
      <c r="N2335" s="81" t="n">
        <f aca="false">IF(ISNUMBER(SEARCH("COM ENCARGOS COMPLEMENTARES",D2335)),J2335,"")</f>
        <v>0.75</v>
      </c>
      <c r="O2335" s="81" t="str">
        <f aca="false">IF(N2335&lt;&gt;"","",M2335)</f>
        <v/>
      </c>
      <c r="P2335" s="82" t="str">
        <f aca="false">IF(A2335="Composição",A2334,"")</f>
        <v/>
      </c>
      <c r="Q2335" s="81" t="str">
        <f aca="false">IF(P2335&lt;&gt;"",SUMIF(L2335:L2424,L2335,N2335:N2424),"")</f>
        <v/>
      </c>
      <c r="R2335" s="81" t="str">
        <f aca="false">IF(P2335&lt;&gt;"",SUMIF(L2335:L2424,L2335,O2335:O2424),"")</f>
        <v/>
      </c>
    </row>
    <row r="2336" customFormat="false" ht="25.5" hidden="false" customHeight="false" outlineLevel="0" collapsed="false">
      <c r="A2336" s="96" t="s">
        <v>679</v>
      </c>
      <c r="B2336" s="97" t="s">
        <v>1611</v>
      </c>
      <c r="C2336" s="96" t="str">
        <f aca="false">VLOOKUP(B2336,INSUMOS!$A:$I,2,0)</f>
        <v>SINAPI</v>
      </c>
      <c r="D2336" s="96" t="str">
        <f aca="false">VLOOKUP(B2336,INSUMOS!$A:$I,3,0)</f>
        <v>FITA ISOLANTE ADESIVA ANTICHAMA, USO ATE 750 V, EM ROLO DE 19 MM X 5 M</v>
      </c>
      <c r="E2336" s="98" t="str">
        <f aca="false">VLOOKUP(B2336,INSUMOS!$A:$I,4,0)</f>
        <v>Material</v>
      </c>
      <c r="F2336" s="98"/>
      <c r="G2336" s="99" t="str">
        <f aca="false">VLOOKUP(B2336,INSUMOS!$A:$I,5,0)</f>
        <v>UN</v>
      </c>
      <c r="H2336" s="100" t="n">
        <v>0.0094</v>
      </c>
      <c r="I2336" s="101" t="n">
        <f aca="false">VLOOKUP(B2336,INSUMOS!$A:$I,8,0)</f>
        <v>3.74</v>
      </c>
      <c r="J2336" s="101" t="n">
        <f aca="false">TRUNC(H2336*I2336,2)</f>
        <v>0.03</v>
      </c>
      <c r="L2336" s="63" t="n">
        <f aca="false">IF(AND(A2337&lt;&gt;"",A2336=""),L2335+1,L2335)</f>
        <v>199</v>
      </c>
      <c r="M2336" s="80" t="n">
        <f aca="false">IF(OR(A2336="Insumo",A2336="Composição Auxiliar"),J2336,"")</f>
        <v>0.03</v>
      </c>
      <c r="N2336" s="81" t="str">
        <f aca="false">IF(ISNUMBER(SEARCH("COM ENCARGOS COMPLEMENTARES",D2336)),J2336,"")</f>
        <v/>
      </c>
      <c r="O2336" s="81" t="n">
        <f aca="false">IF(N2336&lt;&gt;"","",M2336)</f>
        <v>0.03</v>
      </c>
      <c r="P2336" s="82" t="str">
        <f aca="false">IF(A2336="Composição",A2335,"")</f>
        <v/>
      </c>
      <c r="Q2336" s="81" t="str">
        <f aca="false">IF(P2336&lt;&gt;"",SUMIF(L2336:L2425,L2336,N2336:N2425),"")</f>
        <v/>
      </c>
      <c r="R2336" s="81" t="str">
        <f aca="false">IF(P2336&lt;&gt;"",SUMIF(L2336:L2425,L2336,O2336:O2425),"")</f>
        <v/>
      </c>
    </row>
    <row r="2337" customFormat="false" ht="25.5" hidden="false" customHeight="false" outlineLevel="0" collapsed="false">
      <c r="A2337" s="96" t="s">
        <v>679</v>
      </c>
      <c r="B2337" s="97" t="s">
        <v>1612</v>
      </c>
      <c r="C2337" s="96" t="str">
        <f aca="false">VLOOKUP(B2337,INSUMOS!$A:$I,2,0)</f>
        <v>SINAPI</v>
      </c>
      <c r="D2337" s="96" t="str">
        <f aca="false">VLOOKUP(B2337,INSUMOS!$A:$I,3,0)</f>
        <v>CABO DE COBRE, FLEXIVEL, CLASSE 4 OU 5, ISOLACAO EM PVC/A, ANTICHAMA BWF-B, 1 CONDUTOR, 450/750 V, SECAO NOMINAL 2,5 MM2</v>
      </c>
      <c r="E2337" s="98" t="str">
        <f aca="false">VLOOKUP(B2337,INSUMOS!$A:$I,4,0)</f>
        <v>Material</v>
      </c>
      <c r="F2337" s="98"/>
      <c r="G2337" s="99" t="str">
        <f aca="false">VLOOKUP(B2337,INSUMOS!$A:$I,5,0)</f>
        <v>M</v>
      </c>
      <c r="H2337" s="100" t="n">
        <v>1.2434</v>
      </c>
      <c r="I2337" s="101" t="n">
        <f aca="false">VLOOKUP(B2337,INSUMOS!$A:$I,8,0)</f>
        <v>1.96</v>
      </c>
      <c r="J2337" s="101" t="n">
        <f aca="false">TRUNC(H2337*I2337,2)</f>
        <v>2.43</v>
      </c>
      <c r="L2337" s="63" t="n">
        <f aca="false">IF(AND(A2338&lt;&gt;"",A2337=""),L2336+1,L2336)</f>
        <v>199</v>
      </c>
      <c r="M2337" s="80" t="n">
        <f aca="false">IF(OR(A2337="Insumo",A2337="Composição Auxiliar"),J2337,"")</f>
        <v>2.43</v>
      </c>
      <c r="N2337" s="81" t="str">
        <f aca="false">IF(ISNUMBER(SEARCH("COM ENCARGOS COMPLEMENTARES",D2337)),J2337,"")</f>
        <v/>
      </c>
      <c r="O2337" s="81" t="n">
        <f aca="false">IF(N2337&lt;&gt;"","",M2337)</f>
        <v>2.43</v>
      </c>
      <c r="P2337" s="82" t="str">
        <f aca="false">IF(A2337="Composição",A2336,"")</f>
        <v/>
      </c>
      <c r="Q2337" s="81" t="str">
        <f aca="false">IF(P2337&lt;&gt;"",SUMIF(L2337:L2426,L2337,N2337:N2426),"")</f>
        <v/>
      </c>
      <c r="R2337" s="81" t="str">
        <f aca="false">IF(P2337&lt;&gt;"",SUMIF(L2337:L2426,L2337,O2337:O2426),"")</f>
        <v/>
      </c>
    </row>
    <row r="2338" customFormat="false" ht="14.25" hidden="false" customHeight="false" outlineLevel="0" collapsed="false">
      <c r="A2338" s="102"/>
      <c r="B2338" s="102"/>
      <c r="C2338" s="102"/>
      <c r="D2338" s="102"/>
      <c r="E2338" s="102"/>
      <c r="F2338" s="103"/>
      <c r="G2338" s="102"/>
      <c r="H2338" s="103"/>
      <c r="I2338" s="102"/>
      <c r="J2338" s="103"/>
      <c r="L2338" s="63" t="n">
        <f aca="false">IF(AND(A2339&lt;&gt;"",A2338=""),L2337+1,L2337)</f>
        <v>199</v>
      </c>
      <c r="M2338" s="80" t="str">
        <f aca="false">IF(OR(A2338="Insumo",A2338="Composição Auxiliar"),J2338,"")</f>
        <v/>
      </c>
      <c r="N2338" s="81" t="str">
        <f aca="false">IF(ISNUMBER(SEARCH("COM ENCARGOS COMPLEMENTARES",D2338)),J2338,"")</f>
        <v/>
      </c>
      <c r="O2338" s="81" t="str">
        <f aca="false">IF(N2338&lt;&gt;"","",M2338)</f>
        <v/>
      </c>
      <c r="P2338" s="82" t="str">
        <f aca="false">IF(A2338="Composição",A2337,"")</f>
        <v/>
      </c>
      <c r="Q2338" s="81" t="str">
        <f aca="false">IF(P2338&lt;&gt;"",SUMIF(L2338:L2427,L2338,N2338:N2427),"")</f>
        <v/>
      </c>
      <c r="R2338" s="81" t="str">
        <f aca="false">IF(P2338&lt;&gt;"",SUMIF(L2338:L2427,L2338,O2338:O2427),"")</f>
        <v/>
      </c>
    </row>
    <row r="2339" customFormat="false" ht="14.25" hidden="false" customHeight="true" outlineLevel="0" collapsed="false">
      <c r="A2339" s="102"/>
      <c r="B2339" s="102"/>
      <c r="C2339" s="102"/>
      <c r="D2339" s="102"/>
      <c r="E2339" s="102"/>
      <c r="F2339" s="103"/>
      <c r="G2339" s="102"/>
      <c r="H2339" s="104" t="s">
        <v>684</v>
      </c>
      <c r="I2339" s="104"/>
      <c r="J2339" s="103" t="n">
        <f aca="false">TRUNC(SUMIF(L:L,$L2339,M:M)*(1+$J$9),2)</f>
        <v>4.99</v>
      </c>
      <c r="L2339" s="63" t="n">
        <f aca="false">IF(AND(A2340&lt;&gt;"",A2339=""),L2338+1,L2338)</f>
        <v>199</v>
      </c>
      <c r="M2339" s="80" t="str">
        <f aca="false">IF(OR(A2339="Insumo",A2339="Composição Auxiliar"),J2339,"")</f>
        <v/>
      </c>
      <c r="N2339" s="81" t="str">
        <f aca="false">IF(ISNUMBER(SEARCH("COM ENCARGOS COMPLEMENTARES",D2339)),J2339,"")</f>
        <v/>
      </c>
      <c r="O2339" s="81" t="str">
        <f aca="false">IF(N2339&lt;&gt;"","",M2339)</f>
        <v/>
      </c>
      <c r="P2339" s="82" t="str">
        <f aca="false">IF(A2339="Composição",A2338,"")</f>
        <v/>
      </c>
      <c r="Q2339" s="81" t="str">
        <f aca="false">IF(P2339&lt;&gt;"",SUMIF(L2339:L2428,L2339,N2339:N2428),"")</f>
        <v/>
      </c>
      <c r="R2339" s="81" t="str">
        <f aca="false">IF(P2339&lt;&gt;"",SUMIF(L2339:L2428,L2339,O2339:O2428),"")</f>
        <v/>
      </c>
    </row>
    <row r="2340" customFormat="false" ht="15" hidden="false" customHeight="false" outlineLevel="0" collapsed="false">
      <c r="A2340" s="105"/>
      <c r="B2340" s="105"/>
      <c r="C2340" s="105"/>
      <c r="D2340" s="105"/>
      <c r="E2340" s="105"/>
      <c r="F2340" s="105"/>
      <c r="G2340" s="105" t="s">
        <v>685</v>
      </c>
      <c r="H2340" s="106" t="s">
        <v>1613</v>
      </c>
      <c r="I2340" s="105" t="s">
        <v>687</v>
      </c>
      <c r="J2340" s="107" t="n">
        <f aca="false">TRUNC(J2339*H2340,2)</f>
        <v>10279.4</v>
      </c>
      <c r="L2340" s="63" t="n">
        <f aca="false">IF(AND(A2341&lt;&gt;"",A2340=""),L2339+1,L2339)</f>
        <v>199</v>
      </c>
      <c r="M2340" s="80" t="str">
        <f aca="false">IF(OR(A2340="Insumo",A2340="Composição Auxiliar"),J2340,"")</f>
        <v/>
      </c>
      <c r="N2340" s="81" t="str">
        <f aca="false">IF(ISNUMBER(SEARCH("COM ENCARGOS COMPLEMENTARES",D2340)),J2340,"")</f>
        <v/>
      </c>
      <c r="O2340" s="81" t="str">
        <f aca="false">IF(N2340&lt;&gt;"","",M2340)</f>
        <v/>
      </c>
      <c r="P2340" s="82" t="str">
        <f aca="false">IF(A2340="Composição",A2339,"")</f>
        <v/>
      </c>
      <c r="Q2340" s="81" t="str">
        <f aca="false">IF(P2340&lt;&gt;"",SUMIF(L2340:L2429,L2340,N2340:N2429),"")</f>
        <v/>
      </c>
      <c r="R2340" s="81" t="str">
        <f aca="false">IF(P2340&lt;&gt;"",SUMIF(L2340:L2429,L2340,O2340:O2429),"")</f>
        <v/>
      </c>
    </row>
    <row r="2341" customFormat="false" ht="15" hidden="false" customHeight="false" outlineLevel="0" collapsed="false">
      <c r="A2341" s="108"/>
      <c r="B2341" s="108"/>
      <c r="C2341" s="108"/>
      <c r="D2341" s="108"/>
      <c r="E2341" s="108"/>
      <c r="F2341" s="108"/>
      <c r="G2341" s="108"/>
      <c r="H2341" s="108"/>
      <c r="I2341" s="108"/>
      <c r="J2341" s="108"/>
      <c r="L2341" s="63" t="n">
        <f aca="false">IF(AND(A2342&lt;&gt;"",A2341=""),L2340+1,L2340)</f>
        <v>200</v>
      </c>
      <c r="M2341" s="80" t="str">
        <f aca="false">IF(OR(A2341="Insumo",A2341="Composição Auxiliar"),J2341,"")</f>
        <v/>
      </c>
      <c r="N2341" s="81" t="str">
        <f aca="false">IF(ISNUMBER(SEARCH("COM ENCARGOS COMPLEMENTARES",D2341)),J2341,"")</f>
        <v/>
      </c>
      <c r="O2341" s="81" t="str">
        <f aca="false">IF(N2341&lt;&gt;"","",M2341)</f>
        <v/>
      </c>
      <c r="P2341" s="82" t="str">
        <f aca="false">IF(A2341="Composição",A2340,"")</f>
        <v/>
      </c>
      <c r="Q2341" s="81" t="str">
        <f aca="false">IF(P2341&lt;&gt;"",SUMIF(L2341:L2430,L2341,N2341:N2430),"")</f>
        <v/>
      </c>
      <c r="R2341" s="81" t="str">
        <f aca="false">IF(P2341&lt;&gt;"",SUMIF(L2341:L2430,L2341,O2341:O2430),"")</f>
        <v/>
      </c>
    </row>
    <row r="2342" customFormat="false" ht="15" hidden="false" customHeight="true" outlineLevel="0" collapsed="false">
      <c r="A2342" s="83" t="s">
        <v>498</v>
      </c>
      <c r="B2342" s="84" t="s">
        <v>655</v>
      </c>
      <c r="C2342" s="83" t="s">
        <v>656</v>
      </c>
      <c r="D2342" s="83" t="s">
        <v>657</v>
      </c>
      <c r="E2342" s="83" t="s">
        <v>658</v>
      </c>
      <c r="F2342" s="83"/>
      <c r="G2342" s="85" t="s">
        <v>659</v>
      </c>
      <c r="H2342" s="84" t="s">
        <v>660</v>
      </c>
      <c r="I2342" s="84" t="s">
        <v>661</v>
      </c>
      <c r="J2342" s="84" t="s">
        <v>662</v>
      </c>
      <c r="L2342" s="63" t="n">
        <f aca="false">IF(AND(A2343&lt;&gt;"",A2342=""),L2341+1,L2341)</f>
        <v>200</v>
      </c>
      <c r="M2342" s="80" t="str">
        <f aca="false">IF(OR(A2342="Insumo",A2342="Composição Auxiliar"),J2342,"")</f>
        <v/>
      </c>
      <c r="N2342" s="81" t="str">
        <f aca="false">IF(ISNUMBER(SEARCH("COM ENCARGOS COMPLEMENTARES",D2342)),J2342,"")</f>
        <v/>
      </c>
      <c r="O2342" s="81" t="str">
        <f aca="false">IF(N2342&lt;&gt;"","",M2342)</f>
        <v/>
      </c>
      <c r="P2342" s="82" t="str">
        <f aca="false">IF(A2342="Composição",A2341,"")</f>
        <v/>
      </c>
      <c r="Q2342" s="81" t="str">
        <f aca="false">IF(P2342&lt;&gt;"",SUMIF(L2342:L2431,L2342,N2342:N2431),"")</f>
        <v/>
      </c>
      <c r="R2342" s="81" t="str">
        <f aca="false">IF(P2342&lt;&gt;"",SUMIF(L2342:L2431,L2342,O2342:O2431),"")</f>
        <v/>
      </c>
    </row>
    <row r="2343" customFormat="false" ht="38.25" hidden="false" customHeight="true" outlineLevel="0" collapsed="false">
      <c r="A2343" s="86" t="s">
        <v>663</v>
      </c>
      <c r="B2343" s="87" t="s">
        <v>499</v>
      </c>
      <c r="C2343" s="86" t="s">
        <v>716</v>
      </c>
      <c r="D2343" s="86" t="s">
        <v>1614</v>
      </c>
      <c r="E2343" s="86" t="s">
        <v>724</v>
      </c>
      <c r="F2343" s="86"/>
      <c r="G2343" s="88" t="s">
        <v>718</v>
      </c>
      <c r="H2343" s="89" t="n">
        <v>1</v>
      </c>
      <c r="I2343" s="90" t="n">
        <f aca="false">SUMIF(L:L,$L2343,M:M)</f>
        <v>47.04</v>
      </c>
      <c r="J2343" s="90" t="n">
        <f aca="false">TRUNC(H2343*I2343,2)</f>
        <v>47.04</v>
      </c>
      <c r="L2343" s="63" t="n">
        <f aca="false">IF(AND(A2344&lt;&gt;"",A2343=""),L2342+1,L2342)</f>
        <v>200</v>
      </c>
      <c r="M2343" s="80" t="str">
        <f aca="false">IF(OR(A2343="Insumo",A2343="Composição Auxiliar"),J2343,"")</f>
        <v/>
      </c>
      <c r="N2343" s="81" t="str">
        <f aca="false">IF(ISNUMBER(SEARCH("COM ENCARGOS COMPLEMENTARES",D2343)),J2343,"")</f>
        <v/>
      </c>
      <c r="O2343" s="81" t="str">
        <f aca="false">IF(N2343&lt;&gt;"","",M2343)</f>
        <v/>
      </c>
      <c r="P2343" s="82" t="str">
        <f aca="false">IF(A2343="Composição",A2342,"")</f>
        <v> 9.3.7 </v>
      </c>
      <c r="Q2343" s="81" t="n">
        <f aca="false">IF(P2343&lt;&gt;"",SUMIF(L2343:L2432,L2343,N2343:N2432),"")</f>
        <v>9.66</v>
      </c>
      <c r="R2343" s="81" t="n">
        <f aca="false">IF(P2343&lt;&gt;"",SUMIF(L2343:L2432,L2343,O2343:O2432),"")</f>
        <v>37.38</v>
      </c>
    </row>
    <row r="2344" customFormat="false" ht="25.5" hidden="false" customHeight="true" outlineLevel="0" collapsed="false">
      <c r="A2344" s="91" t="s">
        <v>668</v>
      </c>
      <c r="B2344" s="92" t="s">
        <v>822</v>
      </c>
      <c r="C2344" s="91" t="s">
        <v>664</v>
      </c>
      <c r="D2344" s="91" t="s">
        <v>823</v>
      </c>
      <c r="E2344" s="91" t="s">
        <v>671</v>
      </c>
      <c r="F2344" s="91"/>
      <c r="G2344" s="93" t="s">
        <v>672</v>
      </c>
      <c r="H2344" s="94" t="n">
        <v>0.2</v>
      </c>
      <c r="I2344" s="95" t="n">
        <f aca="false">SUMIFS('ANALÍTICA AUXILIARES'!J:J,'ANALÍTICA AUXILIARES'!A:A,"Composição",'ANALÍTICA AUXILIARES'!B:B,$B2344)</f>
        <v>26.14</v>
      </c>
      <c r="J2344" s="95" t="n">
        <f aca="false">TRUNC(H2344*I2344,2)</f>
        <v>5.22</v>
      </c>
      <c r="L2344" s="63" t="n">
        <f aca="false">IF(AND(A2345&lt;&gt;"",A2344=""),L2343+1,L2343)</f>
        <v>200</v>
      </c>
      <c r="M2344" s="80" t="n">
        <f aca="false">IF(OR(A2344="Insumo",A2344="Composição Auxiliar"),J2344,"")</f>
        <v>5.22</v>
      </c>
      <c r="N2344" s="81" t="n">
        <f aca="false">IF(ISNUMBER(SEARCH("COM ENCARGOS COMPLEMENTARES",D2344)),J2344,"")</f>
        <v>5.22</v>
      </c>
      <c r="O2344" s="81" t="str">
        <f aca="false">IF(N2344&lt;&gt;"","",M2344)</f>
        <v/>
      </c>
      <c r="P2344" s="82" t="str">
        <f aca="false">IF(A2344="Composição",A2343,"")</f>
        <v/>
      </c>
      <c r="Q2344" s="81" t="str">
        <f aca="false">IF(P2344&lt;&gt;"",SUMIF(L2344:L2433,L2344,N2344:N2433),"")</f>
        <v/>
      </c>
      <c r="R2344" s="81" t="str">
        <f aca="false">IF(P2344&lt;&gt;"",SUMIF(L2344:L2433,L2344,O2344:O2433),"")</f>
        <v/>
      </c>
    </row>
    <row r="2345" customFormat="false" ht="25.5" hidden="false" customHeight="true" outlineLevel="0" collapsed="false">
      <c r="A2345" s="91" t="s">
        <v>668</v>
      </c>
      <c r="B2345" s="92" t="s">
        <v>473</v>
      </c>
      <c r="C2345" s="91" t="s">
        <v>664</v>
      </c>
      <c r="D2345" s="91" t="s">
        <v>1583</v>
      </c>
      <c r="E2345" s="91" t="s">
        <v>724</v>
      </c>
      <c r="F2345" s="91"/>
      <c r="G2345" s="93" t="s">
        <v>718</v>
      </c>
      <c r="H2345" s="94" t="n">
        <v>1</v>
      </c>
      <c r="I2345" s="95" t="n">
        <f aca="false">SUMIFS('ANALÍTICA AUXILIARES'!J:J,'ANALÍTICA AUXILIARES'!A:A,"Composição",'ANALÍTICA AUXILIARES'!B:B,$B2345)</f>
        <v>29.34</v>
      </c>
      <c r="J2345" s="95" t="n">
        <f aca="false">TRUNC(H2345*I2345,2)</f>
        <v>29.34</v>
      </c>
      <c r="L2345" s="63" t="n">
        <f aca="false">IF(AND(A2346&lt;&gt;"",A2345=""),L2344+1,L2344)</f>
        <v>200</v>
      </c>
      <c r="M2345" s="80" t="n">
        <f aca="false">IF(OR(A2345="Insumo",A2345="Composição Auxiliar"),J2345,"")</f>
        <v>29.34</v>
      </c>
      <c r="N2345" s="81" t="str">
        <f aca="false">IF(ISNUMBER(SEARCH("COM ENCARGOS COMPLEMENTARES",D2345)),J2345,"")</f>
        <v/>
      </c>
      <c r="O2345" s="81" t="n">
        <f aca="false">IF(N2345&lt;&gt;"","",M2345)</f>
        <v>29.34</v>
      </c>
      <c r="P2345" s="82" t="str">
        <f aca="false">IF(A2345="Composição",A2344,"")</f>
        <v/>
      </c>
      <c r="Q2345" s="81" t="str">
        <f aca="false">IF(P2345&lt;&gt;"",SUMIF(L2345:L2434,L2345,N2345:N2434),"")</f>
        <v/>
      </c>
      <c r="R2345" s="81" t="str">
        <f aca="false">IF(P2345&lt;&gt;"",SUMIF(L2345:L2434,L2345,O2345:O2434),"")</f>
        <v/>
      </c>
    </row>
    <row r="2346" customFormat="false" ht="25.5" hidden="false" customHeight="true" outlineLevel="0" collapsed="false">
      <c r="A2346" s="91" t="s">
        <v>668</v>
      </c>
      <c r="B2346" s="92" t="s">
        <v>817</v>
      </c>
      <c r="C2346" s="91" t="s">
        <v>664</v>
      </c>
      <c r="D2346" s="91" t="s">
        <v>818</v>
      </c>
      <c r="E2346" s="91" t="s">
        <v>671</v>
      </c>
      <c r="F2346" s="91"/>
      <c r="G2346" s="93" t="s">
        <v>672</v>
      </c>
      <c r="H2346" s="94" t="n">
        <v>0.2</v>
      </c>
      <c r="I2346" s="95" t="n">
        <f aca="false">SUMIFS('ANALÍTICA AUXILIARES'!J:J,'ANALÍTICA AUXILIARES'!A:A,"Composição",'ANALÍTICA AUXILIARES'!B:B,$B2346)</f>
        <v>22.2</v>
      </c>
      <c r="J2346" s="95" t="n">
        <f aca="false">TRUNC(H2346*I2346,2)</f>
        <v>4.44</v>
      </c>
      <c r="L2346" s="63" t="n">
        <f aca="false">IF(AND(A2347&lt;&gt;"",A2346=""),L2345+1,L2345)</f>
        <v>200</v>
      </c>
      <c r="M2346" s="80" t="n">
        <f aca="false">IF(OR(A2346="Insumo",A2346="Composição Auxiliar"),J2346,"")</f>
        <v>4.44</v>
      </c>
      <c r="N2346" s="81" t="n">
        <f aca="false">IF(ISNUMBER(SEARCH("COM ENCARGOS COMPLEMENTARES",D2346)),J2346,"")</f>
        <v>4.44</v>
      </c>
      <c r="O2346" s="81" t="str">
        <f aca="false">IF(N2346&lt;&gt;"","",M2346)</f>
        <v/>
      </c>
      <c r="P2346" s="82" t="str">
        <f aca="false">IF(A2346="Composição",A2345,"")</f>
        <v/>
      </c>
      <c r="Q2346" s="81" t="str">
        <f aca="false">IF(P2346&lt;&gt;"",SUMIF(L2346:L2435,L2346,N2346:N2435),"")</f>
        <v/>
      </c>
      <c r="R2346" s="81" t="str">
        <f aca="false">IF(P2346&lt;&gt;"",SUMIF(L2346:L2435,L2346,O2346:O2435),"")</f>
        <v/>
      </c>
    </row>
    <row r="2347" customFormat="false" ht="14.25" hidden="false" customHeight="false" outlineLevel="0" collapsed="false">
      <c r="A2347" s="96" t="s">
        <v>679</v>
      </c>
      <c r="B2347" s="97" t="s">
        <v>1615</v>
      </c>
      <c r="C2347" s="96" t="str">
        <f aca="false">VLOOKUP(B2347,INSUMOS!$A:$I,2,0)</f>
        <v>SINAPI</v>
      </c>
      <c r="D2347" s="96" t="str">
        <f aca="false">VLOOKUP(B2347,INSUMOS!$A:$I,3,0)</f>
        <v>TAMPA CEGA EM PVC PARA CONDULETE 4 X 2"</v>
      </c>
      <c r="E2347" s="98" t="str">
        <f aca="false">VLOOKUP(B2347,INSUMOS!$A:$I,4,0)</f>
        <v>Material</v>
      </c>
      <c r="F2347" s="98"/>
      <c r="G2347" s="99" t="str">
        <f aca="false">VLOOKUP(B2347,INSUMOS!$A:$I,5,0)</f>
        <v>UN</v>
      </c>
      <c r="H2347" s="100" t="n">
        <v>1</v>
      </c>
      <c r="I2347" s="101" t="n">
        <f aca="false">VLOOKUP(B2347,INSUMOS!$A:$I,8,0)</f>
        <v>4.92</v>
      </c>
      <c r="J2347" s="101" t="n">
        <f aca="false">TRUNC(H2347*I2347,2)</f>
        <v>4.92</v>
      </c>
      <c r="L2347" s="63" t="n">
        <f aca="false">IF(AND(A2348&lt;&gt;"",A2347=""),L2346+1,L2346)</f>
        <v>200</v>
      </c>
      <c r="M2347" s="80" t="n">
        <f aca="false">IF(OR(A2347="Insumo",A2347="Composição Auxiliar"),J2347,"")</f>
        <v>4.92</v>
      </c>
      <c r="N2347" s="81" t="str">
        <f aca="false">IF(ISNUMBER(SEARCH("COM ENCARGOS COMPLEMENTARES",D2347)),J2347,"")</f>
        <v/>
      </c>
      <c r="O2347" s="81" t="n">
        <f aca="false">IF(N2347&lt;&gt;"","",M2347)</f>
        <v>4.92</v>
      </c>
      <c r="P2347" s="82" t="str">
        <f aca="false">IF(A2347="Composição",A2346,"")</f>
        <v/>
      </c>
      <c r="Q2347" s="81" t="str">
        <f aca="false">IF(P2347&lt;&gt;"",SUMIF(L2347:L2436,L2347,N2347:N2436),"")</f>
        <v/>
      </c>
      <c r="R2347" s="81" t="str">
        <f aca="false">IF(P2347&lt;&gt;"",SUMIF(L2347:L2436,L2347,O2347:O2436),"")</f>
        <v/>
      </c>
    </row>
    <row r="2348" customFormat="false" ht="25.5" hidden="false" customHeight="false" outlineLevel="0" collapsed="false">
      <c r="A2348" s="96" t="s">
        <v>679</v>
      </c>
      <c r="B2348" s="97" t="s">
        <v>1563</v>
      </c>
      <c r="C2348" s="96" t="str">
        <f aca="false">VLOOKUP(B2348,INSUMOS!$A:$I,2,0)</f>
        <v>SINAPI</v>
      </c>
      <c r="D2348" s="96" t="str">
        <f aca="false">VLOOKUP(B2348,INSUMOS!$A:$I,3,0)</f>
        <v>TERMINAL A COMPRESSAO EM COBRE ESTANHADO PARA CABO 2,5 MM2, 1 FURO E 1 COMPRESSAO, PARA PARAFUSO DE FIXACAO M5</v>
      </c>
      <c r="E2348" s="98" t="str">
        <f aca="false">VLOOKUP(B2348,INSUMOS!$A:$I,4,0)</f>
        <v>Material</v>
      </c>
      <c r="F2348" s="98"/>
      <c r="G2348" s="99" t="str">
        <f aca="false">VLOOKUP(B2348,INSUMOS!$A:$I,5,0)</f>
        <v>UN</v>
      </c>
      <c r="H2348" s="100" t="n">
        <v>3</v>
      </c>
      <c r="I2348" s="101" t="n">
        <f aca="false">VLOOKUP(B2348,INSUMOS!$A:$I,8,0)</f>
        <v>1.04</v>
      </c>
      <c r="J2348" s="101" t="n">
        <f aca="false">TRUNC(H2348*I2348,2)</f>
        <v>3.12</v>
      </c>
      <c r="L2348" s="63" t="n">
        <f aca="false">IF(AND(A2349&lt;&gt;"",A2348=""),L2347+1,L2347)</f>
        <v>200</v>
      </c>
      <c r="M2348" s="80" t="n">
        <f aca="false">IF(OR(A2348="Insumo",A2348="Composição Auxiliar"),J2348,"")</f>
        <v>3.12</v>
      </c>
      <c r="N2348" s="81" t="str">
        <f aca="false">IF(ISNUMBER(SEARCH("COM ENCARGOS COMPLEMENTARES",D2348)),J2348,"")</f>
        <v/>
      </c>
      <c r="O2348" s="81" t="n">
        <f aca="false">IF(N2348&lt;&gt;"","",M2348)</f>
        <v>3.12</v>
      </c>
      <c r="P2348" s="82" t="str">
        <f aca="false">IF(A2348="Composição",A2347,"")</f>
        <v/>
      </c>
      <c r="Q2348" s="81" t="str">
        <f aca="false">IF(P2348&lt;&gt;"",SUMIF(L2348:L2437,L2348,N2348:N2437),"")</f>
        <v/>
      </c>
      <c r="R2348" s="81" t="str">
        <f aca="false">IF(P2348&lt;&gt;"",SUMIF(L2348:L2437,L2348,O2348:O2437),"")</f>
        <v/>
      </c>
    </row>
    <row r="2349" customFormat="false" ht="14.25" hidden="false" customHeight="false" outlineLevel="0" collapsed="false">
      <c r="A2349" s="102"/>
      <c r="B2349" s="102"/>
      <c r="C2349" s="102"/>
      <c r="D2349" s="102"/>
      <c r="E2349" s="102"/>
      <c r="F2349" s="103"/>
      <c r="G2349" s="102"/>
      <c r="H2349" s="103"/>
      <c r="I2349" s="102"/>
      <c r="J2349" s="103"/>
      <c r="L2349" s="63" t="n">
        <f aca="false">IF(AND(A2350&lt;&gt;"",A2349=""),L2348+1,L2348)</f>
        <v>200</v>
      </c>
      <c r="M2349" s="80" t="str">
        <f aca="false">IF(OR(A2349="Insumo",A2349="Composição Auxiliar"),J2349,"")</f>
        <v/>
      </c>
      <c r="N2349" s="81" t="str">
        <f aca="false">IF(ISNUMBER(SEARCH("COM ENCARGOS COMPLEMENTARES",D2349)),J2349,"")</f>
        <v/>
      </c>
      <c r="O2349" s="81" t="str">
        <f aca="false">IF(N2349&lt;&gt;"","",M2349)</f>
        <v/>
      </c>
      <c r="P2349" s="82" t="str">
        <f aca="false">IF(A2349="Composição",A2348,"")</f>
        <v/>
      </c>
      <c r="Q2349" s="81" t="str">
        <f aca="false">IF(P2349&lt;&gt;"",SUMIF(L2349:L2438,L2349,N2349:N2438),"")</f>
        <v/>
      </c>
      <c r="R2349" s="81" t="str">
        <f aca="false">IF(P2349&lt;&gt;"",SUMIF(L2349:L2438,L2349,O2349:O2438),"")</f>
        <v/>
      </c>
    </row>
    <row r="2350" customFormat="false" ht="14.25" hidden="false" customHeight="true" outlineLevel="0" collapsed="false">
      <c r="A2350" s="102"/>
      <c r="B2350" s="102"/>
      <c r="C2350" s="102"/>
      <c r="D2350" s="102"/>
      <c r="E2350" s="102"/>
      <c r="F2350" s="103"/>
      <c r="G2350" s="102"/>
      <c r="H2350" s="104" t="s">
        <v>684</v>
      </c>
      <c r="I2350" s="104"/>
      <c r="J2350" s="103" t="n">
        <f aca="false">TRUNC(SUMIF(L:L,$L2350,M:M)*(1+$J$9),2)</f>
        <v>61.05</v>
      </c>
      <c r="L2350" s="63" t="n">
        <f aca="false">IF(AND(A2351&lt;&gt;"",A2350=""),L2349+1,L2349)</f>
        <v>200</v>
      </c>
      <c r="M2350" s="80" t="str">
        <f aca="false">IF(OR(A2350="Insumo",A2350="Composição Auxiliar"),J2350,"")</f>
        <v/>
      </c>
      <c r="N2350" s="81" t="str">
        <f aca="false">IF(ISNUMBER(SEARCH("COM ENCARGOS COMPLEMENTARES",D2350)),J2350,"")</f>
        <v/>
      </c>
      <c r="O2350" s="81" t="str">
        <f aca="false">IF(N2350&lt;&gt;"","",M2350)</f>
        <v/>
      </c>
      <c r="P2350" s="82" t="str">
        <f aca="false">IF(A2350="Composição",A2349,"")</f>
        <v/>
      </c>
      <c r="Q2350" s="81" t="str">
        <f aca="false">IF(P2350&lt;&gt;"",SUMIF(L2350:L2439,L2350,N2350:N2439),"")</f>
        <v/>
      </c>
      <c r="R2350" s="81" t="str">
        <f aca="false">IF(P2350&lt;&gt;"",SUMIF(L2350:L2439,L2350,O2350:O2439),"")</f>
        <v/>
      </c>
    </row>
    <row r="2351" customFormat="false" ht="15" hidden="false" customHeight="false" outlineLevel="0" collapsed="false">
      <c r="A2351" s="105"/>
      <c r="B2351" s="105"/>
      <c r="C2351" s="105"/>
      <c r="D2351" s="105"/>
      <c r="E2351" s="105"/>
      <c r="F2351" s="105"/>
      <c r="G2351" s="105" t="s">
        <v>685</v>
      </c>
      <c r="H2351" s="106" t="s">
        <v>1229</v>
      </c>
      <c r="I2351" s="105" t="s">
        <v>687</v>
      </c>
      <c r="J2351" s="107" t="n">
        <f aca="false">TRUNC(J2350*H2351,2)</f>
        <v>305.25</v>
      </c>
      <c r="L2351" s="63" t="n">
        <f aca="false">IF(AND(A2352&lt;&gt;"",A2351=""),L2350+1,L2350)</f>
        <v>200</v>
      </c>
      <c r="M2351" s="80" t="str">
        <f aca="false">IF(OR(A2351="Insumo",A2351="Composição Auxiliar"),J2351,"")</f>
        <v/>
      </c>
      <c r="N2351" s="81" t="str">
        <f aca="false">IF(ISNUMBER(SEARCH("COM ENCARGOS COMPLEMENTARES",D2351)),J2351,"")</f>
        <v/>
      </c>
      <c r="O2351" s="81" t="str">
        <f aca="false">IF(N2351&lt;&gt;"","",M2351)</f>
        <v/>
      </c>
      <c r="P2351" s="82" t="str">
        <f aca="false">IF(A2351="Composição",A2350,"")</f>
        <v/>
      </c>
      <c r="Q2351" s="81" t="str">
        <f aca="false">IF(P2351&lt;&gt;"",SUMIF(L2351:L2440,L2351,N2351:N2440),"")</f>
        <v/>
      </c>
      <c r="R2351" s="81" t="str">
        <f aca="false">IF(P2351&lt;&gt;"",SUMIF(L2351:L2440,L2351,O2351:O2440),"")</f>
        <v/>
      </c>
    </row>
    <row r="2352" customFormat="false" ht="15" hidden="false" customHeight="false" outlineLevel="0" collapsed="false">
      <c r="A2352" s="108"/>
      <c r="B2352" s="108"/>
      <c r="C2352" s="108"/>
      <c r="D2352" s="108"/>
      <c r="E2352" s="108"/>
      <c r="F2352" s="108"/>
      <c r="G2352" s="108"/>
      <c r="H2352" s="108"/>
      <c r="I2352" s="108"/>
      <c r="J2352" s="108"/>
      <c r="L2352" s="63" t="n">
        <f aca="false">IF(AND(A2353&lt;&gt;"",A2352=""),L2351+1,L2351)</f>
        <v>201</v>
      </c>
      <c r="M2352" s="80" t="str">
        <f aca="false">IF(OR(A2352="Insumo",A2352="Composição Auxiliar"),J2352,"")</f>
        <v/>
      </c>
      <c r="N2352" s="81" t="str">
        <f aca="false">IF(ISNUMBER(SEARCH("COM ENCARGOS COMPLEMENTARES",D2352)),J2352,"")</f>
        <v/>
      </c>
      <c r="O2352" s="81" t="str">
        <f aca="false">IF(N2352&lt;&gt;"","",M2352)</f>
        <v/>
      </c>
      <c r="P2352" s="82" t="str">
        <f aca="false">IF(A2352="Composição",A2351,"")</f>
        <v/>
      </c>
      <c r="Q2352" s="81" t="str">
        <f aca="false">IF(P2352&lt;&gt;"",SUMIF(L2352:L2441,L2352,N2352:N2441),"")</f>
        <v/>
      </c>
      <c r="R2352" s="81" t="str">
        <f aca="false">IF(P2352&lt;&gt;"",SUMIF(L2352:L2441,L2352,O2352:O2441),"")</f>
        <v/>
      </c>
    </row>
    <row r="2353" customFormat="false" ht="14.25" hidden="false" customHeight="false" outlineLevel="0" collapsed="false">
      <c r="A2353" s="76" t="s">
        <v>500</v>
      </c>
      <c r="B2353" s="76"/>
      <c r="C2353" s="76"/>
      <c r="D2353" s="76" t="s">
        <v>501</v>
      </c>
      <c r="E2353" s="76"/>
      <c r="F2353" s="76"/>
      <c r="G2353" s="76"/>
      <c r="H2353" s="77"/>
      <c r="I2353" s="76"/>
      <c r="J2353" s="78"/>
      <c r="L2353" s="63" t="n">
        <f aca="false">IF(AND(A2354&lt;&gt;"",A2353=""),L2352+1,L2352)</f>
        <v>201</v>
      </c>
      <c r="M2353" s="80" t="str">
        <f aca="false">IF(OR(A2353="Insumo",A2353="Composição Auxiliar"),J2353,"")</f>
        <v/>
      </c>
      <c r="N2353" s="81" t="str">
        <f aca="false">IF(ISNUMBER(SEARCH("COM ENCARGOS COMPLEMENTARES",D2353)),J2353,"")</f>
        <v/>
      </c>
      <c r="O2353" s="81" t="str">
        <f aca="false">IF(N2353&lt;&gt;"","",M2353)</f>
        <v/>
      </c>
      <c r="P2353" s="82" t="str">
        <f aca="false">IF(A2353="Composição",A2352,"")</f>
        <v/>
      </c>
      <c r="Q2353" s="81" t="str">
        <f aca="false">IF(P2353&lt;&gt;"",SUMIF(L2353:L2442,L2353,N2353:N2442),"")</f>
        <v/>
      </c>
      <c r="R2353" s="81" t="str">
        <f aca="false">IF(P2353&lt;&gt;"",SUMIF(L2353:L2442,L2353,O2353:O2442),"")</f>
        <v/>
      </c>
    </row>
    <row r="2354" customFormat="false" ht="15" hidden="false" customHeight="true" outlineLevel="0" collapsed="false">
      <c r="A2354" s="83" t="s">
        <v>502</v>
      </c>
      <c r="B2354" s="84" t="s">
        <v>655</v>
      </c>
      <c r="C2354" s="83" t="s">
        <v>656</v>
      </c>
      <c r="D2354" s="83" t="s">
        <v>657</v>
      </c>
      <c r="E2354" s="83" t="s">
        <v>658</v>
      </c>
      <c r="F2354" s="83"/>
      <c r="G2354" s="85" t="s">
        <v>659</v>
      </c>
      <c r="H2354" s="84" t="s">
        <v>660</v>
      </c>
      <c r="I2354" s="84" t="s">
        <v>661</v>
      </c>
      <c r="J2354" s="84" t="s">
        <v>662</v>
      </c>
      <c r="L2354" s="63" t="n">
        <f aca="false">IF(AND(A2355&lt;&gt;"",A2354=""),L2353+1,L2353)</f>
        <v>201</v>
      </c>
      <c r="M2354" s="80" t="str">
        <f aca="false">IF(OR(A2354="Insumo",A2354="Composição Auxiliar"),J2354,"")</f>
        <v/>
      </c>
      <c r="N2354" s="81" t="str">
        <f aca="false">IF(ISNUMBER(SEARCH("COM ENCARGOS COMPLEMENTARES",D2354)),J2354,"")</f>
        <v/>
      </c>
      <c r="O2354" s="81" t="str">
        <f aca="false">IF(N2354&lt;&gt;"","",M2354)</f>
        <v/>
      </c>
      <c r="P2354" s="82" t="str">
        <f aca="false">IF(A2354="Composição",A2353,"")</f>
        <v/>
      </c>
      <c r="Q2354" s="81" t="str">
        <f aca="false">IF(P2354&lt;&gt;"",SUMIF(L2354:L2443,L2354,N2354:N2443),"")</f>
        <v/>
      </c>
      <c r="R2354" s="81" t="str">
        <f aca="false">IF(P2354&lt;&gt;"",SUMIF(L2354:L2443,L2354,O2354:O2443),"")</f>
        <v/>
      </c>
    </row>
    <row r="2355" customFormat="false" ht="51" hidden="false" customHeight="true" outlineLevel="0" collapsed="false">
      <c r="A2355" s="86" t="s">
        <v>663</v>
      </c>
      <c r="B2355" s="87" t="s">
        <v>503</v>
      </c>
      <c r="C2355" s="86" t="s">
        <v>716</v>
      </c>
      <c r="D2355" s="86" t="s">
        <v>1616</v>
      </c>
      <c r="E2355" s="86" t="s">
        <v>724</v>
      </c>
      <c r="F2355" s="86"/>
      <c r="G2355" s="88" t="s">
        <v>718</v>
      </c>
      <c r="H2355" s="89" t="n">
        <v>1</v>
      </c>
      <c r="I2355" s="90" t="n">
        <f aca="false">SUMIF(L:L,$L2355,M:M)</f>
        <v>336.49</v>
      </c>
      <c r="J2355" s="90" t="n">
        <f aca="false">TRUNC(H2355*I2355,2)</f>
        <v>336.49</v>
      </c>
      <c r="L2355" s="63" t="n">
        <f aca="false">IF(AND(A2356&lt;&gt;"",A2355=""),L2354+1,L2354)</f>
        <v>201</v>
      </c>
      <c r="M2355" s="80" t="str">
        <f aca="false">IF(OR(A2355="Insumo",A2355="Composição Auxiliar"),J2355,"")</f>
        <v/>
      </c>
      <c r="N2355" s="81" t="str">
        <f aca="false">IF(ISNUMBER(SEARCH("COM ENCARGOS COMPLEMENTARES",D2355)),J2355,"")</f>
        <v/>
      </c>
      <c r="O2355" s="81" t="str">
        <f aca="false">IF(N2355&lt;&gt;"","",M2355)</f>
        <v/>
      </c>
      <c r="P2355" s="82" t="str">
        <f aca="false">IF(A2355="Composição",A2354,"")</f>
        <v> 9.4.1 </v>
      </c>
      <c r="Q2355" s="81" t="n">
        <f aca="false">IF(P2355&lt;&gt;"",SUMIF(L2355:L2444,L2355,N2355:N2444),"")</f>
        <v>24.17</v>
      </c>
      <c r="R2355" s="81" t="n">
        <f aca="false">IF(P2355&lt;&gt;"",SUMIF(L2355:L2444,L2355,O2355:O2444),"")</f>
        <v>312.32</v>
      </c>
    </row>
    <row r="2356" customFormat="false" ht="25.5" hidden="false" customHeight="true" outlineLevel="0" collapsed="false">
      <c r="A2356" s="91" t="s">
        <v>668</v>
      </c>
      <c r="B2356" s="92" t="s">
        <v>817</v>
      </c>
      <c r="C2356" s="91" t="s">
        <v>664</v>
      </c>
      <c r="D2356" s="91" t="s">
        <v>818</v>
      </c>
      <c r="E2356" s="91" t="s">
        <v>671</v>
      </c>
      <c r="F2356" s="91"/>
      <c r="G2356" s="93" t="s">
        <v>672</v>
      </c>
      <c r="H2356" s="94" t="n">
        <v>0.5</v>
      </c>
      <c r="I2356" s="95" t="n">
        <f aca="false">SUMIFS('ANALÍTICA AUXILIARES'!J:J,'ANALÍTICA AUXILIARES'!A:A,"Composição",'ANALÍTICA AUXILIARES'!B:B,$B2356)</f>
        <v>22.2</v>
      </c>
      <c r="J2356" s="95" t="n">
        <f aca="false">TRUNC(H2356*I2356,2)</f>
        <v>11.1</v>
      </c>
      <c r="L2356" s="63" t="n">
        <f aca="false">IF(AND(A2357&lt;&gt;"",A2356=""),L2355+1,L2355)</f>
        <v>201</v>
      </c>
      <c r="M2356" s="80" t="n">
        <f aca="false">IF(OR(A2356="Insumo",A2356="Composição Auxiliar"),J2356,"")</f>
        <v>11.1</v>
      </c>
      <c r="N2356" s="81" t="n">
        <f aca="false">IF(ISNUMBER(SEARCH("COM ENCARGOS COMPLEMENTARES",D2356)),J2356,"")</f>
        <v>11.1</v>
      </c>
      <c r="O2356" s="81" t="str">
        <f aca="false">IF(N2356&lt;&gt;"","",M2356)</f>
        <v/>
      </c>
      <c r="P2356" s="82" t="str">
        <f aca="false">IF(A2356="Composição",A2355,"")</f>
        <v/>
      </c>
      <c r="Q2356" s="81" t="str">
        <f aca="false">IF(P2356&lt;&gt;"",SUMIF(L2356:L2445,L2356,N2356:N2445),"")</f>
        <v/>
      </c>
      <c r="R2356" s="81" t="str">
        <f aca="false">IF(P2356&lt;&gt;"",SUMIF(L2356:L2445,L2356,O2356:O2445),"")</f>
        <v/>
      </c>
    </row>
    <row r="2357" customFormat="false" ht="25.5" hidden="false" customHeight="true" outlineLevel="0" collapsed="false">
      <c r="A2357" s="91" t="s">
        <v>668</v>
      </c>
      <c r="B2357" s="92" t="s">
        <v>822</v>
      </c>
      <c r="C2357" s="91" t="s">
        <v>664</v>
      </c>
      <c r="D2357" s="91" t="s">
        <v>823</v>
      </c>
      <c r="E2357" s="91" t="s">
        <v>671</v>
      </c>
      <c r="F2357" s="91"/>
      <c r="G2357" s="93" t="s">
        <v>672</v>
      </c>
      <c r="H2357" s="94" t="n">
        <v>0.5</v>
      </c>
      <c r="I2357" s="95" t="n">
        <f aca="false">SUMIFS('ANALÍTICA AUXILIARES'!J:J,'ANALÍTICA AUXILIARES'!A:A,"Composição",'ANALÍTICA AUXILIARES'!B:B,$B2357)</f>
        <v>26.14</v>
      </c>
      <c r="J2357" s="95" t="n">
        <f aca="false">TRUNC(H2357*I2357,2)</f>
        <v>13.07</v>
      </c>
      <c r="L2357" s="63" t="n">
        <f aca="false">IF(AND(A2358&lt;&gt;"",A2357=""),L2356+1,L2356)</f>
        <v>201</v>
      </c>
      <c r="M2357" s="80" t="n">
        <f aca="false">IF(OR(A2357="Insumo",A2357="Composição Auxiliar"),J2357,"")</f>
        <v>13.07</v>
      </c>
      <c r="N2357" s="81" t="n">
        <f aca="false">IF(ISNUMBER(SEARCH("COM ENCARGOS COMPLEMENTARES",D2357)),J2357,"")</f>
        <v>13.07</v>
      </c>
      <c r="O2357" s="81" t="str">
        <f aca="false">IF(N2357&lt;&gt;"","",M2357)</f>
        <v/>
      </c>
      <c r="P2357" s="82" t="str">
        <f aca="false">IF(A2357="Composição",A2356,"")</f>
        <v/>
      </c>
      <c r="Q2357" s="81" t="str">
        <f aca="false">IF(P2357&lt;&gt;"",SUMIF(L2357:L2446,L2357,N2357:N2446),"")</f>
        <v/>
      </c>
      <c r="R2357" s="81" t="str">
        <f aca="false">IF(P2357&lt;&gt;"",SUMIF(L2357:L2446,L2357,O2357:O2446),"")</f>
        <v/>
      </c>
    </row>
    <row r="2358" customFormat="false" ht="14.25" hidden="false" customHeight="false" outlineLevel="0" collapsed="false">
      <c r="A2358" s="96" t="s">
        <v>679</v>
      </c>
      <c r="B2358" s="97" t="s">
        <v>1617</v>
      </c>
      <c r="C2358" s="96" t="str">
        <f aca="false">VLOOKUP(B2358,INSUMOS!$A:$I,2,0)</f>
        <v>SINAPI</v>
      </c>
      <c r="D2358" s="96" t="str">
        <f aca="false">VLOOKUP(B2358,INSUMOS!$A:$I,3,0)</f>
        <v>CONDULETE EM PVC, TIPO "C", SEM TAMPA, DE 3/4"</v>
      </c>
      <c r="E2358" s="98" t="str">
        <f aca="false">VLOOKUP(B2358,INSUMOS!$A:$I,4,0)</f>
        <v>Material</v>
      </c>
      <c r="F2358" s="98"/>
      <c r="G2358" s="99" t="str">
        <f aca="false">VLOOKUP(B2358,INSUMOS!$A:$I,5,0)</f>
        <v>UN</v>
      </c>
      <c r="H2358" s="100" t="n">
        <v>1</v>
      </c>
      <c r="I2358" s="101" t="n">
        <f aca="false">VLOOKUP(B2358,INSUMOS!$A:$I,8,0)</f>
        <v>8.99</v>
      </c>
      <c r="J2358" s="101" t="n">
        <f aca="false">TRUNC(H2358*I2358,2)</f>
        <v>8.99</v>
      </c>
      <c r="L2358" s="63" t="n">
        <f aca="false">IF(AND(A2359&lt;&gt;"",A2358=""),L2357+1,L2357)</f>
        <v>201</v>
      </c>
      <c r="M2358" s="80" t="n">
        <f aca="false">IF(OR(A2358="Insumo",A2358="Composição Auxiliar"),J2358,"")</f>
        <v>8.99</v>
      </c>
      <c r="N2358" s="81" t="str">
        <f aca="false">IF(ISNUMBER(SEARCH("COM ENCARGOS COMPLEMENTARES",D2358)),J2358,"")</f>
        <v/>
      </c>
      <c r="O2358" s="81" t="n">
        <f aca="false">IF(N2358&lt;&gt;"","",M2358)</f>
        <v>8.99</v>
      </c>
      <c r="P2358" s="82" t="str">
        <f aca="false">IF(A2358="Composição",A2357,"")</f>
        <v/>
      </c>
      <c r="Q2358" s="81" t="str">
        <f aca="false">IF(P2358&lt;&gt;"",SUMIF(L2358:L2447,L2358,N2358:N2447),"")</f>
        <v/>
      </c>
      <c r="R2358" s="81" t="str">
        <f aca="false">IF(P2358&lt;&gt;"",SUMIF(L2358:L2447,L2358,O2358:O2447),"")</f>
        <v/>
      </c>
    </row>
    <row r="2359" customFormat="false" ht="14.25" hidden="false" customHeight="false" outlineLevel="0" collapsed="false">
      <c r="A2359" s="96" t="s">
        <v>679</v>
      </c>
      <c r="B2359" s="97" t="s">
        <v>1618</v>
      </c>
      <c r="C2359" s="96" t="str">
        <f aca="false">VLOOKUP(B2359,INSUMOS!$A:$I,2,0)</f>
        <v>SINAPI</v>
      </c>
      <c r="D2359" s="96" t="str">
        <f aca="false">VLOOKUP(B2359,INSUMOS!$A:$I,3,0)</f>
        <v>TOMADA 2P+T 10A, 250V  (APENAS MODULO)</v>
      </c>
      <c r="E2359" s="98" t="str">
        <f aca="false">VLOOKUP(B2359,INSUMOS!$A:$I,4,0)</f>
        <v>Material</v>
      </c>
      <c r="F2359" s="98"/>
      <c r="G2359" s="99" t="str">
        <f aca="false">VLOOKUP(B2359,INSUMOS!$A:$I,5,0)</f>
        <v>UN</v>
      </c>
      <c r="H2359" s="100" t="n">
        <v>1</v>
      </c>
      <c r="I2359" s="101" t="n">
        <f aca="false">VLOOKUP(B2359,INSUMOS!$A:$I,8,0)</f>
        <v>7.4</v>
      </c>
      <c r="J2359" s="101" t="n">
        <f aca="false">TRUNC(H2359*I2359,2)</f>
        <v>7.4</v>
      </c>
      <c r="L2359" s="63" t="n">
        <f aca="false">IF(AND(A2360&lt;&gt;"",A2359=""),L2358+1,L2358)</f>
        <v>201</v>
      </c>
      <c r="M2359" s="80" t="n">
        <f aca="false">IF(OR(A2359="Insumo",A2359="Composição Auxiliar"),J2359,"")</f>
        <v>7.4</v>
      </c>
      <c r="N2359" s="81" t="str">
        <f aca="false">IF(ISNUMBER(SEARCH("COM ENCARGOS COMPLEMENTARES",D2359)),J2359,"")</f>
        <v/>
      </c>
      <c r="O2359" s="81" t="n">
        <f aca="false">IF(N2359&lt;&gt;"","",M2359)</f>
        <v>7.4</v>
      </c>
      <c r="P2359" s="82" t="str">
        <f aca="false">IF(A2359="Composição",A2358,"")</f>
        <v/>
      </c>
      <c r="Q2359" s="81" t="str">
        <f aca="false">IF(P2359&lt;&gt;"",SUMIF(L2359:L2448,L2359,N2359:N2448),"")</f>
        <v/>
      </c>
      <c r="R2359" s="81" t="str">
        <f aca="false">IF(P2359&lt;&gt;"",SUMIF(L2359:L2448,L2359,O2359:O2448),"")</f>
        <v/>
      </c>
    </row>
    <row r="2360" customFormat="false" ht="14.25" hidden="false" customHeight="false" outlineLevel="0" collapsed="false">
      <c r="A2360" s="96" t="s">
        <v>679</v>
      </c>
      <c r="B2360" s="97" t="s">
        <v>1619</v>
      </c>
      <c r="C2360" s="96" t="str">
        <f aca="false">VLOOKUP(B2360,INSUMOS!$A:$I,2,0)</f>
        <v>ORSE</v>
      </c>
      <c r="D2360" s="96" t="str">
        <f aca="false">VLOOKUP(B2360,INSUMOS!$A:$I,3,0)</f>
        <v>PLUG MACHO 2P + T, ABNT, DE EMBUTIR, 10 A UN</v>
      </c>
      <c r="E2360" s="98" t="str">
        <f aca="false">VLOOKUP(B2360,INSUMOS!$A:$I,4,0)</f>
        <v>Material</v>
      </c>
      <c r="F2360" s="98"/>
      <c r="G2360" s="99" t="str">
        <f aca="false">VLOOKUP(B2360,INSUMOS!$A:$I,5,0)</f>
        <v>un</v>
      </c>
      <c r="H2360" s="100" t="n">
        <v>1</v>
      </c>
      <c r="I2360" s="101" t="n">
        <f aca="false">VLOOKUP(B2360,INSUMOS!$A:$I,8,0)</f>
        <v>2.6</v>
      </c>
      <c r="J2360" s="101" t="n">
        <f aca="false">TRUNC(H2360*I2360,2)</f>
        <v>2.6</v>
      </c>
      <c r="L2360" s="63" t="n">
        <f aca="false">IF(AND(A2361&lt;&gt;"",A2360=""),L2359+1,L2359)</f>
        <v>201</v>
      </c>
      <c r="M2360" s="80" t="n">
        <f aca="false">IF(OR(A2360="Insumo",A2360="Composição Auxiliar"),J2360,"")</f>
        <v>2.6</v>
      </c>
      <c r="N2360" s="81" t="str">
        <f aca="false">IF(ISNUMBER(SEARCH("COM ENCARGOS COMPLEMENTARES",D2360)),J2360,"")</f>
        <v/>
      </c>
      <c r="O2360" s="81" t="n">
        <f aca="false">IF(N2360&lt;&gt;"","",M2360)</f>
        <v>2.6</v>
      </c>
      <c r="P2360" s="82" t="str">
        <f aca="false">IF(A2360="Composição",A2359,"")</f>
        <v/>
      </c>
      <c r="Q2360" s="81" t="str">
        <f aca="false">IF(P2360&lt;&gt;"",SUMIF(L2360:L2449,L2360,N2360:N2449),"")</f>
        <v/>
      </c>
      <c r="R2360" s="81" t="str">
        <f aca="false">IF(P2360&lt;&gt;"",SUMIF(L2360:L2449,L2360,O2360:O2449),"")</f>
        <v/>
      </c>
    </row>
    <row r="2361" customFormat="false" ht="14.25" hidden="false" customHeight="false" outlineLevel="0" collapsed="false">
      <c r="A2361" s="96" t="s">
        <v>679</v>
      </c>
      <c r="B2361" s="97" t="s">
        <v>1620</v>
      </c>
      <c r="C2361" s="96" t="str">
        <f aca="false">VLOOKUP(B2361,INSUMOS!$A:$I,2,0)</f>
        <v>SINAPI</v>
      </c>
      <c r="D2361" s="96" t="str">
        <f aca="false">VLOOKUP(B2361,INSUMOS!$A:$I,3,0)</f>
        <v>LAMPADA LED TUBULAR BIVOLT 18/20 W, BASE G13</v>
      </c>
      <c r="E2361" s="98" t="str">
        <f aca="false">VLOOKUP(B2361,INSUMOS!$A:$I,4,0)</f>
        <v>Material</v>
      </c>
      <c r="F2361" s="98"/>
      <c r="G2361" s="99" t="str">
        <f aca="false">VLOOKUP(B2361,INSUMOS!$A:$I,5,0)</f>
        <v>UN</v>
      </c>
      <c r="H2361" s="100" t="n">
        <v>2</v>
      </c>
      <c r="I2361" s="101" t="n">
        <f aca="false">VLOOKUP(B2361,INSUMOS!$A:$I,8,0)</f>
        <v>16.49</v>
      </c>
      <c r="J2361" s="101" t="n">
        <f aca="false">TRUNC(H2361*I2361,2)</f>
        <v>32.98</v>
      </c>
      <c r="L2361" s="63" t="n">
        <f aca="false">IF(AND(A2362&lt;&gt;"",A2361=""),L2360+1,L2360)</f>
        <v>201</v>
      </c>
      <c r="M2361" s="80" t="n">
        <f aca="false">IF(OR(A2361="Insumo",A2361="Composição Auxiliar"),J2361,"")</f>
        <v>32.98</v>
      </c>
      <c r="N2361" s="81" t="str">
        <f aca="false">IF(ISNUMBER(SEARCH("COM ENCARGOS COMPLEMENTARES",D2361)),J2361,"")</f>
        <v/>
      </c>
      <c r="O2361" s="81" t="n">
        <f aca="false">IF(N2361&lt;&gt;"","",M2361)</f>
        <v>32.98</v>
      </c>
      <c r="P2361" s="82" t="str">
        <f aca="false">IF(A2361="Composição",A2360,"")</f>
        <v/>
      </c>
      <c r="Q2361" s="81" t="str">
        <f aca="false">IF(P2361&lt;&gt;"",SUMIF(L2361:L2450,L2361,N2361:N2450),"")</f>
        <v/>
      </c>
      <c r="R2361" s="81" t="str">
        <f aca="false">IF(P2361&lt;&gt;"",SUMIF(L2361:L2450,L2361,O2361:O2450),"")</f>
        <v/>
      </c>
    </row>
    <row r="2362" customFormat="false" ht="38.25" hidden="false" customHeight="false" outlineLevel="0" collapsed="false">
      <c r="A2362" s="96" t="s">
        <v>679</v>
      </c>
      <c r="B2362" s="97" t="s">
        <v>1621</v>
      </c>
      <c r="C2362" s="96" t="str">
        <f aca="false">VLOOKUP(B2362,INSUMOS!$A:$I,2,0)</f>
        <v>SINAPI</v>
      </c>
      <c r="D2362" s="96" t="str">
        <f aca="false">VLOOKUP(B2362,INSUMOS!$A:$I,3,0)</f>
        <v>LUMINARIA DE EMBUTIR EM CHAPA DE ACO PARA 2 LAMPADAS FLUORESCENTES DE 14 W COM REFLETOR E ALETAS EM ALUMINIO, COMPLETA (INCLUI REATOR E LAMPADAS)</v>
      </c>
      <c r="E2362" s="98" t="str">
        <f aca="false">VLOOKUP(B2362,INSUMOS!$A:$I,4,0)</f>
        <v>Material</v>
      </c>
      <c r="F2362" s="98"/>
      <c r="G2362" s="99" t="str">
        <f aca="false">VLOOKUP(B2362,INSUMOS!$A:$I,5,0)</f>
        <v>UN</v>
      </c>
      <c r="H2362" s="100" t="n">
        <v>1</v>
      </c>
      <c r="I2362" s="101" t="n">
        <f aca="false">VLOOKUP(B2362,INSUMOS!$A:$I,8,0)</f>
        <v>255.42</v>
      </c>
      <c r="J2362" s="101" t="n">
        <f aca="false">TRUNC(H2362*I2362,2)</f>
        <v>255.42</v>
      </c>
      <c r="L2362" s="63" t="n">
        <f aca="false">IF(AND(A2363&lt;&gt;"",A2362=""),L2361+1,L2361)</f>
        <v>201</v>
      </c>
      <c r="M2362" s="80" t="n">
        <f aca="false">IF(OR(A2362="Insumo",A2362="Composição Auxiliar"),J2362,"")</f>
        <v>255.42</v>
      </c>
      <c r="N2362" s="81" t="str">
        <f aca="false">IF(ISNUMBER(SEARCH("COM ENCARGOS COMPLEMENTARES",D2362)),J2362,"")</f>
        <v/>
      </c>
      <c r="O2362" s="81" t="n">
        <f aca="false">IF(N2362&lt;&gt;"","",M2362)</f>
        <v>255.42</v>
      </c>
      <c r="P2362" s="82" t="str">
        <f aca="false">IF(A2362="Composição",A2361,"")</f>
        <v/>
      </c>
      <c r="Q2362" s="81" t="str">
        <f aca="false">IF(P2362&lt;&gt;"",SUMIF(L2362:L2451,L2362,N2362:N2451),"")</f>
        <v/>
      </c>
      <c r="R2362" s="81" t="str">
        <f aca="false">IF(P2362&lt;&gt;"",SUMIF(L2362:L2451,L2362,O2362:O2451),"")</f>
        <v/>
      </c>
    </row>
    <row r="2363" customFormat="false" ht="38.25" hidden="false" customHeight="false" outlineLevel="0" collapsed="false">
      <c r="A2363" s="96" t="s">
        <v>679</v>
      </c>
      <c r="B2363" s="97" t="s">
        <v>1622</v>
      </c>
      <c r="C2363" s="96" t="str">
        <f aca="false">VLOOKUP(B2363,INSUMOS!$A:$I,2,0)</f>
        <v>SINAPI</v>
      </c>
      <c r="D2363" s="96" t="str">
        <f aca="false">VLOOKUP(B2363,INSUMOS!$A:$I,3,0)</f>
        <v>CABO MULTIPOLAR DE COBRE, FLEXIVEL, CLASSE 4 OU 5, ISOLACAO EM HEPR, COBERTURA EM PVC-ST2, ANTICHAMA BWF-B, 0,6/1 KV, 3 CONDUTORES DE 1,5 MM2</v>
      </c>
      <c r="E2363" s="98" t="str">
        <f aca="false">VLOOKUP(B2363,INSUMOS!$A:$I,4,0)</f>
        <v>Material</v>
      </c>
      <c r="F2363" s="98"/>
      <c r="G2363" s="99" t="str">
        <f aca="false">VLOOKUP(B2363,INSUMOS!$A:$I,5,0)</f>
        <v>M</v>
      </c>
      <c r="H2363" s="100" t="n">
        <v>1</v>
      </c>
      <c r="I2363" s="101" t="n">
        <f aca="false">VLOOKUP(B2363,INSUMOS!$A:$I,8,0)</f>
        <v>4.93</v>
      </c>
      <c r="J2363" s="101" t="n">
        <f aca="false">TRUNC(H2363*I2363,2)</f>
        <v>4.93</v>
      </c>
      <c r="L2363" s="63" t="n">
        <f aca="false">IF(AND(A2364&lt;&gt;"",A2363=""),L2362+1,L2362)</f>
        <v>201</v>
      </c>
      <c r="M2363" s="80" t="n">
        <f aca="false">IF(OR(A2363="Insumo",A2363="Composição Auxiliar"),J2363,"")</f>
        <v>4.93</v>
      </c>
      <c r="N2363" s="81" t="str">
        <f aca="false">IF(ISNUMBER(SEARCH("COM ENCARGOS COMPLEMENTARES",D2363)),J2363,"")</f>
        <v/>
      </c>
      <c r="O2363" s="81" t="n">
        <f aca="false">IF(N2363&lt;&gt;"","",M2363)</f>
        <v>4.93</v>
      </c>
      <c r="P2363" s="82" t="str">
        <f aca="false">IF(A2363="Composição",A2362,"")</f>
        <v/>
      </c>
      <c r="Q2363" s="81" t="str">
        <f aca="false">IF(P2363&lt;&gt;"",SUMIF(L2363:L2452,L2363,N2363:N2452),"")</f>
        <v/>
      </c>
      <c r="R2363" s="81" t="str">
        <f aca="false">IF(P2363&lt;&gt;"",SUMIF(L2363:L2452,L2363,O2363:O2452),"")</f>
        <v/>
      </c>
    </row>
    <row r="2364" customFormat="false" ht="14.25" hidden="false" customHeight="false" outlineLevel="0" collapsed="false">
      <c r="A2364" s="102"/>
      <c r="B2364" s="102"/>
      <c r="C2364" s="102"/>
      <c r="D2364" s="102"/>
      <c r="E2364" s="102"/>
      <c r="F2364" s="103"/>
      <c r="G2364" s="102"/>
      <c r="H2364" s="103"/>
      <c r="I2364" s="102"/>
      <c r="J2364" s="103"/>
      <c r="L2364" s="63" t="n">
        <f aca="false">IF(AND(A2365&lt;&gt;"",A2364=""),L2363+1,L2363)</f>
        <v>201</v>
      </c>
      <c r="M2364" s="80" t="str">
        <f aca="false">IF(OR(A2364="Insumo",A2364="Composição Auxiliar"),J2364,"")</f>
        <v/>
      </c>
      <c r="N2364" s="81" t="str">
        <f aca="false">IF(ISNUMBER(SEARCH("COM ENCARGOS COMPLEMENTARES",D2364)),J2364,"")</f>
        <v/>
      </c>
      <c r="O2364" s="81" t="str">
        <f aca="false">IF(N2364&lt;&gt;"","",M2364)</f>
        <v/>
      </c>
      <c r="P2364" s="82" t="str">
        <f aca="false">IF(A2364="Composição",A2363,"")</f>
        <v/>
      </c>
      <c r="Q2364" s="81" t="str">
        <f aca="false">IF(P2364&lt;&gt;"",SUMIF(L2364:L2453,L2364,N2364:N2453),"")</f>
        <v/>
      </c>
      <c r="R2364" s="81" t="str">
        <f aca="false">IF(P2364&lt;&gt;"",SUMIF(L2364:L2453,L2364,O2364:O2453),"")</f>
        <v/>
      </c>
    </row>
    <row r="2365" customFormat="false" ht="14.25" hidden="false" customHeight="true" outlineLevel="0" collapsed="false">
      <c r="A2365" s="102"/>
      <c r="B2365" s="102"/>
      <c r="C2365" s="102"/>
      <c r="D2365" s="102"/>
      <c r="E2365" s="102"/>
      <c r="F2365" s="103"/>
      <c r="G2365" s="102"/>
      <c r="H2365" s="104" t="s">
        <v>684</v>
      </c>
      <c r="I2365" s="104"/>
      <c r="J2365" s="103" t="n">
        <f aca="false">TRUNC(SUMIF(L:L,$L2365,M:M)*(1+$J$9),2)</f>
        <v>436.73</v>
      </c>
      <c r="L2365" s="63" t="n">
        <f aca="false">IF(AND(A2366&lt;&gt;"",A2365=""),L2364+1,L2364)</f>
        <v>201</v>
      </c>
      <c r="M2365" s="80" t="str">
        <f aca="false">IF(OR(A2365="Insumo",A2365="Composição Auxiliar"),J2365,"")</f>
        <v/>
      </c>
      <c r="N2365" s="81" t="str">
        <f aca="false">IF(ISNUMBER(SEARCH("COM ENCARGOS COMPLEMENTARES",D2365)),J2365,"")</f>
        <v/>
      </c>
      <c r="O2365" s="81" t="str">
        <f aca="false">IF(N2365&lt;&gt;"","",M2365)</f>
        <v/>
      </c>
      <c r="P2365" s="82" t="str">
        <f aca="false">IF(A2365="Composição",A2364,"")</f>
        <v/>
      </c>
      <c r="Q2365" s="81" t="str">
        <f aca="false">IF(P2365&lt;&gt;"",SUMIF(L2365:L2454,L2365,N2365:N2454),"")</f>
        <v/>
      </c>
      <c r="R2365" s="81" t="str">
        <f aca="false">IF(P2365&lt;&gt;"",SUMIF(L2365:L2454,L2365,O2365:O2454),"")</f>
        <v/>
      </c>
    </row>
    <row r="2366" customFormat="false" ht="15" hidden="false" customHeight="false" outlineLevel="0" collapsed="false">
      <c r="A2366" s="105"/>
      <c r="B2366" s="105"/>
      <c r="C2366" s="105"/>
      <c r="D2366" s="105"/>
      <c r="E2366" s="105"/>
      <c r="F2366" s="105"/>
      <c r="G2366" s="105" t="s">
        <v>685</v>
      </c>
      <c r="H2366" s="106" t="s">
        <v>1623</v>
      </c>
      <c r="I2366" s="105" t="s">
        <v>687</v>
      </c>
      <c r="J2366" s="107" t="n">
        <f aca="false">TRUNC(J2365*H2366,2)</f>
        <v>10044.79</v>
      </c>
      <c r="L2366" s="63" t="n">
        <f aca="false">IF(AND(A2367&lt;&gt;"",A2366=""),L2365+1,L2365)</f>
        <v>201</v>
      </c>
      <c r="M2366" s="80" t="str">
        <f aca="false">IF(OR(A2366="Insumo",A2366="Composição Auxiliar"),J2366,"")</f>
        <v/>
      </c>
      <c r="N2366" s="81" t="str">
        <f aca="false">IF(ISNUMBER(SEARCH("COM ENCARGOS COMPLEMENTARES",D2366)),J2366,"")</f>
        <v/>
      </c>
      <c r="O2366" s="81" t="str">
        <f aca="false">IF(N2366&lt;&gt;"","",M2366)</f>
        <v/>
      </c>
      <c r="P2366" s="82" t="str">
        <f aca="false">IF(A2366="Composição",A2365,"")</f>
        <v/>
      </c>
      <c r="Q2366" s="81" t="str">
        <f aca="false">IF(P2366&lt;&gt;"",SUMIF(L2366:L2455,L2366,N2366:N2455),"")</f>
        <v/>
      </c>
      <c r="R2366" s="81" t="str">
        <f aca="false">IF(P2366&lt;&gt;"",SUMIF(L2366:L2455,L2366,O2366:O2455),"")</f>
        <v/>
      </c>
    </row>
    <row r="2367" customFormat="false" ht="15" hidden="false" customHeight="false" outlineLevel="0" collapsed="false">
      <c r="A2367" s="108"/>
      <c r="B2367" s="108"/>
      <c r="C2367" s="108"/>
      <c r="D2367" s="108"/>
      <c r="E2367" s="108"/>
      <c r="F2367" s="108"/>
      <c r="G2367" s="108"/>
      <c r="H2367" s="108"/>
      <c r="I2367" s="108"/>
      <c r="J2367" s="108"/>
      <c r="L2367" s="63" t="n">
        <f aca="false">IF(AND(A2368&lt;&gt;"",A2367=""),L2366+1,L2366)</f>
        <v>202</v>
      </c>
      <c r="M2367" s="80" t="str">
        <f aca="false">IF(OR(A2367="Insumo",A2367="Composição Auxiliar"),J2367,"")</f>
        <v/>
      </c>
      <c r="N2367" s="81" t="str">
        <f aca="false">IF(ISNUMBER(SEARCH("COM ENCARGOS COMPLEMENTARES",D2367)),J2367,"")</f>
        <v/>
      </c>
      <c r="O2367" s="81" t="str">
        <f aca="false">IF(N2367&lt;&gt;"","",M2367)</f>
        <v/>
      </c>
      <c r="P2367" s="82" t="str">
        <f aca="false">IF(A2367="Composição",A2366,"")</f>
        <v/>
      </c>
      <c r="Q2367" s="81" t="str">
        <f aca="false">IF(P2367&lt;&gt;"",SUMIF(L2367:L2456,L2367,N2367:N2456),"")</f>
        <v/>
      </c>
      <c r="R2367" s="81" t="str">
        <f aca="false">IF(P2367&lt;&gt;"",SUMIF(L2367:L2456,L2367,O2367:O2456),"")</f>
        <v/>
      </c>
    </row>
    <row r="2368" customFormat="false" ht="15" hidden="false" customHeight="true" outlineLevel="0" collapsed="false">
      <c r="A2368" s="83" t="s">
        <v>504</v>
      </c>
      <c r="B2368" s="84" t="s">
        <v>655</v>
      </c>
      <c r="C2368" s="83" t="s">
        <v>656</v>
      </c>
      <c r="D2368" s="83" t="s">
        <v>657</v>
      </c>
      <c r="E2368" s="83" t="s">
        <v>658</v>
      </c>
      <c r="F2368" s="83"/>
      <c r="G2368" s="85" t="s">
        <v>659</v>
      </c>
      <c r="H2368" s="84" t="s">
        <v>660</v>
      </c>
      <c r="I2368" s="84" t="s">
        <v>661</v>
      </c>
      <c r="J2368" s="84" t="s">
        <v>662</v>
      </c>
      <c r="L2368" s="63" t="n">
        <f aca="false">IF(AND(A2369&lt;&gt;"",A2368=""),L2367+1,L2367)</f>
        <v>202</v>
      </c>
      <c r="M2368" s="80" t="str">
        <f aca="false">IF(OR(A2368="Insumo",A2368="Composição Auxiliar"),J2368,"")</f>
        <v/>
      </c>
      <c r="N2368" s="81" t="str">
        <f aca="false">IF(ISNUMBER(SEARCH("COM ENCARGOS COMPLEMENTARES",D2368)),J2368,"")</f>
        <v/>
      </c>
      <c r="O2368" s="81" t="str">
        <f aca="false">IF(N2368&lt;&gt;"","",M2368)</f>
        <v/>
      </c>
      <c r="P2368" s="82" t="str">
        <f aca="false">IF(A2368="Composição",A2367,"")</f>
        <v/>
      </c>
      <c r="Q2368" s="81" t="str">
        <f aca="false">IF(P2368&lt;&gt;"",SUMIF(L2368:L2457,L2368,N2368:N2457),"")</f>
        <v/>
      </c>
      <c r="R2368" s="81" t="str">
        <f aca="false">IF(P2368&lt;&gt;"",SUMIF(L2368:L2457,L2368,O2368:O2457),"")</f>
        <v/>
      </c>
    </row>
    <row r="2369" customFormat="false" ht="51" hidden="false" customHeight="true" outlineLevel="0" collapsed="false">
      <c r="A2369" s="86" t="s">
        <v>663</v>
      </c>
      <c r="B2369" s="87" t="s">
        <v>505</v>
      </c>
      <c r="C2369" s="86" t="s">
        <v>716</v>
      </c>
      <c r="D2369" s="86" t="s">
        <v>1624</v>
      </c>
      <c r="E2369" s="86" t="s">
        <v>724</v>
      </c>
      <c r="F2369" s="86"/>
      <c r="G2369" s="88" t="s">
        <v>718</v>
      </c>
      <c r="H2369" s="89" t="n">
        <v>1</v>
      </c>
      <c r="I2369" s="90" t="n">
        <f aca="false">SUMIF(L:L,$L2369,M:M)</f>
        <v>134.89</v>
      </c>
      <c r="J2369" s="90" t="n">
        <f aca="false">TRUNC(H2369*I2369,2)</f>
        <v>134.89</v>
      </c>
      <c r="L2369" s="63" t="n">
        <f aca="false">IF(AND(A2370&lt;&gt;"",A2369=""),L2368+1,L2368)</f>
        <v>202</v>
      </c>
      <c r="M2369" s="80" t="str">
        <f aca="false">IF(OR(A2369="Insumo",A2369="Composição Auxiliar"),J2369,"")</f>
        <v/>
      </c>
      <c r="N2369" s="81" t="str">
        <f aca="false">IF(ISNUMBER(SEARCH("COM ENCARGOS COMPLEMENTARES",D2369)),J2369,"")</f>
        <v/>
      </c>
      <c r="O2369" s="81" t="str">
        <f aca="false">IF(N2369&lt;&gt;"","",M2369)</f>
        <v/>
      </c>
      <c r="P2369" s="82" t="str">
        <f aca="false">IF(A2369="Composição",A2368,"")</f>
        <v> 9.4.2 </v>
      </c>
      <c r="Q2369" s="81" t="n">
        <f aca="false">IF(P2369&lt;&gt;"",SUMIF(L2369:L2458,L2369,N2369:N2458),"")</f>
        <v>24.48</v>
      </c>
      <c r="R2369" s="81" t="n">
        <f aca="false">IF(P2369&lt;&gt;"",SUMIF(L2369:L2458,L2369,O2369:O2458),"")</f>
        <v>110.41</v>
      </c>
    </row>
    <row r="2370" customFormat="false" ht="25.5" hidden="false" customHeight="true" outlineLevel="0" collapsed="false">
      <c r="A2370" s="91" t="s">
        <v>668</v>
      </c>
      <c r="B2370" s="92" t="s">
        <v>817</v>
      </c>
      <c r="C2370" s="91" t="s">
        <v>664</v>
      </c>
      <c r="D2370" s="91" t="s">
        <v>818</v>
      </c>
      <c r="E2370" s="91" t="s">
        <v>671</v>
      </c>
      <c r="F2370" s="91"/>
      <c r="G2370" s="93" t="s">
        <v>672</v>
      </c>
      <c r="H2370" s="94" t="n">
        <v>0.2883</v>
      </c>
      <c r="I2370" s="95" t="n">
        <f aca="false">SUMIFS('ANALÍTICA AUXILIARES'!J:J,'ANALÍTICA AUXILIARES'!A:A,"Composição",'ANALÍTICA AUXILIARES'!B:B,$B2370)</f>
        <v>22.2</v>
      </c>
      <c r="J2370" s="95" t="n">
        <f aca="false">TRUNC(H2370*I2370,2)</f>
        <v>6.4</v>
      </c>
      <c r="L2370" s="63" t="n">
        <f aca="false">IF(AND(A2371&lt;&gt;"",A2370=""),L2369+1,L2369)</f>
        <v>202</v>
      </c>
      <c r="M2370" s="80" t="n">
        <f aca="false">IF(OR(A2370="Insumo",A2370="Composição Auxiliar"),J2370,"")</f>
        <v>6.4</v>
      </c>
      <c r="N2370" s="81" t="n">
        <f aca="false">IF(ISNUMBER(SEARCH("COM ENCARGOS COMPLEMENTARES",D2370)),J2370,"")</f>
        <v>6.4</v>
      </c>
      <c r="O2370" s="81" t="str">
        <f aca="false">IF(N2370&lt;&gt;"","",M2370)</f>
        <v/>
      </c>
      <c r="P2370" s="82" t="str">
        <f aca="false">IF(A2370="Composição",A2369,"")</f>
        <v/>
      </c>
      <c r="Q2370" s="81" t="str">
        <f aca="false">IF(P2370&lt;&gt;"",SUMIF(L2370:L2459,L2370,N2370:N2459),"")</f>
        <v/>
      </c>
      <c r="R2370" s="81" t="str">
        <f aca="false">IF(P2370&lt;&gt;"",SUMIF(L2370:L2459,L2370,O2370:O2459),"")</f>
        <v/>
      </c>
    </row>
    <row r="2371" customFormat="false" ht="25.5" hidden="false" customHeight="true" outlineLevel="0" collapsed="false">
      <c r="A2371" s="91" t="s">
        <v>668</v>
      </c>
      <c r="B2371" s="92" t="s">
        <v>822</v>
      </c>
      <c r="C2371" s="91" t="s">
        <v>664</v>
      </c>
      <c r="D2371" s="91" t="s">
        <v>823</v>
      </c>
      <c r="E2371" s="91" t="s">
        <v>671</v>
      </c>
      <c r="F2371" s="91"/>
      <c r="G2371" s="93" t="s">
        <v>672</v>
      </c>
      <c r="H2371" s="94" t="n">
        <v>0.692</v>
      </c>
      <c r="I2371" s="95" t="n">
        <f aca="false">SUMIFS('ANALÍTICA AUXILIARES'!J:J,'ANALÍTICA AUXILIARES'!A:A,"Composição",'ANALÍTICA AUXILIARES'!B:B,$B2371)</f>
        <v>26.14</v>
      </c>
      <c r="J2371" s="95" t="n">
        <f aca="false">TRUNC(H2371*I2371,2)</f>
        <v>18.08</v>
      </c>
      <c r="L2371" s="63" t="n">
        <f aca="false">IF(AND(A2372&lt;&gt;"",A2371=""),L2370+1,L2370)</f>
        <v>202</v>
      </c>
      <c r="M2371" s="80" t="n">
        <f aca="false">IF(OR(A2371="Insumo",A2371="Composição Auxiliar"),J2371,"")</f>
        <v>18.08</v>
      </c>
      <c r="N2371" s="81" t="n">
        <f aca="false">IF(ISNUMBER(SEARCH("COM ENCARGOS COMPLEMENTARES",D2371)),J2371,"")</f>
        <v>18.08</v>
      </c>
      <c r="O2371" s="81" t="str">
        <f aca="false">IF(N2371&lt;&gt;"","",M2371)</f>
        <v/>
      </c>
      <c r="P2371" s="82" t="str">
        <f aca="false">IF(A2371="Composição",A2370,"")</f>
        <v/>
      </c>
      <c r="Q2371" s="81" t="str">
        <f aca="false">IF(P2371&lt;&gt;"",SUMIF(L2371:L2460,L2371,N2371:N2460),"")</f>
        <v/>
      </c>
      <c r="R2371" s="81" t="str">
        <f aca="false">IF(P2371&lt;&gt;"",SUMIF(L2371:L2460,L2371,O2371:O2460),"")</f>
        <v/>
      </c>
    </row>
    <row r="2372" customFormat="false" ht="25.5" hidden="false" customHeight="false" outlineLevel="0" collapsed="false">
      <c r="A2372" s="96" t="s">
        <v>679</v>
      </c>
      <c r="B2372" s="97" t="s">
        <v>1625</v>
      </c>
      <c r="C2372" s="96" t="str">
        <f aca="false">VLOOKUP(B2372,INSUMOS!$A:$I,2,0)</f>
        <v>SINAPI</v>
      </c>
      <c r="D2372" s="96" t="str">
        <f aca="false">VLOOKUP(B2372,INSUMOS!$A:$I,3,0)</f>
        <v>LAMPADA LED 10 W BIVOLT BRANCA, FORMATO TRADICIONAL (BASE E27)</v>
      </c>
      <c r="E2372" s="98" t="str">
        <f aca="false">VLOOKUP(B2372,INSUMOS!$A:$I,4,0)</f>
        <v>Material</v>
      </c>
      <c r="F2372" s="98"/>
      <c r="G2372" s="99" t="str">
        <f aca="false">VLOOKUP(B2372,INSUMOS!$A:$I,5,0)</f>
        <v>UN</v>
      </c>
      <c r="H2372" s="100" t="n">
        <v>2</v>
      </c>
      <c r="I2372" s="101" t="n">
        <f aca="false">VLOOKUP(B2372,INSUMOS!$A:$I,8,0)</f>
        <v>8.6</v>
      </c>
      <c r="J2372" s="101" t="n">
        <f aca="false">TRUNC(H2372*I2372,2)</f>
        <v>17.2</v>
      </c>
      <c r="L2372" s="63" t="n">
        <f aca="false">IF(AND(A2373&lt;&gt;"",A2372=""),L2371+1,L2371)</f>
        <v>202</v>
      </c>
      <c r="M2372" s="80" t="n">
        <f aca="false">IF(OR(A2372="Insumo",A2372="Composição Auxiliar"),J2372,"")</f>
        <v>17.2</v>
      </c>
      <c r="N2372" s="81" t="str">
        <f aca="false">IF(ISNUMBER(SEARCH("COM ENCARGOS COMPLEMENTARES",D2372)),J2372,"")</f>
        <v/>
      </c>
      <c r="O2372" s="81" t="n">
        <f aca="false">IF(N2372&lt;&gt;"","",M2372)</f>
        <v>17.2</v>
      </c>
      <c r="P2372" s="82" t="str">
        <f aca="false">IF(A2372="Composição",A2371,"")</f>
        <v/>
      </c>
      <c r="Q2372" s="81" t="str">
        <f aca="false">IF(P2372&lt;&gt;"",SUMIF(L2372:L2461,L2372,N2372:N2461),"")</f>
        <v/>
      </c>
      <c r="R2372" s="81" t="str">
        <f aca="false">IF(P2372&lt;&gt;"",SUMIF(L2372:L2461,L2372,O2372:O2461),"")</f>
        <v/>
      </c>
    </row>
    <row r="2373" customFormat="false" ht="38.25" hidden="false" customHeight="false" outlineLevel="0" collapsed="false">
      <c r="A2373" s="96" t="s">
        <v>679</v>
      </c>
      <c r="B2373" s="97" t="s">
        <v>1622</v>
      </c>
      <c r="C2373" s="96" t="str">
        <f aca="false">VLOOKUP(B2373,INSUMOS!$A:$I,2,0)</f>
        <v>SINAPI</v>
      </c>
      <c r="D2373" s="96" t="str">
        <f aca="false">VLOOKUP(B2373,INSUMOS!$A:$I,3,0)</f>
        <v>CABO MULTIPOLAR DE COBRE, FLEXIVEL, CLASSE 4 OU 5, ISOLACAO EM HEPR, COBERTURA EM PVC-ST2, ANTICHAMA BWF-B, 0,6/1 KV, 3 CONDUTORES DE 1,5 MM2</v>
      </c>
      <c r="E2373" s="98" t="str">
        <f aca="false">VLOOKUP(B2373,INSUMOS!$A:$I,4,0)</f>
        <v>Material</v>
      </c>
      <c r="F2373" s="98"/>
      <c r="G2373" s="99" t="str">
        <f aca="false">VLOOKUP(B2373,INSUMOS!$A:$I,5,0)</f>
        <v>M</v>
      </c>
      <c r="H2373" s="100" t="n">
        <v>1</v>
      </c>
      <c r="I2373" s="101" t="n">
        <f aca="false">VLOOKUP(B2373,INSUMOS!$A:$I,8,0)</f>
        <v>4.93</v>
      </c>
      <c r="J2373" s="101" t="n">
        <f aca="false">TRUNC(H2373*I2373,2)</f>
        <v>4.93</v>
      </c>
      <c r="L2373" s="63" t="n">
        <f aca="false">IF(AND(A2374&lt;&gt;"",A2373=""),L2372+1,L2372)</f>
        <v>202</v>
      </c>
      <c r="M2373" s="80" t="n">
        <f aca="false">IF(OR(A2373="Insumo",A2373="Composição Auxiliar"),J2373,"")</f>
        <v>4.93</v>
      </c>
      <c r="N2373" s="81" t="str">
        <f aca="false">IF(ISNUMBER(SEARCH("COM ENCARGOS COMPLEMENTARES",D2373)),J2373,"")</f>
        <v/>
      </c>
      <c r="O2373" s="81" t="n">
        <f aca="false">IF(N2373&lt;&gt;"","",M2373)</f>
        <v>4.93</v>
      </c>
      <c r="P2373" s="82" t="str">
        <f aca="false">IF(A2373="Composição",A2372,"")</f>
        <v/>
      </c>
      <c r="Q2373" s="81" t="str">
        <f aca="false">IF(P2373&lt;&gt;"",SUMIF(L2373:L2462,L2373,N2373:N2462),"")</f>
        <v/>
      </c>
      <c r="R2373" s="81" t="str">
        <f aca="false">IF(P2373&lt;&gt;"",SUMIF(L2373:L2462,L2373,O2373:O2462),"")</f>
        <v/>
      </c>
    </row>
    <row r="2374" customFormat="false" ht="38.25" hidden="false" customHeight="false" outlineLevel="0" collapsed="false">
      <c r="A2374" s="96" t="s">
        <v>679</v>
      </c>
      <c r="B2374" s="97" t="s">
        <v>1626</v>
      </c>
      <c r="C2374" s="96" t="str">
        <f aca="false">VLOOKUP(B2374,INSUMOS!$A:$I,2,0)</f>
        <v>SINAPI</v>
      </c>
      <c r="D2374" s="96" t="str">
        <f aca="false">VLOOKUP(B2374,INSUMOS!$A:$I,3,0)</f>
        <v>LUMINARIA PLAFON REDONDO COM VIDRO FOSCO DIAMETRO *30* CM, PARA 2 LAMPADAS, BASE E27, POTENCIA MAXIMA 40/60 W (NAO INCLUI LAMPADAS)</v>
      </c>
      <c r="E2374" s="98" t="str">
        <f aca="false">VLOOKUP(B2374,INSUMOS!$A:$I,4,0)</f>
        <v>Material</v>
      </c>
      <c r="F2374" s="98"/>
      <c r="G2374" s="99" t="str">
        <f aca="false">VLOOKUP(B2374,INSUMOS!$A:$I,5,0)</f>
        <v>UN</v>
      </c>
      <c r="H2374" s="100" t="n">
        <v>1</v>
      </c>
      <c r="I2374" s="101" t="n">
        <f aca="false">VLOOKUP(B2374,INSUMOS!$A:$I,8,0)</f>
        <v>69.29</v>
      </c>
      <c r="J2374" s="101" t="n">
        <f aca="false">TRUNC(H2374*I2374,2)</f>
        <v>69.29</v>
      </c>
      <c r="L2374" s="63" t="n">
        <f aca="false">IF(AND(A2375&lt;&gt;"",A2374=""),L2373+1,L2373)</f>
        <v>202</v>
      </c>
      <c r="M2374" s="80" t="n">
        <f aca="false">IF(OR(A2374="Insumo",A2374="Composição Auxiliar"),J2374,"")</f>
        <v>69.29</v>
      </c>
      <c r="N2374" s="81" t="str">
        <f aca="false">IF(ISNUMBER(SEARCH("COM ENCARGOS COMPLEMENTARES",D2374)),J2374,"")</f>
        <v/>
      </c>
      <c r="O2374" s="81" t="n">
        <f aca="false">IF(N2374&lt;&gt;"","",M2374)</f>
        <v>69.29</v>
      </c>
      <c r="P2374" s="82" t="str">
        <f aca="false">IF(A2374="Composição",A2373,"")</f>
        <v/>
      </c>
      <c r="Q2374" s="81" t="str">
        <f aca="false">IF(P2374&lt;&gt;"",SUMIF(L2374:L2463,L2374,N2374:N2463),"")</f>
        <v/>
      </c>
      <c r="R2374" s="81" t="str">
        <f aca="false">IF(P2374&lt;&gt;"",SUMIF(L2374:L2463,L2374,O2374:O2463),"")</f>
        <v/>
      </c>
    </row>
    <row r="2375" customFormat="false" ht="14.25" hidden="false" customHeight="false" outlineLevel="0" collapsed="false">
      <c r="A2375" s="96" t="s">
        <v>679</v>
      </c>
      <c r="B2375" s="97" t="s">
        <v>1617</v>
      </c>
      <c r="C2375" s="96" t="str">
        <f aca="false">VLOOKUP(B2375,INSUMOS!$A:$I,2,0)</f>
        <v>SINAPI</v>
      </c>
      <c r="D2375" s="96" t="str">
        <f aca="false">VLOOKUP(B2375,INSUMOS!$A:$I,3,0)</f>
        <v>CONDULETE EM PVC, TIPO "C", SEM TAMPA, DE 3/4"</v>
      </c>
      <c r="E2375" s="98" t="str">
        <f aca="false">VLOOKUP(B2375,INSUMOS!$A:$I,4,0)</f>
        <v>Material</v>
      </c>
      <c r="F2375" s="98"/>
      <c r="G2375" s="99" t="str">
        <f aca="false">VLOOKUP(B2375,INSUMOS!$A:$I,5,0)</f>
        <v>UN</v>
      </c>
      <c r="H2375" s="100" t="n">
        <v>1</v>
      </c>
      <c r="I2375" s="101" t="n">
        <f aca="false">VLOOKUP(B2375,INSUMOS!$A:$I,8,0)</f>
        <v>8.99</v>
      </c>
      <c r="J2375" s="101" t="n">
        <f aca="false">TRUNC(H2375*I2375,2)</f>
        <v>8.99</v>
      </c>
      <c r="L2375" s="63" t="n">
        <f aca="false">IF(AND(A2376&lt;&gt;"",A2375=""),L2374+1,L2374)</f>
        <v>202</v>
      </c>
      <c r="M2375" s="80" t="n">
        <f aca="false">IF(OR(A2375="Insumo",A2375="Composição Auxiliar"),J2375,"")</f>
        <v>8.99</v>
      </c>
      <c r="N2375" s="81" t="str">
        <f aca="false">IF(ISNUMBER(SEARCH("COM ENCARGOS COMPLEMENTARES",D2375)),J2375,"")</f>
        <v/>
      </c>
      <c r="O2375" s="81" t="n">
        <f aca="false">IF(N2375&lt;&gt;"","",M2375)</f>
        <v>8.99</v>
      </c>
      <c r="P2375" s="82" t="str">
        <f aca="false">IF(A2375="Composição",A2374,"")</f>
        <v/>
      </c>
      <c r="Q2375" s="81" t="str">
        <f aca="false">IF(P2375&lt;&gt;"",SUMIF(L2375:L2464,L2375,N2375:N2464),"")</f>
        <v/>
      </c>
      <c r="R2375" s="81" t="str">
        <f aca="false">IF(P2375&lt;&gt;"",SUMIF(L2375:L2464,L2375,O2375:O2464),"")</f>
        <v/>
      </c>
    </row>
    <row r="2376" customFormat="false" ht="14.25" hidden="false" customHeight="false" outlineLevel="0" collapsed="false">
      <c r="A2376" s="96" t="s">
        <v>679</v>
      </c>
      <c r="B2376" s="97" t="s">
        <v>1618</v>
      </c>
      <c r="C2376" s="96" t="str">
        <f aca="false">VLOOKUP(B2376,INSUMOS!$A:$I,2,0)</f>
        <v>SINAPI</v>
      </c>
      <c r="D2376" s="96" t="str">
        <f aca="false">VLOOKUP(B2376,INSUMOS!$A:$I,3,0)</f>
        <v>TOMADA 2P+T 10A, 250V  (APENAS MODULO)</v>
      </c>
      <c r="E2376" s="98" t="str">
        <f aca="false">VLOOKUP(B2376,INSUMOS!$A:$I,4,0)</f>
        <v>Material</v>
      </c>
      <c r="F2376" s="98"/>
      <c r="G2376" s="99" t="str">
        <f aca="false">VLOOKUP(B2376,INSUMOS!$A:$I,5,0)</f>
        <v>UN</v>
      </c>
      <c r="H2376" s="100" t="n">
        <v>1</v>
      </c>
      <c r="I2376" s="101" t="n">
        <f aca="false">VLOOKUP(B2376,INSUMOS!$A:$I,8,0)</f>
        <v>7.4</v>
      </c>
      <c r="J2376" s="101" t="n">
        <f aca="false">TRUNC(H2376*I2376,2)</f>
        <v>7.4</v>
      </c>
      <c r="L2376" s="63" t="n">
        <f aca="false">IF(AND(A2377&lt;&gt;"",A2376=""),L2375+1,L2375)</f>
        <v>202</v>
      </c>
      <c r="M2376" s="80" t="n">
        <f aca="false">IF(OR(A2376="Insumo",A2376="Composição Auxiliar"),J2376,"")</f>
        <v>7.4</v>
      </c>
      <c r="N2376" s="81" t="str">
        <f aca="false">IF(ISNUMBER(SEARCH("COM ENCARGOS COMPLEMENTARES",D2376)),J2376,"")</f>
        <v/>
      </c>
      <c r="O2376" s="81" t="n">
        <f aca="false">IF(N2376&lt;&gt;"","",M2376)</f>
        <v>7.4</v>
      </c>
      <c r="P2376" s="82" t="str">
        <f aca="false">IF(A2376="Composição",A2375,"")</f>
        <v/>
      </c>
      <c r="Q2376" s="81" t="str">
        <f aca="false">IF(P2376&lt;&gt;"",SUMIF(L2376:L2465,L2376,N2376:N2465),"")</f>
        <v/>
      </c>
      <c r="R2376" s="81" t="str">
        <f aca="false">IF(P2376&lt;&gt;"",SUMIF(L2376:L2465,L2376,O2376:O2465),"")</f>
        <v/>
      </c>
    </row>
    <row r="2377" customFormat="false" ht="14.25" hidden="false" customHeight="false" outlineLevel="0" collapsed="false">
      <c r="A2377" s="96" t="s">
        <v>679</v>
      </c>
      <c r="B2377" s="97" t="s">
        <v>1619</v>
      </c>
      <c r="C2377" s="96" t="str">
        <f aca="false">VLOOKUP(B2377,INSUMOS!$A:$I,2,0)</f>
        <v>ORSE</v>
      </c>
      <c r="D2377" s="96" t="str">
        <f aca="false">VLOOKUP(B2377,INSUMOS!$A:$I,3,0)</f>
        <v>PLUG MACHO 2P + T, ABNT, DE EMBUTIR, 10 A UN</v>
      </c>
      <c r="E2377" s="98" t="str">
        <f aca="false">VLOOKUP(B2377,INSUMOS!$A:$I,4,0)</f>
        <v>Material</v>
      </c>
      <c r="F2377" s="98"/>
      <c r="G2377" s="99" t="str">
        <f aca="false">VLOOKUP(B2377,INSUMOS!$A:$I,5,0)</f>
        <v>un</v>
      </c>
      <c r="H2377" s="100" t="n">
        <v>1</v>
      </c>
      <c r="I2377" s="101" t="n">
        <f aca="false">VLOOKUP(B2377,INSUMOS!$A:$I,8,0)</f>
        <v>2.6</v>
      </c>
      <c r="J2377" s="101" t="n">
        <f aca="false">TRUNC(H2377*I2377,2)</f>
        <v>2.6</v>
      </c>
      <c r="L2377" s="63" t="n">
        <f aca="false">IF(AND(A2378&lt;&gt;"",A2377=""),L2376+1,L2376)</f>
        <v>202</v>
      </c>
      <c r="M2377" s="80" t="n">
        <f aca="false">IF(OR(A2377="Insumo",A2377="Composição Auxiliar"),J2377,"")</f>
        <v>2.6</v>
      </c>
      <c r="N2377" s="81" t="str">
        <f aca="false">IF(ISNUMBER(SEARCH("COM ENCARGOS COMPLEMENTARES",D2377)),J2377,"")</f>
        <v/>
      </c>
      <c r="O2377" s="81" t="n">
        <f aca="false">IF(N2377&lt;&gt;"","",M2377)</f>
        <v>2.6</v>
      </c>
      <c r="P2377" s="82" t="str">
        <f aca="false">IF(A2377="Composição",A2376,"")</f>
        <v/>
      </c>
      <c r="Q2377" s="81" t="str">
        <f aca="false">IF(P2377&lt;&gt;"",SUMIF(L2377:L2466,L2377,N2377:N2466),"")</f>
        <v/>
      </c>
      <c r="R2377" s="81" t="str">
        <f aca="false">IF(P2377&lt;&gt;"",SUMIF(L2377:L2466,L2377,O2377:O2466),"")</f>
        <v/>
      </c>
    </row>
    <row r="2378" customFormat="false" ht="14.25" hidden="false" customHeight="false" outlineLevel="0" collapsed="false">
      <c r="A2378" s="102"/>
      <c r="B2378" s="102"/>
      <c r="C2378" s="102"/>
      <c r="D2378" s="102"/>
      <c r="E2378" s="102"/>
      <c r="F2378" s="103"/>
      <c r="G2378" s="102"/>
      <c r="H2378" s="103"/>
      <c r="I2378" s="102"/>
      <c r="J2378" s="103"/>
      <c r="L2378" s="63" t="n">
        <f aca="false">IF(AND(A2379&lt;&gt;"",A2378=""),L2377+1,L2377)</f>
        <v>202</v>
      </c>
      <c r="M2378" s="80" t="str">
        <f aca="false">IF(OR(A2378="Insumo",A2378="Composição Auxiliar"),J2378,"")</f>
        <v/>
      </c>
      <c r="N2378" s="81" t="str">
        <f aca="false">IF(ISNUMBER(SEARCH("COM ENCARGOS COMPLEMENTARES",D2378)),J2378,"")</f>
        <v/>
      </c>
      <c r="O2378" s="81" t="str">
        <f aca="false">IF(N2378&lt;&gt;"","",M2378)</f>
        <v/>
      </c>
      <c r="P2378" s="82" t="str">
        <f aca="false">IF(A2378="Composição",A2377,"")</f>
        <v/>
      </c>
      <c r="Q2378" s="81" t="str">
        <f aca="false">IF(P2378&lt;&gt;"",SUMIF(L2378:L2467,L2378,N2378:N2467),"")</f>
        <v/>
      </c>
      <c r="R2378" s="81" t="str">
        <f aca="false">IF(P2378&lt;&gt;"",SUMIF(L2378:L2467,L2378,O2378:O2467),"")</f>
        <v/>
      </c>
    </row>
    <row r="2379" customFormat="false" ht="14.25" hidden="false" customHeight="true" outlineLevel="0" collapsed="false">
      <c r="A2379" s="102"/>
      <c r="B2379" s="102"/>
      <c r="C2379" s="102"/>
      <c r="D2379" s="102"/>
      <c r="E2379" s="102"/>
      <c r="F2379" s="103"/>
      <c r="G2379" s="102"/>
      <c r="H2379" s="104" t="s">
        <v>684</v>
      </c>
      <c r="I2379" s="104"/>
      <c r="J2379" s="103" t="n">
        <f aca="false">TRUNC(SUMIF(L:L,$L2379,M:M)*(1+$J$9),2)</f>
        <v>175.07</v>
      </c>
      <c r="L2379" s="63" t="n">
        <f aca="false">IF(AND(A2380&lt;&gt;"",A2379=""),L2378+1,L2378)</f>
        <v>202</v>
      </c>
      <c r="M2379" s="80" t="str">
        <f aca="false">IF(OR(A2379="Insumo",A2379="Composição Auxiliar"),J2379,"")</f>
        <v/>
      </c>
      <c r="N2379" s="81" t="str">
        <f aca="false">IF(ISNUMBER(SEARCH("COM ENCARGOS COMPLEMENTARES",D2379)),J2379,"")</f>
        <v/>
      </c>
      <c r="O2379" s="81" t="str">
        <f aca="false">IF(N2379&lt;&gt;"","",M2379)</f>
        <v/>
      </c>
      <c r="P2379" s="82" t="str">
        <f aca="false">IF(A2379="Composição",A2378,"")</f>
        <v/>
      </c>
      <c r="Q2379" s="81" t="str">
        <f aca="false">IF(P2379&lt;&gt;"",SUMIF(L2379:L2468,L2379,N2379:N2468),"")</f>
        <v/>
      </c>
      <c r="R2379" s="81" t="str">
        <f aca="false">IF(P2379&lt;&gt;"",SUMIF(L2379:L2468,L2379,O2379:O2468),"")</f>
        <v/>
      </c>
    </row>
    <row r="2380" customFormat="false" ht="15" hidden="false" customHeight="false" outlineLevel="0" collapsed="false">
      <c r="A2380" s="105"/>
      <c r="B2380" s="105"/>
      <c r="C2380" s="105"/>
      <c r="D2380" s="105"/>
      <c r="E2380" s="105"/>
      <c r="F2380" s="105"/>
      <c r="G2380" s="105" t="s">
        <v>685</v>
      </c>
      <c r="H2380" s="106" t="s">
        <v>773</v>
      </c>
      <c r="I2380" s="105" t="s">
        <v>687</v>
      </c>
      <c r="J2380" s="107" t="n">
        <f aca="false">TRUNC(J2379*H2380,2)</f>
        <v>3501.4</v>
      </c>
      <c r="L2380" s="63" t="n">
        <f aca="false">IF(AND(A2381&lt;&gt;"",A2380=""),L2379+1,L2379)</f>
        <v>202</v>
      </c>
      <c r="M2380" s="80" t="str">
        <f aca="false">IF(OR(A2380="Insumo",A2380="Composição Auxiliar"),J2380,"")</f>
        <v/>
      </c>
      <c r="N2380" s="81" t="str">
        <f aca="false">IF(ISNUMBER(SEARCH("COM ENCARGOS COMPLEMENTARES",D2380)),J2380,"")</f>
        <v/>
      </c>
      <c r="O2380" s="81" t="str">
        <f aca="false">IF(N2380&lt;&gt;"","",M2380)</f>
        <v/>
      </c>
      <c r="P2380" s="82" t="str">
        <f aca="false">IF(A2380="Composição",A2379,"")</f>
        <v/>
      </c>
      <c r="Q2380" s="81" t="str">
        <f aca="false">IF(P2380&lt;&gt;"",SUMIF(L2380:L2469,L2380,N2380:N2469),"")</f>
        <v/>
      </c>
      <c r="R2380" s="81" t="str">
        <f aca="false">IF(P2380&lt;&gt;"",SUMIF(L2380:L2469,L2380,O2380:O2469),"")</f>
        <v/>
      </c>
    </row>
    <row r="2381" customFormat="false" ht="15" hidden="false" customHeight="false" outlineLevel="0" collapsed="false">
      <c r="A2381" s="108"/>
      <c r="B2381" s="108"/>
      <c r="C2381" s="108"/>
      <c r="D2381" s="108"/>
      <c r="E2381" s="108"/>
      <c r="F2381" s="108"/>
      <c r="G2381" s="108"/>
      <c r="H2381" s="108"/>
      <c r="I2381" s="108"/>
      <c r="J2381" s="108"/>
      <c r="L2381" s="63" t="n">
        <f aca="false">IF(AND(A2382&lt;&gt;"",A2381=""),L2380+1,L2380)</f>
        <v>203</v>
      </c>
      <c r="M2381" s="80" t="str">
        <f aca="false">IF(OR(A2381="Insumo",A2381="Composição Auxiliar"),J2381,"")</f>
        <v/>
      </c>
      <c r="N2381" s="81" t="str">
        <f aca="false">IF(ISNUMBER(SEARCH("COM ENCARGOS COMPLEMENTARES",D2381)),J2381,"")</f>
        <v/>
      </c>
      <c r="O2381" s="81" t="str">
        <f aca="false">IF(N2381&lt;&gt;"","",M2381)</f>
        <v/>
      </c>
      <c r="P2381" s="82" t="str">
        <f aca="false">IF(A2381="Composição",A2380,"")</f>
        <v/>
      </c>
      <c r="Q2381" s="81" t="str">
        <f aca="false">IF(P2381&lt;&gt;"",SUMIF(L2381:L2470,L2381,N2381:N2470),"")</f>
        <v/>
      </c>
      <c r="R2381" s="81" t="str">
        <f aca="false">IF(P2381&lt;&gt;"",SUMIF(L2381:L2470,L2381,O2381:O2470),"")</f>
        <v/>
      </c>
    </row>
    <row r="2382" customFormat="false" ht="15" hidden="false" customHeight="true" outlineLevel="0" collapsed="false">
      <c r="A2382" s="83" t="s">
        <v>506</v>
      </c>
      <c r="B2382" s="84" t="s">
        <v>655</v>
      </c>
      <c r="C2382" s="83" t="s">
        <v>656</v>
      </c>
      <c r="D2382" s="83" t="s">
        <v>657</v>
      </c>
      <c r="E2382" s="83" t="s">
        <v>658</v>
      </c>
      <c r="F2382" s="83"/>
      <c r="G2382" s="85" t="s">
        <v>659</v>
      </c>
      <c r="H2382" s="84" t="s">
        <v>660</v>
      </c>
      <c r="I2382" s="84" t="s">
        <v>661</v>
      </c>
      <c r="J2382" s="84" t="s">
        <v>662</v>
      </c>
      <c r="L2382" s="63" t="n">
        <f aca="false">IF(AND(A2383&lt;&gt;"",A2382=""),L2381+1,L2381)</f>
        <v>203</v>
      </c>
      <c r="M2382" s="80" t="str">
        <f aca="false">IF(OR(A2382="Insumo",A2382="Composição Auxiliar"),J2382,"")</f>
        <v/>
      </c>
      <c r="N2382" s="81" t="str">
        <f aca="false">IF(ISNUMBER(SEARCH("COM ENCARGOS COMPLEMENTARES",D2382)),J2382,"")</f>
        <v/>
      </c>
      <c r="O2382" s="81" t="str">
        <f aca="false">IF(N2382&lt;&gt;"","",M2382)</f>
        <v/>
      </c>
      <c r="P2382" s="82" t="str">
        <f aca="false">IF(A2382="Composição",A2381,"")</f>
        <v/>
      </c>
      <c r="Q2382" s="81" t="str">
        <f aca="false">IF(P2382&lt;&gt;"",SUMIF(L2382:L2471,L2382,N2382:N2471),"")</f>
        <v/>
      </c>
      <c r="R2382" s="81" t="str">
        <f aca="false">IF(P2382&lt;&gt;"",SUMIF(L2382:L2471,L2382,O2382:O2471),"")</f>
        <v/>
      </c>
    </row>
    <row r="2383" customFormat="false" ht="25.5" hidden="false" customHeight="true" outlineLevel="0" collapsed="false">
      <c r="A2383" s="86" t="s">
        <v>663</v>
      </c>
      <c r="B2383" s="87" t="s">
        <v>507</v>
      </c>
      <c r="C2383" s="86" t="s">
        <v>664</v>
      </c>
      <c r="D2383" s="86" t="s">
        <v>1627</v>
      </c>
      <c r="E2383" s="86" t="s">
        <v>724</v>
      </c>
      <c r="F2383" s="86"/>
      <c r="G2383" s="88" t="s">
        <v>718</v>
      </c>
      <c r="H2383" s="89" t="n">
        <v>1</v>
      </c>
      <c r="I2383" s="90" t="n">
        <f aca="false">SUMIF(L:L,$L2383,M:M)</f>
        <v>28.07</v>
      </c>
      <c r="J2383" s="90" t="n">
        <f aca="false">TRUNC(H2383*I2383,2)</f>
        <v>28.07</v>
      </c>
      <c r="L2383" s="63" t="n">
        <f aca="false">IF(AND(A2384&lt;&gt;"",A2383=""),L2382+1,L2382)</f>
        <v>203</v>
      </c>
      <c r="M2383" s="80" t="str">
        <f aca="false">IF(OR(A2383="Insumo",A2383="Composição Auxiliar"),J2383,"")</f>
        <v/>
      </c>
      <c r="N2383" s="81" t="str">
        <f aca="false">IF(ISNUMBER(SEARCH("COM ENCARGOS COMPLEMENTARES",D2383)),J2383,"")</f>
        <v/>
      </c>
      <c r="O2383" s="81" t="str">
        <f aca="false">IF(N2383&lt;&gt;"","",M2383)</f>
        <v/>
      </c>
      <c r="P2383" s="82" t="str">
        <f aca="false">IF(A2383="Composição",A2382,"")</f>
        <v> 9.4.3 </v>
      </c>
      <c r="Q2383" s="81" t="n">
        <f aca="false">IF(P2383&lt;&gt;"",SUMIF(L2383:L2472,L2383,N2383:N2472),"")</f>
        <v>0</v>
      </c>
      <c r="R2383" s="81" t="n">
        <f aca="false">IF(P2383&lt;&gt;"",SUMIF(L2383:L2472,L2383,O2383:O2472),"")</f>
        <v>28.07</v>
      </c>
    </row>
    <row r="2384" customFormat="false" ht="38.25" hidden="false" customHeight="true" outlineLevel="0" collapsed="false">
      <c r="A2384" s="91" t="s">
        <v>668</v>
      </c>
      <c r="B2384" s="92" t="s">
        <v>1596</v>
      </c>
      <c r="C2384" s="91" t="s">
        <v>664</v>
      </c>
      <c r="D2384" s="91" t="s">
        <v>1597</v>
      </c>
      <c r="E2384" s="91" t="s">
        <v>724</v>
      </c>
      <c r="F2384" s="91"/>
      <c r="G2384" s="93" t="s">
        <v>718</v>
      </c>
      <c r="H2384" s="94" t="n">
        <v>1</v>
      </c>
      <c r="I2384" s="95" t="n">
        <f aca="false">SUMIFS('ANALÍTICA AUXILIARES'!J:J,'ANALÍTICA AUXILIARES'!A:A,"Composição",'ANALÍTICA AUXILIARES'!B:B,$B2384)</f>
        <v>10.36</v>
      </c>
      <c r="J2384" s="95" t="n">
        <f aca="false">TRUNC(H2384*I2384,2)</f>
        <v>10.36</v>
      </c>
      <c r="L2384" s="63" t="n">
        <f aca="false">IF(AND(A2385&lt;&gt;"",A2384=""),L2383+1,L2383)</f>
        <v>203</v>
      </c>
      <c r="M2384" s="80" t="n">
        <f aca="false">IF(OR(A2384="Insumo",A2384="Composição Auxiliar"),J2384,"")</f>
        <v>10.36</v>
      </c>
      <c r="N2384" s="81" t="str">
        <f aca="false">IF(ISNUMBER(SEARCH("COM ENCARGOS COMPLEMENTARES",D2384)),J2384,"")</f>
        <v/>
      </c>
      <c r="O2384" s="81" t="n">
        <f aca="false">IF(N2384&lt;&gt;"","",M2384)</f>
        <v>10.36</v>
      </c>
      <c r="P2384" s="82" t="str">
        <f aca="false">IF(A2384="Composição",A2383,"")</f>
        <v/>
      </c>
      <c r="Q2384" s="81" t="str">
        <f aca="false">IF(P2384&lt;&gt;"",SUMIF(L2384:L2473,L2384,N2384:N2473),"")</f>
        <v/>
      </c>
      <c r="R2384" s="81" t="str">
        <f aca="false">IF(P2384&lt;&gt;"",SUMIF(L2384:L2473,L2384,O2384:O2473),"")</f>
        <v/>
      </c>
    </row>
    <row r="2385" customFormat="false" ht="25.5" hidden="false" customHeight="true" outlineLevel="0" collapsed="false">
      <c r="A2385" s="91" t="s">
        <v>668</v>
      </c>
      <c r="B2385" s="92" t="s">
        <v>1628</v>
      </c>
      <c r="C2385" s="91" t="s">
        <v>664</v>
      </c>
      <c r="D2385" s="91" t="s">
        <v>1629</v>
      </c>
      <c r="E2385" s="91" t="s">
        <v>724</v>
      </c>
      <c r="F2385" s="91"/>
      <c r="G2385" s="93" t="s">
        <v>718</v>
      </c>
      <c r="H2385" s="94" t="n">
        <v>1</v>
      </c>
      <c r="I2385" s="95" t="n">
        <f aca="false">SUMIFS('ANALÍTICA AUXILIARES'!J:J,'ANALÍTICA AUXILIARES'!A:A,"Composição",'ANALÍTICA AUXILIARES'!B:B,$B2385)</f>
        <v>17.71</v>
      </c>
      <c r="J2385" s="95" t="n">
        <f aca="false">TRUNC(H2385*I2385,2)</f>
        <v>17.71</v>
      </c>
      <c r="L2385" s="63" t="n">
        <f aca="false">IF(AND(A2386&lt;&gt;"",A2385=""),L2384+1,L2384)</f>
        <v>203</v>
      </c>
      <c r="M2385" s="80" t="n">
        <f aca="false">IF(OR(A2385="Insumo",A2385="Composição Auxiliar"),J2385,"")</f>
        <v>17.71</v>
      </c>
      <c r="N2385" s="81" t="str">
        <f aca="false">IF(ISNUMBER(SEARCH("COM ENCARGOS COMPLEMENTARES",D2385)),J2385,"")</f>
        <v/>
      </c>
      <c r="O2385" s="81" t="n">
        <f aca="false">IF(N2385&lt;&gt;"","",M2385)</f>
        <v>17.71</v>
      </c>
      <c r="P2385" s="82" t="str">
        <f aca="false">IF(A2385="Composição",A2384,"")</f>
        <v/>
      </c>
      <c r="Q2385" s="81" t="str">
        <f aca="false">IF(P2385&lt;&gt;"",SUMIF(L2385:L2474,L2385,N2385:N2474),"")</f>
        <v/>
      </c>
      <c r="R2385" s="81" t="str">
        <f aca="false">IF(P2385&lt;&gt;"",SUMIF(L2385:L2474,L2385,O2385:O2474),"")</f>
        <v/>
      </c>
    </row>
    <row r="2386" customFormat="false" ht="14.25" hidden="false" customHeight="false" outlineLevel="0" collapsed="false">
      <c r="A2386" s="102"/>
      <c r="B2386" s="102"/>
      <c r="C2386" s="102"/>
      <c r="D2386" s="102"/>
      <c r="E2386" s="102"/>
      <c r="F2386" s="103"/>
      <c r="G2386" s="102"/>
      <c r="H2386" s="103"/>
      <c r="I2386" s="102"/>
      <c r="J2386" s="103"/>
      <c r="L2386" s="63" t="n">
        <f aca="false">IF(AND(A2387&lt;&gt;"",A2386=""),L2385+1,L2385)</f>
        <v>203</v>
      </c>
      <c r="M2386" s="80" t="str">
        <f aca="false">IF(OR(A2386="Insumo",A2386="Composição Auxiliar"),J2386,"")</f>
        <v/>
      </c>
      <c r="N2386" s="81" t="str">
        <f aca="false">IF(ISNUMBER(SEARCH("COM ENCARGOS COMPLEMENTARES",D2386)),J2386,"")</f>
        <v/>
      </c>
      <c r="O2386" s="81" t="str">
        <f aca="false">IF(N2386&lt;&gt;"","",M2386)</f>
        <v/>
      </c>
      <c r="P2386" s="82" t="str">
        <f aca="false">IF(A2386="Composição",A2385,"")</f>
        <v/>
      </c>
      <c r="Q2386" s="81" t="str">
        <f aca="false">IF(P2386&lt;&gt;"",SUMIF(L2386:L2475,L2386,N2386:N2475),"")</f>
        <v/>
      </c>
      <c r="R2386" s="81" t="str">
        <f aca="false">IF(P2386&lt;&gt;"",SUMIF(L2386:L2475,L2386,O2386:O2475),"")</f>
        <v/>
      </c>
    </row>
    <row r="2387" customFormat="false" ht="14.25" hidden="false" customHeight="true" outlineLevel="0" collapsed="false">
      <c r="A2387" s="102"/>
      <c r="B2387" s="102"/>
      <c r="C2387" s="102"/>
      <c r="D2387" s="102"/>
      <c r="E2387" s="102"/>
      <c r="F2387" s="103"/>
      <c r="G2387" s="102"/>
      <c r="H2387" s="104" t="s">
        <v>684</v>
      </c>
      <c r="I2387" s="104"/>
      <c r="J2387" s="103" t="n">
        <f aca="false">TRUNC(SUMIF(L:L,$L2387,M:M)*(1+$J$9),2)</f>
        <v>36.43</v>
      </c>
      <c r="L2387" s="63" t="n">
        <f aca="false">IF(AND(A2388&lt;&gt;"",A2387=""),L2386+1,L2386)</f>
        <v>203</v>
      </c>
      <c r="M2387" s="80" t="str">
        <f aca="false">IF(OR(A2387="Insumo",A2387="Composição Auxiliar"),J2387,"")</f>
        <v/>
      </c>
      <c r="N2387" s="81" t="str">
        <f aca="false">IF(ISNUMBER(SEARCH("COM ENCARGOS COMPLEMENTARES",D2387)),J2387,"")</f>
        <v/>
      </c>
      <c r="O2387" s="81" t="str">
        <f aca="false">IF(N2387&lt;&gt;"","",M2387)</f>
        <v/>
      </c>
      <c r="P2387" s="82" t="str">
        <f aca="false">IF(A2387="Composição",A2386,"")</f>
        <v/>
      </c>
      <c r="Q2387" s="81" t="str">
        <f aca="false">IF(P2387&lt;&gt;"",SUMIF(L2387:L2476,L2387,N2387:N2476),"")</f>
        <v/>
      </c>
      <c r="R2387" s="81" t="str">
        <f aca="false">IF(P2387&lt;&gt;"",SUMIF(L2387:L2476,L2387,O2387:O2476),"")</f>
        <v/>
      </c>
    </row>
    <row r="2388" customFormat="false" ht="15" hidden="false" customHeight="false" outlineLevel="0" collapsed="false">
      <c r="A2388" s="105"/>
      <c r="B2388" s="105"/>
      <c r="C2388" s="105"/>
      <c r="D2388" s="105"/>
      <c r="E2388" s="105"/>
      <c r="F2388" s="105"/>
      <c r="G2388" s="105" t="s">
        <v>685</v>
      </c>
      <c r="H2388" s="106" t="s">
        <v>1345</v>
      </c>
      <c r="I2388" s="105" t="s">
        <v>687</v>
      </c>
      <c r="J2388" s="107" t="n">
        <f aca="false">TRUNC(J2387*H2388,2)</f>
        <v>327.87</v>
      </c>
      <c r="L2388" s="63" t="n">
        <f aca="false">IF(AND(A2389&lt;&gt;"",A2388=""),L2387+1,L2387)</f>
        <v>203</v>
      </c>
      <c r="M2388" s="80" t="str">
        <f aca="false">IF(OR(A2388="Insumo",A2388="Composição Auxiliar"),J2388,"")</f>
        <v/>
      </c>
      <c r="N2388" s="81" t="str">
        <f aca="false">IF(ISNUMBER(SEARCH("COM ENCARGOS COMPLEMENTARES",D2388)),J2388,"")</f>
        <v/>
      </c>
      <c r="O2388" s="81" t="str">
        <f aca="false">IF(N2388&lt;&gt;"","",M2388)</f>
        <v/>
      </c>
      <c r="P2388" s="82" t="str">
        <f aca="false">IF(A2388="Composição",A2387,"")</f>
        <v/>
      </c>
      <c r="Q2388" s="81" t="str">
        <f aca="false">IF(P2388&lt;&gt;"",SUMIF(L2388:L2477,L2388,N2388:N2477),"")</f>
        <v/>
      </c>
      <c r="R2388" s="81" t="str">
        <f aca="false">IF(P2388&lt;&gt;"",SUMIF(L2388:L2477,L2388,O2388:O2477),"")</f>
        <v/>
      </c>
    </row>
    <row r="2389" customFormat="false" ht="15" hidden="false" customHeight="false" outlineLevel="0" collapsed="false">
      <c r="A2389" s="108"/>
      <c r="B2389" s="108"/>
      <c r="C2389" s="108"/>
      <c r="D2389" s="108"/>
      <c r="E2389" s="108"/>
      <c r="F2389" s="108"/>
      <c r="G2389" s="108"/>
      <c r="H2389" s="108"/>
      <c r="I2389" s="108"/>
      <c r="J2389" s="108"/>
      <c r="L2389" s="63" t="n">
        <f aca="false">IF(AND(A2390&lt;&gt;"",A2389=""),L2388+1,L2388)</f>
        <v>204</v>
      </c>
      <c r="M2389" s="80" t="str">
        <f aca="false">IF(OR(A2389="Insumo",A2389="Composição Auxiliar"),J2389,"")</f>
        <v/>
      </c>
      <c r="N2389" s="81" t="str">
        <f aca="false">IF(ISNUMBER(SEARCH("COM ENCARGOS COMPLEMENTARES",D2389)),J2389,"")</f>
        <v/>
      </c>
      <c r="O2389" s="81" t="str">
        <f aca="false">IF(N2389&lt;&gt;"","",M2389)</f>
        <v/>
      </c>
      <c r="P2389" s="82" t="str">
        <f aca="false">IF(A2389="Composição",A2388,"")</f>
        <v/>
      </c>
      <c r="Q2389" s="81" t="str">
        <f aca="false">IF(P2389&lt;&gt;"",SUMIF(L2389:L2478,L2389,N2389:N2478),"")</f>
        <v/>
      </c>
      <c r="R2389" s="81" t="str">
        <f aca="false">IF(P2389&lt;&gt;"",SUMIF(L2389:L2478,L2389,O2389:O2478),"")</f>
        <v/>
      </c>
    </row>
    <row r="2390" customFormat="false" ht="15" hidden="false" customHeight="true" outlineLevel="0" collapsed="false">
      <c r="A2390" s="83" t="s">
        <v>508</v>
      </c>
      <c r="B2390" s="84" t="s">
        <v>655</v>
      </c>
      <c r="C2390" s="83" t="s">
        <v>656</v>
      </c>
      <c r="D2390" s="83" t="s">
        <v>657</v>
      </c>
      <c r="E2390" s="83" t="s">
        <v>658</v>
      </c>
      <c r="F2390" s="83"/>
      <c r="G2390" s="85" t="s">
        <v>659</v>
      </c>
      <c r="H2390" s="84" t="s">
        <v>660</v>
      </c>
      <c r="I2390" s="84" t="s">
        <v>661</v>
      </c>
      <c r="J2390" s="84" t="s">
        <v>662</v>
      </c>
      <c r="L2390" s="63" t="n">
        <f aca="false">IF(AND(A2391&lt;&gt;"",A2390=""),L2389+1,L2389)</f>
        <v>204</v>
      </c>
      <c r="M2390" s="80" t="str">
        <f aca="false">IF(OR(A2390="Insumo",A2390="Composição Auxiliar"),J2390,"")</f>
        <v/>
      </c>
      <c r="N2390" s="81" t="str">
        <f aca="false">IF(ISNUMBER(SEARCH("COM ENCARGOS COMPLEMENTARES",D2390)),J2390,"")</f>
        <v/>
      </c>
      <c r="O2390" s="81" t="str">
        <f aca="false">IF(N2390&lt;&gt;"","",M2390)</f>
        <v/>
      </c>
      <c r="P2390" s="82" t="str">
        <f aca="false">IF(A2390="Composição",A2389,"")</f>
        <v/>
      </c>
      <c r="Q2390" s="81" t="str">
        <f aca="false">IF(P2390&lt;&gt;"",SUMIF(L2390:L2479,L2390,N2390:N2479),"")</f>
        <v/>
      </c>
      <c r="R2390" s="81" t="str">
        <f aca="false">IF(P2390&lt;&gt;"",SUMIF(L2390:L2479,L2390,O2390:O2479),"")</f>
        <v/>
      </c>
    </row>
    <row r="2391" customFormat="false" ht="25.5" hidden="false" customHeight="true" outlineLevel="0" collapsed="false">
      <c r="A2391" s="86" t="s">
        <v>663</v>
      </c>
      <c r="B2391" s="87" t="s">
        <v>509</v>
      </c>
      <c r="C2391" s="86" t="s">
        <v>664</v>
      </c>
      <c r="D2391" s="86" t="s">
        <v>770</v>
      </c>
      <c r="E2391" s="86" t="s">
        <v>724</v>
      </c>
      <c r="F2391" s="86"/>
      <c r="G2391" s="88" t="s">
        <v>718</v>
      </c>
      <c r="H2391" s="89" t="n">
        <v>1</v>
      </c>
      <c r="I2391" s="90" t="n">
        <f aca="false">SUMIF(L:L,$L2391,M:M)</f>
        <v>42.78</v>
      </c>
      <c r="J2391" s="90" t="n">
        <f aca="false">TRUNC(H2391*I2391,2)</f>
        <v>42.78</v>
      </c>
      <c r="L2391" s="63" t="n">
        <f aca="false">IF(AND(A2392&lt;&gt;"",A2391=""),L2390+1,L2390)</f>
        <v>204</v>
      </c>
      <c r="M2391" s="80" t="str">
        <f aca="false">IF(OR(A2391="Insumo",A2391="Composição Auxiliar"),J2391,"")</f>
        <v/>
      </c>
      <c r="N2391" s="81" t="str">
        <f aca="false">IF(ISNUMBER(SEARCH("COM ENCARGOS COMPLEMENTARES",D2391)),J2391,"")</f>
        <v/>
      </c>
      <c r="O2391" s="81" t="str">
        <f aca="false">IF(N2391&lt;&gt;"","",M2391)</f>
        <v/>
      </c>
      <c r="P2391" s="82" t="str">
        <f aca="false">IF(A2391="Composição",A2390,"")</f>
        <v> 9.4.4 </v>
      </c>
      <c r="Q2391" s="81" t="n">
        <f aca="false">IF(P2391&lt;&gt;"",SUMIF(L2391:L2480,L2391,N2391:N2480),"")</f>
        <v>0</v>
      </c>
      <c r="R2391" s="81" t="n">
        <f aca="false">IF(P2391&lt;&gt;"",SUMIF(L2391:L2480,L2391,O2391:O2480),"")</f>
        <v>42.78</v>
      </c>
    </row>
    <row r="2392" customFormat="false" ht="38.25" hidden="false" customHeight="true" outlineLevel="0" collapsed="false">
      <c r="A2392" s="91" t="s">
        <v>668</v>
      </c>
      <c r="B2392" s="92" t="s">
        <v>1596</v>
      </c>
      <c r="C2392" s="91" t="s">
        <v>664</v>
      </c>
      <c r="D2392" s="91" t="s">
        <v>1597</v>
      </c>
      <c r="E2392" s="91" t="s">
        <v>724</v>
      </c>
      <c r="F2392" s="91"/>
      <c r="G2392" s="93" t="s">
        <v>718</v>
      </c>
      <c r="H2392" s="94" t="n">
        <v>1</v>
      </c>
      <c r="I2392" s="95" t="n">
        <f aca="false">SUMIFS('ANALÍTICA AUXILIARES'!J:J,'ANALÍTICA AUXILIARES'!A:A,"Composição",'ANALÍTICA AUXILIARES'!B:B,$B2392)</f>
        <v>10.36</v>
      </c>
      <c r="J2392" s="95" t="n">
        <f aca="false">TRUNC(H2392*I2392,2)</f>
        <v>10.36</v>
      </c>
      <c r="L2392" s="63" t="n">
        <f aca="false">IF(AND(A2393&lt;&gt;"",A2392=""),L2391+1,L2391)</f>
        <v>204</v>
      </c>
      <c r="M2392" s="80" t="n">
        <f aca="false">IF(OR(A2392="Insumo",A2392="Composição Auxiliar"),J2392,"")</f>
        <v>10.36</v>
      </c>
      <c r="N2392" s="81" t="str">
        <f aca="false">IF(ISNUMBER(SEARCH("COM ENCARGOS COMPLEMENTARES",D2392)),J2392,"")</f>
        <v/>
      </c>
      <c r="O2392" s="81" t="n">
        <f aca="false">IF(N2392&lt;&gt;"","",M2392)</f>
        <v>10.36</v>
      </c>
      <c r="P2392" s="82" t="str">
        <f aca="false">IF(A2392="Composição",A2391,"")</f>
        <v/>
      </c>
      <c r="Q2392" s="81" t="str">
        <f aca="false">IF(P2392&lt;&gt;"",SUMIF(L2392:L2481,L2392,N2392:N2481),"")</f>
        <v/>
      </c>
      <c r="R2392" s="81" t="str">
        <f aca="false">IF(P2392&lt;&gt;"",SUMIF(L2392:L2481,L2392,O2392:O2481),"")</f>
        <v/>
      </c>
    </row>
    <row r="2393" customFormat="false" ht="25.5" hidden="false" customHeight="true" outlineLevel="0" collapsed="false">
      <c r="A2393" s="91" t="s">
        <v>668</v>
      </c>
      <c r="B2393" s="92" t="s">
        <v>1630</v>
      </c>
      <c r="C2393" s="91" t="s">
        <v>664</v>
      </c>
      <c r="D2393" s="91" t="s">
        <v>1631</v>
      </c>
      <c r="E2393" s="91" t="s">
        <v>724</v>
      </c>
      <c r="F2393" s="91"/>
      <c r="G2393" s="93" t="s">
        <v>718</v>
      </c>
      <c r="H2393" s="94" t="n">
        <v>1</v>
      </c>
      <c r="I2393" s="95" t="n">
        <f aca="false">SUMIFS('ANALÍTICA AUXILIARES'!J:J,'ANALÍTICA AUXILIARES'!A:A,"Composição",'ANALÍTICA AUXILIARES'!B:B,$B2393)</f>
        <v>32.42</v>
      </c>
      <c r="J2393" s="95" t="n">
        <f aca="false">TRUNC(H2393*I2393,2)</f>
        <v>32.42</v>
      </c>
      <c r="L2393" s="63" t="n">
        <f aca="false">IF(AND(A2394&lt;&gt;"",A2393=""),L2392+1,L2392)</f>
        <v>204</v>
      </c>
      <c r="M2393" s="80" t="n">
        <f aca="false">IF(OR(A2393="Insumo",A2393="Composição Auxiliar"),J2393,"")</f>
        <v>32.42</v>
      </c>
      <c r="N2393" s="81" t="str">
        <f aca="false">IF(ISNUMBER(SEARCH("COM ENCARGOS COMPLEMENTARES",D2393)),J2393,"")</f>
        <v/>
      </c>
      <c r="O2393" s="81" t="n">
        <f aca="false">IF(N2393&lt;&gt;"","",M2393)</f>
        <v>32.42</v>
      </c>
      <c r="P2393" s="82" t="str">
        <f aca="false">IF(A2393="Composição",A2392,"")</f>
        <v/>
      </c>
      <c r="Q2393" s="81" t="str">
        <f aca="false">IF(P2393&lt;&gt;"",SUMIF(L2393:L2482,L2393,N2393:N2482),"")</f>
        <v/>
      </c>
      <c r="R2393" s="81" t="str">
        <f aca="false">IF(P2393&lt;&gt;"",SUMIF(L2393:L2482,L2393,O2393:O2482),"")</f>
        <v/>
      </c>
    </row>
    <row r="2394" customFormat="false" ht="14.25" hidden="false" customHeight="false" outlineLevel="0" collapsed="false">
      <c r="A2394" s="102"/>
      <c r="B2394" s="102"/>
      <c r="C2394" s="102"/>
      <c r="D2394" s="102"/>
      <c r="E2394" s="102"/>
      <c r="F2394" s="103"/>
      <c r="G2394" s="102"/>
      <c r="H2394" s="103"/>
      <c r="I2394" s="102"/>
      <c r="J2394" s="103"/>
      <c r="L2394" s="63" t="n">
        <f aca="false">IF(AND(A2395&lt;&gt;"",A2394=""),L2393+1,L2393)</f>
        <v>204</v>
      </c>
      <c r="M2394" s="80" t="str">
        <f aca="false">IF(OR(A2394="Insumo",A2394="Composição Auxiliar"),J2394,"")</f>
        <v/>
      </c>
      <c r="N2394" s="81" t="str">
        <f aca="false">IF(ISNUMBER(SEARCH("COM ENCARGOS COMPLEMENTARES",D2394)),J2394,"")</f>
        <v/>
      </c>
      <c r="O2394" s="81" t="str">
        <f aca="false">IF(N2394&lt;&gt;"","",M2394)</f>
        <v/>
      </c>
      <c r="P2394" s="82" t="str">
        <f aca="false">IF(A2394="Composição",A2393,"")</f>
        <v/>
      </c>
      <c r="Q2394" s="81" t="str">
        <f aca="false">IF(P2394&lt;&gt;"",SUMIF(L2394:L2483,L2394,N2394:N2483),"")</f>
        <v/>
      </c>
      <c r="R2394" s="81" t="str">
        <f aca="false">IF(P2394&lt;&gt;"",SUMIF(L2394:L2483,L2394,O2394:O2483),"")</f>
        <v/>
      </c>
    </row>
    <row r="2395" customFormat="false" ht="14.25" hidden="false" customHeight="true" outlineLevel="0" collapsed="false">
      <c r="A2395" s="102"/>
      <c r="B2395" s="102"/>
      <c r="C2395" s="102"/>
      <c r="D2395" s="102"/>
      <c r="E2395" s="102"/>
      <c r="F2395" s="103"/>
      <c r="G2395" s="102"/>
      <c r="H2395" s="104" t="s">
        <v>684</v>
      </c>
      <c r="I2395" s="104"/>
      <c r="J2395" s="103" t="n">
        <f aca="false">TRUNC(SUMIF(L:L,$L2395,M:M)*(1+$J$9),2)</f>
        <v>55.52</v>
      </c>
      <c r="L2395" s="63" t="n">
        <f aca="false">IF(AND(A2396&lt;&gt;"",A2395=""),L2394+1,L2394)</f>
        <v>204</v>
      </c>
      <c r="M2395" s="80" t="str">
        <f aca="false">IF(OR(A2395="Insumo",A2395="Composição Auxiliar"),J2395,"")</f>
        <v/>
      </c>
      <c r="N2395" s="81" t="str">
        <f aca="false">IF(ISNUMBER(SEARCH("COM ENCARGOS COMPLEMENTARES",D2395)),J2395,"")</f>
        <v/>
      </c>
      <c r="O2395" s="81" t="str">
        <f aca="false">IF(N2395&lt;&gt;"","",M2395)</f>
        <v/>
      </c>
      <c r="P2395" s="82" t="str">
        <f aca="false">IF(A2395="Composição",A2394,"")</f>
        <v/>
      </c>
      <c r="Q2395" s="81" t="str">
        <f aca="false">IF(P2395&lt;&gt;"",SUMIF(L2395:L2484,L2395,N2395:N2484),"")</f>
        <v/>
      </c>
      <c r="R2395" s="81" t="str">
        <f aca="false">IF(P2395&lt;&gt;"",SUMIF(L2395:L2484,L2395,O2395:O2484),"")</f>
        <v/>
      </c>
    </row>
    <row r="2396" customFormat="false" ht="15" hidden="false" customHeight="false" outlineLevel="0" collapsed="false">
      <c r="A2396" s="105"/>
      <c r="B2396" s="105"/>
      <c r="C2396" s="105"/>
      <c r="D2396" s="105"/>
      <c r="E2396" s="105"/>
      <c r="F2396" s="105"/>
      <c r="G2396" s="105" t="s">
        <v>685</v>
      </c>
      <c r="H2396" s="106" t="s">
        <v>720</v>
      </c>
      <c r="I2396" s="105" t="s">
        <v>687</v>
      </c>
      <c r="J2396" s="107" t="n">
        <f aca="false">TRUNC(J2395*H2396,2)</f>
        <v>222.08</v>
      </c>
      <c r="L2396" s="63" t="n">
        <f aca="false">IF(AND(A2397&lt;&gt;"",A2396=""),L2395+1,L2395)</f>
        <v>204</v>
      </c>
      <c r="M2396" s="80" t="str">
        <f aca="false">IF(OR(A2396="Insumo",A2396="Composição Auxiliar"),J2396,"")</f>
        <v/>
      </c>
      <c r="N2396" s="81" t="str">
        <f aca="false">IF(ISNUMBER(SEARCH("COM ENCARGOS COMPLEMENTARES",D2396)),J2396,"")</f>
        <v/>
      </c>
      <c r="O2396" s="81" t="str">
        <f aca="false">IF(N2396&lt;&gt;"","",M2396)</f>
        <v/>
      </c>
      <c r="P2396" s="82" t="str">
        <f aca="false">IF(A2396="Composição",A2395,"")</f>
        <v/>
      </c>
      <c r="Q2396" s="81" t="str">
        <f aca="false">IF(P2396&lt;&gt;"",SUMIF(L2396:L2485,L2396,N2396:N2485),"")</f>
        <v/>
      </c>
      <c r="R2396" s="81" t="str">
        <f aca="false">IF(P2396&lt;&gt;"",SUMIF(L2396:L2485,L2396,O2396:O2485),"")</f>
        <v/>
      </c>
    </row>
    <row r="2397" customFormat="false" ht="15" hidden="false" customHeight="false" outlineLevel="0" collapsed="false">
      <c r="A2397" s="108"/>
      <c r="B2397" s="108"/>
      <c r="C2397" s="108"/>
      <c r="D2397" s="108"/>
      <c r="E2397" s="108"/>
      <c r="F2397" s="108"/>
      <c r="G2397" s="108"/>
      <c r="H2397" s="108"/>
      <c r="I2397" s="108"/>
      <c r="J2397" s="108"/>
      <c r="L2397" s="63" t="n">
        <f aca="false">IF(AND(A2398&lt;&gt;"",A2397=""),L2396+1,L2396)</f>
        <v>205</v>
      </c>
      <c r="M2397" s="80" t="str">
        <f aca="false">IF(OR(A2397="Insumo",A2397="Composição Auxiliar"),J2397,"")</f>
        <v/>
      </c>
      <c r="N2397" s="81" t="str">
        <f aca="false">IF(ISNUMBER(SEARCH("COM ENCARGOS COMPLEMENTARES",D2397)),J2397,"")</f>
        <v/>
      </c>
      <c r="O2397" s="81" t="str">
        <f aca="false">IF(N2397&lt;&gt;"","",M2397)</f>
        <v/>
      </c>
      <c r="P2397" s="82" t="str">
        <f aca="false">IF(A2397="Composição",A2396,"")</f>
        <v/>
      </c>
      <c r="Q2397" s="81" t="str">
        <f aca="false">IF(P2397&lt;&gt;"",SUMIF(L2397:L2486,L2397,N2397:N2486),"")</f>
        <v/>
      </c>
      <c r="R2397" s="81" t="str">
        <f aca="false">IF(P2397&lt;&gt;"",SUMIF(L2397:L2486,L2397,O2397:O2486),"")</f>
        <v/>
      </c>
    </row>
    <row r="2398" customFormat="false" ht="15" hidden="false" customHeight="true" outlineLevel="0" collapsed="false">
      <c r="A2398" s="83" t="s">
        <v>510</v>
      </c>
      <c r="B2398" s="84" t="s">
        <v>655</v>
      </c>
      <c r="C2398" s="83" t="s">
        <v>656</v>
      </c>
      <c r="D2398" s="83" t="s">
        <v>657</v>
      </c>
      <c r="E2398" s="83" t="s">
        <v>658</v>
      </c>
      <c r="F2398" s="83"/>
      <c r="G2398" s="85" t="s">
        <v>659</v>
      </c>
      <c r="H2398" s="84" t="s">
        <v>660</v>
      </c>
      <c r="I2398" s="84" t="s">
        <v>661</v>
      </c>
      <c r="J2398" s="84" t="s">
        <v>662</v>
      </c>
      <c r="L2398" s="63" t="n">
        <f aca="false">IF(AND(A2399&lt;&gt;"",A2398=""),L2397+1,L2397)</f>
        <v>205</v>
      </c>
      <c r="M2398" s="80" t="str">
        <f aca="false">IF(OR(A2398="Insumo",A2398="Composição Auxiliar"),J2398,"")</f>
        <v/>
      </c>
      <c r="N2398" s="81" t="str">
        <f aca="false">IF(ISNUMBER(SEARCH("COM ENCARGOS COMPLEMENTARES",D2398)),J2398,"")</f>
        <v/>
      </c>
      <c r="O2398" s="81" t="str">
        <f aca="false">IF(N2398&lt;&gt;"","",M2398)</f>
        <v/>
      </c>
      <c r="P2398" s="82" t="str">
        <f aca="false">IF(A2398="Composição",A2397,"")</f>
        <v/>
      </c>
      <c r="Q2398" s="81" t="str">
        <f aca="false">IF(P2398&lt;&gt;"",SUMIF(L2398:L2487,L2398,N2398:N2487),"")</f>
        <v/>
      </c>
      <c r="R2398" s="81" t="str">
        <f aca="false">IF(P2398&lt;&gt;"",SUMIF(L2398:L2487,L2398,O2398:O2487),"")</f>
        <v/>
      </c>
    </row>
    <row r="2399" customFormat="false" ht="25.5" hidden="false" customHeight="true" outlineLevel="0" collapsed="false">
      <c r="A2399" s="86" t="s">
        <v>663</v>
      </c>
      <c r="B2399" s="87" t="s">
        <v>511</v>
      </c>
      <c r="C2399" s="86" t="s">
        <v>664</v>
      </c>
      <c r="D2399" s="86" t="s">
        <v>1632</v>
      </c>
      <c r="E2399" s="86" t="s">
        <v>724</v>
      </c>
      <c r="F2399" s="86"/>
      <c r="G2399" s="88" t="s">
        <v>718</v>
      </c>
      <c r="H2399" s="89" t="n">
        <v>1</v>
      </c>
      <c r="I2399" s="90" t="n">
        <f aca="false">SUMIF(L:L,$L2399,M:M)</f>
        <v>57.5</v>
      </c>
      <c r="J2399" s="90" t="n">
        <f aca="false">TRUNC(H2399*I2399,2)</f>
        <v>57.5</v>
      </c>
      <c r="L2399" s="63" t="n">
        <f aca="false">IF(AND(A2400&lt;&gt;"",A2399=""),L2398+1,L2398)</f>
        <v>205</v>
      </c>
      <c r="M2399" s="80" t="str">
        <f aca="false">IF(OR(A2399="Insumo",A2399="Composição Auxiliar"),J2399,"")</f>
        <v/>
      </c>
      <c r="N2399" s="81" t="str">
        <f aca="false">IF(ISNUMBER(SEARCH("COM ENCARGOS COMPLEMENTARES",D2399)),J2399,"")</f>
        <v/>
      </c>
      <c r="O2399" s="81" t="str">
        <f aca="false">IF(N2399&lt;&gt;"","",M2399)</f>
        <v/>
      </c>
      <c r="P2399" s="82" t="str">
        <f aca="false">IF(A2399="Composição",A2398,"")</f>
        <v> 9.4.5 </v>
      </c>
      <c r="Q2399" s="81" t="n">
        <f aca="false">IF(P2399&lt;&gt;"",SUMIF(L2399:L2488,L2399,N2399:N2488),"")</f>
        <v>0</v>
      </c>
      <c r="R2399" s="81" t="n">
        <f aca="false">IF(P2399&lt;&gt;"",SUMIF(L2399:L2488,L2399,O2399:O2488),"")</f>
        <v>57.5</v>
      </c>
    </row>
    <row r="2400" customFormat="false" ht="38.25" hidden="false" customHeight="true" outlineLevel="0" collapsed="false">
      <c r="A2400" s="91" t="s">
        <v>668</v>
      </c>
      <c r="B2400" s="92" t="s">
        <v>1596</v>
      </c>
      <c r="C2400" s="91" t="s">
        <v>664</v>
      </c>
      <c r="D2400" s="91" t="s">
        <v>1597</v>
      </c>
      <c r="E2400" s="91" t="s">
        <v>724</v>
      </c>
      <c r="F2400" s="91"/>
      <c r="G2400" s="93" t="s">
        <v>718</v>
      </c>
      <c r="H2400" s="94" t="n">
        <v>1</v>
      </c>
      <c r="I2400" s="95" t="n">
        <f aca="false">SUMIFS('ANALÍTICA AUXILIARES'!J:J,'ANALÍTICA AUXILIARES'!A:A,"Composição",'ANALÍTICA AUXILIARES'!B:B,$B2400)</f>
        <v>10.36</v>
      </c>
      <c r="J2400" s="95" t="n">
        <f aca="false">TRUNC(H2400*I2400,2)</f>
        <v>10.36</v>
      </c>
      <c r="L2400" s="63" t="n">
        <f aca="false">IF(AND(A2401&lt;&gt;"",A2400=""),L2399+1,L2399)</f>
        <v>205</v>
      </c>
      <c r="M2400" s="80" t="n">
        <f aca="false">IF(OR(A2400="Insumo",A2400="Composição Auxiliar"),J2400,"")</f>
        <v>10.36</v>
      </c>
      <c r="N2400" s="81" t="str">
        <f aca="false">IF(ISNUMBER(SEARCH("COM ENCARGOS COMPLEMENTARES",D2400)),J2400,"")</f>
        <v/>
      </c>
      <c r="O2400" s="81" t="n">
        <f aca="false">IF(N2400&lt;&gt;"","",M2400)</f>
        <v>10.36</v>
      </c>
      <c r="P2400" s="82" t="str">
        <f aca="false">IF(A2400="Composição",A2399,"")</f>
        <v/>
      </c>
      <c r="Q2400" s="81" t="str">
        <f aca="false">IF(P2400&lt;&gt;"",SUMIF(L2400:L2489,L2400,N2400:N2489),"")</f>
        <v/>
      </c>
      <c r="R2400" s="81" t="str">
        <f aca="false">IF(P2400&lt;&gt;"",SUMIF(L2400:L2489,L2400,O2400:O2489),"")</f>
        <v/>
      </c>
    </row>
    <row r="2401" customFormat="false" ht="25.5" hidden="false" customHeight="true" outlineLevel="0" collapsed="false">
      <c r="A2401" s="91" t="s">
        <v>668</v>
      </c>
      <c r="B2401" s="92" t="s">
        <v>1633</v>
      </c>
      <c r="C2401" s="91" t="s">
        <v>664</v>
      </c>
      <c r="D2401" s="91" t="s">
        <v>1634</v>
      </c>
      <c r="E2401" s="91" t="s">
        <v>724</v>
      </c>
      <c r="F2401" s="91"/>
      <c r="G2401" s="93" t="s">
        <v>718</v>
      </c>
      <c r="H2401" s="94" t="n">
        <v>1</v>
      </c>
      <c r="I2401" s="95" t="n">
        <f aca="false">SUMIFS('ANALÍTICA AUXILIARES'!J:J,'ANALÍTICA AUXILIARES'!A:A,"Composição",'ANALÍTICA AUXILIARES'!B:B,$B2401)</f>
        <v>47.14</v>
      </c>
      <c r="J2401" s="95" t="n">
        <f aca="false">TRUNC(H2401*I2401,2)</f>
        <v>47.14</v>
      </c>
      <c r="L2401" s="63" t="n">
        <f aca="false">IF(AND(A2402&lt;&gt;"",A2401=""),L2400+1,L2400)</f>
        <v>205</v>
      </c>
      <c r="M2401" s="80" t="n">
        <f aca="false">IF(OR(A2401="Insumo",A2401="Composição Auxiliar"),J2401,"")</f>
        <v>47.14</v>
      </c>
      <c r="N2401" s="81" t="str">
        <f aca="false">IF(ISNUMBER(SEARCH("COM ENCARGOS COMPLEMENTARES",D2401)),J2401,"")</f>
        <v/>
      </c>
      <c r="O2401" s="81" t="n">
        <f aca="false">IF(N2401&lt;&gt;"","",M2401)</f>
        <v>47.14</v>
      </c>
      <c r="P2401" s="82" t="str">
        <f aca="false">IF(A2401="Composição",A2400,"")</f>
        <v/>
      </c>
      <c r="Q2401" s="81" t="str">
        <f aca="false">IF(P2401&lt;&gt;"",SUMIF(L2401:L2490,L2401,N2401:N2490),"")</f>
        <v/>
      </c>
      <c r="R2401" s="81" t="str">
        <f aca="false">IF(P2401&lt;&gt;"",SUMIF(L2401:L2490,L2401,O2401:O2490),"")</f>
        <v/>
      </c>
    </row>
    <row r="2402" customFormat="false" ht="14.25" hidden="false" customHeight="false" outlineLevel="0" collapsed="false">
      <c r="A2402" s="102"/>
      <c r="B2402" s="102"/>
      <c r="C2402" s="102"/>
      <c r="D2402" s="102"/>
      <c r="E2402" s="102"/>
      <c r="F2402" s="103"/>
      <c r="G2402" s="102"/>
      <c r="H2402" s="103"/>
      <c r="I2402" s="102"/>
      <c r="J2402" s="103"/>
      <c r="L2402" s="63" t="n">
        <f aca="false">IF(AND(A2403&lt;&gt;"",A2402=""),L2401+1,L2401)</f>
        <v>205</v>
      </c>
      <c r="M2402" s="80" t="str">
        <f aca="false">IF(OR(A2402="Insumo",A2402="Composição Auxiliar"),J2402,"")</f>
        <v/>
      </c>
      <c r="N2402" s="81" t="str">
        <f aca="false">IF(ISNUMBER(SEARCH("COM ENCARGOS COMPLEMENTARES",D2402)),J2402,"")</f>
        <v/>
      </c>
      <c r="O2402" s="81" t="str">
        <f aca="false">IF(N2402&lt;&gt;"","",M2402)</f>
        <v/>
      </c>
      <c r="P2402" s="82" t="str">
        <f aca="false">IF(A2402="Composição",A2401,"")</f>
        <v/>
      </c>
      <c r="Q2402" s="81" t="str">
        <f aca="false">IF(P2402&lt;&gt;"",SUMIF(L2402:L2491,L2402,N2402:N2491),"")</f>
        <v/>
      </c>
      <c r="R2402" s="81" t="str">
        <f aca="false">IF(P2402&lt;&gt;"",SUMIF(L2402:L2491,L2402,O2402:O2491),"")</f>
        <v/>
      </c>
    </row>
    <row r="2403" customFormat="false" ht="14.25" hidden="false" customHeight="true" outlineLevel="0" collapsed="false">
      <c r="A2403" s="102"/>
      <c r="B2403" s="102"/>
      <c r="C2403" s="102"/>
      <c r="D2403" s="102"/>
      <c r="E2403" s="102"/>
      <c r="F2403" s="103"/>
      <c r="G2403" s="102"/>
      <c r="H2403" s="104" t="s">
        <v>684</v>
      </c>
      <c r="I2403" s="104"/>
      <c r="J2403" s="103" t="n">
        <f aca="false">TRUNC(SUMIF(L:L,$L2403,M:M)*(1+$J$9),2)</f>
        <v>74.62</v>
      </c>
      <c r="L2403" s="63" t="n">
        <f aca="false">IF(AND(A2404&lt;&gt;"",A2403=""),L2402+1,L2402)</f>
        <v>205</v>
      </c>
      <c r="M2403" s="80" t="str">
        <f aca="false">IF(OR(A2403="Insumo",A2403="Composição Auxiliar"),J2403,"")</f>
        <v/>
      </c>
      <c r="N2403" s="81" t="str">
        <f aca="false">IF(ISNUMBER(SEARCH("COM ENCARGOS COMPLEMENTARES",D2403)),J2403,"")</f>
        <v/>
      </c>
      <c r="O2403" s="81" t="str">
        <f aca="false">IF(N2403&lt;&gt;"","",M2403)</f>
        <v/>
      </c>
      <c r="P2403" s="82" t="str">
        <f aca="false">IF(A2403="Composição",A2402,"")</f>
        <v/>
      </c>
      <c r="Q2403" s="81" t="str">
        <f aca="false">IF(P2403&lt;&gt;"",SUMIF(L2403:L2492,L2403,N2403:N2492),"")</f>
        <v/>
      </c>
      <c r="R2403" s="81" t="str">
        <f aca="false">IF(P2403&lt;&gt;"",SUMIF(L2403:L2492,L2403,O2403:O2492),"")</f>
        <v/>
      </c>
    </row>
    <row r="2404" customFormat="false" ht="15" hidden="false" customHeight="false" outlineLevel="0" collapsed="false">
      <c r="A2404" s="105"/>
      <c r="B2404" s="105"/>
      <c r="C2404" s="105"/>
      <c r="D2404" s="105"/>
      <c r="E2404" s="105"/>
      <c r="F2404" s="105"/>
      <c r="G2404" s="105" t="s">
        <v>685</v>
      </c>
      <c r="H2404" s="106" t="s">
        <v>826</v>
      </c>
      <c r="I2404" s="105" t="s">
        <v>687</v>
      </c>
      <c r="J2404" s="107" t="n">
        <f aca="false">TRUNC(J2403*H2404,2)</f>
        <v>74.62</v>
      </c>
      <c r="L2404" s="63" t="n">
        <f aca="false">IF(AND(A2405&lt;&gt;"",A2404=""),L2403+1,L2403)</f>
        <v>205</v>
      </c>
      <c r="M2404" s="80" t="str">
        <f aca="false">IF(OR(A2404="Insumo",A2404="Composição Auxiliar"),J2404,"")</f>
        <v/>
      </c>
      <c r="N2404" s="81" t="str">
        <f aca="false">IF(ISNUMBER(SEARCH("COM ENCARGOS COMPLEMENTARES",D2404)),J2404,"")</f>
        <v/>
      </c>
      <c r="O2404" s="81" t="str">
        <f aca="false">IF(N2404&lt;&gt;"","",M2404)</f>
        <v/>
      </c>
      <c r="P2404" s="82" t="str">
        <f aca="false">IF(A2404="Composição",A2403,"")</f>
        <v/>
      </c>
      <c r="Q2404" s="81" t="str">
        <f aca="false">IF(P2404&lt;&gt;"",SUMIF(L2404:L2493,L2404,N2404:N2493),"")</f>
        <v/>
      </c>
      <c r="R2404" s="81" t="str">
        <f aca="false">IF(P2404&lt;&gt;"",SUMIF(L2404:L2493,L2404,O2404:O2493),"")</f>
        <v/>
      </c>
    </row>
    <row r="2405" customFormat="false" ht="15" hidden="false" customHeight="false" outlineLevel="0" collapsed="false">
      <c r="A2405" s="108"/>
      <c r="B2405" s="108"/>
      <c r="C2405" s="108"/>
      <c r="D2405" s="108"/>
      <c r="E2405" s="108"/>
      <c r="F2405" s="108"/>
      <c r="G2405" s="108"/>
      <c r="H2405" s="108"/>
      <c r="I2405" s="108"/>
      <c r="J2405" s="108"/>
      <c r="L2405" s="63" t="n">
        <f aca="false">IF(AND(A2406&lt;&gt;"",A2405=""),L2404+1,L2404)</f>
        <v>206</v>
      </c>
      <c r="M2405" s="80" t="str">
        <f aca="false">IF(OR(A2405="Insumo",A2405="Composição Auxiliar"),J2405,"")</f>
        <v/>
      </c>
      <c r="N2405" s="81" t="str">
        <f aca="false">IF(ISNUMBER(SEARCH("COM ENCARGOS COMPLEMENTARES",D2405)),J2405,"")</f>
        <v/>
      </c>
      <c r="O2405" s="81" t="str">
        <f aca="false">IF(N2405&lt;&gt;"","",M2405)</f>
        <v/>
      </c>
      <c r="P2405" s="82" t="str">
        <f aca="false">IF(A2405="Composição",A2404,"")</f>
        <v/>
      </c>
      <c r="Q2405" s="81" t="str">
        <f aca="false">IF(P2405&lt;&gt;"",SUMIF(L2405:L2494,L2405,N2405:N2494),"")</f>
        <v/>
      </c>
      <c r="R2405" s="81" t="str">
        <f aca="false">IF(P2405&lt;&gt;"",SUMIF(L2405:L2494,L2405,O2405:O2494),"")</f>
        <v/>
      </c>
    </row>
    <row r="2406" customFormat="false" ht="15" hidden="false" customHeight="true" outlineLevel="0" collapsed="false">
      <c r="A2406" s="83" t="s">
        <v>512</v>
      </c>
      <c r="B2406" s="84" t="s">
        <v>655</v>
      </c>
      <c r="C2406" s="83" t="s">
        <v>656</v>
      </c>
      <c r="D2406" s="83" t="s">
        <v>657</v>
      </c>
      <c r="E2406" s="83" t="s">
        <v>658</v>
      </c>
      <c r="F2406" s="83"/>
      <c r="G2406" s="85" t="s">
        <v>659</v>
      </c>
      <c r="H2406" s="84" t="s">
        <v>660</v>
      </c>
      <c r="I2406" s="84" t="s">
        <v>661</v>
      </c>
      <c r="J2406" s="84" t="s">
        <v>662</v>
      </c>
      <c r="L2406" s="63" t="n">
        <f aca="false">IF(AND(A2407&lt;&gt;"",A2406=""),L2405+1,L2405)</f>
        <v>206</v>
      </c>
      <c r="M2406" s="80" t="str">
        <f aca="false">IF(OR(A2406="Insumo",A2406="Composição Auxiliar"),J2406,"")</f>
        <v/>
      </c>
      <c r="N2406" s="81" t="str">
        <f aca="false">IF(ISNUMBER(SEARCH("COM ENCARGOS COMPLEMENTARES",D2406)),J2406,"")</f>
        <v/>
      </c>
      <c r="O2406" s="81" t="str">
        <f aca="false">IF(N2406&lt;&gt;"","",M2406)</f>
        <v/>
      </c>
      <c r="P2406" s="82" t="str">
        <f aca="false">IF(A2406="Composição",A2405,"")</f>
        <v/>
      </c>
      <c r="Q2406" s="81" t="str">
        <f aca="false">IF(P2406&lt;&gt;"",SUMIF(L2406:L2495,L2406,N2406:N2495),"")</f>
        <v/>
      </c>
      <c r="R2406" s="81" t="str">
        <f aca="false">IF(P2406&lt;&gt;"",SUMIF(L2406:L2495,L2406,O2406:O2495),"")</f>
        <v/>
      </c>
    </row>
    <row r="2407" customFormat="false" ht="25.5" hidden="false" customHeight="true" outlineLevel="0" collapsed="false">
      <c r="A2407" s="86" t="s">
        <v>663</v>
      </c>
      <c r="B2407" s="87" t="s">
        <v>513</v>
      </c>
      <c r="C2407" s="86" t="s">
        <v>664</v>
      </c>
      <c r="D2407" s="86" t="s">
        <v>1635</v>
      </c>
      <c r="E2407" s="86" t="s">
        <v>724</v>
      </c>
      <c r="F2407" s="86"/>
      <c r="G2407" s="88" t="s">
        <v>718</v>
      </c>
      <c r="H2407" s="89" t="n">
        <v>1</v>
      </c>
      <c r="I2407" s="90" t="n">
        <f aca="false">SUMIF(L:L,$L2407,M:M)</f>
        <v>34.14</v>
      </c>
      <c r="J2407" s="90" t="n">
        <f aca="false">TRUNC(H2407*I2407,2)</f>
        <v>34.14</v>
      </c>
      <c r="L2407" s="63" t="n">
        <f aca="false">IF(AND(A2408&lt;&gt;"",A2407=""),L2406+1,L2406)</f>
        <v>206</v>
      </c>
      <c r="M2407" s="80" t="str">
        <f aca="false">IF(OR(A2407="Insumo",A2407="Composição Auxiliar"),J2407,"")</f>
        <v/>
      </c>
      <c r="N2407" s="81" t="str">
        <f aca="false">IF(ISNUMBER(SEARCH("COM ENCARGOS COMPLEMENTARES",D2407)),J2407,"")</f>
        <v/>
      </c>
      <c r="O2407" s="81" t="str">
        <f aca="false">IF(N2407&lt;&gt;"","",M2407)</f>
        <v/>
      </c>
      <c r="P2407" s="82" t="str">
        <f aca="false">IF(A2407="Composição",A2406,"")</f>
        <v> 9.4.6 </v>
      </c>
      <c r="Q2407" s="81" t="n">
        <f aca="false">IF(P2407&lt;&gt;"",SUMIF(L2407:L2496,L2407,N2407:N2496),"")</f>
        <v>0</v>
      </c>
      <c r="R2407" s="81" t="n">
        <f aca="false">IF(P2407&lt;&gt;"",SUMIF(L2407:L2496,L2407,O2407:O2496),"")</f>
        <v>34.14</v>
      </c>
    </row>
    <row r="2408" customFormat="false" ht="25.5" hidden="false" customHeight="true" outlineLevel="0" collapsed="false">
      <c r="A2408" s="91" t="s">
        <v>668</v>
      </c>
      <c r="B2408" s="92" t="s">
        <v>1636</v>
      </c>
      <c r="C2408" s="91" t="s">
        <v>664</v>
      </c>
      <c r="D2408" s="91" t="s">
        <v>1637</v>
      </c>
      <c r="E2408" s="91" t="s">
        <v>724</v>
      </c>
      <c r="F2408" s="91"/>
      <c r="G2408" s="93" t="s">
        <v>718</v>
      </c>
      <c r="H2408" s="94" t="n">
        <v>1</v>
      </c>
      <c r="I2408" s="95" t="n">
        <f aca="false">SUMIFS('ANALÍTICA AUXILIARES'!J:J,'ANALÍTICA AUXILIARES'!A:A,"Composição",'ANALÍTICA AUXILIARES'!B:B,$B2408)</f>
        <v>23.78</v>
      </c>
      <c r="J2408" s="95" t="n">
        <f aca="false">TRUNC(H2408*I2408,2)</f>
        <v>23.78</v>
      </c>
      <c r="L2408" s="63" t="n">
        <f aca="false">IF(AND(A2409&lt;&gt;"",A2408=""),L2407+1,L2407)</f>
        <v>206</v>
      </c>
      <c r="M2408" s="80" t="n">
        <f aca="false">IF(OR(A2408="Insumo",A2408="Composição Auxiliar"),J2408,"")</f>
        <v>23.78</v>
      </c>
      <c r="N2408" s="81" t="str">
        <f aca="false">IF(ISNUMBER(SEARCH("COM ENCARGOS COMPLEMENTARES",D2408)),J2408,"")</f>
        <v/>
      </c>
      <c r="O2408" s="81" t="n">
        <f aca="false">IF(N2408&lt;&gt;"","",M2408)</f>
        <v>23.78</v>
      </c>
      <c r="P2408" s="82" t="str">
        <f aca="false">IF(A2408="Composição",A2407,"")</f>
        <v/>
      </c>
      <c r="Q2408" s="81" t="str">
        <f aca="false">IF(P2408&lt;&gt;"",SUMIF(L2408:L2497,L2408,N2408:N2497),"")</f>
        <v/>
      </c>
      <c r="R2408" s="81" t="str">
        <f aca="false">IF(P2408&lt;&gt;"",SUMIF(L2408:L2497,L2408,O2408:O2497),"")</f>
        <v/>
      </c>
    </row>
    <row r="2409" customFormat="false" ht="38.25" hidden="false" customHeight="true" outlineLevel="0" collapsed="false">
      <c r="A2409" s="91" t="s">
        <v>668</v>
      </c>
      <c r="B2409" s="92" t="s">
        <v>1596</v>
      </c>
      <c r="C2409" s="91" t="s">
        <v>664</v>
      </c>
      <c r="D2409" s="91" t="s">
        <v>1597</v>
      </c>
      <c r="E2409" s="91" t="s">
        <v>724</v>
      </c>
      <c r="F2409" s="91"/>
      <c r="G2409" s="93" t="s">
        <v>718</v>
      </c>
      <c r="H2409" s="94" t="n">
        <v>1</v>
      </c>
      <c r="I2409" s="95" t="n">
        <f aca="false">SUMIFS('ANALÍTICA AUXILIARES'!J:J,'ANALÍTICA AUXILIARES'!A:A,"Composição",'ANALÍTICA AUXILIARES'!B:B,$B2409)</f>
        <v>10.36</v>
      </c>
      <c r="J2409" s="95" t="n">
        <f aca="false">TRUNC(H2409*I2409,2)</f>
        <v>10.36</v>
      </c>
      <c r="L2409" s="63" t="n">
        <f aca="false">IF(AND(A2410&lt;&gt;"",A2409=""),L2408+1,L2408)</f>
        <v>206</v>
      </c>
      <c r="M2409" s="80" t="n">
        <f aca="false">IF(OR(A2409="Insumo",A2409="Composição Auxiliar"),J2409,"")</f>
        <v>10.36</v>
      </c>
      <c r="N2409" s="81" t="str">
        <f aca="false">IF(ISNUMBER(SEARCH("COM ENCARGOS COMPLEMENTARES",D2409)),J2409,"")</f>
        <v/>
      </c>
      <c r="O2409" s="81" t="n">
        <f aca="false">IF(N2409&lt;&gt;"","",M2409)</f>
        <v>10.36</v>
      </c>
      <c r="P2409" s="82" t="str">
        <f aca="false">IF(A2409="Composição",A2408,"")</f>
        <v/>
      </c>
      <c r="Q2409" s="81" t="str">
        <f aca="false">IF(P2409&lt;&gt;"",SUMIF(L2409:L2498,L2409,N2409:N2498),"")</f>
        <v/>
      </c>
      <c r="R2409" s="81" t="str">
        <f aca="false">IF(P2409&lt;&gt;"",SUMIF(L2409:L2498,L2409,O2409:O2498),"")</f>
        <v/>
      </c>
    </row>
    <row r="2410" customFormat="false" ht="14.25" hidden="false" customHeight="false" outlineLevel="0" collapsed="false">
      <c r="A2410" s="102"/>
      <c r="B2410" s="102"/>
      <c r="C2410" s="102"/>
      <c r="D2410" s="102"/>
      <c r="E2410" s="102"/>
      <c r="F2410" s="103"/>
      <c r="G2410" s="102"/>
      <c r="H2410" s="103"/>
      <c r="I2410" s="102"/>
      <c r="J2410" s="103"/>
      <c r="L2410" s="63" t="n">
        <f aca="false">IF(AND(A2411&lt;&gt;"",A2410=""),L2409+1,L2409)</f>
        <v>206</v>
      </c>
      <c r="M2410" s="80" t="str">
        <f aca="false">IF(OR(A2410="Insumo",A2410="Composição Auxiliar"),J2410,"")</f>
        <v/>
      </c>
      <c r="N2410" s="81" t="str">
        <f aca="false">IF(ISNUMBER(SEARCH("COM ENCARGOS COMPLEMENTARES",D2410)),J2410,"")</f>
        <v/>
      </c>
      <c r="O2410" s="81" t="str">
        <f aca="false">IF(N2410&lt;&gt;"","",M2410)</f>
        <v/>
      </c>
      <c r="P2410" s="82" t="str">
        <f aca="false">IF(A2410="Composição",A2409,"")</f>
        <v/>
      </c>
      <c r="Q2410" s="81" t="str">
        <f aca="false">IF(P2410&lt;&gt;"",SUMIF(L2410:L2499,L2410,N2410:N2499),"")</f>
        <v/>
      </c>
      <c r="R2410" s="81" t="str">
        <f aca="false">IF(P2410&lt;&gt;"",SUMIF(L2410:L2499,L2410,O2410:O2499),"")</f>
        <v/>
      </c>
    </row>
    <row r="2411" customFormat="false" ht="14.25" hidden="false" customHeight="true" outlineLevel="0" collapsed="false">
      <c r="A2411" s="102"/>
      <c r="B2411" s="102"/>
      <c r="C2411" s="102"/>
      <c r="D2411" s="102"/>
      <c r="E2411" s="102"/>
      <c r="F2411" s="103"/>
      <c r="G2411" s="102"/>
      <c r="H2411" s="104" t="s">
        <v>684</v>
      </c>
      <c r="I2411" s="104"/>
      <c r="J2411" s="103" t="n">
        <f aca="false">TRUNC(SUMIF(L:L,$L2411,M:M)*(1+$J$9),2)</f>
        <v>44.31</v>
      </c>
      <c r="L2411" s="63" t="n">
        <f aca="false">IF(AND(A2412&lt;&gt;"",A2411=""),L2410+1,L2410)</f>
        <v>206</v>
      </c>
      <c r="M2411" s="80" t="str">
        <f aca="false">IF(OR(A2411="Insumo",A2411="Composição Auxiliar"),J2411,"")</f>
        <v/>
      </c>
      <c r="N2411" s="81" t="str">
        <f aca="false">IF(ISNUMBER(SEARCH("COM ENCARGOS COMPLEMENTARES",D2411)),J2411,"")</f>
        <v/>
      </c>
      <c r="O2411" s="81" t="str">
        <f aca="false">IF(N2411&lt;&gt;"","",M2411)</f>
        <v/>
      </c>
      <c r="P2411" s="82" t="str">
        <f aca="false">IF(A2411="Composição",A2410,"")</f>
        <v/>
      </c>
      <c r="Q2411" s="81" t="str">
        <f aca="false">IF(P2411&lt;&gt;"",SUMIF(L2411:L2500,L2411,N2411:N2500),"")</f>
        <v/>
      </c>
      <c r="R2411" s="81" t="str">
        <f aca="false">IF(P2411&lt;&gt;"",SUMIF(L2411:L2500,L2411,O2411:O2500),"")</f>
        <v/>
      </c>
    </row>
    <row r="2412" customFormat="false" ht="15" hidden="false" customHeight="false" outlineLevel="0" collapsed="false">
      <c r="A2412" s="105"/>
      <c r="B2412" s="105"/>
      <c r="C2412" s="105"/>
      <c r="D2412" s="105"/>
      <c r="E2412" s="105"/>
      <c r="F2412" s="105"/>
      <c r="G2412" s="105" t="s">
        <v>685</v>
      </c>
      <c r="H2412" s="106" t="s">
        <v>1210</v>
      </c>
      <c r="I2412" s="105" t="s">
        <v>687</v>
      </c>
      <c r="J2412" s="107" t="n">
        <f aca="false">TRUNC(J2411*H2412,2)</f>
        <v>88.62</v>
      </c>
      <c r="L2412" s="63" t="n">
        <f aca="false">IF(AND(A2413&lt;&gt;"",A2412=""),L2411+1,L2411)</f>
        <v>206</v>
      </c>
      <c r="M2412" s="80" t="str">
        <f aca="false">IF(OR(A2412="Insumo",A2412="Composição Auxiliar"),J2412,"")</f>
        <v/>
      </c>
      <c r="N2412" s="81" t="str">
        <f aca="false">IF(ISNUMBER(SEARCH("COM ENCARGOS COMPLEMENTARES",D2412)),J2412,"")</f>
        <v/>
      </c>
      <c r="O2412" s="81" t="str">
        <f aca="false">IF(N2412&lt;&gt;"","",M2412)</f>
        <v/>
      </c>
      <c r="P2412" s="82" t="str">
        <f aca="false">IF(A2412="Composição",A2411,"")</f>
        <v/>
      </c>
      <c r="Q2412" s="81" t="str">
        <f aca="false">IF(P2412&lt;&gt;"",SUMIF(L2412:L2501,L2412,N2412:N2501),"")</f>
        <v/>
      </c>
      <c r="R2412" s="81" t="str">
        <f aca="false">IF(P2412&lt;&gt;"",SUMIF(L2412:L2501,L2412,O2412:O2501),"")</f>
        <v/>
      </c>
    </row>
    <row r="2413" customFormat="false" ht="15" hidden="false" customHeight="false" outlineLevel="0" collapsed="false">
      <c r="A2413" s="108"/>
      <c r="B2413" s="108"/>
      <c r="C2413" s="108"/>
      <c r="D2413" s="108"/>
      <c r="E2413" s="108"/>
      <c r="F2413" s="108"/>
      <c r="G2413" s="108"/>
      <c r="H2413" s="108"/>
      <c r="I2413" s="108"/>
      <c r="J2413" s="108"/>
      <c r="L2413" s="63" t="n">
        <f aca="false">IF(AND(A2414&lt;&gt;"",A2413=""),L2412+1,L2412)</f>
        <v>207</v>
      </c>
      <c r="M2413" s="80" t="str">
        <f aca="false">IF(OR(A2413="Insumo",A2413="Composição Auxiliar"),J2413,"")</f>
        <v/>
      </c>
      <c r="N2413" s="81" t="str">
        <f aca="false">IF(ISNUMBER(SEARCH("COM ENCARGOS COMPLEMENTARES",D2413)),J2413,"")</f>
        <v/>
      </c>
      <c r="O2413" s="81" t="str">
        <f aca="false">IF(N2413&lt;&gt;"","",M2413)</f>
        <v/>
      </c>
      <c r="P2413" s="82" t="str">
        <f aca="false">IF(A2413="Composição",A2412,"")</f>
        <v/>
      </c>
      <c r="Q2413" s="81" t="str">
        <f aca="false">IF(P2413&lt;&gt;"",SUMIF(L2413:L2502,L2413,N2413:N2502),"")</f>
        <v/>
      </c>
      <c r="R2413" s="81" t="str">
        <f aca="false">IF(P2413&lt;&gt;"",SUMIF(L2413:L2502,L2413,O2413:O2502),"")</f>
        <v/>
      </c>
    </row>
    <row r="2414" customFormat="false" ht="14.25" hidden="false" customHeight="false" outlineLevel="0" collapsed="false">
      <c r="A2414" s="76" t="s">
        <v>514</v>
      </c>
      <c r="B2414" s="76"/>
      <c r="C2414" s="76"/>
      <c r="D2414" s="76" t="s">
        <v>515</v>
      </c>
      <c r="E2414" s="76"/>
      <c r="F2414" s="76"/>
      <c r="G2414" s="76"/>
      <c r="H2414" s="77"/>
      <c r="I2414" s="76"/>
      <c r="J2414" s="78"/>
      <c r="L2414" s="63" t="n">
        <f aca="false">IF(AND(A2415&lt;&gt;"",A2414=""),L2413+1,L2413)</f>
        <v>207</v>
      </c>
      <c r="M2414" s="80" t="str">
        <f aca="false">IF(OR(A2414="Insumo",A2414="Composição Auxiliar"),J2414,"")</f>
        <v/>
      </c>
      <c r="N2414" s="81" t="str">
        <f aca="false">IF(ISNUMBER(SEARCH("COM ENCARGOS COMPLEMENTARES",D2414)),J2414,"")</f>
        <v/>
      </c>
      <c r="O2414" s="81" t="str">
        <f aca="false">IF(N2414&lt;&gt;"","",M2414)</f>
        <v/>
      </c>
      <c r="P2414" s="82" t="str">
        <f aca="false">IF(A2414="Composição",A2413,"")</f>
        <v/>
      </c>
      <c r="Q2414" s="81" t="str">
        <f aca="false">IF(P2414&lt;&gt;"",SUMIF(L2414:L2503,L2414,N2414:N2503),"")</f>
        <v/>
      </c>
      <c r="R2414" s="81" t="str">
        <f aca="false">IF(P2414&lt;&gt;"",SUMIF(L2414:L2503,L2414,O2414:O2503),"")</f>
        <v/>
      </c>
    </row>
    <row r="2415" customFormat="false" ht="14.25" hidden="false" customHeight="false" outlineLevel="0" collapsed="false">
      <c r="A2415" s="76" t="s">
        <v>516</v>
      </c>
      <c r="B2415" s="76"/>
      <c r="C2415" s="76"/>
      <c r="D2415" s="76" t="s">
        <v>459</v>
      </c>
      <c r="E2415" s="76"/>
      <c r="F2415" s="76"/>
      <c r="G2415" s="76"/>
      <c r="H2415" s="77"/>
      <c r="I2415" s="76"/>
      <c r="J2415" s="78"/>
      <c r="L2415" s="63" t="n">
        <f aca="false">IF(AND(A2416&lt;&gt;"",A2415=""),L2414+1,L2414)</f>
        <v>207</v>
      </c>
      <c r="M2415" s="80" t="str">
        <f aca="false">IF(OR(A2415="Insumo",A2415="Composição Auxiliar"),J2415,"")</f>
        <v/>
      </c>
      <c r="N2415" s="81" t="str">
        <f aca="false">IF(ISNUMBER(SEARCH("COM ENCARGOS COMPLEMENTARES",D2415)),J2415,"")</f>
        <v/>
      </c>
      <c r="O2415" s="81" t="str">
        <f aca="false">IF(N2415&lt;&gt;"","",M2415)</f>
        <v/>
      </c>
      <c r="P2415" s="82" t="str">
        <f aca="false">IF(A2415="Composição",A2414,"")</f>
        <v/>
      </c>
      <c r="Q2415" s="81" t="str">
        <f aca="false">IF(P2415&lt;&gt;"",SUMIF(L2415:L2504,L2415,N2415:N2504),"")</f>
        <v/>
      </c>
      <c r="R2415" s="81" t="str">
        <f aca="false">IF(P2415&lt;&gt;"",SUMIF(L2415:L2504,L2415,O2415:O2504),"")</f>
        <v/>
      </c>
    </row>
    <row r="2416" customFormat="false" ht="15" hidden="false" customHeight="true" outlineLevel="0" collapsed="false">
      <c r="A2416" s="83" t="s">
        <v>517</v>
      </c>
      <c r="B2416" s="84" t="s">
        <v>655</v>
      </c>
      <c r="C2416" s="83" t="s">
        <v>656</v>
      </c>
      <c r="D2416" s="83" t="s">
        <v>657</v>
      </c>
      <c r="E2416" s="83" t="s">
        <v>658</v>
      </c>
      <c r="F2416" s="83"/>
      <c r="G2416" s="85" t="s">
        <v>659</v>
      </c>
      <c r="H2416" s="84" t="s">
        <v>660</v>
      </c>
      <c r="I2416" s="84" t="s">
        <v>661</v>
      </c>
      <c r="J2416" s="84" t="s">
        <v>662</v>
      </c>
      <c r="L2416" s="63" t="n">
        <f aca="false">IF(AND(A2417&lt;&gt;"",A2416=""),L2415+1,L2415)</f>
        <v>207</v>
      </c>
      <c r="M2416" s="80" t="str">
        <f aca="false">IF(OR(A2416="Insumo",A2416="Composição Auxiliar"),J2416,"")</f>
        <v/>
      </c>
      <c r="N2416" s="81" t="str">
        <f aca="false">IF(ISNUMBER(SEARCH("COM ENCARGOS COMPLEMENTARES",D2416)),J2416,"")</f>
        <v/>
      </c>
      <c r="O2416" s="81" t="str">
        <f aca="false">IF(N2416&lt;&gt;"","",M2416)</f>
        <v/>
      </c>
      <c r="P2416" s="82" t="str">
        <f aca="false">IF(A2416="Composição",A2415,"")</f>
        <v/>
      </c>
      <c r="Q2416" s="81" t="str">
        <f aca="false">IF(P2416&lt;&gt;"",SUMIF(L2416:L2505,L2416,N2416:N2505),"")</f>
        <v/>
      </c>
      <c r="R2416" s="81" t="str">
        <f aca="false">IF(P2416&lt;&gt;"",SUMIF(L2416:L2505,L2416,O2416:O2505),"")</f>
        <v/>
      </c>
    </row>
    <row r="2417" customFormat="false" ht="38.25" hidden="false" customHeight="true" outlineLevel="0" collapsed="false">
      <c r="A2417" s="86" t="s">
        <v>663</v>
      </c>
      <c r="B2417" s="87" t="s">
        <v>518</v>
      </c>
      <c r="C2417" s="86" t="s">
        <v>716</v>
      </c>
      <c r="D2417" s="86" t="s">
        <v>1638</v>
      </c>
      <c r="E2417" s="86" t="s">
        <v>724</v>
      </c>
      <c r="F2417" s="86"/>
      <c r="G2417" s="88" t="s">
        <v>729</v>
      </c>
      <c r="H2417" s="89" t="n">
        <v>1</v>
      </c>
      <c r="I2417" s="90" t="n">
        <f aca="false">SUMIF(L:L,$L2417,M:M)</f>
        <v>97.63</v>
      </c>
      <c r="J2417" s="90" t="n">
        <f aca="false">TRUNC(H2417*I2417,2)</f>
        <v>97.63</v>
      </c>
      <c r="L2417" s="63" t="n">
        <f aca="false">IF(AND(A2418&lt;&gt;"",A2417=""),L2416+1,L2416)</f>
        <v>207</v>
      </c>
      <c r="M2417" s="80" t="str">
        <f aca="false">IF(OR(A2417="Insumo",A2417="Composição Auxiliar"),J2417,"")</f>
        <v/>
      </c>
      <c r="N2417" s="81" t="str">
        <f aca="false">IF(ISNUMBER(SEARCH("COM ENCARGOS COMPLEMENTARES",D2417)),J2417,"")</f>
        <v/>
      </c>
      <c r="O2417" s="81" t="str">
        <f aca="false">IF(N2417&lt;&gt;"","",M2417)</f>
        <v/>
      </c>
      <c r="P2417" s="82" t="str">
        <f aca="false">IF(A2417="Composição",A2416,"")</f>
        <v> 10.1.1 </v>
      </c>
      <c r="Q2417" s="81" t="n">
        <f aca="false">IF(P2417&lt;&gt;"",SUMIF(L2417:L2506,L2417,N2417:N2506),"")</f>
        <v>24.17</v>
      </c>
      <c r="R2417" s="81" t="n">
        <f aca="false">IF(P2417&lt;&gt;"",SUMIF(L2417:L2506,L2417,O2417:O2506),"")</f>
        <v>73.46</v>
      </c>
    </row>
    <row r="2418" customFormat="false" ht="25.5" hidden="false" customHeight="true" outlineLevel="0" collapsed="false">
      <c r="A2418" s="91" t="s">
        <v>668</v>
      </c>
      <c r="B2418" s="92" t="s">
        <v>817</v>
      </c>
      <c r="C2418" s="91" t="s">
        <v>664</v>
      </c>
      <c r="D2418" s="91" t="s">
        <v>818</v>
      </c>
      <c r="E2418" s="91" t="s">
        <v>671</v>
      </c>
      <c r="F2418" s="91"/>
      <c r="G2418" s="93" t="s">
        <v>672</v>
      </c>
      <c r="H2418" s="94" t="n">
        <v>0.5</v>
      </c>
      <c r="I2418" s="95" t="n">
        <f aca="false">SUMIFS('ANALÍTICA AUXILIARES'!J:J,'ANALÍTICA AUXILIARES'!A:A,"Composição",'ANALÍTICA AUXILIARES'!B:B,$B2418)</f>
        <v>22.2</v>
      </c>
      <c r="J2418" s="95" t="n">
        <f aca="false">TRUNC(H2418*I2418,2)</f>
        <v>11.1</v>
      </c>
      <c r="L2418" s="63" t="n">
        <f aca="false">IF(AND(A2419&lt;&gt;"",A2418=""),L2417+1,L2417)</f>
        <v>207</v>
      </c>
      <c r="M2418" s="80" t="n">
        <f aca="false">IF(OR(A2418="Insumo",A2418="Composição Auxiliar"),J2418,"")</f>
        <v>11.1</v>
      </c>
      <c r="N2418" s="81" t="n">
        <f aca="false">IF(ISNUMBER(SEARCH("COM ENCARGOS COMPLEMENTARES",D2418)),J2418,"")</f>
        <v>11.1</v>
      </c>
      <c r="O2418" s="81" t="str">
        <f aca="false">IF(N2418&lt;&gt;"","",M2418)</f>
        <v/>
      </c>
      <c r="P2418" s="82" t="str">
        <f aca="false">IF(A2418="Composição",A2417,"")</f>
        <v/>
      </c>
      <c r="Q2418" s="81" t="str">
        <f aca="false">IF(P2418&lt;&gt;"",SUMIF(L2418:L2507,L2418,N2418:N2507),"")</f>
        <v/>
      </c>
      <c r="R2418" s="81" t="str">
        <f aca="false">IF(P2418&lt;&gt;"",SUMIF(L2418:L2507,L2418,O2418:O2507),"")</f>
        <v/>
      </c>
    </row>
    <row r="2419" customFormat="false" ht="25.5" hidden="false" customHeight="true" outlineLevel="0" collapsed="false">
      <c r="A2419" s="91" t="s">
        <v>668</v>
      </c>
      <c r="B2419" s="92" t="s">
        <v>822</v>
      </c>
      <c r="C2419" s="91" t="s">
        <v>664</v>
      </c>
      <c r="D2419" s="91" t="s">
        <v>823</v>
      </c>
      <c r="E2419" s="91" t="s">
        <v>671</v>
      </c>
      <c r="F2419" s="91"/>
      <c r="G2419" s="93" t="s">
        <v>672</v>
      </c>
      <c r="H2419" s="94" t="n">
        <v>0.5</v>
      </c>
      <c r="I2419" s="95" t="n">
        <f aca="false">SUMIFS('ANALÍTICA AUXILIARES'!J:J,'ANALÍTICA AUXILIARES'!A:A,"Composição",'ANALÍTICA AUXILIARES'!B:B,$B2419)</f>
        <v>26.14</v>
      </c>
      <c r="J2419" s="95" t="n">
        <f aca="false">TRUNC(H2419*I2419,2)</f>
        <v>13.07</v>
      </c>
      <c r="L2419" s="63" t="n">
        <f aca="false">IF(AND(A2420&lt;&gt;"",A2419=""),L2418+1,L2418)</f>
        <v>207</v>
      </c>
      <c r="M2419" s="80" t="n">
        <f aca="false">IF(OR(A2419="Insumo",A2419="Composição Auxiliar"),J2419,"")</f>
        <v>13.07</v>
      </c>
      <c r="N2419" s="81" t="n">
        <f aca="false">IF(ISNUMBER(SEARCH("COM ENCARGOS COMPLEMENTARES",D2419)),J2419,"")</f>
        <v>13.07</v>
      </c>
      <c r="O2419" s="81" t="str">
        <f aca="false">IF(N2419&lt;&gt;"","",M2419)</f>
        <v/>
      </c>
      <c r="P2419" s="82" t="str">
        <f aca="false">IF(A2419="Composição",A2418,"")</f>
        <v/>
      </c>
      <c r="Q2419" s="81" t="str">
        <f aca="false">IF(P2419&lt;&gt;"",SUMIF(L2419:L2508,L2419,N2419:N2508),"")</f>
        <v/>
      </c>
      <c r="R2419" s="81" t="str">
        <f aca="false">IF(P2419&lt;&gt;"",SUMIF(L2419:L2508,L2419,O2419:O2508),"")</f>
        <v/>
      </c>
    </row>
    <row r="2420" customFormat="false" ht="38.25" hidden="false" customHeight="false" outlineLevel="0" collapsed="false">
      <c r="A2420" s="96" t="s">
        <v>679</v>
      </c>
      <c r="B2420" s="97" t="s">
        <v>1639</v>
      </c>
      <c r="C2420" s="96" t="str">
        <f aca="false">VLOOKUP(B2420,INSUMOS!$A:$I,2,0)</f>
        <v>CPOS/CDHU</v>
      </c>
      <c r="D2420" s="96" t="str">
        <f aca="false">VLOOKUP(B2420,INSUMOS!$A:$I,3,0)</f>
        <v>ELETROCALHA LISA GALVANIZADA A FOGO, 100X50MM</v>
      </c>
      <c r="E2420" s="98" t="str">
        <f aca="false">VLOOKUP(B2420,INSUMOS!$A:$I,4,0)</f>
        <v>Material</v>
      </c>
      <c r="F2420" s="98"/>
      <c r="G2420" s="99" t="str">
        <f aca="false">VLOOKUP(B2420,INSUMOS!$A:$I,5,0)</f>
        <v>M</v>
      </c>
      <c r="H2420" s="100" t="n">
        <v>1.3</v>
      </c>
      <c r="I2420" s="101" t="n">
        <f aca="false">VLOOKUP(B2420,INSUMOS!$A:$I,8,0)</f>
        <v>56.51</v>
      </c>
      <c r="J2420" s="101" t="n">
        <f aca="false">TRUNC(H2420*I2420,2)</f>
        <v>73.46</v>
      </c>
      <c r="L2420" s="63" t="n">
        <f aca="false">IF(AND(A2421&lt;&gt;"",A2420=""),L2419+1,L2419)</f>
        <v>207</v>
      </c>
      <c r="M2420" s="80" t="n">
        <f aca="false">IF(OR(A2420="Insumo",A2420="Composição Auxiliar"),J2420,"")</f>
        <v>73.46</v>
      </c>
      <c r="N2420" s="81" t="str">
        <f aca="false">IF(ISNUMBER(SEARCH("COM ENCARGOS COMPLEMENTARES",D2420)),J2420,"")</f>
        <v/>
      </c>
      <c r="O2420" s="81" t="n">
        <f aca="false">IF(N2420&lt;&gt;"","",M2420)</f>
        <v>73.46</v>
      </c>
      <c r="P2420" s="82" t="str">
        <f aca="false">IF(A2420="Composição",A2419,"")</f>
        <v/>
      </c>
      <c r="Q2420" s="81" t="str">
        <f aca="false">IF(P2420&lt;&gt;"",SUMIF(L2420:L2509,L2420,N2420:N2509),"")</f>
        <v/>
      </c>
      <c r="R2420" s="81" t="str">
        <f aca="false">IF(P2420&lt;&gt;"",SUMIF(L2420:L2509,L2420,O2420:O2509),"")</f>
        <v/>
      </c>
    </row>
    <row r="2421" customFormat="false" ht="14.25" hidden="false" customHeight="false" outlineLevel="0" collapsed="false">
      <c r="A2421" s="102"/>
      <c r="B2421" s="102"/>
      <c r="C2421" s="102"/>
      <c r="D2421" s="102"/>
      <c r="E2421" s="102"/>
      <c r="F2421" s="103"/>
      <c r="G2421" s="102"/>
      <c r="H2421" s="103"/>
      <c r="I2421" s="102"/>
      <c r="J2421" s="103"/>
      <c r="L2421" s="63" t="n">
        <f aca="false">IF(AND(A2422&lt;&gt;"",A2421=""),L2420+1,L2420)</f>
        <v>207</v>
      </c>
      <c r="M2421" s="80" t="str">
        <f aca="false">IF(OR(A2421="Insumo",A2421="Composição Auxiliar"),J2421,"")</f>
        <v/>
      </c>
      <c r="N2421" s="81" t="str">
        <f aca="false">IF(ISNUMBER(SEARCH("COM ENCARGOS COMPLEMENTARES",D2421)),J2421,"")</f>
        <v/>
      </c>
      <c r="O2421" s="81" t="str">
        <f aca="false">IF(N2421&lt;&gt;"","",M2421)</f>
        <v/>
      </c>
      <c r="P2421" s="82" t="str">
        <f aca="false">IF(A2421="Composição",A2420,"")</f>
        <v/>
      </c>
      <c r="Q2421" s="81" t="str">
        <f aca="false">IF(P2421&lt;&gt;"",SUMIF(L2421:L2510,L2421,N2421:N2510),"")</f>
        <v/>
      </c>
      <c r="R2421" s="81" t="str">
        <f aca="false">IF(P2421&lt;&gt;"",SUMIF(L2421:L2510,L2421,O2421:O2510),"")</f>
        <v/>
      </c>
    </row>
    <row r="2422" customFormat="false" ht="14.25" hidden="false" customHeight="true" outlineLevel="0" collapsed="false">
      <c r="A2422" s="102"/>
      <c r="B2422" s="102"/>
      <c r="C2422" s="102"/>
      <c r="D2422" s="102"/>
      <c r="E2422" s="102"/>
      <c r="F2422" s="103"/>
      <c r="G2422" s="102"/>
      <c r="H2422" s="104" t="s">
        <v>684</v>
      </c>
      <c r="I2422" s="104"/>
      <c r="J2422" s="103" t="n">
        <f aca="false">TRUNC(SUMIF(L:L,$L2422,M:M)*(1+$J$9),2)</f>
        <v>126.71</v>
      </c>
      <c r="L2422" s="63" t="n">
        <f aca="false">IF(AND(A2423&lt;&gt;"",A2422=""),L2421+1,L2421)</f>
        <v>207</v>
      </c>
      <c r="M2422" s="80" t="str">
        <f aca="false">IF(OR(A2422="Insumo",A2422="Composição Auxiliar"),J2422,"")</f>
        <v/>
      </c>
      <c r="N2422" s="81" t="str">
        <f aca="false">IF(ISNUMBER(SEARCH("COM ENCARGOS COMPLEMENTARES",D2422)),J2422,"")</f>
        <v/>
      </c>
      <c r="O2422" s="81" t="str">
        <f aca="false">IF(N2422&lt;&gt;"","",M2422)</f>
        <v/>
      </c>
      <c r="P2422" s="82" t="str">
        <f aca="false">IF(A2422="Composição",A2421,"")</f>
        <v/>
      </c>
      <c r="Q2422" s="81" t="str">
        <f aca="false">IF(P2422&lt;&gt;"",SUMIF(L2422:L2511,L2422,N2422:N2511),"")</f>
        <v/>
      </c>
      <c r="R2422" s="81" t="str">
        <f aca="false">IF(P2422&lt;&gt;"",SUMIF(L2422:L2511,L2422,O2422:O2511),"")</f>
        <v/>
      </c>
    </row>
    <row r="2423" customFormat="false" ht="15" hidden="false" customHeight="false" outlineLevel="0" collapsed="false">
      <c r="A2423" s="105"/>
      <c r="B2423" s="105"/>
      <c r="C2423" s="105"/>
      <c r="D2423" s="105"/>
      <c r="E2423" s="105"/>
      <c r="F2423" s="105"/>
      <c r="G2423" s="105" t="s">
        <v>685</v>
      </c>
      <c r="H2423" s="106" t="s">
        <v>1541</v>
      </c>
      <c r="I2423" s="105" t="s">
        <v>687</v>
      </c>
      <c r="J2423" s="107" t="n">
        <f aca="false">TRUNC(J2422*H2423,2)</f>
        <v>1013.68</v>
      </c>
      <c r="L2423" s="63" t="n">
        <f aca="false">IF(AND(A2424&lt;&gt;"",A2423=""),L2422+1,L2422)</f>
        <v>207</v>
      </c>
      <c r="M2423" s="80" t="str">
        <f aca="false">IF(OR(A2423="Insumo",A2423="Composição Auxiliar"),J2423,"")</f>
        <v/>
      </c>
      <c r="N2423" s="81" t="str">
        <f aca="false">IF(ISNUMBER(SEARCH("COM ENCARGOS COMPLEMENTARES",D2423)),J2423,"")</f>
        <v/>
      </c>
      <c r="O2423" s="81" t="str">
        <f aca="false">IF(N2423&lt;&gt;"","",M2423)</f>
        <v/>
      </c>
      <c r="P2423" s="82" t="str">
        <f aca="false">IF(A2423="Composição",A2422,"")</f>
        <v/>
      </c>
      <c r="Q2423" s="81" t="str">
        <f aca="false">IF(P2423&lt;&gt;"",SUMIF(L2423:L2512,L2423,N2423:N2512),"")</f>
        <v/>
      </c>
      <c r="R2423" s="81" t="str">
        <f aca="false">IF(P2423&lt;&gt;"",SUMIF(L2423:L2512,L2423,O2423:O2512),"")</f>
        <v/>
      </c>
    </row>
    <row r="2424" customFormat="false" ht="15" hidden="false" customHeight="false" outlineLevel="0" collapsed="false">
      <c r="A2424" s="108"/>
      <c r="B2424" s="108"/>
      <c r="C2424" s="108"/>
      <c r="D2424" s="108"/>
      <c r="E2424" s="108"/>
      <c r="F2424" s="108"/>
      <c r="G2424" s="108"/>
      <c r="H2424" s="108"/>
      <c r="I2424" s="108"/>
      <c r="J2424" s="108"/>
      <c r="L2424" s="63" t="n">
        <f aca="false">IF(AND(A2425&lt;&gt;"",A2424=""),L2423+1,L2423)</f>
        <v>208</v>
      </c>
      <c r="M2424" s="80" t="str">
        <f aca="false">IF(OR(A2424="Insumo",A2424="Composição Auxiliar"),J2424,"")</f>
        <v/>
      </c>
      <c r="N2424" s="81" t="str">
        <f aca="false">IF(ISNUMBER(SEARCH("COM ENCARGOS COMPLEMENTARES",D2424)),J2424,"")</f>
        <v/>
      </c>
      <c r="O2424" s="81" t="str">
        <f aca="false">IF(N2424&lt;&gt;"","",M2424)</f>
        <v/>
      </c>
      <c r="P2424" s="82" t="str">
        <f aca="false">IF(A2424="Composição",A2423,"")</f>
        <v/>
      </c>
      <c r="Q2424" s="81" t="str">
        <f aca="false">IF(P2424&lt;&gt;"",SUMIF(L2424:L2513,L2424,N2424:N2513),"")</f>
        <v/>
      </c>
      <c r="R2424" s="81" t="str">
        <f aca="false">IF(P2424&lt;&gt;"",SUMIF(L2424:L2513,L2424,O2424:O2513),"")</f>
        <v/>
      </c>
    </row>
    <row r="2425" customFormat="false" ht="15" hidden="false" customHeight="true" outlineLevel="0" collapsed="false">
      <c r="A2425" s="83" t="s">
        <v>519</v>
      </c>
      <c r="B2425" s="84" t="s">
        <v>655</v>
      </c>
      <c r="C2425" s="83" t="s">
        <v>656</v>
      </c>
      <c r="D2425" s="83" t="s">
        <v>657</v>
      </c>
      <c r="E2425" s="83" t="s">
        <v>658</v>
      </c>
      <c r="F2425" s="83"/>
      <c r="G2425" s="85" t="s">
        <v>659</v>
      </c>
      <c r="H2425" s="84" t="s">
        <v>660</v>
      </c>
      <c r="I2425" s="84" t="s">
        <v>661</v>
      </c>
      <c r="J2425" s="84" t="s">
        <v>662</v>
      </c>
      <c r="L2425" s="63" t="n">
        <f aca="false">IF(AND(A2426&lt;&gt;"",A2425=""),L2424+1,L2424)</f>
        <v>208</v>
      </c>
      <c r="M2425" s="80" t="str">
        <f aca="false">IF(OR(A2425="Insumo",A2425="Composição Auxiliar"),J2425,"")</f>
        <v/>
      </c>
      <c r="N2425" s="81" t="str">
        <f aca="false">IF(ISNUMBER(SEARCH("COM ENCARGOS COMPLEMENTARES",D2425)),J2425,"")</f>
        <v/>
      </c>
      <c r="O2425" s="81" t="str">
        <f aca="false">IF(N2425&lt;&gt;"","",M2425)</f>
        <v/>
      </c>
      <c r="P2425" s="82" t="str">
        <f aca="false">IF(A2425="Composição",A2424,"")</f>
        <v/>
      </c>
      <c r="Q2425" s="81" t="str">
        <f aca="false">IF(P2425&lt;&gt;"",SUMIF(L2425:L2514,L2425,N2425:N2514),"")</f>
        <v/>
      </c>
      <c r="R2425" s="81" t="str">
        <f aca="false">IF(P2425&lt;&gt;"",SUMIF(L2425:L2514,L2425,O2425:O2514),"")</f>
        <v/>
      </c>
    </row>
    <row r="2426" customFormat="false" ht="38.25" hidden="false" customHeight="true" outlineLevel="0" collapsed="false">
      <c r="A2426" s="86" t="s">
        <v>663</v>
      </c>
      <c r="B2426" s="87" t="s">
        <v>479</v>
      </c>
      <c r="C2426" s="86" t="s">
        <v>664</v>
      </c>
      <c r="D2426" s="86" t="s">
        <v>1589</v>
      </c>
      <c r="E2426" s="86" t="s">
        <v>724</v>
      </c>
      <c r="F2426" s="86"/>
      <c r="G2426" s="88" t="s">
        <v>729</v>
      </c>
      <c r="H2426" s="89" t="n">
        <v>1</v>
      </c>
      <c r="I2426" s="90" t="n">
        <f aca="false">SUMIF(L:L,$L2426,M:M)</f>
        <v>15.6</v>
      </c>
      <c r="J2426" s="90" t="n">
        <f aca="false">TRUNC(H2426*I2426,2)</f>
        <v>15.6</v>
      </c>
      <c r="L2426" s="63" t="n">
        <f aca="false">IF(AND(A2427&lt;&gt;"",A2426=""),L2425+1,L2425)</f>
        <v>208</v>
      </c>
      <c r="M2426" s="80" t="str">
        <f aca="false">IF(OR(A2426="Insumo",A2426="Composição Auxiliar"),J2426,"")</f>
        <v/>
      </c>
      <c r="N2426" s="81" t="str">
        <f aca="false">IF(ISNUMBER(SEARCH("COM ENCARGOS COMPLEMENTARES",D2426)),J2426,"")</f>
        <v/>
      </c>
      <c r="O2426" s="81" t="str">
        <f aca="false">IF(N2426&lt;&gt;"","",M2426)</f>
        <v/>
      </c>
      <c r="P2426" s="82" t="str">
        <f aca="false">IF(A2426="Composição",A2425,"")</f>
        <v> 10.1.2 </v>
      </c>
      <c r="Q2426" s="81" t="n">
        <f aca="false">IF(P2426&lt;&gt;"",SUMIF(L2426:L2515,L2426,N2426:N2515),"")</f>
        <v>7.19</v>
      </c>
      <c r="R2426" s="81" t="n">
        <f aca="false">IF(P2426&lt;&gt;"",SUMIF(L2426:L2515,L2426,O2426:O2515),"")</f>
        <v>8.41</v>
      </c>
    </row>
    <row r="2427" customFormat="false" ht="25.5" hidden="false" customHeight="true" outlineLevel="0" collapsed="false">
      <c r="A2427" s="91" t="s">
        <v>668</v>
      </c>
      <c r="B2427" s="92" t="s">
        <v>822</v>
      </c>
      <c r="C2427" s="91" t="s">
        <v>664</v>
      </c>
      <c r="D2427" s="91" t="s">
        <v>823</v>
      </c>
      <c r="E2427" s="91" t="s">
        <v>671</v>
      </c>
      <c r="F2427" s="91"/>
      <c r="G2427" s="93" t="s">
        <v>672</v>
      </c>
      <c r="H2427" s="94" t="n">
        <v>0.149</v>
      </c>
      <c r="I2427" s="95" t="n">
        <f aca="false">SUMIFS('ANALÍTICA AUXILIARES'!J:J,'ANALÍTICA AUXILIARES'!A:A,"Composição",'ANALÍTICA AUXILIARES'!B:B,$B2427)</f>
        <v>26.14</v>
      </c>
      <c r="J2427" s="95" t="n">
        <f aca="false">TRUNC(H2427*I2427,2)</f>
        <v>3.89</v>
      </c>
      <c r="L2427" s="63" t="n">
        <f aca="false">IF(AND(A2428&lt;&gt;"",A2427=""),L2426+1,L2426)</f>
        <v>208</v>
      </c>
      <c r="M2427" s="80" t="n">
        <f aca="false">IF(OR(A2427="Insumo",A2427="Composição Auxiliar"),J2427,"")</f>
        <v>3.89</v>
      </c>
      <c r="N2427" s="81" t="n">
        <f aca="false">IF(ISNUMBER(SEARCH("COM ENCARGOS COMPLEMENTARES",D2427)),J2427,"")</f>
        <v>3.89</v>
      </c>
      <c r="O2427" s="81" t="str">
        <f aca="false">IF(N2427&lt;&gt;"","",M2427)</f>
        <v/>
      </c>
      <c r="P2427" s="82" t="str">
        <f aca="false">IF(A2427="Composição",A2426,"")</f>
        <v/>
      </c>
      <c r="Q2427" s="81" t="str">
        <f aca="false">IF(P2427&lt;&gt;"",SUMIF(L2427:L2516,L2427,N2427:N2516),"")</f>
        <v/>
      </c>
      <c r="R2427" s="81" t="str">
        <f aca="false">IF(P2427&lt;&gt;"",SUMIF(L2427:L2516,L2427,O2427:O2516),"")</f>
        <v/>
      </c>
    </row>
    <row r="2428" customFormat="false" ht="25.5" hidden="false" customHeight="true" outlineLevel="0" collapsed="false">
      <c r="A2428" s="91" t="s">
        <v>668</v>
      </c>
      <c r="B2428" s="92" t="s">
        <v>817</v>
      </c>
      <c r="C2428" s="91" t="s">
        <v>664</v>
      </c>
      <c r="D2428" s="91" t="s">
        <v>818</v>
      </c>
      <c r="E2428" s="91" t="s">
        <v>671</v>
      </c>
      <c r="F2428" s="91"/>
      <c r="G2428" s="93" t="s">
        <v>672</v>
      </c>
      <c r="H2428" s="94" t="n">
        <v>0.149</v>
      </c>
      <c r="I2428" s="95" t="n">
        <f aca="false">SUMIFS('ANALÍTICA AUXILIARES'!J:J,'ANALÍTICA AUXILIARES'!A:A,"Composição",'ANALÍTICA AUXILIARES'!B:B,$B2428)</f>
        <v>22.2</v>
      </c>
      <c r="J2428" s="95" t="n">
        <f aca="false">TRUNC(H2428*I2428,2)</f>
        <v>3.3</v>
      </c>
      <c r="L2428" s="63" t="n">
        <f aca="false">IF(AND(A2429&lt;&gt;"",A2428=""),L2427+1,L2427)</f>
        <v>208</v>
      </c>
      <c r="M2428" s="80" t="n">
        <f aca="false">IF(OR(A2428="Insumo",A2428="Composição Auxiliar"),J2428,"")</f>
        <v>3.3</v>
      </c>
      <c r="N2428" s="81" t="n">
        <f aca="false">IF(ISNUMBER(SEARCH("COM ENCARGOS COMPLEMENTARES",D2428)),J2428,"")</f>
        <v>3.3</v>
      </c>
      <c r="O2428" s="81" t="str">
        <f aca="false">IF(N2428&lt;&gt;"","",M2428)</f>
        <v/>
      </c>
      <c r="P2428" s="82" t="str">
        <f aca="false">IF(A2428="Composição",A2427,"")</f>
        <v/>
      </c>
      <c r="Q2428" s="81" t="str">
        <f aca="false">IF(P2428&lt;&gt;"",SUMIF(L2428:L2517,L2428,N2428:N2517),"")</f>
        <v/>
      </c>
      <c r="R2428" s="81" t="str">
        <f aca="false">IF(P2428&lt;&gt;"",SUMIF(L2428:L2517,L2428,O2428:O2517),"")</f>
        <v/>
      </c>
    </row>
    <row r="2429" customFormat="false" ht="25.5" hidden="false" customHeight="false" outlineLevel="0" collapsed="false">
      <c r="A2429" s="96" t="s">
        <v>679</v>
      </c>
      <c r="B2429" s="97" t="s">
        <v>1590</v>
      </c>
      <c r="C2429" s="96" t="str">
        <f aca="false">VLOOKUP(B2429,INSUMOS!$A:$I,2,0)</f>
        <v>SINAPI</v>
      </c>
      <c r="D2429" s="96" t="str">
        <f aca="false">VLOOKUP(B2429,INSUMOS!$A:$I,3,0)</f>
        <v>ELETRODUTO PVC FLEXIVEL CORRUGADO, REFORCADO, COR LARANJA, DE 32 MM, PARA LAJES E PISOS</v>
      </c>
      <c r="E2429" s="98" t="str">
        <f aca="false">VLOOKUP(B2429,INSUMOS!$A:$I,4,0)</f>
        <v>Material</v>
      </c>
      <c r="F2429" s="98"/>
      <c r="G2429" s="99" t="str">
        <f aca="false">VLOOKUP(B2429,INSUMOS!$A:$I,5,0)</f>
        <v>M</v>
      </c>
      <c r="H2429" s="100" t="n">
        <v>1.017</v>
      </c>
      <c r="I2429" s="101" t="n">
        <f aca="false">VLOOKUP(B2429,INSUMOS!$A:$I,8,0)</f>
        <v>8.27</v>
      </c>
      <c r="J2429" s="101" t="n">
        <f aca="false">TRUNC(H2429*I2429,2)</f>
        <v>8.41</v>
      </c>
      <c r="L2429" s="63" t="n">
        <f aca="false">IF(AND(A2430&lt;&gt;"",A2429=""),L2428+1,L2428)</f>
        <v>208</v>
      </c>
      <c r="M2429" s="80" t="n">
        <f aca="false">IF(OR(A2429="Insumo",A2429="Composição Auxiliar"),J2429,"")</f>
        <v>8.41</v>
      </c>
      <c r="N2429" s="81" t="str">
        <f aca="false">IF(ISNUMBER(SEARCH("COM ENCARGOS COMPLEMENTARES",D2429)),J2429,"")</f>
        <v/>
      </c>
      <c r="O2429" s="81" t="n">
        <f aca="false">IF(N2429&lt;&gt;"","",M2429)</f>
        <v>8.41</v>
      </c>
      <c r="P2429" s="82" t="str">
        <f aca="false">IF(A2429="Composição",A2428,"")</f>
        <v/>
      </c>
      <c r="Q2429" s="81" t="str">
        <f aca="false">IF(P2429&lt;&gt;"",SUMIF(L2429:L2518,L2429,N2429:N2518),"")</f>
        <v/>
      </c>
      <c r="R2429" s="81" t="str">
        <f aca="false">IF(P2429&lt;&gt;"",SUMIF(L2429:L2518,L2429,O2429:O2518),"")</f>
        <v/>
      </c>
    </row>
    <row r="2430" customFormat="false" ht="14.25" hidden="false" customHeight="false" outlineLevel="0" collapsed="false">
      <c r="A2430" s="102"/>
      <c r="B2430" s="102"/>
      <c r="C2430" s="102"/>
      <c r="D2430" s="102"/>
      <c r="E2430" s="102"/>
      <c r="F2430" s="103"/>
      <c r="G2430" s="102"/>
      <c r="H2430" s="103"/>
      <c r="I2430" s="102"/>
      <c r="J2430" s="103"/>
      <c r="L2430" s="63" t="n">
        <f aca="false">IF(AND(A2431&lt;&gt;"",A2430=""),L2429+1,L2429)</f>
        <v>208</v>
      </c>
      <c r="M2430" s="80" t="str">
        <f aca="false">IF(OR(A2430="Insumo",A2430="Composição Auxiliar"),J2430,"")</f>
        <v/>
      </c>
      <c r="N2430" s="81" t="str">
        <f aca="false">IF(ISNUMBER(SEARCH("COM ENCARGOS COMPLEMENTARES",D2430)),J2430,"")</f>
        <v/>
      </c>
      <c r="O2430" s="81" t="str">
        <f aca="false">IF(N2430&lt;&gt;"","",M2430)</f>
        <v/>
      </c>
      <c r="P2430" s="82" t="str">
        <f aca="false">IF(A2430="Composição",A2429,"")</f>
        <v/>
      </c>
      <c r="Q2430" s="81" t="str">
        <f aca="false">IF(P2430&lt;&gt;"",SUMIF(L2430:L2519,L2430,N2430:N2519),"")</f>
        <v/>
      </c>
      <c r="R2430" s="81" t="str">
        <f aca="false">IF(P2430&lt;&gt;"",SUMIF(L2430:L2519,L2430,O2430:O2519),"")</f>
        <v/>
      </c>
    </row>
    <row r="2431" customFormat="false" ht="14.25" hidden="false" customHeight="true" outlineLevel="0" collapsed="false">
      <c r="A2431" s="102"/>
      <c r="B2431" s="102"/>
      <c r="C2431" s="102"/>
      <c r="D2431" s="102"/>
      <c r="E2431" s="102"/>
      <c r="F2431" s="103"/>
      <c r="G2431" s="102"/>
      <c r="H2431" s="104" t="s">
        <v>684</v>
      </c>
      <c r="I2431" s="104"/>
      <c r="J2431" s="103" t="n">
        <f aca="false">TRUNC(SUMIF(L:L,$L2431,M:M)*(1+$J$9),2)</f>
        <v>20.24</v>
      </c>
      <c r="L2431" s="63" t="n">
        <f aca="false">IF(AND(A2432&lt;&gt;"",A2431=""),L2430+1,L2430)</f>
        <v>208</v>
      </c>
      <c r="M2431" s="80" t="str">
        <f aca="false">IF(OR(A2431="Insumo",A2431="Composição Auxiliar"),J2431,"")</f>
        <v/>
      </c>
      <c r="N2431" s="81" t="str">
        <f aca="false">IF(ISNUMBER(SEARCH("COM ENCARGOS COMPLEMENTARES",D2431)),J2431,"")</f>
        <v/>
      </c>
      <c r="O2431" s="81" t="str">
        <f aca="false">IF(N2431&lt;&gt;"","",M2431)</f>
        <v/>
      </c>
      <c r="P2431" s="82" t="str">
        <f aca="false">IF(A2431="Composição",A2430,"")</f>
        <v/>
      </c>
      <c r="Q2431" s="81" t="str">
        <f aca="false">IF(P2431&lt;&gt;"",SUMIF(L2431:L2520,L2431,N2431:N2520),"")</f>
        <v/>
      </c>
      <c r="R2431" s="81" t="str">
        <f aca="false">IF(P2431&lt;&gt;"",SUMIF(L2431:L2520,L2431,O2431:O2520),"")</f>
        <v/>
      </c>
    </row>
    <row r="2432" customFormat="false" ht="15" hidden="false" customHeight="false" outlineLevel="0" collapsed="false">
      <c r="A2432" s="105"/>
      <c r="B2432" s="105"/>
      <c r="C2432" s="105"/>
      <c r="D2432" s="105"/>
      <c r="E2432" s="105"/>
      <c r="F2432" s="105"/>
      <c r="G2432" s="105" t="s">
        <v>685</v>
      </c>
      <c r="H2432" s="106" t="s">
        <v>1640</v>
      </c>
      <c r="I2432" s="105" t="s">
        <v>687</v>
      </c>
      <c r="J2432" s="107" t="n">
        <f aca="false">TRUNC(J2431*H2432,2)</f>
        <v>971.52</v>
      </c>
      <c r="L2432" s="63" t="n">
        <f aca="false">IF(AND(A2433&lt;&gt;"",A2432=""),L2431+1,L2431)</f>
        <v>208</v>
      </c>
      <c r="M2432" s="80" t="str">
        <f aca="false">IF(OR(A2432="Insumo",A2432="Composição Auxiliar"),J2432,"")</f>
        <v/>
      </c>
      <c r="N2432" s="81" t="str">
        <f aca="false">IF(ISNUMBER(SEARCH("COM ENCARGOS COMPLEMENTARES",D2432)),J2432,"")</f>
        <v/>
      </c>
      <c r="O2432" s="81" t="str">
        <f aca="false">IF(N2432&lt;&gt;"","",M2432)</f>
        <v/>
      </c>
      <c r="P2432" s="82" t="str">
        <f aca="false">IF(A2432="Composição",A2431,"")</f>
        <v/>
      </c>
      <c r="Q2432" s="81" t="str">
        <f aca="false">IF(P2432&lt;&gt;"",SUMIF(L2432:L2521,L2432,N2432:N2521),"")</f>
        <v/>
      </c>
      <c r="R2432" s="81" t="str">
        <f aca="false">IF(P2432&lt;&gt;"",SUMIF(L2432:L2521,L2432,O2432:O2521),"")</f>
        <v/>
      </c>
    </row>
    <row r="2433" customFormat="false" ht="15" hidden="false" customHeight="false" outlineLevel="0" collapsed="false">
      <c r="A2433" s="108"/>
      <c r="B2433" s="108"/>
      <c r="C2433" s="108"/>
      <c r="D2433" s="108"/>
      <c r="E2433" s="108"/>
      <c r="F2433" s="108"/>
      <c r="G2433" s="108"/>
      <c r="H2433" s="108"/>
      <c r="I2433" s="108"/>
      <c r="J2433" s="108"/>
      <c r="L2433" s="63" t="n">
        <f aca="false">IF(AND(A2434&lt;&gt;"",A2433=""),L2432+1,L2432)</f>
        <v>209</v>
      </c>
      <c r="M2433" s="80" t="str">
        <f aca="false">IF(OR(A2433="Insumo",A2433="Composição Auxiliar"),J2433,"")</f>
        <v/>
      </c>
      <c r="N2433" s="81" t="str">
        <f aca="false">IF(ISNUMBER(SEARCH("COM ENCARGOS COMPLEMENTARES",D2433)),J2433,"")</f>
        <v/>
      </c>
      <c r="O2433" s="81" t="str">
        <f aca="false">IF(N2433&lt;&gt;"","",M2433)</f>
        <v/>
      </c>
      <c r="P2433" s="82" t="str">
        <f aca="false">IF(A2433="Composição",A2432,"")</f>
        <v/>
      </c>
      <c r="Q2433" s="81" t="str">
        <f aca="false">IF(P2433&lt;&gt;"",SUMIF(L2433:L2522,L2433,N2433:N2522),"")</f>
        <v/>
      </c>
      <c r="R2433" s="81" t="str">
        <f aca="false">IF(P2433&lt;&gt;"",SUMIF(L2433:L2522,L2433,O2433:O2522),"")</f>
        <v/>
      </c>
    </row>
    <row r="2434" customFormat="false" ht="15" hidden="false" customHeight="true" outlineLevel="0" collapsed="false">
      <c r="A2434" s="83" t="s">
        <v>520</v>
      </c>
      <c r="B2434" s="84" t="s">
        <v>655</v>
      </c>
      <c r="C2434" s="83" t="s">
        <v>656</v>
      </c>
      <c r="D2434" s="83" t="s">
        <v>657</v>
      </c>
      <c r="E2434" s="83" t="s">
        <v>658</v>
      </c>
      <c r="F2434" s="83"/>
      <c r="G2434" s="85" t="s">
        <v>659</v>
      </c>
      <c r="H2434" s="84" t="s">
        <v>660</v>
      </c>
      <c r="I2434" s="84" t="s">
        <v>661</v>
      </c>
      <c r="J2434" s="84" t="s">
        <v>662</v>
      </c>
      <c r="L2434" s="63" t="n">
        <f aca="false">IF(AND(A2435&lt;&gt;"",A2434=""),L2433+1,L2433)</f>
        <v>209</v>
      </c>
      <c r="M2434" s="80" t="str">
        <f aca="false">IF(OR(A2434="Insumo",A2434="Composição Auxiliar"),J2434,"")</f>
        <v/>
      </c>
      <c r="N2434" s="81" t="str">
        <f aca="false">IF(ISNUMBER(SEARCH("COM ENCARGOS COMPLEMENTARES",D2434)),J2434,"")</f>
        <v/>
      </c>
      <c r="O2434" s="81" t="str">
        <f aca="false">IF(N2434&lt;&gt;"","",M2434)</f>
        <v/>
      </c>
      <c r="P2434" s="82" t="str">
        <f aca="false">IF(A2434="Composição",A2433,"")</f>
        <v/>
      </c>
      <c r="Q2434" s="81" t="str">
        <f aca="false">IF(P2434&lt;&gt;"",SUMIF(L2434:L2523,L2434,N2434:N2523),"")</f>
        <v/>
      </c>
      <c r="R2434" s="81" t="str">
        <f aca="false">IF(P2434&lt;&gt;"",SUMIF(L2434:L2523,L2434,O2434:O2523),"")</f>
        <v/>
      </c>
    </row>
    <row r="2435" customFormat="false" ht="25.5" hidden="false" customHeight="true" outlineLevel="0" collapsed="false">
      <c r="A2435" s="86" t="s">
        <v>663</v>
      </c>
      <c r="B2435" s="87" t="s">
        <v>483</v>
      </c>
      <c r="C2435" s="86" t="s">
        <v>664</v>
      </c>
      <c r="D2435" s="86" t="s">
        <v>1593</v>
      </c>
      <c r="E2435" s="86" t="s">
        <v>764</v>
      </c>
      <c r="F2435" s="86"/>
      <c r="G2435" s="88" t="s">
        <v>729</v>
      </c>
      <c r="H2435" s="89" t="n">
        <v>1</v>
      </c>
      <c r="I2435" s="90" t="n">
        <f aca="false">SUMIF(L:L,$L2435,M:M)</f>
        <v>11.97</v>
      </c>
      <c r="J2435" s="90" t="n">
        <f aca="false">TRUNC(H2435*I2435,2)</f>
        <v>11.97</v>
      </c>
      <c r="L2435" s="63" t="n">
        <f aca="false">IF(AND(A2436&lt;&gt;"",A2435=""),L2434+1,L2434)</f>
        <v>209</v>
      </c>
      <c r="M2435" s="80" t="str">
        <f aca="false">IF(OR(A2435="Insumo",A2435="Composição Auxiliar"),J2435,"")</f>
        <v/>
      </c>
      <c r="N2435" s="81" t="str">
        <f aca="false">IF(ISNUMBER(SEARCH("COM ENCARGOS COMPLEMENTARES",D2435)),J2435,"")</f>
        <v/>
      </c>
      <c r="O2435" s="81" t="str">
        <f aca="false">IF(N2435&lt;&gt;"","",M2435)</f>
        <v/>
      </c>
      <c r="P2435" s="82" t="str">
        <f aca="false">IF(A2435="Composição",A2434,"")</f>
        <v> 10.1.3 </v>
      </c>
      <c r="Q2435" s="81" t="n">
        <f aca="false">IF(P2435&lt;&gt;"",SUMIF(L2435:L2524,L2435,N2435:N2524),"")</f>
        <v>10.03</v>
      </c>
      <c r="R2435" s="81" t="n">
        <f aca="false">IF(P2435&lt;&gt;"",SUMIF(L2435:L2524,L2435,O2435:O2524),"")</f>
        <v>1.94</v>
      </c>
    </row>
    <row r="2436" customFormat="false" ht="25.5" hidden="false" customHeight="true" outlineLevel="0" collapsed="false">
      <c r="A2436" s="91" t="s">
        <v>668</v>
      </c>
      <c r="B2436" s="92" t="s">
        <v>1384</v>
      </c>
      <c r="C2436" s="91" t="s">
        <v>664</v>
      </c>
      <c r="D2436" s="91" t="s">
        <v>1385</v>
      </c>
      <c r="E2436" s="91" t="s">
        <v>671</v>
      </c>
      <c r="F2436" s="91"/>
      <c r="G2436" s="93" t="s">
        <v>676</v>
      </c>
      <c r="H2436" s="94" t="n">
        <v>0.003</v>
      </c>
      <c r="I2436" s="95" t="n">
        <f aca="false">SUMIFS('ANALÍTICA AUXILIARES'!J:J,'ANALÍTICA AUXILIARES'!A:A,"Composição",'ANALÍTICA AUXILIARES'!B:B,$B2436)</f>
        <v>649.72</v>
      </c>
      <c r="J2436" s="95" t="n">
        <f aca="false">TRUNC(H2436*I2436,2)</f>
        <v>1.94</v>
      </c>
      <c r="L2436" s="63" t="n">
        <f aca="false">IF(AND(A2437&lt;&gt;"",A2436=""),L2435+1,L2435)</f>
        <v>209</v>
      </c>
      <c r="M2436" s="80" t="n">
        <f aca="false">IF(OR(A2436="Insumo",A2436="Composição Auxiliar"),J2436,"")</f>
        <v>1.94</v>
      </c>
      <c r="N2436" s="81" t="str">
        <f aca="false">IF(ISNUMBER(SEARCH("COM ENCARGOS COMPLEMENTARES",D2436)),J2436,"")</f>
        <v/>
      </c>
      <c r="O2436" s="81" t="n">
        <f aca="false">IF(N2436&lt;&gt;"","",M2436)</f>
        <v>1.94</v>
      </c>
      <c r="P2436" s="82" t="str">
        <f aca="false">IF(A2436="Composição",A2435,"")</f>
        <v/>
      </c>
      <c r="Q2436" s="81" t="str">
        <f aca="false">IF(P2436&lt;&gt;"",SUMIF(L2436:L2525,L2436,N2436:N2525),"")</f>
        <v/>
      </c>
      <c r="R2436" s="81" t="str">
        <f aca="false">IF(P2436&lt;&gt;"",SUMIF(L2436:L2525,L2436,O2436:O2525),"")</f>
        <v/>
      </c>
    </row>
    <row r="2437" customFormat="false" ht="25.5" hidden="false" customHeight="true" outlineLevel="0" collapsed="false">
      <c r="A2437" s="91" t="s">
        <v>668</v>
      </c>
      <c r="B2437" s="92" t="s">
        <v>1336</v>
      </c>
      <c r="C2437" s="91" t="s">
        <v>664</v>
      </c>
      <c r="D2437" s="91" t="s">
        <v>1337</v>
      </c>
      <c r="E2437" s="91" t="s">
        <v>671</v>
      </c>
      <c r="F2437" s="91"/>
      <c r="G2437" s="93" t="s">
        <v>672</v>
      </c>
      <c r="H2437" s="94" t="n">
        <v>0.055</v>
      </c>
      <c r="I2437" s="95" t="n">
        <f aca="false">SUMIFS('ANALÍTICA AUXILIARES'!J:J,'ANALÍTICA AUXILIARES'!A:A,"Composição",'ANALÍTICA AUXILIARES'!B:B,$B2437)</f>
        <v>19.47</v>
      </c>
      <c r="J2437" s="95" t="n">
        <f aca="false">TRUNC(H2437*I2437,2)</f>
        <v>1.07</v>
      </c>
      <c r="L2437" s="63" t="n">
        <f aca="false">IF(AND(A2438&lt;&gt;"",A2437=""),L2436+1,L2436)</f>
        <v>209</v>
      </c>
      <c r="M2437" s="80" t="n">
        <f aca="false">IF(OR(A2437="Insumo",A2437="Composição Auxiliar"),J2437,"")</f>
        <v>1.07</v>
      </c>
      <c r="N2437" s="81" t="n">
        <f aca="false">IF(ISNUMBER(SEARCH("COM ENCARGOS COMPLEMENTARES",D2437)),J2437,"")</f>
        <v>1.07</v>
      </c>
      <c r="O2437" s="81" t="str">
        <f aca="false">IF(N2437&lt;&gt;"","",M2437)</f>
        <v/>
      </c>
      <c r="P2437" s="82" t="str">
        <f aca="false">IF(A2437="Composição",A2436,"")</f>
        <v/>
      </c>
      <c r="Q2437" s="81" t="str">
        <f aca="false">IF(P2437&lt;&gt;"",SUMIF(L2437:L2526,L2437,N2437:N2526),"")</f>
        <v/>
      </c>
      <c r="R2437" s="81" t="str">
        <f aca="false">IF(P2437&lt;&gt;"",SUMIF(L2437:L2526,L2437,O2437:O2526),"")</f>
        <v/>
      </c>
    </row>
    <row r="2438" customFormat="false" ht="25.5" hidden="false" customHeight="true" outlineLevel="0" collapsed="false">
      <c r="A2438" s="91" t="s">
        <v>668</v>
      </c>
      <c r="B2438" s="92" t="s">
        <v>1292</v>
      </c>
      <c r="C2438" s="91" t="s">
        <v>664</v>
      </c>
      <c r="D2438" s="91" t="s">
        <v>1293</v>
      </c>
      <c r="E2438" s="91" t="s">
        <v>671</v>
      </c>
      <c r="F2438" s="91"/>
      <c r="G2438" s="93" t="s">
        <v>672</v>
      </c>
      <c r="H2438" s="94" t="n">
        <v>0.391</v>
      </c>
      <c r="I2438" s="95" t="n">
        <f aca="false">SUMIFS('ANALÍTICA AUXILIARES'!J:J,'ANALÍTICA AUXILIARES'!A:A,"Composição",'ANALÍTICA AUXILIARES'!B:B,$B2438)</f>
        <v>22.94</v>
      </c>
      <c r="J2438" s="95" t="n">
        <f aca="false">TRUNC(H2438*I2438,2)</f>
        <v>8.96</v>
      </c>
      <c r="L2438" s="63" t="n">
        <f aca="false">IF(AND(A2439&lt;&gt;"",A2438=""),L2437+1,L2437)</f>
        <v>209</v>
      </c>
      <c r="M2438" s="80" t="n">
        <f aca="false">IF(OR(A2438="Insumo",A2438="Composição Auxiliar"),J2438,"")</f>
        <v>8.96</v>
      </c>
      <c r="N2438" s="81" t="n">
        <f aca="false">IF(ISNUMBER(SEARCH("COM ENCARGOS COMPLEMENTARES",D2438)),J2438,"")</f>
        <v>8.96</v>
      </c>
      <c r="O2438" s="81" t="str">
        <f aca="false">IF(N2438&lt;&gt;"","",M2438)</f>
        <v/>
      </c>
      <c r="P2438" s="82" t="str">
        <f aca="false">IF(A2438="Composição",A2437,"")</f>
        <v/>
      </c>
      <c r="Q2438" s="81" t="str">
        <f aca="false">IF(P2438&lt;&gt;"",SUMIF(L2438:L2527,L2438,N2438:N2527),"")</f>
        <v/>
      </c>
      <c r="R2438" s="81" t="str">
        <f aca="false">IF(P2438&lt;&gt;"",SUMIF(L2438:L2527,L2438,O2438:O2527),"")</f>
        <v/>
      </c>
    </row>
    <row r="2439" customFormat="false" ht="14.25" hidden="false" customHeight="false" outlineLevel="0" collapsed="false">
      <c r="A2439" s="102"/>
      <c r="B2439" s="102"/>
      <c r="C2439" s="102"/>
      <c r="D2439" s="102"/>
      <c r="E2439" s="102"/>
      <c r="F2439" s="103"/>
      <c r="G2439" s="102"/>
      <c r="H2439" s="103"/>
      <c r="I2439" s="102"/>
      <c r="J2439" s="103"/>
      <c r="L2439" s="63" t="n">
        <f aca="false">IF(AND(A2440&lt;&gt;"",A2439=""),L2438+1,L2438)</f>
        <v>209</v>
      </c>
      <c r="M2439" s="80" t="str">
        <f aca="false">IF(OR(A2439="Insumo",A2439="Composição Auxiliar"),J2439,"")</f>
        <v/>
      </c>
      <c r="N2439" s="81" t="str">
        <f aca="false">IF(ISNUMBER(SEARCH("COM ENCARGOS COMPLEMENTARES",D2439)),J2439,"")</f>
        <v/>
      </c>
      <c r="O2439" s="81" t="str">
        <f aca="false">IF(N2439&lt;&gt;"","",M2439)</f>
        <v/>
      </c>
      <c r="P2439" s="82" t="str">
        <f aca="false">IF(A2439="Composição",A2438,"")</f>
        <v/>
      </c>
      <c r="Q2439" s="81" t="str">
        <f aca="false">IF(P2439&lt;&gt;"",SUMIF(L2439:L2528,L2439,N2439:N2528),"")</f>
        <v/>
      </c>
      <c r="R2439" s="81" t="str">
        <f aca="false">IF(P2439&lt;&gt;"",SUMIF(L2439:L2528,L2439,O2439:O2528),"")</f>
        <v/>
      </c>
    </row>
    <row r="2440" customFormat="false" ht="14.25" hidden="false" customHeight="true" outlineLevel="0" collapsed="false">
      <c r="A2440" s="102"/>
      <c r="B2440" s="102"/>
      <c r="C2440" s="102"/>
      <c r="D2440" s="102"/>
      <c r="E2440" s="102"/>
      <c r="F2440" s="103"/>
      <c r="G2440" s="102"/>
      <c r="H2440" s="104" t="s">
        <v>684</v>
      </c>
      <c r="I2440" s="104"/>
      <c r="J2440" s="103" t="n">
        <f aca="false">TRUNC(SUMIF(L:L,$L2440,M:M)*(1+$J$9),2)</f>
        <v>15.53</v>
      </c>
      <c r="L2440" s="63" t="n">
        <f aca="false">IF(AND(A2441&lt;&gt;"",A2440=""),L2439+1,L2439)</f>
        <v>209</v>
      </c>
      <c r="M2440" s="80" t="str">
        <f aca="false">IF(OR(A2440="Insumo",A2440="Composição Auxiliar"),J2440,"")</f>
        <v/>
      </c>
      <c r="N2440" s="81" t="str">
        <f aca="false">IF(ISNUMBER(SEARCH("COM ENCARGOS COMPLEMENTARES",D2440)),J2440,"")</f>
        <v/>
      </c>
      <c r="O2440" s="81" t="str">
        <f aca="false">IF(N2440&lt;&gt;"","",M2440)</f>
        <v/>
      </c>
      <c r="P2440" s="82" t="str">
        <f aca="false">IF(A2440="Composição",A2439,"")</f>
        <v/>
      </c>
      <c r="Q2440" s="81" t="str">
        <f aca="false">IF(P2440&lt;&gt;"",SUMIF(L2440:L2529,L2440,N2440:N2529),"")</f>
        <v/>
      </c>
      <c r="R2440" s="81" t="str">
        <f aca="false">IF(P2440&lt;&gt;"",SUMIF(L2440:L2529,L2440,O2440:O2529),"")</f>
        <v/>
      </c>
    </row>
    <row r="2441" customFormat="false" ht="15" hidden="false" customHeight="false" outlineLevel="0" collapsed="false">
      <c r="A2441" s="105"/>
      <c r="B2441" s="105"/>
      <c r="C2441" s="105"/>
      <c r="D2441" s="105"/>
      <c r="E2441" s="105"/>
      <c r="F2441" s="105"/>
      <c r="G2441" s="105" t="s">
        <v>685</v>
      </c>
      <c r="H2441" s="106" t="s">
        <v>1640</v>
      </c>
      <c r="I2441" s="105" t="s">
        <v>687</v>
      </c>
      <c r="J2441" s="107" t="n">
        <f aca="false">TRUNC(J2440*H2441,2)</f>
        <v>745.44</v>
      </c>
      <c r="L2441" s="63" t="n">
        <f aca="false">IF(AND(A2442&lt;&gt;"",A2441=""),L2440+1,L2440)</f>
        <v>209</v>
      </c>
      <c r="M2441" s="80" t="str">
        <f aca="false">IF(OR(A2441="Insumo",A2441="Composição Auxiliar"),J2441,"")</f>
        <v/>
      </c>
      <c r="N2441" s="81" t="str">
        <f aca="false">IF(ISNUMBER(SEARCH("COM ENCARGOS COMPLEMENTARES",D2441)),J2441,"")</f>
        <v/>
      </c>
      <c r="O2441" s="81" t="str">
        <f aca="false">IF(N2441&lt;&gt;"","",M2441)</f>
        <v/>
      </c>
      <c r="P2441" s="82" t="str">
        <f aca="false">IF(A2441="Composição",A2440,"")</f>
        <v/>
      </c>
      <c r="Q2441" s="81" t="str">
        <f aca="false">IF(P2441&lt;&gt;"",SUMIF(L2441:L2530,L2441,N2441:N2530),"")</f>
        <v/>
      </c>
      <c r="R2441" s="81" t="str">
        <f aca="false">IF(P2441&lt;&gt;"",SUMIF(L2441:L2530,L2441,O2441:O2530),"")</f>
        <v/>
      </c>
    </row>
    <row r="2442" customFormat="false" ht="15" hidden="false" customHeight="false" outlineLevel="0" collapsed="false">
      <c r="A2442" s="108"/>
      <c r="B2442" s="108"/>
      <c r="C2442" s="108"/>
      <c r="D2442" s="108"/>
      <c r="E2442" s="108"/>
      <c r="F2442" s="108"/>
      <c r="G2442" s="108"/>
      <c r="H2442" s="108"/>
      <c r="I2442" s="108"/>
      <c r="J2442" s="108"/>
      <c r="L2442" s="63" t="n">
        <f aca="false">IF(AND(A2443&lt;&gt;"",A2442=""),L2441+1,L2441)</f>
        <v>210</v>
      </c>
      <c r="M2442" s="80" t="str">
        <f aca="false">IF(OR(A2442="Insumo",A2442="Composição Auxiliar"),J2442,"")</f>
        <v/>
      </c>
      <c r="N2442" s="81" t="str">
        <f aca="false">IF(ISNUMBER(SEARCH("COM ENCARGOS COMPLEMENTARES",D2442)),J2442,"")</f>
        <v/>
      </c>
      <c r="O2442" s="81" t="str">
        <f aca="false">IF(N2442&lt;&gt;"","",M2442)</f>
        <v/>
      </c>
      <c r="P2442" s="82" t="str">
        <f aca="false">IF(A2442="Composição",A2441,"")</f>
        <v/>
      </c>
      <c r="Q2442" s="81" t="str">
        <f aca="false">IF(P2442&lt;&gt;"",SUMIF(L2442:L2531,L2442,N2442:N2531),"")</f>
        <v/>
      </c>
      <c r="R2442" s="81" t="str">
        <f aca="false">IF(P2442&lt;&gt;"",SUMIF(L2442:L2531,L2442,O2442:O2531),"")</f>
        <v/>
      </c>
    </row>
    <row r="2443" customFormat="false" ht="15" hidden="false" customHeight="true" outlineLevel="0" collapsed="false">
      <c r="A2443" s="83" t="s">
        <v>521</v>
      </c>
      <c r="B2443" s="84" t="s">
        <v>655</v>
      </c>
      <c r="C2443" s="83" t="s">
        <v>656</v>
      </c>
      <c r="D2443" s="83" t="s">
        <v>657</v>
      </c>
      <c r="E2443" s="83" t="s">
        <v>658</v>
      </c>
      <c r="F2443" s="83"/>
      <c r="G2443" s="85" t="s">
        <v>659</v>
      </c>
      <c r="H2443" s="84" t="s">
        <v>660</v>
      </c>
      <c r="I2443" s="84" t="s">
        <v>661</v>
      </c>
      <c r="J2443" s="84" t="s">
        <v>662</v>
      </c>
      <c r="L2443" s="63" t="n">
        <f aca="false">IF(AND(A2444&lt;&gt;"",A2443=""),L2442+1,L2442)</f>
        <v>210</v>
      </c>
      <c r="M2443" s="80" t="str">
        <f aca="false">IF(OR(A2443="Insumo",A2443="Composição Auxiliar"),J2443,"")</f>
        <v/>
      </c>
      <c r="N2443" s="81" t="str">
        <f aca="false">IF(ISNUMBER(SEARCH("COM ENCARGOS COMPLEMENTARES",D2443)),J2443,"")</f>
        <v/>
      </c>
      <c r="O2443" s="81" t="str">
        <f aca="false">IF(N2443&lt;&gt;"","",M2443)</f>
        <v/>
      </c>
      <c r="P2443" s="82" t="str">
        <f aca="false">IF(A2443="Composição",A2442,"")</f>
        <v/>
      </c>
      <c r="Q2443" s="81" t="str">
        <f aca="false">IF(P2443&lt;&gt;"",SUMIF(L2443:L2532,L2443,N2443:N2532),"")</f>
        <v/>
      </c>
      <c r="R2443" s="81" t="str">
        <f aca="false">IF(P2443&lt;&gt;"",SUMIF(L2443:L2532,L2443,O2443:O2532),"")</f>
        <v/>
      </c>
    </row>
    <row r="2444" customFormat="false" ht="25.5" hidden="false" customHeight="true" outlineLevel="0" collapsed="false">
      <c r="A2444" s="86" t="s">
        <v>663</v>
      </c>
      <c r="B2444" s="87" t="s">
        <v>481</v>
      </c>
      <c r="C2444" s="86" t="s">
        <v>664</v>
      </c>
      <c r="D2444" s="86" t="s">
        <v>1592</v>
      </c>
      <c r="E2444" s="86" t="s">
        <v>764</v>
      </c>
      <c r="F2444" s="86"/>
      <c r="G2444" s="88" t="s">
        <v>729</v>
      </c>
      <c r="H2444" s="89" t="n">
        <v>1</v>
      </c>
      <c r="I2444" s="90" t="n">
        <f aca="false">SUMIF(L:L,$L2444,M:M)</f>
        <v>6.39</v>
      </c>
      <c r="J2444" s="90" t="n">
        <f aca="false">TRUNC(H2444*I2444,2)</f>
        <v>6.39</v>
      </c>
      <c r="L2444" s="63" t="n">
        <f aca="false">IF(AND(A2445&lt;&gt;"",A2444=""),L2443+1,L2443)</f>
        <v>210</v>
      </c>
      <c r="M2444" s="80" t="str">
        <f aca="false">IF(OR(A2444="Insumo",A2444="Composição Auxiliar"),J2444,"")</f>
        <v/>
      </c>
      <c r="N2444" s="81" t="str">
        <f aca="false">IF(ISNUMBER(SEARCH("COM ENCARGOS COMPLEMENTARES",D2444)),J2444,"")</f>
        <v/>
      </c>
      <c r="O2444" s="81" t="str">
        <f aca="false">IF(N2444&lt;&gt;"","",M2444)</f>
        <v/>
      </c>
      <c r="P2444" s="82" t="str">
        <f aca="false">IF(A2444="Composição",A2443,"")</f>
        <v> 10.1.4 </v>
      </c>
      <c r="Q2444" s="81" t="n">
        <f aca="false">IF(P2444&lt;&gt;"",SUMIF(L2444:L2533,L2444,N2444:N2533),"")</f>
        <v>6.39</v>
      </c>
      <c r="R2444" s="81" t="n">
        <f aca="false">IF(P2444&lt;&gt;"",SUMIF(L2444:L2533,L2444,O2444:O2533),"")</f>
        <v>0</v>
      </c>
    </row>
    <row r="2445" customFormat="false" ht="25.5" hidden="false" customHeight="true" outlineLevel="0" collapsed="false">
      <c r="A2445" s="91" t="s">
        <v>668</v>
      </c>
      <c r="B2445" s="92" t="s">
        <v>822</v>
      </c>
      <c r="C2445" s="91" t="s">
        <v>664</v>
      </c>
      <c r="D2445" s="91" t="s">
        <v>823</v>
      </c>
      <c r="E2445" s="91" t="s">
        <v>671</v>
      </c>
      <c r="F2445" s="91"/>
      <c r="G2445" s="93" t="s">
        <v>672</v>
      </c>
      <c r="H2445" s="94" t="n">
        <v>0.216</v>
      </c>
      <c r="I2445" s="95" t="n">
        <f aca="false">SUMIFS('ANALÍTICA AUXILIARES'!J:J,'ANALÍTICA AUXILIARES'!A:A,"Composição",'ANALÍTICA AUXILIARES'!B:B,$B2445)</f>
        <v>26.14</v>
      </c>
      <c r="J2445" s="95" t="n">
        <f aca="false">TRUNC(H2445*I2445,2)</f>
        <v>5.64</v>
      </c>
      <c r="L2445" s="63" t="n">
        <f aca="false">IF(AND(A2446&lt;&gt;"",A2445=""),L2444+1,L2444)</f>
        <v>210</v>
      </c>
      <c r="M2445" s="80" t="n">
        <f aca="false">IF(OR(A2445="Insumo",A2445="Composição Auxiliar"),J2445,"")</f>
        <v>5.64</v>
      </c>
      <c r="N2445" s="81" t="n">
        <f aca="false">IF(ISNUMBER(SEARCH("COM ENCARGOS COMPLEMENTARES",D2445)),J2445,"")</f>
        <v>5.64</v>
      </c>
      <c r="O2445" s="81" t="str">
        <f aca="false">IF(N2445&lt;&gt;"","",M2445)</f>
        <v/>
      </c>
      <c r="P2445" s="82" t="str">
        <f aca="false">IF(A2445="Composição",A2444,"")</f>
        <v/>
      </c>
      <c r="Q2445" s="81" t="str">
        <f aca="false">IF(P2445&lt;&gt;"",SUMIF(L2445:L2534,L2445,N2445:N2534),"")</f>
        <v/>
      </c>
      <c r="R2445" s="81" t="str">
        <f aca="false">IF(P2445&lt;&gt;"",SUMIF(L2445:L2534,L2445,O2445:O2534),"")</f>
        <v/>
      </c>
    </row>
    <row r="2446" customFormat="false" ht="25.5" hidden="false" customHeight="true" outlineLevel="0" collapsed="false">
      <c r="A2446" s="91" t="s">
        <v>668</v>
      </c>
      <c r="B2446" s="92" t="s">
        <v>817</v>
      </c>
      <c r="C2446" s="91" t="s">
        <v>664</v>
      </c>
      <c r="D2446" s="91" t="s">
        <v>818</v>
      </c>
      <c r="E2446" s="91" t="s">
        <v>671</v>
      </c>
      <c r="F2446" s="91"/>
      <c r="G2446" s="93" t="s">
        <v>672</v>
      </c>
      <c r="H2446" s="94" t="n">
        <v>0.034</v>
      </c>
      <c r="I2446" s="95" t="n">
        <f aca="false">SUMIFS('ANALÍTICA AUXILIARES'!J:J,'ANALÍTICA AUXILIARES'!A:A,"Composição",'ANALÍTICA AUXILIARES'!B:B,$B2446)</f>
        <v>22.2</v>
      </c>
      <c r="J2446" s="95" t="n">
        <f aca="false">TRUNC(H2446*I2446,2)</f>
        <v>0.75</v>
      </c>
      <c r="L2446" s="63" t="n">
        <f aca="false">IF(AND(A2447&lt;&gt;"",A2446=""),L2445+1,L2445)</f>
        <v>210</v>
      </c>
      <c r="M2446" s="80" t="n">
        <f aca="false">IF(OR(A2446="Insumo",A2446="Composição Auxiliar"),J2446,"")</f>
        <v>0.75</v>
      </c>
      <c r="N2446" s="81" t="n">
        <f aca="false">IF(ISNUMBER(SEARCH("COM ENCARGOS COMPLEMENTARES",D2446)),J2446,"")</f>
        <v>0.75</v>
      </c>
      <c r="O2446" s="81" t="str">
        <f aca="false">IF(N2446&lt;&gt;"","",M2446)</f>
        <v/>
      </c>
      <c r="P2446" s="82" t="str">
        <f aca="false">IF(A2446="Composição",A2445,"")</f>
        <v/>
      </c>
      <c r="Q2446" s="81" t="str">
        <f aca="false">IF(P2446&lt;&gt;"",SUMIF(L2446:L2535,L2446,N2446:N2535),"")</f>
        <v/>
      </c>
      <c r="R2446" s="81" t="str">
        <f aca="false">IF(P2446&lt;&gt;"",SUMIF(L2446:L2535,L2446,O2446:O2535),"")</f>
        <v/>
      </c>
    </row>
    <row r="2447" customFormat="false" ht="14.25" hidden="false" customHeight="false" outlineLevel="0" collapsed="false">
      <c r="A2447" s="102"/>
      <c r="B2447" s="102"/>
      <c r="C2447" s="102"/>
      <c r="D2447" s="102"/>
      <c r="E2447" s="102"/>
      <c r="F2447" s="103"/>
      <c r="G2447" s="102"/>
      <c r="H2447" s="103"/>
      <c r="I2447" s="102"/>
      <c r="J2447" s="103"/>
      <c r="L2447" s="63" t="n">
        <f aca="false">IF(AND(A2448&lt;&gt;"",A2447=""),L2446+1,L2446)</f>
        <v>210</v>
      </c>
      <c r="M2447" s="80" t="str">
        <f aca="false">IF(OR(A2447="Insumo",A2447="Composição Auxiliar"),J2447,"")</f>
        <v/>
      </c>
      <c r="N2447" s="81" t="str">
        <f aca="false">IF(ISNUMBER(SEARCH("COM ENCARGOS COMPLEMENTARES",D2447)),J2447,"")</f>
        <v/>
      </c>
      <c r="O2447" s="81" t="str">
        <f aca="false">IF(N2447&lt;&gt;"","",M2447)</f>
        <v/>
      </c>
      <c r="P2447" s="82" t="str">
        <f aca="false">IF(A2447="Composição",A2446,"")</f>
        <v/>
      </c>
      <c r="Q2447" s="81" t="str">
        <f aca="false">IF(P2447&lt;&gt;"",SUMIF(L2447:L2536,L2447,N2447:N2536),"")</f>
        <v/>
      </c>
      <c r="R2447" s="81" t="str">
        <f aca="false">IF(P2447&lt;&gt;"",SUMIF(L2447:L2536,L2447,O2447:O2536),"")</f>
        <v/>
      </c>
    </row>
    <row r="2448" customFormat="false" ht="14.25" hidden="false" customHeight="true" outlineLevel="0" collapsed="false">
      <c r="A2448" s="102"/>
      <c r="B2448" s="102"/>
      <c r="C2448" s="102"/>
      <c r="D2448" s="102"/>
      <c r="E2448" s="102"/>
      <c r="F2448" s="103"/>
      <c r="G2448" s="102"/>
      <c r="H2448" s="104" t="s">
        <v>684</v>
      </c>
      <c r="I2448" s="104"/>
      <c r="J2448" s="103" t="n">
        <f aca="false">TRUNC(SUMIF(L:L,$L2448,M:M)*(1+$J$9),2)</f>
        <v>8.29</v>
      </c>
      <c r="L2448" s="63" t="n">
        <f aca="false">IF(AND(A2449&lt;&gt;"",A2448=""),L2447+1,L2447)</f>
        <v>210</v>
      </c>
      <c r="M2448" s="80" t="str">
        <f aca="false">IF(OR(A2448="Insumo",A2448="Composição Auxiliar"),J2448,"")</f>
        <v/>
      </c>
      <c r="N2448" s="81" t="str">
        <f aca="false">IF(ISNUMBER(SEARCH("COM ENCARGOS COMPLEMENTARES",D2448)),J2448,"")</f>
        <v/>
      </c>
      <c r="O2448" s="81" t="str">
        <f aca="false">IF(N2448&lt;&gt;"","",M2448)</f>
        <v/>
      </c>
      <c r="P2448" s="82" t="str">
        <f aca="false">IF(A2448="Composição",A2447,"")</f>
        <v/>
      </c>
      <c r="Q2448" s="81" t="str">
        <f aca="false">IF(P2448&lt;&gt;"",SUMIF(L2448:L2537,L2448,N2448:N2537),"")</f>
        <v/>
      </c>
      <c r="R2448" s="81" t="str">
        <f aca="false">IF(P2448&lt;&gt;"",SUMIF(L2448:L2537,L2448,O2448:O2537),"")</f>
        <v/>
      </c>
    </row>
    <row r="2449" customFormat="false" ht="15" hidden="false" customHeight="false" outlineLevel="0" collapsed="false">
      <c r="A2449" s="105"/>
      <c r="B2449" s="105"/>
      <c r="C2449" s="105"/>
      <c r="D2449" s="105"/>
      <c r="E2449" s="105"/>
      <c r="F2449" s="105"/>
      <c r="G2449" s="105" t="s">
        <v>685</v>
      </c>
      <c r="H2449" s="106" t="s">
        <v>1640</v>
      </c>
      <c r="I2449" s="105" t="s">
        <v>687</v>
      </c>
      <c r="J2449" s="107" t="n">
        <f aca="false">TRUNC(J2448*H2449,2)</f>
        <v>397.92</v>
      </c>
      <c r="L2449" s="63" t="n">
        <f aca="false">IF(AND(A2450&lt;&gt;"",A2449=""),L2448+1,L2448)</f>
        <v>210</v>
      </c>
      <c r="M2449" s="80" t="str">
        <f aca="false">IF(OR(A2449="Insumo",A2449="Composição Auxiliar"),J2449,"")</f>
        <v/>
      </c>
      <c r="N2449" s="81" t="str">
        <f aca="false">IF(ISNUMBER(SEARCH("COM ENCARGOS COMPLEMENTARES",D2449)),J2449,"")</f>
        <v/>
      </c>
      <c r="O2449" s="81" t="str">
        <f aca="false">IF(N2449&lt;&gt;"","",M2449)</f>
        <v/>
      </c>
      <c r="P2449" s="82" t="str">
        <f aca="false">IF(A2449="Composição",A2448,"")</f>
        <v/>
      </c>
      <c r="Q2449" s="81" t="str">
        <f aca="false">IF(P2449&lt;&gt;"",SUMIF(L2449:L2538,L2449,N2449:N2538),"")</f>
        <v/>
      </c>
      <c r="R2449" s="81" t="str">
        <f aca="false">IF(P2449&lt;&gt;"",SUMIF(L2449:L2538,L2449,O2449:O2538),"")</f>
        <v/>
      </c>
    </row>
    <row r="2450" customFormat="false" ht="15" hidden="false" customHeight="false" outlineLevel="0" collapsed="false">
      <c r="A2450" s="108"/>
      <c r="B2450" s="108"/>
      <c r="C2450" s="108"/>
      <c r="D2450" s="108"/>
      <c r="E2450" s="108"/>
      <c r="F2450" s="108"/>
      <c r="G2450" s="108"/>
      <c r="H2450" s="108"/>
      <c r="I2450" s="108"/>
      <c r="J2450" s="108"/>
      <c r="L2450" s="63" t="n">
        <f aca="false">IF(AND(A2451&lt;&gt;"",A2450=""),L2449+1,L2449)</f>
        <v>211</v>
      </c>
      <c r="M2450" s="80" t="str">
        <f aca="false">IF(OR(A2450="Insumo",A2450="Composição Auxiliar"),J2450,"")</f>
        <v/>
      </c>
      <c r="N2450" s="81" t="str">
        <f aca="false">IF(ISNUMBER(SEARCH("COM ENCARGOS COMPLEMENTARES",D2450)),J2450,"")</f>
        <v/>
      </c>
      <c r="O2450" s="81" t="str">
        <f aca="false">IF(N2450&lt;&gt;"","",M2450)</f>
        <v/>
      </c>
      <c r="P2450" s="82" t="str">
        <f aca="false">IF(A2450="Composição",A2449,"")</f>
        <v/>
      </c>
      <c r="Q2450" s="81" t="str">
        <f aca="false">IF(P2450&lt;&gt;"",SUMIF(L2450:L2539,L2450,N2450:N2539),"")</f>
        <v/>
      </c>
      <c r="R2450" s="81" t="str">
        <f aca="false">IF(P2450&lt;&gt;"",SUMIF(L2450:L2539,L2450,O2450:O2539),"")</f>
        <v/>
      </c>
    </row>
    <row r="2451" customFormat="false" ht="15" hidden="false" customHeight="true" outlineLevel="0" collapsed="false">
      <c r="A2451" s="83" t="s">
        <v>522</v>
      </c>
      <c r="B2451" s="84" t="s">
        <v>655</v>
      </c>
      <c r="C2451" s="83" t="s">
        <v>656</v>
      </c>
      <c r="D2451" s="83" t="s">
        <v>657</v>
      </c>
      <c r="E2451" s="83" t="s">
        <v>658</v>
      </c>
      <c r="F2451" s="83"/>
      <c r="G2451" s="85" t="s">
        <v>659</v>
      </c>
      <c r="H2451" s="84" t="s">
        <v>660</v>
      </c>
      <c r="I2451" s="84" t="s">
        <v>661</v>
      </c>
      <c r="J2451" s="84" t="s">
        <v>662</v>
      </c>
      <c r="L2451" s="63" t="n">
        <f aca="false">IF(AND(A2452&lt;&gt;"",A2451=""),L2450+1,L2450)</f>
        <v>211</v>
      </c>
      <c r="M2451" s="80" t="str">
        <f aca="false">IF(OR(A2451="Insumo",A2451="Composição Auxiliar"),J2451,"")</f>
        <v/>
      </c>
      <c r="N2451" s="81" t="str">
        <f aca="false">IF(ISNUMBER(SEARCH("COM ENCARGOS COMPLEMENTARES",D2451)),J2451,"")</f>
        <v/>
      </c>
      <c r="O2451" s="81" t="str">
        <f aca="false">IF(N2451&lt;&gt;"","",M2451)</f>
        <v/>
      </c>
      <c r="P2451" s="82" t="str">
        <f aca="false">IF(A2451="Composição",A2450,"")</f>
        <v/>
      </c>
      <c r="Q2451" s="81" t="str">
        <f aca="false">IF(P2451&lt;&gt;"",SUMIF(L2451:L2540,L2451,N2451:N2540),"")</f>
        <v/>
      </c>
      <c r="R2451" s="81" t="str">
        <f aca="false">IF(P2451&lt;&gt;"",SUMIF(L2451:L2540,L2451,O2451:O2540),"")</f>
        <v/>
      </c>
    </row>
    <row r="2452" customFormat="false" ht="25.5" hidden="false" customHeight="true" outlineLevel="0" collapsed="false">
      <c r="A2452" s="86" t="s">
        <v>663</v>
      </c>
      <c r="B2452" s="87" t="s">
        <v>477</v>
      </c>
      <c r="C2452" s="86" t="s">
        <v>664</v>
      </c>
      <c r="D2452" s="86" t="s">
        <v>1586</v>
      </c>
      <c r="E2452" s="86" t="s">
        <v>724</v>
      </c>
      <c r="F2452" s="86"/>
      <c r="G2452" s="88" t="s">
        <v>729</v>
      </c>
      <c r="H2452" s="89" t="n">
        <v>1</v>
      </c>
      <c r="I2452" s="90" t="n">
        <f aca="false">SUMIF(L:L,$L2452,M:M)</f>
        <v>18.58</v>
      </c>
      <c r="J2452" s="90" t="n">
        <f aca="false">TRUNC(H2452*I2452,2)</f>
        <v>18.58</v>
      </c>
      <c r="L2452" s="63" t="n">
        <f aca="false">IF(AND(A2453&lt;&gt;"",A2452=""),L2451+1,L2451)</f>
        <v>211</v>
      </c>
      <c r="M2452" s="80" t="str">
        <f aca="false">IF(OR(A2452="Insumo",A2452="Composição Auxiliar"),J2452,"")</f>
        <v/>
      </c>
      <c r="N2452" s="81" t="str">
        <f aca="false">IF(ISNUMBER(SEARCH("COM ENCARGOS COMPLEMENTARES",D2452)),J2452,"")</f>
        <v/>
      </c>
      <c r="O2452" s="81" t="str">
        <f aca="false">IF(N2452&lt;&gt;"","",M2452)</f>
        <v/>
      </c>
      <c r="P2452" s="82" t="str">
        <f aca="false">IF(A2452="Composição",A2451,"")</f>
        <v> 10.1.5 </v>
      </c>
      <c r="Q2452" s="81" t="n">
        <f aca="false">IF(P2452&lt;&gt;"",SUMIF(L2452:L2541,L2452,N2452:N2541),"")</f>
        <v>9.8</v>
      </c>
      <c r="R2452" s="81" t="n">
        <f aca="false">IF(P2452&lt;&gt;"",SUMIF(L2452:L2541,L2452,O2452:O2541),"")</f>
        <v>8.78</v>
      </c>
    </row>
    <row r="2453" customFormat="false" ht="25.5" hidden="false" customHeight="true" outlineLevel="0" collapsed="false">
      <c r="A2453" s="91" t="s">
        <v>668</v>
      </c>
      <c r="B2453" s="92" t="s">
        <v>817</v>
      </c>
      <c r="C2453" s="91" t="s">
        <v>664</v>
      </c>
      <c r="D2453" s="91" t="s">
        <v>818</v>
      </c>
      <c r="E2453" s="91" t="s">
        <v>671</v>
      </c>
      <c r="F2453" s="91"/>
      <c r="G2453" s="93" t="s">
        <v>672</v>
      </c>
      <c r="H2453" s="94" t="n">
        <v>0.203</v>
      </c>
      <c r="I2453" s="95" t="n">
        <f aca="false">SUMIFS('ANALÍTICA AUXILIARES'!J:J,'ANALÍTICA AUXILIARES'!A:A,"Composição",'ANALÍTICA AUXILIARES'!B:B,$B2453)</f>
        <v>22.2</v>
      </c>
      <c r="J2453" s="95" t="n">
        <f aca="false">TRUNC(H2453*I2453,2)</f>
        <v>4.5</v>
      </c>
      <c r="L2453" s="63" t="n">
        <f aca="false">IF(AND(A2454&lt;&gt;"",A2453=""),L2452+1,L2452)</f>
        <v>211</v>
      </c>
      <c r="M2453" s="80" t="n">
        <f aca="false">IF(OR(A2453="Insumo",A2453="Composição Auxiliar"),J2453,"")</f>
        <v>4.5</v>
      </c>
      <c r="N2453" s="81" t="n">
        <f aca="false">IF(ISNUMBER(SEARCH("COM ENCARGOS COMPLEMENTARES",D2453)),J2453,"")</f>
        <v>4.5</v>
      </c>
      <c r="O2453" s="81" t="str">
        <f aca="false">IF(N2453&lt;&gt;"","",M2453)</f>
        <v/>
      </c>
      <c r="P2453" s="82" t="str">
        <f aca="false">IF(A2453="Composição",A2452,"")</f>
        <v/>
      </c>
      <c r="Q2453" s="81" t="str">
        <f aca="false">IF(P2453&lt;&gt;"",SUMIF(L2453:L2542,L2453,N2453:N2542),"")</f>
        <v/>
      </c>
      <c r="R2453" s="81" t="str">
        <f aca="false">IF(P2453&lt;&gt;"",SUMIF(L2453:L2542,L2453,O2453:O2542),"")</f>
        <v/>
      </c>
    </row>
    <row r="2454" customFormat="false" ht="25.5" hidden="false" customHeight="true" outlineLevel="0" collapsed="false">
      <c r="A2454" s="91" t="s">
        <v>668</v>
      </c>
      <c r="B2454" s="92" t="s">
        <v>822</v>
      </c>
      <c r="C2454" s="91" t="s">
        <v>664</v>
      </c>
      <c r="D2454" s="91" t="s">
        <v>823</v>
      </c>
      <c r="E2454" s="91" t="s">
        <v>671</v>
      </c>
      <c r="F2454" s="91"/>
      <c r="G2454" s="93" t="s">
        <v>672</v>
      </c>
      <c r="H2454" s="94" t="n">
        <v>0.203</v>
      </c>
      <c r="I2454" s="95" t="n">
        <f aca="false">SUMIFS('ANALÍTICA AUXILIARES'!J:J,'ANALÍTICA AUXILIARES'!A:A,"Composição",'ANALÍTICA AUXILIARES'!B:B,$B2454)</f>
        <v>26.14</v>
      </c>
      <c r="J2454" s="95" t="n">
        <f aca="false">TRUNC(H2454*I2454,2)</f>
        <v>5.3</v>
      </c>
      <c r="L2454" s="63" t="n">
        <f aca="false">IF(AND(A2455&lt;&gt;"",A2454=""),L2453+1,L2453)</f>
        <v>211</v>
      </c>
      <c r="M2454" s="80" t="n">
        <f aca="false">IF(OR(A2454="Insumo",A2454="Composição Auxiliar"),J2454,"")</f>
        <v>5.3</v>
      </c>
      <c r="N2454" s="81" t="n">
        <f aca="false">IF(ISNUMBER(SEARCH("COM ENCARGOS COMPLEMENTARES",D2454)),J2454,"")</f>
        <v>5.3</v>
      </c>
      <c r="O2454" s="81" t="str">
        <f aca="false">IF(N2454&lt;&gt;"","",M2454)</f>
        <v/>
      </c>
      <c r="P2454" s="82" t="str">
        <f aca="false">IF(A2454="Composição",A2453,"")</f>
        <v/>
      </c>
      <c r="Q2454" s="81" t="str">
        <f aca="false">IF(P2454&lt;&gt;"",SUMIF(L2454:L2543,L2454,N2454:N2543),"")</f>
        <v/>
      </c>
      <c r="R2454" s="81" t="str">
        <f aca="false">IF(P2454&lt;&gt;"",SUMIF(L2454:L2543,L2454,O2454:O2543),"")</f>
        <v/>
      </c>
    </row>
    <row r="2455" customFormat="false" ht="51" hidden="false" customHeight="true" outlineLevel="0" collapsed="false">
      <c r="A2455" s="91" t="s">
        <v>668</v>
      </c>
      <c r="B2455" s="92" t="s">
        <v>762</v>
      </c>
      <c r="C2455" s="91" t="s">
        <v>664</v>
      </c>
      <c r="D2455" s="91" t="s">
        <v>763</v>
      </c>
      <c r="E2455" s="91" t="s">
        <v>764</v>
      </c>
      <c r="F2455" s="91"/>
      <c r="G2455" s="93" t="s">
        <v>729</v>
      </c>
      <c r="H2455" s="94" t="n">
        <v>1</v>
      </c>
      <c r="I2455" s="95" t="n">
        <f aca="false">SUMIFS('ANALÍTICA AUXILIARES'!J:J,'ANALÍTICA AUXILIARES'!A:A,"Composição",'ANALÍTICA AUXILIARES'!B:B,$B2455)</f>
        <v>3.68</v>
      </c>
      <c r="J2455" s="95" t="n">
        <f aca="false">TRUNC(H2455*I2455,2)</f>
        <v>3.68</v>
      </c>
      <c r="L2455" s="63" t="n">
        <f aca="false">IF(AND(A2456&lt;&gt;"",A2455=""),L2454+1,L2454)</f>
        <v>211</v>
      </c>
      <c r="M2455" s="80" t="n">
        <f aca="false">IF(OR(A2455="Insumo",A2455="Composição Auxiliar"),J2455,"")</f>
        <v>3.68</v>
      </c>
      <c r="N2455" s="81" t="str">
        <f aca="false">IF(ISNUMBER(SEARCH("COM ENCARGOS COMPLEMENTARES",D2455)),J2455,"")</f>
        <v/>
      </c>
      <c r="O2455" s="81" t="n">
        <f aca="false">IF(N2455&lt;&gt;"","",M2455)</f>
        <v>3.68</v>
      </c>
      <c r="P2455" s="82" t="str">
        <f aca="false">IF(A2455="Composição",A2454,"")</f>
        <v/>
      </c>
      <c r="Q2455" s="81" t="str">
        <f aca="false">IF(P2455&lt;&gt;"",SUMIF(L2455:L2544,L2455,N2455:N2544),"")</f>
        <v/>
      </c>
      <c r="R2455" s="81" t="str">
        <f aca="false">IF(P2455&lt;&gt;"",SUMIF(L2455:L2544,L2455,O2455:O2544),"")</f>
        <v/>
      </c>
    </row>
    <row r="2456" customFormat="false" ht="14.25" hidden="false" customHeight="false" outlineLevel="0" collapsed="false">
      <c r="A2456" s="96" t="s">
        <v>679</v>
      </c>
      <c r="B2456" s="97" t="s">
        <v>1587</v>
      </c>
      <c r="C2456" s="96" t="str">
        <f aca="false">VLOOKUP(B2456,INSUMOS!$A:$I,2,0)</f>
        <v>SINAPI</v>
      </c>
      <c r="D2456" s="96" t="str">
        <f aca="false">VLOOKUP(B2456,INSUMOS!$A:$I,3,0)</f>
        <v>ELETRODUTO DE PVC RIGIDO SOLDAVEL, CLASSE B, DE 32 MM</v>
      </c>
      <c r="E2456" s="98" t="str">
        <f aca="false">VLOOKUP(B2456,INSUMOS!$A:$I,4,0)</f>
        <v>Material</v>
      </c>
      <c r="F2456" s="98"/>
      <c r="G2456" s="99" t="str">
        <f aca="false">VLOOKUP(B2456,INSUMOS!$A:$I,5,0)</f>
        <v>M</v>
      </c>
      <c r="H2456" s="100" t="n">
        <v>1.0538</v>
      </c>
      <c r="I2456" s="101" t="n">
        <f aca="false">VLOOKUP(B2456,INSUMOS!$A:$I,8,0)</f>
        <v>4.84</v>
      </c>
      <c r="J2456" s="101" t="n">
        <f aca="false">TRUNC(H2456*I2456,2)</f>
        <v>5.1</v>
      </c>
      <c r="L2456" s="63" t="n">
        <f aca="false">IF(AND(A2457&lt;&gt;"",A2456=""),L2455+1,L2455)</f>
        <v>211</v>
      </c>
      <c r="M2456" s="80" t="n">
        <f aca="false">IF(OR(A2456="Insumo",A2456="Composição Auxiliar"),J2456,"")</f>
        <v>5.1</v>
      </c>
      <c r="N2456" s="81" t="str">
        <f aca="false">IF(ISNUMBER(SEARCH("COM ENCARGOS COMPLEMENTARES",D2456)),J2456,"")</f>
        <v/>
      </c>
      <c r="O2456" s="81" t="n">
        <f aca="false">IF(N2456&lt;&gt;"","",M2456)</f>
        <v>5.1</v>
      </c>
      <c r="P2456" s="82" t="str">
        <f aca="false">IF(A2456="Composição",A2455,"")</f>
        <v/>
      </c>
      <c r="Q2456" s="81" t="str">
        <f aca="false">IF(P2456&lt;&gt;"",SUMIF(L2456:L2545,L2456,N2456:N2545),"")</f>
        <v/>
      </c>
      <c r="R2456" s="81" t="str">
        <f aca="false">IF(P2456&lt;&gt;"",SUMIF(L2456:L2545,L2456,O2456:O2545),"")</f>
        <v/>
      </c>
    </row>
    <row r="2457" customFormat="false" ht="14.25" hidden="false" customHeight="false" outlineLevel="0" collapsed="false">
      <c r="A2457" s="102"/>
      <c r="B2457" s="102"/>
      <c r="C2457" s="102"/>
      <c r="D2457" s="102"/>
      <c r="E2457" s="102"/>
      <c r="F2457" s="103"/>
      <c r="G2457" s="102"/>
      <c r="H2457" s="103"/>
      <c r="I2457" s="102"/>
      <c r="J2457" s="103"/>
      <c r="L2457" s="63" t="n">
        <f aca="false">IF(AND(A2458&lt;&gt;"",A2457=""),L2456+1,L2456)</f>
        <v>211</v>
      </c>
      <c r="M2457" s="80" t="str">
        <f aca="false">IF(OR(A2457="Insumo",A2457="Composição Auxiliar"),J2457,"")</f>
        <v/>
      </c>
      <c r="N2457" s="81" t="str">
        <f aca="false">IF(ISNUMBER(SEARCH("COM ENCARGOS COMPLEMENTARES",D2457)),J2457,"")</f>
        <v/>
      </c>
      <c r="O2457" s="81" t="str">
        <f aca="false">IF(N2457&lt;&gt;"","",M2457)</f>
        <v/>
      </c>
      <c r="P2457" s="82" t="str">
        <f aca="false">IF(A2457="Composição",A2456,"")</f>
        <v/>
      </c>
      <c r="Q2457" s="81" t="str">
        <f aca="false">IF(P2457&lt;&gt;"",SUMIF(L2457:L2546,L2457,N2457:N2546),"")</f>
        <v/>
      </c>
      <c r="R2457" s="81" t="str">
        <f aca="false">IF(P2457&lt;&gt;"",SUMIF(L2457:L2546,L2457,O2457:O2546),"")</f>
        <v/>
      </c>
    </row>
    <row r="2458" customFormat="false" ht="14.25" hidden="false" customHeight="true" outlineLevel="0" collapsed="false">
      <c r="A2458" s="102"/>
      <c r="B2458" s="102"/>
      <c r="C2458" s="102"/>
      <c r="D2458" s="102"/>
      <c r="E2458" s="102"/>
      <c r="F2458" s="103"/>
      <c r="G2458" s="102"/>
      <c r="H2458" s="104" t="s">
        <v>684</v>
      </c>
      <c r="I2458" s="104"/>
      <c r="J2458" s="103" t="n">
        <f aca="false">TRUNC(SUMIF(L:L,$L2458,M:M)*(1+$J$9),2)</f>
        <v>24.11</v>
      </c>
      <c r="L2458" s="63" t="n">
        <f aca="false">IF(AND(A2459&lt;&gt;"",A2458=""),L2457+1,L2457)</f>
        <v>211</v>
      </c>
      <c r="M2458" s="80" t="str">
        <f aca="false">IF(OR(A2458="Insumo",A2458="Composição Auxiliar"),J2458,"")</f>
        <v/>
      </c>
      <c r="N2458" s="81" t="str">
        <f aca="false">IF(ISNUMBER(SEARCH("COM ENCARGOS COMPLEMENTARES",D2458)),J2458,"")</f>
        <v/>
      </c>
      <c r="O2458" s="81" t="str">
        <f aca="false">IF(N2458&lt;&gt;"","",M2458)</f>
        <v/>
      </c>
      <c r="P2458" s="82" t="str">
        <f aca="false">IF(A2458="Composição",A2457,"")</f>
        <v/>
      </c>
      <c r="Q2458" s="81" t="str">
        <f aca="false">IF(P2458&lt;&gt;"",SUMIF(L2458:L2547,L2458,N2458:N2547),"")</f>
        <v/>
      </c>
      <c r="R2458" s="81" t="str">
        <f aca="false">IF(P2458&lt;&gt;"",SUMIF(L2458:L2547,L2458,O2458:O2547),"")</f>
        <v/>
      </c>
    </row>
    <row r="2459" customFormat="false" ht="15" hidden="false" customHeight="false" outlineLevel="0" collapsed="false">
      <c r="A2459" s="105"/>
      <c r="B2459" s="105"/>
      <c r="C2459" s="105"/>
      <c r="D2459" s="105"/>
      <c r="E2459" s="105"/>
      <c r="F2459" s="105"/>
      <c r="G2459" s="105" t="s">
        <v>685</v>
      </c>
      <c r="H2459" s="106" t="s">
        <v>1641</v>
      </c>
      <c r="I2459" s="105" t="s">
        <v>687</v>
      </c>
      <c r="J2459" s="107" t="n">
        <f aca="false">TRUNC(J2458*H2459,2)</f>
        <v>1543.04</v>
      </c>
      <c r="L2459" s="63" t="n">
        <f aca="false">IF(AND(A2460&lt;&gt;"",A2459=""),L2458+1,L2458)</f>
        <v>211</v>
      </c>
      <c r="M2459" s="80" t="str">
        <f aca="false">IF(OR(A2459="Insumo",A2459="Composição Auxiliar"),J2459,"")</f>
        <v/>
      </c>
      <c r="N2459" s="81" t="str">
        <f aca="false">IF(ISNUMBER(SEARCH("COM ENCARGOS COMPLEMENTARES",D2459)),J2459,"")</f>
        <v/>
      </c>
      <c r="O2459" s="81" t="str">
        <f aca="false">IF(N2459&lt;&gt;"","",M2459)</f>
        <v/>
      </c>
      <c r="P2459" s="82" t="str">
        <f aca="false">IF(A2459="Composição",A2458,"")</f>
        <v/>
      </c>
      <c r="Q2459" s="81" t="str">
        <f aca="false">IF(P2459&lt;&gt;"",SUMIF(L2459:L2548,L2459,N2459:N2548),"")</f>
        <v/>
      </c>
      <c r="R2459" s="81" t="str">
        <f aca="false">IF(P2459&lt;&gt;"",SUMIF(L2459:L2548,L2459,O2459:O2548),"")</f>
        <v/>
      </c>
    </row>
    <row r="2460" customFormat="false" ht="15" hidden="false" customHeight="false" outlineLevel="0" collapsed="false">
      <c r="A2460" s="108"/>
      <c r="B2460" s="108"/>
      <c r="C2460" s="108"/>
      <c r="D2460" s="108"/>
      <c r="E2460" s="108"/>
      <c r="F2460" s="108"/>
      <c r="G2460" s="108"/>
      <c r="H2460" s="108"/>
      <c r="I2460" s="108"/>
      <c r="J2460" s="108"/>
      <c r="L2460" s="63" t="n">
        <f aca="false">IF(AND(A2461&lt;&gt;"",A2460=""),L2459+1,L2459)</f>
        <v>212</v>
      </c>
      <c r="M2460" s="80" t="str">
        <f aca="false">IF(OR(A2460="Insumo",A2460="Composição Auxiliar"),J2460,"")</f>
        <v/>
      </c>
      <c r="N2460" s="81" t="str">
        <f aca="false">IF(ISNUMBER(SEARCH("COM ENCARGOS COMPLEMENTARES",D2460)),J2460,"")</f>
        <v/>
      </c>
      <c r="O2460" s="81" t="str">
        <f aca="false">IF(N2460&lt;&gt;"","",M2460)</f>
        <v/>
      </c>
      <c r="P2460" s="82" t="str">
        <f aca="false">IF(A2460="Composição",A2459,"")</f>
        <v/>
      </c>
      <c r="Q2460" s="81" t="str">
        <f aca="false">IF(P2460&lt;&gt;"",SUMIF(L2460:L2549,L2460,N2460:N2549),"")</f>
        <v/>
      </c>
      <c r="R2460" s="81" t="str">
        <f aca="false">IF(P2460&lt;&gt;"",SUMIF(L2460:L2549,L2460,O2460:O2549),"")</f>
        <v/>
      </c>
    </row>
    <row r="2461" customFormat="false" ht="15" hidden="false" customHeight="true" outlineLevel="0" collapsed="false">
      <c r="A2461" s="83" t="s">
        <v>523</v>
      </c>
      <c r="B2461" s="84" t="s">
        <v>655</v>
      </c>
      <c r="C2461" s="83" t="s">
        <v>656</v>
      </c>
      <c r="D2461" s="83" t="s">
        <v>657</v>
      </c>
      <c r="E2461" s="83" t="s">
        <v>658</v>
      </c>
      <c r="F2461" s="83"/>
      <c r="G2461" s="85" t="s">
        <v>659</v>
      </c>
      <c r="H2461" s="84" t="s">
        <v>660</v>
      </c>
      <c r="I2461" s="84" t="s">
        <v>661</v>
      </c>
      <c r="J2461" s="84" t="s">
        <v>662</v>
      </c>
      <c r="L2461" s="63" t="n">
        <f aca="false">IF(AND(A2462&lt;&gt;"",A2461=""),L2460+1,L2460)</f>
        <v>212</v>
      </c>
      <c r="M2461" s="80" t="str">
        <f aca="false">IF(OR(A2461="Insumo",A2461="Composição Auxiliar"),J2461,"")</f>
        <v/>
      </c>
      <c r="N2461" s="81" t="str">
        <f aca="false">IF(ISNUMBER(SEARCH("COM ENCARGOS COMPLEMENTARES",D2461)),J2461,"")</f>
        <v/>
      </c>
      <c r="O2461" s="81" t="str">
        <f aca="false">IF(N2461&lt;&gt;"","",M2461)</f>
        <v/>
      </c>
      <c r="P2461" s="82" t="str">
        <f aca="false">IF(A2461="Composição",A2460,"")</f>
        <v/>
      </c>
      <c r="Q2461" s="81" t="str">
        <f aca="false">IF(P2461&lt;&gt;"",SUMIF(L2461:L2550,L2461,N2461:N2550),"")</f>
        <v/>
      </c>
      <c r="R2461" s="81" t="str">
        <f aca="false">IF(P2461&lt;&gt;"",SUMIF(L2461:L2550,L2461,O2461:O2550),"")</f>
        <v/>
      </c>
    </row>
    <row r="2462" customFormat="false" ht="25.5" hidden="false" customHeight="true" outlineLevel="0" collapsed="false">
      <c r="A2462" s="86" t="s">
        <v>663</v>
      </c>
      <c r="B2462" s="87" t="s">
        <v>524</v>
      </c>
      <c r="C2462" s="86" t="s">
        <v>664</v>
      </c>
      <c r="D2462" s="86" t="s">
        <v>1642</v>
      </c>
      <c r="E2462" s="86" t="s">
        <v>724</v>
      </c>
      <c r="F2462" s="86"/>
      <c r="G2462" s="88" t="s">
        <v>718</v>
      </c>
      <c r="H2462" s="89" t="n">
        <v>1</v>
      </c>
      <c r="I2462" s="90" t="n">
        <f aca="false">SUMIF(L:L,$L2462,M:M)</f>
        <v>47.14</v>
      </c>
      <c r="J2462" s="90" t="n">
        <f aca="false">TRUNC(H2462*I2462,2)</f>
        <v>47.14</v>
      </c>
      <c r="L2462" s="63" t="n">
        <f aca="false">IF(AND(A2463&lt;&gt;"",A2462=""),L2461+1,L2461)</f>
        <v>212</v>
      </c>
      <c r="M2462" s="80" t="str">
        <f aca="false">IF(OR(A2462="Insumo",A2462="Composição Auxiliar"),J2462,"")</f>
        <v/>
      </c>
      <c r="N2462" s="81" t="str">
        <f aca="false">IF(ISNUMBER(SEARCH("COM ENCARGOS COMPLEMENTARES",D2462)),J2462,"")</f>
        <v/>
      </c>
      <c r="O2462" s="81" t="str">
        <f aca="false">IF(N2462&lt;&gt;"","",M2462)</f>
        <v/>
      </c>
      <c r="P2462" s="82" t="str">
        <f aca="false">IF(A2462="Composição",A2461,"")</f>
        <v> 10.1.6 </v>
      </c>
      <c r="Q2462" s="81" t="n">
        <f aca="false">IF(P2462&lt;&gt;"",SUMIF(L2462:L2551,L2462,N2462:N2551),"")</f>
        <v>30.12</v>
      </c>
      <c r="R2462" s="81" t="n">
        <f aca="false">IF(P2462&lt;&gt;"",SUMIF(L2462:L2551,L2462,O2462:O2551),"")</f>
        <v>17.02</v>
      </c>
    </row>
    <row r="2463" customFormat="false" ht="25.5" hidden="false" customHeight="true" outlineLevel="0" collapsed="false">
      <c r="A2463" s="91" t="s">
        <v>668</v>
      </c>
      <c r="B2463" s="92" t="s">
        <v>817</v>
      </c>
      <c r="C2463" s="91" t="s">
        <v>664</v>
      </c>
      <c r="D2463" s="91" t="s">
        <v>818</v>
      </c>
      <c r="E2463" s="91" t="s">
        <v>671</v>
      </c>
      <c r="F2463" s="91"/>
      <c r="G2463" s="93" t="s">
        <v>672</v>
      </c>
      <c r="H2463" s="94" t="n">
        <v>0.6234</v>
      </c>
      <c r="I2463" s="95" t="n">
        <f aca="false">SUMIFS('ANALÍTICA AUXILIARES'!J:J,'ANALÍTICA AUXILIARES'!A:A,"Composição",'ANALÍTICA AUXILIARES'!B:B,$B2463)</f>
        <v>22.2</v>
      </c>
      <c r="J2463" s="95" t="n">
        <f aca="false">TRUNC(H2463*I2463,2)</f>
        <v>13.83</v>
      </c>
      <c r="L2463" s="63" t="n">
        <f aca="false">IF(AND(A2464&lt;&gt;"",A2463=""),L2462+1,L2462)</f>
        <v>212</v>
      </c>
      <c r="M2463" s="80" t="n">
        <f aca="false">IF(OR(A2463="Insumo",A2463="Composição Auxiliar"),J2463,"")</f>
        <v>13.83</v>
      </c>
      <c r="N2463" s="81" t="n">
        <f aca="false">IF(ISNUMBER(SEARCH("COM ENCARGOS COMPLEMENTARES",D2463)),J2463,"")</f>
        <v>13.83</v>
      </c>
      <c r="O2463" s="81" t="str">
        <f aca="false">IF(N2463&lt;&gt;"","",M2463)</f>
        <v/>
      </c>
      <c r="P2463" s="82" t="str">
        <f aca="false">IF(A2463="Composição",A2462,"")</f>
        <v/>
      </c>
      <c r="Q2463" s="81" t="str">
        <f aca="false">IF(P2463&lt;&gt;"",SUMIF(L2463:L2552,L2463,N2463:N2552),"")</f>
        <v/>
      </c>
      <c r="R2463" s="81" t="str">
        <f aca="false">IF(P2463&lt;&gt;"",SUMIF(L2463:L2552,L2463,O2463:O2552),"")</f>
        <v/>
      </c>
    </row>
    <row r="2464" customFormat="false" ht="25.5" hidden="false" customHeight="true" outlineLevel="0" collapsed="false">
      <c r="A2464" s="91" t="s">
        <v>668</v>
      </c>
      <c r="B2464" s="92" t="s">
        <v>822</v>
      </c>
      <c r="C2464" s="91" t="s">
        <v>664</v>
      </c>
      <c r="D2464" s="91" t="s">
        <v>823</v>
      </c>
      <c r="E2464" s="91" t="s">
        <v>671</v>
      </c>
      <c r="F2464" s="91"/>
      <c r="G2464" s="93" t="s">
        <v>672</v>
      </c>
      <c r="H2464" s="94" t="n">
        <v>0.6234</v>
      </c>
      <c r="I2464" s="95" t="n">
        <f aca="false">SUMIFS('ANALÍTICA AUXILIARES'!J:J,'ANALÍTICA AUXILIARES'!A:A,"Composição",'ANALÍTICA AUXILIARES'!B:B,$B2464)</f>
        <v>26.14</v>
      </c>
      <c r="J2464" s="95" t="n">
        <f aca="false">TRUNC(H2464*I2464,2)</f>
        <v>16.29</v>
      </c>
      <c r="L2464" s="63" t="n">
        <f aca="false">IF(AND(A2465&lt;&gt;"",A2464=""),L2463+1,L2463)</f>
        <v>212</v>
      </c>
      <c r="M2464" s="80" t="n">
        <f aca="false">IF(OR(A2464="Insumo",A2464="Composição Auxiliar"),J2464,"")</f>
        <v>16.29</v>
      </c>
      <c r="N2464" s="81" t="n">
        <f aca="false">IF(ISNUMBER(SEARCH("COM ENCARGOS COMPLEMENTARES",D2464)),J2464,"")</f>
        <v>16.29</v>
      </c>
      <c r="O2464" s="81" t="str">
        <f aca="false">IF(N2464&lt;&gt;"","",M2464)</f>
        <v/>
      </c>
      <c r="P2464" s="82" t="str">
        <f aca="false">IF(A2464="Composição",A2463,"")</f>
        <v/>
      </c>
      <c r="Q2464" s="81" t="str">
        <f aca="false">IF(P2464&lt;&gt;"",SUMIF(L2464:L2553,L2464,N2464:N2553),"")</f>
        <v/>
      </c>
      <c r="R2464" s="81" t="str">
        <f aca="false">IF(P2464&lt;&gt;"",SUMIF(L2464:L2553,L2464,O2464:O2553),"")</f>
        <v/>
      </c>
    </row>
    <row r="2465" customFormat="false" ht="14.25" hidden="false" customHeight="false" outlineLevel="0" collapsed="false">
      <c r="A2465" s="96" t="s">
        <v>679</v>
      </c>
      <c r="B2465" s="97" t="s">
        <v>1643</v>
      </c>
      <c r="C2465" s="96" t="str">
        <f aca="false">VLOOKUP(B2465,INSUMOS!$A:$I,2,0)</f>
        <v>SINAPI</v>
      </c>
      <c r="D2465" s="96" t="str">
        <f aca="false">VLOOKUP(B2465,INSUMOS!$A:$I,3,0)</f>
        <v>CONDULETE EM PVC, TIPO "X", SEM TAMPA, DE 1"</v>
      </c>
      <c r="E2465" s="98" t="str">
        <f aca="false">VLOOKUP(B2465,INSUMOS!$A:$I,4,0)</f>
        <v>Material</v>
      </c>
      <c r="F2465" s="98"/>
      <c r="G2465" s="99" t="str">
        <f aca="false">VLOOKUP(B2465,INSUMOS!$A:$I,5,0)</f>
        <v>UN</v>
      </c>
      <c r="H2465" s="100" t="n">
        <v>1</v>
      </c>
      <c r="I2465" s="101" t="n">
        <f aca="false">VLOOKUP(B2465,INSUMOS!$A:$I,8,0)</f>
        <v>16.82</v>
      </c>
      <c r="J2465" s="101" t="n">
        <f aca="false">TRUNC(H2465*I2465,2)</f>
        <v>16.82</v>
      </c>
      <c r="L2465" s="63" t="n">
        <f aca="false">IF(AND(A2466&lt;&gt;"",A2465=""),L2464+1,L2464)</f>
        <v>212</v>
      </c>
      <c r="M2465" s="80" t="n">
        <f aca="false">IF(OR(A2465="Insumo",A2465="Composição Auxiliar"),J2465,"")</f>
        <v>16.82</v>
      </c>
      <c r="N2465" s="81" t="str">
        <f aca="false">IF(ISNUMBER(SEARCH("COM ENCARGOS COMPLEMENTARES",D2465)),J2465,"")</f>
        <v/>
      </c>
      <c r="O2465" s="81" t="n">
        <f aca="false">IF(N2465&lt;&gt;"","",M2465)</f>
        <v>16.82</v>
      </c>
      <c r="P2465" s="82" t="str">
        <f aca="false">IF(A2465="Composição",A2464,"")</f>
        <v/>
      </c>
      <c r="Q2465" s="81" t="str">
        <f aca="false">IF(P2465&lt;&gt;"",SUMIF(L2465:L2554,L2465,N2465:N2554),"")</f>
        <v/>
      </c>
      <c r="R2465" s="81" t="str">
        <f aca="false">IF(P2465&lt;&gt;"",SUMIF(L2465:L2554,L2465,O2465:O2554),"")</f>
        <v/>
      </c>
    </row>
    <row r="2466" customFormat="false" ht="38.25" hidden="false" customHeight="false" outlineLevel="0" collapsed="false">
      <c r="A2466" s="96" t="s">
        <v>679</v>
      </c>
      <c r="B2466" s="97" t="s">
        <v>1538</v>
      </c>
      <c r="C2466" s="96" t="str">
        <f aca="false">VLOOKUP(B2466,INSUMOS!$A:$I,2,0)</f>
        <v>SINAPI</v>
      </c>
      <c r="D2466" s="96" t="str">
        <f aca="false">VLOOKUP(B2466,INSUMOS!$A:$I,3,0)</f>
        <v>BUCHA DE NYLON SEM ABA S6, COM PARAFUSO DE 4,20 X 40 MM EM ACO ZINCADO COM ROSCA SOBERBA, CABECA CHATA E FENDA PHILLIPS</v>
      </c>
      <c r="E2466" s="98" t="str">
        <f aca="false">VLOOKUP(B2466,INSUMOS!$A:$I,4,0)</f>
        <v>Material</v>
      </c>
      <c r="F2466" s="98"/>
      <c r="G2466" s="99" t="str">
        <f aca="false">VLOOKUP(B2466,INSUMOS!$A:$I,5,0)</f>
        <v>UN</v>
      </c>
      <c r="H2466" s="100" t="n">
        <v>2</v>
      </c>
      <c r="I2466" s="101" t="n">
        <f aca="false">VLOOKUP(B2466,INSUMOS!$A:$I,8,0)</f>
        <v>0.1</v>
      </c>
      <c r="J2466" s="101" t="n">
        <f aca="false">TRUNC(H2466*I2466,2)</f>
        <v>0.2</v>
      </c>
      <c r="L2466" s="63" t="n">
        <f aca="false">IF(AND(A2467&lt;&gt;"",A2466=""),L2465+1,L2465)</f>
        <v>212</v>
      </c>
      <c r="M2466" s="80" t="n">
        <f aca="false">IF(OR(A2466="Insumo",A2466="Composição Auxiliar"),J2466,"")</f>
        <v>0.2</v>
      </c>
      <c r="N2466" s="81" t="str">
        <f aca="false">IF(ISNUMBER(SEARCH("COM ENCARGOS COMPLEMENTARES",D2466)),J2466,"")</f>
        <v/>
      </c>
      <c r="O2466" s="81" t="n">
        <f aca="false">IF(N2466&lt;&gt;"","",M2466)</f>
        <v>0.2</v>
      </c>
      <c r="P2466" s="82" t="str">
        <f aca="false">IF(A2466="Composição",A2465,"")</f>
        <v/>
      </c>
      <c r="Q2466" s="81" t="str">
        <f aca="false">IF(P2466&lt;&gt;"",SUMIF(L2466:L2555,L2466,N2466:N2555),"")</f>
        <v/>
      </c>
      <c r="R2466" s="81" t="str">
        <f aca="false">IF(P2466&lt;&gt;"",SUMIF(L2466:L2555,L2466,O2466:O2555),"")</f>
        <v/>
      </c>
    </row>
    <row r="2467" customFormat="false" ht="14.25" hidden="false" customHeight="false" outlineLevel="0" collapsed="false">
      <c r="A2467" s="102"/>
      <c r="B2467" s="102"/>
      <c r="C2467" s="102"/>
      <c r="D2467" s="102"/>
      <c r="E2467" s="102"/>
      <c r="F2467" s="103"/>
      <c r="G2467" s="102"/>
      <c r="H2467" s="103"/>
      <c r="I2467" s="102"/>
      <c r="J2467" s="103"/>
      <c r="L2467" s="63" t="n">
        <f aca="false">IF(AND(A2468&lt;&gt;"",A2467=""),L2466+1,L2466)</f>
        <v>212</v>
      </c>
      <c r="M2467" s="80" t="str">
        <f aca="false">IF(OR(A2467="Insumo",A2467="Composição Auxiliar"),J2467,"")</f>
        <v/>
      </c>
      <c r="N2467" s="81" t="str">
        <f aca="false">IF(ISNUMBER(SEARCH("COM ENCARGOS COMPLEMENTARES",D2467)),J2467,"")</f>
        <v/>
      </c>
      <c r="O2467" s="81" t="str">
        <f aca="false">IF(N2467&lt;&gt;"","",M2467)</f>
        <v/>
      </c>
      <c r="P2467" s="82" t="str">
        <f aca="false">IF(A2467="Composição",A2466,"")</f>
        <v/>
      </c>
      <c r="Q2467" s="81" t="str">
        <f aca="false">IF(P2467&lt;&gt;"",SUMIF(L2467:L2556,L2467,N2467:N2556),"")</f>
        <v/>
      </c>
      <c r="R2467" s="81" t="str">
        <f aca="false">IF(P2467&lt;&gt;"",SUMIF(L2467:L2556,L2467,O2467:O2556),"")</f>
        <v/>
      </c>
    </row>
    <row r="2468" customFormat="false" ht="14.25" hidden="false" customHeight="true" outlineLevel="0" collapsed="false">
      <c r="A2468" s="102"/>
      <c r="B2468" s="102"/>
      <c r="C2468" s="102"/>
      <c r="D2468" s="102"/>
      <c r="E2468" s="102"/>
      <c r="F2468" s="103"/>
      <c r="G2468" s="102"/>
      <c r="H2468" s="104" t="s">
        <v>684</v>
      </c>
      <c r="I2468" s="104"/>
      <c r="J2468" s="103" t="n">
        <f aca="false">TRUNC(SUMIF(L:L,$L2468,M:M)*(1+$J$9),2)</f>
        <v>61.18</v>
      </c>
      <c r="L2468" s="63" t="n">
        <f aca="false">IF(AND(A2469&lt;&gt;"",A2468=""),L2467+1,L2467)</f>
        <v>212</v>
      </c>
      <c r="M2468" s="80" t="str">
        <f aca="false">IF(OR(A2468="Insumo",A2468="Composição Auxiliar"),J2468,"")</f>
        <v/>
      </c>
      <c r="N2468" s="81" t="str">
        <f aca="false">IF(ISNUMBER(SEARCH("COM ENCARGOS COMPLEMENTARES",D2468)),J2468,"")</f>
        <v/>
      </c>
      <c r="O2468" s="81" t="str">
        <f aca="false">IF(N2468&lt;&gt;"","",M2468)</f>
        <v/>
      </c>
      <c r="P2468" s="82" t="str">
        <f aca="false">IF(A2468="Composição",A2467,"")</f>
        <v/>
      </c>
      <c r="Q2468" s="81" t="str">
        <f aca="false">IF(P2468&lt;&gt;"",SUMIF(L2468:L2557,L2468,N2468:N2557),"")</f>
        <v/>
      </c>
      <c r="R2468" s="81" t="str">
        <f aca="false">IF(P2468&lt;&gt;"",SUMIF(L2468:L2557,L2468,O2468:O2557),"")</f>
        <v/>
      </c>
    </row>
    <row r="2469" customFormat="false" ht="15" hidden="false" customHeight="false" outlineLevel="0" collapsed="false">
      <c r="A2469" s="105"/>
      <c r="B2469" s="105"/>
      <c r="C2469" s="105"/>
      <c r="D2469" s="105"/>
      <c r="E2469" s="105"/>
      <c r="F2469" s="105"/>
      <c r="G2469" s="105" t="s">
        <v>685</v>
      </c>
      <c r="H2469" s="106" t="s">
        <v>1541</v>
      </c>
      <c r="I2469" s="105" t="s">
        <v>687</v>
      </c>
      <c r="J2469" s="107" t="n">
        <f aca="false">TRUNC(J2468*H2469,2)</f>
        <v>489.44</v>
      </c>
      <c r="L2469" s="63" t="n">
        <f aca="false">IF(AND(A2470&lt;&gt;"",A2469=""),L2468+1,L2468)</f>
        <v>212</v>
      </c>
      <c r="M2469" s="80" t="str">
        <f aca="false">IF(OR(A2469="Insumo",A2469="Composição Auxiliar"),J2469,"")</f>
        <v/>
      </c>
      <c r="N2469" s="81" t="str">
        <f aca="false">IF(ISNUMBER(SEARCH("COM ENCARGOS COMPLEMENTARES",D2469)),J2469,"")</f>
        <v/>
      </c>
      <c r="O2469" s="81" t="str">
        <f aca="false">IF(N2469&lt;&gt;"","",M2469)</f>
        <v/>
      </c>
      <c r="P2469" s="82" t="str">
        <f aca="false">IF(A2469="Composição",A2468,"")</f>
        <v/>
      </c>
      <c r="Q2469" s="81" t="str">
        <f aca="false">IF(P2469&lt;&gt;"",SUMIF(L2469:L2558,L2469,N2469:N2558),"")</f>
        <v/>
      </c>
      <c r="R2469" s="81" t="str">
        <f aca="false">IF(P2469&lt;&gt;"",SUMIF(L2469:L2558,L2469,O2469:O2558),"")</f>
        <v/>
      </c>
    </row>
    <row r="2470" customFormat="false" ht="15" hidden="false" customHeight="false" outlineLevel="0" collapsed="false">
      <c r="A2470" s="108"/>
      <c r="B2470" s="108"/>
      <c r="C2470" s="108"/>
      <c r="D2470" s="108"/>
      <c r="E2470" s="108"/>
      <c r="F2470" s="108"/>
      <c r="G2470" s="108"/>
      <c r="H2470" s="108"/>
      <c r="I2470" s="108"/>
      <c r="J2470" s="108"/>
      <c r="L2470" s="63" t="n">
        <f aca="false">IF(AND(A2471&lt;&gt;"",A2470=""),L2469+1,L2469)</f>
        <v>213</v>
      </c>
      <c r="M2470" s="80" t="str">
        <f aca="false">IF(OR(A2470="Insumo",A2470="Composição Auxiliar"),J2470,"")</f>
        <v/>
      </c>
      <c r="N2470" s="81" t="str">
        <f aca="false">IF(ISNUMBER(SEARCH("COM ENCARGOS COMPLEMENTARES",D2470)),J2470,"")</f>
        <v/>
      </c>
      <c r="O2470" s="81" t="str">
        <f aca="false">IF(N2470&lt;&gt;"","",M2470)</f>
        <v/>
      </c>
      <c r="P2470" s="82" t="str">
        <f aca="false">IF(A2470="Composição",A2469,"")</f>
        <v/>
      </c>
      <c r="Q2470" s="81" t="str">
        <f aca="false">IF(P2470&lt;&gt;"",SUMIF(L2470:L2559,L2470,N2470:N2559),"")</f>
        <v/>
      </c>
      <c r="R2470" s="81" t="str">
        <f aca="false">IF(P2470&lt;&gt;"",SUMIF(L2470:L2559,L2470,O2470:O2559),"")</f>
        <v/>
      </c>
    </row>
    <row r="2471" customFormat="false" ht="15" hidden="false" customHeight="true" outlineLevel="0" collapsed="false">
      <c r="A2471" s="83" t="s">
        <v>525</v>
      </c>
      <c r="B2471" s="84" t="s">
        <v>655</v>
      </c>
      <c r="C2471" s="83" t="s">
        <v>656</v>
      </c>
      <c r="D2471" s="83" t="s">
        <v>657</v>
      </c>
      <c r="E2471" s="83" t="s">
        <v>658</v>
      </c>
      <c r="F2471" s="83"/>
      <c r="G2471" s="85" t="s">
        <v>659</v>
      </c>
      <c r="H2471" s="84" t="s">
        <v>660</v>
      </c>
      <c r="I2471" s="84" t="s">
        <v>661</v>
      </c>
      <c r="J2471" s="84" t="s">
        <v>662</v>
      </c>
      <c r="L2471" s="63" t="n">
        <f aca="false">IF(AND(A2472&lt;&gt;"",A2471=""),L2470+1,L2470)</f>
        <v>213</v>
      </c>
      <c r="M2471" s="80" t="str">
        <f aca="false">IF(OR(A2471="Insumo",A2471="Composição Auxiliar"),J2471,"")</f>
        <v/>
      </c>
      <c r="N2471" s="81" t="str">
        <f aca="false">IF(ISNUMBER(SEARCH("COM ENCARGOS COMPLEMENTARES",D2471)),J2471,"")</f>
        <v/>
      </c>
      <c r="O2471" s="81" t="str">
        <f aca="false">IF(N2471&lt;&gt;"","",M2471)</f>
        <v/>
      </c>
      <c r="P2471" s="82" t="str">
        <f aca="false">IF(A2471="Composição",A2470,"")</f>
        <v/>
      </c>
      <c r="Q2471" s="81" t="str">
        <f aca="false">IF(P2471&lt;&gt;"",SUMIF(L2471:L2560,L2471,N2471:N2560),"")</f>
        <v/>
      </c>
      <c r="R2471" s="81" t="str">
        <f aca="false">IF(P2471&lt;&gt;"",SUMIF(L2471:L2560,L2471,O2471:O2560),"")</f>
        <v/>
      </c>
    </row>
    <row r="2472" customFormat="false" ht="25.5" hidden="false" customHeight="true" outlineLevel="0" collapsed="false">
      <c r="A2472" s="86" t="s">
        <v>663</v>
      </c>
      <c r="B2472" s="87" t="s">
        <v>453</v>
      </c>
      <c r="C2472" s="86" t="s">
        <v>716</v>
      </c>
      <c r="D2472" s="86" t="s">
        <v>1553</v>
      </c>
      <c r="E2472" s="86" t="s">
        <v>724</v>
      </c>
      <c r="F2472" s="86"/>
      <c r="G2472" s="88" t="s">
        <v>729</v>
      </c>
      <c r="H2472" s="89" t="n">
        <v>1</v>
      </c>
      <c r="I2472" s="90" t="n">
        <f aca="false">SUMIF(L:L,$L2472,M:M)</f>
        <v>40.64</v>
      </c>
      <c r="J2472" s="90" t="n">
        <f aca="false">TRUNC(H2472*I2472,2)</f>
        <v>40.64</v>
      </c>
      <c r="L2472" s="63" t="n">
        <f aca="false">IF(AND(A2473&lt;&gt;"",A2472=""),L2471+1,L2471)</f>
        <v>213</v>
      </c>
      <c r="M2472" s="80" t="str">
        <f aca="false">IF(OR(A2472="Insumo",A2472="Composição Auxiliar"),J2472,"")</f>
        <v/>
      </c>
      <c r="N2472" s="81" t="str">
        <f aca="false">IF(ISNUMBER(SEARCH("COM ENCARGOS COMPLEMENTARES",D2472)),J2472,"")</f>
        <v/>
      </c>
      <c r="O2472" s="81" t="str">
        <f aca="false">IF(N2472&lt;&gt;"","",M2472)</f>
        <v/>
      </c>
      <c r="P2472" s="82" t="str">
        <f aca="false">IF(A2472="Composição",A2471,"")</f>
        <v> 10.1.7 </v>
      </c>
      <c r="Q2472" s="81" t="n">
        <f aca="false">IF(P2472&lt;&gt;"",SUMIF(L2472:L2561,L2472,N2472:N2561),"")</f>
        <v>2.41</v>
      </c>
      <c r="R2472" s="81" t="n">
        <f aca="false">IF(P2472&lt;&gt;"",SUMIF(L2472:L2561,L2472,O2472:O2561),"")</f>
        <v>38.23</v>
      </c>
    </row>
    <row r="2473" customFormat="false" ht="25.5" hidden="false" customHeight="true" outlineLevel="0" collapsed="false">
      <c r="A2473" s="91" t="s">
        <v>668</v>
      </c>
      <c r="B2473" s="92" t="s">
        <v>817</v>
      </c>
      <c r="C2473" s="91" t="s">
        <v>664</v>
      </c>
      <c r="D2473" s="91" t="s">
        <v>818</v>
      </c>
      <c r="E2473" s="91" t="s">
        <v>671</v>
      </c>
      <c r="F2473" s="91"/>
      <c r="G2473" s="93" t="s">
        <v>672</v>
      </c>
      <c r="H2473" s="94" t="n">
        <v>0.05</v>
      </c>
      <c r="I2473" s="95" t="n">
        <f aca="false">SUMIFS('ANALÍTICA AUXILIARES'!J:J,'ANALÍTICA AUXILIARES'!A:A,"Composição",'ANALÍTICA AUXILIARES'!B:B,$B2473)</f>
        <v>22.2</v>
      </c>
      <c r="J2473" s="95" t="n">
        <f aca="false">TRUNC(H2473*I2473,2)</f>
        <v>1.11</v>
      </c>
      <c r="L2473" s="63" t="n">
        <f aca="false">IF(AND(A2474&lt;&gt;"",A2473=""),L2472+1,L2472)</f>
        <v>213</v>
      </c>
      <c r="M2473" s="80" t="n">
        <f aca="false">IF(OR(A2473="Insumo",A2473="Composição Auxiliar"),J2473,"")</f>
        <v>1.11</v>
      </c>
      <c r="N2473" s="81" t="n">
        <f aca="false">IF(ISNUMBER(SEARCH("COM ENCARGOS COMPLEMENTARES",D2473)),J2473,"")</f>
        <v>1.11</v>
      </c>
      <c r="O2473" s="81" t="str">
        <f aca="false">IF(N2473&lt;&gt;"","",M2473)</f>
        <v/>
      </c>
      <c r="P2473" s="82" t="str">
        <f aca="false">IF(A2473="Composição",A2472,"")</f>
        <v/>
      </c>
      <c r="Q2473" s="81" t="str">
        <f aca="false">IF(P2473&lt;&gt;"",SUMIF(L2473:L2562,L2473,N2473:N2562),"")</f>
        <v/>
      </c>
      <c r="R2473" s="81" t="str">
        <f aca="false">IF(P2473&lt;&gt;"",SUMIF(L2473:L2562,L2473,O2473:O2562),"")</f>
        <v/>
      </c>
    </row>
    <row r="2474" customFormat="false" ht="25.5" hidden="false" customHeight="true" outlineLevel="0" collapsed="false">
      <c r="A2474" s="91" t="s">
        <v>668</v>
      </c>
      <c r="B2474" s="92" t="s">
        <v>802</v>
      </c>
      <c r="C2474" s="91" t="s">
        <v>664</v>
      </c>
      <c r="D2474" s="91" t="s">
        <v>803</v>
      </c>
      <c r="E2474" s="91" t="s">
        <v>731</v>
      </c>
      <c r="F2474" s="91"/>
      <c r="G2474" s="93" t="s">
        <v>676</v>
      </c>
      <c r="H2474" s="94" t="n">
        <v>0.25</v>
      </c>
      <c r="I2474" s="95" t="n">
        <f aca="false">SUMIFS('ANALÍTICA AUXILIARES'!J:J,'ANALÍTICA AUXILIARES'!A:A,"Composição",'ANALÍTICA AUXILIARES'!B:B,$B2474)</f>
        <v>45.4</v>
      </c>
      <c r="J2474" s="95" t="n">
        <f aca="false">TRUNC(H2474*I2474,2)</f>
        <v>11.35</v>
      </c>
      <c r="L2474" s="63" t="n">
        <f aca="false">IF(AND(A2475&lt;&gt;"",A2474=""),L2473+1,L2473)</f>
        <v>213</v>
      </c>
      <c r="M2474" s="80" t="n">
        <f aca="false">IF(OR(A2474="Insumo",A2474="Composição Auxiliar"),J2474,"")</f>
        <v>11.35</v>
      </c>
      <c r="N2474" s="81" t="str">
        <f aca="false">IF(ISNUMBER(SEARCH("COM ENCARGOS COMPLEMENTARES",D2474)),J2474,"")</f>
        <v/>
      </c>
      <c r="O2474" s="81" t="n">
        <f aca="false">IF(N2474&lt;&gt;"","",M2474)</f>
        <v>11.35</v>
      </c>
      <c r="P2474" s="82" t="str">
        <f aca="false">IF(A2474="Composição",A2473,"")</f>
        <v/>
      </c>
      <c r="Q2474" s="81" t="str">
        <f aca="false">IF(P2474&lt;&gt;"",SUMIF(L2474:L2563,L2474,N2474:N2563),"")</f>
        <v/>
      </c>
      <c r="R2474" s="81" t="str">
        <f aca="false">IF(P2474&lt;&gt;"",SUMIF(L2474:L2563,L2474,O2474:O2563),"")</f>
        <v/>
      </c>
    </row>
    <row r="2475" customFormat="false" ht="25.5" hidden="false" customHeight="true" outlineLevel="0" collapsed="false">
      <c r="A2475" s="91" t="s">
        <v>668</v>
      </c>
      <c r="B2475" s="92" t="s">
        <v>822</v>
      </c>
      <c r="C2475" s="91" t="s">
        <v>664</v>
      </c>
      <c r="D2475" s="91" t="s">
        <v>823</v>
      </c>
      <c r="E2475" s="91" t="s">
        <v>671</v>
      </c>
      <c r="F2475" s="91"/>
      <c r="G2475" s="93" t="s">
        <v>672</v>
      </c>
      <c r="H2475" s="94" t="n">
        <v>0.05</v>
      </c>
      <c r="I2475" s="95" t="n">
        <f aca="false">SUMIFS('ANALÍTICA AUXILIARES'!J:J,'ANALÍTICA AUXILIARES'!A:A,"Composição",'ANALÍTICA AUXILIARES'!B:B,$B2475)</f>
        <v>26.14</v>
      </c>
      <c r="J2475" s="95" t="n">
        <f aca="false">TRUNC(H2475*I2475,2)</f>
        <v>1.3</v>
      </c>
      <c r="L2475" s="63" t="n">
        <f aca="false">IF(AND(A2476&lt;&gt;"",A2475=""),L2474+1,L2474)</f>
        <v>213</v>
      </c>
      <c r="M2475" s="80" t="n">
        <f aca="false">IF(OR(A2475="Insumo",A2475="Composição Auxiliar"),J2475,"")</f>
        <v>1.3</v>
      </c>
      <c r="N2475" s="81" t="n">
        <f aca="false">IF(ISNUMBER(SEARCH("COM ENCARGOS COMPLEMENTARES",D2475)),J2475,"")</f>
        <v>1.3</v>
      </c>
      <c r="O2475" s="81" t="str">
        <f aca="false">IF(N2475&lt;&gt;"","",M2475)</f>
        <v/>
      </c>
      <c r="P2475" s="82" t="str">
        <f aca="false">IF(A2475="Composição",A2474,"")</f>
        <v/>
      </c>
      <c r="Q2475" s="81" t="str">
        <f aca="false">IF(P2475&lt;&gt;"",SUMIF(L2475:L2564,L2475,N2475:N2564),"")</f>
        <v/>
      </c>
      <c r="R2475" s="81" t="str">
        <f aca="false">IF(P2475&lt;&gt;"",SUMIF(L2475:L2564,L2475,O2475:O2564),"")</f>
        <v/>
      </c>
    </row>
    <row r="2476" customFormat="false" ht="25.5" hidden="false" customHeight="true" outlineLevel="0" collapsed="false">
      <c r="A2476" s="91" t="s">
        <v>668</v>
      </c>
      <c r="B2476" s="92" t="s">
        <v>366</v>
      </c>
      <c r="C2476" s="91" t="s">
        <v>664</v>
      </c>
      <c r="D2476" s="91" t="s">
        <v>730</v>
      </c>
      <c r="E2476" s="91" t="s">
        <v>731</v>
      </c>
      <c r="F2476" s="91"/>
      <c r="G2476" s="93" t="s">
        <v>676</v>
      </c>
      <c r="H2476" s="94" t="n">
        <v>0.25</v>
      </c>
      <c r="I2476" s="95" t="n">
        <f aca="false">SUMIFS('ANALÍTICA AUXILIARES'!J:J,'ANALÍTICA AUXILIARES'!A:A,"Composição",'ANALÍTICA AUXILIARES'!B:B,$B2476)</f>
        <v>74.88</v>
      </c>
      <c r="J2476" s="95" t="n">
        <f aca="false">TRUNC(H2476*I2476,2)</f>
        <v>18.72</v>
      </c>
      <c r="L2476" s="63" t="n">
        <f aca="false">IF(AND(A2477&lt;&gt;"",A2476=""),L2475+1,L2475)</f>
        <v>213</v>
      </c>
      <c r="M2476" s="80" t="n">
        <f aca="false">IF(OR(A2476="Insumo",A2476="Composição Auxiliar"),J2476,"")</f>
        <v>18.72</v>
      </c>
      <c r="N2476" s="81" t="str">
        <f aca="false">IF(ISNUMBER(SEARCH("COM ENCARGOS COMPLEMENTARES",D2476)),J2476,"")</f>
        <v/>
      </c>
      <c r="O2476" s="81" t="n">
        <f aca="false">IF(N2476&lt;&gt;"","",M2476)</f>
        <v>18.72</v>
      </c>
      <c r="P2476" s="82" t="str">
        <f aca="false">IF(A2476="Composição",A2475,"")</f>
        <v/>
      </c>
      <c r="Q2476" s="81" t="str">
        <f aca="false">IF(P2476&lt;&gt;"",SUMIF(L2476:L2565,L2476,N2476:N2565),"")</f>
        <v/>
      </c>
      <c r="R2476" s="81" t="str">
        <f aca="false">IF(P2476&lt;&gt;"",SUMIF(L2476:L2565,L2476,O2476:O2565),"")</f>
        <v/>
      </c>
    </row>
    <row r="2477" customFormat="false" ht="38.25" hidden="false" customHeight="false" outlineLevel="0" collapsed="false">
      <c r="A2477" s="96" t="s">
        <v>679</v>
      </c>
      <c r="B2477" s="97" t="s">
        <v>1554</v>
      </c>
      <c r="C2477" s="96" t="str">
        <f aca="false">VLOOKUP(B2477,INSUMOS!$A:$I,2,0)</f>
        <v>SINAPI</v>
      </c>
      <c r="D2477" s="96" t="str">
        <f aca="false">VLOOKUP(B2477,INSUMOS!$A:$I,3,0)</f>
        <v>ELETRODUTO/DUTO PEAD FLEXIVEL PAREDE SIMPLES, CORRUGACAO HELICOIDAL, COR PRETA, SEM ROSCA, DE 2",  PARA CABEAMENTO SUBTERRANEO (NBR 15715)</v>
      </c>
      <c r="E2477" s="98" t="str">
        <f aca="false">VLOOKUP(B2477,INSUMOS!$A:$I,4,0)</f>
        <v>Material</v>
      </c>
      <c r="F2477" s="98"/>
      <c r="G2477" s="99" t="str">
        <f aca="false">VLOOKUP(B2477,INSUMOS!$A:$I,5,0)</f>
        <v>M</v>
      </c>
      <c r="H2477" s="100" t="n">
        <v>1.05</v>
      </c>
      <c r="I2477" s="101" t="n">
        <f aca="false">VLOOKUP(B2477,INSUMOS!$A:$I,8,0)</f>
        <v>7.78</v>
      </c>
      <c r="J2477" s="101" t="n">
        <f aca="false">TRUNC(H2477*I2477,2)</f>
        <v>8.16</v>
      </c>
      <c r="L2477" s="63" t="n">
        <f aca="false">IF(AND(A2478&lt;&gt;"",A2477=""),L2476+1,L2476)</f>
        <v>213</v>
      </c>
      <c r="M2477" s="80" t="n">
        <f aca="false">IF(OR(A2477="Insumo",A2477="Composição Auxiliar"),J2477,"")</f>
        <v>8.16</v>
      </c>
      <c r="N2477" s="81" t="str">
        <f aca="false">IF(ISNUMBER(SEARCH("COM ENCARGOS COMPLEMENTARES",D2477)),J2477,"")</f>
        <v/>
      </c>
      <c r="O2477" s="81" t="n">
        <f aca="false">IF(N2477&lt;&gt;"","",M2477)</f>
        <v>8.16</v>
      </c>
      <c r="P2477" s="82" t="str">
        <f aca="false">IF(A2477="Composição",A2476,"")</f>
        <v/>
      </c>
      <c r="Q2477" s="81" t="str">
        <f aca="false">IF(P2477&lt;&gt;"",SUMIF(L2477:L2566,L2477,N2477:N2566),"")</f>
        <v/>
      </c>
      <c r="R2477" s="81" t="str">
        <f aca="false">IF(P2477&lt;&gt;"",SUMIF(L2477:L2566,L2477,O2477:O2566),"")</f>
        <v/>
      </c>
    </row>
    <row r="2478" customFormat="false" ht="14.25" hidden="false" customHeight="false" outlineLevel="0" collapsed="false">
      <c r="A2478" s="102"/>
      <c r="B2478" s="102"/>
      <c r="C2478" s="102"/>
      <c r="D2478" s="102"/>
      <c r="E2478" s="102"/>
      <c r="F2478" s="103"/>
      <c r="G2478" s="102"/>
      <c r="H2478" s="103"/>
      <c r="I2478" s="102"/>
      <c r="J2478" s="103"/>
      <c r="L2478" s="63" t="n">
        <f aca="false">IF(AND(A2479&lt;&gt;"",A2478=""),L2477+1,L2477)</f>
        <v>213</v>
      </c>
      <c r="M2478" s="80" t="str">
        <f aca="false">IF(OR(A2478="Insumo",A2478="Composição Auxiliar"),J2478,"")</f>
        <v/>
      </c>
      <c r="N2478" s="81" t="str">
        <f aca="false">IF(ISNUMBER(SEARCH("COM ENCARGOS COMPLEMENTARES",D2478)),J2478,"")</f>
        <v/>
      </c>
      <c r="O2478" s="81" t="str">
        <f aca="false">IF(N2478&lt;&gt;"","",M2478)</f>
        <v/>
      </c>
      <c r="P2478" s="82" t="str">
        <f aca="false">IF(A2478="Composição",A2477,"")</f>
        <v/>
      </c>
      <c r="Q2478" s="81" t="str">
        <f aca="false">IF(P2478&lt;&gt;"",SUMIF(L2478:L2567,L2478,N2478:N2567),"")</f>
        <v/>
      </c>
      <c r="R2478" s="81" t="str">
        <f aca="false">IF(P2478&lt;&gt;"",SUMIF(L2478:L2567,L2478,O2478:O2567),"")</f>
        <v/>
      </c>
    </row>
    <row r="2479" customFormat="false" ht="14.25" hidden="false" customHeight="true" outlineLevel="0" collapsed="false">
      <c r="A2479" s="102"/>
      <c r="B2479" s="102"/>
      <c r="C2479" s="102"/>
      <c r="D2479" s="102"/>
      <c r="E2479" s="102"/>
      <c r="F2479" s="103"/>
      <c r="G2479" s="102"/>
      <c r="H2479" s="104" t="s">
        <v>684</v>
      </c>
      <c r="I2479" s="104"/>
      <c r="J2479" s="103" t="n">
        <f aca="false">TRUNC(SUMIF(L:L,$L2479,M:M)*(1+$J$9),2)</f>
        <v>52.74</v>
      </c>
      <c r="L2479" s="63" t="n">
        <f aca="false">IF(AND(A2480&lt;&gt;"",A2479=""),L2478+1,L2478)</f>
        <v>213</v>
      </c>
      <c r="M2479" s="80" t="str">
        <f aca="false">IF(OR(A2479="Insumo",A2479="Composição Auxiliar"),J2479,"")</f>
        <v/>
      </c>
      <c r="N2479" s="81" t="str">
        <f aca="false">IF(ISNUMBER(SEARCH("COM ENCARGOS COMPLEMENTARES",D2479)),J2479,"")</f>
        <v/>
      </c>
      <c r="O2479" s="81" t="str">
        <f aca="false">IF(N2479&lt;&gt;"","",M2479)</f>
        <v/>
      </c>
      <c r="P2479" s="82" t="str">
        <f aca="false">IF(A2479="Composição",A2478,"")</f>
        <v/>
      </c>
      <c r="Q2479" s="81" t="str">
        <f aca="false">IF(P2479&lt;&gt;"",SUMIF(L2479:L2568,L2479,N2479:N2568),"")</f>
        <v/>
      </c>
      <c r="R2479" s="81" t="str">
        <f aca="false">IF(P2479&lt;&gt;"",SUMIF(L2479:L2568,L2479,O2479:O2568),"")</f>
        <v/>
      </c>
    </row>
    <row r="2480" customFormat="false" ht="15" hidden="false" customHeight="false" outlineLevel="0" collapsed="false">
      <c r="A2480" s="105"/>
      <c r="B2480" s="105"/>
      <c r="C2480" s="105"/>
      <c r="D2480" s="105"/>
      <c r="E2480" s="105"/>
      <c r="F2480" s="105"/>
      <c r="G2480" s="105" t="s">
        <v>685</v>
      </c>
      <c r="H2480" s="106" t="s">
        <v>904</v>
      </c>
      <c r="I2480" s="105" t="s">
        <v>687</v>
      </c>
      <c r="J2480" s="107" t="n">
        <f aca="false">TRUNC(J2479*H2480,2)</f>
        <v>2215.08</v>
      </c>
      <c r="L2480" s="63" t="n">
        <f aca="false">IF(AND(A2481&lt;&gt;"",A2480=""),L2479+1,L2479)</f>
        <v>213</v>
      </c>
      <c r="M2480" s="80" t="str">
        <f aca="false">IF(OR(A2480="Insumo",A2480="Composição Auxiliar"),J2480,"")</f>
        <v/>
      </c>
      <c r="N2480" s="81" t="str">
        <f aca="false">IF(ISNUMBER(SEARCH("COM ENCARGOS COMPLEMENTARES",D2480)),J2480,"")</f>
        <v/>
      </c>
      <c r="O2480" s="81" t="str">
        <f aca="false">IF(N2480&lt;&gt;"","",M2480)</f>
        <v/>
      </c>
      <c r="P2480" s="82" t="str">
        <f aca="false">IF(A2480="Composição",A2479,"")</f>
        <v/>
      </c>
      <c r="Q2480" s="81" t="str">
        <f aca="false">IF(P2480&lt;&gt;"",SUMIF(L2480:L2569,L2480,N2480:N2569),"")</f>
        <v/>
      </c>
      <c r="R2480" s="81" t="str">
        <f aca="false">IF(P2480&lt;&gt;"",SUMIF(L2480:L2569,L2480,O2480:O2569),"")</f>
        <v/>
      </c>
    </row>
    <row r="2481" customFormat="false" ht="15" hidden="false" customHeight="false" outlineLevel="0" collapsed="false">
      <c r="A2481" s="108"/>
      <c r="B2481" s="108"/>
      <c r="C2481" s="108"/>
      <c r="D2481" s="108"/>
      <c r="E2481" s="108"/>
      <c r="F2481" s="108"/>
      <c r="G2481" s="108"/>
      <c r="H2481" s="108"/>
      <c r="I2481" s="108"/>
      <c r="J2481" s="108"/>
      <c r="L2481" s="63" t="n">
        <f aca="false">IF(AND(A2482&lt;&gt;"",A2481=""),L2480+1,L2480)</f>
        <v>214</v>
      </c>
      <c r="M2481" s="80" t="str">
        <f aca="false">IF(OR(A2481="Insumo",A2481="Composição Auxiliar"),J2481,"")</f>
        <v/>
      </c>
      <c r="N2481" s="81" t="str">
        <f aca="false">IF(ISNUMBER(SEARCH("COM ENCARGOS COMPLEMENTARES",D2481)),J2481,"")</f>
        <v/>
      </c>
      <c r="O2481" s="81" t="str">
        <f aca="false">IF(N2481&lt;&gt;"","",M2481)</f>
        <v/>
      </c>
      <c r="P2481" s="82" t="str">
        <f aca="false">IF(A2481="Composição",A2480,"")</f>
        <v/>
      </c>
      <c r="Q2481" s="81" t="str">
        <f aca="false">IF(P2481&lt;&gt;"",SUMIF(L2481:L2570,L2481,N2481:N2570),"")</f>
        <v/>
      </c>
      <c r="R2481" s="81" t="str">
        <f aca="false">IF(P2481&lt;&gt;"",SUMIF(L2481:L2570,L2481,O2481:O2570),"")</f>
        <v/>
      </c>
    </row>
    <row r="2482" customFormat="false" ht="15" hidden="false" customHeight="true" outlineLevel="0" collapsed="false">
      <c r="A2482" s="83" t="s">
        <v>526</v>
      </c>
      <c r="B2482" s="84" t="s">
        <v>655</v>
      </c>
      <c r="C2482" s="83" t="s">
        <v>656</v>
      </c>
      <c r="D2482" s="83" t="s">
        <v>657</v>
      </c>
      <c r="E2482" s="83" t="s">
        <v>658</v>
      </c>
      <c r="F2482" s="83"/>
      <c r="G2482" s="85" t="s">
        <v>659</v>
      </c>
      <c r="H2482" s="84" t="s">
        <v>660</v>
      </c>
      <c r="I2482" s="84" t="s">
        <v>661</v>
      </c>
      <c r="J2482" s="84" t="s">
        <v>662</v>
      </c>
      <c r="L2482" s="63" t="n">
        <f aca="false">IF(AND(A2483&lt;&gt;"",A2482=""),L2481+1,L2481)</f>
        <v>214</v>
      </c>
      <c r="M2482" s="80" t="str">
        <f aca="false">IF(OR(A2482="Insumo",A2482="Composição Auxiliar"),J2482,"")</f>
        <v/>
      </c>
      <c r="N2482" s="81" t="str">
        <f aca="false">IF(ISNUMBER(SEARCH("COM ENCARGOS COMPLEMENTARES",D2482)),J2482,"")</f>
        <v/>
      </c>
      <c r="O2482" s="81" t="str">
        <f aca="false">IF(N2482&lt;&gt;"","",M2482)</f>
        <v/>
      </c>
      <c r="P2482" s="82" t="str">
        <f aca="false">IF(A2482="Composição",A2481,"")</f>
        <v/>
      </c>
      <c r="Q2482" s="81" t="str">
        <f aca="false">IF(P2482&lt;&gt;"",SUMIF(L2482:L2571,L2482,N2482:N2571),"")</f>
        <v/>
      </c>
      <c r="R2482" s="81" t="str">
        <f aca="false">IF(P2482&lt;&gt;"",SUMIF(L2482:L2571,L2482,O2482:O2571),"")</f>
        <v/>
      </c>
    </row>
    <row r="2483" customFormat="false" ht="38.25" hidden="false" customHeight="true" outlineLevel="0" collapsed="false">
      <c r="A2483" s="86" t="s">
        <v>663</v>
      </c>
      <c r="B2483" s="87" t="s">
        <v>463</v>
      </c>
      <c r="C2483" s="86" t="s">
        <v>716</v>
      </c>
      <c r="D2483" s="86" t="s">
        <v>1571</v>
      </c>
      <c r="E2483" s="86" t="s">
        <v>724</v>
      </c>
      <c r="F2483" s="86"/>
      <c r="G2483" s="88" t="s">
        <v>718</v>
      </c>
      <c r="H2483" s="89" t="n">
        <v>1</v>
      </c>
      <c r="I2483" s="90" t="n">
        <f aca="false">SUMIF(L:L,$L2483,M:M)</f>
        <v>144.57</v>
      </c>
      <c r="J2483" s="90" t="n">
        <f aca="false">TRUNC(H2483*I2483,2)</f>
        <v>144.57</v>
      </c>
      <c r="L2483" s="63" t="n">
        <f aca="false">IF(AND(A2484&lt;&gt;"",A2483=""),L2482+1,L2482)</f>
        <v>214</v>
      </c>
      <c r="M2483" s="80" t="str">
        <f aca="false">IF(OR(A2483="Insumo",A2483="Composição Auxiliar"),J2483,"")</f>
        <v/>
      </c>
      <c r="N2483" s="81" t="str">
        <f aca="false">IF(ISNUMBER(SEARCH("COM ENCARGOS COMPLEMENTARES",D2483)),J2483,"")</f>
        <v/>
      </c>
      <c r="O2483" s="81" t="str">
        <f aca="false">IF(N2483&lt;&gt;"","",M2483)</f>
        <v/>
      </c>
      <c r="P2483" s="82" t="str">
        <f aca="false">IF(A2483="Composição",A2482,"")</f>
        <v> 10.1.8 </v>
      </c>
      <c r="Q2483" s="81" t="n">
        <f aca="false">IF(P2483&lt;&gt;"",SUMIF(L2483:L2572,L2483,N2483:N2572),"")</f>
        <v>7.25</v>
      </c>
      <c r="R2483" s="81" t="n">
        <f aca="false">IF(P2483&lt;&gt;"",SUMIF(L2483:L2572,L2483,O2483:O2572),"")</f>
        <v>137.32</v>
      </c>
    </row>
    <row r="2484" customFormat="false" ht="25.5" hidden="false" customHeight="true" outlineLevel="0" collapsed="false">
      <c r="A2484" s="91" t="s">
        <v>668</v>
      </c>
      <c r="B2484" s="92" t="s">
        <v>822</v>
      </c>
      <c r="C2484" s="91" t="s">
        <v>664</v>
      </c>
      <c r="D2484" s="91" t="s">
        <v>823</v>
      </c>
      <c r="E2484" s="91" t="s">
        <v>671</v>
      </c>
      <c r="F2484" s="91"/>
      <c r="G2484" s="93" t="s">
        <v>672</v>
      </c>
      <c r="H2484" s="94" t="n">
        <v>0.15</v>
      </c>
      <c r="I2484" s="95" t="n">
        <f aca="false">SUMIFS('ANALÍTICA AUXILIARES'!J:J,'ANALÍTICA AUXILIARES'!A:A,"Composição",'ANALÍTICA AUXILIARES'!B:B,$B2484)</f>
        <v>26.14</v>
      </c>
      <c r="J2484" s="95" t="n">
        <f aca="false">TRUNC(H2484*I2484,2)</f>
        <v>3.92</v>
      </c>
      <c r="L2484" s="63" t="n">
        <f aca="false">IF(AND(A2485&lt;&gt;"",A2484=""),L2483+1,L2483)</f>
        <v>214</v>
      </c>
      <c r="M2484" s="80" t="n">
        <f aca="false">IF(OR(A2484="Insumo",A2484="Composição Auxiliar"),J2484,"")</f>
        <v>3.92</v>
      </c>
      <c r="N2484" s="81" t="n">
        <f aca="false">IF(ISNUMBER(SEARCH("COM ENCARGOS COMPLEMENTARES",D2484)),J2484,"")</f>
        <v>3.92</v>
      </c>
      <c r="O2484" s="81" t="str">
        <f aca="false">IF(N2484&lt;&gt;"","",M2484)</f>
        <v/>
      </c>
      <c r="P2484" s="82" t="str">
        <f aca="false">IF(A2484="Composição",A2483,"")</f>
        <v/>
      </c>
      <c r="Q2484" s="81" t="str">
        <f aca="false">IF(P2484&lt;&gt;"",SUMIF(L2484:L2573,L2484,N2484:N2573),"")</f>
        <v/>
      </c>
      <c r="R2484" s="81" t="str">
        <f aca="false">IF(P2484&lt;&gt;"",SUMIF(L2484:L2573,L2484,O2484:O2573),"")</f>
        <v/>
      </c>
    </row>
    <row r="2485" customFormat="false" ht="25.5" hidden="false" customHeight="true" outlineLevel="0" collapsed="false">
      <c r="A2485" s="91" t="s">
        <v>668</v>
      </c>
      <c r="B2485" s="92" t="s">
        <v>817</v>
      </c>
      <c r="C2485" s="91" t="s">
        <v>664</v>
      </c>
      <c r="D2485" s="91" t="s">
        <v>818</v>
      </c>
      <c r="E2485" s="91" t="s">
        <v>671</v>
      </c>
      <c r="F2485" s="91"/>
      <c r="G2485" s="93" t="s">
        <v>672</v>
      </c>
      <c r="H2485" s="94" t="n">
        <v>0.15</v>
      </c>
      <c r="I2485" s="95" t="n">
        <f aca="false">SUMIFS('ANALÍTICA AUXILIARES'!J:J,'ANALÍTICA AUXILIARES'!A:A,"Composição",'ANALÍTICA AUXILIARES'!B:B,$B2485)</f>
        <v>22.2</v>
      </c>
      <c r="J2485" s="95" t="n">
        <f aca="false">TRUNC(H2485*I2485,2)</f>
        <v>3.33</v>
      </c>
      <c r="L2485" s="63" t="n">
        <f aca="false">IF(AND(A2486&lt;&gt;"",A2485=""),L2484+1,L2484)</f>
        <v>214</v>
      </c>
      <c r="M2485" s="80" t="n">
        <f aca="false">IF(OR(A2485="Insumo",A2485="Composição Auxiliar"),J2485,"")</f>
        <v>3.33</v>
      </c>
      <c r="N2485" s="81" t="n">
        <f aca="false">IF(ISNUMBER(SEARCH("COM ENCARGOS COMPLEMENTARES",D2485)),J2485,"")</f>
        <v>3.33</v>
      </c>
      <c r="O2485" s="81" t="str">
        <f aca="false">IF(N2485&lt;&gt;"","",M2485)</f>
        <v/>
      </c>
      <c r="P2485" s="82" t="str">
        <f aca="false">IF(A2485="Composição",A2484,"")</f>
        <v/>
      </c>
      <c r="Q2485" s="81" t="str">
        <f aca="false">IF(P2485&lt;&gt;"",SUMIF(L2485:L2574,L2485,N2485:N2574),"")</f>
        <v/>
      </c>
      <c r="R2485" s="81" t="str">
        <f aca="false">IF(P2485&lt;&gt;"",SUMIF(L2485:L2574,L2485,O2485:O2574),"")</f>
        <v/>
      </c>
    </row>
    <row r="2486" customFormat="false" ht="25.5" hidden="false" customHeight="false" outlineLevel="0" collapsed="false">
      <c r="A2486" s="96" t="s">
        <v>679</v>
      </c>
      <c r="B2486" s="97" t="s">
        <v>1572</v>
      </c>
      <c r="C2486" s="96" t="str">
        <f aca="false">VLOOKUP(B2486,INSUMOS!$A:$I,2,0)</f>
        <v>SINAPI</v>
      </c>
      <c r="D2486" s="96" t="str">
        <f aca="false">VLOOKUP(B2486,INSUMOS!$A:$I,3,0)</f>
        <v>CAIXA DE PASSAGEM ELETRICA DE PAREDE, DE SOBREPOR, EM PVC, COM TAMPA APARAFUSADA, DIMENSOES 300 X 300 X *100* MM</v>
      </c>
      <c r="E2486" s="98" t="str">
        <f aca="false">VLOOKUP(B2486,INSUMOS!$A:$I,4,0)</f>
        <v>Material</v>
      </c>
      <c r="F2486" s="98"/>
      <c r="G2486" s="99" t="str">
        <f aca="false">VLOOKUP(B2486,INSUMOS!$A:$I,5,0)</f>
        <v>UN</v>
      </c>
      <c r="H2486" s="100" t="n">
        <v>1</v>
      </c>
      <c r="I2486" s="101" t="n">
        <f aca="false">VLOOKUP(B2486,INSUMOS!$A:$I,8,0)</f>
        <v>137.32</v>
      </c>
      <c r="J2486" s="101" t="n">
        <f aca="false">TRUNC(H2486*I2486,2)</f>
        <v>137.32</v>
      </c>
      <c r="L2486" s="63" t="n">
        <f aca="false">IF(AND(A2487&lt;&gt;"",A2486=""),L2485+1,L2485)</f>
        <v>214</v>
      </c>
      <c r="M2486" s="80" t="n">
        <f aca="false">IF(OR(A2486="Insumo",A2486="Composição Auxiliar"),J2486,"")</f>
        <v>137.32</v>
      </c>
      <c r="N2486" s="81" t="str">
        <f aca="false">IF(ISNUMBER(SEARCH("COM ENCARGOS COMPLEMENTARES",D2486)),J2486,"")</f>
        <v/>
      </c>
      <c r="O2486" s="81" t="n">
        <f aca="false">IF(N2486&lt;&gt;"","",M2486)</f>
        <v>137.32</v>
      </c>
      <c r="P2486" s="82" t="str">
        <f aca="false">IF(A2486="Composição",A2485,"")</f>
        <v/>
      </c>
      <c r="Q2486" s="81" t="str">
        <f aca="false">IF(P2486&lt;&gt;"",SUMIF(L2486:L2575,L2486,N2486:N2575),"")</f>
        <v/>
      </c>
      <c r="R2486" s="81" t="str">
        <f aca="false">IF(P2486&lt;&gt;"",SUMIF(L2486:L2575,L2486,O2486:O2575),"")</f>
        <v/>
      </c>
    </row>
    <row r="2487" customFormat="false" ht="14.25" hidden="false" customHeight="false" outlineLevel="0" collapsed="false">
      <c r="A2487" s="102"/>
      <c r="B2487" s="102"/>
      <c r="C2487" s="102"/>
      <c r="D2487" s="102"/>
      <c r="E2487" s="102"/>
      <c r="F2487" s="103"/>
      <c r="G2487" s="102"/>
      <c r="H2487" s="103"/>
      <c r="I2487" s="102"/>
      <c r="J2487" s="103"/>
      <c r="L2487" s="63" t="n">
        <f aca="false">IF(AND(A2488&lt;&gt;"",A2487=""),L2486+1,L2486)</f>
        <v>214</v>
      </c>
      <c r="M2487" s="80" t="str">
        <f aca="false">IF(OR(A2487="Insumo",A2487="Composição Auxiliar"),J2487,"")</f>
        <v/>
      </c>
      <c r="N2487" s="81" t="str">
        <f aca="false">IF(ISNUMBER(SEARCH("COM ENCARGOS COMPLEMENTARES",D2487)),J2487,"")</f>
        <v/>
      </c>
      <c r="O2487" s="81" t="str">
        <f aca="false">IF(N2487&lt;&gt;"","",M2487)</f>
        <v/>
      </c>
      <c r="P2487" s="82" t="str">
        <f aca="false">IF(A2487="Composição",A2486,"")</f>
        <v/>
      </c>
      <c r="Q2487" s="81" t="str">
        <f aca="false">IF(P2487&lt;&gt;"",SUMIF(L2487:L2576,L2487,N2487:N2576),"")</f>
        <v/>
      </c>
      <c r="R2487" s="81" t="str">
        <f aca="false">IF(P2487&lt;&gt;"",SUMIF(L2487:L2576,L2487,O2487:O2576),"")</f>
        <v/>
      </c>
    </row>
    <row r="2488" customFormat="false" ht="14.25" hidden="false" customHeight="true" outlineLevel="0" collapsed="false">
      <c r="A2488" s="102"/>
      <c r="B2488" s="102"/>
      <c r="C2488" s="102"/>
      <c r="D2488" s="102"/>
      <c r="E2488" s="102"/>
      <c r="F2488" s="103"/>
      <c r="G2488" s="102"/>
      <c r="H2488" s="104" t="s">
        <v>684</v>
      </c>
      <c r="I2488" s="104"/>
      <c r="J2488" s="103" t="n">
        <f aca="false">TRUNC(SUMIF(L:L,$L2488,M:M)*(1+$J$9),2)</f>
        <v>187.63</v>
      </c>
      <c r="L2488" s="63" t="n">
        <f aca="false">IF(AND(A2489&lt;&gt;"",A2488=""),L2487+1,L2487)</f>
        <v>214</v>
      </c>
      <c r="M2488" s="80" t="str">
        <f aca="false">IF(OR(A2488="Insumo",A2488="Composição Auxiliar"),J2488,"")</f>
        <v/>
      </c>
      <c r="N2488" s="81" t="str">
        <f aca="false">IF(ISNUMBER(SEARCH("COM ENCARGOS COMPLEMENTARES",D2488)),J2488,"")</f>
        <v/>
      </c>
      <c r="O2488" s="81" t="str">
        <f aca="false">IF(N2488&lt;&gt;"","",M2488)</f>
        <v/>
      </c>
      <c r="P2488" s="82" t="str">
        <f aca="false">IF(A2488="Composição",A2487,"")</f>
        <v/>
      </c>
      <c r="Q2488" s="81" t="str">
        <f aca="false">IF(P2488&lt;&gt;"",SUMIF(L2488:L2577,L2488,N2488:N2577),"")</f>
        <v/>
      </c>
      <c r="R2488" s="81" t="str">
        <f aca="false">IF(P2488&lt;&gt;"",SUMIF(L2488:L2577,L2488,O2488:O2577),"")</f>
        <v/>
      </c>
    </row>
    <row r="2489" customFormat="false" ht="15" hidden="false" customHeight="false" outlineLevel="0" collapsed="false">
      <c r="A2489" s="105"/>
      <c r="B2489" s="105"/>
      <c r="C2489" s="105"/>
      <c r="D2489" s="105"/>
      <c r="E2489" s="105"/>
      <c r="F2489" s="105"/>
      <c r="G2489" s="105" t="s">
        <v>685</v>
      </c>
      <c r="H2489" s="106" t="s">
        <v>826</v>
      </c>
      <c r="I2489" s="105" t="s">
        <v>687</v>
      </c>
      <c r="J2489" s="107" t="n">
        <f aca="false">TRUNC(J2488*H2489,2)</f>
        <v>187.63</v>
      </c>
      <c r="L2489" s="63" t="n">
        <f aca="false">IF(AND(A2490&lt;&gt;"",A2489=""),L2488+1,L2488)</f>
        <v>214</v>
      </c>
      <c r="M2489" s="80" t="str">
        <f aca="false">IF(OR(A2489="Insumo",A2489="Composição Auxiliar"),J2489,"")</f>
        <v/>
      </c>
      <c r="N2489" s="81" t="str">
        <f aca="false">IF(ISNUMBER(SEARCH("COM ENCARGOS COMPLEMENTARES",D2489)),J2489,"")</f>
        <v/>
      </c>
      <c r="O2489" s="81" t="str">
        <f aca="false">IF(N2489&lt;&gt;"","",M2489)</f>
        <v/>
      </c>
      <c r="P2489" s="82" t="str">
        <f aca="false">IF(A2489="Composição",A2488,"")</f>
        <v/>
      </c>
      <c r="Q2489" s="81" t="str">
        <f aca="false">IF(P2489&lt;&gt;"",SUMIF(L2489:L2578,L2489,N2489:N2578),"")</f>
        <v/>
      </c>
      <c r="R2489" s="81" t="str">
        <f aca="false">IF(P2489&lt;&gt;"",SUMIF(L2489:L2578,L2489,O2489:O2578),"")</f>
        <v/>
      </c>
    </row>
    <row r="2490" customFormat="false" ht="15" hidden="false" customHeight="false" outlineLevel="0" collapsed="false">
      <c r="A2490" s="108"/>
      <c r="B2490" s="108"/>
      <c r="C2490" s="108"/>
      <c r="D2490" s="108"/>
      <c r="E2490" s="108"/>
      <c r="F2490" s="108"/>
      <c r="G2490" s="108"/>
      <c r="H2490" s="108"/>
      <c r="I2490" s="108"/>
      <c r="J2490" s="108"/>
      <c r="L2490" s="63" t="n">
        <f aca="false">IF(AND(A2491&lt;&gt;"",A2490=""),L2489+1,L2489)</f>
        <v>215</v>
      </c>
      <c r="M2490" s="80" t="str">
        <f aca="false">IF(OR(A2490="Insumo",A2490="Composição Auxiliar"),J2490,"")</f>
        <v/>
      </c>
      <c r="N2490" s="81" t="str">
        <f aca="false">IF(ISNUMBER(SEARCH("COM ENCARGOS COMPLEMENTARES",D2490)),J2490,"")</f>
        <v/>
      </c>
      <c r="O2490" s="81" t="str">
        <f aca="false">IF(N2490&lt;&gt;"","",M2490)</f>
        <v/>
      </c>
      <c r="P2490" s="82" t="str">
        <f aca="false">IF(A2490="Composição",A2489,"")</f>
        <v/>
      </c>
      <c r="Q2490" s="81" t="str">
        <f aca="false">IF(P2490&lt;&gt;"",SUMIF(L2490:L2579,L2490,N2490:N2579),"")</f>
        <v/>
      </c>
      <c r="R2490" s="81" t="str">
        <f aca="false">IF(P2490&lt;&gt;"",SUMIF(L2490:L2579,L2490,O2490:O2579),"")</f>
        <v/>
      </c>
    </row>
    <row r="2491" customFormat="false" ht="15" hidden="false" customHeight="true" outlineLevel="0" collapsed="false">
      <c r="A2491" s="83" t="s">
        <v>527</v>
      </c>
      <c r="B2491" s="84" t="s">
        <v>655</v>
      </c>
      <c r="C2491" s="83" t="s">
        <v>656</v>
      </c>
      <c r="D2491" s="83" t="s">
        <v>657</v>
      </c>
      <c r="E2491" s="83" t="s">
        <v>658</v>
      </c>
      <c r="F2491" s="83"/>
      <c r="G2491" s="85" t="s">
        <v>659</v>
      </c>
      <c r="H2491" s="84" t="s">
        <v>660</v>
      </c>
      <c r="I2491" s="84" t="s">
        <v>661</v>
      </c>
      <c r="J2491" s="84" t="s">
        <v>662</v>
      </c>
      <c r="L2491" s="63" t="n">
        <f aca="false">IF(AND(A2492&lt;&gt;"",A2491=""),L2490+1,L2490)</f>
        <v>215</v>
      </c>
      <c r="M2491" s="80" t="str">
        <f aca="false">IF(OR(A2491="Insumo",A2491="Composição Auxiliar"),J2491,"")</f>
        <v/>
      </c>
      <c r="N2491" s="81" t="str">
        <f aca="false">IF(ISNUMBER(SEARCH("COM ENCARGOS COMPLEMENTARES",D2491)),J2491,"")</f>
        <v/>
      </c>
      <c r="O2491" s="81" t="str">
        <f aca="false">IF(N2491&lt;&gt;"","",M2491)</f>
        <v/>
      </c>
      <c r="P2491" s="82" t="str">
        <f aca="false">IF(A2491="Composição",A2490,"")</f>
        <v/>
      </c>
      <c r="Q2491" s="81" t="str">
        <f aca="false">IF(P2491&lt;&gt;"",SUMIF(L2491:L2580,L2491,N2491:N2580),"")</f>
        <v/>
      </c>
      <c r="R2491" s="81" t="str">
        <f aca="false">IF(P2491&lt;&gt;"",SUMIF(L2491:L2580,L2491,O2491:O2580),"")</f>
        <v/>
      </c>
    </row>
    <row r="2492" customFormat="false" ht="38.25" hidden="false" customHeight="true" outlineLevel="0" collapsed="false">
      <c r="A2492" s="86" t="s">
        <v>663</v>
      </c>
      <c r="B2492" s="87" t="s">
        <v>465</v>
      </c>
      <c r="C2492" s="86" t="s">
        <v>716</v>
      </c>
      <c r="D2492" s="86" t="s">
        <v>1573</v>
      </c>
      <c r="E2492" s="86" t="s">
        <v>724</v>
      </c>
      <c r="F2492" s="86"/>
      <c r="G2492" s="88" t="s">
        <v>718</v>
      </c>
      <c r="H2492" s="89" t="n">
        <v>1</v>
      </c>
      <c r="I2492" s="90" t="n">
        <f aca="false">SUMIF(L:L,$L2492,M:M)</f>
        <v>246.45</v>
      </c>
      <c r="J2492" s="90" t="n">
        <f aca="false">TRUNC(H2492*I2492,2)</f>
        <v>246.45</v>
      </c>
      <c r="L2492" s="63" t="n">
        <f aca="false">IF(AND(A2493&lt;&gt;"",A2492=""),L2491+1,L2491)</f>
        <v>215</v>
      </c>
      <c r="M2492" s="80" t="str">
        <f aca="false">IF(OR(A2492="Insumo",A2492="Composição Auxiliar"),J2492,"")</f>
        <v/>
      </c>
      <c r="N2492" s="81" t="str">
        <f aca="false">IF(ISNUMBER(SEARCH("COM ENCARGOS COMPLEMENTARES",D2492)),J2492,"")</f>
        <v/>
      </c>
      <c r="O2492" s="81" t="str">
        <f aca="false">IF(N2492&lt;&gt;"","",M2492)</f>
        <v/>
      </c>
      <c r="P2492" s="82" t="str">
        <f aca="false">IF(A2492="Composição",A2491,"")</f>
        <v> 10.1.9 </v>
      </c>
      <c r="Q2492" s="81" t="n">
        <f aca="false">IF(P2492&lt;&gt;"",SUMIF(L2492:L2581,L2492,N2492:N2581),"")</f>
        <v>19.33</v>
      </c>
      <c r="R2492" s="81" t="n">
        <f aca="false">IF(P2492&lt;&gt;"",SUMIF(L2492:L2581,L2492,O2492:O2581),"")</f>
        <v>227.12</v>
      </c>
    </row>
    <row r="2493" customFormat="false" ht="25.5" hidden="false" customHeight="true" outlineLevel="0" collapsed="false">
      <c r="A2493" s="91" t="s">
        <v>668</v>
      </c>
      <c r="B2493" s="92" t="s">
        <v>817</v>
      </c>
      <c r="C2493" s="91" t="s">
        <v>664</v>
      </c>
      <c r="D2493" s="91" t="s">
        <v>818</v>
      </c>
      <c r="E2493" s="91" t="s">
        <v>671</v>
      </c>
      <c r="F2493" s="91"/>
      <c r="G2493" s="93" t="s">
        <v>672</v>
      </c>
      <c r="H2493" s="94" t="n">
        <v>0.4</v>
      </c>
      <c r="I2493" s="95" t="n">
        <f aca="false">SUMIFS('ANALÍTICA AUXILIARES'!J:J,'ANALÍTICA AUXILIARES'!A:A,"Composição",'ANALÍTICA AUXILIARES'!B:B,$B2493)</f>
        <v>22.2</v>
      </c>
      <c r="J2493" s="95" t="n">
        <f aca="false">TRUNC(H2493*I2493,2)</f>
        <v>8.88</v>
      </c>
      <c r="L2493" s="63" t="n">
        <f aca="false">IF(AND(A2494&lt;&gt;"",A2493=""),L2492+1,L2492)</f>
        <v>215</v>
      </c>
      <c r="M2493" s="80" t="n">
        <f aca="false">IF(OR(A2493="Insumo",A2493="Composição Auxiliar"),J2493,"")</f>
        <v>8.88</v>
      </c>
      <c r="N2493" s="81" t="n">
        <f aca="false">IF(ISNUMBER(SEARCH("COM ENCARGOS COMPLEMENTARES",D2493)),J2493,"")</f>
        <v>8.88</v>
      </c>
      <c r="O2493" s="81" t="str">
        <f aca="false">IF(N2493&lt;&gt;"","",M2493)</f>
        <v/>
      </c>
      <c r="P2493" s="82" t="str">
        <f aca="false">IF(A2493="Composição",A2492,"")</f>
        <v/>
      </c>
      <c r="Q2493" s="81" t="str">
        <f aca="false">IF(P2493&lt;&gt;"",SUMIF(L2493:L2582,L2493,N2493:N2582),"")</f>
        <v/>
      </c>
      <c r="R2493" s="81" t="str">
        <f aca="false">IF(P2493&lt;&gt;"",SUMIF(L2493:L2582,L2493,O2493:O2582),"")</f>
        <v/>
      </c>
    </row>
    <row r="2494" customFormat="false" ht="25.5" hidden="false" customHeight="true" outlineLevel="0" collapsed="false">
      <c r="A2494" s="91" t="s">
        <v>668</v>
      </c>
      <c r="B2494" s="92" t="s">
        <v>822</v>
      </c>
      <c r="C2494" s="91" t="s">
        <v>664</v>
      </c>
      <c r="D2494" s="91" t="s">
        <v>823</v>
      </c>
      <c r="E2494" s="91" t="s">
        <v>671</v>
      </c>
      <c r="F2494" s="91"/>
      <c r="G2494" s="93" t="s">
        <v>672</v>
      </c>
      <c r="H2494" s="94" t="n">
        <v>0.4</v>
      </c>
      <c r="I2494" s="95" t="n">
        <f aca="false">SUMIFS('ANALÍTICA AUXILIARES'!J:J,'ANALÍTICA AUXILIARES'!A:A,"Composição",'ANALÍTICA AUXILIARES'!B:B,$B2494)</f>
        <v>26.14</v>
      </c>
      <c r="J2494" s="95" t="n">
        <f aca="false">TRUNC(H2494*I2494,2)</f>
        <v>10.45</v>
      </c>
      <c r="L2494" s="63" t="n">
        <f aca="false">IF(AND(A2495&lt;&gt;"",A2494=""),L2493+1,L2493)</f>
        <v>215</v>
      </c>
      <c r="M2494" s="80" t="n">
        <f aca="false">IF(OR(A2494="Insumo",A2494="Composição Auxiliar"),J2494,"")</f>
        <v>10.45</v>
      </c>
      <c r="N2494" s="81" t="n">
        <f aca="false">IF(ISNUMBER(SEARCH("COM ENCARGOS COMPLEMENTARES",D2494)),J2494,"")</f>
        <v>10.45</v>
      </c>
      <c r="O2494" s="81" t="str">
        <f aca="false">IF(N2494&lt;&gt;"","",M2494)</f>
        <v/>
      </c>
      <c r="P2494" s="82" t="str">
        <f aca="false">IF(A2494="Composição",A2493,"")</f>
        <v/>
      </c>
      <c r="Q2494" s="81" t="str">
        <f aca="false">IF(P2494&lt;&gt;"",SUMIF(L2494:L2583,L2494,N2494:N2583),"")</f>
        <v/>
      </c>
      <c r="R2494" s="81" t="str">
        <f aca="false">IF(P2494&lt;&gt;"",SUMIF(L2494:L2583,L2494,O2494:O2583),"")</f>
        <v/>
      </c>
    </row>
    <row r="2495" customFormat="false" ht="25.5" hidden="false" customHeight="true" outlineLevel="0" collapsed="false">
      <c r="A2495" s="91" t="s">
        <v>668</v>
      </c>
      <c r="B2495" s="92" t="s">
        <v>1384</v>
      </c>
      <c r="C2495" s="91" t="s">
        <v>664</v>
      </c>
      <c r="D2495" s="91" t="s">
        <v>1385</v>
      </c>
      <c r="E2495" s="91" t="s">
        <v>671</v>
      </c>
      <c r="F2495" s="91"/>
      <c r="G2495" s="93" t="s">
        <v>676</v>
      </c>
      <c r="H2495" s="94" t="n">
        <v>0.002</v>
      </c>
      <c r="I2495" s="95" t="n">
        <f aca="false">SUMIFS('ANALÍTICA AUXILIARES'!J:J,'ANALÍTICA AUXILIARES'!A:A,"Composição",'ANALÍTICA AUXILIARES'!B:B,$B2495)</f>
        <v>649.72</v>
      </c>
      <c r="J2495" s="95" t="n">
        <f aca="false">TRUNC(H2495*I2495,2)</f>
        <v>1.29</v>
      </c>
      <c r="L2495" s="63" t="n">
        <f aca="false">IF(AND(A2496&lt;&gt;"",A2495=""),L2494+1,L2494)</f>
        <v>215</v>
      </c>
      <c r="M2495" s="80" t="n">
        <f aca="false">IF(OR(A2495="Insumo",A2495="Composição Auxiliar"),J2495,"")</f>
        <v>1.29</v>
      </c>
      <c r="N2495" s="81" t="str">
        <f aca="false">IF(ISNUMBER(SEARCH("COM ENCARGOS COMPLEMENTARES",D2495)),J2495,"")</f>
        <v/>
      </c>
      <c r="O2495" s="81" t="n">
        <f aca="false">IF(N2495&lt;&gt;"","",M2495)</f>
        <v>1.29</v>
      </c>
      <c r="P2495" s="82" t="str">
        <f aca="false">IF(A2495="Composição",A2494,"")</f>
        <v/>
      </c>
      <c r="Q2495" s="81" t="str">
        <f aca="false">IF(P2495&lt;&gt;"",SUMIF(L2495:L2584,L2495,N2495:N2584),"")</f>
        <v/>
      </c>
      <c r="R2495" s="81" t="str">
        <f aca="false">IF(P2495&lt;&gt;"",SUMIF(L2495:L2584,L2495,O2495:O2584),"")</f>
        <v/>
      </c>
    </row>
    <row r="2496" customFormat="false" ht="38.25" hidden="false" customHeight="false" outlineLevel="0" collapsed="false">
      <c r="A2496" s="96" t="s">
        <v>679</v>
      </c>
      <c r="B2496" s="97" t="s">
        <v>1574</v>
      </c>
      <c r="C2496" s="96" t="str">
        <f aca="false">VLOOKUP(B2496,INSUMOS!$A:$I,2,0)</f>
        <v>SINAPI</v>
      </c>
      <c r="D2496" s="96" t="str">
        <f aca="false">VLOOKUP(B2496,INSUMOS!$A:$I,3,0)</f>
        <v>CAIXA DE PASSAGEM ELETRICA DE PAREDE, DE EMBUTIR, EM TERMOPLASTICO / PVC, COM TAMPA APARAFUSADA, DIMENSOES 400 X 400 X *120* MM</v>
      </c>
      <c r="E2496" s="98" t="str">
        <f aca="false">VLOOKUP(B2496,INSUMOS!$A:$I,4,0)</f>
        <v>Material</v>
      </c>
      <c r="F2496" s="98"/>
      <c r="G2496" s="99" t="str">
        <f aca="false">VLOOKUP(B2496,INSUMOS!$A:$I,5,0)</f>
        <v>UN</v>
      </c>
      <c r="H2496" s="100" t="n">
        <v>1</v>
      </c>
      <c r="I2496" s="101" t="n">
        <f aca="false">VLOOKUP(B2496,INSUMOS!$A:$I,8,0)</f>
        <v>225.83</v>
      </c>
      <c r="J2496" s="101" t="n">
        <f aca="false">TRUNC(H2496*I2496,2)</f>
        <v>225.83</v>
      </c>
      <c r="L2496" s="63" t="n">
        <f aca="false">IF(AND(A2497&lt;&gt;"",A2496=""),L2495+1,L2495)</f>
        <v>215</v>
      </c>
      <c r="M2496" s="80" t="n">
        <f aca="false">IF(OR(A2496="Insumo",A2496="Composição Auxiliar"),J2496,"")</f>
        <v>225.83</v>
      </c>
      <c r="N2496" s="81" t="str">
        <f aca="false">IF(ISNUMBER(SEARCH("COM ENCARGOS COMPLEMENTARES",D2496)),J2496,"")</f>
        <v/>
      </c>
      <c r="O2496" s="81" t="n">
        <f aca="false">IF(N2496&lt;&gt;"","",M2496)</f>
        <v>225.83</v>
      </c>
      <c r="P2496" s="82" t="str">
        <f aca="false">IF(A2496="Composição",A2495,"")</f>
        <v/>
      </c>
      <c r="Q2496" s="81" t="str">
        <f aca="false">IF(P2496&lt;&gt;"",SUMIF(L2496:L2585,L2496,N2496:N2585),"")</f>
        <v/>
      </c>
      <c r="R2496" s="81" t="str">
        <f aca="false">IF(P2496&lt;&gt;"",SUMIF(L2496:L2585,L2496,O2496:O2585),"")</f>
        <v/>
      </c>
    </row>
    <row r="2497" customFormat="false" ht="14.25" hidden="false" customHeight="false" outlineLevel="0" collapsed="false">
      <c r="A2497" s="102"/>
      <c r="B2497" s="102"/>
      <c r="C2497" s="102"/>
      <c r="D2497" s="102"/>
      <c r="E2497" s="102"/>
      <c r="F2497" s="103"/>
      <c r="G2497" s="102"/>
      <c r="H2497" s="103"/>
      <c r="I2497" s="102"/>
      <c r="J2497" s="103"/>
      <c r="L2497" s="63" t="n">
        <f aca="false">IF(AND(A2498&lt;&gt;"",A2497=""),L2496+1,L2496)</f>
        <v>215</v>
      </c>
      <c r="M2497" s="80" t="str">
        <f aca="false">IF(OR(A2497="Insumo",A2497="Composição Auxiliar"),J2497,"")</f>
        <v/>
      </c>
      <c r="N2497" s="81" t="str">
        <f aca="false">IF(ISNUMBER(SEARCH("COM ENCARGOS COMPLEMENTARES",D2497)),J2497,"")</f>
        <v/>
      </c>
      <c r="O2497" s="81" t="str">
        <f aca="false">IF(N2497&lt;&gt;"","",M2497)</f>
        <v/>
      </c>
      <c r="P2497" s="82" t="str">
        <f aca="false">IF(A2497="Composição",A2496,"")</f>
        <v/>
      </c>
      <c r="Q2497" s="81" t="str">
        <f aca="false">IF(P2497&lt;&gt;"",SUMIF(L2497:L2586,L2497,N2497:N2586),"")</f>
        <v/>
      </c>
      <c r="R2497" s="81" t="str">
        <f aca="false">IF(P2497&lt;&gt;"",SUMIF(L2497:L2586,L2497,O2497:O2586),"")</f>
        <v/>
      </c>
    </row>
    <row r="2498" customFormat="false" ht="14.25" hidden="false" customHeight="true" outlineLevel="0" collapsed="false">
      <c r="A2498" s="102"/>
      <c r="B2498" s="102"/>
      <c r="C2498" s="102"/>
      <c r="D2498" s="102"/>
      <c r="E2498" s="102"/>
      <c r="F2498" s="103"/>
      <c r="G2498" s="102"/>
      <c r="H2498" s="104" t="s">
        <v>684</v>
      </c>
      <c r="I2498" s="104"/>
      <c r="J2498" s="103" t="n">
        <f aca="false">TRUNC(SUMIF(L:L,$L2498,M:M)*(1+$J$9),2)</f>
        <v>319.86</v>
      </c>
      <c r="L2498" s="63" t="n">
        <f aca="false">IF(AND(A2499&lt;&gt;"",A2498=""),L2497+1,L2497)</f>
        <v>215</v>
      </c>
      <c r="M2498" s="80" t="str">
        <f aca="false">IF(OR(A2498="Insumo",A2498="Composição Auxiliar"),J2498,"")</f>
        <v/>
      </c>
      <c r="N2498" s="81" t="str">
        <f aca="false">IF(ISNUMBER(SEARCH("COM ENCARGOS COMPLEMENTARES",D2498)),J2498,"")</f>
        <v/>
      </c>
      <c r="O2498" s="81" t="str">
        <f aca="false">IF(N2498&lt;&gt;"","",M2498)</f>
        <v/>
      </c>
      <c r="P2498" s="82" t="str">
        <f aca="false">IF(A2498="Composição",A2497,"")</f>
        <v/>
      </c>
      <c r="Q2498" s="81" t="str">
        <f aca="false">IF(P2498&lt;&gt;"",SUMIF(L2498:L2587,L2498,N2498:N2587),"")</f>
        <v/>
      </c>
      <c r="R2498" s="81" t="str">
        <f aca="false">IF(P2498&lt;&gt;"",SUMIF(L2498:L2587,L2498,O2498:O2587),"")</f>
        <v/>
      </c>
    </row>
    <row r="2499" customFormat="false" ht="15" hidden="false" customHeight="false" outlineLevel="0" collapsed="false">
      <c r="A2499" s="105"/>
      <c r="B2499" s="105"/>
      <c r="C2499" s="105"/>
      <c r="D2499" s="105"/>
      <c r="E2499" s="105"/>
      <c r="F2499" s="105"/>
      <c r="G2499" s="105" t="s">
        <v>685</v>
      </c>
      <c r="H2499" s="106" t="s">
        <v>826</v>
      </c>
      <c r="I2499" s="105" t="s">
        <v>687</v>
      </c>
      <c r="J2499" s="107" t="n">
        <f aca="false">TRUNC(J2498*H2499,2)</f>
        <v>319.86</v>
      </c>
      <c r="L2499" s="63" t="n">
        <f aca="false">IF(AND(A2500&lt;&gt;"",A2499=""),L2498+1,L2498)</f>
        <v>215</v>
      </c>
      <c r="M2499" s="80" t="str">
        <f aca="false">IF(OR(A2499="Insumo",A2499="Composição Auxiliar"),J2499,"")</f>
        <v/>
      </c>
      <c r="N2499" s="81" t="str">
        <f aca="false">IF(ISNUMBER(SEARCH("COM ENCARGOS COMPLEMENTARES",D2499)),J2499,"")</f>
        <v/>
      </c>
      <c r="O2499" s="81" t="str">
        <f aca="false">IF(N2499&lt;&gt;"","",M2499)</f>
        <v/>
      </c>
      <c r="P2499" s="82" t="str">
        <f aca="false">IF(A2499="Composição",A2498,"")</f>
        <v/>
      </c>
      <c r="Q2499" s="81" t="str">
        <f aca="false">IF(P2499&lt;&gt;"",SUMIF(L2499:L2588,L2499,N2499:N2588),"")</f>
        <v/>
      </c>
      <c r="R2499" s="81" t="str">
        <f aca="false">IF(P2499&lt;&gt;"",SUMIF(L2499:L2588,L2499,O2499:O2588),"")</f>
        <v/>
      </c>
    </row>
    <row r="2500" customFormat="false" ht="15" hidden="false" customHeight="false" outlineLevel="0" collapsed="false">
      <c r="A2500" s="108"/>
      <c r="B2500" s="108"/>
      <c r="C2500" s="108"/>
      <c r="D2500" s="108"/>
      <c r="E2500" s="108"/>
      <c r="F2500" s="108"/>
      <c r="G2500" s="108"/>
      <c r="H2500" s="108"/>
      <c r="I2500" s="108"/>
      <c r="J2500" s="108"/>
      <c r="L2500" s="63" t="n">
        <f aca="false">IF(AND(A2501&lt;&gt;"",A2500=""),L2499+1,L2499)</f>
        <v>216</v>
      </c>
      <c r="M2500" s="80" t="str">
        <f aca="false">IF(OR(A2500="Insumo",A2500="Composição Auxiliar"),J2500,"")</f>
        <v/>
      </c>
      <c r="N2500" s="81" t="str">
        <f aca="false">IF(ISNUMBER(SEARCH("COM ENCARGOS COMPLEMENTARES",D2500)),J2500,"")</f>
        <v/>
      </c>
      <c r="O2500" s="81" t="str">
        <f aca="false">IF(N2500&lt;&gt;"","",M2500)</f>
        <v/>
      </c>
      <c r="P2500" s="82" t="str">
        <f aca="false">IF(A2500="Composição",A2499,"")</f>
        <v/>
      </c>
      <c r="Q2500" s="81" t="str">
        <f aca="false">IF(P2500&lt;&gt;"",SUMIF(L2500:L2589,L2500,N2500:N2589),"")</f>
        <v/>
      </c>
      <c r="R2500" s="81" t="str">
        <f aca="false">IF(P2500&lt;&gt;"",SUMIF(L2500:L2589,L2500,O2500:O2589),"")</f>
        <v/>
      </c>
    </row>
    <row r="2501" customFormat="false" ht="15" hidden="false" customHeight="true" outlineLevel="0" collapsed="false">
      <c r="A2501" s="83" t="s">
        <v>528</v>
      </c>
      <c r="B2501" s="84" t="s">
        <v>655</v>
      </c>
      <c r="C2501" s="83" t="s">
        <v>656</v>
      </c>
      <c r="D2501" s="83" t="s">
        <v>657</v>
      </c>
      <c r="E2501" s="83" t="s">
        <v>658</v>
      </c>
      <c r="F2501" s="83"/>
      <c r="G2501" s="85" t="s">
        <v>659</v>
      </c>
      <c r="H2501" s="84" t="s">
        <v>660</v>
      </c>
      <c r="I2501" s="84" t="s">
        <v>661</v>
      </c>
      <c r="J2501" s="84" t="s">
        <v>662</v>
      </c>
      <c r="L2501" s="63" t="n">
        <f aca="false">IF(AND(A2502&lt;&gt;"",A2501=""),L2500+1,L2500)</f>
        <v>216</v>
      </c>
      <c r="M2501" s="80" t="str">
        <f aca="false">IF(OR(A2501="Insumo",A2501="Composição Auxiliar"),J2501,"")</f>
        <v/>
      </c>
      <c r="N2501" s="81" t="str">
        <f aca="false">IF(ISNUMBER(SEARCH("COM ENCARGOS COMPLEMENTARES",D2501)),J2501,"")</f>
        <v/>
      </c>
      <c r="O2501" s="81" t="str">
        <f aca="false">IF(N2501&lt;&gt;"","",M2501)</f>
        <v/>
      </c>
      <c r="P2501" s="82" t="str">
        <f aca="false">IF(A2501="Composição",A2500,"")</f>
        <v/>
      </c>
      <c r="Q2501" s="81" t="str">
        <f aca="false">IF(P2501&lt;&gt;"",SUMIF(L2501:L2590,L2501,N2501:N2590),"")</f>
        <v/>
      </c>
      <c r="R2501" s="81" t="str">
        <f aca="false">IF(P2501&lt;&gt;"",SUMIF(L2501:L2590,L2501,O2501:O2590),"")</f>
        <v/>
      </c>
    </row>
    <row r="2502" customFormat="false" ht="25.5" hidden="false" customHeight="true" outlineLevel="0" collapsed="false">
      <c r="A2502" s="86" t="s">
        <v>663</v>
      </c>
      <c r="B2502" s="87" t="s">
        <v>451</v>
      </c>
      <c r="C2502" s="86" t="s">
        <v>716</v>
      </c>
      <c r="D2502" s="86" t="s">
        <v>1542</v>
      </c>
      <c r="E2502" s="86" t="s">
        <v>724</v>
      </c>
      <c r="F2502" s="86"/>
      <c r="G2502" s="88" t="s">
        <v>718</v>
      </c>
      <c r="H2502" s="89" t="n">
        <v>1</v>
      </c>
      <c r="I2502" s="90" t="n">
        <f aca="false">SUMIF(L:L,$L2502,M:M)</f>
        <v>335.11</v>
      </c>
      <c r="J2502" s="90" t="n">
        <f aca="false">TRUNC(H2502*I2502,2)</f>
        <v>335.11</v>
      </c>
      <c r="L2502" s="63" t="n">
        <f aca="false">IF(AND(A2503&lt;&gt;"",A2502=""),L2501+1,L2501)</f>
        <v>216</v>
      </c>
      <c r="M2502" s="80" t="str">
        <f aca="false">IF(OR(A2502="Insumo",A2502="Composição Auxiliar"),J2502,"")</f>
        <v/>
      </c>
      <c r="N2502" s="81" t="str">
        <f aca="false">IF(ISNUMBER(SEARCH("COM ENCARGOS COMPLEMENTARES",D2502)),J2502,"")</f>
        <v/>
      </c>
      <c r="O2502" s="81" t="str">
        <f aca="false">IF(N2502&lt;&gt;"","",M2502)</f>
        <v/>
      </c>
      <c r="P2502" s="82" t="str">
        <f aca="false">IF(A2502="Composição",A2501,"")</f>
        <v> 10.1.10 </v>
      </c>
      <c r="Q2502" s="81" t="n">
        <f aca="false">IF(P2502&lt;&gt;"",SUMIF(L2502:L2591,L2502,N2502:N2591),"")</f>
        <v>89.15</v>
      </c>
      <c r="R2502" s="81" t="n">
        <f aca="false">IF(P2502&lt;&gt;"",SUMIF(L2502:L2591,L2502,O2502:O2591),"")</f>
        <v>245.96</v>
      </c>
    </row>
    <row r="2503" customFormat="false" ht="25.5" hidden="false" customHeight="true" outlineLevel="0" collapsed="false">
      <c r="A2503" s="91" t="s">
        <v>668</v>
      </c>
      <c r="B2503" s="92" t="s">
        <v>819</v>
      </c>
      <c r="C2503" s="91" t="s">
        <v>664</v>
      </c>
      <c r="D2503" s="91" t="s">
        <v>820</v>
      </c>
      <c r="E2503" s="91" t="s">
        <v>671</v>
      </c>
      <c r="F2503" s="91"/>
      <c r="G2503" s="93" t="s">
        <v>672</v>
      </c>
      <c r="H2503" s="94" t="n">
        <v>1</v>
      </c>
      <c r="I2503" s="95" t="n">
        <f aca="false">SUMIFS('ANALÍTICA AUXILIARES'!J:J,'ANALÍTICA AUXILIARES'!A:A,"Composição",'ANALÍTICA AUXILIARES'!B:B,$B2503)</f>
        <v>23.68</v>
      </c>
      <c r="J2503" s="95" t="n">
        <f aca="false">TRUNC(H2503*I2503,2)</f>
        <v>23.68</v>
      </c>
      <c r="L2503" s="63" t="n">
        <f aca="false">IF(AND(A2504&lt;&gt;"",A2503=""),L2502+1,L2502)</f>
        <v>216</v>
      </c>
      <c r="M2503" s="80" t="n">
        <f aca="false">IF(OR(A2503="Insumo",A2503="Composição Auxiliar"),J2503,"")</f>
        <v>23.68</v>
      </c>
      <c r="N2503" s="81" t="n">
        <f aca="false">IF(ISNUMBER(SEARCH("COM ENCARGOS COMPLEMENTARES",D2503)),J2503,"")</f>
        <v>23.68</v>
      </c>
      <c r="O2503" s="81" t="str">
        <f aca="false">IF(N2503&lt;&gt;"","",M2503)</f>
        <v/>
      </c>
      <c r="P2503" s="82" t="str">
        <f aca="false">IF(A2503="Composição",A2502,"")</f>
        <v/>
      </c>
      <c r="Q2503" s="81" t="str">
        <f aca="false">IF(P2503&lt;&gt;"",SUMIF(L2503:L2592,L2503,N2503:N2592),"")</f>
        <v/>
      </c>
      <c r="R2503" s="81" t="str">
        <f aca="false">IF(P2503&lt;&gt;"",SUMIF(L2503:L2592,L2503,O2503:O2592),"")</f>
        <v/>
      </c>
    </row>
    <row r="2504" customFormat="false" ht="25.5" hidden="false" customHeight="true" outlineLevel="0" collapsed="false">
      <c r="A2504" s="91" t="s">
        <v>668</v>
      </c>
      <c r="B2504" s="92" t="s">
        <v>1543</v>
      </c>
      <c r="C2504" s="91" t="s">
        <v>716</v>
      </c>
      <c r="D2504" s="91" t="s">
        <v>1544</v>
      </c>
      <c r="E2504" s="91" t="s">
        <v>1505</v>
      </c>
      <c r="F2504" s="91"/>
      <c r="G2504" s="93" t="s">
        <v>718</v>
      </c>
      <c r="H2504" s="94" t="n">
        <v>1</v>
      </c>
      <c r="I2504" s="95" t="n">
        <f aca="false">SUMIFS('ANALÍTICA AUXILIARES'!J:J,'ANALÍTICA AUXILIARES'!A:A,"Composição",'ANALÍTICA AUXILIARES'!B:B,$B2504)</f>
        <v>150.62</v>
      </c>
      <c r="J2504" s="95" t="n">
        <f aca="false">TRUNC(H2504*I2504,2)</f>
        <v>150.62</v>
      </c>
      <c r="L2504" s="63" t="n">
        <f aca="false">IF(AND(A2505&lt;&gt;"",A2504=""),L2503+1,L2503)</f>
        <v>216</v>
      </c>
      <c r="M2504" s="80" t="n">
        <f aca="false">IF(OR(A2504="Insumo",A2504="Composição Auxiliar"),J2504,"")</f>
        <v>150.62</v>
      </c>
      <c r="N2504" s="81" t="str">
        <f aca="false">IF(ISNUMBER(SEARCH("COM ENCARGOS COMPLEMENTARES",D2504)),J2504,"")</f>
        <v/>
      </c>
      <c r="O2504" s="81" t="n">
        <f aca="false">IF(N2504&lt;&gt;"","",M2504)</f>
        <v>150.62</v>
      </c>
      <c r="P2504" s="82" t="str">
        <f aca="false">IF(A2504="Composição",A2503,"")</f>
        <v/>
      </c>
      <c r="Q2504" s="81" t="str">
        <f aca="false">IF(P2504&lt;&gt;"",SUMIF(L2504:L2593,L2504,N2504:N2593),"")</f>
        <v/>
      </c>
      <c r="R2504" s="81" t="str">
        <f aca="false">IF(P2504&lt;&gt;"",SUMIF(L2504:L2593,L2504,O2504:O2593),"")</f>
        <v/>
      </c>
    </row>
    <row r="2505" customFormat="false" ht="25.5" hidden="false" customHeight="true" outlineLevel="0" collapsed="false">
      <c r="A2505" s="91" t="s">
        <v>668</v>
      </c>
      <c r="B2505" s="92" t="s">
        <v>695</v>
      </c>
      <c r="C2505" s="91" t="s">
        <v>664</v>
      </c>
      <c r="D2505" s="91" t="s">
        <v>696</v>
      </c>
      <c r="E2505" s="91" t="s">
        <v>671</v>
      </c>
      <c r="F2505" s="91"/>
      <c r="G2505" s="93" t="s">
        <v>672</v>
      </c>
      <c r="H2505" s="94" t="n">
        <v>0.1</v>
      </c>
      <c r="I2505" s="95" t="n">
        <f aca="false">SUMIFS('ANALÍTICA AUXILIARES'!J:J,'ANALÍTICA AUXILIARES'!A:A,"Composição",'ANALÍTICA AUXILIARES'!B:B,$B2505)</f>
        <v>19.93</v>
      </c>
      <c r="J2505" s="95" t="n">
        <f aca="false">TRUNC(H2505*I2505,2)</f>
        <v>1.99</v>
      </c>
      <c r="L2505" s="63" t="n">
        <f aca="false">IF(AND(A2506&lt;&gt;"",A2505=""),L2504+1,L2504)</f>
        <v>216</v>
      </c>
      <c r="M2505" s="80" t="n">
        <f aca="false">IF(OR(A2505="Insumo",A2505="Composição Auxiliar"),J2505,"")</f>
        <v>1.99</v>
      </c>
      <c r="N2505" s="81" t="n">
        <f aca="false">IF(ISNUMBER(SEARCH("COM ENCARGOS COMPLEMENTARES",D2505)),J2505,"")</f>
        <v>1.99</v>
      </c>
      <c r="O2505" s="81" t="str">
        <f aca="false">IF(N2505&lt;&gt;"","",M2505)</f>
        <v/>
      </c>
      <c r="P2505" s="82" t="str">
        <f aca="false">IF(A2505="Composição",A2504,"")</f>
        <v/>
      </c>
      <c r="Q2505" s="81" t="str">
        <f aca="false">IF(P2505&lt;&gt;"",SUMIF(L2505:L2594,L2505,N2505:N2594),"")</f>
        <v/>
      </c>
      <c r="R2505" s="81" t="str">
        <f aca="false">IF(P2505&lt;&gt;"",SUMIF(L2505:L2594,L2505,O2505:O2594),"")</f>
        <v/>
      </c>
    </row>
    <row r="2506" customFormat="false" ht="25.5" hidden="false" customHeight="true" outlineLevel="0" collapsed="false">
      <c r="A2506" s="91" t="s">
        <v>668</v>
      </c>
      <c r="B2506" s="92" t="s">
        <v>1545</v>
      </c>
      <c r="C2506" s="91" t="s">
        <v>664</v>
      </c>
      <c r="D2506" s="91" t="s">
        <v>1546</v>
      </c>
      <c r="E2506" s="91" t="s">
        <v>671</v>
      </c>
      <c r="F2506" s="91"/>
      <c r="G2506" s="93" t="s">
        <v>672</v>
      </c>
      <c r="H2506" s="94" t="n">
        <v>0.3</v>
      </c>
      <c r="I2506" s="95" t="n">
        <f aca="false">SUMIFS('ANALÍTICA AUXILIARES'!J:J,'ANALÍTICA AUXILIARES'!A:A,"Composição",'ANALÍTICA AUXILIARES'!B:B,$B2506)</f>
        <v>22.33</v>
      </c>
      <c r="J2506" s="95" t="n">
        <f aca="false">TRUNC(H2506*I2506,2)</f>
        <v>6.69</v>
      </c>
      <c r="L2506" s="63" t="n">
        <f aca="false">IF(AND(A2507&lt;&gt;"",A2506=""),L2505+1,L2505)</f>
        <v>216</v>
      </c>
      <c r="M2506" s="80" t="n">
        <f aca="false">IF(OR(A2506="Insumo",A2506="Composição Auxiliar"),J2506,"")</f>
        <v>6.69</v>
      </c>
      <c r="N2506" s="81" t="n">
        <f aca="false">IF(ISNUMBER(SEARCH("COM ENCARGOS COMPLEMENTARES",D2506)),J2506,"")</f>
        <v>6.69</v>
      </c>
      <c r="O2506" s="81" t="str">
        <f aca="false">IF(N2506&lt;&gt;"","",M2506)</f>
        <v/>
      </c>
      <c r="P2506" s="82" t="str">
        <f aca="false">IF(A2506="Composição",A2505,"")</f>
        <v/>
      </c>
      <c r="Q2506" s="81" t="str">
        <f aca="false">IF(P2506&lt;&gt;"",SUMIF(L2506:L2595,L2506,N2506:N2595),"")</f>
        <v/>
      </c>
      <c r="R2506" s="81" t="str">
        <f aca="false">IF(P2506&lt;&gt;"",SUMIF(L2506:L2595,L2506,O2506:O2595),"")</f>
        <v/>
      </c>
    </row>
    <row r="2507" customFormat="false" ht="25.5" hidden="false" customHeight="true" outlineLevel="0" collapsed="false">
      <c r="A2507" s="91" t="s">
        <v>668</v>
      </c>
      <c r="B2507" s="92" t="s">
        <v>677</v>
      </c>
      <c r="C2507" s="91" t="s">
        <v>664</v>
      </c>
      <c r="D2507" s="91" t="s">
        <v>678</v>
      </c>
      <c r="E2507" s="91" t="s">
        <v>671</v>
      </c>
      <c r="F2507" s="91"/>
      <c r="G2507" s="93" t="s">
        <v>672</v>
      </c>
      <c r="H2507" s="94" t="n">
        <v>3</v>
      </c>
      <c r="I2507" s="95" t="n">
        <f aca="false">SUMIFS('ANALÍTICA AUXILIARES'!J:J,'ANALÍTICA AUXILIARES'!A:A,"Composição",'ANALÍTICA AUXILIARES'!B:B,$B2507)</f>
        <v>18.93</v>
      </c>
      <c r="J2507" s="95" t="n">
        <f aca="false">TRUNC(H2507*I2507,2)</f>
        <v>56.79</v>
      </c>
      <c r="L2507" s="63" t="n">
        <f aca="false">IF(AND(A2508&lt;&gt;"",A2507=""),L2506+1,L2506)</f>
        <v>216</v>
      </c>
      <c r="M2507" s="80" t="n">
        <f aca="false">IF(OR(A2507="Insumo",A2507="Composição Auxiliar"),J2507,"")</f>
        <v>56.79</v>
      </c>
      <c r="N2507" s="81" t="n">
        <f aca="false">IF(ISNUMBER(SEARCH("COM ENCARGOS COMPLEMENTARES",D2507)),J2507,"")</f>
        <v>56.79</v>
      </c>
      <c r="O2507" s="81" t="str">
        <f aca="false">IF(N2507&lt;&gt;"","",M2507)</f>
        <v/>
      </c>
      <c r="P2507" s="82" t="str">
        <f aca="false">IF(A2507="Composição",A2506,"")</f>
        <v/>
      </c>
      <c r="Q2507" s="81" t="str">
        <f aca="false">IF(P2507&lt;&gt;"",SUMIF(L2507:L2596,L2507,N2507:N2596),"")</f>
        <v/>
      </c>
      <c r="R2507" s="81" t="str">
        <f aca="false">IF(P2507&lt;&gt;"",SUMIF(L2507:L2596,L2507,O2507:O2596),"")</f>
        <v/>
      </c>
    </row>
    <row r="2508" customFormat="false" ht="14.25" hidden="false" customHeight="false" outlineLevel="0" collapsed="false">
      <c r="A2508" s="96" t="s">
        <v>679</v>
      </c>
      <c r="B2508" s="97" t="s">
        <v>1547</v>
      </c>
      <c r="C2508" s="96" t="str">
        <f aca="false">VLOOKUP(B2508,INSUMOS!$A:$I,2,0)</f>
        <v>SINAPI</v>
      </c>
      <c r="D2508" s="96" t="str">
        <f aca="false">VLOOKUP(B2508,INSUMOS!$A:$I,3,0)</f>
        <v>CAL HIDRATADA CH-I PARA ARGAMASSAS</v>
      </c>
      <c r="E2508" s="98" t="str">
        <f aca="false">VLOOKUP(B2508,INSUMOS!$A:$I,4,0)</f>
        <v>Material</v>
      </c>
      <c r="F2508" s="98"/>
      <c r="G2508" s="99" t="str">
        <f aca="false">VLOOKUP(B2508,INSUMOS!$A:$I,5,0)</f>
        <v>KG</v>
      </c>
      <c r="H2508" s="100" t="n">
        <v>5.3872</v>
      </c>
      <c r="I2508" s="101" t="n">
        <f aca="false">VLOOKUP(B2508,INSUMOS!$A:$I,8,0)</f>
        <v>1.2</v>
      </c>
      <c r="J2508" s="101" t="n">
        <f aca="false">TRUNC(H2508*I2508,2)</f>
        <v>6.46</v>
      </c>
      <c r="L2508" s="63" t="n">
        <f aca="false">IF(AND(A2509&lt;&gt;"",A2508=""),L2507+1,L2507)</f>
        <v>216</v>
      </c>
      <c r="M2508" s="80" t="n">
        <f aca="false">IF(OR(A2508="Insumo",A2508="Composição Auxiliar"),J2508,"")</f>
        <v>6.46</v>
      </c>
      <c r="N2508" s="81" t="str">
        <f aca="false">IF(ISNUMBER(SEARCH("COM ENCARGOS COMPLEMENTARES",D2508)),J2508,"")</f>
        <v/>
      </c>
      <c r="O2508" s="81" t="n">
        <f aca="false">IF(N2508&lt;&gt;"","",M2508)</f>
        <v>6.46</v>
      </c>
      <c r="P2508" s="82" t="str">
        <f aca="false">IF(A2508="Composição",A2507,"")</f>
        <v/>
      </c>
      <c r="Q2508" s="81" t="str">
        <f aca="false">IF(P2508&lt;&gt;"",SUMIF(L2508:L2597,L2508,N2508:N2597),"")</f>
        <v/>
      </c>
      <c r="R2508" s="81" t="str">
        <f aca="false">IF(P2508&lt;&gt;"",SUMIF(L2508:L2597,L2508,O2508:O2597),"")</f>
        <v/>
      </c>
    </row>
    <row r="2509" customFormat="false" ht="25.5" hidden="false" customHeight="false" outlineLevel="0" collapsed="false">
      <c r="A2509" s="96" t="s">
        <v>679</v>
      </c>
      <c r="B2509" s="97" t="s">
        <v>1036</v>
      </c>
      <c r="C2509" s="96" t="str">
        <f aca="false">VLOOKUP(B2509,INSUMOS!$A:$I,2,0)</f>
        <v>SINAPI</v>
      </c>
      <c r="D2509" s="96" t="str">
        <f aca="false">VLOOKUP(B2509,INSUMOS!$A:$I,3,0)</f>
        <v>PEDRA BRITADA N. 2 (19 A 38 MM) POSTO PEDREIRA/FORNECEDOR, SEM FRETE</v>
      </c>
      <c r="E2509" s="98" t="str">
        <f aca="false">VLOOKUP(B2509,INSUMOS!$A:$I,4,0)</f>
        <v>Material</v>
      </c>
      <c r="F2509" s="98"/>
      <c r="G2509" s="99" t="str">
        <f aca="false">VLOOKUP(B2509,INSUMOS!$A:$I,5,0)</f>
        <v>m³</v>
      </c>
      <c r="H2509" s="100" t="n">
        <v>0.0177</v>
      </c>
      <c r="I2509" s="101" t="n">
        <f aca="false">VLOOKUP(B2509,INSUMOS!$A:$I,8,0)</f>
        <v>97.5</v>
      </c>
      <c r="J2509" s="101" t="n">
        <f aca="false">TRUNC(H2509*I2509,2)</f>
        <v>1.72</v>
      </c>
      <c r="L2509" s="63" t="n">
        <f aca="false">IF(AND(A2510&lt;&gt;"",A2509=""),L2508+1,L2508)</f>
        <v>216</v>
      </c>
      <c r="M2509" s="80" t="n">
        <f aca="false">IF(OR(A2509="Insumo",A2509="Composição Auxiliar"),J2509,"")</f>
        <v>1.72</v>
      </c>
      <c r="N2509" s="81" t="str">
        <f aca="false">IF(ISNUMBER(SEARCH("COM ENCARGOS COMPLEMENTARES",D2509)),J2509,"")</f>
        <v/>
      </c>
      <c r="O2509" s="81" t="n">
        <f aca="false">IF(N2509&lt;&gt;"","",M2509)</f>
        <v>1.72</v>
      </c>
      <c r="P2509" s="82" t="str">
        <f aca="false">IF(A2509="Composição",A2508,"")</f>
        <v/>
      </c>
      <c r="Q2509" s="81" t="str">
        <f aca="false">IF(P2509&lt;&gt;"",SUMIF(L2509:L2598,L2509,N2509:N2598),"")</f>
        <v/>
      </c>
      <c r="R2509" s="81" t="str">
        <f aca="false">IF(P2509&lt;&gt;"",SUMIF(L2509:L2598,L2509,O2509:O2598),"")</f>
        <v/>
      </c>
    </row>
    <row r="2510" customFormat="false" ht="25.5" hidden="false" customHeight="false" outlineLevel="0" collapsed="false">
      <c r="A2510" s="96" t="s">
        <v>679</v>
      </c>
      <c r="B2510" s="97" t="s">
        <v>1018</v>
      </c>
      <c r="C2510" s="96" t="str">
        <f aca="false">VLOOKUP(B2510,INSUMOS!$A:$I,2,0)</f>
        <v>SINAPI</v>
      </c>
      <c r="D2510" s="96" t="str">
        <f aca="false">VLOOKUP(B2510,INSUMOS!$A:$I,3,0)</f>
        <v>PEDRA BRITADA N. 1 (9,5 A 19 MM) POSTO PEDREIRA/FORNECEDOR, SEM FRETE</v>
      </c>
      <c r="E2510" s="98" t="str">
        <f aca="false">VLOOKUP(B2510,INSUMOS!$A:$I,4,0)</f>
        <v>Material</v>
      </c>
      <c r="F2510" s="98"/>
      <c r="G2510" s="99" t="str">
        <f aca="false">VLOOKUP(B2510,INSUMOS!$A:$I,5,0)</f>
        <v>m³</v>
      </c>
      <c r="H2510" s="100" t="n">
        <v>0.002</v>
      </c>
      <c r="I2510" s="101" t="n">
        <f aca="false">VLOOKUP(B2510,INSUMOS!$A:$I,8,0)</f>
        <v>96.99</v>
      </c>
      <c r="J2510" s="101" t="n">
        <f aca="false">TRUNC(H2510*I2510,2)</f>
        <v>0.19</v>
      </c>
      <c r="L2510" s="63" t="n">
        <f aca="false">IF(AND(A2511&lt;&gt;"",A2510=""),L2509+1,L2509)</f>
        <v>216</v>
      </c>
      <c r="M2510" s="80" t="n">
        <f aca="false">IF(OR(A2510="Insumo",A2510="Composição Auxiliar"),J2510,"")</f>
        <v>0.19</v>
      </c>
      <c r="N2510" s="81" t="str">
        <f aca="false">IF(ISNUMBER(SEARCH("COM ENCARGOS COMPLEMENTARES",D2510)),J2510,"")</f>
        <v/>
      </c>
      <c r="O2510" s="81" t="n">
        <f aca="false">IF(N2510&lt;&gt;"","",M2510)</f>
        <v>0.19</v>
      </c>
      <c r="P2510" s="82" t="str">
        <f aca="false">IF(A2510="Composição",A2509,"")</f>
        <v/>
      </c>
      <c r="Q2510" s="81" t="str">
        <f aca="false">IF(P2510&lt;&gt;"",SUMIF(L2510:L2599,L2510,N2510:N2599),"")</f>
        <v/>
      </c>
      <c r="R2510" s="81" t="str">
        <f aca="false">IF(P2510&lt;&gt;"",SUMIF(L2510:L2599,L2510,O2510:O2599),"")</f>
        <v/>
      </c>
    </row>
    <row r="2511" customFormat="false" ht="25.5" hidden="false" customHeight="false" outlineLevel="0" collapsed="false">
      <c r="A2511" s="96" t="s">
        <v>679</v>
      </c>
      <c r="B2511" s="97" t="s">
        <v>1016</v>
      </c>
      <c r="C2511" s="96" t="str">
        <f aca="false">VLOOKUP(B2511,INSUMOS!$A:$I,2,0)</f>
        <v>SINAPI</v>
      </c>
      <c r="D2511" s="96" t="str">
        <f aca="false">VLOOKUP(B2511,INSUMOS!$A:$I,3,0)</f>
        <v>AREIA MEDIA - POSTO JAZIDA/FORNECEDOR (RETIRADO NA JAZIDA, SEM TRANSPORTE)</v>
      </c>
      <c r="E2511" s="98" t="str">
        <f aca="false">VLOOKUP(B2511,INSUMOS!$A:$I,4,0)</f>
        <v>Material</v>
      </c>
      <c r="F2511" s="98"/>
      <c r="G2511" s="99" t="str">
        <f aca="false">VLOOKUP(B2511,INSUMOS!$A:$I,5,0)</f>
        <v>m³</v>
      </c>
      <c r="H2511" s="100" t="n">
        <v>0.0469</v>
      </c>
      <c r="I2511" s="101" t="n">
        <f aca="false">VLOOKUP(B2511,INSUMOS!$A:$I,8,0)</f>
        <v>90</v>
      </c>
      <c r="J2511" s="101" t="n">
        <f aca="false">TRUNC(H2511*I2511,2)</f>
        <v>4.22</v>
      </c>
      <c r="L2511" s="63" t="n">
        <f aca="false">IF(AND(A2512&lt;&gt;"",A2511=""),L2510+1,L2510)</f>
        <v>216</v>
      </c>
      <c r="M2511" s="80" t="n">
        <f aca="false">IF(OR(A2511="Insumo",A2511="Composição Auxiliar"),J2511,"")</f>
        <v>4.22</v>
      </c>
      <c r="N2511" s="81" t="str">
        <f aca="false">IF(ISNUMBER(SEARCH("COM ENCARGOS COMPLEMENTARES",D2511)),J2511,"")</f>
        <v/>
      </c>
      <c r="O2511" s="81" t="n">
        <f aca="false">IF(N2511&lt;&gt;"","",M2511)</f>
        <v>4.22</v>
      </c>
      <c r="P2511" s="82" t="str">
        <f aca="false">IF(A2511="Composição",A2510,"")</f>
        <v/>
      </c>
      <c r="Q2511" s="81" t="str">
        <f aca="false">IF(P2511&lt;&gt;"",SUMIF(L2511:L2600,L2511,N2511:N2600),"")</f>
        <v/>
      </c>
      <c r="R2511" s="81" t="str">
        <f aca="false">IF(P2511&lt;&gt;"",SUMIF(L2511:L2600,L2511,O2511:O2600),"")</f>
        <v/>
      </c>
    </row>
    <row r="2512" customFormat="false" ht="25.5" hidden="false" customHeight="false" outlineLevel="0" collapsed="false">
      <c r="A2512" s="96" t="s">
        <v>679</v>
      </c>
      <c r="B2512" s="97" t="s">
        <v>982</v>
      </c>
      <c r="C2512" s="96" t="str">
        <f aca="false">VLOOKUP(B2512,INSUMOS!$A:$I,2,0)</f>
        <v>SINAPI</v>
      </c>
      <c r="D2512" s="96" t="str">
        <f aca="false">VLOOKUP(B2512,INSUMOS!$A:$I,3,0)</f>
        <v>DESMOLDANTE PROTETOR PARA FORMAS DE MADEIRA, DE BASE OLEOSA EMULSIONADA EM AGUA</v>
      </c>
      <c r="E2512" s="98" t="str">
        <f aca="false">VLOOKUP(B2512,INSUMOS!$A:$I,4,0)</f>
        <v>Material</v>
      </c>
      <c r="F2512" s="98"/>
      <c r="G2512" s="99" t="str">
        <f aca="false">VLOOKUP(B2512,INSUMOS!$A:$I,5,0)</f>
        <v>L</v>
      </c>
      <c r="H2512" s="100" t="n">
        <v>0.025</v>
      </c>
      <c r="I2512" s="101" t="n">
        <f aca="false">VLOOKUP(B2512,INSUMOS!$A:$I,8,0)</f>
        <v>7.3</v>
      </c>
      <c r="J2512" s="101" t="n">
        <f aca="false">TRUNC(H2512*I2512,2)</f>
        <v>0.18</v>
      </c>
      <c r="L2512" s="63" t="n">
        <f aca="false">IF(AND(A2513&lt;&gt;"",A2512=""),L2511+1,L2511)</f>
        <v>216</v>
      </c>
      <c r="M2512" s="80" t="n">
        <f aca="false">IF(OR(A2512="Insumo",A2512="Composição Auxiliar"),J2512,"")</f>
        <v>0.18</v>
      </c>
      <c r="N2512" s="81" t="str">
        <f aca="false">IF(ISNUMBER(SEARCH("COM ENCARGOS COMPLEMENTARES",D2512)),J2512,"")</f>
        <v/>
      </c>
      <c r="O2512" s="81" t="n">
        <f aca="false">IF(N2512&lt;&gt;"","",M2512)</f>
        <v>0.18</v>
      </c>
      <c r="P2512" s="82" t="str">
        <f aca="false">IF(A2512="Composição",A2511,"")</f>
        <v/>
      </c>
      <c r="Q2512" s="81" t="str">
        <f aca="false">IF(P2512&lt;&gt;"",SUMIF(L2512:L2601,L2512,N2512:N2601),"")</f>
        <v/>
      </c>
      <c r="R2512" s="81" t="str">
        <f aca="false">IF(P2512&lt;&gt;"",SUMIF(L2512:L2601,L2512,O2512:O2601),"")</f>
        <v/>
      </c>
    </row>
    <row r="2513" customFormat="false" ht="38.25" hidden="false" customHeight="false" outlineLevel="0" collapsed="false">
      <c r="A2513" s="96" t="s">
        <v>679</v>
      </c>
      <c r="B2513" s="97" t="s">
        <v>1549</v>
      </c>
      <c r="C2513" s="96" t="str">
        <f aca="false">VLOOKUP(B2513,INSUMOS!$A:$I,2,0)</f>
        <v>SINAPI</v>
      </c>
      <c r="D2513" s="96" t="str">
        <f aca="false">VLOOKUP(B2513,INSUMOS!$A:$I,3,0)</f>
        <v>BETONEIRA CAPACIDADE NOMINAL 400 L, CAPACIDADE DE MISTURA  280 L, MOTOR ELETRICO TRIFASICO 220/380 V POTENCIA 2 CV, SEM CARREGADOR</v>
      </c>
      <c r="E2513" s="98" t="str">
        <f aca="false">VLOOKUP(B2513,INSUMOS!$A:$I,4,0)</f>
        <v>Equipamento</v>
      </c>
      <c r="F2513" s="98"/>
      <c r="G2513" s="99" t="str">
        <f aca="false">VLOOKUP(B2513,INSUMOS!$A:$I,5,0)</f>
        <v>UN</v>
      </c>
      <c r="H2513" s="100" t="n">
        <v>0.0001</v>
      </c>
      <c r="I2513" s="101" t="n">
        <f aca="false">VLOOKUP(B2513,INSUMOS!$A:$I,8,0)</f>
        <v>4544.95</v>
      </c>
      <c r="J2513" s="101" t="n">
        <f aca="false">TRUNC(H2513*I2513,2)</f>
        <v>0.45</v>
      </c>
      <c r="L2513" s="63" t="n">
        <f aca="false">IF(AND(A2514&lt;&gt;"",A2513=""),L2512+1,L2512)</f>
        <v>216</v>
      </c>
      <c r="M2513" s="80" t="n">
        <f aca="false">IF(OR(A2513="Insumo",A2513="Composição Auxiliar"),J2513,"")</f>
        <v>0.45</v>
      </c>
      <c r="N2513" s="81" t="str">
        <f aca="false">IF(ISNUMBER(SEARCH("COM ENCARGOS COMPLEMENTARES",D2513)),J2513,"")</f>
        <v/>
      </c>
      <c r="O2513" s="81" t="n">
        <f aca="false">IF(N2513&lt;&gt;"","",M2513)</f>
        <v>0.45</v>
      </c>
      <c r="P2513" s="82" t="str">
        <f aca="false">IF(A2513="Composição",A2512,"")</f>
        <v/>
      </c>
      <c r="Q2513" s="81" t="str">
        <f aca="false">IF(P2513&lt;&gt;"",SUMIF(L2513:L2602,L2513,N2513:N2602),"")</f>
        <v/>
      </c>
      <c r="R2513" s="81" t="str">
        <f aca="false">IF(P2513&lt;&gt;"",SUMIF(L2513:L2602,L2513,O2513:O2602),"")</f>
        <v/>
      </c>
    </row>
    <row r="2514" customFormat="false" ht="38.25" hidden="false" customHeight="false" outlineLevel="0" collapsed="false">
      <c r="A2514" s="96" t="s">
        <v>679</v>
      </c>
      <c r="B2514" s="97" t="s">
        <v>1552</v>
      </c>
      <c r="C2514" s="96" t="str">
        <f aca="false">VLOOKUP(B2514,INSUMOS!$A:$I,2,0)</f>
        <v>SINAPI</v>
      </c>
      <c r="D2514" s="96" t="str">
        <f aca="false">VLOOKUP(B2514,INSUMOS!$A:$I,3,0)</f>
        <v>CHAPA/PAINEL DE MADEIRA COMPENSADA PLASTIFICADA (MADEIRITE PLASTIFICADO) PARA FORMA DE CONCRETO, DE 2200 X 1100 MM, E = 10 MM</v>
      </c>
      <c r="E2514" s="98" t="str">
        <f aca="false">VLOOKUP(B2514,INSUMOS!$A:$I,4,0)</f>
        <v>Material</v>
      </c>
      <c r="F2514" s="98"/>
      <c r="G2514" s="99" t="str">
        <f aca="false">VLOOKUP(B2514,INSUMOS!$A:$I,5,0)</f>
        <v>m²</v>
      </c>
      <c r="H2514" s="100" t="n">
        <v>0.055</v>
      </c>
      <c r="I2514" s="101" t="n">
        <f aca="false">VLOOKUP(B2514,INSUMOS!$A:$I,8,0)</f>
        <v>58.8</v>
      </c>
      <c r="J2514" s="101" t="n">
        <f aca="false">TRUNC(H2514*I2514,2)</f>
        <v>3.23</v>
      </c>
      <c r="L2514" s="63" t="n">
        <f aca="false">IF(AND(A2515&lt;&gt;"",A2514=""),L2513+1,L2513)</f>
        <v>216</v>
      </c>
      <c r="M2514" s="80" t="n">
        <f aca="false">IF(OR(A2514="Insumo",A2514="Composição Auxiliar"),J2514,"")</f>
        <v>3.23</v>
      </c>
      <c r="N2514" s="81" t="str">
        <f aca="false">IF(ISNUMBER(SEARCH("COM ENCARGOS COMPLEMENTARES",D2514)),J2514,"")</f>
        <v/>
      </c>
      <c r="O2514" s="81" t="n">
        <f aca="false">IF(N2514&lt;&gt;"","",M2514)</f>
        <v>3.23</v>
      </c>
      <c r="P2514" s="82" t="str">
        <f aca="false">IF(A2514="Composição",A2513,"")</f>
        <v/>
      </c>
      <c r="Q2514" s="81" t="str">
        <f aca="false">IF(P2514&lt;&gt;"",SUMIF(L2514:L2603,L2514,N2514:N2603),"")</f>
        <v/>
      </c>
      <c r="R2514" s="81" t="str">
        <f aca="false">IF(P2514&lt;&gt;"",SUMIF(L2514:L2603,L2514,O2514:O2603),"")</f>
        <v/>
      </c>
    </row>
    <row r="2515" customFormat="false" ht="25.5" hidden="false" customHeight="false" outlineLevel="0" collapsed="false">
      <c r="A2515" s="96" t="s">
        <v>679</v>
      </c>
      <c r="B2515" s="97" t="s">
        <v>682</v>
      </c>
      <c r="C2515" s="96" t="str">
        <f aca="false">VLOOKUP(B2515,INSUMOS!$A:$I,2,0)</f>
        <v>SINAPI</v>
      </c>
      <c r="D2515" s="96" t="str">
        <f aca="false">VLOOKUP(B2515,INSUMOS!$A:$I,3,0)</f>
        <v>PONTALETE *7,5 X 7,5* CM EM PINUS, MISTA OU EQUIVALENTE DA REGIAO - BRUTA</v>
      </c>
      <c r="E2515" s="98" t="str">
        <f aca="false">VLOOKUP(B2515,INSUMOS!$A:$I,4,0)</f>
        <v>Material</v>
      </c>
      <c r="F2515" s="98"/>
      <c r="G2515" s="99" t="str">
        <f aca="false">VLOOKUP(B2515,INSUMOS!$A:$I,5,0)</f>
        <v>M</v>
      </c>
      <c r="H2515" s="100" t="n">
        <v>0.075</v>
      </c>
      <c r="I2515" s="101" t="n">
        <f aca="false">VLOOKUP(B2515,INSUMOS!$A:$I,8,0)</f>
        <v>7.74</v>
      </c>
      <c r="J2515" s="101" t="n">
        <f aca="false">TRUNC(H2515*I2515,2)</f>
        <v>0.58</v>
      </c>
      <c r="L2515" s="63" t="n">
        <f aca="false">IF(AND(A2516&lt;&gt;"",A2515=""),L2514+1,L2514)</f>
        <v>216</v>
      </c>
      <c r="M2515" s="80" t="n">
        <f aca="false">IF(OR(A2515="Insumo",A2515="Composição Auxiliar"),J2515,"")</f>
        <v>0.58</v>
      </c>
      <c r="N2515" s="81" t="str">
        <f aca="false">IF(ISNUMBER(SEARCH("COM ENCARGOS COMPLEMENTARES",D2515)),J2515,"")</f>
        <v/>
      </c>
      <c r="O2515" s="81" t="n">
        <f aca="false">IF(N2515&lt;&gt;"","",M2515)</f>
        <v>0.58</v>
      </c>
      <c r="P2515" s="82" t="str">
        <f aca="false">IF(A2515="Composição",A2514,"")</f>
        <v/>
      </c>
      <c r="Q2515" s="81" t="str">
        <f aca="false">IF(P2515&lt;&gt;"",SUMIF(L2515:L2604,L2515,N2515:N2604),"")</f>
        <v/>
      </c>
      <c r="R2515" s="81" t="str">
        <f aca="false">IF(P2515&lt;&gt;"",SUMIF(L2515:L2604,L2515,O2515:O2604),"")</f>
        <v/>
      </c>
    </row>
    <row r="2516" customFormat="false" ht="14.25" hidden="false" customHeight="false" outlineLevel="0" collapsed="false">
      <c r="A2516" s="96" t="s">
        <v>679</v>
      </c>
      <c r="B2516" s="97" t="s">
        <v>1017</v>
      </c>
      <c r="C2516" s="96" t="str">
        <f aca="false">VLOOKUP(B2516,INSUMOS!$A:$I,2,0)</f>
        <v>SINAPI</v>
      </c>
      <c r="D2516" s="96" t="str">
        <f aca="false">VLOOKUP(B2516,INSUMOS!$A:$I,3,0)</f>
        <v>CIMENTO PORTLAND COMPOSTO CP II-32</v>
      </c>
      <c r="E2516" s="98" t="str">
        <f aca="false">VLOOKUP(B2516,INSUMOS!$A:$I,4,0)</f>
        <v>Material</v>
      </c>
      <c r="F2516" s="98"/>
      <c r="G2516" s="99" t="str">
        <f aca="false">VLOOKUP(B2516,INSUMOS!$A:$I,5,0)</f>
        <v>KG</v>
      </c>
      <c r="H2516" s="100" t="n">
        <v>11.1282</v>
      </c>
      <c r="I2516" s="101" t="n">
        <f aca="false">VLOOKUP(B2516,INSUMOS!$A:$I,8,0)</f>
        <v>0.81</v>
      </c>
      <c r="J2516" s="101" t="n">
        <f aca="false">TRUNC(H2516*I2516,2)</f>
        <v>9.01</v>
      </c>
      <c r="L2516" s="63" t="n">
        <f aca="false">IF(AND(A2517&lt;&gt;"",A2516=""),L2515+1,L2515)</f>
        <v>216</v>
      </c>
      <c r="M2516" s="80" t="n">
        <f aca="false">IF(OR(A2516="Insumo",A2516="Composição Auxiliar"),J2516,"")</f>
        <v>9.01</v>
      </c>
      <c r="N2516" s="81" t="str">
        <f aca="false">IF(ISNUMBER(SEARCH("COM ENCARGOS COMPLEMENTARES",D2516)),J2516,"")</f>
        <v/>
      </c>
      <c r="O2516" s="81" t="n">
        <f aca="false">IF(N2516&lt;&gt;"","",M2516)</f>
        <v>9.01</v>
      </c>
      <c r="P2516" s="82" t="str">
        <f aca="false">IF(A2516="Composição",A2515,"")</f>
        <v/>
      </c>
      <c r="Q2516" s="81" t="str">
        <f aca="false">IF(P2516&lt;&gt;"",SUMIF(L2516:L2605,L2516,N2516:N2605),"")</f>
        <v/>
      </c>
      <c r="R2516" s="81" t="str">
        <f aca="false">IF(P2516&lt;&gt;"",SUMIF(L2516:L2605,L2516,O2516:O2605),"")</f>
        <v/>
      </c>
    </row>
    <row r="2517" customFormat="false" ht="14.25" hidden="false" customHeight="false" outlineLevel="0" collapsed="false">
      <c r="A2517" s="96" t="s">
        <v>679</v>
      </c>
      <c r="B2517" s="97" t="s">
        <v>1551</v>
      </c>
      <c r="C2517" s="96" t="str">
        <f aca="false">VLOOKUP(B2517,INSUMOS!$A:$I,2,0)</f>
        <v>SINAPI</v>
      </c>
      <c r="D2517" s="96" t="str">
        <f aca="false">VLOOKUP(B2517,INSUMOS!$A:$I,3,0)</f>
        <v>TIJOLO CERAMICO MACICO COMUM *5 X 10 X 20* CM (L X A X C)</v>
      </c>
      <c r="E2517" s="98" t="str">
        <f aca="false">VLOOKUP(B2517,INSUMOS!$A:$I,4,0)</f>
        <v>Material</v>
      </c>
      <c r="F2517" s="98"/>
      <c r="G2517" s="99" t="str">
        <f aca="false">VLOOKUP(B2517,INSUMOS!$A:$I,5,0)</f>
        <v>UN</v>
      </c>
      <c r="H2517" s="100" t="n">
        <v>66.4</v>
      </c>
      <c r="I2517" s="101" t="n">
        <f aca="false">VLOOKUP(B2517,INSUMOS!$A:$I,8,0)</f>
        <v>0.72</v>
      </c>
      <c r="J2517" s="101" t="n">
        <f aca="false">TRUNC(H2517*I2517,2)</f>
        <v>47.8</v>
      </c>
      <c r="L2517" s="63" t="n">
        <f aca="false">IF(AND(A2518&lt;&gt;"",A2517=""),L2516+1,L2516)</f>
        <v>216</v>
      </c>
      <c r="M2517" s="80" t="n">
        <f aca="false">IF(OR(A2517="Insumo",A2517="Composição Auxiliar"),J2517,"")</f>
        <v>47.8</v>
      </c>
      <c r="N2517" s="81" t="str">
        <f aca="false">IF(ISNUMBER(SEARCH("COM ENCARGOS COMPLEMENTARES",D2517)),J2517,"")</f>
        <v/>
      </c>
      <c r="O2517" s="81" t="n">
        <f aca="false">IF(N2517&lt;&gt;"","",M2517)</f>
        <v>47.8</v>
      </c>
      <c r="P2517" s="82" t="str">
        <f aca="false">IF(A2517="Composição",A2516,"")</f>
        <v/>
      </c>
      <c r="Q2517" s="81" t="str">
        <f aca="false">IF(P2517&lt;&gt;"",SUMIF(L2517:L2606,L2517,N2517:N2606),"")</f>
        <v/>
      </c>
      <c r="R2517" s="81" t="str">
        <f aca="false">IF(P2517&lt;&gt;"",SUMIF(L2517:L2606,L2517,O2517:O2606),"")</f>
        <v/>
      </c>
    </row>
    <row r="2518" customFormat="false" ht="14.25" hidden="false" customHeight="false" outlineLevel="0" collapsed="false">
      <c r="A2518" s="96" t="s">
        <v>679</v>
      </c>
      <c r="B2518" s="97" t="s">
        <v>1550</v>
      </c>
      <c r="C2518" s="96" t="str">
        <f aca="false">VLOOKUP(B2518,INSUMOS!$A:$I,2,0)</f>
        <v>SINAPI</v>
      </c>
      <c r="D2518" s="96" t="str">
        <f aca="false">VLOOKUP(B2518,INSUMOS!$A:$I,3,0)</f>
        <v>PREGO DE ACO POLIDO COM CABECA 17 X 27 (2 1/2 X 11)</v>
      </c>
      <c r="E2518" s="98" t="str">
        <f aca="false">VLOOKUP(B2518,INSUMOS!$A:$I,4,0)</f>
        <v>Material</v>
      </c>
      <c r="F2518" s="98"/>
      <c r="G2518" s="99" t="str">
        <f aca="false">VLOOKUP(B2518,INSUMOS!$A:$I,5,0)</f>
        <v>KG</v>
      </c>
      <c r="H2518" s="100" t="n">
        <v>0.05</v>
      </c>
      <c r="I2518" s="101" t="n">
        <f aca="false">VLOOKUP(B2518,INSUMOS!$A:$I,8,0)</f>
        <v>22.71</v>
      </c>
      <c r="J2518" s="101" t="n">
        <f aca="false">TRUNC(H2518*I2518,2)</f>
        <v>1.13</v>
      </c>
      <c r="L2518" s="63" t="n">
        <f aca="false">IF(AND(A2519&lt;&gt;"",A2518=""),L2517+1,L2517)</f>
        <v>216</v>
      </c>
      <c r="M2518" s="80" t="n">
        <f aca="false">IF(OR(A2518="Insumo",A2518="Composição Auxiliar"),J2518,"")</f>
        <v>1.13</v>
      </c>
      <c r="N2518" s="81" t="str">
        <f aca="false">IF(ISNUMBER(SEARCH("COM ENCARGOS COMPLEMENTARES",D2518)),J2518,"")</f>
        <v/>
      </c>
      <c r="O2518" s="81" t="n">
        <f aca="false">IF(N2518&lt;&gt;"","",M2518)</f>
        <v>1.13</v>
      </c>
      <c r="P2518" s="82" t="str">
        <f aca="false">IF(A2518="Composição",A2517,"")</f>
        <v/>
      </c>
      <c r="Q2518" s="81" t="str">
        <f aca="false">IF(P2518&lt;&gt;"",SUMIF(L2518:L2607,L2518,N2518:N2607),"")</f>
        <v/>
      </c>
      <c r="R2518" s="81" t="str">
        <f aca="false">IF(P2518&lt;&gt;"",SUMIF(L2518:L2607,L2518,O2518:O2607),"")</f>
        <v/>
      </c>
    </row>
    <row r="2519" customFormat="false" ht="25.5" hidden="false" customHeight="false" outlineLevel="0" collapsed="false">
      <c r="A2519" s="96" t="s">
        <v>679</v>
      </c>
      <c r="B2519" s="97" t="s">
        <v>1381</v>
      </c>
      <c r="C2519" s="96" t="str">
        <f aca="false">VLOOKUP(B2519,INSUMOS!$A:$I,2,0)</f>
        <v>SINAPI</v>
      </c>
      <c r="D2519" s="96" t="str">
        <f aca="false">VLOOKUP(B2519,INSUMOS!$A:$I,3,0)</f>
        <v>SARRAFO *2,5 X 10* CM EM PINUS, MISTA OU EQUIVALENTE DA REGIAO - BRUTA</v>
      </c>
      <c r="E2519" s="98" t="str">
        <f aca="false">VLOOKUP(B2519,INSUMOS!$A:$I,4,0)</f>
        <v>Material</v>
      </c>
      <c r="F2519" s="98"/>
      <c r="G2519" s="99" t="str">
        <f aca="false">VLOOKUP(B2519,INSUMOS!$A:$I,5,0)</f>
        <v>M</v>
      </c>
      <c r="H2519" s="100" t="n">
        <v>0.075</v>
      </c>
      <c r="I2519" s="101" t="n">
        <f aca="false">VLOOKUP(B2519,INSUMOS!$A:$I,8,0)</f>
        <v>3.92</v>
      </c>
      <c r="J2519" s="101" t="n">
        <f aca="false">TRUNC(H2519*I2519,2)</f>
        <v>0.29</v>
      </c>
      <c r="L2519" s="63" t="n">
        <f aca="false">IF(AND(A2520&lt;&gt;"",A2519=""),L2518+1,L2518)</f>
        <v>216</v>
      </c>
      <c r="M2519" s="80" t="n">
        <f aca="false">IF(OR(A2519="Insumo",A2519="Composição Auxiliar"),J2519,"")</f>
        <v>0.29</v>
      </c>
      <c r="N2519" s="81" t="str">
        <f aca="false">IF(ISNUMBER(SEARCH("COM ENCARGOS COMPLEMENTARES",D2519)),J2519,"")</f>
        <v/>
      </c>
      <c r="O2519" s="81" t="n">
        <f aca="false">IF(N2519&lt;&gt;"","",M2519)</f>
        <v>0.29</v>
      </c>
      <c r="P2519" s="82" t="str">
        <f aca="false">IF(A2519="Composição",A2518,"")</f>
        <v/>
      </c>
      <c r="Q2519" s="81" t="str">
        <f aca="false">IF(P2519&lt;&gt;"",SUMIF(L2519:L2608,L2519,N2519:N2608),"")</f>
        <v/>
      </c>
      <c r="R2519" s="81" t="str">
        <f aca="false">IF(P2519&lt;&gt;"",SUMIF(L2519:L2608,L2519,O2519:O2608),"")</f>
        <v/>
      </c>
    </row>
    <row r="2520" customFormat="false" ht="14.25" hidden="false" customHeight="false" outlineLevel="0" collapsed="false">
      <c r="A2520" s="96" t="s">
        <v>679</v>
      </c>
      <c r="B2520" s="97" t="s">
        <v>1548</v>
      </c>
      <c r="C2520" s="96" t="str">
        <f aca="false">VLOOKUP(B2520,INSUMOS!$A:$I,2,0)</f>
        <v>SINAPI</v>
      </c>
      <c r="D2520" s="96" t="str">
        <f aca="false">VLOOKUP(B2520,INSUMOS!$A:$I,3,0)</f>
        <v>ACO CA-50, 8,0 MM, VERGALHAO</v>
      </c>
      <c r="E2520" s="98" t="str">
        <f aca="false">VLOOKUP(B2520,INSUMOS!$A:$I,4,0)</f>
        <v>Material</v>
      </c>
      <c r="F2520" s="98"/>
      <c r="G2520" s="99" t="str">
        <f aca="false">VLOOKUP(B2520,INSUMOS!$A:$I,5,0)</f>
        <v>KG</v>
      </c>
      <c r="H2520" s="100" t="n">
        <v>2</v>
      </c>
      <c r="I2520" s="101" t="n">
        <f aca="false">VLOOKUP(B2520,INSUMOS!$A:$I,8,0)</f>
        <v>10.04</v>
      </c>
      <c r="J2520" s="101" t="n">
        <f aca="false">TRUNC(H2520*I2520,2)</f>
        <v>20.08</v>
      </c>
      <c r="L2520" s="63" t="n">
        <f aca="false">IF(AND(A2521&lt;&gt;"",A2520=""),L2519+1,L2519)</f>
        <v>216</v>
      </c>
      <c r="M2520" s="80" t="n">
        <f aca="false">IF(OR(A2520="Insumo",A2520="Composição Auxiliar"),J2520,"")</f>
        <v>20.08</v>
      </c>
      <c r="N2520" s="81" t="str">
        <f aca="false">IF(ISNUMBER(SEARCH("COM ENCARGOS COMPLEMENTARES",D2520)),J2520,"")</f>
        <v/>
      </c>
      <c r="O2520" s="81" t="n">
        <f aca="false">IF(N2520&lt;&gt;"","",M2520)</f>
        <v>20.08</v>
      </c>
      <c r="P2520" s="82" t="str">
        <f aca="false">IF(A2520="Composição",A2519,"")</f>
        <v/>
      </c>
      <c r="Q2520" s="81" t="str">
        <f aca="false">IF(P2520&lt;&gt;"",SUMIF(L2520:L2609,L2520,N2520:N2609),"")</f>
        <v/>
      </c>
      <c r="R2520" s="81" t="str">
        <f aca="false">IF(P2520&lt;&gt;"",SUMIF(L2520:L2609,L2520,O2520:O2609),"")</f>
        <v/>
      </c>
    </row>
    <row r="2521" customFormat="false" ht="14.25" hidden="false" customHeight="false" outlineLevel="0" collapsed="false">
      <c r="A2521" s="102"/>
      <c r="B2521" s="102"/>
      <c r="C2521" s="102"/>
      <c r="D2521" s="102"/>
      <c r="E2521" s="102"/>
      <c r="F2521" s="103"/>
      <c r="G2521" s="102"/>
      <c r="H2521" s="103"/>
      <c r="I2521" s="102"/>
      <c r="J2521" s="103"/>
      <c r="L2521" s="63" t="n">
        <f aca="false">IF(AND(A2522&lt;&gt;"",A2521=""),L2520+1,L2520)</f>
        <v>216</v>
      </c>
      <c r="M2521" s="80" t="str">
        <f aca="false">IF(OR(A2521="Insumo",A2521="Composição Auxiliar"),J2521,"")</f>
        <v/>
      </c>
      <c r="N2521" s="81" t="str">
        <f aca="false">IF(ISNUMBER(SEARCH("COM ENCARGOS COMPLEMENTARES",D2521)),J2521,"")</f>
        <v/>
      </c>
      <c r="O2521" s="81" t="str">
        <f aca="false">IF(N2521&lt;&gt;"","",M2521)</f>
        <v/>
      </c>
      <c r="P2521" s="82" t="str">
        <f aca="false">IF(A2521="Composição",A2520,"")</f>
        <v/>
      </c>
      <c r="Q2521" s="81" t="str">
        <f aca="false">IF(P2521&lt;&gt;"",SUMIF(L2521:L2610,L2521,N2521:N2610),"")</f>
        <v/>
      </c>
      <c r="R2521" s="81" t="str">
        <f aca="false">IF(P2521&lt;&gt;"",SUMIF(L2521:L2610,L2521,O2521:O2610),"")</f>
        <v/>
      </c>
    </row>
    <row r="2522" customFormat="false" ht="14.25" hidden="false" customHeight="true" outlineLevel="0" collapsed="false">
      <c r="A2522" s="102"/>
      <c r="B2522" s="102"/>
      <c r="C2522" s="102"/>
      <c r="D2522" s="102"/>
      <c r="E2522" s="102"/>
      <c r="F2522" s="103"/>
      <c r="G2522" s="102"/>
      <c r="H2522" s="104" t="s">
        <v>684</v>
      </c>
      <c r="I2522" s="104"/>
      <c r="J2522" s="103" t="n">
        <f aca="false">TRUNC(SUMIF(L:L,$L2522,M:M)*(1+$J$9),2)</f>
        <v>434.93</v>
      </c>
      <c r="L2522" s="63" t="n">
        <f aca="false">IF(AND(A2523&lt;&gt;"",A2522=""),L2521+1,L2521)</f>
        <v>216</v>
      </c>
      <c r="M2522" s="80" t="str">
        <f aca="false">IF(OR(A2522="Insumo",A2522="Composição Auxiliar"),J2522,"")</f>
        <v/>
      </c>
      <c r="N2522" s="81" t="str">
        <f aca="false">IF(ISNUMBER(SEARCH("COM ENCARGOS COMPLEMENTARES",D2522)),J2522,"")</f>
        <v/>
      </c>
      <c r="O2522" s="81" t="str">
        <f aca="false">IF(N2522&lt;&gt;"","",M2522)</f>
        <v/>
      </c>
      <c r="P2522" s="82" t="str">
        <f aca="false">IF(A2522="Composição",A2521,"")</f>
        <v/>
      </c>
      <c r="Q2522" s="81" t="str">
        <f aca="false">IF(P2522&lt;&gt;"",SUMIF(L2522:L2611,L2522,N2522:N2611),"")</f>
        <v/>
      </c>
      <c r="R2522" s="81" t="str">
        <f aca="false">IF(P2522&lt;&gt;"",SUMIF(L2522:L2611,L2522,O2522:O2611),"")</f>
        <v/>
      </c>
    </row>
    <row r="2523" customFormat="false" ht="15" hidden="false" customHeight="false" outlineLevel="0" collapsed="false">
      <c r="A2523" s="105"/>
      <c r="B2523" s="105"/>
      <c r="C2523" s="105"/>
      <c r="D2523" s="105"/>
      <c r="E2523" s="105"/>
      <c r="F2523" s="105"/>
      <c r="G2523" s="105" t="s">
        <v>685</v>
      </c>
      <c r="H2523" s="106" t="s">
        <v>1210</v>
      </c>
      <c r="I2523" s="105" t="s">
        <v>687</v>
      </c>
      <c r="J2523" s="107" t="n">
        <f aca="false">TRUNC(J2522*H2523,2)</f>
        <v>869.86</v>
      </c>
      <c r="L2523" s="63" t="n">
        <f aca="false">IF(AND(A2524&lt;&gt;"",A2523=""),L2522+1,L2522)</f>
        <v>216</v>
      </c>
      <c r="M2523" s="80" t="str">
        <f aca="false">IF(OR(A2523="Insumo",A2523="Composição Auxiliar"),J2523,"")</f>
        <v/>
      </c>
      <c r="N2523" s="81" t="str">
        <f aca="false">IF(ISNUMBER(SEARCH("COM ENCARGOS COMPLEMENTARES",D2523)),J2523,"")</f>
        <v/>
      </c>
      <c r="O2523" s="81" t="str">
        <f aca="false">IF(N2523&lt;&gt;"","",M2523)</f>
        <v/>
      </c>
      <c r="P2523" s="82" t="str">
        <f aca="false">IF(A2523="Composição",A2522,"")</f>
        <v/>
      </c>
      <c r="Q2523" s="81" t="str">
        <f aca="false">IF(P2523&lt;&gt;"",SUMIF(L2523:L2612,L2523,N2523:N2612),"")</f>
        <v/>
      </c>
      <c r="R2523" s="81" t="str">
        <f aca="false">IF(P2523&lt;&gt;"",SUMIF(L2523:L2612,L2523,O2523:O2612),"")</f>
        <v/>
      </c>
    </row>
    <row r="2524" customFormat="false" ht="15" hidden="false" customHeight="false" outlineLevel="0" collapsed="false">
      <c r="A2524" s="108"/>
      <c r="B2524" s="108"/>
      <c r="C2524" s="108"/>
      <c r="D2524" s="108"/>
      <c r="E2524" s="108"/>
      <c r="F2524" s="108"/>
      <c r="G2524" s="108"/>
      <c r="H2524" s="108"/>
      <c r="I2524" s="108"/>
      <c r="J2524" s="108"/>
      <c r="L2524" s="63" t="n">
        <f aca="false">IF(AND(A2525&lt;&gt;"",A2524=""),L2523+1,L2523)</f>
        <v>217</v>
      </c>
      <c r="M2524" s="80" t="str">
        <f aca="false">IF(OR(A2524="Insumo",A2524="Composição Auxiliar"),J2524,"")</f>
        <v/>
      </c>
      <c r="N2524" s="81" t="str">
        <f aca="false">IF(ISNUMBER(SEARCH("COM ENCARGOS COMPLEMENTARES",D2524)),J2524,"")</f>
        <v/>
      </c>
      <c r="O2524" s="81" t="str">
        <f aca="false">IF(N2524&lt;&gt;"","",M2524)</f>
        <v/>
      </c>
      <c r="P2524" s="82" t="str">
        <f aca="false">IF(A2524="Composição",A2523,"")</f>
        <v/>
      </c>
      <c r="Q2524" s="81" t="str">
        <f aca="false">IF(P2524&lt;&gt;"",SUMIF(L2524:L2613,L2524,N2524:N2613),"")</f>
        <v/>
      </c>
      <c r="R2524" s="81" t="str">
        <f aca="false">IF(P2524&lt;&gt;"",SUMIF(L2524:L2613,L2524,O2524:O2613),"")</f>
        <v/>
      </c>
    </row>
    <row r="2525" customFormat="false" ht="15" hidden="false" customHeight="true" outlineLevel="0" collapsed="false">
      <c r="A2525" s="83" t="s">
        <v>529</v>
      </c>
      <c r="B2525" s="84" t="s">
        <v>655</v>
      </c>
      <c r="C2525" s="83" t="s">
        <v>656</v>
      </c>
      <c r="D2525" s="83" t="s">
        <v>657</v>
      </c>
      <c r="E2525" s="83" t="s">
        <v>658</v>
      </c>
      <c r="F2525" s="83"/>
      <c r="G2525" s="85" t="s">
        <v>659</v>
      </c>
      <c r="H2525" s="84" t="s">
        <v>660</v>
      </c>
      <c r="I2525" s="84" t="s">
        <v>661</v>
      </c>
      <c r="J2525" s="84" t="s">
        <v>662</v>
      </c>
      <c r="L2525" s="63" t="n">
        <f aca="false">IF(AND(A2526&lt;&gt;"",A2525=""),L2524+1,L2524)</f>
        <v>217</v>
      </c>
      <c r="M2525" s="80" t="str">
        <f aca="false">IF(OR(A2525="Insumo",A2525="Composição Auxiliar"),J2525,"")</f>
        <v/>
      </c>
      <c r="N2525" s="81" t="str">
        <f aca="false">IF(ISNUMBER(SEARCH("COM ENCARGOS COMPLEMENTARES",D2525)),J2525,"")</f>
        <v/>
      </c>
      <c r="O2525" s="81" t="str">
        <f aca="false">IF(N2525&lt;&gt;"","",M2525)</f>
        <v/>
      </c>
      <c r="P2525" s="82" t="str">
        <f aca="false">IF(A2525="Composição",A2524,"")</f>
        <v/>
      </c>
      <c r="Q2525" s="81" t="str">
        <f aca="false">IF(P2525&lt;&gt;"",SUMIF(L2525:L2614,L2525,N2525:N2614),"")</f>
        <v/>
      </c>
      <c r="R2525" s="81" t="str">
        <f aca="false">IF(P2525&lt;&gt;"",SUMIF(L2525:L2614,L2525,O2525:O2614),"")</f>
        <v/>
      </c>
    </row>
    <row r="2526" customFormat="false" ht="25.5" hidden="false" customHeight="true" outlineLevel="0" collapsed="false">
      <c r="A2526" s="86" t="s">
        <v>663</v>
      </c>
      <c r="B2526" s="87" t="s">
        <v>530</v>
      </c>
      <c r="C2526" s="86" t="s">
        <v>716</v>
      </c>
      <c r="D2526" s="86" t="s">
        <v>1644</v>
      </c>
      <c r="E2526" s="86" t="s">
        <v>1505</v>
      </c>
      <c r="F2526" s="86"/>
      <c r="G2526" s="88" t="s">
        <v>718</v>
      </c>
      <c r="H2526" s="89" t="n">
        <v>1</v>
      </c>
      <c r="I2526" s="90" t="n">
        <f aca="false">SUMIF(L:L,$L2526,M:M)</f>
        <v>260.21</v>
      </c>
      <c r="J2526" s="90" t="n">
        <f aca="false">TRUNC(H2526*I2526,2)</f>
        <v>260.21</v>
      </c>
      <c r="L2526" s="63" t="n">
        <f aca="false">IF(AND(A2527&lt;&gt;"",A2526=""),L2525+1,L2525)</f>
        <v>217</v>
      </c>
      <c r="M2526" s="80" t="str">
        <f aca="false">IF(OR(A2526="Insumo",A2526="Composição Auxiliar"),J2526,"")</f>
        <v/>
      </c>
      <c r="N2526" s="81" t="str">
        <f aca="false">IF(ISNUMBER(SEARCH("COM ENCARGOS COMPLEMENTARES",D2526)),J2526,"")</f>
        <v/>
      </c>
      <c r="O2526" s="81" t="str">
        <f aca="false">IF(N2526&lt;&gt;"","",M2526)</f>
        <v/>
      </c>
      <c r="P2526" s="82" t="str">
        <f aca="false">IF(A2526="Composição",A2525,"")</f>
        <v> 10.1.11 </v>
      </c>
      <c r="Q2526" s="81" t="n">
        <f aca="false">IF(P2526&lt;&gt;"",SUMIF(L2526:L2615,L2526,N2526:N2615),"")</f>
        <v>1.74</v>
      </c>
      <c r="R2526" s="81" t="n">
        <f aca="false">IF(P2526&lt;&gt;"",SUMIF(L2526:L2615,L2526,O2526:O2615),"")</f>
        <v>258.47</v>
      </c>
    </row>
    <row r="2527" customFormat="false" ht="25.5" hidden="false" customHeight="true" outlineLevel="0" collapsed="false">
      <c r="A2527" s="91" t="s">
        <v>668</v>
      </c>
      <c r="B2527" s="92" t="s">
        <v>1226</v>
      </c>
      <c r="C2527" s="91" t="s">
        <v>664</v>
      </c>
      <c r="D2527" s="91" t="s">
        <v>1227</v>
      </c>
      <c r="E2527" s="91" t="s">
        <v>671</v>
      </c>
      <c r="F2527" s="91"/>
      <c r="G2527" s="93" t="s">
        <v>672</v>
      </c>
      <c r="H2527" s="94" t="n">
        <v>0.073</v>
      </c>
      <c r="I2527" s="95" t="n">
        <f aca="false">SUMIFS('ANALÍTICA AUXILIARES'!J:J,'ANALÍTICA AUXILIARES'!A:A,"Composição",'ANALÍTICA AUXILIARES'!B:B,$B2527)</f>
        <v>23.91</v>
      </c>
      <c r="J2527" s="95" t="n">
        <f aca="false">TRUNC(H2527*I2527,2)</f>
        <v>1.74</v>
      </c>
      <c r="L2527" s="63" t="n">
        <f aca="false">IF(AND(A2528&lt;&gt;"",A2527=""),L2526+1,L2526)</f>
        <v>217</v>
      </c>
      <c r="M2527" s="80" t="n">
        <f aca="false">IF(OR(A2527="Insumo",A2527="Composição Auxiliar"),J2527,"")</f>
        <v>1.74</v>
      </c>
      <c r="N2527" s="81" t="n">
        <f aca="false">IF(ISNUMBER(SEARCH("COM ENCARGOS COMPLEMENTARES",D2527)),J2527,"")</f>
        <v>1.74</v>
      </c>
      <c r="O2527" s="81" t="str">
        <f aca="false">IF(N2527&lt;&gt;"","",M2527)</f>
        <v/>
      </c>
      <c r="P2527" s="82" t="str">
        <f aca="false">IF(A2527="Composição",A2526,"")</f>
        <v/>
      </c>
      <c r="Q2527" s="81" t="str">
        <f aca="false">IF(P2527&lt;&gt;"",SUMIF(L2527:L2616,L2527,N2527:N2616),"")</f>
        <v/>
      </c>
      <c r="R2527" s="81" t="str">
        <f aca="false">IF(P2527&lt;&gt;"",SUMIF(L2527:L2616,L2527,O2527:O2616),"")</f>
        <v/>
      </c>
    </row>
    <row r="2528" customFormat="false" ht="25.5" hidden="false" customHeight="true" outlineLevel="0" collapsed="false">
      <c r="A2528" s="91" t="s">
        <v>668</v>
      </c>
      <c r="B2528" s="92" t="s">
        <v>697</v>
      </c>
      <c r="C2528" s="91" t="s">
        <v>664</v>
      </c>
      <c r="D2528" s="91" t="s">
        <v>698</v>
      </c>
      <c r="E2528" s="91" t="s">
        <v>691</v>
      </c>
      <c r="F2528" s="91"/>
      <c r="G2528" s="93" t="s">
        <v>699</v>
      </c>
      <c r="H2528" s="94" t="n">
        <v>0.028</v>
      </c>
      <c r="I2528" s="95" t="n">
        <f aca="false">SUMIFS('ANALÍTICA AUXILIARES'!J:J,'ANALÍTICA AUXILIARES'!A:A,"Composição",'ANALÍTICA AUXILIARES'!B:B,$B2528)</f>
        <v>26.23</v>
      </c>
      <c r="J2528" s="95" t="n">
        <f aca="false">TRUNC(H2528*I2528,2)</f>
        <v>0.73</v>
      </c>
      <c r="L2528" s="63" t="n">
        <f aca="false">IF(AND(A2529&lt;&gt;"",A2528=""),L2527+1,L2527)</f>
        <v>217</v>
      </c>
      <c r="M2528" s="80" t="n">
        <f aca="false">IF(OR(A2528="Insumo",A2528="Composição Auxiliar"),J2528,"")</f>
        <v>0.73</v>
      </c>
      <c r="N2528" s="81" t="str">
        <f aca="false">IF(ISNUMBER(SEARCH("COM ENCARGOS COMPLEMENTARES",D2528)),J2528,"")</f>
        <v/>
      </c>
      <c r="O2528" s="81" t="n">
        <f aca="false">IF(N2528&lt;&gt;"","",M2528)</f>
        <v>0.73</v>
      </c>
      <c r="P2528" s="82" t="str">
        <f aca="false">IF(A2528="Composição",A2527,"")</f>
        <v/>
      </c>
      <c r="Q2528" s="81" t="str">
        <f aca="false">IF(P2528&lt;&gt;"",SUMIF(L2528:L2617,L2528,N2528:N2617),"")</f>
        <v/>
      </c>
      <c r="R2528" s="81" t="str">
        <f aca="false">IF(P2528&lt;&gt;"",SUMIF(L2528:L2617,L2528,O2528:O2617),"")</f>
        <v/>
      </c>
    </row>
    <row r="2529" customFormat="false" ht="25.5" hidden="false" customHeight="true" outlineLevel="0" collapsed="false">
      <c r="A2529" s="91" t="s">
        <v>668</v>
      </c>
      <c r="B2529" s="92" t="s">
        <v>689</v>
      </c>
      <c r="C2529" s="91" t="s">
        <v>664</v>
      </c>
      <c r="D2529" s="91" t="s">
        <v>690</v>
      </c>
      <c r="E2529" s="91" t="s">
        <v>691</v>
      </c>
      <c r="F2529" s="91"/>
      <c r="G2529" s="93" t="s">
        <v>692</v>
      </c>
      <c r="H2529" s="94" t="n">
        <v>0.047</v>
      </c>
      <c r="I2529" s="95" t="n">
        <f aca="false">SUMIFS('ANALÍTICA AUXILIARES'!J:J,'ANALÍTICA AUXILIARES'!A:A,"Composição",'ANALÍTICA AUXILIARES'!B:B,$B2529)</f>
        <v>27.81</v>
      </c>
      <c r="J2529" s="95" t="n">
        <f aca="false">TRUNC(H2529*I2529,2)</f>
        <v>1.3</v>
      </c>
      <c r="L2529" s="63" t="n">
        <f aca="false">IF(AND(A2530&lt;&gt;"",A2529=""),L2528+1,L2528)</f>
        <v>217</v>
      </c>
      <c r="M2529" s="80" t="n">
        <f aca="false">IF(OR(A2529="Insumo",A2529="Composição Auxiliar"),J2529,"")</f>
        <v>1.3</v>
      </c>
      <c r="N2529" s="81" t="str">
        <f aca="false">IF(ISNUMBER(SEARCH("COM ENCARGOS COMPLEMENTARES",D2529)),J2529,"")</f>
        <v/>
      </c>
      <c r="O2529" s="81" t="n">
        <f aca="false">IF(N2529&lt;&gt;"","",M2529)</f>
        <v>1.3</v>
      </c>
      <c r="P2529" s="82" t="str">
        <f aca="false">IF(A2529="Composição",A2528,"")</f>
        <v/>
      </c>
      <c r="Q2529" s="81" t="str">
        <f aca="false">IF(P2529&lt;&gt;"",SUMIF(L2529:L2618,L2529,N2529:N2618),"")</f>
        <v/>
      </c>
      <c r="R2529" s="81" t="str">
        <f aca="false">IF(P2529&lt;&gt;"",SUMIF(L2529:L2618,L2529,O2529:O2618),"")</f>
        <v/>
      </c>
    </row>
    <row r="2530" customFormat="false" ht="25.5" hidden="false" customHeight="false" outlineLevel="0" collapsed="false">
      <c r="A2530" s="96" t="s">
        <v>679</v>
      </c>
      <c r="B2530" s="97" t="s">
        <v>1645</v>
      </c>
      <c r="C2530" s="96" t="str">
        <f aca="false">VLOOKUP(B2530,INSUMOS!$A:$I,2,0)</f>
        <v>SINAPI</v>
      </c>
      <c r="D2530" s="96" t="str">
        <f aca="false">VLOOKUP(B2530,INSUMOS!$A:$I,3,0)</f>
        <v>TUBO ACO GALVANIZADO COM COSTURA, CLASSE LEVE, DN 50 MM ( 2"),  E = 3,00 MM,  *4,40* KG/M (NBR 5580)</v>
      </c>
      <c r="E2530" s="98" t="str">
        <f aca="false">VLOOKUP(B2530,INSUMOS!$A:$I,4,0)</f>
        <v>Material</v>
      </c>
      <c r="F2530" s="98"/>
      <c r="G2530" s="99" t="str">
        <f aca="false">VLOOKUP(B2530,INSUMOS!$A:$I,5,0)</f>
        <v>M</v>
      </c>
      <c r="H2530" s="100" t="n">
        <v>3.5</v>
      </c>
      <c r="I2530" s="101" t="n">
        <f aca="false">VLOOKUP(B2530,INSUMOS!$A:$I,8,0)</f>
        <v>73.27</v>
      </c>
      <c r="J2530" s="101" t="n">
        <f aca="false">TRUNC(H2530*I2530,2)</f>
        <v>256.44</v>
      </c>
      <c r="L2530" s="63" t="n">
        <f aca="false">IF(AND(A2531&lt;&gt;"",A2530=""),L2529+1,L2529)</f>
        <v>217</v>
      </c>
      <c r="M2530" s="80" t="n">
        <f aca="false">IF(OR(A2530="Insumo",A2530="Composição Auxiliar"),J2530,"")</f>
        <v>256.44</v>
      </c>
      <c r="N2530" s="81" t="str">
        <f aca="false">IF(ISNUMBER(SEARCH("COM ENCARGOS COMPLEMENTARES",D2530)),J2530,"")</f>
        <v/>
      </c>
      <c r="O2530" s="81" t="n">
        <f aca="false">IF(N2530&lt;&gt;"","",M2530)</f>
        <v>256.44</v>
      </c>
      <c r="P2530" s="82" t="str">
        <f aca="false">IF(A2530="Composição",A2529,"")</f>
        <v/>
      </c>
      <c r="Q2530" s="81" t="str">
        <f aca="false">IF(P2530&lt;&gt;"",SUMIF(L2530:L2619,L2530,N2530:N2619),"")</f>
        <v/>
      </c>
      <c r="R2530" s="81" t="str">
        <f aca="false">IF(P2530&lt;&gt;"",SUMIF(L2530:L2619,L2530,O2530:O2619),"")</f>
        <v/>
      </c>
    </row>
    <row r="2531" customFormat="false" ht="14.25" hidden="false" customHeight="false" outlineLevel="0" collapsed="false">
      <c r="A2531" s="102"/>
      <c r="B2531" s="102"/>
      <c r="C2531" s="102"/>
      <c r="D2531" s="102"/>
      <c r="E2531" s="102"/>
      <c r="F2531" s="103"/>
      <c r="G2531" s="102"/>
      <c r="H2531" s="103"/>
      <c r="I2531" s="102"/>
      <c r="J2531" s="103"/>
      <c r="L2531" s="63" t="n">
        <f aca="false">IF(AND(A2532&lt;&gt;"",A2531=""),L2530+1,L2530)</f>
        <v>217</v>
      </c>
      <c r="M2531" s="80" t="str">
        <f aca="false">IF(OR(A2531="Insumo",A2531="Composição Auxiliar"),J2531,"")</f>
        <v/>
      </c>
      <c r="N2531" s="81" t="str">
        <f aca="false">IF(ISNUMBER(SEARCH("COM ENCARGOS COMPLEMENTARES",D2531)),J2531,"")</f>
        <v/>
      </c>
      <c r="O2531" s="81" t="str">
        <f aca="false">IF(N2531&lt;&gt;"","",M2531)</f>
        <v/>
      </c>
      <c r="P2531" s="82" t="str">
        <f aca="false">IF(A2531="Composição",A2530,"")</f>
        <v/>
      </c>
      <c r="Q2531" s="81" t="str">
        <f aca="false">IF(P2531&lt;&gt;"",SUMIF(L2531:L2620,L2531,N2531:N2620),"")</f>
        <v/>
      </c>
      <c r="R2531" s="81" t="str">
        <f aca="false">IF(P2531&lt;&gt;"",SUMIF(L2531:L2620,L2531,O2531:O2620),"")</f>
        <v/>
      </c>
    </row>
    <row r="2532" customFormat="false" ht="14.25" hidden="false" customHeight="true" outlineLevel="0" collapsed="false">
      <c r="A2532" s="102"/>
      <c r="B2532" s="102"/>
      <c r="C2532" s="102"/>
      <c r="D2532" s="102"/>
      <c r="E2532" s="102"/>
      <c r="F2532" s="103"/>
      <c r="G2532" s="102"/>
      <c r="H2532" s="104" t="s">
        <v>684</v>
      </c>
      <c r="I2532" s="104"/>
      <c r="J2532" s="103" t="n">
        <f aca="false">TRUNC(SUMIF(L:L,$L2532,M:M)*(1+$J$9),2)</f>
        <v>337.72</v>
      </c>
      <c r="L2532" s="63" t="n">
        <f aca="false">IF(AND(A2533&lt;&gt;"",A2532=""),L2531+1,L2531)</f>
        <v>217</v>
      </c>
      <c r="M2532" s="80" t="str">
        <f aca="false">IF(OR(A2532="Insumo",A2532="Composição Auxiliar"),J2532,"")</f>
        <v/>
      </c>
      <c r="N2532" s="81" t="str">
        <f aca="false">IF(ISNUMBER(SEARCH("COM ENCARGOS COMPLEMENTARES",D2532)),J2532,"")</f>
        <v/>
      </c>
      <c r="O2532" s="81" t="str">
        <f aca="false">IF(N2532&lt;&gt;"","",M2532)</f>
        <v/>
      </c>
      <c r="P2532" s="82" t="str">
        <f aca="false">IF(A2532="Composição",A2531,"")</f>
        <v/>
      </c>
      <c r="Q2532" s="81" t="str">
        <f aca="false">IF(P2532&lt;&gt;"",SUMIF(L2532:L2621,L2532,N2532:N2621),"")</f>
        <v/>
      </c>
      <c r="R2532" s="81" t="str">
        <f aca="false">IF(P2532&lt;&gt;"",SUMIF(L2532:L2621,L2532,O2532:O2621),"")</f>
        <v/>
      </c>
    </row>
    <row r="2533" customFormat="false" ht="15" hidden="false" customHeight="false" outlineLevel="0" collapsed="false">
      <c r="A2533" s="105"/>
      <c r="B2533" s="105"/>
      <c r="C2533" s="105"/>
      <c r="D2533" s="105"/>
      <c r="E2533" s="105"/>
      <c r="F2533" s="105"/>
      <c r="G2533" s="105" t="s">
        <v>685</v>
      </c>
      <c r="H2533" s="106" t="s">
        <v>826</v>
      </c>
      <c r="I2533" s="105" t="s">
        <v>687</v>
      </c>
      <c r="J2533" s="107" t="n">
        <f aca="false">TRUNC(J2532*H2533,2)</f>
        <v>337.72</v>
      </c>
      <c r="L2533" s="63" t="n">
        <f aca="false">IF(AND(A2534&lt;&gt;"",A2533=""),L2532+1,L2532)</f>
        <v>217</v>
      </c>
      <c r="M2533" s="80" t="str">
        <f aca="false">IF(OR(A2533="Insumo",A2533="Composição Auxiliar"),J2533,"")</f>
        <v/>
      </c>
      <c r="N2533" s="81" t="str">
        <f aca="false">IF(ISNUMBER(SEARCH("COM ENCARGOS COMPLEMENTARES",D2533)),J2533,"")</f>
        <v/>
      </c>
      <c r="O2533" s="81" t="str">
        <f aca="false">IF(N2533&lt;&gt;"","",M2533)</f>
        <v/>
      </c>
      <c r="P2533" s="82" t="str">
        <f aca="false">IF(A2533="Composição",A2532,"")</f>
        <v/>
      </c>
      <c r="Q2533" s="81" t="str">
        <f aca="false">IF(P2533&lt;&gt;"",SUMIF(L2533:L2622,L2533,N2533:N2622),"")</f>
        <v/>
      </c>
      <c r="R2533" s="81" t="str">
        <f aca="false">IF(P2533&lt;&gt;"",SUMIF(L2533:L2622,L2533,O2533:O2622),"")</f>
        <v/>
      </c>
    </row>
    <row r="2534" customFormat="false" ht="15" hidden="false" customHeight="false" outlineLevel="0" collapsed="false">
      <c r="A2534" s="108"/>
      <c r="B2534" s="108"/>
      <c r="C2534" s="108"/>
      <c r="D2534" s="108"/>
      <c r="E2534" s="108"/>
      <c r="F2534" s="108"/>
      <c r="G2534" s="108"/>
      <c r="H2534" s="108"/>
      <c r="I2534" s="108"/>
      <c r="J2534" s="108"/>
      <c r="L2534" s="63" t="n">
        <f aca="false">IF(AND(A2535&lt;&gt;"",A2534=""),L2533+1,L2533)</f>
        <v>218</v>
      </c>
      <c r="M2534" s="80" t="str">
        <f aca="false">IF(OR(A2534="Insumo",A2534="Composição Auxiliar"),J2534,"")</f>
        <v/>
      </c>
      <c r="N2534" s="81" t="str">
        <f aca="false">IF(ISNUMBER(SEARCH("COM ENCARGOS COMPLEMENTARES",D2534)),J2534,"")</f>
        <v/>
      </c>
      <c r="O2534" s="81" t="str">
        <f aca="false">IF(N2534&lt;&gt;"","",M2534)</f>
        <v/>
      </c>
      <c r="P2534" s="82" t="str">
        <f aca="false">IF(A2534="Composição",A2533,"")</f>
        <v/>
      </c>
      <c r="Q2534" s="81" t="str">
        <f aca="false">IF(P2534&lt;&gt;"",SUMIF(L2534:L2623,L2534,N2534:N2623),"")</f>
        <v/>
      </c>
      <c r="R2534" s="81" t="str">
        <f aca="false">IF(P2534&lt;&gt;"",SUMIF(L2534:L2623,L2534,O2534:O2623),"")</f>
        <v/>
      </c>
    </row>
    <row r="2535" customFormat="false" ht="14.25" hidden="false" customHeight="false" outlineLevel="0" collapsed="false">
      <c r="A2535" s="76" t="s">
        <v>531</v>
      </c>
      <c r="B2535" s="76"/>
      <c r="C2535" s="76"/>
      <c r="D2535" s="76" t="s">
        <v>532</v>
      </c>
      <c r="E2535" s="76"/>
      <c r="F2535" s="76"/>
      <c r="G2535" s="76"/>
      <c r="H2535" s="77"/>
      <c r="I2535" s="76"/>
      <c r="J2535" s="78"/>
      <c r="L2535" s="63" t="n">
        <f aca="false">IF(AND(A2536&lt;&gt;"",A2535=""),L2534+1,L2534)</f>
        <v>218</v>
      </c>
      <c r="M2535" s="80" t="str">
        <f aca="false">IF(OR(A2535="Insumo",A2535="Composição Auxiliar"),J2535,"")</f>
        <v/>
      </c>
      <c r="N2535" s="81" t="str">
        <f aca="false">IF(ISNUMBER(SEARCH("COM ENCARGOS COMPLEMENTARES",D2535)),J2535,"")</f>
        <v/>
      </c>
      <c r="O2535" s="81" t="str">
        <f aca="false">IF(N2535&lt;&gt;"","",M2535)</f>
        <v/>
      </c>
      <c r="P2535" s="82" t="str">
        <f aca="false">IF(A2535="Composição",A2534,"")</f>
        <v/>
      </c>
      <c r="Q2535" s="81" t="str">
        <f aca="false">IF(P2535&lt;&gt;"",SUMIF(L2535:L2624,L2535,N2535:N2624),"")</f>
        <v/>
      </c>
      <c r="R2535" s="81" t="str">
        <f aca="false">IF(P2535&lt;&gt;"",SUMIF(L2535:L2624,L2535,O2535:O2624),"")</f>
        <v/>
      </c>
    </row>
    <row r="2536" customFormat="false" ht="15" hidden="false" customHeight="true" outlineLevel="0" collapsed="false">
      <c r="A2536" s="83" t="s">
        <v>533</v>
      </c>
      <c r="B2536" s="84" t="s">
        <v>655</v>
      </c>
      <c r="C2536" s="83" t="s">
        <v>656</v>
      </c>
      <c r="D2536" s="83" t="s">
        <v>657</v>
      </c>
      <c r="E2536" s="83" t="s">
        <v>658</v>
      </c>
      <c r="F2536" s="83"/>
      <c r="G2536" s="85" t="s">
        <v>659</v>
      </c>
      <c r="H2536" s="84" t="s">
        <v>660</v>
      </c>
      <c r="I2536" s="84" t="s">
        <v>661</v>
      </c>
      <c r="J2536" s="84" t="s">
        <v>662</v>
      </c>
      <c r="L2536" s="63" t="n">
        <f aca="false">IF(AND(A2537&lt;&gt;"",A2536=""),L2535+1,L2535)</f>
        <v>218</v>
      </c>
      <c r="M2536" s="80" t="str">
        <f aca="false">IF(OR(A2536="Insumo",A2536="Composição Auxiliar"),J2536,"")</f>
        <v/>
      </c>
      <c r="N2536" s="81" t="str">
        <f aca="false">IF(ISNUMBER(SEARCH("COM ENCARGOS COMPLEMENTARES",D2536)),J2536,"")</f>
        <v/>
      </c>
      <c r="O2536" s="81" t="str">
        <f aca="false">IF(N2536&lt;&gt;"","",M2536)</f>
        <v/>
      </c>
      <c r="P2536" s="82" t="str">
        <f aca="false">IF(A2536="Composição",A2535,"")</f>
        <v/>
      </c>
      <c r="Q2536" s="81" t="str">
        <f aca="false">IF(P2536&lt;&gt;"",SUMIF(L2536:L2625,L2536,N2536:N2625),"")</f>
        <v/>
      </c>
      <c r="R2536" s="81" t="str">
        <f aca="false">IF(P2536&lt;&gt;"",SUMIF(L2536:L2625,L2536,O2536:O2625),"")</f>
        <v/>
      </c>
    </row>
    <row r="2537" customFormat="false" ht="25.5" hidden="false" customHeight="true" outlineLevel="0" collapsed="false">
      <c r="A2537" s="86" t="s">
        <v>663</v>
      </c>
      <c r="B2537" s="87" t="s">
        <v>534</v>
      </c>
      <c r="C2537" s="86" t="s">
        <v>716</v>
      </c>
      <c r="D2537" s="86" t="s">
        <v>1646</v>
      </c>
      <c r="E2537" s="86" t="s">
        <v>724</v>
      </c>
      <c r="F2537" s="86"/>
      <c r="G2537" s="88" t="s">
        <v>718</v>
      </c>
      <c r="H2537" s="89" t="n">
        <v>1</v>
      </c>
      <c r="I2537" s="90" t="n">
        <f aca="false">SUMIF(L:L,$L2537,M:M)</f>
        <v>890</v>
      </c>
      <c r="J2537" s="90" t="n">
        <f aca="false">TRUNC(H2537*I2537,2)</f>
        <v>890</v>
      </c>
      <c r="L2537" s="63" t="n">
        <f aca="false">IF(AND(A2538&lt;&gt;"",A2537=""),L2536+1,L2536)</f>
        <v>218</v>
      </c>
      <c r="M2537" s="80" t="str">
        <f aca="false">IF(OR(A2537="Insumo",A2537="Composição Auxiliar"),J2537,"")</f>
        <v/>
      </c>
      <c r="N2537" s="81" t="str">
        <f aca="false">IF(ISNUMBER(SEARCH("COM ENCARGOS COMPLEMENTARES",D2537)),J2537,"")</f>
        <v/>
      </c>
      <c r="O2537" s="81" t="str">
        <f aca="false">IF(N2537&lt;&gt;"","",M2537)</f>
        <v/>
      </c>
      <c r="P2537" s="82" t="str">
        <f aca="false">IF(A2537="Composição",A2536,"")</f>
        <v> 10.2.1 </v>
      </c>
      <c r="Q2537" s="81" t="n">
        <f aca="false">IF(P2537&lt;&gt;"",SUMIF(L2537:L2626,L2537,N2537:N2626),"")</f>
        <v>96.68</v>
      </c>
      <c r="R2537" s="81" t="n">
        <f aca="false">IF(P2537&lt;&gt;"",SUMIF(L2537:L2626,L2537,O2537:O2626),"")</f>
        <v>793.32</v>
      </c>
    </row>
    <row r="2538" customFormat="false" ht="25.5" hidden="false" customHeight="true" outlineLevel="0" collapsed="false">
      <c r="A2538" s="91" t="s">
        <v>668</v>
      </c>
      <c r="B2538" s="92" t="s">
        <v>822</v>
      </c>
      <c r="C2538" s="91" t="s">
        <v>664</v>
      </c>
      <c r="D2538" s="91" t="s">
        <v>823</v>
      </c>
      <c r="E2538" s="91" t="s">
        <v>671</v>
      </c>
      <c r="F2538" s="91"/>
      <c r="G2538" s="93" t="s">
        <v>672</v>
      </c>
      <c r="H2538" s="94" t="n">
        <v>2</v>
      </c>
      <c r="I2538" s="95" t="n">
        <f aca="false">SUMIFS('ANALÍTICA AUXILIARES'!J:J,'ANALÍTICA AUXILIARES'!A:A,"Composição",'ANALÍTICA AUXILIARES'!B:B,$B2538)</f>
        <v>26.14</v>
      </c>
      <c r="J2538" s="95" t="n">
        <f aca="false">TRUNC(H2538*I2538,2)</f>
        <v>52.28</v>
      </c>
      <c r="L2538" s="63" t="n">
        <f aca="false">IF(AND(A2539&lt;&gt;"",A2538=""),L2537+1,L2537)</f>
        <v>218</v>
      </c>
      <c r="M2538" s="80" t="n">
        <f aca="false">IF(OR(A2538="Insumo",A2538="Composição Auxiliar"),J2538,"")</f>
        <v>52.28</v>
      </c>
      <c r="N2538" s="81" t="n">
        <f aca="false">IF(ISNUMBER(SEARCH("COM ENCARGOS COMPLEMENTARES",D2538)),J2538,"")</f>
        <v>52.28</v>
      </c>
      <c r="O2538" s="81" t="str">
        <f aca="false">IF(N2538&lt;&gt;"","",M2538)</f>
        <v/>
      </c>
      <c r="P2538" s="82" t="str">
        <f aca="false">IF(A2538="Composição",A2537,"")</f>
        <v/>
      </c>
      <c r="Q2538" s="81" t="str">
        <f aca="false">IF(P2538&lt;&gt;"",SUMIF(L2538:L2627,L2538,N2538:N2627),"")</f>
        <v/>
      </c>
      <c r="R2538" s="81" t="str">
        <f aca="false">IF(P2538&lt;&gt;"",SUMIF(L2538:L2627,L2538,O2538:O2627),"")</f>
        <v/>
      </c>
    </row>
    <row r="2539" customFormat="false" ht="25.5" hidden="false" customHeight="true" outlineLevel="0" collapsed="false">
      <c r="A2539" s="91" t="s">
        <v>668</v>
      </c>
      <c r="B2539" s="92" t="s">
        <v>817</v>
      </c>
      <c r="C2539" s="91" t="s">
        <v>664</v>
      </c>
      <c r="D2539" s="91" t="s">
        <v>818</v>
      </c>
      <c r="E2539" s="91" t="s">
        <v>671</v>
      </c>
      <c r="F2539" s="91"/>
      <c r="G2539" s="93" t="s">
        <v>672</v>
      </c>
      <c r="H2539" s="94" t="n">
        <v>2</v>
      </c>
      <c r="I2539" s="95" t="n">
        <f aca="false">SUMIFS('ANALÍTICA AUXILIARES'!J:J,'ANALÍTICA AUXILIARES'!A:A,"Composição",'ANALÍTICA AUXILIARES'!B:B,$B2539)</f>
        <v>22.2</v>
      </c>
      <c r="J2539" s="95" t="n">
        <f aca="false">TRUNC(H2539*I2539,2)</f>
        <v>44.4</v>
      </c>
      <c r="L2539" s="63" t="n">
        <f aca="false">IF(AND(A2540&lt;&gt;"",A2539=""),L2538+1,L2538)</f>
        <v>218</v>
      </c>
      <c r="M2539" s="80" t="n">
        <f aca="false">IF(OR(A2539="Insumo",A2539="Composição Auxiliar"),J2539,"")</f>
        <v>44.4</v>
      </c>
      <c r="N2539" s="81" t="n">
        <f aca="false">IF(ISNUMBER(SEARCH("COM ENCARGOS COMPLEMENTARES",D2539)),J2539,"")</f>
        <v>44.4</v>
      </c>
      <c r="O2539" s="81" t="str">
        <f aca="false">IF(N2539&lt;&gt;"","",M2539)</f>
        <v/>
      </c>
      <c r="P2539" s="82" t="str">
        <f aca="false">IF(A2539="Composição",A2538,"")</f>
        <v/>
      </c>
      <c r="Q2539" s="81" t="str">
        <f aca="false">IF(P2539&lt;&gt;"",SUMIF(L2539:L2628,L2539,N2539:N2628),"")</f>
        <v/>
      </c>
      <c r="R2539" s="81" t="str">
        <f aca="false">IF(P2539&lt;&gt;"",SUMIF(L2539:L2628,L2539,O2539:O2628),"")</f>
        <v/>
      </c>
    </row>
    <row r="2540" customFormat="false" ht="25.5" hidden="false" customHeight="false" outlineLevel="0" collapsed="false">
      <c r="A2540" s="96" t="s">
        <v>679</v>
      </c>
      <c r="B2540" s="97" t="s">
        <v>1647</v>
      </c>
      <c r="C2540" s="96" t="str">
        <f aca="false">VLOOKUP(B2540,INSUMOS!$A:$I,2,0)</f>
        <v>Próprio</v>
      </c>
      <c r="D2540" s="96" t="str">
        <f aca="false">VLOOKUP(B2540,INSUMOS!$A:$I,3,0)</f>
        <v>REGUA 19" 08 TOMADAS 2P+T 20A PARA INSTALAÇÃO EM RACK</v>
      </c>
      <c r="E2540" s="98" t="str">
        <f aca="false">VLOOKUP(B2540,INSUMOS!$A:$I,4,0)</f>
        <v>Material</v>
      </c>
      <c r="F2540" s="98"/>
      <c r="G2540" s="99" t="str">
        <f aca="false">VLOOKUP(B2540,INSUMOS!$A:$I,5,0)</f>
        <v>UN</v>
      </c>
      <c r="H2540" s="100" t="n">
        <v>1</v>
      </c>
      <c r="I2540" s="101" t="n">
        <f aca="false">VLOOKUP(B2540,INSUMOS!$A:$I,8,0)</f>
        <v>119.03</v>
      </c>
      <c r="J2540" s="101" t="n">
        <f aca="false">TRUNC(H2540*I2540,2)</f>
        <v>119.03</v>
      </c>
      <c r="L2540" s="63" t="n">
        <f aca="false">IF(AND(A2541&lt;&gt;"",A2540=""),L2539+1,L2539)</f>
        <v>218</v>
      </c>
      <c r="M2540" s="80" t="n">
        <f aca="false">IF(OR(A2540="Insumo",A2540="Composição Auxiliar"),J2540,"")</f>
        <v>119.03</v>
      </c>
      <c r="N2540" s="81" t="str">
        <f aca="false">IF(ISNUMBER(SEARCH("COM ENCARGOS COMPLEMENTARES",D2540)),J2540,"")</f>
        <v/>
      </c>
      <c r="O2540" s="81" t="n">
        <f aca="false">IF(N2540&lt;&gt;"","",M2540)</f>
        <v>119.03</v>
      </c>
      <c r="P2540" s="82" t="str">
        <f aca="false">IF(A2540="Composição",A2539,"")</f>
        <v/>
      </c>
      <c r="Q2540" s="81" t="str">
        <f aca="false">IF(P2540&lt;&gt;"",SUMIF(L2540:L2629,L2540,N2540:N2629),"")</f>
        <v/>
      </c>
      <c r="R2540" s="81" t="str">
        <f aca="false">IF(P2540&lt;&gt;"",SUMIF(L2540:L2629,L2540,O2540:O2629),"")</f>
        <v/>
      </c>
    </row>
    <row r="2541" customFormat="false" ht="25.5" hidden="false" customHeight="false" outlineLevel="0" collapsed="false">
      <c r="A2541" s="96" t="s">
        <v>679</v>
      </c>
      <c r="B2541" s="97" t="s">
        <v>1648</v>
      </c>
      <c r="C2541" s="96" t="str">
        <f aca="false">VLOOKUP(B2541,INSUMOS!$A:$I,2,0)</f>
        <v>Próprio</v>
      </c>
      <c r="D2541" s="96" t="str">
        <f aca="false">VLOOKUP(B2541,INSUMOS!$A:$I,3,0)</f>
        <v>MINI RACK DE PAREDE 19" X 6U X 450MM</v>
      </c>
      <c r="E2541" s="98" t="str">
        <f aca="false">VLOOKUP(B2541,INSUMOS!$A:$I,4,0)</f>
        <v>Material</v>
      </c>
      <c r="F2541" s="98"/>
      <c r="G2541" s="99" t="str">
        <f aca="false">VLOOKUP(B2541,INSUMOS!$A:$I,5,0)</f>
        <v>UN</v>
      </c>
      <c r="H2541" s="100" t="n">
        <v>1</v>
      </c>
      <c r="I2541" s="101" t="n">
        <f aca="false">VLOOKUP(B2541,INSUMOS!$A:$I,8,0)</f>
        <v>674.29</v>
      </c>
      <c r="J2541" s="101" t="n">
        <f aca="false">TRUNC(H2541*I2541,2)</f>
        <v>674.29</v>
      </c>
      <c r="L2541" s="63" t="n">
        <f aca="false">IF(AND(A2542&lt;&gt;"",A2541=""),L2540+1,L2540)</f>
        <v>218</v>
      </c>
      <c r="M2541" s="80" t="n">
        <f aca="false">IF(OR(A2541="Insumo",A2541="Composição Auxiliar"),J2541,"")</f>
        <v>674.29</v>
      </c>
      <c r="N2541" s="81" t="str">
        <f aca="false">IF(ISNUMBER(SEARCH("COM ENCARGOS COMPLEMENTARES",D2541)),J2541,"")</f>
        <v/>
      </c>
      <c r="O2541" s="81" t="n">
        <f aca="false">IF(N2541&lt;&gt;"","",M2541)</f>
        <v>674.29</v>
      </c>
      <c r="P2541" s="82" t="str">
        <f aca="false">IF(A2541="Composição",A2540,"")</f>
        <v/>
      </c>
      <c r="Q2541" s="81" t="str">
        <f aca="false">IF(P2541&lt;&gt;"",SUMIF(L2541:L2630,L2541,N2541:N2630),"")</f>
        <v/>
      </c>
      <c r="R2541" s="81" t="str">
        <f aca="false">IF(P2541&lt;&gt;"",SUMIF(L2541:L2630,L2541,O2541:O2630),"")</f>
        <v/>
      </c>
    </row>
    <row r="2542" customFormat="false" ht="14.25" hidden="false" customHeight="false" outlineLevel="0" collapsed="false">
      <c r="A2542" s="102"/>
      <c r="B2542" s="102"/>
      <c r="C2542" s="102"/>
      <c r="D2542" s="102"/>
      <c r="E2542" s="102"/>
      <c r="F2542" s="103"/>
      <c r="G2542" s="102"/>
      <c r="H2542" s="103"/>
      <c r="I2542" s="102"/>
      <c r="J2542" s="103"/>
      <c r="L2542" s="63" t="n">
        <f aca="false">IF(AND(A2543&lt;&gt;"",A2542=""),L2541+1,L2541)</f>
        <v>218</v>
      </c>
      <c r="M2542" s="80" t="str">
        <f aca="false">IF(OR(A2542="Insumo",A2542="Composição Auxiliar"),J2542,"")</f>
        <v/>
      </c>
      <c r="N2542" s="81" t="str">
        <f aca="false">IF(ISNUMBER(SEARCH("COM ENCARGOS COMPLEMENTARES",D2542)),J2542,"")</f>
        <v/>
      </c>
      <c r="O2542" s="81" t="str">
        <f aca="false">IF(N2542&lt;&gt;"","",M2542)</f>
        <v/>
      </c>
      <c r="P2542" s="82" t="str">
        <f aca="false">IF(A2542="Composição",A2541,"")</f>
        <v/>
      </c>
      <c r="Q2542" s="81" t="str">
        <f aca="false">IF(P2542&lt;&gt;"",SUMIF(L2542:L2631,L2542,N2542:N2631),"")</f>
        <v/>
      </c>
      <c r="R2542" s="81" t="str">
        <f aca="false">IF(P2542&lt;&gt;"",SUMIF(L2542:L2631,L2542,O2542:O2631),"")</f>
        <v/>
      </c>
    </row>
    <row r="2543" customFormat="false" ht="14.25" hidden="false" customHeight="true" outlineLevel="0" collapsed="false">
      <c r="A2543" s="102"/>
      <c r="B2543" s="102"/>
      <c r="C2543" s="102"/>
      <c r="D2543" s="102"/>
      <c r="E2543" s="102"/>
      <c r="F2543" s="103"/>
      <c r="G2543" s="102"/>
      <c r="H2543" s="104" t="s">
        <v>684</v>
      </c>
      <c r="I2543" s="104"/>
      <c r="J2543" s="103" t="n">
        <f aca="false">TRUNC(SUMIF(L:L,$L2543,M:M)*(1+$J$9),2)</f>
        <v>1155.13</v>
      </c>
      <c r="L2543" s="63" t="n">
        <f aca="false">IF(AND(A2544&lt;&gt;"",A2543=""),L2542+1,L2542)</f>
        <v>218</v>
      </c>
      <c r="M2543" s="80" t="str">
        <f aca="false">IF(OR(A2543="Insumo",A2543="Composição Auxiliar"),J2543,"")</f>
        <v/>
      </c>
      <c r="N2543" s="81" t="str">
        <f aca="false">IF(ISNUMBER(SEARCH("COM ENCARGOS COMPLEMENTARES",D2543)),J2543,"")</f>
        <v/>
      </c>
      <c r="O2543" s="81" t="str">
        <f aca="false">IF(N2543&lt;&gt;"","",M2543)</f>
        <v/>
      </c>
      <c r="P2543" s="82" t="str">
        <f aca="false">IF(A2543="Composição",A2542,"")</f>
        <v/>
      </c>
      <c r="Q2543" s="81" t="str">
        <f aca="false">IF(P2543&lt;&gt;"",SUMIF(L2543:L2632,L2543,N2543:N2632),"")</f>
        <v/>
      </c>
      <c r="R2543" s="81" t="str">
        <f aca="false">IF(P2543&lt;&gt;"",SUMIF(L2543:L2632,L2543,O2543:O2632),"")</f>
        <v/>
      </c>
    </row>
    <row r="2544" customFormat="false" ht="15" hidden="false" customHeight="false" outlineLevel="0" collapsed="false">
      <c r="A2544" s="105"/>
      <c r="B2544" s="105"/>
      <c r="C2544" s="105"/>
      <c r="D2544" s="105"/>
      <c r="E2544" s="105"/>
      <c r="F2544" s="105"/>
      <c r="G2544" s="105" t="s">
        <v>685</v>
      </c>
      <c r="H2544" s="106" t="s">
        <v>826</v>
      </c>
      <c r="I2544" s="105" t="s">
        <v>687</v>
      </c>
      <c r="J2544" s="107" t="n">
        <f aca="false">TRUNC(J2543*H2544,2)</f>
        <v>1155.13</v>
      </c>
      <c r="L2544" s="63" t="n">
        <f aca="false">IF(AND(A2545&lt;&gt;"",A2544=""),L2543+1,L2543)</f>
        <v>218</v>
      </c>
      <c r="M2544" s="80" t="str">
        <f aca="false">IF(OR(A2544="Insumo",A2544="Composição Auxiliar"),J2544,"")</f>
        <v/>
      </c>
      <c r="N2544" s="81" t="str">
        <f aca="false">IF(ISNUMBER(SEARCH("COM ENCARGOS COMPLEMENTARES",D2544)),J2544,"")</f>
        <v/>
      </c>
      <c r="O2544" s="81" t="str">
        <f aca="false">IF(N2544&lt;&gt;"","",M2544)</f>
        <v/>
      </c>
      <c r="P2544" s="82" t="str">
        <f aca="false">IF(A2544="Composição",A2543,"")</f>
        <v/>
      </c>
      <c r="Q2544" s="81" t="str">
        <f aca="false">IF(P2544&lt;&gt;"",SUMIF(L2544:L2633,L2544,N2544:N2633),"")</f>
        <v/>
      </c>
      <c r="R2544" s="81" t="str">
        <f aca="false">IF(P2544&lt;&gt;"",SUMIF(L2544:L2633,L2544,O2544:O2633),"")</f>
        <v/>
      </c>
    </row>
    <row r="2545" customFormat="false" ht="15" hidden="false" customHeight="false" outlineLevel="0" collapsed="false">
      <c r="A2545" s="108"/>
      <c r="B2545" s="108"/>
      <c r="C2545" s="108"/>
      <c r="D2545" s="108"/>
      <c r="E2545" s="108"/>
      <c r="F2545" s="108"/>
      <c r="G2545" s="108"/>
      <c r="H2545" s="108"/>
      <c r="I2545" s="108"/>
      <c r="J2545" s="108"/>
      <c r="L2545" s="63" t="n">
        <f aca="false">IF(AND(A2546&lt;&gt;"",A2545=""),L2544+1,L2544)</f>
        <v>219</v>
      </c>
      <c r="M2545" s="80" t="str">
        <f aca="false">IF(OR(A2545="Insumo",A2545="Composição Auxiliar"),J2545,"")</f>
        <v/>
      </c>
      <c r="N2545" s="81" t="str">
        <f aca="false">IF(ISNUMBER(SEARCH("COM ENCARGOS COMPLEMENTARES",D2545)),J2545,"")</f>
        <v/>
      </c>
      <c r="O2545" s="81" t="str">
        <f aca="false">IF(N2545&lt;&gt;"","",M2545)</f>
        <v/>
      </c>
      <c r="P2545" s="82" t="str">
        <f aca="false">IF(A2545="Composição",A2544,"")</f>
        <v/>
      </c>
      <c r="Q2545" s="81" t="str">
        <f aca="false">IF(P2545&lt;&gt;"",SUMIF(L2545:L2634,L2545,N2545:N2634),"")</f>
        <v/>
      </c>
      <c r="R2545" s="81" t="str">
        <f aca="false">IF(P2545&lt;&gt;"",SUMIF(L2545:L2634,L2545,O2545:O2634),"")</f>
        <v/>
      </c>
    </row>
    <row r="2546" customFormat="false" ht="15" hidden="false" customHeight="true" outlineLevel="0" collapsed="false">
      <c r="A2546" s="83" t="s">
        <v>535</v>
      </c>
      <c r="B2546" s="84" t="s">
        <v>655</v>
      </c>
      <c r="C2546" s="83" t="s">
        <v>656</v>
      </c>
      <c r="D2546" s="83" t="s">
        <v>657</v>
      </c>
      <c r="E2546" s="83" t="s">
        <v>658</v>
      </c>
      <c r="F2546" s="83"/>
      <c r="G2546" s="85" t="s">
        <v>659</v>
      </c>
      <c r="H2546" s="84" t="s">
        <v>660</v>
      </c>
      <c r="I2546" s="84" t="s">
        <v>661</v>
      </c>
      <c r="J2546" s="84" t="s">
        <v>662</v>
      </c>
      <c r="L2546" s="63" t="n">
        <f aca="false">IF(AND(A2547&lt;&gt;"",A2546=""),L2545+1,L2545)</f>
        <v>219</v>
      </c>
      <c r="M2546" s="80" t="str">
        <f aca="false">IF(OR(A2546="Insumo",A2546="Composição Auxiliar"),J2546,"")</f>
        <v/>
      </c>
      <c r="N2546" s="81" t="str">
        <f aca="false">IF(ISNUMBER(SEARCH("COM ENCARGOS COMPLEMENTARES",D2546)),J2546,"")</f>
        <v/>
      </c>
      <c r="O2546" s="81" t="str">
        <f aca="false">IF(N2546&lt;&gt;"","",M2546)</f>
        <v/>
      </c>
      <c r="P2546" s="82" t="str">
        <f aca="false">IF(A2546="Composição",A2545,"")</f>
        <v/>
      </c>
      <c r="Q2546" s="81" t="str">
        <f aca="false">IF(P2546&lt;&gt;"",SUMIF(L2546:L2635,L2546,N2546:N2635),"")</f>
        <v/>
      </c>
      <c r="R2546" s="81" t="str">
        <f aca="false">IF(P2546&lt;&gt;"",SUMIF(L2546:L2635,L2546,O2546:O2635),"")</f>
        <v/>
      </c>
    </row>
    <row r="2547" customFormat="false" ht="25.5" hidden="false" customHeight="true" outlineLevel="0" collapsed="false">
      <c r="A2547" s="86" t="s">
        <v>663</v>
      </c>
      <c r="B2547" s="87" t="s">
        <v>536</v>
      </c>
      <c r="C2547" s="86" t="s">
        <v>716</v>
      </c>
      <c r="D2547" s="86" t="s">
        <v>1649</v>
      </c>
      <c r="E2547" s="86" t="s">
        <v>840</v>
      </c>
      <c r="F2547" s="86"/>
      <c r="G2547" s="88" t="s">
        <v>718</v>
      </c>
      <c r="H2547" s="89" t="n">
        <v>1</v>
      </c>
      <c r="I2547" s="90" t="n">
        <f aca="false">SUMIF(L:L,$L2547,M:M)</f>
        <v>406.84</v>
      </c>
      <c r="J2547" s="90" t="n">
        <f aca="false">TRUNC(H2547*I2547,2)</f>
        <v>406.84</v>
      </c>
      <c r="L2547" s="63" t="n">
        <f aca="false">IF(AND(A2548&lt;&gt;"",A2547=""),L2546+1,L2546)</f>
        <v>219</v>
      </c>
      <c r="M2547" s="80" t="str">
        <f aca="false">IF(OR(A2547="Insumo",A2547="Composição Auxiliar"),J2547,"")</f>
        <v/>
      </c>
      <c r="N2547" s="81" t="str">
        <f aca="false">IF(ISNUMBER(SEARCH("COM ENCARGOS COMPLEMENTARES",D2547)),J2547,"")</f>
        <v/>
      </c>
      <c r="O2547" s="81" t="str">
        <f aca="false">IF(N2547&lt;&gt;"","",M2547)</f>
        <v/>
      </c>
      <c r="P2547" s="82" t="str">
        <f aca="false">IF(A2547="Composição",A2546,"")</f>
        <v> 10.2.2 </v>
      </c>
      <c r="Q2547" s="81" t="n">
        <f aca="false">IF(P2547&lt;&gt;"",SUMIF(L2547:L2636,L2547,N2547:N2636),"")</f>
        <v>7.84</v>
      </c>
      <c r="R2547" s="81" t="n">
        <f aca="false">IF(P2547&lt;&gt;"",SUMIF(L2547:L2636,L2547,O2547:O2636),"")</f>
        <v>399</v>
      </c>
    </row>
    <row r="2548" customFormat="false" ht="25.5" hidden="false" customHeight="true" outlineLevel="0" collapsed="false">
      <c r="A2548" s="91" t="s">
        <v>668</v>
      </c>
      <c r="B2548" s="92" t="s">
        <v>822</v>
      </c>
      <c r="C2548" s="91" t="s">
        <v>664</v>
      </c>
      <c r="D2548" s="91" t="s">
        <v>823</v>
      </c>
      <c r="E2548" s="91" t="s">
        <v>671</v>
      </c>
      <c r="F2548" s="91"/>
      <c r="G2548" s="93" t="s">
        <v>672</v>
      </c>
      <c r="H2548" s="94" t="n">
        <v>0.3</v>
      </c>
      <c r="I2548" s="95" t="n">
        <f aca="false">SUMIFS('ANALÍTICA AUXILIARES'!J:J,'ANALÍTICA AUXILIARES'!A:A,"Composição",'ANALÍTICA AUXILIARES'!B:B,$B2548)</f>
        <v>26.14</v>
      </c>
      <c r="J2548" s="95" t="n">
        <f aca="false">TRUNC(H2548*I2548,2)</f>
        <v>7.84</v>
      </c>
      <c r="L2548" s="63" t="n">
        <f aca="false">IF(AND(A2549&lt;&gt;"",A2548=""),L2547+1,L2547)</f>
        <v>219</v>
      </c>
      <c r="M2548" s="80" t="n">
        <f aca="false">IF(OR(A2548="Insumo",A2548="Composição Auxiliar"),J2548,"")</f>
        <v>7.84</v>
      </c>
      <c r="N2548" s="81" t="n">
        <f aca="false">IF(ISNUMBER(SEARCH("COM ENCARGOS COMPLEMENTARES",D2548)),J2548,"")</f>
        <v>7.84</v>
      </c>
      <c r="O2548" s="81" t="str">
        <f aca="false">IF(N2548&lt;&gt;"","",M2548)</f>
        <v/>
      </c>
      <c r="P2548" s="82" t="str">
        <f aca="false">IF(A2548="Composição",A2547,"")</f>
        <v/>
      </c>
      <c r="Q2548" s="81" t="str">
        <f aca="false">IF(P2548&lt;&gt;"",SUMIF(L2548:L2637,L2548,N2548:N2637),"")</f>
        <v/>
      </c>
      <c r="R2548" s="81" t="str">
        <f aca="false">IF(P2548&lt;&gt;"",SUMIF(L2548:L2637,L2548,O2548:O2637),"")</f>
        <v/>
      </c>
    </row>
    <row r="2549" customFormat="false" ht="25.5" hidden="false" customHeight="false" outlineLevel="0" collapsed="false">
      <c r="A2549" s="96" t="s">
        <v>679</v>
      </c>
      <c r="B2549" s="97" t="s">
        <v>1650</v>
      </c>
      <c r="C2549" s="96" t="str">
        <f aca="false">VLOOKUP(B2549,INSUMOS!$A:$I,2,0)</f>
        <v>Próprio</v>
      </c>
      <c r="D2549" s="96" t="str">
        <f aca="false">VLOOKUP(B2549,INSUMOS!$A:$I,3,0)</f>
        <v>PATCH PANEL DESCARREGADO DE 24 PORTAS PARA CONECTORES CAT. 6</v>
      </c>
      <c r="E2549" s="98" t="str">
        <f aca="false">VLOOKUP(B2549,INSUMOS!$A:$I,4,0)</f>
        <v>Material</v>
      </c>
      <c r="F2549" s="98"/>
      <c r="G2549" s="99" t="str">
        <f aca="false">VLOOKUP(B2549,INSUMOS!$A:$I,5,0)</f>
        <v>UN</v>
      </c>
      <c r="H2549" s="100" t="n">
        <v>1</v>
      </c>
      <c r="I2549" s="101" t="n">
        <f aca="false">VLOOKUP(B2549,INSUMOS!$A:$I,8,0)</f>
        <v>399</v>
      </c>
      <c r="J2549" s="101" t="n">
        <f aca="false">TRUNC(H2549*I2549,2)</f>
        <v>399</v>
      </c>
      <c r="L2549" s="63" t="n">
        <f aca="false">IF(AND(A2550&lt;&gt;"",A2549=""),L2548+1,L2548)</f>
        <v>219</v>
      </c>
      <c r="M2549" s="80" t="n">
        <f aca="false">IF(OR(A2549="Insumo",A2549="Composição Auxiliar"),J2549,"")</f>
        <v>399</v>
      </c>
      <c r="N2549" s="81" t="str">
        <f aca="false">IF(ISNUMBER(SEARCH("COM ENCARGOS COMPLEMENTARES",D2549)),J2549,"")</f>
        <v/>
      </c>
      <c r="O2549" s="81" t="n">
        <f aca="false">IF(N2549&lt;&gt;"","",M2549)</f>
        <v>399</v>
      </c>
      <c r="P2549" s="82" t="str">
        <f aca="false">IF(A2549="Composição",A2548,"")</f>
        <v/>
      </c>
      <c r="Q2549" s="81" t="str">
        <f aca="false">IF(P2549&lt;&gt;"",SUMIF(L2549:L2638,L2549,N2549:N2638),"")</f>
        <v/>
      </c>
      <c r="R2549" s="81" t="str">
        <f aca="false">IF(P2549&lt;&gt;"",SUMIF(L2549:L2638,L2549,O2549:O2638),"")</f>
        <v/>
      </c>
    </row>
    <row r="2550" customFormat="false" ht="14.25" hidden="false" customHeight="false" outlineLevel="0" collapsed="false">
      <c r="A2550" s="102"/>
      <c r="B2550" s="102"/>
      <c r="C2550" s="102"/>
      <c r="D2550" s="102"/>
      <c r="E2550" s="102"/>
      <c r="F2550" s="103"/>
      <c r="G2550" s="102"/>
      <c r="H2550" s="103"/>
      <c r="I2550" s="102"/>
      <c r="J2550" s="103"/>
      <c r="L2550" s="63" t="n">
        <f aca="false">IF(AND(A2551&lt;&gt;"",A2550=""),L2549+1,L2549)</f>
        <v>219</v>
      </c>
      <c r="M2550" s="80" t="str">
        <f aca="false">IF(OR(A2550="Insumo",A2550="Composição Auxiliar"),J2550,"")</f>
        <v/>
      </c>
      <c r="N2550" s="81" t="str">
        <f aca="false">IF(ISNUMBER(SEARCH("COM ENCARGOS COMPLEMENTARES",D2550)),J2550,"")</f>
        <v/>
      </c>
      <c r="O2550" s="81" t="str">
        <f aca="false">IF(N2550&lt;&gt;"","",M2550)</f>
        <v/>
      </c>
      <c r="P2550" s="82" t="str">
        <f aca="false">IF(A2550="Composição",A2549,"")</f>
        <v/>
      </c>
      <c r="Q2550" s="81" t="str">
        <f aca="false">IF(P2550&lt;&gt;"",SUMIF(L2550:L2639,L2550,N2550:N2639),"")</f>
        <v/>
      </c>
      <c r="R2550" s="81" t="str">
        <f aca="false">IF(P2550&lt;&gt;"",SUMIF(L2550:L2639,L2550,O2550:O2639),"")</f>
        <v/>
      </c>
    </row>
    <row r="2551" customFormat="false" ht="14.25" hidden="false" customHeight="true" outlineLevel="0" collapsed="false">
      <c r="A2551" s="102"/>
      <c r="B2551" s="102"/>
      <c r="C2551" s="102"/>
      <c r="D2551" s="102"/>
      <c r="E2551" s="102"/>
      <c r="F2551" s="103"/>
      <c r="G2551" s="102"/>
      <c r="H2551" s="104" t="s">
        <v>684</v>
      </c>
      <c r="I2551" s="104"/>
      <c r="J2551" s="103" t="n">
        <f aca="false">TRUNC(SUMIF(L:L,$L2551,M:M)*(1+$J$9),2)</f>
        <v>528.03</v>
      </c>
      <c r="L2551" s="63" t="n">
        <f aca="false">IF(AND(A2552&lt;&gt;"",A2551=""),L2550+1,L2550)</f>
        <v>219</v>
      </c>
      <c r="M2551" s="80" t="str">
        <f aca="false">IF(OR(A2551="Insumo",A2551="Composição Auxiliar"),J2551,"")</f>
        <v/>
      </c>
      <c r="N2551" s="81" t="str">
        <f aca="false">IF(ISNUMBER(SEARCH("COM ENCARGOS COMPLEMENTARES",D2551)),J2551,"")</f>
        <v/>
      </c>
      <c r="O2551" s="81" t="str">
        <f aca="false">IF(N2551&lt;&gt;"","",M2551)</f>
        <v/>
      </c>
      <c r="P2551" s="82" t="str">
        <f aca="false">IF(A2551="Composição",A2550,"")</f>
        <v/>
      </c>
      <c r="Q2551" s="81" t="str">
        <f aca="false">IF(P2551&lt;&gt;"",SUMIF(L2551:L2640,L2551,N2551:N2640),"")</f>
        <v/>
      </c>
      <c r="R2551" s="81" t="str">
        <f aca="false">IF(P2551&lt;&gt;"",SUMIF(L2551:L2640,L2551,O2551:O2640),"")</f>
        <v/>
      </c>
    </row>
    <row r="2552" customFormat="false" ht="15" hidden="false" customHeight="false" outlineLevel="0" collapsed="false">
      <c r="A2552" s="105"/>
      <c r="B2552" s="105"/>
      <c r="C2552" s="105"/>
      <c r="D2552" s="105"/>
      <c r="E2552" s="105"/>
      <c r="F2552" s="105"/>
      <c r="G2552" s="105" t="s">
        <v>685</v>
      </c>
      <c r="H2552" s="106" t="s">
        <v>826</v>
      </c>
      <c r="I2552" s="105" t="s">
        <v>687</v>
      </c>
      <c r="J2552" s="107" t="n">
        <f aca="false">TRUNC(J2551*H2552,2)</f>
        <v>528.03</v>
      </c>
      <c r="L2552" s="63" t="n">
        <f aca="false">IF(AND(A2553&lt;&gt;"",A2552=""),L2551+1,L2551)</f>
        <v>219</v>
      </c>
      <c r="M2552" s="80" t="str">
        <f aca="false">IF(OR(A2552="Insumo",A2552="Composição Auxiliar"),J2552,"")</f>
        <v/>
      </c>
      <c r="N2552" s="81" t="str">
        <f aca="false">IF(ISNUMBER(SEARCH("COM ENCARGOS COMPLEMENTARES",D2552)),J2552,"")</f>
        <v/>
      </c>
      <c r="O2552" s="81" t="str">
        <f aca="false">IF(N2552&lt;&gt;"","",M2552)</f>
        <v/>
      </c>
      <c r="P2552" s="82" t="str">
        <f aca="false">IF(A2552="Composição",A2551,"")</f>
        <v/>
      </c>
      <c r="Q2552" s="81" t="str">
        <f aca="false">IF(P2552&lt;&gt;"",SUMIF(L2552:L2641,L2552,N2552:N2641),"")</f>
        <v/>
      </c>
      <c r="R2552" s="81" t="str">
        <f aca="false">IF(P2552&lt;&gt;"",SUMIF(L2552:L2641,L2552,O2552:O2641),"")</f>
        <v/>
      </c>
    </row>
    <row r="2553" customFormat="false" ht="15" hidden="false" customHeight="false" outlineLevel="0" collapsed="false">
      <c r="A2553" s="108"/>
      <c r="B2553" s="108"/>
      <c r="C2553" s="108"/>
      <c r="D2553" s="108"/>
      <c r="E2553" s="108"/>
      <c r="F2553" s="108"/>
      <c r="G2553" s="108"/>
      <c r="H2553" s="108"/>
      <c r="I2553" s="108"/>
      <c r="J2553" s="108"/>
      <c r="L2553" s="63" t="n">
        <f aca="false">IF(AND(A2554&lt;&gt;"",A2553=""),L2552+1,L2552)</f>
        <v>220</v>
      </c>
      <c r="M2553" s="80" t="str">
        <f aca="false">IF(OR(A2553="Insumo",A2553="Composição Auxiliar"),J2553,"")</f>
        <v/>
      </c>
      <c r="N2553" s="81" t="str">
        <f aca="false">IF(ISNUMBER(SEARCH("COM ENCARGOS COMPLEMENTARES",D2553)),J2553,"")</f>
        <v/>
      </c>
      <c r="O2553" s="81" t="str">
        <f aca="false">IF(N2553&lt;&gt;"","",M2553)</f>
        <v/>
      </c>
      <c r="P2553" s="82" t="str">
        <f aca="false">IF(A2553="Composição",A2552,"")</f>
        <v/>
      </c>
      <c r="Q2553" s="81" t="str">
        <f aca="false">IF(P2553&lt;&gt;"",SUMIF(L2553:L2642,L2553,N2553:N2642),"")</f>
        <v/>
      </c>
      <c r="R2553" s="81" t="str">
        <f aca="false">IF(P2553&lt;&gt;"",SUMIF(L2553:L2642,L2553,O2553:O2642),"")</f>
        <v/>
      </c>
    </row>
    <row r="2554" customFormat="false" ht="15" hidden="false" customHeight="true" outlineLevel="0" collapsed="false">
      <c r="A2554" s="83" t="s">
        <v>537</v>
      </c>
      <c r="B2554" s="84" t="s">
        <v>655</v>
      </c>
      <c r="C2554" s="83" t="s">
        <v>656</v>
      </c>
      <c r="D2554" s="83" t="s">
        <v>657</v>
      </c>
      <c r="E2554" s="83" t="s">
        <v>658</v>
      </c>
      <c r="F2554" s="83"/>
      <c r="G2554" s="85" t="s">
        <v>659</v>
      </c>
      <c r="H2554" s="84" t="s">
        <v>660</v>
      </c>
      <c r="I2554" s="84" t="s">
        <v>661</v>
      </c>
      <c r="J2554" s="84" t="s">
        <v>662</v>
      </c>
      <c r="L2554" s="63" t="n">
        <f aca="false">IF(AND(A2555&lt;&gt;"",A2554=""),L2553+1,L2553)</f>
        <v>220</v>
      </c>
      <c r="M2554" s="80" t="str">
        <f aca="false">IF(OR(A2554="Insumo",A2554="Composição Auxiliar"),J2554,"")</f>
        <v/>
      </c>
      <c r="N2554" s="81" t="str">
        <f aca="false">IF(ISNUMBER(SEARCH("COM ENCARGOS COMPLEMENTARES",D2554)),J2554,"")</f>
        <v/>
      </c>
      <c r="O2554" s="81" t="str">
        <f aca="false">IF(N2554&lt;&gt;"","",M2554)</f>
        <v/>
      </c>
      <c r="P2554" s="82" t="str">
        <f aca="false">IF(A2554="Composição",A2553,"")</f>
        <v/>
      </c>
      <c r="Q2554" s="81" t="str">
        <f aca="false">IF(P2554&lt;&gt;"",SUMIF(L2554:L2643,L2554,N2554:N2643),"")</f>
        <v/>
      </c>
      <c r="R2554" s="81" t="str">
        <f aca="false">IF(P2554&lt;&gt;"",SUMIF(L2554:L2643,L2554,O2554:O2643),"")</f>
        <v/>
      </c>
    </row>
    <row r="2555" customFormat="false" ht="25.5" hidden="false" customHeight="true" outlineLevel="0" collapsed="false">
      <c r="A2555" s="86" t="s">
        <v>663</v>
      </c>
      <c r="B2555" s="87" t="s">
        <v>538</v>
      </c>
      <c r="C2555" s="86" t="s">
        <v>716</v>
      </c>
      <c r="D2555" s="86" t="s">
        <v>1651</v>
      </c>
      <c r="E2555" s="86" t="s">
        <v>1469</v>
      </c>
      <c r="F2555" s="86"/>
      <c r="G2555" s="88" t="s">
        <v>718</v>
      </c>
      <c r="H2555" s="89" t="n">
        <v>1</v>
      </c>
      <c r="I2555" s="90" t="n">
        <f aca="false">SUMIF(L:L,$L2555,M:M)</f>
        <v>49</v>
      </c>
      <c r="J2555" s="90" t="n">
        <f aca="false">TRUNC(H2555*I2555,2)</f>
        <v>49</v>
      </c>
      <c r="L2555" s="63" t="n">
        <f aca="false">IF(AND(A2556&lt;&gt;"",A2555=""),L2554+1,L2554)</f>
        <v>220</v>
      </c>
      <c r="M2555" s="80" t="str">
        <f aca="false">IF(OR(A2555="Insumo",A2555="Composição Auxiliar"),J2555,"")</f>
        <v/>
      </c>
      <c r="N2555" s="81" t="str">
        <f aca="false">IF(ISNUMBER(SEARCH("COM ENCARGOS COMPLEMENTARES",D2555)),J2555,"")</f>
        <v/>
      </c>
      <c r="O2555" s="81" t="str">
        <f aca="false">IF(N2555&lt;&gt;"","",M2555)</f>
        <v/>
      </c>
      <c r="P2555" s="82" t="str">
        <f aca="false">IF(A2555="Composição",A2554,"")</f>
        <v> 10.2.3 </v>
      </c>
      <c r="Q2555" s="81" t="n">
        <f aca="false">IF(P2555&lt;&gt;"",SUMIF(L2555:L2644,L2555,N2555:N2644),"")</f>
        <v>12.08</v>
      </c>
      <c r="R2555" s="81" t="n">
        <f aca="false">IF(P2555&lt;&gt;"",SUMIF(L2555:L2644,L2555,O2555:O2644),"")</f>
        <v>36.92</v>
      </c>
    </row>
    <row r="2556" customFormat="false" ht="25.5" hidden="false" customHeight="true" outlineLevel="0" collapsed="false">
      <c r="A2556" s="91" t="s">
        <v>668</v>
      </c>
      <c r="B2556" s="92" t="s">
        <v>817</v>
      </c>
      <c r="C2556" s="91" t="s">
        <v>664</v>
      </c>
      <c r="D2556" s="91" t="s">
        <v>818</v>
      </c>
      <c r="E2556" s="91" t="s">
        <v>671</v>
      </c>
      <c r="F2556" s="91"/>
      <c r="G2556" s="93" t="s">
        <v>672</v>
      </c>
      <c r="H2556" s="94" t="n">
        <v>0.25</v>
      </c>
      <c r="I2556" s="95" t="n">
        <f aca="false">SUMIFS('ANALÍTICA AUXILIARES'!J:J,'ANALÍTICA AUXILIARES'!A:A,"Composição",'ANALÍTICA AUXILIARES'!B:B,$B2556)</f>
        <v>22.2</v>
      </c>
      <c r="J2556" s="95" t="n">
        <f aca="false">TRUNC(H2556*I2556,2)</f>
        <v>5.55</v>
      </c>
      <c r="L2556" s="63" t="n">
        <f aca="false">IF(AND(A2557&lt;&gt;"",A2556=""),L2555+1,L2555)</f>
        <v>220</v>
      </c>
      <c r="M2556" s="80" t="n">
        <f aca="false">IF(OR(A2556="Insumo",A2556="Composição Auxiliar"),J2556,"")</f>
        <v>5.55</v>
      </c>
      <c r="N2556" s="81" t="n">
        <f aca="false">IF(ISNUMBER(SEARCH("COM ENCARGOS COMPLEMENTARES",D2556)),J2556,"")</f>
        <v>5.55</v>
      </c>
      <c r="O2556" s="81" t="str">
        <f aca="false">IF(N2556&lt;&gt;"","",M2556)</f>
        <v/>
      </c>
      <c r="P2556" s="82" t="str">
        <f aca="false">IF(A2556="Composição",A2555,"")</f>
        <v/>
      </c>
      <c r="Q2556" s="81" t="str">
        <f aca="false">IF(P2556&lt;&gt;"",SUMIF(L2556:L2645,L2556,N2556:N2645),"")</f>
        <v/>
      </c>
      <c r="R2556" s="81" t="str">
        <f aca="false">IF(P2556&lt;&gt;"",SUMIF(L2556:L2645,L2556,O2556:O2645),"")</f>
        <v/>
      </c>
    </row>
    <row r="2557" customFormat="false" ht="25.5" hidden="false" customHeight="true" outlineLevel="0" collapsed="false">
      <c r="A2557" s="91" t="s">
        <v>668</v>
      </c>
      <c r="B2557" s="92" t="s">
        <v>822</v>
      </c>
      <c r="C2557" s="91" t="s">
        <v>664</v>
      </c>
      <c r="D2557" s="91" t="s">
        <v>823</v>
      </c>
      <c r="E2557" s="91" t="s">
        <v>671</v>
      </c>
      <c r="F2557" s="91"/>
      <c r="G2557" s="93" t="s">
        <v>672</v>
      </c>
      <c r="H2557" s="94" t="n">
        <v>0.25</v>
      </c>
      <c r="I2557" s="95" t="n">
        <f aca="false">SUMIFS('ANALÍTICA AUXILIARES'!J:J,'ANALÍTICA AUXILIARES'!A:A,"Composição",'ANALÍTICA AUXILIARES'!B:B,$B2557)</f>
        <v>26.14</v>
      </c>
      <c r="J2557" s="95" t="n">
        <f aca="false">TRUNC(H2557*I2557,2)</f>
        <v>6.53</v>
      </c>
      <c r="L2557" s="63" t="n">
        <f aca="false">IF(AND(A2558&lt;&gt;"",A2557=""),L2556+1,L2556)</f>
        <v>220</v>
      </c>
      <c r="M2557" s="80" t="n">
        <f aca="false">IF(OR(A2557="Insumo",A2557="Composição Auxiliar"),J2557,"")</f>
        <v>6.53</v>
      </c>
      <c r="N2557" s="81" t="n">
        <f aca="false">IF(ISNUMBER(SEARCH("COM ENCARGOS COMPLEMENTARES",D2557)),J2557,"")</f>
        <v>6.53</v>
      </c>
      <c r="O2557" s="81" t="str">
        <f aca="false">IF(N2557&lt;&gt;"","",M2557)</f>
        <v/>
      </c>
      <c r="P2557" s="82" t="str">
        <f aca="false">IF(A2557="Composição",A2556,"")</f>
        <v/>
      </c>
      <c r="Q2557" s="81" t="str">
        <f aca="false">IF(P2557&lt;&gt;"",SUMIF(L2557:L2646,L2557,N2557:N2646),"")</f>
        <v/>
      </c>
      <c r="R2557" s="81" t="str">
        <f aca="false">IF(P2557&lt;&gt;"",SUMIF(L2557:L2646,L2557,O2557:O2646),"")</f>
        <v/>
      </c>
    </row>
    <row r="2558" customFormat="false" ht="14.25" hidden="false" customHeight="false" outlineLevel="0" collapsed="false">
      <c r="A2558" s="96" t="s">
        <v>679</v>
      </c>
      <c r="B2558" s="97" t="s">
        <v>1652</v>
      </c>
      <c r="C2558" s="96" t="str">
        <f aca="false">VLOOKUP(B2558,INSUMOS!$A:$I,2,0)</f>
        <v>SINAPI</v>
      </c>
      <c r="D2558" s="96" t="str">
        <f aca="false">VLOOKUP(B2558,INSUMOS!$A:$I,3,0)</f>
        <v>CONECTOR / TOMADA FEMEA RJ 45, CATEGORIA 6 (CAT 6) PARA CABOS</v>
      </c>
      <c r="E2558" s="98" t="str">
        <f aca="false">VLOOKUP(B2558,INSUMOS!$A:$I,4,0)</f>
        <v>Material</v>
      </c>
      <c r="F2558" s="98"/>
      <c r="G2558" s="99" t="str">
        <f aca="false">VLOOKUP(B2558,INSUMOS!$A:$I,5,0)</f>
        <v>UN</v>
      </c>
      <c r="H2558" s="100" t="n">
        <v>1</v>
      </c>
      <c r="I2558" s="101" t="n">
        <f aca="false">VLOOKUP(B2558,INSUMOS!$A:$I,8,0)</f>
        <v>36.92</v>
      </c>
      <c r="J2558" s="101" t="n">
        <f aca="false">TRUNC(H2558*I2558,2)</f>
        <v>36.92</v>
      </c>
      <c r="L2558" s="63" t="n">
        <f aca="false">IF(AND(A2559&lt;&gt;"",A2558=""),L2557+1,L2557)</f>
        <v>220</v>
      </c>
      <c r="M2558" s="80" t="n">
        <f aca="false">IF(OR(A2558="Insumo",A2558="Composição Auxiliar"),J2558,"")</f>
        <v>36.92</v>
      </c>
      <c r="N2558" s="81" t="str">
        <f aca="false">IF(ISNUMBER(SEARCH("COM ENCARGOS COMPLEMENTARES",D2558)),J2558,"")</f>
        <v/>
      </c>
      <c r="O2558" s="81" t="n">
        <f aca="false">IF(N2558&lt;&gt;"","",M2558)</f>
        <v>36.92</v>
      </c>
      <c r="P2558" s="82" t="str">
        <f aca="false">IF(A2558="Composição",A2557,"")</f>
        <v/>
      </c>
      <c r="Q2558" s="81" t="str">
        <f aca="false">IF(P2558&lt;&gt;"",SUMIF(L2558:L2647,L2558,N2558:N2647),"")</f>
        <v/>
      </c>
      <c r="R2558" s="81" t="str">
        <f aca="false">IF(P2558&lt;&gt;"",SUMIF(L2558:L2647,L2558,O2558:O2647),"")</f>
        <v/>
      </c>
    </row>
    <row r="2559" customFormat="false" ht="14.25" hidden="false" customHeight="false" outlineLevel="0" collapsed="false">
      <c r="A2559" s="102"/>
      <c r="B2559" s="102"/>
      <c r="C2559" s="102"/>
      <c r="D2559" s="102"/>
      <c r="E2559" s="102"/>
      <c r="F2559" s="103"/>
      <c r="G2559" s="102"/>
      <c r="H2559" s="103"/>
      <c r="I2559" s="102"/>
      <c r="J2559" s="103"/>
      <c r="L2559" s="63" t="n">
        <f aca="false">IF(AND(A2560&lt;&gt;"",A2559=""),L2558+1,L2558)</f>
        <v>220</v>
      </c>
      <c r="M2559" s="80" t="str">
        <f aca="false">IF(OR(A2559="Insumo",A2559="Composição Auxiliar"),J2559,"")</f>
        <v/>
      </c>
      <c r="N2559" s="81" t="str">
        <f aca="false">IF(ISNUMBER(SEARCH("COM ENCARGOS COMPLEMENTARES",D2559)),J2559,"")</f>
        <v/>
      </c>
      <c r="O2559" s="81" t="str">
        <f aca="false">IF(N2559&lt;&gt;"","",M2559)</f>
        <v/>
      </c>
      <c r="P2559" s="82" t="str">
        <f aca="false">IF(A2559="Composição",A2558,"")</f>
        <v/>
      </c>
      <c r="Q2559" s="81" t="str">
        <f aca="false">IF(P2559&lt;&gt;"",SUMIF(L2559:L2648,L2559,N2559:N2648),"")</f>
        <v/>
      </c>
      <c r="R2559" s="81" t="str">
        <f aca="false">IF(P2559&lt;&gt;"",SUMIF(L2559:L2648,L2559,O2559:O2648),"")</f>
        <v/>
      </c>
    </row>
    <row r="2560" customFormat="false" ht="14.25" hidden="false" customHeight="true" outlineLevel="0" collapsed="false">
      <c r="A2560" s="102"/>
      <c r="B2560" s="102"/>
      <c r="C2560" s="102"/>
      <c r="D2560" s="102"/>
      <c r="E2560" s="102"/>
      <c r="F2560" s="103"/>
      <c r="G2560" s="102"/>
      <c r="H2560" s="104" t="s">
        <v>684</v>
      </c>
      <c r="I2560" s="104"/>
      <c r="J2560" s="103" t="n">
        <f aca="false">TRUNC(SUMIF(L:L,$L2560,M:M)*(1+$J$9),2)</f>
        <v>63.59</v>
      </c>
      <c r="L2560" s="63" t="n">
        <f aca="false">IF(AND(A2561&lt;&gt;"",A2560=""),L2559+1,L2559)</f>
        <v>220</v>
      </c>
      <c r="M2560" s="80" t="str">
        <f aca="false">IF(OR(A2560="Insumo",A2560="Composição Auxiliar"),J2560,"")</f>
        <v/>
      </c>
      <c r="N2560" s="81" t="str">
        <f aca="false">IF(ISNUMBER(SEARCH("COM ENCARGOS COMPLEMENTARES",D2560)),J2560,"")</f>
        <v/>
      </c>
      <c r="O2560" s="81" t="str">
        <f aca="false">IF(N2560&lt;&gt;"","",M2560)</f>
        <v/>
      </c>
      <c r="P2560" s="82" t="str">
        <f aca="false">IF(A2560="Composição",A2559,"")</f>
        <v/>
      </c>
      <c r="Q2560" s="81" t="str">
        <f aca="false">IF(P2560&lt;&gt;"",SUMIF(L2560:L2649,L2560,N2560:N2649),"")</f>
        <v/>
      </c>
      <c r="R2560" s="81" t="str">
        <f aca="false">IF(P2560&lt;&gt;"",SUMIF(L2560:L2649,L2560,O2560:O2649),"")</f>
        <v/>
      </c>
    </row>
    <row r="2561" customFormat="false" ht="15" hidden="false" customHeight="false" outlineLevel="0" collapsed="false">
      <c r="A2561" s="105"/>
      <c r="B2561" s="105"/>
      <c r="C2561" s="105"/>
      <c r="D2561" s="105"/>
      <c r="E2561" s="105"/>
      <c r="F2561" s="105"/>
      <c r="G2561" s="105" t="s">
        <v>685</v>
      </c>
      <c r="H2561" s="106" t="s">
        <v>1623</v>
      </c>
      <c r="I2561" s="105" t="s">
        <v>687</v>
      </c>
      <c r="J2561" s="107" t="n">
        <f aca="false">TRUNC(J2560*H2561,2)</f>
        <v>1462.57</v>
      </c>
      <c r="L2561" s="63" t="n">
        <f aca="false">IF(AND(A2562&lt;&gt;"",A2561=""),L2560+1,L2560)</f>
        <v>220</v>
      </c>
      <c r="M2561" s="80" t="str">
        <f aca="false">IF(OR(A2561="Insumo",A2561="Composição Auxiliar"),J2561,"")</f>
        <v/>
      </c>
      <c r="N2561" s="81" t="str">
        <f aca="false">IF(ISNUMBER(SEARCH("COM ENCARGOS COMPLEMENTARES",D2561)),J2561,"")</f>
        <v/>
      </c>
      <c r="O2561" s="81" t="str">
        <f aca="false">IF(N2561&lt;&gt;"","",M2561)</f>
        <v/>
      </c>
      <c r="P2561" s="82" t="str">
        <f aca="false">IF(A2561="Composição",A2560,"")</f>
        <v/>
      </c>
      <c r="Q2561" s="81" t="str">
        <f aca="false">IF(P2561&lt;&gt;"",SUMIF(L2561:L2650,L2561,N2561:N2650),"")</f>
        <v/>
      </c>
      <c r="R2561" s="81" t="str">
        <f aca="false">IF(P2561&lt;&gt;"",SUMIF(L2561:L2650,L2561,O2561:O2650),"")</f>
        <v/>
      </c>
    </row>
    <row r="2562" customFormat="false" ht="15" hidden="false" customHeight="false" outlineLevel="0" collapsed="false">
      <c r="A2562" s="108"/>
      <c r="B2562" s="108"/>
      <c r="C2562" s="108"/>
      <c r="D2562" s="108"/>
      <c r="E2562" s="108"/>
      <c r="F2562" s="108"/>
      <c r="G2562" s="108"/>
      <c r="H2562" s="108"/>
      <c r="I2562" s="108"/>
      <c r="J2562" s="108"/>
      <c r="L2562" s="63" t="n">
        <f aca="false">IF(AND(A2563&lt;&gt;"",A2562=""),L2561+1,L2561)</f>
        <v>221</v>
      </c>
      <c r="M2562" s="80" t="str">
        <f aca="false">IF(OR(A2562="Insumo",A2562="Composição Auxiliar"),J2562,"")</f>
        <v/>
      </c>
      <c r="N2562" s="81" t="str">
        <f aca="false">IF(ISNUMBER(SEARCH("COM ENCARGOS COMPLEMENTARES",D2562)),J2562,"")</f>
        <v/>
      </c>
      <c r="O2562" s="81" t="str">
        <f aca="false">IF(N2562&lt;&gt;"","",M2562)</f>
        <v/>
      </c>
      <c r="P2562" s="82" t="str">
        <f aca="false">IF(A2562="Composição",A2561,"")</f>
        <v/>
      </c>
      <c r="Q2562" s="81" t="str">
        <f aca="false">IF(P2562&lt;&gt;"",SUMIF(L2562:L2651,L2562,N2562:N2651),"")</f>
        <v/>
      </c>
      <c r="R2562" s="81" t="str">
        <f aca="false">IF(P2562&lt;&gt;"",SUMIF(L2562:L2651,L2562,O2562:O2651),"")</f>
        <v/>
      </c>
    </row>
    <row r="2563" customFormat="false" ht="15" hidden="false" customHeight="true" outlineLevel="0" collapsed="false">
      <c r="A2563" s="83" t="s">
        <v>539</v>
      </c>
      <c r="B2563" s="84" t="s">
        <v>655</v>
      </c>
      <c r="C2563" s="83" t="s">
        <v>656</v>
      </c>
      <c r="D2563" s="83" t="s">
        <v>657</v>
      </c>
      <c r="E2563" s="83" t="s">
        <v>658</v>
      </c>
      <c r="F2563" s="83"/>
      <c r="G2563" s="85" t="s">
        <v>659</v>
      </c>
      <c r="H2563" s="84" t="s">
        <v>660</v>
      </c>
      <c r="I2563" s="84" t="s">
        <v>661</v>
      </c>
      <c r="J2563" s="84" t="s">
        <v>662</v>
      </c>
      <c r="L2563" s="63" t="n">
        <f aca="false">IF(AND(A2564&lt;&gt;"",A2563=""),L2562+1,L2562)</f>
        <v>221</v>
      </c>
      <c r="M2563" s="80" t="str">
        <f aca="false">IF(OR(A2563="Insumo",A2563="Composição Auxiliar"),J2563,"")</f>
        <v/>
      </c>
      <c r="N2563" s="81" t="str">
        <f aca="false">IF(ISNUMBER(SEARCH("COM ENCARGOS COMPLEMENTARES",D2563)),J2563,"")</f>
        <v/>
      </c>
      <c r="O2563" s="81" t="str">
        <f aca="false">IF(N2563&lt;&gt;"","",M2563)</f>
        <v/>
      </c>
      <c r="P2563" s="82" t="str">
        <f aca="false">IF(A2563="Composição",A2562,"")</f>
        <v/>
      </c>
      <c r="Q2563" s="81" t="str">
        <f aca="false">IF(P2563&lt;&gt;"",SUMIF(L2563:L2652,L2563,N2563:N2652),"")</f>
        <v/>
      </c>
      <c r="R2563" s="81" t="str">
        <f aca="false">IF(P2563&lt;&gt;"",SUMIF(L2563:L2652,L2563,O2563:O2652),"")</f>
        <v/>
      </c>
    </row>
    <row r="2564" customFormat="false" ht="38.25" hidden="false" customHeight="true" outlineLevel="0" collapsed="false">
      <c r="A2564" s="86" t="s">
        <v>663</v>
      </c>
      <c r="B2564" s="87" t="s">
        <v>540</v>
      </c>
      <c r="C2564" s="86" t="s">
        <v>716</v>
      </c>
      <c r="D2564" s="86" t="s">
        <v>1653</v>
      </c>
      <c r="E2564" s="86" t="s">
        <v>724</v>
      </c>
      <c r="F2564" s="86"/>
      <c r="G2564" s="88" t="s">
        <v>729</v>
      </c>
      <c r="H2564" s="89" t="n">
        <v>1</v>
      </c>
      <c r="I2564" s="90" t="n">
        <f aca="false">SUMIF(L:L,$L2564,M:M)</f>
        <v>10.09</v>
      </c>
      <c r="J2564" s="90" t="n">
        <f aca="false">TRUNC(H2564*I2564,2)</f>
        <v>10.09</v>
      </c>
      <c r="L2564" s="63" t="n">
        <f aca="false">IF(AND(A2565&lt;&gt;"",A2564=""),L2563+1,L2563)</f>
        <v>221</v>
      </c>
      <c r="M2564" s="80" t="str">
        <f aca="false">IF(OR(A2564="Insumo",A2564="Composição Auxiliar"),J2564,"")</f>
        <v/>
      </c>
      <c r="N2564" s="81" t="str">
        <f aca="false">IF(ISNUMBER(SEARCH("COM ENCARGOS COMPLEMENTARES",D2564)),J2564,"")</f>
        <v/>
      </c>
      <c r="O2564" s="81" t="str">
        <f aca="false">IF(N2564&lt;&gt;"","",M2564)</f>
        <v/>
      </c>
      <c r="P2564" s="82" t="str">
        <f aca="false">IF(A2564="Composição",A2563,"")</f>
        <v> 10.2.4 </v>
      </c>
      <c r="Q2564" s="81" t="n">
        <f aca="false">IF(P2564&lt;&gt;"",SUMIF(L2564:L2653,L2564,N2564:N2653),"")</f>
        <v>2.5</v>
      </c>
      <c r="R2564" s="81" t="n">
        <f aca="false">IF(P2564&lt;&gt;"",SUMIF(L2564:L2653,L2564,O2564:O2653),"")</f>
        <v>7.59</v>
      </c>
    </row>
    <row r="2565" customFormat="false" ht="25.5" hidden="false" customHeight="true" outlineLevel="0" collapsed="false">
      <c r="A2565" s="91" t="s">
        <v>668</v>
      </c>
      <c r="B2565" s="92" t="s">
        <v>822</v>
      </c>
      <c r="C2565" s="91" t="s">
        <v>664</v>
      </c>
      <c r="D2565" s="91" t="s">
        <v>823</v>
      </c>
      <c r="E2565" s="91" t="s">
        <v>671</v>
      </c>
      <c r="F2565" s="91"/>
      <c r="G2565" s="93" t="s">
        <v>672</v>
      </c>
      <c r="H2565" s="94" t="n">
        <v>0.052</v>
      </c>
      <c r="I2565" s="95" t="n">
        <f aca="false">SUMIFS('ANALÍTICA AUXILIARES'!J:J,'ANALÍTICA AUXILIARES'!A:A,"Composição",'ANALÍTICA AUXILIARES'!B:B,$B2565)</f>
        <v>26.14</v>
      </c>
      <c r="J2565" s="95" t="n">
        <f aca="false">TRUNC(H2565*I2565,2)</f>
        <v>1.35</v>
      </c>
      <c r="L2565" s="63" t="n">
        <f aca="false">IF(AND(A2566&lt;&gt;"",A2565=""),L2564+1,L2564)</f>
        <v>221</v>
      </c>
      <c r="M2565" s="80" t="n">
        <f aca="false">IF(OR(A2565="Insumo",A2565="Composição Auxiliar"),J2565,"")</f>
        <v>1.35</v>
      </c>
      <c r="N2565" s="81" t="n">
        <f aca="false">IF(ISNUMBER(SEARCH("COM ENCARGOS COMPLEMENTARES",D2565)),J2565,"")</f>
        <v>1.35</v>
      </c>
      <c r="O2565" s="81" t="str">
        <f aca="false">IF(N2565&lt;&gt;"","",M2565)</f>
        <v/>
      </c>
      <c r="P2565" s="82" t="str">
        <f aca="false">IF(A2565="Composição",A2564,"")</f>
        <v/>
      </c>
      <c r="Q2565" s="81" t="str">
        <f aca="false">IF(P2565&lt;&gt;"",SUMIF(L2565:L2654,L2565,N2565:N2654),"")</f>
        <v/>
      </c>
      <c r="R2565" s="81" t="str">
        <f aca="false">IF(P2565&lt;&gt;"",SUMIF(L2565:L2654,L2565,O2565:O2654),"")</f>
        <v/>
      </c>
    </row>
    <row r="2566" customFormat="false" ht="25.5" hidden="false" customHeight="true" outlineLevel="0" collapsed="false">
      <c r="A2566" s="91" t="s">
        <v>668</v>
      </c>
      <c r="B2566" s="92" t="s">
        <v>817</v>
      </c>
      <c r="C2566" s="91" t="s">
        <v>664</v>
      </c>
      <c r="D2566" s="91" t="s">
        <v>818</v>
      </c>
      <c r="E2566" s="91" t="s">
        <v>671</v>
      </c>
      <c r="F2566" s="91"/>
      <c r="G2566" s="93" t="s">
        <v>672</v>
      </c>
      <c r="H2566" s="94" t="n">
        <v>0.052</v>
      </c>
      <c r="I2566" s="95" t="n">
        <f aca="false">SUMIFS('ANALÍTICA AUXILIARES'!J:J,'ANALÍTICA AUXILIARES'!A:A,"Composição",'ANALÍTICA AUXILIARES'!B:B,$B2566)</f>
        <v>22.2</v>
      </c>
      <c r="J2566" s="95" t="n">
        <f aca="false">TRUNC(H2566*I2566,2)</f>
        <v>1.15</v>
      </c>
      <c r="L2566" s="63" t="n">
        <f aca="false">IF(AND(A2567&lt;&gt;"",A2566=""),L2565+1,L2565)</f>
        <v>221</v>
      </c>
      <c r="M2566" s="80" t="n">
        <f aca="false">IF(OR(A2566="Insumo",A2566="Composição Auxiliar"),J2566,"")</f>
        <v>1.15</v>
      </c>
      <c r="N2566" s="81" t="n">
        <f aca="false">IF(ISNUMBER(SEARCH("COM ENCARGOS COMPLEMENTARES",D2566)),J2566,"")</f>
        <v>1.15</v>
      </c>
      <c r="O2566" s="81" t="str">
        <f aca="false">IF(N2566&lt;&gt;"","",M2566)</f>
        <v/>
      </c>
      <c r="P2566" s="82" t="str">
        <f aca="false">IF(A2566="Composição",A2565,"")</f>
        <v/>
      </c>
      <c r="Q2566" s="81" t="str">
        <f aca="false">IF(P2566&lt;&gt;"",SUMIF(L2566:L2655,L2566,N2566:N2655),"")</f>
        <v/>
      </c>
      <c r="R2566" s="81" t="str">
        <f aca="false">IF(P2566&lt;&gt;"",SUMIF(L2566:L2655,L2566,O2566:O2655),"")</f>
        <v/>
      </c>
    </row>
    <row r="2567" customFormat="false" ht="25.5" hidden="false" customHeight="false" outlineLevel="0" collapsed="false">
      <c r="A2567" s="96" t="s">
        <v>679</v>
      </c>
      <c r="B2567" s="97" t="s">
        <v>1654</v>
      </c>
      <c r="C2567" s="96" t="str">
        <f aca="false">VLOOKUP(B2567,INSUMOS!$A:$I,2,0)</f>
        <v>Próprio</v>
      </c>
      <c r="D2567" s="96" t="str">
        <f aca="false">VLOOKUP(B2567,INSUMOS!$A:$I,3,0)</f>
        <v>CABO DE PAR TRANCADO UTP, 4 PARES, CATEGORIA 6, ISOL. CM. REF. FUROKAWA GIGALAN CM</v>
      </c>
      <c r="E2567" s="98" t="str">
        <f aca="false">VLOOKUP(B2567,INSUMOS!$A:$I,4,0)</f>
        <v>Material</v>
      </c>
      <c r="F2567" s="98"/>
      <c r="G2567" s="99" t="str">
        <f aca="false">VLOOKUP(B2567,INSUMOS!$A:$I,5,0)</f>
        <v>M</v>
      </c>
      <c r="H2567" s="100" t="n">
        <v>1.3</v>
      </c>
      <c r="I2567" s="101" t="n">
        <f aca="false">VLOOKUP(B2567,INSUMOS!$A:$I,8,0)</f>
        <v>5.84</v>
      </c>
      <c r="J2567" s="101" t="n">
        <f aca="false">TRUNC(H2567*I2567,2)</f>
        <v>7.59</v>
      </c>
      <c r="L2567" s="63" t="n">
        <f aca="false">IF(AND(A2568&lt;&gt;"",A2567=""),L2566+1,L2566)</f>
        <v>221</v>
      </c>
      <c r="M2567" s="80" t="n">
        <f aca="false">IF(OR(A2567="Insumo",A2567="Composição Auxiliar"),J2567,"")</f>
        <v>7.59</v>
      </c>
      <c r="N2567" s="81" t="str">
        <f aca="false">IF(ISNUMBER(SEARCH("COM ENCARGOS COMPLEMENTARES",D2567)),J2567,"")</f>
        <v/>
      </c>
      <c r="O2567" s="81" t="n">
        <f aca="false">IF(N2567&lt;&gt;"","",M2567)</f>
        <v>7.59</v>
      </c>
      <c r="P2567" s="82" t="str">
        <f aca="false">IF(A2567="Composição",A2566,"")</f>
        <v/>
      </c>
      <c r="Q2567" s="81" t="str">
        <f aca="false">IF(P2567&lt;&gt;"",SUMIF(L2567:L2656,L2567,N2567:N2656),"")</f>
        <v/>
      </c>
      <c r="R2567" s="81" t="str">
        <f aca="false">IF(P2567&lt;&gt;"",SUMIF(L2567:L2656,L2567,O2567:O2656),"")</f>
        <v/>
      </c>
    </row>
    <row r="2568" customFormat="false" ht="14.25" hidden="false" customHeight="false" outlineLevel="0" collapsed="false">
      <c r="A2568" s="102"/>
      <c r="B2568" s="102"/>
      <c r="C2568" s="102"/>
      <c r="D2568" s="102"/>
      <c r="E2568" s="102"/>
      <c r="F2568" s="103"/>
      <c r="G2568" s="102"/>
      <c r="H2568" s="103"/>
      <c r="I2568" s="102"/>
      <c r="J2568" s="103"/>
      <c r="L2568" s="63" t="n">
        <f aca="false">IF(AND(A2569&lt;&gt;"",A2568=""),L2567+1,L2567)</f>
        <v>221</v>
      </c>
      <c r="M2568" s="80" t="str">
        <f aca="false">IF(OR(A2568="Insumo",A2568="Composição Auxiliar"),J2568,"")</f>
        <v/>
      </c>
      <c r="N2568" s="81" t="str">
        <f aca="false">IF(ISNUMBER(SEARCH("COM ENCARGOS COMPLEMENTARES",D2568)),J2568,"")</f>
        <v/>
      </c>
      <c r="O2568" s="81" t="str">
        <f aca="false">IF(N2568&lt;&gt;"","",M2568)</f>
        <v/>
      </c>
      <c r="P2568" s="82" t="str">
        <f aca="false">IF(A2568="Composição",A2567,"")</f>
        <v/>
      </c>
      <c r="Q2568" s="81" t="str">
        <f aca="false">IF(P2568&lt;&gt;"",SUMIF(L2568:L2657,L2568,N2568:N2657),"")</f>
        <v/>
      </c>
      <c r="R2568" s="81" t="str">
        <f aca="false">IF(P2568&lt;&gt;"",SUMIF(L2568:L2657,L2568,O2568:O2657),"")</f>
        <v/>
      </c>
    </row>
    <row r="2569" customFormat="false" ht="14.25" hidden="false" customHeight="true" outlineLevel="0" collapsed="false">
      <c r="A2569" s="102"/>
      <c r="B2569" s="102"/>
      <c r="C2569" s="102"/>
      <c r="D2569" s="102"/>
      <c r="E2569" s="102"/>
      <c r="F2569" s="103"/>
      <c r="G2569" s="102"/>
      <c r="H2569" s="104" t="s">
        <v>684</v>
      </c>
      <c r="I2569" s="104"/>
      <c r="J2569" s="103" t="n">
        <f aca="false">TRUNC(SUMIF(L:L,$L2569,M:M)*(1+$J$9),2)</f>
        <v>13.09</v>
      </c>
      <c r="L2569" s="63" t="n">
        <f aca="false">IF(AND(A2570&lt;&gt;"",A2569=""),L2568+1,L2568)</f>
        <v>221</v>
      </c>
      <c r="M2569" s="80" t="str">
        <f aca="false">IF(OR(A2569="Insumo",A2569="Composição Auxiliar"),J2569,"")</f>
        <v/>
      </c>
      <c r="N2569" s="81" t="str">
        <f aca="false">IF(ISNUMBER(SEARCH("COM ENCARGOS COMPLEMENTARES",D2569)),J2569,"")</f>
        <v/>
      </c>
      <c r="O2569" s="81" t="str">
        <f aca="false">IF(N2569&lt;&gt;"","",M2569)</f>
        <v/>
      </c>
      <c r="P2569" s="82" t="str">
        <f aca="false">IF(A2569="Composição",A2568,"")</f>
        <v/>
      </c>
      <c r="Q2569" s="81" t="str">
        <f aca="false">IF(P2569&lt;&gt;"",SUMIF(L2569:L2658,L2569,N2569:N2658),"")</f>
        <v/>
      </c>
      <c r="R2569" s="81" t="str">
        <f aca="false">IF(P2569&lt;&gt;"",SUMIF(L2569:L2658,L2569,O2569:O2658),"")</f>
        <v/>
      </c>
    </row>
    <row r="2570" customFormat="false" ht="15" hidden="false" customHeight="false" outlineLevel="0" collapsed="false">
      <c r="A2570" s="105"/>
      <c r="B2570" s="105"/>
      <c r="C2570" s="105"/>
      <c r="D2570" s="105"/>
      <c r="E2570" s="105"/>
      <c r="F2570" s="105"/>
      <c r="G2570" s="105" t="s">
        <v>685</v>
      </c>
      <c r="H2570" s="106" t="s">
        <v>1655</v>
      </c>
      <c r="I2570" s="105" t="s">
        <v>687</v>
      </c>
      <c r="J2570" s="107" t="n">
        <f aca="false">TRUNC(J2569*H2570,2)</f>
        <v>4201.89</v>
      </c>
      <c r="L2570" s="63" t="n">
        <f aca="false">IF(AND(A2571&lt;&gt;"",A2570=""),L2569+1,L2569)</f>
        <v>221</v>
      </c>
      <c r="M2570" s="80" t="str">
        <f aca="false">IF(OR(A2570="Insumo",A2570="Composição Auxiliar"),J2570,"")</f>
        <v/>
      </c>
      <c r="N2570" s="81" t="str">
        <f aca="false">IF(ISNUMBER(SEARCH("COM ENCARGOS COMPLEMENTARES",D2570)),J2570,"")</f>
        <v/>
      </c>
      <c r="O2570" s="81" t="str">
        <f aca="false">IF(N2570&lt;&gt;"","",M2570)</f>
        <v/>
      </c>
      <c r="P2570" s="82" t="str">
        <f aca="false">IF(A2570="Composição",A2569,"")</f>
        <v/>
      </c>
      <c r="Q2570" s="81" t="str">
        <f aca="false">IF(P2570&lt;&gt;"",SUMIF(L2570:L2659,L2570,N2570:N2659),"")</f>
        <v/>
      </c>
      <c r="R2570" s="81" t="str">
        <f aca="false">IF(P2570&lt;&gt;"",SUMIF(L2570:L2659,L2570,O2570:O2659),"")</f>
        <v/>
      </c>
    </row>
    <row r="2571" customFormat="false" ht="15" hidden="false" customHeight="false" outlineLevel="0" collapsed="false">
      <c r="A2571" s="108"/>
      <c r="B2571" s="108"/>
      <c r="C2571" s="108"/>
      <c r="D2571" s="108"/>
      <c r="E2571" s="108"/>
      <c r="F2571" s="108"/>
      <c r="G2571" s="108"/>
      <c r="H2571" s="108"/>
      <c r="I2571" s="108"/>
      <c r="J2571" s="108"/>
      <c r="L2571" s="63" t="n">
        <f aca="false">IF(AND(A2572&lt;&gt;"",A2571=""),L2570+1,L2570)</f>
        <v>222</v>
      </c>
      <c r="M2571" s="80" t="str">
        <f aca="false">IF(OR(A2571="Insumo",A2571="Composição Auxiliar"),J2571,"")</f>
        <v/>
      </c>
      <c r="N2571" s="81" t="str">
        <f aca="false">IF(ISNUMBER(SEARCH("COM ENCARGOS COMPLEMENTARES",D2571)),J2571,"")</f>
        <v/>
      </c>
      <c r="O2571" s="81" t="str">
        <f aca="false">IF(N2571&lt;&gt;"","",M2571)</f>
        <v/>
      </c>
      <c r="P2571" s="82" t="str">
        <f aca="false">IF(A2571="Composição",A2570,"")</f>
        <v/>
      </c>
      <c r="Q2571" s="81" t="str">
        <f aca="false">IF(P2571&lt;&gt;"",SUMIF(L2571:L2660,L2571,N2571:N2660),"")</f>
        <v/>
      </c>
      <c r="R2571" s="81" t="str">
        <f aca="false">IF(P2571&lt;&gt;"",SUMIF(L2571:L2660,L2571,O2571:O2660),"")</f>
        <v/>
      </c>
    </row>
    <row r="2572" customFormat="false" ht="15" hidden="false" customHeight="true" outlineLevel="0" collapsed="false">
      <c r="A2572" s="83" t="s">
        <v>541</v>
      </c>
      <c r="B2572" s="84" t="s">
        <v>655</v>
      </c>
      <c r="C2572" s="83" t="s">
        <v>656</v>
      </c>
      <c r="D2572" s="83" t="s">
        <v>657</v>
      </c>
      <c r="E2572" s="83" t="s">
        <v>658</v>
      </c>
      <c r="F2572" s="83"/>
      <c r="G2572" s="85" t="s">
        <v>659</v>
      </c>
      <c r="H2572" s="84" t="s">
        <v>660</v>
      </c>
      <c r="I2572" s="84" t="s">
        <v>661</v>
      </c>
      <c r="J2572" s="84" t="s">
        <v>662</v>
      </c>
      <c r="L2572" s="63" t="n">
        <f aca="false">IF(AND(A2573&lt;&gt;"",A2572=""),L2571+1,L2571)</f>
        <v>222</v>
      </c>
      <c r="M2572" s="80" t="str">
        <f aca="false">IF(OR(A2572="Insumo",A2572="Composição Auxiliar"),J2572,"")</f>
        <v/>
      </c>
      <c r="N2572" s="81" t="str">
        <f aca="false">IF(ISNUMBER(SEARCH("COM ENCARGOS COMPLEMENTARES",D2572)),J2572,"")</f>
        <v/>
      </c>
      <c r="O2572" s="81" t="str">
        <f aca="false">IF(N2572&lt;&gt;"","",M2572)</f>
        <v/>
      </c>
      <c r="P2572" s="82" t="str">
        <f aca="false">IF(A2572="Composição",A2571,"")</f>
        <v/>
      </c>
      <c r="Q2572" s="81" t="str">
        <f aca="false">IF(P2572&lt;&gt;"",SUMIF(L2572:L2661,L2572,N2572:N2661),"")</f>
        <v/>
      </c>
      <c r="R2572" s="81" t="str">
        <f aca="false">IF(P2572&lt;&gt;"",SUMIF(L2572:L2661,L2572,O2572:O2661),"")</f>
        <v/>
      </c>
    </row>
    <row r="2573" customFormat="false" ht="38.25" hidden="false" customHeight="true" outlineLevel="0" collapsed="false">
      <c r="A2573" s="86" t="s">
        <v>663</v>
      </c>
      <c r="B2573" s="87" t="s">
        <v>542</v>
      </c>
      <c r="C2573" s="86" t="s">
        <v>716</v>
      </c>
      <c r="D2573" s="86" t="s">
        <v>1656</v>
      </c>
      <c r="E2573" s="86" t="s">
        <v>724</v>
      </c>
      <c r="F2573" s="86"/>
      <c r="G2573" s="88" t="s">
        <v>718</v>
      </c>
      <c r="H2573" s="89" t="n">
        <v>1</v>
      </c>
      <c r="I2573" s="90" t="n">
        <f aca="false">SUMIF(L:L,$L2573,M:M)</f>
        <v>116.49</v>
      </c>
      <c r="J2573" s="90" t="n">
        <f aca="false">TRUNC(H2573*I2573,2)</f>
        <v>116.49</v>
      </c>
      <c r="L2573" s="63" t="n">
        <f aca="false">IF(AND(A2574&lt;&gt;"",A2573=""),L2572+1,L2572)</f>
        <v>222</v>
      </c>
      <c r="M2573" s="80" t="str">
        <f aca="false">IF(OR(A2573="Insumo",A2573="Composição Auxiliar"),J2573,"")</f>
        <v/>
      </c>
      <c r="N2573" s="81" t="str">
        <f aca="false">IF(ISNUMBER(SEARCH("COM ENCARGOS COMPLEMENTARES",D2573)),J2573,"")</f>
        <v/>
      </c>
      <c r="O2573" s="81" t="str">
        <f aca="false">IF(N2573&lt;&gt;"","",M2573)</f>
        <v/>
      </c>
      <c r="P2573" s="82" t="str">
        <f aca="false">IF(A2573="Composição",A2572,"")</f>
        <v> 10.2.5 </v>
      </c>
      <c r="Q2573" s="81" t="n">
        <f aca="false">IF(P2573&lt;&gt;"",SUMIF(L2573:L2662,L2573,N2573:N2662),"")</f>
        <v>0</v>
      </c>
      <c r="R2573" s="81" t="n">
        <f aca="false">IF(P2573&lt;&gt;"",SUMIF(L2573:L2662,L2573,O2573:O2662),"")</f>
        <v>116.49</v>
      </c>
    </row>
    <row r="2574" customFormat="false" ht="25.5" hidden="false" customHeight="true" outlineLevel="0" collapsed="false">
      <c r="A2574" s="91" t="s">
        <v>668</v>
      </c>
      <c r="B2574" s="92" t="s">
        <v>538</v>
      </c>
      <c r="C2574" s="91" t="s">
        <v>716</v>
      </c>
      <c r="D2574" s="91" t="s">
        <v>1651</v>
      </c>
      <c r="E2574" s="91" t="s">
        <v>1469</v>
      </c>
      <c r="F2574" s="91"/>
      <c r="G2574" s="93" t="s">
        <v>718</v>
      </c>
      <c r="H2574" s="94" t="n">
        <v>2</v>
      </c>
      <c r="I2574" s="95" t="n">
        <f aca="false">SUMIFS('ANALÍTICA AUXILIARES'!J:J,'ANALÍTICA AUXILIARES'!A:A,"Composição",'ANALÍTICA AUXILIARES'!B:B,$B2574)</f>
        <v>49</v>
      </c>
      <c r="J2574" s="95" t="n">
        <f aca="false">TRUNC(H2574*I2574,2)</f>
        <v>98</v>
      </c>
      <c r="L2574" s="63" t="n">
        <f aca="false">IF(AND(A2575&lt;&gt;"",A2574=""),L2573+1,L2573)</f>
        <v>222</v>
      </c>
      <c r="M2574" s="80" t="n">
        <f aca="false">IF(OR(A2574="Insumo",A2574="Composição Auxiliar"),J2574,"")</f>
        <v>98</v>
      </c>
      <c r="N2574" s="81" t="str">
        <f aca="false">IF(ISNUMBER(SEARCH("COM ENCARGOS COMPLEMENTARES",D2574)),J2574,"")</f>
        <v/>
      </c>
      <c r="O2574" s="81" t="n">
        <f aca="false">IF(N2574&lt;&gt;"","",M2574)</f>
        <v>98</v>
      </c>
      <c r="P2574" s="82" t="str">
        <f aca="false">IF(A2574="Composição",A2573,"")</f>
        <v/>
      </c>
      <c r="Q2574" s="81" t="str">
        <f aca="false">IF(P2574&lt;&gt;"",SUMIF(L2574:L2663,L2574,N2574:N2663),"")</f>
        <v/>
      </c>
      <c r="R2574" s="81" t="str">
        <f aca="false">IF(P2574&lt;&gt;"",SUMIF(L2574:L2663,L2574,O2574:O2663),"")</f>
        <v/>
      </c>
    </row>
    <row r="2575" customFormat="false" ht="25.5" hidden="false" customHeight="true" outlineLevel="0" collapsed="false">
      <c r="A2575" s="91" t="s">
        <v>668</v>
      </c>
      <c r="B2575" s="92" t="s">
        <v>1657</v>
      </c>
      <c r="C2575" s="91" t="s">
        <v>664</v>
      </c>
      <c r="D2575" s="91" t="s">
        <v>1658</v>
      </c>
      <c r="E2575" s="91" t="s">
        <v>724</v>
      </c>
      <c r="F2575" s="91"/>
      <c r="G2575" s="93" t="s">
        <v>718</v>
      </c>
      <c r="H2575" s="94" t="n">
        <v>1</v>
      </c>
      <c r="I2575" s="95" t="n">
        <f aca="false">SUMIFS('ANALÍTICA AUXILIARES'!J:J,'ANALÍTICA AUXILIARES'!A:A,"Composição",'ANALÍTICA AUXILIARES'!B:B,$B2575)</f>
        <v>13.27</v>
      </c>
      <c r="J2575" s="95" t="n">
        <f aca="false">TRUNC(H2575*I2575,2)</f>
        <v>13.27</v>
      </c>
      <c r="L2575" s="63" t="n">
        <f aca="false">IF(AND(A2576&lt;&gt;"",A2575=""),L2574+1,L2574)</f>
        <v>222</v>
      </c>
      <c r="M2575" s="80" t="n">
        <f aca="false">IF(OR(A2575="Insumo",A2575="Composição Auxiliar"),J2575,"")</f>
        <v>13.27</v>
      </c>
      <c r="N2575" s="81" t="str">
        <f aca="false">IF(ISNUMBER(SEARCH("COM ENCARGOS COMPLEMENTARES",D2575)),J2575,"")</f>
        <v/>
      </c>
      <c r="O2575" s="81" t="n">
        <f aca="false">IF(N2575&lt;&gt;"","",M2575)</f>
        <v>13.27</v>
      </c>
      <c r="P2575" s="82" t="str">
        <f aca="false">IF(A2575="Composição",A2574,"")</f>
        <v/>
      </c>
      <c r="Q2575" s="81" t="str">
        <f aca="false">IF(P2575&lt;&gt;"",SUMIF(L2575:L2664,L2575,N2575:N2664),"")</f>
        <v/>
      </c>
      <c r="R2575" s="81" t="str">
        <f aca="false">IF(P2575&lt;&gt;"",SUMIF(L2575:L2664,L2575,O2575:O2664),"")</f>
        <v/>
      </c>
    </row>
    <row r="2576" customFormat="false" ht="25.5" hidden="false" customHeight="false" outlineLevel="0" collapsed="false">
      <c r="A2576" s="96" t="s">
        <v>679</v>
      </c>
      <c r="B2576" s="97" t="s">
        <v>1659</v>
      </c>
      <c r="C2576" s="96" t="str">
        <f aca="false">VLOOKUP(B2576,INSUMOS!$A:$I,2,0)</f>
        <v>SINAPI</v>
      </c>
      <c r="D2576" s="96" t="str">
        <f aca="false">VLOOKUP(B2576,INSUMOS!$A:$I,3,0)</f>
        <v>ESPELHO / PLACA DE 2 POSTOS 4" X 4", PARA INSTALACAO DE TOMADAS E INTERRUPTORES</v>
      </c>
      <c r="E2576" s="98" t="str">
        <f aca="false">VLOOKUP(B2576,INSUMOS!$A:$I,4,0)</f>
        <v>Material</v>
      </c>
      <c r="F2576" s="98"/>
      <c r="G2576" s="99" t="str">
        <f aca="false">VLOOKUP(B2576,INSUMOS!$A:$I,5,0)</f>
        <v>UN</v>
      </c>
      <c r="H2576" s="100" t="n">
        <v>1</v>
      </c>
      <c r="I2576" s="101" t="n">
        <f aca="false">VLOOKUP(B2576,INSUMOS!$A:$I,8,0)</f>
        <v>5.22</v>
      </c>
      <c r="J2576" s="101" t="n">
        <f aca="false">TRUNC(H2576*I2576,2)</f>
        <v>5.22</v>
      </c>
      <c r="L2576" s="63" t="n">
        <f aca="false">IF(AND(A2577&lt;&gt;"",A2576=""),L2575+1,L2575)</f>
        <v>222</v>
      </c>
      <c r="M2576" s="80" t="n">
        <f aca="false">IF(OR(A2576="Insumo",A2576="Composição Auxiliar"),J2576,"")</f>
        <v>5.22</v>
      </c>
      <c r="N2576" s="81" t="str">
        <f aca="false">IF(ISNUMBER(SEARCH("COM ENCARGOS COMPLEMENTARES",D2576)),J2576,"")</f>
        <v/>
      </c>
      <c r="O2576" s="81" t="n">
        <f aca="false">IF(N2576&lt;&gt;"","",M2576)</f>
        <v>5.22</v>
      </c>
      <c r="P2576" s="82" t="str">
        <f aca="false">IF(A2576="Composição",A2575,"")</f>
        <v/>
      </c>
      <c r="Q2576" s="81" t="str">
        <f aca="false">IF(P2576&lt;&gt;"",SUMIF(L2576:L2665,L2576,N2576:N2665),"")</f>
        <v/>
      </c>
      <c r="R2576" s="81" t="str">
        <f aca="false">IF(P2576&lt;&gt;"",SUMIF(L2576:L2665,L2576,O2576:O2665),"")</f>
        <v/>
      </c>
    </row>
    <row r="2577" customFormat="false" ht="14.25" hidden="false" customHeight="false" outlineLevel="0" collapsed="false">
      <c r="A2577" s="102"/>
      <c r="B2577" s="102"/>
      <c r="C2577" s="102"/>
      <c r="D2577" s="102"/>
      <c r="E2577" s="102"/>
      <c r="F2577" s="103"/>
      <c r="G2577" s="102"/>
      <c r="H2577" s="103"/>
      <c r="I2577" s="102"/>
      <c r="J2577" s="103"/>
      <c r="L2577" s="63" t="n">
        <f aca="false">IF(AND(A2578&lt;&gt;"",A2577=""),L2576+1,L2576)</f>
        <v>222</v>
      </c>
      <c r="M2577" s="80" t="str">
        <f aca="false">IF(OR(A2577="Insumo",A2577="Composição Auxiliar"),J2577,"")</f>
        <v/>
      </c>
      <c r="N2577" s="81" t="str">
        <f aca="false">IF(ISNUMBER(SEARCH("COM ENCARGOS COMPLEMENTARES",D2577)),J2577,"")</f>
        <v/>
      </c>
      <c r="O2577" s="81" t="str">
        <f aca="false">IF(N2577&lt;&gt;"","",M2577)</f>
        <v/>
      </c>
      <c r="P2577" s="82" t="str">
        <f aca="false">IF(A2577="Composição",A2576,"")</f>
        <v/>
      </c>
      <c r="Q2577" s="81" t="str">
        <f aca="false">IF(P2577&lt;&gt;"",SUMIF(L2577:L2666,L2577,N2577:N2666),"")</f>
        <v/>
      </c>
      <c r="R2577" s="81" t="str">
        <f aca="false">IF(P2577&lt;&gt;"",SUMIF(L2577:L2666,L2577,O2577:O2666),"")</f>
        <v/>
      </c>
    </row>
    <row r="2578" customFormat="false" ht="14.25" hidden="false" customHeight="true" outlineLevel="0" collapsed="false">
      <c r="A2578" s="102"/>
      <c r="B2578" s="102"/>
      <c r="C2578" s="102"/>
      <c r="D2578" s="102"/>
      <c r="E2578" s="102"/>
      <c r="F2578" s="103"/>
      <c r="G2578" s="102"/>
      <c r="H2578" s="104" t="s">
        <v>684</v>
      </c>
      <c r="I2578" s="104"/>
      <c r="J2578" s="103" t="n">
        <f aca="false">TRUNC(SUMIF(L:L,$L2578,M:M)*(1+$J$9),2)</f>
        <v>151.19</v>
      </c>
      <c r="L2578" s="63" t="n">
        <f aca="false">IF(AND(A2579&lt;&gt;"",A2578=""),L2577+1,L2577)</f>
        <v>222</v>
      </c>
      <c r="M2578" s="80" t="str">
        <f aca="false">IF(OR(A2578="Insumo",A2578="Composição Auxiliar"),J2578,"")</f>
        <v/>
      </c>
      <c r="N2578" s="81" t="str">
        <f aca="false">IF(ISNUMBER(SEARCH("COM ENCARGOS COMPLEMENTARES",D2578)),J2578,"")</f>
        <v/>
      </c>
      <c r="O2578" s="81" t="str">
        <f aca="false">IF(N2578&lt;&gt;"","",M2578)</f>
        <v/>
      </c>
      <c r="P2578" s="82" t="str">
        <f aca="false">IF(A2578="Composição",A2577,"")</f>
        <v/>
      </c>
      <c r="Q2578" s="81" t="str">
        <f aca="false">IF(P2578&lt;&gt;"",SUMIF(L2578:L2667,L2578,N2578:N2667),"")</f>
        <v/>
      </c>
      <c r="R2578" s="81" t="str">
        <f aca="false">IF(P2578&lt;&gt;"",SUMIF(L2578:L2667,L2578,O2578:O2667),"")</f>
        <v/>
      </c>
    </row>
    <row r="2579" customFormat="false" ht="15" hidden="false" customHeight="false" outlineLevel="0" collapsed="false">
      <c r="A2579" s="105"/>
      <c r="B2579" s="105"/>
      <c r="C2579" s="105"/>
      <c r="D2579" s="105"/>
      <c r="E2579" s="105"/>
      <c r="F2579" s="105"/>
      <c r="G2579" s="105" t="s">
        <v>685</v>
      </c>
      <c r="H2579" s="106" t="s">
        <v>1193</v>
      </c>
      <c r="I2579" s="105" t="s">
        <v>687</v>
      </c>
      <c r="J2579" s="107" t="n">
        <f aca="false">TRUNC(J2578*H2579,2)</f>
        <v>1058.33</v>
      </c>
      <c r="L2579" s="63" t="n">
        <f aca="false">IF(AND(A2580&lt;&gt;"",A2579=""),L2578+1,L2578)</f>
        <v>222</v>
      </c>
      <c r="M2579" s="80" t="str">
        <f aca="false">IF(OR(A2579="Insumo",A2579="Composição Auxiliar"),J2579,"")</f>
        <v/>
      </c>
      <c r="N2579" s="81" t="str">
        <f aca="false">IF(ISNUMBER(SEARCH("COM ENCARGOS COMPLEMENTARES",D2579)),J2579,"")</f>
        <v/>
      </c>
      <c r="O2579" s="81" t="str">
        <f aca="false">IF(N2579&lt;&gt;"","",M2579)</f>
        <v/>
      </c>
      <c r="P2579" s="82" t="str">
        <f aca="false">IF(A2579="Composição",A2578,"")</f>
        <v/>
      </c>
      <c r="Q2579" s="81" t="str">
        <f aca="false">IF(P2579&lt;&gt;"",SUMIF(L2579:L2668,L2579,N2579:N2668),"")</f>
        <v/>
      </c>
      <c r="R2579" s="81" t="str">
        <f aca="false">IF(P2579&lt;&gt;"",SUMIF(L2579:L2668,L2579,O2579:O2668),"")</f>
        <v/>
      </c>
    </row>
    <row r="2580" customFormat="false" ht="15" hidden="false" customHeight="false" outlineLevel="0" collapsed="false">
      <c r="A2580" s="108"/>
      <c r="B2580" s="108"/>
      <c r="C2580" s="108"/>
      <c r="D2580" s="108"/>
      <c r="E2580" s="108"/>
      <c r="F2580" s="108"/>
      <c r="G2580" s="108"/>
      <c r="H2580" s="108"/>
      <c r="I2580" s="108"/>
      <c r="J2580" s="108"/>
      <c r="L2580" s="63" t="n">
        <f aca="false">IF(AND(A2581&lt;&gt;"",A2580=""),L2579+1,L2579)</f>
        <v>223</v>
      </c>
      <c r="M2580" s="80" t="str">
        <f aca="false">IF(OR(A2580="Insumo",A2580="Composição Auxiliar"),J2580,"")</f>
        <v/>
      </c>
      <c r="N2580" s="81" t="str">
        <f aca="false">IF(ISNUMBER(SEARCH("COM ENCARGOS COMPLEMENTARES",D2580)),J2580,"")</f>
        <v/>
      </c>
      <c r="O2580" s="81" t="str">
        <f aca="false">IF(N2580&lt;&gt;"","",M2580)</f>
        <v/>
      </c>
      <c r="P2580" s="82" t="str">
        <f aca="false">IF(A2580="Composição",A2579,"")</f>
        <v/>
      </c>
      <c r="Q2580" s="81" t="str">
        <f aca="false">IF(P2580&lt;&gt;"",SUMIF(L2580:L2669,L2580,N2580:N2669),"")</f>
        <v/>
      </c>
      <c r="R2580" s="81" t="str">
        <f aca="false">IF(P2580&lt;&gt;"",SUMIF(L2580:L2669,L2580,O2580:O2669),"")</f>
        <v/>
      </c>
    </row>
    <row r="2581" customFormat="false" ht="15" hidden="false" customHeight="true" outlineLevel="0" collapsed="false">
      <c r="A2581" s="83" t="s">
        <v>543</v>
      </c>
      <c r="B2581" s="84" t="s">
        <v>655</v>
      </c>
      <c r="C2581" s="83" t="s">
        <v>656</v>
      </c>
      <c r="D2581" s="83" t="s">
        <v>657</v>
      </c>
      <c r="E2581" s="83" t="s">
        <v>658</v>
      </c>
      <c r="F2581" s="83"/>
      <c r="G2581" s="85" t="s">
        <v>659</v>
      </c>
      <c r="H2581" s="84" t="s">
        <v>660</v>
      </c>
      <c r="I2581" s="84" t="s">
        <v>661</v>
      </c>
      <c r="J2581" s="84" t="s">
        <v>662</v>
      </c>
      <c r="L2581" s="63" t="n">
        <f aca="false">IF(AND(A2582&lt;&gt;"",A2581=""),L2580+1,L2580)</f>
        <v>223</v>
      </c>
      <c r="M2581" s="80" t="str">
        <f aca="false">IF(OR(A2581="Insumo",A2581="Composição Auxiliar"),J2581,"")</f>
        <v/>
      </c>
      <c r="N2581" s="81" t="str">
        <f aca="false">IF(ISNUMBER(SEARCH("COM ENCARGOS COMPLEMENTARES",D2581)),J2581,"")</f>
        <v/>
      </c>
      <c r="O2581" s="81" t="str">
        <f aca="false">IF(N2581&lt;&gt;"","",M2581)</f>
        <v/>
      </c>
      <c r="P2581" s="82" t="str">
        <f aca="false">IF(A2581="Composição",A2580,"")</f>
        <v/>
      </c>
      <c r="Q2581" s="81" t="str">
        <f aca="false">IF(P2581&lt;&gt;"",SUMIF(L2581:L2670,L2581,N2581:N2670),"")</f>
        <v/>
      </c>
      <c r="R2581" s="81" t="str">
        <f aca="false">IF(P2581&lt;&gt;"",SUMIF(L2581:L2670,L2581,O2581:O2670),"")</f>
        <v/>
      </c>
    </row>
    <row r="2582" customFormat="false" ht="38.25" hidden="false" customHeight="true" outlineLevel="0" collapsed="false">
      <c r="A2582" s="86" t="s">
        <v>663</v>
      </c>
      <c r="B2582" s="87" t="s">
        <v>544</v>
      </c>
      <c r="C2582" s="86" t="s">
        <v>716</v>
      </c>
      <c r="D2582" s="86" t="s">
        <v>1660</v>
      </c>
      <c r="E2582" s="86" t="s">
        <v>724</v>
      </c>
      <c r="F2582" s="86"/>
      <c r="G2582" s="88" t="s">
        <v>718</v>
      </c>
      <c r="H2582" s="89" t="n">
        <v>1</v>
      </c>
      <c r="I2582" s="90" t="n">
        <f aca="false">SUMIF(L:L,$L2582,M:M)</f>
        <v>67.49</v>
      </c>
      <c r="J2582" s="90" t="n">
        <f aca="false">TRUNC(H2582*I2582,2)</f>
        <v>67.49</v>
      </c>
      <c r="L2582" s="63" t="n">
        <f aca="false">IF(AND(A2583&lt;&gt;"",A2582=""),L2581+1,L2581)</f>
        <v>223</v>
      </c>
      <c r="M2582" s="80" t="str">
        <f aca="false">IF(OR(A2582="Insumo",A2582="Composição Auxiliar"),J2582,"")</f>
        <v/>
      </c>
      <c r="N2582" s="81" t="str">
        <f aca="false">IF(ISNUMBER(SEARCH("COM ENCARGOS COMPLEMENTARES",D2582)),J2582,"")</f>
        <v/>
      </c>
      <c r="O2582" s="81" t="str">
        <f aca="false">IF(N2582&lt;&gt;"","",M2582)</f>
        <v/>
      </c>
      <c r="P2582" s="82" t="str">
        <f aca="false">IF(A2582="Composição",A2581,"")</f>
        <v> 10.2.6 </v>
      </c>
      <c r="Q2582" s="81" t="n">
        <f aca="false">IF(P2582&lt;&gt;"",SUMIF(L2582:L2671,L2582,N2582:N2671),"")</f>
        <v>0</v>
      </c>
      <c r="R2582" s="81" t="n">
        <f aca="false">IF(P2582&lt;&gt;"",SUMIF(L2582:L2671,L2582,O2582:O2671),"")</f>
        <v>67.49</v>
      </c>
    </row>
    <row r="2583" customFormat="false" ht="25.5" hidden="false" customHeight="true" outlineLevel="0" collapsed="false">
      <c r="A2583" s="91" t="s">
        <v>668</v>
      </c>
      <c r="B2583" s="92" t="s">
        <v>538</v>
      </c>
      <c r="C2583" s="91" t="s">
        <v>716</v>
      </c>
      <c r="D2583" s="91" t="s">
        <v>1651</v>
      </c>
      <c r="E2583" s="91" t="s">
        <v>1469</v>
      </c>
      <c r="F2583" s="91"/>
      <c r="G2583" s="93" t="s">
        <v>718</v>
      </c>
      <c r="H2583" s="94" t="n">
        <v>1</v>
      </c>
      <c r="I2583" s="95" t="n">
        <f aca="false">SUMIFS('ANALÍTICA AUXILIARES'!J:J,'ANALÍTICA AUXILIARES'!A:A,"Composição",'ANALÍTICA AUXILIARES'!B:B,$B2583)</f>
        <v>49</v>
      </c>
      <c r="J2583" s="95" t="n">
        <f aca="false">TRUNC(H2583*I2583,2)</f>
        <v>49</v>
      </c>
      <c r="L2583" s="63" t="n">
        <f aca="false">IF(AND(A2584&lt;&gt;"",A2583=""),L2582+1,L2582)</f>
        <v>223</v>
      </c>
      <c r="M2583" s="80" t="n">
        <f aca="false">IF(OR(A2583="Insumo",A2583="Composição Auxiliar"),J2583,"")</f>
        <v>49</v>
      </c>
      <c r="N2583" s="81" t="str">
        <f aca="false">IF(ISNUMBER(SEARCH("COM ENCARGOS COMPLEMENTARES",D2583)),J2583,"")</f>
        <v/>
      </c>
      <c r="O2583" s="81" t="n">
        <f aca="false">IF(N2583&lt;&gt;"","",M2583)</f>
        <v>49</v>
      </c>
      <c r="P2583" s="82" t="str">
        <f aca="false">IF(A2583="Composição",A2582,"")</f>
        <v/>
      </c>
      <c r="Q2583" s="81" t="str">
        <f aca="false">IF(P2583&lt;&gt;"",SUMIF(L2583:L2672,L2583,N2583:N2672),"")</f>
        <v/>
      </c>
      <c r="R2583" s="81" t="str">
        <f aca="false">IF(P2583&lt;&gt;"",SUMIF(L2583:L2672,L2583,O2583:O2672),"")</f>
        <v/>
      </c>
    </row>
    <row r="2584" customFormat="false" ht="25.5" hidden="false" customHeight="true" outlineLevel="0" collapsed="false">
      <c r="A2584" s="91" t="s">
        <v>668</v>
      </c>
      <c r="B2584" s="92" t="s">
        <v>1657</v>
      </c>
      <c r="C2584" s="91" t="s">
        <v>664</v>
      </c>
      <c r="D2584" s="91" t="s">
        <v>1658</v>
      </c>
      <c r="E2584" s="91" t="s">
        <v>724</v>
      </c>
      <c r="F2584" s="91"/>
      <c r="G2584" s="93" t="s">
        <v>718</v>
      </c>
      <c r="H2584" s="94" t="n">
        <v>1</v>
      </c>
      <c r="I2584" s="95" t="n">
        <f aca="false">SUMIFS('ANALÍTICA AUXILIARES'!J:J,'ANALÍTICA AUXILIARES'!A:A,"Composição",'ANALÍTICA AUXILIARES'!B:B,$B2584)</f>
        <v>13.27</v>
      </c>
      <c r="J2584" s="95" t="n">
        <f aca="false">TRUNC(H2584*I2584,2)</f>
        <v>13.27</v>
      </c>
      <c r="L2584" s="63" t="n">
        <f aca="false">IF(AND(A2585&lt;&gt;"",A2584=""),L2583+1,L2583)</f>
        <v>223</v>
      </c>
      <c r="M2584" s="80" t="n">
        <f aca="false">IF(OR(A2584="Insumo",A2584="Composição Auxiliar"),J2584,"")</f>
        <v>13.27</v>
      </c>
      <c r="N2584" s="81" t="str">
        <f aca="false">IF(ISNUMBER(SEARCH("COM ENCARGOS COMPLEMENTARES",D2584)),J2584,"")</f>
        <v/>
      </c>
      <c r="O2584" s="81" t="n">
        <f aca="false">IF(N2584&lt;&gt;"","",M2584)</f>
        <v>13.27</v>
      </c>
      <c r="P2584" s="82" t="str">
        <f aca="false">IF(A2584="Composição",A2583,"")</f>
        <v/>
      </c>
      <c r="Q2584" s="81" t="str">
        <f aca="false">IF(P2584&lt;&gt;"",SUMIF(L2584:L2673,L2584,N2584:N2673),"")</f>
        <v/>
      </c>
      <c r="R2584" s="81" t="str">
        <f aca="false">IF(P2584&lt;&gt;"",SUMIF(L2584:L2673,L2584,O2584:O2673),"")</f>
        <v/>
      </c>
    </row>
    <row r="2585" customFormat="false" ht="25.5" hidden="false" customHeight="false" outlineLevel="0" collapsed="false">
      <c r="A2585" s="96" t="s">
        <v>679</v>
      </c>
      <c r="B2585" s="97" t="s">
        <v>1659</v>
      </c>
      <c r="C2585" s="96" t="str">
        <f aca="false">VLOOKUP(B2585,INSUMOS!$A:$I,2,0)</f>
        <v>SINAPI</v>
      </c>
      <c r="D2585" s="96" t="str">
        <f aca="false">VLOOKUP(B2585,INSUMOS!$A:$I,3,0)</f>
        <v>ESPELHO / PLACA DE 2 POSTOS 4" X 4", PARA INSTALACAO DE TOMADAS E INTERRUPTORES</v>
      </c>
      <c r="E2585" s="98" t="str">
        <f aca="false">VLOOKUP(B2585,INSUMOS!$A:$I,4,0)</f>
        <v>Material</v>
      </c>
      <c r="F2585" s="98"/>
      <c r="G2585" s="99" t="str">
        <f aca="false">VLOOKUP(B2585,INSUMOS!$A:$I,5,0)</f>
        <v>UN</v>
      </c>
      <c r="H2585" s="100" t="n">
        <v>1</v>
      </c>
      <c r="I2585" s="101" t="n">
        <f aca="false">VLOOKUP(B2585,INSUMOS!$A:$I,8,0)</f>
        <v>5.22</v>
      </c>
      <c r="J2585" s="101" t="n">
        <f aca="false">TRUNC(H2585*I2585,2)</f>
        <v>5.22</v>
      </c>
      <c r="L2585" s="63" t="n">
        <f aca="false">IF(AND(A2586&lt;&gt;"",A2585=""),L2584+1,L2584)</f>
        <v>223</v>
      </c>
      <c r="M2585" s="80" t="n">
        <f aca="false">IF(OR(A2585="Insumo",A2585="Composição Auxiliar"),J2585,"")</f>
        <v>5.22</v>
      </c>
      <c r="N2585" s="81" t="str">
        <f aca="false">IF(ISNUMBER(SEARCH("COM ENCARGOS COMPLEMENTARES",D2585)),J2585,"")</f>
        <v/>
      </c>
      <c r="O2585" s="81" t="n">
        <f aca="false">IF(N2585&lt;&gt;"","",M2585)</f>
        <v>5.22</v>
      </c>
      <c r="P2585" s="82" t="str">
        <f aca="false">IF(A2585="Composição",A2584,"")</f>
        <v/>
      </c>
      <c r="Q2585" s="81" t="str">
        <f aca="false">IF(P2585&lt;&gt;"",SUMIF(L2585:L2674,L2585,N2585:N2674),"")</f>
        <v/>
      </c>
      <c r="R2585" s="81" t="str">
        <f aca="false">IF(P2585&lt;&gt;"",SUMIF(L2585:L2674,L2585,O2585:O2674),"")</f>
        <v/>
      </c>
    </row>
    <row r="2586" customFormat="false" ht="14.25" hidden="false" customHeight="false" outlineLevel="0" collapsed="false">
      <c r="A2586" s="102"/>
      <c r="B2586" s="102"/>
      <c r="C2586" s="102"/>
      <c r="D2586" s="102"/>
      <c r="E2586" s="102"/>
      <c r="F2586" s="103"/>
      <c r="G2586" s="102"/>
      <c r="H2586" s="103"/>
      <c r="I2586" s="102"/>
      <c r="J2586" s="103"/>
      <c r="L2586" s="63" t="n">
        <f aca="false">IF(AND(A2587&lt;&gt;"",A2586=""),L2585+1,L2585)</f>
        <v>223</v>
      </c>
      <c r="M2586" s="80" t="str">
        <f aca="false">IF(OR(A2586="Insumo",A2586="Composição Auxiliar"),J2586,"")</f>
        <v/>
      </c>
      <c r="N2586" s="81" t="str">
        <f aca="false">IF(ISNUMBER(SEARCH("COM ENCARGOS COMPLEMENTARES",D2586)),J2586,"")</f>
        <v/>
      </c>
      <c r="O2586" s="81" t="str">
        <f aca="false">IF(N2586&lt;&gt;"","",M2586)</f>
        <v/>
      </c>
      <c r="P2586" s="82" t="str">
        <f aca="false">IF(A2586="Composição",A2585,"")</f>
        <v/>
      </c>
      <c r="Q2586" s="81" t="str">
        <f aca="false">IF(P2586&lt;&gt;"",SUMIF(L2586:L2675,L2586,N2586:N2675),"")</f>
        <v/>
      </c>
      <c r="R2586" s="81" t="str">
        <f aca="false">IF(P2586&lt;&gt;"",SUMIF(L2586:L2675,L2586,O2586:O2675),"")</f>
        <v/>
      </c>
    </row>
    <row r="2587" customFormat="false" ht="14.25" hidden="false" customHeight="true" outlineLevel="0" collapsed="false">
      <c r="A2587" s="102"/>
      <c r="B2587" s="102"/>
      <c r="C2587" s="102"/>
      <c r="D2587" s="102"/>
      <c r="E2587" s="102"/>
      <c r="F2587" s="103"/>
      <c r="G2587" s="102"/>
      <c r="H2587" s="104" t="s">
        <v>684</v>
      </c>
      <c r="I2587" s="104"/>
      <c r="J2587" s="103" t="n">
        <f aca="false">TRUNC(SUMIF(L:L,$L2587,M:M)*(1+$J$9),2)</f>
        <v>87.59</v>
      </c>
      <c r="L2587" s="63" t="n">
        <f aca="false">IF(AND(A2588&lt;&gt;"",A2587=""),L2586+1,L2586)</f>
        <v>223</v>
      </c>
      <c r="M2587" s="80" t="str">
        <f aca="false">IF(OR(A2587="Insumo",A2587="Composição Auxiliar"),J2587,"")</f>
        <v/>
      </c>
      <c r="N2587" s="81" t="str">
        <f aca="false">IF(ISNUMBER(SEARCH("COM ENCARGOS COMPLEMENTARES",D2587)),J2587,"")</f>
        <v/>
      </c>
      <c r="O2587" s="81" t="str">
        <f aca="false">IF(N2587&lt;&gt;"","",M2587)</f>
        <v/>
      </c>
      <c r="P2587" s="82" t="str">
        <f aca="false">IF(A2587="Composição",A2586,"")</f>
        <v/>
      </c>
      <c r="Q2587" s="81" t="str">
        <f aca="false">IF(P2587&lt;&gt;"",SUMIF(L2587:L2676,L2587,N2587:N2676),"")</f>
        <v/>
      </c>
      <c r="R2587" s="81" t="str">
        <f aca="false">IF(P2587&lt;&gt;"",SUMIF(L2587:L2676,L2587,O2587:O2676),"")</f>
        <v/>
      </c>
    </row>
    <row r="2588" customFormat="false" ht="15" hidden="false" customHeight="false" outlineLevel="0" collapsed="false">
      <c r="A2588" s="105"/>
      <c r="B2588" s="105"/>
      <c r="C2588" s="105"/>
      <c r="D2588" s="105"/>
      <c r="E2588" s="105"/>
      <c r="F2588" s="105"/>
      <c r="G2588" s="105" t="s">
        <v>685</v>
      </c>
      <c r="H2588" s="106" t="s">
        <v>1345</v>
      </c>
      <c r="I2588" s="105" t="s">
        <v>687</v>
      </c>
      <c r="J2588" s="107" t="n">
        <f aca="false">TRUNC(J2587*H2588,2)</f>
        <v>788.31</v>
      </c>
      <c r="L2588" s="63" t="n">
        <f aca="false">IF(AND(A2589&lt;&gt;"",A2588=""),L2587+1,L2587)</f>
        <v>223</v>
      </c>
      <c r="M2588" s="80" t="str">
        <f aca="false">IF(OR(A2588="Insumo",A2588="Composição Auxiliar"),J2588,"")</f>
        <v/>
      </c>
      <c r="N2588" s="81" t="str">
        <f aca="false">IF(ISNUMBER(SEARCH("COM ENCARGOS COMPLEMENTARES",D2588)),J2588,"")</f>
        <v/>
      </c>
      <c r="O2588" s="81" t="str">
        <f aca="false">IF(N2588&lt;&gt;"","",M2588)</f>
        <v/>
      </c>
      <c r="P2588" s="82" t="str">
        <f aca="false">IF(A2588="Composição",A2587,"")</f>
        <v/>
      </c>
      <c r="Q2588" s="81" t="str">
        <f aca="false">IF(P2588&lt;&gt;"",SUMIF(L2588:L2677,L2588,N2588:N2677),"")</f>
        <v/>
      </c>
      <c r="R2588" s="81" t="str">
        <f aca="false">IF(P2588&lt;&gt;"",SUMIF(L2588:L2677,L2588,O2588:O2677),"")</f>
        <v/>
      </c>
    </row>
    <row r="2589" customFormat="false" ht="15" hidden="false" customHeight="false" outlineLevel="0" collapsed="false">
      <c r="A2589" s="108"/>
      <c r="B2589" s="108"/>
      <c r="C2589" s="108"/>
      <c r="D2589" s="108"/>
      <c r="E2589" s="108"/>
      <c r="F2589" s="108"/>
      <c r="G2589" s="108"/>
      <c r="H2589" s="108"/>
      <c r="I2589" s="108"/>
      <c r="J2589" s="108"/>
      <c r="L2589" s="63" t="n">
        <f aca="false">IF(AND(A2590&lt;&gt;"",A2589=""),L2588+1,L2588)</f>
        <v>224</v>
      </c>
      <c r="M2589" s="80" t="str">
        <f aca="false">IF(OR(A2589="Insumo",A2589="Composição Auxiliar"),J2589,"")</f>
        <v/>
      </c>
      <c r="N2589" s="81" t="str">
        <f aca="false">IF(ISNUMBER(SEARCH("COM ENCARGOS COMPLEMENTARES",D2589)),J2589,"")</f>
        <v/>
      </c>
      <c r="O2589" s="81" t="str">
        <f aca="false">IF(N2589&lt;&gt;"","",M2589)</f>
        <v/>
      </c>
      <c r="P2589" s="82" t="str">
        <f aca="false">IF(A2589="Composição",A2588,"")</f>
        <v/>
      </c>
      <c r="Q2589" s="81" t="str">
        <f aca="false">IF(P2589&lt;&gt;"",SUMIF(L2589:L2678,L2589,N2589:N2678),"")</f>
        <v/>
      </c>
      <c r="R2589" s="81" t="str">
        <f aca="false">IF(P2589&lt;&gt;"",SUMIF(L2589:L2678,L2589,O2589:O2678),"")</f>
        <v/>
      </c>
    </row>
    <row r="2590" customFormat="false" ht="15" hidden="false" customHeight="true" outlineLevel="0" collapsed="false">
      <c r="A2590" s="83" t="s">
        <v>545</v>
      </c>
      <c r="B2590" s="84" t="s">
        <v>655</v>
      </c>
      <c r="C2590" s="83" t="s">
        <v>656</v>
      </c>
      <c r="D2590" s="83" t="s">
        <v>657</v>
      </c>
      <c r="E2590" s="83" t="s">
        <v>658</v>
      </c>
      <c r="F2590" s="83"/>
      <c r="G2590" s="85" t="s">
        <v>659</v>
      </c>
      <c r="H2590" s="84" t="s">
        <v>660</v>
      </c>
      <c r="I2590" s="84" t="s">
        <v>661</v>
      </c>
      <c r="J2590" s="84" t="s">
        <v>662</v>
      </c>
      <c r="L2590" s="63" t="n">
        <f aca="false">IF(AND(A2591&lt;&gt;"",A2590=""),L2589+1,L2589)</f>
        <v>224</v>
      </c>
      <c r="M2590" s="80" t="str">
        <f aca="false">IF(OR(A2590="Insumo",A2590="Composição Auxiliar"),J2590,"")</f>
        <v/>
      </c>
      <c r="N2590" s="81" t="str">
        <f aca="false">IF(ISNUMBER(SEARCH("COM ENCARGOS COMPLEMENTARES",D2590)),J2590,"")</f>
        <v/>
      </c>
      <c r="O2590" s="81" t="str">
        <f aca="false">IF(N2590&lt;&gt;"","",M2590)</f>
        <v/>
      </c>
      <c r="P2590" s="82" t="str">
        <f aca="false">IF(A2590="Composição",A2589,"")</f>
        <v/>
      </c>
      <c r="Q2590" s="81" t="str">
        <f aca="false">IF(P2590&lt;&gt;"",SUMIF(L2590:L2679,L2590,N2590:N2679),"")</f>
        <v/>
      </c>
      <c r="R2590" s="81" t="str">
        <f aca="false">IF(P2590&lt;&gt;"",SUMIF(L2590:L2679,L2590,O2590:O2679),"")</f>
        <v/>
      </c>
    </row>
    <row r="2591" customFormat="false" ht="25.5" hidden="false" customHeight="true" outlineLevel="0" collapsed="false">
      <c r="A2591" s="86" t="s">
        <v>663</v>
      </c>
      <c r="B2591" s="87" t="s">
        <v>546</v>
      </c>
      <c r="C2591" s="86" t="s">
        <v>716</v>
      </c>
      <c r="D2591" s="86" t="s">
        <v>1661</v>
      </c>
      <c r="E2591" s="86" t="s">
        <v>724</v>
      </c>
      <c r="F2591" s="86"/>
      <c r="G2591" s="88" t="s">
        <v>718</v>
      </c>
      <c r="H2591" s="89" t="n">
        <v>1</v>
      </c>
      <c r="I2591" s="90" t="n">
        <f aca="false">SUMIF(L:L,$L2591,M:M)</f>
        <v>24.91</v>
      </c>
      <c r="J2591" s="90" t="n">
        <f aca="false">TRUNC(H2591*I2591,2)</f>
        <v>24.91</v>
      </c>
      <c r="L2591" s="63" t="n">
        <f aca="false">IF(AND(A2592&lt;&gt;"",A2591=""),L2590+1,L2590)</f>
        <v>224</v>
      </c>
      <c r="M2591" s="80" t="str">
        <f aca="false">IF(OR(A2591="Insumo",A2591="Composição Auxiliar"),J2591,"")</f>
        <v/>
      </c>
      <c r="N2591" s="81" t="str">
        <f aca="false">IF(ISNUMBER(SEARCH("COM ENCARGOS COMPLEMENTARES",D2591)),J2591,"")</f>
        <v/>
      </c>
      <c r="O2591" s="81" t="str">
        <f aca="false">IF(N2591&lt;&gt;"","",M2591)</f>
        <v/>
      </c>
      <c r="P2591" s="82" t="str">
        <f aca="false">IF(A2591="Composição",A2590,"")</f>
        <v> 10.2.7 </v>
      </c>
      <c r="Q2591" s="81" t="n">
        <f aca="false">IF(P2591&lt;&gt;"",SUMIF(L2591:L2680,L2591,N2591:N2680),"")</f>
        <v>4.27</v>
      </c>
      <c r="R2591" s="81" t="n">
        <f aca="false">IF(P2591&lt;&gt;"",SUMIF(L2591:L2680,L2591,O2591:O2680),"")</f>
        <v>20.64</v>
      </c>
    </row>
    <row r="2592" customFormat="false" ht="25.5" hidden="false" customHeight="true" outlineLevel="0" collapsed="false">
      <c r="A2592" s="91" t="s">
        <v>668</v>
      </c>
      <c r="B2592" s="92" t="s">
        <v>1662</v>
      </c>
      <c r="C2592" s="91" t="s">
        <v>664</v>
      </c>
      <c r="D2592" s="91" t="s">
        <v>1663</v>
      </c>
      <c r="E2592" s="91" t="s">
        <v>671</v>
      </c>
      <c r="F2592" s="91"/>
      <c r="G2592" s="93" t="s">
        <v>672</v>
      </c>
      <c r="H2592" s="94" t="n">
        <v>0.15</v>
      </c>
      <c r="I2592" s="95" t="n">
        <f aca="false">SUMIFS('ANALÍTICA AUXILIARES'!J:J,'ANALÍTICA AUXILIARES'!A:A,"Composição",'ANALÍTICA AUXILIARES'!B:B,$B2592)</f>
        <v>28.49</v>
      </c>
      <c r="J2592" s="95" t="n">
        <f aca="false">TRUNC(H2592*I2592,2)</f>
        <v>4.27</v>
      </c>
      <c r="L2592" s="63" t="n">
        <f aca="false">IF(AND(A2593&lt;&gt;"",A2592=""),L2591+1,L2591)</f>
        <v>224</v>
      </c>
      <c r="M2592" s="80" t="n">
        <f aca="false">IF(OR(A2592="Insumo",A2592="Composição Auxiliar"),J2592,"")</f>
        <v>4.27</v>
      </c>
      <c r="N2592" s="81" t="n">
        <f aca="false">IF(ISNUMBER(SEARCH("COM ENCARGOS COMPLEMENTARES",D2592)),J2592,"")</f>
        <v>4.27</v>
      </c>
      <c r="O2592" s="81" t="str">
        <f aca="false">IF(N2592&lt;&gt;"","",M2592)</f>
        <v/>
      </c>
      <c r="P2592" s="82" t="str">
        <f aca="false">IF(A2592="Composição",A2591,"")</f>
        <v/>
      </c>
      <c r="Q2592" s="81" t="str">
        <f aca="false">IF(P2592&lt;&gt;"",SUMIF(L2592:L2681,L2592,N2592:N2681),"")</f>
        <v/>
      </c>
      <c r="R2592" s="81" t="str">
        <f aca="false">IF(P2592&lt;&gt;"",SUMIF(L2592:L2681,L2592,O2592:O2681),"")</f>
        <v/>
      </c>
    </row>
    <row r="2593" customFormat="false" ht="14.25" hidden="false" customHeight="false" outlineLevel="0" collapsed="false">
      <c r="A2593" s="96" t="s">
        <v>679</v>
      </c>
      <c r="B2593" s="97" t="s">
        <v>1664</v>
      </c>
      <c r="C2593" s="96" t="str">
        <f aca="false">VLOOKUP(B2593,INSUMOS!$A:$I,2,0)</f>
        <v>Próprio</v>
      </c>
      <c r="D2593" s="96" t="str">
        <f aca="false">VLOOKUP(B2593,INSUMOS!$A:$I,3,0)</f>
        <v>CERTIFICAÇÃO DOS CABOS COM LAUDO</v>
      </c>
      <c r="E2593" s="98" t="str">
        <f aca="false">VLOOKUP(B2593,INSUMOS!$A:$I,4,0)</f>
        <v>Material</v>
      </c>
      <c r="F2593" s="98"/>
      <c r="G2593" s="99" t="str">
        <f aca="false">VLOOKUP(B2593,INSUMOS!$A:$I,5,0)</f>
        <v>UN</v>
      </c>
      <c r="H2593" s="100" t="n">
        <v>1</v>
      </c>
      <c r="I2593" s="101" t="n">
        <f aca="false">VLOOKUP(B2593,INSUMOS!$A:$I,8,0)</f>
        <v>9.52</v>
      </c>
      <c r="J2593" s="101" t="n">
        <f aca="false">TRUNC(H2593*I2593,2)</f>
        <v>9.52</v>
      </c>
      <c r="L2593" s="63" t="n">
        <f aca="false">IF(AND(A2594&lt;&gt;"",A2593=""),L2592+1,L2592)</f>
        <v>224</v>
      </c>
      <c r="M2593" s="80" t="n">
        <f aca="false">IF(OR(A2593="Insumo",A2593="Composição Auxiliar"),J2593,"")</f>
        <v>9.52</v>
      </c>
      <c r="N2593" s="81" t="str">
        <f aca="false">IF(ISNUMBER(SEARCH("COM ENCARGOS COMPLEMENTARES",D2593)),J2593,"")</f>
        <v/>
      </c>
      <c r="O2593" s="81" t="n">
        <f aca="false">IF(N2593&lt;&gt;"","",M2593)</f>
        <v>9.52</v>
      </c>
      <c r="P2593" s="82" t="str">
        <f aca="false">IF(A2593="Composição",A2592,"")</f>
        <v/>
      </c>
      <c r="Q2593" s="81" t="str">
        <f aca="false">IF(P2593&lt;&gt;"",SUMIF(L2593:L2682,L2593,N2593:N2682),"")</f>
        <v/>
      </c>
      <c r="R2593" s="81" t="str">
        <f aca="false">IF(P2593&lt;&gt;"",SUMIF(L2593:L2682,L2593,O2593:O2682),"")</f>
        <v/>
      </c>
    </row>
    <row r="2594" customFormat="false" ht="14.25" hidden="false" customHeight="false" outlineLevel="0" collapsed="false">
      <c r="A2594" s="96" t="s">
        <v>679</v>
      </c>
      <c r="B2594" s="97" t="s">
        <v>1664</v>
      </c>
      <c r="C2594" s="96" t="str">
        <f aca="false">VLOOKUP(B2594,INSUMOS!$A:$I,2,0)</f>
        <v>Próprio</v>
      </c>
      <c r="D2594" s="96" t="str">
        <f aca="false">VLOOKUP(B2594,INSUMOS!$A:$I,3,0)</f>
        <v>CERTIFICAÇÃO DOS CABOS COM LAUDO</v>
      </c>
      <c r="E2594" s="98" t="str">
        <f aca="false">VLOOKUP(B2594,INSUMOS!$A:$I,4,0)</f>
        <v>Material</v>
      </c>
      <c r="F2594" s="98"/>
      <c r="G2594" s="99" t="str">
        <f aca="false">VLOOKUP(B2594,INSUMOS!$A:$I,5,0)</f>
        <v>UN</v>
      </c>
      <c r="H2594" s="100" t="n">
        <v>1</v>
      </c>
      <c r="I2594" s="101" t="n">
        <f aca="false">VLOOKUP(B2594,INSUMOS!$A:$I,8,0)</f>
        <v>9.52</v>
      </c>
      <c r="J2594" s="101" t="n">
        <f aca="false">TRUNC(H2594*I2594,2)</f>
        <v>9.52</v>
      </c>
      <c r="L2594" s="63" t="n">
        <f aca="false">IF(AND(A2595&lt;&gt;"",A2594=""),L2593+1,L2593)</f>
        <v>224</v>
      </c>
      <c r="M2594" s="80" t="n">
        <f aca="false">IF(OR(A2594="Insumo",A2594="Composição Auxiliar"),J2594,"")</f>
        <v>9.52</v>
      </c>
      <c r="N2594" s="81" t="str">
        <f aca="false">IF(ISNUMBER(SEARCH("COM ENCARGOS COMPLEMENTARES",D2594)),J2594,"")</f>
        <v/>
      </c>
      <c r="O2594" s="81" t="n">
        <f aca="false">IF(N2594&lt;&gt;"","",M2594)</f>
        <v>9.52</v>
      </c>
      <c r="P2594" s="82" t="str">
        <f aca="false">IF(A2594="Composição",A2593,"")</f>
        <v/>
      </c>
      <c r="Q2594" s="81" t="str">
        <f aca="false">IF(P2594&lt;&gt;"",SUMIF(L2594:L2683,L2594,N2594:N2683),"")</f>
        <v/>
      </c>
      <c r="R2594" s="81" t="str">
        <f aca="false">IF(P2594&lt;&gt;"",SUMIF(L2594:L2683,L2594,O2594:O2683),"")</f>
        <v/>
      </c>
    </row>
    <row r="2595" customFormat="false" ht="25.5" hidden="false" customHeight="false" outlineLevel="0" collapsed="false">
      <c r="A2595" s="96" t="s">
        <v>679</v>
      </c>
      <c r="B2595" s="97" t="s">
        <v>1665</v>
      </c>
      <c r="C2595" s="96" t="str">
        <f aca="false">VLOOKUP(B2595,INSUMOS!$A:$I,2,0)</f>
        <v>Próprio</v>
      </c>
      <c r="D2595" s="96" t="str">
        <f aca="false">VLOOKUP(B2595,INSUMOS!$A:$I,3,0)</f>
        <v>ETIQUETA PARA IDENTIFICAÇÃO</v>
      </c>
      <c r="E2595" s="98" t="str">
        <f aca="false">VLOOKUP(B2595,INSUMOS!$A:$I,4,0)</f>
        <v>Material</v>
      </c>
      <c r="F2595" s="98"/>
      <c r="G2595" s="99" t="str">
        <f aca="false">VLOOKUP(B2595,INSUMOS!$A:$I,5,0)</f>
        <v>UN</v>
      </c>
      <c r="H2595" s="100" t="n">
        <v>4</v>
      </c>
      <c r="I2595" s="101" t="n">
        <f aca="false">VLOOKUP(B2595,INSUMOS!$A:$I,8,0)</f>
        <v>0.4</v>
      </c>
      <c r="J2595" s="101" t="n">
        <f aca="false">TRUNC(H2595*I2595,2)</f>
        <v>1.6</v>
      </c>
      <c r="L2595" s="63" t="n">
        <f aca="false">IF(AND(A2596&lt;&gt;"",A2595=""),L2594+1,L2594)</f>
        <v>224</v>
      </c>
      <c r="M2595" s="80" t="n">
        <f aca="false">IF(OR(A2595="Insumo",A2595="Composição Auxiliar"),J2595,"")</f>
        <v>1.6</v>
      </c>
      <c r="N2595" s="81" t="str">
        <f aca="false">IF(ISNUMBER(SEARCH("COM ENCARGOS COMPLEMENTARES",D2595)),J2595,"")</f>
        <v/>
      </c>
      <c r="O2595" s="81" t="n">
        <f aca="false">IF(N2595&lt;&gt;"","",M2595)</f>
        <v>1.6</v>
      </c>
      <c r="P2595" s="82" t="str">
        <f aca="false">IF(A2595="Composição",A2594,"")</f>
        <v/>
      </c>
      <c r="Q2595" s="81" t="str">
        <f aca="false">IF(P2595&lt;&gt;"",SUMIF(L2595:L2684,L2595,N2595:N2684),"")</f>
        <v/>
      </c>
      <c r="R2595" s="81" t="str">
        <f aca="false">IF(P2595&lt;&gt;"",SUMIF(L2595:L2684,L2595,O2595:O2684),"")</f>
        <v/>
      </c>
    </row>
    <row r="2596" customFormat="false" ht="14.25" hidden="false" customHeight="false" outlineLevel="0" collapsed="false">
      <c r="A2596" s="102"/>
      <c r="B2596" s="102"/>
      <c r="C2596" s="102"/>
      <c r="D2596" s="102"/>
      <c r="E2596" s="102"/>
      <c r="F2596" s="103"/>
      <c r="G2596" s="102"/>
      <c r="H2596" s="103"/>
      <c r="I2596" s="102"/>
      <c r="J2596" s="103"/>
      <c r="L2596" s="63" t="n">
        <f aca="false">IF(AND(A2597&lt;&gt;"",A2596=""),L2595+1,L2595)</f>
        <v>224</v>
      </c>
      <c r="M2596" s="80" t="str">
        <f aca="false">IF(OR(A2596="Insumo",A2596="Composição Auxiliar"),J2596,"")</f>
        <v/>
      </c>
      <c r="N2596" s="81" t="str">
        <f aca="false">IF(ISNUMBER(SEARCH("COM ENCARGOS COMPLEMENTARES",D2596)),J2596,"")</f>
        <v/>
      </c>
      <c r="O2596" s="81" t="str">
        <f aca="false">IF(N2596&lt;&gt;"","",M2596)</f>
        <v/>
      </c>
      <c r="P2596" s="82" t="str">
        <f aca="false">IF(A2596="Composição",A2595,"")</f>
        <v/>
      </c>
      <c r="Q2596" s="81" t="str">
        <f aca="false">IF(P2596&lt;&gt;"",SUMIF(L2596:L2685,L2596,N2596:N2685),"")</f>
        <v/>
      </c>
      <c r="R2596" s="81" t="str">
        <f aca="false">IF(P2596&lt;&gt;"",SUMIF(L2596:L2685,L2596,O2596:O2685),"")</f>
        <v/>
      </c>
    </row>
    <row r="2597" customFormat="false" ht="14.25" hidden="false" customHeight="true" outlineLevel="0" collapsed="false">
      <c r="A2597" s="102"/>
      <c r="B2597" s="102"/>
      <c r="C2597" s="102"/>
      <c r="D2597" s="102"/>
      <c r="E2597" s="102"/>
      <c r="F2597" s="103"/>
      <c r="G2597" s="102"/>
      <c r="H2597" s="104" t="s">
        <v>684</v>
      </c>
      <c r="I2597" s="104"/>
      <c r="J2597" s="103" t="n">
        <f aca="false">TRUNC(SUMIF(L:L,$L2597,M:M)*(1+$J$9),2)</f>
        <v>32.33</v>
      </c>
      <c r="L2597" s="63" t="n">
        <f aca="false">IF(AND(A2598&lt;&gt;"",A2597=""),L2596+1,L2596)</f>
        <v>224</v>
      </c>
      <c r="M2597" s="80" t="str">
        <f aca="false">IF(OR(A2597="Insumo",A2597="Composição Auxiliar"),J2597,"")</f>
        <v/>
      </c>
      <c r="N2597" s="81" t="str">
        <f aca="false">IF(ISNUMBER(SEARCH("COM ENCARGOS COMPLEMENTARES",D2597)),J2597,"")</f>
        <v/>
      </c>
      <c r="O2597" s="81" t="str">
        <f aca="false">IF(N2597&lt;&gt;"","",M2597)</f>
        <v/>
      </c>
      <c r="P2597" s="82" t="str">
        <f aca="false">IF(A2597="Composição",A2596,"")</f>
        <v/>
      </c>
      <c r="Q2597" s="81" t="str">
        <f aca="false">IF(P2597&lt;&gt;"",SUMIF(L2597:L2686,L2597,N2597:N2686),"")</f>
        <v/>
      </c>
      <c r="R2597" s="81" t="str">
        <f aca="false">IF(P2597&lt;&gt;"",SUMIF(L2597:L2686,L2597,O2597:O2686),"")</f>
        <v/>
      </c>
    </row>
    <row r="2598" customFormat="false" ht="15" hidden="false" customHeight="false" outlineLevel="0" collapsed="false">
      <c r="A2598" s="105"/>
      <c r="B2598" s="105"/>
      <c r="C2598" s="105"/>
      <c r="D2598" s="105"/>
      <c r="E2598" s="105"/>
      <c r="F2598" s="105"/>
      <c r="G2598" s="105" t="s">
        <v>685</v>
      </c>
      <c r="H2598" s="106" t="s">
        <v>1623</v>
      </c>
      <c r="I2598" s="105" t="s">
        <v>687</v>
      </c>
      <c r="J2598" s="107" t="n">
        <f aca="false">TRUNC(J2597*H2598,2)</f>
        <v>743.59</v>
      </c>
      <c r="L2598" s="63" t="n">
        <f aca="false">IF(AND(A2599&lt;&gt;"",A2598=""),L2597+1,L2597)</f>
        <v>224</v>
      </c>
      <c r="M2598" s="80" t="str">
        <f aca="false">IF(OR(A2598="Insumo",A2598="Composição Auxiliar"),J2598,"")</f>
        <v/>
      </c>
      <c r="N2598" s="81" t="str">
        <f aca="false">IF(ISNUMBER(SEARCH("COM ENCARGOS COMPLEMENTARES",D2598)),J2598,"")</f>
        <v/>
      </c>
      <c r="O2598" s="81" t="str">
        <f aca="false">IF(N2598&lt;&gt;"","",M2598)</f>
        <v/>
      </c>
      <c r="P2598" s="82" t="str">
        <f aca="false">IF(A2598="Composição",A2597,"")</f>
        <v/>
      </c>
      <c r="Q2598" s="81" t="str">
        <f aca="false">IF(P2598&lt;&gt;"",SUMIF(L2598:L2687,L2598,N2598:N2687),"")</f>
        <v/>
      </c>
      <c r="R2598" s="81" t="str">
        <f aca="false">IF(P2598&lt;&gt;"",SUMIF(L2598:L2687,L2598,O2598:O2687),"")</f>
        <v/>
      </c>
    </row>
    <row r="2599" customFormat="false" ht="15" hidden="false" customHeight="false" outlineLevel="0" collapsed="false">
      <c r="A2599" s="108"/>
      <c r="B2599" s="108"/>
      <c r="C2599" s="108"/>
      <c r="D2599" s="108"/>
      <c r="E2599" s="108"/>
      <c r="F2599" s="108"/>
      <c r="G2599" s="108"/>
      <c r="H2599" s="108"/>
      <c r="I2599" s="108"/>
      <c r="J2599" s="108"/>
      <c r="L2599" s="63" t="n">
        <f aca="false">IF(AND(A2600&lt;&gt;"",A2599=""),L2598+1,L2598)</f>
        <v>225</v>
      </c>
      <c r="M2599" s="80" t="str">
        <f aca="false">IF(OR(A2599="Insumo",A2599="Composição Auxiliar"),J2599,"")</f>
        <v/>
      </c>
      <c r="N2599" s="81" t="str">
        <f aca="false">IF(ISNUMBER(SEARCH("COM ENCARGOS COMPLEMENTARES",D2599)),J2599,"")</f>
        <v/>
      </c>
      <c r="O2599" s="81" t="str">
        <f aca="false">IF(N2599&lt;&gt;"","",M2599)</f>
        <v/>
      </c>
      <c r="P2599" s="82" t="str">
        <f aca="false">IF(A2599="Composição",A2598,"")</f>
        <v/>
      </c>
      <c r="Q2599" s="81" t="str">
        <f aca="false">IF(P2599&lt;&gt;"",SUMIF(L2599:L2688,L2599,N2599:N2688),"")</f>
        <v/>
      </c>
      <c r="R2599" s="81" t="str">
        <f aca="false">IF(P2599&lt;&gt;"",SUMIF(L2599:L2688,L2599,O2599:O2688),"")</f>
        <v/>
      </c>
    </row>
    <row r="2600" customFormat="false" ht="14.25" hidden="false" customHeight="false" outlineLevel="0" collapsed="false">
      <c r="A2600" s="76" t="s">
        <v>547</v>
      </c>
      <c r="B2600" s="76"/>
      <c r="C2600" s="76"/>
      <c r="D2600" s="76" t="s">
        <v>548</v>
      </c>
      <c r="E2600" s="76"/>
      <c r="F2600" s="76"/>
      <c r="G2600" s="76"/>
      <c r="H2600" s="77"/>
      <c r="I2600" s="76"/>
      <c r="J2600" s="78"/>
      <c r="L2600" s="63" t="n">
        <f aca="false">IF(AND(A2601&lt;&gt;"",A2600=""),L2599+1,L2599)</f>
        <v>225</v>
      </c>
      <c r="M2600" s="80" t="str">
        <f aca="false">IF(OR(A2600="Insumo",A2600="Composição Auxiliar"),J2600,"")</f>
        <v/>
      </c>
      <c r="N2600" s="81" t="str">
        <f aca="false">IF(ISNUMBER(SEARCH("COM ENCARGOS COMPLEMENTARES",D2600)),J2600,"")</f>
        <v/>
      </c>
      <c r="O2600" s="81" t="str">
        <f aca="false">IF(N2600&lt;&gt;"","",M2600)</f>
        <v/>
      </c>
      <c r="P2600" s="82" t="str">
        <f aca="false">IF(A2600="Composição",A2599,"")</f>
        <v/>
      </c>
      <c r="Q2600" s="81" t="str">
        <f aca="false">IF(P2600&lt;&gt;"",SUMIF(L2600:L2689,L2600,N2600:N2689),"")</f>
        <v/>
      </c>
      <c r="R2600" s="81" t="str">
        <f aca="false">IF(P2600&lt;&gt;"",SUMIF(L2600:L2689,L2600,O2600:O2689),"")</f>
        <v/>
      </c>
    </row>
    <row r="2601" customFormat="false" ht="14.25" hidden="false" customHeight="false" outlineLevel="0" collapsed="false">
      <c r="A2601" s="76" t="s">
        <v>549</v>
      </c>
      <c r="B2601" s="76"/>
      <c r="C2601" s="76"/>
      <c r="D2601" s="76" t="s">
        <v>81</v>
      </c>
      <c r="E2601" s="76"/>
      <c r="F2601" s="76"/>
      <c r="G2601" s="76"/>
      <c r="H2601" s="77"/>
      <c r="I2601" s="76"/>
      <c r="J2601" s="78"/>
      <c r="L2601" s="63" t="n">
        <f aca="false">IF(AND(A2602&lt;&gt;"",A2601=""),L2600+1,L2600)</f>
        <v>225</v>
      </c>
      <c r="M2601" s="80" t="str">
        <f aca="false">IF(OR(A2601="Insumo",A2601="Composição Auxiliar"),J2601,"")</f>
        <v/>
      </c>
      <c r="N2601" s="81" t="str">
        <f aca="false">IF(ISNUMBER(SEARCH("COM ENCARGOS COMPLEMENTARES",D2601)),J2601,"")</f>
        <v/>
      </c>
      <c r="O2601" s="81" t="str">
        <f aca="false">IF(N2601&lt;&gt;"","",M2601)</f>
        <v/>
      </c>
      <c r="P2601" s="82" t="str">
        <f aca="false">IF(A2601="Composição",A2600,"")</f>
        <v/>
      </c>
      <c r="Q2601" s="81" t="str">
        <f aca="false">IF(P2601&lt;&gt;"",SUMIF(L2601:L2690,L2601,N2601:N2690),"")</f>
        <v/>
      </c>
      <c r="R2601" s="81" t="str">
        <f aca="false">IF(P2601&lt;&gt;"",SUMIF(L2601:L2690,L2601,O2601:O2690),"")</f>
        <v/>
      </c>
    </row>
    <row r="2602" customFormat="false" ht="15" hidden="false" customHeight="true" outlineLevel="0" collapsed="false">
      <c r="A2602" s="83" t="s">
        <v>550</v>
      </c>
      <c r="B2602" s="84" t="s">
        <v>655</v>
      </c>
      <c r="C2602" s="83" t="s">
        <v>656</v>
      </c>
      <c r="D2602" s="83" t="s">
        <v>657</v>
      </c>
      <c r="E2602" s="83" t="s">
        <v>658</v>
      </c>
      <c r="F2602" s="83"/>
      <c r="G2602" s="85" t="s">
        <v>659</v>
      </c>
      <c r="H2602" s="84" t="s">
        <v>660</v>
      </c>
      <c r="I2602" s="84" t="s">
        <v>661</v>
      </c>
      <c r="J2602" s="84" t="s">
        <v>662</v>
      </c>
      <c r="L2602" s="63" t="n">
        <f aca="false">IF(AND(A2603&lt;&gt;"",A2602=""),L2601+1,L2601)</f>
        <v>225</v>
      </c>
      <c r="M2602" s="80" t="str">
        <f aca="false">IF(OR(A2602="Insumo",A2602="Composição Auxiliar"),J2602,"")</f>
        <v/>
      </c>
      <c r="N2602" s="81" t="str">
        <f aca="false">IF(ISNUMBER(SEARCH("COM ENCARGOS COMPLEMENTARES",D2602)),J2602,"")</f>
        <v/>
      </c>
      <c r="O2602" s="81" t="str">
        <f aca="false">IF(N2602&lt;&gt;"","",M2602)</f>
        <v/>
      </c>
      <c r="P2602" s="82" t="str">
        <f aca="false">IF(A2602="Composição",A2601,"")</f>
        <v/>
      </c>
      <c r="Q2602" s="81" t="str">
        <f aca="false">IF(P2602&lt;&gt;"",SUMIF(L2602:L2691,L2602,N2602:N2691),"")</f>
        <v/>
      </c>
      <c r="R2602" s="81" t="str">
        <f aca="false">IF(P2602&lt;&gt;"",SUMIF(L2602:L2691,L2602,O2602:O2691),"")</f>
        <v/>
      </c>
    </row>
    <row r="2603" customFormat="false" ht="51" hidden="false" customHeight="true" outlineLevel="0" collapsed="false">
      <c r="A2603" s="86" t="s">
        <v>663</v>
      </c>
      <c r="B2603" s="87" t="s">
        <v>551</v>
      </c>
      <c r="C2603" s="86" t="s">
        <v>716</v>
      </c>
      <c r="D2603" s="86" t="s">
        <v>1666</v>
      </c>
      <c r="E2603" s="86" t="s">
        <v>1469</v>
      </c>
      <c r="F2603" s="86"/>
      <c r="G2603" s="88" t="s">
        <v>718</v>
      </c>
      <c r="H2603" s="89" t="n">
        <v>1</v>
      </c>
      <c r="I2603" s="90" t="n">
        <f aca="false">SUMIF(L:L,$L2603,M:M)</f>
        <v>7812.58</v>
      </c>
      <c r="J2603" s="90" t="n">
        <f aca="false">TRUNC(H2603*I2603,2)</f>
        <v>7812.58</v>
      </c>
      <c r="L2603" s="63" t="n">
        <f aca="false">IF(AND(A2604&lt;&gt;"",A2603=""),L2602+1,L2602)</f>
        <v>225</v>
      </c>
      <c r="M2603" s="80" t="str">
        <f aca="false">IF(OR(A2603="Insumo",A2603="Composição Auxiliar"),J2603,"")</f>
        <v/>
      </c>
      <c r="N2603" s="81" t="str">
        <f aca="false">IF(ISNUMBER(SEARCH("COM ENCARGOS COMPLEMENTARES",D2603)),J2603,"")</f>
        <v/>
      </c>
      <c r="O2603" s="81" t="str">
        <f aca="false">IF(N2603&lt;&gt;"","",M2603)</f>
        <v/>
      </c>
      <c r="P2603" s="82" t="str">
        <f aca="false">IF(A2603="Composição",A2602,"")</f>
        <v> 11.1.1 </v>
      </c>
      <c r="Q2603" s="81" t="n">
        <f aca="false">IF(P2603&lt;&gt;"",SUMIF(L2603:L2692,L2603,N2603:N2692),"")</f>
        <v>183.38</v>
      </c>
      <c r="R2603" s="81" t="n">
        <f aca="false">IF(P2603&lt;&gt;"",SUMIF(L2603:L2692,L2603,O2603:O2692),"")</f>
        <v>7629.2</v>
      </c>
    </row>
    <row r="2604" customFormat="false" ht="25.5" hidden="false" customHeight="true" outlineLevel="0" collapsed="false">
      <c r="A2604" s="91" t="s">
        <v>668</v>
      </c>
      <c r="B2604" s="92" t="s">
        <v>1667</v>
      </c>
      <c r="C2604" s="91" t="s">
        <v>664</v>
      </c>
      <c r="D2604" s="91" t="s">
        <v>1668</v>
      </c>
      <c r="E2604" s="91" t="s">
        <v>671</v>
      </c>
      <c r="F2604" s="91"/>
      <c r="G2604" s="93" t="s">
        <v>672</v>
      </c>
      <c r="H2604" s="94" t="n">
        <v>3.9711</v>
      </c>
      <c r="I2604" s="95" t="n">
        <f aca="false">SUMIFS('ANALÍTICA AUXILIARES'!J:J,'ANALÍTICA AUXILIARES'!A:A,"Composição",'ANALÍTICA AUXILIARES'!B:B,$B2604)</f>
        <v>26.27</v>
      </c>
      <c r="J2604" s="95" t="n">
        <f aca="false">TRUNC(H2604*I2604,2)</f>
        <v>104.32</v>
      </c>
      <c r="L2604" s="63" t="n">
        <f aca="false">IF(AND(A2605&lt;&gt;"",A2604=""),L2603+1,L2603)</f>
        <v>225</v>
      </c>
      <c r="M2604" s="80" t="n">
        <f aca="false">IF(OR(A2604="Insumo",A2604="Composição Auxiliar"),J2604,"")</f>
        <v>104.32</v>
      </c>
      <c r="N2604" s="81" t="n">
        <f aca="false">IF(ISNUMBER(SEARCH("COM ENCARGOS COMPLEMENTARES",D2604)),J2604,"")</f>
        <v>104.32</v>
      </c>
      <c r="O2604" s="81" t="str">
        <f aca="false">IF(N2604&lt;&gt;"","",M2604)</f>
        <v/>
      </c>
      <c r="P2604" s="82" t="str">
        <f aca="false">IF(A2604="Composição",A2603,"")</f>
        <v/>
      </c>
      <c r="Q2604" s="81" t="str">
        <f aca="false">IF(P2604&lt;&gt;"",SUMIF(L2604:L2693,L2604,N2604:N2693),"")</f>
        <v/>
      </c>
      <c r="R2604" s="81" t="str">
        <f aca="false">IF(P2604&lt;&gt;"",SUMIF(L2604:L2693,L2604,O2604:O2693),"")</f>
        <v/>
      </c>
    </row>
    <row r="2605" customFormat="false" ht="25.5" hidden="false" customHeight="true" outlineLevel="0" collapsed="false">
      <c r="A2605" s="91" t="s">
        <v>668</v>
      </c>
      <c r="B2605" s="92" t="s">
        <v>841</v>
      </c>
      <c r="C2605" s="91" t="s">
        <v>664</v>
      </c>
      <c r="D2605" s="91" t="s">
        <v>842</v>
      </c>
      <c r="E2605" s="91" t="s">
        <v>671</v>
      </c>
      <c r="F2605" s="91"/>
      <c r="G2605" s="93" t="s">
        <v>672</v>
      </c>
      <c r="H2605" s="94" t="n">
        <v>3.9711</v>
      </c>
      <c r="I2605" s="95" t="n">
        <f aca="false">SUMIFS('ANALÍTICA AUXILIARES'!J:J,'ANALÍTICA AUXILIARES'!A:A,"Composição",'ANALÍTICA AUXILIARES'!B:B,$B2605)</f>
        <v>19.91</v>
      </c>
      <c r="J2605" s="95" t="n">
        <f aca="false">TRUNC(H2605*I2605,2)</f>
        <v>79.06</v>
      </c>
      <c r="L2605" s="63" t="n">
        <f aca="false">IF(AND(A2606&lt;&gt;"",A2605=""),L2604+1,L2604)</f>
        <v>225</v>
      </c>
      <c r="M2605" s="80" t="n">
        <f aca="false">IF(OR(A2605="Insumo",A2605="Composição Auxiliar"),J2605,"")</f>
        <v>79.06</v>
      </c>
      <c r="N2605" s="81" t="n">
        <f aca="false">IF(ISNUMBER(SEARCH("COM ENCARGOS COMPLEMENTARES",D2605)),J2605,"")</f>
        <v>79.06</v>
      </c>
      <c r="O2605" s="81" t="str">
        <f aca="false">IF(N2605&lt;&gt;"","",M2605)</f>
        <v/>
      </c>
      <c r="P2605" s="82" t="str">
        <f aca="false">IF(A2605="Composição",A2604,"")</f>
        <v/>
      </c>
      <c r="Q2605" s="81" t="str">
        <f aca="false">IF(P2605&lt;&gt;"",SUMIF(L2605:L2694,L2605,N2605:N2694),"")</f>
        <v/>
      </c>
      <c r="R2605" s="81" t="str">
        <f aca="false">IF(P2605&lt;&gt;"",SUMIF(L2605:L2694,L2605,O2605:O2694),"")</f>
        <v/>
      </c>
    </row>
    <row r="2606" customFormat="false" ht="38.25" hidden="false" customHeight="false" outlineLevel="0" collapsed="false">
      <c r="A2606" s="96" t="s">
        <v>679</v>
      </c>
      <c r="B2606" s="97" t="s">
        <v>1669</v>
      </c>
      <c r="C2606" s="96" t="str">
        <f aca="false">VLOOKUP(B2606,INSUMOS!$A:$I,2,0)</f>
        <v>Próprio</v>
      </c>
      <c r="D2606" s="96" t="str">
        <f aca="false">VLOOKUP(B2606,INSUMOS!$A:$I,3,0)</f>
        <v>AR CONDICIONADO SPLIT INVERTER, CASSETE (TETO), 18000 BTUS/H, CICLO QUENTE/FRIO, 60 HZ, CLASSIFICACAO ENERGETICA A E COM SELO PROCEL, GAS R410A OU R32, CONTROLE S/ FIO</v>
      </c>
      <c r="E2606" s="98" t="str">
        <f aca="false">VLOOKUP(B2606,INSUMOS!$A:$I,4,0)</f>
        <v>Equipamento para Aquisição Permanente</v>
      </c>
      <c r="F2606" s="98"/>
      <c r="G2606" s="99" t="str">
        <f aca="false">VLOOKUP(B2606,INSUMOS!$A:$I,5,0)</f>
        <v>UN</v>
      </c>
      <c r="H2606" s="100" t="n">
        <v>1</v>
      </c>
      <c r="I2606" s="101" t="n">
        <f aca="false">VLOOKUP(B2606,INSUMOS!$A:$I,8,0)</f>
        <v>7534.38</v>
      </c>
      <c r="J2606" s="101" t="n">
        <f aca="false">TRUNC(H2606*I2606,2)</f>
        <v>7534.38</v>
      </c>
      <c r="L2606" s="63" t="n">
        <f aca="false">IF(AND(A2607&lt;&gt;"",A2606=""),L2605+1,L2605)</f>
        <v>225</v>
      </c>
      <c r="M2606" s="80" t="n">
        <f aca="false">IF(OR(A2606="Insumo",A2606="Composição Auxiliar"),J2606,"")</f>
        <v>7534.38</v>
      </c>
      <c r="N2606" s="81" t="str">
        <f aca="false">IF(ISNUMBER(SEARCH("COM ENCARGOS COMPLEMENTARES",D2606)),J2606,"")</f>
        <v/>
      </c>
      <c r="O2606" s="81" t="n">
        <f aca="false">IF(N2606&lt;&gt;"","",M2606)</f>
        <v>7534.38</v>
      </c>
      <c r="P2606" s="82" t="str">
        <f aca="false">IF(A2606="Composição",A2605,"")</f>
        <v/>
      </c>
      <c r="Q2606" s="81" t="str">
        <f aca="false">IF(P2606&lt;&gt;"",SUMIF(L2606:L2695,L2606,N2606:N2695),"")</f>
        <v/>
      </c>
      <c r="R2606" s="81" t="str">
        <f aca="false">IF(P2606&lt;&gt;"",SUMIF(L2606:L2695,L2606,O2606:O2695),"")</f>
        <v/>
      </c>
    </row>
    <row r="2607" customFormat="false" ht="25.5" hidden="false" customHeight="false" outlineLevel="0" collapsed="false">
      <c r="A2607" s="96" t="s">
        <v>679</v>
      </c>
      <c r="B2607" s="97" t="s">
        <v>1563</v>
      </c>
      <c r="C2607" s="96" t="str">
        <f aca="false">VLOOKUP(B2607,INSUMOS!$A:$I,2,0)</f>
        <v>SINAPI</v>
      </c>
      <c r="D2607" s="96" t="str">
        <f aca="false">VLOOKUP(B2607,INSUMOS!$A:$I,3,0)</f>
        <v>TERMINAL A COMPRESSAO EM COBRE ESTANHADO PARA CABO 2,5 MM2, 1 FURO E 1 COMPRESSAO, PARA PARAFUSO DE FIXACAO M5</v>
      </c>
      <c r="E2607" s="98" t="str">
        <f aca="false">VLOOKUP(B2607,INSUMOS!$A:$I,4,0)</f>
        <v>Material</v>
      </c>
      <c r="F2607" s="98"/>
      <c r="G2607" s="99" t="str">
        <f aca="false">VLOOKUP(B2607,INSUMOS!$A:$I,5,0)</f>
        <v>UN</v>
      </c>
      <c r="H2607" s="100" t="n">
        <v>10</v>
      </c>
      <c r="I2607" s="101" t="n">
        <f aca="false">VLOOKUP(B2607,INSUMOS!$A:$I,8,0)</f>
        <v>1.04</v>
      </c>
      <c r="J2607" s="101" t="n">
        <f aca="false">TRUNC(H2607*I2607,2)</f>
        <v>10.4</v>
      </c>
      <c r="L2607" s="63" t="n">
        <f aca="false">IF(AND(A2608&lt;&gt;"",A2607=""),L2606+1,L2606)</f>
        <v>225</v>
      </c>
      <c r="M2607" s="80" t="n">
        <f aca="false">IF(OR(A2607="Insumo",A2607="Composição Auxiliar"),J2607,"")</f>
        <v>10.4</v>
      </c>
      <c r="N2607" s="81" t="str">
        <f aca="false">IF(ISNUMBER(SEARCH("COM ENCARGOS COMPLEMENTARES",D2607)),J2607,"")</f>
        <v/>
      </c>
      <c r="O2607" s="81" t="n">
        <f aca="false">IF(N2607&lt;&gt;"","",M2607)</f>
        <v>10.4</v>
      </c>
      <c r="P2607" s="82" t="str">
        <f aca="false">IF(A2607="Composição",A2606,"")</f>
        <v/>
      </c>
      <c r="Q2607" s="81" t="str">
        <f aca="false">IF(P2607&lt;&gt;"",SUMIF(L2607:L2696,L2607,N2607:N2696),"")</f>
        <v/>
      </c>
      <c r="R2607" s="81" t="str">
        <f aca="false">IF(P2607&lt;&gt;"",SUMIF(L2607:L2696,L2607,O2607:O2696),"")</f>
        <v/>
      </c>
    </row>
    <row r="2608" customFormat="false" ht="25.5" hidden="false" customHeight="false" outlineLevel="0" collapsed="false">
      <c r="A2608" s="96" t="s">
        <v>679</v>
      </c>
      <c r="B2608" s="97" t="s">
        <v>1670</v>
      </c>
      <c r="C2608" s="96" t="str">
        <f aca="false">VLOOKUP(B2608,INSUMOS!$A:$I,2,0)</f>
        <v>SINAPI</v>
      </c>
      <c r="D2608" s="96" t="str">
        <f aca="false">VLOOKUP(B2608,INSUMOS!$A:$I,3,0)</f>
        <v>ARRUELA  EM ACO GALVANIZADO, DIAMETRO EXTERNO = 35MM, ESPESSURA = 3MM, DIAMETRO DO FURO= 18MM</v>
      </c>
      <c r="E2608" s="98" t="str">
        <f aca="false">VLOOKUP(B2608,INSUMOS!$A:$I,4,0)</f>
        <v>Material</v>
      </c>
      <c r="F2608" s="98"/>
      <c r="G2608" s="99" t="str">
        <f aca="false">VLOOKUP(B2608,INSUMOS!$A:$I,5,0)</f>
        <v>UN</v>
      </c>
      <c r="H2608" s="100" t="n">
        <v>4</v>
      </c>
      <c r="I2608" s="101" t="n">
        <f aca="false">VLOOKUP(B2608,INSUMOS!$A:$I,8,0)</f>
        <v>1.79</v>
      </c>
      <c r="J2608" s="101" t="n">
        <f aca="false">TRUNC(H2608*I2608,2)</f>
        <v>7.16</v>
      </c>
      <c r="L2608" s="63" t="n">
        <f aca="false">IF(AND(A2609&lt;&gt;"",A2608=""),L2607+1,L2607)</f>
        <v>225</v>
      </c>
      <c r="M2608" s="80" t="n">
        <f aca="false">IF(OR(A2608="Insumo",A2608="Composição Auxiliar"),J2608,"")</f>
        <v>7.16</v>
      </c>
      <c r="N2608" s="81" t="str">
        <f aca="false">IF(ISNUMBER(SEARCH("COM ENCARGOS COMPLEMENTARES",D2608)),J2608,"")</f>
        <v/>
      </c>
      <c r="O2608" s="81" t="n">
        <f aca="false">IF(N2608&lt;&gt;"","",M2608)</f>
        <v>7.16</v>
      </c>
      <c r="P2608" s="82" t="str">
        <f aca="false">IF(A2608="Composição",A2607,"")</f>
        <v/>
      </c>
      <c r="Q2608" s="81" t="str">
        <f aca="false">IF(P2608&lt;&gt;"",SUMIF(L2608:L2697,L2608,N2608:N2697),"")</f>
        <v/>
      </c>
      <c r="R2608" s="81" t="str">
        <f aca="false">IF(P2608&lt;&gt;"",SUMIF(L2608:L2697,L2608,O2608:O2697),"")</f>
        <v/>
      </c>
    </row>
    <row r="2609" customFormat="false" ht="14.25" hidden="false" customHeight="false" outlineLevel="0" collapsed="false">
      <c r="A2609" s="96" t="s">
        <v>679</v>
      </c>
      <c r="B2609" s="97" t="s">
        <v>1671</v>
      </c>
      <c r="C2609" s="96" t="str">
        <f aca="false">VLOOKUP(B2609,INSUMOS!$A:$I,2,0)</f>
        <v>SINAPI</v>
      </c>
      <c r="D2609" s="96" t="str">
        <f aca="false">VLOOKUP(B2609,INSUMOS!$A:$I,3,0)</f>
        <v>PORCA ZINCADA, SEXTAVADA, DIAMETRO 1/4"</v>
      </c>
      <c r="E2609" s="98" t="str">
        <f aca="false">VLOOKUP(B2609,INSUMOS!$A:$I,4,0)</f>
        <v>Material</v>
      </c>
      <c r="F2609" s="98"/>
      <c r="G2609" s="99" t="str">
        <f aca="false">VLOOKUP(B2609,INSUMOS!$A:$I,5,0)</f>
        <v>UN</v>
      </c>
      <c r="H2609" s="100" t="n">
        <v>8</v>
      </c>
      <c r="I2609" s="101" t="n">
        <f aca="false">VLOOKUP(B2609,INSUMOS!$A:$I,8,0)</f>
        <v>0.38</v>
      </c>
      <c r="J2609" s="101" t="n">
        <f aca="false">TRUNC(H2609*I2609,2)</f>
        <v>3.04</v>
      </c>
      <c r="L2609" s="63" t="n">
        <f aca="false">IF(AND(A2610&lt;&gt;"",A2609=""),L2608+1,L2608)</f>
        <v>225</v>
      </c>
      <c r="M2609" s="80" t="n">
        <f aca="false">IF(OR(A2609="Insumo",A2609="Composição Auxiliar"),J2609,"")</f>
        <v>3.04</v>
      </c>
      <c r="N2609" s="81" t="str">
        <f aca="false">IF(ISNUMBER(SEARCH("COM ENCARGOS COMPLEMENTARES",D2609)),J2609,"")</f>
        <v/>
      </c>
      <c r="O2609" s="81" t="n">
        <f aca="false">IF(N2609&lt;&gt;"","",M2609)</f>
        <v>3.04</v>
      </c>
      <c r="P2609" s="82" t="str">
        <f aca="false">IF(A2609="Composição",A2608,"")</f>
        <v/>
      </c>
      <c r="Q2609" s="81" t="str">
        <f aca="false">IF(P2609&lt;&gt;"",SUMIF(L2609:L2698,L2609,N2609:N2698),"")</f>
        <v/>
      </c>
      <c r="R2609" s="81" t="str">
        <f aca="false">IF(P2609&lt;&gt;"",SUMIF(L2609:L2698,L2609,O2609:O2698),"")</f>
        <v/>
      </c>
    </row>
    <row r="2610" customFormat="false" ht="25.5" hidden="false" customHeight="false" outlineLevel="0" collapsed="false">
      <c r="A2610" s="96" t="s">
        <v>679</v>
      </c>
      <c r="B2610" s="97" t="s">
        <v>1672</v>
      </c>
      <c r="C2610" s="96" t="str">
        <f aca="false">VLOOKUP(B2610,INSUMOS!$A:$I,2,0)</f>
        <v>SINAPI</v>
      </c>
      <c r="D2610" s="96" t="str">
        <f aca="false">VLOOKUP(B2610,INSUMOS!$A:$I,3,0)</f>
        <v>SUPORTE MAO-FRANCESA EM ACO, ABAS IGUAIS 40 CM, CAPACIDADE MINIMA 70 KG, BRANCO</v>
      </c>
      <c r="E2610" s="98" t="str">
        <f aca="false">VLOOKUP(B2610,INSUMOS!$A:$I,4,0)</f>
        <v>Material</v>
      </c>
      <c r="F2610" s="98"/>
      <c r="G2610" s="99" t="str">
        <f aca="false">VLOOKUP(B2610,INSUMOS!$A:$I,5,0)</f>
        <v>UN</v>
      </c>
      <c r="H2610" s="100" t="n">
        <v>2</v>
      </c>
      <c r="I2610" s="101" t="n">
        <f aca="false">VLOOKUP(B2610,INSUMOS!$A:$I,8,0)</f>
        <v>25.88</v>
      </c>
      <c r="J2610" s="101" t="n">
        <f aca="false">TRUNC(H2610*I2610,2)</f>
        <v>51.76</v>
      </c>
      <c r="L2610" s="63" t="n">
        <f aca="false">IF(AND(A2611&lt;&gt;"",A2610=""),L2609+1,L2609)</f>
        <v>225</v>
      </c>
      <c r="M2610" s="80" t="n">
        <f aca="false">IF(OR(A2610="Insumo",A2610="Composição Auxiliar"),J2610,"")</f>
        <v>51.76</v>
      </c>
      <c r="N2610" s="81" t="str">
        <f aca="false">IF(ISNUMBER(SEARCH("COM ENCARGOS COMPLEMENTARES",D2610)),J2610,"")</f>
        <v/>
      </c>
      <c r="O2610" s="81" t="n">
        <f aca="false">IF(N2610&lt;&gt;"","",M2610)</f>
        <v>51.76</v>
      </c>
      <c r="P2610" s="82" t="str">
        <f aca="false">IF(A2610="Composição",A2609,"")</f>
        <v/>
      </c>
      <c r="Q2610" s="81" t="str">
        <f aca="false">IF(P2610&lt;&gt;"",SUMIF(L2610:L2699,L2610,N2610:N2699),"")</f>
        <v/>
      </c>
      <c r="R2610" s="81" t="str">
        <f aca="false">IF(P2610&lt;&gt;"",SUMIF(L2610:L2699,L2610,O2610:O2699),"")</f>
        <v/>
      </c>
    </row>
    <row r="2611" customFormat="false" ht="14.25" hidden="false" customHeight="false" outlineLevel="0" collapsed="false">
      <c r="A2611" s="96" t="s">
        <v>679</v>
      </c>
      <c r="B2611" s="97" t="s">
        <v>1673</v>
      </c>
      <c r="C2611" s="96" t="str">
        <f aca="false">VLOOKUP(B2611,INSUMOS!$A:$I,2,0)</f>
        <v>SINAPI</v>
      </c>
      <c r="D2611" s="96" t="str">
        <f aca="false">VLOOKUP(B2611,INSUMOS!$A:$I,3,0)</f>
        <v>VERGALHAO ZINCADO ROSCA TOTAL, 1/4 " (6,3 MM)</v>
      </c>
      <c r="E2611" s="98" t="str">
        <f aca="false">VLOOKUP(B2611,INSUMOS!$A:$I,4,0)</f>
        <v>Material</v>
      </c>
      <c r="F2611" s="98"/>
      <c r="G2611" s="99" t="str">
        <f aca="false">VLOOKUP(B2611,INSUMOS!$A:$I,5,0)</f>
        <v>M</v>
      </c>
      <c r="H2611" s="100" t="n">
        <v>1.28</v>
      </c>
      <c r="I2611" s="101" t="n">
        <f aca="false">VLOOKUP(B2611,INSUMOS!$A:$I,8,0)</f>
        <v>3.82</v>
      </c>
      <c r="J2611" s="101" t="n">
        <f aca="false">TRUNC(H2611*I2611,2)</f>
        <v>4.88</v>
      </c>
      <c r="L2611" s="63" t="n">
        <f aca="false">IF(AND(A2612&lt;&gt;"",A2611=""),L2610+1,L2610)</f>
        <v>225</v>
      </c>
      <c r="M2611" s="80" t="n">
        <f aca="false">IF(OR(A2611="Insumo",A2611="Composição Auxiliar"),J2611,"")</f>
        <v>4.88</v>
      </c>
      <c r="N2611" s="81" t="str">
        <f aca="false">IF(ISNUMBER(SEARCH("COM ENCARGOS COMPLEMENTARES",D2611)),J2611,"")</f>
        <v/>
      </c>
      <c r="O2611" s="81" t="n">
        <f aca="false">IF(N2611&lt;&gt;"","",M2611)</f>
        <v>4.88</v>
      </c>
      <c r="P2611" s="82" t="str">
        <f aca="false">IF(A2611="Composição",A2610,"")</f>
        <v/>
      </c>
      <c r="Q2611" s="81" t="str">
        <f aca="false">IF(P2611&lt;&gt;"",SUMIF(L2611:L2700,L2611,N2611:N2700),"")</f>
        <v/>
      </c>
      <c r="R2611" s="81" t="str">
        <f aca="false">IF(P2611&lt;&gt;"",SUMIF(L2611:L2700,L2611,O2611:O2700),"")</f>
        <v/>
      </c>
    </row>
    <row r="2612" customFormat="false" ht="38.25" hidden="false" customHeight="false" outlineLevel="0" collapsed="false">
      <c r="A2612" s="96" t="s">
        <v>679</v>
      </c>
      <c r="B2612" s="97" t="s">
        <v>1674</v>
      </c>
      <c r="C2612" s="96" t="str">
        <f aca="false">VLOOKUP(B2612,INSUMOS!$A:$I,2,0)</f>
        <v>SINAPI</v>
      </c>
      <c r="D2612" s="96" t="str">
        <f aca="false">VLOOKUP(B2612,INSUMOS!$A:$I,3,0)</f>
        <v>PARAFUSO DE FERRO POLIDO, SEXTAVADO, COM ROSCA INTEIRA, DIAMETRO 5/16", COMPRIMENTO 3/4", COM PORCA E ARRUELA LISA LEVE</v>
      </c>
      <c r="E2612" s="98" t="str">
        <f aca="false">VLOOKUP(B2612,INSUMOS!$A:$I,4,0)</f>
        <v>Material</v>
      </c>
      <c r="F2612" s="98"/>
      <c r="G2612" s="99" t="str">
        <f aca="false">VLOOKUP(B2612,INSUMOS!$A:$I,5,0)</f>
        <v>UN</v>
      </c>
      <c r="H2612" s="100" t="n">
        <v>4</v>
      </c>
      <c r="I2612" s="101" t="n">
        <f aca="false">VLOOKUP(B2612,INSUMOS!$A:$I,8,0)</f>
        <v>0.57</v>
      </c>
      <c r="J2612" s="101" t="n">
        <f aca="false">TRUNC(H2612*I2612,2)</f>
        <v>2.28</v>
      </c>
      <c r="L2612" s="63" t="n">
        <f aca="false">IF(AND(A2613&lt;&gt;"",A2612=""),L2611+1,L2611)</f>
        <v>225</v>
      </c>
      <c r="M2612" s="80" t="n">
        <f aca="false">IF(OR(A2612="Insumo",A2612="Composição Auxiliar"),J2612,"")</f>
        <v>2.28</v>
      </c>
      <c r="N2612" s="81" t="str">
        <f aca="false">IF(ISNUMBER(SEARCH("COM ENCARGOS COMPLEMENTARES",D2612)),J2612,"")</f>
        <v/>
      </c>
      <c r="O2612" s="81" t="n">
        <f aca="false">IF(N2612&lt;&gt;"","",M2612)</f>
        <v>2.28</v>
      </c>
      <c r="P2612" s="82" t="str">
        <f aca="false">IF(A2612="Composição",A2611,"")</f>
        <v/>
      </c>
      <c r="Q2612" s="81" t="str">
        <f aca="false">IF(P2612&lt;&gt;"",SUMIF(L2612:L2701,L2612,N2612:N2701),"")</f>
        <v/>
      </c>
      <c r="R2612" s="81" t="str">
        <f aca="false">IF(P2612&lt;&gt;"",SUMIF(L2612:L2701,L2612,O2612:O2701),"")</f>
        <v/>
      </c>
    </row>
    <row r="2613" customFormat="false" ht="14.25" hidden="false" customHeight="false" outlineLevel="0" collapsed="false">
      <c r="A2613" s="96" t="s">
        <v>679</v>
      </c>
      <c r="B2613" s="97" t="s">
        <v>1675</v>
      </c>
      <c r="C2613" s="96" t="str">
        <f aca="false">VLOOKUP(B2613,INSUMOS!$A:$I,2,0)</f>
        <v>SINAPI</v>
      </c>
      <c r="D2613" s="96" t="str">
        <f aca="false">VLOOKUP(B2613,INSUMOS!$A:$I,3,0)</f>
        <v>CHUMBADOR, DIAMETRO 1/4" COM PARAFUSO 1/4" X 40 MM</v>
      </c>
      <c r="E2613" s="98" t="str">
        <f aca="false">VLOOKUP(B2613,INSUMOS!$A:$I,4,0)</f>
        <v>Material</v>
      </c>
      <c r="F2613" s="98"/>
      <c r="G2613" s="99" t="str">
        <f aca="false">VLOOKUP(B2613,INSUMOS!$A:$I,5,0)</f>
        <v>UN</v>
      </c>
      <c r="H2613" s="100" t="n">
        <v>10</v>
      </c>
      <c r="I2613" s="101" t="n">
        <f aca="false">VLOOKUP(B2613,INSUMOS!$A:$I,8,0)</f>
        <v>1.53</v>
      </c>
      <c r="J2613" s="101" t="n">
        <f aca="false">TRUNC(H2613*I2613,2)</f>
        <v>15.3</v>
      </c>
      <c r="L2613" s="63" t="n">
        <f aca="false">IF(AND(A2614&lt;&gt;"",A2613=""),L2612+1,L2612)</f>
        <v>225</v>
      </c>
      <c r="M2613" s="80" t="n">
        <f aca="false">IF(OR(A2613="Insumo",A2613="Composição Auxiliar"),J2613,"")</f>
        <v>15.3</v>
      </c>
      <c r="N2613" s="81" t="str">
        <f aca="false">IF(ISNUMBER(SEARCH("COM ENCARGOS COMPLEMENTARES",D2613)),J2613,"")</f>
        <v/>
      </c>
      <c r="O2613" s="81" t="n">
        <f aca="false">IF(N2613&lt;&gt;"","",M2613)</f>
        <v>15.3</v>
      </c>
      <c r="P2613" s="82" t="str">
        <f aca="false">IF(A2613="Composição",A2612,"")</f>
        <v/>
      </c>
      <c r="Q2613" s="81" t="str">
        <f aca="false">IF(P2613&lt;&gt;"",SUMIF(L2613:L2702,L2613,N2613:N2702),"")</f>
        <v/>
      </c>
      <c r="R2613" s="81" t="str">
        <f aca="false">IF(P2613&lt;&gt;"",SUMIF(L2613:L2702,L2613,O2613:O2702),"")</f>
        <v/>
      </c>
    </row>
    <row r="2614" customFormat="false" ht="14.25" hidden="false" customHeight="false" outlineLevel="0" collapsed="false">
      <c r="A2614" s="102"/>
      <c r="B2614" s="102"/>
      <c r="C2614" s="102"/>
      <c r="D2614" s="102"/>
      <c r="E2614" s="102"/>
      <c r="F2614" s="103"/>
      <c r="G2614" s="102"/>
      <c r="H2614" s="103"/>
      <c r="I2614" s="102"/>
      <c r="J2614" s="103"/>
      <c r="L2614" s="63" t="n">
        <f aca="false">IF(AND(A2615&lt;&gt;"",A2614=""),L2613+1,L2613)</f>
        <v>225</v>
      </c>
      <c r="M2614" s="80" t="str">
        <f aca="false">IF(OR(A2614="Insumo",A2614="Composição Auxiliar"),J2614,"")</f>
        <v/>
      </c>
      <c r="N2614" s="81" t="str">
        <f aca="false">IF(ISNUMBER(SEARCH("COM ENCARGOS COMPLEMENTARES",D2614)),J2614,"")</f>
        <v/>
      </c>
      <c r="O2614" s="81" t="str">
        <f aca="false">IF(N2614&lt;&gt;"","",M2614)</f>
        <v/>
      </c>
      <c r="P2614" s="82" t="str">
        <f aca="false">IF(A2614="Composição",A2613,"")</f>
        <v/>
      </c>
      <c r="Q2614" s="81" t="str">
        <f aca="false">IF(P2614&lt;&gt;"",SUMIF(L2614:L2703,L2614,N2614:N2703),"")</f>
        <v/>
      </c>
      <c r="R2614" s="81" t="str">
        <f aca="false">IF(P2614&lt;&gt;"",SUMIF(L2614:L2703,L2614,O2614:O2703),"")</f>
        <v/>
      </c>
    </row>
    <row r="2615" customFormat="false" ht="14.25" hidden="false" customHeight="true" outlineLevel="0" collapsed="false">
      <c r="A2615" s="102"/>
      <c r="B2615" s="102"/>
      <c r="C2615" s="102"/>
      <c r="D2615" s="102"/>
      <c r="E2615" s="102"/>
      <c r="F2615" s="103"/>
      <c r="G2615" s="102"/>
      <c r="H2615" s="104" t="s">
        <v>684</v>
      </c>
      <c r="I2615" s="104"/>
      <c r="J2615" s="103" t="n">
        <f aca="false">TRUNC(SUMIF(L:L,$L2615,M:M)*(1+$J$9),2)</f>
        <v>10139.94</v>
      </c>
      <c r="L2615" s="63" t="n">
        <f aca="false">IF(AND(A2616&lt;&gt;"",A2615=""),L2614+1,L2614)</f>
        <v>225</v>
      </c>
      <c r="M2615" s="80" t="str">
        <f aca="false">IF(OR(A2615="Insumo",A2615="Composição Auxiliar"),J2615,"")</f>
        <v/>
      </c>
      <c r="N2615" s="81" t="str">
        <f aca="false">IF(ISNUMBER(SEARCH("COM ENCARGOS COMPLEMENTARES",D2615)),J2615,"")</f>
        <v/>
      </c>
      <c r="O2615" s="81" t="str">
        <f aca="false">IF(N2615&lt;&gt;"","",M2615)</f>
        <v/>
      </c>
      <c r="P2615" s="82" t="str">
        <f aca="false">IF(A2615="Composição",A2614,"")</f>
        <v/>
      </c>
      <c r="Q2615" s="81" t="str">
        <f aca="false">IF(P2615&lt;&gt;"",SUMIF(L2615:L2704,L2615,N2615:N2704),"")</f>
        <v/>
      </c>
      <c r="R2615" s="81" t="str">
        <f aca="false">IF(P2615&lt;&gt;"",SUMIF(L2615:L2704,L2615,O2615:O2704),"")</f>
        <v/>
      </c>
    </row>
    <row r="2616" customFormat="false" ht="15" hidden="false" customHeight="false" outlineLevel="0" collapsed="false">
      <c r="A2616" s="105"/>
      <c r="B2616" s="105"/>
      <c r="C2616" s="105"/>
      <c r="D2616" s="105"/>
      <c r="E2616" s="105"/>
      <c r="F2616" s="105"/>
      <c r="G2616" s="105" t="s">
        <v>685</v>
      </c>
      <c r="H2616" s="106" t="s">
        <v>1229</v>
      </c>
      <c r="I2616" s="105" t="s">
        <v>687</v>
      </c>
      <c r="J2616" s="107" t="n">
        <f aca="false">TRUNC(J2615*H2616,2)</f>
        <v>50699.7</v>
      </c>
      <c r="L2616" s="63" t="n">
        <f aca="false">IF(AND(A2617&lt;&gt;"",A2616=""),L2615+1,L2615)</f>
        <v>225</v>
      </c>
      <c r="M2616" s="80" t="str">
        <f aca="false">IF(OR(A2616="Insumo",A2616="Composição Auxiliar"),J2616,"")</f>
        <v/>
      </c>
      <c r="N2616" s="81" t="str">
        <f aca="false">IF(ISNUMBER(SEARCH("COM ENCARGOS COMPLEMENTARES",D2616)),J2616,"")</f>
        <v/>
      </c>
      <c r="O2616" s="81" t="str">
        <f aca="false">IF(N2616&lt;&gt;"","",M2616)</f>
        <v/>
      </c>
      <c r="P2616" s="82" t="str">
        <f aca="false">IF(A2616="Composição",A2615,"")</f>
        <v/>
      </c>
      <c r="Q2616" s="81" t="str">
        <f aca="false">IF(P2616&lt;&gt;"",SUMIF(L2616:L2705,L2616,N2616:N2705),"")</f>
        <v/>
      </c>
      <c r="R2616" s="81" t="str">
        <f aca="false">IF(P2616&lt;&gt;"",SUMIF(L2616:L2705,L2616,O2616:O2705),"")</f>
        <v/>
      </c>
    </row>
    <row r="2617" customFormat="false" ht="15" hidden="false" customHeight="false" outlineLevel="0" collapsed="false">
      <c r="A2617" s="108"/>
      <c r="B2617" s="108"/>
      <c r="C2617" s="108"/>
      <c r="D2617" s="108"/>
      <c r="E2617" s="108"/>
      <c r="F2617" s="108"/>
      <c r="G2617" s="108"/>
      <c r="H2617" s="108"/>
      <c r="I2617" s="108"/>
      <c r="J2617" s="108"/>
      <c r="L2617" s="63" t="n">
        <f aca="false">IF(AND(A2618&lt;&gt;"",A2617=""),L2616+1,L2616)</f>
        <v>226</v>
      </c>
      <c r="M2617" s="80" t="str">
        <f aca="false">IF(OR(A2617="Insumo",A2617="Composição Auxiliar"),J2617,"")</f>
        <v/>
      </c>
      <c r="N2617" s="81" t="str">
        <f aca="false">IF(ISNUMBER(SEARCH("COM ENCARGOS COMPLEMENTARES",D2617)),J2617,"")</f>
        <v/>
      </c>
      <c r="O2617" s="81" t="str">
        <f aca="false">IF(N2617&lt;&gt;"","",M2617)</f>
        <v/>
      </c>
      <c r="P2617" s="82" t="str">
        <f aca="false">IF(A2617="Composição",A2616,"")</f>
        <v/>
      </c>
      <c r="Q2617" s="81" t="str">
        <f aca="false">IF(P2617&lt;&gt;"",SUMIF(L2617:L2706,L2617,N2617:N2706),"")</f>
        <v/>
      </c>
      <c r="R2617" s="81" t="str">
        <f aca="false">IF(P2617&lt;&gt;"",SUMIF(L2617:L2706,L2617,O2617:O2706),"")</f>
        <v/>
      </c>
    </row>
    <row r="2618" customFormat="false" ht="15" hidden="false" customHeight="true" outlineLevel="0" collapsed="false">
      <c r="A2618" s="83" t="s">
        <v>552</v>
      </c>
      <c r="B2618" s="84" t="s">
        <v>655</v>
      </c>
      <c r="C2618" s="83" t="s">
        <v>656</v>
      </c>
      <c r="D2618" s="83" t="s">
        <v>657</v>
      </c>
      <c r="E2618" s="83" t="s">
        <v>658</v>
      </c>
      <c r="F2618" s="83"/>
      <c r="G2618" s="85" t="s">
        <v>659</v>
      </c>
      <c r="H2618" s="84" t="s">
        <v>660</v>
      </c>
      <c r="I2618" s="84" t="s">
        <v>661</v>
      </c>
      <c r="J2618" s="84" t="s">
        <v>662</v>
      </c>
      <c r="L2618" s="63" t="n">
        <f aca="false">IF(AND(A2619&lt;&gt;"",A2618=""),L2617+1,L2617)</f>
        <v>226</v>
      </c>
      <c r="M2618" s="80" t="str">
        <f aca="false">IF(OR(A2618="Insumo",A2618="Composição Auxiliar"),J2618,"")</f>
        <v/>
      </c>
      <c r="N2618" s="81" t="str">
        <f aca="false">IF(ISNUMBER(SEARCH("COM ENCARGOS COMPLEMENTARES",D2618)),J2618,"")</f>
        <v/>
      </c>
      <c r="O2618" s="81" t="str">
        <f aca="false">IF(N2618&lt;&gt;"","",M2618)</f>
        <v/>
      </c>
      <c r="P2618" s="82" t="str">
        <f aca="false">IF(A2618="Composição",A2617,"")</f>
        <v/>
      </c>
      <c r="Q2618" s="81" t="str">
        <f aca="false">IF(P2618&lt;&gt;"",SUMIF(L2618:L2707,L2618,N2618:N2707),"")</f>
        <v/>
      </c>
      <c r="R2618" s="81" t="str">
        <f aca="false">IF(P2618&lt;&gt;"",SUMIF(L2618:L2707,L2618,O2618:O2707),"")</f>
        <v/>
      </c>
    </row>
    <row r="2619" customFormat="false" ht="51" hidden="false" customHeight="true" outlineLevel="0" collapsed="false">
      <c r="A2619" s="86" t="s">
        <v>663</v>
      </c>
      <c r="B2619" s="87" t="s">
        <v>553</v>
      </c>
      <c r="C2619" s="86" t="s">
        <v>716</v>
      </c>
      <c r="D2619" s="86" t="s">
        <v>1676</v>
      </c>
      <c r="E2619" s="86" t="s">
        <v>1469</v>
      </c>
      <c r="F2619" s="86"/>
      <c r="G2619" s="88" t="s">
        <v>718</v>
      </c>
      <c r="H2619" s="89" t="n">
        <v>1</v>
      </c>
      <c r="I2619" s="90" t="n">
        <f aca="false">SUMIF(L:L,$L2619,M:M)</f>
        <v>2386.46</v>
      </c>
      <c r="J2619" s="90" t="n">
        <f aca="false">TRUNC(H2619*I2619,2)</f>
        <v>2386.46</v>
      </c>
      <c r="L2619" s="63" t="n">
        <f aca="false">IF(AND(A2620&lt;&gt;"",A2619=""),L2618+1,L2618)</f>
        <v>226</v>
      </c>
      <c r="M2619" s="80" t="str">
        <f aca="false">IF(OR(A2619="Insumo",A2619="Composição Auxiliar"),J2619,"")</f>
        <v/>
      </c>
      <c r="N2619" s="81" t="str">
        <f aca="false">IF(ISNUMBER(SEARCH("COM ENCARGOS COMPLEMENTARES",D2619)),J2619,"")</f>
        <v/>
      </c>
      <c r="O2619" s="81" t="str">
        <f aca="false">IF(N2619&lt;&gt;"","",M2619)</f>
        <v/>
      </c>
      <c r="P2619" s="82" t="str">
        <f aca="false">IF(A2619="Composição",A2618,"")</f>
        <v> 11.1.2 </v>
      </c>
      <c r="Q2619" s="81" t="n">
        <f aca="false">IF(P2619&lt;&gt;"",SUMIF(L2619:L2708,L2619,N2619:N2708),"")</f>
        <v>142.29</v>
      </c>
      <c r="R2619" s="81" t="n">
        <f aca="false">IF(P2619&lt;&gt;"",SUMIF(L2619:L2708,L2619,O2619:O2708),"")</f>
        <v>2244.17</v>
      </c>
    </row>
    <row r="2620" customFormat="false" ht="25.5" hidden="false" customHeight="true" outlineLevel="0" collapsed="false">
      <c r="A2620" s="91" t="s">
        <v>668</v>
      </c>
      <c r="B2620" s="92" t="s">
        <v>841</v>
      </c>
      <c r="C2620" s="91" t="s">
        <v>664</v>
      </c>
      <c r="D2620" s="91" t="s">
        <v>842</v>
      </c>
      <c r="E2620" s="91" t="s">
        <v>671</v>
      </c>
      <c r="F2620" s="91"/>
      <c r="G2620" s="93" t="s">
        <v>672</v>
      </c>
      <c r="H2620" s="94" t="n">
        <v>3</v>
      </c>
      <c r="I2620" s="95" t="n">
        <f aca="false">SUMIFS('ANALÍTICA AUXILIARES'!J:J,'ANALÍTICA AUXILIARES'!A:A,"Composição",'ANALÍTICA AUXILIARES'!B:B,$B2620)</f>
        <v>19.91</v>
      </c>
      <c r="J2620" s="95" t="n">
        <f aca="false">TRUNC(H2620*I2620,2)</f>
        <v>59.73</v>
      </c>
      <c r="L2620" s="63" t="n">
        <f aca="false">IF(AND(A2621&lt;&gt;"",A2620=""),L2619+1,L2619)</f>
        <v>226</v>
      </c>
      <c r="M2620" s="80" t="n">
        <f aca="false">IF(OR(A2620="Insumo",A2620="Composição Auxiliar"),J2620,"")</f>
        <v>59.73</v>
      </c>
      <c r="N2620" s="81" t="n">
        <f aca="false">IF(ISNUMBER(SEARCH("COM ENCARGOS COMPLEMENTARES",D2620)),J2620,"")</f>
        <v>59.73</v>
      </c>
      <c r="O2620" s="81" t="str">
        <f aca="false">IF(N2620&lt;&gt;"","",M2620)</f>
        <v/>
      </c>
      <c r="P2620" s="82" t="str">
        <f aca="false">IF(A2620="Composição",A2619,"")</f>
        <v/>
      </c>
      <c r="Q2620" s="81" t="str">
        <f aca="false">IF(P2620&lt;&gt;"",SUMIF(L2620:L2709,L2620,N2620:N2709),"")</f>
        <v/>
      </c>
      <c r="R2620" s="81" t="str">
        <f aca="false">IF(P2620&lt;&gt;"",SUMIF(L2620:L2709,L2620,O2620:O2709),"")</f>
        <v/>
      </c>
    </row>
    <row r="2621" customFormat="false" ht="25.5" hidden="false" customHeight="true" outlineLevel="0" collapsed="false">
      <c r="A2621" s="91" t="s">
        <v>668</v>
      </c>
      <c r="B2621" s="92" t="s">
        <v>1677</v>
      </c>
      <c r="C2621" s="91" t="s">
        <v>664</v>
      </c>
      <c r="D2621" s="91" t="s">
        <v>1678</v>
      </c>
      <c r="E2621" s="91" t="s">
        <v>671</v>
      </c>
      <c r="F2621" s="91"/>
      <c r="G2621" s="93" t="s">
        <v>672</v>
      </c>
      <c r="H2621" s="94" t="n">
        <v>3</v>
      </c>
      <c r="I2621" s="95" t="n">
        <f aca="false">SUMIFS('ANALÍTICA AUXILIARES'!J:J,'ANALÍTICA AUXILIARES'!A:A,"Composição",'ANALÍTICA AUXILIARES'!B:B,$B2621)</f>
        <v>27.52</v>
      </c>
      <c r="J2621" s="95" t="n">
        <f aca="false">TRUNC(H2621*I2621,2)</f>
        <v>82.56</v>
      </c>
      <c r="L2621" s="63" t="n">
        <f aca="false">IF(AND(A2622&lt;&gt;"",A2621=""),L2620+1,L2620)</f>
        <v>226</v>
      </c>
      <c r="M2621" s="80" t="n">
        <f aca="false">IF(OR(A2621="Insumo",A2621="Composição Auxiliar"),J2621,"")</f>
        <v>82.56</v>
      </c>
      <c r="N2621" s="81" t="n">
        <f aca="false">IF(ISNUMBER(SEARCH("COM ENCARGOS COMPLEMENTARES",D2621)),J2621,"")</f>
        <v>82.56</v>
      </c>
      <c r="O2621" s="81" t="str">
        <f aca="false">IF(N2621&lt;&gt;"","",M2621)</f>
        <v/>
      </c>
      <c r="P2621" s="82" t="str">
        <f aca="false">IF(A2621="Composição",A2620,"")</f>
        <v/>
      </c>
      <c r="Q2621" s="81" t="str">
        <f aca="false">IF(P2621&lt;&gt;"",SUMIF(L2621:L2710,L2621,N2621:N2710),"")</f>
        <v/>
      </c>
      <c r="R2621" s="81" t="str">
        <f aca="false">IF(P2621&lt;&gt;"",SUMIF(L2621:L2710,L2621,O2621:O2710),"")</f>
        <v/>
      </c>
    </row>
    <row r="2622" customFormat="false" ht="14.25" hidden="false" customHeight="false" outlineLevel="0" collapsed="false">
      <c r="A2622" s="96" t="s">
        <v>679</v>
      </c>
      <c r="B2622" s="97" t="s">
        <v>1675</v>
      </c>
      <c r="C2622" s="96" t="str">
        <f aca="false">VLOOKUP(B2622,INSUMOS!$A:$I,2,0)</f>
        <v>SINAPI</v>
      </c>
      <c r="D2622" s="96" t="str">
        <f aca="false">VLOOKUP(B2622,INSUMOS!$A:$I,3,0)</f>
        <v>CHUMBADOR, DIAMETRO 1/4" COM PARAFUSO 1/4" X 40 MM</v>
      </c>
      <c r="E2622" s="98" t="str">
        <f aca="false">VLOOKUP(B2622,INSUMOS!$A:$I,4,0)</f>
        <v>Material</v>
      </c>
      <c r="F2622" s="98"/>
      <c r="G2622" s="99" t="str">
        <f aca="false">VLOOKUP(B2622,INSUMOS!$A:$I,5,0)</f>
        <v>UN</v>
      </c>
      <c r="H2622" s="100" t="n">
        <v>4</v>
      </c>
      <c r="I2622" s="101" t="n">
        <f aca="false">VLOOKUP(B2622,INSUMOS!$A:$I,8,0)</f>
        <v>1.53</v>
      </c>
      <c r="J2622" s="101" t="n">
        <f aca="false">TRUNC(H2622*I2622,2)</f>
        <v>6.12</v>
      </c>
      <c r="L2622" s="63" t="n">
        <f aca="false">IF(AND(A2623&lt;&gt;"",A2622=""),L2621+1,L2621)</f>
        <v>226</v>
      </c>
      <c r="M2622" s="80" t="n">
        <f aca="false">IF(OR(A2622="Insumo",A2622="Composição Auxiliar"),J2622,"")</f>
        <v>6.12</v>
      </c>
      <c r="N2622" s="81" t="str">
        <f aca="false">IF(ISNUMBER(SEARCH("COM ENCARGOS COMPLEMENTARES",D2622)),J2622,"")</f>
        <v/>
      </c>
      <c r="O2622" s="81" t="n">
        <f aca="false">IF(N2622&lt;&gt;"","",M2622)</f>
        <v>6.12</v>
      </c>
      <c r="P2622" s="82" t="str">
        <f aca="false">IF(A2622="Composição",A2621,"")</f>
        <v/>
      </c>
      <c r="Q2622" s="81" t="str">
        <f aca="false">IF(P2622&lt;&gt;"",SUMIF(L2622:L2711,L2622,N2622:N2711),"")</f>
        <v/>
      </c>
      <c r="R2622" s="81" t="str">
        <f aca="false">IF(P2622&lt;&gt;"",SUMIF(L2622:L2711,L2622,O2622:O2711),"")</f>
        <v/>
      </c>
    </row>
    <row r="2623" customFormat="false" ht="14.25" hidden="false" customHeight="false" outlineLevel="0" collapsed="false">
      <c r="A2623" s="96" t="s">
        <v>679</v>
      </c>
      <c r="B2623" s="97" t="s">
        <v>1673</v>
      </c>
      <c r="C2623" s="96" t="str">
        <f aca="false">VLOOKUP(B2623,INSUMOS!$A:$I,2,0)</f>
        <v>SINAPI</v>
      </c>
      <c r="D2623" s="96" t="str">
        <f aca="false">VLOOKUP(B2623,INSUMOS!$A:$I,3,0)</f>
        <v>VERGALHAO ZINCADO ROSCA TOTAL, 1/4 " (6,3 MM)</v>
      </c>
      <c r="E2623" s="98" t="str">
        <f aca="false">VLOOKUP(B2623,INSUMOS!$A:$I,4,0)</f>
        <v>Material</v>
      </c>
      <c r="F2623" s="98"/>
      <c r="G2623" s="99" t="str">
        <f aca="false">VLOOKUP(B2623,INSUMOS!$A:$I,5,0)</f>
        <v>M</v>
      </c>
      <c r="H2623" s="100" t="n">
        <v>1.6</v>
      </c>
      <c r="I2623" s="101" t="n">
        <f aca="false">VLOOKUP(B2623,INSUMOS!$A:$I,8,0)</f>
        <v>3.82</v>
      </c>
      <c r="J2623" s="101" t="n">
        <f aca="false">TRUNC(H2623*I2623,2)</f>
        <v>6.11</v>
      </c>
      <c r="L2623" s="63" t="n">
        <f aca="false">IF(AND(A2624&lt;&gt;"",A2623=""),L2622+1,L2622)</f>
        <v>226</v>
      </c>
      <c r="M2623" s="80" t="n">
        <f aca="false">IF(OR(A2623="Insumo",A2623="Composição Auxiliar"),J2623,"")</f>
        <v>6.11</v>
      </c>
      <c r="N2623" s="81" t="str">
        <f aca="false">IF(ISNUMBER(SEARCH("COM ENCARGOS COMPLEMENTARES",D2623)),J2623,"")</f>
        <v/>
      </c>
      <c r="O2623" s="81" t="n">
        <f aca="false">IF(N2623&lt;&gt;"","",M2623)</f>
        <v>6.11</v>
      </c>
      <c r="P2623" s="82" t="str">
        <f aca="false">IF(A2623="Composição",A2622,"")</f>
        <v/>
      </c>
      <c r="Q2623" s="81" t="str">
        <f aca="false">IF(P2623&lt;&gt;"",SUMIF(L2623:L2712,L2623,N2623:N2712),"")</f>
        <v/>
      </c>
      <c r="R2623" s="81" t="str">
        <f aca="false">IF(P2623&lt;&gt;"",SUMIF(L2623:L2712,L2623,O2623:O2712),"")</f>
        <v/>
      </c>
    </row>
    <row r="2624" customFormat="false" ht="14.25" hidden="false" customHeight="false" outlineLevel="0" collapsed="false">
      <c r="A2624" s="96" t="s">
        <v>679</v>
      </c>
      <c r="B2624" s="97" t="s">
        <v>1671</v>
      </c>
      <c r="C2624" s="96" t="str">
        <f aca="false">VLOOKUP(B2624,INSUMOS!$A:$I,2,0)</f>
        <v>SINAPI</v>
      </c>
      <c r="D2624" s="96" t="str">
        <f aca="false">VLOOKUP(B2624,INSUMOS!$A:$I,3,0)</f>
        <v>PORCA ZINCADA, SEXTAVADA, DIAMETRO 1/4"</v>
      </c>
      <c r="E2624" s="98" t="str">
        <f aca="false">VLOOKUP(B2624,INSUMOS!$A:$I,4,0)</f>
        <v>Material</v>
      </c>
      <c r="F2624" s="98"/>
      <c r="G2624" s="99" t="str">
        <f aca="false">VLOOKUP(B2624,INSUMOS!$A:$I,5,0)</f>
        <v>UN</v>
      </c>
      <c r="H2624" s="100" t="n">
        <v>8</v>
      </c>
      <c r="I2624" s="101" t="n">
        <f aca="false">VLOOKUP(B2624,INSUMOS!$A:$I,8,0)</f>
        <v>0.38</v>
      </c>
      <c r="J2624" s="101" t="n">
        <f aca="false">TRUNC(H2624*I2624,2)</f>
        <v>3.04</v>
      </c>
      <c r="L2624" s="63" t="n">
        <f aca="false">IF(AND(A2625&lt;&gt;"",A2624=""),L2623+1,L2623)</f>
        <v>226</v>
      </c>
      <c r="M2624" s="80" t="n">
        <f aca="false">IF(OR(A2624="Insumo",A2624="Composição Auxiliar"),J2624,"")</f>
        <v>3.04</v>
      </c>
      <c r="N2624" s="81" t="str">
        <f aca="false">IF(ISNUMBER(SEARCH("COM ENCARGOS COMPLEMENTARES",D2624)),J2624,"")</f>
        <v/>
      </c>
      <c r="O2624" s="81" t="n">
        <f aca="false">IF(N2624&lt;&gt;"","",M2624)</f>
        <v>3.04</v>
      </c>
      <c r="P2624" s="82" t="str">
        <f aca="false">IF(A2624="Composição",A2623,"")</f>
        <v/>
      </c>
      <c r="Q2624" s="81" t="str">
        <f aca="false">IF(P2624&lt;&gt;"",SUMIF(L2624:L2713,L2624,N2624:N2713),"")</f>
        <v/>
      </c>
      <c r="R2624" s="81" t="str">
        <f aca="false">IF(P2624&lt;&gt;"",SUMIF(L2624:L2713,L2624,O2624:O2713),"")</f>
        <v/>
      </c>
    </row>
    <row r="2625" customFormat="false" ht="51" hidden="false" customHeight="false" outlineLevel="0" collapsed="false">
      <c r="A2625" s="96" t="s">
        <v>679</v>
      </c>
      <c r="B2625" s="97" t="s">
        <v>1679</v>
      </c>
      <c r="C2625" s="96" t="str">
        <f aca="false">VLOOKUP(B2625,INSUMOS!$A:$I,2,0)</f>
        <v>Próprio</v>
      </c>
      <c r="D2625" s="96" t="str">
        <f aca="false">VLOOKUP(B2625,INSUMOS!$A:$I,3,0)</f>
        <v>GABINETE DE VENTILAÇÃO COM FILTRAGEM DUPLA CLASSE G4+M5, FILTROS INCLUSOS, VAZÃO MÁXIMA 484 M3/H, PRESSÃO MÁXIMA 35 MMCA, GABINETE EM CHAPA ACO GALVANIZADO PINTADA, DUTO DN150 (6"), REF.: SICFLUX FH150</v>
      </c>
      <c r="E2625" s="98" t="str">
        <f aca="false">VLOOKUP(B2625,INSUMOS!$A:$I,4,0)</f>
        <v>Equipamento para Aquisição Permanente</v>
      </c>
      <c r="F2625" s="98"/>
      <c r="G2625" s="99" t="str">
        <f aca="false">VLOOKUP(B2625,INSUMOS!$A:$I,5,0)</f>
        <v>UN</v>
      </c>
      <c r="H2625" s="100" t="n">
        <v>1</v>
      </c>
      <c r="I2625" s="101" t="n">
        <f aca="false">VLOOKUP(B2625,INSUMOS!$A:$I,8,0)</f>
        <v>2228.9</v>
      </c>
      <c r="J2625" s="101" t="n">
        <f aca="false">TRUNC(H2625*I2625,2)</f>
        <v>2228.9</v>
      </c>
      <c r="L2625" s="63" t="n">
        <f aca="false">IF(AND(A2626&lt;&gt;"",A2625=""),L2624+1,L2624)</f>
        <v>226</v>
      </c>
      <c r="M2625" s="80" t="n">
        <f aca="false">IF(OR(A2625="Insumo",A2625="Composição Auxiliar"),J2625,"")</f>
        <v>2228.9</v>
      </c>
      <c r="N2625" s="81" t="str">
        <f aca="false">IF(ISNUMBER(SEARCH("COM ENCARGOS COMPLEMENTARES",D2625)),J2625,"")</f>
        <v/>
      </c>
      <c r="O2625" s="81" t="n">
        <f aca="false">IF(N2625&lt;&gt;"","",M2625)</f>
        <v>2228.9</v>
      </c>
      <c r="P2625" s="82" t="str">
        <f aca="false">IF(A2625="Composição",A2624,"")</f>
        <v/>
      </c>
      <c r="Q2625" s="81" t="str">
        <f aca="false">IF(P2625&lt;&gt;"",SUMIF(L2625:L2714,L2625,N2625:N2714),"")</f>
        <v/>
      </c>
      <c r="R2625" s="81" t="str">
        <f aca="false">IF(P2625&lt;&gt;"",SUMIF(L2625:L2714,L2625,O2625:O2714),"")</f>
        <v/>
      </c>
    </row>
    <row r="2626" customFormat="false" ht="14.25" hidden="false" customHeight="false" outlineLevel="0" collapsed="false">
      <c r="A2626" s="102"/>
      <c r="B2626" s="102"/>
      <c r="C2626" s="102"/>
      <c r="D2626" s="102"/>
      <c r="E2626" s="102"/>
      <c r="F2626" s="103"/>
      <c r="G2626" s="102"/>
      <c r="H2626" s="103"/>
      <c r="I2626" s="102"/>
      <c r="J2626" s="103"/>
      <c r="L2626" s="63" t="n">
        <f aca="false">IF(AND(A2627&lt;&gt;"",A2626=""),L2625+1,L2625)</f>
        <v>226</v>
      </c>
      <c r="M2626" s="80" t="str">
        <f aca="false">IF(OR(A2626="Insumo",A2626="Composição Auxiliar"),J2626,"")</f>
        <v/>
      </c>
      <c r="N2626" s="81" t="str">
        <f aca="false">IF(ISNUMBER(SEARCH("COM ENCARGOS COMPLEMENTARES",D2626)),J2626,"")</f>
        <v/>
      </c>
      <c r="O2626" s="81" t="str">
        <f aca="false">IF(N2626&lt;&gt;"","",M2626)</f>
        <v/>
      </c>
      <c r="P2626" s="82" t="str">
        <f aca="false">IF(A2626="Composição",A2625,"")</f>
        <v/>
      </c>
      <c r="Q2626" s="81" t="str">
        <f aca="false">IF(P2626&lt;&gt;"",SUMIF(L2626:L2715,L2626,N2626:N2715),"")</f>
        <v/>
      </c>
      <c r="R2626" s="81" t="str">
        <f aca="false">IF(P2626&lt;&gt;"",SUMIF(L2626:L2715,L2626,O2626:O2715),"")</f>
        <v/>
      </c>
    </row>
    <row r="2627" customFormat="false" ht="14.25" hidden="false" customHeight="true" outlineLevel="0" collapsed="false">
      <c r="A2627" s="102"/>
      <c r="B2627" s="102"/>
      <c r="C2627" s="102"/>
      <c r="D2627" s="102"/>
      <c r="E2627" s="102"/>
      <c r="F2627" s="103"/>
      <c r="G2627" s="102"/>
      <c r="H2627" s="104" t="s">
        <v>684</v>
      </c>
      <c r="I2627" s="104"/>
      <c r="J2627" s="103" t="n">
        <f aca="false">TRUNC(SUMIF(L:L,$L2627,M:M)*(1+$J$9),2)</f>
        <v>3097.38</v>
      </c>
      <c r="L2627" s="63" t="n">
        <f aca="false">IF(AND(A2628&lt;&gt;"",A2627=""),L2626+1,L2626)</f>
        <v>226</v>
      </c>
      <c r="M2627" s="80" t="str">
        <f aca="false">IF(OR(A2627="Insumo",A2627="Composição Auxiliar"),J2627,"")</f>
        <v/>
      </c>
      <c r="N2627" s="81" t="str">
        <f aca="false">IF(ISNUMBER(SEARCH("COM ENCARGOS COMPLEMENTARES",D2627)),J2627,"")</f>
        <v/>
      </c>
      <c r="O2627" s="81" t="str">
        <f aca="false">IF(N2627&lt;&gt;"","",M2627)</f>
        <v/>
      </c>
      <c r="P2627" s="82" t="str">
        <f aca="false">IF(A2627="Composição",A2626,"")</f>
        <v/>
      </c>
      <c r="Q2627" s="81" t="str">
        <f aca="false">IF(P2627&lt;&gt;"",SUMIF(L2627:L2716,L2627,N2627:N2716),"")</f>
        <v/>
      </c>
      <c r="R2627" s="81" t="str">
        <f aca="false">IF(P2627&lt;&gt;"",SUMIF(L2627:L2716,L2627,O2627:O2716),"")</f>
        <v/>
      </c>
    </row>
    <row r="2628" customFormat="false" ht="15" hidden="false" customHeight="false" outlineLevel="0" collapsed="false">
      <c r="A2628" s="105"/>
      <c r="B2628" s="105"/>
      <c r="C2628" s="105"/>
      <c r="D2628" s="105"/>
      <c r="E2628" s="105"/>
      <c r="F2628" s="105"/>
      <c r="G2628" s="105" t="s">
        <v>685</v>
      </c>
      <c r="H2628" s="106" t="s">
        <v>826</v>
      </c>
      <c r="I2628" s="105" t="s">
        <v>687</v>
      </c>
      <c r="J2628" s="107" t="n">
        <f aca="false">TRUNC(J2627*H2628,2)</f>
        <v>3097.38</v>
      </c>
      <c r="L2628" s="63" t="n">
        <f aca="false">IF(AND(A2629&lt;&gt;"",A2628=""),L2627+1,L2627)</f>
        <v>226</v>
      </c>
      <c r="M2628" s="80" t="str">
        <f aca="false">IF(OR(A2628="Insumo",A2628="Composição Auxiliar"),J2628,"")</f>
        <v/>
      </c>
      <c r="N2628" s="81" t="str">
        <f aca="false">IF(ISNUMBER(SEARCH("COM ENCARGOS COMPLEMENTARES",D2628)),J2628,"")</f>
        <v/>
      </c>
      <c r="O2628" s="81" t="str">
        <f aca="false">IF(N2628&lt;&gt;"","",M2628)</f>
        <v/>
      </c>
      <c r="P2628" s="82" t="str">
        <f aca="false">IF(A2628="Composição",A2627,"")</f>
        <v/>
      </c>
      <c r="Q2628" s="81" t="str">
        <f aca="false">IF(P2628&lt;&gt;"",SUMIF(L2628:L2717,L2628,N2628:N2717),"")</f>
        <v/>
      </c>
      <c r="R2628" s="81" t="str">
        <f aca="false">IF(P2628&lt;&gt;"",SUMIF(L2628:L2717,L2628,O2628:O2717),"")</f>
        <v/>
      </c>
    </row>
    <row r="2629" customFormat="false" ht="15" hidden="false" customHeight="false" outlineLevel="0" collapsed="false">
      <c r="A2629" s="108"/>
      <c r="B2629" s="108"/>
      <c r="C2629" s="108"/>
      <c r="D2629" s="108"/>
      <c r="E2629" s="108"/>
      <c r="F2629" s="108"/>
      <c r="G2629" s="108"/>
      <c r="H2629" s="108"/>
      <c r="I2629" s="108"/>
      <c r="J2629" s="108"/>
      <c r="L2629" s="63" t="n">
        <f aca="false">IF(AND(A2630&lt;&gt;"",A2629=""),L2628+1,L2628)</f>
        <v>227</v>
      </c>
      <c r="M2629" s="80" t="str">
        <f aca="false">IF(OR(A2629="Insumo",A2629="Composição Auxiliar"),J2629,"")</f>
        <v/>
      </c>
      <c r="N2629" s="81" t="str">
        <f aca="false">IF(ISNUMBER(SEARCH("COM ENCARGOS COMPLEMENTARES",D2629)),J2629,"")</f>
        <v/>
      </c>
      <c r="O2629" s="81" t="str">
        <f aca="false">IF(N2629&lt;&gt;"","",M2629)</f>
        <v/>
      </c>
      <c r="P2629" s="82" t="str">
        <f aca="false">IF(A2629="Composição",A2628,"")</f>
        <v/>
      </c>
      <c r="Q2629" s="81" t="str">
        <f aca="false">IF(P2629&lt;&gt;"",SUMIF(L2629:L2718,L2629,N2629:N2718),"")</f>
        <v/>
      </c>
      <c r="R2629" s="81" t="str">
        <f aca="false">IF(P2629&lt;&gt;"",SUMIF(L2629:L2718,L2629,O2629:O2718),"")</f>
        <v/>
      </c>
    </row>
    <row r="2630" customFormat="false" ht="15" hidden="false" customHeight="true" outlineLevel="0" collapsed="false">
      <c r="A2630" s="83" t="s">
        <v>554</v>
      </c>
      <c r="B2630" s="84" t="s">
        <v>655</v>
      </c>
      <c r="C2630" s="83" t="s">
        <v>656</v>
      </c>
      <c r="D2630" s="83" t="s">
        <v>657</v>
      </c>
      <c r="E2630" s="83" t="s">
        <v>658</v>
      </c>
      <c r="F2630" s="83"/>
      <c r="G2630" s="85" t="s">
        <v>659</v>
      </c>
      <c r="H2630" s="84" t="s">
        <v>660</v>
      </c>
      <c r="I2630" s="84" t="s">
        <v>661</v>
      </c>
      <c r="J2630" s="84" t="s">
        <v>662</v>
      </c>
      <c r="L2630" s="63" t="n">
        <f aca="false">IF(AND(A2631&lt;&gt;"",A2630=""),L2629+1,L2629)</f>
        <v>227</v>
      </c>
      <c r="M2630" s="80" t="str">
        <f aca="false">IF(OR(A2630="Insumo",A2630="Composição Auxiliar"),J2630,"")</f>
        <v/>
      </c>
      <c r="N2630" s="81" t="str">
        <f aca="false">IF(ISNUMBER(SEARCH("COM ENCARGOS COMPLEMENTARES",D2630)),J2630,"")</f>
        <v/>
      </c>
      <c r="O2630" s="81" t="str">
        <f aca="false">IF(N2630&lt;&gt;"","",M2630)</f>
        <v/>
      </c>
      <c r="P2630" s="82" t="str">
        <f aca="false">IF(A2630="Composição",A2629,"")</f>
        <v/>
      </c>
      <c r="Q2630" s="81" t="str">
        <f aca="false">IF(P2630&lt;&gt;"",SUMIF(L2630:L2719,L2630,N2630:N2719),"")</f>
        <v/>
      </c>
      <c r="R2630" s="81" t="str">
        <f aca="false">IF(P2630&lt;&gt;"",SUMIF(L2630:L2719,L2630,O2630:O2719),"")</f>
        <v/>
      </c>
    </row>
    <row r="2631" customFormat="false" ht="38.25" hidden="false" customHeight="true" outlineLevel="0" collapsed="false">
      <c r="A2631" s="86" t="s">
        <v>663</v>
      </c>
      <c r="B2631" s="87" t="s">
        <v>555</v>
      </c>
      <c r="C2631" s="86" t="s">
        <v>716</v>
      </c>
      <c r="D2631" s="86" t="s">
        <v>1680</v>
      </c>
      <c r="E2631" s="86" t="s">
        <v>1469</v>
      </c>
      <c r="F2631" s="86"/>
      <c r="G2631" s="88" t="s">
        <v>1681</v>
      </c>
      <c r="H2631" s="89" t="n">
        <v>1</v>
      </c>
      <c r="I2631" s="90" t="n">
        <f aca="false">SUMIF(L:L,$L2631,M:M)</f>
        <v>385.16</v>
      </c>
      <c r="J2631" s="90" t="n">
        <f aca="false">TRUNC(H2631*I2631,2)</f>
        <v>385.16</v>
      </c>
      <c r="L2631" s="63" t="n">
        <f aca="false">IF(AND(A2632&lt;&gt;"",A2631=""),L2630+1,L2630)</f>
        <v>227</v>
      </c>
      <c r="M2631" s="80" t="str">
        <f aca="false">IF(OR(A2631="Insumo",A2631="Composição Auxiliar"),J2631,"")</f>
        <v/>
      </c>
      <c r="N2631" s="81" t="str">
        <f aca="false">IF(ISNUMBER(SEARCH("COM ENCARGOS COMPLEMENTARES",D2631)),J2631,"")</f>
        <v/>
      </c>
      <c r="O2631" s="81" t="str">
        <f aca="false">IF(N2631&lt;&gt;"","",M2631)</f>
        <v/>
      </c>
      <c r="P2631" s="82" t="str">
        <f aca="false">IF(A2631="Composição",A2630,"")</f>
        <v> 11.1.3 </v>
      </c>
      <c r="Q2631" s="81" t="n">
        <f aca="false">IF(P2631&lt;&gt;"",SUMIF(L2631:L2720,L2631,N2631:N2720),"")</f>
        <v>94.86</v>
      </c>
      <c r="R2631" s="81" t="n">
        <f aca="false">IF(P2631&lt;&gt;"",SUMIF(L2631:L2720,L2631,O2631:O2720),"")</f>
        <v>290.3</v>
      </c>
    </row>
    <row r="2632" customFormat="false" ht="25.5" hidden="false" customHeight="true" outlineLevel="0" collapsed="false">
      <c r="A2632" s="91" t="s">
        <v>668</v>
      </c>
      <c r="B2632" s="92" t="s">
        <v>841</v>
      </c>
      <c r="C2632" s="91" t="s">
        <v>664</v>
      </c>
      <c r="D2632" s="91" t="s">
        <v>842</v>
      </c>
      <c r="E2632" s="91" t="s">
        <v>671</v>
      </c>
      <c r="F2632" s="91"/>
      <c r="G2632" s="93" t="s">
        <v>672</v>
      </c>
      <c r="H2632" s="94" t="n">
        <v>2</v>
      </c>
      <c r="I2632" s="95" t="n">
        <f aca="false">SUMIFS('ANALÍTICA AUXILIARES'!J:J,'ANALÍTICA AUXILIARES'!A:A,"Composição",'ANALÍTICA AUXILIARES'!B:B,$B2632)</f>
        <v>19.91</v>
      </c>
      <c r="J2632" s="95" t="n">
        <f aca="false">TRUNC(H2632*I2632,2)</f>
        <v>39.82</v>
      </c>
      <c r="L2632" s="63" t="n">
        <f aca="false">IF(AND(A2633&lt;&gt;"",A2632=""),L2631+1,L2631)</f>
        <v>227</v>
      </c>
      <c r="M2632" s="80" t="n">
        <f aca="false">IF(OR(A2632="Insumo",A2632="Composição Auxiliar"),J2632,"")</f>
        <v>39.82</v>
      </c>
      <c r="N2632" s="81" t="n">
        <f aca="false">IF(ISNUMBER(SEARCH("COM ENCARGOS COMPLEMENTARES",D2632)),J2632,"")</f>
        <v>39.82</v>
      </c>
      <c r="O2632" s="81" t="str">
        <f aca="false">IF(N2632&lt;&gt;"","",M2632)</f>
        <v/>
      </c>
      <c r="P2632" s="82" t="str">
        <f aca="false">IF(A2632="Composição",A2631,"")</f>
        <v/>
      </c>
      <c r="Q2632" s="81" t="str">
        <f aca="false">IF(P2632&lt;&gt;"",SUMIF(L2632:L2721,L2632,N2632:N2721),"")</f>
        <v/>
      </c>
      <c r="R2632" s="81" t="str">
        <f aca="false">IF(P2632&lt;&gt;"",SUMIF(L2632:L2721,L2632,O2632:O2721),"")</f>
        <v/>
      </c>
    </row>
    <row r="2633" customFormat="false" ht="25.5" hidden="false" customHeight="true" outlineLevel="0" collapsed="false">
      <c r="A2633" s="91" t="s">
        <v>668</v>
      </c>
      <c r="B2633" s="92" t="s">
        <v>1677</v>
      </c>
      <c r="C2633" s="91" t="s">
        <v>664</v>
      </c>
      <c r="D2633" s="91" t="s">
        <v>1678</v>
      </c>
      <c r="E2633" s="91" t="s">
        <v>671</v>
      </c>
      <c r="F2633" s="91"/>
      <c r="G2633" s="93" t="s">
        <v>672</v>
      </c>
      <c r="H2633" s="94" t="n">
        <v>2</v>
      </c>
      <c r="I2633" s="95" t="n">
        <f aca="false">SUMIFS('ANALÍTICA AUXILIARES'!J:J,'ANALÍTICA AUXILIARES'!A:A,"Composição",'ANALÍTICA AUXILIARES'!B:B,$B2633)</f>
        <v>27.52</v>
      </c>
      <c r="J2633" s="95" t="n">
        <f aca="false">TRUNC(H2633*I2633,2)</f>
        <v>55.04</v>
      </c>
      <c r="L2633" s="63" t="n">
        <f aca="false">IF(AND(A2634&lt;&gt;"",A2633=""),L2632+1,L2632)</f>
        <v>227</v>
      </c>
      <c r="M2633" s="80" t="n">
        <f aca="false">IF(OR(A2633="Insumo",A2633="Composição Auxiliar"),J2633,"")</f>
        <v>55.04</v>
      </c>
      <c r="N2633" s="81" t="n">
        <f aca="false">IF(ISNUMBER(SEARCH("COM ENCARGOS COMPLEMENTARES",D2633)),J2633,"")</f>
        <v>55.04</v>
      </c>
      <c r="O2633" s="81" t="str">
        <f aca="false">IF(N2633&lt;&gt;"","",M2633)</f>
        <v/>
      </c>
      <c r="P2633" s="82" t="str">
        <f aca="false">IF(A2633="Composição",A2632,"")</f>
        <v/>
      </c>
      <c r="Q2633" s="81" t="str">
        <f aca="false">IF(P2633&lt;&gt;"",SUMIF(L2633:L2722,L2633,N2633:N2722),"")</f>
        <v/>
      </c>
      <c r="R2633" s="81" t="str">
        <f aca="false">IF(P2633&lt;&gt;"",SUMIF(L2633:L2722,L2633,O2633:O2722),"")</f>
        <v/>
      </c>
    </row>
    <row r="2634" customFormat="false" ht="38.25" hidden="false" customHeight="false" outlineLevel="0" collapsed="false">
      <c r="A2634" s="96" t="s">
        <v>679</v>
      </c>
      <c r="B2634" s="97" t="s">
        <v>1682</v>
      </c>
      <c r="C2634" s="96" t="str">
        <f aca="false">VLOOKUP(B2634,INSUMOS!$A:$I,2,0)</f>
        <v>Próprio</v>
      </c>
      <c r="D2634" s="96" t="str">
        <f aca="false">VLOOKUP(B2634,INSUMOS!$A:$I,3,0)</f>
        <v>INSUFLADOR/RENOVADOR DE AR COM FILTRO G4+F5, VAZÃO MÍNIMA DE 54 M3/H JÁ COM FILTROS, INSTALAÇÃO EM PAREDE, REF.: SICFLUX SPLITVENT</v>
      </c>
      <c r="E2634" s="98" t="str">
        <f aca="false">VLOOKUP(B2634,INSUMOS!$A:$I,4,0)</f>
        <v>Equipamento para Aquisição Permanente</v>
      </c>
      <c r="F2634" s="98"/>
      <c r="G2634" s="99" t="str">
        <f aca="false">VLOOKUP(B2634,INSUMOS!$A:$I,5,0)</f>
        <v>UN</v>
      </c>
      <c r="H2634" s="100" t="n">
        <v>1</v>
      </c>
      <c r="I2634" s="101" t="n">
        <f aca="false">VLOOKUP(B2634,INSUMOS!$A:$I,8,0)</f>
        <v>290.3</v>
      </c>
      <c r="J2634" s="101" t="n">
        <f aca="false">TRUNC(H2634*I2634,2)</f>
        <v>290.3</v>
      </c>
      <c r="L2634" s="63" t="n">
        <f aca="false">IF(AND(A2635&lt;&gt;"",A2634=""),L2633+1,L2633)</f>
        <v>227</v>
      </c>
      <c r="M2634" s="80" t="n">
        <f aca="false">IF(OR(A2634="Insumo",A2634="Composição Auxiliar"),J2634,"")</f>
        <v>290.3</v>
      </c>
      <c r="N2634" s="81" t="str">
        <f aca="false">IF(ISNUMBER(SEARCH("COM ENCARGOS COMPLEMENTARES",D2634)),J2634,"")</f>
        <v/>
      </c>
      <c r="O2634" s="81" t="n">
        <f aca="false">IF(N2634&lt;&gt;"","",M2634)</f>
        <v>290.3</v>
      </c>
      <c r="P2634" s="82" t="str">
        <f aca="false">IF(A2634="Composição",A2633,"")</f>
        <v/>
      </c>
      <c r="Q2634" s="81" t="str">
        <f aca="false">IF(P2634&lt;&gt;"",SUMIF(L2634:L2723,L2634,N2634:N2723),"")</f>
        <v/>
      </c>
      <c r="R2634" s="81" t="str">
        <f aca="false">IF(P2634&lt;&gt;"",SUMIF(L2634:L2723,L2634,O2634:O2723),"")</f>
        <v/>
      </c>
    </row>
    <row r="2635" customFormat="false" ht="14.25" hidden="false" customHeight="false" outlineLevel="0" collapsed="false">
      <c r="A2635" s="102"/>
      <c r="B2635" s="102"/>
      <c r="C2635" s="102"/>
      <c r="D2635" s="102"/>
      <c r="E2635" s="102"/>
      <c r="F2635" s="103"/>
      <c r="G2635" s="102"/>
      <c r="H2635" s="103"/>
      <c r="I2635" s="102"/>
      <c r="J2635" s="103"/>
      <c r="L2635" s="63" t="n">
        <f aca="false">IF(AND(A2636&lt;&gt;"",A2635=""),L2634+1,L2634)</f>
        <v>227</v>
      </c>
      <c r="M2635" s="80" t="str">
        <f aca="false">IF(OR(A2635="Insumo",A2635="Composição Auxiliar"),J2635,"")</f>
        <v/>
      </c>
      <c r="N2635" s="81" t="str">
        <f aca="false">IF(ISNUMBER(SEARCH("COM ENCARGOS COMPLEMENTARES",D2635)),J2635,"")</f>
        <v/>
      </c>
      <c r="O2635" s="81" t="str">
        <f aca="false">IF(N2635&lt;&gt;"","",M2635)</f>
        <v/>
      </c>
      <c r="P2635" s="82" t="str">
        <f aca="false">IF(A2635="Composição",A2634,"")</f>
        <v/>
      </c>
      <c r="Q2635" s="81" t="str">
        <f aca="false">IF(P2635&lt;&gt;"",SUMIF(L2635:L2724,L2635,N2635:N2724),"")</f>
        <v/>
      </c>
      <c r="R2635" s="81" t="str">
        <f aca="false">IF(P2635&lt;&gt;"",SUMIF(L2635:L2724,L2635,O2635:O2724),"")</f>
        <v/>
      </c>
    </row>
    <row r="2636" customFormat="false" ht="14.25" hidden="false" customHeight="true" outlineLevel="0" collapsed="false">
      <c r="A2636" s="102"/>
      <c r="B2636" s="102"/>
      <c r="C2636" s="102"/>
      <c r="D2636" s="102"/>
      <c r="E2636" s="102"/>
      <c r="F2636" s="103"/>
      <c r="G2636" s="102"/>
      <c r="H2636" s="104" t="s">
        <v>684</v>
      </c>
      <c r="I2636" s="104"/>
      <c r="J2636" s="103" t="n">
        <f aca="false">TRUNC(SUMIF(L:L,$L2636,M:M)*(1+$J$9),2)</f>
        <v>499.89</v>
      </c>
      <c r="L2636" s="63" t="n">
        <f aca="false">IF(AND(A2637&lt;&gt;"",A2636=""),L2635+1,L2635)</f>
        <v>227</v>
      </c>
      <c r="M2636" s="80" t="str">
        <f aca="false">IF(OR(A2636="Insumo",A2636="Composição Auxiliar"),J2636,"")</f>
        <v/>
      </c>
      <c r="N2636" s="81" t="str">
        <f aca="false">IF(ISNUMBER(SEARCH("COM ENCARGOS COMPLEMENTARES",D2636)),J2636,"")</f>
        <v/>
      </c>
      <c r="O2636" s="81" t="str">
        <f aca="false">IF(N2636&lt;&gt;"","",M2636)</f>
        <v/>
      </c>
      <c r="P2636" s="82" t="str">
        <f aca="false">IF(A2636="Composição",A2635,"")</f>
        <v/>
      </c>
      <c r="Q2636" s="81" t="str">
        <f aca="false">IF(P2636&lt;&gt;"",SUMIF(L2636:L2725,L2636,N2636:N2725),"")</f>
        <v/>
      </c>
      <c r="R2636" s="81" t="str">
        <f aca="false">IF(P2636&lt;&gt;"",SUMIF(L2636:L2725,L2636,O2636:O2725),"")</f>
        <v/>
      </c>
    </row>
    <row r="2637" customFormat="false" ht="15" hidden="false" customHeight="false" outlineLevel="0" collapsed="false">
      <c r="A2637" s="105"/>
      <c r="B2637" s="105"/>
      <c r="C2637" s="105"/>
      <c r="D2637" s="105"/>
      <c r="E2637" s="105"/>
      <c r="F2637" s="105"/>
      <c r="G2637" s="105" t="s">
        <v>685</v>
      </c>
      <c r="H2637" s="106" t="s">
        <v>826</v>
      </c>
      <c r="I2637" s="105" t="s">
        <v>687</v>
      </c>
      <c r="J2637" s="107" t="n">
        <f aca="false">TRUNC(J2636*H2637,2)</f>
        <v>499.89</v>
      </c>
      <c r="L2637" s="63" t="n">
        <f aca="false">IF(AND(A2638&lt;&gt;"",A2637=""),L2636+1,L2636)</f>
        <v>227</v>
      </c>
      <c r="M2637" s="80" t="str">
        <f aca="false">IF(OR(A2637="Insumo",A2637="Composição Auxiliar"),J2637,"")</f>
        <v/>
      </c>
      <c r="N2637" s="81" t="str">
        <f aca="false">IF(ISNUMBER(SEARCH("COM ENCARGOS COMPLEMENTARES",D2637)),J2637,"")</f>
        <v/>
      </c>
      <c r="O2637" s="81" t="str">
        <f aca="false">IF(N2637&lt;&gt;"","",M2637)</f>
        <v/>
      </c>
      <c r="P2637" s="82" t="str">
        <f aca="false">IF(A2637="Composição",A2636,"")</f>
        <v/>
      </c>
      <c r="Q2637" s="81" t="str">
        <f aca="false">IF(P2637&lt;&gt;"",SUMIF(L2637:L2726,L2637,N2637:N2726),"")</f>
        <v/>
      </c>
      <c r="R2637" s="81" t="str">
        <f aca="false">IF(P2637&lt;&gt;"",SUMIF(L2637:L2726,L2637,O2637:O2726),"")</f>
        <v/>
      </c>
    </row>
    <row r="2638" customFormat="false" ht="15" hidden="false" customHeight="false" outlineLevel="0" collapsed="false">
      <c r="A2638" s="108"/>
      <c r="B2638" s="108"/>
      <c r="C2638" s="108"/>
      <c r="D2638" s="108"/>
      <c r="E2638" s="108"/>
      <c r="F2638" s="108"/>
      <c r="G2638" s="108"/>
      <c r="H2638" s="108"/>
      <c r="I2638" s="108"/>
      <c r="J2638" s="108"/>
      <c r="L2638" s="63" t="n">
        <f aca="false">IF(AND(A2639&lt;&gt;"",A2638=""),L2637+1,L2637)</f>
        <v>228</v>
      </c>
      <c r="M2638" s="80" t="str">
        <f aca="false">IF(OR(A2638="Insumo",A2638="Composição Auxiliar"),J2638,"")</f>
        <v/>
      </c>
      <c r="N2638" s="81" t="str">
        <f aca="false">IF(ISNUMBER(SEARCH("COM ENCARGOS COMPLEMENTARES",D2638)),J2638,"")</f>
        <v/>
      </c>
      <c r="O2638" s="81" t="str">
        <f aca="false">IF(N2638&lt;&gt;"","",M2638)</f>
        <v/>
      </c>
      <c r="P2638" s="82" t="str">
        <f aca="false">IF(A2638="Composição",A2637,"")</f>
        <v/>
      </c>
      <c r="Q2638" s="81" t="str">
        <f aca="false">IF(P2638&lt;&gt;"",SUMIF(L2638:L2727,L2638,N2638:N2727),"")</f>
        <v/>
      </c>
      <c r="R2638" s="81" t="str">
        <f aca="false">IF(P2638&lt;&gt;"",SUMIF(L2638:L2727,L2638,O2638:O2727),"")</f>
        <v/>
      </c>
    </row>
    <row r="2639" customFormat="false" ht="14.25" hidden="false" customHeight="false" outlineLevel="0" collapsed="false">
      <c r="A2639" s="76" t="s">
        <v>556</v>
      </c>
      <c r="B2639" s="76"/>
      <c r="C2639" s="76"/>
      <c r="D2639" s="76" t="s">
        <v>557</v>
      </c>
      <c r="E2639" s="76"/>
      <c r="F2639" s="76"/>
      <c r="G2639" s="76"/>
      <c r="H2639" s="77"/>
      <c r="I2639" s="76"/>
      <c r="J2639" s="78"/>
      <c r="L2639" s="63" t="n">
        <f aca="false">IF(AND(A2640&lt;&gt;"",A2639=""),L2638+1,L2638)</f>
        <v>228</v>
      </c>
      <c r="M2639" s="80" t="str">
        <f aca="false">IF(OR(A2639="Insumo",A2639="Composição Auxiliar"),J2639,"")</f>
        <v/>
      </c>
      <c r="N2639" s="81" t="str">
        <f aca="false">IF(ISNUMBER(SEARCH("COM ENCARGOS COMPLEMENTARES",D2639)),J2639,"")</f>
        <v/>
      </c>
      <c r="O2639" s="81" t="str">
        <f aca="false">IF(N2639&lt;&gt;"","",M2639)</f>
        <v/>
      </c>
      <c r="P2639" s="82" t="str">
        <f aca="false">IF(A2639="Composição",A2638,"")</f>
        <v/>
      </c>
      <c r="Q2639" s="81" t="str">
        <f aca="false">IF(P2639&lt;&gt;"",SUMIF(L2639:L2728,L2639,N2639:N2728),"")</f>
        <v/>
      </c>
      <c r="R2639" s="81" t="str">
        <f aca="false">IF(P2639&lt;&gt;"",SUMIF(L2639:L2728,L2639,O2639:O2728),"")</f>
        <v/>
      </c>
    </row>
    <row r="2640" customFormat="false" ht="15" hidden="false" customHeight="true" outlineLevel="0" collapsed="false">
      <c r="A2640" s="83" t="s">
        <v>558</v>
      </c>
      <c r="B2640" s="84" t="s">
        <v>655</v>
      </c>
      <c r="C2640" s="83" t="s">
        <v>656</v>
      </c>
      <c r="D2640" s="83" t="s">
        <v>657</v>
      </c>
      <c r="E2640" s="83" t="s">
        <v>658</v>
      </c>
      <c r="F2640" s="83"/>
      <c r="G2640" s="85" t="s">
        <v>659</v>
      </c>
      <c r="H2640" s="84" t="s">
        <v>660</v>
      </c>
      <c r="I2640" s="84" t="s">
        <v>661</v>
      </c>
      <c r="J2640" s="84" t="s">
        <v>662</v>
      </c>
      <c r="L2640" s="63" t="n">
        <f aca="false">IF(AND(A2641&lt;&gt;"",A2640=""),L2639+1,L2639)</f>
        <v>228</v>
      </c>
      <c r="M2640" s="80" t="str">
        <f aca="false">IF(OR(A2640="Insumo",A2640="Composição Auxiliar"),J2640,"")</f>
        <v/>
      </c>
      <c r="N2640" s="81" t="str">
        <f aca="false">IF(ISNUMBER(SEARCH("COM ENCARGOS COMPLEMENTARES",D2640)),J2640,"")</f>
        <v/>
      </c>
      <c r="O2640" s="81" t="str">
        <f aca="false">IF(N2640&lt;&gt;"","",M2640)</f>
        <v/>
      </c>
      <c r="P2640" s="82" t="str">
        <f aca="false">IF(A2640="Composição",A2639,"")</f>
        <v/>
      </c>
      <c r="Q2640" s="81" t="str">
        <f aca="false">IF(P2640&lt;&gt;"",SUMIF(L2640:L2729,L2640,N2640:N2729),"")</f>
        <v/>
      </c>
      <c r="R2640" s="81" t="str">
        <f aca="false">IF(P2640&lt;&gt;"",SUMIF(L2640:L2729,L2640,O2640:O2729),"")</f>
        <v/>
      </c>
    </row>
    <row r="2641" customFormat="false" ht="38.25" hidden="false" customHeight="true" outlineLevel="0" collapsed="false">
      <c r="A2641" s="86" t="s">
        <v>663</v>
      </c>
      <c r="B2641" s="87" t="s">
        <v>559</v>
      </c>
      <c r="C2641" s="86" t="s">
        <v>664</v>
      </c>
      <c r="D2641" s="86" t="s">
        <v>1683</v>
      </c>
      <c r="E2641" s="86" t="s">
        <v>764</v>
      </c>
      <c r="F2641" s="86"/>
      <c r="G2641" s="88" t="s">
        <v>729</v>
      </c>
      <c r="H2641" s="89" t="n">
        <v>1</v>
      </c>
      <c r="I2641" s="90" t="n">
        <f aca="false">SUMIF(L:L,$L2641,M:M)</f>
        <v>25.16</v>
      </c>
      <c r="J2641" s="90" t="n">
        <f aca="false">TRUNC(H2641*I2641,2)</f>
        <v>25.16</v>
      </c>
      <c r="L2641" s="63" t="n">
        <f aca="false">IF(AND(A2642&lt;&gt;"",A2641=""),L2640+1,L2640)</f>
        <v>228</v>
      </c>
      <c r="M2641" s="80" t="str">
        <f aca="false">IF(OR(A2641="Insumo",A2641="Composição Auxiliar"),J2641,"")</f>
        <v/>
      </c>
      <c r="N2641" s="81" t="str">
        <f aca="false">IF(ISNUMBER(SEARCH("COM ENCARGOS COMPLEMENTARES",D2641)),J2641,"")</f>
        <v/>
      </c>
      <c r="O2641" s="81" t="str">
        <f aca="false">IF(N2641&lt;&gt;"","",M2641)</f>
        <v/>
      </c>
      <c r="P2641" s="82" t="str">
        <f aca="false">IF(A2641="Composição",A2640,"")</f>
        <v> 11.2.1 </v>
      </c>
      <c r="Q2641" s="81" t="n">
        <f aca="false">IF(P2641&lt;&gt;"",SUMIF(L2641:L2730,L2641,N2641:N2730),"")</f>
        <v>2.2</v>
      </c>
      <c r="R2641" s="81" t="n">
        <f aca="false">IF(P2641&lt;&gt;"",SUMIF(L2641:L2730,L2641,O2641:O2730),"")</f>
        <v>22.96</v>
      </c>
    </row>
    <row r="2642" customFormat="false" ht="25.5" hidden="false" customHeight="true" outlineLevel="0" collapsed="false">
      <c r="A2642" s="91" t="s">
        <v>668</v>
      </c>
      <c r="B2642" s="92" t="s">
        <v>1292</v>
      </c>
      <c r="C2642" s="91" t="s">
        <v>664</v>
      </c>
      <c r="D2642" s="91" t="s">
        <v>1293</v>
      </c>
      <c r="E2642" s="91" t="s">
        <v>671</v>
      </c>
      <c r="F2642" s="91"/>
      <c r="G2642" s="93" t="s">
        <v>672</v>
      </c>
      <c r="H2642" s="94" t="n">
        <v>0.052</v>
      </c>
      <c r="I2642" s="95" t="n">
        <f aca="false">SUMIFS('ANALÍTICA AUXILIARES'!J:J,'ANALÍTICA AUXILIARES'!A:A,"Composição",'ANALÍTICA AUXILIARES'!B:B,$B2642)</f>
        <v>22.94</v>
      </c>
      <c r="J2642" s="95" t="n">
        <f aca="false">TRUNC(H2642*I2642,2)</f>
        <v>1.19</v>
      </c>
      <c r="L2642" s="63" t="n">
        <f aca="false">IF(AND(A2643&lt;&gt;"",A2642=""),L2641+1,L2641)</f>
        <v>228</v>
      </c>
      <c r="M2642" s="80" t="n">
        <f aca="false">IF(OR(A2642="Insumo",A2642="Composição Auxiliar"),J2642,"")</f>
        <v>1.19</v>
      </c>
      <c r="N2642" s="81" t="n">
        <f aca="false">IF(ISNUMBER(SEARCH("COM ENCARGOS COMPLEMENTARES",D2642)),J2642,"")</f>
        <v>1.19</v>
      </c>
      <c r="O2642" s="81" t="str">
        <f aca="false">IF(N2642&lt;&gt;"","",M2642)</f>
        <v/>
      </c>
      <c r="P2642" s="82" t="str">
        <f aca="false">IF(A2642="Composição",A2641,"")</f>
        <v/>
      </c>
      <c r="Q2642" s="81" t="str">
        <f aca="false">IF(P2642&lt;&gt;"",SUMIF(L2642:L2731,L2642,N2642:N2731),"")</f>
        <v/>
      </c>
      <c r="R2642" s="81" t="str">
        <f aca="false">IF(P2642&lt;&gt;"",SUMIF(L2642:L2731,L2642,O2642:O2731),"")</f>
        <v/>
      </c>
    </row>
    <row r="2643" customFormat="false" ht="25.5" hidden="false" customHeight="true" outlineLevel="0" collapsed="false">
      <c r="A2643" s="91" t="s">
        <v>668</v>
      </c>
      <c r="B2643" s="92" t="s">
        <v>1336</v>
      </c>
      <c r="C2643" s="91" t="s">
        <v>664</v>
      </c>
      <c r="D2643" s="91" t="s">
        <v>1337</v>
      </c>
      <c r="E2643" s="91" t="s">
        <v>671</v>
      </c>
      <c r="F2643" s="91"/>
      <c r="G2643" s="93" t="s">
        <v>672</v>
      </c>
      <c r="H2643" s="94" t="n">
        <v>0.052</v>
      </c>
      <c r="I2643" s="95" t="n">
        <f aca="false">SUMIFS('ANALÍTICA AUXILIARES'!J:J,'ANALÍTICA AUXILIARES'!A:A,"Composição",'ANALÍTICA AUXILIARES'!B:B,$B2643)</f>
        <v>19.47</v>
      </c>
      <c r="J2643" s="95" t="n">
        <f aca="false">TRUNC(H2643*I2643,2)</f>
        <v>1.01</v>
      </c>
      <c r="L2643" s="63" t="n">
        <f aca="false">IF(AND(A2644&lt;&gt;"",A2643=""),L2642+1,L2642)</f>
        <v>228</v>
      </c>
      <c r="M2643" s="80" t="n">
        <f aca="false">IF(OR(A2643="Insumo",A2643="Composição Auxiliar"),J2643,"")</f>
        <v>1.01</v>
      </c>
      <c r="N2643" s="81" t="n">
        <f aca="false">IF(ISNUMBER(SEARCH("COM ENCARGOS COMPLEMENTARES",D2643)),J2643,"")</f>
        <v>1.01</v>
      </c>
      <c r="O2643" s="81" t="str">
        <f aca="false">IF(N2643&lt;&gt;"","",M2643)</f>
        <v/>
      </c>
      <c r="P2643" s="82" t="str">
        <f aca="false">IF(A2643="Composição",A2642,"")</f>
        <v/>
      </c>
      <c r="Q2643" s="81" t="str">
        <f aca="false">IF(P2643&lt;&gt;"",SUMIF(L2643:L2732,L2643,N2643:N2732),"")</f>
        <v/>
      </c>
      <c r="R2643" s="81" t="str">
        <f aca="false">IF(P2643&lt;&gt;"",SUMIF(L2643:L2732,L2643,O2643:O2732),"")</f>
        <v/>
      </c>
    </row>
    <row r="2644" customFormat="false" ht="51" hidden="false" customHeight="false" outlineLevel="0" collapsed="false">
      <c r="A2644" s="96" t="s">
        <v>679</v>
      </c>
      <c r="B2644" s="97" t="s">
        <v>1684</v>
      </c>
      <c r="C2644" s="96" t="str">
        <f aca="false">VLOOKUP(B2644,INSUMOS!$A:$I,2,0)</f>
        <v>SINAPI</v>
      </c>
      <c r="D2644" s="96" t="str">
        <f aca="false">VLOOKUP(B2644,INSUMOS!$A:$I,3,0)</f>
        <v>TUBO DE BORRACHA ELASTOMERICA FLEXIVEL, PRETA, PARA ISOLAMENTO TERMICO DE TUBULACAO, DN 1/4" (6 MM), E= 9 MM, COEFICIENTE DE CONDUTIVIDADE TERMICA 0,036W/MK, VAPOR DE AGUA MAIOR OU IGUAL A 10.000</v>
      </c>
      <c r="E2644" s="98" t="str">
        <f aca="false">VLOOKUP(B2644,INSUMOS!$A:$I,4,0)</f>
        <v>Material</v>
      </c>
      <c r="F2644" s="98"/>
      <c r="G2644" s="99" t="str">
        <f aca="false">VLOOKUP(B2644,INSUMOS!$A:$I,5,0)</f>
        <v>M</v>
      </c>
      <c r="H2644" s="100" t="n">
        <v>1.0211</v>
      </c>
      <c r="I2644" s="101" t="n">
        <f aca="false">VLOOKUP(B2644,INSUMOS!$A:$I,8,0)</f>
        <v>3.47</v>
      </c>
      <c r="J2644" s="101" t="n">
        <f aca="false">TRUNC(H2644*I2644,2)</f>
        <v>3.54</v>
      </c>
      <c r="L2644" s="63" t="n">
        <f aca="false">IF(AND(A2645&lt;&gt;"",A2644=""),L2643+1,L2643)</f>
        <v>228</v>
      </c>
      <c r="M2644" s="80" t="n">
        <f aca="false">IF(OR(A2644="Insumo",A2644="Composição Auxiliar"),J2644,"")</f>
        <v>3.54</v>
      </c>
      <c r="N2644" s="81" t="str">
        <f aca="false">IF(ISNUMBER(SEARCH("COM ENCARGOS COMPLEMENTARES",D2644)),J2644,"")</f>
        <v/>
      </c>
      <c r="O2644" s="81" t="n">
        <f aca="false">IF(N2644&lt;&gt;"","",M2644)</f>
        <v>3.54</v>
      </c>
      <c r="P2644" s="82" t="str">
        <f aca="false">IF(A2644="Composição",A2643,"")</f>
        <v/>
      </c>
      <c r="Q2644" s="81" t="str">
        <f aca="false">IF(P2644&lt;&gt;"",SUMIF(L2644:L2733,L2644,N2644:N2733),"")</f>
        <v/>
      </c>
      <c r="R2644" s="81" t="str">
        <f aca="false">IF(P2644&lt;&gt;"",SUMIF(L2644:L2733,L2644,O2644:O2733),"")</f>
        <v/>
      </c>
    </row>
    <row r="2645" customFormat="false" ht="25.5" hidden="false" customHeight="false" outlineLevel="0" collapsed="false">
      <c r="A2645" s="96" t="s">
        <v>679</v>
      </c>
      <c r="B2645" s="97" t="s">
        <v>1685</v>
      </c>
      <c r="C2645" s="96" t="str">
        <f aca="false">VLOOKUP(B2645,INSUMOS!$A:$I,2,0)</f>
        <v>SINAPI</v>
      </c>
      <c r="D2645" s="96" t="str">
        <f aca="false">VLOOKUP(B2645,INSUMOS!$A:$I,3,0)</f>
        <v>TUBO DE COBRE FLEXIVEL, D = 1/4 ", E = 0,79 MM, PARA AR-CONDICIONADO/ INSTALACOES GAS RESIDENCIAIS E COMERCIAIS</v>
      </c>
      <c r="E2645" s="98" t="str">
        <f aca="false">VLOOKUP(B2645,INSUMOS!$A:$I,4,0)</f>
        <v>Material</v>
      </c>
      <c r="F2645" s="98"/>
      <c r="G2645" s="99" t="str">
        <f aca="false">VLOOKUP(B2645,INSUMOS!$A:$I,5,0)</f>
        <v>M</v>
      </c>
      <c r="H2645" s="100" t="n">
        <v>1.0211</v>
      </c>
      <c r="I2645" s="101" t="n">
        <f aca="false">VLOOKUP(B2645,INSUMOS!$A:$I,8,0)</f>
        <v>19.02</v>
      </c>
      <c r="J2645" s="101" t="n">
        <f aca="false">TRUNC(H2645*I2645,2)</f>
        <v>19.42</v>
      </c>
      <c r="L2645" s="63" t="n">
        <f aca="false">IF(AND(A2646&lt;&gt;"",A2645=""),L2644+1,L2644)</f>
        <v>228</v>
      </c>
      <c r="M2645" s="80" t="n">
        <f aca="false">IF(OR(A2645="Insumo",A2645="Composição Auxiliar"),J2645,"")</f>
        <v>19.42</v>
      </c>
      <c r="N2645" s="81" t="str">
        <f aca="false">IF(ISNUMBER(SEARCH("COM ENCARGOS COMPLEMENTARES",D2645)),J2645,"")</f>
        <v/>
      </c>
      <c r="O2645" s="81" t="n">
        <f aca="false">IF(N2645&lt;&gt;"","",M2645)</f>
        <v>19.42</v>
      </c>
      <c r="P2645" s="82" t="str">
        <f aca="false">IF(A2645="Composição",A2644,"")</f>
        <v/>
      </c>
      <c r="Q2645" s="81" t="str">
        <f aca="false">IF(P2645&lt;&gt;"",SUMIF(L2645:L2734,L2645,N2645:N2734),"")</f>
        <v/>
      </c>
      <c r="R2645" s="81" t="str">
        <f aca="false">IF(P2645&lt;&gt;"",SUMIF(L2645:L2734,L2645,O2645:O2734),"")</f>
        <v/>
      </c>
    </row>
    <row r="2646" customFormat="false" ht="14.25" hidden="false" customHeight="false" outlineLevel="0" collapsed="false">
      <c r="A2646" s="102"/>
      <c r="B2646" s="102"/>
      <c r="C2646" s="102"/>
      <c r="D2646" s="102"/>
      <c r="E2646" s="102"/>
      <c r="F2646" s="103"/>
      <c r="G2646" s="102"/>
      <c r="H2646" s="103"/>
      <c r="I2646" s="102"/>
      <c r="J2646" s="103"/>
      <c r="L2646" s="63" t="n">
        <f aca="false">IF(AND(A2647&lt;&gt;"",A2646=""),L2645+1,L2645)</f>
        <v>228</v>
      </c>
      <c r="M2646" s="80" t="str">
        <f aca="false">IF(OR(A2646="Insumo",A2646="Composição Auxiliar"),J2646,"")</f>
        <v/>
      </c>
      <c r="N2646" s="81" t="str">
        <f aca="false">IF(ISNUMBER(SEARCH("COM ENCARGOS COMPLEMENTARES",D2646)),J2646,"")</f>
        <v/>
      </c>
      <c r="O2646" s="81" t="str">
        <f aca="false">IF(N2646&lt;&gt;"","",M2646)</f>
        <v/>
      </c>
      <c r="P2646" s="82" t="str">
        <f aca="false">IF(A2646="Composição",A2645,"")</f>
        <v/>
      </c>
      <c r="Q2646" s="81" t="str">
        <f aca="false">IF(P2646&lt;&gt;"",SUMIF(L2646:L2735,L2646,N2646:N2735),"")</f>
        <v/>
      </c>
      <c r="R2646" s="81" t="str">
        <f aca="false">IF(P2646&lt;&gt;"",SUMIF(L2646:L2735,L2646,O2646:O2735),"")</f>
        <v/>
      </c>
    </row>
    <row r="2647" customFormat="false" ht="14.25" hidden="false" customHeight="true" outlineLevel="0" collapsed="false">
      <c r="A2647" s="102"/>
      <c r="B2647" s="102"/>
      <c r="C2647" s="102"/>
      <c r="D2647" s="102"/>
      <c r="E2647" s="102"/>
      <c r="F2647" s="103"/>
      <c r="G2647" s="102"/>
      <c r="H2647" s="104" t="s">
        <v>684</v>
      </c>
      <c r="I2647" s="104"/>
      <c r="J2647" s="103" t="n">
        <f aca="false">TRUNC(SUMIF(L:L,$L2647,M:M)*(1+$J$9),2)</f>
        <v>32.65</v>
      </c>
      <c r="L2647" s="63" t="n">
        <f aca="false">IF(AND(A2648&lt;&gt;"",A2647=""),L2646+1,L2646)</f>
        <v>228</v>
      </c>
      <c r="M2647" s="80" t="str">
        <f aca="false">IF(OR(A2647="Insumo",A2647="Composição Auxiliar"),J2647,"")</f>
        <v/>
      </c>
      <c r="N2647" s="81" t="str">
        <f aca="false">IF(ISNUMBER(SEARCH("COM ENCARGOS COMPLEMENTARES",D2647)),J2647,"")</f>
        <v/>
      </c>
      <c r="O2647" s="81" t="str">
        <f aca="false">IF(N2647&lt;&gt;"","",M2647)</f>
        <v/>
      </c>
      <c r="P2647" s="82" t="str">
        <f aca="false">IF(A2647="Composição",A2646,"")</f>
        <v/>
      </c>
      <c r="Q2647" s="81" t="str">
        <f aca="false">IF(P2647&lt;&gt;"",SUMIF(L2647:L2736,L2647,N2647:N2736),"")</f>
        <v/>
      </c>
      <c r="R2647" s="81" t="str">
        <f aca="false">IF(P2647&lt;&gt;"",SUMIF(L2647:L2736,L2647,O2647:O2736),"")</f>
        <v/>
      </c>
    </row>
    <row r="2648" customFormat="false" ht="15" hidden="false" customHeight="false" outlineLevel="0" collapsed="false">
      <c r="A2648" s="105"/>
      <c r="B2648" s="105"/>
      <c r="C2648" s="105"/>
      <c r="D2648" s="105"/>
      <c r="E2648" s="105"/>
      <c r="F2648" s="105"/>
      <c r="G2648" s="105" t="s">
        <v>685</v>
      </c>
      <c r="H2648" s="106" t="s">
        <v>1686</v>
      </c>
      <c r="I2648" s="105" t="s">
        <v>687</v>
      </c>
      <c r="J2648" s="107" t="n">
        <f aca="false">TRUNC(J2647*H2648,2)</f>
        <v>1403.95</v>
      </c>
      <c r="L2648" s="63" t="n">
        <f aca="false">IF(AND(A2649&lt;&gt;"",A2648=""),L2647+1,L2647)</f>
        <v>228</v>
      </c>
      <c r="M2648" s="80" t="str">
        <f aca="false">IF(OR(A2648="Insumo",A2648="Composição Auxiliar"),J2648,"")</f>
        <v/>
      </c>
      <c r="N2648" s="81" t="str">
        <f aca="false">IF(ISNUMBER(SEARCH("COM ENCARGOS COMPLEMENTARES",D2648)),J2648,"")</f>
        <v/>
      </c>
      <c r="O2648" s="81" t="str">
        <f aca="false">IF(N2648&lt;&gt;"","",M2648)</f>
        <v/>
      </c>
      <c r="P2648" s="82" t="str">
        <f aca="false">IF(A2648="Composição",A2647,"")</f>
        <v/>
      </c>
      <c r="Q2648" s="81" t="str">
        <f aca="false">IF(P2648&lt;&gt;"",SUMIF(L2648:L2737,L2648,N2648:N2737),"")</f>
        <v/>
      </c>
      <c r="R2648" s="81" t="str">
        <f aca="false">IF(P2648&lt;&gt;"",SUMIF(L2648:L2737,L2648,O2648:O2737),"")</f>
        <v/>
      </c>
    </row>
    <row r="2649" customFormat="false" ht="15" hidden="false" customHeight="false" outlineLevel="0" collapsed="false">
      <c r="A2649" s="108"/>
      <c r="B2649" s="108"/>
      <c r="C2649" s="108"/>
      <c r="D2649" s="108"/>
      <c r="E2649" s="108"/>
      <c r="F2649" s="108"/>
      <c r="G2649" s="108"/>
      <c r="H2649" s="108"/>
      <c r="I2649" s="108"/>
      <c r="J2649" s="108"/>
      <c r="L2649" s="63" t="n">
        <f aca="false">IF(AND(A2650&lt;&gt;"",A2649=""),L2648+1,L2648)</f>
        <v>229</v>
      </c>
      <c r="M2649" s="80" t="str">
        <f aca="false">IF(OR(A2649="Insumo",A2649="Composição Auxiliar"),J2649,"")</f>
        <v/>
      </c>
      <c r="N2649" s="81" t="str">
        <f aca="false">IF(ISNUMBER(SEARCH("COM ENCARGOS COMPLEMENTARES",D2649)),J2649,"")</f>
        <v/>
      </c>
      <c r="O2649" s="81" t="str">
        <f aca="false">IF(N2649&lt;&gt;"","",M2649)</f>
        <v/>
      </c>
      <c r="P2649" s="82" t="str">
        <f aca="false">IF(A2649="Composição",A2648,"")</f>
        <v/>
      </c>
      <c r="Q2649" s="81" t="str">
        <f aca="false">IF(P2649&lt;&gt;"",SUMIF(L2649:L2738,L2649,N2649:N2738),"")</f>
        <v/>
      </c>
      <c r="R2649" s="81" t="str">
        <f aca="false">IF(P2649&lt;&gt;"",SUMIF(L2649:L2738,L2649,O2649:O2738),"")</f>
        <v/>
      </c>
    </row>
    <row r="2650" customFormat="false" ht="15" hidden="false" customHeight="true" outlineLevel="0" collapsed="false">
      <c r="A2650" s="83" t="s">
        <v>560</v>
      </c>
      <c r="B2650" s="84" t="s">
        <v>655</v>
      </c>
      <c r="C2650" s="83" t="s">
        <v>656</v>
      </c>
      <c r="D2650" s="83" t="s">
        <v>657</v>
      </c>
      <c r="E2650" s="83" t="s">
        <v>658</v>
      </c>
      <c r="F2650" s="83"/>
      <c r="G2650" s="85" t="s">
        <v>659</v>
      </c>
      <c r="H2650" s="84" t="s">
        <v>660</v>
      </c>
      <c r="I2650" s="84" t="s">
        <v>661</v>
      </c>
      <c r="J2650" s="84" t="s">
        <v>662</v>
      </c>
      <c r="L2650" s="63" t="n">
        <f aca="false">IF(AND(A2651&lt;&gt;"",A2650=""),L2649+1,L2649)</f>
        <v>229</v>
      </c>
      <c r="M2650" s="80" t="str">
        <f aca="false">IF(OR(A2650="Insumo",A2650="Composição Auxiliar"),J2650,"")</f>
        <v/>
      </c>
      <c r="N2650" s="81" t="str">
        <f aca="false">IF(ISNUMBER(SEARCH("COM ENCARGOS COMPLEMENTARES",D2650)),J2650,"")</f>
        <v/>
      </c>
      <c r="O2650" s="81" t="str">
        <f aca="false">IF(N2650&lt;&gt;"","",M2650)</f>
        <v/>
      </c>
      <c r="P2650" s="82" t="str">
        <f aca="false">IF(A2650="Composição",A2649,"")</f>
        <v/>
      </c>
      <c r="Q2650" s="81" t="str">
        <f aca="false">IF(P2650&lt;&gt;"",SUMIF(L2650:L2739,L2650,N2650:N2739),"")</f>
        <v/>
      </c>
      <c r="R2650" s="81" t="str">
        <f aca="false">IF(P2650&lt;&gt;"",SUMIF(L2650:L2739,L2650,O2650:O2739),"")</f>
        <v/>
      </c>
    </row>
    <row r="2651" customFormat="false" ht="38.25" hidden="false" customHeight="true" outlineLevel="0" collapsed="false">
      <c r="A2651" s="86" t="s">
        <v>663</v>
      </c>
      <c r="B2651" s="87" t="s">
        <v>561</v>
      </c>
      <c r="C2651" s="86" t="s">
        <v>664</v>
      </c>
      <c r="D2651" s="86" t="s">
        <v>1687</v>
      </c>
      <c r="E2651" s="86" t="s">
        <v>764</v>
      </c>
      <c r="F2651" s="86"/>
      <c r="G2651" s="88" t="s">
        <v>729</v>
      </c>
      <c r="H2651" s="89" t="n">
        <v>1</v>
      </c>
      <c r="I2651" s="90" t="n">
        <f aca="false">SUMIF(L:L,$L2651,M:M)</f>
        <v>52.9</v>
      </c>
      <c r="J2651" s="90" t="n">
        <f aca="false">TRUNC(H2651*I2651,2)</f>
        <v>52.9</v>
      </c>
      <c r="L2651" s="63" t="n">
        <f aca="false">IF(AND(A2652&lt;&gt;"",A2651=""),L2650+1,L2650)</f>
        <v>229</v>
      </c>
      <c r="M2651" s="80" t="str">
        <f aca="false">IF(OR(A2651="Insumo",A2651="Composição Auxiliar"),J2651,"")</f>
        <v/>
      </c>
      <c r="N2651" s="81" t="str">
        <f aca="false">IF(ISNUMBER(SEARCH("COM ENCARGOS COMPLEMENTARES",D2651)),J2651,"")</f>
        <v/>
      </c>
      <c r="O2651" s="81" t="str">
        <f aca="false">IF(N2651&lt;&gt;"","",M2651)</f>
        <v/>
      </c>
      <c r="P2651" s="82" t="str">
        <f aca="false">IF(A2651="Composição",A2650,"")</f>
        <v> 11.2.2 </v>
      </c>
      <c r="Q2651" s="81" t="n">
        <f aca="false">IF(P2651&lt;&gt;"",SUMIF(L2651:L2740,L2651,N2651:N2740),"")</f>
        <v>2.57</v>
      </c>
      <c r="R2651" s="81" t="n">
        <f aca="false">IF(P2651&lt;&gt;"",SUMIF(L2651:L2740,L2651,O2651:O2740),"")</f>
        <v>50.33</v>
      </c>
    </row>
    <row r="2652" customFormat="false" ht="25.5" hidden="false" customHeight="true" outlineLevel="0" collapsed="false">
      <c r="A2652" s="91" t="s">
        <v>668</v>
      </c>
      <c r="B2652" s="92" t="s">
        <v>1292</v>
      </c>
      <c r="C2652" s="91" t="s">
        <v>664</v>
      </c>
      <c r="D2652" s="91" t="s">
        <v>1293</v>
      </c>
      <c r="E2652" s="91" t="s">
        <v>671</v>
      </c>
      <c r="F2652" s="91"/>
      <c r="G2652" s="93" t="s">
        <v>672</v>
      </c>
      <c r="H2652" s="94" t="n">
        <v>0.061</v>
      </c>
      <c r="I2652" s="95" t="n">
        <f aca="false">SUMIFS('ANALÍTICA AUXILIARES'!J:J,'ANALÍTICA AUXILIARES'!A:A,"Composição",'ANALÍTICA AUXILIARES'!B:B,$B2652)</f>
        <v>22.94</v>
      </c>
      <c r="J2652" s="95" t="n">
        <f aca="false">TRUNC(H2652*I2652,2)</f>
        <v>1.39</v>
      </c>
      <c r="L2652" s="63" t="n">
        <f aca="false">IF(AND(A2653&lt;&gt;"",A2652=""),L2651+1,L2651)</f>
        <v>229</v>
      </c>
      <c r="M2652" s="80" t="n">
        <f aca="false">IF(OR(A2652="Insumo",A2652="Composição Auxiliar"),J2652,"")</f>
        <v>1.39</v>
      </c>
      <c r="N2652" s="81" t="n">
        <f aca="false">IF(ISNUMBER(SEARCH("COM ENCARGOS COMPLEMENTARES",D2652)),J2652,"")</f>
        <v>1.39</v>
      </c>
      <c r="O2652" s="81" t="str">
        <f aca="false">IF(N2652&lt;&gt;"","",M2652)</f>
        <v/>
      </c>
      <c r="P2652" s="82" t="str">
        <f aca="false">IF(A2652="Composição",A2651,"")</f>
        <v/>
      </c>
      <c r="Q2652" s="81" t="str">
        <f aca="false">IF(P2652&lt;&gt;"",SUMIF(L2652:L2741,L2652,N2652:N2741),"")</f>
        <v/>
      </c>
      <c r="R2652" s="81" t="str">
        <f aca="false">IF(P2652&lt;&gt;"",SUMIF(L2652:L2741,L2652,O2652:O2741),"")</f>
        <v/>
      </c>
    </row>
    <row r="2653" customFormat="false" ht="25.5" hidden="false" customHeight="true" outlineLevel="0" collapsed="false">
      <c r="A2653" s="91" t="s">
        <v>668</v>
      </c>
      <c r="B2653" s="92" t="s">
        <v>1336</v>
      </c>
      <c r="C2653" s="91" t="s">
        <v>664</v>
      </c>
      <c r="D2653" s="91" t="s">
        <v>1337</v>
      </c>
      <c r="E2653" s="91" t="s">
        <v>671</v>
      </c>
      <c r="F2653" s="91"/>
      <c r="G2653" s="93" t="s">
        <v>672</v>
      </c>
      <c r="H2653" s="94" t="n">
        <v>0.061</v>
      </c>
      <c r="I2653" s="95" t="n">
        <f aca="false">SUMIFS('ANALÍTICA AUXILIARES'!J:J,'ANALÍTICA AUXILIARES'!A:A,"Composição",'ANALÍTICA AUXILIARES'!B:B,$B2653)</f>
        <v>19.47</v>
      </c>
      <c r="J2653" s="95" t="n">
        <f aca="false">TRUNC(H2653*I2653,2)</f>
        <v>1.18</v>
      </c>
      <c r="L2653" s="63" t="n">
        <f aca="false">IF(AND(A2654&lt;&gt;"",A2653=""),L2652+1,L2652)</f>
        <v>229</v>
      </c>
      <c r="M2653" s="80" t="n">
        <f aca="false">IF(OR(A2653="Insumo",A2653="Composição Auxiliar"),J2653,"")</f>
        <v>1.18</v>
      </c>
      <c r="N2653" s="81" t="n">
        <f aca="false">IF(ISNUMBER(SEARCH("COM ENCARGOS COMPLEMENTARES",D2653)),J2653,"")</f>
        <v>1.18</v>
      </c>
      <c r="O2653" s="81" t="str">
        <f aca="false">IF(N2653&lt;&gt;"","",M2653)</f>
        <v/>
      </c>
      <c r="P2653" s="82" t="str">
        <f aca="false">IF(A2653="Composição",A2652,"")</f>
        <v/>
      </c>
      <c r="Q2653" s="81" t="str">
        <f aca="false">IF(P2653&lt;&gt;"",SUMIF(L2653:L2742,L2653,N2653:N2742),"")</f>
        <v/>
      </c>
      <c r="R2653" s="81" t="str">
        <f aca="false">IF(P2653&lt;&gt;"",SUMIF(L2653:L2742,L2653,O2653:O2742),"")</f>
        <v/>
      </c>
    </row>
    <row r="2654" customFormat="false" ht="51" hidden="false" customHeight="false" outlineLevel="0" collapsed="false">
      <c r="A2654" s="96" t="s">
        <v>679</v>
      </c>
      <c r="B2654" s="97" t="s">
        <v>1688</v>
      </c>
      <c r="C2654" s="96" t="str">
        <f aca="false">VLOOKUP(B2654,INSUMOS!$A:$I,2,0)</f>
        <v>SINAPI</v>
      </c>
      <c r="D2654" s="96" t="str">
        <f aca="false">VLOOKUP(B2654,INSUMOS!$A:$I,3,0)</f>
        <v>TUBO DE BORRACHA ELASTOMERICA FLEXIVEL, PRETA, PARA ISOLAMENTO TERMICO DE TUBULACAO, DN 1/2" (12 MM), E= 19 MM, COEFICIENTE DE CONDUTIVIDADE TERMICA 0,036W/MK, VAPOR DE AGUA MAIOR OU IGUAL A 10.000</v>
      </c>
      <c r="E2654" s="98" t="str">
        <f aca="false">VLOOKUP(B2654,INSUMOS!$A:$I,4,0)</f>
        <v>Material</v>
      </c>
      <c r="F2654" s="98"/>
      <c r="G2654" s="99" t="str">
        <f aca="false">VLOOKUP(B2654,INSUMOS!$A:$I,5,0)</f>
        <v>M</v>
      </c>
      <c r="H2654" s="100" t="n">
        <v>1.0211</v>
      </c>
      <c r="I2654" s="101" t="n">
        <f aca="false">VLOOKUP(B2654,INSUMOS!$A:$I,8,0)</f>
        <v>9.6</v>
      </c>
      <c r="J2654" s="101" t="n">
        <f aca="false">TRUNC(H2654*I2654,2)</f>
        <v>9.8</v>
      </c>
      <c r="L2654" s="63" t="n">
        <f aca="false">IF(AND(A2655&lt;&gt;"",A2654=""),L2653+1,L2653)</f>
        <v>229</v>
      </c>
      <c r="M2654" s="80" t="n">
        <f aca="false">IF(OR(A2654="Insumo",A2654="Composição Auxiliar"),J2654,"")</f>
        <v>9.8</v>
      </c>
      <c r="N2654" s="81" t="str">
        <f aca="false">IF(ISNUMBER(SEARCH("COM ENCARGOS COMPLEMENTARES",D2654)),J2654,"")</f>
        <v/>
      </c>
      <c r="O2654" s="81" t="n">
        <f aca="false">IF(N2654&lt;&gt;"","",M2654)</f>
        <v>9.8</v>
      </c>
      <c r="P2654" s="82" t="str">
        <f aca="false">IF(A2654="Composição",A2653,"")</f>
        <v/>
      </c>
      <c r="Q2654" s="81" t="str">
        <f aca="false">IF(P2654&lt;&gt;"",SUMIF(L2654:L2743,L2654,N2654:N2743),"")</f>
        <v/>
      </c>
      <c r="R2654" s="81" t="str">
        <f aca="false">IF(P2654&lt;&gt;"",SUMIF(L2654:L2743,L2654,O2654:O2743),"")</f>
        <v/>
      </c>
    </row>
    <row r="2655" customFormat="false" ht="25.5" hidden="false" customHeight="false" outlineLevel="0" collapsed="false">
      <c r="A2655" s="96" t="s">
        <v>679</v>
      </c>
      <c r="B2655" s="97" t="s">
        <v>1689</v>
      </c>
      <c r="C2655" s="96" t="str">
        <f aca="false">VLOOKUP(B2655,INSUMOS!$A:$I,2,0)</f>
        <v>SINAPI</v>
      </c>
      <c r="D2655" s="96" t="str">
        <f aca="false">VLOOKUP(B2655,INSUMOS!$A:$I,3,0)</f>
        <v>TUBO DE COBRE FLEXIVEL, D = 1/2 ", E = 0,79 MM, PARA AR-CONDICIONADO/ INSTALACOES GAS RESIDENCIAIS E COMERCIAIS</v>
      </c>
      <c r="E2655" s="98" t="str">
        <f aca="false">VLOOKUP(B2655,INSUMOS!$A:$I,4,0)</f>
        <v>Material</v>
      </c>
      <c r="F2655" s="98"/>
      <c r="G2655" s="99" t="str">
        <f aca="false">VLOOKUP(B2655,INSUMOS!$A:$I,5,0)</f>
        <v>M</v>
      </c>
      <c r="H2655" s="100" t="n">
        <v>1.0211</v>
      </c>
      <c r="I2655" s="101" t="n">
        <f aca="false">VLOOKUP(B2655,INSUMOS!$A:$I,8,0)</f>
        <v>39.7</v>
      </c>
      <c r="J2655" s="101" t="n">
        <f aca="false">TRUNC(H2655*I2655,2)</f>
        <v>40.53</v>
      </c>
      <c r="L2655" s="63" t="n">
        <f aca="false">IF(AND(A2656&lt;&gt;"",A2655=""),L2654+1,L2654)</f>
        <v>229</v>
      </c>
      <c r="M2655" s="80" t="n">
        <f aca="false">IF(OR(A2655="Insumo",A2655="Composição Auxiliar"),J2655,"")</f>
        <v>40.53</v>
      </c>
      <c r="N2655" s="81" t="str">
        <f aca="false">IF(ISNUMBER(SEARCH("COM ENCARGOS COMPLEMENTARES",D2655)),J2655,"")</f>
        <v/>
      </c>
      <c r="O2655" s="81" t="n">
        <f aca="false">IF(N2655&lt;&gt;"","",M2655)</f>
        <v>40.53</v>
      </c>
      <c r="P2655" s="82" t="str">
        <f aca="false">IF(A2655="Composição",A2654,"")</f>
        <v/>
      </c>
      <c r="Q2655" s="81" t="str">
        <f aca="false">IF(P2655&lt;&gt;"",SUMIF(L2655:L2744,L2655,N2655:N2744),"")</f>
        <v/>
      </c>
      <c r="R2655" s="81" t="str">
        <f aca="false">IF(P2655&lt;&gt;"",SUMIF(L2655:L2744,L2655,O2655:O2744),"")</f>
        <v/>
      </c>
    </row>
    <row r="2656" customFormat="false" ht="14.25" hidden="false" customHeight="false" outlineLevel="0" collapsed="false">
      <c r="A2656" s="102"/>
      <c r="B2656" s="102"/>
      <c r="C2656" s="102"/>
      <c r="D2656" s="102"/>
      <c r="E2656" s="102"/>
      <c r="F2656" s="103"/>
      <c r="G2656" s="102"/>
      <c r="H2656" s="103"/>
      <c r="I2656" s="102"/>
      <c r="J2656" s="103"/>
      <c r="L2656" s="63" t="n">
        <f aca="false">IF(AND(A2657&lt;&gt;"",A2656=""),L2655+1,L2655)</f>
        <v>229</v>
      </c>
      <c r="M2656" s="80" t="str">
        <f aca="false">IF(OR(A2656="Insumo",A2656="Composição Auxiliar"),J2656,"")</f>
        <v/>
      </c>
      <c r="N2656" s="81" t="str">
        <f aca="false">IF(ISNUMBER(SEARCH("COM ENCARGOS COMPLEMENTARES",D2656)),J2656,"")</f>
        <v/>
      </c>
      <c r="O2656" s="81" t="str">
        <f aca="false">IF(N2656&lt;&gt;"","",M2656)</f>
        <v/>
      </c>
      <c r="P2656" s="82" t="str">
        <f aca="false">IF(A2656="Composição",A2655,"")</f>
        <v/>
      </c>
      <c r="Q2656" s="81" t="str">
        <f aca="false">IF(P2656&lt;&gt;"",SUMIF(L2656:L2745,L2656,N2656:N2745),"")</f>
        <v/>
      </c>
      <c r="R2656" s="81" t="str">
        <f aca="false">IF(P2656&lt;&gt;"",SUMIF(L2656:L2745,L2656,O2656:O2745),"")</f>
        <v/>
      </c>
    </row>
    <row r="2657" customFormat="false" ht="14.25" hidden="false" customHeight="true" outlineLevel="0" collapsed="false">
      <c r="A2657" s="102"/>
      <c r="B2657" s="102"/>
      <c r="C2657" s="102"/>
      <c r="D2657" s="102"/>
      <c r="E2657" s="102"/>
      <c r="F2657" s="103"/>
      <c r="G2657" s="102"/>
      <c r="H2657" s="104" t="s">
        <v>684</v>
      </c>
      <c r="I2657" s="104"/>
      <c r="J2657" s="103" t="n">
        <f aca="false">TRUNC(SUMIF(L:L,$L2657,M:M)*(1+$J$9),2)</f>
        <v>68.65</v>
      </c>
      <c r="L2657" s="63" t="n">
        <f aca="false">IF(AND(A2658&lt;&gt;"",A2657=""),L2656+1,L2656)</f>
        <v>229</v>
      </c>
      <c r="M2657" s="80" t="str">
        <f aca="false">IF(OR(A2657="Insumo",A2657="Composição Auxiliar"),J2657,"")</f>
        <v/>
      </c>
      <c r="N2657" s="81" t="str">
        <f aca="false">IF(ISNUMBER(SEARCH("COM ENCARGOS COMPLEMENTARES",D2657)),J2657,"")</f>
        <v/>
      </c>
      <c r="O2657" s="81" t="str">
        <f aca="false">IF(N2657&lt;&gt;"","",M2657)</f>
        <v/>
      </c>
      <c r="P2657" s="82" t="str">
        <f aca="false">IF(A2657="Composição",A2656,"")</f>
        <v/>
      </c>
      <c r="Q2657" s="81" t="str">
        <f aca="false">IF(P2657&lt;&gt;"",SUMIF(L2657:L2746,L2657,N2657:N2746),"")</f>
        <v/>
      </c>
      <c r="R2657" s="81" t="str">
        <f aca="false">IF(P2657&lt;&gt;"",SUMIF(L2657:L2746,L2657,O2657:O2746),"")</f>
        <v/>
      </c>
    </row>
    <row r="2658" customFormat="false" ht="15" hidden="false" customHeight="false" outlineLevel="0" collapsed="false">
      <c r="A2658" s="105"/>
      <c r="B2658" s="105"/>
      <c r="C2658" s="105"/>
      <c r="D2658" s="105"/>
      <c r="E2658" s="105"/>
      <c r="F2658" s="105"/>
      <c r="G2658" s="105" t="s">
        <v>685</v>
      </c>
      <c r="H2658" s="106" t="s">
        <v>1686</v>
      </c>
      <c r="I2658" s="105" t="s">
        <v>687</v>
      </c>
      <c r="J2658" s="107" t="n">
        <f aca="false">TRUNC(J2657*H2658,2)</f>
        <v>2951.95</v>
      </c>
      <c r="L2658" s="63" t="n">
        <f aca="false">IF(AND(A2659&lt;&gt;"",A2658=""),L2657+1,L2657)</f>
        <v>229</v>
      </c>
      <c r="M2658" s="80" t="str">
        <f aca="false">IF(OR(A2658="Insumo",A2658="Composição Auxiliar"),J2658,"")</f>
        <v/>
      </c>
      <c r="N2658" s="81" t="str">
        <f aca="false">IF(ISNUMBER(SEARCH("COM ENCARGOS COMPLEMENTARES",D2658)),J2658,"")</f>
        <v/>
      </c>
      <c r="O2658" s="81" t="str">
        <f aca="false">IF(N2658&lt;&gt;"","",M2658)</f>
        <v/>
      </c>
      <c r="P2658" s="82" t="str">
        <f aca="false">IF(A2658="Composição",A2657,"")</f>
        <v/>
      </c>
      <c r="Q2658" s="81" t="str">
        <f aca="false">IF(P2658&lt;&gt;"",SUMIF(L2658:L2747,L2658,N2658:N2747),"")</f>
        <v/>
      </c>
      <c r="R2658" s="81" t="str">
        <f aca="false">IF(P2658&lt;&gt;"",SUMIF(L2658:L2747,L2658,O2658:O2747),"")</f>
        <v/>
      </c>
    </row>
    <row r="2659" customFormat="false" ht="15" hidden="false" customHeight="false" outlineLevel="0" collapsed="false">
      <c r="A2659" s="108"/>
      <c r="B2659" s="108"/>
      <c r="C2659" s="108"/>
      <c r="D2659" s="108"/>
      <c r="E2659" s="108"/>
      <c r="F2659" s="108"/>
      <c r="G2659" s="108"/>
      <c r="H2659" s="108"/>
      <c r="I2659" s="108"/>
      <c r="J2659" s="108"/>
      <c r="L2659" s="63" t="n">
        <f aca="false">IF(AND(A2660&lt;&gt;"",A2659=""),L2658+1,L2658)</f>
        <v>230</v>
      </c>
      <c r="M2659" s="80" t="str">
        <f aca="false">IF(OR(A2659="Insumo",A2659="Composição Auxiliar"),J2659,"")</f>
        <v/>
      </c>
      <c r="N2659" s="81" t="str">
        <f aca="false">IF(ISNUMBER(SEARCH("COM ENCARGOS COMPLEMENTARES",D2659)),J2659,"")</f>
        <v/>
      </c>
      <c r="O2659" s="81" t="str">
        <f aca="false">IF(N2659&lt;&gt;"","",M2659)</f>
        <v/>
      </c>
      <c r="P2659" s="82" t="str">
        <f aca="false">IF(A2659="Composição",A2658,"")</f>
        <v/>
      </c>
      <c r="Q2659" s="81" t="str">
        <f aca="false">IF(P2659&lt;&gt;"",SUMIF(L2659:L2748,L2659,N2659:N2748),"")</f>
        <v/>
      </c>
      <c r="R2659" s="81" t="str">
        <f aca="false">IF(P2659&lt;&gt;"",SUMIF(L2659:L2748,L2659,O2659:O2748),"")</f>
        <v/>
      </c>
    </row>
    <row r="2660" customFormat="false" ht="15" hidden="false" customHeight="true" outlineLevel="0" collapsed="false">
      <c r="A2660" s="83" t="s">
        <v>562</v>
      </c>
      <c r="B2660" s="84" t="s">
        <v>655</v>
      </c>
      <c r="C2660" s="83" t="s">
        <v>656</v>
      </c>
      <c r="D2660" s="83" t="s">
        <v>657</v>
      </c>
      <c r="E2660" s="83" t="s">
        <v>658</v>
      </c>
      <c r="F2660" s="83"/>
      <c r="G2660" s="85" t="s">
        <v>659</v>
      </c>
      <c r="H2660" s="84" t="s">
        <v>660</v>
      </c>
      <c r="I2660" s="84" t="s">
        <v>661</v>
      </c>
      <c r="J2660" s="84" t="s">
        <v>662</v>
      </c>
      <c r="L2660" s="63" t="n">
        <f aca="false">IF(AND(A2661&lt;&gt;"",A2660=""),L2659+1,L2659)</f>
        <v>230</v>
      </c>
      <c r="M2660" s="80" t="str">
        <f aca="false">IF(OR(A2660="Insumo",A2660="Composição Auxiliar"),J2660,"")</f>
        <v/>
      </c>
      <c r="N2660" s="81" t="str">
        <f aca="false">IF(ISNUMBER(SEARCH("COM ENCARGOS COMPLEMENTARES",D2660)),J2660,"")</f>
        <v/>
      </c>
      <c r="O2660" s="81" t="str">
        <f aca="false">IF(N2660&lt;&gt;"","",M2660)</f>
        <v/>
      </c>
      <c r="P2660" s="82" t="str">
        <f aca="false">IF(A2660="Composição",A2659,"")</f>
        <v/>
      </c>
      <c r="Q2660" s="81" t="str">
        <f aca="false">IF(P2660&lt;&gt;"",SUMIF(L2660:L2749,L2660,N2660:N2749),"")</f>
        <v/>
      </c>
      <c r="R2660" s="81" t="str">
        <f aca="false">IF(P2660&lt;&gt;"",SUMIF(L2660:L2749,L2660,O2660:O2749),"")</f>
        <v/>
      </c>
    </row>
    <row r="2661" customFormat="false" ht="25.5" hidden="false" customHeight="true" outlineLevel="0" collapsed="false">
      <c r="A2661" s="86" t="s">
        <v>663</v>
      </c>
      <c r="B2661" s="87" t="s">
        <v>563</v>
      </c>
      <c r="C2661" s="86" t="s">
        <v>664</v>
      </c>
      <c r="D2661" s="86" t="s">
        <v>1690</v>
      </c>
      <c r="E2661" s="86" t="s">
        <v>1469</v>
      </c>
      <c r="F2661" s="86"/>
      <c r="G2661" s="88" t="s">
        <v>718</v>
      </c>
      <c r="H2661" s="89" t="n">
        <v>1</v>
      </c>
      <c r="I2661" s="90" t="n">
        <f aca="false">SUMIF(L:L,$L2661,M:M)</f>
        <v>15.35</v>
      </c>
      <c r="J2661" s="90" t="n">
        <f aca="false">TRUNC(H2661*I2661,2)</f>
        <v>15.35</v>
      </c>
      <c r="L2661" s="63" t="n">
        <f aca="false">IF(AND(A2662&lt;&gt;"",A2661=""),L2660+1,L2660)</f>
        <v>230</v>
      </c>
      <c r="M2661" s="80" t="str">
        <f aca="false">IF(OR(A2661="Insumo",A2661="Composição Auxiliar"),J2661,"")</f>
        <v/>
      </c>
      <c r="N2661" s="81" t="str">
        <f aca="false">IF(ISNUMBER(SEARCH("COM ENCARGOS COMPLEMENTARES",D2661)),J2661,"")</f>
        <v/>
      </c>
      <c r="O2661" s="81" t="str">
        <f aca="false">IF(N2661&lt;&gt;"","",M2661)</f>
        <v/>
      </c>
      <c r="P2661" s="82" t="str">
        <f aca="false">IF(A2661="Composição",A2660,"")</f>
        <v> 11.2.3 </v>
      </c>
      <c r="Q2661" s="81" t="n">
        <f aca="false">IF(P2661&lt;&gt;"",SUMIF(L2661:L2750,L2661,N2661:N2750),"")</f>
        <v>0</v>
      </c>
      <c r="R2661" s="81" t="n">
        <f aca="false">IF(P2661&lt;&gt;"",SUMIF(L2661:L2750,L2661,O2661:O2750),"")</f>
        <v>15.35</v>
      </c>
    </row>
    <row r="2662" customFormat="false" ht="25.5" hidden="false" customHeight="true" outlineLevel="0" collapsed="false">
      <c r="A2662" s="91" t="s">
        <v>668</v>
      </c>
      <c r="B2662" s="92" t="s">
        <v>483</v>
      </c>
      <c r="C2662" s="91" t="s">
        <v>664</v>
      </c>
      <c r="D2662" s="91" t="s">
        <v>1593</v>
      </c>
      <c r="E2662" s="91" t="s">
        <v>764</v>
      </c>
      <c r="F2662" s="91"/>
      <c r="G2662" s="93" t="s">
        <v>729</v>
      </c>
      <c r="H2662" s="94" t="n">
        <v>0.65</v>
      </c>
      <c r="I2662" s="95" t="n">
        <f aca="false">SUMIFS('ANALÍTICA AUXILIARES'!J:J,'ANALÍTICA AUXILIARES'!A:A,"Composição",'ANALÍTICA AUXILIARES'!B:B,$B2662)</f>
        <v>11.97</v>
      </c>
      <c r="J2662" s="95" t="n">
        <f aca="false">TRUNC(H2662*I2662,2)</f>
        <v>7.78</v>
      </c>
      <c r="L2662" s="63" t="n">
        <f aca="false">IF(AND(A2663&lt;&gt;"",A2662=""),L2661+1,L2661)</f>
        <v>230</v>
      </c>
      <c r="M2662" s="80" t="n">
        <f aca="false">IF(OR(A2662="Insumo",A2662="Composição Auxiliar"),J2662,"")</f>
        <v>7.78</v>
      </c>
      <c r="N2662" s="81" t="str">
        <f aca="false">IF(ISNUMBER(SEARCH("COM ENCARGOS COMPLEMENTARES",D2662)),J2662,"")</f>
        <v/>
      </c>
      <c r="O2662" s="81" t="n">
        <f aca="false">IF(N2662&lt;&gt;"","",M2662)</f>
        <v>7.78</v>
      </c>
      <c r="P2662" s="82" t="str">
        <f aca="false">IF(A2662="Composição",A2661,"")</f>
        <v/>
      </c>
      <c r="Q2662" s="81" t="str">
        <f aca="false">IF(P2662&lt;&gt;"",SUMIF(L2662:L2751,L2662,N2662:N2751),"")</f>
        <v/>
      </c>
      <c r="R2662" s="81" t="str">
        <f aca="false">IF(P2662&lt;&gt;"",SUMIF(L2662:L2751,L2662,O2662:O2751),"")</f>
        <v/>
      </c>
    </row>
    <row r="2663" customFormat="false" ht="25.5" hidden="false" customHeight="true" outlineLevel="0" collapsed="false">
      <c r="A2663" s="91" t="s">
        <v>668</v>
      </c>
      <c r="B2663" s="92" t="s">
        <v>576</v>
      </c>
      <c r="C2663" s="91" t="s">
        <v>664</v>
      </c>
      <c r="D2663" s="91" t="s">
        <v>1691</v>
      </c>
      <c r="E2663" s="91" t="s">
        <v>764</v>
      </c>
      <c r="F2663" s="91"/>
      <c r="G2663" s="93" t="s">
        <v>729</v>
      </c>
      <c r="H2663" s="94" t="n">
        <v>0.65</v>
      </c>
      <c r="I2663" s="95" t="n">
        <f aca="false">SUMIFS('ANALÍTICA AUXILIARES'!J:J,'ANALÍTICA AUXILIARES'!A:A,"Composição",'ANALÍTICA AUXILIARES'!B:B,$B2663)</f>
        <v>11.66</v>
      </c>
      <c r="J2663" s="95" t="n">
        <f aca="false">TRUNC(H2663*I2663,2)</f>
        <v>7.57</v>
      </c>
      <c r="L2663" s="63" t="n">
        <f aca="false">IF(AND(A2664&lt;&gt;"",A2663=""),L2662+1,L2662)</f>
        <v>230</v>
      </c>
      <c r="M2663" s="80" t="n">
        <f aca="false">IF(OR(A2663="Insumo",A2663="Composição Auxiliar"),J2663,"")</f>
        <v>7.57</v>
      </c>
      <c r="N2663" s="81" t="str">
        <f aca="false">IF(ISNUMBER(SEARCH("COM ENCARGOS COMPLEMENTARES",D2663)),J2663,"")</f>
        <v/>
      </c>
      <c r="O2663" s="81" t="n">
        <f aca="false">IF(N2663&lt;&gt;"","",M2663)</f>
        <v>7.57</v>
      </c>
      <c r="P2663" s="82" t="str">
        <f aca="false">IF(A2663="Composição",A2662,"")</f>
        <v/>
      </c>
      <c r="Q2663" s="81" t="str">
        <f aca="false">IF(P2663&lt;&gt;"",SUMIF(L2663:L2752,L2663,N2663:N2752),"")</f>
        <v/>
      </c>
      <c r="R2663" s="81" t="str">
        <f aca="false">IF(P2663&lt;&gt;"",SUMIF(L2663:L2752,L2663,O2663:O2752),"")</f>
        <v/>
      </c>
    </row>
    <row r="2664" customFormat="false" ht="14.25" hidden="false" customHeight="false" outlineLevel="0" collapsed="false">
      <c r="A2664" s="102"/>
      <c r="B2664" s="102"/>
      <c r="C2664" s="102"/>
      <c r="D2664" s="102"/>
      <c r="E2664" s="102"/>
      <c r="F2664" s="103"/>
      <c r="G2664" s="102"/>
      <c r="H2664" s="103"/>
      <c r="I2664" s="102"/>
      <c r="J2664" s="103"/>
      <c r="L2664" s="63" t="n">
        <f aca="false">IF(AND(A2665&lt;&gt;"",A2664=""),L2663+1,L2663)</f>
        <v>230</v>
      </c>
      <c r="M2664" s="80" t="str">
        <f aca="false">IF(OR(A2664="Insumo",A2664="Composição Auxiliar"),J2664,"")</f>
        <v/>
      </c>
      <c r="N2664" s="81" t="str">
        <f aca="false">IF(ISNUMBER(SEARCH("COM ENCARGOS COMPLEMENTARES",D2664)),J2664,"")</f>
        <v/>
      </c>
      <c r="O2664" s="81" t="str">
        <f aca="false">IF(N2664&lt;&gt;"","",M2664)</f>
        <v/>
      </c>
      <c r="P2664" s="82" t="str">
        <f aca="false">IF(A2664="Composição",A2663,"")</f>
        <v/>
      </c>
      <c r="Q2664" s="81" t="str">
        <f aca="false">IF(P2664&lt;&gt;"",SUMIF(L2664:L2753,L2664,N2664:N2753),"")</f>
        <v/>
      </c>
      <c r="R2664" s="81" t="str">
        <f aca="false">IF(P2664&lt;&gt;"",SUMIF(L2664:L2753,L2664,O2664:O2753),"")</f>
        <v/>
      </c>
    </row>
    <row r="2665" customFormat="false" ht="14.25" hidden="false" customHeight="true" outlineLevel="0" collapsed="false">
      <c r="A2665" s="102"/>
      <c r="B2665" s="102"/>
      <c r="C2665" s="102"/>
      <c r="D2665" s="102"/>
      <c r="E2665" s="102"/>
      <c r="F2665" s="103"/>
      <c r="G2665" s="102"/>
      <c r="H2665" s="104" t="s">
        <v>684</v>
      </c>
      <c r="I2665" s="104"/>
      <c r="J2665" s="103" t="n">
        <f aca="false">TRUNC(SUMIF(L:L,$L2665,M:M)*(1+$J$9),2)</f>
        <v>19.92</v>
      </c>
      <c r="L2665" s="63" t="n">
        <f aca="false">IF(AND(A2666&lt;&gt;"",A2665=""),L2664+1,L2664)</f>
        <v>230</v>
      </c>
      <c r="M2665" s="80" t="str">
        <f aca="false">IF(OR(A2665="Insumo",A2665="Composição Auxiliar"),J2665,"")</f>
        <v/>
      </c>
      <c r="N2665" s="81" t="str">
        <f aca="false">IF(ISNUMBER(SEARCH("COM ENCARGOS COMPLEMENTARES",D2665)),J2665,"")</f>
        <v/>
      </c>
      <c r="O2665" s="81" t="str">
        <f aca="false">IF(N2665&lt;&gt;"","",M2665)</f>
        <v/>
      </c>
      <c r="P2665" s="82" t="str">
        <f aca="false">IF(A2665="Composição",A2664,"")</f>
        <v/>
      </c>
      <c r="Q2665" s="81" t="str">
        <f aca="false">IF(P2665&lt;&gt;"",SUMIF(L2665:L2754,L2665,N2665:N2754),"")</f>
        <v/>
      </c>
      <c r="R2665" s="81" t="str">
        <f aca="false">IF(P2665&lt;&gt;"",SUMIF(L2665:L2754,L2665,O2665:O2754),"")</f>
        <v/>
      </c>
    </row>
    <row r="2666" customFormat="false" ht="15" hidden="false" customHeight="false" outlineLevel="0" collapsed="false">
      <c r="A2666" s="105"/>
      <c r="B2666" s="105"/>
      <c r="C2666" s="105"/>
      <c r="D2666" s="105"/>
      <c r="E2666" s="105"/>
      <c r="F2666" s="105"/>
      <c r="G2666" s="105" t="s">
        <v>685</v>
      </c>
      <c r="H2666" s="106" t="s">
        <v>1229</v>
      </c>
      <c r="I2666" s="105" t="s">
        <v>687</v>
      </c>
      <c r="J2666" s="107" t="n">
        <f aca="false">TRUNC(J2665*H2666,2)</f>
        <v>99.6</v>
      </c>
      <c r="L2666" s="63" t="n">
        <f aca="false">IF(AND(A2667&lt;&gt;"",A2666=""),L2665+1,L2665)</f>
        <v>230</v>
      </c>
      <c r="M2666" s="80" t="str">
        <f aca="false">IF(OR(A2666="Insumo",A2666="Composição Auxiliar"),J2666,"")</f>
        <v/>
      </c>
      <c r="N2666" s="81" t="str">
        <f aca="false">IF(ISNUMBER(SEARCH("COM ENCARGOS COMPLEMENTARES",D2666)),J2666,"")</f>
        <v/>
      </c>
      <c r="O2666" s="81" t="str">
        <f aca="false">IF(N2666&lt;&gt;"","",M2666)</f>
        <v/>
      </c>
      <c r="P2666" s="82" t="str">
        <f aca="false">IF(A2666="Composição",A2665,"")</f>
        <v/>
      </c>
      <c r="Q2666" s="81" t="str">
        <f aca="false">IF(P2666&lt;&gt;"",SUMIF(L2666:L2755,L2666,N2666:N2755),"")</f>
        <v/>
      </c>
      <c r="R2666" s="81" t="str">
        <f aca="false">IF(P2666&lt;&gt;"",SUMIF(L2666:L2755,L2666,O2666:O2755),"")</f>
        <v/>
      </c>
    </row>
    <row r="2667" customFormat="false" ht="15" hidden="false" customHeight="false" outlineLevel="0" collapsed="false">
      <c r="A2667" s="108"/>
      <c r="B2667" s="108"/>
      <c r="C2667" s="108"/>
      <c r="D2667" s="108"/>
      <c r="E2667" s="108"/>
      <c r="F2667" s="108"/>
      <c r="G2667" s="108"/>
      <c r="H2667" s="108"/>
      <c r="I2667" s="108"/>
      <c r="J2667" s="108"/>
      <c r="L2667" s="63" t="n">
        <f aca="false">IF(AND(A2668&lt;&gt;"",A2667=""),L2666+1,L2666)</f>
        <v>231</v>
      </c>
      <c r="M2667" s="80" t="str">
        <f aca="false">IF(OR(A2667="Insumo",A2667="Composição Auxiliar"),J2667,"")</f>
        <v/>
      </c>
      <c r="N2667" s="81" t="str">
        <f aca="false">IF(ISNUMBER(SEARCH("COM ENCARGOS COMPLEMENTARES",D2667)),J2667,"")</f>
        <v/>
      </c>
      <c r="O2667" s="81" t="str">
        <f aca="false">IF(N2667&lt;&gt;"","",M2667)</f>
        <v/>
      </c>
      <c r="P2667" s="82" t="str">
        <f aca="false">IF(A2667="Composição",A2666,"")</f>
        <v/>
      </c>
      <c r="Q2667" s="81" t="str">
        <f aca="false">IF(P2667&lt;&gt;"",SUMIF(L2667:L2756,L2667,N2667:N2756),"")</f>
        <v/>
      </c>
      <c r="R2667" s="81" t="str">
        <f aca="false">IF(P2667&lt;&gt;"",SUMIF(L2667:L2756,L2667,O2667:O2756),"")</f>
        <v/>
      </c>
    </row>
    <row r="2668" customFormat="false" ht="15" hidden="false" customHeight="true" outlineLevel="0" collapsed="false">
      <c r="A2668" s="83" t="s">
        <v>564</v>
      </c>
      <c r="B2668" s="84" t="s">
        <v>655</v>
      </c>
      <c r="C2668" s="83" t="s">
        <v>656</v>
      </c>
      <c r="D2668" s="83" t="s">
        <v>657</v>
      </c>
      <c r="E2668" s="83" t="s">
        <v>658</v>
      </c>
      <c r="F2668" s="83"/>
      <c r="G2668" s="85" t="s">
        <v>659</v>
      </c>
      <c r="H2668" s="84" t="s">
        <v>660</v>
      </c>
      <c r="I2668" s="84" t="s">
        <v>661</v>
      </c>
      <c r="J2668" s="84" t="s">
        <v>662</v>
      </c>
      <c r="L2668" s="63" t="n">
        <f aca="false">IF(AND(A2669&lt;&gt;"",A2668=""),L2667+1,L2667)</f>
        <v>231</v>
      </c>
      <c r="M2668" s="80" t="str">
        <f aca="false">IF(OR(A2668="Insumo",A2668="Composição Auxiliar"),J2668,"")</f>
        <v/>
      </c>
      <c r="N2668" s="81" t="str">
        <f aca="false">IF(ISNUMBER(SEARCH("COM ENCARGOS COMPLEMENTARES",D2668)),J2668,"")</f>
        <v/>
      </c>
      <c r="O2668" s="81" t="str">
        <f aca="false">IF(N2668&lt;&gt;"","",M2668)</f>
        <v/>
      </c>
      <c r="P2668" s="82" t="str">
        <f aca="false">IF(A2668="Composição",A2667,"")</f>
        <v/>
      </c>
      <c r="Q2668" s="81" t="str">
        <f aca="false">IF(P2668&lt;&gt;"",SUMIF(L2668:L2757,L2668,N2668:N2757),"")</f>
        <v/>
      </c>
      <c r="R2668" s="81" t="str">
        <f aca="false">IF(P2668&lt;&gt;"",SUMIF(L2668:L2757,L2668,O2668:O2757),"")</f>
        <v/>
      </c>
    </row>
    <row r="2669" customFormat="false" ht="25.5" hidden="false" customHeight="true" outlineLevel="0" collapsed="false">
      <c r="A2669" s="86" t="s">
        <v>663</v>
      </c>
      <c r="B2669" s="87" t="s">
        <v>379</v>
      </c>
      <c r="C2669" s="86" t="s">
        <v>716</v>
      </c>
      <c r="D2669" s="86" t="s">
        <v>1468</v>
      </c>
      <c r="E2669" s="86" t="s">
        <v>1469</v>
      </c>
      <c r="F2669" s="86"/>
      <c r="G2669" s="88" t="s">
        <v>718</v>
      </c>
      <c r="H2669" s="89" t="n">
        <v>1</v>
      </c>
      <c r="I2669" s="90" t="n">
        <f aca="false">SUMIF(L:L,$L2669,M:M)</f>
        <v>25.38</v>
      </c>
      <c r="J2669" s="90" t="n">
        <f aca="false">TRUNC(H2669*I2669,2)</f>
        <v>25.38</v>
      </c>
      <c r="L2669" s="63" t="n">
        <f aca="false">IF(AND(A2670&lt;&gt;"",A2669=""),L2668+1,L2668)</f>
        <v>231</v>
      </c>
      <c r="M2669" s="80" t="str">
        <f aca="false">IF(OR(A2669="Insumo",A2669="Composição Auxiliar"),J2669,"")</f>
        <v/>
      </c>
      <c r="N2669" s="81" t="str">
        <f aca="false">IF(ISNUMBER(SEARCH("COM ENCARGOS COMPLEMENTARES",D2669)),J2669,"")</f>
        <v/>
      </c>
      <c r="O2669" s="81" t="str">
        <f aca="false">IF(N2669&lt;&gt;"","",M2669)</f>
        <v/>
      </c>
      <c r="P2669" s="82" t="str">
        <f aca="false">IF(A2669="Composição",A2668,"")</f>
        <v> 11.2.4 </v>
      </c>
      <c r="Q2669" s="81" t="n">
        <f aca="false">IF(P2669&lt;&gt;"",SUMIF(L2669:L2758,L2669,N2669:N2758),"")</f>
        <v>10.65</v>
      </c>
      <c r="R2669" s="81" t="n">
        <f aca="false">IF(P2669&lt;&gt;"",SUMIF(L2669:L2758,L2669,O2669:O2758),"")</f>
        <v>14.73</v>
      </c>
    </row>
    <row r="2670" customFormat="false" ht="25.5" hidden="false" customHeight="true" outlineLevel="0" collapsed="false">
      <c r="A2670" s="91" t="s">
        <v>668</v>
      </c>
      <c r="B2670" s="92" t="s">
        <v>819</v>
      </c>
      <c r="C2670" s="91" t="s">
        <v>664</v>
      </c>
      <c r="D2670" s="91" t="s">
        <v>820</v>
      </c>
      <c r="E2670" s="91" t="s">
        <v>671</v>
      </c>
      <c r="F2670" s="91"/>
      <c r="G2670" s="93" t="s">
        <v>672</v>
      </c>
      <c r="H2670" s="94" t="n">
        <v>0.25</v>
      </c>
      <c r="I2670" s="95" t="n">
        <f aca="false">SUMIFS('ANALÍTICA AUXILIARES'!J:J,'ANALÍTICA AUXILIARES'!A:A,"Composição",'ANALÍTICA AUXILIARES'!B:B,$B2670)</f>
        <v>23.68</v>
      </c>
      <c r="J2670" s="95" t="n">
        <f aca="false">TRUNC(H2670*I2670,2)</f>
        <v>5.92</v>
      </c>
      <c r="L2670" s="63" t="n">
        <f aca="false">IF(AND(A2671&lt;&gt;"",A2670=""),L2669+1,L2669)</f>
        <v>231</v>
      </c>
      <c r="M2670" s="80" t="n">
        <f aca="false">IF(OR(A2670="Insumo",A2670="Composição Auxiliar"),J2670,"")</f>
        <v>5.92</v>
      </c>
      <c r="N2670" s="81" t="n">
        <f aca="false">IF(ISNUMBER(SEARCH("COM ENCARGOS COMPLEMENTARES",D2670)),J2670,"")</f>
        <v>5.92</v>
      </c>
      <c r="O2670" s="81" t="str">
        <f aca="false">IF(N2670&lt;&gt;"","",M2670)</f>
        <v/>
      </c>
      <c r="P2670" s="82" t="str">
        <f aca="false">IF(A2670="Composição",A2669,"")</f>
        <v/>
      </c>
      <c r="Q2670" s="81" t="str">
        <f aca="false">IF(P2670&lt;&gt;"",SUMIF(L2670:L2759,L2670,N2670:N2759),"")</f>
        <v/>
      </c>
      <c r="R2670" s="81" t="str">
        <f aca="false">IF(P2670&lt;&gt;"",SUMIF(L2670:L2759,L2670,O2670:O2759),"")</f>
        <v/>
      </c>
    </row>
    <row r="2671" customFormat="false" ht="25.5" hidden="false" customHeight="true" outlineLevel="0" collapsed="false">
      <c r="A2671" s="91" t="s">
        <v>668</v>
      </c>
      <c r="B2671" s="92" t="s">
        <v>677</v>
      </c>
      <c r="C2671" s="91" t="s">
        <v>664</v>
      </c>
      <c r="D2671" s="91" t="s">
        <v>678</v>
      </c>
      <c r="E2671" s="91" t="s">
        <v>671</v>
      </c>
      <c r="F2671" s="91"/>
      <c r="G2671" s="93" t="s">
        <v>672</v>
      </c>
      <c r="H2671" s="94" t="n">
        <v>0.25</v>
      </c>
      <c r="I2671" s="95" t="n">
        <f aca="false">SUMIFS('ANALÍTICA AUXILIARES'!J:J,'ANALÍTICA AUXILIARES'!A:A,"Composição",'ANALÍTICA AUXILIARES'!B:B,$B2671)</f>
        <v>18.93</v>
      </c>
      <c r="J2671" s="95" t="n">
        <f aca="false">TRUNC(H2671*I2671,2)</f>
        <v>4.73</v>
      </c>
      <c r="L2671" s="63" t="n">
        <f aca="false">IF(AND(A2672&lt;&gt;"",A2671=""),L2670+1,L2670)</f>
        <v>231</v>
      </c>
      <c r="M2671" s="80" t="n">
        <f aca="false">IF(OR(A2671="Insumo",A2671="Composição Auxiliar"),J2671,"")</f>
        <v>4.73</v>
      </c>
      <c r="N2671" s="81" t="n">
        <f aca="false">IF(ISNUMBER(SEARCH("COM ENCARGOS COMPLEMENTARES",D2671)),J2671,"")</f>
        <v>4.73</v>
      </c>
      <c r="O2671" s="81" t="str">
        <f aca="false">IF(N2671&lt;&gt;"","",M2671)</f>
        <v/>
      </c>
      <c r="P2671" s="82" t="str">
        <f aca="false">IF(A2671="Composição",A2670,"")</f>
        <v/>
      </c>
      <c r="Q2671" s="81" t="str">
        <f aca="false">IF(P2671&lt;&gt;"",SUMIF(L2671:L2760,L2671,N2671:N2760),"")</f>
        <v/>
      </c>
      <c r="R2671" s="81" t="str">
        <f aca="false">IF(P2671&lt;&gt;"",SUMIF(L2671:L2760,L2671,O2671:O2760),"")</f>
        <v/>
      </c>
    </row>
    <row r="2672" customFormat="false" ht="14.25" hidden="false" customHeight="false" outlineLevel="0" collapsed="false">
      <c r="A2672" s="96" t="s">
        <v>679</v>
      </c>
      <c r="B2672" s="97" t="s">
        <v>1471</v>
      </c>
      <c r="C2672" s="96" t="str">
        <f aca="false">VLOOKUP(B2672,INSUMOS!$A:$I,2,0)</f>
        <v>ORSE</v>
      </c>
      <c r="D2672" s="96" t="str">
        <f aca="false">VLOOKUP(B2672,INSUMOS!$A:$I,3,0)</f>
        <v>BARRA ROSCADA ZINCADA Ø 3/8" M</v>
      </c>
      <c r="E2672" s="98" t="str">
        <f aca="false">VLOOKUP(B2672,INSUMOS!$A:$I,4,0)</f>
        <v>Material</v>
      </c>
      <c r="F2672" s="98"/>
      <c r="G2672" s="99" t="str">
        <f aca="false">VLOOKUP(B2672,INSUMOS!$A:$I,5,0)</f>
        <v>barra</v>
      </c>
      <c r="H2672" s="100" t="n">
        <v>0.9</v>
      </c>
      <c r="I2672" s="101" t="n">
        <f aca="false">VLOOKUP(B2672,INSUMOS!$A:$I,8,0)</f>
        <v>7.7</v>
      </c>
      <c r="J2672" s="101" t="n">
        <f aca="false">TRUNC(H2672*I2672,2)</f>
        <v>6.93</v>
      </c>
      <c r="L2672" s="63" t="n">
        <f aca="false">IF(AND(A2673&lt;&gt;"",A2672=""),L2671+1,L2671)</f>
        <v>231</v>
      </c>
      <c r="M2672" s="80" t="n">
        <f aca="false">IF(OR(A2672="Insumo",A2672="Composição Auxiliar"),J2672,"")</f>
        <v>6.93</v>
      </c>
      <c r="N2672" s="81" t="str">
        <f aca="false">IF(ISNUMBER(SEARCH("COM ENCARGOS COMPLEMENTARES",D2672)),J2672,"")</f>
        <v/>
      </c>
      <c r="O2672" s="81" t="n">
        <f aca="false">IF(N2672&lt;&gt;"","",M2672)</f>
        <v>6.93</v>
      </c>
      <c r="P2672" s="82" t="str">
        <f aca="false">IF(A2672="Composição",A2671,"")</f>
        <v/>
      </c>
      <c r="Q2672" s="81" t="str">
        <f aca="false">IF(P2672&lt;&gt;"",SUMIF(L2672:L2761,L2672,N2672:N2761),"")</f>
        <v/>
      </c>
      <c r="R2672" s="81" t="str">
        <f aca="false">IF(P2672&lt;&gt;"",SUMIF(L2672:L2761,L2672,O2672:O2761),"")</f>
        <v/>
      </c>
    </row>
    <row r="2673" customFormat="false" ht="14.25" hidden="false" customHeight="false" outlineLevel="0" collapsed="false">
      <c r="A2673" s="96" t="s">
        <v>679</v>
      </c>
      <c r="B2673" s="97" t="s">
        <v>1472</v>
      </c>
      <c r="C2673" s="96" t="str">
        <f aca="false">VLOOKUP(B2673,INSUMOS!$A:$I,2,0)</f>
        <v>ORSE</v>
      </c>
      <c r="D2673" s="96" t="str">
        <f aca="false">VLOOKUP(B2673,INSUMOS!$A:$I,3,0)</f>
        <v>ARRUELA LISA DE 3/8" UN</v>
      </c>
      <c r="E2673" s="98" t="str">
        <f aca="false">VLOOKUP(B2673,INSUMOS!$A:$I,4,0)</f>
        <v>Material</v>
      </c>
      <c r="F2673" s="98"/>
      <c r="G2673" s="99" t="str">
        <f aca="false">VLOOKUP(B2673,INSUMOS!$A:$I,5,0)</f>
        <v>un</v>
      </c>
      <c r="H2673" s="100" t="n">
        <v>3</v>
      </c>
      <c r="I2673" s="101" t="n">
        <f aca="false">VLOOKUP(B2673,INSUMOS!$A:$I,8,0)</f>
        <v>0.12</v>
      </c>
      <c r="J2673" s="101" t="n">
        <f aca="false">TRUNC(H2673*I2673,2)</f>
        <v>0.36</v>
      </c>
      <c r="L2673" s="63" t="n">
        <f aca="false">IF(AND(A2674&lt;&gt;"",A2673=""),L2672+1,L2672)</f>
        <v>231</v>
      </c>
      <c r="M2673" s="80" t="n">
        <f aca="false">IF(OR(A2673="Insumo",A2673="Composição Auxiliar"),J2673,"")</f>
        <v>0.36</v>
      </c>
      <c r="N2673" s="81" t="str">
        <f aca="false">IF(ISNUMBER(SEARCH("COM ENCARGOS COMPLEMENTARES",D2673)),J2673,"")</f>
        <v/>
      </c>
      <c r="O2673" s="81" t="n">
        <f aca="false">IF(N2673&lt;&gt;"","",M2673)</f>
        <v>0.36</v>
      </c>
      <c r="P2673" s="82" t="str">
        <f aca="false">IF(A2673="Composição",A2672,"")</f>
        <v/>
      </c>
      <c r="Q2673" s="81" t="str">
        <f aca="false">IF(P2673&lt;&gt;"",SUMIF(L2673:L2762,L2673,N2673:N2762),"")</f>
        <v/>
      </c>
      <c r="R2673" s="81" t="str">
        <f aca="false">IF(P2673&lt;&gt;"",SUMIF(L2673:L2762,L2673,O2673:O2762),"")</f>
        <v/>
      </c>
    </row>
    <row r="2674" customFormat="false" ht="25.5" hidden="false" customHeight="false" outlineLevel="0" collapsed="false">
      <c r="A2674" s="96" t="s">
        <v>679</v>
      </c>
      <c r="B2674" s="97" t="s">
        <v>1473</v>
      </c>
      <c r="C2674" s="96" t="str">
        <f aca="false">VLOOKUP(B2674,INSUMOS!$A:$I,2,0)</f>
        <v>SINAPI</v>
      </c>
      <c r="D2674" s="96" t="str">
        <f aca="false">VLOOKUP(B2674,INSUMOS!$A:$I,3,0)</f>
        <v>ABRACADEIRA EM ACO PARA AMARRACAO DE ELETRODUTOS, TIPO U SIMPLES, COM 2"</v>
      </c>
      <c r="E2674" s="98" t="str">
        <f aca="false">VLOOKUP(B2674,INSUMOS!$A:$I,4,0)</f>
        <v>Material</v>
      </c>
      <c r="F2674" s="98"/>
      <c r="G2674" s="99" t="str">
        <f aca="false">VLOOKUP(B2674,INSUMOS!$A:$I,5,0)</f>
        <v>UN</v>
      </c>
      <c r="H2674" s="100" t="n">
        <v>1</v>
      </c>
      <c r="I2674" s="101" t="n">
        <f aca="false">VLOOKUP(B2674,INSUMOS!$A:$I,8,0)</f>
        <v>3.57</v>
      </c>
      <c r="J2674" s="101" t="n">
        <f aca="false">TRUNC(H2674*I2674,2)</f>
        <v>3.57</v>
      </c>
      <c r="L2674" s="63" t="n">
        <f aca="false">IF(AND(A2675&lt;&gt;"",A2674=""),L2673+1,L2673)</f>
        <v>231</v>
      </c>
      <c r="M2674" s="80" t="n">
        <f aca="false">IF(OR(A2674="Insumo",A2674="Composição Auxiliar"),J2674,"")</f>
        <v>3.57</v>
      </c>
      <c r="N2674" s="81" t="str">
        <f aca="false">IF(ISNUMBER(SEARCH("COM ENCARGOS COMPLEMENTARES",D2674)),J2674,"")</f>
        <v/>
      </c>
      <c r="O2674" s="81" t="n">
        <f aca="false">IF(N2674&lt;&gt;"","",M2674)</f>
        <v>3.57</v>
      </c>
      <c r="P2674" s="82" t="str">
        <f aca="false">IF(A2674="Composição",A2673,"")</f>
        <v/>
      </c>
      <c r="Q2674" s="81" t="str">
        <f aca="false">IF(P2674&lt;&gt;"",SUMIF(L2674:L2763,L2674,N2674:N2763),"")</f>
        <v/>
      </c>
      <c r="R2674" s="81" t="str">
        <f aca="false">IF(P2674&lt;&gt;"",SUMIF(L2674:L2763,L2674,O2674:O2763),"")</f>
        <v/>
      </c>
    </row>
    <row r="2675" customFormat="false" ht="14.25" hidden="false" customHeight="false" outlineLevel="0" collapsed="false">
      <c r="A2675" s="96" t="s">
        <v>679</v>
      </c>
      <c r="B2675" s="97" t="s">
        <v>1470</v>
      </c>
      <c r="C2675" s="96" t="str">
        <f aca="false">VLOOKUP(B2675,INSUMOS!$A:$I,2,0)</f>
        <v>SINAPI</v>
      </c>
      <c r="D2675" s="96" t="str">
        <f aca="false">VLOOKUP(B2675,INSUMOS!$A:$I,3,0)</f>
        <v>PORCA ZINCADA, SEXTAVADA, DIAMETRO 3/8"</v>
      </c>
      <c r="E2675" s="98" t="str">
        <f aca="false">VLOOKUP(B2675,INSUMOS!$A:$I,4,0)</f>
        <v>Material</v>
      </c>
      <c r="F2675" s="98"/>
      <c r="G2675" s="99" t="str">
        <f aca="false">VLOOKUP(B2675,INSUMOS!$A:$I,5,0)</f>
        <v>UN</v>
      </c>
      <c r="H2675" s="100" t="n">
        <v>3</v>
      </c>
      <c r="I2675" s="101" t="n">
        <f aca="false">VLOOKUP(B2675,INSUMOS!$A:$I,8,0)</f>
        <v>0.28</v>
      </c>
      <c r="J2675" s="101" t="n">
        <f aca="false">TRUNC(H2675*I2675,2)</f>
        <v>0.84</v>
      </c>
      <c r="L2675" s="63" t="n">
        <f aca="false">IF(AND(A2676&lt;&gt;"",A2675=""),L2674+1,L2674)</f>
        <v>231</v>
      </c>
      <c r="M2675" s="80" t="n">
        <f aca="false">IF(OR(A2675="Insumo",A2675="Composição Auxiliar"),J2675,"")</f>
        <v>0.84</v>
      </c>
      <c r="N2675" s="81" t="str">
        <f aca="false">IF(ISNUMBER(SEARCH("COM ENCARGOS COMPLEMENTARES",D2675)),J2675,"")</f>
        <v/>
      </c>
      <c r="O2675" s="81" t="n">
        <f aca="false">IF(N2675&lt;&gt;"","",M2675)</f>
        <v>0.84</v>
      </c>
      <c r="P2675" s="82" t="str">
        <f aca="false">IF(A2675="Composição",A2674,"")</f>
        <v/>
      </c>
      <c r="Q2675" s="81" t="str">
        <f aca="false">IF(P2675&lt;&gt;"",SUMIF(L2675:L2764,L2675,N2675:N2764),"")</f>
        <v/>
      </c>
      <c r="R2675" s="81" t="str">
        <f aca="false">IF(P2675&lt;&gt;"",SUMIF(L2675:L2764,L2675,O2675:O2764),"")</f>
        <v/>
      </c>
    </row>
    <row r="2676" customFormat="false" ht="25.5" hidden="false" customHeight="false" outlineLevel="0" collapsed="false">
      <c r="A2676" s="96" t="s">
        <v>679</v>
      </c>
      <c r="B2676" s="97" t="s">
        <v>1474</v>
      </c>
      <c r="C2676" s="96" t="str">
        <f aca="false">VLOOKUP(B2676,INSUMOS!$A:$I,2,0)</f>
        <v>SINAPI</v>
      </c>
      <c r="D2676" s="96" t="str">
        <f aca="false">VLOOKUP(B2676,INSUMOS!$A:$I,3,0)</f>
        <v>PARAFUSO DE ACO TIPO CHUMBADOR PARABOLT, DIAMETRO 3/8", COMPRIMENTO 75 MM</v>
      </c>
      <c r="E2676" s="98" t="str">
        <f aca="false">VLOOKUP(B2676,INSUMOS!$A:$I,4,0)</f>
        <v>Material</v>
      </c>
      <c r="F2676" s="98"/>
      <c r="G2676" s="99" t="str">
        <f aca="false">VLOOKUP(B2676,INSUMOS!$A:$I,5,0)</f>
        <v>UN</v>
      </c>
      <c r="H2676" s="100" t="n">
        <v>1</v>
      </c>
      <c r="I2676" s="101" t="n">
        <f aca="false">VLOOKUP(B2676,INSUMOS!$A:$I,8,0)</f>
        <v>3.03</v>
      </c>
      <c r="J2676" s="101" t="n">
        <f aca="false">TRUNC(H2676*I2676,2)</f>
        <v>3.03</v>
      </c>
      <c r="L2676" s="63" t="n">
        <f aca="false">IF(AND(A2677&lt;&gt;"",A2676=""),L2675+1,L2675)</f>
        <v>231</v>
      </c>
      <c r="M2676" s="80" t="n">
        <f aca="false">IF(OR(A2676="Insumo",A2676="Composição Auxiliar"),J2676,"")</f>
        <v>3.03</v>
      </c>
      <c r="N2676" s="81" t="str">
        <f aca="false">IF(ISNUMBER(SEARCH("COM ENCARGOS COMPLEMENTARES",D2676)),J2676,"")</f>
        <v/>
      </c>
      <c r="O2676" s="81" t="n">
        <f aca="false">IF(N2676&lt;&gt;"","",M2676)</f>
        <v>3.03</v>
      </c>
      <c r="P2676" s="82" t="str">
        <f aca="false">IF(A2676="Composição",A2675,"")</f>
        <v/>
      </c>
      <c r="Q2676" s="81" t="str">
        <f aca="false">IF(P2676&lt;&gt;"",SUMIF(L2676:L2765,L2676,N2676:N2765),"")</f>
        <v/>
      </c>
      <c r="R2676" s="81" t="str">
        <f aca="false">IF(P2676&lt;&gt;"",SUMIF(L2676:L2765,L2676,O2676:O2765),"")</f>
        <v/>
      </c>
    </row>
    <row r="2677" customFormat="false" ht="14.25" hidden="false" customHeight="false" outlineLevel="0" collapsed="false">
      <c r="A2677" s="102"/>
      <c r="B2677" s="102"/>
      <c r="C2677" s="102"/>
      <c r="D2677" s="102"/>
      <c r="E2677" s="102"/>
      <c r="F2677" s="103"/>
      <c r="G2677" s="102"/>
      <c r="H2677" s="103"/>
      <c r="I2677" s="102"/>
      <c r="J2677" s="103"/>
      <c r="L2677" s="63" t="n">
        <f aca="false">IF(AND(A2678&lt;&gt;"",A2677=""),L2676+1,L2676)</f>
        <v>231</v>
      </c>
      <c r="M2677" s="80" t="str">
        <f aca="false">IF(OR(A2677="Insumo",A2677="Composição Auxiliar"),J2677,"")</f>
        <v/>
      </c>
      <c r="N2677" s="81" t="str">
        <f aca="false">IF(ISNUMBER(SEARCH("COM ENCARGOS COMPLEMENTARES",D2677)),J2677,"")</f>
        <v/>
      </c>
      <c r="O2677" s="81" t="str">
        <f aca="false">IF(N2677&lt;&gt;"","",M2677)</f>
        <v/>
      </c>
      <c r="P2677" s="82" t="str">
        <f aca="false">IF(A2677="Composição",A2676,"")</f>
        <v/>
      </c>
      <c r="Q2677" s="81" t="str">
        <f aca="false">IF(P2677&lt;&gt;"",SUMIF(L2677:L2766,L2677,N2677:N2766),"")</f>
        <v/>
      </c>
      <c r="R2677" s="81" t="str">
        <f aca="false">IF(P2677&lt;&gt;"",SUMIF(L2677:L2766,L2677,O2677:O2766),"")</f>
        <v/>
      </c>
    </row>
    <row r="2678" customFormat="false" ht="14.25" hidden="false" customHeight="true" outlineLevel="0" collapsed="false">
      <c r="A2678" s="102"/>
      <c r="B2678" s="102"/>
      <c r="C2678" s="102"/>
      <c r="D2678" s="102"/>
      <c r="E2678" s="102"/>
      <c r="F2678" s="103"/>
      <c r="G2678" s="102"/>
      <c r="H2678" s="104" t="s">
        <v>684</v>
      </c>
      <c r="I2678" s="104"/>
      <c r="J2678" s="103" t="n">
        <f aca="false">TRUNC(SUMIF(L:L,$L2678,M:M)*(1+$J$9),2)</f>
        <v>32.94</v>
      </c>
      <c r="L2678" s="63" t="n">
        <f aca="false">IF(AND(A2679&lt;&gt;"",A2678=""),L2677+1,L2677)</f>
        <v>231</v>
      </c>
      <c r="M2678" s="80" t="str">
        <f aca="false">IF(OR(A2678="Insumo",A2678="Composição Auxiliar"),J2678,"")</f>
        <v/>
      </c>
      <c r="N2678" s="81" t="str">
        <f aca="false">IF(ISNUMBER(SEARCH("COM ENCARGOS COMPLEMENTARES",D2678)),J2678,"")</f>
        <v/>
      </c>
      <c r="O2678" s="81" t="str">
        <f aca="false">IF(N2678&lt;&gt;"","",M2678)</f>
        <v/>
      </c>
      <c r="P2678" s="82" t="str">
        <f aca="false">IF(A2678="Composição",A2677,"")</f>
        <v/>
      </c>
      <c r="Q2678" s="81" t="str">
        <f aca="false">IF(P2678&lt;&gt;"",SUMIF(L2678:L2767,L2678,N2678:N2767),"")</f>
        <v/>
      </c>
      <c r="R2678" s="81" t="str">
        <f aca="false">IF(P2678&lt;&gt;"",SUMIF(L2678:L2767,L2678,O2678:O2767),"")</f>
        <v/>
      </c>
    </row>
    <row r="2679" customFormat="false" ht="15" hidden="false" customHeight="false" outlineLevel="0" collapsed="false">
      <c r="A2679" s="105"/>
      <c r="B2679" s="105"/>
      <c r="C2679" s="105"/>
      <c r="D2679" s="105"/>
      <c r="E2679" s="105"/>
      <c r="F2679" s="105"/>
      <c r="G2679" s="105" t="s">
        <v>685</v>
      </c>
      <c r="H2679" s="106" t="s">
        <v>1581</v>
      </c>
      <c r="I2679" s="105" t="s">
        <v>687</v>
      </c>
      <c r="J2679" s="107" t="n">
        <f aca="false">TRUNC(J2678*H2679,2)</f>
        <v>527.04</v>
      </c>
      <c r="L2679" s="63" t="n">
        <f aca="false">IF(AND(A2680&lt;&gt;"",A2679=""),L2678+1,L2678)</f>
        <v>231</v>
      </c>
      <c r="M2679" s="80" t="str">
        <f aca="false">IF(OR(A2679="Insumo",A2679="Composição Auxiliar"),J2679,"")</f>
        <v/>
      </c>
      <c r="N2679" s="81" t="str">
        <f aca="false">IF(ISNUMBER(SEARCH("COM ENCARGOS COMPLEMENTARES",D2679)),J2679,"")</f>
        <v/>
      </c>
      <c r="O2679" s="81" t="str">
        <f aca="false">IF(N2679&lt;&gt;"","",M2679)</f>
        <v/>
      </c>
      <c r="P2679" s="82" t="str">
        <f aca="false">IF(A2679="Composição",A2678,"")</f>
        <v/>
      </c>
      <c r="Q2679" s="81" t="str">
        <f aca="false">IF(P2679&lt;&gt;"",SUMIF(L2679:L2768,L2679,N2679:N2768),"")</f>
        <v/>
      </c>
      <c r="R2679" s="81" t="str">
        <f aca="false">IF(P2679&lt;&gt;"",SUMIF(L2679:L2768,L2679,O2679:O2768),"")</f>
        <v/>
      </c>
    </row>
    <row r="2680" customFormat="false" ht="15" hidden="false" customHeight="false" outlineLevel="0" collapsed="false">
      <c r="A2680" s="108"/>
      <c r="B2680" s="108"/>
      <c r="C2680" s="108"/>
      <c r="D2680" s="108"/>
      <c r="E2680" s="108"/>
      <c r="F2680" s="108"/>
      <c r="G2680" s="108"/>
      <c r="H2680" s="108"/>
      <c r="I2680" s="108"/>
      <c r="J2680" s="108"/>
      <c r="L2680" s="63" t="n">
        <f aca="false">IF(AND(A2681&lt;&gt;"",A2680=""),L2679+1,L2679)</f>
        <v>232</v>
      </c>
      <c r="M2680" s="80" t="str">
        <f aca="false">IF(OR(A2680="Insumo",A2680="Composição Auxiliar"),J2680,"")</f>
        <v/>
      </c>
      <c r="N2680" s="81" t="str">
        <f aca="false">IF(ISNUMBER(SEARCH("COM ENCARGOS COMPLEMENTARES",D2680)),J2680,"")</f>
        <v/>
      </c>
      <c r="O2680" s="81" t="str">
        <f aca="false">IF(N2680&lt;&gt;"","",M2680)</f>
        <v/>
      </c>
      <c r="P2680" s="82" t="str">
        <f aca="false">IF(A2680="Composição",A2679,"")</f>
        <v/>
      </c>
      <c r="Q2680" s="81" t="str">
        <f aca="false">IF(P2680&lt;&gt;"",SUMIF(L2680:L2769,L2680,N2680:N2769),"")</f>
        <v/>
      </c>
      <c r="R2680" s="81" t="str">
        <f aca="false">IF(P2680&lt;&gt;"",SUMIF(L2680:L2769,L2680,O2680:O2769),"")</f>
        <v/>
      </c>
    </row>
    <row r="2681" customFormat="false" ht="14.25" hidden="false" customHeight="false" outlineLevel="0" collapsed="false">
      <c r="A2681" s="76" t="s">
        <v>565</v>
      </c>
      <c r="B2681" s="76"/>
      <c r="C2681" s="76"/>
      <c r="D2681" s="76" t="s">
        <v>566</v>
      </c>
      <c r="E2681" s="76"/>
      <c r="F2681" s="76"/>
      <c r="G2681" s="76"/>
      <c r="H2681" s="77"/>
      <c r="I2681" s="76"/>
      <c r="J2681" s="78"/>
      <c r="L2681" s="63" t="n">
        <f aca="false">IF(AND(A2682&lt;&gt;"",A2681=""),L2680+1,L2680)</f>
        <v>232</v>
      </c>
      <c r="M2681" s="80" t="str">
        <f aca="false">IF(OR(A2681="Insumo",A2681="Composição Auxiliar"),J2681,"")</f>
        <v/>
      </c>
      <c r="N2681" s="81" t="str">
        <f aca="false">IF(ISNUMBER(SEARCH("COM ENCARGOS COMPLEMENTARES",D2681)),J2681,"")</f>
        <v/>
      </c>
      <c r="O2681" s="81" t="str">
        <f aca="false">IF(N2681&lt;&gt;"","",M2681)</f>
        <v/>
      </c>
      <c r="P2681" s="82" t="str">
        <f aca="false">IF(A2681="Composição",A2680,"")</f>
        <v/>
      </c>
      <c r="Q2681" s="81" t="str">
        <f aca="false">IF(P2681&lt;&gt;"",SUMIF(L2681:L2770,L2681,N2681:N2770),"")</f>
        <v/>
      </c>
      <c r="R2681" s="81" t="str">
        <f aca="false">IF(P2681&lt;&gt;"",SUMIF(L2681:L2770,L2681,O2681:O2770),"")</f>
        <v/>
      </c>
    </row>
    <row r="2682" customFormat="false" ht="15" hidden="false" customHeight="true" outlineLevel="0" collapsed="false">
      <c r="A2682" s="83" t="s">
        <v>567</v>
      </c>
      <c r="B2682" s="84" t="s">
        <v>655</v>
      </c>
      <c r="C2682" s="83" t="s">
        <v>656</v>
      </c>
      <c r="D2682" s="83" t="s">
        <v>657</v>
      </c>
      <c r="E2682" s="83" t="s">
        <v>658</v>
      </c>
      <c r="F2682" s="83"/>
      <c r="G2682" s="85" t="s">
        <v>659</v>
      </c>
      <c r="H2682" s="84" t="s">
        <v>660</v>
      </c>
      <c r="I2682" s="84" t="s">
        <v>661</v>
      </c>
      <c r="J2682" s="84" t="s">
        <v>662</v>
      </c>
      <c r="L2682" s="63" t="n">
        <f aca="false">IF(AND(A2683&lt;&gt;"",A2682=""),L2681+1,L2681)</f>
        <v>232</v>
      </c>
      <c r="M2682" s="80" t="str">
        <f aca="false">IF(OR(A2682="Insumo",A2682="Composição Auxiliar"),J2682,"")</f>
        <v/>
      </c>
      <c r="N2682" s="81" t="str">
        <f aca="false">IF(ISNUMBER(SEARCH("COM ENCARGOS COMPLEMENTARES",D2682)),J2682,"")</f>
        <v/>
      </c>
      <c r="O2682" s="81" t="str">
        <f aca="false">IF(N2682&lt;&gt;"","",M2682)</f>
        <v/>
      </c>
      <c r="P2682" s="82" t="str">
        <f aca="false">IF(A2682="Composição",A2681,"")</f>
        <v/>
      </c>
      <c r="Q2682" s="81" t="str">
        <f aca="false">IF(P2682&lt;&gt;"",SUMIF(L2682:L2771,L2682,N2682:N2771),"")</f>
        <v/>
      </c>
      <c r="R2682" s="81" t="str">
        <f aca="false">IF(P2682&lt;&gt;"",SUMIF(L2682:L2771,L2682,O2682:O2771),"")</f>
        <v/>
      </c>
    </row>
    <row r="2683" customFormat="false" ht="25.5" hidden="false" customHeight="true" outlineLevel="0" collapsed="false">
      <c r="A2683" s="86" t="s">
        <v>663</v>
      </c>
      <c r="B2683" s="87" t="s">
        <v>568</v>
      </c>
      <c r="C2683" s="86" t="s">
        <v>664</v>
      </c>
      <c r="D2683" s="86" t="s">
        <v>1692</v>
      </c>
      <c r="E2683" s="86" t="s">
        <v>764</v>
      </c>
      <c r="F2683" s="86"/>
      <c r="G2683" s="88" t="s">
        <v>729</v>
      </c>
      <c r="H2683" s="89" t="n">
        <v>1</v>
      </c>
      <c r="I2683" s="90" t="n">
        <f aca="false">SUMIF(L:L,$L2683,M:M)</f>
        <v>16.46</v>
      </c>
      <c r="J2683" s="90" t="n">
        <f aca="false">TRUNC(H2683*I2683,2)</f>
        <v>16.46</v>
      </c>
      <c r="L2683" s="63" t="n">
        <f aca="false">IF(AND(A2684&lt;&gt;"",A2683=""),L2682+1,L2682)</f>
        <v>232</v>
      </c>
      <c r="M2683" s="80" t="str">
        <f aca="false">IF(OR(A2683="Insumo",A2683="Composição Auxiliar"),J2683,"")</f>
        <v/>
      </c>
      <c r="N2683" s="81" t="str">
        <f aca="false">IF(ISNUMBER(SEARCH("COM ENCARGOS COMPLEMENTARES",D2683)),J2683,"")</f>
        <v/>
      </c>
      <c r="O2683" s="81" t="str">
        <f aca="false">IF(N2683&lt;&gt;"","",M2683)</f>
        <v/>
      </c>
      <c r="P2683" s="82" t="str">
        <f aca="false">IF(A2683="Composição",A2682,"")</f>
        <v> 11.3.1 </v>
      </c>
      <c r="Q2683" s="81" t="n">
        <f aca="false">IF(P2683&lt;&gt;"",SUMIF(L2683:L2772,L2683,N2683:N2772),"")</f>
        <v>10.81</v>
      </c>
      <c r="R2683" s="81" t="n">
        <f aca="false">IF(P2683&lt;&gt;"",SUMIF(L2683:L2772,L2683,O2683:O2772),"")</f>
        <v>5.65</v>
      </c>
    </row>
    <row r="2684" customFormat="false" ht="25.5" hidden="false" customHeight="true" outlineLevel="0" collapsed="false">
      <c r="A2684" s="91" t="s">
        <v>668</v>
      </c>
      <c r="B2684" s="92" t="s">
        <v>1292</v>
      </c>
      <c r="C2684" s="91" t="s">
        <v>664</v>
      </c>
      <c r="D2684" s="91" t="s">
        <v>1293</v>
      </c>
      <c r="E2684" s="91" t="s">
        <v>671</v>
      </c>
      <c r="F2684" s="91"/>
      <c r="G2684" s="93" t="s">
        <v>672</v>
      </c>
      <c r="H2684" s="94" t="n">
        <v>0.2552</v>
      </c>
      <c r="I2684" s="95" t="n">
        <f aca="false">SUMIFS('ANALÍTICA AUXILIARES'!J:J,'ANALÍTICA AUXILIARES'!A:A,"Composição",'ANALÍTICA AUXILIARES'!B:B,$B2684)</f>
        <v>22.94</v>
      </c>
      <c r="J2684" s="95" t="n">
        <f aca="false">TRUNC(H2684*I2684,2)</f>
        <v>5.85</v>
      </c>
      <c r="L2684" s="63" t="n">
        <f aca="false">IF(AND(A2685&lt;&gt;"",A2684=""),L2683+1,L2683)</f>
        <v>232</v>
      </c>
      <c r="M2684" s="80" t="n">
        <f aca="false">IF(OR(A2684="Insumo",A2684="Composição Auxiliar"),J2684,"")</f>
        <v>5.85</v>
      </c>
      <c r="N2684" s="81" t="n">
        <f aca="false">IF(ISNUMBER(SEARCH("COM ENCARGOS COMPLEMENTARES",D2684)),J2684,"")</f>
        <v>5.85</v>
      </c>
      <c r="O2684" s="81" t="str">
        <f aca="false">IF(N2684&lt;&gt;"","",M2684)</f>
        <v/>
      </c>
      <c r="P2684" s="82" t="str">
        <f aca="false">IF(A2684="Composição",A2683,"")</f>
        <v/>
      </c>
      <c r="Q2684" s="81" t="str">
        <f aca="false">IF(P2684&lt;&gt;"",SUMIF(L2684:L2773,L2684,N2684:N2773),"")</f>
        <v/>
      </c>
      <c r="R2684" s="81" t="str">
        <f aca="false">IF(P2684&lt;&gt;"",SUMIF(L2684:L2773,L2684,O2684:O2773),"")</f>
        <v/>
      </c>
    </row>
    <row r="2685" customFormat="false" ht="25.5" hidden="false" customHeight="true" outlineLevel="0" collapsed="false">
      <c r="A2685" s="91" t="s">
        <v>668</v>
      </c>
      <c r="B2685" s="92" t="s">
        <v>1336</v>
      </c>
      <c r="C2685" s="91" t="s">
        <v>664</v>
      </c>
      <c r="D2685" s="91" t="s">
        <v>1337</v>
      </c>
      <c r="E2685" s="91" t="s">
        <v>671</v>
      </c>
      <c r="F2685" s="91"/>
      <c r="G2685" s="93" t="s">
        <v>672</v>
      </c>
      <c r="H2685" s="94" t="n">
        <v>0.2552</v>
      </c>
      <c r="I2685" s="95" t="n">
        <f aca="false">SUMIFS('ANALÍTICA AUXILIARES'!J:J,'ANALÍTICA AUXILIARES'!A:A,"Composição",'ANALÍTICA AUXILIARES'!B:B,$B2685)</f>
        <v>19.47</v>
      </c>
      <c r="J2685" s="95" t="n">
        <f aca="false">TRUNC(H2685*I2685,2)</f>
        <v>4.96</v>
      </c>
      <c r="L2685" s="63" t="n">
        <f aca="false">IF(AND(A2686&lt;&gt;"",A2685=""),L2684+1,L2684)</f>
        <v>232</v>
      </c>
      <c r="M2685" s="80" t="n">
        <f aca="false">IF(OR(A2685="Insumo",A2685="Composição Auxiliar"),J2685,"")</f>
        <v>4.96</v>
      </c>
      <c r="N2685" s="81" t="n">
        <f aca="false">IF(ISNUMBER(SEARCH("COM ENCARGOS COMPLEMENTARES",D2685)),J2685,"")</f>
        <v>4.96</v>
      </c>
      <c r="O2685" s="81" t="str">
        <f aca="false">IF(N2685&lt;&gt;"","",M2685)</f>
        <v/>
      </c>
      <c r="P2685" s="82" t="str">
        <f aca="false">IF(A2685="Composição",A2684,"")</f>
        <v/>
      </c>
      <c r="Q2685" s="81" t="str">
        <f aca="false">IF(P2685&lt;&gt;"",SUMIF(L2685:L2774,L2685,N2685:N2774),"")</f>
        <v/>
      </c>
      <c r="R2685" s="81" t="str">
        <f aca="false">IF(P2685&lt;&gt;"",SUMIF(L2685:L2774,L2685,O2685:O2774),"")</f>
        <v/>
      </c>
    </row>
    <row r="2686" customFormat="false" ht="14.25" hidden="false" customHeight="false" outlineLevel="0" collapsed="false">
      <c r="A2686" s="96" t="s">
        <v>679</v>
      </c>
      <c r="B2686" s="97" t="s">
        <v>1481</v>
      </c>
      <c r="C2686" s="96" t="str">
        <f aca="false">VLOOKUP(B2686,INSUMOS!$A:$I,2,0)</f>
        <v>SINAPI</v>
      </c>
      <c r="D2686" s="96" t="str">
        <f aca="false">VLOOKUP(B2686,INSUMOS!$A:$I,3,0)</f>
        <v>LIXA D'AGUA EM FOLHA, GRAO 100</v>
      </c>
      <c r="E2686" s="98" t="str">
        <f aca="false">VLOOKUP(B2686,INSUMOS!$A:$I,4,0)</f>
        <v>Material</v>
      </c>
      <c r="F2686" s="98"/>
      <c r="G2686" s="99" t="str">
        <f aca="false">VLOOKUP(B2686,INSUMOS!$A:$I,5,0)</f>
        <v>UN</v>
      </c>
      <c r="H2686" s="100" t="n">
        <v>0.0142</v>
      </c>
      <c r="I2686" s="101" t="n">
        <f aca="false">VLOOKUP(B2686,INSUMOS!$A:$I,8,0)</f>
        <v>3.03</v>
      </c>
      <c r="J2686" s="101" t="n">
        <f aca="false">TRUNC(H2686*I2686,2)</f>
        <v>0.04</v>
      </c>
      <c r="L2686" s="63" t="n">
        <f aca="false">IF(AND(A2687&lt;&gt;"",A2686=""),L2685+1,L2685)</f>
        <v>232</v>
      </c>
      <c r="M2686" s="80" t="n">
        <f aca="false">IF(OR(A2686="Insumo",A2686="Composição Auxiliar"),J2686,"")</f>
        <v>0.04</v>
      </c>
      <c r="N2686" s="81" t="str">
        <f aca="false">IF(ISNUMBER(SEARCH("COM ENCARGOS COMPLEMENTARES",D2686)),J2686,"")</f>
        <v/>
      </c>
      <c r="O2686" s="81" t="n">
        <f aca="false">IF(N2686&lt;&gt;"","",M2686)</f>
        <v>0.04</v>
      </c>
      <c r="P2686" s="82" t="str">
        <f aca="false">IF(A2686="Composição",A2685,"")</f>
        <v/>
      </c>
      <c r="Q2686" s="81" t="str">
        <f aca="false">IF(P2686&lt;&gt;"",SUMIF(L2686:L2775,L2686,N2686:N2775),"")</f>
        <v/>
      </c>
      <c r="R2686" s="81" t="str">
        <f aca="false">IF(P2686&lt;&gt;"",SUMIF(L2686:L2775,L2686,O2686:O2775),"")</f>
        <v/>
      </c>
    </row>
    <row r="2687" customFormat="false" ht="14.25" hidden="false" customHeight="false" outlineLevel="0" collapsed="false">
      <c r="A2687" s="96" t="s">
        <v>679</v>
      </c>
      <c r="B2687" s="97" t="s">
        <v>1456</v>
      </c>
      <c r="C2687" s="96" t="str">
        <f aca="false">VLOOKUP(B2687,INSUMOS!$A:$I,2,0)</f>
        <v>SINAPI</v>
      </c>
      <c r="D2687" s="96" t="str">
        <f aca="false">VLOOKUP(B2687,INSUMOS!$A:$I,3,0)</f>
        <v>TUBO PVC, SOLDAVEL, DE 25 MM, AGUA FRIA (NBR-5648)</v>
      </c>
      <c r="E2687" s="98" t="str">
        <f aca="false">VLOOKUP(B2687,INSUMOS!$A:$I,4,0)</f>
        <v>Material</v>
      </c>
      <c r="F2687" s="98"/>
      <c r="G2687" s="99" t="str">
        <f aca="false">VLOOKUP(B2687,INSUMOS!$A:$I,5,0)</f>
        <v>M</v>
      </c>
      <c r="H2687" s="100" t="n">
        <v>1.0549</v>
      </c>
      <c r="I2687" s="101" t="n">
        <f aca="false">VLOOKUP(B2687,INSUMOS!$A:$I,8,0)</f>
        <v>5.32</v>
      </c>
      <c r="J2687" s="101" t="n">
        <f aca="false">TRUNC(H2687*I2687,2)</f>
        <v>5.61</v>
      </c>
      <c r="L2687" s="63" t="n">
        <f aca="false">IF(AND(A2688&lt;&gt;"",A2687=""),L2686+1,L2686)</f>
        <v>232</v>
      </c>
      <c r="M2687" s="80" t="n">
        <f aca="false">IF(OR(A2687="Insumo",A2687="Composição Auxiliar"),J2687,"")</f>
        <v>5.61</v>
      </c>
      <c r="N2687" s="81" t="str">
        <f aca="false">IF(ISNUMBER(SEARCH("COM ENCARGOS COMPLEMENTARES",D2687)),J2687,"")</f>
        <v/>
      </c>
      <c r="O2687" s="81" t="n">
        <f aca="false">IF(N2687&lt;&gt;"","",M2687)</f>
        <v>5.61</v>
      </c>
      <c r="P2687" s="82" t="str">
        <f aca="false">IF(A2687="Composição",A2686,"")</f>
        <v/>
      </c>
      <c r="Q2687" s="81" t="str">
        <f aca="false">IF(P2687&lt;&gt;"",SUMIF(L2687:L2776,L2687,N2687:N2776),"")</f>
        <v/>
      </c>
      <c r="R2687" s="81" t="str">
        <f aca="false">IF(P2687&lt;&gt;"",SUMIF(L2687:L2776,L2687,O2687:O2776),"")</f>
        <v/>
      </c>
    </row>
    <row r="2688" customFormat="false" ht="14.25" hidden="false" customHeight="false" outlineLevel="0" collapsed="false">
      <c r="A2688" s="102"/>
      <c r="B2688" s="102"/>
      <c r="C2688" s="102"/>
      <c r="D2688" s="102"/>
      <c r="E2688" s="102"/>
      <c r="F2688" s="103"/>
      <c r="G2688" s="102"/>
      <c r="H2688" s="103"/>
      <c r="I2688" s="102"/>
      <c r="J2688" s="103"/>
      <c r="L2688" s="63" t="n">
        <f aca="false">IF(AND(A2689&lt;&gt;"",A2688=""),L2687+1,L2687)</f>
        <v>232</v>
      </c>
      <c r="M2688" s="80" t="str">
        <f aca="false">IF(OR(A2688="Insumo",A2688="Composição Auxiliar"),J2688,"")</f>
        <v/>
      </c>
      <c r="N2688" s="81" t="str">
        <f aca="false">IF(ISNUMBER(SEARCH("COM ENCARGOS COMPLEMENTARES",D2688)),J2688,"")</f>
        <v/>
      </c>
      <c r="O2688" s="81" t="str">
        <f aca="false">IF(N2688&lt;&gt;"","",M2688)</f>
        <v/>
      </c>
      <c r="P2688" s="82" t="str">
        <f aca="false">IF(A2688="Composição",A2687,"")</f>
        <v/>
      </c>
      <c r="Q2688" s="81" t="str">
        <f aca="false">IF(P2688&lt;&gt;"",SUMIF(L2688:L2777,L2688,N2688:N2777),"")</f>
        <v/>
      </c>
      <c r="R2688" s="81" t="str">
        <f aca="false">IF(P2688&lt;&gt;"",SUMIF(L2688:L2777,L2688,O2688:O2777),"")</f>
        <v/>
      </c>
    </row>
    <row r="2689" customFormat="false" ht="14.25" hidden="false" customHeight="true" outlineLevel="0" collapsed="false">
      <c r="A2689" s="102"/>
      <c r="B2689" s="102"/>
      <c r="C2689" s="102"/>
      <c r="D2689" s="102"/>
      <c r="E2689" s="102"/>
      <c r="F2689" s="103"/>
      <c r="G2689" s="102"/>
      <c r="H2689" s="104" t="s">
        <v>684</v>
      </c>
      <c r="I2689" s="104"/>
      <c r="J2689" s="103" t="n">
        <f aca="false">TRUNC(SUMIF(L:L,$L2689,M:M)*(1+$J$9),2)</f>
        <v>21.36</v>
      </c>
      <c r="L2689" s="63" t="n">
        <f aca="false">IF(AND(A2690&lt;&gt;"",A2689=""),L2688+1,L2688)</f>
        <v>232</v>
      </c>
      <c r="M2689" s="80" t="str">
        <f aca="false">IF(OR(A2689="Insumo",A2689="Composição Auxiliar"),J2689,"")</f>
        <v/>
      </c>
      <c r="N2689" s="81" t="str">
        <f aca="false">IF(ISNUMBER(SEARCH("COM ENCARGOS COMPLEMENTARES",D2689)),J2689,"")</f>
        <v/>
      </c>
      <c r="O2689" s="81" t="str">
        <f aca="false">IF(N2689&lt;&gt;"","",M2689)</f>
        <v/>
      </c>
      <c r="P2689" s="82" t="str">
        <f aca="false">IF(A2689="Composição",A2688,"")</f>
        <v/>
      </c>
      <c r="Q2689" s="81" t="str">
        <f aca="false">IF(P2689&lt;&gt;"",SUMIF(L2689:L2778,L2689,N2689:N2778),"")</f>
        <v/>
      </c>
      <c r="R2689" s="81" t="str">
        <f aca="false">IF(P2689&lt;&gt;"",SUMIF(L2689:L2778,L2689,O2689:O2778),"")</f>
        <v/>
      </c>
    </row>
    <row r="2690" customFormat="false" ht="15" hidden="false" customHeight="false" outlineLevel="0" collapsed="false">
      <c r="A2690" s="105"/>
      <c r="B2690" s="105"/>
      <c r="C2690" s="105"/>
      <c r="D2690" s="105"/>
      <c r="E2690" s="105"/>
      <c r="F2690" s="105"/>
      <c r="G2690" s="105" t="s">
        <v>685</v>
      </c>
      <c r="H2690" s="106" t="s">
        <v>1693</v>
      </c>
      <c r="I2690" s="105" t="s">
        <v>687</v>
      </c>
      <c r="J2690" s="107" t="n">
        <f aca="false">TRUNC(J2689*H2690,2)</f>
        <v>662.16</v>
      </c>
      <c r="L2690" s="63" t="n">
        <f aca="false">IF(AND(A2691&lt;&gt;"",A2690=""),L2689+1,L2689)</f>
        <v>232</v>
      </c>
      <c r="M2690" s="80" t="str">
        <f aca="false">IF(OR(A2690="Insumo",A2690="Composição Auxiliar"),J2690,"")</f>
        <v/>
      </c>
      <c r="N2690" s="81" t="str">
        <f aca="false">IF(ISNUMBER(SEARCH("COM ENCARGOS COMPLEMENTARES",D2690)),J2690,"")</f>
        <v/>
      </c>
      <c r="O2690" s="81" t="str">
        <f aca="false">IF(N2690&lt;&gt;"","",M2690)</f>
        <v/>
      </c>
      <c r="P2690" s="82" t="str">
        <f aca="false">IF(A2690="Composição",A2689,"")</f>
        <v/>
      </c>
      <c r="Q2690" s="81" t="str">
        <f aca="false">IF(P2690&lt;&gt;"",SUMIF(L2690:L2779,L2690,N2690:N2779),"")</f>
        <v/>
      </c>
      <c r="R2690" s="81" t="str">
        <f aca="false">IF(P2690&lt;&gt;"",SUMIF(L2690:L2779,L2690,O2690:O2779),"")</f>
        <v/>
      </c>
    </row>
    <row r="2691" customFormat="false" ht="15" hidden="false" customHeight="false" outlineLevel="0" collapsed="false">
      <c r="A2691" s="108"/>
      <c r="B2691" s="108"/>
      <c r="C2691" s="108"/>
      <c r="D2691" s="108"/>
      <c r="E2691" s="108"/>
      <c r="F2691" s="108"/>
      <c r="G2691" s="108"/>
      <c r="H2691" s="108"/>
      <c r="I2691" s="108"/>
      <c r="J2691" s="108"/>
      <c r="L2691" s="63" t="n">
        <f aca="false">IF(AND(A2692&lt;&gt;"",A2691=""),L2690+1,L2690)</f>
        <v>233</v>
      </c>
      <c r="M2691" s="80" t="str">
        <f aca="false">IF(OR(A2691="Insumo",A2691="Composição Auxiliar"),J2691,"")</f>
        <v/>
      </c>
      <c r="N2691" s="81" t="str">
        <f aca="false">IF(ISNUMBER(SEARCH("COM ENCARGOS COMPLEMENTARES",D2691)),J2691,"")</f>
        <v/>
      </c>
      <c r="O2691" s="81" t="str">
        <f aca="false">IF(N2691&lt;&gt;"","",M2691)</f>
        <v/>
      </c>
      <c r="P2691" s="82" t="str">
        <f aca="false">IF(A2691="Composição",A2690,"")</f>
        <v/>
      </c>
      <c r="Q2691" s="81" t="str">
        <f aca="false">IF(P2691&lt;&gt;"",SUMIF(L2691:L2780,L2691,N2691:N2780),"")</f>
        <v/>
      </c>
      <c r="R2691" s="81" t="str">
        <f aca="false">IF(P2691&lt;&gt;"",SUMIF(L2691:L2780,L2691,O2691:O2780),"")</f>
        <v/>
      </c>
    </row>
    <row r="2692" customFormat="false" ht="15" hidden="false" customHeight="true" outlineLevel="0" collapsed="false">
      <c r="A2692" s="83" t="s">
        <v>569</v>
      </c>
      <c r="B2692" s="84" t="s">
        <v>655</v>
      </c>
      <c r="C2692" s="83" t="s">
        <v>656</v>
      </c>
      <c r="D2692" s="83" t="s">
        <v>657</v>
      </c>
      <c r="E2692" s="83" t="s">
        <v>658</v>
      </c>
      <c r="F2692" s="83"/>
      <c r="G2692" s="85" t="s">
        <v>659</v>
      </c>
      <c r="H2692" s="84" t="s">
        <v>660</v>
      </c>
      <c r="I2692" s="84" t="s">
        <v>661</v>
      </c>
      <c r="J2692" s="84" t="s">
        <v>662</v>
      </c>
      <c r="L2692" s="63" t="n">
        <f aca="false">IF(AND(A2693&lt;&gt;"",A2692=""),L2691+1,L2691)</f>
        <v>233</v>
      </c>
      <c r="M2692" s="80" t="str">
        <f aca="false">IF(OR(A2692="Insumo",A2692="Composição Auxiliar"),J2692,"")</f>
        <v/>
      </c>
      <c r="N2692" s="81" t="str">
        <f aca="false">IF(ISNUMBER(SEARCH("COM ENCARGOS COMPLEMENTARES",D2692)),J2692,"")</f>
        <v/>
      </c>
      <c r="O2692" s="81" t="str">
        <f aca="false">IF(N2692&lt;&gt;"","",M2692)</f>
        <v/>
      </c>
      <c r="P2692" s="82" t="str">
        <f aca="false">IF(A2692="Composição",A2691,"")</f>
        <v/>
      </c>
      <c r="Q2692" s="81" t="str">
        <f aca="false">IF(P2692&lt;&gt;"",SUMIF(L2692:L2781,L2692,N2692:N2781),"")</f>
        <v/>
      </c>
      <c r="R2692" s="81" t="str">
        <f aca="false">IF(P2692&lt;&gt;"",SUMIF(L2692:L2781,L2692,O2692:O2781),"")</f>
        <v/>
      </c>
    </row>
    <row r="2693" customFormat="false" ht="25.5" hidden="false" customHeight="true" outlineLevel="0" collapsed="false">
      <c r="A2693" s="86" t="s">
        <v>663</v>
      </c>
      <c r="B2693" s="87" t="s">
        <v>570</v>
      </c>
      <c r="C2693" s="86" t="s">
        <v>664</v>
      </c>
      <c r="D2693" s="86" t="s">
        <v>1694</v>
      </c>
      <c r="E2693" s="86" t="s">
        <v>764</v>
      </c>
      <c r="F2693" s="86"/>
      <c r="G2693" s="88" t="s">
        <v>718</v>
      </c>
      <c r="H2693" s="89" t="n">
        <v>1</v>
      </c>
      <c r="I2693" s="90" t="n">
        <f aca="false">SUMIF(L:L,$L2693,M:M)</f>
        <v>9.56</v>
      </c>
      <c r="J2693" s="90" t="n">
        <f aca="false">TRUNC(H2693*I2693,2)</f>
        <v>9.56</v>
      </c>
      <c r="L2693" s="63" t="n">
        <f aca="false">IF(AND(A2694&lt;&gt;"",A2693=""),L2692+1,L2692)</f>
        <v>233</v>
      </c>
      <c r="M2693" s="80" t="str">
        <f aca="false">IF(OR(A2693="Insumo",A2693="Composição Auxiliar"),J2693,"")</f>
        <v/>
      </c>
      <c r="N2693" s="81" t="str">
        <f aca="false">IF(ISNUMBER(SEARCH("COM ENCARGOS COMPLEMENTARES",D2693)),J2693,"")</f>
        <v/>
      </c>
      <c r="O2693" s="81" t="str">
        <f aca="false">IF(N2693&lt;&gt;"","",M2693)</f>
        <v/>
      </c>
      <c r="P2693" s="82" t="str">
        <f aca="false">IF(A2693="Composição",A2692,"")</f>
        <v> 11.3.2 </v>
      </c>
      <c r="Q2693" s="81" t="n">
        <f aca="false">IF(P2693&lt;&gt;"",SUMIF(L2693:L2782,L2693,N2693:N2782),"")</f>
        <v>6.24</v>
      </c>
      <c r="R2693" s="81" t="n">
        <f aca="false">IF(P2693&lt;&gt;"",SUMIF(L2693:L2782,L2693,O2693:O2782),"")</f>
        <v>3.32</v>
      </c>
    </row>
    <row r="2694" customFormat="false" ht="25.5" hidden="false" customHeight="true" outlineLevel="0" collapsed="false">
      <c r="A2694" s="91" t="s">
        <v>668</v>
      </c>
      <c r="B2694" s="92" t="s">
        <v>1292</v>
      </c>
      <c r="C2694" s="91" t="s">
        <v>664</v>
      </c>
      <c r="D2694" s="91" t="s">
        <v>1293</v>
      </c>
      <c r="E2694" s="91" t="s">
        <v>671</v>
      </c>
      <c r="F2694" s="91"/>
      <c r="G2694" s="93" t="s">
        <v>672</v>
      </c>
      <c r="H2694" s="94" t="n">
        <v>0.1474</v>
      </c>
      <c r="I2694" s="95" t="n">
        <f aca="false">SUMIFS('ANALÍTICA AUXILIARES'!J:J,'ANALÍTICA AUXILIARES'!A:A,"Composição",'ANALÍTICA AUXILIARES'!B:B,$B2694)</f>
        <v>22.94</v>
      </c>
      <c r="J2694" s="95" t="n">
        <f aca="false">TRUNC(H2694*I2694,2)</f>
        <v>3.38</v>
      </c>
      <c r="L2694" s="63" t="n">
        <f aca="false">IF(AND(A2695&lt;&gt;"",A2694=""),L2693+1,L2693)</f>
        <v>233</v>
      </c>
      <c r="M2694" s="80" t="n">
        <f aca="false">IF(OR(A2694="Insumo",A2694="Composição Auxiliar"),J2694,"")</f>
        <v>3.38</v>
      </c>
      <c r="N2694" s="81" t="n">
        <f aca="false">IF(ISNUMBER(SEARCH("COM ENCARGOS COMPLEMENTARES",D2694)),J2694,"")</f>
        <v>3.38</v>
      </c>
      <c r="O2694" s="81" t="str">
        <f aca="false">IF(N2694&lt;&gt;"","",M2694)</f>
        <v/>
      </c>
      <c r="P2694" s="82" t="str">
        <f aca="false">IF(A2694="Composição",A2693,"")</f>
        <v/>
      </c>
      <c r="Q2694" s="81" t="str">
        <f aca="false">IF(P2694&lt;&gt;"",SUMIF(L2694:L2783,L2694,N2694:N2783),"")</f>
        <v/>
      </c>
      <c r="R2694" s="81" t="str">
        <f aca="false">IF(P2694&lt;&gt;"",SUMIF(L2694:L2783,L2694,O2694:O2783),"")</f>
        <v/>
      </c>
    </row>
    <row r="2695" customFormat="false" ht="25.5" hidden="false" customHeight="true" outlineLevel="0" collapsed="false">
      <c r="A2695" s="91" t="s">
        <v>668</v>
      </c>
      <c r="B2695" s="92" t="s">
        <v>1336</v>
      </c>
      <c r="C2695" s="91" t="s">
        <v>664</v>
      </c>
      <c r="D2695" s="91" t="s">
        <v>1337</v>
      </c>
      <c r="E2695" s="91" t="s">
        <v>671</v>
      </c>
      <c r="F2695" s="91"/>
      <c r="G2695" s="93" t="s">
        <v>672</v>
      </c>
      <c r="H2695" s="94" t="n">
        <v>0.1474</v>
      </c>
      <c r="I2695" s="95" t="n">
        <f aca="false">SUMIFS('ANALÍTICA AUXILIARES'!J:J,'ANALÍTICA AUXILIARES'!A:A,"Composição",'ANALÍTICA AUXILIARES'!B:B,$B2695)</f>
        <v>19.47</v>
      </c>
      <c r="J2695" s="95" t="n">
        <f aca="false">TRUNC(H2695*I2695,2)</f>
        <v>2.86</v>
      </c>
      <c r="L2695" s="63" t="n">
        <f aca="false">IF(AND(A2696&lt;&gt;"",A2695=""),L2694+1,L2694)</f>
        <v>233</v>
      </c>
      <c r="M2695" s="80" t="n">
        <f aca="false">IF(OR(A2695="Insumo",A2695="Composição Auxiliar"),J2695,"")</f>
        <v>2.86</v>
      </c>
      <c r="N2695" s="81" t="n">
        <f aca="false">IF(ISNUMBER(SEARCH("COM ENCARGOS COMPLEMENTARES",D2695)),J2695,"")</f>
        <v>2.86</v>
      </c>
      <c r="O2695" s="81" t="str">
        <f aca="false">IF(N2695&lt;&gt;"","",M2695)</f>
        <v/>
      </c>
      <c r="P2695" s="82" t="str">
        <f aca="false">IF(A2695="Composição",A2694,"")</f>
        <v/>
      </c>
      <c r="Q2695" s="81" t="str">
        <f aca="false">IF(P2695&lt;&gt;"",SUMIF(L2695:L2784,L2695,N2695:N2784),"")</f>
        <v/>
      </c>
      <c r="R2695" s="81" t="str">
        <f aca="false">IF(P2695&lt;&gt;"",SUMIF(L2695:L2784,L2695,O2695:O2784),"")</f>
        <v/>
      </c>
    </row>
    <row r="2696" customFormat="false" ht="14.25" hidden="false" customHeight="false" outlineLevel="0" collapsed="false">
      <c r="A2696" s="96" t="s">
        <v>679</v>
      </c>
      <c r="B2696" s="97" t="s">
        <v>1481</v>
      </c>
      <c r="C2696" s="96" t="str">
        <f aca="false">VLOOKUP(B2696,INSUMOS!$A:$I,2,0)</f>
        <v>SINAPI</v>
      </c>
      <c r="D2696" s="96" t="str">
        <f aca="false">VLOOKUP(B2696,INSUMOS!$A:$I,3,0)</f>
        <v>LIXA D'AGUA EM FOLHA, GRAO 100</v>
      </c>
      <c r="E2696" s="98" t="str">
        <f aca="false">VLOOKUP(B2696,INSUMOS!$A:$I,4,0)</f>
        <v>Material</v>
      </c>
      <c r="F2696" s="98"/>
      <c r="G2696" s="99" t="str">
        <f aca="false">VLOOKUP(B2696,INSUMOS!$A:$I,5,0)</f>
        <v>UN</v>
      </c>
      <c r="H2696" s="100" t="n">
        <v>0.0092</v>
      </c>
      <c r="I2696" s="101" t="n">
        <f aca="false">VLOOKUP(B2696,INSUMOS!$A:$I,8,0)</f>
        <v>3.03</v>
      </c>
      <c r="J2696" s="101" t="n">
        <f aca="false">TRUNC(H2696*I2696,2)</f>
        <v>0.02</v>
      </c>
      <c r="L2696" s="63" t="n">
        <f aca="false">IF(AND(A2697&lt;&gt;"",A2696=""),L2695+1,L2695)</f>
        <v>233</v>
      </c>
      <c r="M2696" s="80" t="n">
        <f aca="false">IF(OR(A2696="Insumo",A2696="Composição Auxiliar"),J2696,"")</f>
        <v>0.02</v>
      </c>
      <c r="N2696" s="81" t="str">
        <f aca="false">IF(ISNUMBER(SEARCH("COM ENCARGOS COMPLEMENTARES",D2696)),J2696,"")</f>
        <v/>
      </c>
      <c r="O2696" s="81" t="n">
        <f aca="false">IF(N2696&lt;&gt;"","",M2696)</f>
        <v>0.02</v>
      </c>
      <c r="P2696" s="82" t="str">
        <f aca="false">IF(A2696="Composição",A2695,"")</f>
        <v/>
      </c>
      <c r="Q2696" s="81" t="str">
        <f aca="false">IF(P2696&lt;&gt;"",SUMIF(L2696:L2785,L2696,N2696:N2785),"")</f>
        <v/>
      </c>
      <c r="R2696" s="81" t="str">
        <f aca="false">IF(P2696&lt;&gt;"",SUMIF(L2696:L2785,L2696,O2696:O2785),"")</f>
        <v/>
      </c>
    </row>
    <row r="2697" customFormat="false" ht="25.5" hidden="false" customHeight="false" outlineLevel="0" collapsed="false">
      <c r="A2697" s="96" t="s">
        <v>679</v>
      </c>
      <c r="B2697" s="97" t="s">
        <v>1457</v>
      </c>
      <c r="C2697" s="96" t="str">
        <f aca="false">VLOOKUP(B2697,INSUMOS!$A:$I,2,0)</f>
        <v>SINAPI</v>
      </c>
      <c r="D2697" s="96" t="str">
        <f aca="false">VLOOKUP(B2697,INSUMOS!$A:$I,3,0)</f>
        <v>SOLUCAO PREPARADORA / LIMPADORA PARA PVC, FRASCO COM 1000 CM3</v>
      </c>
      <c r="E2697" s="98" t="str">
        <f aca="false">VLOOKUP(B2697,INSUMOS!$A:$I,4,0)</f>
        <v>Material</v>
      </c>
      <c r="F2697" s="98"/>
      <c r="G2697" s="99" t="str">
        <f aca="false">VLOOKUP(B2697,INSUMOS!$A:$I,5,0)</f>
        <v>UN</v>
      </c>
      <c r="H2697" s="100" t="n">
        <v>0.012</v>
      </c>
      <c r="I2697" s="101" t="n">
        <f aca="false">VLOOKUP(B2697,INSUMOS!$A:$I,8,0)</f>
        <v>82.81</v>
      </c>
      <c r="J2697" s="101" t="n">
        <f aca="false">TRUNC(H2697*I2697,2)</f>
        <v>0.99</v>
      </c>
      <c r="L2697" s="63" t="n">
        <f aca="false">IF(AND(A2698&lt;&gt;"",A2697=""),L2696+1,L2696)</f>
        <v>233</v>
      </c>
      <c r="M2697" s="80" t="n">
        <f aca="false">IF(OR(A2697="Insumo",A2697="Composição Auxiliar"),J2697,"")</f>
        <v>0.99</v>
      </c>
      <c r="N2697" s="81" t="str">
        <f aca="false">IF(ISNUMBER(SEARCH("COM ENCARGOS COMPLEMENTARES",D2697)),J2697,"")</f>
        <v/>
      </c>
      <c r="O2697" s="81" t="n">
        <f aca="false">IF(N2697&lt;&gt;"","",M2697)</f>
        <v>0.99</v>
      </c>
      <c r="P2697" s="82" t="str">
        <f aca="false">IF(A2697="Composição",A2696,"")</f>
        <v/>
      </c>
      <c r="Q2697" s="81" t="str">
        <f aca="false">IF(P2697&lt;&gt;"",SUMIF(L2697:L2786,L2697,N2697:N2786),"")</f>
        <v/>
      </c>
      <c r="R2697" s="81" t="str">
        <f aca="false">IF(P2697&lt;&gt;"",SUMIF(L2697:L2786,L2697,O2697:O2786),"")</f>
        <v/>
      </c>
    </row>
    <row r="2698" customFormat="false" ht="14.25" hidden="false" customHeight="false" outlineLevel="0" collapsed="false">
      <c r="A2698" s="96" t="s">
        <v>679</v>
      </c>
      <c r="B2698" s="97" t="s">
        <v>1458</v>
      </c>
      <c r="C2698" s="96" t="str">
        <f aca="false">VLOOKUP(B2698,INSUMOS!$A:$I,2,0)</f>
        <v>SINAPI</v>
      </c>
      <c r="D2698" s="96" t="str">
        <f aca="false">VLOOKUP(B2698,INSUMOS!$A:$I,3,0)</f>
        <v>ADESIVO PLASTICO PARA PVC, FRASCO COM *850* GR</v>
      </c>
      <c r="E2698" s="98" t="str">
        <f aca="false">VLOOKUP(B2698,INSUMOS!$A:$I,4,0)</f>
        <v>Material</v>
      </c>
      <c r="F2698" s="98"/>
      <c r="G2698" s="99" t="str">
        <f aca="false">VLOOKUP(B2698,INSUMOS!$A:$I,5,0)</f>
        <v>UN</v>
      </c>
      <c r="H2698" s="100" t="n">
        <v>0.0106</v>
      </c>
      <c r="I2698" s="101" t="n">
        <f aca="false">VLOOKUP(B2698,INSUMOS!$A:$I,8,0)</f>
        <v>73.09</v>
      </c>
      <c r="J2698" s="101" t="n">
        <f aca="false">TRUNC(H2698*I2698,2)</f>
        <v>0.77</v>
      </c>
      <c r="L2698" s="63" t="n">
        <f aca="false">IF(AND(A2699&lt;&gt;"",A2698=""),L2697+1,L2697)</f>
        <v>233</v>
      </c>
      <c r="M2698" s="80" t="n">
        <f aca="false">IF(OR(A2698="Insumo",A2698="Composição Auxiliar"),J2698,"")</f>
        <v>0.77</v>
      </c>
      <c r="N2698" s="81" t="str">
        <f aca="false">IF(ISNUMBER(SEARCH("COM ENCARGOS COMPLEMENTARES",D2698)),J2698,"")</f>
        <v/>
      </c>
      <c r="O2698" s="81" t="n">
        <f aca="false">IF(N2698&lt;&gt;"","",M2698)</f>
        <v>0.77</v>
      </c>
      <c r="P2698" s="82" t="str">
        <f aca="false">IF(A2698="Composição",A2697,"")</f>
        <v/>
      </c>
      <c r="Q2698" s="81" t="str">
        <f aca="false">IF(P2698&lt;&gt;"",SUMIF(L2698:L2787,L2698,N2698:N2787),"")</f>
        <v/>
      </c>
      <c r="R2698" s="81" t="str">
        <f aca="false">IF(P2698&lt;&gt;"",SUMIF(L2698:L2787,L2698,O2698:O2787),"")</f>
        <v/>
      </c>
    </row>
    <row r="2699" customFormat="false" ht="25.5" hidden="false" customHeight="false" outlineLevel="0" collapsed="false">
      <c r="A2699" s="96" t="s">
        <v>679</v>
      </c>
      <c r="B2699" s="97" t="s">
        <v>1695</v>
      </c>
      <c r="C2699" s="96" t="str">
        <f aca="false">VLOOKUP(B2699,INSUMOS!$A:$I,2,0)</f>
        <v>SINAPI</v>
      </c>
      <c r="D2699" s="96" t="str">
        <f aca="false">VLOOKUP(B2699,INSUMOS!$A:$I,3,0)</f>
        <v>TE SOLDAVEL, PVC, 90 GRAUS, 25 MM, PARA AGUA FRIA PREDIAL (NBR 5648)</v>
      </c>
      <c r="E2699" s="98" t="str">
        <f aca="false">VLOOKUP(B2699,INSUMOS!$A:$I,4,0)</f>
        <v>Material</v>
      </c>
      <c r="F2699" s="98"/>
      <c r="G2699" s="99" t="str">
        <f aca="false">VLOOKUP(B2699,INSUMOS!$A:$I,5,0)</f>
        <v>UN</v>
      </c>
      <c r="H2699" s="100" t="n">
        <v>1</v>
      </c>
      <c r="I2699" s="101" t="n">
        <f aca="false">VLOOKUP(B2699,INSUMOS!$A:$I,8,0)</f>
        <v>1.54</v>
      </c>
      <c r="J2699" s="101" t="n">
        <f aca="false">TRUNC(H2699*I2699,2)</f>
        <v>1.54</v>
      </c>
      <c r="L2699" s="63" t="n">
        <f aca="false">IF(AND(A2700&lt;&gt;"",A2699=""),L2698+1,L2698)</f>
        <v>233</v>
      </c>
      <c r="M2699" s="80" t="n">
        <f aca="false">IF(OR(A2699="Insumo",A2699="Composição Auxiliar"),J2699,"")</f>
        <v>1.54</v>
      </c>
      <c r="N2699" s="81" t="str">
        <f aca="false">IF(ISNUMBER(SEARCH("COM ENCARGOS COMPLEMENTARES",D2699)),J2699,"")</f>
        <v/>
      </c>
      <c r="O2699" s="81" t="n">
        <f aca="false">IF(N2699&lt;&gt;"","",M2699)</f>
        <v>1.54</v>
      </c>
      <c r="P2699" s="82" t="str">
        <f aca="false">IF(A2699="Composição",A2698,"")</f>
        <v/>
      </c>
      <c r="Q2699" s="81" t="str">
        <f aca="false">IF(P2699&lt;&gt;"",SUMIF(L2699:L2788,L2699,N2699:N2788),"")</f>
        <v/>
      </c>
      <c r="R2699" s="81" t="str">
        <f aca="false">IF(P2699&lt;&gt;"",SUMIF(L2699:L2788,L2699,O2699:O2788),"")</f>
        <v/>
      </c>
    </row>
    <row r="2700" customFormat="false" ht="14.25" hidden="false" customHeight="false" outlineLevel="0" collapsed="false">
      <c r="A2700" s="102"/>
      <c r="B2700" s="102"/>
      <c r="C2700" s="102"/>
      <c r="D2700" s="102"/>
      <c r="E2700" s="102"/>
      <c r="F2700" s="103"/>
      <c r="G2700" s="102"/>
      <c r="H2700" s="103"/>
      <c r="I2700" s="102"/>
      <c r="J2700" s="103"/>
      <c r="L2700" s="63" t="n">
        <f aca="false">IF(AND(A2701&lt;&gt;"",A2700=""),L2699+1,L2699)</f>
        <v>233</v>
      </c>
      <c r="M2700" s="80" t="str">
        <f aca="false">IF(OR(A2700="Insumo",A2700="Composição Auxiliar"),J2700,"")</f>
        <v/>
      </c>
      <c r="N2700" s="81" t="str">
        <f aca="false">IF(ISNUMBER(SEARCH("COM ENCARGOS COMPLEMENTARES",D2700)),J2700,"")</f>
        <v/>
      </c>
      <c r="O2700" s="81" t="str">
        <f aca="false">IF(N2700&lt;&gt;"","",M2700)</f>
        <v/>
      </c>
      <c r="P2700" s="82" t="str">
        <f aca="false">IF(A2700="Composição",A2699,"")</f>
        <v/>
      </c>
      <c r="Q2700" s="81" t="str">
        <f aca="false">IF(P2700&lt;&gt;"",SUMIF(L2700:L2789,L2700,N2700:N2789),"")</f>
        <v/>
      </c>
      <c r="R2700" s="81" t="str">
        <f aca="false">IF(P2700&lt;&gt;"",SUMIF(L2700:L2789,L2700,O2700:O2789),"")</f>
        <v/>
      </c>
    </row>
    <row r="2701" customFormat="false" ht="14.25" hidden="false" customHeight="true" outlineLevel="0" collapsed="false">
      <c r="A2701" s="102"/>
      <c r="B2701" s="102"/>
      <c r="C2701" s="102"/>
      <c r="D2701" s="102"/>
      <c r="E2701" s="102"/>
      <c r="F2701" s="103"/>
      <c r="G2701" s="102"/>
      <c r="H2701" s="104" t="s">
        <v>684</v>
      </c>
      <c r="I2701" s="104"/>
      <c r="J2701" s="103" t="n">
        <f aca="false">TRUNC(SUMIF(L:L,$L2701,M:M)*(1+$J$9),2)</f>
        <v>12.4</v>
      </c>
      <c r="L2701" s="63" t="n">
        <f aca="false">IF(AND(A2702&lt;&gt;"",A2701=""),L2700+1,L2700)</f>
        <v>233</v>
      </c>
      <c r="M2701" s="80" t="str">
        <f aca="false">IF(OR(A2701="Insumo",A2701="Composição Auxiliar"),J2701,"")</f>
        <v/>
      </c>
      <c r="N2701" s="81" t="str">
        <f aca="false">IF(ISNUMBER(SEARCH("COM ENCARGOS COMPLEMENTARES",D2701)),J2701,"")</f>
        <v/>
      </c>
      <c r="O2701" s="81" t="str">
        <f aca="false">IF(N2701&lt;&gt;"","",M2701)</f>
        <v/>
      </c>
      <c r="P2701" s="82" t="str">
        <f aca="false">IF(A2701="Composição",A2700,"")</f>
        <v/>
      </c>
      <c r="Q2701" s="81" t="str">
        <f aca="false">IF(P2701&lt;&gt;"",SUMIF(L2701:L2790,L2701,N2701:N2790),"")</f>
        <v/>
      </c>
      <c r="R2701" s="81" t="str">
        <f aca="false">IF(P2701&lt;&gt;"",SUMIF(L2701:L2790,L2701,O2701:O2790),"")</f>
        <v/>
      </c>
    </row>
    <row r="2702" customFormat="false" ht="15" hidden="false" customHeight="false" outlineLevel="0" collapsed="false">
      <c r="A2702" s="105"/>
      <c r="B2702" s="105"/>
      <c r="C2702" s="105"/>
      <c r="D2702" s="105"/>
      <c r="E2702" s="105"/>
      <c r="F2702" s="105"/>
      <c r="G2702" s="105" t="s">
        <v>685</v>
      </c>
      <c r="H2702" s="106" t="s">
        <v>1210</v>
      </c>
      <c r="I2702" s="105" t="s">
        <v>687</v>
      </c>
      <c r="J2702" s="107" t="n">
        <f aca="false">TRUNC(J2701*H2702,2)</f>
        <v>24.8</v>
      </c>
      <c r="L2702" s="63" t="n">
        <f aca="false">IF(AND(A2703&lt;&gt;"",A2702=""),L2701+1,L2701)</f>
        <v>233</v>
      </c>
      <c r="M2702" s="80" t="str">
        <f aca="false">IF(OR(A2702="Insumo",A2702="Composição Auxiliar"),J2702,"")</f>
        <v/>
      </c>
      <c r="N2702" s="81" t="str">
        <f aca="false">IF(ISNUMBER(SEARCH("COM ENCARGOS COMPLEMENTARES",D2702)),J2702,"")</f>
        <v/>
      </c>
      <c r="O2702" s="81" t="str">
        <f aca="false">IF(N2702&lt;&gt;"","",M2702)</f>
        <v/>
      </c>
      <c r="P2702" s="82" t="str">
        <f aca="false">IF(A2702="Composição",A2701,"")</f>
        <v/>
      </c>
      <c r="Q2702" s="81" t="str">
        <f aca="false">IF(P2702&lt;&gt;"",SUMIF(L2702:L2791,L2702,N2702:N2791),"")</f>
        <v/>
      </c>
      <c r="R2702" s="81" t="str">
        <f aca="false">IF(P2702&lt;&gt;"",SUMIF(L2702:L2791,L2702,O2702:O2791),"")</f>
        <v/>
      </c>
    </row>
    <row r="2703" customFormat="false" ht="15" hidden="false" customHeight="false" outlineLevel="0" collapsed="false">
      <c r="A2703" s="108"/>
      <c r="B2703" s="108"/>
      <c r="C2703" s="108"/>
      <c r="D2703" s="108"/>
      <c r="E2703" s="108"/>
      <c r="F2703" s="108"/>
      <c r="G2703" s="108"/>
      <c r="H2703" s="108"/>
      <c r="I2703" s="108"/>
      <c r="J2703" s="108"/>
      <c r="L2703" s="63" t="n">
        <f aca="false">IF(AND(A2704&lt;&gt;"",A2703=""),L2702+1,L2702)</f>
        <v>234</v>
      </c>
      <c r="M2703" s="80" t="str">
        <f aca="false">IF(OR(A2703="Insumo",A2703="Composição Auxiliar"),J2703,"")</f>
        <v/>
      </c>
      <c r="N2703" s="81" t="str">
        <f aca="false">IF(ISNUMBER(SEARCH("COM ENCARGOS COMPLEMENTARES",D2703)),J2703,"")</f>
        <v/>
      </c>
      <c r="O2703" s="81" t="str">
        <f aca="false">IF(N2703&lt;&gt;"","",M2703)</f>
        <v/>
      </c>
      <c r="P2703" s="82" t="str">
        <f aca="false">IF(A2703="Composição",A2702,"")</f>
        <v/>
      </c>
      <c r="Q2703" s="81" t="str">
        <f aca="false">IF(P2703&lt;&gt;"",SUMIF(L2703:L2792,L2703,N2703:N2792),"")</f>
        <v/>
      </c>
      <c r="R2703" s="81" t="str">
        <f aca="false">IF(P2703&lt;&gt;"",SUMIF(L2703:L2792,L2703,O2703:O2792),"")</f>
        <v/>
      </c>
    </row>
    <row r="2704" customFormat="false" ht="15" hidden="false" customHeight="true" outlineLevel="0" collapsed="false">
      <c r="A2704" s="83" t="s">
        <v>571</v>
      </c>
      <c r="B2704" s="84" t="s">
        <v>655</v>
      </c>
      <c r="C2704" s="83" t="s">
        <v>656</v>
      </c>
      <c r="D2704" s="83" t="s">
        <v>657</v>
      </c>
      <c r="E2704" s="83" t="s">
        <v>658</v>
      </c>
      <c r="F2704" s="83"/>
      <c r="G2704" s="85" t="s">
        <v>659</v>
      </c>
      <c r="H2704" s="84" t="s">
        <v>660</v>
      </c>
      <c r="I2704" s="84" t="s">
        <v>661</v>
      </c>
      <c r="J2704" s="84" t="s">
        <v>662</v>
      </c>
      <c r="L2704" s="63" t="n">
        <f aca="false">IF(AND(A2705&lt;&gt;"",A2704=""),L2703+1,L2703)</f>
        <v>234</v>
      </c>
      <c r="M2704" s="80" t="str">
        <f aca="false">IF(OR(A2704="Insumo",A2704="Composição Auxiliar"),J2704,"")</f>
        <v/>
      </c>
      <c r="N2704" s="81" t="str">
        <f aca="false">IF(ISNUMBER(SEARCH("COM ENCARGOS COMPLEMENTARES",D2704)),J2704,"")</f>
        <v/>
      </c>
      <c r="O2704" s="81" t="str">
        <f aca="false">IF(N2704&lt;&gt;"","",M2704)</f>
        <v/>
      </c>
      <c r="P2704" s="82" t="str">
        <f aca="false">IF(A2704="Composição",A2703,"")</f>
        <v/>
      </c>
      <c r="Q2704" s="81" t="str">
        <f aca="false">IF(P2704&lt;&gt;"",SUMIF(L2704:L2793,L2704,N2704:N2793),"")</f>
        <v/>
      </c>
      <c r="R2704" s="81" t="str">
        <f aca="false">IF(P2704&lt;&gt;"",SUMIF(L2704:L2793,L2704,O2704:O2793),"")</f>
        <v/>
      </c>
    </row>
    <row r="2705" customFormat="false" ht="25.5" hidden="false" customHeight="true" outlineLevel="0" collapsed="false">
      <c r="A2705" s="86" t="s">
        <v>663</v>
      </c>
      <c r="B2705" s="87" t="s">
        <v>572</v>
      </c>
      <c r="C2705" s="86" t="s">
        <v>664</v>
      </c>
      <c r="D2705" s="86" t="s">
        <v>1696</v>
      </c>
      <c r="E2705" s="86" t="s">
        <v>764</v>
      </c>
      <c r="F2705" s="86"/>
      <c r="G2705" s="88" t="s">
        <v>718</v>
      </c>
      <c r="H2705" s="89" t="n">
        <v>1</v>
      </c>
      <c r="I2705" s="90" t="n">
        <f aca="false">SUMIF(L:L,$L2705,M:M)</f>
        <v>6.79</v>
      </c>
      <c r="J2705" s="90" t="n">
        <f aca="false">TRUNC(H2705*I2705,2)</f>
        <v>6.79</v>
      </c>
      <c r="L2705" s="63" t="n">
        <f aca="false">IF(AND(A2706&lt;&gt;"",A2705=""),L2704+1,L2704)</f>
        <v>234</v>
      </c>
      <c r="M2705" s="80" t="str">
        <f aca="false">IF(OR(A2705="Insumo",A2705="Composição Auxiliar"),J2705,"")</f>
        <v/>
      </c>
      <c r="N2705" s="81" t="str">
        <f aca="false">IF(ISNUMBER(SEARCH("COM ENCARGOS COMPLEMENTARES",D2705)),J2705,"")</f>
        <v/>
      </c>
      <c r="O2705" s="81" t="str">
        <f aca="false">IF(N2705&lt;&gt;"","",M2705)</f>
        <v/>
      </c>
      <c r="P2705" s="82" t="str">
        <f aca="false">IF(A2705="Composição",A2704,"")</f>
        <v> 11.3.3 </v>
      </c>
      <c r="Q2705" s="81" t="n">
        <f aca="false">IF(P2705&lt;&gt;"",SUMIF(L2705:L2794,L2705,N2705:N2794),"")</f>
        <v>4.68</v>
      </c>
      <c r="R2705" s="81" t="n">
        <f aca="false">IF(P2705&lt;&gt;"",SUMIF(L2705:L2794,L2705,O2705:O2794),"")</f>
        <v>2.11</v>
      </c>
    </row>
    <row r="2706" customFormat="false" ht="25.5" hidden="false" customHeight="true" outlineLevel="0" collapsed="false">
      <c r="A2706" s="91" t="s">
        <v>668</v>
      </c>
      <c r="B2706" s="92" t="s">
        <v>1292</v>
      </c>
      <c r="C2706" s="91" t="s">
        <v>664</v>
      </c>
      <c r="D2706" s="91" t="s">
        <v>1293</v>
      </c>
      <c r="E2706" s="91" t="s">
        <v>671</v>
      </c>
      <c r="F2706" s="91"/>
      <c r="G2706" s="93" t="s">
        <v>672</v>
      </c>
      <c r="H2706" s="94" t="n">
        <v>0.1106</v>
      </c>
      <c r="I2706" s="95" t="n">
        <f aca="false">SUMIFS('ANALÍTICA AUXILIARES'!J:J,'ANALÍTICA AUXILIARES'!A:A,"Composição",'ANALÍTICA AUXILIARES'!B:B,$B2706)</f>
        <v>22.94</v>
      </c>
      <c r="J2706" s="95" t="n">
        <f aca="false">TRUNC(H2706*I2706,2)</f>
        <v>2.53</v>
      </c>
      <c r="L2706" s="63" t="n">
        <f aca="false">IF(AND(A2707&lt;&gt;"",A2706=""),L2705+1,L2705)</f>
        <v>234</v>
      </c>
      <c r="M2706" s="80" t="n">
        <f aca="false">IF(OR(A2706="Insumo",A2706="Composição Auxiliar"),J2706,"")</f>
        <v>2.53</v>
      </c>
      <c r="N2706" s="81" t="n">
        <f aca="false">IF(ISNUMBER(SEARCH("COM ENCARGOS COMPLEMENTARES",D2706)),J2706,"")</f>
        <v>2.53</v>
      </c>
      <c r="O2706" s="81" t="str">
        <f aca="false">IF(N2706&lt;&gt;"","",M2706)</f>
        <v/>
      </c>
      <c r="P2706" s="82" t="str">
        <f aca="false">IF(A2706="Composição",A2705,"")</f>
        <v/>
      </c>
      <c r="Q2706" s="81" t="str">
        <f aca="false">IF(P2706&lt;&gt;"",SUMIF(L2706:L2795,L2706,N2706:N2795),"")</f>
        <v/>
      </c>
      <c r="R2706" s="81" t="str">
        <f aca="false">IF(P2706&lt;&gt;"",SUMIF(L2706:L2795,L2706,O2706:O2795),"")</f>
        <v/>
      </c>
    </row>
    <row r="2707" customFormat="false" ht="25.5" hidden="false" customHeight="true" outlineLevel="0" collapsed="false">
      <c r="A2707" s="91" t="s">
        <v>668</v>
      </c>
      <c r="B2707" s="92" t="s">
        <v>1336</v>
      </c>
      <c r="C2707" s="91" t="s">
        <v>664</v>
      </c>
      <c r="D2707" s="91" t="s">
        <v>1337</v>
      </c>
      <c r="E2707" s="91" t="s">
        <v>671</v>
      </c>
      <c r="F2707" s="91"/>
      <c r="G2707" s="93" t="s">
        <v>672</v>
      </c>
      <c r="H2707" s="94" t="n">
        <v>0.1106</v>
      </c>
      <c r="I2707" s="95" t="n">
        <f aca="false">SUMIFS('ANALÍTICA AUXILIARES'!J:J,'ANALÍTICA AUXILIARES'!A:A,"Composição",'ANALÍTICA AUXILIARES'!B:B,$B2707)</f>
        <v>19.47</v>
      </c>
      <c r="J2707" s="95" t="n">
        <f aca="false">TRUNC(H2707*I2707,2)</f>
        <v>2.15</v>
      </c>
      <c r="L2707" s="63" t="n">
        <f aca="false">IF(AND(A2708&lt;&gt;"",A2707=""),L2706+1,L2706)</f>
        <v>234</v>
      </c>
      <c r="M2707" s="80" t="n">
        <f aca="false">IF(OR(A2707="Insumo",A2707="Composição Auxiliar"),J2707,"")</f>
        <v>2.15</v>
      </c>
      <c r="N2707" s="81" t="n">
        <f aca="false">IF(ISNUMBER(SEARCH("COM ENCARGOS COMPLEMENTARES",D2707)),J2707,"")</f>
        <v>2.15</v>
      </c>
      <c r="O2707" s="81" t="str">
        <f aca="false">IF(N2707&lt;&gt;"","",M2707)</f>
        <v/>
      </c>
      <c r="P2707" s="82" t="str">
        <f aca="false">IF(A2707="Composição",A2706,"")</f>
        <v/>
      </c>
      <c r="Q2707" s="81" t="str">
        <f aca="false">IF(P2707&lt;&gt;"",SUMIF(L2707:L2796,L2707,N2707:N2796),"")</f>
        <v/>
      </c>
      <c r="R2707" s="81" t="str">
        <f aca="false">IF(P2707&lt;&gt;"",SUMIF(L2707:L2796,L2707,O2707:O2796),"")</f>
        <v/>
      </c>
    </row>
    <row r="2708" customFormat="false" ht="25.5" hidden="false" customHeight="false" outlineLevel="0" collapsed="false">
      <c r="A2708" s="96" t="s">
        <v>679</v>
      </c>
      <c r="B2708" s="97" t="s">
        <v>1457</v>
      </c>
      <c r="C2708" s="96" t="str">
        <f aca="false">VLOOKUP(B2708,INSUMOS!$A:$I,2,0)</f>
        <v>SINAPI</v>
      </c>
      <c r="D2708" s="96" t="str">
        <f aca="false">VLOOKUP(B2708,INSUMOS!$A:$I,3,0)</f>
        <v>SOLUCAO PREPARADORA / LIMPADORA PARA PVC, FRASCO COM 1000 CM3</v>
      </c>
      <c r="E2708" s="98" t="str">
        <f aca="false">VLOOKUP(B2708,INSUMOS!$A:$I,4,0)</f>
        <v>Material</v>
      </c>
      <c r="F2708" s="98"/>
      <c r="G2708" s="99" t="str">
        <f aca="false">VLOOKUP(B2708,INSUMOS!$A:$I,5,0)</f>
        <v>UN</v>
      </c>
      <c r="H2708" s="100" t="n">
        <v>0.008</v>
      </c>
      <c r="I2708" s="101" t="n">
        <f aca="false">VLOOKUP(B2708,INSUMOS!$A:$I,8,0)</f>
        <v>82.81</v>
      </c>
      <c r="J2708" s="101" t="n">
        <f aca="false">TRUNC(H2708*I2708,2)</f>
        <v>0.66</v>
      </c>
      <c r="L2708" s="63" t="n">
        <f aca="false">IF(AND(A2709&lt;&gt;"",A2708=""),L2707+1,L2707)</f>
        <v>234</v>
      </c>
      <c r="M2708" s="80" t="n">
        <f aca="false">IF(OR(A2708="Insumo",A2708="Composição Auxiliar"),J2708,"")</f>
        <v>0.66</v>
      </c>
      <c r="N2708" s="81" t="str">
        <f aca="false">IF(ISNUMBER(SEARCH("COM ENCARGOS COMPLEMENTARES",D2708)),J2708,"")</f>
        <v/>
      </c>
      <c r="O2708" s="81" t="n">
        <f aca="false">IF(N2708&lt;&gt;"","",M2708)</f>
        <v>0.66</v>
      </c>
      <c r="P2708" s="82" t="str">
        <f aca="false">IF(A2708="Composição",A2707,"")</f>
        <v/>
      </c>
      <c r="Q2708" s="81" t="str">
        <f aca="false">IF(P2708&lt;&gt;"",SUMIF(L2708:L2797,L2708,N2708:N2797),"")</f>
        <v/>
      </c>
      <c r="R2708" s="81" t="str">
        <f aca="false">IF(P2708&lt;&gt;"",SUMIF(L2708:L2797,L2708,O2708:O2797),"")</f>
        <v/>
      </c>
    </row>
    <row r="2709" customFormat="false" ht="14.25" hidden="false" customHeight="false" outlineLevel="0" collapsed="false">
      <c r="A2709" s="96" t="s">
        <v>679</v>
      </c>
      <c r="B2709" s="97" t="s">
        <v>1458</v>
      </c>
      <c r="C2709" s="96" t="str">
        <f aca="false">VLOOKUP(B2709,INSUMOS!$A:$I,2,0)</f>
        <v>SINAPI</v>
      </c>
      <c r="D2709" s="96" t="str">
        <f aca="false">VLOOKUP(B2709,INSUMOS!$A:$I,3,0)</f>
        <v>ADESIVO PLASTICO PARA PVC, FRASCO COM *850* GR</v>
      </c>
      <c r="E2709" s="98" t="str">
        <f aca="false">VLOOKUP(B2709,INSUMOS!$A:$I,4,0)</f>
        <v>Material</v>
      </c>
      <c r="F2709" s="98"/>
      <c r="G2709" s="99" t="str">
        <f aca="false">VLOOKUP(B2709,INSUMOS!$A:$I,5,0)</f>
        <v>UN</v>
      </c>
      <c r="H2709" s="100" t="n">
        <v>0.0071</v>
      </c>
      <c r="I2709" s="101" t="n">
        <f aca="false">VLOOKUP(B2709,INSUMOS!$A:$I,8,0)</f>
        <v>73.09</v>
      </c>
      <c r="J2709" s="101" t="n">
        <f aca="false">TRUNC(H2709*I2709,2)</f>
        <v>0.51</v>
      </c>
      <c r="L2709" s="63" t="n">
        <f aca="false">IF(AND(A2710&lt;&gt;"",A2709=""),L2708+1,L2708)</f>
        <v>234</v>
      </c>
      <c r="M2709" s="80" t="n">
        <f aca="false">IF(OR(A2709="Insumo",A2709="Composição Auxiliar"),J2709,"")</f>
        <v>0.51</v>
      </c>
      <c r="N2709" s="81" t="str">
        <f aca="false">IF(ISNUMBER(SEARCH("COM ENCARGOS COMPLEMENTARES",D2709)),J2709,"")</f>
        <v/>
      </c>
      <c r="O2709" s="81" t="n">
        <f aca="false">IF(N2709&lt;&gt;"","",M2709)</f>
        <v>0.51</v>
      </c>
      <c r="P2709" s="82" t="str">
        <f aca="false">IF(A2709="Composição",A2708,"")</f>
        <v/>
      </c>
      <c r="Q2709" s="81" t="str">
        <f aca="false">IF(P2709&lt;&gt;"",SUMIF(L2709:L2798,L2709,N2709:N2798),"")</f>
        <v/>
      </c>
      <c r="R2709" s="81" t="str">
        <f aca="false">IF(P2709&lt;&gt;"",SUMIF(L2709:L2798,L2709,O2709:O2798),"")</f>
        <v/>
      </c>
    </row>
    <row r="2710" customFormat="false" ht="25.5" hidden="false" customHeight="false" outlineLevel="0" collapsed="false">
      <c r="A2710" s="96" t="s">
        <v>679</v>
      </c>
      <c r="B2710" s="97" t="s">
        <v>1697</v>
      </c>
      <c r="C2710" s="96" t="str">
        <f aca="false">VLOOKUP(B2710,INSUMOS!$A:$I,2,0)</f>
        <v>SINAPI</v>
      </c>
      <c r="D2710" s="96" t="str">
        <f aca="false">VLOOKUP(B2710,INSUMOS!$A:$I,3,0)</f>
        <v>JOELHO PVC, SOLDAVEL, 90 GRAUS, 25 MM, COR MARROM, PARA AGUA FRIA PREDIAL</v>
      </c>
      <c r="E2710" s="98" t="str">
        <f aca="false">VLOOKUP(B2710,INSUMOS!$A:$I,4,0)</f>
        <v>Material</v>
      </c>
      <c r="F2710" s="98"/>
      <c r="G2710" s="99" t="str">
        <f aca="false">VLOOKUP(B2710,INSUMOS!$A:$I,5,0)</f>
        <v>UN</v>
      </c>
      <c r="H2710" s="100" t="n">
        <v>1</v>
      </c>
      <c r="I2710" s="101" t="n">
        <f aca="false">VLOOKUP(B2710,INSUMOS!$A:$I,8,0)</f>
        <v>0.93</v>
      </c>
      <c r="J2710" s="101" t="n">
        <f aca="false">TRUNC(H2710*I2710,2)</f>
        <v>0.93</v>
      </c>
      <c r="L2710" s="63" t="n">
        <f aca="false">IF(AND(A2711&lt;&gt;"",A2710=""),L2709+1,L2709)</f>
        <v>234</v>
      </c>
      <c r="M2710" s="80" t="n">
        <f aca="false">IF(OR(A2710="Insumo",A2710="Composição Auxiliar"),J2710,"")</f>
        <v>0.93</v>
      </c>
      <c r="N2710" s="81" t="str">
        <f aca="false">IF(ISNUMBER(SEARCH("COM ENCARGOS COMPLEMENTARES",D2710)),J2710,"")</f>
        <v/>
      </c>
      <c r="O2710" s="81" t="n">
        <f aca="false">IF(N2710&lt;&gt;"","",M2710)</f>
        <v>0.93</v>
      </c>
      <c r="P2710" s="82" t="str">
        <f aca="false">IF(A2710="Composição",A2709,"")</f>
        <v/>
      </c>
      <c r="Q2710" s="81" t="str">
        <f aca="false">IF(P2710&lt;&gt;"",SUMIF(L2710:L2799,L2710,N2710:N2799),"")</f>
        <v/>
      </c>
      <c r="R2710" s="81" t="str">
        <f aca="false">IF(P2710&lt;&gt;"",SUMIF(L2710:L2799,L2710,O2710:O2799),"")</f>
        <v/>
      </c>
    </row>
    <row r="2711" customFormat="false" ht="14.25" hidden="false" customHeight="false" outlineLevel="0" collapsed="false">
      <c r="A2711" s="96" t="s">
        <v>679</v>
      </c>
      <c r="B2711" s="97" t="s">
        <v>1481</v>
      </c>
      <c r="C2711" s="96" t="str">
        <f aca="false">VLOOKUP(B2711,INSUMOS!$A:$I,2,0)</f>
        <v>SINAPI</v>
      </c>
      <c r="D2711" s="96" t="str">
        <f aca="false">VLOOKUP(B2711,INSUMOS!$A:$I,3,0)</f>
        <v>LIXA D'AGUA EM FOLHA, GRAO 100</v>
      </c>
      <c r="E2711" s="98" t="str">
        <f aca="false">VLOOKUP(B2711,INSUMOS!$A:$I,4,0)</f>
        <v>Material</v>
      </c>
      <c r="F2711" s="98"/>
      <c r="G2711" s="99" t="str">
        <f aca="false">VLOOKUP(B2711,INSUMOS!$A:$I,5,0)</f>
        <v>UN</v>
      </c>
      <c r="H2711" s="100" t="n">
        <v>0.0061</v>
      </c>
      <c r="I2711" s="101" t="n">
        <f aca="false">VLOOKUP(B2711,INSUMOS!$A:$I,8,0)</f>
        <v>3.03</v>
      </c>
      <c r="J2711" s="101" t="n">
        <f aca="false">TRUNC(H2711*I2711,2)</f>
        <v>0.01</v>
      </c>
      <c r="L2711" s="63" t="n">
        <f aca="false">IF(AND(A2712&lt;&gt;"",A2711=""),L2710+1,L2710)</f>
        <v>234</v>
      </c>
      <c r="M2711" s="80" t="n">
        <f aca="false">IF(OR(A2711="Insumo",A2711="Composição Auxiliar"),J2711,"")</f>
        <v>0.01</v>
      </c>
      <c r="N2711" s="81" t="str">
        <f aca="false">IF(ISNUMBER(SEARCH("COM ENCARGOS COMPLEMENTARES",D2711)),J2711,"")</f>
        <v/>
      </c>
      <c r="O2711" s="81" t="n">
        <f aca="false">IF(N2711&lt;&gt;"","",M2711)</f>
        <v>0.01</v>
      </c>
      <c r="P2711" s="82" t="str">
        <f aca="false">IF(A2711="Composição",A2710,"")</f>
        <v/>
      </c>
      <c r="Q2711" s="81" t="str">
        <f aca="false">IF(P2711&lt;&gt;"",SUMIF(L2711:L2800,L2711,N2711:N2800),"")</f>
        <v/>
      </c>
      <c r="R2711" s="81" t="str">
        <f aca="false">IF(P2711&lt;&gt;"",SUMIF(L2711:L2800,L2711,O2711:O2800),"")</f>
        <v/>
      </c>
    </row>
    <row r="2712" customFormat="false" ht="14.25" hidden="false" customHeight="false" outlineLevel="0" collapsed="false">
      <c r="A2712" s="102"/>
      <c r="B2712" s="102"/>
      <c r="C2712" s="102"/>
      <c r="D2712" s="102"/>
      <c r="E2712" s="102"/>
      <c r="F2712" s="103"/>
      <c r="G2712" s="102"/>
      <c r="H2712" s="103"/>
      <c r="I2712" s="102"/>
      <c r="J2712" s="103"/>
      <c r="L2712" s="63" t="n">
        <f aca="false">IF(AND(A2713&lt;&gt;"",A2712=""),L2711+1,L2711)</f>
        <v>234</v>
      </c>
      <c r="M2712" s="80" t="str">
        <f aca="false">IF(OR(A2712="Insumo",A2712="Composição Auxiliar"),J2712,"")</f>
        <v/>
      </c>
      <c r="N2712" s="81" t="str">
        <f aca="false">IF(ISNUMBER(SEARCH("COM ENCARGOS COMPLEMENTARES",D2712)),J2712,"")</f>
        <v/>
      </c>
      <c r="O2712" s="81" t="str">
        <f aca="false">IF(N2712&lt;&gt;"","",M2712)</f>
        <v/>
      </c>
      <c r="P2712" s="82" t="str">
        <f aca="false">IF(A2712="Composição",A2711,"")</f>
        <v/>
      </c>
      <c r="Q2712" s="81" t="str">
        <f aca="false">IF(P2712&lt;&gt;"",SUMIF(L2712:L2801,L2712,N2712:N2801),"")</f>
        <v/>
      </c>
      <c r="R2712" s="81" t="str">
        <f aca="false">IF(P2712&lt;&gt;"",SUMIF(L2712:L2801,L2712,O2712:O2801),"")</f>
        <v/>
      </c>
    </row>
    <row r="2713" customFormat="false" ht="14.25" hidden="false" customHeight="true" outlineLevel="0" collapsed="false">
      <c r="A2713" s="102"/>
      <c r="B2713" s="102"/>
      <c r="C2713" s="102"/>
      <c r="D2713" s="102"/>
      <c r="E2713" s="102"/>
      <c r="F2713" s="103"/>
      <c r="G2713" s="102"/>
      <c r="H2713" s="104" t="s">
        <v>684</v>
      </c>
      <c r="I2713" s="104"/>
      <c r="J2713" s="103" t="n">
        <f aca="false">TRUNC(SUMIF(L:L,$L2713,M:M)*(1+$J$9),2)</f>
        <v>8.81</v>
      </c>
      <c r="L2713" s="63" t="n">
        <f aca="false">IF(AND(A2714&lt;&gt;"",A2713=""),L2712+1,L2712)</f>
        <v>234</v>
      </c>
      <c r="M2713" s="80" t="str">
        <f aca="false">IF(OR(A2713="Insumo",A2713="Composição Auxiliar"),J2713,"")</f>
        <v/>
      </c>
      <c r="N2713" s="81" t="str">
        <f aca="false">IF(ISNUMBER(SEARCH("COM ENCARGOS COMPLEMENTARES",D2713)),J2713,"")</f>
        <v/>
      </c>
      <c r="O2713" s="81" t="str">
        <f aca="false">IF(N2713&lt;&gt;"","",M2713)</f>
        <v/>
      </c>
      <c r="P2713" s="82" t="str">
        <f aca="false">IF(A2713="Composição",A2712,"")</f>
        <v/>
      </c>
      <c r="Q2713" s="81" t="str">
        <f aca="false">IF(P2713&lt;&gt;"",SUMIF(L2713:L2802,L2713,N2713:N2802),"")</f>
        <v/>
      </c>
      <c r="R2713" s="81" t="str">
        <f aca="false">IF(P2713&lt;&gt;"",SUMIF(L2713:L2802,L2713,O2713:O2802),"")</f>
        <v/>
      </c>
    </row>
    <row r="2714" customFormat="false" ht="15" hidden="false" customHeight="false" outlineLevel="0" collapsed="false">
      <c r="A2714" s="105"/>
      <c r="B2714" s="105"/>
      <c r="C2714" s="105"/>
      <c r="D2714" s="105"/>
      <c r="E2714" s="105"/>
      <c r="F2714" s="105"/>
      <c r="G2714" s="105" t="s">
        <v>685</v>
      </c>
      <c r="H2714" s="106" t="s">
        <v>1698</v>
      </c>
      <c r="I2714" s="105" t="s">
        <v>687</v>
      </c>
      <c r="J2714" s="107" t="n">
        <f aca="false">TRUNC(J2713*H2714,2)</f>
        <v>255.49</v>
      </c>
      <c r="L2714" s="63" t="n">
        <f aca="false">IF(AND(A2715&lt;&gt;"",A2714=""),L2713+1,L2713)</f>
        <v>234</v>
      </c>
      <c r="M2714" s="80" t="str">
        <f aca="false">IF(OR(A2714="Insumo",A2714="Composição Auxiliar"),J2714,"")</f>
        <v/>
      </c>
      <c r="N2714" s="81" t="str">
        <f aca="false">IF(ISNUMBER(SEARCH("COM ENCARGOS COMPLEMENTARES",D2714)),J2714,"")</f>
        <v/>
      </c>
      <c r="O2714" s="81" t="str">
        <f aca="false">IF(N2714&lt;&gt;"","",M2714)</f>
        <v/>
      </c>
      <c r="P2714" s="82" t="str">
        <f aca="false">IF(A2714="Composição",A2713,"")</f>
        <v/>
      </c>
      <c r="Q2714" s="81" t="str">
        <f aca="false">IF(P2714&lt;&gt;"",SUMIF(L2714:L2803,L2714,N2714:N2803),"")</f>
        <v/>
      </c>
      <c r="R2714" s="81" t="str">
        <f aca="false">IF(P2714&lt;&gt;"",SUMIF(L2714:L2803,L2714,O2714:O2803),"")</f>
        <v/>
      </c>
    </row>
    <row r="2715" customFormat="false" ht="15" hidden="false" customHeight="false" outlineLevel="0" collapsed="false">
      <c r="A2715" s="108"/>
      <c r="B2715" s="108"/>
      <c r="C2715" s="108"/>
      <c r="D2715" s="108"/>
      <c r="E2715" s="108"/>
      <c r="F2715" s="108"/>
      <c r="G2715" s="108"/>
      <c r="H2715" s="108"/>
      <c r="I2715" s="108"/>
      <c r="J2715" s="108"/>
      <c r="L2715" s="63" t="n">
        <f aca="false">IF(AND(A2716&lt;&gt;"",A2715=""),L2714+1,L2714)</f>
        <v>235</v>
      </c>
      <c r="M2715" s="80" t="str">
        <f aca="false">IF(OR(A2715="Insumo",A2715="Composição Auxiliar"),J2715,"")</f>
        <v/>
      </c>
      <c r="N2715" s="81" t="str">
        <f aca="false">IF(ISNUMBER(SEARCH("COM ENCARGOS COMPLEMENTARES",D2715)),J2715,"")</f>
        <v/>
      </c>
      <c r="O2715" s="81" t="str">
        <f aca="false">IF(N2715&lt;&gt;"","",M2715)</f>
        <v/>
      </c>
      <c r="P2715" s="82" t="str">
        <f aca="false">IF(A2715="Composição",A2714,"")</f>
        <v/>
      </c>
      <c r="Q2715" s="81" t="str">
        <f aca="false">IF(P2715&lt;&gt;"",SUMIF(L2715:L2804,L2715,N2715:N2804),"")</f>
        <v/>
      </c>
      <c r="R2715" s="81" t="str">
        <f aca="false">IF(P2715&lt;&gt;"",SUMIF(L2715:L2804,L2715,O2715:O2804),"")</f>
        <v/>
      </c>
    </row>
    <row r="2716" customFormat="false" ht="15" hidden="false" customHeight="true" outlineLevel="0" collapsed="false">
      <c r="A2716" s="83" t="s">
        <v>573</v>
      </c>
      <c r="B2716" s="84" t="s">
        <v>655</v>
      </c>
      <c r="C2716" s="83" t="s">
        <v>656</v>
      </c>
      <c r="D2716" s="83" t="s">
        <v>657</v>
      </c>
      <c r="E2716" s="83" t="s">
        <v>658</v>
      </c>
      <c r="F2716" s="83"/>
      <c r="G2716" s="85" t="s">
        <v>659</v>
      </c>
      <c r="H2716" s="84" t="s">
        <v>660</v>
      </c>
      <c r="I2716" s="84" t="s">
        <v>661</v>
      </c>
      <c r="J2716" s="84" t="s">
        <v>662</v>
      </c>
      <c r="L2716" s="63" t="n">
        <f aca="false">IF(AND(A2717&lt;&gt;"",A2716=""),L2715+1,L2715)</f>
        <v>235</v>
      </c>
      <c r="M2716" s="80" t="str">
        <f aca="false">IF(OR(A2716="Insumo",A2716="Composição Auxiliar"),J2716,"")</f>
        <v/>
      </c>
      <c r="N2716" s="81" t="str">
        <f aca="false">IF(ISNUMBER(SEARCH("COM ENCARGOS COMPLEMENTARES",D2716)),J2716,"")</f>
        <v/>
      </c>
      <c r="O2716" s="81" t="str">
        <f aca="false">IF(N2716&lt;&gt;"","",M2716)</f>
        <v/>
      </c>
      <c r="P2716" s="82" t="str">
        <f aca="false">IF(A2716="Composição",A2715,"")</f>
        <v/>
      </c>
      <c r="Q2716" s="81" t="str">
        <f aca="false">IF(P2716&lt;&gt;"",SUMIF(L2716:L2805,L2716,N2716:N2805),"")</f>
        <v/>
      </c>
      <c r="R2716" s="81" t="str">
        <f aca="false">IF(P2716&lt;&gt;"",SUMIF(L2716:L2805,L2716,O2716:O2805),"")</f>
        <v/>
      </c>
    </row>
    <row r="2717" customFormat="false" ht="51" hidden="false" customHeight="true" outlineLevel="0" collapsed="false">
      <c r="A2717" s="86" t="s">
        <v>663</v>
      </c>
      <c r="B2717" s="87" t="s">
        <v>574</v>
      </c>
      <c r="C2717" s="86" t="s">
        <v>716</v>
      </c>
      <c r="D2717" s="86" t="s">
        <v>1699</v>
      </c>
      <c r="E2717" s="86" t="s">
        <v>1469</v>
      </c>
      <c r="F2717" s="86"/>
      <c r="G2717" s="88" t="s">
        <v>729</v>
      </c>
      <c r="H2717" s="89" t="n">
        <v>1</v>
      </c>
      <c r="I2717" s="90" t="n">
        <f aca="false">SUMIF(L:L,$L2717,M:M)</f>
        <v>11.23</v>
      </c>
      <c r="J2717" s="90" t="n">
        <f aca="false">TRUNC(H2717*I2717,2)</f>
        <v>11.23</v>
      </c>
      <c r="L2717" s="63" t="n">
        <f aca="false">IF(AND(A2718&lt;&gt;"",A2717=""),L2716+1,L2716)</f>
        <v>235</v>
      </c>
      <c r="M2717" s="80" t="str">
        <f aca="false">IF(OR(A2717="Insumo",A2717="Composição Auxiliar"),J2717,"")</f>
        <v/>
      </c>
      <c r="N2717" s="81" t="str">
        <f aca="false">IF(ISNUMBER(SEARCH("COM ENCARGOS COMPLEMENTARES",D2717)),J2717,"")</f>
        <v/>
      </c>
      <c r="O2717" s="81" t="str">
        <f aca="false">IF(N2717&lt;&gt;"","",M2717)</f>
        <v/>
      </c>
      <c r="P2717" s="82" t="str">
        <f aca="false">IF(A2717="Composição",A2716,"")</f>
        <v> 11.3.4 </v>
      </c>
      <c r="Q2717" s="81" t="n">
        <f aca="false">IF(P2717&lt;&gt;"",SUMIF(L2717:L2806,L2717,N2717:N2806),"")</f>
        <v>3.27</v>
      </c>
      <c r="R2717" s="81" t="n">
        <f aca="false">IF(P2717&lt;&gt;"",SUMIF(L2717:L2806,L2717,O2717:O2806),"")</f>
        <v>7.96</v>
      </c>
    </row>
    <row r="2718" customFormat="false" ht="25.5" hidden="false" customHeight="true" outlineLevel="0" collapsed="false">
      <c r="A2718" s="91" t="s">
        <v>668</v>
      </c>
      <c r="B2718" s="92" t="s">
        <v>1336</v>
      </c>
      <c r="C2718" s="91" t="s">
        <v>664</v>
      </c>
      <c r="D2718" s="91" t="s">
        <v>1337</v>
      </c>
      <c r="E2718" s="91" t="s">
        <v>671</v>
      </c>
      <c r="F2718" s="91"/>
      <c r="G2718" s="93" t="s">
        <v>672</v>
      </c>
      <c r="H2718" s="94" t="n">
        <v>0.0774</v>
      </c>
      <c r="I2718" s="95" t="n">
        <f aca="false">SUMIFS('ANALÍTICA AUXILIARES'!J:J,'ANALÍTICA AUXILIARES'!A:A,"Composição",'ANALÍTICA AUXILIARES'!B:B,$B2718)</f>
        <v>19.47</v>
      </c>
      <c r="J2718" s="95" t="n">
        <f aca="false">TRUNC(H2718*I2718,2)</f>
        <v>1.5</v>
      </c>
      <c r="L2718" s="63" t="n">
        <f aca="false">IF(AND(A2719&lt;&gt;"",A2718=""),L2717+1,L2717)</f>
        <v>235</v>
      </c>
      <c r="M2718" s="80" t="n">
        <f aca="false">IF(OR(A2718="Insumo",A2718="Composição Auxiliar"),J2718,"")</f>
        <v>1.5</v>
      </c>
      <c r="N2718" s="81" t="n">
        <f aca="false">IF(ISNUMBER(SEARCH("COM ENCARGOS COMPLEMENTARES",D2718)),J2718,"")</f>
        <v>1.5</v>
      </c>
      <c r="O2718" s="81" t="str">
        <f aca="false">IF(N2718&lt;&gt;"","",M2718)</f>
        <v/>
      </c>
      <c r="P2718" s="82" t="str">
        <f aca="false">IF(A2718="Composição",A2717,"")</f>
        <v/>
      </c>
      <c r="Q2718" s="81" t="str">
        <f aca="false">IF(P2718&lt;&gt;"",SUMIF(L2718:L2807,L2718,N2718:N2807),"")</f>
        <v/>
      </c>
      <c r="R2718" s="81" t="str">
        <f aca="false">IF(P2718&lt;&gt;"",SUMIF(L2718:L2807,L2718,O2718:O2807),"")</f>
        <v/>
      </c>
    </row>
    <row r="2719" customFormat="false" ht="25.5" hidden="false" customHeight="true" outlineLevel="0" collapsed="false">
      <c r="A2719" s="91" t="s">
        <v>668</v>
      </c>
      <c r="B2719" s="92" t="s">
        <v>1292</v>
      </c>
      <c r="C2719" s="91" t="s">
        <v>664</v>
      </c>
      <c r="D2719" s="91" t="s">
        <v>1293</v>
      </c>
      <c r="E2719" s="91" t="s">
        <v>671</v>
      </c>
      <c r="F2719" s="91"/>
      <c r="G2719" s="93" t="s">
        <v>672</v>
      </c>
      <c r="H2719" s="94" t="n">
        <v>0.0774</v>
      </c>
      <c r="I2719" s="95" t="n">
        <f aca="false">SUMIFS('ANALÍTICA AUXILIARES'!J:J,'ANALÍTICA AUXILIARES'!A:A,"Composição",'ANALÍTICA AUXILIARES'!B:B,$B2719)</f>
        <v>22.94</v>
      </c>
      <c r="J2719" s="95" t="n">
        <f aca="false">TRUNC(H2719*I2719,2)</f>
        <v>1.77</v>
      </c>
      <c r="L2719" s="63" t="n">
        <f aca="false">IF(AND(A2720&lt;&gt;"",A2719=""),L2718+1,L2718)</f>
        <v>235</v>
      </c>
      <c r="M2719" s="80" t="n">
        <f aca="false">IF(OR(A2719="Insumo",A2719="Composição Auxiliar"),J2719,"")</f>
        <v>1.77</v>
      </c>
      <c r="N2719" s="81" t="n">
        <f aca="false">IF(ISNUMBER(SEARCH("COM ENCARGOS COMPLEMENTARES",D2719)),J2719,"")</f>
        <v>1.77</v>
      </c>
      <c r="O2719" s="81" t="str">
        <f aca="false">IF(N2719&lt;&gt;"","",M2719)</f>
        <v/>
      </c>
      <c r="P2719" s="82" t="str">
        <f aca="false">IF(A2719="Composição",A2718,"")</f>
        <v/>
      </c>
      <c r="Q2719" s="81" t="str">
        <f aca="false">IF(P2719&lt;&gt;"",SUMIF(L2719:L2808,L2719,N2719:N2808),"")</f>
        <v/>
      </c>
      <c r="R2719" s="81" t="str">
        <f aca="false">IF(P2719&lt;&gt;"",SUMIF(L2719:L2808,L2719,O2719:O2808),"")</f>
        <v/>
      </c>
    </row>
    <row r="2720" customFormat="false" ht="38.25" hidden="false" customHeight="false" outlineLevel="0" collapsed="false">
      <c r="A2720" s="96" t="s">
        <v>679</v>
      </c>
      <c r="B2720" s="97" t="s">
        <v>1700</v>
      </c>
      <c r="C2720" s="96" t="str">
        <f aca="false">VLOOKUP(B2720,INSUMOS!$A:$I,2,0)</f>
        <v>SINAPI</v>
      </c>
      <c r="D2720" s="96" t="str">
        <f aca="false">VLOOKUP(B2720,INSUMOS!$A:$I,3,0)</f>
        <v>TUBO DE ESPUMA DE POLIETILENO EXPANDIDO FLEXIVEL PARA ISOLAMENTO TERMICO DE TUBULACAO DE AR CONDICIONADO, AGUA QUENTE,  DN 1", E= 10 MM</v>
      </c>
      <c r="E2720" s="98" t="str">
        <f aca="false">VLOOKUP(B2720,INSUMOS!$A:$I,4,0)</f>
        <v>Material</v>
      </c>
      <c r="F2720" s="98"/>
      <c r="G2720" s="99" t="str">
        <f aca="false">VLOOKUP(B2720,INSUMOS!$A:$I,5,0)</f>
        <v>M</v>
      </c>
      <c r="H2720" s="100" t="n">
        <v>1.0549</v>
      </c>
      <c r="I2720" s="101" t="n">
        <f aca="false">VLOOKUP(B2720,INSUMOS!$A:$I,8,0)</f>
        <v>2.84</v>
      </c>
      <c r="J2720" s="101" t="n">
        <f aca="false">TRUNC(H2720*I2720,2)</f>
        <v>2.99</v>
      </c>
      <c r="L2720" s="63" t="n">
        <f aca="false">IF(AND(A2721&lt;&gt;"",A2720=""),L2719+1,L2719)</f>
        <v>235</v>
      </c>
      <c r="M2720" s="80" t="n">
        <f aca="false">IF(OR(A2720="Insumo",A2720="Composição Auxiliar"),J2720,"")</f>
        <v>2.99</v>
      </c>
      <c r="N2720" s="81" t="str">
        <f aca="false">IF(ISNUMBER(SEARCH("COM ENCARGOS COMPLEMENTARES",D2720)),J2720,"")</f>
        <v/>
      </c>
      <c r="O2720" s="81" t="n">
        <f aca="false">IF(N2720&lt;&gt;"","",M2720)</f>
        <v>2.99</v>
      </c>
      <c r="P2720" s="82" t="str">
        <f aca="false">IF(A2720="Composição",A2719,"")</f>
        <v/>
      </c>
      <c r="Q2720" s="81" t="str">
        <f aca="false">IF(P2720&lt;&gt;"",SUMIF(L2720:L2809,L2720,N2720:N2809),"")</f>
        <v/>
      </c>
      <c r="R2720" s="81" t="str">
        <f aca="false">IF(P2720&lt;&gt;"",SUMIF(L2720:L2809,L2720,O2720:O2809),"")</f>
        <v/>
      </c>
    </row>
    <row r="2721" customFormat="false" ht="25.5" hidden="false" customHeight="false" outlineLevel="0" collapsed="false">
      <c r="A2721" s="96" t="s">
        <v>679</v>
      </c>
      <c r="B2721" s="97" t="s">
        <v>1701</v>
      </c>
      <c r="C2721" s="96" t="str">
        <f aca="false">VLOOKUP(B2721,INSUMOS!$A:$I,2,0)</f>
        <v>SINAPI</v>
      </c>
      <c r="D2721" s="96" t="str">
        <f aca="false">VLOOKUP(B2721,INSUMOS!$A:$I,3,0)</f>
        <v>ADESIVO / COLA DE CONTATO LIQUIDO, A BASE DE RESINAS, PARA COLAGEM DE ESPUMA PARA ISOLAMENTO TERMICO FLEXIVEL</v>
      </c>
      <c r="E2721" s="98" t="str">
        <f aca="false">VLOOKUP(B2721,INSUMOS!$A:$I,4,0)</f>
        <v>Material</v>
      </c>
      <c r="F2721" s="98"/>
      <c r="G2721" s="99" t="str">
        <f aca="false">VLOOKUP(B2721,INSUMOS!$A:$I,5,0)</f>
        <v>L</v>
      </c>
      <c r="H2721" s="100" t="n">
        <v>0.02618</v>
      </c>
      <c r="I2721" s="101" t="n">
        <f aca="false">VLOOKUP(B2721,INSUMOS!$A:$I,8,0)</f>
        <v>190.15</v>
      </c>
      <c r="J2721" s="101" t="n">
        <f aca="false">TRUNC(H2721*I2721,2)</f>
        <v>4.97</v>
      </c>
      <c r="L2721" s="63" t="n">
        <f aca="false">IF(AND(A2722&lt;&gt;"",A2721=""),L2720+1,L2720)</f>
        <v>235</v>
      </c>
      <c r="M2721" s="80" t="n">
        <f aca="false">IF(OR(A2721="Insumo",A2721="Composição Auxiliar"),J2721,"")</f>
        <v>4.97</v>
      </c>
      <c r="N2721" s="81" t="str">
        <f aca="false">IF(ISNUMBER(SEARCH("COM ENCARGOS COMPLEMENTARES",D2721)),J2721,"")</f>
        <v/>
      </c>
      <c r="O2721" s="81" t="n">
        <f aca="false">IF(N2721&lt;&gt;"","",M2721)</f>
        <v>4.97</v>
      </c>
      <c r="P2721" s="82" t="str">
        <f aca="false">IF(A2721="Composição",A2720,"")</f>
        <v/>
      </c>
      <c r="Q2721" s="81" t="str">
        <f aca="false">IF(P2721&lt;&gt;"",SUMIF(L2721:L2810,L2721,N2721:N2810),"")</f>
        <v/>
      </c>
      <c r="R2721" s="81" t="str">
        <f aca="false">IF(P2721&lt;&gt;"",SUMIF(L2721:L2810,L2721,O2721:O2810),"")</f>
        <v/>
      </c>
    </row>
    <row r="2722" customFormat="false" ht="14.25" hidden="false" customHeight="false" outlineLevel="0" collapsed="false">
      <c r="A2722" s="102"/>
      <c r="B2722" s="102"/>
      <c r="C2722" s="102"/>
      <c r="D2722" s="102"/>
      <c r="E2722" s="102"/>
      <c r="F2722" s="103"/>
      <c r="G2722" s="102"/>
      <c r="H2722" s="103"/>
      <c r="I2722" s="102"/>
      <c r="J2722" s="103"/>
      <c r="L2722" s="63" t="n">
        <f aca="false">IF(AND(A2723&lt;&gt;"",A2722=""),L2721+1,L2721)</f>
        <v>235</v>
      </c>
      <c r="M2722" s="80" t="str">
        <f aca="false">IF(OR(A2722="Insumo",A2722="Composição Auxiliar"),J2722,"")</f>
        <v/>
      </c>
      <c r="N2722" s="81" t="str">
        <f aca="false">IF(ISNUMBER(SEARCH("COM ENCARGOS COMPLEMENTARES",D2722)),J2722,"")</f>
        <v/>
      </c>
      <c r="O2722" s="81" t="str">
        <f aca="false">IF(N2722&lt;&gt;"","",M2722)</f>
        <v/>
      </c>
      <c r="P2722" s="82" t="str">
        <f aca="false">IF(A2722="Composição",A2721,"")</f>
        <v/>
      </c>
      <c r="Q2722" s="81" t="str">
        <f aca="false">IF(P2722&lt;&gt;"",SUMIF(L2722:L2811,L2722,N2722:N2811),"")</f>
        <v/>
      </c>
      <c r="R2722" s="81" t="str">
        <f aca="false">IF(P2722&lt;&gt;"",SUMIF(L2722:L2811,L2722,O2722:O2811),"")</f>
        <v/>
      </c>
    </row>
    <row r="2723" customFormat="false" ht="14.25" hidden="false" customHeight="true" outlineLevel="0" collapsed="false">
      <c r="A2723" s="102"/>
      <c r="B2723" s="102"/>
      <c r="C2723" s="102"/>
      <c r="D2723" s="102"/>
      <c r="E2723" s="102"/>
      <c r="F2723" s="103"/>
      <c r="G2723" s="102"/>
      <c r="H2723" s="104" t="s">
        <v>684</v>
      </c>
      <c r="I2723" s="104"/>
      <c r="J2723" s="103" t="n">
        <f aca="false">TRUNC(SUMIF(L:L,$L2723,M:M)*(1+$J$9),2)</f>
        <v>14.57</v>
      </c>
      <c r="L2723" s="63" t="n">
        <f aca="false">IF(AND(A2724&lt;&gt;"",A2723=""),L2722+1,L2722)</f>
        <v>235</v>
      </c>
      <c r="M2723" s="80" t="str">
        <f aca="false">IF(OR(A2723="Insumo",A2723="Composição Auxiliar"),J2723,"")</f>
        <v/>
      </c>
      <c r="N2723" s="81" t="str">
        <f aca="false">IF(ISNUMBER(SEARCH("COM ENCARGOS COMPLEMENTARES",D2723)),J2723,"")</f>
        <v/>
      </c>
      <c r="O2723" s="81" t="str">
        <f aca="false">IF(N2723&lt;&gt;"","",M2723)</f>
        <v/>
      </c>
      <c r="P2723" s="82" t="str">
        <f aca="false">IF(A2723="Composição",A2722,"")</f>
        <v/>
      </c>
      <c r="Q2723" s="81" t="str">
        <f aca="false">IF(P2723&lt;&gt;"",SUMIF(L2723:L2812,L2723,N2723:N2812),"")</f>
        <v/>
      </c>
      <c r="R2723" s="81" t="str">
        <f aca="false">IF(P2723&lt;&gt;"",SUMIF(L2723:L2812,L2723,O2723:O2812),"")</f>
        <v/>
      </c>
    </row>
    <row r="2724" customFormat="false" ht="15" hidden="false" customHeight="false" outlineLevel="0" collapsed="false">
      <c r="A2724" s="105"/>
      <c r="B2724" s="105"/>
      <c r="C2724" s="105"/>
      <c r="D2724" s="105"/>
      <c r="E2724" s="105"/>
      <c r="F2724" s="105"/>
      <c r="G2724" s="105" t="s">
        <v>685</v>
      </c>
      <c r="H2724" s="106" t="s">
        <v>1693</v>
      </c>
      <c r="I2724" s="105" t="s">
        <v>687</v>
      </c>
      <c r="J2724" s="107" t="n">
        <f aca="false">TRUNC(J2723*H2724,2)</f>
        <v>451.67</v>
      </c>
      <c r="L2724" s="63" t="n">
        <f aca="false">IF(AND(A2725&lt;&gt;"",A2724=""),L2723+1,L2723)</f>
        <v>235</v>
      </c>
      <c r="M2724" s="80" t="str">
        <f aca="false">IF(OR(A2724="Insumo",A2724="Composição Auxiliar"),J2724,"")</f>
        <v/>
      </c>
      <c r="N2724" s="81" t="str">
        <f aca="false">IF(ISNUMBER(SEARCH("COM ENCARGOS COMPLEMENTARES",D2724)),J2724,"")</f>
        <v/>
      </c>
      <c r="O2724" s="81" t="str">
        <f aca="false">IF(N2724&lt;&gt;"","",M2724)</f>
        <v/>
      </c>
      <c r="P2724" s="82" t="str">
        <f aca="false">IF(A2724="Composição",A2723,"")</f>
        <v/>
      </c>
      <c r="Q2724" s="81" t="str">
        <f aca="false">IF(P2724&lt;&gt;"",SUMIF(L2724:L2813,L2724,N2724:N2813),"")</f>
        <v/>
      </c>
      <c r="R2724" s="81" t="str">
        <f aca="false">IF(P2724&lt;&gt;"",SUMIF(L2724:L2813,L2724,O2724:O2813),"")</f>
        <v/>
      </c>
    </row>
    <row r="2725" customFormat="false" ht="15" hidden="false" customHeight="false" outlineLevel="0" collapsed="false">
      <c r="A2725" s="108"/>
      <c r="B2725" s="108"/>
      <c r="C2725" s="108"/>
      <c r="D2725" s="108"/>
      <c r="E2725" s="108"/>
      <c r="F2725" s="108"/>
      <c r="G2725" s="108"/>
      <c r="H2725" s="108"/>
      <c r="I2725" s="108"/>
      <c r="J2725" s="108"/>
      <c r="L2725" s="63" t="n">
        <f aca="false">IF(AND(A2726&lt;&gt;"",A2725=""),L2724+1,L2724)</f>
        <v>236</v>
      </c>
      <c r="M2725" s="80" t="str">
        <f aca="false">IF(OR(A2725="Insumo",A2725="Composição Auxiliar"),J2725,"")</f>
        <v/>
      </c>
      <c r="N2725" s="81" t="str">
        <f aca="false">IF(ISNUMBER(SEARCH("COM ENCARGOS COMPLEMENTARES",D2725)),J2725,"")</f>
        <v/>
      </c>
      <c r="O2725" s="81" t="str">
        <f aca="false">IF(N2725&lt;&gt;"","",M2725)</f>
        <v/>
      </c>
      <c r="P2725" s="82" t="str">
        <f aca="false">IF(A2725="Composição",A2724,"")</f>
        <v/>
      </c>
      <c r="Q2725" s="81" t="str">
        <f aca="false">IF(P2725&lt;&gt;"",SUMIF(L2725:L2814,L2725,N2725:N2814),"")</f>
        <v/>
      </c>
      <c r="R2725" s="81" t="str">
        <f aca="false">IF(P2725&lt;&gt;"",SUMIF(L2725:L2814,L2725,O2725:O2814),"")</f>
        <v/>
      </c>
    </row>
    <row r="2726" customFormat="false" ht="15" hidden="false" customHeight="true" outlineLevel="0" collapsed="false">
      <c r="A2726" s="83" t="s">
        <v>575</v>
      </c>
      <c r="B2726" s="84" t="s">
        <v>655</v>
      </c>
      <c r="C2726" s="83" t="s">
        <v>656</v>
      </c>
      <c r="D2726" s="83" t="s">
        <v>657</v>
      </c>
      <c r="E2726" s="83" t="s">
        <v>658</v>
      </c>
      <c r="F2726" s="83"/>
      <c r="G2726" s="85" t="s">
        <v>659</v>
      </c>
      <c r="H2726" s="84" t="s">
        <v>660</v>
      </c>
      <c r="I2726" s="84" t="s">
        <v>661</v>
      </c>
      <c r="J2726" s="84" t="s">
        <v>662</v>
      </c>
      <c r="L2726" s="63" t="n">
        <f aca="false">IF(AND(A2727&lt;&gt;"",A2726=""),L2725+1,L2725)</f>
        <v>236</v>
      </c>
      <c r="M2726" s="80" t="str">
        <f aca="false">IF(OR(A2726="Insumo",A2726="Composição Auxiliar"),J2726,"")</f>
        <v/>
      </c>
      <c r="N2726" s="81" t="str">
        <f aca="false">IF(ISNUMBER(SEARCH("COM ENCARGOS COMPLEMENTARES",D2726)),J2726,"")</f>
        <v/>
      </c>
      <c r="O2726" s="81" t="str">
        <f aca="false">IF(N2726&lt;&gt;"","",M2726)</f>
        <v/>
      </c>
      <c r="P2726" s="82" t="str">
        <f aca="false">IF(A2726="Composição",A2725,"")</f>
        <v/>
      </c>
      <c r="Q2726" s="81" t="str">
        <f aca="false">IF(P2726&lt;&gt;"",SUMIF(L2726:L2815,L2726,N2726:N2815),"")</f>
        <v/>
      </c>
      <c r="R2726" s="81" t="str">
        <f aca="false">IF(P2726&lt;&gt;"",SUMIF(L2726:L2815,L2726,O2726:O2815),"")</f>
        <v/>
      </c>
    </row>
    <row r="2727" customFormat="false" ht="25.5" hidden="false" customHeight="true" outlineLevel="0" collapsed="false">
      <c r="A2727" s="86" t="s">
        <v>663</v>
      </c>
      <c r="B2727" s="87" t="s">
        <v>576</v>
      </c>
      <c r="C2727" s="86" t="s">
        <v>664</v>
      </c>
      <c r="D2727" s="86" t="s">
        <v>1691</v>
      </c>
      <c r="E2727" s="86" t="s">
        <v>764</v>
      </c>
      <c r="F2727" s="86"/>
      <c r="G2727" s="88" t="s">
        <v>729</v>
      </c>
      <c r="H2727" s="89" t="n">
        <v>1</v>
      </c>
      <c r="I2727" s="90" t="n">
        <f aca="false">SUMIF(L:L,$L2727,M:M)</f>
        <v>11.66</v>
      </c>
      <c r="J2727" s="90" t="n">
        <f aca="false">TRUNC(H2727*I2727,2)</f>
        <v>11.66</v>
      </c>
      <c r="L2727" s="63" t="n">
        <f aca="false">IF(AND(A2728&lt;&gt;"",A2727=""),L2726+1,L2726)</f>
        <v>236</v>
      </c>
      <c r="M2727" s="80" t="str">
        <f aca="false">IF(OR(A2727="Insumo",A2727="Composição Auxiliar"),J2727,"")</f>
        <v/>
      </c>
      <c r="N2727" s="81" t="str">
        <f aca="false">IF(ISNUMBER(SEARCH("COM ENCARGOS COMPLEMENTARES",D2727)),J2727,"")</f>
        <v/>
      </c>
      <c r="O2727" s="81" t="str">
        <f aca="false">IF(N2727&lt;&gt;"","",M2727)</f>
        <v/>
      </c>
      <c r="P2727" s="82" t="str">
        <f aca="false">IF(A2727="Composição",A2726,"")</f>
        <v> 11.3.5 </v>
      </c>
      <c r="Q2727" s="81" t="n">
        <f aca="false">IF(P2727&lt;&gt;"",SUMIF(L2727:L2816,L2727,N2727:N2816),"")</f>
        <v>11.66</v>
      </c>
      <c r="R2727" s="81" t="n">
        <f aca="false">IF(P2727&lt;&gt;"",SUMIF(L2727:L2816,L2727,O2727:O2816),"")</f>
        <v>0</v>
      </c>
    </row>
    <row r="2728" customFormat="false" ht="25.5" hidden="false" customHeight="true" outlineLevel="0" collapsed="false">
      <c r="A2728" s="91" t="s">
        <v>668</v>
      </c>
      <c r="B2728" s="92" t="s">
        <v>1292</v>
      </c>
      <c r="C2728" s="91" t="s">
        <v>664</v>
      </c>
      <c r="D2728" s="91" t="s">
        <v>1293</v>
      </c>
      <c r="E2728" s="91" t="s">
        <v>671</v>
      </c>
      <c r="F2728" s="91"/>
      <c r="G2728" s="93" t="s">
        <v>672</v>
      </c>
      <c r="H2728" s="94" t="n">
        <v>0.449</v>
      </c>
      <c r="I2728" s="95" t="n">
        <f aca="false">SUMIFS('ANALÍTICA AUXILIARES'!J:J,'ANALÍTICA AUXILIARES'!A:A,"Composição",'ANALÍTICA AUXILIARES'!B:B,$B2728)</f>
        <v>22.94</v>
      </c>
      <c r="J2728" s="95" t="n">
        <f aca="false">TRUNC(H2728*I2728,2)</f>
        <v>10.3</v>
      </c>
      <c r="L2728" s="63" t="n">
        <f aca="false">IF(AND(A2729&lt;&gt;"",A2728=""),L2727+1,L2727)</f>
        <v>236</v>
      </c>
      <c r="M2728" s="80" t="n">
        <f aca="false">IF(OR(A2728="Insumo",A2728="Composição Auxiliar"),J2728,"")</f>
        <v>10.3</v>
      </c>
      <c r="N2728" s="81" t="n">
        <f aca="false">IF(ISNUMBER(SEARCH("COM ENCARGOS COMPLEMENTARES",D2728)),J2728,"")</f>
        <v>10.3</v>
      </c>
      <c r="O2728" s="81" t="str">
        <f aca="false">IF(N2728&lt;&gt;"","",M2728)</f>
        <v/>
      </c>
      <c r="P2728" s="82" t="str">
        <f aca="false">IF(A2728="Composição",A2727,"")</f>
        <v/>
      </c>
      <c r="Q2728" s="81" t="str">
        <f aca="false">IF(P2728&lt;&gt;"",SUMIF(L2728:L2817,L2728,N2728:N2817),"")</f>
        <v/>
      </c>
      <c r="R2728" s="81" t="str">
        <f aca="false">IF(P2728&lt;&gt;"",SUMIF(L2728:L2817,L2728,O2728:O2817),"")</f>
        <v/>
      </c>
    </row>
    <row r="2729" customFormat="false" ht="25.5" hidden="false" customHeight="true" outlineLevel="0" collapsed="false">
      <c r="A2729" s="91" t="s">
        <v>668</v>
      </c>
      <c r="B2729" s="92" t="s">
        <v>1336</v>
      </c>
      <c r="C2729" s="91" t="s">
        <v>664</v>
      </c>
      <c r="D2729" s="91" t="s">
        <v>1337</v>
      </c>
      <c r="E2729" s="91" t="s">
        <v>671</v>
      </c>
      <c r="F2729" s="91"/>
      <c r="G2729" s="93" t="s">
        <v>672</v>
      </c>
      <c r="H2729" s="94" t="n">
        <v>0.07</v>
      </c>
      <c r="I2729" s="95" t="n">
        <f aca="false">SUMIFS('ANALÍTICA AUXILIARES'!J:J,'ANALÍTICA AUXILIARES'!A:A,"Composição",'ANALÍTICA AUXILIARES'!B:B,$B2729)</f>
        <v>19.47</v>
      </c>
      <c r="J2729" s="95" t="n">
        <f aca="false">TRUNC(H2729*I2729,2)</f>
        <v>1.36</v>
      </c>
      <c r="L2729" s="63" t="n">
        <f aca="false">IF(AND(A2730&lt;&gt;"",A2729=""),L2728+1,L2728)</f>
        <v>236</v>
      </c>
      <c r="M2729" s="80" t="n">
        <f aca="false">IF(OR(A2729="Insumo",A2729="Composição Auxiliar"),J2729,"")</f>
        <v>1.36</v>
      </c>
      <c r="N2729" s="81" t="n">
        <f aca="false">IF(ISNUMBER(SEARCH("COM ENCARGOS COMPLEMENTARES",D2729)),J2729,"")</f>
        <v>1.36</v>
      </c>
      <c r="O2729" s="81" t="str">
        <f aca="false">IF(N2729&lt;&gt;"","",M2729)</f>
        <v/>
      </c>
      <c r="P2729" s="82" t="str">
        <f aca="false">IF(A2729="Composição",A2728,"")</f>
        <v/>
      </c>
      <c r="Q2729" s="81" t="str">
        <f aca="false">IF(P2729&lt;&gt;"",SUMIF(L2729:L2818,L2729,N2729:N2818),"")</f>
        <v/>
      </c>
      <c r="R2729" s="81" t="str">
        <f aca="false">IF(P2729&lt;&gt;"",SUMIF(L2729:L2818,L2729,O2729:O2818),"")</f>
        <v/>
      </c>
    </row>
    <row r="2730" customFormat="false" ht="14.25" hidden="false" customHeight="false" outlineLevel="0" collapsed="false">
      <c r="A2730" s="102"/>
      <c r="B2730" s="102"/>
      <c r="C2730" s="102"/>
      <c r="D2730" s="102"/>
      <c r="E2730" s="102"/>
      <c r="F2730" s="103"/>
      <c r="G2730" s="102"/>
      <c r="H2730" s="103"/>
      <c r="I2730" s="102"/>
      <c r="J2730" s="103"/>
      <c r="L2730" s="63" t="n">
        <f aca="false">IF(AND(A2731&lt;&gt;"",A2730=""),L2729+1,L2729)</f>
        <v>236</v>
      </c>
      <c r="M2730" s="80" t="str">
        <f aca="false">IF(OR(A2730="Insumo",A2730="Composição Auxiliar"),J2730,"")</f>
        <v/>
      </c>
      <c r="N2730" s="81" t="str">
        <f aca="false">IF(ISNUMBER(SEARCH("COM ENCARGOS COMPLEMENTARES",D2730)),J2730,"")</f>
        <v/>
      </c>
      <c r="O2730" s="81" t="str">
        <f aca="false">IF(N2730&lt;&gt;"","",M2730)</f>
        <v/>
      </c>
      <c r="P2730" s="82" t="str">
        <f aca="false">IF(A2730="Composição",A2729,"")</f>
        <v/>
      </c>
      <c r="Q2730" s="81" t="str">
        <f aca="false">IF(P2730&lt;&gt;"",SUMIF(L2730:L2819,L2730,N2730:N2819),"")</f>
        <v/>
      </c>
      <c r="R2730" s="81" t="str">
        <f aca="false">IF(P2730&lt;&gt;"",SUMIF(L2730:L2819,L2730,O2730:O2819),"")</f>
        <v/>
      </c>
    </row>
    <row r="2731" customFormat="false" ht="14.25" hidden="false" customHeight="true" outlineLevel="0" collapsed="false">
      <c r="A2731" s="102"/>
      <c r="B2731" s="102"/>
      <c r="C2731" s="102"/>
      <c r="D2731" s="102"/>
      <c r="E2731" s="102"/>
      <c r="F2731" s="103"/>
      <c r="G2731" s="102"/>
      <c r="H2731" s="104" t="s">
        <v>684</v>
      </c>
      <c r="I2731" s="104"/>
      <c r="J2731" s="103" t="n">
        <f aca="false">TRUNC(SUMIF(L:L,$L2731,M:M)*(1+$J$9),2)</f>
        <v>15.13</v>
      </c>
      <c r="L2731" s="63" t="n">
        <f aca="false">IF(AND(A2732&lt;&gt;"",A2731=""),L2730+1,L2730)</f>
        <v>236</v>
      </c>
      <c r="M2731" s="80" t="str">
        <f aca="false">IF(OR(A2731="Insumo",A2731="Composição Auxiliar"),J2731,"")</f>
        <v/>
      </c>
      <c r="N2731" s="81" t="str">
        <f aca="false">IF(ISNUMBER(SEARCH("COM ENCARGOS COMPLEMENTARES",D2731)),J2731,"")</f>
        <v/>
      </c>
      <c r="O2731" s="81" t="str">
        <f aca="false">IF(N2731&lt;&gt;"","",M2731)</f>
        <v/>
      </c>
      <c r="P2731" s="82" t="str">
        <f aca="false">IF(A2731="Composição",A2730,"")</f>
        <v/>
      </c>
      <c r="Q2731" s="81" t="str">
        <f aca="false">IF(P2731&lt;&gt;"",SUMIF(L2731:L2820,L2731,N2731:N2820),"")</f>
        <v/>
      </c>
      <c r="R2731" s="81" t="str">
        <f aca="false">IF(P2731&lt;&gt;"",SUMIF(L2731:L2820,L2731,O2731:O2820),"")</f>
        <v/>
      </c>
    </row>
    <row r="2732" customFormat="false" ht="15" hidden="false" customHeight="false" outlineLevel="0" collapsed="false">
      <c r="A2732" s="105"/>
      <c r="B2732" s="105"/>
      <c r="C2732" s="105"/>
      <c r="D2732" s="105"/>
      <c r="E2732" s="105"/>
      <c r="F2732" s="105"/>
      <c r="G2732" s="105" t="s">
        <v>685</v>
      </c>
      <c r="H2732" s="106" t="s">
        <v>1345</v>
      </c>
      <c r="I2732" s="105" t="s">
        <v>687</v>
      </c>
      <c r="J2732" s="107" t="n">
        <f aca="false">TRUNC(J2731*H2732,2)</f>
        <v>136.17</v>
      </c>
      <c r="L2732" s="63" t="n">
        <f aca="false">IF(AND(A2733&lt;&gt;"",A2732=""),L2731+1,L2731)</f>
        <v>236</v>
      </c>
      <c r="M2732" s="80" t="str">
        <f aca="false">IF(OR(A2732="Insumo",A2732="Composição Auxiliar"),J2732,"")</f>
        <v/>
      </c>
      <c r="N2732" s="81" t="str">
        <f aca="false">IF(ISNUMBER(SEARCH("COM ENCARGOS COMPLEMENTARES",D2732)),J2732,"")</f>
        <v/>
      </c>
      <c r="O2732" s="81" t="str">
        <f aca="false">IF(N2732&lt;&gt;"","",M2732)</f>
        <v/>
      </c>
      <c r="P2732" s="82" t="str">
        <f aca="false">IF(A2732="Composição",A2731,"")</f>
        <v/>
      </c>
      <c r="Q2732" s="81" t="str">
        <f aca="false">IF(P2732&lt;&gt;"",SUMIF(L2732:L2821,L2732,N2732:N2821),"")</f>
        <v/>
      </c>
      <c r="R2732" s="81" t="str">
        <f aca="false">IF(P2732&lt;&gt;"",SUMIF(L2732:L2821,L2732,O2732:O2821),"")</f>
        <v/>
      </c>
    </row>
    <row r="2733" customFormat="false" ht="15" hidden="false" customHeight="false" outlineLevel="0" collapsed="false">
      <c r="A2733" s="108"/>
      <c r="B2733" s="108"/>
      <c r="C2733" s="108"/>
      <c r="D2733" s="108"/>
      <c r="E2733" s="108"/>
      <c r="F2733" s="108"/>
      <c r="G2733" s="108"/>
      <c r="H2733" s="108"/>
      <c r="I2733" s="108"/>
      <c r="J2733" s="108"/>
      <c r="L2733" s="63" t="n">
        <f aca="false">IF(AND(A2734&lt;&gt;"",A2733=""),L2732+1,L2732)</f>
        <v>237</v>
      </c>
      <c r="M2733" s="80" t="str">
        <f aca="false">IF(OR(A2733="Insumo",A2733="Composição Auxiliar"),J2733,"")</f>
        <v/>
      </c>
      <c r="N2733" s="81" t="str">
        <f aca="false">IF(ISNUMBER(SEARCH("COM ENCARGOS COMPLEMENTARES",D2733)),J2733,"")</f>
        <v/>
      </c>
      <c r="O2733" s="81" t="str">
        <f aca="false">IF(N2733&lt;&gt;"","",M2733)</f>
        <v/>
      </c>
      <c r="P2733" s="82" t="str">
        <f aca="false">IF(A2733="Composição",A2732,"")</f>
        <v/>
      </c>
      <c r="Q2733" s="81" t="str">
        <f aca="false">IF(P2733&lt;&gt;"",SUMIF(L2733:L2822,L2733,N2733:N2822),"")</f>
        <v/>
      </c>
      <c r="R2733" s="81" t="str">
        <f aca="false">IF(P2733&lt;&gt;"",SUMIF(L2733:L2822,L2733,O2733:O2822),"")</f>
        <v/>
      </c>
    </row>
    <row r="2734" customFormat="false" ht="15" hidden="false" customHeight="true" outlineLevel="0" collapsed="false">
      <c r="A2734" s="83" t="s">
        <v>577</v>
      </c>
      <c r="B2734" s="84" t="s">
        <v>655</v>
      </c>
      <c r="C2734" s="83" t="s">
        <v>656</v>
      </c>
      <c r="D2734" s="83" t="s">
        <v>657</v>
      </c>
      <c r="E2734" s="83" t="s">
        <v>658</v>
      </c>
      <c r="F2734" s="83"/>
      <c r="G2734" s="85" t="s">
        <v>659</v>
      </c>
      <c r="H2734" s="84" t="s">
        <v>660</v>
      </c>
      <c r="I2734" s="84" t="s">
        <v>661</v>
      </c>
      <c r="J2734" s="84" t="s">
        <v>662</v>
      </c>
      <c r="L2734" s="63" t="n">
        <f aca="false">IF(AND(A2735&lt;&gt;"",A2734=""),L2733+1,L2733)</f>
        <v>237</v>
      </c>
      <c r="M2734" s="80" t="str">
        <f aca="false">IF(OR(A2734="Insumo",A2734="Composição Auxiliar"),J2734,"")</f>
        <v/>
      </c>
      <c r="N2734" s="81" t="str">
        <f aca="false">IF(ISNUMBER(SEARCH("COM ENCARGOS COMPLEMENTARES",D2734)),J2734,"")</f>
        <v/>
      </c>
      <c r="O2734" s="81" t="str">
        <f aca="false">IF(N2734&lt;&gt;"","",M2734)</f>
        <v/>
      </c>
      <c r="P2734" s="82" t="str">
        <f aca="false">IF(A2734="Composição",A2733,"")</f>
        <v/>
      </c>
      <c r="Q2734" s="81" t="str">
        <f aca="false">IF(P2734&lt;&gt;"",SUMIF(L2734:L2823,L2734,N2734:N2823),"")</f>
        <v/>
      </c>
      <c r="R2734" s="81" t="str">
        <f aca="false">IF(P2734&lt;&gt;"",SUMIF(L2734:L2823,L2734,O2734:O2823),"")</f>
        <v/>
      </c>
    </row>
    <row r="2735" customFormat="false" ht="25.5" hidden="false" customHeight="true" outlineLevel="0" collapsed="false">
      <c r="A2735" s="86" t="s">
        <v>663</v>
      </c>
      <c r="B2735" s="87" t="s">
        <v>379</v>
      </c>
      <c r="C2735" s="86" t="s">
        <v>716</v>
      </c>
      <c r="D2735" s="86" t="s">
        <v>1468</v>
      </c>
      <c r="E2735" s="86" t="s">
        <v>1469</v>
      </c>
      <c r="F2735" s="86"/>
      <c r="G2735" s="88" t="s">
        <v>718</v>
      </c>
      <c r="H2735" s="89" t="n">
        <v>1</v>
      </c>
      <c r="I2735" s="90" t="n">
        <f aca="false">SUMIF(L:L,$L2735,M:M)</f>
        <v>25.38</v>
      </c>
      <c r="J2735" s="90" t="n">
        <f aca="false">TRUNC(H2735*I2735,2)</f>
        <v>25.38</v>
      </c>
      <c r="L2735" s="63" t="n">
        <f aca="false">IF(AND(A2736&lt;&gt;"",A2735=""),L2734+1,L2734)</f>
        <v>237</v>
      </c>
      <c r="M2735" s="80" t="str">
        <f aca="false">IF(OR(A2735="Insumo",A2735="Composição Auxiliar"),J2735,"")</f>
        <v/>
      </c>
      <c r="N2735" s="81" t="str">
        <f aca="false">IF(ISNUMBER(SEARCH("COM ENCARGOS COMPLEMENTARES",D2735)),J2735,"")</f>
        <v/>
      </c>
      <c r="O2735" s="81" t="str">
        <f aca="false">IF(N2735&lt;&gt;"","",M2735)</f>
        <v/>
      </c>
      <c r="P2735" s="82" t="str">
        <f aca="false">IF(A2735="Composição",A2734,"")</f>
        <v> 11.3.6 </v>
      </c>
      <c r="Q2735" s="81" t="n">
        <f aca="false">IF(P2735&lt;&gt;"",SUMIF(L2735:L2824,L2735,N2735:N2824),"")</f>
        <v>10.65</v>
      </c>
      <c r="R2735" s="81" t="n">
        <f aca="false">IF(P2735&lt;&gt;"",SUMIF(L2735:L2824,L2735,O2735:O2824),"")</f>
        <v>14.73</v>
      </c>
    </row>
    <row r="2736" customFormat="false" ht="25.5" hidden="false" customHeight="true" outlineLevel="0" collapsed="false">
      <c r="A2736" s="91" t="s">
        <v>668</v>
      </c>
      <c r="B2736" s="92" t="s">
        <v>819</v>
      </c>
      <c r="C2736" s="91" t="s">
        <v>664</v>
      </c>
      <c r="D2736" s="91" t="s">
        <v>820</v>
      </c>
      <c r="E2736" s="91" t="s">
        <v>671</v>
      </c>
      <c r="F2736" s="91"/>
      <c r="G2736" s="93" t="s">
        <v>672</v>
      </c>
      <c r="H2736" s="94" t="n">
        <v>0.25</v>
      </c>
      <c r="I2736" s="95" t="n">
        <f aca="false">SUMIFS('ANALÍTICA AUXILIARES'!J:J,'ANALÍTICA AUXILIARES'!A:A,"Composição",'ANALÍTICA AUXILIARES'!B:B,$B2736)</f>
        <v>23.68</v>
      </c>
      <c r="J2736" s="95" t="n">
        <f aca="false">TRUNC(H2736*I2736,2)</f>
        <v>5.92</v>
      </c>
      <c r="L2736" s="63" t="n">
        <f aca="false">IF(AND(A2737&lt;&gt;"",A2736=""),L2735+1,L2735)</f>
        <v>237</v>
      </c>
      <c r="M2736" s="80" t="n">
        <f aca="false">IF(OR(A2736="Insumo",A2736="Composição Auxiliar"),J2736,"")</f>
        <v>5.92</v>
      </c>
      <c r="N2736" s="81" t="n">
        <f aca="false">IF(ISNUMBER(SEARCH("COM ENCARGOS COMPLEMENTARES",D2736)),J2736,"")</f>
        <v>5.92</v>
      </c>
      <c r="O2736" s="81" t="str">
        <f aca="false">IF(N2736&lt;&gt;"","",M2736)</f>
        <v/>
      </c>
      <c r="P2736" s="82" t="str">
        <f aca="false">IF(A2736="Composição",A2735,"")</f>
        <v/>
      </c>
      <c r="Q2736" s="81" t="str">
        <f aca="false">IF(P2736&lt;&gt;"",SUMIF(L2736:L2825,L2736,N2736:N2825),"")</f>
        <v/>
      </c>
      <c r="R2736" s="81" t="str">
        <f aca="false">IF(P2736&lt;&gt;"",SUMIF(L2736:L2825,L2736,O2736:O2825),"")</f>
        <v/>
      </c>
    </row>
    <row r="2737" customFormat="false" ht="25.5" hidden="false" customHeight="true" outlineLevel="0" collapsed="false">
      <c r="A2737" s="91" t="s">
        <v>668</v>
      </c>
      <c r="B2737" s="92" t="s">
        <v>677</v>
      </c>
      <c r="C2737" s="91" t="s">
        <v>664</v>
      </c>
      <c r="D2737" s="91" t="s">
        <v>678</v>
      </c>
      <c r="E2737" s="91" t="s">
        <v>671</v>
      </c>
      <c r="F2737" s="91"/>
      <c r="G2737" s="93" t="s">
        <v>672</v>
      </c>
      <c r="H2737" s="94" t="n">
        <v>0.25</v>
      </c>
      <c r="I2737" s="95" t="n">
        <f aca="false">SUMIFS('ANALÍTICA AUXILIARES'!J:J,'ANALÍTICA AUXILIARES'!A:A,"Composição",'ANALÍTICA AUXILIARES'!B:B,$B2737)</f>
        <v>18.93</v>
      </c>
      <c r="J2737" s="95" t="n">
        <f aca="false">TRUNC(H2737*I2737,2)</f>
        <v>4.73</v>
      </c>
      <c r="L2737" s="63" t="n">
        <f aca="false">IF(AND(A2738&lt;&gt;"",A2737=""),L2736+1,L2736)</f>
        <v>237</v>
      </c>
      <c r="M2737" s="80" t="n">
        <f aca="false">IF(OR(A2737="Insumo",A2737="Composição Auxiliar"),J2737,"")</f>
        <v>4.73</v>
      </c>
      <c r="N2737" s="81" t="n">
        <f aca="false">IF(ISNUMBER(SEARCH("COM ENCARGOS COMPLEMENTARES",D2737)),J2737,"")</f>
        <v>4.73</v>
      </c>
      <c r="O2737" s="81" t="str">
        <f aca="false">IF(N2737&lt;&gt;"","",M2737)</f>
        <v/>
      </c>
      <c r="P2737" s="82" t="str">
        <f aca="false">IF(A2737="Composição",A2736,"")</f>
        <v/>
      </c>
      <c r="Q2737" s="81" t="str">
        <f aca="false">IF(P2737&lt;&gt;"",SUMIF(L2737:L2826,L2737,N2737:N2826),"")</f>
        <v/>
      </c>
      <c r="R2737" s="81" t="str">
        <f aca="false">IF(P2737&lt;&gt;"",SUMIF(L2737:L2826,L2737,O2737:O2826),"")</f>
        <v/>
      </c>
    </row>
    <row r="2738" customFormat="false" ht="25.5" hidden="false" customHeight="false" outlineLevel="0" collapsed="false">
      <c r="A2738" s="96" t="s">
        <v>679</v>
      </c>
      <c r="B2738" s="97" t="s">
        <v>1474</v>
      </c>
      <c r="C2738" s="96" t="str">
        <f aca="false">VLOOKUP(B2738,INSUMOS!$A:$I,2,0)</f>
        <v>SINAPI</v>
      </c>
      <c r="D2738" s="96" t="str">
        <f aca="false">VLOOKUP(B2738,INSUMOS!$A:$I,3,0)</f>
        <v>PARAFUSO DE ACO TIPO CHUMBADOR PARABOLT, DIAMETRO 3/8", COMPRIMENTO 75 MM</v>
      </c>
      <c r="E2738" s="98" t="str">
        <f aca="false">VLOOKUP(B2738,INSUMOS!$A:$I,4,0)</f>
        <v>Material</v>
      </c>
      <c r="F2738" s="98"/>
      <c r="G2738" s="99" t="str">
        <f aca="false">VLOOKUP(B2738,INSUMOS!$A:$I,5,0)</f>
        <v>UN</v>
      </c>
      <c r="H2738" s="100" t="n">
        <v>1</v>
      </c>
      <c r="I2738" s="101" t="n">
        <f aca="false">VLOOKUP(B2738,INSUMOS!$A:$I,8,0)</f>
        <v>3.03</v>
      </c>
      <c r="J2738" s="101" t="n">
        <f aca="false">TRUNC(H2738*I2738,2)</f>
        <v>3.03</v>
      </c>
      <c r="L2738" s="63" t="n">
        <f aca="false">IF(AND(A2739&lt;&gt;"",A2738=""),L2737+1,L2737)</f>
        <v>237</v>
      </c>
      <c r="M2738" s="80" t="n">
        <f aca="false">IF(OR(A2738="Insumo",A2738="Composição Auxiliar"),J2738,"")</f>
        <v>3.03</v>
      </c>
      <c r="N2738" s="81" t="str">
        <f aca="false">IF(ISNUMBER(SEARCH("COM ENCARGOS COMPLEMENTARES",D2738)),J2738,"")</f>
        <v/>
      </c>
      <c r="O2738" s="81" t="n">
        <f aca="false">IF(N2738&lt;&gt;"","",M2738)</f>
        <v>3.03</v>
      </c>
      <c r="P2738" s="82" t="str">
        <f aca="false">IF(A2738="Composição",A2737,"")</f>
        <v/>
      </c>
      <c r="Q2738" s="81" t="str">
        <f aca="false">IF(P2738&lt;&gt;"",SUMIF(L2738:L2827,L2738,N2738:N2827),"")</f>
        <v/>
      </c>
      <c r="R2738" s="81" t="str">
        <f aca="false">IF(P2738&lt;&gt;"",SUMIF(L2738:L2827,L2738,O2738:O2827),"")</f>
        <v/>
      </c>
    </row>
    <row r="2739" customFormat="false" ht="14.25" hidden="false" customHeight="false" outlineLevel="0" collapsed="false">
      <c r="A2739" s="96" t="s">
        <v>679</v>
      </c>
      <c r="B2739" s="97" t="s">
        <v>1470</v>
      </c>
      <c r="C2739" s="96" t="str">
        <f aca="false">VLOOKUP(B2739,INSUMOS!$A:$I,2,0)</f>
        <v>SINAPI</v>
      </c>
      <c r="D2739" s="96" t="str">
        <f aca="false">VLOOKUP(B2739,INSUMOS!$A:$I,3,0)</f>
        <v>PORCA ZINCADA, SEXTAVADA, DIAMETRO 3/8"</v>
      </c>
      <c r="E2739" s="98" t="str">
        <f aca="false">VLOOKUP(B2739,INSUMOS!$A:$I,4,0)</f>
        <v>Material</v>
      </c>
      <c r="F2739" s="98"/>
      <c r="G2739" s="99" t="str">
        <f aca="false">VLOOKUP(B2739,INSUMOS!$A:$I,5,0)</f>
        <v>UN</v>
      </c>
      <c r="H2739" s="100" t="n">
        <v>3</v>
      </c>
      <c r="I2739" s="101" t="n">
        <f aca="false">VLOOKUP(B2739,INSUMOS!$A:$I,8,0)</f>
        <v>0.28</v>
      </c>
      <c r="J2739" s="101" t="n">
        <f aca="false">TRUNC(H2739*I2739,2)</f>
        <v>0.84</v>
      </c>
      <c r="L2739" s="63" t="n">
        <f aca="false">IF(AND(A2740&lt;&gt;"",A2739=""),L2738+1,L2738)</f>
        <v>237</v>
      </c>
      <c r="M2739" s="80" t="n">
        <f aca="false">IF(OR(A2739="Insumo",A2739="Composição Auxiliar"),J2739,"")</f>
        <v>0.84</v>
      </c>
      <c r="N2739" s="81" t="str">
        <f aca="false">IF(ISNUMBER(SEARCH("COM ENCARGOS COMPLEMENTARES",D2739)),J2739,"")</f>
        <v/>
      </c>
      <c r="O2739" s="81" t="n">
        <f aca="false">IF(N2739&lt;&gt;"","",M2739)</f>
        <v>0.84</v>
      </c>
      <c r="P2739" s="82" t="str">
        <f aca="false">IF(A2739="Composição",A2738,"")</f>
        <v/>
      </c>
      <c r="Q2739" s="81" t="str">
        <f aca="false">IF(P2739&lt;&gt;"",SUMIF(L2739:L2828,L2739,N2739:N2828),"")</f>
        <v/>
      </c>
      <c r="R2739" s="81" t="str">
        <f aca="false">IF(P2739&lt;&gt;"",SUMIF(L2739:L2828,L2739,O2739:O2828),"")</f>
        <v/>
      </c>
    </row>
    <row r="2740" customFormat="false" ht="14.25" hidden="false" customHeight="false" outlineLevel="0" collapsed="false">
      <c r="A2740" s="96" t="s">
        <v>679</v>
      </c>
      <c r="B2740" s="97" t="s">
        <v>1472</v>
      </c>
      <c r="C2740" s="96" t="str">
        <f aca="false">VLOOKUP(B2740,INSUMOS!$A:$I,2,0)</f>
        <v>ORSE</v>
      </c>
      <c r="D2740" s="96" t="str">
        <f aca="false">VLOOKUP(B2740,INSUMOS!$A:$I,3,0)</f>
        <v>ARRUELA LISA DE 3/8" UN</v>
      </c>
      <c r="E2740" s="98" t="str">
        <f aca="false">VLOOKUP(B2740,INSUMOS!$A:$I,4,0)</f>
        <v>Material</v>
      </c>
      <c r="F2740" s="98"/>
      <c r="G2740" s="99" t="str">
        <f aca="false">VLOOKUP(B2740,INSUMOS!$A:$I,5,0)</f>
        <v>un</v>
      </c>
      <c r="H2740" s="100" t="n">
        <v>3</v>
      </c>
      <c r="I2740" s="101" t="n">
        <f aca="false">VLOOKUP(B2740,INSUMOS!$A:$I,8,0)</f>
        <v>0.12</v>
      </c>
      <c r="J2740" s="101" t="n">
        <f aca="false">TRUNC(H2740*I2740,2)</f>
        <v>0.36</v>
      </c>
      <c r="L2740" s="63" t="n">
        <f aca="false">IF(AND(A2741&lt;&gt;"",A2740=""),L2739+1,L2739)</f>
        <v>237</v>
      </c>
      <c r="M2740" s="80" t="n">
        <f aca="false">IF(OR(A2740="Insumo",A2740="Composição Auxiliar"),J2740,"")</f>
        <v>0.36</v>
      </c>
      <c r="N2740" s="81" t="str">
        <f aca="false">IF(ISNUMBER(SEARCH("COM ENCARGOS COMPLEMENTARES",D2740)),J2740,"")</f>
        <v/>
      </c>
      <c r="O2740" s="81" t="n">
        <f aca="false">IF(N2740&lt;&gt;"","",M2740)</f>
        <v>0.36</v>
      </c>
      <c r="P2740" s="82" t="str">
        <f aca="false">IF(A2740="Composição",A2739,"")</f>
        <v/>
      </c>
      <c r="Q2740" s="81" t="str">
        <f aca="false">IF(P2740&lt;&gt;"",SUMIF(L2740:L2829,L2740,N2740:N2829),"")</f>
        <v/>
      </c>
      <c r="R2740" s="81" t="str">
        <f aca="false">IF(P2740&lt;&gt;"",SUMIF(L2740:L2829,L2740,O2740:O2829),"")</f>
        <v/>
      </c>
    </row>
    <row r="2741" customFormat="false" ht="14.25" hidden="false" customHeight="false" outlineLevel="0" collapsed="false">
      <c r="A2741" s="96" t="s">
        <v>679</v>
      </c>
      <c r="B2741" s="97" t="s">
        <v>1471</v>
      </c>
      <c r="C2741" s="96" t="str">
        <f aca="false">VLOOKUP(B2741,INSUMOS!$A:$I,2,0)</f>
        <v>ORSE</v>
      </c>
      <c r="D2741" s="96" t="str">
        <f aca="false">VLOOKUP(B2741,INSUMOS!$A:$I,3,0)</f>
        <v>BARRA ROSCADA ZINCADA Ø 3/8" M</v>
      </c>
      <c r="E2741" s="98" t="str">
        <f aca="false">VLOOKUP(B2741,INSUMOS!$A:$I,4,0)</f>
        <v>Material</v>
      </c>
      <c r="F2741" s="98"/>
      <c r="G2741" s="99" t="str">
        <f aca="false">VLOOKUP(B2741,INSUMOS!$A:$I,5,0)</f>
        <v>barra</v>
      </c>
      <c r="H2741" s="100" t="n">
        <v>0.9</v>
      </c>
      <c r="I2741" s="101" t="n">
        <f aca="false">VLOOKUP(B2741,INSUMOS!$A:$I,8,0)</f>
        <v>7.7</v>
      </c>
      <c r="J2741" s="101" t="n">
        <f aca="false">TRUNC(H2741*I2741,2)</f>
        <v>6.93</v>
      </c>
      <c r="L2741" s="63" t="n">
        <f aca="false">IF(AND(A2742&lt;&gt;"",A2741=""),L2740+1,L2740)</f>
        <v>237</v>
      </c>
      <c r="M2741" s="80" t="n">
        <f aca="false">IF(OR(A2741="Insumo",A2741="Composição Auxiliar"),J2741,"")</f>
        <v>6.93</v>
      </c>
      <c r="N2741" s="81" t="str">
        <f aca="false">IF(ISNUMBER(SEARCH("COM ENCARGOS COMPLEMENTARES",D2741)),J2741,"")</f>
        <v/>
      </c>
      <c r="O2741" s="81" t="n">
        <f aca="false">IF(N2741&lt;&gt;"","",M2741)</f>
        <v>6.93</v>
      </c>
      <c r="P2741" s="82" t="str">
        <f aca="false">IF(A2741="Composição",A2740,"")</f>
        <v/>
      </c>
      <c r="Q2741" s="81" t="str">
        <f aca="false">IF(P2741&lt;&gt;"",SUMIF(L2741:L2830,L2741,N2741:N2830),"")</f>
        <v/>
      </c>
      <c r="R2741" s="81" t="str">
        <f aca="false">IF(P2741&lt;&gt;"",SUMIF(L2741:L2830,L2741,O2741:O2830),"")</f>
        <v/>
      </c>
    </row>
    <row r="2742" customFormat="false" ht="25.5" hidden="false" customHeight="false" outlineLevel="0" collapsed="false">
      <c r="A2742" s="96" t="s">
        <v>679</v>
      </c>
      <c r="B2742" s="97" t="s">
        <v>1473</v>
      </c>
      <c r="C2742" s="96" t="str">
        <f aca="false">VLOOKUP(B2742,INSUMOS!$A:$I,2,0)</f>
        <v>SINAPI</v>
      </c>
      <c r="D2742" s="96" t="str">
        <f aca="false">VLOOKUP(B2742,INSUMOS!$A:$I,3,0)</f>
        <v>ABRACADEIRA EM ACO PARA AMARRACAO DE ELETRODUTOS, TIPO U SIMPLES, COM 2"</v>
      </c>
      <c r="E2742" s="98" t="str">
        <f aca="false">VLOOKUP(B2742,INSUMOS!$A:$I,4,0)</f>
        <v>Material</v>
      </c>
      <c r="F2742" s="98"/>
      <c r="G2742" s="99" t="str">
        <f aca="false">VLOOKUP(B2742,INSUMOS!$A:$I,5,0)</f>
        <v>UN</v>
      </c>
      <c r="H2742" s="100" t="n">
        <v>1</v>
      </c>
      <c r="I2742" s="101" t="n">
        <f aca="false">VLOOKUP(B2742,INSUMOS!$A:$I,8,0)</f>
        <v>3.57</v>
      </c>
      <c r="J2742" s="101" t="n">
        <f aca="false">TRUNC(H2742*I2742,2)</f>
        <v>3.57</v>
      </c>
      <c r="L2742" s="63" t="n">
        <f aca="false">IF(AND(A2743&lt;&gt;"",A2742=""),L2741+1,L2741)</f>
        <v>237</v>
      </c>
      <c r="M2742" s="80" t="n">
        <f aca="false">IF(OR(A2742="Insumo",A2742="Composição Auxiliar"),J2742,"")</f>
        <v>3.57</v>
      </c>
      <c r="N2742" s="81" t="str">
        <f aca="false">IF(ISNUMBER(SEARCH("COM ENCARGOS COMPLEMENTARES",D2742)),J2742,"")</f>
        <v/>
      </c>
      <c r="O2742" s="81" t="n">
        <f aca="false">IF(N2742&lt;&gt;"","",M2742)</f>
        <v>3.57</v>
      </c>
      <c r="P2742" s="82" t="str">
        <f aca="false">IF(A2742="Composição",A2741,"")</f>
        <v/>
      </c>
      <c r="Q2742" s="81" t="str">
        <f aca="false">IF(P2742&lt;&gt;"",SUMIF(L2742:L2831,L2742,N2742:N2831),"")</f>
        <v/>
      </c>
      <c r="R2742" s="81" t="str">
        <f aca="false">IF(P2742&lt;&gt;"",SUMIF(L2742:L2831,L2742,O2742:O2831),"")</f>
        <v/>
      </c>
    </row>
    <row r="2743" customFormat="false" ht="14.25" hidden="false" customHeight="false" outlineLevel="0" collapsed="false">
      <c r="A2743" s="102"/>
      <c r="B2743" s="102"/>
      <c r="C2743" s="102"/>
      <c r="D2743" s="102"/>
      <c r="E2743" s="102"/>
      <c r="F2743" s="103"/>
      <c r="G2743" s="102"/>
      <c r="H2743" s="103"/>
      <c r="I2743" s="102"/>
      <c r="J2743" s="103"/>
      <c r="L2743" s="63" t="n">
        <f aca="false">IF(AND(A2744&lt;&gt;"",A2743=""),L2742+1,L2742)</f>
        <v>237</v>
      </c>
      <c r="M2743" s="80" t="str">
        <f aca="false">IF(OR(A2743="Insumo",A2743="Composição Auxiliar"),J2743,"")</f>
        <v/>
      </c>
      <c r="N2743" s="81" t="str">
        <f aca="false">IF(ISNUMBER(SEARCH("COM ENCARGOS COMPLEMENTARES",D2743)),J2743,"")</f>
        <v/>
      </c>
      <c r="O2743" s="81" t="str">
        <f aca="false">IF(N2743&lt;&gt;"","",M2743)</f>
        <v/>
      </c>
      <c r="P2743" s="82" t="str">
        <f aca="false">IF(A2743="Composição",A2742,"")</f>
        <v/>
      </c>
      <c r="Q2743" s="81" t="str">
        <f aca="false">IF(P2743&lt;&gt;"",SUMIF(L2743:L2832,L2743,N2743:N2832),"")</f>
        <v/>
      </c>
      <c r="R2743" s="81" t="str">
        <f aca="false">IF(P2743&lt;&gt;"",SUMIF(L2743:L2832,L2743,O2743:O2832),"")</f>
        <v/>
      </c>
    </row>
    <row r="2744" customFormat="false" ht="14.25" hidden="false" customHeight="true" outlineLevel="0" collapsed="false">
      <c r="A2744" s="102"/>
      <c r="B2744" s="102"/>
      <c r="C2744" s="102"/>
      <c r="D2744" s="102"/>
      <c r="E2744" s="102"/>
      <c r="F2744" s="103"/>
      <c r="G2744" s="102"/>
      <c r="H2744" s="104" t="s">
        <v>684</v>
      </c>
      <c r="I2744" s="104"/>
      <c r="J2744" s="103" t="n">
        <f aca="false">TRUNC(SUMIF(L:L,$L2744,M:M)*(1+$J$9),2)</f>
        <v>32.94</v>
      </c>
      <c r="L2744" s="63" t="n">
        <f aca="false">IF(AND(A2745&lt;&gt;"",A2744=""),L2743+1,L2743)</f>
        <v>237</v>
      </c>
      <c r="M2744" s="80" t="str">
        <f aca="false">IF(OR(A2744="Insumo",A2744="Composição Auxiliar"),J2744,"")</f>
        <v/>
      </c>
      <c r="N2744" s="81" t="str">
        <f aca="false">IF(ISNUMBER(SEARCH("COM ENCARGOS COMPLEMENTARES",D2744)),J2744,"")</f>
        <v/>
      </c>
      <c r="O2744" s="81" t="str">
        <f aca="false">IF(N2744&lt;&gt;"","",M2744)</f>
        <v/>
      </c>
      <c r="P2744" s="82" t="str">
        <f aca="false">IF(A2744="Composição",A2743,"")</f>
        <v/>
      </c>
      <c r="Q2744" s="81" t="str">
        <f aca="false">IF(P2744&lt;&gt;"",SUMIF(L2744:L2833,L2744,N2744:N2833),"")</f>
        <v/>
      </c>
      <c r="R2744" s="81" t="str">
        <f aca="false">IF(P2744&lt;&gt;"",SUMIF(L2744:L2833,L2744,O2744:O2833),"")</f>
        <v/>
      </c>
    </row>
    <row r="2745" customFormat="false" ht="15" hidden="false" customHeight="false" outlineLevel="0" collapsed="false">
      <c r="A2745" s="105"/>
      <c r="B2745" s="105"/>
      <c r="C2745" s="105"/>
      <c r="D2745" s="105"/>
      <c r="E2745" s="105"/>
      <c r="F2745" s="105"/>
      <c r="G2745" s="105" t="s">
        <v>685</v>
      </c>
      <c r="H2745" s="106" t="s">
        <v>1702</v>
      </c>
      <c r="I2745" s="105" t="s">
        <v>687</v>
      </c>
      <c r="J2745" s="107" t="n">
        <f aca="false">TRUNC(J2744*H2745,2)</f>
        <v>625.86</v>
      </c>
      <c r="L2745" s="63" t="n">
        <f aca="false">IF(AND(A2746&lt;&gt;"",A2745=""),L2744+1,L2744)</f>
        <v>237</v>
      </c>
      <c r="M2745" s="80" t="str">
        <f aca="false">IF(OR(A2745="Insumo",A2745="Composição Auxiliar"),J2745,"")</f>
        <v/>
      </c>
      <c r="N2745" s="81" t="str">
        <f aca="false">IF(ISNUMBER(SEARCH("COM ENCARGOS COMPLEMENTARES",D2745)),J2745,"")</f>
        <v/>
      </c>
      <c r="O2745" s="81" t="str">
        <f aca="false">IF(N2745&lt;&gt;"","",M2745)</f>
        <v/>
      </c>
      <c r="P2745" s="82" t="str">
        <f aca="false">IF(A2745="Composição",A2744,"")</f>
        <v/>
      </c>
      <c r="Q2745" s="81" t="str">
        <f aca="false">IF(P2745&lt;&gt;"",SUMIF(L2745:L2834,L2745,N2745:N2834),"")</f>
        <v/>
      </c>
      <c r="R2745" s="81" t="str">
        <f aca="false">IF(P2745&lt;&gt;"",SUMIF(L2745:L2834,L2745,O2745:O2834),"")</f>
        <v/>
      </c>
    </row>
    <row r="2746" customFormat="false" ht="15" hidden="false" customHeight="false" outlineLevel="0" collapsed="false">
      <c r="A2746" s="108"/>
      <c r="B2746" s="108"/>
      <c r="C2746" s="108"/>
      <c r="D2746" s="108"/>
      <c r="E2746" s="108"/>
      <c r="F2746" s="108"/>
      <c r="G2746" s="108"/>
      <c r="H2746" s="108"/>
      <c r="I2746" s="108"/>
      <c r="J2746" s="108"/>
      <c r="L2746" s="63" t="n">
        <f aca="false">IF(AND(A2747&lt;&gt;"",A2746=""),L2745+1,L2745)</f>
        <v>238</v>
      </c>
      <c r="M2746" s="80" t="str">
        <f aca="false">IF(OR(A2746="Insumo",A2746="Composição Auxiliar"),J2746,"")</f>
        <v/>
      </c>
      <c r="N2746" s="81" t="str">
        <f aca="false">IF(ISNUMBER(SEARCH("COM ENCARGOS COMPLEMENTARES",D2746)),J2746,"")</f>
        <v/>
      </c>
      <c r="O2746" s="81" t="str">
        <f aca="false">IF(N2746&lt;&gt;"","",M2746)</f>
        <v/>
      </c>
      <c r="P2746" s="82" t="str">
        <f aca="false">IF(A2746="Composição",A2745,"")</f>
        <v/>
      </c>
      <c r="Q2746" s="81" t="str">
        <f aca="false">IF(P2746&lt;&gt;"",SUMIF(L2746:L2835,L2746,N2746:N2835),"")</f>
        <v/>
      </c>
      <c r="R2746" s="81" t="str">
        <f aca="false">IF(P2746&lt;&gt;"",SUMIF(L2746:L2835,L2746,O2746:O2835),"")</f>
        <v/>
      </c>
    </row>
    <row r="2747" customFormat="false" ht="14.25" hidden="false" customHeight="false" outlineLevel="0" collapsed="false">
      <c r="A2747" s="76" t="s">
        <v>578</v>
      </c>
      <c r="B2747" s="76"/>
      <c r="C2747" s="76"/>
      <c r="D2747" s="76" t="s">
        <v>579</v>
      </c>
      <c r="E2747" s="76"/>
      <c r="F2747" s="76"/>
      <c r="G2747" s="76"/>
      <c r="H2747" s="77"/>
      <c r="I2747" s="76"/>
      <c r="J2747" s="78"/>
      <c r="L2747" s="63" t="n">
        <f aca="false">IF(AND(A2748&lt;&gt;"",A2747=""),L2746+1,L2746)</f>
        <v>238</v>
      </c>
      <c r="M2747" s="80" t="str">
        <f aca="false">IF(OR(A2747="Insumo",A2747="Composição Auxiliar"),J2747,"")</f>
        <v/>
      </c>
      <c r="N2747" s="81" t="str">
        <f aca="false">IF(ISNUMBER(SEARCH("COM ENCARGOS COMPLEMENTARES",D2747)),J2747,"")</f>
        <v/>
      </c>
      <c r="O2747" s="81" t="str">
        <f aca="false">IF(N2747&lt;&gt;"","",M2747)</f>
        <v/>
      </c>
      <c r="P2747" s="82" t="str">
        <f aca="false">IF(A2747="Composição",A2746,"")</f>
        <v/>
      </c>
      <c r="Q2747" s="81" t="str">
        <f aca="false">IF(P2747&lt;&gt;"",SUMIF(L2747:L2836,L2747,N2747:N2836),"")</f>
        <v/>
      </c>
      <c r="R2747" s="81" t="str">
        <f aca="false">IF(P2747&lt;&gt;"",SUMIF(L2747:L2836,L2747,O2747:O2836),"")</f>
        <v/>
      </c>
    </row>
    <row r="2748" customFormat="false" ht="15" hidden="false" customHeight="true" outlineLevel="0" collapsed="false">
      <c r="A2748" s="83" t="s">
        <v>580</v>
      </c>
      <c r="B2748" s="84" t="s">
        <v>655</v>
      </c>
      <c r="C2748" s="83" t="s">
        <v>656</v>
      </c>
      <c r="D2748" s="83" t="s">
        <v>657</v>
      </c>
      <c r="E2748" s="83" t="s">
        <v>658</v>
      </c>
      <c r="F2748" s="83"/>
      <c r="G2748" s="85" t="s">
        <v>659</v>
      </c>
      <c r="H2748" s="84" t="s">
        <v>660</v>
      </c>
      <c r="I2748" s="84" t="s">
        <v>661</v>
      </c>
      <c r="J2748" s="84" t="s">
        <v>662</v>
      </c>
      <c r="L2748" s="63" t="n">
        <f aca="false">IF(AND(A2749&lt;&gt;"",A2748=""),L2747+1,L2747)</f>
        <v>238</v>
      </c>
      <c r="M2748" s="80" t="str">
        <f aca="false">IF(OR(A2748="Insumo",A2748="Composição Auxiliar"),J2748,"")</f>
        <v/>
      </c>
      <c r="N2748" s="81" t="str">
        <f aca="false">IF(ISNUMBER(SEARCH("COM ENCARGOS COMPLEMENTARES",D2748)),J2748,"")</f>
        <v/>
      </c>
      <c r="O2748" s="81" t="str">
        <f aca="false">IF(N2748&lt;&gt;"","",M2748)</f>
        <v/>
      </c>
      <c r="P2748" s="82" t="str">
        <f aca="false">IF(A2748="Composição",A2747,"")</f>
        <v/>
      </c>
      <c r="Q2748" s="81" t="str">
        <f aca="false">IF(P2748&lt;&gt;"",SUMIF(L2748:L2837,L2748,N2748:N2837),"")</f>
        <v/>
      </c>
      <c r="R2748" s="81" t="str">
        <f aca="false">IF(P2748&lt;&gt;"",SUMIF(L2748:L2837,L2748,O2748:O2837),"")</f>
        <v/>
      </c>
    </row>
    <row r="2749" customFormat="false" ht="38.25" hidden="false" customHeight="true" outlineLevel="0" collapsed="false">
      <c r="A2749" s="86" t="s">
        <v>663</v>
      </c>
      <c r="B2749" s="87" t="s">
        <v>581</v>
      </c>
      <c r="C2749" s="86" t="s">
        <v>664</v>
      </c>
      <c r="D2749" s="86" t="s">
        <v>1703</v>
      </c>
      <c r="E2749" s="86" t="s">
        <v>764</v>
      </c>
      <c r="F2749" s="86"/>
      <c r="G2749" s="88" t="s">
        <v>729</v>
      </c>
      <c r="H2749" s="89" t="n">
        <v>1</v>
      </c>
      <c r="I2749" s="90" t="n">
        <f aca="false">SUMIF(L:L,$L2749,M:M)</f>
        <v>62.69</v>
      </c>
      <c r="J2749" s="90" t="n">
        <f aca="false">TRUNC(H2749*I2749,2)</f>
        <v>62.69</v>
      </c>
      <c r="L2749" s="63" t="n">
        <f aca="false">IF(AND(A2750&lt;&gt;"",A2749=""),L2748+1,L2748)</f>
        <v>238</v>
      </c>
      <c r="M2749" s="80" t="str">
        <f aca="false">IF(OR(A2749="Insumo",A2749="Composição Auxiliar"),J2749,"")</f>
        <v/>
      </c>
      <c r="N2749" s="81" t="str">
        <f aca="false">IF(ISNUMBER(SEARCH("COM ENCARGOS COMPLEMENTARES",D2749)),J2749,"")</f>
        <v/>
      </c>
      <c r="O2749" s="81" t="str">
        <f aca="false">IF(N2749&lt;&gt;"","",M2749)</f>
        <v/>
      </c>
      <c r="P2749" s="82" t="str">
        <f aca="false">IF(A2749="Composição",A2748,"")</f>
        <v> 11.4.1 </v>
      </c>
      <c r="Q2749" s="81" t="n">
        <f aca="false">IF(P2749&lt;&gt;"",SUMIF(L2749:L2838,L2749,N2749:N2838),"")</f>
        <v>13.2</v>
      </c>
      <c r="R2749" s="81" t="n">
        <f aca="false">IF(P2749&lt;&gt;"",SUMIF(L2749:L2838,L2749,O2749:O2838),"")</f>
        <v>49.49</v>
      </c>
    </row>
    <row r="2750" customFormat="false" ht="25.5" hidden="false" customHeight="true" outlineLevel="0" collapsed="false">
      <c r="A2750" s="91" t="s">
        <v>668</v>
      </c>
      <c r="B2750" s="92" t="s">
        <v>1292</v>
      </c>
      <c r="C2750" s="91" t="s">
        <v>664</v>
      </c>
      <c r="D2750" s="91" t="s">
        <v>1293</v>
      </c>
      <c r="E2750" s="91" t="s">
        <v>671</v>
      </c>
      <c r="F2750" s="91"/>
      <c r="G2750" s="93" t="s">
        <v>672</v>
      </c>
      <c r="H2750" s="94" t="n">
        <v>0.3114</v>
      </c>
      <c r="I2750" s="95" t="n">
        <f aca="false">SUMIFS('ANALÍTICA AUXILIARES'!J:J,'ANALÍTICA AUXILIARES'!A:A,"Composição",'ANALÍTICA AUXILIARES'!B:B,$B2750)</f>
        <v>22.94</v>
      </c>
      <c r="J2750" s="95" t="n">
        <f aca="false">TRUNC(H2750*I2750,2)</f>
        <v>7.14</v>
      </c>
      <c r="L2750" s="63" t="n">
        <f aca="false">IF(AND(A2751&lt;&gt;"",A2750=""),L2749+1,L2749)</f>
        <v>238</v>
      </c>
      <c r="M2750" s="80" t="n">
        <f aca="false">IF(OR(A2750="Insumo",A2750="Composição Auxiliar"),J2750,"")</f>
        <v>7.14</v>
      </c>
      <c r="N2750" s="81" t="n">
        <f aca="false">IF(ISNUMBER(SEARCH("COM ENCARGOS COMPLEMENTARES",D2750)),J2750,"")</f>
        <v>7.14</v>
      </c>
      <c r="O2750" s="81" t="str">
        <f aca="false">IF(N2750&lt;&gt;"","",M2750)</f>
        <v/>
      </c>
      <c r="P2750" s="82" t="str">
        <f aca="false">IF(A2750="Composição",A2749,"")</f>
        <v/>
      </c>
      <c r="Q2750" s="81" t="str">
        <f aca="false">IF(P2750&lt;&gt;"",SUMIF(L2750:L2839,L2750,N2750:N2839),"")</f>
        <v/>
      </c>
      <c r="R2750" s="81" t="str">
        <f aca="false">IF(P2750&lt;&gt;"",SUMIF(L2750:L2839,L2750,O2750:O2839),"")</f>
        <v/>
      </c>
    </row>
    <row r="2751" customFormat="false" ht="25.5" hidden="false" customHeight="true" outlineLevel="0" collapsed="false">
      <c r="A2751" s="91" t="s">
        <v>668</v>
      </c>
      <c r="B2751" s="92" t="s">
        <v>1336</v>
      </c>
      <c r="C2751" s="91" t="s">
        <v>664</v>
      </c>
      <c r="D2751" s="91" t="s">
        <v>1337</v>
      </c>
      <c r="E2751" s="91" t="s">
        <v>671</v>
      </c>
      <c r="F2751" s="91"/>
      <c r="G2751" s="93" t="s">
        <v>672</v>
      </c>
      <c r="H2751" s="94" t="n">
        <v>0.3114</v>
      </c>
      <c r="I2751" s="95" t="n">
        <f aca="false">SUMIFS('ANALÍTICA AUXILIARES'!J:J,'ANALÍTICA AUXILIARES'!A:A,"Composição",'ANALÍTICA AUXILIARES'!B:B,$B2751)</f>
        <v>19.47</v>
      </c>
      <c r="J2751" s="95" t="n">
        <f aca="false">TRUNC(H2751*I2751,2)</f>
        <v>6.06</v>
      </c>
      <c r="L2751" s="63" t="n">
        <f aca="false">IF(AND(A2752&lt;&gt;"",A2751=""),L2750+1,L2750)</f>
        <v>238</v>
      </c>
      <c r="M2751" s="80" t="n">
        <f aca="false">IF(OR(A2751="Insumo",A2751="Composição Auxiliar"),J2751,"")</f>
        <v>6.06</v>
      </c>
      <c r="N2751" s="81" t="n">
        <f aca="false">IF(ISNUMBER(SEARCH("COM ENCARGOS COMPLEMENTARES",D2751)),J2751,"")</f>
        <v>6.06</v>
      </c>
      <c r="O2751" s="81" t="str">
        <f aca="false">IF(N2751&lt;&gt;"","",M2751)</f>
        <v/>
      </c>
      <c r="P2751" s="82" t="str">
        <f aca="false">IF(A2751="Composição",A2750,"")</f>
        <v/>
      </c>
      <c r="Q2751" s="81" t="str">
        <f aca="false">IF(P2751&lt;&gt;"",SUMIF(L2751:L2840,L2751,N2751:N2840),"")</f>
        <v/>
      </c>
      <c r="R2751" s="81" t="str">
        <f aca="false">IF(P2751&lt;&gt;"",SUMIF(L2751:L2840,L2751,O2751:O2840),"")</f>
        <v/>
      </c>
    </row>
    <row r="2752" customFormat="false" ht="25.5" hidden="false" customHeight="false" outlineLevel="0" collapsed="false">
      <c r="A2752" s="96" t="s">
        <v>679</v>
      </c>
      <c r="B2752" s="97" t="s">
        <v>1704</v>
      </c>
      <c r="C2752" s="96" t="str">
        <f aca="false">VLOOKUP(B2752,INSUMOS!$A:$I,2,0)</f>
        <v>SINAPI</v>
      </c>
      <c r="D2752" s="96" t="str">
        <f aca="false">VLOOKUP(B2752,INSUMOS!$A:$I,3,0)</f>
        <v>TUBO PVC  SERIE NORMAL, DN 150 MM, PARA ESGOTO  PREDIAL (NBR 5688)</v>
      </c>
      <c r="E2752" s="98" t="str">
        <f aca="false">VLOOKUP(B2752,INSUMOS!$A:$I,4,0)</f>
        <v>Material</v>
      </c>
      <c r="F2752" s="98"/>
      <c r="G2752" s="99" t="str">
        <f aca="false">VLOOKUP(B2752,INSUMOS!$A:$I,5,0)</f>
        <v>M</v>
      </c>
      <c r="H2752" s="100" t="n">
        <v>1.0549</v>
      </c>
      <c r="I2752" s="101" t="n">
        <f aca="false">VLOOKUP(B2752,INSUMOS!$A:$I,8,0)</f>
        <v>46.87</v>
      </c>
      <c r="J2752" s="101" t="n">
        <f aca="false">TRUNC(H2752*I2752,2)</f>
        <v>49.44</v>
      </c>
      <c r="L2752" s="63" t="n">
        <f aca="false">IF(AND(A2753&lt;&gt;"",A2752=""),L2751+1,L2751)</f>
        <v>238</v>
      </c>
      <c r="M2752" s="80" t="n">
        <f aca="false">IF(OR(A2752="Insumo",A2752="Composição Auxiliar"),J2752,"")</f>
        <v>49.44</v>
      </c>
      <c r="N2752" s="81" t="str">
        <f aca="false">IF(ISNUMBER(SEARCH("COM ENCARGOS COMPLEMENTARES",D2752)),J2752,"")</f>
        <v/>
      </c>
      <c r="O2752" s="81" t="n">
        <f aca="false">IF(N2752&lt;&gt;"","",M2752)</f>
        <v>49.44</v>
      </c>
      <c r="P2752" s="82" t="str">
        <f aca="false">IF(A2752="Composição",A2751,"")</f>
        <v/>
      </c>
      <c r="Q2752" s="81" t="str">
        <f aca="false">IF(P2752&lt;&gt;"",SUMIF(L2752:L2841,L2752,N2752:N2841),"")</f>
        <v/>
      </c>
      <c r="R2752" s="81" t="str">
        <f aca="false">IF(P2752&lt;&gt;"",SUMIF(L2752:L2841,L2752,O2752:O2841),"")</f>
        <v/>
      </c>
    </row>
    <row r="2753" customFormat="false" ht="14.25" hidden="false" customHeight="false" outlineLevel="0" collapsed="false">
      <c r="A2753" s="96" t="s">
        <v>679</v>
      </c>
      <c r="B2753" s="97" t="s">
        <v>1481</v>
      </c>
      <c r="C2753" s="96" t="str">
        <f aca="false">VLOOKUP(B2753,INSUMOS!$A:$I,2,0)</f>
        <v>SINAPI</v>
      </c>
      <c r="D2753" s="96" t="str">
        <f aca="false">VLOOKUP(B2753,INSUMOS!$A:$I,3,0)</f>
        <v>LIXA D'AGUA EM FOLHA, GRAO 100</v>
      </c>
      <c r="E2753" s="98" t="str">
        <f aca="false">VLOOKUP(B2753,INSUMOS!$A:$I,4,0)</f>
        <v>Material</v>
      </c>
      <c r="F2753" s="98"/>
      <c r="G2753" s="99" t="str">
        <f aca="false">VLOOKUP(B2753,INSUMOS!$A:$I,5,0)</f>
        <v>UN</v>
      </c>
      <c r="H2753" s="100" t="n">
        <v>0.0173</v>
      </c>
      <c r="I2753" s="101" t="n">
        <f aca="false">VLOOKUP(B2753,INSUMOS!$A:$I,8,0)</f>
        <v>3.03</v>
      </c>
      <c r="J2753" s="101" t="n">
        <f aca="false">TRUNC(H2753*I2753,2)</f>
        <v>0.05</v>
      </c>
      <c r="L2753" s="63" t="n">
        <f aca="false">IF(AND(A2754&lt;&gt;"",A2753=""),L2752+1,L2752)</f>
        <v>238</v>
      </c>
      <c r="M2753" s="80" t="n">
        <f aca="false">IF(OR(A2753="Insumo",A2753="Composição Auxiliar"),J2753,"")</f>
        <v>0.05</v>
      </c>
      <c r="N2753" s="81" t="str">
        <f aca="false">IF(ISNUMBER(SEARCH("COM ENCARGOS COMPLEMENTARES",D2753)),J2753,"")</f>
        <v/>
      </c>
      <c r="O2753" s="81" t="n">
        <f aca="false">IF(N2753&lt;&gt;"","",M2753)</f>
        <v>0.05</v>
      </c>
      <c r="P2753" s="82" t="str">
        <f aca="false">IF(A2753="Composição",A2752,"")</f>
        <v/>
      </c>
      <c r="Q2753" s="81" t="str">
        <f aca="false">IF(P2753&lt;&gt;"",SUMIF(L2753:L2842,L2753,N2753:N2842),"")</f>
        <v/>
      </c>
      <c r="R2753" s="81" t="str">
        <f aca="false">IF(P2753&lt;&gt;"",SUMIF(L2753:L2842,L2753,O2753:O2842),"")</f>
        <v/>
      </c>
    </row>
    <row r="2754" customFormat="false" ht="14.25" hidden="false" customHeight="false" outlineLevel="0" collapsed="false">
      <c r="A2754" s="102"/>
      <c r="B2754" s="102"/>
      <c r="C2754" s="102"/>
      <c r="D2754" s="102"/>
      <c r="E2754" s="102"/>
      <c r="F2754" s="103"/>
      <c r="G2754" s="102"/>
      <c r="H2754" s="103"/>
      <c r="I2754" s="102"/>
      <c r="J2754" s="103"/>
      <c r="L2754" s="63" t="n">
        <f aca="false">IF(AND(A2755&lt;&gt;"",A2754=""),L2753+1,L2753)</f>
        <v>238</v>
      </c>
      <c r="M2754" s="80" t="str">
        <f aca="false">IF(OR(A2754="Insumo",A2754="Composição Auxiliar"),J2754,"")</f>
        <v/>
      </c>
      <c r="N2754" s="81" t="str">
        <f aca="false">IF(ISNUMBER(SEARCH("COM ENCARGOS COMPLEMENTARES",D2754)),J2754,"")</f>
        <v/>
      </c>
      <c r="O2754" s="81" t="str">
        <f aca="false">IF(N2754&lt;&gt;"","",M2754)</f>
        <v/>
      </c>
      <c r="P2754" s="82" t="str">
        <f aca="false">IF(A2754="Composição",A2753,"")</f>
        <v/>
      </c>
      <c r="Q2754" s="81" t="str">
        <f aca="false">IF(P2754&lt;&gt;"",SUMIF(L2754:L2843,L2754,N2754:N2843),"")</f>
        <v/>
      </c>
      <c r="R2754" s="81" t="str">
        <f aca="false">IF(P2754&lt;&gt;"",SUMIF(L2754:L2843,L2754,O2754:O2843),"")</f>
        <v/>
      </c>
    </row>
    <row r="2755" customFormat="false" ht="14.25" hidden="false" customHeight="true" outlineLevel="0" collapsed="false">
      <c r="A2755" s="102"/>
      <c r="B2755" s="102"/>
      <c r="C2755" s="102"/>
      <c r="D2755" s="102"/>
      <c r="E2755" s="102"/>
      <c r="F2755" s="103"/>
      <c r="G2755" s="102"/>
      <c r="H2755" s="104" t="s">
        <v>684</v>
      </c>
      <c r="I2755" s="104"/>
      <c r="J2755" s="103" t="n">
        <f aca="false">TRUNC(SUMIF(L:L,$L2755,M:M)*(1+$J$9),2)</f>
        <v>81.36</v>
      </c>
      <c r="L2755" s="63" t="n">
        <f aca="false">IF(AND(A2756&lt;&gt;"",A2755=""),L2754+1,L2754)</f>
        <v>238</v>
      </c>
      <c r="M2755" s="80" t="str">
        <f aca="false">IF(OR(A2755="Insumo",A2755="Composição Auxiliar"),J2755,"")</f>
        <v/>
      </c>
      <c r="N2755" s="81" t="str">
        <f aca="false">IF(ISNUMBER(SEARCH("COM ENCARGOS COMPLEMENTARES",D2755)),J2755,"")</f>
        <v/>
      </c>
      <c r="O2755" s="81" t="str">
        <f aca="false">IF(N2755&lt;&gt;"","",M2755)</f>
        <v/>
      </c>
      <c r="P2755" s="82" t="str">
        <f aca="false">IF(A2755="Composição",A2754,"")</f>
        <v/>
      </c>
      <c r="Q2755" s="81" t="str">
        <f aca="false">IF(P2755&lt;&gt;"",SUMIF(L2755:L2844,L2755,N2755:N2844),"")</f>
        <v/>
      </c>
      <c r="R2755" s="81" t="str">
        <f aca="false">IF(P2755&lt;&gt;"",SUMIF(L2755:L2844,L2755,O2755:O2844),"")</f>
        <v/>
      </c>
    </row>
    <row r="2756" customFormat="false" ht="15" hidden="false" customHeight="false" outlineLevel="0" collapsed="false">
      <c r="A2756" s="105"/>
      <c r="B2756" s="105"/>
      <c r="C2756" s="105"/>
      <c r="D2756" s="105"/>
      <c r="E2756" s="105"/>
      <c r="F2756" s="105"/>
      <c r="G2756" s="105" t="s">
        <v>685</v>
      </c>
      <c r="H2756" s="106" t="s">
        <v>1705</v>
      </c>
      <c r="I2756" s="105" t="s">
        <v>687</v>
      </c>
      <c r="J2756" s="107" t="n">
        <f aca="false">TRUNC(J2755*H2756,2)</f>
        <v>1057.68</v>
      </c>
      <c r="L2756" s="63" t="n">
        <f aca="false">IF(AND(A2757&lt;&gt;"",A2756=""),L2755+1,L2755)</f>
        <v>238</v>
      </c>
      <c r="M2756" s="80" t="str">
        <f aca="false">IF(OR(A2756="Insumo",A2756="Composição Auxiliar"),J2756,"")</f>
        <v/>
      </c>
      <c r="N2756" s="81" t="str">
        <f aca="false">IF(ISNUMBER(SEARCH("COM ENCARGOS COMPLEMENTARES",D2756)),J2756,"")</f>
        <v/>
      </c>
      <c r="O2756" s="81" t="str">
        <f aca="false">IF(N2756&lt;&gt;"","",M2756)</f>
        <v/>
      </c>
      <c r="P2756" s="82" t="str">
        <f aca="false">IF(A2756="Composição",A2755,"")</f>
        <v/>
      </c>
      <c r="Q2756" s="81" t="str">
        <f aca="false">IF(P2756&lt;&gt;"",SUMIF(L2756:L2845,L2756,N2756:N2845),"")</f>
        <v/>
      </c>
      <c r="R2756" s="81" t="str">
        <f aca="false">IF(P2756&lt;&gt;"",SUMIF(L2756:L2845,L2756,O2756:O2845),"")</f>
        <v/>
      </c>
    </row>
    <row r="2757" customFormat="false" ht="15" hidden="false" customHeight="false" outlineLevel="0" collapsed="false">
      <c r="A2757" s="108"/>
      <c r="B2757" s="108"/>
      <c r="C2757" s="108"/>
      <c r="D2757" s="108"/>
      <c r="E2757" s="108"/>
      <c r="F2757" s="108"/>
      <c r="G2757" s="108"/>
      <c r="H2757" s="108"/>
      <c r="I2757" s="108"/>
      <c r="J2757" s="108"/>
      <c r="L2757" s="63" t="n">
        <f aca="false">IF(AND(A2758&lt;&gt;"",A2757=""),L2756+1,L2756)</f>
        <v>239</v>
      </c>
      <c r="M2757" s="80" t="str">
        <f aca="false">IF(OR(A2757="Insumo",A2757="Composição Auxiliar"),J2757,"")</f>
        <v/>
      </c>
      <c r="N2757" s="81" t="str">
        <f aca="false">IF(ISNUMBER(SEARCH("COM ENCARGOS COMPLEMENTARES",D2757)),J2757,"")</f>
        <v/>
      </c>
      <c r="O2757" s="81" t="str">
        <f aca="false">IF(N2757&lt;&gt;"","",M2757)</f>
        <v/>
      </c>
      <c r="P2757" s="82" t="str">
        <f aca="false">IF(A2757="Composição",A2756,"")</f>
        <v/>
      </c>
      <c r="Q2757" s="81" t="str">
        <f aca="false">IF(P2757&lt;&gt;"",SUMIF(L2757:L2846,L2757,N2757:N2846),"")</f>
        <v/>
      </c>
      <c r="R2757" s="81" t="str">
        <f aca="false">IF(P2757&lt;&gt;"",SUMIF(L2757:L2846,L2757,O2757:O2846),"")</f>
        <v/>
      </c>
    </row>
    <row r="2758" customFormat="false" ht="15" hidden="false" customHeight="true" outlineLevel="0" collapsed="false">
      <c r="A2758" s="83" t="s">
        <v>582</v>
      </c>
      <c r="B2758" s="84" t="s">
        <v>655</v>
      </c>
      <c r="C2758" s="83" t="s">
        <v>656</v>
      </c>
      <c r="D2758" s="83" t="s">
        <v>657</v>
      </c>
      <c r="E2758" s="83" t="s">
        <v>658</v>
      </c>
      <c r="F2758" s="83"/>
      <c r="G2758" s="85" t="s">
        <v>659</v>
      </c>
      <c r="H2758" s="84" t="s">
        <v>660</v>
      </c>
      <c r="I2758" s="84" t="s">
        <v>661</v>
      </c>
      <c r="J2758" s="84" t="s">
        <v>662</v>
      </c>
      <c r="L2758" s="63" t="n">
        <f aca="false">IF(AND(A2759&lt;&gt;"",A2758=""),L2757+1,L2757)</f>
        <v>239</v>
      </c>
      <c r="M2758" s="80" t="str">
        <f aca="false">IF(OR(A2758="Insumo",A2758="Composição Auxiliar"),J2758,"")</f>
        <v/>
      </c>
      <c r="N2758" s="81" t="str">
        <f aca="false">IF(ISNUMBER(SEARCH("COM ENCARGOS COMPLEMENTARES",D2758)),J2758,"")</f>
        <v/>
      </c>
      <c r="O2758" s="81" t="str">
        <f aca="false">IF(N2758&lt;&gt;"","",M2758)</f>
        <v/>
      </c>
      <c r="P2758" s="82" t="str">
        <f aca="false">IF(A2758="Composição",A2757,"")</f>
        <v/>
      </c>
      <c r="Q2758" s="81" t="str">
        <f aca="false">IF(P2758&lt;&gt;"",SUMIF(L2758:L2847,L2758,N2758:N2847),"")</f>
        <v/>
      </c>
      <c r="R2758" s="81" t="str">
        <f aca="false">IF(P2758&lt;&gt;"",SUMIF(L2758:L2847,L2758,O2758:O2847),"")</f>
        <v/>
      </c>
    </row>
    <row r="2759" customFormat="false" ht="38.25" hidden="false" customHeight="true" outlineLevel="0" collapsed="false">
      <c r="A2759" s="86" t="s">
        <v>663</v>
      </c>
      <c r="B2759" s="87" t="s">
        <v>583</v>
      </c>
      <c r="C2759" s="86" t="s">
        <v>664</v>
      </c>
      <c r="D2759" s="86" t="s">
        <v>1706</v>
      </c>
      <c r="E2759" s="86" t="s">
        <v>764</v>
      </c>
      <c r="F2759" s="86"/>
      <c r="G2759" s="88" t="s">
        <v>729</v>
      </c>
      <c r="H2759" s="89" t="n">
        <v>1</v>
      </c>
      <c r="I2759" s="90" t="n">
        <f aca="false">SUMIF(L:L,$L2759,M:M)</f>
        <v>30.1</v>
      </c>
      <c r="J2759" s="90" t="n">
        <f aca="false">TRUNC(H2759*I2759,2)</f>
        <v>30.1</v>
      </c>
      <c r="L2759" s="63" t="n">
        <f aca="false">IF(AND(A2760&lt;&gt;"",A2759=""),L2758+1,L2758)</f>
        <v>239</v>
      </c>
      <c r="M2759" s="80" t="str">
        <f aca="false">IF(OR(A2759="Insumo",A2759="Composição Auxiliar"),J2759,"")</f>
        <v/>
      </c>
      <c r="N2759" s="81" t="str">
        <f aca="false">IF(ISNUMBER(SEARCH("COM ENCARGOS COMPLEMENTARES",D2759)),J2759,"")</f>
        <v/>
      </c>
      <c r="O2759" s="81" t="str">
        <f aca="false">IF(N2759&lt;&gt;"","",M2759)</f>
        <v/>
      </c>
      <c r="P2759" s="82" t="str">
        <f aca="false">IF(A2759="Composição",A2758,"")</f>
        <v> 11.4.2 </v>
      </c>
      <c r="Q2759" s="81" t="n">
        <f aca="false">IF(P2759&lt;&gt;"",SUMIF(L2759:L2848,L2759,N2759:N2848),"")</f>
        <v>11.15</v>
      </c>
      <c r="R2759" s="81" t="n">
        <f aca="false">IF(P2759&lt;&gt;"",SUMIF(L2759:L2848,L2759,O2759:O2848),"")</f>
        <v>18.95</v>
      </c>
    </row>
    <row r="2760" customFormat="false" ht="25.5" hidden="false" customHeight="true" outlineLevel="0" collapsed="false">
      <c r="A2760" s="91" t="s">
        <v>668</v>
      </c>
      <c r="B2760" s="92" t="s">
        <v>1336</v>
      </c>
      <c r="C2760" s="91" t="s">
        <v>664</v>
      </c>
      <c r="D2760" s="91" t="s">
        <v>1337</v>
      </c>
      <c r="E2760" s="91" t="s">
        <v>671</v>
      </c>
      <c r="F2760" s="91"/>
      <c r="G2760" s="93" t="s">
        <v>672</v>
      </c>
      <c r="H2760" s="94" t="n">
        <v>0.2632</v>
      </c>
      <c r="I2760" s="95" t="n">
        <f aca="false">SUMIFS('ANALÍTICA AUXILIARES'!J:J,'ANALÍTICA AUXILIARES'!A:A,"Composição",'ANALÍTICA AUXILIARES'!B:B,$B2760)</f>
        <v>19.47</v>
      </c>
      <c r="J2760" s="95" t="n">
        <f aca="false">TRUNC(H2760*I2760,2)</f>
        <v>5.12</v>
      </c>
      <c r="L2760" s="63" t="n">
        <f aca="false">IF(AND(A2761&lt;&gt;"",A2760=""),L2759+1,L2759)</f>
        <v>239</v>
      </c>
      <c r="M2760" s="80" t="n">
        <f aca="false">IF(OR(A2760="Insumo",A2760="Composição Auxiliar"),J2760,"")</f>
        <v>5.12</v>
      </c>
      <c r="N2760" s="81" t="n">
        <f aca="false">IF(ISNUMBER(SEARCH("COM ENCARGOS COMPLEMENTARES",D2760)),J2760,"")</f>
        <v>5.12</v>
      </c>
      <c r="O2760" s="81" t="str">
        <f aca="false">IF(N2760&lt;&gt;"","",M2760)</f>
        <v/>
      </c>
      <c r="P2760" s="82" t="str">
        <f aca="false">IF(A2760="Composição",A2759,"")</f>
        <v/>
      </c>
      <c r="Q2760" s="81" t="str">
        <f aca="false">IF(P2760&lt;&gt;"",SUMIF(L2760:L2849,L2760,N2760:N2849),"")</f>
        <v/>
      </c>
      <c r="R2760" s="81" t="str">
        <f aca="false">IF(P2760&lt;&gt;"",SUMIF(L2760:L2849,L2760,O2760:O2849),"")</f>
        <v/>
      </c>
    </row>
    <row r="2761" customFormat="false" ht="25.5" hidden="false" customHeight="true" outlineLevel="0" collapsed="false">
      <c r="A2761" s="91" t="s">
        <v>668</v>
      </c>
      <c r="B2761" s="92" t="s">
        <v>1292</v>
      </c>
      <c r="C2761" s="91" t="s">
        <v>664</v>
      </c>
      <c r="D2761" s="91" t="s">
        <v>1293</v>
      </c>
      <c r="E2761" s="91" t="s">
        <v>671</v>
      </c>
      <c r="F2761" s="91"/>
      <c r="G2761" s="93" t="s">
        <v>672</v>
      </c>
      <c r="H2761" s="94" t="n">
        <v>0.2632</v>
      </c>
      <c r="I2761" s="95" t="n">
        <f aca="false">SUMIFS('ANALÍTICA AUXILIARES'!J:J,'ANALÍTICA AUXILIARES'!A:A,"Composição",'ANALÍTICA AUXILIARES'!B:B,$B2761)</f>
        <v>22.94</v>
      </c>
      <c r="J2761" s="95" t="n">
        <f aca="false">TRUNC(H2761*I2761,2)</f>
        <v>6.03</v>
      </c>
      <c r="L2761" s="63" t="n">
        <f aca="false">IF(AND(A2762&lt;&gt;"",A2761=""),L2760+1,L2760)</f>
        <v>239</v>
      </c>
      <c r="M2761" s="80" t="n">
        <f aca="false">IF(OR(A2761="Insumo",A2761="Composição Auxiliar"),J2761,"")</f>
        <v>6.03</v>
      </c>
      <c r="N2761" s="81" t="n">
        <f aca="false">IF(ISNUMBER(SEARCH("COM ENCARGOS COMPLEMENTARES",D2761)),J2761,"")</f>
        <v>6.03</v>
      </c>
      <c r="O2761" s="81" t="str">
        <f aca="false">IF(N2761&lt;&gt;"","",M2761)</f>
        <v/>
      </c>
      <c r="P2761" s="82" t="str">
        <f aca="false">IF(A2761="Composição",A2760,"")</f>
        <v/>
      </c>
      <c r="Q2761" s="81" t="str">
        <f aca="false">IF(P2761&lt;&gt;"",SUMIF(L2761:L2850,L2761,N2761:N2850),"")</f>
        <v/>
      </c>
      <c r="R2761" s="81" t="str">
        <f aca="false">IF(P2761&lt;&gt;"",SUMIF(L2761:L2850,L2761,O2761:O2850),"")</f>
        <v/>
      </c>
    </row>
    <row r="2762" customFormat="false" ht="25.5" hidden="false" customHeight="false" outlineLevel="0" collapsed="false">
      <c r="A2762" s="96" t="s">
        <v>679</v>
      </c>
      <c r="B2762" s="97" t="s">
        <v>1498</v>
      </c>
      <c r="C2762" s="96" t="str">
        <f aca="false">VLOOKUP(B2762,INSUMOS!$A:$I,2,0)</f>
        <v>SINAPI</v>
      </c>
      <c r="D2762" s="96" t="str">
        <f aca="false">VLOOKUP(B2762,INSUMOS!$A:$I,3,0)</f>
        <v>TUBO PVC  SERIE NORMAL, DN 100 MM, PARA ESGOTO  PREDIAL (NBR 5688)</v>
      </c>
      <c r="E2762" s="98" t="str">
        <f aca="false">VLOOKUP(B2762,INSUMOS!$A:$I,4,0)</f>
        <v>Material</v>
      </c>
      <c r="F2762" s="98"/>
      <c r="G2762" s="99" t="str">
        <f aca="false">VLOOKUP(B2762,INSUMOS!$A:$I,5,0)</f>
        <v>M</v>
      </c>
      <c r="H2762" s="100" t="n">
        <v>1.0549</v>
      </c>
      <c r="I2762" s="101" t="n">
        <f aca="false">VLOOKUP(B2762,INSUMOS!$A:$I,8,0)</f>
        <v>17.93</v>
      </c>
      <c r="J2762" s="101" t="n">
        <f aca="false">TRUNC(H2762*I2762,2)</f>
        <v>18.91</v>
      </c>
      <c r="L2762" s="63" t="n">
        <f aca="false">IF(AND(A2763&lt;&gt;"",A2762=""),L2761+1,L2761)</f>
        <v>239</v>
      </c>
      <c r="M2762" s="80" t="n">
        <f aca="false">IF(OR(A2762="Insumo",A2762="Composição Auxiliar"),J2762,"")</f>
        <v>18.91</v>
      </c>
      <c r="N2762" s="81" t="str">
        <f aca="false">IF(ISNUMBER(SEARCH("COM ENCARGOS COMPLEMENTARES",D2762)),J2762,"")</f>
        <v/>
      </c>
      <c r="O2762" s="81" t="n">
        <f aca="false">IF(N2762&lt;&gt;"","",M2762)</f>
        <v>18.91</v>
      </c>
      <c r="P2762" s="82" t="str">
        <f aca="false">IF(A2762="Composição",A2761,"")</f>
        <v/>
      </c>
      <c r="Q2762" s="81" t="str">
        <f aca="false">IF(P2762&lt;&gt;"",SUMIF(L2762:L2851,L2762,N2762:N2851),"")</f>
        <v/>
      </c>
      <c r="R2762" s="81" t="str">
        <f aca="false">IF(P2762&lt;&gt;"",SUMIF(L2762:L2851,L2762,O2762:O2851),"")</f>
        <v/>
      </c>
    </row>
    <row r="2763" customFormat="false" ht="14.25" hidden="false" customHeight="false" outlineLevel="0" collapsed="false">
      <c r="A2763" s="96" t="s">
        <v>679</v>
      </c>
      <c r="B2763" s="97" t="s">
        <v>1481</v>
      </c>
      <c r="C2763" s="96" t="str">
        <f aca="false">VLOOKUP(B2763,INSUMOS!$A:$I,2,0)</f>
        <v>SINAPI</v>
      </c>
      <c r="D2763" s="96" t="str">
        <f aca="false">VLOOKUP(B2763,INSUMOS!$A:$I,3,0)</f>
        <v>LIXA D'AGUA EM FOLHA, GRAO 100</v>
      </c>
      <c r="E2763" s="98" t="str">
        <f aca="false">VLOOKUP(B2763,INSUMOS!$A:$I,4,0)</f>
        <v>Material</v>
      </c>
      <c r="F2763" s="98"/>
      <c r="G2763" s="99" t="str">
        <f aca="false">VLOOKUP(B2763,INSUMOS!$A:$I,5,0)</f>
        <v>UN</v>
      </c>
      <c r="H2763" s="100" t="n">
        <v>0.0146</v>
      </c>
      <c r="I2763" s="101" t="n">
        <f aca="false">VLOOKUP(B2763,INSUMOS!$A:$I,8,0)</f>
        <v>3.03</v>
      </c>
      <c r="J2763" s="101" t="n">
        <f aca="false">TRUNC(H2763*I2763,2)</f>
        <v>0.04</v>
      </c>
      <c r="L2763" s="63" t="n">
        <f aca="false">IF(AND(A2764&lt;&gt;"",A2763=""),L2762+1,L2762)</f>
        <v>239</v>
      </c>
      <c r="M2763" s="80" t="n">
        <f aca="false">IF(OR(A2763="Insumo",A2763="Composição Auxiliar"),J2763,"")</f>
        <v>0.04</v>
      </c>
      <c r="N2763" s="81" t="str">
        <f aca="false">IF(ISNUMBER(SEARCH("COM ENCARGOS COMPLEMENTARES",D2763)),J2763,"")</f>
        <v/>
      </c>
      <c r="O2763" s="81" t="n">
        <f aca="false">IF(N2763&lt;&gt;"","",M2763)</f>
        <v>0.04</v>
      </c>
      <c r="P2763" s="82" t="str">
        <f aca="false">IF(A2763="Composição",A2762,"")</f>
        <v/>
      </c>
      <c r="Q2763" s="81" t="str">
        <f aca="false">IF(P2763&lt;&gt;"",SUMIF(L2763:L2852,L2763,N2763:N2852),"")</f>
        <v/>
      </c>
      <c r="R2763" s="81" t="str">
        <f aca="false">IF(P2763&lt;&gt;"",SUMIF(L2763:L2852,L2763,O2763:O2852),"")</f>
        <v/>
      </c>
    </row>
    <row r="2764" customFormat="false" ht="14.25" hidden="false" customHeight="false" outlineLevel="0" collapsed="false">
      <c r="A2764" s="102"/>
      <c r="B2764" s="102"/>
      <c r="C2764" s="102"/>
      <c r="D2764" s="102"/>
      <c r="E2764" s="102"/>
      <c r="F2764" s="103"/>
      <c r="G2764" s="102"/>
      <c r="H2764" s="103"/>
      <c r="I2764" s="102"/>
      <c r="J2764" s="103"/>
      <c r="L2764" s="63" t="n">
        <f aca="false">IF(AND(A2765&lt;&gt;"",A2764=""),L2763+1,L2763)</f>
        <v>239</v>
      </c>
      <c r="M2764" s="80" t="str">
        <f aca="false">IF(OR(A2764="Insumo",A2764="Composição Auxiliar"),J2764,"")</f>
        <v/>
      </c>
      <c r="N2764" s="81" t="str">
        <f aca="false">IF(ISNUMBER(SEARCH("COM ENCARGOS COMPLEMENTARES",D2764)),J2764,"")</f>
        <v/>
      </c>
      <c r="O2764" s="81" t="str">
        <f aca="false">IF(N2764&lt;&gt;"","",M2764)</f>
        <v/>
      </c>
      <c r="P2764" s="82" t="str">
        <f aca="false">IF(A2764="Composição",A2763,"")</f>
        <v/>
      </c>
      <c r="Q2764" s="81" t="str">
        <f aca="false">IF(P2764&lt;&gt;"",SUMIF(L2764:L2853,L2764,N2764:N2853),"")</f>
        <v/>
      </c>
      <c r="R2764" s="81" t="str">
        <f aca="false">IF(P2764&lt;&gt;"",SUMIF(L2764:L2853,L2764,O2764:O2853),"")</f>
        <v/>
      </c>
    </row>
    <row r="2765" customFormat="false" ht="14.25" hidden="false" customHeight="true" outlineLevel="0" collapsed="false">
      <c r="A2765" s="102"/>
      <c r="B2765" s="102"/>
      <c r="C2765" s="102"/>
      <c r="D2765" s="102"/>
      <c r="E2765" s="102"/>
      <c r="F2765" s="103"/>
      <c r="G2765" s="102"/>
      <c r="H2765" s="104" t="s">
        <v>684</v>
      </c>
      <c r="I2765" s="104"/>
      <c r="J2765" s="103" t="n">
        <f aca="false">TRUNC(SUMIF(L:L,$L2765,M:M)*(1+$J$9),2)</f>
        <v>39.06</v>
      </c>
      <c r="L2765" s="63" t="n">
        <f aca="false">IF(AND(A2766&lt;&gt;"",A2765=""),L2764+1,L2764)</f>
        <v>239</v>
      </c>
      <c r="M2765" s="80" t="str">
        <f aca="false">IF(OR(A2765="Insumo",A2765="Composição Auxiliar"),J2765,"")</f>
        <v/>
      </c>
      <c r="N2765" s="81" t="str">
        <f aca="false">IF(ISNUMBER(SEARCH("COM ENCARGOS COMPLEMENTARES",D2765)),J2765,"")</f>
        <v/>
      </c>
      <c r="O2765" s="81" t="str">
        <f aca="false">IF(N2765&lt;&gt;"","",M2765)</f>
        <v/>
      </c>
      <c r="P2765" s="82" t="str">
        <f aca="false">IF(A2765="Composição",A2764,"")</f>
        <v/>
      </c>
      <c r="Q2765" s="81" t="str">
        <f aca="false">IF(P2765&lt;&gt;"",SUMIF(L2765:L2854,L2765,N2765:N2854),"")</f>
        <v/>
      </c>
      <c r="R2765" s="81" t="str">
        <f aca="false">IF(P2765&lt;&gt;"",SUMIF(L2765:L2854,L2765,O2765:O2854),"")</f>
        <v/>
      </c>
    </row>
    <row r="2766" customFormat="false" ht="15" hidden="false" customHeight="false" outlineLevel="0" collapsed="false">
      <c r="A2766" s="105"/>
      <c r="B2766" s="105"/>
      <c r="C2766" s="105"/>
      <c r="D2766" s="105"/>
      <c r="E2766" s="105"/>
      <c r="F2766" s="105"/>
      <c r="G2766" s="105" t="s">
        <v>685</v>
      </c>
      <c r="H2766" s="106" t="s">
        <v>1210</v>
      </c>
      <c r="I2766" s="105" t="s">
        <v>687</v>
      </c>
      <c r="J2766" s="107" t="n">
        <f aca="false">TRUNC(J2765*H2766,2)</f>
        <v>78.12</v>
      </c>
      <c r="L2766" s="63" t="n">
        <f aca="false">IF(AND(A2767&lt;&gt;"",A2766=""),L2765+1,L2765)</f>
        <v>239</v>
      </c>
      <c r="M2766" s="80" t="str">
        <f aca="false">IF(OR(A2766="Insumo",A2766="Composição Auxiliar"),J2766,"")</f>
        <v/>
      </c>
      <c r="N2766" s="81" t="str">
        <f aca="false">IF(ISNUMBER(SEARCH("COM ENCARGOS COMPLEMENTARES",D2766)),J2766,"")</f>
        <v/>
      </c>
      <c r="O2766" s="81" t="str">
        <f aca="false">IF(N2766&lt;&gt;"","",M2766)</f>
        <v/>
      </c>
      <c r="P2766" s="82" t="str">
        <f aca="false">IF(A2766="Composição",A2765,"")</f>
        <v/>
      </c>
      <c r="Q2766" s="81" t="str">
        <f aca="false">IF(P2766&lt;&gt;"",SUMIF(L2766:L2855,L2766,N2766:N2855),"")</f>
        <v/>
      </c>
      <c r="R2766" s="81" t="str">
        <f aca="false">IF(P2766&lt;&gt;"",SUMIF(L2766:L2855,L2766,O2766:O2855),"")</f>
        <v/>
      </c>
    </row>
    <row r="2767" customFormat="false" ht="15" hidden="false" customHeight="false" outlineLevel="0" collapsed="false">
      <c r="A2767" s="108"/>
      <c r="B2767" s="108"/>
      <c r="C2767" s="108"/>
      <c r="D2767" s="108"/>
      <c r="E2767" s="108"/>
      <c r="F2767" s="108"/>
      <c r="G2767" s="108"/>
      <c r="H2767" s="108"/>
      <c r="I2767" s="108"/>
      <c r="J2767" s="108"/>
      <c r="L2767" s="63" t="n">
        <f aca="false">IF(AND(A2768&lt;&gt;"",A2767=""),L2766+1,L2766)</f>
        <v>240</v>
      </c>
      <c r="M2767" s="80" t="str">
        <f aca="false">IF(OR(A2767="Insumo",A2767="Composição Auxiliar"),J2767,"")</f>
        <v/>
      </c>
      <c r="N2767" s="81" t="str">
        <f aca="false">IF(ISNUMBER(SEARCH("COM ENCARGOS COMPLEMENTARES",D2767)),J2767,"")</f>
        <v/>
      </c>
      <c r="O2767" s="81" t="str">
        <f aca="false">IF(N2767&lt;&gt;"","",M2767)</f>
        <v/>
      </c>
      <c r="P2767" s="82" t="str">
        <f aca="false">IF(A2767="Composição",A2766,"")</f>
        <v/>
      </c>
      <c r="Q2767" s="81" t="str">
        <f aca="false">IF(P2767&lt;&gt;"",SUMIF(L2767:L2856,L2767,N2767:N2856),"")</f>
        <v/>
      </c>
      <c r="R2767" s="81" t="str">
        <f aca="false">IF(P2767&lt;&gt;"",SUMIF(L2767:L2856,L2767,O2767:O2856),"")</f>
        <v/>
      </c>
    </row>
    <row r="2768" customFormat="false" ht="15" hidden="false" customHeight="true" outlineLevel="0" collapsed="false">
      <c r="A2768" s="83" t="s">
        <v>584</v>
      </c>
      <c r="B2768" s="84" t="s">
        <v>655</v>
      </c>
      <c r="C2768" s="83" t="s">
        <v>656</v>
      </c>
      <c r="D2768" s="83" t="s">
        <v>657</v>
      </c>
      <c r="E2768" s="83" t="s">
        <v>658</v>
      </c>
      <c r="F2768" s="83"/>
      <c r="G2768" s="85" t="s">
        <v>659</v>
      </c>
      <c r="H2768" s="84" t="s">
        <v>660</v>
      </c>
      <c r="I2768" s="84" t="s">
        <v>661</v>
      </c>
      <c r="J2768" s="84" t="s">
        <v>662</v>
      </c>
      <c r="L2768" s="63" t="n">
        <f aca="false">IF(AND(A2769&lt;&gt;"",A2768=""),L2767+1,L2767)</f>
        <v>240</v>
      </c>
      <c r="M2768" s="80" t="str">
        <f aca="false">IF(OR(A2768="Insumo",A2768="Composição Auxiliar"),J2768,"")</f>
        <v/>
      </c>
      <c r="N2768" s="81" t="str">
        <f aca="false">IF(ISNUMBER(SEARCH("COM ENCARGOS COMPLEMENTARES",D2768)),J2768,"")</f>
        <v/>
      </c>
      <c r="O2768" s="81" t="str">
        <f aca="false">IF(N2768&lt;&gt;"","",M2768)</f>
        <v/>
      </c>
      <c r="P2768" s="82" t="str">
        <f aca="false">IF(A2768="Composição",A2767,"")</f>
        <v/>
      </c>
      <c r="Q2768" s="81" t="str">
        <f aca="false">IF(P2768&lt;&gt;"",SUMIF(L2768:L2857,L2768,N2768:N2857),"")</f>
        <v/>
      </c>
      <c r="R2768" s="81" t="str">
        <f aca="false">IF(P2768&lt;&gt;"",SUMIF(L2768:L2857,L2768,O2768:O2857),"")</f>
        <v/>
      </c>
    </row>
    <row r="2769" customFormat="false" ht="38.25" hidden="false" customHeight="true" outlineLevel="0" collapsed="false">
      <c r="A2769" s="86" t="s">
        <v>663</v>
      </c>
      <c r="B2769" s="87" t="s">
        <v>585</v>
      </c>
      <c r="C2769" s="86" t="s">
        <v>716</v>
      </c>
      <c r="D2769" s="86" t="s">
        <v>1707</v>
      </c>
      <c r="E2769" s="86" t="s">
        <v>764</v>
      </c>
      <c r="F2769" s="86"/>
      <c r="G2769" s="88" t="s">
        <v>718</v>
      </c>
      <c r="H2769" s="89" t="n">
        <v>1</v>
      </c>
      <c r="I2769" s="90" t="n">
        <f aca="false">SUMIF(L:L,$L2769,M:M)</f>
        <v>90.79</v>
      </c>
      <c r="J2769" s="90" t="n">
        <f aca="false">TRUNC(H2769*I2769,2)</f>
        <v>90.79</v>
      </c>
      <c r="L2769" s="63" t="n">
        <f aca="false">IF(AND(A2770&lt;&gt;"",A2769=""),L2768+1,L2768)</f>
        <v>240</v>
      </c>
      <c r="M2769" s="80" t="str">
        <f aca="false">IF(OR(A2769="Insumo",A2769="Composição Auxiliar"),J2769,"")</f>
        <v/>
      </c>
      <c r="N2769" s="81" t="str">
        <f aca="false">IF(ISNUMBER(SEARCH("COM ENCARGOS COMPLEMENTARES",D2769)),J2769,"")</f>
        <v/>
      </c>
      <c r="O2769" s="81" t="str">
        <f aca="false">IF(N2769&lt;&gt;"","",M2769)</f>
        <v/>
      </c>
      <c r="P2769" s="82" t="str">
        <f aca="false">IF(A2769="Composição",A2768,"")</f>
        <v> 11.4.3 </v>
      </c>
      <c r="Q2769" s="81" t="n">
        <f aca="false">IF(P2769&lt;&gt;"",SUMIF(L2769:L2858,L2769,N2769:N2858),"")</f>
        <v>10.88</v>
      </c>
      <c r="R2769" s="81" t="n">
        <f aca="false">IF(P2769&lt;&gt;"",SUMIF(L2769:L2858,L2769,O2769:O2858),"")</f>
        <v>79.91</v>
      </c>
    </row>
    <row r="2770" customFormat="false" ht="25.5" hidden="false" customHeight="true" outlineLevel="0" collapsed="false">
      <c r="A2770" s="91" t="s">
        <v>668</v>
      </c>
      <c r="B2770" s="92" t="s">
        <v>1336</v>
      </c>
      <c r="C2770" s="91" t="s">
        <v>664</v>
      </c>
      <c r="D2770" s="91" t="s">
        <v>1337</v>
      </c>
      <c r="E2770" s="91" t="s">
        <v>671</v>
      </c>
      <c r="F2770" s="91"/>
      <c r="G2770" s="93" t="s">
        <v>672</v>
      </c>
      <c r="H2770" s="94" t="n">
        <v>0.2568</v>
      </c>
      <c r="I2770" s="95" t="n">
        <f aca="false">SUMIFS('ANALÍTICA AUXILIARES'!J:J,'ANALÍTICA AUXILIARES'!A:A,"Composição",'ANALÍTICA AUXILIARES'!B:B,$B2770)</f>
        <v>19.47</v>
      </c>
      <c r="J2770" s="95" t="n">
        <f aca="false">TRUNC(H2770*I2770,2)</f>
        <v>4.99</v>
      </c>
      <c r="L2770" s="63" t="n">
        <f aca="false">IF(AND(A2771&lt;&gt;"",A2770=""),L2769+1,L2769)</f>
        <v>240</v>
      </c>
      <c r="M2770" s="80" t="n">
        <f aca="false">IF(OR(A2770="Insumo",A2770="Composição Auxiliar"),J2770,"")</f>
        <v>4.99</v>
      </c>
      <c r="N2770" s="81" t="n">
        <f aca="false">IF(ISNUMBER(SEARCH("COM ENCARGOS COMPLEMENTARES",D2770)),J2770,"")</f>
        <v>4.99</v>
      </c>
      <c r="O2770" s="81" t="str">
        <f aca="false">IF(N2770&lt;&gt;"","",M2770)</f>
        <v/>
      </c>
      <c r="P2770" s="82" t="str">
        <f aca="false">IF(A2770="Composição",A2769,"")</f>
        <v/>
      </c>
      <c r="Q2770" s="81" t="str">
        <f aca="false">IF(P2770&lt;&gt;"",SUMIF(L2770:L2859,L2770,N2770:N2859),"")</f>
        <v/>
      </c>
      <c r="R2770" s="81" t="str">
        <f aca="false">IF(P2770&lt;&gt;"",SUMIF(L2770:L2859,L2770,O2770:O2859),"")</f>
        <v/>
      </c>
    </row>
    <row r="2771" customFormat="false" ht="25.5" hidden="false" customHeight="true" outlineLevel="0" collapsed="false">
      <c r="A2771" s="91" t="s">
        <v>668</v>
      </c>
      <c r="B2771" s="92" t="s">
        <v>1292</v>
      </c>
      <c r="C2771" s="91" t="s">
        <v>664</v>
      </c>
      <c r="D2771" s="91" t="s">
        <v>1293</v>
      </c>
      <c r="E2771" s="91" t="s">
        <v>671</v>
      </c>
      <c r="F2771" s="91"/>
      <c r="G2771" s="93" t="s">
        <v>672</v>
      </c>
      <c r="H2771" s="94" t="n">
        <v>0.2568</v>
      </c>
      <c r="I2771" s="95" t="n">
        <f aca="false">SUMIFS('ANALÍTICA AUXILIARES'!J:J,'ANALÍTICA AUXILIARES'!A:A,"Composição",'ANALÍTICA AUXILIARES'!B:B,$B2771)</f>
        <v>22.94</v>
      </c>
      <c r="J2771" s="95" t="n">
        <f aca="false">TRUNC(H2771*I2771,2)</f>
        <v>5.89</v>
      </c>
      <c r="L2771" s="63" t="n">
        <f aca="false">IF(AND(A2772&lt;&gt;"",A2771=""),L2770+1,L2770)</f>
        <v>240</v>
      </c>
      <c r="M2771" s="80" t="n">
        <f aca="false">IF(OR(A2771="Insumo",A2771="Composição Auxiliar"),J2771,"")</f>
        <v>5.89</v>
      </c>
      <c r="N2771" s="81" t="n">
        <f aca="false">IF(ISNUMBER(SEARCH("COM ENCARGOS COMPLEMENTARES",D2771)),J2771,"")</f>
        <v>5.89</v>
      </c>
      <c r="O2771" s="81" t="str">
        <f aca="false">IF(N2771&lt;&gt;"","",M2771)</f>
        <v/>
      </c>
      <c r="P2771" s="82" t="str">
        <f aca="false">IF(A2771="Composição",A2770,"")</f>
        <v/>
      </c>
      <c r="Q2771" s="81" t="str">
        <f aca="false">IF(P2771&lt;&gt;"",SUMIF(L2771:L2860,L2771,N2771:N2860),"")</f>
        <v/>
      </c>
      <c r="R2771" s="81" t="str">
        <f aca="false">IF(P2771&lt;&gt;"",SUMIF(L2771:L2860,L2771,O2771:O2860),"")</f>
        <v/>
      </c>
    </row>
    <row r="2772" customFormat="false" ht="14.25" hidden="false" customHeight="false" outlineLevel="0" collapsed="false">
      <c r="A2772" s="96" t="s">
        <v>679</v>
      </c>
      <c r="B2772" s="97" t="s">
        <v>1708</v>
      </c>
      <c r="C2772" s="96" t="str">
        <f aca="false">VLOOKUP(B2772,INSUMOS!$A:$I,2,0)</f>
        <v>SINAPI</v>
      </c>
      <c r="D2772" s="96" t="str">
        <f aca="false">VLOOKUP(B2772,INSUMOS!$A:$I,3,0)</f>
        <v>ANEL BORRACHA PARA TUBO ESGOTO PREDIAL, DN 100 MM (NBR 5688)</v>
      </c>
      <c r="E2772" s="98" t="str">
        <f aca="false">VLOOKUP(B2772,INSUMOS!$A:$I,4,0)</f>
        <v>Material</v>
      </c>
      <c r="F2772" s="98"/>
      <c r="G2772" s="99" t="str">
        <f aca="false">VLOOKUP(B2772,INSUMOS!$A:$I,5,0)</f>
        <v>UN</v>
      </c>
      <c r="H2772" s="100" t="n">
        <v>1</v>
      </c>
      <c r="I2772" s="101" t="n">
        <f aca="false">VLOOKUP(B2772,INSUMOS!$A:$I,8,0)</f>
        <v>3</v>
      </c>
      <c r="J2772" s="101" t="n">
        <f aca="false">TRUNC(H2772*I2772,2)</f>
        <v>3</v>
      </c>
      <c r="L2772" s="63" t="n">
        <f aca="false">IF(AND(A2773&lt;&gt;"",A2772=""),L2771+1,L2771)</f>
        <v>240</v>
      </c>
      <c r="M2772" s="80" t="n">
        <f aca="false">IF(OR(A2772="Insumo",A2772="Composição Auxiliar"),J2772,"")</f>
        <v>3</v>
      </c>
      <c r="N2772" s="81" t="str">
        <f aca="false">IF(ISNUMBER(SEARCH("COM ENCARGOS COMPLEMENTARES",D2772)),J2772,"")</f>
        <v/>
      </c>
      <c r="O2772" s="81" t="n">
        <f aca="false">IF(N2772&lt;&gt;"","",M2772)</f>
        <v>3</v>
      </c>
      <c r="P2772" s="82" t="str">
        <f aca="false">IF(A2772="Composição",A2771,"")</f>
        <v/>
      </c>
      <c r="Q2772" s="81" t="str">
        <f aca="false">IF(P2772&lt;&gt;"",SUMIF(L2772:L2861,L2772,N2772:N2861),"")</f>
        <v/>
      </c>
      <c r="R2772" s="81" t="str">
        <f aca="false">IF(P2772&lt;&gt;"",SUMIF(L2772:L2861,L2772,O2772:O2861),"")</f>
        <v/>
      </c>
    </row>
    <row r="2773" customFormat="false" ht="38.25" hidden="false" customHeight="false" outlineLevel="0" collapsed="false">
      <c r="A2773" s="96" t="s">
        <v>679</v>
      </c>
      <c r="B2773" s="97" t="s">
        <v>1709</v>
      </c>
      <c r="C2773" s="96" t="str">
        <f aca="false">VLOOKUP(B2773,INSUMOS!$A:$I,2,0)</f>
        <v>SINAPI</v>
      </c>
      <c r="D2773" s="96" t="str">
        <f aca="false">VLOOKUP(B2773,INSUMOS!$A:$I,3,0)</f>
        <v>PASTA LUBRIFICANTE PARA TUBOS E CONEXOES COM JUNTA ELASTICA, EMBALAGEM DE *400* GR (USO EM PVC, ACO, POLIETILENO E OUTROS)</v>
      </c>
      <c r="E2773" s="98" t="str">
        <f aca="false">VLOOKUP(B2773,INSUMOS!$A:$I,4,0)</f>
        <v>Material</v>
      </c>
      <c r="F2773" s="98"/>
      <c r="G2773" s="99" t="str">
        <f aca="false">VLOOKUP(B2773,INSUMOS!$A:$I,5,0)</f>
        <v>UN</v>
      </c>
      <c r="H2773" s="100" t="n">
        <v>0.1725</v>
      </c>
      <c r="I2773" s="101" t="n">
        <f aca="false">VLOOKUP(B2773,INSUMOS!$A:$I,8,0)</f>
        <v>30.17</v>
      </c>
      <c r="J2773" s="101" t="n">
        <f aca="false">TRUNC(H2773*I2773,2)</f>
        <v>5.2</v>
      </c>
      <c r="L2773" s="63" t="n">
        <f aca="false">IF(AND(A2774&lt;&gt;"",A2773=""),L2772+1,L2772)</f>
        <v>240</v>
      </c>
      <c r="M2773" s="80" t="n">
        <f aca="false">IF(OR(A2773="Insumo",A2773="Composição Auxiliar"),J2773,"")</f>
        <v>5.2</v>
      </c>
      <c r="N2773" s="81" t="str">
        <f aca="false">IF(ISNUMBER(SEARCH("COM ENCARGOS COMPLEMENTARES",D2773)),J2773,"")</f>
        <v/>
      </c>
      <c r="O2773" s="81" t="n">
        <f aca="false">IF(N2773&lt;&gt;"","",M2773)</f>
        <v>5.2</v>
      </c>
      <c r="P2773" s="82" t="str">
        <f aca="false">IF(A2773="Composição",A2772,"")</f>
        <v/>
      </c>
      <c r="Q2773" s="81" t="str">
        <f aca="false">IF(P2773&lt;&gt;"",SUMIF(L2773:L2862,L2773,N2773:N2862),"")</f>
        <v/>
      </c>
      <c r="R2773" s="81" t="str">
        <f aca="false">IF(P2773&lt;&gt;"",SUMIF(L2773:L2862,L2773,O2773:O2862),"")</f>
        <v/>
      </c>
    </row>
    <row r="2774" customFormat="false" ht="25.5" hidden="false" customHeight="false" outlineLevel="0" collapsed="false">
      <c r="A2774" s="96" t="s">
        <v>679</v>
      </c>
      <c r="B2774" s="97" t="s">
        <v>1710</v>
      </c>
      <c r="C2774" s="96" t="str">
        <f aca="false">VLOOKUP(B2774,INSUMOS!$A:$I,2,0)</f>
        <v>SINAPI</v>
      </c>
      <c r="D2774" s="96" t="str">
        <f aca="false">VLOOKUP(B2774,INSUMOS!$A:$I,3,0)</f>
        <v>ANEL BORRACHA, PARA TUBO PVC, REDE COLETOR ESGOTO, DN 150 MM (NBR 7362)</v>
      </c>
      <c r="E2774" s="98" t="str">
        <f aca="false">VLOOKUP(B2774,INSUMOS!$A:$I,4,0)</f>
        <v>Material</v>
      </c>
      <c r="F2774" s="98"/>
      <c r="G2774" s="99" t="str">
        <f aca="false">VLOOKUP(B2774,INSUMOS!$A:$I,5,0)</f>
        <v>UN</v>
      </c>
      <c r="H2774" s="100" t="n">
        <v>2</v>
      </c>
      <c r="I2774" s="101" t="n">
        <f aca="false">VLOOKUP(B2774,INSUMOS!$A:$I,8,0)</f>
        <v>10.45</v>
      </c>
      <c r="J2774" s="101" t="n">
        <f aca="false">TRUNC(H2774*I2774,2)</f>
        <v>20.9</v>
      </c>
      <c r="L2774" s="63" t="n">
        <f aca="false">IF(AND(A2775&lt;&gt;"",A2774=""),L2773+1,L2773)</f>
        <v>240</v>
      </c>
      <c r="M2774" s="80" t="n">
        <f aca="false">IF(OR(A2774="Insumo",A2774="Composição Auxiliar"),J2774,"")</f>
        <v>20.9</v>
      </c>
      <c r="N2774" s="81" t="str">
        <f aca="false">IF(ISNUMBER(SEARCH("COM ENCARGOS COMPLEMENTARES",D2774)),J2774,"")</f>
        <v/>
      </c>
      <c r="O2774" s="81" t="n">
        <f aca="false">IF(N2774&lt;&gt;"","",M2774)</f>
        <v>20.9</v>
      </c>
      <c r="P2774" s="82" t="str">
        <f aca="false">IF(A2774="Composição",A2773,"")</f>
        <v/>
      </c>
      <c r="Q2774" s="81" t="str">
        <f aca="false">IF(P2774&lt;&gt;"",SUMIF(L2774:L2863,L2774,N2774:N2863),"")</f>
        <v/>
      </c>
      <c r="R2774" s="81" t="str">
        <f aca="false">IF(P2774&lt;&gt;"",SUMIF(L2774:L2863,L2774,O2774:O2863),"")</f>
        <v/>
      </c>
    </row>
    <row r="2775" customFormat="false" ht="38.25" hidden="false" customHeight="false" outlineLevel="0" collapsed="false">
      <c r="A2775" s="96" t="s">
        <v>679</v>
      </c>
      <c r="B2775" s="97" t="s">
        <v>1711</v>
      </c>
      <c r="C2775" s="96" t="str">
        <f aca="false">VLOOKUP(B2775,INSUMOS!$A:$I,2,0)</f>
        <v>Próprio</v>
      </c>
      <c r="D2775" s="96" t="str">
        <f aca="false">VLOOKUP(B2775,INSUMOS!$A:$I,3,0)</f>
        <v>TE DE REDUÇÃO, PVC LEVE, SÉRIE NORMAL, CURTO, 90 GRAUS, COM BOLSA PARA ANEL, 150 X 100 MM</v>
      </c>
      <c r="E2775" s="98" t="str">
        <f aca="false">VLOOKUP(B2775,INSUMOS!$A:$I,4,0)</f>
        <v>Material</v>
      </c>
      <c r="F2775" s="98"/>
      <c r="G2775" s="99" t="str">
        <f aca="false">VLOOKUP(B2775,INSUMOS!$A:$I,5,0)</f>
        <v>UN</v>
      </c>
      <c r="H2775" s="100" t="n">
        <v>1</v>
      </c>
      <c r="I2775" s="101" t="n">
        <f aca="false">VLOOKUP(B2775,INSUMOS!$A:$I,8,0)</f>
        <v>50.81</v>
      </c>
      <c r="J2775" s="101" t="n">
        <f aca="false">TRUNC(H2775*I2775,2)</f>
        <v>50.81</v>
      </c>
      <c r="L2775" s="63" t="n">
        <f aca="false">IF(AND(A2776&lt;&gt;"",A2775=""),L2774+1,L2774)</f>
        <v>240</v>
      </c>
      <c r="M2775" s="80" t="n">
        <f aca="false">IF(OR(A2775="Insumo",A2775="Composição Auxiliar"),J2775,"")</f>
        <v>50.81</v>
      </c>
      <c r="N2775" s="81" t="str">
        <f aca="false">IF(ISNUMBER(SEARCH("COM ENCARGOS COMPLEMENTARES",D2775)),J2775,"")</f>
        <v/>
      </c>
      <c r="O2775" s="81" t="n">
        <f aca="false">IF(N2775&lt;&gt;"","",M2775)</f>
        <v>50.81</v>
      </c>
      <c r="P2775" s="82" t="str">
        <f aca="false">IF(A2775="Composição",A2774,"")</f>
        <v/>
      </c>
      <c r="Q2775" s="81" t="str">
        <f aca="false">IF(P2775&lt;&gt;"",SUMIF(L2775:L2864,L2775,N2775:N2864),"")</f>
        <v/>
      </c>
      <c r="R2775" s="81" t="str">
        <f aca="false">IF(P2775&lt;&gt;"",SUMIF(L2775:L2864,L2775,O2775:O2864),"")</f>
        <v/>
      </c>
    </row>
    <row r="2776" customFormat="false" ht="14.25" hidden="false" customHeight="false" outlineLevel="0" collapsed="false">
      <c r="A2776" s="102"/>
      <c r="B2776" s="102"/>
      <c r="C2776" s="102"/>
      <c r="D2776" s="102"/>
      <c r="E2776" s="102"/>
      <c r="F2776" s="103"/>
      <c r="G2776" s="102"/>
      <c r="H2776" s="103"/>
      <c r="I2776" s="102"/>
      <c r="J2776" s="103"/>
      <c r="L2776" s="63" t="n">
        <f aca="false">IF(AND(A2777&lt;&gt;"",A2776=""),L2775+1,L2775)</f>
        <v>240</v>
      </c>
      <c r="M2776" s="80" t="str">
        <f aca="false">IF(OR(A2776="Insumo",A2776="Composição Auxiliar"),J2776,"")</f>
        <v/>
      </c>
      <c r="N2776" s="81" t="str">
        <f aca="false">IF(ISNUMBER(SEARCH("COM ENCARGOS COMPLEMENTARES",D2776)),J2776,"")</f>
        <v/>
      </c>
      <c r="O2776" s="81" t="str">
        <f aca="false">IF(N2776&lt;&gt;"","",M2776)</f>
        <v/>
      </c>
      <c r="P2776" s="82" t="str">
        <f aca="false">IF(A2776="Composição",A2775,"")</f>
        <v/>
      </c>
      <c r="Q2776" s="81" t="str">
        <f aca="false">IF(P2776&lt;&gt;"",SUMIF(L2776:L2865,L2776,N2776:N2865),"")</f>
        <v/>
      </c>
      <c r="R2776" s="81" t="str">
        <f aca="false">IF(P2776&lt;&gt;"",SUMIF(L2776:L2865,L2776,O2776:O2865),"")</f>
        <v/>
      </c>
    </row>
    <row r="2777" customFormat="false" ht="14.25" hidden="false" customHeight="true" outlineLevel="0" collapsed="false">
      <c r="A2777" s="102"/>
      <c r="B2777" s="102"/>
      <c r="C2777" s="102"/>
      <c r="D2777" s="102"/>
      <c r="E2777" s="102"/>
      <c r="F2777" s="103"/>
      <c r="G2777" s="102"/>
      <c r="H2777" s="104" t="s">
        <v>684</v>
      </c>
      <c r="I2777" s="104"/>
      <c r="J2777" s="103" t="n">
        <f aca="false">TRUNC(SUMIF(L:L,$L2777,M:M)*(1+$J$9),2)</f>
        <v>117.83</v>
      </c>
      <c r="L2777" s="63" t="n">
        <f aca="false">IF(AND(A2778&lt;&gt;"",A2777=""),L2776+1,L2776)</f>
        <v>240</v>
      </c>
      <c r="M2777" s="80" t="str">
        <f aca="false">IF(OR(A2777="Insumo",A2777="Composição Auxiliar"),J2777,"")</f>
        <v/>
      </c>
      <c r="N2777" s="81" t="str">
        <f aca="false">IF(ISNUMBER(SEARCH("COM ENCARGOS COMPLEMENTARES",D2777)),J2777,"")</f>
        <v/>
      </c>
      <c r="O2777" s="81" t="str">
        <f aca="false">IF(N2777&lt;&gt;"","",M2777)</f>
        <v/>
      </c>
      <c r="P2777" s="82" t="str">
        <f aca="false">IF(A2777="Composição",A2776,"")</f>
        <v/>
      </c>
      <c r="Q2777" s="81" t="str">
        <f aca="false">IF(P2777&lt;&gt;"",SUMIF(L2777:L2866,L2777,N2777:N2866),"")</f>
        <v/>
      </c>
      <c r="R2777" s="81" t="str">
        <f aca="false">IF(P2777&lt;&gt;"",SUMIF(L2777:L2866,L2777,O2777:O2866),"")</f>
        <v/>
      </c>
    </row>
    <row r="2778" customFormat="false" ht="15" hidden="false" customHeight="false" outlineLevel="0" collapsed="false">
      <c r="A2778" s="105"/>
      <c r="B2778" s="105"/>
      <c r="C2778" s="105"/>
      <c r="D2778" s="105"/>
      <c r="E2778" s="105"/>
      <c r="F2778" s="105"/>
      <c r="G2778" s="105" t="s">
        <v>685</v>
      </c>
      <c r="H2778" s="106" t="s">
        <v>907</v>
      </c>
      <c r="I2778" s="105" t="s">
        <v>687</v>
      </c>
      <c r="J2778" s="107" t="n">
        <f aca="false">TRUNC(J2777*H2778,2)</f>
        <v>353.49</v>
      </c>
      <c r="L2778" s="63" t="n">
        <f aca="false">IF(AND(A2779&lt;&gt;"",A2778=""),L2777+1,L2777)</f>
        <v>240</v>
      </c>
      <c r="M2778" s="80" t="str">
        <f aca="false">IF(OR(A2778="Insumo",A2778="Composição Auxiliar"),J2778,"")</f>
        <v/>
      </c>
      <c r="N2778" s="81" t="str">
        <f aca="false">IF(ISNUMBER(SEARCH("COM ENCARGOS COMPLEMENTARES",D2778)),J2778,"")</f>
        <v/>
      </c>
      <c r="O2778" s="81" t="str">
        <f aca="false">IF(N2778&lt;&gt;"","",M2778)</f>
        <v/>
      </c>
      <c r="P2778" s="82" t="str">
        <f aca="false">IF(A2778="Composição",A2777,"")</f>
        <v/>
      </c>
      <c r="Q2778" s="81" t="str">
        <f aca="false">IF(P2778&lt;&gt;"",SUMIF(L2778:L2867,L2778,N2778:N2867),"")</f>
        <v/>
      </c>
      <c r="R2778" s="81" t="str">
        <f aca="false">IF(P2778&lt;&gt;"",SUMIF(L2778:L2867,L2778,O2778:O2867),"")</f>
        <v/>
      </c>
    </row>
    <row r="2779" customFormat="false" ht="15" hidden="false" customHeight="false" outlineLevel="0" collapsed="false">
      <c r="A2779" s="108"/>
      <c r="B2779" s="108"/>
      <c r="C2779" s="108"/>
      <c r="D2779" s="108"/>
      <c r="E2779" s="108"/>
      <c r="F2779" s="108"/>
      <c r="G2779" s="108"/>
      <c r="H2779" s="108"/>
      <c r="I2779" s="108"/>
      <c r="J2779" s="108"/>
      <c r="L2779" s="63" t="n">
        <f aca="false">IF(AND(A2780&lt;&gt;"",A2779=""),L2778+1,L2778)</f>
        <v>241</v>
      </c>
      <c r="M2779" s="80" t="str">
        <f aca="false">IF(OR(A2779="Insumo",A2779="Composição Auxiliar"),J2779,"")</f>
        <v/>
      </c>
      <c r="N2779" s="81" t="str">
        <f aca="false">IF(ISNUMBER(SEARCH("COM ENCARGOS COMPLEMENTARES",D2779)),J2779,"")</f>
        <v/>
      </c>
      <c r="O2779" s="81" t="str">
        <f aca="false">IF(N2779&lt;&gt;"","",M2779)</f>
        <v/>
      </c>
      <c r="P2779" s="82" t="str">
        <f aca="false">IF(A2779="Composição",A2778,"")</f>
        <v/>
      </c>
      <c r="Q2779" s="81" t="str">
        <f aca="false">IF(P2779&lt;&gt;"",SUMIF(L2779:L2868,L2779,N2779:N2868),"")</f>
        <v/>
      </c>
      <c r="R2779" s="81" t="str">
        <f aca="false">IF(P2779&lt;&gt;"",SUMIF(L2779:L2868,L2779,O2779:O2868),"")</f>
        <v/>
      </c>
    </row>
    <row r="2780" customFormat="false" ht="15" hidden="false" customHeight="true" outlineLevel="0" collapsed="false">
      <c r="A2780" s="83" t="s">
        <v>586</v>
      </c>
      <c r="B2780" s="84" t="s">
        <v>655</v>
      </c>
      <c r="C2780" s="83" t="s">
        <v>656</v>
      </c>
      <c r="D2780" s="83" t="s">
        <v>657</v>
      </c>
      <c r="E2780" s="83" t="s">
        <v>658</v>
      </c>
      <c r="F2780" s="83"/>
      <c r="G2780" s="85" t="s">
        <v>659</v>
      </c>
      <c r="H2780" s="84" t="s">
        <v>660</v>
      </c>
      <c r="I2780" s="84" t="s">
        <v>661</v>
      </c>
      <c r="J2780" s="84" t="s">
        <v>662</v>
      </c>
      <c r="L2780" s="63" t="n">
        <f aca="false">IF(AND(A2781&lt;&gt;"",A2780=""),L2779+1,L2779)</f>
        <v>241</v>
      </c>
      <c r="M2780" s="80" t="str">
        <f aca="false">IF(OR(A2780="Insumo",A2780="Composição Auxiliar"),J2780,"")</f>
        <v/>
      </c>
      <c r="N2780" s="81" t="str">
        <f aca="false">IF(ISNUMBER(SEARCH("COM ENCARGOS COMPLEMENTARES",D2780)),J2780,"")</f>
        <v/>
      </c>
      <c r="O2780" s="81" t="str">
        <f aca="false">IF(N2780&lt;&gt;"","",M2780)</f>
        <v/>
      </c>
      <c r="P2780" s="82" t="str">
        <f aca="false">IF(A2780="Composição",A2779,"")</f>
        <v/>
      </c>
      <c r="Q2780" s="81" t="str">
        <f aca="false">IF(P2780&lt;&gt;"",SUMIF(L2780:L2869,L2780,N2780:N2869),"")</f>
        <v/>
      </c>
      <c r="R2780" s="81" t="str">
        <f aca="false">IF(P2780&lt;&gt;"",SUMIF(L2780:L2869,L2780,O2780:O2869),"")</f>
        <v/>
      </c>
    </row>
    <row r="2781" customFormat="false" ht="38.25" hidden="false" customHeight="true" outlineLevel="0" collapsed="false">
      <c r="A2781" s="86" t="s">
        <v>663</v>
      </c>
      <c r="B2781" s="87" t="s">
        <v>587</v>
      </c>
      <c r="C2781" s="86" t="s">
        <v>664</v>
      </c>
      <c r="D2781" s="86" t="s">
        <v>1712</v>
      </c>
      <c r="E2781" s="86" t="s">
        <v>764</v>
      </c>
      <c r="F2781" s="86"/>
      <c r="G2781" s="88" t="s">
        <v>718</v>
      </c>
      <c r="H2781" s="89" t="n">
        <v>1</v>
      </c>
      <c r="I2781" s="90" t="n">
        <f aca="false">SUMIF(L:L,$L2781,M:M)</f>
        <v>114.01</v>
      </c>
      <c r="J2781" s="90" t="n">
        <f aca="false">TRUNC(H2781*I2781,2)</f>
        <v>114.01</v>
      </c>
      <c r="L2781" s="63" t="n">
        <f aca="false">IF(AND(A2782&lt;&gt;"",A2781=""),L2780+1,L2780)</f>
        <v>241</v>
      </c>
      <c r="M2781" s="80" t="str">
        <f aca="false">IF(OR(A2781="Insumo",A2781="Composição Auxiliar"),J2781,"")</f>
        <v/>
      </c>
      <c r="N2781" s="81" t="str">
        <f aca="false">IF(ISNUMBER(SEARCH("COM ENCARGOS COMPLEMENTARES",D2781)),J2781,"")</f>
        <v/>
      </c>
      <c r="O2781" s="81" t="str">
        <f aca="false">IF(N2781&lt;&gt;"","",M2781)</f>
        <v/>
      </c>
      <c r="P2781" s="82" t="str">
        <f aca="false">IF(A2781="Composição",A2780,"")</f>
        <v> 11.4.4 </v>
      </c>
      <c r="Q2781" s="81" t="n">
        <f aca="false">IF(P2781&lt;&gt;"",SUMIF(L2781:L2870,L2781,N2781:N2870),"")</f>
        <v>15.27</v>
      </c>
      <c r="R2781" s="81" t="n">
        <f aca="false">IF(P2781&lt;&gt;"",SUMIF(L2781:L2870,L2781,O2781:O2870),"")</f>
        <v>98.74</v>
      </c>
    </row>
    <row r="2782" customFormat="false" ht="25.5" hidden="false" customHeight="true" outlineLevel="0" collapsed="false">
      <c r="A2782" s="91" t="s">
        <v>668</v>
      </c>
      <c r="B2782" s="92" t="s">
        <v>1292</v>
      </c>
      <c r="C2782" s="91" t="s">
        <v>664</v>
      </c>
      <c r="D2782" s="91" t="s">
        <v>1293</v>
      </c>
      <c r="E2782" s="91" t="s">
        <v>671</v>
      </c>
      <c r="F2782" s="91"/>
      <c r="G2782" s="93" t="s">
        <v>672</v>
      </c>
      <c r="H2782" s="94" t="n">
        <v>0.3605</v>
      </c>
      <c r="I2782" s="95" t="n">
        <f aca="false">SUMIFS('ANALÍTICA AUXILIARES'!J:J,'ANALÍTICA AUXILIARES'!A:A,"Composição",'ANALÍTICA AUXILIARES'!B:B,$B2782)</f>
        <v>22.94</v>
      </c>
      <c r="J2782" s="95" t="n">
        <f aca="false">TRUNC(H2782*I2782,2)</f>
        <v>8.26</v>
      </c>
      <c r="L2782" s="63" t="n">
        <f aca="false">IF(AND(A2783&lt;&gt;"",A2782=""),L2781+1,L2781)</f>
        <v>241</v>
      </c>
      <c r="M2782" s="80" t="n">
        <f aca="false">IF(OR(A2782="Insumo",A2782="Composição Auxiliar"),J2782,"")</f>
        <v>8.26</v>
      </c>
      <c r="N2782" s="81" t="n">
        <f aca="false">IF(ISNUMBER(SEARCH("COM ENCARGOS COMPLEMENTARES",D2782)),J2782,"")</f>
        <v>8.26</v>
      </c>
      <c r="O2782" s="81" t="str">
        <f aca="false">IF(N2782&lt;&gt;"","",M2782)</f>
        <v/>
      </c>
      <c r="P2782" s="82" t="str">
        <f aca="false">IF(A2782="Composição",A2781,"")</f>
        <v/>
      </c>
      <c r="Q2782" s="81" t="str">
        <f aca="false">IF(P2782&lt;&gt;"",SUMIF(L2782:L2871,L2782,N2782:N2871),"")</f>
        <v/>
      </c>
      <c r="R2782" s="81" t="str">
        <f aca="false">IF(P2782&lt;&gt;"",SUMIF(L2782:L2871,L2782,O2782:O2871),"")</f>
        <v/>
      </c>
    </row>
    <row r="2783" customFormat="false" ht="25.5" hidden="false" customHeight="true" outlineLevel="0" collapsed="false">
      <c r="A2783" s="91" t="s">
        <v>668</v>
      </c>
      <c r="B2783" s="92" t="s">
        <v>1336</v>
      </c>
      <c r="C2783" s="91" t="s">
        <v>664</v>
      </c>
      <c r="D2783" s="91" t="s">
        <v>1337</v>
      </c>
      <c r="E2783" s="91" t="s">
        <v>671</v>
      </c>
      <c r="F2783" s="91"/>
      <c r="G2783" s="93" t="s">
        <v>672</v>
      </c>
      <c r="H2783" s="94" t="n">
        <v>0.3605</v>
      </c>
      <c r="I2783" s="95" t="n">
        <f aca="false">SUMIFS('ANALÍTICA AUXILIARES'!J:J,'ANALÍTICA AUXILIARES'!A:A,"Composição",'ANALÍTICA AUXILIARES'!B:B,$B2783)</f>
        <v>19.47</v>
      </c>
      <c r="J2783" s="95" t="n">
        <f aca="false">TRUNC(H2783*I2783,2)</f>
        <v>7.01</v>
      </c>
      <c r="L2783" s="63" t="n">
        <f aca="false">IF(AND(A2784&lt;&gt;"",A2783=""),L2782+1,L2782)</f>
        <v>241</v>
      </c>
      <c r="M2783" s="80" t="n">
        <f aca="false">IF(OR(A2783="Insumo",A2783="Composição Auxiliar"),J2783,"")</f>
        <v>7.01</v>
      </c>
      <c r="N2783" s="81" t="n">
        <f aca="false">IF(ISNUMBER(SEARCH("COM ENCARGOS COMPLEMENTARES",D2783)),J2783,"")</f>
        <v>7.01</v>
      </c>
      <c r="O2783" s="81" t="str">
        <f aca="false">IF(N2783&lt;&gt;"","",M2783)</f>
        <v/>
      </c>
      <c r="P2783" s="82" t="str">
        <f aca="false">IF(A2783="Composição",A2782,"")</f>
        <v/>
      </c>
      <c r="Q2783" s="81" t="str">
        <f aca="false">IF(P2783&lt;&gt;"",SUMIF(L2783:L2872,L2783,N2783:N2872),"")</f>
        <v/>
      </c>
      <c r="R2783" s="81" t="str">
        <f aca="false">IF(P2783&lt;&gt;"",SUMIF(L2783:L2872,L2783,O2783:O2872),"")</f>
        <v/>
      </c>
    </row>
    <row r="2784" customFormat="false" ht="25.5" hidden="false" customHeight="false" outlineLevel="0" collapsed="false">
      <c r="A2784" s="96" t="s">
        <v>679</v>
      </c>
      <c r="B2784" s="97" t="s">
        <v>1713</v>
      </c>
      <c r="C2784" s="96" t="str">
        <f aca="false">VLOOKUP(B2784,INSUMOS!$A:$I,2,0)</f>
        <v>SINAPI</v>
      </c>
      <c r="D2784" s="96" t="str">
        <f aca="false">VLOOKUP(B2784,INSUMOS!$A:$I,3,0)</f>
        <v>JOELHO PVC, SOLDAVEL, PB, 90 GRAUS, DN 150 MM, PARA ESGOTO PREDIAL</v>
      </c>
      <c r="E2784" s="98" t="str">
        <f aca="false">VLOOKUP(B2784,INSUMOS!$A:$I,4,0)</f>
        <v>Material</v>
      </c>
      <c r="F2784" s="98"/>
      <c r="G2784" s="99" t="str">
        <f aca="false">VLOOKUP(B2784,INSUMOS!$A:$I,5,0)</f>
        <v>UN</v>
      </c>
      <c r="H2784" s="100" t="n">
        <v>1</v>
      </c>
      <c r="I2784" s="101" t="n">
        <f aca="false">VLOOKUP(B2784,INSUMOS!$A:$I,8,0)</f>
        <v>72.57</v>
      </c>
      <c r="J2784" s="101" t="n">
        <f aca="false">TRUNC(H2784*I2784,2)</f>
        <v>72.57</v>
      </c>
      <c r="L2784" s="63" t="n">
        <f aca="false">IF(AND(A2785&lt;&gt;"",A2784=""),L2783+1,L2783)</f>
        <v>241</v>
      </c>
      <c r="M2784" s="80" t="n">
        <f aca="false">IF(OR(A2784="Insumo",A2784="Composição Auxiliar"),J2784,"")</f>
        <v>72.57</v>
      </c>
      <c r="N2784" s="81" t="str">
        <f aca="false">IF(ISNUMBER(SEARCH("COM ENCARGOS COMPLEMENTARES",D2784)),J2784,"")</f>
        <v/>
      </c>
      <c r="O2784" s="81" t="n">
        <f aca="false">IF(N2784&lt;&gt;"","",M2784)</f>
        <v>72.57</v>
      </c>
      <c r="P2784" s="82" t="str">
        <f aca="false">IF(A2784="Composição",A2783,"")</f>
        <v/>
      </c>
      <c r="Q2784" s="81" t="str">
        <f aca="false">IF(P2784&lt;&gt;"",SUMIF(L2784:L2873,L2784,N2784:N2873),"")</f>
        <v/>
      </c>
      <c r="R2784" s="81" t="str">
        <f aca="false">IF(P2784&lt;&gt;"",SUMIF(L2784:L2873,L2784,O2784:O2873),"")</f>
        <v/>
      </c>
    </row>
    <row r="2785" customFormat="false" ht="38.25" hidden="false" customHeight="false" outlineLevel="0" collapsed="false">
      <c r="A2785" s="96" t="s">
        <v>679</v>
      </c>
      <c r="B2785" s="97" t="s">
        <v>1709</v>
      </c>
      <c r="C2785" s="96" t="str">
        <f aca="false">VLOOKUP(B2785,INSUMOS!$A:$I,2,0)</f>
        <v>SINAPI</v>
      </c>
      <c r="D2785" s="96" t="str">
        <f aca="false">VLOOKUP(B2785,INSUMOS!$A:$I,3,0)</f>
        <v>PASTA LUBRIFICANTE PARA TUBOS E CONEXOES COM JUNTA ELASTICA, EMBALAGEM DE *400* GR (USO EM PVC, ACO, POLIETILENO E OUTROS)</v>
      </c>
      <c r="E2785" s="98" t="str">
        <f aca="false">VLOOKUP(B2785,INSUMOS!$A:$I,4,0)</f>
        <v>Material</v>
      </c>
      <c r="F2785" s="98"/>
      <c r="G2785" s="99" t="str">
        <f aca="false">VLOOKUP(B2785,INSUMOS!$A:$I,5,0)</f>
        <v>UN</v>
      </c>
      <c r="H2785" s="100" t="n">
        <v>0.175</v>
      </c>
      <c r="I2785" s="101" t="n">
        <f aca="false">VLOOKUP(B2785,INSUMOS!$A:$I,8,0)</f>
        <v>30.17</v>
      </c>
      <c r="J2785" s="101" t="n">
        <f aca="false">TRUNC(H2785*I2785,2)</f>
        <v>5.27</v>
      </c>
      <c r="L2785" s="63" t="n">
        <f aca="false">IF(AND(A2786&lt;&gt;"",A2785=""),L2784+1,L2784)</f>
        <v>241</v>
      </c>
      <c r="M2785" s="80" t="n">
        <f aca="false">IF(OR(A2785="Insumo",A2785="Composição Auxiliar"),J2785,"")</f>
        <v>5.27</v>
      </c>
      <c r="N2785" s="81" t="str">
        <f aca="false">IF(ISNUMBER(SEARCH("COM ENCARGOS COMPLEMENTARES",D2785)),J2785,"")</f>
        <v/>
      </c>
      <c r="O2785" s="81" t="n">
        <f aca="false">IF(N2785&lt;&gt;"","",M2785)</f>
        <v>5.27</v>
      </c>
      <c r="P2785" s="82" t="str">
        <f aca="false">IF(A2785="Composição",A2784,"")</f>
        <v/>
      </c>
      <c r="Q2785" s="81" t="str">
        <f aca="false">IF(P2785&lt;&gt;"",SUMIF(L2785:L2874,L2785,N2785:N2874),"")</f>
        <v/>
      </c>
      <c r="R2785" s="81" t="str">
        <f aca="false">IF(P2785&lt;&gt;"",SUMIF(L2785:L2874,L2785,O2785:O2874),"")</f>
        <v/>
      </c>
    </row>
    <row r="2786" customFormat="false" ht="25.5" hidden="false" customHeight="false" outlineLevel="0" collapsed="false">
      <c r="A2786" s="96" t="s">
        <v>679</v>
      </c>
      <c r="B2786" s="97" t="s">
        <v>1710</v>
      </c>
      <c r="C2786" s="96" t="str">
        <f aca="false">VLOOKUP(B2786,INSUMOS!$A:$I,2,0)</f>
        <v>SINAPI</v>
      </c>
      <c r="D2786" s="96" t="str">
        <f aca="false">VLOOKUP(B2786,INSUMOS!$A:$I,3,0)</f>
        <v>ANEL BORRACHA, PARA TUBO PVC, REDE COLETOR ESGOTO, DN 150 MM (NBR 7362)</v>
      </c>
      <c r="E2786" s="98" t="str">
        <f aca="false">VLOOKUP(B2786,INSUMOS!$A:$I,4,0)</f>
        <v>Material</v>
      </c>
      <c r="F2786" s="98"/>
      <c r="G2786" s="99" t="str">
        <f aca="false">VLOOKUP(B2786,INSUMOS!$A:$I,5,0)</f>
        <v>UN</v>
      </c>
      <c r="H2786" s="100" t="n">
        <v>2</v>
      </c>
      <c r="I2786" s="101" t="n">
        <f aca="false">VLOOKUP(B2786,INSUMOS!$A:$I,8,0)</f>
        <v>10.45</v>
      </c>
      <c r="J2786" s="101" t="n">
        <f aca="false">TRUNC(H2786*I2786,2)</f>
        <v>20.9</v>
      </c>
      <c r="L2786" s="63" t="n">
        <f aca="false">IF(AND(A2787&lt;&gt;"",A2786=""),L2785+1,L2785)</f>
        <v>241</v>
      </c>
      <c r="M2786" s="80" t="n">
        <f aca="false">IF(OR(A2786="Insumo",A2786="Composição Auxiliar"),J2786,"")</f>
        <v>20.9</v>
      </c>
      <c r="N2786" s="81" t="str">
        <f aca="false">IF(ISNUMBER(SEARCH("COM ENCARGOS COMPLEMENTARES",D2786)),J2786,"")</f>
        <v/>
      </c>
      <c r="O2786" s="81" t="n">
        <f aca="false">IF(N2786&lt;&gt;"","",M2786)</f>
        <v>20.9</v>
      </c>
      <c r="P2786" s="82" t="str">
        <f aca="false">IF(A2786="Composição",A2785,"")</f>
        <v/>
      </c>
      <c r="Q2786" s="81" t="str">
        <f aca="false">IF(P2786&lt;&gt;"",SUMIF(L2786:L2875,L2786,N2786:N2875),"")</f>
        <v/>
      </c>
      <c r="R2786" s="81" t="str">
        <f aca="false">IF(P2786&lt;&gt;"",SUMIF(L2786:L2875,L2786,O2786:O2875),"")</f>
        <v/>
      </c>
    </row>
    <row r="2787" customFormat="false" ht="14.25" hidden="false" customHeight="false" outlineLevel="0" collapsed="false">
      <c r="A2787" s="102"/>
      <c r="B2787" s="102"/>
      <c r="C2787" s="102"/>
      <c r="D2787" s="102"/>
      <c r="E2787" s="102"/>
      <c r="F2787" s="103"/>
      <c r="G2787" s="102"/>
      <c r="H2787" s="103"/>
      <c r="I2787" s="102"/>
      <c r="J2787" s="103"/>
      <c r="L2787" s="63" t="n">
        <f aca="false">IF(AND(A2788&lt;&gt;"",A2787=""),L2786+1,L2786)</f>
        <v>241</v>
      </c>
      <c r="M2787" s="80" t="str">
        <f aca="false">IF(OR(A2787="Insumo",A2787="Composição Auxiliar"),J2787,"")</f>
        <v/>
      </c>
      <c r="N2787" s="81" t="str">
        <f aca="false">IF(ISNUMBER(SEARCH("COM ENCARGOS COMPLEMENTARES",D2787)),J2787,"")</f>
        <v/>
      </c>
      <c r="O2787" s="81" t="str">
        <f aca="false">IF(N2787&lt;&gt;"","",M2787)</f>
        <v/>
      </c>
      <c r="P2787" s="82" t="str">
        <f aca="false">IF(A2787="Composição",A2786,"")</f>
        <v/>
      </c>
      <c r="Q2787" s="81" t="str">
        <f aca="false">IF(P2787&lt;&gt;"",SUMIF(L2787:L2876,L2787,N2787:N2876),"")</f>
        <v/>
      </c>
      <c r="R2787" s="81" t="str">
        <f aca="false">IF(P2787&lt;&gt;"",SUMIF(L2787:L2876,L2787,O2787:O2876),"")</f>
        <v/>
      </c>
    </row>
    <row r="2788" customFormat="false" ht="14.25" hidden="false" customHeight="true" outlineLevel="0" collapsed="false">
      <c r="A2788" s="102"/>
      <c r="B2788" s="102"/>
      <c r="C2788" s="102"/>
      <c r="D2788" s="102"/>
      <c r="E2788" s="102"/>
      <c r="F2788" s="103"/>
      <c r="G2788" s="102"/>
      <c r="H2788" s="104" t="s">
        <v>684</v>
      </c>
      <c r="I2788" s="104"/>
      <c r="J2788" s="103" t="n">
        <f aca="false">TRUNC(SUMIF(L:L,$L2788,M:M)*(1+$J$9),2)</f>
        <v>147.97</v>
      </c>
      <c r="L2788" s="63" t="n">
        <f aca="false">IF(AND(A2789&lt;&gt;"",A2788=""),L2787+1,L2787)</f>
        <v>241</v>
      </c>
      <c r="M2788" s="80" t="str">
        <f aca="false">IF(OR(A2788="Insumo",A2788="Composição Auxiliar"),J2788,"")</f>
        <v/>
      </c>
      <c r="N2788" s="81" t="str">
        <f aca="false">IF(ISNUMBER(SEARCH("COM ENCARGOS COMPLEMENTARES",D2788)),J2788,"")</f>
        <v/>
      </c>
      <c r="O2788" s="81" t="str">
        <f aca="false">IF(N2788&lt;&gt;"","",M2788)</f>
        <v/>
      </c>
      <c r="P2788" s="82" t="str">
        <f aca="false">IF(A2788="Composição",A2787,"")</f>
        <v/>
      </c>
      <c r="Q2788" s="81" t="str">
        <f aca="false">IF(P2788&lt;&gt;"",SUMIF(L2788:L2877,L2788,N2788:N2877),"")</f>
        <v/>
      </c>
      <c r="R2788" s="81" t="str">
        <f aca="false">IF(P2788&lt;&gt;"",SUMIF(L2788:L2877,L2788,O2788:O2877),"")</f>
        <v/>
      </c>
    </row>
    <row r="2789" customFormat="false" ht="15" hidden="false" customHeight="false" outlineLevel="0" collapsed="false">
      <c r="A2789" s="105"/>
      <c r="B2789" s="105"/>
      <c r="C2789" s="105"/>
      <c r="D2789" s="105"/>
      <c r="E2789" s="105"/>
      <c r="F2789" s="105"/>
      <c r="G2789" s="105" t="s">
        <v>685</v>
      </c>
      <c r="H2789" s="106" t="s">
        <v>1210</v>
      </c>
      <c r="I2789" s="105" t="s">
        <v>687</v>
      </c>
      <c r="J2789" s="107" t="n">
        <f aca="false">TRUNC(J2788*H2789,2)</f>
        <v>295.94</v>
      </c>
      <c r="L2789" s="63" t="n">
        <f aca="false">IF(AND(A2790&lt;&gt;"",A2789=""),L2788+1,L2788)</f>
        <v>241</v>
      </c>
      <c r="M2789" s="80" t="str">
        <f aca="false">IF(OR(A2789="Insumo",A2789="Composição Auxiliar"),J2789,"")</f>
        <v/>
      </c>
      <c r="N2789" s="81" t="str">
        <f aca="false">IF(ISNUMBER(SEARCH("COM ENCARGOS COMPLEMENTARES",D2789)),J2789,"")</f>
        <v/>
      </c>
      <c r="O2789" s="81" t="str">
        <f aca="false">IF(N2789&lt;&gt;"","",M2789)</f>
        <v/>
      </c>
      <c r="P2789" s="82" t="str">
        <f aca="false">IF(A2789="Composição",A2788,"")</f>
        <v/>
      </c>
      <c r="Q2789" s="81" t="str">
        <f aca="false">IF(P2789&lt;&gt;"",SUMIF(L2789:L2878,L2789,N2789:N2878),"")</f>
        <v/>
      </c>
      <c r="R2789" s="81" t="str">
        <f aca="false">IF(P2789&lt;&gt;"",SUMIF(L2789:L2878,L2789,O2789:O2878),"")</f>
        <v/>
      </c>
    </row>
    <row r="2790" customFormat="false" ht="15" hidden="false" customHeight="false" outlineLevel="0" collapsed="false">
      <c r="A2790" s="108"/>
      <c r="B2790" s="108"/>
      <c r="C2790" s="108"/>
      <c r="D2790" s="108"/>
      <c r="E2790" s="108"/>
      <c r="F2790" s="108"/>
      <c r="G2790" s="108"/>
      <c r="H2790" s="108"/>
      <c r="I2790" s="108"/>
      <c r="J2790" s="108"/>
      <c r="L2790" s="63" t="n">
        <f aca="false">IF(AND(A2791&lt;&gt;"",A2790=""),L2789+1,L2789)</f>
        <v>242</v>
      </c>
      <c r="M2790" s="80" t="str">
        <f aca="false">IF(OR(A2790="Insumo",A2790="Composição Auxiliar"),J2790,"")</f>
        <v/>
      </c>
      <c r="N2790" s="81" t="str">
        <f aca="false">IF(ISNUMBER(SEARCH("COM ENCARGOS COMPLEMENTARES",D2790)),J2790,"")</f>
        <v/>
      </c>
      <c r="O2790" s="81" t="str">
        <f aca="false">IF(N2790&lt;&gt;"","",M2790)</f>
        <v/>
      </c>
      <c r="P2790" s="82" t="str">
        <f aca="false">IF(A2790="Composição",A2789,"")</f>
        <v/>
      </c>
      <c r="Q2790" s="81" t="str">
        <f aca="false">IF(P2790&lt;&gt;"",SUMIF(L2790:L2879,L2790,N2790:N2879),"")</f>
        <v/>
      </c>
      <c r="R2790" s="81" t="str">
        <f aca="false">IF(P2790&lt;&gt;"",SUMIF(L2790:L2879,L2790,O2790:O2879),"")</f>
        <v/>
      </c>
    </row>
    <row r="2791" customFormat="false" ht="15" hidden="false" customHeight="true" outlineLevel="0" collapsed="false">
      <c r="A2791" s="83" t="s">
        <v>588</v>
      </c>
      <c r="B2791" s="84" t="s">
        <v>655</v>
      </c>
      <c r="C2791" s="83" t="s">
        <v>656</v>
      </c>
      <c r="D2791" s="83" t="s">
        <v>657</v>
      </c>
      <c r="E2791" s="83" t="s">
        <v>658</v>
      </c>
      <c r="F2791" s="83"/>
      <c r="G2791" s="85" t="s">
        <v>659</v>
      </c>
      <c r="H2791" s="84" t="s">
        <v>660</v>
      </c>
      <c r="I2791" s="84" t="s">
        <v>661</v>
      </c>
      <c r="J2791" s="84" t="s">
        <v>662</v>
      </c>
      <c r="L2791" s="63" t="n">
        <f aca="false">IF(AND(A2792&lt;&gt;"",A2791=""),L2790+1,L2790)</f>
        <v>242</v>
      </c>
      <c r="M2791" s="80" t="str">
        <f aca="false">IF(OR(A2791="Insumo",A2791="Composição Auxiliar"),J2791,"")</f>
        <v/>
      </c>
      <c r="N2791" s="81" t="str">
        <f aca="false">IF(ISNUMBER(SEARCH("COM ENCARGOS COMPLEMENTARES",D2791)),J2791,"")</f>
        <v/>
      </c>
      <c r="O2791" s="81" t="str">
        <f aca="false">IF(N2791&lt;&gt;"","",M2791)</f>
        <v/>
      </c>
      <c r="P2791" s="82" t="str">
        <f aca="false">IF(A2791="Composição",A2790,"")</f>
        <v/>
      </c>
      <c r="Q2791" s="81" t="str">
        <f aca="false">IF(P2791&lt;&gt;"",SUMIF(L2791:L2880,L2791,N2791:N2880),"")</f>
        <v/>
      </c>
      <c r="R2791" s="81" t="str">
        <f aca="false">IF(P2791&lt;&gt;"",SUMIF(L2791:L2880,L2791,O2791:O2880),"")</f>
        <v/>
      </c>
    </row>
    <row r="2792" customFormat="false" ht="25.5" hidden="false" customHeight="true" outlineLevel="0" collapsed="false">
      <c r="A2792" s="86" t="s">
        <v>663</v>
      </c>
      <c r="B2792" s="87" t="s">
        <v>589</v>
      </c>
      <c r="C2792" s="86" t="s">
        <v>664</v>
      </c>
      <c r="D2792" s="86" t="s">
        <v>1714</v>
      </c>
      <c r="E2792" s="86" t="s">
        <v>764</v>
      </c>
      <c r="F2792" s="86"/>
      <c r="G2792" s="88" t="s">
        <v>718</v>
      </c>
      <c r="H2792" s="89" t="n">
        <v>1</v>
      </c>
      <c r="I2792" s="90" t="n">
        <f aca="false">SUMIF(L:L,$L2792,M:M)</f>
        <v>44.66</v>
      </c>
      <c r="J2792" s="90" t="n">
        <f aca="false">TRUNC(H2792*I2792,2)</f>
        <v>44.66</v>
      </c>
      <c r="L2792" s="63" t="n">
        <f aca="false">IF(AND(A2793&lt;&gt;"",A2792=""),L2791+1,L2791)</f>
        <v>242</v>
      </c>
      <c r="M2792" s="80" t="str">
        <f aca="false">IF(OR(A2792="Insumo",A2792="Composição Auxiliar"),J2792,"")</f>
        <v/>
      </c>
      <c r="N2792" s="81" t="str">
        <f aca="false">IF(ISNUMBER(SEARCH("COM ENCARGOS COMPLEMENTARES",D2792)),J2792,"")</f>
        <v/>
      </c>
      <c r="O2792" s="81" t="str">
        <f aca="false">IF(N2792&lt;&gt;"","",M2792)</f>
        <v/>
      </c>
      <c r="P2792" s="82" t="str">
        <f aca="false">IF(A2792="Composição",A2791,"")</f>
        <v> 11.4.5 </v>
      </c>
      <c r="Q2792" s="81" t="n">
        <f aca="false">IF(P2792&lt;&gt;"",SUMIF(L2792:L2881,L2792,N2792:N2881),"")</f>
        <v>44.66</v>
      </c>
      <c r="R2792" s="81" t="n">
        <f aca="false">IF(P2792&lt;&gt;"",SUMIF(L2792:L2881,L2792,O2792:O2881),"")</f>
        <v>0</v>
      </c>
    </row>
    <row r="2793" customFormat="false" ht="25.5" hidden="false" customHeight="true" outlineLevel="0" collapsed="false">
      <c r="A2793" s="91" t="s">
        <v>668</v>
      </c>
      <c r="B2793" s="92" t="s">
        <v>1292</v>
      </c>
      <c r="C2793" s="91" t="s">
        <v>664</v>
      </c>
      <c r="D2793" s="91" t="s">
        <v>1293</v>
      </c>
      <c r="E2793" s="91" t="s">
        <v>671</v>
      </c>
      <c r="F2793" s="91"/>
      <c r="G2793" s="93" t="s">
        <v>672</v>
      </c>
      <c r="H2793" s="94" t="n">
        <v>1.719</v>
      </c>
      <c r="I2793" s="95" t="n">
        <f aca="false">SUMIFS('ANALÍTICA AUXILIARES'!J:J,'ANALÍTICA AUXILIARES'!A:A,"Composição",'ANALÍTICA AUXILIARES'!B:B,$B2793)</f>
        <v>22.94</v>
      </c>
      <c r="J2793" s="95" t="n">
        <f aca="false">TRUNC(H2793*I2793,2)</f>
        <v>39.43</v>
      </c>
      <c r="L2793" s="63" t="n">
        <f aca="false">IF(AND(A2794&lt;&gt;"",A2793=""),L2792+1,L2792)</f>
        <v>242</v>
      </c>
      <c r="M2793" s="80" t="n">
        <f aca="false">IF(OR(A2793="Insumo",A2793="Composição Auxiliar"),J2793,"")</f>
        <v>39.43</v>
      </c>
      <c r="N2793" s="81" t="n">
        <f aca="false">IF(ISNUMBER(SEARCH("COM ENCARGOS COMPLEMENTARES",D2793)),J2793,"")</f>
        <v>39.43</v>
      </c>
      <c r="O2793" s="81" t="str">
        <f aca="false">IF(N2793&lt;&gt;"","",M2793)</f>
        <v/>
      </c>
      <c r="P2793" s="82" t="str">
        <f aca="false">IF(A2793="Composição",A2792,"")</f>
        <v/>
      </c>
      <c r="Q2793" s="81" t="str">
        <f aca="false">IF(P2793&lt;&gt;"",SUMIF(L2793:L2882,L2793,N2793:N2882),"")</f>
        <v/>
      </c>
      <c r="R2793" s="81" t="str">
        <f aca="false">IF(P2793&lt;&gt;"",SUMIF(L2793:L2882,L2793,O2793:O2882),"")</f>
        <v/>
      </c>
    </row>
    <row r="2794" customFormat="false" ht="25.5" hidden="false" customHeight="true" outlineLevel="0" collapsed="false">
      <c r="A2794" s="91" t="s">
        <v>668</v>
      </c>
      <c r="B2794" s="92" t="s">
        <v>1336</v>
      </c>
      <c r="C2794" s="91" t="s">
        <v>664</v>
      </c>
      <c r="D2794" s="91" t="s">
        <v>1337</v>
      </c>
      <c r="E2794" s="91" t="s">
        <v>671</v>
      </c>
      <c r="F2794" s="91"/>
      <c r="G2794" s="93" t="s">
        <v>672</v>
      </c>
      <c r="H2794" s="94" t="n">
        <v>0.269</v>
      </c>
      <c r="I2794" s="95" t="n">
        <f aca="false">SUMIFS('ANALÍTICA AUXILIARES'!J:J,'ANALÍTICA AUXILIARES'!A:A,"Composição",'ANALÍTICA AUXILIARES'!B:B,$B2794)</f>
        <v>19.47</v>
      </c>
      <c r="J2794" s="95" t="n">
        <f aca="false">TRUNC(H2794*I2794,2)</f>
        <v>5.23</v>
      </c>
      <c r="L2794" s="63" t="n">
        <f aca="false">IF(AND(A2795&lt;&gt;"",A2794=""),L2793+1,L2793)</f>
        <v>242</v>
      </c>
      <c r="M2794" s="80" t="n">
        <f aca="false">IF(OR(A2794="Insumo",A2794="Composição Auxiliar"),J2794,"")</f>
        <v>5.23</v>
      </c>
      <c r="N2794" s="81" t="n">
        <f aca="false">IF(ISNUMBER(SEARCH("COM ENCARGOS COMPLEMENTARES",D2794)),J2794,"")</f>
        <v>5.23</v>
      </c>
      <c r="O2794" s="81" t="str">
        <f aca="false">IF(N2794&lt;&gt;"","",M2794)</f>
        <v/>
      </c>
      <c r="P2794" s="82" t="str">
        <f aca="false">IF(A2794="Composição",A2793,"")</f>
        <v/>
      </c>
      <c r="Q2794" s="81" t="str">
        <f aca="false">IF(P2794&lt;&gt;"",SUMIF(L2794:L2883,L2794,N2794:N2883),"")</f>
        <v/>
      </c>
      <c r="R2794" s="81" t="str">
        <f aca="false">IF(P2794&lt;&gt;"",SUMIF(L2794:L2883,L2794,O2794:O2883),"")</f>
        <v/>
      </c>
    </row>
    <row r="2795" customFormat="false" ht="14.25" hidden="false" customHeight="false" outlineLevel="0" collapsed="false">
      <c r="A2795" s="102"/>
      <c r="B2795" s="102"/>
      <c r="C2795" s="102"/>
      <c r="D2795" s="102"/>
      <c r="E2795" s="102"/>
      <c r="F2795" s="103"/>
      <c r="G2795" s="102"/>
      <c r="H2795" s="103"/>
      <c r="I2795" s="102"/>
      <c r="J2795" s="103"/>
      <c r="L2795" s="63" t="n">
        <f aca="false">IF(AND(A2796&lt;&gt;"",A2795=""),L2794+1,L2794)</f>
        <v>242</v>
      </c>
      <c r="M2795" s="80" t="str">
        <f aca="false">IF(OR(A2795="Insumo",A2795="Composição Auxiliar"),J2795,"")</f>
        <v/>
      </c>
      <c r="N2795" s="81" t="str">
        <f aca="false">IF(ISNUMBER(SEARCH("COM ENCARGOS COMPLEMENTARES",D2795)),J2795,"")</f>
        <v/>
      </c>
      <c r="O2795" s="81" t="str">
        <f aca="false">IF(N2795&lt;&gt;"","",M2795)</f>
        <v/>
      </c>
      <c r="P2795" s="82" t="str">
        <f aca="false">IF(A2795="Composição",A2794,"")</f>
        <v/>
      </c>
      <c r="Q2795" s="81" t="str">
        <f aca="false">IF(P2795&lt;&gt;"",SUMIF(L2795:L2884,L2795,N2795:N2884),"")</f>
        <v/>
      </c>
      <c r="R2795" s="81" t="str">
        <f aca="false">IF(P2795&lt;&gt;"",SUMIF(L2795:L2884,L2795,O2795:O2884),"")</f>
        <v/>
      </c>
    </row>
    <row r="2796" customFormat="false" ht="14.25" hidden="false" customHeight="true" outlineLevel="0" collapsed="false">
      <c r="A2796" s="102"/>
      <c r="B2796" s="102"/>
      <c r="C2796" s="102"/>
      <c r="D2796" s="102"/>
      <c r="E2796" s="102"/>
      <c r="F2796" s="103"/>
      <c r="G2796" s="102"/>
      <c r="H2796" s="104" t="s">
        <v>684</v>
      </c>
      <c r="I2796" s="104"/>
      <c r="J2796" s="103" t="n">
        <f aca="false">TRUNC(SUMIF(L:L,$L2796,M:M)*(1+$J$9),2)</f>
        <v>57.96</v>
      </c>
      <c r="L2796" s="63" t="n">
        <f aca="false">IF(AND(A2797&lt;&gt;"",A2796=""),L2795+1,L2795)</f>
        <v>242</v>
      </c>
      <c r="M2796" s="80" t="str">
        <f aca="false">IF(OR(A2796="Insumo",A2796="Composição Auxiliar"),J2796,"")</f>
        <v/>
      </c>
      <c r="N2796" s="81" t="str">
        <f aca="false">IF(ISNUMBER(SEARCH("COM ENCARGOS COMPLEMENTARES",D2796)),J2796,"")</f>
        <v/>
      </c>
      <c r="O2796" s="81" t="str">
        <f aca="false">IF(N2796&lt;&gt;"","",M2796)</f>
        <v/>
      </c>
      <c r="P2796" s="82" t="str">
        <f aca="false">IF(A2796="Composição",A2795,"")</f>
        <v/>
      </c>
      <c r="Q2796" s="81" t="str">
        <f aca="false">IF(P2796&lt;&gt;"",SUMIF(L2796:L2885,L2796,N2796:N2885),"")</f>
        <v/>
      </c>
      <c r="R2796" s="81" t="str">
        <f aca="false">IF(P2796&lt;&gt;"",SUMIF(L2796:L2885,L2796,O2796:O2885),"")</f>
        <v/>
      </c>
    </row>
    <row r="2797" customFormat="false" ht="15" hidden="false" customHeight="false" outlineLevel="0" collapsed="false">
      <c r="A2797" s="105"/>
      <c r="B2797" s="105"/>
      <c r="C2797" s="105"/>
      <c r="D2797" s="105"/>
      <c r="E2797" s="105"/>
      <c r="F2797" s="105"/>
      <c r="G2797" s="105" t="s">
        <v>685</v>
      </c>
      <c r="H2797" s="106" t="s">
        <v>1229</v>
      </c>
      <c r="I2797" s="105" t="s">
        <v>687</v>
      </c>
      <c r="J2797" s="107" t="n">
        <f aca="false">TRUNC(J2796*H2797,2)</f>
        <v>289.8</v>
      </c>
      <c r="L2797" s="63" t="n">
        <f aca="false">IF(AND(A2798&lt;&gt;"",A2797=""),L2796+1,L2796)</f>
        <v>242</v>
      </c>
      <c r="M2797" s="80" t="str">
        <f aca="false">IF(OR(A2797="Insumo",A2797="Composição Auxiliar"),J2797,"")</f>
        <v/>
      </c>
      <c r="N2797" s="81" t="str">
        <f aca="false">IF(ISNUMBER(SEARCH("COM ENCARGOS COMPLEMENTARES",D2797)),J2797,"")</f>
        <v/>
      </c>
      <c r="O2797" s="81" t="str">
        <f aca="false">IF(N2797&lt;&gt;"","",M2797)</f>
        <v/>
      </c>
      <c r="P2797" s="82" t="str">
        <f aca="false">IF(A2797="Composição",A2796,"")</f>
        <v/>
      </c>
      <c r="Q2797" s="81" t="str">
        <f aca="false">IF(P2797&lt;&gt;"",SUMIF(L2797:L2886,L2797,N2797:N2886),"")</f>
        <v/>
      </c>
      <c r="R2797" s="81" t="str">
        <f aca="false">IF(P2797&lt;&gt;"",SUMIF(L2797:L2886,L2797,O2797:O2886),"")</f>
        <v/>
      </c>
    </row>
    <row r="2798" customFormat="false" ht="15" hidden="false" customHeight="false" outlineLevel="0" collapsed="false">
      <c r="A2798" s="108"/>
      <c r="B2798" s="108"/>
      <c r="C2798" s="108"/>
      <c r="D2798" s="108"/>
      <c r="E2798" s="108"/>
      <c r="F2798" s="108"/>
      <c r="G2798" s="108"/>
      <c r="H2798" s="108"/>
      <c r="I2798" s="108"/>
      <c r="J2798" s="108"/>
      <c r="L2798" s="63" t="n">
        <f aca="false">IF(AND(A2799&lt;&gt;"",A2798=""),L2797+1,L2797)</f>
        <v>243</v>
      </c>
      <c r="M2798" s="80" t="str">
        <f aca="false">IF(OR(A2798="Insumo",A2798="Composição Auxiliar"),J2798,"")</f>
        <v/>
      </c>
      <c r="N2798" s="81" t="str">
        <f aca="false">IF(ISNUMBER(SEARCH("COM ENCARGOS COMPLEMENTARES",D2798)),J2798,"")</f>
        <v/>
      </c>
      <c r="O2798" s="81" t="str">
        <f aca="false">IF(N2798&lt;&gt;"","",M2798)</f>
        <v/>
      </c>
      <c r="P2798" s="82" t="str">
        <f aca="false">IF(A2798="Composição",A2797,"")</f>
        <v/>
      </c>
      <c r="Q2798" s="81" t="str">
        <f aca="false">IF(P2798&lt;&gt;"",SUMIF(L2798:L2887,L2798,N2798:N2887),"")</f>
        <v/>
      </c>
      <c r="R2798" s="81" t="str">
        <f aca="false">IF(P2798&lt;&gt;"",SUMIF(L2798:L2887,L2798,O2798:O2887),"")</f>
        <v/>
      </c>
    </row>
    <row r="2799" customFormat="false" ht="15" hidden="false" customHeight="true" outlineLevel="0" collapsed="false">
      <c r="A2799" s="83" t="s">
        <v>590</v>
      </c>
      <c r="B2799" s="84" t="s">
        <v>655</v>
      </c>
      <c r="C2799" s="83" t="s">
        <v>656</v>
      </c>
      <c r="D2799" s="83" t="s">
        <v>657</v>
      </c>
      <c r="E2799" s="83" t="s">
        <v>658</v>
      </c>
      <c r="F2799" s="83"/>
      <c r="G2799" s="85" t="s">
        <v>659</v>
      </c>
      <c r="H2799" s="84" t="s">
        <v>660</v>
      </c>
      <c r="I2799" s="84" t="s">
        <v>661</v>
      </c>
      <c r="J2799" s="84" t="s">
        <v>662</v>
      </c>
      <c r="L2799" s="63" t="n">
        <f aca="false">IF(AND(A2800&lt;&gt;"",A2799=""),L2798+1,L2798)</f>
        <v>243</v>
      </c>
      <c r="M2799" s="80" t="str">
        <f aca="false">IF(OR(A2799="Insumo",A2799="Composição Auxiliar"),J2799,"")</f>
        <v/>
      </c>
      <c r="N2799" s="81" t="str">
        <f aca="false">IF(ISNUMBER(SEARCH("COM ENCARGOS COMPLEMENTARES",D2799)),J2799,"")</f>
        <v/>
      </c>
      <c r="O2799" s="81" t="str">
        <f aca="false">IF(N2799&lt;&gt;"","",M2799)</f>
        <v/>
      </c>
      <c r="P2799" s="82" t="str">
        <f aca="false">IF(A2799="Composição",A2798,"")</f>
        <v/>
      </c>
      <c r="Q2799" s="81" t="str">
        <f aca="false">IF(P2799&lt;&gt;"",SUMIF(L2799:L2888,L2799,N2799:N2888),"")</f>
        <v/>
      </c>
      <c r="R2799" s="81" t="str">
        <f aca="false">IF(P2799&lt;&gt;"",SUMIF(L2799:L2888,L2799,O2799:O2888),"")</f>
        <v/>
      </c>
    </row>
    <row r="2800" customFormat="false" ht="25.5" hidden="false" customHeight="true" outlineLevel="0" collapsed="false">
      <c r="A2800" s="86" t="s">
        <v>663</v>
      </c>
      <c r="B2800" s="87" t="s">
        <v>591</v>
      </c>
      <c r="C2800" s="86" t="s">
        <v>716</v>
      </c>
      <c r="D2800" s="86" t="s">
        <v>1715</v>
      </c>
      <c r="E2800" s="86" t="s">
        <v>1469</v>
      </c>
      <c r="F2800" s="86"/>
      <c r="G2800" s="88" t="s">
        <v>718</v>
      </c>
      <c r="H2800" s="89" t="n">
        <v>1</v>
      </c>
      <c r="I2800" s="90" t="n">
        <f aca="false">SUMIF(L:L,$L2800,M:M)</f>
        <v>33.49</v>
      </c>
      <c r="J2800" s="90" t="n">
        <f aca="false">TRUNC(H2800*I2800,2)</f>
        <v>33.49</v>
      </c>
      <c r="L2800" s="63" t="n">
        <f aca="false">IF(AND(A2801&lt;&gt;"",A2800=""),L2799+1,L2799)</f>
        <v>243</v>
      </c>
      <c r="M2800" s="80" t="str">
        <f aca="false">IF(OR(A2800="Insumo",A2800="Composição Auxiliar"),J2800,"")</f>
        <v/>
      </c>
      <c r="N2800" s="81" t="str">
        <f aca="false">IF(ISNUMBER(SEARCH("COM ENCARGOS COMPLEMENTARES",D2800)),J2800,"")</f>
        <v/>
      </c>
      <c r="O2800" s="81" t="str">
        <f aca="false">IF(N2800&lt;&gt;"","",M2800)</f>
        <v/>
      </c>
      <c r="P2800" s="82" t="str">
        <f aca="false">IF(A2800="Composição",A2799,"")</f>
        <v> 11.4.6 </v>
      </c>
      <c r="Q2800" s="81" t="n">
        <f aca="false">IF(P2800&lt;&gt;"",SUMIF(L2800:L2889,L2800,N2800:N2889),"")</f>
        <v>12.77</v>
      </c>
      <c r="R2800" s="81" t="n">
        <f aca="false">IF(P2800&lt;&gt;"",SUMIF(L2800:L2889,L2800,O2800:O2889),"")</f>
        <v>20.72</v>
      </c>
    </row>
    <row r="2801" customFormat="false" ht="25.5" hidden="false" customHeight="true" outlineLevel="0" collapsed="false">
      <c r="A2801" s="91" t="s">
        <v>668</v>
      </c>
      <c r="B2801" s="92" t="s">
        <v>677</v>
      </c>
      <c r="C2801" s="91" t="s">
        <v>664</v>
      </c>
      <c r="D2801" s="91" t="s">
        <v>678</v>
      </c>
      <c r="E2801" s="91" t="s">
        <v>671</v>
      </c>
      <c r="F2801" s="91"/>
      <c r="G2801" s="93" t="s">
        <v>672</v>
      </c>
      <c r="H2801" s="94" t="n">
        <v>0.3</v>
      </c>
      <c r="I2801" s="95" t="n">
        <f aca="false">SUMIFS('ANALÍTICA AUXILIARES'!J:J,'ANALÍTICA AUXILIARES'!A:A,"Composição",'ANALÍTICA AUXILIARES'!B:B,$B2801)</f>
        <v>18.93</v>
      </c>
      <c r="J2801" s="95" t="n">
        <f aca="false">TRUNC(H2801*I2801,2)</f>
        <v>5.67</v>
      </c>
      <c r="L2801" s="63" t="n">
        <f aca="false">IF(AND(A2802&lt;&gt;"",A2801=""),L2800+1,L2800)</f>
        <v>243</v>
      </c>
      <c r="M2801" s="80" t="n">
        <f aca="false">IF(OR(A2801="Insumo",A2801="Composição Auxiliar"),J2801,"")</f>
        <v>5.67</v>
      </c>
      <c r="N2801" s="81" t="n">
        <f aca="false">IF(ISNUMBER(SEARCH("COM ENCARGOS COMPLEMENTARES",D2801)),J2801,"")</f>
        <v>5.67</v>
      </c>
      <c r="O2801" s="81" t="str">
        <f aca="false">IF(N2801&lt;&gt;"","",M2801)</f>
        <v/>
      </c>
      <c r="P2801" s="82" t="str">
        <f aca="false">IF(A2801="Composição",A2800,"")</f>
        <v/>
      </c>
      <c r="Q2801" s="81" t="str">
        <f aca="false">IF(P2801&lt;&gt;"",SUMIF(L2801:L2890,L2801,N2801:N2890),"")</f>
        <v/>
      </c>
      <c r="R2801" s="81" t="str">
        <f aca="false">IF(P2801&lt;&gt;"",SUMIF(L2801:L2890,L2801,O2801:O2890),"")</f>
        <v/>
      </c>
    </row>
    <row r="2802" customFormat="false" ht="25.5" hidden="false" customHeight="true" outlineLevel="0" collapsed="false">
      <c r="A2802" s="91" t="s">
        <v>668</v>
      </c>
      <c r="B2802" s="92" t="s">
        <v>819</v>
      </c>
      <c r="C2802" s="91" t="s">
        <v>664</v>
      </c>
      <c r="D2802" s="91" t="s">
        <v>820</v>
      </c>
      <c r="E2802" s="91" t="s">
        <v>671</v>
      </c>
      <c r="F2802" s="91"/>
      <c r="G2802" s="93" t="s">
        <v>672</v>
      </c>
      <c r="H2802" s="94" t="n">
        <v>0.3</v>
      </c>
      <c r="I2802" s="95" t="n">
        <f aca="false">SUMIFS('ANALÍTICA AUXILIARES'!J:J,'ANALÍTICA AUXILIARES'!A:A,"Composição",'ANALÍTICA AUXILIARES'!B:B,$B2802)</f>
        <v>23.68</v>
      </c>
      <c r="J2802" s="95" t="n">
        <f aca="false">TRUNC(H2802*I2802,2)</f>
        <v>7.1</v>
      </c>
      <c r="L2802" s="63" t="n">
        <f aca="false">IF(AND(A2803&lt;&gt;"",A2802=""),L2801+1,L2801)</f>
        <v>243</v>
      </c>
      <c r="M2802" s="80" t="n">
        <f aca="false">IF(OR(A2802="Insumo",A2802="Composição Auxiliar"),J2802,"")</f>
        <v>7.1</v>
      </c>
      <c r="N2802" s="81" t="n">
        <f aca="false">IF(ISNUMBER(SEARCH("COM ENCARGOS COMPLEMENTARES",D2802)),J2802,"")</f>
        <v>7.1</v>
      </c>
      <c r="O2802" s="81" t="str">
        <f aca="false">IF(N2802&lt;&gt;"","",M2802)</f>
        <v/>
      </c>
      <c r="P2802" s="82" t="str">
        <f aca="false">IF(A2802="Composição",A2801,"")</f>
        <v/>
      </c>
      <c r="Q2802" s="81" t="str">
        <f aca="false">IF(P2802&lt;&gt;"",SUMIF(L2802:L2891,L2802,N2802:N2891),"")</f>
        <v/>
      </c>
      <c r="R2802" s="81" t="str">
        <f aca="false">IF(P2802&lt;&gt;"",SUMIF(L2802:L2891,L2802,O2802:O2891),"")</f>
        <v/>
      </c>
    </row>
    <row r="2803" customFormat="false" ht="25.5" hidden="false" customHeight="false" outlineLevel="0" collapsed="false">
      <c r="A2803" s="96" t="s">
        <v>679</v>
      </c>
      <c r="B2803" s="97" t="s">
        <v>1474</v>
      </c>
      <c r="C2803" s="96" t="str">
        <f aca="false">VLOOKUP(B2803,INSUMOS!$A:$I,2,0)</f>
        <v>SINAPI</v>
      </c>
      <c r="D2803" s="96" t="str">
        <f aca="false">VLOOKUP(B2803,INSUMOS!$A:$I,3,0)</f>
        <v>PARAFUSO DE ACO TIPO CHUMBADOR PARABOLT, DIAMETRO 3/8", COMPRIMENTO 75 MM</v>
      </c>
      <c r="E2803" s="98" t="str">
        <f aca="false">VLOOKUP(B2803,INSUMOS!$A:$I,4,0)</f>
        <v>Material</v>
      </c>
      <c r="F2803" s="98"/>
      <c r="G2803" s="99" t="str">
        <f aca="false">VLOOKUP(B2803,INSUMOS!$A:$I,5,0)</f>
        <v>UN</v>
      </c>
      <c r="H2803" s="100" t="n">
        <v>1</v>
      </c>
      <c r="I2803" s="101" t="n">
        <f aca="false">VLOOKUP(B2803,INSUMOS!$A:$I,8,0)</f>
        <v>3.03</v>
      </c>
      <c r="J2803" s="101" t="n">
        <f aca="false">TRUNC(H2803*I2803,2)</f>
        <v>3.03</v>
      </c>
      <c r="L2803" s="63" t="n">
        <f aca="false">IF(AND(A2804&lt;&gt;"",A2803=""),L2802+1,L2802)</f>
        <v>243</v>
      </c>
      <c r="M2803" s="80" t="n">
        <f aca="false">IF(OR(A2803="Insumo",A2803="Composição Auxiliar"),J2803,"")</f>
        <v>3.03</v>
      </c>
      <c r="N2803" s="81" t="str">
        <f aca="false">IF(ISNUMBER(SEARCH("COM ENCARGOS COMPLEMENTARES",D2803)),J2803,"")</f>
        <v/>
      </c>
      <c r="O2803" s="81" t="n">
        <f aca="false">IF(N2803&lt;&gt;"","",M2803)</f>
        <v>3.03</v>
      </c>
      <c r="P2803" s="82" t="str">
        <f aca="false">IF(A2803="Composição",A2802,"")</f>
        <v/>
      </c>
      <c r="Q2803" s="81" t="str">
        <f aca="false">IF(P2803&lt;&gt;"",SUMIF(L2803:L2892,L2803,N2803:N2892),"")</f>
        <v/>
      </c>
      <c r="R2803" s="81" t="str">
        <f aca="false">IF(P2803&lt;&gt;"",SUMIF(L2803:L2892,L2803,O2803:O2892),"")</f>
        <v/>
      </c>
    </row>
    <row r="2804" customFormat="false" ht="14.25" hidden="false" customHeight="false" outlineLevel="0" collapsed="false">
      <c r="A2804" s="96" t="s">
        <v>679</v>
      </c>
      <c r="B2804" s="97" t="s">
        <v>1472</v>
      </c>
      <c r="C2804" s="96" t="str">
        <f aca="false">VLOOKUP(B2804,INSUMOS!$A:$I,2,0)</f>
        <v>ORSE</v>
      </c>
      <c r="D2804" s="96" t="str">
        <f aca="false">VLOOKUP(B2804,INSUMOS!$A:$I,3,0)</f>
        <v>ARRUELA LISA DE 3/8" UN</v>
      </c>
      <c r="E2804" s="98" t="str">
        <f aca="false">VLOOKUP(B2804,INSUMOS!$A:$I,4,0)</f>
        <v>Material</v>
      </c>
      <c r="F2804" s="98"/>
      <c r="G2804" s="99" t="str">
        <f aca="false">VLOOKUP(B2804,INSUMOS!$A:$I,5,0)</f>
        <v>un</v>
      </c>
      <c r="H2804" s="100" t="n">
        <v>3</v>
      </c>
      <c r="I2804" s="101" t="n">
        <f aca="false">VLOOKUP(B2804,INSUMOS!$A:$I,8,0)</f>
        <v>0.12</v>
      </c>
      <c r="J2804" s="101" t="n">
        <f aca="false">TRUNC(H2804*I2804,2)</f>
        <v>0.36</v>
      </c>
      <c r="L2804" s="63" t="n">
        <f aca="false">IF(AND(A2805&lt;&gt;"",A2804=""),L2803+1,L2803)</f>
        <v>243</v>
      </c>
      <c r="M2804" s="80" t="n">
        <f aca="false">IF(OR(A2804="Insumo",A2804="Composição Auxiliar"),J2804,"")</f>
        <v>0.36</v>
      </c>
      <c r="N2804" s="81" t="str">
        <f aca="false">IF(ISNUMBER(SEARCH("COM ENCARGOS COMPLEMENTARES",D2804)),J2804,"")</f>
        <v/>
      </c>
      <c r="O2804" s="81" t="n">
        <f aca="false">IF(N2804&lt;&gt;"","",M2804)</f>
        <v>0.36</v>
      </c>
      <c r="P2804" s="82" t="str">
        <f aca="false">IF(A2804="Composição",A2803,"")</f>
        <v/>
      </c>
      <c r="Q2804" s="81" t="str">
        <f aca="false">IF(P2804&lt;&gt;"",SUMIF(L2804:L2893,L2804,N2804:N2893),"")</f>
        <v/>
      </c>
      <c r="R2804" s="81" t="str">
        <f aca="false">IF(P2804&lt;&gt;"",SUMIF(L2804:L2893,L2804,O2804:O2893),"")</f>
        <v/>
      </c>
    </row>
    <row r="2805" customFormat="false" ht="14.25" hidden="false" customHeight="false" outlineLevel="0" collapsed="false">
      <c r="A2805" s="96" t="s">
        <v>679</v>
      </c>
      <c r="B2805" s="97" t="s">
        <v>1471</v>
      </c>
      <c r="C2805" s="96" t="str">
        <f aca="false">VLOOKUP(B2805,INSUMOS!$A:$I,2,0)</f>
        <v>ORSE</v>
      </c>
      <c r="D2805" s="96" t="str">
        <f aca="false">VLOOKUP(B2805,INSUMOS!$A:$I,3,0)</f>
        <v>BARRA ROSCADA ZINCADA Ø 3/8" M</v>
      </c>
      <c r="E2805" s="98" t="str">
        <f aca="false">VLOOKUP(B2805,INSUMOS!$A:$I,4,0)</f>
        <v>Material</v>
      </c>
      <c r="F2805" s="98"/>
      <c r="G2805" s="99" t="str">
        <f aca="false">VLOOKUP(B2805,INSUMOS!$A:$I,5,0)</f>
        <v>barra</v>
      </c>
      <c r="H2805" s="100" t="n">
        <v>0.9</v>
      </c>
      <c r="I2805" s="101" t="n">
        <f aca="false">VLOOKUP(B2805,INSUMOS!$A:$I,8,0)</f>
        <v>7.7</v>
      </c>
      <c r="J2805" s="101" t="n">
        <f aca="false">TRUNC(H2805*I2805,2)</f>
        <v>6.93</v>
      </c>
      <c r="L2805" s="63" t="n">
        <f aca="false">IF(AND(A2806&lt;&gt;"",A2805=""),L2804+1,L2804)</f>
        <v>243</v>
      </c>
      <c r="M2805" s="80" t="n">
        <f aca="false">IF(OR(A2805="Insumo",A2805="Composição Auxiliar"),J2805,"")</f>
        <v>6.93</v>
      </c>
      <c r="N2805" s="81" t="str">
        <f aca="false">IF(ISNUMBER(SEARCH("COM ENCARGOS COMPLEMENTARES",D2805)),J2805,"")</f>
        <v/>
      </c>
      <c r="O2805" s="81" t="n">
        <f aca="false">IF(N2805&lt;&gt;"","",M2805)</f>
        <v>6.93</v>
      </c>
      <c r="P2805" s="82" t="str">
        <f aca="false">IF(A2805="Composição",A2804,"")</f>
        <v/>
      </c>
      <c r="Q2805" s="81" t="str">
        <f aca="false">IF(P2805&lt;&gt;"",SUMIF(L2805:L2894,L2805,N2805:N2894),"")</f>
        <v/>
      </c>
      <c r="R2805" s="81" t="str">
        <f aca="false">IF(P2805&lt;&gt;"",SUMIF(L2805:L2894,L2805,O2805:O2894),"")</f>
        <v/>
      </c>
    </row>
    <row r="2806" customFormat="false" ht="14.25" hidden="false" customHeight="false" outlineLevel="0" collapsed="false">
      <c r="A2806" s="96" t="s">
        <v>679</v>
      </c>
      <c r="B2806" s="97" t="s">
        <v>1470</v>
      </c>
      <c r="C2806" s="96" t="str">
        <f aca="false">VLOOKUP(B2806,INSUMOS!$A:$I,2,0)</f>
        <v>SINAPI</v>
      </c>
      <c r="D2806" s="96" t="str">
        <f aca="false">VLOOKUP(B2806,INSUMOS!$A:$I,3,0)</f>
        <v>PORCA ZINCADA, SEXTAVADA, DIAMETRO 3/8"</v>
      </c>
      <c r="E2806" s="98" t="str">
        <f aca="false">VLOOKUP(B2806,INSUMOS!$A:$I,4,0)</f>
        <v>Material</v>
      </c>
      <c r="F2806" s="98"/>
      <c r="G2806" s="99" t="str">
        <f aca="false">VLOOKUP(B2806,INSUMOS!$A:$I,5,0)</f>
        <v>UN</v>
      </c>
      <c r="H2806" s="100" t="n">
        <v>3</v>
      </c>
      <c r="I2806" s="101" t="n">
        <f aca="false">VLOOKUP(B2806,INSUMOS!$A:$I,8,0)</f>
        <v>0.28</v>
      </c>
      <c r="J2806" s="101" t="n">
        <f aca="false">TRUNC(H2806*I2806,2)</f>
        <v>0.84</v>
      </c>
      <c r="L2806" s="63" t="n">
        <f aca="false">IF(AND(A2807&lt;&gt;"",A2806=""),L2805+1,L2805)</f>
        <v>243</v>
      </c>
      <c r="M2806" s="80" t="n">
        <f aca="false">IF(OR(A2806="Insumo",A2806="Composição Auxiliar"),J2806,"")</f>
        <v>0.84</v>
      </c>
      <c r="N2806" s="81" t="str">
        <f aca="false">IF(ISNUMBER(SEARCH("COM ENCARGOS COMPLEMENTARES",D2806)),J2806,"")</f>
        <v/>
      </c>
      <c r="O2806" s="81" t="n">
        <f aca="false">IF(N2806&lt;&gt;"","",M2806)</f>
        <v>0.84</v>
      </c>
      <c r="P2806" s="82" t="str">
        <f aca="false">IF(A2806="Composição",A2805,"")</f>
        <v/>
      </c>
      <c r="Q2806" s="81" t="str">
        <f aca="false">IF(P2806&lt;&gt;"",SUMIF(L2806:L2895,L2806,N2806:N2895),"")</f>
        <v/>
      </c>
      <c r="R2806" s="81" t="str">
        <f aca="false">IF(P2806&lt;&gt;"",SUMIF(L2806:L2895,L2806,O2806:O2895),"")</f>
        <v/>
      </c>
    </row>
    <row r="2807" customFormat="false" ht="25.5" hidden="false" customHeight="false" outlineLevel="0" collapsed="false">
      <c r="A2807" s="96" t="s">
        <v>679</v>
      </c>
      <c r="B2807" s="97" t="s">
        <v>1716</v>
      </c>
      <c r="C2807" s="96" t="str">
        <f aca="false">VLOOKUP(B2807,INSUMOS!$A:$I,2,0)</f>
        <v>SINAPI</v>
      </c>
      <c r="D2807" s="96" t="str">
        <f aca="false">VLOOKUP(B2807,INSUMOS!$A:$I,3,0)</f>
        <v>ABRACADEIRA EM ACO PARA AMARRACAO DE ELETRODUTOS, TIPO U SIMPLES, COM 4"</v>
      </c>
      <c r="E2807" s="98" t="str">
        <f aca="false">VLOOKUP(B2807,INSUMOS!$A:$I,4,0)</f>
        <v>Material</v>
      </c>
      <c r="F2807" s="98"/>
      <c r="G2807" s="99" t="str">
        <f aca="false">VLOOKUP(B2807,INSUMOS!$A:$I,5,0)</f>
        <v>UN</v>
      </c>
      <c r="H2807" s="100" t="n">
        <v>1</v>
      </c>
      <c r="I2807" s="101" t="n">
        <f aca="false">VLOOKUP(B2807,INSUMOS!$A:$I,8,0)</f>
        <v>9.56</v>
      </c>
      <c r="J2807" s="101" t="n">
        <f aca="false">TRUNC(H2807*I2807,2)</f>
        <v>9.56</v>
      </c>
      <c r="L2807" s="63" t="n">
        <f aca="false">IF(AND(A2808&lt;&gt;"",A2807=""),L2806+1,L2806)</f>
        <v>243</v>
      </c>
      <c r="M2807" s="80" t="n">
        <f aca="false">IF(OR(A2807="Insumo",A2807="Composição Auxiliar"),J2807,"")</f>
        <v>9.56</v>
      </c>
      <c r="N2807" s="81" t="str">
        <f aca="false">IF(ISNUMBER(SEARCH("COM ENCARGOS COMPLEMENTARES",D2807)),J2807,"")</f>
        <v/>
      </c>
      <c r="O2807" s="81" t="n">
        <f aca="false">IF(N2807&lt;&gt;"","",M2807)</f>
        <v>9.56</v>
      </c>
      <c r="P2807" s="82" t="str">
        <f aca="false">IF(A2807="Composição",A2806,"")</f>
        <v/>
      </c>
      <c r="Q2807" s="81" t="str">
        <f aca="false">IF(P2807&lt;&gt;"",SUMIF(L2807:L2896,L2807,N2807:N2896),"")</f>
        <v/>
      </c>
      <c r="R2807" s="81" t="str">
        <f aca="false">IF(P2807&lt;&gt;"",SUMIF(L2807:L2896,L2807,O2807:O2896),"")</f>
        <v/>
      </c>
    </row>
    <row r="2808" customFormat="false" ht="14.25" hidden="false" customHeight="false" outlineLevel="0" collapsed="false">
      <c r="A2808" s="102"/>
      <c r="B2808" s="102"/>
      <c r="C2808" s="102"/>
      <c r="D2808" s="102"/>
      <c r="E2808" s="102"/>
      <c r="F2808" s="103"/>
      <c r="G2808" s="102"/>
      <c r="H2808" s="103"/>
      <c r="I2808" s="102"/>
      <c r="J2808" s="103"/>
      <c r="L2808" s="63" t="n">
        <f aca="false">IF(AND(A2809&lt;&gt;"",A2808=""),L2807+1,L2807)</f>
        <v>243</v>
      </c>
      <c r="M2808" s="80" t="str">
        <f aca="false">IF(OR(A2808="Insumo",A2808="Composição Auxiliar"),J2808,"")</f>
        <v/>
      </c>
      <c r="N2808" s="81" t="str">
        <f aca="false">IF(ISNUMBER(SEARCH("COM ENCARGOS COMPLEMENTARES",D2808)),J2808,"")</f>
        <v/>
      </c>
      <c r="O2808" s="81" t="str">
        <f aca="false">IF(N2808&lt;&gt;"","",M2808)</f>
        <v/>
      </c>
      <c r="P2808" s="82" t="str">
        <f aca="false">IF(A2808="Composição",A2807,"")</f>
        <v/>
      </c>
      <c r="Q2808" s="81" t="str">
        <f aca="false">IF(P2808&lt;&gt;"",SUMIF(L2808:L2897,L2808,N2808:N2897),"")</f>
        <v/>
      </c>
      <c r="R2808" s="81" t="str">
        <f aca="false">IF(P2808&lt;&gt;"",SUMIF(L2808:L2897,L2808,O2808:O2897),"")</f>
        <v/>
      </c>
    </row>
    <row r="2809" customFormat="false" ht="14.25" hidden="false" customHeight="true" outlineLevel="0" collapsed="false">
      <c r="A2809" s="102"/>
      <c r="B2809" s="102"/>
      <c r="C2809" s="102"/>
      <c r="D2809" s="102"/>
      <c r="E2809" s="102"/>
      <c r="F2809" s="103"/>
      <c r="G2809" s="102"/>
      <c r="H2809" s="104" t="s">
        <v>684</v>
      </c>
      <c r="I2809" s="104"/>
      <c r="J2809" s="103" t="n">
        <f aca="false">TRUNC(SUMIF(L:L,$L2809,M:M)*(1+$J$9),2)</f>
        <v>43.46</v>
      </c>
      <c r="L2809" s="63" t="n">
        <f aca="false">IF(AND(A2810&lt;&gt;"",A2809=""),L2808+1,L2808)</f>
        <v>243</v>
      </c>
      <c r="M2809" s="80" t="str">
        <f aca="false">IF(OR(A2809="Insumo",A2809="Composição Auxiliar"),J2809,"")</f>
        <v/>
      </c>
      <c r="N2809" s="81" t="str">
        <f aca="false">IF(ISNUMBER(SEARCH("COM ENCARGOS COMPLEMENTARES",D2809)),J2809,"")</f>
        <v/>
      </c>
      <c r="O2809" s="81" t="str">
        <f aca="false">IF(N2809&lt;&gt;"","",M2809)</f>
        <v/>
      </c>
      <c r="P2809" s="82" t="str">
        <f aca="false">IF(A2809="Composição",A2808,"")</f>
        <v/>
      </c>
      <c r="Q2809" s="81" t="str">
        <f aca="false">IF(P2809&lt;&gt;"",SUMIF(L2809:L2898,L2809,N2809:N2898),"")</f>
        <v/>
      </c>
      <c r="R2809" s="81" t="str">
        <f aca="false">IF(P2809&lt;&gt;"",SUMIF(L2809:L2898,L2809,O2809:O2898),"")</f>
        <v/>
      </c>
    </row>
    <row r="2810" customFormat="false" ht="15" hidden="false" customHeight="false" outlineLevel="0" collapsed="false">
      <c r="A2810" s="105"/>
      <c r="B2810" s="105"/>
      <c r="C2810" s="105"/>
      <c r="D2810" s="105"/>
      <c r="E2810" s="105"/>
      <c r="F2810" s="105"/>
      <c r="G2810" s="105" t="s">
        <v>685</v>
      </c>
      <c r="H2810" s="106" t="s">
        <v>1229</v>
      </c>
      <c r="I2810" s="105" t="s">
        <v>687</v>
      </c>
      <c r="J2810" s="107" t="n">
        <f aca="false">TRUNC(J2809*H2810,2)</f>
        <v>217.3</v>
      </c>
      <c r="L2810" s="63" t="n">
        <f aca="false">IF(AND(A2811&lt;&gt;"",A2810=""),L2809+1,L2809)</f>
        <v>243</v>
      </c>
      <c r="M2810" s="80" t="str">
        <f aca="false">IF(OR(A2810="Insumo",A2810="Composição Auxiliar"),J2810,"")</f>
        <v/>
      </c>
      <c r="N2810" s="81" t="str">
        <f aca="false">IF(ISNUMBER(SEARCH("COM ENCARGOS COMPLEMENTARES",D2810)),J2810,"")</f>
        <v/>
      </c>
      <c r="O2810" s="81" t="str">
        <f aca="false">IF(N2810&lt;&gt;"","",M2810)</f>
        <v/>
      </c>
      <c r="P2810" s="82" t="str">
        <f aca="false">IF(A2810="Composição",A2809,"")</f>
        <v/>
      </c>
      <c r="Q2810" s="81" t="str">
        <f aca="false">IF(P2810&lt;&gt;"",SUMIF(L2810:L2899,L2810,N2810:N2899),"")</f>
        <v/>
      </c>
      <c r="R2810" s="81" t="str">
        <f aca="false">IF(P2810&lt;&gt;"",SUMIF(L2810:L2899,L2810,O2810:O2899),"")</f>
        <v/>
      </c>
    </row>
    <row r="2811" customFormat="false" ht="15" hidden="false" customHeight="false" outlineLevel="0" collapsed="false">
      <c r="A2811" s="108"/>
      <c r="B2811" s="108"/>
      <c r="C2811" s="108"/>
      <c r="D2811" s="108"/>
      <c r="E2811" s="108"/>
      <c r="F2811" s="108"/>
      <c r="G2811" s="108"/>
      <c r="H2811" s="108"/>
      <c r="I2811" s="108"/>
      <c r="J2811" s="108"/>
      <c r="L2811" s="63" t="n">
        <f aca="false">IF(AND(A2812&lt;&gt;"",A2811=""),L2810+1,L2810)</f>
        <v>244</v>
      </c>
      <c r="M2811" s="80" t="str">
        <f aca="false">IF(OR(A2811="Insumo",A2811="Composição Auxiliar"),J2811,"")</f>
        <v/>
      </c>
      <c r="N2811" s="81" t="str">
        <f aca="false">IF(ISNUMBER(SEARCH("COM ENCARGOS COMPLEMENTARES",D2811)),J2811,"")</f>
        <v/>
      </c>
      <c r="O2811" s="81" t="str">
        <f aca="false">IF(N2811&lt;&gt;"","",M2811)</f>
        <v/>
      </c>
      <c r="P2811" s="82" t="str">
        <f aca="false">IF(A2811="Composição",A2810,"")</f>
        <v/>
      </c>
      <c r="Q2811" s="81" t="str">
        <f aca="false">IF(P2811&lt;&gt;"",SUMIF(L2811:L2900,L2811,N2811:N2900),"")</f>
        <v/>
      </c>
      <c r="R2811" s="81" t="str">
        <f aca="false">IF(P2811&lt;&gt;"",SUMIF(L2811:L2900,L2811,O2811:O2900),"")</f>
        <v/>
      </c>
    </row>
    <row r="2812" customFormat="false" ht="15" hidden="false" customHeight="true" outlineLevel="0" collapsed="false">
      <c r="A2812" s="83" t="s">
        <v>592</v>
      </c>
      <c r="B2812" s="84" t="s">
        <v>655</v>
      </c>
      <c r="C2812" s="83" t="s">
        <v>656</v>
      </c>
      <c r="D2812" s="83" t="s">
        <v>657</v>
      </c>
      <c r="E2812" s="83" t="s">
        <v>658</v>
      </c>
      <c r="F2812" s="83"/>
      <c r="G2812" s="85" t="s">
        <v>659</v>
      </c>
      <c r="H2812" s="84" t="s">
        <v>660</v>
      </c>
      <c r="I2812" s="84" t="s">
        <v>661</v>
      </c>
      <c r="J2812" s="84" t="s">
        <v>662</v>
      </c>
      <c r="L2812" s="63" t="n">
        <f aca="false">IF(AND(A2813&lt;&gt;"",A2812=""),L2811+1,L2811)</f>
        <v>244</v>
      </c>
      <c r="M2812" s="80" t="str">
        <f aca="false">IF(OR(A2812="Insumo",A2812="Composição Auxiliar"),J2812,"")</f>
        <v/>
      </c>
      <c r="N2812" s="81" t="str">
        <f aca="false">IF(ISNUMBER(SEARCH("COM ENCARGOS COMPLEMENTARES",D2812)),J2812,"")</f>
        <v/>
      </c>
      <c r="O2812" s="81" t="str">
        <f aca="false">IF(N2812&lt;&gt;"","",M2812)</f>
        <v/>
      </c>
      <c r="P2812" s="82" t="str">
        <f aca="false">IF(A2812="Composição",A2811,"")</f>
        <v/>
      </c>
      <c r="Q2812" s="81" t="str">
        <f aca="false">IF(P2812&lt;&gt;"",SUMIF(L2812:L2901,L2812,N2812:N2901),"")</f>
        <v/>
      </c>
      <c r="R2812" s="81" t="str">
        <f aca="false">IF(P2812&lt;&gt;"",SUMIF(L2812:L2901,L2812,O2812:O2901),"")</f>
        <v/>
      </c>
    </row>
    <row r="2813" customFormat="false" ht="38.25" hidden="false" customHeight="true" outlineLevel="0" collapsed="false">
      <c r="A2813" s="86" t="s">
        <v>663</v>
      </c>
      <c r="B2813" s="87" t="s">
        <v>593</v>
      </c>
      <c r="C2813" s="86" t="s">
        <v>716</v>
      </c>
      <c r="D2813" s="86" t="s">
        <v>1717</v>
      </c>
      <c r="E2813" s="86" t="s">
        <v>1469</v>
      </c>
      <c r="F2813" s="86"/>
      <c r="G2813" s="88" t="s">
        <v>718</v>
      </c>
      <c r="H2813" s="89" t="n">
        <v>1</v>
      </c>
      <c r="I2813" s="90" t="n">
        <f aca="false">SUMIF(L:L,$L2813,M:M)</f>
        <v>54.91</v>
      </c>
      <c r="J2813" s="90" t="n">
        <f aca="false">TRUNC(H2813*I2813,2)</f>
        <v>54.91</v>
      </c>
      <c r="L2813" s="63" t="n">
        <f aca="false">IF(AND(A2814&lt;&gt;"",A2813=""),L2812+1,L2812)</f>
        <v>244</v>
      </c>
      <c r="M2813" s="80" t="str">
        <f aca="false">IF(OR(A2813="Insumo",A2813="Composição Auxiliar"),J2813,"")</f>
        <v/>
      </c>
      <c r="N2813" s="81" t="str">
        <f aca="false">IF(ISNUMBER(SEARCH("COM ENCARGOS COMPLEMENTARES",D2813)),J2813,"")</f>
        <v/>
      </c>
      <c r="O2813" s="81" t="str">
        <f aca="false">IF(N2813&lt;&gt;"","",M2813)</f>
        <v/>
      </c>
      <c r="P2813" s="82" t="str">
        <f aca="false">IF(A2813="Composição",A2812,"")</f>
        <v> 11.4.7 </v>
      </c>
      <c r="Q2813" s="81" t="n">
        <f aca="false">IF(P2813&lt;&gt;"",SUMIF(L2813:L2902,L2813,N2813:N2902),"")</f>
        <v>23.41</v>
      </c>
      <c r="R2813" s="81" t="n">
        <f aca="false">IF(P2813&lt;&gt;"",SUMIF(L2813:L2902,L2813,O2813:O2902),"")</f>
        <v>31.5</v>
      </c>
    </row>
    <row r="2814" customFormat="false" ht="25.5" hidden="false" customHeight="true" outlineLevel="0" collapsed="false">
      <c r="A2814" s="91" t="s">
        <v>668</v>
      </c>
      <c r="B2814" s="92" t="s">
        <v>841</v>
      </c>
      <c r="C2814" s="91" t="s">
        <v>664</v>
      </c>
      <c r="D2814" s="91" t="s">
        <v>842</v>
      </c>
      <c r="E2814" s="91" t="s">
        <v>671</v>
      </c>
      <c r="F2814" s="91"/>
      <c r="G2814" s="93" t="s">
        <v>672</v>
      </c>
      <c r="H2814" s="94" t="n">
        <v>0.5</v>
      </c>
      <c r="I2814" s="95" t="n">
        <f aca="false">SUMIFS('ANALÍTICA AUXILIARES'!J:J,'ANALÍTICA AUXILIARES'!A:A,"Composição",'ANALÍTICA AUXILIARES'!B:B,$B2814)</f>
        <v>19.91</v>
      </c>
      <c r="J2814" s="95" t="n">
        <f aca="false">TRUNC(H2814*I2814,2)</f>
        <v>9.95</v>
      </c>
      <c r="L2814" s="63" t="n">
        <f aca="false">IF(AND(A2815&lt;&gt;"",A2814=""),L2813+1,L2813)</f>
        <v>244</v>
      </c>
      <c r="M2814" s="80" t="n">
        <f aca="false">IF(OR(A2814="Insumo",A2814="Composição Auxiliar"),J2814,"")</f>
        <v>9.95</v>
      </c>
      <c r="N2814" s="81" t="n">
        <f aca="false">IF(ISNUMBER(SEARCH("COM ENCARGOS COMPLEMENTARES",D2814)),J2814,"")</f>
        <v>9.95</v>
      </c>
      <c r="O2814" s="81" t="str">
        <f aca="false">IF(N2814&lt;&gt;"","",M2814)</f>
        <v/>
      </c>
      <c r="P2814" s="82" t="str">
        <f aca="false">IF(A2814="Composição",A2813,"")</f>
        <v/>
      </c>
      <c r="Q2814" s="81" t="str">
        <f aca="false">IF(P2814&lt;&gt;"",SUMIF(L2814:L2903,L2814,N2814:N2903),"")</f>
        <v/>
      </c>
      <c r="R2814" s="81" t="str">
        <f aca="false">IF(P2814&lt;&gt;"",SUMIF(L2814:L2903,L2814,O2814:O2903),"")</f>
        <v/>
      </c>
    </row>
    <row r="2815" customFormat="false" ht="25.5" hidden="false" customHeight="true" outlineLevel="0" collapsed="false">
      <c r="A2815" s="91" t="s">
        <v>668</v>
      </c>
      <c r="B2815" s="92" t="s">
        <v>843</v>
      </c>
      <c r="C2815" s="91" t="s">
        <v>664</v>
      </c>
      <c r="D2815" s="91" t="s">
        <v>844</v>
      </c>
      <c r="E2815" s="91" t="s">
        <v>671</v>
      </c>
      <c r="F2815" s="91"/>
      <c r="G2815" s="93" t="s">
        <v>672</v>
      </c>
      <c r="H2815" s="94" t="n">
        <v>0.5</v>
      </c>
      <c r="I2815" s="95" t="n">
        <f aca="false">SUMIFS('ANALÍTICA AUXILIARES'!J:J,'ANALÍTICA AUXILIARES'!A:A,"Composição",'ANALÍTICA AUXILIARES'!B:B,$B2815)</f>
        <v>26.93</v>
      </c>
      <c r="J2815" s="95" t="n">
        <f aca="false">TRUNC(H2815*I2815,2)</f>
        <v>13.46</v>
      </c>
      <c r="L2815" s="63" t="n">
        <f aca="false">IF(AND(A2816&lt;&gt;"",A2815=""),L2814+1,L2814)</f>
        <v>244</v>
      </c>
      <c r="M2815" s="80" t="n">
        <f aca="false">IF(OR(A2815="Insumo",A2815="Composição Auxiliar"),J2815,"")</f>
        <v>13.46</v>
      </c>
      <c r="N2815" s="81" t="n">
        <f aca="false">IF(ISNUMBER(SEARCH("COM ENCARGOS COMPLEMENTARES",D2815)),J2815,"")</f>
        <v>13.46</v>
      </c>
      <c r="O2815" s="81" t="str">
        <f aca="false">IF(N2815&lt;&gt;"","",M2815)</f>
        <v/>
      </c>
      <c r="P2815" s="82" t="str">
        <f aca="false">IF(A2815="Composição",A2814,"")</f>
        <v/>
      </c>
      <c r="Q2815" s="81" t="str">
        <f aca="false">IF(P2815&lt;&gt;"",SUMIF(L2815:L2904,L2815,N2815:N2904),"")</f>
        <v/>
      </c>
      <c r="R2815" s="81" t="str">
        <f aca="false">IF(P2815&lt;&gt;"",SUMIF(L2815:L2904,L2815,O2815:O2904),"")</f>
        <v/>
      </c>
    </row>
    <row r="2816" customFormat="false" ht="25.5" hidden="false" customHeight="false" outlineLevel="0" collapsed="false">
      <c r="A2816" s="96" t="s">
        <v>679</v>
      </c>
      <c r="B2816" s="97" t="s">
        <v>1718</v>
      </c>
      <c r="C2816" s="96" t="str">
        <f aca="false">VLOOKUP(B2816,INSUMOS!$A:$I,2,0)</f>
        <v>Próprio</v>
      </c>
      <c r="D2816" s="96" t="str">
        <f aca="false">VLOOKUP(B2816,INSUMOS!$A:$I,3,0)</f>
        <v>REGULADOR DE VAZÃO DE AR CIRCULAR DN 100 MM SICFLUX RVA 100</v>
      </c>
      <c r="E2816" s="98" t="str">
        <f aca="false">VLOOKUP(B2816,INSUMOS!$A:$I,4,0)</f>
        <v>Material</v>
      </c>
      <c r="F2816" s="98"/>
      <c r="G2816" s="99" t="str">
        <f aca="false">VLOOKUP(B2816,INSUMOS!$A:$I,5,0)</f>
        <v>UN</v>
      </c>
      <c r="H2816" s="100" t="n">
        <v>1</v>
      </c>
      <c r="I2816" s="101" t="n">
        <f aca="false">VLOOKUP(B2816,INSUMOS!$A:$I,8,0)</f>
        <v>31.5</v>
      </c>
      <c r="J2816" s="101" t="n">
        <f aca="false">TRUNC(H2816*I2816,2)</f>
        <v>31.5</v>
      </c>
      <c r="L2816" s="63" t="n">
        <f aca="false">IF(AND(A2817&lt;&gt;"",A2816=""),L2815+1,L2815)</f>
        <v>244</v>
      </c>
      <c r="M2816" s="80" t="n">
        <f aca="false">IF(OR(A2816="Insumo",A2816="Composição Auxiliar"),J2816,"")</f>
        <v>31.5</v>
      </c>
      <c r="N2816" s="81" t="str">
        <f aca="false">IF(ISNUMBER(SEARCH("COM ENCARGOS COMPLEMENTARES",D2816)),J2816,"")</f>
        <v/>
      </c>
      <c r="O2816" s="81" t="n">
        <f aca="false">IF(N2816&lt;&gt;"","",M2816)</f>
        <v>31.5</v>
      </c>
      <c r="P2816" s="82" t="str">
        <f aca="false">IF(A2816="Composição",A2815,"")</f>
        <v/>
      </c>
      <c r="Q2816" s="81" t="str">
        <f aca="false">IF(P2816&lt;&gt;"",SUMIF(L2816:L2905,L2816,N2816:N2905),"")</f>
        <v/>
      </c>
      <c r="R2816" s="81" t="str">
        <f aca="false">IF(P2816&lt;&gt;"",SUMIF(L2816:L2905,L2816,O2816:O2905),"")</f>
        <v/>
      </c>
    </row>
    <row r="2817" customFormat="false" ht="14.25" hidden="false" customHeight="false" outlineLevel="0" collapsed="false">
      <c r="A2817" s="102"/>
      <c r="B2817" s="102"/>
      <c r="C2817" s="102"/>
      <c r="D2817" s="102"/>
      <c r="E2817" s="102"/>
      <c r="F2817" s="103"/>
      <c r="G2817" s="102"/>
      <c r="H2817" s="103"/>
      <c r="I2817" s="102"/>
      <c r="J2817" s="103"/>
      <c r="L2817" s="63" t="n">
        <f aca="false">IF(AND(A2818&lt;&gt;"",A2817=""),L2816+1,L2816)</f>
        <v>244</v>
      </c>
      <c r="M2817" s="80" t="str">
        <f aca="false">IF(OR(A2817="Insumo",A2817="Composição Auxiliar"),J2817,"")</f>
        <v/>
      </c>
      <c r="N2817" s="81" t="str">
        <f aca="false">IF(ISNUMBER(SEARCH("COM ENCARGOS COMPLEMENTARES",D2817)),J2817,"")</f>
        <v/>
      </c>
      <c r="O2817" s="81" t="str">
        <f aca="false">IF(N2817&lt;&gt;"","",M2817)</f>
        <v/>
      </c>
      <c r="P2817" s="82" t="str">
        <f aca="false">IF(A2817="Composição",A2816,"")</f>
        <v/>
      </c>
      <c r="Q2817" s="81" t="str">
        <f aca="false">IF(P2817&lt;&gt;"",SUMIF(L2817:L2906,L2817,N2817:N2906),"")</f>
        <v/>
      </c>
      <c r="R2817" s="81" t="str">
        <f aca="false">IF(P2817&lt;&gt;"",SUMIF(L2817:L2906,L2817,O2817:O2906),"")</f>
        <v/>
      </c>
    </row>
    <row r="2818" customFormat="false" ht="14.25" hidden="false" customHeight="true" outlineLevel="0" collapsed="false">
      <c r="A2818" s="102"/>
      <c r="B2818" s="102"/>
      <c r="C2818" s="102"/>
      <c r="D2818" s="102"/>
      <c r="E2818" s="102"/>
      <c r="F2818" s="103"/>
      <c r="G2818" s="102"/>
      <c r="H2818" s="104" t="s">
        <v>684</v>
      </c>
      <c r="I2818" s="104"/>
      <c r="J2818" s="103" t="n">
        <f aca="false">TRUNC(SUMIF(L:L,$L2818,M:M)*(1+$J$9),2)</f>
        <v>71.26</v>
      </c>
      <c r="L2818" s="63" t="n">
        <f aca="false">IF(AND(A2819&lt;&gt;"",A2818=""),L2817+1,L2817)</f>
        <v>244</v>
      </c>
      <c r="M2818" s="80" t="str">
        <f aca="false">IF(OR(A2818="Insumo",A2818="Composição Auxiliar"),J2818,"")</f>
        <v/>
      </c>
      <c r="N2818" s="81" t="str">
        <f aca="false">IF(ISNUMBER(SEARCH("COM ENCARGOS COMPLEMENTARES",D2818)),J2818,"")</f>
        <v/>
      </c>
      <c r="O2818" s="81" t="str">
        <f aca="false">IF(N2818&lt;&gt;"","",M2818)</f>
        <v/>
      </c>
      <c r="P2818" s="82" t="str">
        <f aca="false">IF(A2818="Composição",A2817,"")</f>
        <v/>
      </c>
      <c r="Q2818" s="81" t="str">
        <f aca="false">IF(P2818&lt;&gt;"",SUMIF(L2818:L2907,L2818,N2818:N2907),"")</f>
        <v/>
      </c>
      <c r="R2818" s="81" t="str">
        <f aca="false">IF(P2818&lt;&gt;"",SUMIF(L2818:L2907,L2818,O2818:O2907),"")</f>
        <v/>
      </c>
    </row>
    <row r="2819" customFormat="false" ht="15" hidden="false" customHeight="false" outlineLevel="0" collapsed="false">
      <c r="A2819" s="105"/>
      <c r="B2819" s="105"/>
      <c r="C2819" s="105"/>
      <c r="D2819" s="105"/>
      <c r="E2819" s="105"/>
      <c r="F2819" s="105"/>
      <c r="G2819" s="105" t="s">
        <v>685</v>
      </c>
      <c r="H2819" s="106" t="s">
        <v>720</v>
      </c>
      <c r="I2819" s="105" t="s">
        <v>687</v>
      </c>
      <c r="J2819" s="107" t="n">
        <f aca="false">TRUNC(J2818*H2819,2)</f>
        <v>285.04</v>
      </c>
      <c r="L2819" s="63" t="n">
        <f aca="false">IF(AND(A2820&lt;&gt;"",A2819=""),L2818+1,L2818)</f>
        <v>244</v>
      </c>
      <c r="M2819" s="80" t="str">
        <f aca="false">IF(OR(A2819="Insumo",A2819="Composição Auxiliar"),J2819,"")</f>
        <v/>
      </c>
      <c r="N2819" s="81" t="str">
        <f aca="false">IF(ISNUMBER(SEARCH("COM ENCARGOS COMPLEMENTARES",D2819)),J2819,"")</f>
        <v/>
      </c>
      <c r="O2819" s="81" t="str">
        <f aca="false">IF(N2819&lt;&gt;"","",M2819)</f>
        <v/>
      </c>
      <c r="P2819" s="82" t="str">
        <f aca="false">IF(A2819="Composição",A2818,"")</f>
        <v/>
      </c>
      <c r="Q2819" s="81" t="str">
        <f aca="false">IF(P2819&lt;&gt;"",SUMIF(L2819:L2908,L2819,N2819:N2908),"")</f>
        <v/>
      </c>
      <c r="R2819" s="81" t="str">
        <f aca="false">IF(P2819&lt;&gt;"",SUMIF(L2819:L2908,L2819,O2819:O2908),"")</f>
        <v/>
      </c>
    </row>
    <row r="2820" customFormat="false" ht="15" hidden="false" customHeight="false" outlineLevel="0" collapsed="false">
      <c r="A2820" s="108"/>
      <c r="B2820" s="108"/>
      <c r="C2820" s="108"/>
      <c r="D2820" s="108"/>
      <c r="E2820" s="108"/>
      <c r="F2820" s="108"/>
      <c r="G2820" s="108"/>
      <c r="H2820" s="108"/>
      <c r="I2820" s="108"/>
      <c r="J2820" s="108"/>
      <c r="L2820" s="63" t="n">
        <f aca="false">IF(AND(A2821&lt;&gt;"",A2820=""),L2819+1,L2819)</f>
        <v>245</v>
      </c>
      <c r="M2820" s="80" t="str">
        <f aca="false">IF(OR(A2820="Insumo",A2820="Composição Auxiliar"),J2820,"")</f>
        <v/>
      </c>
      <c r="N2820" s="81" t="str">
        <f aca="false">IF(ISNUMBER(SEARCH("COM ENCARGOS COMPLEMENTARES",D2820)),J2820,"")</f>
        <v/>
      </c>
      <c r="O2820" s="81" t="str">
        <f aca="false">IF(N2820&lt;&gt;"","",M2820)</f>
        <v/>
      </c>
      <c r="P2820" s="82" t="str">
        <f aca="false">IF(A2820="Composição",A2819,"")</f>
        <v/>
      </c>
      <c r="Q2820" s="81" t="str">
        <f aca="false">IF(P2820&lt;&gt;"",SUMIF(L2820:L2909,L2820,N2820:N2909),"")</f>
        <v/>
      </c>
      <c r="R2820" s="81" t="str">
        <f aca="false">IF(P2820&lt;&gt;"",SUMIF(L2820:L2909,L2820,O2820:O2909),"")</f>
        <v/>
      </c>
    </row>
    <row r="2821" customFormat="false" ht="15" hidden="false" customHeight="true" outlineLevel="0" collapsed="false">
      <c r="A2821" s="83" t="s">
        <v>594</v>
      </c>
      <c r="B2821" s="84" t="s">
        <v>655</v>
      </c>
      <c r="C2821" s="83" t="s">
        <v>656</v>
      </c>
      <c r="D2821" s="83" t="s">
        <v>657</v>
      </c>
      <c r="E2821" s="83" t="s">
        <v>658</v>
      </c>
      <c r="F2821" s="83"/>
      <c r="G2821" s="85" t="s">
        <v>659</v>
      </c>
      <c r="H2821" s="84" t="s">
        <v>660</v>
      </c>
      <c r="I2821" s="84" t="s">
        <v>661</v>
      </c>
      <c r="J2821" s="84" t="s">
        <v>662</v>
      </c>
      <c r="L2821" s="63" t="n">
        <f aca="false">IF(AND(A2822&lt;&gt;"",A2821=""),L2820+1,L2820)</f>
        <v>245</v>
      </c>
      <c r="M2821" s="80" t="str">
        <f aca="false">IF(OR(A2821="Insumo",A2821="Composição Auxiliar"),J2821,"")</f>
        <v/>
      </c>
      <c r="N2821" s="81" t="str">
        <f aca="false">IF(ISNUMBER(SEARCH("COM ENCARGOS COMPLEMENTARES",D2821)),J2821,"")</f>
        <v/>
      </c>
      <c r="O2821" s="81" t="str">
        <f aca="false">IF(N2821&lt;&gt;"","",M2821)</f>
        <v/>
      </c>
      <c r="P2821" s="82" t="str">
        <f aca="false">IF(A2821="Composição",A2820,"")</f>
        <v/>
      </c>
      <c r="Q2821" s="81" t="str">
        <f aca="false">IF(P2821&lt;&gt;"",SUMIF(L2821:L2910,L2821,N2821:N2910),"")</f>
        <v/>
      </c>
      <c r="R2821" s="81" t="str">
        <f aca="false">IF(P2821&lt;&gt;"",SUMIF(L2821:L2910,L2821,O2821:O2910),"")</f>
        <v/>
      </c>
    </row>
    <row r="2822" customFormat="false" ht="38.25" hidden="false" customHeight="true" outlineLevel="0" collapsed="false">
      <c r="A2822" s="86" t="s">
        <v>663</v>
      </c>
      <c r="B2822" s="87" t="s">
        <v>595</v>
      </c>
      <c r="C2822" s="86" t="s">
        <v>716</v>
      </c>
      <c r="D2822" s="86" t="s">
        <v>1719</v>
      </c>
      <c r="E2822" s="86" t="s">
        <v>1469</v>
      </c>
      <c r="F2822" s="86"/>
      <c r="G2822" s="88" t="s">
        <v>718</v>
      </c>
      <c r="H2822" s="89" t="n">
        <v>1</v>
      </c>
      <c r="I2822" s="90" t="n">
        <f aca="false">SUMIF(L:L,$L2822,M:M)</f>
        <v>48.63</v>
      </c>
      <c r="J2822" s="90" t="n">
        <f aca="false">TRUNC(H2822*I2822,2)</f>
        <v>48.63</v>
      </c>
      <c r="L2822" s="63" t="n">
        <f aca="false">IF(AND(A2823&lt;&gt;"",A2822=""),L2821+1,L2821)</f>
        <v>245</v>
      </c>
      <c r="M2822" s="80" t="str">
        <f aca="false">IF(OR(A2822="Insumo",A2822="Composição Auxiliar"),J2822,"")</f>
        <v/>
      </c>
      <c r="N2822" s="81" t="str">
        <f aca="false">IF(ISNUMBER(SEARCH("COM ENCARGOS COMPLEMENTARES",D2822)),J2822,"")</f>
        <v/>
      </c>
      <c r="O2822" s="81" t="str">
        <f aca="false">IF(N2822&lt;&gt;"","",M2822)</f>
        <v/>
      </c>
      <c r="P2822" s="82" t="str">
        <f aca="false">IF(A2822="Composição",A2821,"")</f>
        <v> 11.4.8 </v>
      </c>
      <c r="Q2822" s="81" t="n">
        <f aca="false">IF(P2822&lt;&gt;"",SUMIF(L2822:L2911,L2822,N2822:N2911),"")</f>
        <v>9.95</v>
      </c>
      <c r="R2822" s="81" t="n">
        <f aca="false">IF(P2822&lt;&gt;"",SUMIF(L2822:L2911,L2822,O2822:O2911),"")</f>
        <v>38.68</v>
      </c>
    </row>
    <row r="2823" customFormat="false" ht="25.5" hidden="false" customHeight="true" outlineLevel="0" collapsed="false">
      <c r="A2823" s="91" t="s">
        <v>668</v>
      </c>
      <c r="B2823" s="92" t="s">
        <v>841</v>
      </c>
      <c r="C2823" s="91" t="s">
        <v>664</v>
      </c>
      <c r="D2823" s="91" t="s">
        <v>842</v>
      </c>
      <c r="E2823" s="91" t="s">
        <v>671</v>
      </c>
      <c r="F2823" s="91"/>
      <c r="G2823" s="93" t="s">
        <v>672</v>
      </c>
      <c r="H2823" s="94" t="n">
        <v>0.5</v>
      </c>
      <c r="I2823" s="95" t="n">
        <f aca="false">SUMIFS('ANALÍTICA AUXILIARES'!J:J,'ANALÍTICA AUXILIARES'!A:A,"Composição",'ANALÍTICA AUXILIARES'!B:B,$B2823)</f>
        <v>19.91</v>
      </c>
      <c r="J2823" s="95" t="n">
        <f aca="false">TRUNC(H2823*I2823,2)</f>
        <v>9.95</v>
      </c>
      <c r="L2823" s="63" t="n">
        <f aca="false">IF(AND(A2824&lt;&gt;"",A2823=""),L2822+1,L2822)</f>
        <v>245</v>
      </c>
      <c r="M2823" s="80" t="n">
        <f aca="false">IF(OR(A2823="Insumo",A2823="Composição Auxiliar"),J2823,"")</f>
        <v>9.95</v>
      </c>
      <c r="N2823" s="81" t="n">
        <f aca="false">IF(ISNUMBER(SEARCH("COM ENCARGOS COMPLEMENTARES",D2823)),J2823,"")</f>
        <v>9.95</v>
      </c>
      <c r="O2823" s="81" t="str">
        <f aca="false">IF(N2823&lt;&gt;"","",M2823)</f>
        <v/>
      </c>
      <c r="P2823" s="82" t="str">
        <f aca="false">IF(A2823="Composição",A2822,"")</f>
        <v/>
      </c>
      <c r="Q2823" s="81" t="str">
        <f aca="false">IF(P2823&lt;&gt;"",SUMIF(L2823:L2912,L2823,N2823:N2912),"")</f>
        <v/>
      </c>
      <c r="R2823" s="81" t="str">
        <f aca="false">IF(P2823&lt;&gt;"",SUMIF(L2823:L2912,L2823,O2823:O2912),"")</f>
        <v/>
      </c>
    </row>
    <row r="2824" customFormat="false" ht="25.5" hidden="false" customHeight="false" outlineLevel="0" collapsed="false">
      <c r="A2824" s="96" t="s">
        <v>679</v>
      </c>
      <c r="B2824" s="97" t="s">
        <v>1720</v>
      </c>
      <c r="C2824" s="96" t="str">
        <f aca="false">VLOOKUP(B2824,INSUMOS!$A:$I,2,0)</f>
        <v>Próprio</v>
      </c>
      <c r="D2824" s="96" t="str">
        <f aca="false">VLOOKUP(B2824,INSUMOS!$A:$I,3,0)</f>
        <v>GRELHA DE AR QUADRADA METÁLICA COM CONEXÃO CIRCULAR DN 150 PARA INSTALAÇÃO EXTERNA E INTERNA - REF.: SICFLUX GFM-S 150</v>
      </c>
      <c r="E2824" s="98" t="str">
        <f aca="false">VLOOKUP(B2824,INSUMOS!$A:$I,4,0)</f>
        <v>Material</v>
      </c>
      <c r="F2824" s="98"/>
      <c r="G2824" s="99" t="str">
        <f aca="false">VLOOKUP(B2824,INSUMOS!$A:$I,5,0)</f>
        <v>UN</v>
      </c>
      <c r="H2824" s="100" t="n">
        <v>1</v>
      </c>
      <c r="I2824" s="101" t="n">
        <f aca="false">VLOOKUP(B2824,INSUMOS!$A:$I,8,0)</f>
        <v>38.68</v>
      </c>
      <c r="J2824" s="101" t="n">
        <f aca="false">TRUNC(H2824*I2824,2)</f>
        <v>38.68</v>
      </c>
      <c r="L2824" s="63" t="n">
        <f aca="false">IF(AND(A2825&lt;&gt;"",A2824=""),L2823+1,L2823)</f>
        <v>245</v>
      </c>
      <c r="M2824" s="80" t="n">
        <f aca="false">IF(OR(A2824="Insumo",A2824="Composição Auxiliar"),J2824,"")</f>
        <v>38.68</v>
      </c>
      <c r="N2824" s="81" t="str">
        <f aca="false">IF(ISNUMBER(SEARCH("COM ENCARGOS COMPLEMENTARES",D2824)),J2824,"")</f>
        <v/>
      </c>
      <c r="O2824" s="81" t="n">
        <f aca="false">IF(N2824&lt;&gt;"","",M2824)</f>
        <v>38.68</v>
      </c>
      <c r="P2824" s="82" t="str">
        <f aca="false">IF(A2824="Composição",A2823,"")</f>
        <v/>
      </c>
      <c r="Q2824" s="81" t="str">
        <f aca="false">IF(P2824&lt;&gt;"",SUMIF(L2824:L2913,L2824,N2824:N2913),"")</f>
        <v/>
      </c>
      <c r="R2824" s="81" t="str">
        <f aca="false">IF(P2824&lt;&gt;"",SUMIF(L2824:L2913,L2824,O2824:O2913),"")</f>
        <v/>
      </c>
    </row>
    <row r="2825" customFormat="false" ht="14.25" hidden="false" customHeight="false" outlineLevel="0" collapsed="false">
      <c r="A2825" s="102"/>
      <c r="B2825" s="102"/>
      <c r="C2825" s="102"/>
      <c r="D2825" s="102"/>
      <c r="E2825" s="102"/>
      <c r="F2825" s="103"/>
      <c r="G2825" s="102"/>
      <c r="H2825" s="103"/>
      <c r="I2825" s="102"/>
      <c r="J2825" s="103"/>
      <c r="L2825" s="63" t="n">
        <f aca="false">IF(AND(A2826&lt;&gt;"",A2825=""),L2824+1,L2824)</f>
        <v>245</v>
      </c>
      <c r="M2825" s="80" t="str">
        <f aca="false">IF(OR(A2825="Insumo",A2825="Composição Auxiliar"),J2825,"")</f>
        <v/>
      </c>
      <c r="N2825" s="81" t="str">
        <f aca="false">IF(ISNUMBER(SEARCH("COM ENCARGOS COMPLEMENTARES",D2825)),J2825,"")</f>
        <v/>
      </c>
      <c r="O2825" s="81" t="str">
        <f aca="false">IF(N2825&lt;&gt;"","",M2825)</f>
        <v/>
      </c>
      <c r="P2825" s="82" t="str">
        <f aca="false">IF(A2825="Composição",A2824,"")</f>
        <v/>
      </c>
      <c r="Q2825" s="81" t="str">
        <f aca="false">IF(P2825&lt;&gt;"",SUMIF(L2825:L2914,L2825,N2825:N2914),"")</f>
        <v/>
      </c>
      <c r="R2825" s="81" t="str">
        <f aca="false">IF(P2825&lt;&gt;"",SUMIF(L2825:L2914,L2825,O2825:O2914),"")</f>
        <v/>
      </c>
    </row>
    <row r="2826" customFormat="false" ht="14.25" hidden="false" customHeight="true" outlineLevel="0" collapsed="false">
      <c r="A2826" s="102"/>
      <c r="B2826" s="102"/>
      <c r="C2826" s="102"/>
      <c r="D2826" s="102"/>
      <c r="E2826" s="102"/>
      <c r="F2826" s="103"/>
      <c r="G2826" s="102"/>
      <c r="H2826" s="104" t="s">
        <v>684</v>
      </c>
      <c r="I2826" s="104"/>
      <c r="J2826" s="103" t="n">
        <f aca="false">TRUNC(SUMIF(L:L,$L2826,M:M)*(1+$J$9),2)</f>
        <v>63.11</v>
      </c>
      <c r="L2826" s="63" t="n">
        <f aca="false">IF(AND(A2827&lt;&gt;"",A2826=""),L2825+1,L2825)</f>
        <v>245</v>
      </c>
      <c r="M2826" s="80" t="str">
        <f aca="false">IF(OR(A2826="Insumo",A2826="Composição Auxiliar"),J2826,"")</f>
        <v/>
      </c>
      <c r="N2826" s="81" t="str">
        <f aca="false">IF(ISNUMBER(SEARCH("COM ENCARGOS COMPLEMENTARES",D2826)),J2826,"")</f>
        <v/>
      </c>
      <c r="O2826" s="81" t="str">
        <f aca="false">IF(N2826&lt;&gt;"","",M2826)</f>
        <v/>
      </c>
      <c r="P2826" s="82" t="str">
        <f aca="false">IF(A2826="Composição",A2825,"")</f>
        <v/>
      </c>
      <c r="Q2826" s="81" t="str">
        <f aca="false">IF(P2826&lt;&gt;"",SUMIF(L2826:L2915,L2826,N2826:N2915),"")</f>
        <v/>
      </c>
      <c r="R2826" s="81" t="str">
        <f aca="false">IF(P2826&lt;&gt;"",SUMIF(L2826:L2915,L2826,O2826:O2915),"")</f>
        <v/>
      </c>
    </row>
    <row r="2827" customFormat="false" ht="15" hidden="false" customHeight="false" outlineLevel="0" collapsed="false">
      <c r="A2827" s="105"/>
      <c r="B2827" s="105"/>
      <c r="C2827" s="105"/>
      <c r="D2827" s="105"/>
      <c r="E2827" s="105"/>
      <c r="F2827" s="105"/>
      <c r="G2827" s="105" t="s">
        <v>685</v>
      </c>
      <c r="H2827" s="106" t="s">
        <v>826</v>
      </c>
      <c r="I2827" s="105" t="s">
        <v>687</v>
      </c>
      <c r="J2827" s="107" t="n">
        <f aca="false">TRUNC(J2826*H2827,2)</f>
        <v>63.11</v>
      </c>
      <c r="L2827" s="63" t="n">
        <f aca="false">IF(AND(A2828&lt;&gt;"",A2827=""),L2826+1,L2826)</f>
        <v>245</v>
      </c>
      <c r="M2827" s="80" t="str">
        <f aca="false">IF(OR(A2827="Insumo",A2827="Composição Auxiliar"),J2827,"")</f>
        <v/>
      </c>
      <c r="N2827" s="81" t="str">
        <f aca="false">IF(ISNUMBER(SEARCH("COM ENCARGOS COMPLEMENTARES",D2827)),J2827,"")</f>
        <v/>
      </c>
      <c r="O2827" s="81" t="str">
        <f aca="false">IF(N2827&lt;&gt;"","",M2827)</f>
        <v/>
      </c>
      <c r="P2827" s="82" t="str">
        <f aca="false">IF(A2827="Composição",A2826,"")</f>
        <v/>
      </c>
      <c r="Q2827" s="81" t="str">
        <f aca="false">IF(P2827&lt;&gt;"",SUMIF(L2827:L2916,L2827,N2827:N2916),"")</f>
        <v/>
      </c>
      <c r="R2827" s="81" t="str">
        <f aca="false">IF(P2827&lt;&gt;"",SUMIF(L2827:L2916,L2827,O2827:O2916),"")</f>
        <v/>
      </c>
    </row>
    <row r="2828" customFormat="false" ht="15" hidden="false" customHeight="false" outlineLevel="0" collapsed="false">
      <c r="A2828" s="108"/>
      <c r="B2828" s="108"/>
      <c r="C2828" s="108"/>
      <c r="D2828" s="108"/>
      <c r="E2828" s="108"/>
      <c r="F2828" s="108"/>
      <c r="G2828" s="108"/>
      <c r="H2828" s="108"/>
      <c r="I2828" s="108"/>
      <c r="J2828" s="108"/>
      <c r="L2828" s="63" t="n">
        <f aca="false">IF(AND(A2829&lt;&gt;"",A2828=""),L2827+1,L2827)</f>
        <v>246</v>
      </c>
      <c r="M2828" s="80" t="str">
        <f aca="false">IF(OR(A2828="Insumo",A2828="Composição Auxiliar"),J2828,"")</f>
        <v/>
      </c>
      <c r="N2828" s="81" t="str">
        <f aca="false">IF(ISNUMBER(SEARCH("COM ENCARGOS COMPLEMENTARES",D2828)),J2828,"")</f>
        <v/>
      </c>
      <c r="O2828" s="81" t="str">
        <f aca="false">IF(N2828&lt;&gt;"","",M2828)</f>
        <v/>
      </c>
      <c r="P2828" s="82" t="str">
        <f aca="false">IF(A2828="Composição",A2827,"")</f>
        <v/>
      </c>
      <c r="Q2828" s="81" t="str">
        <f aca="false">IF(P2828&lt;&gt;"",SUMIF(L2828:L2917,L2828,N2828:N2917),"")</f>
        <v/>
      </c>
      <c r="R2828" s="81" t="str">
        <f aca="false">IF(P2828&lt;&gt;"",SUMIF(L2828:L2917,L2828,O2828:O2917),"")</f>
        <v/>
      </c>
    </row>
    <row r="2829" customFormat="false" ht="14.25" hidden="false" customHeight="false" outlineLevel="0" collapsed="false">
      <c r="A2829" s="76" t="s">
        <v>596</v>
      </c>
      <c r="B2829" s="76"/>
      <c r="C2829" s="76"/>
      <c r="D2829" s="76" t="s">
        <v>597</v>
      </c>
      <c r="E2829" s="76"/>
      <c r="F2829" s="76"/>
      <c r="G2829" s="76"/>
      <c r="H2829" s="77"/>
      <c r="I2829" s="76"/>
      <c r="J2829" s="78"/>
      <c r="L2829" s="63" t="n">
        <f aca="false">IF(AND(A2830&lt;&gt;"",A2829=""),L2828+1,L2828)</f>
        <v>246</v>
      </c>
      <c r="M2829" s="80" t="str">
        <f aca="false">IF(OR(A2829="Insumo",A2829="Composição Auxiliar"),J2829,"")</f>
        <v/>
      </c>
      <c r="N2829" s="81" t="str">
        <f aca="false">IF(ISNUMBER(SEARCH("COM ENCARGOS COMPLEMENTARES",D2829)),J2829,"")</f>
        <v/>
      </c>
      <c r="O2829" s="81" t="str">
        <f aca="false">IF(N2829&lt;&gt;"","",M2829)</f>
        <v/>
      </c>
      <c r="P2829" s="82" t="str">
        <f aca="false">IF(A2829="Composição",A2828,"")</f>
        <v/>
      </c>
      <c r="Q2829" s="81" t="str">
        <f aca="false">IF(P2829&lt;&gt;"",SUMIF(L2829:L2918,L2829,N2829:N2918),"")</f>
        <v/>
      </c>
      <c r="R2829" s="81" t="str">
        <f aca="false">IF(P2829&lt;&gt;"",SUMIF(L2829:L2918,L2829,O2829:O2918),"")</f>
        <v/>
      </c>
    </row>
    <row r="2830" customFormat="false" ht="15" hidden="false" customHeight="true" outlineLevel="0" collapsed="false">
      <c r="A2830" s="83" t="s">
        <v>598</v>
      </c>
      <c r="B2830" s="84" t="s">
        <v>655</v>
      </c>
      <c r="C2830" s="83" t="s">
        <v>656</v>
      </c>
      <c r="D2830" s="83" t="s">
        <v>657</v>
      </c>
      <c r="E2830" s="83" t="s">
        <v>658</v>
      </c>
      <c r="F2830" s="83"/>
      <c r="G2830" s="85" t="s">
        <v>659</v>
      </c>
      <c r="H2830" s="84" t="s">
        <v>660</v>
      </c>
      <c r="I2830" s="84" t="s">
        <v>661</v>
      </c>
      <c r="J2830" s="84" t="s">
        <v>662</v>
      </c>
      <c r="L2830" s="63" t="n">
        <f aca="false">IF(AND(A2831&lt;&gt;"",A2830=""),L2829+1,L2829)</f>
        <v>246</v>
      </c>
      <c r="M2830" s="80" t="str">
        <f aca="false">IF(OR(A2830="Insumo",A2830="Composição Auxiliar"),J2830,"")</f>
        <v/>
      </c>
      <c r="N2830" s="81" t="str">
        <f aca="false">IF(ISNUMBER(SEARCH("COM ENCARGOS COMPLEMENTARES",D2830)),J2830,"")</f>
        <v/>
      </c>
      <c r="O2830" s="81" t="str">
        <f aca="false">IF(N2830&lt;&gt;"","",M2830)</f>
        <v/>
      </c>
      <c r="P2830" s="82" t="str">
        <f aca="false">IF(A2830="Composição",A2829,"")</f>
        <v/>
      </c>
      <c r="Q2830" s="81" t="str">
        <f aca="false">IF(P2830&lt;&gt;"",SUMIF(L2830:L2919,L2830,N2830:N2919),"")</f>
        <v/>
      </c>
      <c r="R2830" s="81" t="str">
        <f aca="false">IF(P2830&lt;&gt;"",SUMIF(L2830:L2919,L2830,O2830:O2919),"")</f>
        <v/>
      </c>
    </row>
    <row r="2831" customFormat="false" ht="25.5" hidden="false" customHeight="true" outlineLevel="0" collapsed="false">
      <c r="A2831" s="86" t="s">
        <v>663</v>
      </c>
      <c r="B2831" s="87" t="s">
        <v>599</v>
      </c>
      <c r="C2831" s="86" t="s">
        <v>716</v>
      </c>
      <c r="D2831" s="86" t="s">
        <v>1721</v>
      </c>
      <c r="E2831" s="86" t="s">
        <v>724</v>
      </c>
      <c r="F2831" s="86"/>
      <c r="G2831" s="88" t="s">
        <v>729</v>
      </c>
      <c r="H2831" s="89" t="n">
        <v>1</v>
      </c>
      <c r="I2831" s="90" t="n">
        <f aca="false">SUMIF(L:L,$L2831,M:M)</f>
        <v>14.83</v>
      </c>
      <c r="J2831" s="90" t="n">
        <f aca="false">TRUNC(H2831*I2831,2)</f>
        <v>14.83</v>
      </c>
      <c r="L2831" s="63" t="n">
        <f aca="false">IF(AND(A2832&lt;&gt;"",A2831=""),L2830+1,L2830)</f>
        <v>246</v>
      </c>
      <c r="M2831" s="80" t="str">
        <f aca="false">IF(OR(A2831="Insumo",A2831="Composição Auxiliar"),J2831,"")</f>
        <v/>
      </c>
      <c r="N2831" s="81" t="str">
        <f aca="false">IF(ISNUMBER(SEARCH("COM ENCARGOS COMPLEMENTARES",D2831)),J2831,"")</f>
        <v/>
      </c>
      <c r="O2831" s="81" t="str">
        <f aca="false">IF(N2831&lt;&gt;"","",M2831)</f>
        <v/>
      </c>
      <c r="P2831" s="82" t="str">
        <f aca="false">IF(A2831="Composição",A2830,"")</f>
        <v> 11.5.1 </v>
      </c>
      <c r="Q2831" s="81" t="n">
        <f aca="false">IF(P2831&lt;&gt;"",SUMIF(L2831:L2920,L2831,N2831:N2920),"")</f>
        <v>7.25</v>
      </c>
      <c r="R2831" s="81" t="n">
        <f aca="false">IF(P2831&lt;&gt;"",SUMIF(L2831:L2920,L2831,O2831:O2920),"")</f>
        <v>7.58</v>
      </c>
    </row>
    <row r="2832" customFormat="false" ht="25.5" hidden="false" customHeight="true" outlineLevel="0" collapsed="false">
      <c r="A2832" s="91" t="s">
        <v>668</v>
      </c>
      <c r="B2832" s="92" t="s">
        <v>822</v>
      </c>
      <c r="C2832" s="91" t="s">
        <v>664</v>
      </c>
      <c r="D2832" s="91" t="s">
        <v>823</v>
      </c>
      <c r="E2832" s="91" t="s">
        <v>671</v>
      </c>
      <c r="F2832" s="91"/>
      <c r="G2832" s="93" t="s">
        <v>672</v>
      </c>
      <c r="H2832" s="94" t="n">
        <v>0.15</v>
      </c>
      <c r="I2832" s="95" t="n">
        <f aca="false">SUMIFS('ANALÍTICA AUXILIARES'!J:J,'ANALÍTICA AUXILIARES'!A:A,"Composição",'ANALÍTICA AUXILIARES'!B:B,$B2832)</f>
        <v>26.14</v>
      </c>
      <c r="J2832" s="95" t="n">
        <f aca="false">TRUNC(H2832*I2832,2)</f>
        <v>3.92</v>
      </c>
      <c r="L2832" s="63" t="n">
        <f aca="false">IF(AND(A2833&lt;&gt;"",A2832=""),L2831+1,L2831)</f>
        <v>246</v>
      </c>
      <c r="M2832" s="80" t="n">
        <f aca="false">IF(OR(A2832="Insumo",A2832="Composição Auxiliar"),J2832,"")</f>
        <v>3.92</v>
      </c>
      <c r="N2832" s="81" t="n">
        <f aca="false">IF(ISNUMBER(SEARCH("COM ENCARGOS COMPLEMENTARES",D2832)),J2832,"")</f>
        <v>3.92</v>
      </c>
      <c r="O2832" s="81" t="str">
        <f aca="false">IF(N2832&lt;&gt;"","",M2832)</f>
        <v/>
      </c>
      <c r="P2832" s="82" t="str">
        <f aca="false">IF(A2832="Composição",A2831,"")</f>
        <v/>
      </c>
      <c r="Q2832" s="81" t="str">
        <f aca="false">IF(P2832&lt;&gt;"",SUMIF(L2832:L2921,L2832,N2832:N2921),"")</f>
        <v/>
      </c>
      <c r="R2832" s="81" t="str">
        <f aca="false">IF(P2832&lt;&gt;"",SUMIF(L2832:L2921,L2832,O2832:O2921),"")</f>
        <v/>
      </c>
    </row>
    <row r="2833" customFormat="false" ht="25.5" hidden="false" customHeight="true" outlineLevel="0" collapsed="false">
      <c r="A2833" s="91" t="s">
        <v>668</v>
      </c>
      <c r="B2833" s="92" t="s">
        <v>817</v>
      </c>
      <c r="C2833" s="91" t="s">
        <v>664</v>
      </c>
      <c r="D2833" s="91" t="s">
        <v>818</v>
      </c>
      <c r="E2833" s="91" t="s">
        <v>671</v>
      </c>
      <c r="F2833" s="91"/>
      <c r="G2833" s="93" t="s">
        <v>672</v>
      </c>
      <c r="H2833" s="94" t="n">
        <v>0.15</v>
      </c>
      <c r="I2833" s="95" t="n">
        <f aca="false">SUMIFS('ANALÍTICA AUXILIARES'!J:J,'ANALÍTICA AUXILIARES'!A:A,"Composição",'ANALÍTICA AUXILIARES'!B:B,$B2833)</f>
        <v>22.2</v>
      </c>
      <c r="J2833" s="95" t="n">
        <f aca="false">TRUNC(H2833*I2833,2)</f>
        <v>3.33</v>
      </c>
      <c r="L2833" s="63" t="n">
        <f aca="false">IF(AND(A2834&lt;&gt;"",A2833=""),L2832+1,L2832)</f>
        <v>246</v>
      </c>
      <c r="M2833" s="80" t="n">
        <f aca="false">IF(OR(A2833="Insumo",A2833="Composição Auxiliar"),J2833,"")</f>
        <v>3.33</v>
      </c>
      <c r="N2833" s="81" t="n">
        <f aca="false">IF(ISNUMBER(SEARCH("COM ENCARGOS COMPLEMENTARES",D2833)),J2833,"")</f>
        <v>3.33</v>
      </c>
      <c r="O2833" s="81" t="str">
        <f aca="false">IF(N2833&lt;&gt;"","",M2833)</f>
        <v/>
      </c>
      <c r="P2833" s="82" t="str">
        <f aca="false">IF(A2833="Composição",A2832,"")</f>
        <v/>
      </c>
      <c r="Q2833" s="81" t="str">
        <f aca="false">IF(P2833&lt;&gt;"",SUMIF(L2833:L2922,L2833,N2833:N2922),"")</f>
        <v/>
      </c>
      <c r="R2833" s="81" t="str">
        <f aca="false">IF(P2833&lt;&gt;"",SUMIF(L2833:L2922,L2833,O2833:O2922),"")</f>
        <v/>
      </c>
    </row>
    <row r="2834" customFormat="false" ht="38.25" hidden="false" customHeight="false" outlineLevel="0" collapsed="false">
      <c r="A2834" s="96" t="s">
        <v>679</v>
      </c>
      <c r="B2834" s="97" t="s">
        <v>1722</v>
      </c>
      <c r="C2834" s="96" t="str">
        <f aca="false">VLOOKUP(B2834,INSUMOS!$A:$I,2,0)</f>
        <v>SINAPI</v>
      </c>
      <c r="D2834" s="96" t="str">
        <f aca="false">VLOOKUP(B2834,INSUMOS!$A:$I,3,0)</f>
        <v>CABO MULTIPOLAR DE COBRE, FLEXIVEL, CLASSE 4 OU 5, ISOLACAO EM HEPR, COBERTURA EM PVC-ST2, ANTICHAMA BWF-B, 0,6/1 KV, 3 CONDUTORES DE 2,5 MM2</v>
      </c>
      <c r="E2834" s="98" t="str">
        <f aca="false">VLOOKUP(B2834,INSUMOS!$A:$I,4,0)</f>
        <v>Material</v>
      </c>
      <c r="F2834" s="98"/>
      <c r="G2834" s="99" t="str">
        <f aca="false">VLOOKUP(B2834,INSUMOS!$A:$I,5,0)</f>
        <v>M</v>
      </c>
      <c r="H2834" s="100" t="n">
        <v>1.02</v>
      </c>
      <c r="I2834" s="101" t="n">
        <f aca="false">VLOOKUP(B2834,INSUMOS!$A:$I,8,0)</f>
        <v>7.44</v>
      </c>
      <c r="J2834" s="101" t="n">
        <f aca="false">TRUNC(H2834*I2834,2)</f>
        <v>7.58</v>
      </c>
      <c r="L2834" s="63" t="n">
        <f aca="false">IF(AND(A2835&lt;&gt;"",A2834=""),L2833+1,L2833)</f>
        <v>246</v>
      </c>
      <c r="M2834" s="80" t="n">
        <f aca="false">IF(OR(A2834="Insumo",A2834="Composição Auxiliar"),J2834,"")</f>
        <v>7.58</v>
      </c>
      <c r="N2834" s="81" t="str">
        <f aca="false">IF(ISNUMBER(SEARCH("COM ENCARGOS COMPLEMENTARES",D2834)),J2834,"")</f>
        <v/>
      </c>
      <c r="O2834" s="81" t="n">
        <f aca="false">IF(N2834&lt;&gt;"","",M2834)</f>
        <v>7.58</v>
      </c>
      <c r="P2834" s="82" t="str">
        <f aca="false">IF(A2834="Composição",A2833,"")</f>
        <v/>
      </c>
      <c r="Q2834" s="81" t="str">
        <f aca="false">IF(P2834&lt;&gt;"",SUMIF(L2834:L2923,L2834,N2834:N2923),"")</f>
        <v/>
      </c>
      <c r="R2834" s="81" t="str">
        <f aca="false">IF(P2834&lt;&gt;"",SUMIF(L2834:L2923,L2834,O2834:O2923),"")</f>
        <v/>
      </c>
    </row>
    <row r="2835" customFormat="false" ht="14.25" hidden="false" customHeight="false" outlineLevel="0" collapsed="false">
      <c r="A2835" s="102"/>
      <c r="B2835" s="102"/>
      <c r="C2835" s="102"/>
      <c r="D2835" s="102"/>
      <c r="E2835" s="102"/>
      <c r="F2835" s="103"/>
      <c r="G2835" s="102"/>
      <c r="H2835" s="103"/>
      <c r="I2835" s="102"/>
      <c r="J2835" s="103"/>
      <c r="L2835" s="63" t="n">
        <f aca="false">IF(AND(A2836&lt;&gt;"",A2835=""),L2834+1,L2834)</f>
        <v>246</v>
      </c>
      <c r="M2835" s="80" t="str">
        <f aca="false">IF(OR(A2835="Insumo",A2835="Composição Auxiliar"),J2835,"")</f>
        <v/>
      </c>
      <c r="N2835" s="81" t="str">
        <f aca="false">IF(ISNUMBER(SEARCH("COM ENCARGOS COMPLEMENTARES",D2835)),J2835,"")</f>
        <v/>
      </c>
      <c r="O2835" s="81" t="str">
        <f aca="false">IF(N2835&lt;&gt;"","",M2835)</f>
        <v/>
      </c>
      <c r="P2835" s="82" t="str">
        <f aca="false">IF(A2835="Composição",A2834,"")</f>
        <v/>
      </c>
      <c r="Q2835" s="81" t="str">
        <f aca="false">IF(P2835&lt;&gt;"",SUMIF(L2835:L2924,L2835,N2835:N2924),"")</f>
        <v/>
      </c>
      <c r="R2835" s="81" t="str">
        <f aca="false">IF(P2835&lt;&gt;"",SUMIF(L2835:L2924,L2835,O2835:O2924),"")</f>
        <v/>
      </c>
    </row>
    <row r="2836" customFormat="false" ht="14.25" hidden="false" customHeight="true" outlineLevel="0" collapsed="false">
      <c r="A2836" s="102"/>
      <c r="B2836" s="102"/>
      <c r="C2836" s="102"/>
      <c r="D2836" s="102"/>
      <c r="E2836" s="102"/>
      <c r="F2836" s="103"/>
      <c r="G2836" s="102"/>
      <c r="H2836" s="104" t="s">
        <v>684</v>
      </c>
      <c r="I2836" s="104"/>
      <c r="J2836" s="103" t="n">
        <f aca="false">TRUNC(SUMIF(L:L,$L2836,M:M)*(1+$J$9),2)</f>
        <v>19.24</v>
      </c>
      <c r="L2836" s="63" t="n">
        <f aca="false">IF(AND(A2837&lt;&gt;"",A2836=""),L2835+1,L2835)</f>
        <v>246</v>
      </c>
      <c r="M2836" s="80" t="str">
        <f aca="false">IF(OR(A2836="Insumo",A2836="Composição Auxiliar"),J2836,"")</f>
        <v/>
      </c>
      <c r="N2836" s="81" t="str">
        <f aca="false">IF(ISNUMBER(SEARCH("COM ENCARGOS COMPLEMENTARES",D2836)),J2836,"")</f>
        <v/>
      </c>
      <c r="O2836" s="81" t="str">
        <f aca="false">IF(N2836&lt;&gt;"","",M2836)</f>
        <v/>
      </c>
      <c r="P2836" s="82" t="str">
        <f aca="false">IF(A2836="Composição",A2835,"")</f>
        <v/>
      </c>
      <c r="Q2836" s="81" t="str">
        <f aca="false">IF(P2836&lt;&gt;"",SUMIF(L2836:L2925,L2836,N2836:N2925),"")</f>
        <v/>
      </c>
      <c r="R2836" s="81" t="str">
        <f aca="false">IF(P2836&lt;&gt;"",SUMIF(L2836:L2925,L2836,O2836:O2925),"")</f>
        <v/>
      </c>
    </row>
    <row r="2837" customFormat="false" ht="15" hidden="false" customHeight="false" outlineLevel="0" collapsed="false">
      <c r="A2837" s="105"/>
      <c r="B2837" s="105"/>
      <c r="C2837" s="105"/>
      <c r="D2837" s="105"/>
      <c r="E2837" s="105"/>
      <c r="F2837" s="105"/>
      <c r="G2837" s="105" t="s">
        <v>685</v>
      </c>
      <c r="H2837" s="106" t="s">
        <v>1686</v>
      </c>
      <c r="I2837" s="105" t="s">
        <v>687</v>
      </c>
      <c r="J2837" s="107" t="n">
        <f aca="false">TRUNC(J2836*H2837,2)</f>
        <v>827.32</v>
      </c>
      <c r="L2837" s="63" t="n">
        <f aca="false">IF(AND(A2838&lt;&gt;"",A2837=""),L2836+1,L2836)</f>
        <v>246</v>
      </c>
      <c r="M2837" s="80" t="str">
        <f aca="false">IF(OR(A2837="Insumo",A2837="Composição Auxiliar"),J2837,"")</f>
        <v/>
      </c>
      <c r="N2837" s="81" t="str">
        <f aca="false">IF(ISNUMBER(SEARCH("COM ENCARGOS COMPLEMENTARES",D2837)),J2837,"")</f>
        <v/>
      </c>
      <c r="O2837" s="81" t="str">
        <f aca="false">IF(N2837&lt;&gt;"","",M2837)</f>
        <v/>
      </c>
      <c r="P2837" s="82" t="str">
        <f aca="false">IF(A2837="Composição",A2836,"")</f>
        <v/>
      </c>
      <c r="Q2837" s="81" t="str">
        <f aca="false">IF(P2837&lt;&gt;"",SUMIF(L2837:L2926,L2837,N2837:N2926),"")</f>
        <v/>
      </c>
      <c r="R2837" s="81" t="str">
        <f aca="false">IF(P2837&lt;&gt;"",SUMIF(L2837:L2926,L2837,O2837:O2926),"")</f>
        <v/>
      </c>
    </row>
    <row r="2838" customFormat="false" ht="15" hidden="false" customHeight="false" outlineLevel="0" collapsed="false">
      <c r="A2838" s="108"/>
      <c r="B2838" s="108"/>
      <c r="C2838" s="108"/>
      <c r="D2838" s="108"/>
      <c r="E2838" s="108"/>
      <c r="F2838" s="108"/>
      <c r="G2838" s="108"/>
      <c r="H2838" s="108"/>
      <c r="I2838" s="108"/>
      <c r="J2838" s="108"/>
      <c r="L2838" s="63" t="n">
        <f aca="false">IF(AND(A2839&lt;&gt;"",A2838=""),L2837+1,L2837)</f>
        <v>247</v>
      </c>
      <c r="M2838" s="80" t="str">
        <f aca="false">IF(OR(A2838="Insumo",A2838="Composição Auxiliar"),J2838,"")</f>
        <v/>
      </c>
      <c r="N2838" s="81" t="str">
        <f aca="false">IF(ISNUMBER(SEARCH("COM ENCARGOS COMPLEMENTARES",D2838)),J2838,"")</f>
        <v/>
      </c>
      <c r="O2838" s="81" t="str">
        <f aca="false">IF(N2838&lt;&gt;"","",M2838)</f>
        <v/>
      </c>
      <c r="P2838" s="82" t="str">
        <f aca="false">IF(A2838="Composição",A2837,"")</f>
        <v/>
      </c>
      <c r="Q2838" s="81" t="str">
        <f aca="false">IF(P2838&lt;&gt;"",SUMIF(L2838:L2927,L2838,N2838:N2927),"")</f>
        <v/>
      </c>
      <c r="R2838" s="81" t="str">
        <f aca="false">IF(P2838&lt;&gt;"",SUMIF(L2838:L2927,L2838,O2838:O2927),"")</f>
        <v/>
      </c>
    </row>
    <row r="2839" customFormat="false" ht="15" hidden="false" customHeight="true" outlineLevel="0" collapsed="false">
      <c r="A2839" s="83" t="s">
        <v>600</v>
      </c>
      <c r="B2839" s="84" t="s">
        <v>655</v>
      </c>
      <c r="C2839" s="83" t="s">
        <v>656</v>
      </c>
      <c r="D2839" s="83" t="s">
        <v>657</v>
      </c>
      <c r="E2839" s="83" t="s">
        <v>658</v>
      </c>
      <c r="F2839" s="83"/>
      <c r="G2839" s="85" t="s">
        <v>659</v>
      </c>
      <c r="H2839" s="84" t="s">
        <v>660</v>
      </c>
      <c r="I2839" s="84" t="s">
        <v>661</v>
      </c>
      <c r="J2839" s="84" t="s">
        <v>662</v>
      </c>
      <c r="L2839" s="63" t="n">
        <f aca="false">IF(AND(A2840&lt;&gt;"",A2839=""),L2838+1,L2838)</f>
        <v>247</v>
      </c>
      <c r="M2839" s="80" t="str">
        <f aca="false">IF(OR(A2839="Insumo",A2839="Composição Auxiliar"),J2839,"")</f>
        <v/>
      </c>
      <c r="N2839" s="81" t="str">
        <f aca="false">IF(ISNUMBER(SEARCH("COM ENCARGOS COMPLEMENTARES",D2839)),J2839,"")</f>
        <v/>
      </c>
      <c r="O2839" s="81" t="str">
        <f aca="false">IF(N2839&lt;&gt;"","",M2839)</f>
        <v/>
      </c>
      <c r="P2839" s="82" t="str">
        <f aca="false">IF(A2839="Composição",A2838,"")</f>
        <v/>
      </c>
      <c r="Q2839" s="81" t="str">
        <f aca="false">IF(P2839&lt;&gt;"",SUMIF(L2839:L2928,L2839,N2839:N2928),"")</f>
        <v/>
      </c>
      <c r="R2839" s="81" t="str">
        <f aca="false">IF(P2839&lt;&gt;"",SUMIF(L2839:L2928,L2839,O2839:O2928),"")</f>
        <v/>
      </c>
    </row>
    <row r="2840" customFormat="false" ht="38.25" hidden="false" customHeight="true" outlineLevel="0" collapsed="false">
      <c r="A2840" s="86" t="s">
        <v>663</v>
      </c>
      <c r="B2840" s="87" t="s">
        <v>601</v>
      </c>
      <c r="C2840" s="86" t="s">
        <v>664</v>
      </c>
      <c r="D2840" s="86" t="s">
        <v>1723</v>
      </c>
      <c r="E2840" s="86" t="s">
        <v>724</v>
      </c>
      <c r="F2840" s="86"/>
      <c r="G2840" s="88" t="s">
        <v>729</v>
      </c>
      <c r="H2840" s="89" t="n">
        <v>1</v>
      </c>
      <c r="I2840" s="90" t="n">
        <f aca="false">SUMIF(L:L,$L2840,M:M)</f>
        <v>11.03</v>
      </c>
      <c r="J2840" s="90" t="n">
        <f aca="false">TRUNC(H2840*I2840,2)</f>
        <v>11.03</v>
      </c>
      <c r="L2840" s="63" t="n">
        <f aca="false">IF(AND(A2841&lt;&gt;"",A2840=""),L2839+1,L2839)</f>
        <v>247</v>
      </c>
      <c r="M2840" s="80" t="str">
        <f aca="false">IF(OR(A2840="Insumo",A2840="Composição Auxiliar"),J2840,"")</f>
        <v/>
      </c>
      <c r="N2840" s="81" t="str">
        <f aca="false">IF(ISNUMBER(SEARCH("COM ENCARGOS COMPLEMENTARES",D2840)),J2840,"")</f>
        <v/>
      </c>
      <c r="O2840" s="81" t="str">
        <f aca="false">IF(N2840&lt;&gt;"","",M2840)</f>
        <v/>
      </c>
      <c r="P2840" s="82" t="str">
        <f aca="false">IF(A2840="Composição",A2839,"")</f>
        <v> 11.5.2 </v>
      </c>
      <c r="Q2840" s="81" t="n">
        <f aca="false">IF(P2840&lt;&gt;"",SUMIF(L2840:L2929,L2840,N2840:N2929),"")</f>
        <v>3.86</v>
      </c>
      <c r="R2840" s="81" t="n">
        <f aca="false">IF(P2840&lt;&gt;"",SUMIF(L2840:L2929,L2840,O2840:O2929),"")</f>
        <v>7.17</v>
      </c>
    </row>
    <row r="2841" customFormat="false" ht="25.5" hidden="false" customHeight="true" outlineLevel="0" collapsed="false">
      <c r="A2841" s="91" t="s">
        <v>668</v>
      </c>
      <c r="B2841" s="92" t="s">
        <v>817</v>
      </c>
      <c r="C2841" s="91" t="s">
        <v>664</v>
      </c>
      <c r="D2841" s="91" t="s">
        <v>818</v>
      </c>
      <c r="E2841" s="91" t="s">
        <v>671</v>
      </c>
      <c r="F2841" s="91"/>
      <c r="G2841" s="93" t="s">
        <v>672</v>
      </c>
      <c r="H2841" s="94" t="n">
        <v>0.08</v>
      </c>
      <c r="I2841" s="95" t="n">
        <f aca="false">SUMIFS('ANALÍTICA AUXILIARES'!J:J,'ANALÍTICA AUXILIARES'!A:A,"Composição",'ANALÍTICA AUXILIARES'!B:B,$B2841)</f>
        <v>22.2</v>
      </c>
      <c r="J2841" s="95" t="n">
        <f aca="false">TRUNC(H2841*I2841,2)</f>
        <v>1.77</v>
      </c>
      <c r="L2841" s="63" t="n">
        <f aca="false">IF(AND(A2842&lt;&gt;"",A2841=""),L2840+1,L2840)</f>
        <v>247</v>
      </c>
      <c r="M2841" s="80" t="n">
        <f aca="false">IF(OR(A2841="Insumo",A2841="Composição Auxiliar"),J2841,"")</f>
        <v>1.77</v>
      </c>
      <c r="N2841" s="81" t="n">
        <f aca="false">IF(ISNUMBER(SEARCH("COM ENCARGOS COMPLEMENTARES",D2841)),J2841,"")</f>
        <v>1.77</v>
      </c>
      <c r="O2841" s="81" t="str">
        <f aca="false">IF(N2841&lt;&gt;"","",M2841)</f>
        <v/>
      </c>
      <c r="P2841" s="82" t="str">
        <f aca="false">IF(A2841="Composição",A2840,"")</f>
        <v/>
      </c>
      <c r="Q2841" s="81" t="str">
        <f aca="false">IF(P2841&lt;&gt;"",SUMIF(L2841:L2930,L2841,N2841:N2930),"")</f>
        <v/>
      </c>
      <c r="R2841" s="81" t="str">
        <f aca="false">IF(P2841&lt;&gt;"",SUMIF(L2841:L2930,L2841,O2841:O2930),"")</f>
        <v/>
      </c>
    </row>
    <row r="2842" customFormat="false" ht="25.5" hidden="false" customHeight="true" outlineLevel="0" collapsed="false">
      <c r="A2842" s="91" t="s">
        <v>668</v>
      </c>
      <c r="B2842" s="92" t="s">
        <v>822</v>
      </c>
      <c r="C2842" s="91" t="s">
        <v>664</v>
      </c>
      <c r="D2842" s="91" t="s">
        <v>823</v>
      </c>
      <c r="E2842" s="91" t="s">
        <v>671</v>
      </c>
      <c r="F2842" s="91"/>
      <c r="G2842" s="93" t="s">
        <v>672</v>
      </c>
      <c r="H2842" s="94" t="n">
        <v>0.08</v>
      </c>
      <c r="I2842" s="95" t="n">
        <f aca="false">SUMIFS('ANALÍTICA AUXILIARES'!J:J,'ANALÍTICA AUXILIARES'!A:A,"Composição",'ANALÍTICA AUXILIARES'!B:B,$B2842)</f>
        <v>26.14</v>
      </c>
      <c r="J2842" s="95" t="n">
        <f aca="false">TRUNC(H2842*I2842,2)</f>
        <v>2.09</v>
      </c>
      <c r="L2842" s="63" t="n">
        <f aca="false">IF(AND(A2843&lt;&gt;"",A2842=""),L2841+1,L2841)</f>
        <v>247</v>
      </c>
      <c r="M2842" s="80" t="n">
        <f aca="false">IF(OR(A2842="Insumo",A2842="Composição Auxiliar"),J2842,"")</f>
        <v>2.09</v>
      </c>
      <c r="N2842" s="81" t="n">
        <f aca="false">IF(ISNUMBER(SEARCH("COM ENCARGOS COMPLEMENTARES",D2842)),J2842,"")</f>
        <v>2.09</v>
      </c>
      <c r="O2842" s="81" t="str">
        <f aca="false">IF(N2842&lt;&gt;"","",M2842)</f>
        <v/>
      </c>
      <c r="P2842" s="82" t="str">
        <f aca="false">IF(A2842="Composição",A2841,"")</f>
        <v/>
      </c>
      <c r="Q2842" s="81" t="str">
        <f aca="false">IF(P2842&lt;&gt;"",SUMIF(L2842:L2931,L2842,N2842:N2931),"")</f>
        <v/>
      </c>
      <c r="R2842" s="81" t="str">
        <f aca="false">IF(P2842&lt;&gt;"",SUMIF(L2842:L2931,L2842,O2842:O2931),"")</f>
        <v/>
      </c>
    </row>
    <row r="2843" customFormat="false" ht="51" hidden="false" customHeight="true" outlineLevel="0" collapsed="false">
      <c r="A2843" s="91" t="s">
        <v>668</v>
      </c>
      <c r="B2843" s="92" t="s">
        <v>762</v>
      </c>
      <c r="C2843" s="91" t="s">
        <v>664</v>
      </c>
      <c r="D2843" s="91" t="s">
        <v>763</v>
      </c>
      <c r="E2843" s="91" t="s">
        <v>764</v>
      </c>
      <c r="F2843" s="91"/>
      <c r="G2843" s="93" t="s">
        <v>729</v>
      </c>
      <c r="H2843" s="94" t="n">
        <v>1</v>
      </c>
      <c r="I2843" s="95" t="n">
        <f aca="false">SUMIFS('ANALÍTICA AUXILIARES'!J:J,'ANALÍTICA AUXILIARES'!A:A,"Composição",'ANALÍTICA AUXILIARES'!B:B,$B2843)</f>
        <v>3.68</v>
      </c>
      <c r="J2843" s="95" t="n">
        <f aca="false">TRUNC(H2843*I2843,2)</f>
        <v>3.68</v>
      </c>
      <c r="L2843" s="63" t="n">
        <f aca="false">IF(AND(A2844&lt;&gt;"",A2843=""),L2842+1,L2842)</f>
        <v>247</v>
      </c>
      <c r="M2843" s="80" t="n">
        <f aca="false">IF(OR(A2843="Insumo",A2843="Composição Auxiliar"),J2843,"")</f>
        <v>3.68</v>
      </c>
      <c r="N2843" s="81" t="str">
        <f aca="false">IF(ISNUMBER(SEARCH("COM ENCARGOS COMPLEMENTARES",D2843)),J2843,"")</f>
        <v/>
      </c>
      <c r="O2843" s="81" t="n">
        <f aca="false">IF(N2843&lt;&gt;"","",M2843)</f>
        <v>3.68</v>
      </c>
      <c r="P2843" s="82" t="str">
        <f aca="false">IF(A2843="Composição",A2842,"")</f>
        <v/>
      </c>
      <c r="Q2843" s="81" t="str">
        <f aca="false">IF(P2843&lt;&gt;"",SUMIF(L2843:L2932,L2843,N2843:N2932),"")</f>
        <v/>
      </c>
      <c r="R2843" s="81" t="str">
        <f aca="false">IF(P2843&lt;&gt;"",SUMIF(L2843:L2932,L2843,O2843:O2932),"")</f>
        <v/>
      </c>
    </row>
    <row r="2844" customFormat="false" ht="25.5" hidden="false" customHeight="false" outlineLevel="0" collapsed="false">
      <c r="A2844" s="96" t="s">
        <v>679</v>
      </c>
      <c r="B2844" s="97" t="s">
        <v>1724</v>
      </c>
      <c r="C2844" s="96" t="str">
        <f aca="false">VLOOKUP(B2844,INSUMOS!$A:$I,2,0)</f>
        <v>SINAPI</v>
      </c>
      <c r="D2844" s="96" t="str">
        <f aca="false">VLOOKUP(B2844,INSUMOS!$A:$I,3,0)</f>
        <v>ELETRODUTO PVC FLEXIVEL CORRUGADO, REFORCADO, COR LARANJA, DE 20 MM, PARA LAJES E PISOS</v>
      </c>
      <c r="E2844" s="98" t="str">
        <f aca="false">VLOOKUP(B2844,INSUMOS!$A:$I,4,0)</f>
        <v>Material</v>
      </c>
      <c r="F2844" s="98"/>
      <c r="G2844" s="99" t="str">
        <f aca="false">VLOOKUP(B2844,INSUMOS!$A:$I,5,0)</f>
        <v>M</v>
      </c>
      <c r="H2844" s="100" t="n">
        <v>1.1</v>
      </c>
      <c r="I2844" s="101" t="n">
        <f aca="false">VLOOKUP(B2844,INSUMOS!$A:$I,8,0)</f>
        <v>3.18</v>
      </c>
      <c r="J2844" s="101" t="n">
        <f aca="false">TRUNC(H2844*I2844,2)</f>
        <v>3.49</v>
      </c>
      <c r="L2844" s="63" t="n">
        <f aca="false">IF(AND(A2845&lt;&gt;"",A2844=""),L2843+1,L2843)</f>
        <v>247</v>
      </c>
      <c r="M2844" s="80" t="n">
        <f aca="false">IF(OR(A2844="Insumo",A2844="Composição Auxiliar"),J2844,"")</f>
        <v>3.49</v>
      </c>
      <c r="N2844" s="81" t="str">
        <f aca="false">IF(ISNUMBER(SEARCH("COM ENCARGOS COMPLEMENTARES",D2844)),J2844,"")</f>
        <v/>
      </c>
      <c r="O2844" s="81" t="n">
        <f aca="false">IF(N2844&lt;&gt;"","",M2844)</f>
        <v>3.49</v>
      </c>
      <c r="P2844" s="82" t="str">
        <f aca="false">IF(A2844="Composição",A2843,"")</f>
        <v/>
      </c>
      <c r="Q2844" s="81" t="str">
        <f aca="false">IF(P2844&lt;&gt;"",SUMIF(L2844:L2933,L2844,N2844:N2933),"")</f>
        <v/>
      </c>
      <c r="R2844" s="81" t="str">
        <f aca="false">IF(P2844&lt;&gt;"",SUMIF(L2844:L2933,L2844,O2844:O2933),"")</f>
        <v/>
      </c>
    </row>
    <row r="2845" customFormat="false" ht="14.25" hidden="false" customHeight="false" outlineLevel="0" collapsed="false">
      <c r="A2845" s="102"/>
      <c r="B2845" s="102"/>
      <c r="C2845" s="102"/>
      <c r="D2845" s="102"/>
      <c r="E2845" s="102"/>
      <c r="F2845" s="103"/>
      <c r="G2845" s="102"/>
      <c r="H2845" s="103"/>
      <c r="I2845" s="102"/>
      <c r="J2845" s="103"/>
      <c r="L2845" s="63" t="n">
        <f aca="false">IF(AND(A2846&lt;&gt;"",A2845=""),L2844+1,L2844)</f>
        <v>247</v>
      </c>
      <c r="M2845" s="80" t="str">
        <f aca="false">IF(OR(A2845="Insumo",A2845="Composição Auxiliar"),J2845,"")</f>
        <v/>
      </c>
      <c r="N2845" s="81" t="str">
        <f aca="false">IF(ISNUMBER(SEARCH("COM ENCARGOS COMPLEMENTARES",D2845)),J2845,"")</f>
        <v/>
      </c>
      <c r="O2845" s="81" t="str">
        <f aca="false">IF(N2845&lt;&gt;"","",M2845)</f>
        <v/>
      </c>
      <c r="P2845" s="82" t="str">
        <f aca="false">IF(A2845="Composição",A2844,"")</f>
        <v/>
      </c>
      <c r="Q2845" s="81" t="str">
        <f aca="false">IF(P2845&lt;&gt;"",SUMIF(L2845:L2934,L2845,N2845:N2934),"")</f>
        <v/>
      </c>
      <c r="R2845" s="81" t="str">
        <f aca="false">IF(P2845&lt;&gt;"",SUMIF(L2845:L2934,L2845,O2845:O2934),"")</f>
        <v/>
      </c>
    </row>
    <row r="2846" customFormat="false" ht="14.25" hidden="false" customHeight="true" outlineLevel="0" collapsed="false">
      <c r="A2846" s="102"/>
      <c r="B2846" s="102"/>
      <c r="C2846" s="102"/>
      <c r="D2846" s="102"/>
      <c r="E2846" s="102"/>
      <c r="F2846" s="103"/>
      <c r="G2846" s="102"/>
      <c r="H2846" s="104" t="s">
        <v>684</v>
      </c>
      <c r="I2846" s="104"/>
      <c r="J2846" s="103" t="n">
        <f aca="false">TRUNC(SUMIF(L:L,$L2846,M:M)*(1+$J$9),2)</f>
        <v>14.31</v>
      </c>
      <c r="L2846" s="63" t="n">
        <f aca="false">IF(AND(A2847&lt;&gt;"",A2846=""),L2845+1,L2845)</f>
        <v>247</v>
      </c>
      <c r="M2846" s="80" t="str">
        <f aca="false">IF(OR(A2846="Insumo",A2846="Composição Auxiliar"),J2846,"")</f>
        <v/>
      </c>
      <c r="N2846" s="81" t="str">
        <f aca="false">IF(ISNUMBER(SEARCH("COM ENCARGOS COMPLEMENTARES",D2846)),J2846,"")</f>
        <v/>
      </c>
      <c r="O2846" s="81" t="str">
        <f aca="false">IF(N2846&lt;&gt;"","",M2846)</f>
        <v/>
      </c>
      <c r="P2846" s="82" t="str">
        <f aca="false">IF(A2846="Composição",A2845,"")</f>
        <v/>
      </c>
      <c r="Q2846" s="81" t="str">
        <f aca="false">IF(P2846&lt;&gt;"",SUMIF(L2846:L2935,L2846,N2846:N2935),"")</f>
        <v/>
      </c>
      <c r="R2846" s="81" t="str">
        <f aca="false">IF(P2846&lt;&gt;"",SUMIF(L2846:L2935,L2846,O2846:O2935),"")</f>
        <v/>
      </c>
    </row>
    <row r="2847" customFormat="false" ht="15" hidden="false" customHeight="false" outlineLevel="0" collapsed="false">
      <c r="A2847" s="105"/>
      <c r="B2847" s="105"/>
      <c r="C2847" s="105"/>
      <c r="D2847" s="105"/>
      <c r="E2847" s="105"/>
      <c r="F2847" s="105"/>
      <c r="G2847" s="105" t="s">
        <v>685</v>
      </c>
      <c r="H2847" s="106" t="s">
        <v>1725</v>
      </c>
      <c r="I2847" s="105" t="s">
        <v>687</v>
      </c>
      <c r="J2847" s="107" t="n">
        <f aca="false">TRUNC(J2846*H2847,2)</f>
        <v>529.47</v>
      </c>
      <c r="L2847" s="63" t="n">
        <f aca="false">IF(AND(A2848&lt;&gt;"",A2847=""),L2846+1,L2846)</f>
        <v>247</v>
      </c>
      <c r="M2847" s="80" t="str">
        <f aca="false">IF(OR(A2847="Insumo",A2847="Composição Auxiliar"),J2847,"")</f>
        <v/>
      </c>
      <c r="N2847" s="81" t="str">
        <f aca="false">IF(ISNUMBER(SEARCH("COM ENCARGOS COMPLEMENTARES",D2847)),J2847,"")</f>
        <v/>
      </c>
      <c r="O2847" s="81" t="str">
        <f aca="false">IF(N2847&lt;&gt;"","",M2847)</f>
        <v/>
      </c>
      <c r="P2847" s="82" t="str">
        <f aca="false">IF(A2847="Composição",A2846,"")</f>
        <v/>
      </c>
      <c r="Q2847" s="81" t="str">
        <f aca="false">IF(P2847&lt;&gt;"",SUMIF(L2847:L2936,L2847,N2847:N2936),"")</f>
        <v/>
      </c>
      <c r="R2847" s="81" t="str">
        <f aca="false">IF(P2847&lt;&gt;"",SUMIF(L2847:L2936,L2847,O2847:O2936),"")</f>
        <v/>
      </c>
    </row>
    <row r="2848" customFormat="false" ht="15" hidden="false" customHeight="false" outlineLevel="0" collapsed="false">
      <c r="A2848" s="108"/>
      <c r="B2848" s="108"/>
      <c r="C2848" s="108"/>
      <c r="D2848" s="108"/>
      <c r="E2848" s="108"/>
      <c r="F2848" s="108"/>
      <c r="G2848" s="108"/>
      <c r="H2848" s="108"/>
      <c r="I2848" s="108"/>
      <c r="J2848" s="108"/>
      <c r="L2848" s="63" t="n">
        <f aca="false">IF(AND(A2849&lt;&gt;"",A2848=""),L2847+1,L2847)</f>
        <v>248</v>
      </c>
      <c r="M2848" s="80" t="str">
        <f aca="false">IF(OR(A2848="Insumo",A2848="Composição Auxiliar"),J2848,"")</f>
        <v/>
      </c>
      <c r="N2848" s="81" t="str">
        <f aca="false">IF(ISNUMBER(SEARCH("COM ENCARGOS COMPLEMENTARES",D2848)),J2848,"")</f>
        <v/>
      </c>
      <c r="O2848" s="81" t="str">
        <f aca="false">IF(N2848&lt;&gt;"","",M2848)</f>
        <v/>
      </c>
      <c r="P2848" s="82" t="str">
        <f aca="false">IF(A2848="Composição",A2847,"")</f>
        <v/>
      </c>
      <c r="Q2848" s="81" t="str">
        <f aca="false">IF(P2848&lt;&gt;"",SUMIF(L2848:L2937,L2848,N2848:N2937),"")</f>
        <v/>
      </c>
      <c r="R2848" s="81" t="str">
        <f aca="false">IF(P2848&lt;&gt;"",SUMIF(L2848:L2937,L2848,O2848:O2937),"")</f>
        <v/>
      </c>
    </row>
    <row r="2849" customFormat="false" ht="15" hidden="false" customHeight="true" outlineLevel="0" collapsed="false">
      <c r="A2849" s="83" t="s">
        <v>602</v>
      </c>
      <c r="B2849" s="84" t="s">
        <v>655</v>
      </c>
      <c r="C2849" s="83" t="s">
        <v>656</v>
      </c>
      <c r="D2849" s="83" t="s">
        <v>657</v>
      </c>
      <c r="E2849" s="83" t="s">
        <v>658</v>
      </c>
      <c r="F2849" s="83"/>
      <c r="G2849" s="85" t="s">
        <v>659</v>
      </c>
      <c r="H2849" s="84" t="s">
        <v>660</v>
      </c>
      <c r="I2849" s="84" t="s">
        <v>661</v>
      </c>
      <c r="J2849" s="84" t="s">
        <v>662</v>
      </c>
      <c r="L2849" s="63" t="n">
        <f aca="false">IF(AND(A2850&lt;&gt;"",A2849=""),L2848+1,L2848)</f>
        <v>248</v>
      </c>
      <c r="M2849" s="80" t="str">
        <f aca="false">IF(OR(A2849="Insumo",A2849="Composição Auxiliar"),J2849,"")</f>
        <v/>
      </c>
      <c r="N2849" s="81" t="str">
        <f aca="false">IF(ISNUMBER(SEARCH("COM ENCARGOS COMPLEMENTARES",D2849)),J2849,"")</f>
        <v/>
      </c>
      <c r="O2849" s="81" t="str">
        <f aca="false">IF(N2849&lt;&gt;"","",M2849)</f>
        <v/>
      </c>
      <c r="P2849" s="82" t="str">
        <f aca="false">IF(A2849="Composição",A2848,"")</f>
        <v/>
      </c>
      <c r="Q2849" s="81" t="str">
        <f aca="false">IF(P2849&lt;&gt;"",SUMIF(L2849:L2938,L2849,N2849:N2938),"")</f>
        <v/>
      </c>
      <c r="R2849" s="81" t="str">
        <f aca="false">IF(P2849&lt;&gt;"",SUMIF(L2849:L2938,L2849,O2849:O2938),"")</f>
        <v/>
      </c>
    </row>
    <row r="2850" customFormat="false" ht="38.25" hidden="false" customHeight="true" outlineLevel="0" collapsed="false">
      <c r="A2850" s="86" t="s">
        <v>663</v>
      </c>
      <c r="B2850" s="87" t="s">
        <v>603</v>
      </c>
      <c r="C2850" s="86" t="s">
        <v>664</v>
      </c>
      <c r="D2850" s="86" t="s">
        <v>1726</v>
      </c>
      <c r="E2850" s="86" t="s">
        <v>724</v>
      </c>
      <c r="F2850" s="86"/>
      <c r="G2850" s="88" t="s">
        <v>729</v>
      </c>
      <c r="H2850" s="89" t="n">
        <v>1</v>
      </c>
      <c r="I2850" s="90" t="n">
        <f aca="false">SUMIF(L:L,$L2850,M:M)</f>
        <v>9.22</v>
      </c>
      <c r="J2850" s="90" t="n">
        <f aca="false">TRUNC(H2850*I2850,2)</f>
        <v>9.22</v>
      </c>
      <c r="L2850" s="63" t="n">
        <f aca="false">IF(AND(A2851&lt;&gt;"",A2850=""),L2849+1,L2849)</f>
        <v>248</v>
      </c>
      <c r="M2850" s="80" t="str">
        <f aca="false">IF(OR(A2850="Insumo",A2850="Composição Auxiliar"),J2850,"")</f>
        <v/>
      </c>
      <c r="N2850" s="81" t="str">
        <f aca="false">IF(ISNUMBER(SEARCH("COM ENCARGOS COMPLEMENTARES",D2850)),J2850,"")</f>
        <v/>
      </c>
      <c r="O2850" s="81" t="str">
        <f aca="false">IF(N2850&lt;&gt;"","",M2850)</f>
        <v/>
      </c>
      <c r="P2850" s="82" t="str">
        <f aca="false">IF(A2850="Composição",A2849,"")</f>
        <v> 11.5.3 </v>
      </c>
      <c r="Q2850" s="81" t="n">
        <f aca="false">IF(P2850&lt;&gt;"",SUMIF(L2850:L2939,L2850,N2850:N2939),"")</f>
        <v>5.99</v>
      </c>
      <c r="R2850" s="81" t="n">
        <f aca="false">IF(P2850&lt;&gt;"",SUMIF(L2850:L2939,L2850,O2850:O2939),"")</f>
        <v>3.23</v>
      </c>
    </row>
    <row r="2851" customFormat="false" ht="25.5" hidden="false" customHeight="true" outlineLevel="0" collapsed="false">
      <c r="A2851" s="91" t="s">
        <v>668</v>
      </c>
      <c r="B2851" s="92" t="s">
        <v>822</v>
      </c>
      <c r="C2851" s="91" t="s">
        <v>664</v>
      </c>
      <c r="D2851" s="91" t="s">
        <v>823</v>
      </c>
      <c r="E2851" s="91" t="s">
        <v>671</v>
      </c>
      <c r="F2851" s="91"/>
      <c r="G2851" s="93" t="s">
        <v>672</v>
      </c>
      <c r="H2851" s="94" t="n">
        <v>0.124</v>
      </c>
      <c r="I2851" s="95" t="n">
        <f aca="false">SUMIFS('ANALÍTICA AUXILIARES'!J:J,'ANALÍTICA AUXILIARES'!A:A,"Composição",'ANALÍTICA AUXILIARES'!B:B,$B2851)</f>
        <v>26.14</v>
      </c>
      <c r="J2851" s="95" t="n">
        <f aca="false">TRUNC(H2851*I2851,2)</f>
        <v>3.24</v>
      </c>
      <c r="L2851" s="63" t="n">
        <f aca="false">IF(AND(A2852&lt;&gt;"",A2851=""),L2850+1,L2850)</f>
        <v>248</v>
      </c>
      <c r="M2851" s="80" t="n">
        <f aca="false">IF(OR(A2851="Insumo",A2851="Composição Auxiliar"),J2851,"")</f>
        <v>3.24</v>
      </c>
      <c r="N2851" s="81" t="n">
        <f aca="false">IF(ISNUMBER(SEARCH("COM ENCARGOS COMPLEMENTARES",D2851)),J2851,"")</f>
        <v>3.24</v>
      </c>
      <c r="O2851" s="81" t="str">
        <f aca="false">IF(N2851&lt;&gt;"","",M2851)</f>
        <v/>
      </c>
      <c r="P2851" s="82" t="str">
        <f aca="false">IF(A2851="Composição",A2850,"")</f>
        <v/>
      </c>
      <c r="Q2851" s="81" t="str">
        <f aca="false">IF(P2851&lt;&gt;"",SUMIF(L2851:L2940,L2851,N2851:N2940),"")</f>
        <v/>
      </c>
      <c r="R2851" s="81" t="str">
        <f aca="false">IF(P2851&lt;&gt;"",SUMIF(L2851:L2940,L2851,O2851:O2940),"")</f>
        <v/>
      </c>
    </row>
    <row r="2852" customFormat="false" ht="25.5" hidden="false" customHeight="true" outlineLevel="0" collapsed="false">
      <c r="A2852" s="91" t="s">
        <v>668</v>
      </c>
      <c r="B2852" s="92" t="s">
        <v>817</v>
      </c>
      <c r="C2852" s="91" t="s">
        <v>664</v>
      </c>
      <c r="D2852" s="91" t="s">
        <v>818</v>
      </c>
      <c r="E2852" s="91" t="s">
        <v>671</v>
      </c>
      <c r="F2852" s="91"/>
      <c r="G2852" s="93" t="s">
        <v>672</v>
      </c>
      <c r="H2852" s="94" t="n">
        <v>0.124</v>
      </c>
      <c r="I2852" s="95" t="n">
        <f aca="false">SUMIFS('ANALÍTICA AUXILIARES'!J:J,'ANALÍTICA AUXILIARES'!A:A,"Composição",'ANALÍTICA AUXILIARES'!B:B,$B2852)</f>
        <v>22.2</v>
      </c>
      <c r="J2852" s="95" t="n">
        <f aca="false">TRUNC(H2852*I2852,2)</f>
        <v>2.75</v>
      </c>
      <c r="L2852" s="63" t="n">
        <f aca="false">IF(AND(A2853&lt;&gt;"",A2852=""),L2851+1,L2851)</f>
        <v>248</v>
      </c>
      <c r="M2852" s="80" t="n">
        <f aca="false">IF(OR(A2852="Insumo",A2852="Composição Auxiliar"),J2852,"")</f>
        <v>2.75</v>
      </c>
      <c r="N2852" s="81" t="n">
        <f aca="false">IF(ISNUMBER(SEARCH("COM ENCARGOS COMPLEMENTARES",D2852)),J2852,"")</f>
        <v>2.75</v>
      </c>
      <c r="O2852" s="81" t="str">
        <f aca="false">IF(N2852&lt;&gt;"","",M2852)</f>
        <v/>
      </c>
      <c r="P2852" s="82" t="str">
        <f aca="false">IF(A2852="Composição",A2851,"")</f>
        <v/>
      </c>
      <c r="Q2852" s="81" t="str">
        <f aca="false">IF(P2852&lt;&gt;"",SUMIF(L2852:L2941,L2852,N2852:N2941),"")</f>
        <v/>
      </c>
      <c r="R2852" s="81" t="str">
        <f aca="false">IF(P2852&lt;&gt;"",SUMIF(L2852:L2941,L2852,O2852:O2941),"")</f>
        <v/>
      </c>
    </row>
    <row r="2853" customFormat="false" ht="25.5" hidden="false" customHeight="false" outlineLevel="0" collapsed="false">
      <c r="A2853" s="96" t="s">
        <v>679</v>
      </c>
      <c r="B2853" s="97" t="s">
        <v>1724</v>
      </c>
      <c r="C2853" s="96" t="str">
        <f aca="false">VLOOKUP(B2853,INSUMOS!$A:$I,2,0)</f>
        <v>SINAPI</v>
      </c>
      <c r="D2853" s="96" t="str">
        <f aca="false">VLOOKUP(B2853,INSUMOS!$A:$I,3,0)</f>
        <v>ELETRODUTO PVC FLEXIVEL CORRUGADO, REFORCADO, COR LARANJA, DE 20 MM, PARA LAJES E PISOS</v>
      </c>
      <c r="E2853" s="98" t="str">
        <f aca="false">VLOOKUP(B2853,INSUMOS!$A:$I,4,0)</f>
        <v>Material</v>
      </c>
      <c r="F2853" s="98"/>
      <c r="G2853" s="99" t="str">
        <f aca="false">VLOOKUP(B2853,INSUMOS!$A:$I,5,0)</f>
        <v>M</v>
      </c>
      <c r="H2853" s="100" t="n">
        <v>1.017</v>
      </c>
      <c r="I2853" s="101" t="n">
        <f aca="false">VLOOKUP(B2853,INSUMOS!$A:$I,8,0)</f>
        <v>3.18</v>
      </c>
      <c r="J2853" s="101" t="n">
        <f aca="false">TRUNC(H2853*I2853,2)</f>
        <v>3.23</v>
      </c>
      <c r="L2853" s="63" t="n">
        <f aca="false">IF(AND(A2854&lt;&gt;"",A2853=""),L2852+1,L2852)</f>
        <v>248</v>
      </c>
      <c r="M2853" s="80" t="n">
        <f aca="false">IF(OR(A2853="Insumo",A2853="Composição Auxiliar"),J2853,"")</f>
        <v>3.23</v>
      </c>
      <c r="N2853" s="81" t="str">
        <f aca="false">IF(ISNUMBER(SEARCH("COM ENCARGOS COMPLEMENTARES",D2853)),J2853,"")</f>
        <v/>
      </c>
      <c r="O2853" s="81" t="n">
        <f aca="false">IF(N2853&lt;&gt;"","",M2853)</f>
        <v>3.23</v>
      </c>
      <c r="P2853" s="82" t="str">
        <f aca="false">IF(A2853="Composição",A2852,"")</f>
        <v/>
      </c>
      <c r="Q2853" s="81" t="str">
        <f aca="false">IF(P2853&lt;&gt;"",SUMIF(L2853:L2942,L2853,N2853:N2942),"")</f>
        <v/>
      </c>
      <c r="R2853" s="81" t="str">
        <f aca="false">IF(P2853&lt;&gt;"",SUMIF(L2853:L2942,L2853,O2853:O2942),"")</f>
        <v/>
      </c>
    </row>
    <row r="2854" customFormat="false" ht="14.25" hidden="false" customHeight="false" outlineLevel="0" collapsed="false">
      <c r="A2854" s="102"/>
      <c r="B2854" s="102"/>
      <c r="C2854" s="102"/>
      <c r="D2854" s="102"/>
      <c r="E2854" s="102"/>
      <c r="F2854" s="103"/>
      <c r="G2854" s="102"/>
      <c r="H2854" s="103"/>
      <c r="I2854" s="102"/>
      <c r="J2854" s="103"/>
      <c r="L2854" s="63" t="n">
        <f aca="false">IF(AND(A2855&lt;&gt;"",A2854=""),L2853+1,L2853)</f>
        <v>248</v>
      </c>
      <c r="M2854" s="80" t="str">
        <f aca="false">IF(OR(A2854="Insumo",A2854="Composição Auxiliar"),J2854,"")</f>
        <v/>
      </c>
      <c r="N2854" s="81" t="str">
        <f aca="false">IF(ISNUMBER(SEARCH("COM ENCARGOS COMPLEMENTARES",D2854)),J2854,"")</f>
        <v/>
      </c>
      <c r="O2854" s="81" t="str">
        <f aca="false">IF(N2854&lt;&gt;"","",M2854)</f>
        <v/>
      </c>
      <c r="P2854" s="82" t="str">
        <f aca="false">IF(A2854="Composição",A2853,"")</f>
        <v/>
      </c>
      <c r="Q2854" s="81" t="str">
        <f aca="false">IF(P2854&lt;&gt;"",SUMIF(L2854:L2943,L2854,N2854:N2943),"")</f>
        <v/>
      </c>
      <c r="R2854" s="81" t="str">
        <f aca="false">IF(P2854&lt;&gt;"",SUMIF(L2854:L2943,L2854,O2854:O2943),"")</f>
        <v/>
      </c>
    </row>
    <row r="2855" customFormat="false" ht="14.25" hidden="false" customHeight="true" outlineLevel="0" collapsed="false">
      <c r="A2855" s="102"/>
      <c r="B2855" s="102"/>
      <c r="C2855" s="102"/>
      <c r="D2855" s="102"/>
      <c r="E2855" s="102"/>
      <c r="F2855" s="103"/>
      <c r="G2855" s="102"/>
      <c r="H2855" s="104" t="s">
        <v>684</v>
      </c>
      <c r="I2855" s="104"/>
      <c r="J2855" s="103" t="n">
        <f aca="false">TRUNC(SUMIF(L:L,$L2855,M:M)*(1+$J$9),2)</f>
        <v>11.96</v>
      </c>
      <c r="L2855" s="63" t="n">
        <f aca="false">IF(AND(A2856&lt;&gt;"",A2855=""),L2854+1,L2854)</f>
        <v>248</v>
      </c>
      <c r="M2855" s="80" t="str">
        <f aca="false">IF(OR(A2855="Insumo",A2855="Composição Auxiliar"),J2855,"")</f>
        <v/>
      </c>
      <c r="N2855" s="81" t="str">
        <f aca="false">IF(ISNUMBER(SEARCH("COM ENCARGOS COMPLEMENTARES",D2855)),J2855,"")</f>
        <v/>
      </c>
      <c r="O2855" s="81" t="str">
        <f aca="false">IF(N2855&lt;&gt;"","",M2855)</f>
        <v/>
      </c>
      <c r="P2855" s="82" t="str">
        <f aca="false">IF(A2855="Composição",A2854,"")</f>
        <v/>
      </c>
      <c r="Q2855" s="81" t="str">
        <f aca="false">IF(P2855&lt;&gt;"",SUMIF(L2855:L2944,L2855,N2855:N2944),"")</f>
        <v/>
      </c>
      <c r="R2855" s="81" t="str">
        <f aca="false">IF(P2855&lt;&gt;"",SUMIF(L2855:L2944,L2855,O2855:O2944),"")</f>
        <v/>
      </c>
    </row>
    <row r="2856" customFormat="false" ht="15" hidden="false" customHeight="false" outlineLevel="0" collapsed="false">
      <c r="A2856" s="105"/>
      <c r="B2856" s="105"/>
      <c r="C2856" s="105"/>
      <c r="D2856" s="105"/>
      <c r="E2856" s="105"/>
      <c r="F2856" s="105"/>
      <c r="G2856" s="105" t="s">
        <v>685</v>
      </c>
      <c r="H2856" s="106" t="s">
        <v>877</v>
      </c>
      <c r="I2856" s="105" t="s">
        <v>687</v>
      </c>
      <c r="J2856" s="107" t="n">
        <f aca="false">TRUNC(J2855*H2856,2)</f>
        <v>71.76</v>
      </c>
      <c r="L2856" s="63" t="n">
        <f aca="false">IF(AND(A2857&lt;&gt;"",A2856=""),L2855+1,L2855)</f>
        <v>248</v>
      </c>
      <c r="M2856" s="80" t="str">
        <f aca="false">IF(OR(A2856="Insumo",A2856="Composição Auxiliar"),J2856,"")</f>
        <v/>
      </c>
      <c r="N2856" s="81" t="str">
        <f aca="false">IF(ISNUMBER(SEARCH("COM ENCARGOS COMPLEMENTARES",D2856)),J2856,"")</f>
        <v/>
      </c>
      <c r="O2856" s="81" t="str">
        <f aca="false">IF(N2856&lt;&gt;"","",M2856)</f>
        <v/>
      </c>
      <c r="P2856" s="82" t="str">
        <f aca="false">IF(A2856="Composição",A2855,"")</f>
        <v/>
      </c>
      <c r="Q2856" s="81" t="str">
        <f aca="false">IF(P2856&lt;&gt;"",SUMIF(L2856:L2945,L2856,N2856:N2945),"")</f>
        <v/>
      </c>
      <c r="R2856" s="81" t="str">
        <f aca="false">IF(P2856&lt;&gt;"",SUMIF(L2856:L2945,L2856,O2856:O2945),"")</f>
        <v/>
      </c>
    </row>
    <row r="2857" customFormat="false" ht="15" hidden="false" customHeight="false" outlineLevel="0" collapsed="false">
      <c r="A2857" s="108"/>
      <c r="B2857" s="108"/>
      <c r="C2857" s="108"/>
      <c r="D2857" s="108"/>
      <c r="E2857" s="108"/>
      <c r="F2857" s="108"/>
      <c r="G2857" s="108"/>
      <c r="H2857" s="108"/>
      <c r="I2857" s="108"/>
      <c r="J2857" s="108"/>
      <c r="L2857" s="63" t="n">
        <f aca="false">IF(AND(A2858&lt;&gt;"",A2857=""),L2856+1,L2856)</f>
        <v>249</v>
      </c>
      <c r="M2857" s="80" t="str">
        <f aca="false">IF(OR(A2857="Insumo",A2857="Composição Auxiliar"),J2857,"")</f>
        <v/>
      </c>
      <c r="N2857" s="81" t="str">
        <f aca="false">IF(ISNUMBER(SEARCH("COM ENCARGOS COMPLEMENTARES",D2857)),J2857,"")</f>
        <v/>
      </c>
      <c r="O2857" s="81" t="str">
        <f aca="false">IF(N2857&lt;&gt;"","",M2857)</f>
        <v/>
      </c>
      <c r="P2857" s="82" t="str">
        <f aca="false">IF(A2857="Composição",A2856,"")</f>
        <v/>
      </c>
      <c r="Q2857" s="81" t="str">
        <f aca="false">IF(P2857&lt;&gt;"",SUMIF(L2857:L2946,L2857,N2857:N2946),"")</f>
        <v/>
      </c>
      <c r="R2857" s="81" t="str">
        <f aca="false">IF(P2857&lt;&gt;"",SUMIF(L2857:L2946,L2857,O2857:O2946),"")</f>
        <v/>
      </c>
    </row>
    <row r="2858" customFormat="false" ht="15" hidden="false" customHeight="true" outlineLevel="0" collapsed="false">
      <c r="A2858" s="83" t="s">
        <v>604</v>
      </c>
      <c r="B2858" s="84" t="s">
        <v>655</v>
      </c>
      <c r="C2858" s="83" t="s">
        <v>656</v>
      </c>
      <c r="D2858" s="83" t="s">
        <v>657</v>
      </c>
      <c r="E2858" s="83" t="s">
        <v>658</v>
      </c>
      <c r="F2858" s="83"/>
      <c r="G2858" s="85" t="s">
        <v>659</v>
      </c>
      <c r="H2858" s="84" t="s">
        <v>660</v>
      </c>
      <c r="I2858" s="84" t="s">
        <v>661</v>
      </c>
      <c r="J2858" s="84" t="s">
        <v>662</v>
      </c>
      <c r="L2858" s="63" t="n">
        <f aca="false">IF(AND(A2859&lt;&gt;"",A2858=""),L2857+1,L2857)</f>
        <v>249</v>
      </c>
      <c r="M2858" s="80" t="str">
        <f aca="false">IF(OR(A2858="Insumo",A2858="Composição Auxiliar"),J2858,"")</f>
        <v/>
      </c>
      <c r="N2858" s="81" t="str">
        <f aca="false">IF(ISNUMBER(SEARCH("COM ENCARGOS COMPLEMENTARES",D2858)),J2858,"")</f>
        <v/>
      </c>
      <c r="O2858" s="81" t="str">
        <f aca="false">IF(N2858&lt;&gt;"","",M2858)</f>
        <v/>
      </c>
      <c r="P2858" s="82" t="str">
        <f aca="false">IF(A2858="Composição",A2857,"")</f>
        <v/>
      </c>
      <c r="Q2858" s="81" t="str">
        <f aca="false">IF(P2858&lt;&gt;"",SUMIF(L2858:L2947,L2858,N2858:N2947),"")</f>
        <v/>
      </c>
      <c r="R2858" s="81" t="str">
        <f aca="false">IF(P2858&lt;&gt;"",SUMIF(L2858:L2947,L2858,O2858:O2947),"")</f>
        <v/>
      </c>
    </row>
    <row r="2859" customFormat="false" ht="51" hidden="false" customHeight="true" outlineLevel="0" collapsed="false">
      <c r="A2859" s="86" t="s">
        <v>663</v>
      </c>
      <c r="B2859" s="87" t="s">
        <v>605</v>
      </c>
      <c r="C2859" s="86" t="s">
        <v>716</v>
      </c>
      <c r="D2859" s="86" t="s">
        <v>1727</v>
      </c>
      <c r="E2859" s="86" t="s">
        <v>1469</v>
      </c>
      <c r="F2859" s="86"/>
      <c r="G2859" s="88" t="s">
        <v>729</v>
      </c>
      <c r="H2859" s="89" t="n">
        <v>1</v>
      </c>
      <c r="I2859" s="90" t="n">
        <f aca="false">SUMIF(L:L,$L2859,M:M)</f>
        <v>70.36</v>
      </c>
      <c r="J2859" s="90" t="n">
        <f aca="false">TRUNC(H2859*I2859,2)</f>
        <v>70.36</v>
      </c>
      <c r="L2859" s="63" t="n">
        <f aca="false">IF(AND(A2860&lt;&gt;"",A2859=""),L2858+1,L2858)</f>
        <v>249</v>
      </c>
      <c r="M2859" s="80" t="str">
        <f aca="false">IF(OR(A2859="Insumo",A2859="Composição Auxiliar"),J2859,"")</f>
        <v/>
      </c>
      <c r="N2859" s="81" t="str">
        <f aca="false">IF(ISNUMBER(SEARCH("COM ENCARGOS COMPLEMENTARES",D2859)),J2859,"")</f>
        <v/>
      </c>
      <c r="O2859" s="81" t="str">
        <f aca="false">IF(N2859&lt;&gt;"","",M2859)</f>
        <v/>
      </c>
      <c r="P2859" s="82" t="str">
        <f aca="false">IF(A2859="Composição",A2858,"")</f>
        <v> 11.5.4 </v>
      </c>
      <c r="Q2859" s="81" t="n">
        <f aca="false">IF(P2859&lt;&gt;"",SUMIF(L2859:L2948,L2859,N2859:N2948),"")</f>
        <v>1.64</v>
      </c>
      <c r="R2859" s="81" t="n">
        <f aca="false">IF(P2859&lt;&gt;"",SUMIF(L2859:L2948,L2859,O2859:O2948),"")</f>
        <v>68.72</v>
      </c>
    </row>
    <row r="2860" customFormat="false" ht="25.5" hidden="false" customHeight="true" outlineLevel="0" collapsed="false">
      <c r="A2860" s="91" t="s">
        <v>668</v>
      </c>
      <c r="B2860" s="92" t="s">
        <v>841</v>
      </c>
      <c r="C2860" s="91" t="s">
        <v>664</v>
      </c>
      <c r="D2860" s="91" t="s">
        <v>842</v>
      </c>
      <c r="E2860" s="91" t="s">
        <v>671</v>
      </c>
      <c r="F2860" s="91"/>
      <c r="G2860" s="93" t="s">
        <v>672</v>
      </c>
      <c r="H2860" s="94" t="n">
        <v>0.0824</v>
      </c>
      <c r="I2860" s="95" t="n">
        <f aca="false">SUMIFS('ANALÍTICA AUXILIARES'!J:J,'ANALÍTICA AUXILIARES'!A:A,"Composição",'ANALÍTICA AUXILIARES'!B:B,$B2860)</f>
        <v>19.91</v>
      </c>
      <c r="J2860" s="95" t="n">
        <f aca="false">TRUNC(H2860*I2860,2)</f>
        <v>1.64</v>
      </c>
      <c r="L2860" s="63" t="n">
        <f aca="false">IF(AND(A2861&lt;&gt;"",A2860=""),L2859+1,L2859)</f>
        <v>249</v>
      </c>
      <c r="M2860" s="80" t="n">
        <f aca="false">IF(OR(A2860="Insumo",A2860="Composição Auxiliar"),J2860,"")</f>
        <v>1.64</v>
      </c>
      <c r="N2860" s="81" t="n">
        <f aca="false">IF(ISNUMBER(SEARCH("COM ENCARGOS COMPLEMENTARES",D2860)),J2860,"")</f>
        <v>1.64</v>
      </c>
      <c r="O2860" s="81" t="str">
        <f aca="false">IF(N2860&lt;&gt;"","",M2860)</f>
        <v/>
      </c>
      <c r="P2860" s="82" t="str">
        <f aca="false">IF(A2860="Composição",A2859,"")</f>
        <v/>
      </c>
      <c r="Q2860" s="81" t="str">
        <f aca="false">IF(P2860&lt;&gt;"",SUMIF(L2860:L2949,L2860,N2860:N2949),"")</f>
        <v/>
      </c>
      <c r="R2860" s="81" t="str">
        <f aca="false">IF(P2860&lt;&gt;"",SUMIF(L2860:L2949,L2860,O2860:O2949),"")</f>
        <v/>
      </c>
    </row>
    <row r="2861" customFormat="false" ht="25.5" hidden="false" customHeight="false" outlineLevel="0" collapsed="false">
      <c r="A2861" s="96" t="s">
        <v>679</v>
      </c>
      <c r="B2861" s="97" t="s">
        <v>1728</v>
      </c>
      <c r="C2861" s="96" t="str">
        <f aca="false">VLOOKUP(B2861,INSUMOS!$A:$I,2,0)</f>
        <v>SINAPI</v>
      </c>
      <c r="D2861" s="96" t="str">
        <f aca="false">VLOOKUP(B2861,INSUMOS!$A:$I,3,0)</f>
        <v>FITA ADESIVA ANTICORROSIVA DE PVC FLEXIVEL, COR PRETA, PARA PROTECAO TUBULACAO, 50 MM X 30 M (L X C), E= *0,25* MM</v>
      </c>
      <c r="E2861" s="98" t="str">
        <f aca="false">VLOOKUP(B2861,INSUMOS!$A:$I,4,0)</f>
        <v>Material</v>
      </c>
      <c r="F2861" s="98"/>
      <c r="G2861" s="99" t="str">
        <f aca="false">VLOOKUP(B2861,INSUMOS!$A:$I,5,0)</f>
        <v>M</v>
      </c>
      <c r="H2861" s="100" t="n">
        <v>7.854</v>
      </c>
      <c r="I2861" s="101" t="n">
        <f aca="false">VLOOKUP(B2861,INSUMOS!$A:$I,8,0)</f>
        <v>8.75</v>
      </c>
      <c r="J2861" s="101" t="n">
        <f aca="false">TRUNC(H2861*I2861,2)</f>
        <v>68.72</v>
      </c>
      <c r="L2861" s="63" t="n">
        <f aca="false">IF(AND(A2862&lt;&gt;"",A2861=""),L2860+1,L2860)</f>
        <v>249</v>
      </c>
      <c r="M2861" s="80" t="n">
        <f aca="false">IF(OR(A2861="Insumo",A2861="Composição Auxiliar"),J2861,"")</f>
        <v>68.72</v>
      </c>
      <c r="N2861" s="81" t="str">
        <f aca="false">IF(ISNUMBER(SEARCH("COM ENCARGOS COMPLEMENTARES",D2861)),J2861,"")</f>
        <v/>
      </c>
      <c r="O2861" s="81" t="n">
        <f aca="false">IF(N2861&lt;&gt;"","",M2861)</f>
        <v>68.72</v>
      </c>
      <c r="P2861" s="82" t="str">
        <f aca="false">IF(A2861="Composição",A2860,"")</f>
        <v/>
      </c>
      <c r="Q2861" s="81" t="str">
        <f aca="false">IF(P2861&lt;&gt;"",SUMIF(L2861:L2950,L2861,N2861:N2950),"")</f>
        <v/>
      </c>
      <c r="R2861" s="81" t="str">
        <f aca="false">IF(P2861&lt;&gt;"",SUMIF(L2861:L2950,L2861,O2861:O2950),"")</f>
        <v/>
      </c>
    </row>
    <row r="2862" customFormat="false" ht="14.25" hidden="false" customHeight="false" outlineLevel="0" collapsed="false">
      <c r="A2862" s="102"/>
      <c r="B2862" s="102"/>
      <c r="C2862" s="102"/>
      <c r="D2862" s="102"/>
      <c r="E2862" s="102"/>
      <c r="F2862" s="103"/>
      <c r="G2862" s="102"/>
      <c r="H2862" s="103"/>
      <c r="I2862" s="102"/>
      <c r="J2862" s="103"/>
      <c r="L2862" s="63" t="n">
        <f aca="false">IF(AND(A2863&lt;&gt;"",A2862=""),L2861+1,L2861)</f>
        <v>249</v>
      </c>
      <c r="M2862" s="80" t="str">
        <f aca="false">IF(OR(A2862="Insumo",A2862="Composição Auxiliar"),J2862,"")</f>
        <v/>
      </c>
      <c r="N2862" s="81" t="str">
        <f aca="false">IF(ISNUMBER(SEARCH("COM ENCARGOS COMPLEMENTARES",D2862)),J2862,"")</f>
        <v/>
      </c>
      <c r="O2862" s="81" t="str">
        <f aca="false">IF(N2862&lt;&gt;"","",M2862)</f>
        <v/>
      </c>
      <c r="P2862" s="82" t="str">
        <f aca="false">IF(A2862="Composição",A2861,"")</f>
        <v/>
      </c>
      <c r="Q2862" s="81" t="str">
        <f aca="false">IF(P2862&lt;&gt;"",SUMIF(L2862:L2951,L2862,N2862:N2951),"")</f>
        <v/>
      </c>
      <c r="R2862" s="81" t="str">
        <f aca="false">IF(P2862&lt;&gt;"",SUMIF(L2862:L2951,L2862,O2862:O2951),"")</f>
        <v/>
      </c>
    </row>
    <row r="2863" customFormat="false" ht="14.25" hidden="false" customHeight="true" outlineLevel="0" collapsed="false">
      <c r="A2863" s="102"/>
      <c r="B2863" s="102"/>
      <c r="C2863" s="102"/>
      <c r="D2863" s="102"/>
      <c r="E2863" s="102"/>
      <c r="F2863" s="103"/>
      <c r="G2863" s="102"/>
      <c r="H2863" s="104" t="s">
        <v>684</v>
      </c>
      <c r="I2863" s="104"/>
      <c r="J2863" s="103" t="n">
        <f aca="false">TRUNC(SUMIF(L:L,$L2863,M:M)*(1+$J$9),2)</f>
        <v>91.32</v>
      </c>
      <c r="L2863" s="63" t="n">
        <f aca="false">IF(AND(A2864&lt;&gt;"",A2863=""),L2862+1,L2862)</f>
        <v>249</v>
      </c>
      <c r="M2863" s="80" t="str">
        <f aca="false">IF(OR(A2863="Insumo",A2863="Composição Auxiliar"),J2863,"")</f>
        <v/>
      </c>
      <c r="N2863" s="81" t="str">
        <f aca="false">IF(ISNUMBER(SEARCH("COM ENCARGOS COMPLEMENTARES",D2863)),J2863,"")</f>
        <v/>
      </c>
      <c r="O2863" s="81" t="str">
        <f aca="false">IF(N2863&lt;&gt;"","",M2863)</f>
        <v/>
      </c>
      <c r="P2863" s="82" t="str">
        <f aca="false">IF(A2863="Composição",A2862,"")</f>
        <v/>
      </c>
      <c r="Q2863" s="81" t="str">
        <f aca="false">IF(P2863&lt;&gt;"",SUMIF(L2863:L2952,L2863,N2863:N2952),"")</f>
        <v/>
      </c>
      <c r="R2863" s="81" t="str">
        <f aca="false">IF(P2863&lt;&gt;"",SUMIF(L2863:L2952,L2863,O2863:O2952),"")</f>
        <v/>
      </c>
    </row>
    <row r="2864" customFormat="false" ht="15" hidden="false" customHeight="false" outlineLevel="0" collapsed="false">
      <c r="A2864" s="105"/>
      <c r="B2864" s="105"/>
      <c r="C2864" s="105"/>
      <c r="D2864" s="105"/>
      <c r="E2864" s="105"/>
      <c r="F2864" s="105"/>
      <c r="G2864" s="105" t="s">
        <v>685</v>
      </c>
      <c r="H2864" s="106" t="s">
        <v>1541</v>
      </c>
      <c r="I2864" s="105" t="s">
        <v>687</v>
      </c>
      <c r="J2864" s="107" t="n">
        <f aca="false">TRUNC(J2863*H2864,2)</f>
        <v>730.56</v>
      </c>
      <c r="L2864" s="63" t="n">
        <f aca="false">IF(AND(A2865&lt;&gt;"",A2864=""),L2863+1,L2863)</f>
        <v>249</v>
      </c>
      <c r="M2864" s="80" t="str">
        <f aca="false">IF(OR(A2864="Insumo",A2864="Composição Auxiliar"),J2864,"")</f>
        <v/>
      </c>
      <c r="N2864" s="81" t="str">
        <f aca="false">IF(ISNUMBER(SEARCH("COM ENCARGOS COMPLEMENTARES",D2864)),J2864,"")</f>
        <v/>
      </c>
      <c r="O2864" s="81" t="str">
        <f aca="false">IF(N2864&lt;&gt;"","",M2864)</f>
        <v/>
      </c>
      <c r="P2864" s="82" t="str">
        <f aca="false">IF(A2864="Composição",A2863,"")</f>
        <v/>
      </c>
      <c r="Q2864" s="81" t="str">
        <f aca="false">IF(P2864&lt;&gt;"",SUMIF(L2864:L2953,L2864,N2864:N2953),"")</f>
        <v/>
      </c>
      <c r="R2864" s="81" t="str">
        <f aca="false">IF(P2864&lt;&gt;"",SUMIF(L2864:L2953,L2864,O2864:O2953),"")</f>
        <v/>
      </c>
    </row>
    <row r="2865" customFormat="false" ht="15" hidden="false" customHeight="false" outlineLevel="0" collapsed="false">
      <c r="A2865" s="108"/>
      <c r="B2865" s="108"/>
      <c r="C2865" s="108"/>
      <c r="D2865" s="108"/>
      <c r="E2865" s="108"/>
      <c r="F2865" s="108"/>
      <c r="G2865" s="108"/>
      <c r="H2865" s="108"/>
      <c r="I2865" s="108"/>
      <c r="J2865" s="108"/>
      <c r="L2865" s="63" t="n">
        <f aca="false">IF(AND(A2866&lt;&gt;"",A2865=""),L2864+1,L2864)</f>
        <v>250</v>
      </c>
      <c r="M2865" s="80" t="str">
        <f aca="false">IF(OR(A2865="Insumo",A2865="Composição Auxiliar"),J2865,"")</f>
        <v/>
      </c>
      <c r="N2865" s="81" t="str">
        <f aca="false">IF(ISNUMBER(SEARCH("COM ENCARGOS COMPLEMENTARES",D2865)),J2865,"")</f>
        <v/>
      </c>
      <c r="O2865" s="81" t="str">
        <f aca="false">IF(N2865&lt;&gt;"","",M2865)</f>
        <v/>
      </c>
      <c r="P2865" s="82" t="str">
        <f aca="false">IF(A2865="Composição",A2864,"")</f>
        <v/>
      </c>
      <c r="Q2865" s="81" t="str">
        <f aca="false">IF(P2865&lt;&gt;"",SUMIF(L2865:L2954,L2865,N2865:N2954),"")</f>
        <v/>
      </c>
      <c r="R2865" s="81" t="str">
        <f aca="false">IF(P2865&lt;&gt;"",SUMIF(L2865:L2954,L2865,O2865:O2954),"")</f>
        <v/>
      </c>
    </row>
    <row r="2866" customFormat="false" ht="14.25" hidden="false" customHeight="false" outlineLevel="0" collapsed="false">
      <c r="A2866" s="76" t="s">
        <v>606</v>
      </c>
      <c r="B2866" s="76"/>
      <c r="C2866" s="76"/>
      <c r="D2866" s="76" t="s">
        <v>607</v>
      </c>
      <c r="E2866" s="76"/>
      <c r="F2866" s="76"/>
      <c r="G2866" s="76"/>
      <c r="H2866" s="77"/>
      <c r="I2866" s="76"/>
      <c r="J2866" s="78"/>
      <c r="L2866" s="63" t="n">
        <f aca="false">IF(AND(A2867&lt;&gt;"",A2866=""),L2865+1,L2865)</f>
        <v>250</v>
      </c>
      <c r="M2866" s="80" t="str">
        <f aca="false">IF(OR(A2866="Insumo",A2866="Composição Auxiliar"),J2866,"")</f>
        <v/>
      </c>
      <c r="N2866" s="81" t="str">
        <f aca="false">IF(ISNUMBER(SEARCH("COM ENCARGOS COMPLEMENTARES",D2866)),J2866,"")</f>
        <v/>
      </c>
      <c r="O2866" s="81" t="str">
        <f aca="false">IF(N2866&lt;&gt;"","",M2866)</f>
        <v/>
      </c>
      <c r="P2866" s="82" t="str">
        <f aca="false">IF(A2866="Composição",A2865,"")</f>
        <v/>
      </c>
      <c r="Q2866" s="81" t="str">
        <f aca="false">IF(P2866&lt;&gt;"",SUMIF(L2866:L2955,L2866,N2866:N2955),"")</f>
        <v/>
      </c>
      <c r="R2866" s="81" t="str">
        <f aca="false">IF(P2866&lt;&gt;"",SUMIF(L2866:L2955,L2866,O2866:O2955),"")</f>
        <v/>
      </c>
    </row>
    <row r="2867" customFormat="false" ht="14.25" hidden="false" customHeight="false" outlineLevel="0" collapsed="false">
      <c r="A2867" s="76" t="s">
        <v>608</v>
      </c>
      <c r="B2867" s="76"/>
      <c r="C2867" s="76"/>
      <c r="D2867" s="76" t="s">
        <v>609</v>
      </c>
      <c r="E2867" s="76"/>
      <c r="F2867" s="76"/>
      <c r="G2867" s="76"/>
      <c r="H2867" s="77"/>
      <c r="I2867" s="76"/>
      <c r="J2867" s="78"/>
      <c r="L2867" s="63" t="n">
        <f aca="false">IF(AND(A2868&lt;&gt;"",A2867=""),L2866+1,L2866)</f>
        <v>250</v>
      </c>
      <c r="M2867" s="80" t="str">
        <f aca="false">IF(OR(A2867="Insumo",A2867="Composição Auxiliar"),J2867,"")</f>
        <v/>
      </c>
      <c r="N2867" s="81" t="str">
        <f aca="false">IF(ISNUMBER(SEARCH("COM ENCARGOS COMPLEMENTARES",D2867)),J2867,"")</f>
        <v/>
      </c>
      <c r="O2867" s="81" t="str">
        <f aca="false">IF(N2867&lt;&gt;"","",M2867)</f>
        <v/>
      </c>
      <c r="P2867" s="82" t="str">
        <f aca="false">IF(A2867="Composição",A2866,"")</f>
        <v/>
      </c>
      <c r="Q2867" s="81" t="str">
        <f aca="false">IF(P2867&lt;&gt;"",SUMIF(L2867:L2956,L2867,N2867:N2956),"")</f>
        <v/>
      </c>
      <c r="R2867" s="81" t="str">
        <f aca="false">IF(P2867&lt;&gt;"",SUMIF(L2867:L2956,L2867,O2867:O2956),"")</f>
        <v/>
      </c>
    </row>
    <row r="2868" customFormat="false" ht="15" hidden="false" customHeight="true" outlineLevel="0" collapsed="false">
      <c r="A2868" s="83" t="s">
        <v>610</v>
      </c>
      <c r="B2868" s="84" t="s">
        <v>655</v>
      </c>
      <c r="C2868" s="83" t="s">
        <v>656</v>
      </c>
      <c r="D2868" s="83" t="s">
        <v>657</v>
      </c>
      <c r="E2868" s="83" t="s">
        <v>658</v>
      </c>
      <c r="F2868" s="83"/>
      <c r="G2868" s="85" t="s">
        <v>659</v>
      </c>
      <c r="H2868" s="84" t="s">
        <v>660</v>
      </c>
      <c r="I2868" s="84" t="s">
        <v>661</v>
      </c>
      <c r="J2868" s="84" t="s">
        <v>662</v>
      </c>
      <c r="L2868" s="63" t="n">
        <f aca="false">IF(AND(A2869&lt;&gt;"",A2868=""),L2867+1,L2867)</f>
        <v>250</v>
      </c>
      <c r="M2868" s="80" t="str">
        <f aca="false">IF(OR(A2868="Insumo",A2868="Composição Auxiliar"),J2868,"")</f>
        <v/>
      </c>
      <c r="N2868" s="81" t="str">
        <f aca="false">IF(ISNUMBER(SEARCH("COM ENCARGOS COMPLEMENTARES",D2868)),J2868,"")</f>
        <v/>
      </c>
      <c r="O2868" s="81" t="str">
        <f aca="false">IF(N2868&lt;&gt;"","",M2868)</f>
        <v/>
      </c>
      <c r="P2868" s="82" t="str">
        <f aca="false">IF(A2868="Composição",A2867,"")</f>
        <v/>
      </c>
      <c r="Q2868" s="81" t="str">
        <f aca="false">IF(P2868&lt;&gt;"",SUMIF(L2868:L2957,L2868,N2868:N2957),"")</f>
        <v/>
      </c>
      <c r="R2868" s="81" t="str">
        <f aca="false">IF(P2868&lt;&gt;"",SUMIF(L2868:L2957,L2868,O2868:O2957),"")</f>
        <v/>
      </c>
    </row>
    <row r="2869" customFormat="false" ht="25.5" hidden="false" customHeight="true" outlineLevel="0" collapsed="false">
      <c r="A2869" s="86" t="s">
        <v>663</v>
      </c>
      <c r="B2869" s="87" t="s">
        <v>611</v>
      </c>
      <c r="C2869" s="86" t="s">
        <v>716</v>
      </c>
      <c r="D2869" s="86" t="s">
        <v>1729</v>
      </c>
      <c r="E2869" s="86" t="s">
        <v>671</v>
      </c>
      <c r="F2869" s="86"/>
      <c r="G2869" s="88" t="s">
        <v>1730</v>
      </c>
      <c r="H2869" s="89" t="n">
        <v>1</v>
      </c>
      <c r="I2869" s="90" t="n">
        <f aca="false">SUMIF(L:L,$L2869,M:M)</f>
        <v>74.96</v>
      </c>
      <c r="J2869" s="90" t="n">
        <f aca="false">TRUNC(H2869*I2869,2)</f>
        <v>74.96</v>
      </c>
      <c r="L2869" s="63" t="n">
        <f aca="false">IF(AND(A2870&lt;&gt;"",A2869=""),L2868+1,L2868)</f>
        <v>250</v>
      </c>
      <c r="M2869" s="80" t="str">
        <f aca="false">IF(OR(A2869="Insumo",A2869="Composição Auxiliar"),J2869,"")</f>
        <v/>
      </c>
      <c r="N2869" s="81" t="str">
        <f aca="false">IF(ISNUMBER(SEARCH("COM ENCARGOS COMPLEMENTARES",D2869)),J2869,"")</f>
        <v/>
      </c>
      <c r="O2869" s="81" t="str">
        <f aca="false">IF(N2869&lt;&gt;"","",M2869)</f>
        <v/>
      </c>
      <c r="P2869" s="82" t="str">
        <f aca="false">IF(A2869="Composição",A2868,"")</f>
        <v> 12.1.1 </v>
      </c>
      <c r="Q2869" s="81" t="n">
        <f aca="false">IF(P2869&lt;&gt;"",SUMIF(L2869:L2958,L2869,N2869:N2958),"")</f>
        <v>74.96</v>
      </c>
      <c r="R2869" s="81" t="n">
        <f aca="false">IF(P2869&lt;&gt;"",SUMIF(L2869:L2958,L2869,O2869:O2958),"")</f>
        <v>0</v>
      </c>
    </row>
    <row r="2870" customFormat="false" ht="25.5" hidden="false" customHeight="true" outlineLevel="0" collapsed="false">
      <c r="A2870" s="91" t="s">
        <v>668</v>
      </c>
      <c r="B2870" s="92" t="s">
        <v>677</v>
      </c>
      <c r="C2870" s="91" t="s">
        <v>664</v>
      </c>
      <c r="D2870" s="91" t="s">
        <v>678</v>
      </c>
      <c r="E2870" s="91" t="s">
        <v>671</v>
      </c>
      <c r="F2870" s="91"/>
      <c r="G2870" s="93" t="s">
        <v>672</v>
      </c>
      <c r="H2870" s="94" t="n">
        <v>3.96</v>
      </c>
      <c r="I2870" s="95" t="n">
        <f aca="false">SUMIFS('ANALÍTICA AUXILIARES'!J:J,'ANALÍTICA AUXILIARES'!A:A,"Composição",'ANALÍTICA AUXILIARES'!B:B,$B2870)</f>
        <v>18.93</v>
      </c>
      <c r="J2870" s="95" t="n">
        <f aca="false">TRUNC(H2870*I2870,2)</f>
        <v>74.96</v>
      </c>
      <c r="L2870" s="63" t="n">
        <f aca="false">IF(AND(A2871&lt;&gt;"",A2870=""),L2869+1,L2869)</f>
        <v>250</v>
      </c>
      <c r="M2870" s="80" t="n">
        <f aca="false">IF(OR(A2870="Insumo",A2870="Composição Auxiliar"),J2870,"")</f>
        <v>74.96</v>
      </c>
      <c r="N2870" s="81" t="n">
        <f aca="false">IF(ISNUMBER(SEARCH("COM ENCARGOS COMPLEMENTARES",D2870)),J2870,"")</f>
        <v>74.96</v>
      </c>
      <c r="O2870" s="81" t="str">
        <f aca="false">IF(N2870&lt;&gt;"","",M2870)</f>
        <v/>
      </c>
      <c r="P2870" s="82" t="str">
        <f aca="false">IF(A2870="Composição",A2869,"")</f>
        <v/>
      </c>
      <c r="Q2870" s="81" t="str">
        <f aca="false">IF(P2870&lt;&gt;"",SUMIF(L2870:L2959,L2870,N2870:N2959),"")</f>
        <v/>
      </c>
      <c r="R2870" s="81" t="str">
        <f aca="false">IF(P2870&lt;&gt;"",SUMIF(L2870:L2959,L2870,O2870:O2959),"")</f>
        <v/>
      </c>
    </row>
    <row r="2871" customFormat="false" ht="14.25" hidden="false" customHeight="false" outlineLevel="0" collapsed="false">
      <c r="A2871" s="102"/>
      <c r="B2871" s="102"/>
      <c r="C2871" s="102"/>
      <c r="D2871" s="102"/>
      <c r="E2871" s="102"/>
      <c r="F2871" s="103"/>
      <c r="G2871" s="102"/>
      <c r="H2871" s="103"/>
      <c r="I2871" s="102"/>
      <c r="J2871" s="103"/>
      <c r="L2871" s="63" t="n">
        <f aca="false">IF(AND(A2872&lt;&gt;"",A2871=""),L2870+1,L2870)</f>
        <v>250</v>
      </c>
      <c r="M2871" s="80" t="str">
        <f aca="false">IF(OR(A2871="Insumo",A2871="Composição Auxiliar"),J2871,"")</f>
        <v/>
      </c>
      <c r="N2871" s="81" t="str">
        <f aca="false">IF(ISNUMBER(SEARCH("COM ENCARGOS COMPLEMENTARES",D2871)),J2871,"")</f>
        <v/>
      </c>
      <c r="O2871" s="81" t="str">
        <f aca="false">IF(N2871&lt;&gt;"","",M2871)</f>
        <v/>
      </c>
      <c r="P2871" s="82" t="str">
        <f aca="false">IF(A2871="Composição",A2870,"")</f>
        <v/>
      </c>
      <c r="Q2871" s="81" t="str">
        <f aca="false">IF(P2871&lt;&gt;"",SUMIF(L2871:L2960,L2871,N2871:N2960),"")</f>
        <v/>
      </c>
      <c r="R2871" s="81" t="str">
        <f aca="false">IF(P2871&lt;&gt;"",SUMIF(L2871:L2960,L2871,O2871:O2960),"")</f>
        <v/>
      </c>
    </row>
    <row r="2872" customFormat="false" ht="14.25" hidden="false" customHeight="true" outlineLevel="0" collapsed="false">
      <c r="A2872" s="102"/>
      <c r="B2872" s="102"/>
      <c r="C2872" s="102"/>
      <c r="D2872" s="102"/>
      <c r="E2872" s="102"/>
      <c r="F2872" s="103"/>
      <c r="G2872" s="102"/>
      <c r="H2872" s="104" t="s">
        <v>684</v>
      </c>
      <c r="I2872" s="104"/>
      <c r="J2872" s="103" t="n">
        <f aca="false">TRUNC(SUMIF(L:L,$L2872,M:M)*(1+$J$9),2)</f>
        <v>97.29</v>
      </c>
      <c r="L2872" s="63" t="n">
        <f aca="false">IF(AND(A2873&lt;&gt;"",A2872=""),L2871+1,L2871)</f>
        <v>250</v>
      </c>
      <c r="M2872" s="80" t="str">
        <f aca="false">IF(OR(A2872="Insumo",A2872="Composição Auxiliar"),J2872,"")</f>
        <v/>
      </c>
      <c r="N2872" s="81" t="str">
        <f aca="false">IF(ISNUMBER(SEARCH("COM ENCARGOS COMPLEMENTARES",D2872)),J2872,"")</f>
        <v/>
      </c>
      <c r="O2872" s="81" t="str">
        <f aca="false">IF(N2872&lt;&gt;"","",M2872)</f>
        <v/>
      </c>
      <c r="P2872" s="82" t="str">
        <f aca="false">IF(A2872="Composição",A2871,"")</f>
        <v/>
      </c>
      <c r="Q2872" s="81" t="str">
        <f aca="false">IF(P2872&lt;&gt;"",SUMIF(L2872:L2961,L2872,N2872:N2961),"")</f>
        <v/>
      </c>
      <c r="R2872" s="81" t="str">
        <f aca="false">IF(P2872&lt;&gt;"",SUMIF(L2872:L2961,L2872,O2872:O2961),"")</f>
        <v/>
      </c>
    </row>
    <row r="2873" customFormat="false" ht="15" hidden="false" customHeight="false" outlineLevel="0" collapsed="false">
      <c r="A2873" s="105"/>
      <c r="B2873" s="105"/>
      <c r="C2873" s="105"/>
      <c r="D2873" s="105"/>
      <c r="E2873" s="105"/>
      <c r="F2873" s="105"/>
      <c r="G2873" s="105" t="s">
        <v>685</v>
      </c>
      <c r="H2873" s="106" t="s">
        <v>838</v>
      </c>
      <c r="I2873" s="105" t="s">
        <v>687</v>
      </c>
      <c r="J2873" s="107" t="n">
        <f aca="false">TRUNC(J2872*H2873,2)</f>
        <v>9729</v>
      </c>
      <c r="L2873" s="63" t="n">
        <f aca="false">IF(AND(A2874&lt;&gt;"",A2873=""),L2872+1,L2872)</f>
        <v>250</v>
      </c>
      <c r="M2873" s="80" t="str">
        <f aca="false">IF(OR(A2873="Insumo",A2873="Composição Auxiliar"),J2873,"")</f>
        <v/>
      </c>
      <c r="N2873" s="81" t="str">
        <f aca="false">IF(ISNUMBER(SEARCH("COM ENCARGOS COMPLEMENTARES",D2873)),J2873,"")</f>
        <v/>
      </c>
      <c r="O2873" s="81" t="str">
        <f aca="false">IF(N2873&lt;&gt;"","",M2873)</f>
        <v/>
      </c>
      <c r="P2873" s="82" t="str">
        <f aca="false">IF(A2873="Composição",A2872,"")</f>
        <v/>
      </c>
      <c r="Q2873" s="81" t="str">
        <f aca="false">IF(P2873&lt;&gt;"",SUMIF(L2873:L2962,L2873,N2873:N2962),"")</f>
        <v/>
      </c>
      <c r="R2873" s="81" t="str">
        <f aca="false">IF(P2873&lt;&gt;"",SUMIF(L2873:L2962,L2873,O2873:O2962),"")</f>
        <v/>
      </c>
    </row>
    <row r="2874" customFormat="false" ht="15" hidden="false" customHeight="false" outlineLevel="0" collapsed="false">
      <c r="A2874" s="108"/>
      <c r="B2874" s="108"/>
      <c r="C2874" s="108"/>
      <c r="D2874" s="108"/>
      <c r="E2874" s="108"/>
      <c r="F2874" s="108"/>
      <c r="G2874" s="108"/>
      <c r="H2874" s="108"/>
      <c r="I2874" s="108"/>
      <c r="J2874" s="108"/>
      <c r="L2874" s="63" t="n">
        <f aca="false">IF(AND(A2875&lt;&gt;"",A2874=""),L2873+1,L2873)</f>
        <v>251</v>
      </c>
      <c r="M2874" s="80" t="str">
        <f aca="false">IF(OR(A2874="Insumo",A2874="Composição Auxiliar"),J2874,"")</f>
        <v/>
      </c>
      <c r="N2874" s="81" t="str">
        <f aca="false">IF(ISNUMBER(SEARCH("COM ENCARGOS COMPLEMENTARES",D2874)),J2874,"")</f>
        <v/>
      </c>
      <c r="O2874" s="81" t="str">
        <f aca="false">IF(N2874&lt;&gt;"","",M2874)</f>
        <v/>
      </c>
      <c r="P2874" s="82" t="str">
        <f aca="false">IF(A2874="Composição",A2873,"")</f>
        <v/>
      </c>
      <c r="Q2874" s="81" t="str">
        <f aca="false">IF(P2874&lt;&gt;"",SUMIF(L2874:L2963,L2874,N2874:N2963),"")</f>
        <v/>
      </c>
      <c r="R2874" s="81" t="str">
        <f aca="false">IF(P2874&lt;&gt;"",SUMIF(L2874:L2963,L2874,O2874:O2963),"")</f>
        <v/>
      </c>
    </row>
    <row r="2875" customFormat="false" ht="15" hidden="false" customHeight="true" outlineLevel="0" collapsed="false">
      <c r="A2875" s="83" t="s">
        <v>612</v>
      </c>
      <c r="B2875" s="84" t="s">
        <v>655</v>
      </c>
      <c r="C2875" s="83" t="s">
        <v>656</v>
      </c>
      <c r="D2875" s="83" t="s">
        <v>657</v>
      </c>
      <c r="E2875" s="83" t="s">
        <v>658</v>
      </c>
      <c r="F2875" s="83"/>
      <c r="G2875" s="85" t="s">
        <v>659</v>
      </c>
      <c r="H2875" s="84" t="s">
        <v>660</v>
      </c>
      <c r="I2875" s="84" t="s">
        <v>661</v>
      </c>
      <c r="J2875" s="84" t="s">
        <v>662</v>
      </c>
      <c r="L2875" s="63" t="n">
        <f aca="false">IF(AND(A2876&lt;&gt;"",A2875=""),L2874+1,L2874)</f>
        <v>251</v>
      </c>
      <c r="M2875" s="80" t="str">
        <f aca="false">IF(OR(A2875="Insumo",A2875="Composição Auxiliar"),J2875,"")</f>
        <v/>
      </c>
      <c r="N2875" s="81" t="str">
        <f aca="false">IF(ISNUMBER(SEARCH("COM ENCARGOS COMPLEMENTARES",D2875)),J2875,"")</f>
        <v/>
      </c>
      <c r="O2875" s="81" t="str">
        <f aca="false">IF(N2875&lt;&gt;"","",M2875)</f>
        <v/>
      </c>
      <c r="P2875" s="82" t="str">
        <f aca="false">IF(A2875="Composição",A2874,"")</f>
        <v/>
      </c>
      <c r="Q2875" s="81" t="str">
        <f aca="false">IF(P2875&lt;&gt;"",SUMIF(L2875:L2964,L2875,N2875:N2964),"")</f>
        <v/>
      </c>
      <c r="R2875" s="81" t="str">
        <f aca="false">IF(P2875&lt;&gt;"",SUMIF(L2875:L2964,L2875,O2875:O2964),"")</f>
        <v/>
      </c>
    </row>
    <row r="2876" customFormat="false" ht="14.25" hidden="false" customHeight="true" outlineLevel="0" collapsed="false">
      <c r="A2876" s="86" t="s">
        <v>663</v>
      </c>
      <c r="B2876" s="87" t="s">
        <v>613</v>
      </c>
      <c r="C2876" s="86" t="s">
        <v>664</v>
      </c>
      <c r="D2876" s="86" t="s">
        <v>1731</v>
      </c>
      <c r="E2876" s="86" t="s">
        <v>671</v>
      </c>
      <c r="F2876" s="86"/>
      <c r="G2876" s="88" t="s">
        <v>667</v>
      </c>
      <c r="H2876" s="89" t="n">
        <v>1</v>
      </c>
      <c r="I2876" s="90" t="n">
        <f aca="false">SUMIF(L:L,$L2876,M:M)</f>
        <v>3.32</v>
      </c>
      <c r="J2876" s="90" t="n">
        <f aca="false">TRUNC(H2876*I2876,2)</f>
        <v>3.32</v>
      </c>
      <c r="L2876" s="63" t="n">
        <f aca="false">IF(AND(A2877&lt;&gt;"",A2876=""),L2875+1,L2875)</f>
        <v>251</v>
      </c>
      <c r="M2876" s="80" t="str">
        <f aca="false">IF(OR(A2876="Insumo",A2876="Composição Auxiliar"),J2876,"")</f>
        <v/>
      </c>
      <c r="N2876" s="81" t="str">
        <f aca="false">IF(ISNUMBER(SEARCH("COM ENCARGOS COMPLEMENTARES",D2876)),J2876,"")</f>
        <v/>
      </c>
      <c r="O2876" s="81" t="str">
        <f aca="false">IF(N2876&lt;&gt;"","",M2876)</f>
        <v/>
      </c>
      <c r="P2876" s="82" t="str">
        <f aca="false">IF(A2876="Composição",A2875,"")</f>
        <v> 12.1.2 </v>
      </c>
      <c r="Q2876" s="81" t="n">
        <f aca="false">IF(P2876&lt;&gt;"",SUMIF(L2876:L2965,L2876,N2876:N2965),"")</f>
        <v>2.65</v>
      </c>
      <c r="R2876" s="81" t="n">
        <f aca="false">IF(P2876&lt;&gt;"",SUMIF(L2876:L2965,L2876,O2876:O2965),"")</f>
        <v>0.67</v>
      </c>
    </row>
    <row r="2877" customFormat="false" ht="25.5" hidden="false" customHeight="true" outlineLevel="0" collapsed="false">
      <c r="A2877" s="91" t="s">
        <v>668</v>
      </c>
      <c r="B2877" s="92" t="s">
        <v>677</v>
      </c>
      <c r="C2877" s="91" t="s">
        <v>664</v>
      </c>
      <c r="D2877" s="91" t="s">
        <v>678</v>
      </c>
      <c r="E2877" s="91" t="s">
        <v>671</v>
      </c>
      <c r="F2877" s="91"/>
      <c r="G2877" s="93" t="s">
        <v>672</v>
      </c>
      <c r="H2877" s="94" t="n">
        <v>0.14</v>
      </c>
      <c r="I2877" s="95" t="n">
        <f aca="false">SUMIFS('ANALÍTICA AUXILIARES'!J:J,'ANALÍTICA AUXILIARES'!A:A,"Composição",'ANALÍTICA AUXILIARES'!B:B,$B2877)</f>
        <v>18.93</v>
      </c>
      <c r="J2877" s="95" t="n">
        <f aca="false">TRUNC(H2877*I2877,2)</f>
        <v>2.65</v>
      </c>
      <c r="L2877" s="63" t="n">
        <f aca="false">IF(AND(A2878&lt;&gt;"",A2877=""),L2876+1,L2876)</f>
        <v>251</v>
      </c>
      <c r="M2877" s="80" t="n">
        <f aca="false">IF(OR(A2877="Insumo",A2877="Composição Auxiliar"),J2877,"")</f>
        <v>2.65</v>
      </c>
      <c r="N2877" s="81" t="n">
        <f aca="false">IF(ISNUMBER(SEARCH("COM ENCARGOS COMPLEMENTARES",D2877)),J2877,"")</f>
        <v>2.65</v>
      </c>
      <c r="O2877" s="81" t="str">
        <f aca="false">IF(N2877&lt;&gt;"","",M2877)</f>
        <v/>
      </c>
      <c r="P2877" s="82" t="str">
        <f aca="false">IF(A2877="Composição",A2876,"")</f>
        <v/>
      </c>
      <c r="Q2877" s="81" t="str">
        <f aca="false">IF(P2877&lt;&gt;"",SUMIF(L2877:L2966,L2877,N2877:N2966),"")</f>
        <v/>
      </c>
      <c r="R2877" s="81" t="str">
        <f aca="false">IF(P2877&lt;&gt;"",SUMIF(L2877:L2966,L2877,O2877:O2966),"")</f>
        <v/>
      </c>
    </row>
    <row r="2878" customFormat="false" ht="25.5" hidden="false" customHeight="false" outlineLevel="0" collapsed="false">
      <c r="A2878" s="96" t="s">
        <v>679</v>
      </c>
      <c r="B2878" s="97" t="s">
        <v>1732</v>
      </c>
      <c r="C2878" s="96" t="str">
        <f aca="false">VLOOKUP(B2878,INSUMOS!$A:$I,2,0)</f>
        <v>SINAPI</v>
      </c>
      <c r="D2878" s="96" t="str">
        <f aca="false">VLOOKUP(B2878,INSUMOS!$A:$I,3,0)</f>
        <v>ACIDO CLORIDRICO / ACIDO MURIATICO, DILUICAO 10% A 12% PARA USO EM LIMPEZA</v>
      </c>
      <c r="E2878" s="98" t="str">
        <f aca="false">VLOOKUP(B2878,INSUMOS!$A:$I,4,0)</f>
        <v>Material</v>
      </c>
      <c r="F2878" s="98"/>
      <c r="G2878" s="99" t="str">
        <f aca="false">VLOOKUP(B2878,INSUMOS!$A:$I,5,0)</f>
        <v>L</v>
      </c>
      <c r="H2878" s="100" t="n">
        <v>0.05</v>
      </c>
      <c r="I2878" s="101" t="n">
        <f aca="false">VLOOKUP(B2878,INSUMOS!$A:$I,8,0)</f>
        <v>13.51</v>
      </c>
      <c r="J2878" s="101" t="n">
        <f aca="false">TRUNC(H2878*I2878,2)</f>
        <v>0.67</v>
      </c>
      <c r="L2878" s="63" t="n">
        <f aca="false">IF(AND(A2879&lt;&gt;"",A2878=""),L2877+1,L2877)</f>
        <v>251</v>
      </c>
      <c r="M2878" s="80" t="n">
        <f aca="false">IF(OR(A2878="Insumo",A2878="Composição Auxiliar"),J2878,"")</f>
        <v>0.67</v>
      </c>
      <c r="N2878" s="81" t="str">
        <f aca="false">IF(ISNUMBER(SEARCH("COM ENCARGOS COMPLEMENTARES",D2878)),J2878,"")</f>
        <v/>
      </c>
      <c r="O2878" s="81" t="n">
        <f aca="false">IF(N2878&lt;&gt;"","",M2878)</f>
        <v>0.67</v>
      </c>
      <c r="P2878" s="82" t="str">
        <f aca="false">IF(A2878="Composição",A2877,"")</f>
        <v/>
      </c>
      <c r="Q2878" s="81" t="str">
        <f aca="false">IF(P2878&lt;&gt;"",SUMIF(L2878:L2967,L2878,N2878:N2967),"")</f>
        <v/>
      </c>
      <c r="R2878" s="81" t="str">
        <f aca="false">IF(P2878&lt;&gt;"",SUMIF(L2878:L2967,L2878,O2878:O2967),"")</f>
        <v/>
      </c>
    </row>
    <row r="2879" customFormat="false" ht="14.25" hidden="false" customHeight="false" outlineLevel="0" collapsed="false">
      <c r="A2879" s="102"/>
      <c r="B2879" s="102"/>
      <c r="C2879" s="102"/>
      <c r="D2879" s="102"/>
      <c r="E2879" s="102"/>
      <c r="F2879" s="103"/>
      <c r="G2879" s="102"/>
      <c r="H2879" s="103"/>
      <c r="I2879" s="102"/>
      <c r="J2879" s="103"/>
      <c r="L2879" s="63" t="n">
        <f aca="false">IF(AND(A2880&lt;&gt;"",A2879=""),L2878+1,L2878)</f>
        <v>251</v>
      </c>
      <c r="M2879" s="80" t="str">
        <f aca="false">IF(OR(A2879="Insumo",A2879="Composição Auxiliar"),J2879,"")</f>
        <v/>
      </c>
      <c r="N2879" s="81" t="str">
        <f aca="false">IF(ISNUMBER(SEARCH("COM ENCARGOS COMPLEMENTARES",D2879)),J2879,"")</f>
        <v/>
      </c>
      <c r="O2879" s="81" t="str">
        <f aca="false">IF(N2879&lt;&gt;"","",M2879)</f>
        <v/>
      </c>
      <c r="P2879" s="82" t="str">
        <f aca="false">IF(A2879="Composição",A2878,"")</f>
        <v/>
      </c>
      <c r="Q2879" s="81" t="str">
        <f aca="false">IF(P2879&lt;&gt;"",SUMIF(L2879:L2968,L2879,N2879:N2968),"")</f>
        <v/>
      </c>
      <c r="R2879" s="81" t="str">
        <f aca="false">IF(P2879&lt;&gt;"",SUMIF(L2879:L2968,L2879,O2879:O2968),"")</f>
        <v/>
      </c>
    </row>
    <row r="2880" customFormat="false" ht="14.25" hidden="false" customHeight="true" outlineLevel="0" collapsed="false">
      <c r="A2880" s="102"/>
      <c r="B2880" s="102"/>
      <c r="C2880" s="102"/>
      <c r="D2880" s="102"/>
      <c r="E2880" s="102"/>
      <c r="F2880" s="103"/>
      <c r="G2880" s="102"/>
      <c r="H2880" s="104" t="s">
        <v>684</v>
      </c>
      <c r="I2880" s="104"/>
      <c r="J2880" s="103" t="n">
        <f aca="false">TRUNC(SUMIF(L:L,$L2880,M:M)*(1+$J$9),2)</f>
        <v>4.3</v>
      </c>
      <c r="L2880" s="63" t="n">
        <f aca="false">IF(AND(A2881&lt;&gt;"",A2880=""),L2879+1,L2879)</f>
        <v>251</v>
      </c>
      <c r="M2880" s="80" t="str">
        <f aca="false">IF(OR(A2880="Insumo",A2880="Composição Auxiliar"),J2880,"")</f>
        <v/>
      </c>
      <c r="N2880" s="81" t="str">
        <f aca="false">IF(ISNUMBER(SEARCH("COM ENCARGOS COMPLEMENTARES",D2880)),J2880,"")</f>
        <v/>
      </c>
      <c r="O2880" s="81" t="str">
        <f aca="false">IF(N2880&lt;&gt;"","",M2880)</f>
        <v/>
      </c>
      <c r="P2880" s="82" t="str">
        <f aca="false">IF(A2880="Composição",A2879,"")</f>
        <v/>
      </c>
      <c r="Q2880" s="81" t="str">
        <f aca="false">IF(P2880&lt;&gt;"",SUMIF(L2880:L2969,L2880,N2880:N2969),"")</f>
        <v/>
      </c>
      <c r="R2880" s="81" t="str">
        <f aca="false">IF(P2880&lt;&gt;"",SUMIF(L2880:L2969,L2880,O2880:O2969),"")</f>
        <v/>
      </c>
    </row>
    <row r="2881" customFormat="false" ht="15" hidden="false" customHeight="false" outlineLevel="0" collapsed="false">
      <c r="A2881" s="105"/>
      <c r="B2881" s="105"/>
      <c r="C2881" s="105"/>
      <c r="D2881" s="105"/>
      <c r="E2881" s="105"/>
      <c r="F2881" s="105"/>
      <c r="G2881" s="105" t="s">
        <v>685</v>
      </c>
      <c r="H2881" s="106" t="s">
        <v>1733</v>
      </c>
      <c r="I2881" s="105" t="s">
        <v>687</v>
      </c>
      <c r="J2881" s="107" t="n">
        <f aca="false">TRUNC(J2880*H2881,2)</f>
        <v>881.5</v>
      </c>
      <c r="L2881" s="63" t="n">
        <f aca="false">IF(AND(A2882&lt;&gt;"",A2881=""),L2880+1,L2880)</f>
        <v>251</v>
      </c>
      <c r="M2881" s="80" t="str">
        <f aca="false">IF(OR(A2881="Insumo",A2881="Composição Auxiliar"),J2881,"")</f>
        <v/>
      </c>
      <c r="N2881" s="81" t="str">
        <f aca="false">IF(ISNUMBER(SEARCH("COM ENCARGOS COMPLEMENTARES",D2881)),J2881,"")</f>
        <v/>
      </c>
      <c r="O2881" s="81" t="str">
        <f aca="false">IF(N2881&lt;&gt;"","",M2881)</f>
        <v/>
      </c>
      <c r="P2881" s="82" t="str">
        <f aca="false">IF(A2881="Composição",A2880,"")</f>
        <v/>
      </c>
      <c r="Q2881" s="81" t="str">
        <f aca="false">IF(P2881&lt;&gt;"",SUMIF(L2881:L2970,L2881,N2881:N2970),"")</f>
        <v/>
      </c>
      <c r="R2881" s="81" t="str">
        <f aca="false">IF(P2881&lt;&gt;"",SUMIF(L2881:L2970,L2881,O2881:O2970),"")</f>
        <v/>
      </c>
    </row>
    <row r="2882" customFormat="false" ht="15" hidden="false" customHeight="false" outlineLevel="0" collapsed="false">
      <c r="A2882" s="108"/>
      <c r="B2882" s="108"/>
      <c r="C2882" s="108"/>
      <c r="D2882" s="108"/>
      <c r="E2882" s="108"/>
      <c r="F2882" s="108"/>
      <c r="G2882" s="108"/>
      <c r="H2882" s="108"/>
      <c r="I2882" s="108"/>
      <c r="J2882" s="108"/>
      <c r="L2882" s="63" t="n">
        <f aca="false">IF(AND(A2883&lt;&gt;"",A2882=""),L2881+1,L2881)</f>
        <v>252</v>
      </c>
      <c r="M2882" s="80" t="str">
        <f aca="false">IF(OR(A2882="Insumo",A2882="Composição Auxiliar"),J2882,"")</f>
        <v/>
      </c>
      <c r="N2882" s="81" t="str">
        <f aca="false">IF(ISNUMBER(SEARCH("COM ENCARGOS COMPLEMENTARES",D2882)),J2882,"")</f>
        <v/>
      </c>
      <c r="O2882" s="81" t="str">
        <f aca="false">IF(N2882&lt;&gt;"","",M2882)</f>
        <v/>
      </c>
      <c r="P2882" s="82" t="str">
        <f aca="false">IF(A2882="Composição",A2881,"")</f>
        <v/>
      </c>
      <c r="Q2882" s="81" t="str">
        <f aca="false">IF(P2882&lt;&gt;"",SUMIF(L2882:L2971,L2882,N2882:N2971),"")</f>
        <v/>
      </c>
      <c r="R2882" s="81" t="str">
        <f aca="false">IF(P2882&lt;&gt;"",SUMIF(L2882:L2971,L2882,O2882:O2971),"")</f>
        <v/>
      </c>
    </row>
    <row r="2883" customFormat="false" ht="15" hidden="false" customHeight="true" outlineLevel="0" collapsed="false">
      <c r="A2883" s="83" t="s">
        <v>614</v>
      </c>
      <c r="B2883" s="84" t="s">
        <v>655</v>
      </c>
      <c r="C2883" s="83" t="s">
        <v>656</v>
      </c>
      <c r="D2883" s="83" t="s">
        <v>657</v>
      </c>
      <c r="E2883" s="83" t="s">
        <v>658</v>
      </c>
      <c r="F2883" s="83"/>
      <c r="G2883" s="85" t="s">
        <v>659</v>
      </c>
      <c r="H2883" s="84" t="s">
        <v>660</v>
      </c>
      <c r="I2883" s="84" t="s">
        <v>661</v>
      </c>
      <c r="J2883" s="84" t="s">
        <v>662</v>
      </c>
      <c r="L2883" s="63" t="n">
        <f aca="false">IF(AND(A2884&lt;&gt;"",A2883=""),L2882+1,L2882)</f>
        <v>252</v>
      </c>
      <c r="M2883" s="80" t="str">
        <f aca="false">IF(OR(A2883="Insumo",A2883="Composição Auxiliar"),J2883,"")</f>
        <v/>
      </c>
      <c r="N2883" s="81" t="str">
        <f aca="false">IF(ISNUMBER(SEARCH("COM ENCARGOS COMPLEMENTARES",D2883)),J2883,"")</f>
        <v/>
      </c>
      <c r="O2883" s="81" t="str">
        <f aca="false">IF(N2883&lt;&gt;"","",M2883)</f>
        <v/>
      </c>
      <c r="P2883" s="82" t="str">
        <f aca="false">IF(A2883="Composição",A2882,"")</f>
        <v/>
      </c>
      <c r="Q2883" s="81" t="str">
        <f aca="false">IF(P2883&lt;&gt;"",SUMIF(L2883:L2972,L2883,N2883:N2972),"")</f>
        <v/>
      </c>
      <c r="R2883" s="81" t="str">
        <f aca="false">IF(P2883&lt;&gt;"",SUMIF(L2883:L2972,L2883,O2883:O2972),"")</f>
        <v/>
      </c>
    </row>
    <row r="2884" customFormat="false" ht="25.5" hidden="false" customHeight="true" outlineLevel="0" collapsed="false">
      <c r="A2884" s="86" t="s">
        <v>663</v>
      </c>
      <c r="B2884" s="87" t="s">
        <v>91</v>
      </c>
      <c r="C2884" s="86" t="s">
        <v>716</v>
      </c>
      <c r="D2884" s="86" t="s">
        <v>882</v>
      </c>
      <c r="E2884" s="86" t="s">
        <v>871</v>
      </c>
      <c r="F2884" s="86"/>
      <c r="G2884" s="88" t="s">
        <v>676</v>
      </c>
      <c r="H2884" s="89" t="n">
        <v>1</v>
      </c>
      <c r="I2884" s="90" t="n">
        <f aca="false">SUMIF(L:L,$L2884,M:M)</f>
        <v>81.14</v>
      </c>
      <c r="J2884" s="90" t="n">
        <f aca="false">TRUNC(H2884*I2884,2)</f>
        <v>81.14</v>
      </c>
      <c r="L2884" s="63" t="n">
        <f aca="false">IF(AND(A2885&lt;&gt;"",A2884=""),L2883+1,L2883)</f>
        <v>252</v>
      </c>
      <c r="M2884" s="80" t="str">
        <f aca="false">IF(OR(A2884="Insumo",A2884="Composição Auxiliar"),J2884,"")</f>
        <v/>
      </c>
      <c r="N2884" s="81" t="str">
        <f aca="false">IF(ISNUMBER(SEARCH("COM ENCARGOS COMPLEMENTARES",D2884)),J2884,"")</f>
        <v/>
      </c>
      <c r="O2884" s="81" t="str">
        <f aca="false">IF(N2884&lt;&gt;"","",M2884)</f>
        <v/>
      </c>
      <c r="P2884" s="82" t="str">
        <f aca="false">IF(A2884="Composição",A2883,"")</f>
        <v> 12.1.3 </v>
      </c>
      <c r="Q2884" s="81" t="n">
        <f aca="false">IF(P2884&lt;&gt;"",SUMIF(L2884:L2973,L2884,N2884:N2973),"")</f>
        <v>15.14</v>
      </c>
      <c r="R2884" s="81" t="n">
        <f aca="false">IF(P2884&lt;&gt;"",SUMIF(L2884:L2973,L2884,O2884:O2973),"")</f>
        <v>66</v>
      </c>
    </row>
    <row r="2885" customFormat="false" ht="25.5" hidden="false" customHeight="true" outlineLevel="0" collapsed="false">
      <c r="A2885" s="91" t="s">
        <v>668</v>
      </c>
      <c r="B2885" s="92" t="s">
        <v>677</v>
      </c>
      <c r="C2885" s="91" t="s">
        <v>664</v>
      </c>
      <c r="D2885" s="91" t="s">
        <v>678</v>
      </c>
      <c r="E2885" s="91" t="s">
        <v>671</v>
      </c>
      <c r="F2885" s="91"/>
      <c r="G2885" s="93" t="s">
        <v>672</v>
      </c>
      <c r="H2885" s="94" t="n">
        <v>0.8</v>
      </c>
      <c r="I2885" s="95" t="n">
        <f aca="false">SUMIFS('ANALÍTICA AUXILIARES'!J:J,'ANALÍTICA AUXILIARES'!A:A,"Composição",'ANALÍTICA AUXILIARES'!B:B,$B2885)</f>
        <v>18.93</v>
      </c>
      <c r="J2885" s="95" t="n">
        <f aca="false">TRUNC(H2885*I2885,2)</f>
        <v>15.14</v>
      </c>
      <c r="L2885" s="63" t="n">
        <f aca="false">IF(AND(A2886&lt;&gt;"",A2885=""),L2884+1,L2884)</f>
        <v>252</v>
      </c>
      <c r="M2885" s="80" t="n">
        <f aca="false">IF(OR(A2885="Insumo",A2885="Composição Auxiliar"),J2885,"")</f>
        <v>15.14</v>
      </c>
      <c r="N2885" s="81" t="n">
        <f aca="false">IF(ISNUMBER(SEARCH("COM ENCARGOS COMPLEMENTARES",D2885)),J2885,"")</f>
        <v>15.14</v>
      </c>
      <c r="O2885" s="81" t="str">
        <f aca="false">IF(N2885&lt;&gt;"","",M2885)</f>
        <v/>
      </c>
      <c r="P2885" s="82" t="str">
        <f aca="false">IF(A2885="Composição",A2884,"")</f>
        <v/>
      </c>
      <c r="Q2885" s="81" t="str">
        <f aca="false">IF(P2885&lt;&gt;"",SUMIF(L2885:L2974,L2885,N2885:N2974),"")</f>
        <v/>
      </c>
      <c r="R2885" s="81" t="str">
        <f aca="false">IF(P2885&lt;&gt;"",SUMIF(L2885:L2974,L2885,O2885:O2974),"")</f>
        <v/>
      </c>
    </row>
    <row r="2886" customFormat="false" ht="25.5" hidden="false" customHeight="false" outlineLevel="0" collapsed="false">
      <c r="A2886" s="96" t="s">
        <v>679</v>
      </c>
      <c r="B2886" s="97" t="s">
        <v>883</v>
      </c>
      <c r="C2886" s="96" t="str">
        <f aca="false">VLOOKUP(B2886,INSUMOS!$A:$I,2,0)</f>
        <v>Próprio</v>
      </c>
      <c r="D2886" s="96" t="str">
        <f aca="false">VLOOKUP(B2886,INSUMOS!$A:$I,3,0)</f>
        <v>CAÇAMBA (5 M³) PARA TRANSPORTE DE ENTULHO</v>
      </c>
      <c r="E2886" s="98" t="str">
        <f aca="false">VLOOKUP(B2886,INSUMOS!$A:$I,4,0)</f>
        <v>Aluguel</v>
      </c>
      <c r="F2886" s="98"/>
      <c r="G2886" s="99" t="str">
        <f aca="false">VLOOKUP(B2886,INSUMOS!$A:$I,5,0)</f>
        <v>UN</v>
      </c>
      <c r="H2886" s="100" t="n">
        <v>0.2</v>
      </c>
      <c r="I2886" s="101" t="n">
        <f aca="false">VLOOKUP(B2886,INSUMOS!$A:$I,8,0)</f>
        <v>330</v>
      </c>
      <c r="J2886" s="101" t="n">
        <f aca="false">TRUNC(H2886*I2886,2)</f>
        <v>66</v>
      </c>
      <c r="L2886" s="63" t="n">
        <f aca="false">IF(AND(A2887&lt;&gt;"",A2886=""),L2885+1,L2885)</f>
        <v>252</v>
      </c>
      <c r="M2886" s="80" t="n">
        <f aca="false">IF(OR(A2886="Insumo",A2886="Composição Auxiliar"),J2886,"")</f>
        <v>66</v>
      </c>
      <c r="N2886" s="81" t="str">
        <f aca="false">IF(ISNUMBER(SEARCH("COM ENCARGOS COMPLEMENTARES",D2886)),J2886,"")</f>
        <v/>
      </c>
      <c r="O2886" s="81" t="n">
        <f aca="false">IF(N2886&lt;&gt;"","",M2886)</f>
        <v>66</v>
      </c>
      <c r="P2886" s="82" t="str">
        <f aca="false">IF(A2886="Composição",A2885,"")</f>
        <v/>
      </c>
      <c r="Q2886" s="81" t="str">
        <f aca="false">IF(P2886&lt;&gt;"",SUMIF(L2886:L2975,L2886,N2886:N2975),"")</f>
        <v/>
      </c>
      <c r="R2886" s="81" t="str">
        <f aca="false">IF(P2886&lt;&gt;"",SUMIF(L2886:L2975,L2886,O2886:O2975),"")</f>
        <v/>
      </c>
    </row>
    <row r="2887" customFormat="false" ht="14.25" hidden="false" customHeight="false" outlineLevel="0" collapsed="false">
      <c r="A2887" s="102"/>
      <c r="B2887" s="102"/>
      <c r="C2887" s="102"/>
      <c r="D2887" s="102"/>
      <c r="E2887" s="102"/>
      <c r="F2887" s="103"/>
      <c r="G2887" s="102"/>
      <c r="H2887" s="103"/>
      <c r="I2887" s="102"/>
      <c r="J2887" s="103"/>
      <c r="L2887" s="63" t="n">
        <f aca="false">IF(AND(A2888&lt;&gt;"",A2887=""),L2886+1,L2886)</f>
        <v>252</v>
      </c>
      <c r="M2887" s="80" t="str">
        <f aca="false">IF(OR(A2887="Insumo",A2887="Composição Auxiliar"),J2887,"")</f>
        <v/>
      </c>
      <c r="N2887" s="81" t="str">
        <f aca="false">IF(ISNUMBER(SEARCH("COM ENCARGOS COMPLEMENTARES",D2887)),J2887,"")</f>
        <v/>
      </c>
      <c r="O2887" s="81" t="str">
        <f aca="false">IF(N2887&lt;&gt;"","",M2887)</f>
        <v/>
      </c>
      <c r="P2887" s="82" t="str">
        <f aca="false">IF(A2887="Composição",A2886,"")</f>
        <v/>
      </c>
      <c r="Q2887" s="81" t="str">
        <f aca="false">IF(P2887&lt;&gt;"",SUMIF(L2887:L2976,L2887,N2887:N2976),"")</f>
        <v/>
      </c>
      <c r="R2887" s="81" t="str">
        <f aca="false">IF(P2887&lt;&gt;"",SUMIF(L2887:L2976,L2887,O2887:O2976),"")</f>
        <v/>
      </c>
    </row>
    <row r="2888" customFormat="false" ht="14.25" hidden="false" customHeight="true" outlineLevel="0" collapsed="false">
      <c r="A2888" s="102"/>
      <c r="B2888" s="102"/>
      <c r="C2888" s="102"/>
      <c r="D2888" s="102"/>
      <c r="E2888" s="102"/>
      <c r="F2888" s="103"/>
      <c r="G2888" s="102"/>
      <c r="H2888" s="104" t="s">
        <v>684</v>
      </c>
      <c r="I2888" s="104"/>
      <c r="J2888" s="103" t="n">
        <f aca="false">TRUNC(SUMIF(L:L,$L2888,M:M)*(1+$J$9),2)</f>
        <v>105.31</v>
      </c>
      <c r="L2888" s="63" t="n">
        <f aca="false">IF(AND(A2889&lt;&gt;"",A2888=""),L2887+1,L2887)</f>
        <v>252</v>
      </c>
      <c r="M2888" s="80" t="str">
        <f aca="false">IF(OR(A2888="Insumo",A2888="Composição Auxiliar"),J2888,"")</f>
        <v/>
      </c>
      <c r="N2888" s="81" t="str">
        <f aca="false">IF(ISNUMBER(SEARCH("COM ENCARGOS COMPLEMENTARES",D2888)),J2888,"")</f>
        <v/>
      </c>
      <c r="O2888" s="81" t="str">
        <f aca="false">IF(N2888&lt;&gt;"","",M2888)</f>
        <v/>
      </c>
      <c r="P2888" s="82" t="str">
        <f aca="false">IF(A2888="Composição",A2887,"")</f>
        <v/>
      </c>
      <c r="Q2888" s="81" t="str">
        <f aca="false">IF(P2888&lt;&gt;"",SUMIF(L2888:L2977,L2888,N2888:N2977),"")</f>
        <v/>
      </c>
      <c r="R2888" s="81" t="str">
        <f aca="false">IF(P2888&lt;&gt;"",SUMIF(L2888:L2977,L2888,O2888:O2977),"")</f>
        <v/>
      </c>
    </row>
    <row r="2889" customFormat="false" ht="15" hidden="false" customHeight="false" outlineLevel="0" collapsed="false">
      <c r="A2889" s="105"/>
      <c r="B2889" s="105"/>
      <c r="C2889" s="105"/>
      <c r="D2889" s="105"/>
      <c r="E2889" s="105"/>
      <c r="F2889" s="105"/>
      <c r="G2889" s="105" t="s">
        <v>685</v>
      </c>
      <c r="H2889" s="106" t="s">
        <v>1734</v>
      </c>
      <c r="I2889" s="105" t="s">
        <v>687</v>
      </c>
      <c r="J2889" s="107" t="n">
        <f aca="false">TRUNC(J2888*H2889,2)</f>
        <v>9477.9</v>
      </c>
      <c r="L2889" s="63" t="n">
        <f aca="false">IF(AND(A2890&lt;&gt;"",A2889=""),L2888+1,L2888)</f>
        <v>252</v>
      </c>
      <c r="M2889" s="80" t="str">
        <f aca="false">IF(OR(A2889="Insumo",A2889="Composição Auxiliar"),J2889,"")</f>
        <v/>
      </c>
      <c r="N2889" s="81" t="str">
        <f aca="false">IF(ISNUMBER(SEARCH("COM ENCARGOS COMPLEMENTARES",D2889)),J2889,"")</f>
        <v/>
      </c>
      <c r="O2889" s="81" t="str">
        <f aca="false">IF(N2889&lt;&gt;"","",M2889)</f>
        <v/>
      </c>
      <c r="P2889" s="82" t="str">
        <f aca="false">IF(A2889="Composição",A2888,"")</f>
        <v/>
      </c>
      <c r="Q2889" s="81" t="str">
        <f aca="false">IF(P2889&lt;&gt;"",SUMIF(L2889:L2978,L2889,N2889:N2978),"")</f>
        <v/>
      </c>
      <c r="R2889" s="81" t="str">
        <f aca="false">IF(P2889&lt;&gt;"",SUMIF(L2889:L2978,L2889,O2889:O2978),"")</f>
        <v/>
      </c>
    </row>
    <row r="2890" customFormat="false" ht="15" hidden="false" customHeight="false" outlineLevel="0" collapsed="false">
      <c r="A2890" s="108"/>
      <c r="B2890" s="108"/>
      <c r="C2890" s="108"/>
      <c r="D2890" s="108"/>
      <c r="E2890" s="108"/>
      <c r="F2890" s="108"/>
      <c r="G2890" s="108"/>
      <c r="H2890" s="108"/>
      <c r="I2890" s="108"/>
      <c r="J2890" s="108"/>
      <c r="L2890" s="63" t="n">
        <f aca="false">IF(AND(A2891&lt;&gt;"",A2890=""),L2889+1,L2889)</f>
        <v>253</v>
      </c>
      <c r="M2890" s="80" t="str">
        <f aca="false">IF(OR(A2890="Insumo",A2890="Composição Auxiliar"),J2890,"")</f>
        <v/>
      </c>
      <c r="N2890" s="81" t="str">
        <f aca="false">IF(ISNUMBER(SEARCH("COM ENCARGOS COMPLEMENTARES",D2890)),J2890,"")</f>
        <v/>
      </c>
      <c r="O2890" s="81" t="str">
        <f aca="false">IF(N2890&lt;&gt;"","",M2890)</f>
        <v/>
      </c>
      <c r="P2890" s="82" t="str">
        <f aca="false">IF(A2890="Composição",A2889,"")</f>
        <v/>
      </c>
      <c r="Q2890" s="81" t="str">
        <f aca="false">IF(P2890&lt;&gt;"",SUMIF(L2890:L2979,L2890,N2890:N2979),"")</f>
        <v/>
      </c>
      <c r="R2890" s="81" t="str">
        <f aca="false">IF(P2890&lt;&gt;"",SUMIF(L2890:L2979,L2890,O2890:O2979),"")</f>
        <v/>
      </c>
    </row>
    <row r="2891" customFormat="false" ht="14.25" hidden="false" customHeight="false" outlineLevel="0" collapsed="false">
      <c r="A2891" s="76" t="s">
        <v>615</v>
      </c>
      <c r="B2891" s="76"/>
      <c r="C2891" s="76"/>
      <c r="D2891" s="76" t="s">
        <v>616</v>
      </c>
      <c r="E2891" s="76"/>
      <c r="F2891" s="76"/>
      <c r="G2891" s="76"/>
      <c r="H2891" s="77"/>
      <c r="I2891" s="76"/>
      <c r="J2891" s="78"/>
      <c r="L2891" s="63" t="n">
        <f aca="false">IF(AND(A2892&lt;&gt;"",A2891=""),L2890+1,L2890)</f>
        <v>253</v>
      </c>
      <c r="M2891" s="80" t="str">
        <f aca="false">IF(OR(A2891="Insumo",A2891="Composição Auxiliar"),J2891,"")</f>
        <v/>
      </c>
      <c r="N2891" s="81" t="str">
        <f aca="false">IF(ISNUMBER(SEARCH("COM ENCARGOS COMPLEMENTARES",D2891)),J2891,"")</f>
        <v/>
      </c>
      <c r="O2891" s="81" t="str">
        <f aca="false">IF(N2891&lt;&gt;"","",M2891)</f>
        <v/>
      </c>
      <c r="P2891" s="82" t="str">
        <f aca="false">IF(A2891="Composição",A2890,"")</f>
        <v/>
      </c>
      <c r="Q2891" s="81" t="str">
        <f aca="false">IF(P2891&lt;&gt;"",SUMIF(L2891:L2980,L2891,N2891:N2980),"")</f>
        <v/>
      </c>
      <c r="R2891" s="81" t="str">
        <f aca="false">IF(P2891&lt;&gt;"",SUMIF(L2891:L2980,L2891,O2891:O2980),"")</f>
        <v/>
      </c>
    </row>
    <row r="2892" customFormat="false" ht="15" hidden="false" customHeight="true" outlineLevel="0" collapsed="false">
      <c r="A2892" s="83" t="s">
        <v>617</v>
      </c>
      <c r="B2892" s="84" t="s">
        <v>655</v>
      </c>
      <c r="C2892" s="83" t="s">
        <v>656</v>
      </c>
      <c r="D2892" s="83" t="s">
        <v>657</v>
      </c>
      <c r="E2892" s="83" t="s">
        <v>658</v>
      </c>
      <c r="F2892" s="83"/>
      <c r="G2892" s="85" t="s">
        <v>659</v>
      </c>
      <c r="H2892" s="84" t="s">
        <v>660</v>
      </c>
      <c r="I2892" s="84" t="s">
        <v>661</v>
      </c>
      <c r="J2892" s="84" t="s">
        <v>662</v>
      </c>
      <c r="L2892" s="63" t="n">
        <f aca="false">IF(AND(A2893&lt;&gt;"",A2892=""),L2891+1,L2891)</f>
        <v>253</v>
      </c>
      <c r="M2892" s="80" t="str">
        <f aca="false">IF(OR(A2892="Insumo",A2892="Composição Auxiliar"),J2892,"")</f>
        <v/>
      </c>
      <c r="N2892" s="81" t="str">
        <f aca="false">IF(ISNUMBER(SEARCH("COM ENCARGOS COMPLEMENTARES",D2892)),J2892,"")</f>
        <v/>
      </c>
      <c r="O2892" s="81" t="str">
        <f aca="false">IF(N2892&lt;&gt;"","",M2892)</f>
        <v/>
      </c>
      <c r="P2892" s="82" t="str">
        <f aca="false">IF(A2892="Composição",A2891,"")</f>
        <v/>
      </c>
      <c r="Q2892" s="81" t="str">
        <f aca="false">IF(P2892&lt;&gt;"",SUMIF(L2892:L2981,L2892,N2892:N2981),"")</f>
        <v/>
      </c>
      <c r="R2892" s="81" t="str">
        <f aca="false">IF(P2892&lt;&gt;"",SUMIF(L2892:L2981,L2892,O2892:O2981),"")</f>
        <v/>
      </c>
    </row>
    <row r="2893" customFormat="false" ht="25.5" hidden="false" customHeight="true" outlineLevel="0" collapsed="false">
      <c r="A2893" s="86" t="s">
        <v>663</v>
      </c>
      <c r="B2893" s="87" t="s">
        <v>618</v>
      </c>
      <c r="C2893" s="86" t="s">
        <v>716</v>
      </c>
      <c r="D2893" s="86" t="s">
        <v>1735</v>
      </c>
      <c r="E2893" s="86" t="s">
        <v>1505</v>
      </c>
      <c r="F2893" s="86"/>
      <c r="G2893" s="88" t="s">
        <v>718</v>
      </c>
      <c r="H2893" s="89" t="n">
        <v>1</v>
      </c>
      <c r="I2893" s="90" t="n">
        <f aca="false">SUMIF(L:L,$L2893,M:M)</f>
        <v>5240.98</v>
      </c>
      <c r="J2893" s="90" t="n">
        <f aca="false">TRUNC(H2893*I2893,2)</f>
        <v>5240.98</v>
      </c>
      <c r="L2893" s="63" t="n">
        <f aca="false">IF(AND(A2894&lt;&gt;"",A2893=""),L2892+1,L2892)</f>
        <v>253</v>
      </c>
      <c r="M2893" s="80" t="str">
        <f aca="false">IF(OR(A2893="Insumo",A2893="Composição Auxiliar"),J2893,"")</f>
        <v/>
      </c>
      <c r="N2893" s="81" t="str">
        <f aca="false">IF(ISNUMBER(SEARCH("COM ENCARGOS COMPLEMENTARES",D2893)),J2893,"")</f>
        <v/>
      </c>
      <c r="O2893" s="81" t="str">
        <f aca="false">IF(N2893&lt;&gt;"","",M2893)</f>
        <v/>
      </c>
      <c r="P2893" s="82" t="str">
        <f aca="false">IF(A2893="Composição",A2892,"")</f>
        <v> 12.2.1 </v>
      </c>
      <c r="Q2893" s="81" t="n">
        <f aca="false">IF(P2893&lt;&gt;"",SUMIF(L2893:L2982,L2893,N2893:N2982),"")</f>
        <v>0</v>
      </c>
      <c r="R2893" s="81" t="n">
        <f aca="false">IF(P2893&lt;&gt;"",SUMIF(L2893:L2982,L2893,O2893:O2982),"")</f>
        <v>5240.98</v>
      </c>
    </row>
    <row r="2894" customFormat="false" ht="25.5" hidden="false" customHeight="true" outlineLevel="0" collapsed="false">
      <c r="A2894" s="91" t="s">
        <v>668</v>
      </c>
      <c r="B2894" s="92" t="s">
        <v>143</v>
      </c>
      <c r="C2894" s="91" t="s">
        <v>664</v>
      </c>
      <c r="D2894" s="91" t="s">
        <v>1040</v>
      </c>
      <c r="E2894" s="91" t="s">
        <v>851</v>
      </c>
      <c r="F2894" s="91"/>
      <c r="G2894" s="93" t="s">
        <v>676</v>
      </c>
      <c r="H2894" s="94" t="n">
        <v>35</v>
      </c>
      <c r="I2894" s="95" t="n">
        <f aca="false">SUMIFS('ANALÍTICA AUXILIARES'!J:J,'ANALÍTICA AUXILIARES'!A:A,"Composição",'ANALÍTICA AUXILIARES'!B:B,$B2894)</f>
        <v>50.35</v>
      </c>
      <c r="J2894" s="95" t="n">
        <f aca="false">TRUNC(H2894*I2894,2)</f>
        <v>1762.25</v>
      </c>
      <c r="L2894" s="63" t="n">
        <f aca="false">IF(AND(A2895&lt;&gt;"",A2894=""),L2893+1,L2893)</f>
        <v>253</v>
      </c>
      <c r="M2894" s="80" t="n">
        <f aca="false">IF(OR(A2894="Insumo",A2894="Composição Auxiliar"),J2894,"")</f>
        <v>1762.25</v>
      </c>
      <c r="N2894" s="81" t="str">
        <f aca="false">IF(ISNUMBER(SEARCH("COM ENCARGOS COMPLEMENTARES",D2894)),J2894,"")</f>
        <v/>
      </c>
      <c r="O2894" s="81" t="n">
        <f aca="false">IF(N2894&lt;&gt;"","",M2894)</f>
        <v>1762.25</v>
      </c>
      <c r="P2894" s="82" t="str">
        <f aca="false">IF(A2894="Composição",A2893,"")</f>
        <v/>
      </c>
      <c r="Q2894" s="81" t="str">
        <f aca="false">IF(P2894&lt;&gt;"",SUMIF(L2894:L2983,L2894,N2894:N2983),"")</f>
        <v/>
      </c>
      <c r="R2894" s="81" t="str">
        <f aca="false">IF(P2894&lt;&gt;"",SUMIF(L2894:L2983,L2894,O2894:O2983),"")</f>
        <v/>
      </c>
    </row>
    <row r="2895" customFormat="false" ht="25.5" hidden="false" customHeight="true" outlineLevel="0" collapsed="false">
      <c r="A2895" s="91" t="s">
        <v>668</v>
      </c>
      <c r="B2895" s="92" t="s">
        <v>1736</v>
      </c>
      <c r="C2895" s="91" t="s">
        <v>664</v>
      </c>
      <c r="D2895" s="91" t="s">
        <v>1737</v>
      </c>
      <c r="E2895" s="91" t="s">
        <v>851</v>
      </c>
      <c r="F2895" s="91"/>
      <c r="G2895" s="93" t="s">
        <v>676</v>
      </c>
      <c r="H2895" s="94" t="n">
        <v>20</v>
      </c>
      <c r="I2895" s="95" t="n">
        <f aca="false">SUMIFS('ANALÍTICA AUXILIARES'!J:J,'ANALÍTICA AUXILIARES'!A:A,"Composição",'ANALÍTICA AUXILIARES'!B:B,$B2895)</f>
        <v>130.21</v>
      </c>
      <c r="J2895" s="95" t="n">
        <f aca="false">TRUNC(H2895*I2895,2)</f>
        <v>2604.2</v>
      </c>
      <c r="L2895" s="63" t="n">
        <f aca="false">IF(AND(A2896&lt;&gt;"",A2895=""),L2894+1,L2894)</f>
        <v>253</v>
      </c>
      <c r="M2895" s="80" t="n">
        <f aca="false">IF(OR(A2895="Insumo",A2895="Composição Auxiliar"),J2895,"")</f>
        <v>2604.2</v>
      </c>
      <c r="N2895" s="81" t="str">
        <f aca="false">IF(ISNUMBER(SEARCH("COM ENCARGOS COMPLEMENTARES",D2895)),J2895,"")</f>
        <v/>
      </c>
      <c r="O2895" s="81" t="n">
        <f aca="false">IF(N2895&lt;&gt;"","",M2895)</f>
        <v>2604.2</v>
      </c>
      <c r="P2895" s="82" t="str">
        <f aca="false">IF(A2895="Composição",A2894,"")</f>
        <v/>
      </c>
      <c r="Q2895" s="81" t="str">
        <f aca="false">IF(P2895&lt;&gt;"",SUMIF(L2895:L2984,L2895,N2895:N2984),"")</f>
        <v/>
      </c>
      <c r="R2895" s="81" t="str">
        <f aca="false">IF(P2895&lt;&gt;"",SUMIF(L2895:L2984,L2895,O2895:O2984),"")</f>
        <v/>
      </c>
    </row>
    <row r="2896" customFormat="false" ht="25.5" hidden="false" customHeight="true" outlineLevel="0" collapsed="false">
      <c r="A2896" s="91" t="s">
        <v>668</v>
      </c>
      <c r="B2896" s="92" t="s">
        <v>1738</v>
      </c>
      <c r="C2896" s="91" t="s">
        <v>664</v>
      </c>
      <c r="D2896" s="91" t="s">
        <v>1739</v>
      </c>
      <c r="E2896" s="91" t="s">
        <v>851</v>
      </c>
      <c r="F2896" s="91"/>
      <c r="G2896" s="93" t="s">
        <v>667</v>
      </c>
      <c r="H2896" s="94" t="n">
        <v>1</v>
      </c>
      <c r="I2896" s="95" t="n">
        <f aca="false">SUMIFS('ANALÍTICA AUXILIARES'!J:J,'ANALÍTICA AUXILIARES'!A:A,"Composição",'ANALÍTICA AUXILIARES'!B:B,$B2896)</f>
        <v>2.97</v>
      </c>
      <c r="J2896" s="95" t="n">
        <f aca="false">TRUNC(H2896*I2896,2)</f>
        <v>2.97</v>
      </c>
      <c r="L2896" s="63" t="n">
        <f aca="false">IF(AND(A2897&lt;&gt;"",A2896=""),L2895+1,L2895)</f>
        <v>253</v>
      </c>
      <c r="M2896" s="80" t="n">
        <f aca="false">IF(OR(A2896="Insumo",A2896="Composição Auxiliar"),J2896,"")</f>
        <v>2.97</v>
      </c>
      <c r="N2896" s="81" t="str">
        <f aca="false">IF(ISNUMBER(SEARCH("COM ENCARGOS COMPLEMENTARES",D2896)),J2896,"")</f>
        <v/>
      </c>
      <c r="O2896" s="81" t="n">
        <f aca="false">IF(N2896&lt;&gt;"","",M2896)</f>
        <v>2.97</v>
      </c>
      <c r="P2896" s="82" t="str">
        <f aca="false">IF(A2896="Composição",A2895,"")</f>
        <v/>
      </c>
      <c r="Q2896" s="81" t="str">
        <f aca="false">IF(P2896&lt;&gt;"",SUMIF(L2896:L2985,L2896,N2896:N2985),"")</f>
        <v/>
      </c>
      <c r="R2896" s="81" t="str">
        <f aca="false">IF(P2896&lt;&gt;"",SUMIF(L2896:L2985,L2896,O2896:O2985),"")</f>
        <v/>
      </c>
    </row>
    <row r="2897" customFormat="false" ht="25.5" hidden="false" customHeight="true" outlineLevel="0" collapsed="false">
      <c r="A2897" s="91" t="s">
        <v>668</v>
      </c>
      <c r="B2897" s="92" t="s">
        <v>145</v>
      </c>
      <c r="C2897" s="91" t="s">
        <v>664</v>
      </c>
      <c r="D2897" s="91" t="s">
        <v>1046</v>
      </c>
      <c r="E2897" s="91" t="s">
        <v>851</v>
      </c>
      <c r="F2897" s="91"/>
      <c r="G2897" s="93" t="s">
        <v>676</v>
      </c>
      <c r="H2897" s="94" t="n">
        <v>3</v>
      </c>
      <c r="I2897" s="95" t="n">
        <f aca="false">SUMIFS('ANALÍTICA AUXILIARES'!J:J,'ANALÍTICA AUXILIARES'!A:A,"Composição",'ANALÍTICA AUXILIARES'!B:B,$B2897)</f>
        <v>290.52</v>
      </c>
      <c r="J2897" s="95" t="n">
        <f aca="false">TRUNC(H2897*I2897,2)</f>
        <v>871.56</v>
      </c>
      <c r="L2897" s="63" t="n">
        <f aca="false">IF(AND(A2898&lt;&gt;"",A2897=""),L2896+1,L2896)</f>
        <v>253</v>
      </c>
      <c r="M2897" s="80" t="n">
        <f aca="false">IF(OR(A2897="Insumo",A2897="Composição Auxiliar"),J2897,"")</f>
        <v>871.56</v>
      </c>
      <c r="N2897" s="81" t="str">
        <f aca="false">IF(ISNUMBER(SEARCH("COM ENCARGOS COMPLEMENTARES",D2897)),J2897,"")</f>
        <v/>
      </c>
      <c r="O2897" s="81" t="n">
        <f aca="false">IF(N2897&lt;&gt;"","",M2897)</f>
        <v>871.56</v>
      </c>
      <c r="P2897" s="82" t="str">
        <f aca="false">IF(A2897="Composição",A2896,"")</f>
        <v/>
      </c>
      <c r="Q2897" s="81" t="str">
        <f aca="false">IF(P2897&lt;&gt;"",SUMIF(L2897:L2986,L2897,N2897:N2986),"")</f>
        <v/>
      </c>
      <c r="R2897" s="81" t="str">
        <f aca="false">IF(P2897&lt;&gt;"",SUMIF(L2897:L2986,L2897,O2897:O2986),"")</f>
        <v/>
      </c>
    </row>
    <row r="2898" customFormat="false" ht="14.25" hidden="false" customHeight="false" outlineLevel="0" collapsed="false">
      <c r="A2898" s="102"/>
      <c r="B2898" s="102"/>
      <c r="C2898" s="102"/>
      <c r="D2898" s="102"/>
      <c r="E2898" s="102"/>
      <c r="F2898" s="103"/>
      <c r="G2898" s="102"/>
      <c r="H2898" s="103"/>
      <c r="I2898" s="102"/>
      <c r="J2898" s="103"/>
      <c r="L2898" s="63" t="n">
        <f aca="false">IF(AND(A2899&lt;&gt;"",A2898=""),L2897+1,L2897)</f>
        <v>253</v>
      </c>
      <c r="M2898" s="80" t="str">
        <f aca="false">IF(OR(A2898="Insumo",A2898="Composição Auxiliar"),J2898,"")</f>
        <v/>
      </c>
      <c r="N2898" s="81" t="str">
        <f aca="false">IF(ISNUMBER(SEARCH("COM ENCARGOS COMPLEMENTARES",D2898)),J2898,"")</f>
        <v/>
      </c>
      <c r="O2898" s="81" t="str">
        <f aca="false">IF(N2898&lt;&gt;"","",M2898)</f>
        <v/>
      </c>
      <c r="P2898" s="82" t="str">
        <f aca="false">IF(A2898="Composição",A2897,"")</f>
        <v/>
      </c>
      <c r="Q2898" s="81" t="str">
        <f aca="false">IF(P2898&lt;&gt;"",SUMIF(L2898:L2987,L2898,N2898:N2987),"")</f>
        <v/>
      </c>
      <c r="R2898" s="81" t="str">
        <f aca="false">IF(P2898&lt;&gt;"",SUMIF(L2898:L2987,L2898,O2898:O2987),"")</f>
        <v/>
      </c>
    </row>
    <row r="2899" customFormat="false" ht="14.25" hidden="false" customHeight="true" outlineLevel="0" collapsed="false">
      <c r="A2899" s="102"/>
      <c r="B2899" s="102"/>
      <c r="C2899" s="102"/>
      <c r="D2899" s="102"/>
      <c r="E2899" s="102"/>
      <c r="F2899" s="103"/>
      <c r="G2899" s="102"/>
      <c r="H2899" s="104" t="s">
        <v>684</v>
      </c>
      <c r="I2899" s="104"/>
      <c r="J2899" s="103" t="n">
        <f aca="false">TRUNC(SUMIF(L:L,$L2899,M:M)*(1+$J$9),2)</f>
        <v>6802.26</v>
      </c>
      <c r="L2899" s="63" t="n">
        <f aca="false">IF(AND(A2900&lt;&gt;"",A2899=""),L2898+1,L2898)</f>
        <v>253</v>
      </c>
      <c r="M2899" s="80" t="str">
        <f aca="false">IF(OR(A2899="Insumo",A2899="Composição Auxiliar"),J2899,"")</f>
        <v/>
      </c>
      <c r="N2899" s="81" t="str">
        <f aca="false">IF(ISNUMBER(SEARCH("COM ENCARGOS COMPLEMENTARES",D2899)),J2899,"")</f>
        <v/>
      </c>
      <c r="O2899" s="81" t="str">
        <f aca="false">IF(N2899&lt;&gt;"","",M2899)</f>
        <v/>
      </c>
      <c r="P2899" s="82" t="str">
        <f aca="false">IF(A2899="Composição",A2898,"")</f>
        <v/>
      </c>
      <c r="Q2899" s="81" t="str">
        <f aca="false">IF(P2899&lt;&gt;"",SUMIF(L2899:L2988,L2899,N2899:N2988),"")</f>
        <v/>
      </c>
      <c r="R2899" s="81" t="str">
        <f aca="false">IF(P2899&lt;&gt;"",SUMIF(L2899:L2988,L2899,O2899:O2988),"")</f>
        <v/>
      </c>
    </row>
    <row r="2900" customFormat="false" ht="15" hidden="false" customHeight="false" outlineLevel="0" collapsed="false">
      <c r="A2900" s="105"/>
      <c r="B2900" s="105"/>
      <c r="C2900" s="105"/>
      <c r="D2900" s="105"/>
      <c r="E2900" s="105"/>
      <c r="F2900" s="105"/>
      <c r="G2900" s="105" t="s">
        <v>685</v>
      </c>
      <c r="H2900" s="106" t="s">
        <v>826</v>
      </c>
      <c r="I2900" s="105" t="s">
        <v>687</v>
      </c>
      <c r="J2900" s="107" t="n">
        <f aca="false">TRUNC(J2899*H2900,2)</f>
        <v>6802.26</v>
      </c>
      <c r="L2900" s="63" t="n">
        <f aca="false">IF(AND(A2901&lt;&gt;"",A2900=""),L2899+1,L2899)</f>
        <v>253</v>
      </c>
      <c r="M2900" s="80" t="str">
        <f aca="false">IF(OR(A2900="Insumo",A2900="Composição Auxiliar"),J2900,"")</f>
        <v/>
      </c>
      <c r="N2900" s="81" t="str">
        <f aca="false">IF(ISNUMBER(SEARCH("COM ENCARGOS COMPLEMENTARES",D2900)),J2900,"")</f>
        <v/>
      </c>
      <c r="O2900" s="81" t="str">
        <f aca="false">IF(N2900&lt;&gt;"","",M2900)</f>
        <v/>
      </c>
      <c r="P2900" s="82" t="str">
        <f aca="false">IF(A2900="Composição",A2899,"")</f>
        <v/>
      </c>
      <c r="Q2900" s="81" t="str">
        <f aca="false">IF(P2900&lt;&gt;"",SUMIF(L2900:L2989,L2900,N2900:N2989),"")</f>
        <v/>
      </c>
      <c r="R2900" s="81" t="str">
        <f aca="false">IF(P2900&lt;&gt;"",SUMIF(L2900:L2989,L2900,O2900:O2989),"")</f>
        <v/>
      </c>
    </row>
    <row r="2901" customFormat="false" ht="15" hidden="false" customHeight="false" outlineLevel="0" collapsed="false">
      <c r="A2901" s="108"/>
      <c r="B2901" s="108"/>
      <c r="C2901" s="108"/>
      <c r="D2901" s="108"/>
      <c r="E2901" s="108"/>
      <c r="F2901" s="108"/>
      <c r="G2901" s="108"/>
      <c r="H2901" s="108"/>
      <c r="I2901" s="108"/>
      <c r="J2901" s="108"/>
      <c r="L2901" s="63" t="n">
        <f aca="false">IF(AND(A2902&lt;&gt;"",A2901=""),L2900+1,L2900)</f>
        <v>254</v>
      </c>
      <c r="M2901" s="80" t="str">
        <f aca="false">IF(OR(A2901="Insumo",A2901="Composição Auxiliar"),J2901,"")</f>
        <v/>
      </c>
      <c r="N2901" s="81" t="str">
        <f aca="false">IF(ISNUMBER(SEARCH("COM ENCARGOS COMPLEMENTARES",D2901)),J2901,"")</f>
        <v/>
      </c>
      <c r="O2901" s="81" t="str">
        <f aca="false">IF(N2901&lt;&gt;"","",M2901)</f>
        <v/>
      </c>
      <c r="P2901" s="82" t="str">
        <f aca="false">IF(A2901="Composição",A2900,"")</f>
        <v/>
      </c>
      <c r="Q2901" s="81" t="str">
        <f aca="false">IF(P2901&lt;&gt;"",SUMIF(L2901:L2990,L2901,N2901:N2990),"")</f>
        <v/>
      </c>
      <c r="R2901" s="81" t="str">
        <f aca="false">IF(P2901&lt;&gt;"",SUMIF(L2901:L2990,L2901,O2901:O2990),"")</f>
        <v/>
      </c>
    </row>
    <row r="2902" customFormat="false" ht="14.25" hidden="false" customHeight="false" outlineLevel="0" collapsed="false">
      <c r="A2902" s="76" t="s">
        <v>619</v>
      </c>
      <c r="B2902" s="76"/>
      <c r="C2902" s="76"/>
      <c r="D2902" s="76" t="s">
        <v>620</v>
      </c>
      <c r="E2902" s="76"/>
      <c r="F2902" s="76"/>
      <c r="G2902" s="76"/>
      <c r="H2902" s="77"/>
      <c r="I2902" s="76"/>
      <c r="J2902" s="78"/>
      <c r="L2902" s="63" t="n">
        <f aca="false">IF(AND(A2903&lt;&gt;"",A2902=""),L2901+1,L2901)</f>
        <v>254</v>
      </c>
      <c r="M2902" s="80" t="str">
        <f aca="false">IF(OR(A2902="Insumo",A2902="Composição Auxiliar"),J2902,"")</f>
        <v/>
      </c>
      <c r="N2902" s="81" t="str">
        <f aca="false">IF(ISNUMBER(SEARCH("COM ENCARGOS COMPLEMENTARES",D2902)),J2902,"")</f>
        <v/>
      </c>
      <c r="O2902" s="81" t="str">
        <f aca="false">IF(N2902&lt;&gt;"","",M2902)</f>
        <v/>
      </c>
      <c r="P2902" s="82" t="str">
        <f aca="false">IF(A2902="Composição",A2901,"")</f>
        <v/>
      </c>
      <c r="Q2902" s="81" t="str">
        <f aca="false">IF(P2902&lt;&gt;"",SUMIF(L2902:L2991,L2902,N2902:N2991),"")</f>
        <v/>
      </c>
      <c r="R2902" s="81" t="str">
        <f aca="false">IF(P2902&lt;&gt;"",SUMIF(L2902:L2991,L2902,O2902:O2991),"")</f>
        <v/>
      </c>
    </row>
    <row r="2903" customFormat="false" ht="15" hidden="false" customHeight="true" outlineLevel="0" collapsed="false">
      <c r="A2903" s="83" t="s">
        <v>621</v>
      </c>
      <c r="B2903" s="84" t="s">
        <v>655</v>
      </c>
      <c r="C2903" s="83" t="s">
        <v>656</v>
      </c>
      <c r="D2903" s="83" t="s">
        <v>657</v>
      </c>
      <c r="E2903" s="83" t="s">
        <v>658</v>
      </c>
      <c r="F2903" s="83"/>
      <c r="G2903" s="85" t="s">
        <v>659</v>
      </c>
      <c r="H2903" s="84" t="s">
        <v>660</v>
      </c>
      <c r="I2903" s="84" t="s">
        <v>661</v>
      </c>
      <c r="J2903" s="84" t="s">
        <v>662</v>
      </c>
      <c r="L2903" s="63" t="n">
        <f aca="false">IF(AND(A2904&lt;&gt;"",A2903=""),L2902+1,L2902)</f>
        <v>254</v>
      </c>
      <c r="M2903" s="80" t="str">
        <f aca="false">IF(OR(A2903="Insumo",A2903="Composição Auxiliar"),J2903,"")</f>
        <v/>
      </c>
      <c r="N2903" s="81" t="str">
        <f aca="false">IF(ISNUMBER(SEARCH("COM ENCARGOS COMPLEMENTARES",D2903)),J2903,"")</f>
        <v/>
      </c>
      <c r="O2903" s="81" t="str">
        <f aca="false">IF(N2903&lt;&gt;"","",M2903)</f>
        <v/>
      </c>
      <c r="P2903" s="82" t="str">
        <f aca="false">IF(A2903="Composição",A2902,"")</f>
        <v/>
      </c>
      <c r="Q2903" s="81" t="str">
        <f aca="false">IF(P2903&lt;&gt;"",SUMIF(L2903:L2992,L2903,N2903:N2992),"")</f>
        <v/>
      </c>
      <c r="R2903" s="81" t="str">
        <f aca="false">IF(P2903&lt;&gt;"",SUMIF(L2903:L2992,L2903,O2903:O2992),"")</f>
        <v/>
      </c>
    </row>
    <row r="2904" customFormat="false" ht="38.25" hidden="false" customHeight="true" outlineLevel="0" collapsed="false">
      <c r="A2904" s="86" t="s">
        <v>663</v>
      </c>
      <c r="B2904" s="87" t="s">
        <v>622</v>
      </c>
      <c r="C2904" s="86" t="s">
        <v>716</v>
      </c>
      <c r="D2904" s="86" t="s">
        <v>1740</v>
      </c>
      <c r="E2904" s="86" t="s">
        <v>828</v>
      </c>
      <c r="F2904" s="86"/>
      <c r="G2904" s="88" t="s">
        <v>667</v>
      </c>
      <c r="H2904" s="89" t="n">
        <v>1</v>
      </c>
      <c r="I2904" s="90" t="n">
        <f aca="false">SUMIF(L:L,$L2904,M:M)</f>
        <v>2.34</v>
      </c>
      <c r="J2904" s="90" t="n">
        <f aca="false">TRUNC(H2904*I2904,2)</f>
        <v>2.34</v>
      </c>
      <c r="L2904" s="63" t="n">
        <f aca="false">IF(AND(A2905&lt;&gt;"",A2904=""),L2903+1,L2903)</f>
        <v>254</v>
      </c>
      <c r="M2904" s="80" t="str">
        <f aca="false">IF(OR(A2904="Insumo",A2904="Composição Auxiliar"),J2904,"")</f>
        <v/>
      </c>
      <c r="N2904" s="81" t="str">
        <f aca="false">IF(ISNUMBER(SEARCH("COM ENCARGOS COMPLEMENTARES",D2904)),J2904,"")</f>
        <v/>
      </c>
      <c r="O2904" s="81" t="str">
        <f aca="false">IF(N2904&lt;&gt;"","",M2904)</f>
        <v/>
      </c>
      <c r="P2904" s="82" t="str">
        <f aca="false">IF(A2904="Composição",A2903,"")</f>
        <v> 12.3.1 </v>
      </c>
      <c r="Q2904" s="81" t="n">
        <f aca="false">IF(P2904&lt;&gt;"",SUMIF(L2904:L2993,L2904,N2904:N2993),"")</f>
        <v>2.34</v>
      </c>
      <c r="R2904" s="81" t="n">
        <f aca="false">IF(P2904&lt;&gt;"",SUMIF(L2904:L2993,L2904,O2904:O2993),"")</f>
        <v>0</v>
      </c>
    </row>
    <row r="2905" customFormat="false" ht="25.5" hidden="false" customHeight="true" outlineLevel="0" collapsed="false">
      <c r="A2905" s="91" t="s">
        <v>668</v>
      </c>
      <c r="B2905" s="92" t="s">
        <v>1741</v>
      </c>
      <c r="C2905" s="91" t="s">
        <v>664</v>
      </c>
      <c r="D2905" s="91" t="s">
        <v>1742</v>
      </c>
      <c r="E2905" s="91" t="s">
        <v>671</v>
      </c>
      <c r="F2905" s="91"/>
      <c r="G2905" s="93" t="s">
        <v>672</v>
      </c>
      <c r="H2905" s="94" t="n">
        <v>0.02</v>
      </c>
      <c r="I2905" s="95" t="n">
        <f aca="false">SUMIFS('ANALÍTICA AUXILIARES'!J:J,'ANALÍTICA AUXILIARES'!A:A,"Composição",'ANALÍTICA AUXILIARES'!B:B,$B2905)</f>
        <v>23.39</v>
      </c>
      <c r="J2905" s="95" t="n">
        <f aca="false">TRUNC(H2905*I2905,2)</f>
        <v>0.46</v>
      </c>
      <c r="L2905" s="63" t="n">
        <f aca="false">IF(AND(A2906&lt;&gt;"",A2905=""),L2904+1,L2904)</f>
        <v>254</v>
      </c>
      <c r="M2905" s="80" t="n">
        <f aca="false">IF(OR(A2905="Insumo",A2905="Composição Auxiliar"),J2905,"")</f>
        <v>0.46</v>
      </c>
      <c r="N2905" s="81" t="n">
        <f aca="false">IF(ISNUMBER(SEARCH("COM ENCARGOS COMPLEMENTARES",D2905)),J2905,"")</f>
        <v>0.46</v>
      </c>
      <c r="O2905" s="81" t="str">
        <f aca="false">IF(N2905&lt;&gt;"","",M2905)</f>
        <v/>
      </c>
      <c r="P2905" s="82" t="str">
        <f aca="false">IF(A2905="Composição",A2904,"")</f>
        <v/>
      </c>
      <c r="Q2905" s="81" t="str">
        <f aca="false">IF(P2905&lt;&gt;"",SUMIF(L2905:L2994,L2905,N2905:N2994),"")</f>
        <v/>
      </c>
      <c r="R2905" s="81" t="str">
        <f aca="false">IF(P2905&lt;&gt;"",SUMIF(L2905:L2994,L2905,O2905:O2994),"")</f>
        <v/>
      </c>
    </row>
    <row r="2906" customFormat="false" ht="25.5" hidden="false" customHeight="true" outlineLevel="0" collapsed="false">
      <c r="A2906" s="91" t="s">
        <v>668</v>
      </c>
      <c r="B2906" s="92" t="s">
        <v>1743</v>
      </c>
      <c r="C2906" s="91" t="s">
        <v>664</v>
      </c>
      <c r="D2906" s="91" t="s">
        <v>1744</v>
      </c>
      <c r="E2906" s="91" t="s">
        <v>671</v>
      </c>
      <c r="F2906" s="91"/>
      <c r="G2906" s="93" t="s">
        <v>672</v>
      </c>
      <c r="H2906" s="94" t="n">
        <v>0.02</v>
      </c>
      <c r="I2906" s="95" t="n">
        <f aca="false">SUMIFS('ANALÍTICA AUXILIARES'!J:J,'ANALÍTICA AUXILIARES'!A:A,"Composição",'ANALÍTICA AUXILIARES'!B:B,$B2906)</f>
        <v>37.73</v>
      </c>
      <c r="J2906" s="95" t="n">
        <f aca="false">TRUNC(H2906*I2906,2)</f>
        <v>0.75</v>
      </c>
      <c r="L2906" s="63" t="n">
        <f aca="false">IF(AND(A2907&lt;&gt;"",A2906=""),L2905+1,L2905)</f>
        <v>254</v>
      </c>
      <c r="M2906" s="80" t="n">
        <f aca="false">IF(OR(A2906="Insumo",A2906="Composição Auxiliar"),J2906,"")</f>
        <v>0.75</v>
      </c>
      <c r="N2906" s="81" t="n">
        <f aca="false">IF(ISNUMBER(SEARCH("COM ENCARGOS COMPLEMENTARES",D2906)),J2906,"")</f>
        <v>0.75</v>
      </c>
      <c r="O2906" s="81" t="str">
        <f aca="false">IF(N2906&lt;&gt;"","",M2906)</f>
        <v/>
      </c>
      <c r="P2906" s="82" t="str">
        <f aca="false">IF(A2906="Composição",A2905,"")</f>
        <v/>
      </c>
      <c r="Q2906" s="81" t="str">
        <f aca="false">IF(P2906&lt;&gt;"",SUMIF(L2906:L2995,L2906,N2906:N2995),"")</f>
        <v/>
      </c>
      <c r="R2906" s="81" t="str">
        <f aca="false">IF(P2906&lt;&gt;"",SUMIF(L2906:L2995,L2906,O2906:O2995),"")</f>
        <v/>
      </c>
    </row>
    <row r="2907" customFormat="false" ht="25.5" hidden="false" customHeight="true" outlineLevel="0" collapsed="false">
      <c r="A2907" s="91" t="s">
        <v>668</v>
      </c>
      <c r="B2907" s="92" t="s">
        <v>1745</v>
      </c>
      <c r="C2907" s="91" t="s">
        <v>664</v>
      </c>
      <c r="D2907" s="91" t="s">
        <v>1746</v>
      </c>
      <c r="E2907" s="91" t="s">
        <v>671</v>
      </c>
      <c r="F2907" s="91"/>
      <c r="G2907" s="93" t="s">
        <v>672</v>
      </c>
      <c r="H2907" s="94" t="n">
        <v>0.01</v>
      </c>
      <c r="I2907" s="95" t="n">
        <f aca="false">SUMIFS('ANALÍTICA AUXILIARES'!J:J,'ANALÍTICA AUXILIARES'!A:A,"Composição",'ANALÍTICA AUXILIARES'!B:B,$B2907)</f>
        <v>113.5</v>
      </c>
      <c r="J2907" s="95" t="n">
        <f aca="false">TRUNC(H2907*I2907,2)</f>
        <v>1.13</v>
      </c>
      <c r="L2907" s="63" t="n">
        <f aca="false">IF(AND(A2908&lt;&gt;"",A2907=""),L2906+1,L2906)</f>
        <v>254</v>
      </c>
      <c r="M2907" s="80" t="n">
        <f aca="false">IF(OR(A2907="Insumo",A2907="Composição Auxiliar"),J2907,"")</f>
        <v>1.13</v>
      </c>
      <c r="N2907" s="81" t="n">
        <f aca="false">IF(ISNUMBER(SEARCH("COM ENCARGOS COMPLEMENTARES",D2907)),J2907,"")</f>
        <v>1.13</v>
      </c>
      <c r="O2907" s="81" t="str">
        <f aca="false">IF(N2907&lt;&gt;"","",M2907)</f>
        <v/>
      </c>
      <c r="P2907" s="82" t="str">
        <f aca="false">IF(A2907="Composição",A2906,"")</f>
        <v/>
      </c>
      <c r="Q2907" s="81" t="str">
        <f aca="false">IF(P2907&lt;&gt;"",SUMIF(L2907:L2996,L2907,N2907:N2996),"")</f>
        <v/>
      </c>
      <c r="R2907" s="81" t="str">
        <f aca="false">IF(P2907&lt;&gt;"",SUMIF(L2907:L2996,L2907,O2907:O2996),"")</f>
        <v/>
      </c>
    </row>
    <row r="2908" customFormat="false" ht="14.25" hidden="false" customHeight="false" outlineLevel="0" collapsed="false">
      <c r="A2908" s="102"/>
      <c r="B2908" s="102"/>
      <c r="C2908" s="102"/>
      <c r="D2908" s="102"/>
      <c r="E2908" s="102"/>
      <c r="F2908" s="103"/>
      <c r="G2908" s="102"/>
      <c r="H2908" s="103"/>
      <c r="I2908" s="102"/>
      <c r="J2908" s="103"/>
      <c r="L2908" s="63" t="n">
        <f aca="false">IF(AND(A2909&lt;&gt;"",A2908=""),L2907+1,L2907)</f>
        <v>254</v>
      </c>
      <c r="M2908" s="80" t="str">
        <f aca="false">IF(OR(A2908="Insumo",A2908="Composição Auxiliar"),J2908,"")</f>
        <v/>
      </c>
      <c r="N2908" s="81" t="str">
        <f aca="false">IF(ISNUMBER(SEARCH("COM ENCARGOS COMPLEMENTARES",D2908)),J2908,"")</f>
        <v/>
      </c>
      <c r="O2908" s="81" t="str">
        <f aca="false">IF(N2908&lt;&gt;"","",M2908)</f>
        <v/>
      </c>
      <c r="P2908" s="82" t="str">
        <f aca="false">IF(A2908="Composição",A2907,"")</f>
        <v/>
      </c>
      <c r="Q2908" s="81" t="str">
        <f aca="false">IF(P2908&lt;&gt;"",SUMIF(L2908:L2997,L2908,N2908:N2997),"")</f>
        <v/>
      </c>
      <c r="R2908" s="81" t="str">
        <f aca="false">IF(P2908&lt;&gt;"",SUMIF(L2908:L2997,L2908,O2908:O2997),"")</f>
        <v/>
      </c>
    </row>
    <row r="2909" customFormat="false" ht="14.25" hidden="false" customHeight="true" outlineLevel="0" collapsed="false">
      <c r="A2909" s="102"/>
      <c r="B2909" s="102"/>
      <c r="C2909" s="102"/>
      <c r="D2909" s="102"/>
      <c r="E2909" s="102"/>
      <c r="F2909" s="103"/>
      <c r="G2909" s="102"/>
      <c r="H2909" s="104" t="s">
        <v>684</v>
      </c>
      <c r="I2909" s="104"/>
      <c r="J2909" s="103" t="n">
        <f aca="false">TRUNC(SUMIF(L:L,$L2909,M:M)*(1+$J$9),2)</f>
        <v>3.03</v>
      </c>
      <c r="L2909" s="63" t="n">
        <f aca="false">IF(AND(A2910&lt;&gt;"",A2909=""),L2908+1,L2908)</f>
        <v>254</v>
      </c>
      <c r="M2909" s="80" t="str">
        <f aca="false">IF(OR(A2909="Insumo",A2909="Composição Auxiliar"),J2909,"")</f>
        <v/>
      </c>
      <c r="N2909" s="81" t="str">
        <f aca="false">IF(ISNUMBER(SEARCH("COM ENCARGOS COMPLEMENTARES",D2909)),J2909,"")</f>
        <v/>
      </c>
      <c r="O2909" s="81" t="str">
        <f aca="false">IF(N2909&lt;&gt;"","",M2909)</f>
        <v/>
      </c>
      <c r="P2909" s="82" t="str">
        <f aca="false">IF(A2909="Composição",A2908,"")</f>
        <v/>
      </c>
      <c r="Q2909" s="81" t="str">
        <f aca="false">IF(P2909&lt;&gt;"",SUMIF(L2909:L2998,L2909,N2909:N2998),"")</f>
        <v/>
      </c>
      <c r="R2909" s="81" t="str">
        <f aca="false">IF(P2909&lt;&gt;"",SUMIF(L2909:L2998,L2909,O2909:O2998),"")</f>
        <v/>
      </c>
    </row>
    <row r="2910" customFormat="false" ht="15" hidden="false" customHeight="false" outlineLevel="0" collapsed="false">
      <c r="A2910" s="105"/>
      <c r="B2910" s="105"/>
      <c r="C2910" s="105"/>
      <c r="D2910" s="105"/>
      <c r="E2910" s="105"/>
      <c r="F2910" s="105"/>
      <c r="G2910" s="105" t="s">
        <v>685</v>
      </c>
      <c r="H2910" s="106" t="s">
        <v>1733</v>
      </c>
      <c r="I2910" s="105" t="s">
        <v>687</v>
      </c>
      <c r="J2910" s="107" t="n">
        <f aca="false">TRUNC(J2909*H2910,2)</f>
        <v>621.15</v>
      </c>
      <c r="L2910" s="63" t="n">
        <f aca="false">IF(AND(A2911&lt;&gt;"",A2910=""),L2909+1,L2909)</f>
        <v>254</v>
      </c>
      <c r="M2910" s="80" t="str">
        <f aca="false">IF(OR(A2910="Insumo",A2910="Composição Auxiliar"),J2910,"")</f>
        <v/>
      </c>
      <c r="N2910" s="81" t="str">
        <f aca="false">IF(ISNUMBER(SEARCH("COM ENCARGOS COMPLEMENTARES",D2910)),J2910,"")</f>
        <v/>
      </c>
      <c r="O2910" s="81" t="str">
        <f aca="false">IF(N2910&lt;&gt;"","",M2910)</f>
        <v/>
      </c>
      <c r="P2910" s="82" t="str">
        <f aca="false">IF(A2910="Composição",A2909,"")</f>
        <v/>
      </c>
      <c r="Q2910" s="81" t="str">
        <f aca="false">IF(P2910&lt;&gt;"",SUMIF(L2910:L2999,L2910,N2910:N2999),"")</f>
        <v/>
      </c>
      <c r="R2910" s="81" t="str">
        <f aca="false">IF(P2910&lt;&gt;"",SUMIF(L2910:L2999,L2910,O2910:O2999),"")</f>
        <v/>
      </c>
    </row>
    <row r="2911" customFormat="false" ht="15" hidden="false" customHeight="false" outlineLevel="0" collapsed="false">
      <c r="A2911" s="108"/>
      <c r="B2911" s="108"/>
      <c r="C2911" s="108"/>
      <c r="D2911" s="108"/>
      <c r="E2911" s="108"/>
      <c r="F2911" s="108"/>
      <c r="G2911" s="108"/>
      <c r="H2911" s="108"/>
      <c r="I2911" s="108"/>
      <c r="J2911" s="108"/>
      <c r="L2911" s="63" t="n">
        <f aca="false">IF(AND(A2912&lt;&gt;"",A2911=""),L2910+1,L2910)</f>
        <v>255</v>
      </c>
      <c r="M2911" s="80" t="str">
        <f aca="false">IF(OR(A2911="Insumo",A2911="Composição Auxiliar"),J2911,"")</f>
        <v/>
      </c>
      <c r="N2911" s="81" t="str">
        <f aca="false">IF(ISNUMBER(SEARCH("COM ENCARGOS COMPLEMENTARES",D2911)),J2911,"")</f>
        <v/>
      </c>
      <c r="O2911" s="81" t="str">
        <f aca="false">IF(N2911&lt;&gt;"","",M2911)</f>
        <v/>
      </c>
      <c r="P2911" s="82" t="str">
        <f aca="false">IF(A2911="Composição",A2910,"")</f>
        <v/>
      </c>
      <c r="Q2911" s="81" t="str">
        <f aca="false">IF(P2911&lt;&gt;"",SUMIF(L2911:L3000,L2911,N2911:N3000),"")</f>
        <v/>
      </c>
      <c r="R2911" s="81" t="str">
        <f aca="false">IF(P2911&lt;&gt;"",SUMIF(L2911:L3000,L2911,O2911:O3000),"")</f>
        <v/>
      </c>
    </row>
    <row r="2912" customFormat="false" ht="15" hidden="false" customHeight="true" outlineLevel="0" collapsed="false">
      <c r="A2912" s="83" t="s">
        <v>623</v>
      </c>
      <c r="B2912" s="84" t="s">
        <v>655</v>
      </c>
      <c r="C2912" s="83" t="s">
        <v>656</v>
      </c>
      <c r="D2912" s="83" t="s">
        <v>657</v>
      </c>
      <c r="E2912" s="83" t="s">
        <v>658</v>
      </c>
      <c r="F2912" s="83"/>
      <c r="G2912" s="85" t="s">
        <v>659</v>
      </c>
      <c r="H2912" s="84" t="s">
        <v>660</v>
      </c>
      <c r="I2912" s="84" t="s">
        <v>661</v>
      </c>
      <c r="J2912" s="84" t="s">
        <v>662</v>
      </c>
      <c r="L2912" s="63" t="n">
        <f aca="false">IF(AND(A2913&lt;&gt;"",A2912=""),L2911+1,L2911)</f>
        <v>255</v>
      </c>
      <c r="M2912" s="80" t="str">
        <f aca="false">IF(OR(A2912="Insumo",A2912="Composição Auxiliar"),J2912,"")</f>
        <v/>
      </c>
      <c r="N2912" s="81" t="str">
        <f aca="false">IF(ISNUMBER(SEARCH("COM ENCARGOS COMPLEMENTARES",D2912)),J2912,"")</f>
        <v/>
      </c>
      <c r="O2912" s="81" t="str">
        <f aca="false">IF(N2912&lt;&gt;"","",M2912)</f>
        <v/>
      </c>
      <c r="P2912" s="82" t="str">
        <f aca="false">IF(A2912="Composição",A2911,"")</f>
        <v/>
      </c>
      <c r="Q2912" s="81" t="str">
        <f aca="false">IF(P2912&lt;&gt;"",SUMIF(L2912:L3001,L2912,N2912:N3001),"")</f>
        <v/>
      </c>
      <c r="R2912" s="81" t="str">
        <f aca="false">IF(P2912&lt;&gt;"",SUMIF(L2912:L3001,L2912,O2912:O3001),"")</f>
        <v/>
      </c>
    </row>
    <row r="2913" customFormat="false" ht="25.5" hidden="false" customHeight="true" outlineLevel="0" collapsed="false">
      <c r="A2913" s="86" t="s">
        <v>663</v>
      </c>
      <c r="B2913" s="87" t="s">
        <v>624</v>
      </c>
      <c r="C2913" s="86" t="s">
        <v>716</v>
      </c>
      <c r="D2913" s="86" t="s">
        <v>1747</v>
      </c>
      <c r="E2913" s="86" t="s">
        <v>828</v>
      </c>
      <c r="F2913" s="86"/>
      <c r="G2913" s="88" t="s">
        <v>1730</v>
      </c>
      <c r="H2913" s="89" t="n">
        <v>1</v>
      </c>
      <c r="I2913" s="90" t="n">
        <f aca="false">SUMIF(L:L,$L2913,M:M)</f>
        <v>112.45</v>
      </c>
      <c r="J2913" s="90" t="n">
        <f aca="false">TRUNC(H2913*I2913,2)</f>
        <v>112.45</v>
      </c>
      <c r="L2913" s="63" t="n">
        <f aca="false">IF(AND(A2914&lt;&gt;"",A2913=""),L2912+1,L2912)</f>
        <v>255</v>
      </c>
      <c r="M2913" s="80" t="str">
        <f aca="false">IF(OR(A2913="Insumo",A2913="Composição Auxiliar"),J2913,"")</f>
        <v/>
      </c>
      <c r="N2913" s="81" t="str">
        <f aca="false">IF(ISNUMBER(SEARCH("COM ENCARGOS COMPLEMENTARES",D2913)),J2913,"")</f>
        <v/>
      </c>
      <c r="O2913" s="81" t="str">
        <f aca="false">IF(N2913&lt;&gt;"","",M2913)</f>
        <v/>
      </c>
      <c r="P2913" s="82" t="str">
        <f aca="false">IF(A2913="Composição",A2912,"")</f>
        <v> 12.3.2 </v>
      </c>
      <c r="Q2913" s="81" t="n">
        <f aca="false">IF(P2913&lt;&gt;"",SUMIF(L2913:L3002,L2913,N2913:N3002),"")</f>
        <v>112.45</v>
      </c>
      <c r="R2913" s="81" t="n">
        <f aca="false">IF(P2913&lt;&gt;"",SUMIF(L2913:L3002,L2913,O2913:O3002),"")</f>
        <v>0</v>
      </c>
    </row>
    <row r="2914" customFormat="false" ht="25.5" hidden="false" customHeight="true" outlineLevel="0" collapsed="false">
      <c r="A2914" s="91" t="s">
        <v>668</v>
      </c>
      <c r="B2914" s="92" t="s">
        <v>1748</v>
      </c>
      <c r="C2914" s="91" t="s">
        <v>664</v>
      </c>
      <c r="D2914" s="91" t="s">
        <v>921</v>
      </c>
      <c r="E2914" s="91" t="s">
        <v>671</v>
      </c>
      <c r="F2914" s="91"/>
      <c r="G2914" s="93" t="s">
        <v>706</v>
      </c>
      <c r="H2914" s="94" t="n">
        <v>0.005</v>
      </c>
      <c r="I2914" s="95" t="n">
        <f aca="false">SUMIFS('ANALÍTICA AUXILIARES'!J:J,'ANALÍTICA AUXILIARES'!A:A,"Composição",'ANALÍTICA AUXILIARES'!B:B,$B2914)</f>
        <v>22490.49</v>
      </c>
      <c r="J2914" s="95" t="n">
        <f aca="false">TRUNC(H2914*I2914,2)</f>
        <v>112.45</v>
      </c>
      <c r="L2914" s="63" t="n">
        <f aca="false">IF(AND(A2915&lt;&gt;"",A2914=""),L2913+1,L2913)</f>
        <v>255</v>
      </c>
      <c r="M2914" s="80" t="n">
        <f aca="false">IF(OR(A2914="Insumo",A2914="Composição Auxiliar"),J2914,"")</f>
        <v>112.45</v>
      </c>
      <c r="N2914" s="81" t="n">
        <f aca="false">IF(ISNUMBER(SEARCH("COM ENCARGOS COMPLEMENTARES",D2914)),J2914,"")</f>
        <v>112.45</v>
      </c>
      <c r="O2914" s="81" t="str">
        <f aca="false">IF(N2914&lt;&gt;"","",M2914)</f>
        <v/>
      </c>
      <c r="P2914" s="82" t="str">
        <f aca="false">IF(A2914="Composição",A2913,"")</f>
        <v/>
      </c>
      <c r="Q2914" s="81" t="str">
        <f aca="false">IF(P2914&lt;&gt;"",SUMIF(L2914:L3003,L2914,N2914:N3003),"")</f>
        <v/>
      </c>
      <c r="R2914" s="81" t="str">
        <f aca="false">IF(P2914&lt;&gt;"",SUMIF(L2914:L3003,L2914,O2914:O3003),"")</f>
        <v/>
      </c>
    </row>
    <row r="2915" customFormat="false" ht="14.25" hidden="false" customHeight="false" outlineLevel="0" collapsed="false">
      <c r="A2915" s="102"/>
      <c r="B2915" s="102"/>
      <c r="C2915" s="102"/>
      <c r="D2915" s="102"/>
      <c r="E2915" s="102"/>
      <c r="F2915" s="103"/>
      <c r="G2915" s="102"/>
      <c r="H2915" s="103"/>
      <c r="I2915" s="102"/>
      <c r="J2915" s="103"/>
      <c r="L2915" s="63" t="n">
        <f aca="false">IF(AND(A2916&lt;&gt;"",A2915=""),L2914+1,L2914)</f>
        <v>255</v>
      </c>
      <c r="M2915" s="80" t="str">
        <f aca="false">IF(OR(A2915="Insumo",A2915="Composição Auxiliar"),J2915,"")</f>
        <v/>
      </c>
      <c r="N2915" s="81" t="str">
        <f aca="false">IF(ISNUMBER(SEARCH("COM ENCARGOS COMPLEMENTARES",D2915)),J2915,"")</f>
        <v/>
      </c>
      <c r="O2915" s="81" t="str">
        <f aca="false">IF(N2915&lt;&gt;"","",M2915)</f>
        <v/>
      </c>
      <c r="P2915" s="82" t="str">
        <f aca="false">IF(A2915="Composição",A2914,"")</f>
        <v/>
      </c>
      <c r="Q2915" s="81" t="str">
        <f aca="false">IF(P2915&lt;&gt;"",SUMIF(L2915:L3004,L2915,N2915:N3004),"")</f>
        <v/>
      </c>
      <c r="R2915" s="81" t="str">
        <f aca="false">IF(P2915&lt;&gt;"",SUMIF(L2915:L3004,L2915,O2915:O3004),"")</f>
        <v/>
      </c>
    </row>
    <row r="2916" customFormat="false" ht="14.25" hidden="false" customHeight="true" outlineLevel="0" collapsed="false">
      <c r="A2916" s="102"/>
      <c r="B2916" s="102"/>
      <c r="C2916" s="102"/>
      <c r="D2916" s="102"/>
      <c r="E2916" s="102"/>
      <c r="F2916" s="103"/>
      <c r="G2916" s="102"/>
      <c r="H2916" s="104" t="s">
        <v>684</v>
      </c>
      <c r="I2916" s="104"/>
      <c r="J2916" s="103" t="n">
        <f aca="false">TRUNC(SUMIF(L:L,$L2916,M:M)*(1+$J$9),2)</f>
        <v>145.94</v>
      </c>
      <c r="L2916" s="63" t="n">
        <f aca="false">IF(AND(A2917&lt;&gt;"",A2916=""),L2915+1,L2915)</f>
        <v>255</v>
      </c>
      <c r="M2916" s="80" t="str">
        <f aca="false">IF(OR(A2916="Insumo",A2916="Composição Auxiliar"),J2916,"")</f>
        <v/>
      </c>
      <c r="N2916" s="81" t="str">
        <f aca="false">IF(ISNUMBER(SEARCH("COM ENCARGOS COMPLEMENTARES",D2916)),J2916,"")</f>
        <v/>
      </c>
      <c r="O2916" s="81" t="str">
        <f aca="false">IF(N2916&lt;&gt;"","",M2916)</f>
        <v/>
      </c>
      <c r="P2916" s="82" t="str">
        <f aca="false">IF(A2916="Composição",A2915,"")</f>
        <v/>
      </c>
      <c r="Q2916" s="81" t="str">
        <f aca="false">IF(P2916&lt;&gt;"",SUMIF(L2916:L3005,L2916,N2916:N3005),"")</f>
        <v/>
      </c>
      <c r="R2916" s="81" t="str">
        <f aca="false">IF(P2916&lt;&gt;"",SUMIF(L2916:L3005,L2916,O2916:O3005),"")</f>
        <v/>
      </c>
    </row>
    <row r="2917" customFormat="false" ht="15" hidden="false" customHeight="false" outlineLevel="0" collapsed="false">
      <c r="A2917" s="105"/>
      <c r="B2917" s="105"/>
      <c r="C2917" s="105"/>
      <c r="D2917" s="105"/>
      <c r="E2917" s="105"/>
      <c r="F2917" s="105"/>
      <c r="G2917" s="105" t="s">
        <v>685</v>
      </c>
      <c r="H2917" s="106" t="s">
        <v>838</v>
      </c>
      <c r="I2917" s="105" t="s">
        <v>687</v>
      </c>
      <c r="J2917" s="107" t="n">
        <f aca="false">TRUNC(J2916*H2917,2)</f>
        <v>14594</v>
      </c>
      <c r="L2917" s="63" t="n">
        <f aca="false">IF(AND(A2918&lt;&gt;"",A2917=""),L2916+1,L2916)</f>
        <v>255</v>
      </c>
      <c r="M2917" s="80" t="str">
        <f aca="false">IF(OR(A2917="Insumo",A2917="Composição Auxiliar"),J2917,"")</f>
        <v/>
      </c>
      <c r="N2917" s="81" t="str">
        <f aca="false">IF(ISNUMBER(SEARCH("COM ENCARGOS COMPLEMENTARES",D2917)),J2917,"")</f>
        <v/>
      </c>
      <c r="O2917" s="81" t="str">
        <f aca="false">IF(N2917&lt;&gt;"","",M2917)</f>
        <v/>
      </c>
      <c r="P2917" s="82" t="str">
        <f aca="false">IF(A2917="Composição",A2916,"")</f>
        <v/>
      </c>
      <c r="Q2917" s="81" t="str">
        <f aca="false">IF(P2917&lt;&gt;"",SUMIF(L2917:L3006,L2917,N2917:N3006),"")</f>
        <v/>
      </c>
      <c r="R2917" s="81" t="str">
        <f aca="false">IF(P2917&lt;&gt;"",SUMIF(L2917:L3006,L2917,O2917:O3006),"")</f>
        <v/>
      </c>
    </row>
    <row r="2918" customFormat="false" ht="15" hidden="false" customHeight="false" outlineLevel="0" collapsed="false">
      <c r="A2918" s="108"/>
      <c r="B2918" s="108"/>
      <c r="C2918" s="108"/>
      <c r="D2918" s="108"/>
      <c r="E2918" s="108"/>
      <c r="F2918" s="108"/>
      <c r="G2918" s="108"/>
      <c r="H2918" s="108"/>
      <c r="I2918" s="108"/>
      <c r="J2918" s="108"/>
      <c r="L2918" s="63" t="n">
        <f aca="false">IF(AND(A2919&lt;&gt;"",A2918=""),L2917+1,L2917)</f>
        <v>256</v>
      </c>
      <c r="M2918" s="80" t="str">
        <f aca="false">IF(OR(A2918="Insumo",A2918="Composição Auxiliar"),J2918,"")</f>
        <v/>
      </c>
      <c r="N2918" s="81" t="str">
        <f aca="false">IF(ISNUMBER(SEARCH("COM ENCARGOS COMPLEMENTARES",D2918)),J2918,"")</f>
        <v/>
      </c>
      <c r="O2918" s="81" t="str">
        <f aca="false">IF(N2918&lt;&gt;"","",M2918)</f>
        <v/>
      </c>
      <c r="P2918" s="82" t="str">
        <f aca="false">IF(A2918="Composição",A2917,"")</f>
        <v/>
      </c>
      <c r="Q2918" s="81" t="str">
        <f aca="false">IF(P2918&lt;&gt;"",SUMIF(L2918:L3007,L2918,N2918:N3007),"")</f>
        <v/>
      </c>
      <c r="R2918" s="81" t="str">
        <f aca="false">IF(P2918&lt;&gt;"",SUMIF(L2918:L3007,L2918,O2918:O3007),"")</f>
        <v/>
      </c>
    </row>
    <row r="2919" customFormat="false" ht="14.25" hidden="false" customHeight="false" outlineLevel="0" collapsed="false">
      <c r="A2919" s="76" t="s">
        <v>625</v>
      </c>
      <c r="B2919" s="76"/>
      <c r="C2919" s="76"/>
      <c r="D2919" s="76" t="s">
        <v>626</v>
      </c>
      <c r="E2919" s="76"/>
      <c r="F2919" s="76"/>
      <c r="G2919" s="76"/>
      <c r="H2919" s="77"/>
      <c r="I2919" s="76"/>
      <c r="J2919" s="78"/>
      <c r="L2919" s="63" t="n">
        <f aca="false">IF(AND(A2920&lt;&gt;"",A2919=""),L2918+1,L2918)</f>
        <v>256</v>
      </c>
      <c r="M2919" s="80" t="str">
        <f aca="false">IF(OR(A2919="Insumo",A2919="Composição Auxiliar"),J2919,"")</f>
        <v/>
      </c>
      <c r="N2919" s="81" t="str">
        <f aca="false">IF(ISNUMBER(SEARCH("COM ENCARGOS COMPLEMENTARES",D2919)),J2919,"")</f>
        <v/>
      </c>
      <c r="O2919" s="81" t="str">
        <f aca="false">IF(N2919&lt;&gt;"","",M2919)</f>
        <v/>
      </c>
      <c r="P2919" s="82" t="str">
        <f aca="false">IF(A2919="Composição",A2918,"")</f>
        <v/>
      </c>
      <c r="Q2919" s="81" t="str">
        <f aca="false">IF(P2919&lt;&gt;"",SUMIF(L2919:L3008,L2919,N2919:N3008),"")</f>
        <v/>
      </c>
      <c r="R2919" s="81" t="str">
        <f aca="false">IF(P2919&lt;&gt;"",SUMIF(L2919:L3008,L2919,O2919:O3008),"")</f>
        <v/>
      </c>
    </row>
    <row r="2920" customFormat="false" ht="15" hidden="false" customHeight="true" outlineLevel="0" collapsed="false">
      <c r="A2920" s="83" t="s">
        <v>627</v>
      </c>
      <c r="B2920" s="84" t="s">
        <v>655</v>
      </c>
      <c r="C2920" s="83" t="s">
        <v>656</v>
      </c>
      <c r="D2920" s="83" t="s">
        <v>657</v>
      </c>
      <c r="E2920" s="83" t="s">
        <v>658</v>
      </c>
      <c r="F2920" s="83"/>
      <c r="G2920" s="85" t="s">
        <v>659</v>
      </c>
      <c r="H2920" s="84" t="s">
        <v>660</v>
      </c>
      <c r="I2920" s="84" t="s">
        <v>661</v>
      </c>
      <c r="J2920" s="84" t="s">
        <v>662</v>
      </c>
      <c r="L2920" s="63" t="n">
        <f aca="false">IF(AND(A2921&lt;&gt;"",A2920=""),L2919+1,L2919)</f>
        <v>256</v>
      </c>
      <c r="M2920" s="80" t="str">
        <f aca="false">IF(OR(A2920="Insumo",A2920="Composição Auxiliar"),J2920,"")</f>
        <v/>
      </c>
      <c r="N2920" s="81" t="str">
        <f aca="false">IF(ISNUMBER(SEARCH("COM ENCARGOS COMPLEMENTARES",D2920)),J2920,"")</f>
        <v/>
      </c>
      <c r="O2920" s="81" t="str">
        <f aca="false">IF(N2920&lt;&gt;"","",M2920)</f>
        <v/>
      </c>
      <c r="P2920" s="82" t="str">
        <f aca="false">IF(A2920="Composição",A2919,"")</f>
        <v/>
      </c>
      <c r="Q2920" s="81" t="str">
        <f aca="false">IF(P2920&lt;&gt;"",SUMIF(L2920:L3009,L2920,N2920:N3009),"")</f>
        <v/>
      </c>
      <c r="R2920" s="81" t="str">
        <f aca="false">IF(P2920&lt;&gt;"",SUMIF(L2920:L3009,L2920,O2920:O3009),"")</f>
        <v/>
      </c>
    </row>
    <row r="2921" customFormat="false" ht="25.5" hidden="false" customHeight="true" outlineLevel="0" collapsed="false">
      <c r="A2921" s="86" t="s">
        <v>663</v>
      </c>
      <c r="B2921" s="87" t="s">
        <v>628</v>
      </c>
      <c r="C2921" s="86" t="s">
        <v>716</v>
      </c>
      <c r="D2921" s="86" t="s">
        <v>1749</v>
      </c>
      <c r="E2921" s="86" t="s">
        <v>840</v>
      </c>
      <c r="F2921" s="86"/>
      <c r="G2921" s="88" t="s">
        <v>718</v>
      </c>
      <c r="H2921" s="89" t="n">
        <v>1</v>
      </c>
      <c r="I2921" s="90" t="n">
        <f aca="false">SUMIF(L:L,$L2921,M:M)</f>
        <v>1270.07</v>
      </c>
      <c r="J2921" s="90" t="n">
        <f aca="false">TRUNC(H2921*I2921,2)</f>
        <v>1270.07</v>
      </c>
      <c r="L2921" s="63" t="n">
        <f aca="false">IF(AND(A2922&lt;&gt;"",A2921=""),L2920+1,L2920)</f>
        <v>256</v>
      </c>
      <c r="M2921" s="80" t="str">
        <f aca="false">IF(OR(A2921="Insumo",A2921="Composição Auxiliar"),J2921,"")</f>
        <v/>
      </c>
      <c r="N2921" s="81" t="str">
        <f aca="false">IF(ISNUMBER(SEARCH("COM ENCARGOS COMPLEMENTARES",D2921)),J2921,"")</f>
        <v/>
      </c>
      <c r="O2921" s="81" t="str">
        <f aca="false">IF(N2921&lt;&gt;"","",M2921)</f>
        <v/>
      </c>
      <c r="P2921" s="82" t="str">
        <f aca="false">IF(A2921="Composição",A2920,"")</f>
        <v> 12.4.1 </v>
      </c>
      <c r="Q2921" s="81" t="n">
        <f aca="false">IF(P2921&lt;&gt;"",SUMIF(L2921:L3010,L2921,N2921:N3010),"")</f>
        <v>0</v>
      </c>
      <c r="R2921" s="81" t="n">
        <f aca="false">IF(P2921&lt;&gt;"",SUMIF(L2921:L3010,L2921,O2921:O3010),"")</f>
        <v>1270.07</v>
      </c>
    </row>
    <row r="2922" customFormat="false" ht="25.5" hidden="false" customHeight="false" outlineLevel="0" collapsed="false">
      <c r="A2922" s="96" t="s">
        <v>679</v>
      </c>
      <c r="B2922" s="97" t="s">
        <v>1750</v>
      </c>
      <c r="C2922" s="96" t="str">
        <f aca="false">VLOOKUP(B2922,INSUMOS!$A:$I,2,0)</f>
        <v>Próprio</v>
      </c>
      <c r="D2922" s="96" t="str">
        <f aca="false">VLOOKUP(B2922,INSUMOS!$A:$I,3,0)</f>
        <v>ALVARÁ DE CONSTRUÇÃO (0,08 UFPP/M2)</v>
      </c>
      <c r="E2922" s="98" t="str">
        <f aca="false">VLOOKUP(B2922,INSUMOS!$A:$I,4,0)</f>
        <v>Taxas</v>
      </c>
      <c r="F2922" s="98"/>
      <c r="G2922" s="99" t="str">
        <f aca="false">VLOOKUP(B2922,INSUMOS!$A:$I,5,0)</f>
        <v>UN</v>
      </c>
      <c r="H2922" s="100" t="n">
        <v>1</v>
      </c>
      <c r="I2922" s="101" t="n">
        <f aca="false">VLOOKUP(B2922,INSUMOS!$A:$I,8,0)</f>
        <v>507.74</v>
      </c>
      <c r="J2922" s="101" t="n">
        <f aca="false">TRUNC(H2922*I2922,2)</f>
        <v>507.74</v>
      </c>
      <c r="L2922" s="63" t="n">
        <f aca="false">IF(AND(A2923&lt;&gt;"",A2922=""),L2921+1,L2921)</f>
        <v>256</v>
      </c>
      <c r="M2922" s="80" t="n">
        <f aca="false">IF(OR(A2922="Insumo",A2922="Composição Auxiliar"),J2922,"")</f>
        <v>507.74</v>
      </c>
      <c r="N2922" s="81" t="str">
        <f aca="false">IF(ISNUMBER(SEARCH("COM ENCARGOS COMPLEMENTARES",D2922)),J2922,"")</f>
        <v/>
      </c>
      <c r="O2922" s="81" t="n">
        <f aca="false">IF(N2922&lt;&gt;"","",M2922)</f>
        <v>507.74</v>
      </c>
      <c r="P2922" s="82" t="str">
        <f aca="false">IF(A2922="Composição",A2921,"")</f>
        <v/>
      </c>
      <c r="Q2922" s="81" t="str">
        <f aca="false">IF(P2922&lt;&gt;"",SUMIF(L2922:L3011,L2922,N2922:N3011),"")</f>
        <v/>
      </c>
      <c r="R2922" s="81" t="str">
        <f aca="false">IF(P2922&lt;&gt;"",SUMIF(L2922:L3011,L2922,O2922:O3011),"")</f>
        <v/>
      </c>
    </row>
    <row r="2923" customFormat="false" ht="25.5" hidden="false" customHeight="false" outlineLevel="0" collapsed="false">
      <c r="A2923" s="96" t="s">
        <v>679</v>
      </c>
      <c r="B2923" s="97" t="s">
        <v>1751</v>
      </c>
      <c r="C2923" s="96" t="str">
        <f aca="false">VLOOKUP(B2923,INSUMOS!$A:$I,2,0)</f>
        <v>Próprio</v>
      </c>
      <c r="D2923" s="96" t="str">
        <f aca="false">VLOOKUP(B2923,INSUMOS!$A:$I,3,0)</f>
        <v>ART DE EXECUÇÃO</v>
      </c>
      <c r="E2923" s="98" t="str">
        <f aca="false">VLOOKUP(B2923,INSUMOS!$A:$I,4,0)</f>
        <v>Taxas</v>
      </c>
      <c r="F2923" s="98"/>
      <c r="G2923" s="99" t="str">
        <f aca="false">VLOOKUP(B2923,INSUMOS!$A:$I,5,0)</f>
        <v>UN</v>
      </c>
      <c r="H2923" s="100" t="n">
        <v>1</v>
      </c>
      <c r="I2923" s="101" t="n">
        <f aca="false">VLOOKUP(B2923,INSUMOS!$A:$I,8,0)</f>
        <v>254.59</v>
      </c>
      <c r="J2923" s="101" t="n">
        <f aca="false">TRUNC(H2923*I2923,2)</f>
        <v>254.59</v>
      </c>
      <c r="L2923" s="63" t="n">
        <f aca="false">IF(AND(A2924&lt;&gt;"",A2923=""),L2922+1,L2922)</f>
        <v>256</v>
      </c>
      <c r="M2923" s="80" t="n">
        <f aca="false">IF(OR(A2923="Insumo",A2923="Composição Auxiliar"),J2923,"")</f>
        <v>254.59</v>
      </c>
      <c r="N2923" s="81" t="str">
        <f aca="false">IF(ISNUMBER(SEARCH("COM ENCARGOS COMPLEMENTARES",D2923)),J2923,"")</f>
        <v/>
      </c>
      <c r="O2923" s="81" t="n">
        <f aca="false">IF(N2923&lt;&gt;"","",M2923)</f>
        <v>254.59</v>
      </c>
      <c r="P2923" s="82" t="str">
        <f aca="false">IF(A2923="Composição",A2922,"")</f>
        <v/>
      </c>
      <c r="Q2923" s="81" t="str">
        <f aca="false">IF(P2923&lt;&gt;"",SUMIF(L2923:L3012,L2923,N2923:N3012),"")</f>
        <v/>
      </c>
      <c r="R2923" s="81" t="str">
        <f aca="false">IF(P2923&lt;&gt;"",SUMIF(L2923:L3012,L2923,O2923:O3012),"")</f>
        <v/>
      </c>
    </row>
    <row r="2924" customFormat="false" ht="25.5" hidden="false" customHeight="false" outlineLevel="0" collapsed="false">
      <c r="A2924" s="96" t="s">
        <v>679</v>
      </c>
      <c r="B2924" s="97" t="s">
        <v>1752</v>
      </c>
      <c r="C2924" s="96" t="str">
        <f aca="false">VLOOKUP(B2924,INSUMOS!$A:$I,2,0)</f>
        <v>Próprio</v>
      </c>
      <c r="D2924" s="96" t="str">
        <f aca="false">VLOOKUP(B2924,INSUMOS!$A:$I,3,0)</f>
        <v>HABITE-SE (0,08 UFPP/M2)</v>
      </c>
      <c r="E2924" s="98" t="str">
        <f aca="false">VLOOKUP(B2924,INSUMOS!$A:$I,4,0)</f>
        <v>Taxas</v>
      </c>
      <c r="F2924" s="98"/>
      <c r="G2924" s="99" t="str">
        <f aca="false">VLOOKUP(B2924,INSUMOS!$A:$I,5,0)</f>
        <v>UN</v>
      </c>
      <c r="H2924" s="100" t="n">
        <v>1</v>
      </c>
      <c r="I2924" s="101" t="n">
        <f aca="false">VLOOKUP(B2924,INSUMOS!$A:$I,8,0)</f>
        <v>507.74</v>
      </c>
      <c r="J2924" s="101" t="n">
        <f aca="false">TRUNC(H2924*I2924,2)</f>
        <v>507.74</v>
      </c>
      <c r="L2924" s="63" t="n">
        <f aca="false">IF(AND(A2925&lt;&gt;"",A2924=""),L2923+1,L2923)</f>
        <v>256</v>
      </c>
      <c r="M2924" s="80" t="n">
        <f aca="false">IF(OR(A2924="Insumo",A2924="Composição Auxiliar"),J2924,"")</f>
        <v>507.74</v>
      </c>
      <c r="N2924" s="81" t="str">
        <f aca="false">IF(ISNUMBER(SEARCH("COM ENCARGOS COMPLEMENTARES",D2924)),J2924,"")</f>
        <v/>
      </c>
      <c r="O2924" s="81" t="n">
        <f aca="false">IF(N2924&lt;&gt;"","",M2924)</f>
        <v>507.74</v>
      </c>
      <c r="P2924" s="82" t="str">
        <f aca="false">IF(A2924="Composição",A2923,"")</f>
        <v/>
      </c>
      <c r="Q2924" s="81" t="str">
        <f aca="false">IF(P2924&lt;&gt;"",SUMIF(L2924:L3013,L2924,N2924:N3013),"")</f>
        <v/>
      </c>
      <c r="R2924" s="81" t="str">
        <f aca="false">IF(P2924&lt;&gt;"",SUMIF(L2924:L3013,L2924,O2924:O3013),"")</f>
        <v/>
      </c>
    </row>
    <row r="2925" customFormat="false" ht="14.25" hidden="false" customHeight="false" outlineLevel="0" collapsed="false">
      <c r="A2925" s="102"/>
      <c r="B2925" s="102"/>
      <c r="C2925" s="102"/>
      <c r="D2925" s="102"/>
      <c r="E2925" s="102"/>
      <c r="F2925" s="103"/>
      <c r="G2925" s="102"/>
      <c r="H2925" s="103"/>
      <c r="I2925" s="102"/>
      <c r="J2925" s="103"/>
      <c r="L2925" s="63" t="n">
        <f aca="false">IF(AND(A2926&lt;&gt;"",A2925=""),L2924+1,L2924)</f>
        <v>256</v>
      </c>
      <c r="M2925" s="80" t="str">
        <f aca="false">IF(OR(A2925="Insumo",A2925="Composição Auxiliar"),J2925,"")</f>
        <v/>
      </c>
      <c r="N2925" s="81" t="str">
        <f aca="false">IF(ISNUMBER(SEARCH("COM ENCARGOS COMPLEMENTARES",D2925)),J2925,"")</f>
        <v/>
      </c>
      <c r="O2925" s="81" t="str">
        <f aca="false">IF(N2925&lt;&gt;"","",M2925)</f>
        <v/>
      </c>
      <c r="P2925" s="82" t="str">
        <f aca="false">IF(A2925="Composição",A2924,"")</f>
        <v/>
      </c>
      <c r="Q2925" s="81" t="str">
        <f aca="false">IF(P2925&lt;&gt;"",SUMIF(L2925:L3014,L2925,N2925:N3014),"")</f>
        <v/>
      </c>
      <c r="R2925" s="81" t="str">
        <f aca="false">IF(P2925&lt;&gt;"",SUMIF(L2925:L3014,L2925,O2925:O3014),"")</f>
        <v/>
      </c>
    </row>
    <row r="2926" customFormat="false" ht="14.25" hidden="false" customHeight="true" outlineLevel="0" collapsed="false">
      <c r="A2926" s="102"/>
      <c r="B2926" s="102"/>
      <c r="C2926" s="102"/>
      <c r="D2926" s="102"/>
      <c r="E2926" s="102"/>
      <c r="F2926" s="103"/>
      <c r="G2926" s="102"/>
      <c r="H2926" s="104" t="s">
        <v>684</v>
      </c>
      <c r="I2926" s="104"/>
      <c r="J2926" s="103" t="n">
        <f aca="false">TRUNC(SUMIF(L:L,$L2926,M:M)*(1+$J$9),2)</f>
        <v>1648.42</v>
      </c>
      <c r="L2926" s="63" t="n">
        <f aca="false">IF(AND(A2927&lt;&gt;"",A2926=""),L2925+1,L2925)</f>
        <v>256</v>
      </c>
      <c r="M2926" s="80" t="str">
        <f aca="false">IF(OR(A2926="Insumo",A2926="Composição Auxiliar"),J2926,"")</f>
        <v/>
      </c>
      <c r="N2926" s="81" t="str">
        <f aca="false">IF(ISNUMBER(SEARCH("COM ENCARGOS COMPLEMENTARES",D2926)),J2926,"")</f>
        <v/>
      </c>
      <c r="O2926" s="81" t="str">
        <f aca="false">IF(N2926&lt;&gt;"","",M2926)</f>
        <v/>
      </c>
      <c r="P2926" s="82" t="str">
        <f aca="false">IF(A2926="Composição",A2925,"")</f>
        <v/>
      </c>
      <c r="Q2926" s="81" t="str">
        <f aca="false">IF(P2926&lt;&gt;"",SUMIF(L2926:L3015,L2926,N2926:N3015),"")</f>
        <v/>
      </c>
      <c r="R2926" s="81" t="str">
        <f aca="false">IF(P2926&lt;&gt;"",SUMIF(L2926:L3015,L2926,O2926:O3015),"")</f>
        <v/>
      </c>
    </row>
    <row r="2927" customFormat="false" ht="15" hidden="false" customHeight="false" outlineLevel="0" collapsed="false">
      <c r="A2927" s="105"/>
      <c r="B2927" s="105"/>
      <c r="C2927" s="105"/>
      <c r="D2927" s="105"/>
      <c r="E2927" s="105"/>
      <c r="F2927" s="105"/>
      <c r="G2927" s="105" t="s">
        <v>685</v>
      </c>
      <c r="H2927" s="106" t="s">
        <v>826</v>
      </c>
      <c r="I2927" s="105" t="s">
        <v>687</v>
      </c>
      <c r="J2927" s="107" t="n">
        <f aca="false">TRUNC(J2926*H2927,2)</f>
        <v>1648.42</v>
      </c>
      <c r="L2927" s="63" t="n">
        <f aca="false">IF(AND(A2928&lt;&gt;"",A2927=""),L2926+1,L2926)</f>
        <v>256</v>
      </c>
      <c r="M2927" s="80" t="str">
        <f aca="false">IF(OR(A2927="Insumo",A2927="Composição Auxiliar"),J2927,"")</f>
        <v/>
      </c>
      <c r="N2927" s="81" t="str">
        <f aca="false">IF(ISNUMBER(SEARCH("COM ENCARGOS COMPLEMENTARES",D2927)),J2927,"")</f>
        <v/>
      </c>
      <c r="O2927" s="81" t="str">
        <f aca="false">IF(N2927&lt;&gt;"","",M2927)</f>
        <v/>
      </c>
      <c r="P2927" s="82" t="str">
        <f aca="false">IF(A2927="Composição",A2926,"")</f>
        <v/>
      </c>
      <c r="Q2927" s="81" t="str">
        <f aca="false">IF(P2927&lt;&gt;"",SUMIF(L2927:L3016,L2927,N2927:N3016),"")</f>
        <v/>
      </c>
      <c r="R2927" s="81" t="str">
        <f aca="false">IF(P2927&lt;&gt;"",SUMIF(L2927:L3016,L2927,O2927:O3016),"")</f>
        <v/>
      </c>
    </row>
    <row r="2928" customFormat="false" ht="15" hidden="false" customHeight="false" outlineLevel="0" collapsed="false">
      <c r="A2928" s="108"/>
      <c r="B2928" s="108"/>
      <c r="C2928" s="108"/>
      <c r="D2928" s="108"/>
      <c r="E2928" s="108"/>
      <c r="F2928" s="108"/>
      <c r="G2928" s="108"/>
      <c r="H2928" s="108"/>
      <c r="I2928" s="108"/>
      <c r="J2928" s="108"/>
      <c r="L2928" s="63" t="n">
        <f aca="false">IF(AND(A2929&lt;&gt;"",A2928=""),L2927+1,L2927)</f>
        <v>257</v>
      </c>
      <c r="M2928" s="80" t="str">
        <f aca="false">IF(OR(A2928="Insumo",A2928="Composição Auxiliar"),J2928,"")</f>
        <v/>
      </c>
      <c r="N2928" s="81" t="str">
        <f aca="false">IF(ISNUMBER(SEARCH("COM ENCARGOS COMPLEMENTARES",D2928)),J2928,"")</f>
        <v/>
      </c>
      <c r="O2928" s="81" t="str">
        <f aca="false">IF(N2928&lt;&gt;"","",M2928)</f>
        <v/>
      </c>
      <c r="P2928" s="82" t="str">
        <f aca="false">IF(A2928="Composição",A2927,"")</f>
        <v/>
      </c>
      <c r="Q2928" s="81" t="str">
        <f aca="false">IF(P2928&lt;&gt;"",SUMIF(L2928:L3017,L2928,N2928:N3017),"")</f>
        <v/>
      </c>
      <c r="R2928" s="81" t="str">
        <f aca="false">IF(P2928&lt;&gt;"",SUMIF(L2928:L3017,L2928,O2928:O3017),"")</f>
        <v/>
      </c>
    </row>
    <row r="2929" customFormat="false" ht="14.25" hidden="false" customHeight="false" outlineLevel="0" collapsed="false">
      <c r="A2929" s="76" t="s">
        <v>629</v>
      </c>
      <c r="B2929" s="76"/>
      <c r="C2929" s="76"/>
      <c r="D2929" s="76" t="s">
        <v>630</v>
      </c>
      <c r="E2929" s="76"/>
      <c r="F2929" s="76"/>
      <c r="G2929" s="76"/>
      <c r="H2929" s="77"/>
      <c r="I2929" s="76"/>
      <c r="J2929" s="78"/>
      <c r="L2929" s="63" t="n">
        <f aca="false">IF(AND(A2930&lt;&gt;"",A2929=""),L2928+1,L2928)</f>
        <v>257</v>
      </c>
      <c r="M2929" s="80" t="str">
        <f aca="false">IF(OR(A2929="Insumo",A2929="Composição Auxiliar"),J2929,"")</f>
        <v/>
      </c>
      <c r="N2929" s="81" t="str">
        <f aca="false">IF(ISNUMBER(SEARCH("COM ENCARGOS COMPLEMENTARES",D2929)),J2929,"")</f>
        <v/>
      </c>
      <c r="O2929" s="81" t="str">
        <f aca="false">IF(N2929&lt;&gt;"","",M2929)</f>
        <v/>
      </c>
      <c r="P2929" s="82" t="str">
        <f aca="false">IF(A2929="Composição",A2928,"")</f>
        <v/>
      </c>
      <c r="Q2929" s="81" t="str">
        <f aca="false">IF(P2929&lt;&gt;"",SUMIF(L2929:L3018,L2929,N2929:N3018),"")</f>
        <v/>
      </c>
      <c r="R2929" s="81" t="str">
        <f aca="false">IF(P2929&lt;&gt;"",SUMIF(L2929:L3018,L2929,O2929:O3018),"")</f>
        <v/>
      </c>
    </row>
    <row r="2930" customFormat="false" ht="14.25" hidden="false" customHeight="false" outlineLevel="0" collapsed="false">
      <c r="A2930" s="76" t="s">
        <v>631</v>
      </c>
      <c r="B2930" s="76"/>
      <c r="C2930" s="76"/>
      <c r="D2930" s="76" t="s">
        <v>632</v>
      </c>
      <c r="E2930" s="76"/>
      <c r="F2930" s="76"/>
      <c r="G2930" s="76"/>
      <c r="H2930" s="77"/>
      <c r="I2930" s="76"/>
      <c r="J2930" s="78"/>
      <c r="L2930" s="63" t="n">
        <f aca="false">IF(AND(A2931&lt;&gt;"",A2930=""),L2929+1,L2929)</f>
        <v>257</v>
      </c>
      <c r="M2930" s="80" t="str">
        <f aca="false">IF(OR(A2930="Insumo",A2930="Composição Auxiliar"),J2930,"")</f>
        <v/>
      </c>
      <c r="N2930" s="81" t="str">
        <f aca="false">IF(ISNUMBER(SEARCH("COM ENCARGOS COMPLEMENTARES",D2930)),J2930,"")</f>
        <v/>
      </c>
      <c r="O2930" s="81" t="str">
        <f aca="false">IF(N2930&lt;&gt;"","",M2930)</f>
        <v/>
      </c>
      <c r="P2930" s="82" t="str">
        <f aca="false">IF(A2930="Composição",A2929,"")</f>
        <v/>
      </c>
      <c r="Q2930" s="81" t="str">
        <f aca="false">IF(P2930&lt;&gt;"",SUMIF(L2930:L3019,L2930,N2930:N3019),"")</f>
        <v/>
      </c>
      <c r="R2930" s="81" t="str">
        <f aca="false">IF(P2930&lt;&gt;"",SUMIF(L2930:L3019,L2930,O2930:O3019),"")</f>
        <v/>
      </c>
    </row>
    <row r="2931" customFormat="false" ht="15" hidden="false" customHeight="true" outlineLevel="0" collapsed="false">
      <c r="A2931" s="83" t="s">
        <v>633</v>
      </c>
      <c r="B2931" s="84" t="s">
        <v>655</v>
      </c>
      <c r="C2931" s="83" t="s">
        <v>656</v>
      </c>
      <c r="D2931" s="83" t="s">
        <v>657</v>
      </c>
      <c r="E2931" s="83" t="s">
        <v>658</v>
      </c>
      <c r="F2931" s="83"/>
      <c r="G2931" s="85" t="s">
        <v>659</v>
      </c>
      <c r="H2931" s="84" t="s">
        <v>660</v>
      </c>
      <c r="I2931" s="84" t="s">
        <v>661</v>
      </c>
      <c r="J2931" s="84" t="s">
        <v>662</v>
      </c>
      <c r="L2931" s="63" t="n">
        <f aca="false">IF(AND(A2932&lt;&gt;"",A2931=""),L2930+1,L2930)</f>
        <v>257</v>
      </c>
      <c r="M2931" s="80" t="str">
        <f aca="false">IF(OR(A2931="Insumo",A2931="Composição Auxiliar"),J2931,"")</f>
        <v/>
      </c>
      <c r="N2931" s="81" t="str">
        <f aca="false">IF(ISNUMBER(SEARCH("COM ENCARGOS COMPLEMENTARES",D2931)),J2931,"")</f>
        <v/>
      </c>
      <c r="O2931" s="81" t="str">
        <f aca="false">IF(N2931&lt;&gt;"","",M2931)</f>
        <v/>
      </c>
      <c r="P2931" s="82" t="str">
        <f aca="false">IF(A2931="Composição",A2930,"")</f>
        <v/>
      </c>
      <c r="Q2931" s="81" t="str">
        <f aca="false">IF(P2931&lt;&gt;"",SUMIF(L2931:L3020,L2931,N2931:N3020),"")</f>
        <v/>
      </c>
      <c r="R2931" s="81" t="str">
        <f aca="false">IF(P2931&lt;&gt;"",SUMIF(L2931:L3020,L2931,O2931:O3020),"")</f>
        <v/>
      </c>
    </row>
    <row r="2932" customFormat="false" ht="25.5" hidden="false" customHeight="true" outlineLevel="0" collapsed="false">
      <c r="A2932" s="86" t="s">
        <v>663</v>
      </c>
      <c r="B2932" s="87" t="s">
        <v>634</v>
      </c>
      <c r="C2932" s="86" t="s">
        <v>716</v>
      </c>
      <c r="D2932" s="86" t="s">
        <v>1753</v>
      </c>
      <c r="E2932" s="86" t="s">
        <v>671</v>
      </c>
      <c r="F2932" s="86"/>
      <c r="G2932" s="88" t="s">
        <v>1730</v>
      </c>
      <c r="H2932" s="89" t="n">
        <v>1</v>
      </c>
      <c r="I2932" s="90" t="n">
        <f aca="false">SUMIF(L:L,$L2932,M:M)</f>
        <v>197.25</v>
      </c>
      <c r="J2932" s="90" t="n">
        <f aca="false">TRUNC(H2932*I2932,2)</f>
        <v>197.25</v>
      </c>
      <c r="L2932" s="63" t="n">
        <f aca="false">IF(AND(A2933&lt;&gt;"",A2932=""),L2931+1,L2931)</f>
        <v>257</v>
      </c>
      <c r="M2932" s="80" t="str">
        <f aca="false">IF(OR(A2932="Insumo",A2932="Composição Auxiliar"),J2932,"")</f>
        <v/>
      </c>
      <c r="N2932" s="81" t="str">
        <f aca="false">IF(ISNUMBER(SEARCH("COM ENCARGOS COMPLEMENTARES",D2932)),J2932,"")</f>
        <v/>
      </c>
      <c r="O2932" s="81" t="str">
        <f aca="false">IF(N2932&lt;&gt;"","",M2932)</f>
        <v/>
      </c>
      <c r="P2932" s="82" t="str">
        <f aca="false">IF(A2932="Composição",A2931,"")</f>
        <v> 13.1.1 </v>
      </c>
      <c r="Q2932" s="81" t="n">
        <f aca="false">IF(P2932&lt;&gt;"",SUMIF(L2932:L3021,L2932,N2932:N3021),"")</f>
        <v>0</v>
      </c>
      <c r="R2932" s="81" t="n">
        <f aca="false">IF(P2932&lt;&gt;"",SUMIF(L2932:L3021,L2932,O2932:O3021),"")</f>
        <v>197.25</v>
      </c>
    </row>
    <row r="2933" customFormat="false" ht="14.25" hidden="false" customHeight="false" outlineLevel="0" collapsed="false">
      <c r="A2933" s="96" t="s">
        <v>679</v>
      </c>
      <c r="B2933" s="97" t="s">
        <v>1754</v>
      </c>
      <c r="C2933" s="96" t="str">
        <f aca="false">VLOOKUP(B2933,INSUMOS!$A:$I,2,0)</f>
        <v>SEINFRA</v>
      </c>
      <c r="D2933" s="96" t="str">
        <f aca="false">VLOOKUP(B2933,INSUMOS!$A:$I,3,0)</f>
        <v>PLANO DE TELEFONIA + INTERNET</v>
      </c>
      <c r="E2933" s="98" t="str">
        <f aca="false">VLOOKUP(B2933,INSUMOS!$A:$I,4,0)</f>
        <v>Material</v>
      </c>
      <c r="F2933" s="98"/>
      <c r="G2933" s="99" t="str">
        <f aca="false">VLOOKUP(B2933,INSUMOS!$A:$I,5,0)</f>
        <v>MÊS</v>
      </c>
      <c r="H2933" s="100" t="n">
        <v>0.12</v>
      </c>
      <c r="I2933" s="101" t="n">
        <f aca="false">VLOOKUP(B2933,INSUMOS!$A:$I,8,0)</f>
        <v>100</v>
      </c>
      <c r="J2933" s="101" t="n">
        <f aca="false">TRUNC(H2933*I2933,2)</f>
        <v>12</v>
      </c>
      <c r="L2933" s="63" t="n">
        <f aca="false">IF(AND(A2934&lt;&gt;"",A2933=""),L2932+1,L2932)</f>
        <v>257</v>
      </c>
      <c r="M2933" s="80" t="n">
        <f aca="false">IF(OR(A2933="Insumo",A2933="Composição Auxiliar"),J2933,"")</f>
        <v>12</v>
      </c>
      <c r="N2933" s="81" t="str">
        <f aca="false">IF(ISNUMBER(SEARCH("COM ENCARGOS COMPLEMENTARES",D2933)),J2933,"")</f>
        <v/>
      </c>
      <c r="O2933" s="81" t="n">
        <f aca="false">IF(N2933&lt;&gt;"","",M2933)</f>
        <v>12</v>
      </c>
      <c r="P2933" s="82" t="str">
        <f aca="false">IF(A2933="Composição",A2932,"")</f>
        <v/>
      </c>
      <c r="Q2933" s="81" t="str">
        <f aca="false">IF(P2933&lt;&gt;"",SUMIF(L2933:L3022,L2933,N2933:N3022),"")</f>
        <v/>
      </c>
      <c r="R2933" s="81" t="str">
        <f aca="false">IF(P2933&lt;&gt;"",SUMIF(L2933:L3022,L2933,O2933:O3022),"")</f>
        <v/>
      </c>
    </row>
    <row r="2934" customFormat="false" ht="14.25" hidden="false" customHeight="false" outlineLevel="0" collapsed="false">
      <c r="A2934" s="96" t="s">
        <v>679</v>
      </c>
      <c r="B2934" s="97" t="s">
        <v>1755</v>
      </c>
      <c r="C2934" s="96" t="str">
        <f aca="false">VLOOKUP(B2934,INSUMOS!$A:$I,2,0)</f>
        <v>SINAPI</v>
      </c>
      <c r="D2934" s="96" t="str">
        <f aca="false">VLOOKUP(B2934,INSUMOS!$A:$I,3,0)</f>
        <v>TARIFA "A" ENTRE  0 E 20M3 FORNECIMENTO  D'AGUA</v>
      </c>
      <c r="E2934" s="98" t="str">
        <f aca="false">VLOOKUP(B2934,INSUMOS!$A:$I,4,0)</f>
        <v>Taxas</v>
      </c>
      <c r="F2934" s="98"/>
      <c r="G2934" s="99" t="str">
        <f aca="false">VLOOKUP(B2934,INSUMOS!$A:$I,5,0)</f>
        <v>m³</v>
      </c>
      <c r="H2934" s="100" t="n">
        <v>2.4</v>
      </c>
      <c r="I2934" s="101" t="n">
        <f aca="false">VLOOKUP(B2934,INSUMOS!$A:$I,8,0)</f>
        <v>21.19</v>
      </c>
      <c r="J2934" s="101" t="n">
        <f aca="false">TRUNC(H2934*I2934,2)</f>
        <v>50.85</v>
      </c>
      <c r="L2934" s="63" t="n">
        <f aca="false">IF(AND(A2935&lt;&gt;"",A2934=""),L2933+1,L2933)</f>
        <v>257</v>
      </c>
      <c r="M2934" s="80" t="n">
        <f aca="false">IF(OR(A2934="Insumo",A2934="Composição Auxiliar"),J2934,"")</f>
        <v>50.85</v>
      </c>
      <c r="N2934" s="81" t="str">
        <f aca="false">IF(ISNUMBER(SEARCH("COM ENCARGOS COMPLEMENTARES",D2934)),J2934,"")</f>
        <v/>
      </c>
      <c r="O2934" s="81" t="n">
        <f aca="false">IF(N2934&lt;&gt;"","",M2934)</f>
        <v>50.85</v>
      </c>
      <c r="P2934" s="82" t="str">
        <f aca="false">IF(A2934="Composição",A2933,"")</f>
        <v/>
      </c>
      <c r="Q2934" s="81" t="str">
        <f aca="false">IF(P2934&lt;&gt;"",SUMIF(L2934:L3023,L2934,N2934:N3023),"")</f>
        <v/>
      </c>
      <c r="R2934" s="81" t="str">
        <f aca="false">IF(P2934&lt;&gt;"",SUMIF(L2934:L3023,L2934,O2934:O3023),"")</f>
        <v/>
      </c>
    </row>
    <row r="2935" customFormat="false" ht="25.5" hidden="false" customHeight="false" outlineLevel="0" collapsed="false">
      <c r="A2935" s="96" t="s">
        <v>679</v>
      </c>
      <c r="B2935" s="97" t="s">
        <v>1756</v>
      </c>
      <c r="C2935" s="96" t="str">
        <f aca="false">VLOOKUP(B2935,INSUMOS!$A:$I,2,0)</f>
        <v>SINAPI</v>
      </c>
      <c r="D2935" s="96" t="str">
        <f aca="false">VLOOKUP(B2935,INSUMOS!$A:$I,3,0)</f>
        <v>ENERGIA ELETRICA COMERCIAL, BAIXA TENSAO, RELATIVA AO CONSUMO DE ATE 100 KWH, INCLUINDO ICMS, PIS/PASEP E COFINS</v>
      </c>
      <c r="E2935" s="98" t="str">
        <f aca="false">VLOOKUP(B2935,INSUMOS!$A:$I,4,0)</f>
        <v>Material</v>
      </c>
      <c r="F2935" s="98"/>
      <c r="G2935" s="99" t="str">
        <f aca="false">VLOOKUP(B2935,INSUMOS!$A:$I,5,0)</f>
        <v>KWH</v>
      </c>
      <c r="H2935" s="100" t="n">
        <v>120</v>
      </c>
      <c r="I2935" s="101" t="n">
        <f aca="false">VLOOKUP(B2935,INSUMOS!$A:$I,8,0)</f>
        <v>1.12</v>
      </c>
      <c r="J2935" s="101" t="n">
        <f aca="false">TRUNC(H2935*I2935,2)</f>
        <v>134.4</v>
      </c>
      <c r="L2935" s="63" t="n">
        <f aca="false">IF(AND(A2936&lt;&gt;"",A2935=""),L2934+1,L2934)</f>
        <v>257</v>
      </c>
      <c r="M2935" s="80" t="n">
        <f aca="false">IF(OR(A2935="Insumo",A2935="Composição Auxiliar"),J2935,"")</f>
        <v>134.4</v>
      </c>
      <c r="N2935" s="81" t="str">
        <f aca="false">IF(ISNUMBER(SEARCH("COM ENCARGOS COMPLEMENTARES",D2935)),J2935,"")</f>
        <v/>
      </c>
      <c r="O2935" s="81" t="n">
        <f aca="false">IF(N2935&lt;&gt;"","",M2935)</f>
        <v>134.4</v>
      </c>
      <c r="P2935" s="82" t="str">
        <f aca="false">IF(A2935="Composição",A2934,"")</f>
        <v/>
      </c>
      <c r="Q2935" s="81" t="str">
        <f aca="false">IF(P2935&lt;&gt;"",SUMIF(L2935:L3024,L2935,N2935:N3024),"")</f>
        <v/>
      </c>
      <c r="R2935" s="81" t="str">
        <f aca="false">IF(P2935&lt;&gt;"",SUMIF(L2935:L3024,L2935,O2935:O3024),"")</f>
        <v/>
      </c>
    </row>
    <row r="2936" customFormat="false" ht="14.25" hidden="false" customHeight="false" outlineLevel="0" collapsed="false">
      <c r="A2936" s="102"/>
      <c r="B2936" s="102"/>
      <c r="C2936" s="102"/>
      <c r="D2936" s="102"/>
      <c r="E2936" s="102"/>
      <c r="F2936" s="103"/>
      <c r="G2936" s="102"/>
      <c r="H2936" s="103"/>
      <c r="I2936" s="102"/>
      <c r="J2936" s="103"/>
      <c r="L2936" s="63" t="n">
        <f aca="false">IF(AND(A2937&lt;&gt;"",A2936=""),L2935+1,L2935)</f>
        <v>257</v>
      </c>
      <c r="M2936" s="80" t="str">
        <f aca="false">IF(OR(A2936="Insumo",A2936="Composição Auxiliar"),J2936,"")</f>
        <v/>
      </c>
      <c r="N2936" s="81" t="str">
        <f aca="false">IF(ISNUMBER(SEARCH("COM ENCARGOS COMPLEMENTARES",D2936)),J2936,"")</f>
        <v/>
      </c>
      <c r="O2936" s="81" t="str">
        <f aca="false">IF(N2936&lt;&gt;"","",M2936)</f>
        <v/>
      </c>
      <c r="P2936" s="82" t="str">
        <f aca="false">IF(A2936="Composição",A2935,"")</f>
        <v/>
      </c>
      <c r="Q2936" s="81" t="str">
        <f aca="false">IF(P2936&lt;&gt;"",SUMIF(L2936:L3025,L2936,N2936:N3025),"")</f>
        <v/>
      </c>
      <c r="R2936" s="81" t="str">
        <f aca="false">IF(P2936&lt;&gt;"",SUMIF(L2936:L3025,L2936,O2936:O3025),"")</f>
        <v/>
      </c>
    </row>
    <row r="2937" customFormat="false" ht="14.25" hidden="false" customHeight="true" outlineLevel="0" collapsed="false">
      <c r="A2937" s="102"/>
      <c r="B2937" s="102"/>
      <c r="C2937" s="102"/>
      <c r="D2937" s="102"/>
      <c r="E2937" s="102"/>
      <c r="F2937" s="103"/>
      <c r="G2937" s="102"/>
      <c r="H2937" s="104" t="s">
        <v>684</v>
      </c>
      <c r="I2937" s="104"/>
      <c r="J2937" s="103" t="n">
        <f aca="false">TRUNC(SUMIF(L:L,$L2937,M:M)*(1+$J$9),2)</f>
        <v>256.01</v>
      </c>
      <c r="L2937" s="63" t="n">
        <f aca="false">IF(AND(A2938&lt;&gt;"",A2937=""),L2936+1,L2936)</f>
        <v>257</v>
      </c>
      <c r="M2937" s="80" t="str">
        <f aca="false">IF(OR(A2937="Insumo",A2937="Composição Auxiliar"),J2937,"")</f>
        <v/>
      </c>
      <c r="N2937" s="81" t="str">
        <f aca="false">IF(ISNUMBER(SEARCH("COM ENCARGOS COMPLEMENTARES",D2937)),J2937,"")</f>
        <v/>
      </c>
      <c r="O2937" s="81" t="str">
        <f aca="false">IF(N2937&lt;&gt;"","",M2937)</f>
        <v/>
      </c>
      <c r="P2937" s="82" t="str">
        <f aca="false">IF(A2937="Composição",A2936,"")</f>
        <v/>
      </c>
      <c r="Q2937" s="81" t="str">
        <f aca="false">IF(P2937&lt;&gt;"",SUMIF(L2937:L3026,L2937,N2937:N3026),"")</f>
        <v/>
      </c>
      <c r="R2937" s="81" t="str">
        <f aca="false">IF(P2937&lt;&gt;"",SUMIF(L2937:L3026,L2937,O2937:O3026),"")</f>
        <v/>
      </c>
    </row>
    <row r="2938" customFormat="false" ht="15" hidden="false" customHeight="false" outlineLevel="0" collapsed="false">
      <c r="A2938" s="105"/>
      <c r="B2938" s="105"/>
      <c r="C2938" s="105"/>
      <c r="D2938" s="105"/>
      <c r="E2938" s="105"/>
      <c r="F2938" s="105"/>
      <c r="G2938" s="105" t="s">
        <v>685</v>
      </c>
      <c r="H2938" s="106" t="s">
        <v>838</v>
      </c>
      <c r="I2938" s="105" t="s">
        <v>687</v>
      </c>
      <c r="J2938" s="107" t="n">
        <f aca="false">TRUNC(J2937*H2938,2)</f>
        <v>25601</v>
      </c>
      <c r="L2938" s="63" t="n">
        <f aca="false">IF(AND(A2939&lt;&gt;"",A2938=""),L2937+1,L2937)</f>
        <v>257</v>
      </c>
      <c r="M2938" s="80" t="str">
        <f aca="false">IF(OR(A2938="Insumo",A2938="Composição Auxiliar"),J2938,"")</f>
        <v/>
      </c>
      <c r="N2938" s="81" t="str">
        <f aca="false">IF(ISNUMBER(SEARCH("COM ENCARGOS COMPLEMENTARES",D2938)),J2938,"")</f>
        <v/>
      </c>
      <c r="O2938" s="81" t="str">
        <f aca="false">IF(N2938&lt;&gt;"","",M2938)</f>
        <v/>
      </c>
      <c r="P2938" s="82" t="str">
        <f aca="false">IF(A2938="Composição",A2937,"")</f>
        <v/>
      </c>
      <c r="Q2938" s="81" t="str">
        <f aca="false">IF(P2938&lt;&gt;"",SUMIF(L2938:L3027,L2938,N2938:N3027),"")</f>
        <v/>
      </c>
      <c r="R2938" s="81" t="str">
        <f aca="false">IF(P2938&lt;&gt;"",SUMIF(L2938:L3027,L2938,O2938:O3027),"")</f>
        <v/>
      </c>
    </row>
    <row r="2939" customFormat="false" ht="15" hidden="false" customHeight="false" outlineLevel="0" collapsed="false">
      <c r="A2939" s="108"/>
      <c r="B2939" s="108"/>
      <c r="C2939" s="108"/>
      <c r="D2939" s="108"/>
      <c r="E2939" s="108"/>
      <c r="F2939" s="108"/>
      <c r="G2939" s="108"/>
      <c r="H2939" s="108"/>
      <c r="I2939" s="108"/>
      <c r="J2939" s="108"/>
      <c r="L2939" s="63" t="n">
        <f aca="false">IF(AND(A2940&lt;&gt;"",A2939=""),L2938+1,L2938)</f>
        <v>258</v>
      </c>
      <c r="M2939" s="80" t="str">
        <f aca="false">IF(OR(A2939="Insumo",A2939="Composição Auxiliar"),J2939,"")</f>
        <v/>
      </c>
      <c r="N2939" s="81" t="str">
        <f aca="false">IF(ISNUMBER(SEARCH("COM ENCARGOS COMPLEMENTARES",D2939)),J2939,"")</f>
        <v/>
      </c>
      <c r="O2939" s="81" t="str">
        <f aca="false">IF(N2939&lt;&gt;"","",M2939)</f>
        <v/>
      </c>
      <c r="P2939" s="82" t="str">
        <f aca="false">IF(A2939="Composição",A2938,"")</f>
        <v/>
      </c>
      <c r="Q2939" s="81" t="str">
        <f aca="false">IF(P2939&lt;&gt;"",SUMIF(L2939:L3028,L2939,N2939:N3028),"")</f>
        <v/>
      </c>
      <c r="R2939" s="81" t="str">
        <f aca="false">IF(P2939&lt;&gt;"",SUMIF(L2939:L3028,L2939,O2939:O3028),"")</f>
        <v/>
      </c>
    </row>
    <row r="2940" customFormat="false" ht="14.25" hidden="false" customHeight="false" outlineLevel="0" collapsed="false">
      <c r="A2940" s="76" t="s">
        <v>635</v>
      </c>
      <c r="B2940" s="76"/>
      <c r="C2940" s="76"/>
      <c r="D2940" s="76" t="s">
        <v>636</v>
      </c>
      <c r="E2940" s="76"/>
      <c r="F2940" s="76"/>
      <c r="G2940" s="76"/>
      <c r="H2940" s="77"/>
      <c r="I2940" s="76"/>
      <c r="J2940" s="78"/>
      <c r="L2940" s="63" t="n">
        <f aca="false">IF(AND(A2941&lt;&gt;"",A2940=""),L2939+1,L2939)</f>
        <v>258</v>
      </c>
      <c r="M2940" s="80" t="str">
        <f aca="false">IF(OR(A2940="Insumo",A2940="Composição Auxiliar"),J2940,"")</f>
        <v/>
      </c>
      <c r="N2940" s="81" t="str">
        <f aca="false">IF(ISNUMBER(SEARCH("COM ENCARGOS COMPLEMENTARES",D2940)),J2940,"")</f>
        <v/>
      </c>
      <c r="O2940" s="81" t="str">
        <f aca="false">IF(N2940&lt;&gt;"","",M2940)</f>
        <v/>
      </c>
      <c r="P2940" s="82" t="str">
        <f aca="false">IF(A2940="Composição",A2939,"")</f>
        <v/>
      </c>
      <c r="Q2940" s="81" t="str">
        <f aca="false">IF(P2940&lt;&gt;"",SUMIF(L2940:L3029,L2940,N2940:N3029),"")</f>
        <v/>
      </c>
      <c r="R2940" s="81" t="str">
        <f aca="false">IF(P2940&lt;&gt;"",SUMIF(L2940:L3029,L2940,O2940:O3029),"")</f>
        <v/>
      </c>
    </row>
    <row r="2941" customFormat="false" ht="15" hidden="false" customHeight="true" outlineLevel="0" collapsed="false">
      <c r="A2941" s="83" t="s">
        <v>637</v>
      </c>
      <c r="B2941" s="84" t="s">
        <v>655</v>
      </c>
      <c r="C2941" s="83" t="s">
        <v>656</v>
      </c>
      <c r="D2941" s="83" t="s">
        <v>657</v>
      </c>
      <c r="E2941" s="83" t="s">
        <v>658</v>
      </c>
      <c r="F2941" s="83"/>
      <c r="G2941" s="85" t="s">
        <v>659</v>
      </c>
      <c r="H2941" s="84" t="s">
        <v>660</v>
      </c>
      <c r="I2941" s="84" t="s">
        <v>661</v>
      </c>
      <c r="J2941" s="84" t="s">
        <v>662</v>
      </c>
      <c r="L2941" s="63" t="n">
        <f aca="false">IF(AND(A2942&lt;&gt;"",A2941=""),L2940+1,L2940)</f>
        <v>258</v>
      </c>
      <c r="M2941" s="80" t="str">
        <f aca="false">IF(OR(A2941="Insumo",A2941="Composição Auxiliar"),J2941,"")</f>
        <v/>
      </c>
      <c r="N2941" s="81" t="str">
        <f aca="false">IF(ISNUMBER(SEARCH("COM ENCARGOS COMPLEMENTARES",D2941)),J2941,"")</f>
        <v/>
      </c>
      <c r="O2941" s="81" t="str">
        <f aca="false">IF(N2941&lt;&gt;"","",M2941)</f>
        <v/>
      </c>
      <c r="P2941" s="82" t="str">
        <f aca="false">IF(A2941="Composição",A2940,"")</f>
        <v/>
      </c>
      <c r="Q2941" s="81" t="str">
        <f aca="false">IF(P2941&lt;&gt;"",SUMIF(L2941:L3030,L2941,N2941:N3030),"")</f>
        <v/>
      </c>
      <c r="R2941" s="81" t="str">
        <f aca="false">IF(P2941&lt;&gt;"",SUMIF(L2941:L3030,L2941,O2941:O3030),"")</f>
        <v/>
      </c>
    </row>
    <row r="2942" customFormat="false" ht="25.5" hidden="false" customHeight="true" outlineLevel="0" collapsed="false">
      <c r="A2942" s="86" t="s">
        <v>663</v>
      </c>
      <c r="B2942" s="87" t="s">
        <v>638</v>
      </c>
      <c r="C2942" s="86" t="s">
        <v>716</v>
      </c>
      <c r="D2942" s="86" t="s">
        <v>1757</v>
      </c>
      <c r="E2942" s="86" t="s">
        <v>828</v>
      </c>
      <c r="F2942" s="86"/>
      <c r="G2942" s="88" t="s">
        <v>1730</v>
      </c>
      <c r="H2942" s="89" t="n">
        <v>1</v>
      </c>
      <c r="I2942" s="90" t="n">
        <f aca="false">SUMIF(L:L,$L2942,M:M)</f>
        <v>1754.6</v>
      </c>
      <c r="J2942" s="90" t="n">
        <f aca="false">TRUNC(H2942*I2942,2)</f>
        <v>1754.6</v>
      </c>
      <c r="L2942" s="63" t="n">
        <f aca="false">IF(AND(A2943&lt;&gt;"",A2942=""),L2941+1,L2941)</f>
        <v>258</v>
      </c>
      <c r="M2942" s="80" t="str">
        <f aca="false">IF(OR(A2942="Insumo",A2942="Composição Auxiliar"),J2942,"")</f>
        <v/>
      </c>
      <c r="N2942" s="81" t="str">
        <f aca="false">IF(ISNUMBER(SEARCH("COM ENCARGOS COMPLEMENTARES",D2942)),J2942,"")</f>
        <v/>
      </c>
      <c r="O2942" s="81" t="str">
        <f aca="false">IF(N2942&lt;&gt;"","",M2942)</f>
        <v/>
      </c>
      <c r="P2942" s="82" t="str">
        <f aca="false">IF(A2942="Composição",A2941,"")</f>
        <v> 13.2.1 </v>
      </c>
      <c r="Q2942" s="81" t="n">
        <f aca="false">IF(P2942&lt;&gt;"",SUMIF(L2942:L3031,L2942,N2942:N3031),"")</f>
        <v>1754.6</v>
      </c>
      <c r="R2942" s="81" t="n">
        <f aca="false">IF(P2942&lt;&gt;"",SUMIF(L2942:L3031,L2942,O2942:O3031),"")</f>
        <v>0</v>
      </c>
    </row>
    <row r="2943" customFormat="false" ht="25.5" hidden="false" customHeight="true" outlineLevel="0" collapsed="false">
      <c r="A2943" s="91" t="s">
        <v>668</v>
      </c>
      <c r="B2943" s="92" t="s">
        <v>1758</v>
      </c>
      <c r="C2943" s="91" t="s">
        <v>664</v>
      </c>
      <c r="D2943" s="91" t="s">
        <v>1746</v>
      </c>
      <c r="E2943" s="91" t="s">
        <v>671</v>
      </c>
      <c r="F2943" s="91"/>
      <c r="G2943" s="93" t="s">
        <v>706</v>
      </c>
      <c r="H2943" s="94" t="n">
        <v>0.06</v>
      </c>
      <c r="I2943" s="95" t="n">
        <f aca="false">SUMIFS('ANALÍTICA AUXILIARES'!J:J,'ANALÍTICA AUXILIARES'!A:A,"Composição",'ANALÍTICA AUXILIARES'!B:B,$B2943)</f>
        <v>19803.86</v>
      </c>
      <c r="J2943" s="95" t="n">
        <f aca="false">TRUNC(H2943*I2943,2)</f>
        <v>1188.23</v>
      </c>
      <c r="L2943" s="63" t="n">
        <f aca="false">IF(AND(A2944&lt;&gt;"",A2943=""),L2942+1,L2942)</f>
        <v>258</v>
      </c>
      <c r="M2943" s="80" t="n">
        <f aca="false">IF(OR(A2943="Insumo",A2943="Composição Auxiliar"),J2943,"")</f>
        <v>1188.23</v>
      </c>
      <c r="N2943" s="81" t="n">
        <f aca="false">IF(ISNUMBER(SEARCH("COM ENCARGOS COMPLEMENTARES",D2943)),J2943,"")</f>
        <v>1188.23</v>
      </c>
      <c r="O2943" s="81" t="str">
        <f aca="false">IF(N2943&lt;&gt;"","",M2943)</f>
        <v/>
      </c>
      <c r="P2943" s="82" t="str">
        <f aca="false">IF(A2943="Composição",A2942,"")</f>
        <v/>
      </c>
      <c r="Q2943" s="81" t="str">
        <f aca="false">IF(P2943&lt;&gt;"",SUMIF(L2943:L3032,L2943,N2943:N3032),"")</f>
        <v/>
      </c>
      <c r="R2943" s="81" t="str">
        <f aca="false">IF(P2943&lt;&gt;"",SUMIF(L2943:L3032,L2943,O2943:O3032),"")</f>
        <v/>
      </c>
    </row>
    <row r="2944" customFormat="false" ht="25.5" hidden="false" customHeight="true" outlineLevel="0" collapsed="false">
      <c r="A2944" s="91" t="s">
        <v>668</v>
      </c>
      <c r="B2944" s="92" t="s">
        <v>1759</v>
      </c>
      <c r="C2944" s="91" t="s">
        <v>664</v>
      </c>
      <c r="D2944" s="91" t="s">
        <v>1760</v>
      </c>
      <c r="E2944" s="91" t="s">
        <v>671</v>
      </c>
      <c r="F2944" s="91"/>
      <c r="G2944" s="93" t="s">
        <v>706</v>
      </c>
      <c r="H2944" s="94" t="n">
        <v>0.12</v>
      </c>
      <c r="I2944" s="95" t="n">
        <f aca="false">SUMIFS('ANALÍTICA AUXILIARES'!J:J,'ANALÍTICA AUXILIARES'!A:A,"Composição",'ANALÍTICA AUXILIARES'!B:B,$B2944)</f>
        <v>4719.83</v>
      </c>
      <c r="J2944" s="95" t="n">
        <f aca="false">TRUNC(H2944*I2944,2)</f>
        <v>566.37</v>
      </c>
      <c r="L2944" s="63" t="n">
        <f aca="false">IF(AND(A2945&lt;&gt;"",A2944=""),L2943+1,L2943)</f>
        <v>258</v>
      </c>
      <c r="M2944" s="80" t="n">
        <f aca="false">IF(OR(A2944="Insumo",A2944="Composição Auxiliar"),J2944,"")</f>
        <v>566.37</v>
      </c>
      <c r="N2944" s="81" t="n">
        <f aca="false">IF(ISNUMBER(SEARCH("COM ENCARGOS COMPLEMENTARES",D2944)),J2944,"")</f>
        <v>566.37</v>
      </c>
      <c r="O2944" s="81" t="str">
        <f aca="false">IF(N2944&lt;&gt;"","",M2944)</f>
        <v/>
      </c>
      <c r="P2944" s="82" t="str">
        <f aca="false">IF(A2944="Composição",A2943,"")</f>
        <v/>
      </c>
      <c r="Q2944" s="81" t="str">
        <f aca="false">IF(P2944&lt;&gt;"",SUMIF(L2944:L3033,L2944,N2944:N3033),"")</f>
        <v/>
      </c>
      <c r="R2944" s="81" t="str">
        <f aca="false">IF(P2944&lt;&gt;"",SUMIF(L2944:L3033,L2944,O2944:O3033),"")</f>
        <v/>
      </c>
    </row>
    <row r="2945" customFormat="false" ht="14.25" hidden="false" customHeight="false" outlineLevel="0" collapsed="false">
      <c r="A2945" s="102"/>
      <c r="B2945" s="102"/>
      <c r="C2945" s="102"/>
      <c r="D2945" s="102"/>
      <c r="E2945" s="102"/>
      <c r="F2945" s="103"/>
      <c r="G2945" s="102"/>
      <c r="H2945" s="103"/>
      <c r="I2945" s="102"/>
      <c r="J2945" s="103"/>
      <c r="L2945" s="63" t="n">
        <f aca="false">IF(AND(A2946&lt;&gt;"",A2945=""),L2944+1,L2944)</f>
        <v>258</v>
      </c>
      <c r="M2945" s="80" t="str">
        <f aca="false">IF(OR(A2945="Insumo",A2945="Composição Auxiliar"),J2945,"")</f>
        <v/>
      </c>
      <c r="N2945" s="81" t="str">
        <f aca="false">IF(ISNUMBER(SEARCH("COM ENCARGOS COMPLEMENTARES",D2945)),J2945,"")</f>
        <v/>
      </c>
      <c r="O2945" s="81" t="str">
        <f aca="false">IF(N2945&lt;&gt;"","",M2945)</f>
        <v/>
      </c>
      <c r="P2945" s="82" t="str">
        <f aca="false">IF(A2945="Composição",A2944,"")</f>
        <v/>
      </c>
      <c r="Q2945" s="81" t="str">
        <f aca="false">IF(P2945&lt;&gt;"",SUMIF(L2945:L3034,L2945,N2945:N3034),"")</f>
        <v/>
      </c>
      <c r="R2945" s="81" t="str">
        <f aca="false">IF(P2945&lt;&gt;"",SUMIF(L2945:L3034,L2945,O2945:O3034),"")</f>
        <v/>
      </c>
    </row>
    <row r="2946" customFormat="false" ht="14.25" hidden="false" customHeight="true" outlineLevel="0" collapsed="false">
      <c r="A2946" s="102"/>
      <c r="B2946" s="102"/>
      <c r="C2946" s="102"/>
      <c r="D2946" s="102"/>
      <c r="E2946" s="102"/>
      <c r="F2946" s="103"/>
      <c r="G2946" s="102"/>
      <c r="H2946" s="104" t="s">
        <v>684</v>
      </c>
      <c r="I2946" s="104"/>
      <c r="J2946" s="103" t="n">
        <f aca="false">TRUNC(SUMIF(L:L,$L2946,M:M)*(1+$J$9),2)</f>
        <v>2277.29</v>
      </c>
      <c r="L2946" s="63" t="n">
        <f aca="false">IF(AND(A2947&lt;&gt;"",A2946=""),L2945+1,L2945)</f>
        <v>258</v>
      </c>
      <c r="M2946" s="80" t="str">
        <f aca="false">IF(OR(A2946="Insumo",A2946="Composição Auxiliar"),J2946,"")</f>
        <v/>
      </c>
      <c r="N2946" s="81" t="str">
        <f aca="false">IF(ISNUMBER(SEARCH("COM ENCARGOS COMPLEMENTARES",D2946)),J2946,"")</f>
        <v/>
      </c>
      <c r="O2946" s="81" t="str">
        <f aca="false">IF(N2946&lt;&gt;"","",M2946)</f>
        <v/>
      </c>
      <c r="P2946" s="82" t="str">
        <f aca="false">IF(A2946="Composição",A2945,"")</f>
        <v/>
      </c>
      <c r="Q2946" s="81" t="str">
        <f aca="false">IF(P2946&lt;&gt;"",SUMIF(L2946:L3035,L2946,N2946:N3035),"")</f>
        <v/>
      </c>
      <c r="R2946" s="81" t="str">
        <f aca="false">IF(P2946&lt;&gt;"",SUMIF(L2946:L3035,L2946,O2946:O3035),"")</f>
        <v/>
      </c>
    </row>
    <row r="2947" customFormat="false" ht="14.25" hidden="false" customHeight="false" outlineLevel="0" collapsed="false">
      <c r="A2947" s="105"/>
      <c r="B2947" s="105"/>
      <c r="C2947" s="105"/>
      <c r="D2947" s="105"/>
      <c r="E2947" s="105"/>
      <c r="F2947" s="105"/>
      <c r="G2947" s="105" t="s">
        <v>685</v>
      </c>
      <c r="H2947" s="106" t="s">
        <v>838</v>
      </c>
      <c r="I2947" s="105" t="s">
        <v>687</v>
      </c>
      <c r="J2947" s="107" t="n">
        <f aca="false">TRUNC(J2946*H2947,2)</f>
        <v>227729</v>
      </c>
      <c r="L2947" s="63" t="n">
        <f aca="false">IF(AND(A2948&lt;&gt;"",A2947=""),L2946+1,L2946)</f>
        <v>258</v>
      </c>
      <c r="M2947" s="80" t="str">
        <f aca="false">IF(OR(A2947="Insumo",A2947="Composição Auxiliar"),J2947,"")</f>
        <v/>
      </c>
      <c r="N2947" s="81" t="str">
        <f aca="false">IF(ISNUMBER(SEARCH("COM ENCARGOS COMPLEMENTARES",D2947)),J2947,"")</f>
        <v/>
      </c>
      <c r="O2947" s="81" t="str">
        <f aca="false">IF(N2947&lt;&gt;"","",M2947)</f>
        <v/>
      </c>
      <c r="P2947" s="82" t="str">
        <f aca="false">IF(A2947="Composição",A2946,"")</f>
        <v/>
      </c>
      <c r="Q2947" s="81" t="str">
        <f aca="false">IF(P2947&lt;&gt;"",SUMIF(L2947:L3036,L2947,N2947:N3036),"")</f>
        <v/>
      </c>
      <c r="R2947" s="81" t="str">
        <f aca="false">IF(P2947&lt;&gt;"",SUMIF(L2947:L3036,L2947,O2947:O3036),"")</f>
        <v/>
      </c>
    </row>
  </sheetData>
  <sheetProtection algorithmName="SHA-512" hashValue="WttYXQZ7tNZVPhGBMWYJG0Lb+4EJD3j8gIw0u2rpgcFvJ1HrtAULwlNykfVhDcVroJOEe3va7NTEH/l+7E2GQQ==" saltValue="eDQcShql3r7R1XnsWjXqng==" spinCount="100000" sheet="true" objects="true" scenarios="true"/>
  <protectedRanges>
    <protectedRange name="Intervalo1" sqref="H:H"/>
  </protectedRanges>
  <mergeCells count="2176">
    <mergeCell ref="A1:J1"/>
    <mergeCell ref="P1:Q1"/>
    <mergeCell ref="A2:J2"/>
    <mergeCell ref="A3:J3"/>
    <mergeCell ref="P3:Q3"/>
    <mergeCell ref="A4:J4"/>
    <mergeCell ref="A5:J5"/>
    <mergeCell ref="P5:Q5"/>
    <mergeCell ref="A6:J6"/>
    <mergeCell ref="E8:I8"/>
    <mergeCell ref="E9:I9"/>
    <mergeCell ref="E10:I10"/>
    <mergeCell ref="A11:J11"/>
    <mergeCell ref="E12:F12"/>
    <mergeCell ref="A13:J13"/>
    <mergeCell ref="F14:G14"/>
    <mergeCell ref="F15:G15"/>
    <mergeCell ref="E16:F16"/>
    <mergeCell ref="E17:F17"/>
    <mergeCell ref="E18:F18"/>
    <mergeCell ref="E19:F19"/>
    <mergeCell ref="E20:F20"/>
    <mergeCell ref="E21:F21"/>
    <mergeCell ref="E22:F22"/>
    <mergeCell ref="E23:F23"/>
    <mergeCell ref="E24:F24"/>
    <mergeCell ref="H26:I26"/>
    <mergeCell ref="F29:G29"/>
    <mergeCell ref="E30:F30"/>
    <mergeCell ref="E31:F31"/>
    <mergeCell ref="E32:F32"/>
    <mergeCell ref="E33:F33"/>
    <mergeCell ref="E34:F34"/>
    <mergeCell ref="E35:F35"/>
    <mergeCell ref="E36:F36"/>
    <mergeCell ref="E37:F37"/>
    <mergeCell ref="E38:F38"/>
    <mergeCell ref="E39:F39"/>
    <mergeCell ref="E40:F40"/>
    <mergeCell ref="H42:I42"/>
    <mergeCell ref="E45:F45"/>
    <mergeCell ref="E46:F46"/>
    <mergeCell ref="E47:F47"/>
    <mergeCell ref="H49:I49"/>
    <mergeCell ref="E52:F52"/>
    <mergeCell ref="E53:F53"/>
    <mergeCell ref="E54:F54"/>
    <mergeCell ref="H56:I56"/>
    <mergeCell ref="E59:F59"/>
    <mergeCell ref="E60:F60"/>
    <mergeCell ref="E61:F61"/>
    <mergeCell ref="E62:F62"/>
    <mergeCell ref="E63:F63"/>
    <mergeCell ref="E64:F64"/>
    <mergeCell ref="E65:F65"/>
    <mergeCell ref="H67:I67"/>
    <mergeCell ref="E70:F70"/>
    <mergeCell ref="E71:F71"/>
    <mergeCell ref="E72:F72"/>
    <mergeCell ref="H74:I74"/>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103:F103"/>
    <mergeCell ref="E104:F104"/>
    <mergeCell ref="H106:I106"/>
    <mergeCell ref="E109:F109"/>
    <mergeCell ref="E110:F110"/>
    <mergeCell ref="E111:F111"/>
    <mergeCell ref="E112:F112"/>
    <mergeCell ref="E113:F113"/>
    <mergeCell ref="E114:F114"/>
    <mergeCell ref="E115:F115"/>
    <mergeCell ref="E116:F116"/>
    <mergeCell ref="E117:F117"/>
    <mergeCell ref="E118:F118"/>
    <mergeCell ref="E119:F119"/>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H138:I138"/>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H187:I187"/>
    <mergeCell ref="E190:F190"/>
    <mergeCell ref="E191:F191"/>
    <mergeCell ref="E192:F192"/>
    <mergeCell ref="E193:F193"/>
    <mergeCell ref="E194:F194"/>
    <mergeCell ref="E195:F195"/>
    <mergeCell ref="E196:F196"/>
    <mergeCell ref="E197:F197"/>
    <mergeCell ref="E198:F198"/>
    <mergeCell ref="H200:I200"/>
    <mergeCell ref="F203:G203"/>
    <mergeCell ref="E204:F204"/>
    <mergeCell ref="E205:F205"/>
    <mergeCell ref="E206:F206"/>
    <mergeCell ref="E207:F207"/>
    <mergeCell ref="E208:F208"/>
    <mergeCell ref="E209:F209"/>
    <mergeCell ref="E210:F210"/>
    <mergeCell ref="E211:F211"/>
    <mergeCell ref="E212:F212"/>
    <mergeCell ref="E213:F213"/>
    <mergeCell ref="E214:F214"/>
    <mergeCell ref="E215:F215"/>
    <mergeCell ref="E216:F216"/>
    <mergeCell ref="H218:I218"/>
    <mergeCell ref="F221:G221"/>
    <mergeCell ref="E222:F222"/>
    <mergeCell ref="E223:F223"/>
    <mergeCell ref="E224:F224"/>
    <mergeCell ref="E225:F225"/>
    <mergeCell ref="E226:F226"/>
    <mergeCell ref="E227:F227"/>
    <mergeCell ref="E228:F228"/>
    <mergeCell ref="E229:F229"/>
    <mergeCell ref="E230:F230"/>
    <mergeCell ref="E231:F231"/>
    <mergeCell ref="H233:I233"/>
    <mergeCell ref="E236:F236"/>
    <mergeCell ref="E237:F237"/>
    <mergeCell ref="E238:F238"/>
    <mergeCell ref="E239:F239"/>
    <mergeCell ref="E240:F240"/>
    <mergeCell ref="H242:I242"/>
    <mergeCell ref="E245:F245"/>
    <mergeCell ref="E246:F246"/>
    <mergeCell ref="E247:F247"/>
    <mergeCell ref="E248:F248"/>
    <mergeCell ref="E249:F249"/>
    <mergeCell ref="H251:I251"/>
    <mergeCell ref="F254:G254"/>
    <mergeCell ref="E255:F255"/>
    <mergeCell ref="E256:F256"/>
    <mergeCell ref="E257:F257"/>
    <mergeCell ref="E258:F258"/>
    <mergeCell ref="H260:I260"/>
    <mergeCell ref="F263:G263"/>
    <mergeCell ref="F264:G264"/>
    <mergeCell ref="E265:F265"/>
    <mergeCell ref="E266:F266"/>
    <mergeCell ref="E267:F267"/>
    <mergeCell ref="E268:F268"/>
    <mergeCell ref="E269:F269"/>
    <mergeCell ref="H271:I271"/>
    <mergeCell ref="E274:F274"/>
    <mergeCell ref="E275:F275"/>
    <mergeCell ref="E276:F276"/>
    <mergeCell ref="H278:I278"/>
    <mergeCell ref="E281:F281"/>
    <mergeCell ref="E282:F282"/>
    <mergeCell ref="E283:F283"/>
    <mergeCell ref="E284:F284"/>
    <mergeCell ref="E285:F285"/>
    <mergeCell ref="H287:I287"/>
    <mergeCell ref="E290:F290"/>
    <mergeCell ref="E291:F291"/>
    <mergeCell ref="E292:F292"/>
    <mergeCell ref="H294:I294"/>
    <mergeCell ref="F297:G297"/>
    <mergeCell ref="E298:F298"/>
    <mergeCell ref="E299:F299"/>
    <mergeCell ref="E300:F300"/>
    <mergeCell ref="E301:F301"/>
    <mergeCell ref="H303:I303"/>
    <mergeCell ref="F306:G306"/>
    <mergeCell ref="F307:G307"/>
    <mergeCell ref="E308:F308"/>
    <mergeCell ref="E309:F309"/>
    <mergeCell ref="E310:F310"/>
    <mergeCell ref="E311:F311"/>
    <mergeCell ref="H313:I313"/>
    <mergeCell ref="E316:F316"/>
    <mergeCell ref="E317:F317"/>
    <mergeCell ref="E318:F318"/>
    <mergeCell ref="E319:F319"/>
    <mergeCell ref="H321:I321"/>
    <mergeCell ref="E324:F324"/>
    <mergeCell ref="E325:F325"/>
    <mergeCell ref="E326:F326"/>
    <mergeCell ref="E327:F327"/>
    <mergeCell ref="H329:I329"/>
    <mergeCell ref="E332:F332"/>
    <mergeCell ref="E333:F333"/>
    <mergeCell ref="E334:F334"/>
    <mergeCell ref="E335:F335"/>
    <mergeCell ref="E336:F336"/>
    <mergeCell ref="E337:F337"/>
    <mergeCell ref="H339:I339"/>
    <mergeCell ref="F342:G342"/>
    <mergeCell ref="E343:F343"/>
    <mergeCell ref="E344:F344"/>
    <mergeCell ref="E345:F345"/>
    <mergeCell ref="E346:F346"/>
    <mergeCell ref="E347:F347"/>
    <mergeCell ref="E348:F348"/>
    <mergeCell ref="E349:F349"/>
    <mergeCell ref="E350:F350"/>
    <mergeCell ref="H352:I352"/>
    <mergeCell ref="F355:G355"/>
    <mergeCell ref="F356:G356"/>
    <mergeCell ref="E357:F357"/>
    <mergeCell ref="E358:F358"/>
    <mergeCell ref="E359:F359"/>
    <mergeCell ref="H361:I361"/>
    <mergeCell ref="E364:F364"/>
    <mergeCell ref="E365:F365"/>
    <mergeCell ref="E366:F366"/>
    <mergeCell ref="H368:I368"/>
    <mergeCell ref="E371:F371"/>
    <mergeCell ref="E372:F372"/>
    <mergeCell ref="E373:F373"/>
    <mergeCell ref="E374:F374"/>
    <mergeCell ref="E375:F375"/>
    <mergeCell ref="E376:F376"/>
    <mergeCell ref="E377:F377"/>
    <mergeCell ref="E378:F378"/>
    <mergeCell ref="E379:F379"/>
    <mergeCell ref="H381:I381"/>
    <mergeCell ref="E384:F384"/>
    <mergeCell ref="E385:F385"/>
    <mergeCell ref="E386:F386"/>
    <mergeCell ref="E387:F387"/>
    <mergeCell ref="H389:I389"/>
    <mergeCell ref="E392:F392"/>
    <mergeCell ref="E393:F393"/>
    <mergeCell ref="E394:F394"/>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409:F409"/>
    <mergeCell ref="H411:I411"/>
    <mergeCell ref="E414:F414"/>
    <mergeCell ref="E415:F415"/>
    <mergeCell ref="E416:F416"/>
    <mergeCell ref="E417:F417"/>
    <mergeCell ref="E418:F418"/>
    <mergeCell ref="H420:I420"/>
    <mergeCell ref="F423:G423"/>
    <mergeCell ref="E424:F424"/>
    <mergeCell ref="E425:F425"/>
    <mergeCell ref="E426:F426"/>
    <mergeCell ref="E427:F427"/>
    <mergeCell ref="H429:I429"/>
    <mergeCell ref="E432:F432"/>
    <mergeCell ref="E433:F433"/>
    <mergeCell ref="E434:F434"/>
    <mergeCell ref="E435:F435"/>
    <mergeCell ref="E436:F436"/>
    <mergeCell ref="E437:F437"/>
    <mergeCell ref="H439:I439"/>
    <mergeCell ref="E442:F442"/>
    <mergeCell ref="E443:F443"/>
    <mergeCell ref="E444:F444"/>
    <mergeCell ref="E445:F445"/>
    <mergeCell ref="E446:F446"/>
    <mergeCell ref="H448:I448"/>
    <mergeCell ref="E451:F451"/>
    <mergeCell ref="E452:F452"/>
    <mergeCell ref="E453:F453"/>
    <mergeCell ref="E454:F454"/>
    <mergeCell ref="E455:F455"/>
    <mergeCell ref="E456:F456"/>
    <mergeCell ref="E457:F457"/>
    <mergeCell ref="E458:F458"/>
    <mergeCell ref="E459:F459"/>
    <mergeCell ref="E460:F460"/>
    <mergeCell ref="E461:F461"/>
    <mergeCell ref="E462:F462"/>
    <mergeCell ref="H464:I464"/>
    <mergeCell ref="E467:F467"/>
    <mergeCell ref="E468:F468"/>
    <mergeCell ref="E469:F469"/>
    <mergeCell ref="E470:F470"/>
    <mergeCell ref="H472:I472"/>
    <mergeCell ref="E475:F475"/>
    <mergeCell ref="E476:F476"/>
    <mergeCell ref="E477:F477"/>
    <mergeCell ref="E478:F478"/>
    <mergeCell ref="E479:F479"/>
    <mergeCell ref="E480:F480"/>
    <mergeCell ref="E481:F481"/>
    <mergeCell ref="E482:F482"/>
    <mergeCell ref="E483:F483"/>
    <mergeCell ref="E484:F484"/>
    <mergeCell ref="E485:F485"/>
    <mergeCell ref="E486:F486"/>
    <mergeCell ref="E487:F487"/>
    <mergeCell ref="E488:F488"/>
    <mergeCell ref="E489:F489"/>
    <mergeCell ref="E490:F490"/>
    <mergeCell ref="E491:F491"/>
    <mergeCell ref="E492:F492"/>
    <mergeCell ref="H494:I494"/>
    <mergeCell ref="E497:F497"/>
    <mergeCell ref="E498:F498"/>
    <mergeCell ref="E499:F499"/>
    <mergeCell ref="E500:F500"/>
    <mergeCell ref="E501:F501"/>
    <mergeCell ref="E502:F502"/>
    <mergeCell ref="E503:F503"/>
    <mergeCell ref="E504:F504"/>
    <mergeCell ref="E505:F505"/>
    <mergeCell ref="E506:F506"/>
    <mergeCell ref="E507:F507"/>
    <mergeCell ref="H509:I509"/>
    <mergeCell ref="E512:F512"/>
    <mergeCell ref="E513:F513"/>
    <mergeCell ref="E514:F514"/>
    <mergeCell ref="E515:F515"/>
    <mergeCell ref="E516:F516"/>
    <mergeCell ref="E517:F517"/>
    <mergeCell ref="E518:F518"/>
    <mergeCell ref="E519:F519"/>
    <mergeCell ref="E520:F520"/>
    <mergeCell ref="H522:I522"/>
    <mergeCell ref="E525:F525"/>
    <mergeCell ref="E526:F526"/>
    <mergeCell ref="E527:F527"/>
    <mergeCell ref="E528:F528"/>
    <mergeCell ref="E529:F529"/>
    <mergeCell ref="E530:F530"/>
    <mergeCell ref="E531:F531"/>
    <mergeCell ref="E532:F532"/>
    <mergeCell ref="E533:F533"/>
    <mergeCell ref="H535:I535"/>
    <mergeCell ref="E538:F538"/>
    <mergeCell ref="E539:F539"/>
    <mergeCell ref="E540:F540"/>
    <mergeCell ref="E541:F541"/>
    <mergeCell ref="E542:F542"/>
    <mergeCell ref="E543:F543"/>
    <mergeCell ref="E544:F544"/>
    <mergeCell ref="E545:F545"/>
    <mergeCell ref="E546:F546"/>
    <mergeCell ref="E547:F547"/>
    <mergeCell ref="H549:I549"/>
    <mergeCell ref="E552:F552"/>
    <mergeCell ref="E553:F553"/>
    <mergeCell ref="E554:F554"/>
    <mergeCell ref="E555:F555"/>
    <mergeCell ref="E556:F556"/>
    <mergeCell ref="E557:F557"/>
    <mergeCell ref="H559:I559"/>
    <mergeCell ref="E562:F562"/>
    <mergeCell ref="E563:F563"/>
    <mergeCell ref="E564:F564"/>
    <mergeCell ref="E565:F565"/>
    <mergeCell ref="E566:F566"/>
    <mergeCell ref="H568:I568"/>
    <mergeCell ref="F571:G571"/>
    <mergeCell ref="E572:F572"/>
    <mergeCell ref="E573:F573"/>
    <mergeCell ref="E574:F574"/>
    <mergeCell ref="E575:F575"/>
    <mergeCell ref="H577:I577"/>
    <mergeCell ref="E580:F580"/>
    <mergeCell ref="E581:F581"/>
    <mergeCell ref="E582:F582"/>
    <mergeCell ref="E583:F583"/>
    <mergeCell ref="E584:F584"/>
    <mergeCell ref="E585:F585"/>
    <mergeCell ref="E586:F586"/>
    <mergeCell ref="H588:I588"/>
    <mergeCell ref="E591:F591"/>
    <mergeCell ref="E592:F592"/>
    <mergeCell ref="E593:F593"/>
    <mergeCell ref="E594:F594"/>
    <mergeCell ref="H596:I596"/>
    <mergeCell ref="F599:G599"/>
    <mergeCell ref="E600:F600"/>
    <mergeCell ref="E601:F601"/>
    <mergeCell ref="E602:F602"/>
    <mergeCell ref="E603:F603"/>
    <mergeCell ref="E604:F604"/>
    <mergeCell ref="E605:F605"/>
    <mergeCell ref="E606:F606"/>
    <mergeCell ref="E607:F607"/>
    <mergeCell ref="E608:F608"/>
    <mergeCell ref="E609:F609"/>
    <mergeCell ref="H611:I611"/>
    <mergeCell ref="E614:F614"/>
    <mergeCell ref="E615:F615"/>
    <mergeCell ref="E616:F616"/>
    <mergeCell ref="E617:F617"/>
    <mergeCell ref="E618:F618"/>
    <mergeCell ref="H620:I620"/>
    <mergeCell ref="E623:F623"/>
    <mergeCell ref="E624:F624"/>
    <mergeCell ref="E625:F625"/>
    <mergeCell ref="E626:F626"/>
    <mergeCell ref="H628:I628"/>
    <mergeCell ref="E631:F631"/>
    <mergeCell ref="E632:F632"/>
    <mergeCell ref="E633:F633"/>
    <mergeCell ref="E634:F634"/>
    <mergeCell ref="E635:F635"/>
    <mergeCell ref="E636:F636"/>
    <mergeCell ref="H638:I638"/>
    <mergeCell ref="E641:F641"/>
    <mergeCell ref="E642:F642"/>
    <mergeCell ref="E643:F643"/>
    <mergeCell ref="E644:F644"/>
    <mergeCell ref="E645:F645"/>
    <mergeCell ref="H647:I647"/>
    <mergeCell ref="E650:F650"/>
    <mergeCell ref="E651:F651"/>
    <mergeCell ref="E652:F652"/>
    <mergeCell ref="E653:F653"/>
    <mergeCell ref="E654:F654"/>
    <mergeCell ref="E655:F655"/>
    <mergeCell ref="E656:F656"/>
    <mergeCell ref="E657:F657"/>
    <mergeCell ref="E658:F658"/>
    <mergeCell ref="E659:F659"/>
    <mergeCell ref="E660:F660"/>
    <mergeCell ref="E661:F661"/>
    <mergeCell ref="H663:I663"/>
    <mergeCell ref="E666:F666"/>
    <mergeCell ref="E667:F667"/>
    <mergeCell ref="E668:F668"/>
    <mergeCell ref="E669:F669"/>
    <mergeCell ref="H671:I671"/>
    <mergeCell ref="E674:F674"/>
    <mergeCell ref="E675:F675"/>
    <mergeCell ref="E676:F676"/>
    <mergeCell ref="E677:F677"/>
    <mergeCell ref="E678:F678"/>
    <mergeCell ref="E679:F679"/>
    <mergeCell ref="E680:F680"/>
    <mergeCell ref="E681:F681"/>
    <mergeCell ref="E682:F682"/>
    <mergeCell ref="E683:F683"/>
    <mergeCell ref="E684:F684"/>
    <mergeCell ref="E685:F685"/>
    <mergeCell ref="E686:F686"/>
    <mergeCell ref="E687:F687"/>
    <mergeCell ref="E688:F688"/>
    <mergeCell ref="E689:F689"/>
    <mergeCell ref="E690:F690"/>
    <mergeCell ref="E691:F691"/>
    <mergeCell ref="H693:I693"/>
    <mergeCell ref="E696:F696"/>
    <mergeCell ref="E697:F697"/>
    <mergeCell ref="E698:F698"/>
    <mergeCell ref="E699:F699"/>
    <mergeCell ref="E700:F700"/>
    <mergeCell ref="E701:F701"/>
    <mergeCell ref="E702:F702"/>
    <mergeCell ref="E703:F703"/>
    <mergeCell ref="E704:F704"/>
    <mergeCell ref="H706:I706"/>
    <mergeCell ref="E709:F709"/>
    <mergeCell ref="E710:F710"/>
    <mergeCell ref="E711:F711"/>
    <mergeCell ref="E712:F712"/>
    <mergeCell ref="E713:F713"/>
    <mergeCell ref="E714:F714"/>
    <mergeCell ref="E715:F715"/>
    <mergeCell ref="E716:F716"/>
    <mergeCell ref="E717:F717"/>
    <mergeCell ref="H719:I719"/>
    <mergeCell ref="F722:G722"/>
    <mergeCell ref="F723:G723"/>
    <mergeCell ref="E724:F724"/>
    <mergeCell ref="E725:F725"/>
    <mergeCell ref="E726:F726"/>
    <mergeCell ref="E727:F727"/>
    <mergeCell ref="E728:F728"/>
    <mergeCell ref="E729:F729"/>
    <mergeCell ref="E730:F730"/>
    <mergeCell ref="E731:F731"/>
    <mergeCell ref="H733:I733"/>
    <mergeCell ref="E736:F736"/>
    <mergeCell ref="E737:F737"/>
    <mergeCell ref="E738:F738"/>
    <mergeCell ref="E739:F739"/>
    <mergeCell ref="E740:F740"/>
    <mergeCell ref="H742:I742"/>
    <mergeCell ref="E745:F745"/>
    <mergeCell ref="E746:F746"/>
    <mergeCell ref="E747:F747"/>
    <mergeCell ref="E748:F748"/>
    <mergeCell ref="E749:F749"/>
    <mergeCell ref="E750:F750"/>
    <mergeCell ref="E751:F751"/>
    <mergeCell ref="E752:F752"/>
    <mergeCell ref="E753:F753"/>
    <mergeCell ref="E754:F754"/>
    <mergeCell ref="H756:I756"/>
    <mergeCell ref="E759:F759"/>
    <mergeCell ref="E760:F760"/>
    <mergeCell ref="E761:F761"/>
    <mergeCell ref="E762:F762"/>
    <mergeCell ref="E763:F763"/>
    <mergeCell ref="E764:F764"/>
    <mergeCell ref="E765:F765"/>
    <mergeCell ref="E766:F766"/>
    <mergeCell ref="E767:F767"/>
    <mergeCell ref="E768:F768"/>
    <mergeCell ref="H770:I770"/>
    <mergeCell ref="E773:F773"/>
    <mergeCell ref="E774:F774"/>
    <mergeCell ref="E775:F775"/>
    <mergeCell ref="E776:F776"/>
    <mergeCell ref="E777:F777"/>
    <mergeCell ref="E778:F778"/>
    <mergeCell ref="E779:F779"/>
    <mergeCell ref="E780:F780"/>
    <mergeCell ref="E781:F781"/>
    <mergeCell ref="H783:I783"/>
    <mergeCell ref="E786:F786"/>
    <mergeCell ref="E787:F787"/>
    <mergeCell ref="E788:F788"/>
    <mergeCell ref="E789:F789"/>
    <mergeCell ref="E790:F790"/>
    <mergeCell ref="E791:F791"/>
    <mergeCell ref="E792:F792"/>
    <mergeCell ref="E793:F793"/>
    <mergeCell ref="E794:F794"/>
    <mergeCell ref="H796:I796"/>
    <mergeCell ref="F799:G799"/>
    <mergeCell ref="E800:F800"/>
    <mergeCell ref="E801:F801"/>
    <mergeCell ref="E802:F802"/>
    <mergeCell ref="E803:F803"/>
    <mergeCell ref="E804:F804"/>
    <mergeCell ref="H806:I806"/>
    <mergeCell ref="E809:F809"/>
    <mergeCell ref="E810:F810"/>
    <mergeCell ref="E811:F811"/>
    <mergeCell ref="E812:F812"/>
    <mergeCell ref="E813:F813"/>
    <mergeCell ref="E814:F814"/>
    <mergeCell ref="E815:F815"/>
    <mergeCell ref="H817:I817"/>
    <mergeCell ref="E820:F820"/>
    <mergeCell ref="E821:F821"/>
    <mergeCell ref="E822:F822"/>
    <mergeCell ref="E823:F823"/>
    <mergeCell ref="E824:F824"/>
    <mergeCell ref="E825:F825"/>
    <mergeCell ref="E826:F826"/>
    <mergeCell ref="H828:I828"/>
    <mergeCell ref="E831:F831"/>
    <mergeCell ref="E832:F832"/>
    <mergeCell ref="E833:F833"/>
    <mergeCell ref="E834:F834"/>
    <mergeCell ref="E835:F835"/>
    <mergeCell ref="E836:F836"/>
    <mergeCell ref="H838:I838"/>
    <mergeCell ref="E841:F841"/>
    <mergeCell ref="E842:F842"/>
    <mergeCell ref="E843:F843"/>
    <mergeCell ref="E844:F844"/>
    <mergeCell ref="E845:F845"/>
    <mergeCell ref="E846:F846"/>
    <mergeCell ref="E847:F847"/>
    <mergeCell ref="H849:I849"/>
    <mergeCell ref="E852:F852"/>
    <mergeCell ref="E853:F853"/>
    <mergeCell ref="E854:F854"/>
    <mergeCell ref="E855:F855"/>
    <mergeCell ref="E856:F856"/>
    <mergeCell ref="E857:F857"/>
    <mergeCell ref="H859:I859"/>
    <mergeCell ref="E862:F862"/>
    <mergeCell ref="E863:F863"/>
    <mergeCell ref="E864:F864"/>
    <mergeCell ref="E865:F865"/>
    <mergeCell ref="E866:F866"/>
    <mergeCell ref="E867:F867"/>
    <mergeCell ref="H869:I869"/>
    <mergeCell ref="F872:G872"/>
    <mergeCell ref="E873:F873"/>
    <mergeCell ref="E874:F874"/>
    <mergeCell ref="E875:F875"/>
    <mergeCell ref="E876:F876"/>
    <mergeCell ref="E877:F877"/>
    <mergeCell ref="H879:I879"/>
    <mergeCell ref="E882:F882"/>
    <mergeCell ref="E883:F883"/>
    <mergeCell ref="E884:F884"/>
    <mergeCell ref="E885:F885"/>
    <mergeCell ref="E886:F886"/>
    <mergeCell ref="H888:I888"/>
    <mergeCell ref="E891:F891"/>
    <mergeCell ref="E892:F892"/>
    <mergeCell ref="E893:F893"/>
    <mergeCell ref="E894:F894"/>
    <mergeCell ref="E895:F895"/>
    <mergeCell ref="H897:I897"/>
    <mergeCell ref="E900:F900"/>
    <mergeCell ref="E901:F901"/>
    <mergeCell ref="E902:F902"/>
    <mergeCell ref="E903:F903"/>
    <mergeCell ref="E904:F904"/>
    <mergeCell ref="H906:I906"/>
    <mergeCell ref="E909:F909"/>
    <mergeCell ref="E910:F910"/>
    <mergeCell ref="E911:F911"/>
    <mergeCell ref="E912:F912"/>
    <mergeCell ref="E913:F913"/>
    <mergeCell ref="E914:F914"/>
    <mergeCell ref="E915:F915"/>
    <mergeCell ref="E916:F916"/>
    <mergeCell ref="H918:I918"/>
    <mergeCell ref="E921:F921"/>
    <mergeCell ref="E922:F922"/>
    <mergeCell ref="E923:F923"/>
    <mergeCell ref="E924:F924"/>
    <mergeCell ref="E925:F925"/>
    <mergeCell ref="E926:F926"/>
    <mergeCell ref="E927:F927"/>
    <mergeCell ref="H929:I929"/>
    <mergeCell ref="E932:F932"/>
    <mergeCell ref="E933:F933"/>
    <mergeCell ref="E934:F934"/>
    <mergeCell ref="E935:F935"/>
    <mergeCell ref="E936:F936"/>
    <mergeCell ref="E937:F937"/>
    <mergeCell ref="H939:I939"/>
    <mergeCell ref="F942:G942"/>
    <mergeCell ref="E943:F943"/>
    <mergeCell ref="E944:F944"/>
    <mergeCell ref="E945:F945"/>
    <mergeCell ref="E946:F946"/>
    <mergeCell ref="E947:F947"/>
    <mergeCell ref="E948:F948"/>
    <mergeCell ref="E949:F949"/>
    <mergeCell ref="E950:F950"/>
    <mergeCell ref="E951:F951"/>
    <mergeCell ref="E952:F952"/>
    <mergeCell ref="E953:F953"/>
    <mergeCell ref="E954:F954"/>
    <mergeCell ref="E955:F955"/>
    <mergeCell ref="H957:I957"/>
    <mergeCell ref="E960:F960"/>
    <mergeCell ref="E961:F961"/>
    <mergeCell ref="E962:F962"/>
    <mergeCell ref="E963:F963"/>
    <mergeCell ref="E964:F964"/>
    <mergeCell ref="E965:F965"/>
    <mergeCell ref="E966:F966"/>
    <mergeCell ref="E967:F967"/>
    <mergeCell ref="E968:F968"/>
    <mergeCell ref="E969:F969"/>
    <mergeCell ref="E970:F970"/>
    <mergeCell ref="E971:F971"/>
    <mergeCell ref="E972:F972"/>
    <mergeCell ref="H974:I974"/>
    <mergeCell ref="E977:F977"/>
    <mergeCell ref="E978:F978"/>
    <mergeCell ref="E979:F979"/>
    <mergeCell ref="H981:I981"/>
    <mergeCell ref="F984:G984"/>
    <mergeCell ref="E985:F985"/>
    <mergeCell ref="E986:F986"/>
    <mergeCell ref="E987:F987"/>
    <mergeCell ref="E988:F988"/>
    <mergeCell ref="E989:F989"/>
    <mergeCell ref="E990:F990"/>
    <mergeCell ref="H992:I992"/>
    <mergeCell ref="E995:F995"/>
    <mergeCell ref="E996:F996"/>
    <mergeCell ref="E997:F997"/>
    <mergeCell ref="E998:F998"/>
    <mergeCell ref="E999:F999"/>
    <mergeCell ref="E1000:F1000"/>
    <mergeCell ref="E1001:F1001"/>
    <mergeCell ref="E1002:F1002"/>
    <mergeCell ref="E1003:F1003"/>
    <mergeCell ref="E1004:F1004"/>
    <mergeCell ref="H1006:I1006"/>
    <mergeCell ref="E1009:F1009"/>
    <mergeCell ref="E1010:F1010"/>
    <mergeCell ref="E1011:F1011"/>
    <mergeCell ref="E1012:F1012"/>
    <mergeCell ref="E1013:F1013"/>
    <mergeCell ref="E1014:F1014"/>
    <mergeCell ref="H1016:I1016"/>
    <mergeCell ref="E1019:F1019"/>
    <mergeCell ref="E1020:F1020"/>
    <mergeCell ref="E1021:F1021"/>
    <mergeCell ref="E1022:F1022"/>
    <mergeCell ref="E1023:F1023"/>
    <mergeCell ref="E1024:F1024"/>
    <mergeCell ref="E1025:F1025"/>
    <mergeCell ref="E1026:F1026"/>
    <mergeCell ref="E1027:F1027"/>
    <mergeCell ref="H1029:I1029"/>
    <mergeCell ref="E1032:F1032"/>
    <mergeCell ref="E1033:F1033"/>
    <mergeCell ref="E1034:F1034"/>
    <mergeCell ref="E1035:F1035"/>
    <mergeCell ref="E1036:F1036"/>
    <mergeCell ref="E1037:F1037"/>
    <mergeCell ref="E1038:F1038"/>
    <mergeCell ref="E1039:F1039"/>
    <mergeCell ref="E1040:F1040"/>
    <mergeCell ref="H1042:I1042"/>
    <mergeCell ref="E1045:F1045"/>
    <mergeCell ref="E1046:F1046"/>
    <mergeCell ref="E1047:F1047"/>
    <mergeCell ref="E1048:F1048"/>
    <mergeCell ref="E1049:F1049"/>
    <mergeCell ref="E1050:F1050"/>
    <mergeCell ref="E1051:F1051"/>
    <mergeCell ref="E1052:F1052"/>
    <mergeCell ref="E1053:F1053"/>
    <mergeCell ref="H1055:I1055"/>
    <mergeCell ref="F1058:G1058"/>
    <mergeCell ref="E1059:F1059"/>
    <mergeCell ref="E1060:F1060"/>
    <mergeCell ref="E1061:F1061"/>
    <mergeCell ref="E1062:F1062"/>
    <mergeCell ref="E1063:F1063"/>
    <mergeCell ref="E1064:F1064"/>
    <mergeCell ref="E1065:F1065"/>
    <mergeCell ref="H1067:I1067"/>
    <mergeCell ref="E1070:F1070"/>
    <mergeCell ref="E1071:F1071"/>
    <mergeCell ref="E1072:F1072"/>
    <mergeCell ref="E1073:F1073"/>
    <mergeCell ref="E1074:F1074"/>
    <mergeCell ref="E1075:F1075"/>
    <mergeCell ref="E1076:F1076"/>
    <mergeCell ref="H1078:I1078"/>
    <mergeCell ref="E1081:F1081"/>
    <mergeCell ref="E1082:F1082"/>
    <mergeCell ref="E1083:F1083"/>
    <mergeCell ref="E1084:F1084"/>
    <mergeCell ref="E1085:F1085"/>
    <mergeCell ref="E1086:F1086"/>
    <mergeCell ref="E1087:F1087"/>
    <mergeCell ref="E1088:F1088"/>
    <mergeCell ref="E1089:F1089"/>
    <mergeCell ref="E1090:F1090"/>
    <mergeCell ref="H1092:I1092"/>
    <mergeCell ref="E1095:F1095"/>
    <mergeCell ref="E1096:F1096"/>
    <mergeCell ref="E1097:F1097"/>
    <mergeCell ref="E1098:F1098"/>
    <mergeCell ref="E1099:F1099"/>
    <mergeCell ref="E1100:F1100"/>
    <mergeCell ref="H1102:I1102"/>
    <mergeCell ref="E1105:F1105"/>
    <mergeCell ref="E1106:F1106"/>
    <mergeCell ref="E1107:F1107"/>
    <mergeCell ref="E1108:F1108"/>
    <mergeCell ref="E1109:F1109"/>
    <mergeCell ref="E1110:F1110"/>
    <mergeCell ref="E1111:F1111"/>
    <mergeCell ref="E1112:F1112"/>
    <mergeCell ref="E1113:F1113"/>
    <mergeCell ref="H1115:I1115"/>
    <mergeCell ref="E1118:F1118"/>
    <mergeCell ref="E1119:F1119"/>
    <mergeCell ref="E1120:F1120"/>
    <mergeCell ref="E1121:F1121"/>
    <mergeCell ref="E1122:F1122"/>
    <mergeCell ref="E1123:F1123"/>
    <mergeCell ref="E1124:F1124"/>
    <mergeCell ref="E1125:F1125"/>
    <mergeCell ref="E1126:F1126"/>
    <mergeCell ref="H1128:I1128"/>
    <mergeCell ref="E1131:F1131"/>
    <mergeCell ref="E1132:F1132"/>
    <mergeCell ref="E1133:F1133"/>
    <mergeCell ref="E1134:F1134"/>
    <mergeCell ref="E1135:F1135"/>
    <mergeCell ref="E1136:F1136"/>
    <mergeCell ref="H1138:I1138"/>
    <mergeCell ref="E1141:F1141"/>
    <mergeCell ref="E1142:F1142"/>
    <mergeCell ref="E1143:F1143"/>
    <mergeCell ref="E1144:F1144"/>
    <mergeCell ref="E1145:F1145"/>
    <mergeCell ref="E1146:F1146"/>
    <mergeCell ref="E1147:F1147"/>
    <mergeCell ref="E1148:F1148"/>
    <mergeCell ref="H1150:I1150"/>
    <mergeCell ref="F1153:G1153"/>
    <mergeCell ref="E1154:F1154"/>
    <mergeCell ref="E1155:F1155"/>
    <mergeCell ref="E1156:F1156"/>
    <mergeCell ref="E1157:F1157"/>
    <mergeCell ref="E1158:F1158"/>
    <mergeCell ref="E1159:F1159"/>
    <mergeCell ref="E1160:F1160"/>
    <mergeCell ref="E1161:F1161"/>
    <mergeCell ref="H1163:I1163"/>
    <mergeCell ref="E1166:F1166"/>
    <mergeCell ref="E1167:F1167"/>
    <mergeCell ref="E1168:F1168"/>
    <mergeCell ref="E1169:F1169"/>
    <mergeCell ref="E1170:F1170"/>
    <mergeCell ref="E1171:F1171"/>
    <mergeCell ref="E1172:F1172"/>
    <mergeCell ref="E1173:F1173"/>
    <mergeCell ref="E1174:F1174"/>
    <mergeCell ref="E1175:F1175"/>
    <mergeCell ref="E1176:F1176"/>
    <mergeCell ref="E1177:F1177"/>
    <mergeCell ref="H1179:I1179"/>
    <mergeCell ref="E1182:F1182"/>
    <mergeCell ref="E1183:F1183"/>
    <mergeCell ref="E1184:F1184"/>
    <mergeCell ref="E1185:F1185"/>
    <mergeCell ref="E1186:F1186"/>
    <mergeCell ref="E1187:F1187"/>
    <mergeCell ref="E1188:F1188"/>
    <mergeCell ref="E1189:F1189"/>
    <mergeCell ref="E1190:F1190"/>
    <mergeCell ref="E1191:F1191"/>
    <mergeCell ref="E1192:F1192"/>
    <mergeCell ref="H1194:I1194"/>
    <mergeCell ref="F1197:G1197"/>
    <mergeCell ref="E1198:F1198"/>
    <mergeCell ref="E1199:F1199"/>
    <mergeCell ref="E1200:F1200"/>
    <mergeCell ref="E1201:F1201"/>
    <mergeCell ref="E1202:F1202"/>
    <mergeCell ref="E1203:F1203"/>
    <mergeCell ref="H1205:I1205"/>
    <mergeCell ref="E1208:F1208"/>
    <mergeCell ref="E1209:F1209"/>
    <mergeCell ref="E1210:F1210"/>
    <mergeCell ref="E1211:F1211"/>
    <mergeCell ref="E1212:F1212"/>
    <mergeCell ref="H1214:I1214"/>
    <mergeCell ref="E1217:F1217"/>
    <mergeCell ref="E1218:F1218"/>
    <mergeCell ref="E1219:F1219"/>
    <mergeCell ref="E1220:F1220"/>
    <mergeCell ref="E1221:F1221"/>
    <mergeCell ref="H1223:I1223"/>
    <mergeCell ref="E1226:F1226"/>
    <mergeCell ref="E1227:F1227"/>
    <mergeCell ref="E1228:F1228"/>
    <mergeCell ref="E1229:F1229"/>
    <mergeCell ref="E1230:F1230"/>
    <mergeCell ref="H1232:I1232"/>
    <mergeCell ref="E1235:F1235"/>
    <mergeCell ref="E1236:F1236"/>
    <mergeCell ref="E1237:F1237"/>
    <mergeCell ref="E1238:F1238"/>
    <mergeCell ref="E1239:F1239"/>
    <mergeCell ref="E1240:F1240"/>
    <mergeCell ref="H1242:I1242"/>
    <mergeCell ref="F1245:G1245"/>
    <mergeCell ref="E1246:F1246"/>
    <mergeCell ref="E1247:F1247"/>
    <mergeCell ref="E1248:F1248"/>
    <mergeCell ref="E1249:F1249"/>
    <mergeCell ref="E1250:F1250"/>
    <mergeCell ref="E1251:F1251"/>
    <mergeCell ref="E1252:F1252"/>
    <mergeCell ref="E1253:F1253"/>
    <mergeCell ref="E1254:F1254"/>
    <mergeCell ref="E1255:F1255"/>
    <mergeCell ref="E1256:F1256"/>
    <mergeCell ref="E1257:F1257"/>
    <mergeCell ref="H1259:I1259"/>
    <mergeCell ref="E1262:F1262"/>
    <mergeCell ref="E1263:F1263"/>
    <mergeCell ref="E1264:F1264"/>
    <mergeCell ref="E1265:F1265"/>
    <mergeCell ref="E1266:F1266"/>
    <mergeCell ref="E1267:F1267"/>
    <mergeCell ref="E1268:F1268"/>
    <mergeCell ref="E1269:F1269"/>
    <mergeCell ref="E1270:F1270"/>
    <mergeCell ref="H1272:I1272"/>
    <mergeCell ref="E1275:F1275"/>
    <mergeCell ref="E1276:F1276"/>
    <mergeCell ref="E1277:F1277"/>
    <mergeCell ref="E1278:F1278"/>
    <mergeCell ref="E1279:F1279"/>
    <mergeCell ref="E1280:F1280"/>
    <mergeCell ref="E1281:F1281"/>
    <mergeCell ref="E1282:F1282"/>
    <mergeCell ref="E1283:F1283"/>
    <mergeCell ref="H1285:I1285"/>
    <mergeCell ref="F1288:G1288"/>
    <mergeCell ref="E1289:F1289"/>
    <mergeCell ref="E1290:F1290"/>
    <mergeCell ref="E1291:F1291"/>
    <mergeCell ref="E1292:F1292"/>
    <mergeCell ref="E1293:F1293"/>
    <mergeCell ref="E1294:F1294"/>
    <mergeCell ref="E1295:F1295"/>
    <mergeCell ref="E1296:F1296"/>
    <mergeCell ref="E1297:F1297"/>
    <mergeCell ref="H1299:I1299"/>
    <mergeCell ref="E1302:F1302"/>
    <mergeCell ref="E1303:F1303"/>
    <mergeCell ref="E1304:F1304"/>
    <mergeCell ref="E1305:F1305"/>
    <mergeCell ref="E1306:F1306"/>
    <mergeCell ref="E1307:F1307"/>
    <mergeCell ref="E1308:F1308"/>
    <mergeCell ref="E1309:F1309"/>
    <mergeCell ref="H1311:I1311"/>
    <mergeCell ref="E1314:F1314"/>
    <mergeCell ref="E1315:F1315"/>
    <mergeCell ref="E1316:F1316"/>
    <mergeCell ref="E1317:F1317"/>
    <mergeCell ref="E1318:F1318"/>
    <mergeCell ref="E1319:F1319"/>
    <mergeCell ref="E1320:F1320"/>
    <mergeCell ref="E1321:F1321"/>
    <mergeCell ref="E1322:F1322"/>
    <mergeCell ref="E1323:F1323"/>
    <mergeCell ref="E1324:F1324"/>
    <mergeCell ref="H1326:I1326"/>
    <mergeCell ref="E1329:F1329"/>
    <mergeCell ref="E1330:F1330"/>
    <mergeCell ref="E1331:F1331"/>
    <mergeCell ref="E1332:F1332"/>
    <mergeCell ref="E1333:F1333"/>
    <mergeCell ref="E1334:F1334"/>
    <mergeCell ref="E1335:F1335"/>
    <mergeCell ref="E1336:F1336"/>
    <mergeCell ref="E1337:F1337"/>
    <mergeCell ref="H1339:I1339"/>
    <mergeCell ref="E1342:F1342"/>
    <mergeCell ref="E1343:F1343"/>
    <mergeCell ref="E1344:F1344"/>
    <mergeCell ref="E1345:F1345"/>
    <mergeCell ref="E1346:F1346"/>
    <mergeCell ref="E1347:F1347"/>
    <mergeCell ref="E1348:F1348"/>
    <mergeCell ref="E1349:F1349"/>
    <mergeCell ref="E1350:F1350"/>
    <mergeCell ref="H1352:I1352"/>
    <mergeCell ref="E1355:F1355"/>
    <mergeCell ref="E1356:F1356"/>
    <mergeCell ref="E1357:F1357"/>
    <mergeCell ref="E1358:F1358"/>
    <mergeCell ref="E1359:F1359"/>
    <mergeCell ref="E1360:F1360"/>
    <mergeCell ref="E1361:F1361"/>
    <mergeCell ref="E1362:F1362"/>
    <mergeCell ref="E1363:F1363"/>
    <mergeCell ref="E1364:F1364"/>
    <mergeCell ref="H1366:I1366"/>
    <mergeCell ref="F1369:G1369"/>
    <mergeCell ref="E1370:F1370"/>
    <mergeCell ref="E1371:F1371"/>
    <mergeCell ref="E1372:F1372"/>
    <mergeCell ref="E1373:F1373"/>
    <mergeCell ref="E1374:F1374"/>
    <mergeCell ref="E1375:F1375"/>
    <mergeCell ref="H1377:I1377"/>
    <mergeCell ref="E1380:F1380"/>
    <mergeCell ref="E1381:F1381"/>
    <mergeCell ref="E1382:F1382"/>
    <mergeCell ref="E1383:F1383"/>
    <mergeCell ref="E1384:F1384"/>
    <mergeCell ref="E1385:F1385"/>
    <mergeCell ref="H1387:I1387"/>
    <mergeCell ref="E1390:F1390"/>
    <mergeCell ref="E1391:F1391"/>
    <mergeCell ref="E1392:F1392"/>
    <mergeCell ref="E1393:F1393"/>
    <mergeCell ref="E1394:F1394"/>
    <mergeCell ref="E1395:F1395"/>
    <mergeCell ref="H1397:I1397"/>
    <mergeCell ref="E1400:F1400"/>
    <mergeCell ref="E1401:F1401"/>
    <mergeCell ref="E1402:F1402"/>
    <mergeCell ref="E1403:F1403"/>
    <mergeCell ref="E1404:F1404"/>
    <mergeCell ref="E1405:F1405"/>
    <mergeCell ref="H1407:I1407"/>
    <mergeCell ref="E1410:F1410"/>
    <mergeCell ref="E1411:F1411"/>
    <mergeCell ref="E1412:F1412"/>
    <mergeCell ref="E1413:F1413"/>
    <mergeCell ref="E1414:F1414"/>
    <mergeCell ref="E1415:F1415"/>
    <mergeCell ref="H1417:I1417"/>
    <mergeCell ref="E1420:F1420"/>
    <mergeCell ref="E1421:F1421"/>
    <mergeCell ref="E1422:F1422"/>
    <mergeCell ref="E1423:F1423"/>
    <mergeCell ref="E1424:F1424"/>
    <mergeCell ref="H1426:I1426"/>
    <mergeCell ref="E1429:F1429"/>
    <mergeCell ref="E1430:F1430"/>
    <mergeCell ref="E1431:F1431"/>
    <mergeCell ref="E1432:F1432"/>
    <mergeCell ref="E1433:F1433"/>
    <mergeCell ref="E1434:F1434"/>
    <mergeCell ref="H1436:I1436"/>
    <mergeCell ref="E1439:F1439"/>
    <mergeCell ref="E1440:F1440"/>
    <mergeCell ref="E1441:F1441"/>
    <mergeCell ref="E1442:F1442"/>
    <mergeCell ref="E1443:F1443"/>
    <mergeCell ref="H1445:I1445"/>
    <mergeCell ref="F1448:G1448"/>
    <mergeCell ref="E1449:F1449"/>
    <mergeCell ref="E1450:F1450"/>
    <mergeCell ref="E1451:F1451"/>
    <mergeCell ref="E1452:F1452"/>
    <mergeCell ref="E1453:F1453"/>
    <mergeCell ref="E1454:F1454"/>
    <mergeCell ref="E1455:F1455"/>
    <mergeCell ref="E1456:F1456"/>
    <mergeCell ref="E1457:F1457"/>
    <mergeCell ref="E1458:F1458"/>
    <mergeCell ref="E1459:F1459"/>
    <mergeCell ref="H1461:I1461"/>
    <mergeCell ref="E1464:F1464"/>
    <mergeCell ref="E1465:F1465"/>
    <mergeCell ref="E1466:F1466"/>
    <mergeCell ref="E1467:F1467"/>
    <mergeCell ref="E1468:F1468"/>
    <mergeCell ref="E1469:F1469"/>
    <mergeCell ref="E1470:F1470"/>
    <mergeCell ref="E1471:F1471"/>
    <mergeCell ref="E1472:F1472"/>
    <mergeCell ref="E1473:F1473"/>
    <mergeCell ref="E1474:F1474"/>
    <mergeCell ref="E1475:F1475"/>
    <mergeCell ref="H1477:I1477"/>
    <mergeCell ref="F1480:G1480"/>
    <mergeCell ref="E1481:F1481"/>
    <mergeCell ref="E1482:F1482"/>
    <mergeCell ref="E1483:F1483"/>
    <mergeCell ref="E1484:F1484"/>
    <mergeCell ref="E1485:F1485"/>
    <mergeCell ref="E1486:F1486"/>
    <mergeCell ref="E1487:F1487"/>
    <mergeCell ref="E1488:F1488"/>
    <mergeCell ref="E1489:F1489"/>
    <mergeCell ref="H1491:I1491"/>
    <mergeCell ref="E1494:F1494"/>
    <mergeCell ref="E1495:F1495"/>
    <mergeCell ref="E1496:F1496"/>
    <mergeCell ref="E1497:F1497"/>
    <mergeCell ref="E1498:F1498"/>
    <mergeCell ref="E1499:F1499"/>
    <mergeCell ref="E1500:F1500"/>
    <mergeCell ref="E1501:F1501"/>
    <mergeCell ref="E1502:F1502"/>
    <mergeCell ref="E1503:F1503"/>
    <mergeCell ref="E1504:F1504"/>
    <mergeCell ref="E1505:F1505"/>
    <mergeCell ref="E1506:F1506"/>
    <mergeCell ref="H1508:I1508"/>
    <mergeCell ref="E1511:F1511"/>
    <mergeCell ref="E1512:F1512"/>
    <mergeCell ref="E1513:F1513"/>
    <mergeCell ref="E1514:F1514"/>
    <mergeCell ref="E1515:F1515"/>
    <mergeCell ref="E1516:F1516"/>
    <mergeCell ref="E1517:F1517"/>
    <mergeCell ref="E1518:F1518"/>
    <mergeCell ref="E1519:F1519"/>
    <mergeCell ref="E1520:F1520"/>
    <mergeCell ref="E1521:F1521"/>
    <mergeCell ref="E1522:F1522"/>
    <mergeCell ref="E1523:F1523"/>
    <mergeCell ref="E1524:F1524"/>
    <mergeCell ref="E1525:F1525"/>
    <mergeCell ref="E1526:F1526"/>
    <mergeCell ref="H1528:I1528"/>
    <mergeCell ref="F1531:G1531"/>
    <mergeCell ref="E1532:F1532"/>
    <mergeCell ref="E1533:F1533"/>
    <mergeCell ref="E1534:F1534"/>
    <mergeCell ref="H1536:I1536"/>
    <mergeCell ref="E1539:F1539"/>
    <mergeCell ref="E1540:F1540"/>
    <mergeCell ref="E1541:F1541"/>
    <mergeCell ref="E1542:F1542"/>
    <mergeCell ref="E1543:F1543"/>
    <mergeCell ref="H1545:I1545"/>
    <mergeCell ref="E1548:F1548"/>
    <mergeCell ref="E1549:F1549"/>
    <mergeCell ref="E1550:F1550"/>
    <mergeCell ref="E1551:F1551"/>
    <mergeCell ref="E1552:F1552"/>
    <mergeCell ref="H1554:I1554"/>
    <mergeCell ref="E1557:F1557"/>
    <mergeCell ref="E1558:F1558"/>
    <mergeCell ref="E1559:F1559"/>
    <mergeCell ref="E1560:F1560"/>
    <mergeCell ref="E1561:F1561"/>
    <mergeCell ref="E1562:F1562"/>
    <mergeCell ref="E1563:F1563"/>
    <mergeCell ref="E1564:F1564"/>
    <mergeCell ref="E1565:F1565"/>
    <mergeCell ref="E1566:F1566"/>
    <mergeCell ref="E1567:F1567"/>
    <mergeCell ref="H1569:I1569"/>
    <mergeCell ref="E1572:F1572"/>
    <mergeCell ref="E1573:F1573"/>
    <mergeCell ref="E1574:F1574"/>
    <mergeCell ref="E1575:F1575"/>
    <mergeCell ref="E1576:F1576"/>
    <mergeCell ref="E1577:F1577"/>
    <mergeCell ref="E1578:F1578"/>
    <mergeCell ref="H1580:I1580"/>
    <mergeCell ref="F1583:G1583"/>
    <mergeCell ref="E1584:F1584"/>
    <mergeCell ref="E1585:F1585"/>
    <mergeCell ref="E1586:F1586"/>
    <mergeCell ref="E1587:F1587"/>
    <mergeCell ref="E1588:F1588"/>
    <mergeCell ref="E1589:F1589"/>
    <mergeCell ref="E1590:F1590"/>
    <mergeCell ref="H1592:I1592"/>
    <mergeCell ref="F1595:G1595"/>
    <mergeCell ref="E1596:F1596"/>
    <mergeCell ref="E1597:F1597"/>
    <mergeCell ref="E1598:F1598"/>
    <mergeCell ref="E1599:F1599"/>
    <mergeCell ref="E1600:F1600"/>
    <mergeCell ref="E1601:F1601"/>
    <mergeCell ref="H1603:I1603"/>
    <mergeCell ref="E1606:F1606"/>
    <mergeCell ref="E1607:F1607"/>
    <mergeCell ref="E1608:F1608"/>
    <mergeCell ref="E1609:F1609"/>
    <mergeCell ref="E1610:F1610"/>
    <mergeCell ref="H1612:I1612"/>
    <mergeCell ref="E1615:F1615"/>
    <mergeCell ref="E1616:F1616"/>
    <mergeCell ref="E1617:F1617"/>
    <mergeCell ref="E1618:F1618"/>
    <mergeCell ref="E1619:F1619"/>
    <mergeCell ref="H1621:I1621"/>
    <mergeCell ref="E1624:F1624"/>
    <mergeCell ref="E1625:F1625"/>
    <mergeCell ref="E1626:F1626"/>
    <mergeCell ref="E1627:F1627"/>
    <mergeCell ref="E1628:F1628"/>
    <mergeCell ref="H1630:I1630"/>
    <mergeCell ref="F1633:G1633"/>
    <mergeCell ref="F1634:G1634"/>
    <mergeCell ref="E1635:F1635"/>
    <mergeCell ref="E1636:F1636"/>
    <mergeCell ref="E1637:F1637"/>
    <mergeCell ref="E1638:F1638"/>
    <mergeCell ref="E1639:F1639"/>
    <mergeCell ref="E1640:F1640"/>
    <mergeCell ref="H1642:I1642"/>
    <mergeCell ref="E1645:F1645"/>
    <mergeCell ref="E1646:F1646"/>
    <mergeCell ref="E1647:F1647"/>
    <mergeCell ref="E1648:F1648"/>
    <mergeCell ref="E1649:F1649"/>
    <mergeCell ref="E1650:F1650"/>
    <mergeCell ref="E1651:F1651"/>
    <mergeCell ref="H1653:I1653"/>
    <mergeCell ref="E1656:F1656"/>
    <mergeCell ref="E1657:F1657"/>
    <mergeCell ref="E1658:F1658"/>
    <mergeCell ref="E1659:F1659"/>
    <mergeCell ref="E1660:F1660"/>
    <mergeCell ref="H1662:I1662"/>
    <mergeCell ref="F1665:G1665"/>
    <mergeCell ref="F1666:G1666"/>
    <mergeCell ref="E1667:F1667"/>
    <mergeCell ref="E1668:F1668"/>
    <mergeCell ref="E1669:F1669"/>
    <mergeCell ref="E1670:F1670"/>
    <mergeCell ref="E1671:F1671"/>
    <mergeCell ref="E1672:F1672"/>
    <mergeCell ref="E1673:F1673"/>
    <mergeCell ref="E1674:F1674"/>
    <mergeCell ref="E1675:F1675"/>
    <mergeCell ref="E1676:F1676"/>
    <mergeCell ref="E1677:F1677"/>
    <mergeCell ref="E1678:F1678"/>
    <mergeCell ref="E1679:F1679"/>
    <mergeCell ref="E1680:F1680"/>
    <mergeCell ref="E1681:F1681"/>
    <mergeCell ref="E1682:F1682"/>
    <mergeCell ref="H1684:I1684"/>
    <mergeCell ref="E1687:F1687"/>
    <mergeCell ref="E1688:F1688"/>
    <mergeCell ref="E1689:F1689"/>
    <mergeCell ref="H1691:I1691"/>
    <mergeCell ref="E1694:F1694"/>
    <mergeCell ref="E1695:F1695"/>
    <mergeCell ref="E1696:F1696"/>
    <mergeCell ref="E1697:F1697"/>
    <mergeCell ref="E1698:F1698"/>
    <mergeCell ref="E1699:F1699"/>
    <mergeCell ref="H1701:I1701"/>
    <mergeCell ref="E1704:F1704"/>
    <mergeCell ref="E1705:F1705"/>
    <mergeCell ref="E1706:F1706"/>
    <mergeCell ref="E1707:F1707"/>
    <mergeCell ref="E1708:F1708"/>
    <mergeCell ref="E1709:F1709"/>
    <mergeCell ref="E1710:F1710"/>
    <mergeCell ref="E1711:F1711"/>
    <mergeCell ref="H1713:I1713"/>
    <mergeCell ref="E1716:F1716"/>
    <mergeCell ref="E1717:F1717"/>
    <mergeCell ref="E1718:F1718"/>
    <mergeCell ref="E1719:F1719"/>
    <mergeCell ref="E1720:F1720"/>
    <mergeCell ref="E1721:F1721"/>
    <mergeCell ref="E1722:F1722"/>
    <mergeCell ref="H1724:I1724"/>
    <mergeCell ref="E1727:F1727"/>
    <mergeCell ref="E1728:F1728"/>
    <mergeCell ref="E1729:F1729"/>
    <mergeCell ref="E1730:F1730"/>
    <mergeCell ref="E1731:F1731"/>
    <mergeCell ref="E1732:F1732"/>
    <mergeCell ref="E1733:F1733"/>
    <mergeCell ref="H1735:I1735"/>
    <mergeCell ref="E1738:F1738"/>
    <mergeCell ref="E1739:F1739"/>
    <mergeCell ref="E1740:F1740"/>
    <mergeCell ref="E1741:F1741"/>
    <mergeCell ref="E1742:F1742"/>
    <mergeCell ref="E1743:F1743"/>
    <mergeCell ref="E1744:F1744"/>
    <mergeCell ref="H1746:I1746"/>
    <mergeCell ref="E1749:F1749"/>
    <mergeCell ref="E1750:F1750"/>
    <mergeCell ref="E1751:F1751"/>
    <mergeCell ref="E1752:F1752"/>
    <mergeCell ref="E1753:F1753"/>
    <mergeCell ref="E1754:F1754"/>
    <mergeCell ref="E1755:F1755"/>
    <mergeCell ref="H1757:I1757"/>
    <mergeCell ref="E1760:F1760"/>
    <mergeCell ref="E1761:F1761"/>
    <mergeCell ref="E1762:F1762"/>
    <mergeCell ref="E1763:F1763"/>
    <mergeCell ref="E1764:F1764"/>
    <mergeCell ref="E1765:F1765"/>
    <mergeCell ref="E1766:F1766"/>
    <mergeCell ref="E1767:F1767"/>
    <mergeCell ref="E1768:F1768"/>
    <mergeCell ref="H1770:I1770"/>
    <mergeCell ref="E1773:F1773"/>
    <mergeCell ref="E1774:F1774"/>
    <mergeCell ref="E1775:F1775"/>
    <mergeCell ref="E1776:F1776"/>
    <mergeCell ref="E1777:F1777"/>
    <mergeCell ref="E1778:F1778"/>
    <mergeCell ref="E1779:F1779"/>
    <mergeCell ref="H1781:I1781"/>
    <mergeCell ref="E1784:F1784"/>
    <mergeCell ref="E1785:F1785"/>
    <mergeCell ref="E1786:F1786"/>
    <mergeCell ref="E1787:F1787"/>
    <mergeCell ref="E1788:F1788"/>
    <mergeCell ref="E1789:F1789"/>
    <mergeCell ref="E1790:F1790"/>
    <mergeCell ref="E1791:F1791"/>
    <mergeCell ref="H1793:I1793"/>
    <mergeCell ref="E1796:F1796"/>
    <mergeCell ref="E1797:F1797"/>
    <mergeCell ref="E1798:F1798"/>
    <mergeCell ref="E1799:F1799"/>
    <mergeCell ref="E1800:F1800"/>
    <mergeCell ref="E1801:F1801"/>
    <mergeCell ref="E1802:F1802"/>
    <mergeCell ref="E1803:F1803"/>
    <mergeCell ref="H1805:I1805"/>
    <mergeCell ref="E1808:F1808"/>
    <mergeCell ref="E1809:F1809"/>
    <mergeCell ref="E1810:F1810"/>
    <mergeCell ref="E1811:F1811"/>
    <mergeCell ref="E1812:F1812"/>
    <mergeCell ref="E1813:F1813"/>
    <mergeCell ref="H1815:I1815"/>
    <mergeCell ref="E1818:F1818"/>
    <mergeCell ref="E1819:F1819"/>
    <mergeCell ref="E1820:F1820"/>
    <mergeCell ref="E1821:F1821"/>
    <mergeCell ref="E1822:F1822"/>
    <mergeCell ref="E1823:F1823"/>
    <mergeCell ref="H1825:I1825"/>
    <mergeCell ref="E1828:F1828"/>
    <mergeCell ref="E1829:F1829"/>
    <mergeCell ref="E1830:F1830"/>
    <mergeCell ref="E1831:F1831"/>
    <mergeCell ref="E1832:F1832"/>
    <mergeCell ref="H1834:I1834"/>
    <mergeCell ref="E1837:F1837"/>
    <mergeCell ref="E1838:F1838"/>
    <mergeCell ref="E1839:F1839"/>
    <mergeCell ref="E1840:F1840"/>
    <mergeCell ref="E1841:F1841"/>
    <mergeCell ref="H1843:I1843"/>
    <mergeCell ref="F1846:G1846"/>
    <mergeCell ref="E1847:F1847"/>
    <mergeCell ref="E1848:F1848"/>
    <mergeCell ref="E1849:F1849"/>
    <mergeCell ref="H1851:I1851"/>
    <mergeCell ref="E1854:F1854"/>
    <mergeCell ref="E1855:F1855"/>
    <mergeCell ref="E1856:F1856"/>
    <mergeCell ref="E1857:F1857"/>
    <mergeCell ref="E1858:F1858"/>
    <mergeCell ref="E1859:F1859"/>
    <mergeCell ref="H1861:I1861"/>
    <mergeCell ref="E1864:F1864"/>
    <mergeCell ref="E1865:F1865"/>
    <mergeCell ref="E1866:F1866"/>
    <mergeCell ref="E1867:F1867"/>
    <mergeCell ref="E1868:F1868"/>
    <mergeCell ref="E1869:F1869"/>
    <mergeCell ref="E1870:F1870"/>
    <mergeCell ref="H1872:I1872"/>
    <mergeCell ref="E1875:F1875"/>
    <mergeCell ref="E1876:F1876"/>
    <mergeCell ref="E1877:F1877"/>
    <mergeCell ref="E1878:F1878"/>
    <mergeCell ref="E1879:F1879"/>
    <mergeCell ref="E1880:F1880"/>
    <mergeCell ref="E1881:F1881"/>
    <mergeCell ref="H1883:I1883"/>
    <mergeCell ref="E1886:F1886"/>
    <mergeCell ref="E1887:F1887"/>
    <mergeCell ref="E1888:F1888"/>
    <mergeCell ref="E1889:F1889"/>
    <mergeCell ref="E1890:F1890"/>
    <mergeCell ref="E1891:F1891"/>
    <mergeCell ref="E1892:F1892"/>
    <mergeCell ref="E1893:F1893"/>
    <mergeCell ref="H1895:I1895"/>
    <mergeCell ref="E1898:F1898"/>
    <mergeCell ref="E1899:F1899"/>
    <mergeCell ref="E1900:F1900"/>
    <mergeCell ref="E1901:F1901"/>
    <mergeCell ref="E1902:F1902"/>
    <mergeCell ref="E1903:F1903"/>
    <mergeCell ref="E1904:F1904"/>
    <mergeCell ref="H1906:I1906"/>
    <mergeCell ref="E1909:F1909"/>
    <mergeCell ref="E1910:F1910"/>
    <mergeCell ref="E1911:F1911"/>
    <mergeCell ref="E1912:F1912"/>
    <mergeCell ref="E1913:F1913"/>
    <mergeCell ref="E1914:F1914"/>
    <mergeCell ref="E1915:F1915"/>
    <mergeCell ref="H1917:I1917"/>
    <mergeCell ref="E1920:F1920"/>
    <mergeCell ref="E1921:F1921"/>
    <mergeCell ref="E1922:F1922"/>
    <mergeCell ref="E1923:F1923"/>
    <mergeCell ref="E1924:F1924"/>
    <mergeCell ref="E1925:F1925"/>
    <mergeCell ref="E1926:F1926"/>
    <mergeCell ref="E1927:F1927"/>
    <mergeCell ref="E1928:F1928"/>
    <mergeCell ref="H1930:I1930"/>
    <mergeCell ref="E1933:F1933"/>
    <mergeCell ref="E1934:F1934"/>
    <mergeCell ref="E1935:F1935"/>
    <mergeCell ref="E1936:F1936"/>
    <mergeCell ref="H1938:I1938"/>
    <mergeCell ref="E1941:F1941"/>
    <mergeCell ref="E1942:F1942"/>
    <mergeCell ref="E1943:F1943"/>
    <mergeCell ref="E1944:F1944"/>
    <mergeCell ref="E1945:F1945"/>
    <mergeCell ref="E1946:F1946"/>
    <mergeCell ref="E1947:F1947"/>
    <mergeCell ref="H1949:I1949"/>
    <mergeCell ref="E1952:F1952"/>
    <mergeCell ref="E1953:F1953"/>
    <mergeCell ref="E1954:F1954"/>
    <mergeCell ref="E1955:F1955"/>
    <mergeCell ref="E1956:F1956"/>
    <mergeCell ref="E1957:F1957"/>
    <mergeCell ref="H1959:I1959"/>
    <mergeCell ref="F1962:G1962"/>
    <mergeCell ref="E1963:F1963"/>
    <mergeCell ref="E1964:F1964"/>
    <mergeCell ref="E1965:F1965"/>
    <mergeCell ref="H1967:I1967"/>
    <mergeCell ref="E1970:F1970"/>
    <mergeCell ref="E1971:F1971"/>
    <mergeCell ref="E1972:F1972"/>
    <mergeCell ref="E1973:F1973"/>
    <mergeCell ref="E1974:F1974"/>
    <mergeCell ref="E1975:F1975"/>
    <mergeCell ref="H1977:I1977"/>
    <mergeCell ref="E1980:F1980"/>
    <mergeCell ref="E1981:F1981"/>
    <mergeCell ref="E1982:F1982"/>
    <mergeCell ref="E1983:F1983"/>
    <mergeCell ref="E1984:F1984"/>
    <mergeCell ref="H1986:I1986"/>
    <mergeCell ref="E1989:F1989"/>
    <mergeCell ref="E1990:F1990"/>
    <mergeCell ref="E1991:F1991"/>
    <mergeCell ref="E1992:F1992"/>
    <mergeCell ref="E1993:F1993"/>
    <mergeCell ref="E1994:F1994"/>
    <mergeCell ref="E1995:F1995"/>
    <mergeCell ref="H1997:I1997"/>
    <mergeCell ref="E2000:F2000"/>
    <mergeCell ref="E2001:F2001"/>
    <mergeCell ref="E2002:F2002"/>
    <mergeCell ref="E2003:F2003"/>
    <mergeCell ref="E2004:F2004"/>
    <mergeCell ref="E2005:F2005"/>
    <mergeCell ref="E2006:F2006"/>
    <mergeCell ref="H2008:I2008"/>
    <mergeCell ref="E2011:F2011"/>
    <mergeCell ref="E2012:F2012"/>
    <mergeCell ref="E2013:F2013"/>
    <mergeCell ref="E2014:F2014"/>
    <mergeCell ref="E2015:F2015"/>
    <mergeCell ref="E2016:F2016"/>
    <mergeCell ref="E2017:F2017"/>
    <mergeCell ref="H2019:I2019"/>
    <mergeCell ref="E2022:F2022"/>
    <mergeCell ref="E2023:F2023"/>
    <mergeCell ref="E2024:F2024"/>
    <mergeCell ref="E2025:F2025"/>
    <mergeCell ref="E2026:F2026"/>
    <mergeCell ref="E2027:F2027"/>
    <mergeCell ref="E2028:F2028"/>
    <mergeCell ref="E2029:F2029"/>
    <mergeCell ref="E2030:F2030"/>
    <mergeCell ref="H2032:I2032"/>
    <mergeCell ref="E2035:F2035"/>
    <mergeCell ref="E2036:F2036"/>
    <mergeCell ref="E2037:F2037"/>
    <mergeCell ref="E2038:F2038"/>
    <mergeCell ref="E2039:F2039"/>
    <mergeCell ref="E2040:F2040"/>
    <mergeCell ref="E2041:F2041"/>
    <mergeCell ref="H2043:I2043"/>
    <mergeCell ref="F2046:G2046"/>
    <mergeCell ref="F2047:G2047"/>
    <mergeCell ref="E2048:F2048"/>
    <mergeCell ref="E2049:F2049"/>
    <mergeCell ref="E2050:F2050"/>
    <mergeCell ref="E2051:F2051"/>
    <mergeCell ref="E2052:F2052"/>
    <mergeCell ref="E2053:F2053"/>
    <mergeCell ref="E2054:F2054"/>
    <mergeCell ref="E2055:F2055"/>
    <mergeCell ref="E2056:F2056"/>
    <mergeCell ref="E2057:F2057"/>
    <mergeCell ref="E2058:F2058"/>
    <mergeCell ref="H2060:I2060"/>
    <mergeCell ref="F2063:G2063"/>
    <mergeCell ref="E2064:F2064"/>
    <mergeCell ref="E2065:F2065"/>
    <mergeCell ref="E2066:F2066"/>
    <mergeCell ref="E2067:F2067"/>
    <mergeCell ref="E2068:F2068"/>
    <mergeCell ref="E2069:F2069"/>
    <mergeCell ref="H2071:I2071"/>
    <mergeCell ref="F2074:G2074"/>
    <mergeCell ref="E2075:F2075"/>
    <mergeCell ref="E2076:F2076"/>
    <mergeCell ref="E2077:F2077"/>
    <mergeCell ref="E2078:F2078"/>
    <mergeCell ref="E2079:F2079"/>
    <mergeCell ref="H2081:I2081"/>
    <mergeCell ref="F2084:G2084"/>
    <mergeCell ref="F2085:G2085"/>
    <mergeCell ref="E2086:F2086"/>
    <mergeCell ref="E2087:F2087"/>
    <mergeCell ref="E2088:F2088"/>
    <mergeCell ref="E2089:F2089"/>
    <mergeCell ref="E2090:F2090"/>
    <mergeCell ref="E2091:F2091"/>
    <mergeCell ref="H2093:I2093"/>
    <mergeCell ref="E2096:F2096"/>
    <mergeCell ref="E2097:F2097"/>
    <mergeCell ref="E2098:F2098"/>
    <mergeCell ref="E2099:F2099"/>
    <mergeCell ref="E2100:F2100"/>
    <mergeCell ref="E2101:F2101"/>
    <mergeCell ref="H2103:I2103"/>
    <mergeCell ref="E2106:F2106"/>
    <mergeCell ref="E2107:F2107"/>
    <mergeCell ref="E2108:F2108"/>
    <mergeCell ref="E2109:F2109"/>
    <mergeCell ref="E2110:F2110"/>
    <mergeCell ref="H2112:I2112"/>
    <mergeCell ref="E2115:F2115"/>
    <mergeCell ref="E2116:F2116"/>
    <mergeCell ref="E2117:F2117"/>
    <mergeCell ref="E2118:F2118"/>
    <mergeCell ref="E2119:F2119"/>
    <mergeCell ref="E2120:F2120"/>
    <mergeCell ref="E2121:F2121"/>
    <mergeCell ref="E2122:F2122"/>
    <mergeCell ref="E2123:F2123"/>
    <mergeCell ref="E2124:F2124"/>
    <mergeCell ref="E2125:F2125"/>
    <mergeCell ref="E2126:F2126"/>
    <mergeCell ref="E2127:F2127"/>
    <mergeCell ref="E2128:F2128"/>
    <mergeCell ref="E2129:F2129"/>
    <mergeCell ref="E2130:F2130"/>
    <mergeCell ref="E2131:F2131"/>
    <mergeCell ref="E2132:F2132"/>
    <mergeCell ref="E2133:F2133"/>
    <mergeCell ref="E2134:F2134"/>
    <mergeCell ref="H2136:I2136"/>
    <mergeCell ref="E2139:F2139"/>
    <mergeCell ref="E2140:F2140"/>
    <mergeCell ref="E2141:F2141"/>
    <mergeCell ref="E2142:F2142"/>
    <mergeCell ref="E2143:F2143"/>
    <mergeCell ref="E2144:F2144"/>
    <mergeCell ref="E2145:F2145"/>
    <mergeCell ref="H2147:I2147"/>
    <mergeCell ref="E2150:F2150"/>
    <mergeCell ref="E2151:F2151"/>
    <mergeCell ref="E2152:F2152"/>
    <mergeCell ref="E2153:F2153"/>
    <mergeCell ref="E2154:F2154"/>
    <mergeCell ref="E2155:F2155"/>
    <mergeCell ref="H2157:I2157"/>
    <mergeCell ref="E2160:F2160"/>
    <mergeCell ref="E2161:F2161"/>
    <mergeCell ref="E2162:F2162"/>
    <mergeCell ref="E2163:F2163"/>
    <mergeCell ref="E2164:F2164"/>
    <mergeCell ref="E2165:F2165"/>
    <mergeCell ref="E2166:F2166"/>
    <mergeCell ref="E2167:F2167"/>
    <mergeCell ref="E2168:F2168"/>
    <mergeCell ref="E2169:F2169"/>
    <mergeCell ref="E2170:F2170"/>
    <mergeCell ref="E2171:F2171"/>
    <mergeCell ref="E2172:F2172"/>
    <mergeCell ref="H2174:I2174"/>
    <mergeCell ref="F2177:G2177"/>
    <mergeCell ref="E2178:F2178"/>
    <mergeCell ref="E2179:F2179"/>
    <mergeCell ref="E2180:F2180"/>
    <mergeCell ref="E2181:F2181"/>
    <mergeCell ref="E2182:F2182"/>
    <mergeCell ref="H2184:I2184"/>
    <mergeCell ref="E2187:F2187"/>
    <mergeCell ref="E2188:F2188"/>
    <mergeCell ref="E2189:F2189"/>
    <mergeCell ref="E2190:F2190"/>
    <mergeCell ref="E2191:F2191"/>
    <mergeCell ref="H2193:I2193"/>
    <mergeCell ref="E2196:F2196"/>
    <mergeCell ref="E2197:F2197"/>
    <mergeCell ref="E2198:F2198"/>
    <mergeCell ref="E2199:F2199"/>
    <mergeCell ref="E2200:F2200"/>
    <mergeCell ref="E2201:F2201"/>
    <mergeCell ref="H2203:I2203"/>
    <mergeCell ref="E2206:F2206"/>
    <mergeCell ref="E2207:F2207"/>
    <mergeCell ref="E2208:F2208"/>
    <mergeCell ref="E2209:F2209"/>
    <mergeCell ref="E2210:F2210"/>
    <mergeCell ref="E2211:F2211"/>
    <mergeCell ref="H2213:I2213"/>
    <mergeCell ref="E2216:F2216"/>
    <mergeCell ref="E2217:F2217"/>
    <mergeCell ref="E2218:F2218"/>
    <mergeCell ref="E2219:F2219"/>
    <mergeCell ref="E2220:F2220"/>
    <mergeCell ref="E2221:F2221"/>
    <mergeCell ref="H2223:I2223"/>
    <mergeCell ref="E2226:F2226"/>
    <mergeCell ref="E2227:F2227"/>
    <mergeCell ref="E2228:F2228"/>
    <mergeCell ref="E2229:F2229"/>
    <mergeCell ref="E2230:F2230"/>
    <mergeCell ref="E2231:F2231"/>
    <mergeCell ref="H2233:I2233"/>
    <mergeCell ref="E2236:F2236"/>
    <mergeCell ref="E2237:F2237"/>
    <mergeCell ref="E2238:F2238"/>
    <mergeCell ref="E2239:F2239"/>
    <mergeCell ref="E2240:F2240"/>
    <mergeCell ref="E2241:F2241"/>
    <mergeCell ref="H2243:I2243"/>
    <mergeCell ref="E2246:F2246"/>
    <mergeCell ref="E2247:F2247"/>
    <mergeCell ref="E2248:F2248"/>
    <mergeCell ref="E2249:F2249"/>
    <mergeCell ref="E2250:F2250"/>
    <mergeCell ref="H2252:I2252"/>
    <mergeCell ref="E2255:F2255"/>
    <mergeCell ref="E2256:F2256"/>
    <mergeCell ref="E2257:F2257"/>
    <mergeCell ref="E2258:F2258"/>
    <mergeCell ref="E2259:F2259"/>
    <mergeCell ref="E2260:F2260"/>
    <mergeCell ref="H2262:I2262"/>
    <mergeCell ref="E2265:F2265"/>
    <mergeCell ref="E2266:F2266"/>
    <mergeCell ref="E2267:F2267"/>
    <mergeCell ref="E2268:F2268"/>
    <mergeCell ref="E2269:F2269"/>
    <mergeCell ref="H2271:I2271"/>
    <mergeCell ref="E2274:F2274"/>
    <mergeCell ref="E2275:F2275"/>
    <mergeCell ref="E2276:F2276"/>
    <mergeCell ref="E2277:F2277"/>
    <mergeCell ref="H2279:I2279"/>
    <mergeCell ref="E2282:F2282"/>
    <mergeCell ref="E2283:F2283"/>
    <mergeCell ref="E2284:F2284"/>
    <mergeCell ref="E2285:F2285"/>
    <mergeCell ref="E2286:F2286"/>
    <mergeCell ref="H2288:I2288"/>
    <mergeCell ref="F2291:G2291"/>
    <mergeCell ref="E2292:F2292"/>
    <mergeCell ref="E2293:F2293"/>
    <mergeCell ref="E2294:F2294"/>
    <mergeCell ref="E2295:F2295"/>
    <mergeCell ref="H2297:I2297"/>
    <mergeCell ref="E2300:F2300"/>
    <mergeCell ref="E2301:F2301"/>
    <mergeCell ref="E2302:F2302"/>
    <mergeCell ref="E2303:F2303"/>
    <mergeCell ref="H2305:I2305"/>
    <mergeCell ref="E2308:F2308"/>
    <mergeCell ref="E2309:F2309"/>
    <mergeCell ref="E2310:F2310"/>
    <mergeCell ref="E2311:F2311"/>
    <mergeCell ref="H2313:I2313"/>
    <mergeCell ref="E2316:F2316"/>
    <mergeCell ref="E2317:F2317"/>
    <mergeCell ref="E2318:F2318"/>
    <mergeCell ref="E2319:F2319"/>
    <mergeCell ref="H2321:I2321"/>
    <mergeCell ref="E2324:F2324"/>
    <mergeCell ref="E2325:F2325"/>
    <mergeCell ref="E2326:F2326"/>
    <mergeCell ref="E2327:F2327"/>
    <mergeCell ref="H2329:I2329"/>
    <mergeCell ref="E2332:F2332"/>
    <mergeCell ref="E2333:F2333"/>
    <mergeCell ref="E2334:F2334"/>
    <mergeCell ref="E2335:F2335"/>
    <mergeCell ref="E2336:F2336"/>
    <mergeCell ref="E2337:F2337"/>
    <mergeCell ref="H2339:I2339"/>
    <mergeCell ref="E2342:F2342"/>
    <mergeCell ref="E2343:F2343"/>
    <mergeCell ref="E2344:F2344"/>
    <mergeCell ref="E2345:F2345"/>
    <mergeCell ref="E2346:F2346"/>
    <mergeCell ref="E2347:F2347"/>
    <mergeCell ref="E2348:F2348"/>
    <mergeCell ref="H2350:I2350"/>
    <mergeCell ref="F2353:G2353"/>
    <mergeCell ref="E2354:F2354"/>
    <mergeCell ref="E2355:F2355"/>
    <mergeCell ref="E2356:F2356"/>
    <mergeCell ref="E2357:F2357"/>
    <mergeCell ref="E2358:F2358"/>
    <mergeCell ref="E2359:F2359"/>
    <mergeCell ref="E2360:F2360"/>
    <mergeCell ref="E2361:F2361"/>
    <mergeCell ref="E2362:F2362"/>
    <mergeCell ref="E2363:F2363"/>
    <mergeCell ref="H2365:I2365"/>
    <mergeCell ref="E2368:F2368"/>
    <mergeCell ref="E2369:F2369"/>
    <mergeCell ref="E2370:F2370"/>
    <mergeCell ref="E2371:F2371"/>
    <mergeCell ref="E2372:F2372"/>
    <mergeCell ref="E2373:F2373"/>
    <mergeCell ref="E2374:F2374"/>
    <mergeCell ref="E2375:F2375"/>
    <mergeCell ref="E2376:F2376"/>
    <mergeCell ref="E2377:F2377"/>
    <mergeCell ref="H2379:I2379"/>
    <mergeCell ref="E2382:F2382"/>
    <mergeCell ref="E2383:F2383"/>
    <mergeCell ref="E2384:F2384"/>
    <mergeCell ref="E2385:F2385"/>
    <mergeCell ref="H2387:I2387"/>
    <mergeCell ref="E2390:F2390"/>
    <mergeCell ref="E2391:F2391"/>
    <mergeCell ref="E2392:F2392"/>
    <mergeCell ref="E2393:F2393"/>
    <mergeCell ref="H2395:I2395"/>
    <mergeCell ref="E2398:F2398"/>
    <mergeCell ref="E2399:F2399"/>
    <mergeCell ref="E2400:F2400"/>
    <mergeCell ref="E2401:F2401"/>
    <mergeCell ref="H2403:I2403"/>
    <mergeCell ref="E2406:F2406"/>
    <mergeCell ref="E2407:F2407"/>
    <mergeCell ref="E2408:F2408"/>
    <mergeCell ref="E2409:F2409"/>
    <mergeCell ref="H2411:I2411"/>
    <mergeCell ref="F2414:G2414"/>
    <mergeCell ref="F2415:G2415"/>
    <mergeCell ref="E2416:F2416"/>
    <mergeCell ref="E2417:F2417"/>
    <mergeCell ref="E2418:F2418"/>
    <mergeCell ref="E2419:F2419"/>
    <mergeCell ref="E2420:F2420"/>
    <mergeCell ref="H2422:I2422"/>
    <mergeCell ref="E2425:F2425"/>
    <mergeCell ref="E2426:F2426"/>
    <mergeCell ref="E2427:F2427"/>
    <mergeCell ref="E2428:F2428"/>
    <mergeCell ref="E2429:F2429"/>
    <mergeCell ref="H2431:I2431"/>
    <mergeCell ref="E2434:F2434"/>
    <mergeCell ref="E2435:F2435"/>
    <mergeCell ref="E2436:F2436"/>
    <mergeCell ref="E2437:F2437"/>
    <mergeCell ref="E2438:F2438"/>
    <mergeCell ref="H2440:I2440"/>
    <mergeCell ref="E2443:F2443"/>
    <mergeCell ref="E2444:F2444"/>
    <mergeCell ref="E2445:F2445"/>
    <mergeCell ref="E2446:F2446"/>
    <mergeCell ref="H2448:I2448"/>
    <mergeCell ref="E2451:F2451"/>
    <mergeCell ref="E2452:F2452"/>
    <mergeCell ref="E2453:F2453"/>
    <mergeCell ref="E2454:F2454"/>
    <mergeCell ref="E2455:F2455"/>
    <mergeCell ref="E2456:F2456"/>
    <mergeCell ref="H2458:I2458"/>
    <mergeCell ref="E2461:F2461"/>
    <mergeCell ref="E2462:F2462"/>
    <mergeCell ref="E2463:F2463"/>
    <mergeCell ref="E2464:F2464"/>
    <mergeCell ref="E2465:F2465"/>
    <mergeCell ref="E2466:F2466"/>
    <mergeCell ref="H2468:I2468"/>
    <mergeCell ref="E2471:F2471"/>
    <mergeCell ref="E2472:F2472"/>
    <mergeCell ref="E2473:F2473"/>
    <mergeCell ref="E2474:F2474"/>
    <mergeCell ref="E2475:F2475"/>
    <mergeCell ref="E2476:F2476"/>
    <mergeCell ref="E2477:F2477"/>
    <mergeCell ref="H2479:I2479"/>
    <mergeCell ref="E2482:F2482"/>
    <mergeCell ref="E2483:F2483"/>
    <mergeCell ref="E2484:F2484"/>
    <mergeCell ref="E2485:F2485"/>
    <mergeCell ref="E2486:F2486"/>
    <mergeCell ref="H2488:I2488"/>
    <mergeCell ref="E2491:F2491"/>
    <mergeCell ref="E2492:F2492"/>
    <mergeCell ref="E2493:F2493"/>
    <mergeCell ref="E2494:F2494"/>
    <mergeCell ref="E2495:F2495"/>
    <mergeCell ref="E2496:F2496"/>
    <mergeCell ref="H2498:I2498"/>
    <mergeCell ref="E2501:F2501"/>
    <mergeCell ref="E2502:F2502"/>
    <mergeCell ref="E2503:F2503"/>
    <mergeCell ref="E2504:F2504"/>
    <mergeCell ref="E2505:F2505"/>
    <mergeCell ref="E2506:F2506"/>
    <mergeCell ref="E2507:F2507"/>
    <mergeCell ref="E2508:F2508"/>
    <mergeCell ref="E2509:F2509"/>
    <mergeCell ref="E2510:F2510"/>
    <mergeCell ref="E2511:F2511"/>
    <mergeCell ref="E2512:F2512"/>
    <mergeCell ref="E2513:F2513"/>
    <mergeCell ref="E2514:F2514"/>
    <mergeCell ref="E2515:F2515"/>
    <mergeCell ref="E2516:F2516"/>
    <mergeCell ref="E2517:F2517"/>
    <mergeCell ref="E2518:F2518"/>
    <mergeCell ref="E2519:F2519"/>
    <mergeCell ref="E2520:F2520"/>
    <mergeCell ref="H2522:I2522"/>
    <mergeCell ref="E2525:F2525"/>
    <mergeCell ref="E2526:F2526"/>
    <mergeCell ref="E2527:F2527"/>
    <mergeCell ref="E2528:F2528"/>
    <mergeCell ref="E2529:F2529"/>
    <mergeCell ref="E2530:F2530"/>
    <mergeCell ref="H2532:I2532"/>
    <mergeCell ref="F2535:G2535"/>
    <mergeCell ref="E2536:F2536"/>
    <mergeCell ref="E2537:F2537"/>
    <mergeCell ref="E2538:F2538"/>
    <mergeCell ref="E2539:F2539"/>
    <mergeCell ref="E2540:F2540"/>
    <mergeCell ref="E2541:F2541"/>
    <mergeCell ref="H2543:I2543"/>
    <mergeCell ref="E2546:F2546"/>
    <mergeCell ref="E2547:F2547"/>
    <mergeCell ref="E2548:F2548"/>
    <mergeCell ref="E2549:F2549"/>
    <mergeCell ref="H2551:I2551"/>
    <mergeCell ref="E2554:F2554"/>
    <mergeCell ref="E2555:F2555"/>
    <mergeCell ref="E2556:F2556"/>
    <mergeCell ref="E2557:F2557"/>
    <mergeCell ref="E2558:F2558"/>
    <mergeCell ref="H2560:I2560"/>
    <mergeCell ref="E2563:F2563"/>
    <mergeCell ref="E2564:F2564"/>
    <mergeCell ref="E2565:F2565"/>
    <mergeCell ref="E2566:F2566"/>
    <mergeCell ref="E2567:F2567"/>
    <mergeCell ref="H2569:I2569"/>
    <mergeCell ref="E2572:F2572"/>
    <mergeCell ref="E2573:F2573"/>
    <mergeCell ref="E2574:F2574"/>
    <mergeCell ref="E2575:F2575"/>
    <mergeCell ref="E2576:F2576"/>
    <mergeCell ref="H2578:I2578"/>
    <mergeCell ref="E2581:F2581"/>
    <mergeCell ref="E2582:F2582"/>
    <mergeCell ref="E2583:F2583"/>
    <mergeCell ref="E2584:F2584"/>
    <mergeCell ref="E2585:F2585"/>
    <mergeCell ref="H2587:I2587"/>
    <mergeCell ref="E2590:F2590"/>
    <mergeCell ref="E2591:F2591"/>
    <mergeCell ref="E2592:F2592"/>
    <mergeCell ref="E2593:F2593"/>
    <mergeCell ref="E2594:F2594"/>
    <mergeCell ref="E2595:F2595"/>
    <mergeCell ref="H2597:I2597"/>
    <mergeCell ref="F2600:G2600"/>
    <mergeCell ref="F2601:G2601"/>
    <mergeCell ref="E2602:F2602"/>
    <mergeCell ref="E2603:F2603"/>
    <mergeCell ref="E2604:F2604"/>
    <mergeCell ref="E2605:F2605"/>
    <mergeCell ref="E2606:F2606"/>
    <mergeCell ref="E2607:F2607"/>
    <mergeCell ref="E2608:F2608"/>
    <mergeCell ref="E2609:F2609"/>
    <mergeCell ref="E2610:F2610"/>
    <mergeCell ref="E2611:F2611"/>
    <mergeCell ref="E2612:F2612"/>
    <mergeCell ref="E2613:F2613"/>
    <mergeCell ref="H2615:I2615"/>
    <mergeCell ref="E2618:F2618"/>
    <mergeCell ref="E2619:F2619"/>
    <mergeCell ref="E2620:F2620"/>
    <mergeCell ref="E2621:F2621"/>
    <mergeCell ref="E2622:F2622"/>
    <mergeCell ref="E2623:F2623"/>
    <mergeCell ref="E2624:F2624"/>
    <mergeCell ref="E2625:F2625"/>
    <mergeCell ref="H2627:I2627"/>
    <mergeCell ref="E2630:F2630"/>
    <mergeCell ref="E2631:F2631"/>
    <mergeCell ref="E2632:F2632"/>
    <mergeCell ref="E2633:F2633"/>
    <mergeCell ref="E2634:F2634"/>
    <mergeCell ref="H2636:I2636"/>
    <mergeCell ref="F2639:G2639"/>
    <mergeCell ref="E2640:F2640"/>
    <mergeCell ref="E2641:F2641"/>
    <mergeCell ref="E2642:F2642"/>
    <mergeCell ref="E2643:F2643"/>
    <mergeCell ref="E2644:F2644"/>
    <mergeCell ref="E2645:F2645"/>
    <mergeCell ref="H2647:I2647"/>
    <mergeCell ref="E2650:F2650"/>
    <mergeCell ref="E2651:F2651"/>
    <mergeCell ref="E2652:F2652"/>
    <mergeCell ref="E2653:F2653"/>
    <mergeCell ref="E2654:F2654"/>
    <mergeCell ref="E2655:F2655"/>
    <mergeCell ref="H2657:I2657"/>
    <mergeCell ref="E2660:F2660"/>
    <mergeCell ref="E2661:F2661"/>
    <mergeCell ref="E2662:F2662"/>
    <mergeCell ref="E2663:F2663"/>
    <mergeCell ref="H2665:I2665"/>
    <mergeCell ref="E2668:F2668"/>
    <mergeCell ref="E2669:F2669"/>
    <mergeCell ref="E2670:F2670"/>
    <mergeCell ref="E2671:F2671"/>
    <mergeCell ref="E2672:F2672"/>
    <mergeCell ref="E2673:F2673"/>
    <mergeCell ref="E2674:F2674"/>
    <mergeCell ref="E2675:F2675"/>
    <mergeCell ref="E2676:F2676"/>
    <mergeCell ref="H2678:I2678"/>
    <mergeCell ref="F2681:G2681"/>
    <mergeCell ref="E2682:F2682"/>
    <mergeCell ref="E2683:F2683"/>
    <mergeCell ref="E2684:F2684"/>
    <mergeCell ref="E2685:F2685"/>
    <mergeCell ref="E2686:F2686"/>
    <mergeCell ref="E2687:F2687"/>
    <mergeCell ref="H2689:I2689"/>
    <mergeCell ref="E2692:F2692"/>
    <mergeCell ref="E2693:F2693"/>
    <mergeCell ref="E2694:F2694"/>
    <mergeCell ref="E2695:F2695"/>
    <mergeCell ref="E2696:F2696"/>
    <mergeCell ref="E2697:F2697"/>
    <mergeCell ref="E2698:F2698"/>
    <mergeCell ref="E2699:F2699"/>
    <mergeCell ref="H2701:I2701"/>
    <mergeCell ref="E2704:F2704"/>
    <mergeCell ref="E2705:F2705"/>
    <mergeCell ref="E2706:F2706"/>
    <mergeCell ref="E2707:F2707"/>
    <mergeCell ref="E2708:F2708"/>
    <mergeCell ref="E2709:F2709"/>
    <mergeCell ref="E2710:F2710"/>
    <mergeCell ref="E2711:F2711"/>
    <mergeCell ref="H2713:I2713"/>
    <mergeCell ref="E2716:F2716"/>
    <mergeCell ref="E2717:F2717"/>
    <mergeCell ref="E2718:F2718"/>
    <mergeCell ref="E2719:F2719"/>
    <mergeCell ref="E2720:F2720"/>
    <mergeCell ref="E2721:F2721"/>
    <mergeCell ref="H2723:I2723"/>
    <mergeCell ref="E2726:F2726"/>
    <mergeCell ref="E2727:F2727"/>
    <mergeCell ref="E2728:F2728"/>
    <mergeCell ref="E2729:F2729"/>
    <mergeCell ref="H2731:I2731"/>
    <mergeCell ref="E2734:F2734"/>
    <mergeCell ref="E2735:F2735"/>
    <mergeCell ref="E2736:F2736"/>
    <mergeCell ref="E2737:F2737"/>
    <mergeCell ref="E2738:F2738"/>
    <mergeCell ref="E2739:F2739"/>
    <mergeCell ref="E2740:F2740"/>
    <mergeCell ref="E2741:F2741"/>
    <mergeCell ref="E2742:F2742"/>
    <mergeCell ref="H2744:I2744"/>
    <mergeCell ref="F2747:G2747"/>
    <mergeCell ref="E2748:F2748"/>
    <mergeCell ref="E2749:F2749"/>
    <mergeCell ref="E2750:F2750"/>
    <mergeCell ref="E2751:F2751"/>
    <mergeCell ref="E2752:F2752"/>
    <mergeCell ref="E2753:F2753"/>
    <mergeCell ref="H2755:I2755"/>
    <mergeCell ref="E2758:F2758"/>
    <mergeCell ref="E2759:F2759"/>
    <mergeCell ref="E2760:F2760"/>
    <mergeCell ref="E2761:F2761"/>
    <mergeCell ref="E2762:F2762"/>
    <mergeCell ref="E2763:F2763"/>
    <mergeCell ref="H2765:I2765"/>
    <mergeCell ref="E2768:F2768"/>
    <mergeCell ref="E2769:F2769"/>
    <mergeCell ref="E2770:F2770"/>
    <mergeCell ref="E2771:F2771"/>
    <mergeCell ref="E2772:F2772"/>
    <mergeCell ref="E2773:F2773"/>
    <mergeCell ref="E2774:F2774"/>
    <mergeCell ref="E2775:F2775"/>
    <mergeCell ref="H2777:I2777"/>
    <mergeCell ref="E2780:F2780"/>
    <mergeCell ref="E2781:F2781"/>
    <mergeCell ref="E2782:F2782"/>
    <mergeCell ref="E2783:F2783"/>
    <mergeCell ref="E2784:F2784"/>
    <mergeCell ref="E2785:F2785"/>
    <mergeCell ref="E2786:F2786"/>
    <mergeCell ref="H2788:I2788"/>
    <mergeCell ref="E2791:F2791"/>
    <mergeCell ref="E2792:F2792"/>
    <mergeCell ref="E2793:F2793"/>
    <mergeCell ref="E2794:F2794"/>
    <mergeCell ref="H2796:I2796"/>
    <mergeCell ref="E2799:F2799"/>
    <mergeCell ref="E2800:F2800"/>
    <mergeCell ref="E2801:F2801"/>
    <mergeCell ref="E2802:F2802"/>
    <mergeCell ref="E2803:F2803"/>
    <mergeCell ref="E2804:F2804"/>
    <mergeCell ref="E2805:F2805"/>
    <mergeCell ref="E2806:F2806"/>
    <mergeCell ref="E2807:F2807"/>
    <mergeCell ref="H2809:I2809"/>
    <mergeCell ref="E2812:F2812"/>
    <mergeCell ref="E2813:F2813"/>
    <mergeCell ref="E2814:F2814"/>
    <mergeCell ref="E2815:F2815"/>
    <mergeCell ref="E2816:F2816"/>
    <mergeCell ref="H2818:I2818"/>
    <mergeCell ref="E2821:F2821"/>
    <mergeCell ref="E2822:F2822"/>
    <mergeCell ref="E2823:F2823"/>
    <mergeCell ref="E2824:F2824"/>
    <mergeCell ref="H2826:I2826"/>
    <mergeCell ref="F2829:G2829"/>
    <mergeCell ref="E2830:F2830"/>
    <mergeCell ref="E2831:F2831"/>
    <mergeCell ref="E2832:F2832"/>
    <mergeCell ref="E2833:F2833"/>
    <mergeCell ref="E2834:F2834"/>
    <mergeCell ref="H2836:I2836"/>
    <mergeCell ref="E2839:F2839"/>
    <mergeCell ref="E2840:F2840"/>
    <mergeCell ref="E2841:F2841"/>
    <mergeCell ref="E2842:F2842"/>
    <mergeCell ref="E2843:F2843"/>
    <mergeCell ref="E2844:F2844"/>
    <mergeCell ref="H2846:I2846"/>
    <mergeCell ref="E2849:F2849"/>
    <mergeCell ref="E2850:F2850"/>
    <mergeCell ref="E2851:F2851"/>
    <mergeCell ref="E2852:F2852"/>
    <mergeCell ref="E2853:F2853"/>
    <mergeCell ref="H2855:I2855"/>
    <mergeCell ref="E2858:F2858"/>
    <mergeCell ref="E2859:F2859"/>
    <mergeCell ref="E2860:F2860"/>
    <mergeCell ref="E2861:F2861"/>
    <mergeCell ref="H2863:I2863"/>
    <mergeCell ref="F2866:G2866"/>
    <mergeCell ref="F2867:G2867"/>
    <mergeCell ref="E2868:F2868"/>
    <mergeCell ref="E2869:F2869"/>
    <mergeCell ref="E2870:F2870"/>
    <mergeCell ref="H2872:I2872"/>
    <mergeCell ref="E2875:F2875"/>
    <mergeCell ref="E2876:F2876"/>
    <mergeCell ref="E2877:F2877"/>
    <mergeCell ref="E2878:F2878"/>
    <mergeCell ref="H2880:I2880"/>
    <mergeCell ref="E2883:F2883"/>
    <mergeCell ref="E2884:F2884"/>
    <mergeCell ref="E2885:F2885"/>
    <mergeCell ref="E2886:F2886"/>
    <mergeCell ref="H2888:I2888"/>
    <mergeCell ref="F2891:G2891"/>
    <mergeCell ref="E2892:F2892"/>
    <mergeCell ref="E2893:F2893"/>
    <mergeCell ref="E2894:F2894"/>
    <mergeCell ref="E2895:F2895"/>
    <mergeCell ref="E2896:F2896"/>
    <mergeCell ref="E2897:F2897"/>
    <mergeCell ref="H2899:I2899"/>
    <mergeCell ref="F2902:G2902"/>
    <mergeCell ref="E2903:F2903"/>
    <mergeCell ref="E2904:F2904"/>
    <mergeCell ref="E2905:F2905"/>
    <mergeCell ref="E2906:F2906"/>
    <mergeCell ref="E2907:F2907"/>
    <mergeCell ref="H2909:I2909"/>
    <mergeCell ref="E2912:F2912"/>
    <mergeCell ref="E2913:F2913"/>
    <mergeCell ref="E2914:F2914"/>
    <mergeCell ref="H2916:I2916"/>
    <mergeCell ref="F2919:G2919"/>
    <mergeCell ref="E2920:F2920"/>
    <mergeCell ref="E2921:F2921"/>
    <mergeCell ref="E2922:F2922"/>
    <mergeCell ref="E2923:F2923"/>
    <mergeCell ref="E2924:F2924"/>
    <mergeCell ref="H2926:I2926"/>
    <mergeCell ref="F2929:G2929"/>
    <mergeCell ref="F2930:G2930"/>
    <mergeCell ref="E2931:F2931"/>
    <mergeCell ref="E2932:F2932"/>
    <mergeCell ref="E2933:F2933"/>
    <mergeCell ref="E2934:F2934"/>
    <mergeCell ref="E2935:F2935"/>
    <mergeCell ref="H2937:I2937"/>
    <mergeCell ref="F2940:G2940"/>
    <mergeCell ref="E2941:F2941"/>
    <mergeCell ref="E2942:F2942"/>
    <mergeCell ref="E2943:F2943"/>
    <mergeCell ref="E2944:F2944"/>
    <mergeCell ref="H2946:I2946"/>
  </mergeCells>
  <conditionalFormatting sqref="P1">
    <cfRule type="dataBar" priority="2">
      <dataBar showValue="1" minLength="10" maxLength="90">
        <cfvo type="num" val="0"/>
        <cfvo type="num" val="1"/>
        <color rgb="FF638EC6"/>
      </dataBar>
      <extLst>
        <ext xmlns:x14="http://schemas.microsoft.com/office/spreadsheetml/2009/9/main" uri="{B025F937-C7B1-47D3-B67F-A62EFF666E3E}">
          <x14:id>{81703BC4-6657-4B44-8E1D-2D1AF6ADDEE8}</x14:id>
        </ext>
      </extLst>
    </cfRule>
  </conditionalFormatting>
  <conditionalFormatting sqref="P3">
    <cfRule type="dataBar" priority="3">
      <dataBar showValue="1" minLength="10" maxLength="90">
        <cfvo type="num" val="0"/>
        <cfvo type="num" val="1"/>
        <color rgb="FF638EC6"/>
      </dataBar>
      <extLst>
        <ext xmlns:x14="http://schemas.microsoft.com/office/spreadsheetml/2009/9/main" uri="{B025F937-C7B1-47D3-B67F-A62EFF666E3E}">
          <x14:id>{6A7260BA-A359-4F32-A6F0-5AA6D48E144C}</x14:id>
        </ext>
      </extLst>
    </cfRule>
  </conditionalFormatting>
  <conditionalFormatting sqref="P5">
    <cfRule type="dataBar" priority="4">
      <dataBar showValue="1" minLength="10" maxLength="90">
        <cfvo type="num" val="0"/>
        <cfvo type="num" val="1"/>
        <color rgb="FF638EC6"/>
      </dataBar>
      <extLst>
        <ext xmlns:x14="http://schemas.microsoft.com/office/spreadsheetml/2009/9/main" uri="{B025F937-C7B1-47D3-B67F-A62EFF666E3E}">
          <x14:id>{4A92A93B-1179-43EC-94CC-39241656E13B}</x14:id>
        </ext>
      </extLst>
    </cfRule>
  </conditionalFormatting>
  <printOptions headings="false" gridLines="false" gridLinesSet="true" horizontalCentered="false" verticalCentered="false"/>
  <pageMargins left="0.7875" right="0.7875" top="0.7875" bottom="0.7875" header="0.511805555555555" footer="0.511805555555555"/>
  <pageSetup paperSize="9" scale="46" firstPageNumber="0" fitToWidth="1" fitToHeight="1" pageOrder="downThenOver" orientation="portrait" blackAndWhite="false" draft="false" cellComments="none" useFirstPageNumber="false" horizontalDpi="300" verticalDpi="300" copies="1"/>
  <headerFooter differentFirst="false" differentOddEven="false">
    <oddHeader>&amp;L </oddHeader>
    <oddFooter>&amp;L &amp;R&amp;P de &amp;N</oddFooter>
  </headerFooter>
  <drawing r:id="rId1"/>
  <extLst>
    <ext xmlns:x14="http://schemas.microsoft.com/office/spreadsheetml/2009/9/main" uri="{78C0D931-6437-407d-A8EE-F0AAD7539E65}">
      <x14:conditionalFormattings>
        <x14:conditionalFormatting xmlns:xm="http://schemas.microsoft.com/office/excel/2006/main">
          <x14:cfRule type="dataBar" id="{81703BC4-6657-4B44-8E1D-2D1AF6ADDEE8}">
            <x14:dataBar minLength="10" maxLength="90" axisPosition="automatic" gradient="false">
              <x14:cfvo type="num">
                <xm:f>0</xm:f>
              </x14:cfvo>
              <x14:cfvo type="num">
                <xm:f>1</xm:f>
              </x14:cfvo>
              <x14:negativeFillColor rgb="FFFF0000"/>
              <x14:axisColor rgb="FF000000"/>
            </x14:dataBar>
          </x14:cfRule>
          <xm:sqref>P1</xm:sqref>
        </x14:conditionalFormatting>
        <x14:conditionalFormatting xmlns:xm="http://schemas.microsoft.com/office/excel/2006/main">
          <x14:cfRule type="dataBar" id="{6A7260BA-A359-4F32-A6F0-5AA6D48E144C}">
            <x14:dataBar minLength="10" maxLength="90" axisPosition="automatic" gradient="false">
              <x14:cfvo type="num">
                <xm:f>0</xm:f>
              </x14:cfvo>
              <x14:cfvo type="num">
                <xm:f>1</xm:f>
              </x14:cfvo>
              <x14:negativeFillColor rgb="FFFF0000"/>
              <x14:axisColor rgb="FF000000"/>
            </x14:dataBar>
          </x14:cfRule>
          <xm:sqref>P3</xm:sqref>
        </x14:conditionalFormatting>
        <x14:conditionalFormatting xmlns:xm="http://schemas.microsoft.com/office/excel/2006/main">
          <x14:cfRule type="dataBar" id="{4A92A93B-1179-43EC-94CC-39241656E13B}">
            <x14:dataBar minLength="10" maxLength="90" axisPosition="automatic" gradient="false">
              <x14:cfvo type="num">
                <xm:f>0</xm:f>
              </x14:cfvo>
              <x14:cfvo type="num">
                <xm:f>1</xm:f>
              </x14:cfvo>
              <x14:negativeFillColor rgb="FFFF0000"/>
              <x14:axisColor rgb="FF000000"/>
            </x14:dataBar>
          </x14:cfRule>
          <xm:sqref>P5</xm:sqref>
        </x14:conditionalFormatting>
      </x14:conditionalFormattings>
    </ext>
  </extLst>
</worksheet>
</file>

<file path=xl/worksheets/sheet4.xml><?xml version="1.0" encoding="utf-8"?>
<worksheet xmlns="http://schemas.openxmlformats.org/spreadsheetml/2006/main" xmlns:r="http://schemas.openxmlformats.org/officeDocument/2006/relationships">
  <sheetPr filterMode="false">
    <pageSetUpPr fitToPage="false"/>
  </sheetPr>
  <dimension ref="A1:Z5759"/>
  <sheetViews>
    <sheetView showFormulas="false" showGridLines="false" showRowColHeaders="true" showZeros="true" rightToLeft="false" tabSelected="false" showOutlineSymbols="false" defaultGridColor="true" view="pageBreakPreview" topLeftCell="A1" colorId="64" zoomScale="100" zoomScaleNormal="100" zoomScalePageLayoutView="100" workbookViewId="0">
      <selection pane="topLeft" activeCell="D2452" activeCellId="0" sqref="D2452"/>
    </sheetView>
  </sheetViews>
  <sheetFormatPr defaultRowHeight="14.25" zeroHeight="false" outlineLevelRow="0" outlineLevelCol="0"/>
  <cols>
    <col collapsed="false" customWidth="true" hidden="false" outlineLevel="0" max="1" min="1" style="0" width="10"/>
    <col collapsed="false" customWidth="true" hidden="false" outlineLevel="0" max="2" min="2" style="0" width="12"/>
    <col collapsed="false" customWidth="true" hidden="false" outlineLevel="0" max="3" min="3" style="0" width="10"/>
    <col collapsed="false" customWidth="true" hidden="false" outlineLevel="0" max="4" min="4" style="0" width="60"/>
    <col collapsed="false" customWidth="true" hidden="false" outlineLevel="0" max="5" min="5" style="0" width="15"/>
    <col collapsed="false" customWidth="true" hidden="false" outlineLevel="0" max="7" min="6" style="0" width="12"/>
    <col collapsed="false" customWidth="true" hidden="false" outlineLevel="0" max="8" min="8" style="109" width="12"/>
    <col collapsed="false" customWidth="true" hidden="false" outlineLevel="0" max="9" min="9" style="17" width="12"/>
    <col collapsed="false" customWidth="true" hidden="false" outlineLevel="0" max="10" min="10" style="17" width="14"/>
    <col collapsed="false" customWidth="true" hidden="false" outlineLevel="0" max="11" min="11" style="0" width="9"/>
    <col collapsed="false" customWidth="true" hidden="true" outlineLevel="0" max="15" min="12" style="110" width="9"/>
    <col collapsed="false" customWidth="true" hidden="true" outlineLevel="0" max="16" min="16" style="111" width="9"/>
    <col collapsed="false" customWidth="true" hidden="true" outlineLevel="0" max="18" min="17" style="110" width="9"/>
    <col collapsed="false" customWidth="true" hidden="false" outlineLevel="0" max="19" min="19" style="110" width="9"/>
    <col collapsed="false" customWidth="true" hidden="false" outlineLevel="0" max="1025" min="20" style="0" width="8.61"/>
  </cols>
  <sheetData>
    <row r="1" customFormat="false" ht="15" hidden="false" customHeight="true" outlineLevel="0" collapsed="false">
      <c r="A1" s="19"/>
      <c r="B1" s="19"/>
      <c r="C1" s="19"/>
      <c r="D1" s="19"/>
      <c r="E1" s="19"/>
      <c r="F1" s="19"/>
      <c r="G1" s="19"/>
      <c r="H1" s="19"/>
      <c r="I1" s="19"/>
      <c r="J1" s="19"/>
      <c r="P1" s="65"/>
      <c r="Q1" s="65"/>
    </row>
    <row r="2" customFormat="false" ht="15" hidden="false" customHeight="true" outlineLevel="0" collapsed="false">
      <c r="A2" s="20" t="str">
        <f aca="false">INSTRUÇÕES!A2</f>
        <v>PROCURADORIA GERAL DA REPÚBLICA</v>
      </c>
      <c r="B2" s="20"/>
      <c r="C2" s="20"/>
      <c r="D2" s="20"/>
      <c r="E2" s="20"/>
      <c r="F2" s="20"/>
      <c r="G2" s="20"/>
      <c r="H2" s="20"/>
      <c r="I2" s="20"/>
      <c r="J2" s="20"/>
    </row>
    <row r="3" customFormat="false" ht="15" hidden="false" customHeight="true" outlineLevel="0" collapsed="false">
      <c r="A3" s="20" t="str">
        <f aca="false">INSTRUÇÕES!A3</f>
        <v>SECRETARIA DE ENGENHARIA E ARQUITETURA</v>
      </c>
      <c r="B3" s="20"/>
      <c r="C3" s="20"/>
      <c r="D3" s="20"/>
      <c r="E3" s="20"/>
      <c r="F3" s="20"/>
      <c r="G3" s="20"/>
      <c r="H3" s="20"/>
      <c r="I3" s="20"/>
      <c r="J3" s="20"/>
      <c r="P3" s="65"/>
      <c r="Q3" s="65"/>
    </row>
    <row r="4" customFormat="false" ht="15" hidden="false" customHeight="true" outlineLevel="0" collapsed="false">
      <c r="A4" s="20"/>
      <c r="B4" s="20"/>
      <c r="C4" s="20"/>
      <c r="D4" s="20"/>
      <c r="E4" s="20"/>
      <c r="F4" s="20"/>
      <c r="G4" s="20"/>
      <c r="H4" s="20"/>
      <c r="I4" s="20"/>
      <c r="J4" s="20"/>
    </row>
    <row r="5" customFormat="false" ht="15" hidden="false" customHeight="true" outlineLevel="0" collapsed="false">
      <c r="A5" s="21" t="str">
        <f aca="false">INSTRUÇÕES!A6</f>
        <v>OBRA: PRM PONTA PORÃ/MS - ESCRITÓRIO DE REPRESENTAÇÃO</v>
      </c>
      <c r="B5" s="21"/>
      <c r="C5" s="21"/>
      <c r="D5" s="21"/>
      <c r="E5" s="21"/>
      <c r="F5" s="21"/>
      <c r="G5" s="21"/>
      <c r="H5" s="21"/>
      <c r="I5" s="21"/>
      <c r="J5" s="21"/>
      <c r="P5" s="65"/>
      <c r="Q5" s="65"/>
    </row>
    <row r="6" customFormat="false" ht="24.95" hidden="false" customHeight="true" outlineLevel="0" collapsed="false">
      <c r="A6" s="66" t="s">
        <v>1761</v>
      </c>
      <c r="B6" s="66"/>
      <c r="C6" s="66"/>
      <c r="D6" s="66"/>
      <c r="E6" s="66"/>
      <c r="F6" s="66"/>
      <c r="G6" s="66"/>
      <c r="H6" s="66"/>
      <c r="I6" s="66"/>
      <c r="J6" s="66"/>
    </row>
    <row r="7" customFormat="false" ht="15" hidden="false" customHeight="true" outlineLevel="0" collapsed="false">
      <c r="A7" s="25"/>
      <c r="B7" s="25"/>
      <c r="C7" s="25"/>
      <c r="D7" s="25"/>
      <c r="E7" s="25"/>
      <c r="F7" s="25"/>
      <c r="G7" s="25"/>
      <c r="H7" s="25"/>
      <c r="I7" s="25"/>
      <c r="J7" s="25"/>
    </row>
    <row r="8" customFormat="false" ht="15" hidden="false" customHeight="true" outlineLevel="0" collapsed="false">
      <c r="A8" s="112"/>
      <c r="B8" s="112"/>
      <c r="C8" s="112"/>
      <c r="D8" s="112"/>
      <c r="E8" s="26" t="str">
        <f aca="false">SINTÉTICA!$E$8</f>
        <v>LEIS SOCIAIS NÃO DESONERADAS - REFERÊNCIA HORISTA SINAPI: LS</v>
      </c>
      <c r="F8" s="26"/>
      <c r="G8" s="26"/>
      <c r="H8" s="26"/>
      <c r="I8" s="26"/>
      <c r="J8" s="67" t="n">
        <f aca="false">SINTÉTICA!$J$8</f>
        <v>1.1544</v>
      </c>
    </row>
    <row r="9" customFormat="false" ht="15" hidden="false" customHeight="true" outlineLevel="0" collapsed="false">
      <c r="A9" s="112"/>
      <c r="B9" s="112"/>
      <c r="C9" s="112"/>
      <c r="D9" s="112"/>
      <c r="E9" s="26" t="str">
        <f aca="false">SINTÉTICA!$E$9</f>
        <v>BENEFÍCIOS E DESPESAS INDIRETAS: BDI</v>
      </c>
      <c r="F9" s="26"/>
      <c r="G9" s="26"/>
      <c r="H9" s="26"/>
      <c r="I9" s="26"/>
      <c r="J9" s="113" t="n">
        <f aca="false">BDI!D23</f>
        <v>0.2979</v>
      </c>
    </row>
    <row r="10" customFormat="false" ht="15" hidden="false" customHeight="true" outlineLevel="0" collapsed="false">
      <c r="A10" s="112"/>
      <c r="B10" s="112"/>
      <c r="C10" s="112"/>
      <c r="D10" s="112"/>
      <c r="E10" s="26" t="str">
        <f aca="false">SINTÉTICA!$E$10</f>
        <v>REFERÊNCIA: SINAPI - MS - 06/2023 (DESONERADA)</v>
      </c>
      <c r="F10" s="26"/>
      <c r="G10" s="26"/>
      <c r="H10" s="26"/>
      <c r="I10" s="26"/>
      <c r="J10" s="28"/>
    </row>
    <row r="11" customFormat="false" ht="15" hidden="false" customHeight="true" outlineLevel="0" collapsed="false">
      <c r="A11" s="114"/>
      <c r="B11" s="114"/>
      <c r="C11" s="114"/>
      <c r="D11" s="114"/>
      <c r="E11" s="114"/>
      <c r="F11" s="114"/>
      <c r="G11" s="114"/>
      <c r="H11" s="114"/>
      <c r="I11" s="114"/>
      <c r="J11" s="114"/>
      <c r="L11" s="63"/>
      <c r="M11" s="63"/>
      <c r="N11" s="63"/>
      <c r="O11" s="63"/>
      <c r="P11" s="63"/>
      <c r="Q11" s="63"/>
      <c r="R11" s="63"/>
      <c r="S11" s="63"/>
    </row>
    <row r="12" customFormat="false" ht="30" hidden="false" customHeight="true" outlineLevel="0" collapsed="false">
      <c r="A12" s="70" t="s">
        <v>645</v>
      </c>
      <c r="B12" s="70" t="s">
        <v>18</v>
      </c>
      <c r="C12" s="70" t="s">
        <v>19</v>
      </c>
      <c r="D12" s="70" t="s">
        <v>20</v>
      </c>
      <c r="E12" s="70" t="s">
        <v>645</v>
      </c>
      <c r="F12" s="70"/>
      <c r="G12" s="70" t="s">
        <v>21</v>
      </c>
      <c r="H12" s="70" t="s">
        <v>22</v>
      </c>
      <c r="I12" s="115" t="s">
        <v>23</v>
      </c>
      <c r="J12" s="115" t="s">
        <v>1762</v>
      </c>
      <c r="L12" s="71" t="s">
        <v>648</v>
      </c>
      <c r="M12" s="72" t="s">
        <v>649</v>
      </c>
      <c r="N12" s="72" t="s">
        <v>650</v>
      </c>
      <c r="O12" s="72" t="s">
        <v>651</v>
      </c>
      <c r="P12" s="73" t="s">
        <v>652</v>
      </c>
      <c r="Q12" s="72" t="s">
        <v>653</v>
      </c>
      <c r="R12" s="74" t="s">
        <v>654</v>
      </c>
      <c r="S12" s="63"/>
    </row>
    <row r="13" customFormat="false" ht="14.25" hidden="false" customHeight="false" outlineLevel="0" collapsed="false">
      <c r="A13" s="116"/>
      <c r="B13" s="116"/>
      <c r="C13" s="116"/>
      <c r="D13" s="116"/>
      <c r="E13" s="116"/>
      <c r="F13" s="116"/>
      <c r="G13" s="116"/>
      <c r="H13" s="116"/>
      <c r="I13" s="116"/>
      <c r="J13" s="116"/>
      <c r="S13" s="117"/>
    </row>
    <row r="14" customFormat="false" ht="15" hidden="true" customHeight="true" outlineLevel="0" collapsed="false">
      <c r="A14" s="118" t="s">
        <v>1763</v>
      </c>
      <c r="B14" s="118"/>
      <c r="C14" s="118"/>
      <c r="D14" s="118"/>
      <c r="E14" s="118"/>
      <c r="F14" s="118"/>
      <c r="G14" s="118"/>
      <c r="H14" s="118"/>
      <c r="I14" s="118"/>
      <c r="J14" s="118"/>
      <c r="L14" s="119"/>
      <c r="M14" s="119"/>
      <c r="N14" s="119"/>
      <c r="O14" s="119"/>
      <c r="P14" s="120"/>
      <c r="Q14" s="119"/>
      <c r="R14" s="119"/>
      <c r="S14" s="117"/>
      <c r="T14" s="121"/>
      <c r="U14" s="121"/>
      <c r="V14" s="121"/>
      <c r="W14" s="121"/>
      <c r="X14" s="121"/>
      <c r="Y14" s="121"/>
      <c r="Z14" s="121"/>
    </row>
    <row r="15" customFormat="false" ht="15" hidden="true" customHeight="true" outlineLevel="0" collapsed="false">
      <c r="A15" s="83" t="s">
        <v>31</v>
      </c>
      <c r="B15" s="84" t="s">
        <v>655</v>
      </c>
      <c r="C15" s="83" t="s">
        <v>656</v>
      </c>
      <c r="D15" s="83" t="s">
        <v>657</v>
      </c>
      <c r="E15" s="83" t="s">
        <v>658</v>
      </c>
      <c r="F15" s="83"/>
      <c r="G15" s="85" t="s">
        <v>659</v>
      </c>
      <c r="H15" s="84" t="s">
        <v>660</v>
      </c>
      <c r="I15" s="84" t="s">
        <v>661</v>
      </c>
      <c r="J15" s="84" t="s">
        <v>662</v>
      </c>
      <c r="L15" s="63" t="n">
        <v>1</v>
      </c>
      <c r="M15" s="80" t="str">
        <f aca="false">IF(OR(A15="Insumo",A15="Composição Auxiliar"),J15,"")</f>
        <v/>
      </c>
      <c r="N15" s="81" t="str">
        <f aca="false">IF(E15="Mão de Obra",J15,"")</f>
        <v/>
      </c>
      <c r="O15" s="81" t="str">
        <f aca="false">IF(N15&lt;&gt;"","",M15)</f>
        <v/>
      </c>
      <c r="P15" s="82" t="str">
        <f aca="false">IF(A15="Composição",B15,"")</f>
        <v/>
      </c>
      <c r="Q15" s="81" t="str">
        <f aca="false">IF(P15&lt;&gt;"",SUMIF(L15:L16,L15,N15:N16),"")</f>
        <v/>
      </c>
      <c r="R15" s="81" t="str">
        <f aca="false">IF(P15&lt;&gt;"",SUMIF(L15:L16,L15,O15:O16),"")</f>
        <v/>
      </c>
    </row>
    <row r="16" customFormat="false" ht="14.25" hidden="true" customHeight="true" outlineLevel="0" collapsed="false">
      <c r="A16" s="86" t="s">
        <v>663</v>
      </c>
      <c r="B16" s="87" t="s">
        <v>32</v>
      </c>
      <c r="C16" s="86" t="s">
        <v>664</v>
      </c>
      <c r="D16" s="86" t="s">
        <v>665</v>
      </c>
      <c r="E16" s="86" t="s">
        <v>666</v>
      </c>
      <c r="F16" s="86"/>
      <c r="G16" s="88" t="s">
        <v>667</v>
      </c>
      <c r="H16" s="89" t="n">
        <v>1</v>
      </c>
      <c r="I16" s="90" t="n">
        <f aca="false">SUMIF(L:L,$L16,M:M)</f>
        <v>356.55</v>
      </c>
      <c r="J16" s="90" t="n">
        <f aca="false">TRUNC(H16*I16,2)</f>
        <v>356.55</v>
      </c>
      <c r="L16" s="63" t="n">
        <f aca="false">IF(AND(A17&lt;&gt;"",A16=""),L15+1,L15)</f>
        <v>1</v>
      </c>
      <c r="M16" s="80" t="str">
        <f aca="false">IF(OR(A16="Insumo",A16="Composição Auxiliar"),J16,"")</f>
        <v/>
      </c>
      <c r="N16" s="81" t="str">
        <f aca="false">IF(E16="Mão de Obra",J16,"")</f>
        <v/>
      </c>
      <c r="O16" s="81" t="str">
        <f aca="false">IF(N16&lt;&gt;"","",M16)</f>
        <v/>
      </c>
      <c r="P16" s="82" t="str">
        <f aca="false">IF(A16="Composição",B16,"")</f>
        <v> 74209/001 </v>
      </c>
      <c r="Q16" s="81" t="n">
        <f aca="false">IF(P16&lt;&gt;"",SUMIF(L16:L16,L16,N16:N16),"")</f>
        <v>0</v>
      </c>
      <c r="R16" s="81" t="n">
        <f aca="false">IF(P16&lt;&gt;"",SUMIF(L16:L16,L16,O16:O16),"")</f>
        <v>0</v>
      </c>
    </row>
    <row r="17" customFormat="false" ht="25.5" hidden="true" customHeight="true" outlineLevel="0" collapsed="false">
      <c r="A17" s="91" t="s">
        <v>668</v>
      </c>
      <c r="B17" s="92" t="s">
        <v>669</v>
      </c>
      <c r="C17" s="91" t="s">
        <v>664</v>
      </c>
      <c r="D17" s="91" t="s">
        <v>670</v>
      </c>
      <c r="E17" s="91" t="s">
        <v>671</v>
      </c>
      <c r="F17" s="91"/>
      <c r="G17" s="93" t="s">
        <v>672</v>
      </c>
      <c r="H17" s="94" t="n">
        <v>1</v>
      </c>
      <c r="I17" s="95" t="n">
        <f aca="false">SUMIFS(J:J,A:A,"Composição",B:B,$B17)</f>
        <v>23.32</v>
      </c>
      <c r="J17" s="95" t="n">
        <f aca="false">TRUNC(H17*I17,2)</f>
        <v>23.32</v>
      </c>
      <c r="L17" s="63" t="n">
        <f aca="false">IF(AND(A18&lt;&gt;"",A17=""),L16+1,L16)</f>
        <v>1</v>
      </c>
      <c r="M17" s="80" t="n">
        <f aca="false">IF(OR(A17="Insumo",A17="Composição Auxiliar"),J17,"")</f>
        <v>23.32</v>
      </c>
      <c r="N17" s="81" t="str">
        <f aca="false">IF(E17="Mão de Obra",J17,"")</f>
        <v/>
      </c>
      <c r="O17" s="81" t="n">
        <f aca="false">IF(N17&lt;&gt;"","",M17)</f>
        <v>23.32</v>
      </c>
      <c r="P17" s="82" t="str">
        <f aca="false">IF(A17="Composição",B17,"")</f>
        <v/>
      </c>
      <c r="Q17" s="81" t="str">
        <f aca="false">IF(P17&lt;&gt;"",SUMIF(L17:L17,L17,N17:N17),"")</f>
        <v/>
      </c>
      <c r="R17" s="81" t="str">
        <f aca="false">IF(P17&lt;&gt;"",SUMIF(L17:L17,L17,O17:O17),"")</f>
        <v/>
      </c>
    </row>
    <row r="18" customFormat="false" ht="38.25" hidden="true" customHeight="true" outlineLevel="0" collapsed="false">
      <c r="A18" s="91" t="s">
        <v>668</v>
      </c>
      <c r="B18" s="92" t="s">
        <v>673</v>
      </c>
      <c r="C18" s="91" t="s">
        <v>664</v>
      </c>
      <c r="D18" s="91" t="s">
        <v>674</v>
      </c>
      <c r="E18" s="91" t="s">
        <v>675</v>
      </c>
      <c r="F18" s="91"/>
      <c r="G18" s="93" t="s">
        <v>676</v>
      </c>
      <c r="H18" s="94" t="n">
        <v>0.01</v>
      </c>
      <c r="I18" s="95" t="n">
        <f aca="false">SUMIFS(J:J,A:A,"Composição",B:B,$B18)</f>
        <v>380.87</v>
      </c>
      <c r="J18" s="95" t="n">
        <f aca="false">TRUNC(H18*I18,2)</f>
        <v>3.8</v>
      </c>
      <c r="L18" s="63" t="n">
        <f aca="false">IF(AND(A19&lt;&gt;"",A18=""),L17+1,L17)</f>
        <v>1</v>
      </c>
      <c r="M18" s="80" t="n">
        <f aca="false">IF(OR(A18="Insumo",A18="Composição Auxiliar"),J18,"")</f>
        <v>3.8</v>
      </c>
      <c r="N18" s="81" t="str">
        <f aca="false">IF(E18="Mão de Obra",J18,"")</f>
        <v/>
      </c>
      <c r="O18" s="81" t="n">
        <f aca="false">IF(N18&lt;&gt;"","",M18)</f>
        <v>3.8</v>
      </c>
      <c r="P18" s="82" t="str">
        <f aca="false">IF(A18="Composição",B18,"")</f>
        <v/>
      </c>
      <c r="Q18" s="81" t="str">
        <f aca="false">IF(P18&lt;&gt;"",SUMIF(L18:L18,L18,N18:N18),"")</f>
        <v/>
      </c>
      <c r="R18" s="81" t="str">
        <f aca="false">IF(P18&lt;&gt;"",SUMIF(L18:L18,L18,O18:O18),"")</f>
        <v/>
      </c>
    </row>
    <row r="19" customFormat="false" ht="25.5" hidden="true" customHeight="true" outlineLevel="0" collapsed="false">
      <c r="A19" s="91" t="s">
        <v>668</v>
      </c>
      <c r="B19" s="92" t="s">
        <v>677</v>
      </c>
      <c r="C19" s="91" t="s">
        <v>664</v>
      </c>
      <c r="D19" s="91" t="s">
        <v>678</v>
      </c>
      <c r="E19" s="91" t="s">
        <v>671</v>
      </c>
      <c r="F19" s="91"/>
      <c r="G19" s="93" t="s">
        <v>672</v>
      </c>
      <c r="H19" s="94" t="n">
        <v>2</v>
      </c>
      <c r="I19" s="95" t="n">
        <f aca="false">SUMIFS(J:J,A:A,"Composição",B:B,$B19)</f>
        <v>18.93</v>
      </c>
      <c r="J19" s="95" t="n">
        <f aca="false">TRUNC(H19*I19,2)</f>
        <v>37.86</v>
      </c>
      <c r="L19" s="63" t="n">
        <f aca="false">IF(AND(A20&lt;&gt;"",A19=""),L18+1,L18)</f>
        <v>1</v>
      </c>
      <c r="M19" s="80" t="n">
        <f aca="false">IF(OR(A19="Insumo",A19="Composição Auxiliar"),J19,"")</f>
        <v>37.86</v>
      </c>
      <c r="N19" s="81" t="str">
        <f aca="false">IF(E19="Mão de Obra",J19,"")</f>
        <v/>
      </c>
      <c r="O19" s="81" t="n">
        <f aca="false">IF(N19&lt;&gt;"","",M19)</f>
        <v>37.86</v>
      </c>
      <c r="P19" s="82" t="str">
        <f aca="false">IF(A19="Composição",B19,"")</f>
        <v/>
      </c>
      <c r="Q19" s="81" t="str">
        <f aca="false">IF(P19&lt;&gt;"",SUMIF(L19:L19,L19,N19:N19),"")</f>
        <v/>
      </c>
      <c r="R19" s="81" t="str">
        <f aca="false">IF(P19&lt;&gt;"",SUMIF(L19:L19,L19,O19:O19),"")</f>
        <v/>
      </c>
    </row>
    <row r="20" customFormat="false" ht="25.5" hidden="true" customHeight="false" outlineLevel="0" collapsed="false">
      <c r="A20" s="96" t="s">
        <v>679</v>
      </c>
      <c r="B20" s="97" t="s">
        <v>680</v>
      </c>
      <c r="C20" s="96" t="str">
        <f aca="false">VLOOKUP(B20,INSUMOS!$A:$I,2,0)</f>
        <v>SINAPI</v>
      </c>
      <c r="D20" s="96" t="str">
        <f aca="false">VLOOKUP(B20,INSUMOS!$A:$I,3,0)</f>
        <v>SARRAFO NAO APARELHADO *2,5 X 7* CM, EM MACARANDUBA, ANGELIM OU EQUIVALENTE DA REGIAO -  BRUTA</v>
      </c>
      <c r="E20" s="98" t="str">
        <f aca="false">VLOOKUP(B20,INSUMOS!$A:$I,4,0)</f>
        <v>Material</v>
      </c>
      <c r="F20" s="98"/>
      <c r="G20" s="99" t="str">
        <f aca="false">VLOOKUP(B20,INSUMOS!$A:$I,5,0)</f>
        <v>M</v>
      </c>
      <c r="H20" s="100" t="n">
        <v>1</v>
      </c>
      <c r="I20" s="101" t="n">
        <f aca="false">VLOOKUP(B20,INSUMOS!$A:$I,8,0)</f>
        <v>8.16</v>
      </c>
      <c r="J20" s="101" t="n">
        <f aca="false">TRUNC(H20*I20,2)</f>
        <v>8.16</v>
      </c>
      <c r="L20" s="63" t="n">
        <f aca="false">IF(AND(A21&lt;&gt;"",A20=""),L19+1,L19)</f>
        <v>1</v>
      </c>
      <c r="M20" s="80" t="n">
        <f aca="false">IF(OR(A20="Insumo",A20="Composição Auxiliar"),J20,"")</f>
        <v>8.16</v>
      </c>
      <c r="N20" s="81" t="str">
        <f aca="false">IF(E20="Mão de Obra",J20,"")</f>
        <v/>
      </c>
      <c r="O20" s="81" t="n">
        <f aca="false">IF(N20&lt;&gt;"","",M20)</f>
        <v>8.16</v>
      </c>
      <c r="P20" s="82" t="str">
        <f aca="false">IF(A20="Composição",B20,"")</f>
        <v/>
      </c>
      <c r="Q20" s="81" t="str">
        <f aca="false">IF(P20&lt;&gt;"",SUMIF(L20:L20,L20,N20:N20),"")</f>
        <v/>
      </c>
      <c r="R20" s="81" t="str">
        <f aca="false">IF(P20&lt;&gt;"",SUMIF(L20:L20,L20,O20:O20),"")</f>
        <v/>
      </c>
    </row>
    <row r="21" customFormat="false" ht="25.5" hidden="true" customHeight="false" outlineLevel="0" collapsed="false">
      <c r="A21" s="96" t="s">
        <v>679</v>
      </c>
      <c r="B21" s="97" t="s">
        <v>681</v>
      </c>
      <c r="C21" s="96" t="str">
        <f aca="false">VLOOKUP(B21,INSUMOS!$A:$I,2,0)</f>
        <v>SINAPI</v>
      </c>
      <c r="D21" s="96" t="str">
        <f aca="false">VLOOKUP(B21,INSUMOS!$A:$I,3,0)</f>
        <v>PLACA DE OBRA (PARA CONSTRUCAO CIVIL) EM CHAPA GALVANIZADA *N. 22*, ADESIVADA, DE *2,4 X 1,2* M (SEM POSTES PARA FIXACAO)</v>
      </c>
      <c r="E21" s="98" t="str">
        <f aca="false">VLOOKUP(B21,INSUMOS!$A:$I,4,0)</f>
        <v>Material</v>
      </c>
      <c r="F21" s="98"/>
      <c r="G21" s="99" t="str">
        <f aca="false">VLOOKUP(B21,INSUMOS!$A:$I,5,0)</f>
        <v>m²</v>
      </c>
      <c r="H21" s="100" t="n">
        <v>1</v>
      </c>
      <c r="I21" s="101" t="n">
        <f aca="false">VLOOKUP(B21,INSUMOS!$A:$I,8,0)</f>
        <v>250</v>
      </c>
      <c r="J21" s="101" t="n">
        <f aca="false">TRUNC(H21*I21,2)</f>
        <v>250</v>
      </c>
      <c r="L21" s="63" t="n">
        <f aca="false">IF(AND(A22&lt;&gt;"",A21=""),L20+1,L20)</f>
        <v>1</v>
      </c>
      <c r="M21" s="80" t="n">
        <f aca="false">IF(OR(A21="Insumo",A21="Composição Auxiliar"),J21,"")</f>
        <v>250</v>
      </c>
      <c r="N21" s="81" t="str">
        <f aca="false">IF(E21="Mão de Obra",J21,"")</f>
        <v/>
      </c>
      <c r="O21" s="81" t="n">
        <f aca="false">IF(N21&lt;&gt;"","",M21)</f>
        <v>250</v>
      </c>
      <c r="P21" s="82" t="str">
        <f aca="false">IF(A21="Composição",B21,"")</f>
        <v/>
      </c>
      <c r="Q21" s="81" t="str">
        <f aca="false">IF(P21&lt;&gt;"",SUMIF(L21:L21,L21,N21:N21),"")</f>
        <v/>
      </c>
      <c r="R21" s="81" t="str">
        <f aca="false">IF(P21&lt;&gt;"",SUMIF(L21:L21,L21,O21:O21),"")</f>
        <v/>
      </c>
    </row>
    <row r="22" customFormat="false" ht="25.5" hidden="true" customHeight="false" outlineLevel="0" collapsed="false">
      <c r="A22" s="96" t="s">
        <v>679</v>
      </c>
      <c r="B22" s="97" t="s">
        <v>682</v>
      </c>
      <c r="C22" s="96" t="str">
        <f aca="false">VLOOKUP(B22,INSUMOS!$A:$I,2,0)</f>
        <v>SINAPI</v>
      </c>
      <c r="D22" s="96" t="str">
        <f aca="false">VLOOKUP(B22,INSUMOS!$A:$I,3,0)</f>
        <v>PONTALETE *7,5 X 7,5* CM EM PINUS, MISTA OU EQUIVALENTE DA REGIAO - BRUTA</v>
      </c>
      <c r="E22" s="98" t="str">
        <f aca="false">VLOOKUP(B22,INSUMOS!$A:$I,4,0)</f>
        <v>Material</v>
      </c>
      <c r="F22" s="98"/>
      <c r="G22" s="99" t="str">
        <f aca="false">VLOOKUP(B22,INSUMOS!$A:$I,5,0)</f>
        <v>M</v>
      </c>
      <c r="H22" s="100" t="n">
        <v>4</v>
      </c>
      <c r="I22" s="101" t="n">
        <f aca="false">VLOOKUP(B22,INSUMOS!$A:$I,8,0)</f>
        <v>7.74</v>
      </c>
      <c r="J22" s="101" t="n">
        <f aca="false">TRUNC(H22*I22,2)</f>
        <v>30.96</v>
      </c>
      <c r="L22" s="63" t="n">
        <f aca="false">IF(AND(A23&lt;&gt;"",A22=""),L21+1,L21)</f>
        <v>1</v>
      </c>
      <c r="M22" s="80" t="n">
        <f aca="false">IF(OR(A22="Insumo",A22="Composição Auxiliar"),J22,"")</f>
        <v>30.96</v>
      </c>
      <c r="N22" s="81" t="str">
        <f aca="false">IF(E22="Mão de Obra",J22,"")</f>
        <v/>
      </c>
      <c r="O22" s="81" t="n">
        <f aca="false">IF(N22&lt;&gt;"","",M22)</f>
        <v>30.96</v>
      </c>
      <c r="P22" s="82" t="str">
        <f aca="false">IF(A22="Composição",B22,"")</f>
        <v/>
      </c>
      <c r="Q22" s="81" t="str">
        <f aca="false">IF(P22&lt;&gt;"",SUMIF(L22:L22,L22,N22:N22),"")</f>
        <v/>
      </c>
      <c r="R22" s="81" t="str">
        <f aca="false">IF(P22&lt;&gt;"",SUMIF(L22:L22,L22,O22:O22),"")</f>
        <v/>
      </c>
    </row>
    <row r="23" customFormat="false" ht="14.25" hidden="true" customHeight="false" outlineLevel="0" collapsed="false">
      <c r="A23" s="96" t="s">
        <v>679</v>
      </c>
      <c r="B23" s="97" t="s">
        <v>683</v>
      </c>
      <c r="C23" s="96" t="str">
        <f aca="false">VLOOKUP(B23,INSUMOS!$A:$I,2,0)</f>
        <v>SINAPI</v>
      </c>
      <c r="D23" s="96" t="str">
        <f aca="false">VLOOKUP(B23,INSUMOS!$A:$I,3,0)</f>
        <v>PREGO DE ACO POLIDO COM CABECA 18 X 30 (2 3/4 X 10)</v>
      </c>
      <c r="E23" s="98" t="str">
        <f aca="false">VLOOKUP(B23,INSUMOS!$A:$I,4,0)</f>
        <v>Material</v>
      </c>
      <c r="F23" s="98"/>
      <c r="G23" s="99" t="str">
        <f aca="false">VLOOKUP(B23,INSUMOS!$A:$I,5,0)</f>
        <v>KG</v>
      </c>
      <c r="H23" s="100" t="n">
        <v>0.11</v>
      </c>
      <c r="I23" s="101" t="n">
        <f aca="false">VLOOKUP(B23,INSUMOS!$A:$I,8,0)</f>
        <v>22.28</v>
      </c>
      <c r="J23" s="101" t="n">
        <f aca="false">TRUNC(H23*I23,2)</f>
        <v>2.45</v>
      </c>
      <c r="L23" s="63" t="n">
        <f aca="false">IF(AND(A24&lt;&gt;"",A23=""),L22+1,L22)</f>
        <v>1</v>
      </c>
      <c r="M23" s="80" t="n">
        <f aca="false">IF(OR(A23="Insumo",A23="Composição Auxiliar"),J23,"")</f>
        <v>2.45</v>
      </c>
      <c r="N23" s="81" t="str">
        <f aca="false">IF(E23="Mão de Obra",J23,"")</f>
        <v/>
      </c>
      <c r="O23" s="81" t="n">
        <f aca="false">IF(N23&lt;&gt;"","",M23)</f>
        <v>2.45</v>
      </c>
      <c r="P23" s="82" t="str">
        <f aca="false">IF(A23="Composição",B23,"")</f>
        <v/>
      </c>
      <c r="Q23" s="81" t="str">
        <f aca="false">IF(P23&lt;&gt;"",SUMIF(L23:L23,L23,N23:N23),"")</f>
        <v/>
      </c>
      <c r="R23" s="81" t="str">
        <f aca="false">IF(P23&lt;&gt;"",SUMIF(L23:L23,L23,O23:O23),"")</f>
        <v/>
      </c>
    </row>
    <row r="24" customFormat="false" ht="14.25" hidden="true" customHeight="false" outlineLevel="0" collapsed="false">
      <c r="A24" s="102"/>
      <c r="B24" s="102"/>
      <c r="C24" s="102"/>
      <c r="D24" s="102"/>
      <c r="E24" s="102"/>
      <c r="F24" s="103"/>
      <c r="G24" s="102"/>
      <c r="H24" s="103"/>
      <c r="I24" s="102"/>
      <c r="J24" s="103"/>
      <c r="L24" s="63" t="n">
        <f aca="false">IF(AND(A25&lt;&gt;"",A24=""),L23+1,L23)</f>
        <v>1</v>
      </c>
      <c r="M24" s="80" t="str">
        <f aca="false">IF(OR(A24="Insumo",A24="Composição Auxiliar"),J24,"")</f>
        <v/>
      </c>
      <c r="N24" s="81" t="str">
        <f aca="false">IF(E24="Mão de Obra",J24,"")</f>
        <v/>
      </c>
      <c r="O24" s="81" t="str">
        <f aca="false">IF(N24&lt;&gt;"","",M24)</f>
        <v/>
      </c>
      <c r="P24" s="82" t="str">
        <f aca="false">IF(A24="Composição",B24,"")</f>
        <v/>
      </c>
      <c r="Q24" s="81" t="str">
        <f aca="false">IF(P24&lt;&gt;"",SUMIF(L24:L24,L24,N24:N24),"")</f>
        <v/>
      </c>
      <c r="R24" s="81" t="str">
        <f aca="false">IF(P24&lt;&gt;"",SUMIF(L24:L24,L24,O24:O24),"")</f>
        <v/>
      </c>
    </row>
    <row r="25" customFormat="false" ht="15" hidden="true" customHeight="false" outlineLevel="0" collapsed="false">
      <c r="A25" s="102"/>
      <c r="B25" s="102"/>
      <c r="C25" s="102"/>
      <c r="D25" s="102"/>
      <c r="E25" s="102"/>
      <c r="F25" s="103"/>
      <c r="G25" s="102"/>
      <c r="H25" s="104"/>
      <c r="I25" s="104"/>
      <c r="J25" s="103"/>
      <c r="L25" s="63" t="n">
        <f aca="false">IF(AND(A26&lt;&gt;"",A25=""),L24+1,L24)</f>
        <v>1</v>
      </c>
      <c r="M25" s="80" t="str">
        <f aca="false">IF(OR(A25="Insumo",A25="Composição Auxiliar"),J25,"")</f>
        <v/>
      </c>
      <c r="N25" s="81" t="str">
        <f aca="false">IF(E25="Mão de Obra",J25,"")</f>
        <v/>
      </c>
      <c r="O25" s="81" t="str">
        <f aca="false">IF(N25&lt;&gt;"","",M25)</f>
        <v/>
      </c>
      <c r="P25" s="82" t="str">
        <f aca="false">IF(A25="Composição",B25,"")</f>
        <v/>
      </c>
      <c r="Q25" s="81" t="str">
        <f aca="false">IF(P25&lt;&gt;"",SUMIF(L25:L25,L25,N25:N25),"")</f>
        <v/>
      </c>
      <c r="R25" s="81" t="str">
        <f aca="false">IF(P25&lt;&gt;"",SUMIF(L25:L25,L25,O25:O25),"")</f>
        <v/>
      </c>
    </row>
    <row r="26" customFormat="false" ht="15" hidden="true" customHeight="false" outlineLevel="0" collapsed="false">
      <c r="A26" s="108"/>
      <c r="B26" s="108"/>
      <c r="C26" s="108"/>
      <c r="D26" s="108"/>
      <c r="E26" s="108"/>
      <c r="F26" s="108"/>
      <c r="G26" s="108"/>
      <c r="H26" s="108"/>
      <c r="I26" s="108"/>
      <c r="J26" s="108"/>
      <c r="L26" s="63" t="n">
        <f aca="false">IF(AND(A27&lt;&gt;"",A26=""),L25+1,L25)</f>
        <v>2</v>
      </c>
      <c r="M26" s="80" t="str">
        <f aca="false">IF(OR(A26="Insumo",A26="Composição Auxiliar"),J26,"")</f>
        <v/>
      </c>
      <c r="N26" s="81" t="str">
        <f aca="false">IF(E26="Mão de Obra",J26,"")</f>
        <v/>
      </c>
      <c r="O26" s="81" t="str">
        <f aca="false">IF(N26&lt;&gt;"","",M26)</f>
        <v/>
      </c>
      <c r="P26" s="82" t="str">
        <f aca="false">IF(A26="Composição",B26,"")</f>
        <v/>
      </c>
      <c r="Q26" s="81" t="str">
        <f aca="false">IF(P26&lt;&gt;"",SUMIF(L26:L26,L26,N26:N26),"")</f>
        <v/>
      </c>
      <c r="R26" s="81" t="str">
        <f aca="false">IF(P26&lt;&gt;"",SUMIF(L26:L26,L26,O26:O26),"")</f>
        <v/>
      </c>
    </row>
    <row r="27" customFormat="false" ht="15" hidden="true" customHeight="true" outlineLevel="0" collapsed="false">
      <c r="A27" s="83" t="s">
        <v>35</v>
      </c>
      <c r="B27" s="84" t="s">
        <v>655</v>
      </c>
      <c r="C27" s="83" t="s">
        <v>656</v>
      </c>
      <c r="D27" s="83" t="s">
        <v>657</v>
      </c>
      <c r="E27" s="83" t="s">
        <v>658</v>
      </c>
      <c r="F27" s="83"/>
      <c r="G27" s="85" t="s">
        <v>659</v>
      </c>
      <c r="H27" s="84" t="s">
        <v>660</v>
      </c>
      <c r="I27" s="84" t="s">
        <v>661</v>
      </c>
      <c r="J27" s="84" t="s">
        <v>662</v>
      </c>
      <c r="L27" s="63" t="n">
        <f aca="false">IF(AND(A28&lt;&gt;"",A27=""),L26+1,L26)</f>
        <v>2</v>
      </c>
      <c r="M27" s="80" t="str">
        <f aca="false">IF(OR(A27="Insumo",A27="Composição Auxiliar"),J27,"")</f>
        <v/>
      </c>
      <c r="N27" s="81" t="str">
        <f aca="false">IF(E27="Mão de Obra",J27,"")</f>
        <v/>
      </c>
      <c r="O27" s="81" t="str">
        <f aca="false">IF(N27&lt;&gt;"","",M27)</f>
        <v/>
      </c>
      <c r="P27" s="82" t="str">
        <f aca="false">IF(A27="Composição",B27,"")</f>
        <v/>
      </c>
      <c r="Q27" s="81" t="str">
        <f aca="false">IF(P27&lt;&gt;"",SUMIF(L27:L27,L27,N27:N27),"")</f>
        <v/>
      </c>
      <c r="R27" s="81" t="str">
        <f aca="false">IF(P27&lt;&gt;"",SUMIF(L27:L27,L27,O27:O27),"")</f>
        <v/>
      </c>
    </row>
    <row r="28" customFormat="false" ht="14.25" hidden="true" customHeight="true" outlineLevel="0" collapsed="false">
      <c r="A28" s="86" t="s">
        <v>663</v>
      </c>
      <c r="B28" s="87" t="s">
        <v>36</v>
      </c>
      <c r="C28" s="86" t="s">
        <v>664</v>
      </c>
      <c r="D28" s="86" t="s">
        <v>688</v>
      </c>
      <c r="E28" s="86" t="s">
        <v>666</v>
      </c>
      <c r="F28" s="86"/>
      <c r="G28" s="88" t="s">
        <v>667</v>
      </c>
      <c r="H28" s="89" t="n">
        <v>1</v>
      </c>
      <c r="I28" s="90" t="n">
        <f aca="false">SUMIF(L:L,$L28,M:M)</f>
        <v>121.79</v>
      </c>
      <c r="J28" s="90" t="n">
        <f aca="false">TRUNC(H28*I28,2)</f>
        <v>121.79</v>
      </c>
      <c r="L28" s="63" t="n">
        <f aca="false">IF(AND(A29&lt;&gt;"",A28=""),L27+1,L27)</f>
        <v>2</v>
      </c>
      <c r="M28" s="80" t="str">
        <f aca="false">IF(OR(A28="Insumo",A28="Composição Auxiliar"),J28,"")</f>
        <v/>
      </c>
      <c r="N28" s="81" t="str">
        <f aca="false">IF(E28="Mão de Obra",J28,"")</f>
        <v/>
      </c>
      <c r="O28" s="81" t="str">
        <f aca="false">IF(N28&lt;&gt;"","",M28)</f>
        <v/>
      </c>
      <c r="P28" s="82" t="str">
        <f aca="false">IF(A28="Composição",B28,"")</f>
        <v> 98459 </v>
      </c>
      <c r="Q28" s="81" t="n">
        <f aca="false">IF(P28&lt;&gt;"",SUMIF(L28:L28,L28,N28:N28),"")</f>
        <v>0</v>
      </c>
      <c r="R28" s="81" t="n">
        <f aca="false">IF(P28&lt;&gt;"",SUMIF(L28:L28,L28,O28:O28),"")</f>
        <v>0</v>
      </c>
    </row>
    <row r="29" customFormat="false" ht="25.5" hidden="true" customHeight="true" outlineLevel="0" collapsed="false">
      <c r="A29" s="91" t="s">
        <v>668</v>
      </c>
      <c r="B29" s="92" t="s">
        <v>689</v>
      </c>
      <c r="C29" s="91" t="s">
        <v>664</v>
      </c>
      <c r="D29" s="91" t="s">
        <v>690</v>
      </c>
      <c r="E29" s="91" t="s">
        <v>691</v>
      </c>
      <c r="F29" s="91"/>
      <c r="G29" s="93" t="s">
        <v>692</v>
      </c>
      <c r="H29" s="94" t="n">
        <v>0.0044</v>
      </c>
      <c r="I29" s="95" t="n">
        <f aca="false">SUMIFS(J:J,A:A,"Composição",B:B,$B29)</f>
        <v>27.81</v>
      </c>
      <c r="J29" s="95" t="n">
        <f aca="false">TRUNC(H29*I29,2)</f>
        <v>0.12</v>
      </c>
      <c r="L29" s="63" t="n">
        <f aca="false">IF(AND(A30&lt;&gt;"",A29=""),L28+1,L28)</f>
        <v>2</v>
      </c>
      <c r="M29" s="80" t="n">
        <f aca="false">IF(OR(A29="Insumo",A29="Composição Auxiliar"),J29,"")</f>
        <v>0.12</v>
      </c>
      <c r="N29" s="81" t="str">
        <f aca="false">IF(E29="Mão de Obra",J29,"")</f>
        <v/>
      </c>
      <c r="O29" s="81" t="n">
        <f aca="false">IF(N29&lt;&gt;"","",M29)</f>
        <v>0.12</v>
      </c>
      <c r="P29" s="82" t="str">
        <f aca="false">IF(A29="Composição",B29,"")</f>
        <v/>
      </c>
      <c r="Q29" s="81" t="str">
        <f aca="false">IF(P29&lt;&gt;"",SUMIF(L29:L29,L29,N29:N29),"")</f>
        <v/>
      </c>
      <c r="R29" s="81" t="str">
        <f aca="false">IF(P29&lt;&gt;"",SUMIF(L29:L29,L29,O29:O29),"")</f>
        <v/>
      </c>
    </row>
    <row r="30" customFormat="false" ht="25.5" hidden="true" customHeight="true" outlineLevel="0" collapsed="false">
      <c r="A30" s="91" t="s">
        <v>668</v>
      </c>
      <c r="B30" s="92" t="s">
        <v>693</v>
      </c>
      <c r="C30" s="91" t="s">
        <v>664</v>
      </c>
      <c r="D30" s="91" t="s">
        <v>694</v>
      </c>
      <c r="E30" s="91" t="s">
        <v>675</v>
      </c>
      <c r="F30" s="91"/>
      <c r="G30" s="93" t="s">
        <v>676</v>
      </c>
      <c r="H30" s="94" t="n">
        <v>0.0012</v>
      </c>
      <c r="I30" s="95" t="n">
        <f aca="false">SUMIFS(J:J,A:A,"Composição",B:B,$B30)</f>
        <v>431.07</v>
      </c>
      <c r="J30" s="95" t="n">
        <f aca="false">TRUNC(H30*I30,2)</f>
        <v>0.51</v>
      </c>
      <c r="L30" s="63" t="n">
        <f aca="false">IF(AND(A31&lt;&gt;"",A30=""),L29+1,L29)</f>
        <v>2</v>
      </c>
      <c r="M30" s="80" t="n">
        <f aca="false">IF(OR(A30="Insumo",A30="Composição Auxiliar"),J30,"")</f>
        <v>0.51</v>
      </c>
      <c r="N30" s="81" t="str">
        <f aca="false">IF(E30="Mão de Obra",J30,"")</f>
        <v/>
      </c>
      <c r="O30" s="81" t="n">
        <f aca="false">IF(N30&lt;&gt;"","",M30)</f>
        <v>0.51</v>
      </c>
      <c r="P30" s="82" t="str">
        <f aca="false">IF(A30="Composição",B30,"")</f>
        <v/>
      </c>
      <c r="Q30" s="81" t="str">
        <f aca="false">IF(P30&lt;&gt;"",SUMIF(L30:L30,L30,N30:N30),"")</f>
        <v/>
      </c>
      <c r="R30" s="81" t="str">
        <f aca="false">IF(P30&lt;&gt;"",SUMIF(L30:L30,L30,O30:O30),"")</f>
        <v/>
      </c>
    </row>
    <row r="31" customFormat="false" ht="25.5" hidden="true" customHeight="true" outlineLevel="0" collapsed="false">
      <c r="A31" s="91" t="s">
        <v>668</v>
      </c>
      <c r="B31" s="92" t="s">
        <v>669</v>
      </c>
      <c r="C31" s="91" t="s">
        <v>664</v>
      </c>
      <c r="D31" s="91" t="s">
        <v>670</v>
      </c>
      <c r="E31" s="91" t="s">
        <v>671</v>
      </c>
      <c r="F31" s="91"/>
      <c r="G31" s="93" t="s">
        <v>672</v>
      </c>
      <c r="H31" s="94" t="n">
        <v>0.5691</v>
      </c>
      <c r="I31" s="95" t="n">
        <f aca="false">SUMIFS(J:J,A:A,"Composição",B:B,$B31)</f>
        <v>23.32</v>
      </c>
      <c r="J31" s="95" t="n">
        <f aca="false">TRUNC(H31*I31,2)</f>
        <v>13.27</v>
      </c>
      <c r="L31" s="63" t="n">
        <f aca="false">IF(AND(A32&lt;&gt;"",A31=""),L30+1,L30)</f>
        <v>2</v>
      </c>
      <c r="M31" s="80" t="n">
        <f aca="false">IF(OR(A31="Insumo",A31="Composição Auxiliar"),J31,"")</f>
        <v>13.27</v>
      </c>
      <c r="N31" s="81" t="str">
        <f aca="false">IF(E31="Mão de Obra",J31,"")</f>
        <v/>
      </c>
      <c r="O31" s="81" t="n">
        <f aca="false">IF(N31&lt;&gt;"","",M31)</f>
        <v>13.27</v>
      </c>
      <c r="P31" s="82" t="str">
        <f aca="false">IF(A31="Composição",B31,"")</f>
        <v/>
      </c>
      <c r="Q31" s="81" t="str">
        <f aca="false">IF(P31&lt;&gt;"",SUMIF(L31:L31,L31,N31:N31),"")</f>
        <v/>
      </c>
      <c r="R31" s="81" t="str">
        <f aca="false">IF(P31&lt;&gt;"",SUMIF(L31:L31,L31,O31:O31),"")</f>
        <v/>
      </c>
    </row>
    <row r="32" customFormat="false" ht="25.5" hidden="true" customHeight="true" outlineLevel="0" collapsed="false">
      <c r="A32" s="91" t="s">
        <v>668</v>
      </c>
      <c r="B32" s="92" t="s">
        <v>695</v>
      </c>
      <c r="C32" s="91" t="s">
        <v>664</v>
      </c>
      <c r="D32" s="91" t="s">
        <v>696</v>
      </c>
      <c r="E32" s="91" t="s">
        <v>671</v>
      </c>
      <c r="F32" s="91"/>
      <c r="G32" s="93" t="s">
        <v>672</v>
      </c>
      <c r="H32" s="94" t="n">
        <v>0.1897</v>
      </c>
      <c r="I32" s="95" t="n">
        <f aca="false">SUMIFS(J:J,A:A,"Composição",B:B,$B32)</f>
        <v>19.93</v>
      </c>
      <c r="J32" s="95" t="n">
        <f aca="false">TRUNC(H32*I32,2)</f>
        <v>3.78</v>
      </c>
      <c r="L32" s="63" t="n">
        <f aca="false">IF(AND(A33&lt;&gt;"",A32=""),L31+1,L31)</f>
        <v>2</v>
      </c>
      <c r="M32" s="80" t="n">
        <f aca="false">IF(OR(A32="Insumo",A32="Composição Auxiliar"),J32,"")</f>
        <v>3.78</v>
      </c>
      <c r="N32" s="81" t="str">
        <f aca="false">IF(E32="Mão de Obra",J32,"")</f>
        <v/>
      </c>
      <c r="O32" s="81" t="n">
        <f aca="false">IF(N32&lt;&gt;"","",M32)</f>
        <v>3.78</v>
      </c>
      <c r="P32" s="82" t="str">
        <f aca="false">IF(A32="Composição",B32,"")</f>
        <v/>
      </c>
      <c r="Q32" s="81" t="str">
        <f aca="false">IF(P32&lt;&gt;"",SUMIF(L32:L32,L32,N32:N32),"")</f>
        <v/>
      </c>
      <c r="R32" s="81" t="str">
        <f aca="false">IF(P32&lt;&gt;"",SUMIF(L32:L32,L32,O32:O32),"")</f>
        <v/>
      </c>
    </row>
    <row r="33" customFormat="false" ht="25.5" hidden="true" customHeight="true" outlineLevel="0" collapsed="false">
      <c r="A33" s="91" t="s">
        <v>668</v>
      </c>
      <c r="B33" s="92" t="s">
        <v>697</v>
      </c>
      <c r="C33" s="91" t="s">
        <v>664</v>
      </c>
      <c r="D33" s="91" t="s">
        <v>698</v>
      </c>
      <c r="E33" s="91" t="s">
        <v>691</v>
      </c>
      <c r="F33" s="91"/>
      <c r="G33" s="93" t="s">
        <v>699</v>
      </c>
      <c r="H33" s="94" t="n">
        <v>0.0191</v>
      </c>
      <c r="I33" s="95" t="n">
        <f aca="false">SUMIFS(J:J,A:A,"Composição",B:B,$B33)</f>
        <v>26.23</v>
      </c>
      <c r="J33" s="95" t="n">
        <f aca="false">TRUNC(H33*I33,2)</f>
        <v>0.5</v>
      </c>
      <c r="L33" s="63" t="n">
        <f aca="false">IF(AND(A34&lt;&gt;"",A33=""),L32+1,L32)</f>
        <v>2</v>
      </c>
      <c r="M33" s="80" t="n">
        <f aca="false">IF(OR(A33="Insumo",A33="Composição Auxiliar"),J33,"")</f>
        <v>0.5</v>
      </c>
      <c r="N33" s="81" t="str">
        <f aca="false">IF(E33="Mão de Obra",J33,"")</f>
        <v/>
      </c>
      <c r="O33" s="81" t="n">
        <f aca="false">IF(N33&lt;&gt;"","",M33)</f>
        <v>0.5</v>
      </c>
      <c r="P33" s="82" t="str">
        <f aca="false">IF(A33="Composição",B33,"")</f>
        <v/>
      </c>
      <c r="Q33" s="81" t="str">
        <f aca="false">IF(P33&lt;&gt;"",SUMIF(L33:L33,L33,N33:N33),"")</f>
        <v/>
      </c>
      <c r="R33" s="81" t="str">
        <f aca="false">IF(P33&lt;&gt;"",SUMIF(L33:L33,L33,O33:O33),"")</f>
        <v/>
      </c>
    </row>
    <row r="34" customFormat="false" ht="14.25" hidden="true" customHeight="false" outlineLevel="0" collapsed="false">
      <c r="A34" s="96" t="s">
        <v>679</v>
      </c>
      <c r="B34" s="97" t="s">
        <v>700</v>
      </c>
      <c r="C34" s="96" t="str">
        <f aca="false">VLOOKUP(B34,INSUMOS!$A:$I,2,0)</f>
        <v>SINAPI</v>
      </c>
      <c r="D34" s="96" t="str">
        <f aca="false">VLOOKUP(B34,INSUMOS!$A:$I,3,0)</f>
        <v>PREGO DE ACO POLIDO COM CABECA 18 X 27 (2 1/2 X 10)</v>
      </c>
      <c r="E34" s="98" t="str">
        <f aca="false">VLOOKUP(B34,INSUMOS!$A:$I,4,0)</f>
        <v>Material</v>
      </c>
      <c r="F34" s="98"/>
      <c r="G34" s="99" t="str">
        <f aca="false">VLOOKUP(B34,INSUMOS!$A:$I,5,0)</f>
        <v>KG</v>
      </c>
      <c r="H34" s="100" t="n">
        <v>0.0428</v>
      </c>
      <c r="I34" s="101" t="n">
        <f aca="false">VLOOKUP(B34,INSUMOS!$A:$I,8,0)</f>
        <v>21.9</v>
      </c>
      <c r="J34" s="101" t="n">
        <f aca="false">TRUNC(H34*I34,2)</f>
        <v>0.93</v>
      </c>
      <c r="L34" s="63" t="n">
        <f aca="false">IF(AND(A35&lt;&gt;"",A34=""),L33+1,L33)</f>
        <v>2</v>
      </c>
      <c r="M34" s="80" t="n">
        <f aca="false">IF(OR(A34="Insumo",A34="Composição Auxiliar"),J34,"")</f>
        <v>0.93</v>
      </c>
      <c r="N34" s="81" t="str">
        <f aca="false">IF(E34="Mão de Obra",J34,"")</f>
        <v/>
      </c>
      <c r="O34" s="81" t="n">
        <f aca="false">IF(N34&lt;&gt;"","",M34)</f>
        <v>0.93</v>
      </c>
      <c r="P34" s="82" t="str">
        <f aca="false">IF(A34="Composição",B34,"")</f>
        <v/>
      </c>
      <c r="Q34" s="81" t="str">
        <f aca="false">IF(P34&lt;&gt;"",SUMIF(L34:L34,L34,N34:N34),"")</f>
        <v/>
      </c>
      <c r="R34" s="81" t="str">
        <f aca="false">IF(P34&lt;&gt;"",SUMIF(L34:L34,L34,O34:O34),"")</f>
        <v/>
      </c>
    </row>
    <row r="35" customFormat="false" ht="25.5" hidden="true" customHeight="false" outlineLevel="0" collapsed="false">
      <c r="A35" s="96" t="s">
        <v>679</v>
      </c>
      <c r="B35" s="97" t="s">
        <v>701</v>
      </c>
      <c r="C35" s="96" t="str">
        <f aca="false">VLOOKUP(B35,INSUMOS!$A:$I,2,0)</f>
        <v>SINAPI</v>
      </c>
      <c r="D35" s="96" t="str">
        <f aca="false">VLOOKUP(B35,INSUMOS!$A:$I,3,0)</f>
        <v>TABUA APARELHADA *2,5 X 30* CM, EM MACARANDUBA, ANGELIM OU EQUIVALENTE DA REGIAO</v>
      </c>
      <c r="E35" s="98" t="str">
        <f aca="false">VLOOKUP(B35,INSUMOS!$A:$I,4,0)</f>
        <v>Material</v>
      </c>
      <c r="F35" s="98"/>
      <c r="G35" s="99" t="str">
        <f aca="false">VLOOKUP(B35,INSUMOS!$A:$I,5,0)</f>
        <v>M</v>
      </c>
      <c r="H35" s="100" t="n">
        <v>1</v>
      </c>
      <c r="I35" s="101" t="n">
        <f aca="false">VLOOKUP(B35,INSUMOS!$A:$I,8,0)</f>
        <v>34.8</v>
      </c>
      <c r="J35" s="101" t="n">
        <f aca="false">TRUNC(H35*I35,2)</f>
        <v>34.8</v>
      </c>
      <c r="L35" s="63" t="n">
        <f aca="false">IF(AND(A36&lt;&gt;"",A35=""),L34+1,L34)</f>
        <v>2</v>
      </c>
      <c r="M35" s="80" t="n">
        <f aca="false">IF(OR(A35="Insumo",A35="Composição Auxiliar"),J35,"")</f>
        <v>34.8</v>
      </c>
      <c r="N35" s="81" t="str">
        <f aca="false">IF(E35="Mão de Obra",J35,"")</f>
        <v/>
      </c>
      <c r="O35" s="81" t="n">
        <f aca="false">IF(N35&lt;&gt;"","",M35)</f>
        <v>34.8</v>
      </c>
      <c r="P35" s="82" t="str">
        <f aca="false">IF(A35="Composição",B35,"")</f>
        <v/>
      </c>
      <c r="Q35" s="81" t="str">
        <f aca="false">IF(P35&lt;&gt;"",SUMIF(L35:L35,L35,N35:N35),"")</f>
        <v/>
      </c>
      <c r="R35" s="81" t="str">
        <f aca="false">IF(P35&lt;&gt;"",SUMIF(L35:L35,L35,O35:O35),"")</f>
        <v/>
      </c>
    </row>
    <row r="36" customFormat="false" ht="38.25" hidden="true" customHeight="false" outlineLevel="0" collapsed="false">
      <c r="A36" s="96" t="s">
        <v>679</v>
      </c>
      <c r="B36" s="97" t="s">
        <v>702</v>
      </c>
      <c r="C36" s="96" t="str">
        <f aca="false">VLOOKUP(B36,INSUMOS!$A:$I,2,0)</f>
        <v>SINAPI</v>
      </c>
      <c r="D36" s="96" t="str">
        <f aca="false">VLOOKUP(B36,INSUMOS!$A:$I,3,0)</f>
        <v>TELHA TRAPEZOIDAL EM ACO ZINCADO, SEM PINTURA, ALTURA DE APROXIMADAMENTE 40 MM, ESPESSURA DE 0,50 MM E LARGURA UTIL DE 980 MM</v>
      </c>
      <c r="E36" s="98" t="str">
        <f aca="false">VLOOKUP(B36,INSUMOS!$A:$I,4,0)</f>
        <v>Material</v>
      </c>
      <c r="F36" s="98"/>
      <c r="G36" s="99" t="str">
        <f aca="false">VLOOKUP(B36,INSUMOS!$A:$I,5,0)</f>
        <v>m²</v>
      </c>
      <c r="H36" s="100" t="n">
        <v>0.5853</v>
      </c>
      <c r="I36" s="101" t="n">
        <f aca="false">VLOOKUP(B36,INSUMOS!$A:$I,8,0)</f>
        <v>54.49</v>
      </c>
      <c r="J36" s="101" t="n">
        <f aca="false">TRUNC(H36*I36,2)</f>
        <v>31.89</v>
      </c>
      <c r="L36" s="63" t="n">
        <f aca="false">IF(AND(A37&lt;&gt;"",A36=""),L35+1,L35)</f>
        <v>2</v>
      </c>
      <c r="M36" s="80" t="n">
        <f aca="false">IF(OR(A36="Insumo",A36="Composição Auxiliar"),J36,"")</f>
        <v>31.89</v>
      </c>
      <c r="N36" s="81" t="str">
        <f aca="false">IF(E36="Mão de Obra",J36,"")</f>
        <v/>
      </c>
      <c r="O36" s="81" t="n">
        <f aca="false">IF(N36&lt;&gt;"","",M36)</f>
        <v>31.89</v>
      </c>
      <c r="P36" s="82" t="str">
        <f aca="false">IF(A36="Composição",B36,"")</f>
        <v/>
      </c>
      <c r="Q36" s="81" t="str">
        <f aca="false">IF(P36&lt;&gt;"",SUMIF(L36:L36,L36,N36:N36),"")</f>
        <v/>
      </c>
      <c r="R36" s="81" t="str">
        <f aca="false">IF(P36&lt;&gt;"",SUMIF(L36:L36,L36,O36:O36),"")</f>
        <v/>
      </c>
    </row>
    <row r="37" customFormat="false" ht="25.5" hidden="true" customHeight="false" outlineLevel="0" collapsed="false">
      <c r="A37" s="96" t="s">
        <v>679</v>
      </c>
      <c r="B37" s="97" t="s">
        <v>703</v>
      </c>
      <c r="C37" s="96" t="str">
        <f aca="false">VLOOKUP(B37,INSUMOS!$A:$I,2,0)</f>
        <v>SINAPI</v>
      </c>
      <c r="D37" s="96" t="str">
        <f aca="false">VLOOKUP(B37,INSUMOS!$A:$I,3,0)</f>
        <v>CAIBRO NAO APARELHADO *6 X 6* CM, EM MACARANDUBA, ANGELIM OU EQUIVALENTE DA REGIAO - BRUTA</v>
      </c>
      <c r="E37" s="98" t="str">
        <f aca="false">VLOOKUP(B37,INSUMOS!$A:$I,4,0)</f>
        <v>Material</v>
      </c>
      <c r="F37" s="98"/>
      <c r="G37" s="99" t="str">
        <f aca="false">VLOOKUP(B37,INSUMOS!$A:$I,5,0)</f>
        <v>M</v>
      </c>
      <c r="H37" s="100" t="n">
        <v>1.2273</v>
      </c>
      <c r="I37" s="101" t="n">
        <f aca="false">VLOOKUP(B37,INSUMOS!$A:$I,8,0)</f>
        <v>29.33</v>
      </c>
      <c r="J37" s="101" t="n">
        <f aca="false">TRUNC(H37*I37,2)</f>
        <v>35.99</v>
      </c>
      <c r="L37" s="63" t="n">
        <f aca="false">IF(AND(A38&lt;&gt;"",A37=""),L36+1,L36)</f>
        <v>2</v>
      </c>
      <c r="M37" s="80" t="n">
        <f aca="false">IF(OR(A37="Insumo",A37="Composição Auxiliar"),J37,"")</f>
        <v>35.99</v>
      </c>
      <c r="N37" s="81" t="str">
        <f aca="false">IF(E37="Mão de Obra",J37,"")</f>
        <v/>
      </c>
      <c r="O37" s="81" t="n">
        <f aca="false">IF(N37&lt;&gt;"","",M37)</f>
        <v>35.99</v>
      </c>
      <c r="P37" s="82" t="str">
        <f aca="false">IF(A37="Composição",B37,"")</f>
        <v/>
      </c>
      <c r="Q37" s="81" t="str">
        <f aca="false">IF(P37&lt;&gt;"",SUMIF(L37:L37,L37,N37:N37),"")</f>
        <v/>
      </c>
      <c r="R37" s="81" t="str">
        <f aca="false">IF(P37&lt;&gt;"",SUMIF(L37:L37,L37,O37:O37),"")</f>
        <v/>
      </c>
    </row>
    <row r="38" customFormat="false" ht="14.25" hidden="true" customHeight="false" outlineLevel="0" collapsed="false">
      <c r="A38" s="102"/>
      <c r="B38" s="102"/>
      <c r="C38" s="102"/>
      <c r="D38" s="102"/>
      <c r="E38" s="102"/>
      <c r="F38" s="103"/>
      <c r="G38" s="102"/>
      <c r="H38" s="103"/>
      <c r="I38" s="102"/>
      <c r="J38" s="103"/>
      <c r="L38" s="63" t="n">
        <f aca="false">IF(AND(A39&lt;&gt;"",A38=""),L37+1,L37)</f>
        <v>2</v>
      </c>
      <c r="M38" s="80" t="str">
        <f aca="false">IF(OR(A38="Insumo",A38="Composição Auxiliar"),J38,"")</f>
        <v/>
      </c>
      <c r="N38" s="81" t="str">
        <f aca="false">IF(E38="Mão de Obra",J38,"")</f>
        <v/>
      </c>
      <c r="O38" s="81" t="str">
        <f aca="false">IF(N38&lt;&gt;"","",M38)</f>
        <v/>
      </c>
      <c r="P38" s="82" t="str">
        <f aca="false">IF(A38="Composição",B38,"")</f>
        <v/>
      </c>
      <c r="Q38" s="81" t="str">
        <f aca="false">IF(P38&lt;&gt;"",SUMIF(L38:L38,L38,N38:N38),"")</f>
        <v/>
      </c>
      <c r="R38" s="81" t="str">
        <f aca="false">IF(P38&lt;&gt;"",SUMIF(L38:L38,L38,O38:O38),"")</f>
        <v/>
      </c>
    </row>
    <row r="39" customFormat="false" ht="15" hidden="true" customHeight="false" outlineLevel="0" collapsed="false">
      <c r="A39" s="102"/>
      <c r="B39" s="102"/>
      <c r="C39" s="102"/>
      <c r="D39" s="102"/>
      <c r="E39" s="102"/>
      <c r="F39" s="103"/>
      <c r="G39" s="102"/>
      <c r="H39" s="104"/>
      <c r="I39" s="104"/>
      <c r="J39" s="103"/>
      <c r="L39" s="63" t="n">
        <f aca="false">IF(AND(A40&lt;&gt;"",A39=""),L38+1,L38)</f>
        <v>2</v>
      </c>
      <c r="M39" s="80" t="str">
        <f aca="false">IF(OR(A39="Insumo",A39="Composição Auxiliar"),J39,"")</f>
        <v/>
      </c>
      <c r="N39" s="81" t="str">
        <f aca="false">IF(E39="Mão de Obra",J39,"")</f>
        <v/>
      </c>
      <c r="O39" s="81" t="str">
        <f aca="false">IF(N39&lt;&gt;"","",M39)</f>
        <v/>
      </c>
      <c r="P39" s="82" t="str">
        <f aca="false">IF(A39="Composição",B39,"")</f>
        <v/>
      </c>
      <c r="Q39" s="81" t="str">
        <f aca="false">IF(P39&lt;&gt;"",SUMIF(L39:L39,L39,N39:N39),"")</f>
        <v/>
      </c>
      <c r="R39" s="81" t="str">
        <f aca="false">IF(P39&lt;&gt;"",SUMIF(L39:L39,L39,O39:O39),"")</f>
        <v/>
      </c>
    </row>
    <row r="40" customFormat="false" ht="15" hidden="true" customHeight="false" outlineLevel="0" collapsed="false">
      <c r="A40" s="108"/>
      <c r="B40" s="108"/>
      <c r="C40" s="108"/>
      <c r="D40" s="108"/>
      <c r="E40" s="108"/>
      <c r="F40" s="108"/>
      <c r="G40" s="108"/>
      <c r="H40" s="108"/>
      <c r="I40" s="108"/>
      <c r="J40" s="108"/>
      <c r="L40" s="63" t="n">
        <f aca="false">IF(AND(A41&lt;&gt;"",A40=""),L39+1,L39)</f>
        <v>3</v>
      </c>
      <c r="M40" s="80" t="str">
        <f aca="false">IF(OR(A40="Insumo",A40="Composição Auxiliar"),J40,"")</f>
        <v/>
      </c>
      <c r="N40" s="81" t="str">
        <f aca="false">IF(E40="Mão de Obra",J40,"")</f>
        <v/>
      </c>
      <c r="O40" s="81" t="str">
        <f aca="false">IF(N40&lt;&gt;"","",M40)</f>
        <v/>
      </c>
      <c r="P40" s="82" t="str">
        <f aca="false">IF(A40="Composição",B40,"")</f>
        <v/>
      </c>
      <c r="Q40" s="81" t="str">
        <f aca="false">IF(P40&lt;&gt;"",SUMIF(L40:L40,L40,N40:N40),"")</f>
        <v/>
      </c>
      <c r="R40" s="81" t="str">
        <f aca="false">IF(P40&lt;&gt;"",SUMIF(L40:L40,L40,O40:O40),"")</f>
        <v/>
      </c>
    </row>
    <row r="41" customFormat="false" ht="15" hidden="true" customHeight="true" outlineLevel="0" collapsed="false">
      <c r="A41" s="83" t="s">
        <v>37</v>
      </c>
      <c r="B41" s="84" t="s">
        <v>655</v>
      </c>
      <c r="C41" s="83" t="s">
        <v>656</v>
      </c>
      <c r="D41" s="83" t="s">
        <v>657</v>
      </c>
      <c r="E41" s="83" t="s">
        <v>658</v>
      </c>
      <c r="F41" s="83"/>
      <c r="G41" s="85" t="s">
        <v>659</v>
      </c>
      <c r="H41" s="84" t="s">
        <v>660</v>
      </c>
      <c r="I41" s="84" t="s">
        <v>661</v>
      </c>
      <c r="J41" s="84" t="s">
        <v>662</v>
      </c>
      <c r="L41" s="63" t="n">
        <f aca="false">IF(AND(A42&lt;&gt;"",A41=""),L40+1,L40)</f>
        <v>3</v>
      </c>
      <c r="M41" s="80" t="str">
        <f aca="false">IF(OR(A41="Insumo",A41="Composição Auxiliar"),J41,"")</f>
        <v/>
      </c>
      <c r="N41" s="81" t="str">
        <f aca="false">IF(E41="Mão de Obra",J41,"")</f>
        <v/>
      </c>
      <c r="O41" s="81" t="str">
        <f aca="false">IF(N41&lt;&gt;"","",M41)</f>
        <v/>
      </c>
      <c r="P41" s="82" t="str">
        <f aca="false">IF(A41="Composição",B41,"")</f>
        <v/>
      </c>
      <c r="Q41" s="81" t="str">
        <f aca="false">IF(P41&lt;&gt;"",SUMIF(L41:L41,L41,N41:N41),"")</f>
        <v/>
      </c>
      <c r="R41" s="81" t="str">
        <f aca="false">IF(P41&lt;&gt;"",SUMIF(L41:L41,L41,O41:O41),"")</f>
        <v/>
      </c>
    </row>
    <row r="42" customFormat="false" ht="51" hidden="true" customHeight="true" outlineLevel="0" collapsed="false">
      <c r="A42" s="86" t="s">
        <v>663</v>
      </c>
      <c r="B42" s="87" t="s">
        <v>38</v>
      </c>
      <c r="C42" s="86" t="s">
        <v>664</v>
      </c>
      <c r="D42" s="86" t="s">
        <v>705</v>
      </c>
      <c r="E42" s="86" t="s">
        <v>666</v>
      </c>
      <c r="F42" s="86"/>
      <c r="G42" s="88" t="s">
        <v>706</v>
      </c>
      <c r="H42" s="89" t="n">
        <v>1</v>
      </c>
      <c r="I42" s="90" t="n">
        <f aca="false">SUMIF(L:L,$L42,M:M)</f>
        <v>658.59</v>
      </c>
      <c r="J42" s="90" t="n">
        <f aca="false">TRUNC(H42*I42,2)</f>
        <v>658.59</v>
      </c>
      <c r="L42" s="63" t="n">
        <f aca="false">IF(AND(A43&lt;&gt;"",A42=""),L41+1,L41)</f>
        <v>3</v>
      </c>
      <c r="M42" s="80" t="str">
        <f aca="false">IF(OR(A42="Insumo",A42="Composição Auxiliar"),J42,"")</f>
        <v/>
      </c>
      <c r="N42" s="81" t="str">
        <f aca="false">IF(E42="Mão de Obra",J42,"")</f>
        <v/>
      </c>
      <c r="O42" s="81" t="str">
        <f aca="false">IF(N42&lt;&gt;"","",M42)</f>
        <v/>
      </c>
      <c r="P42" s="82" t="str">
        <f aca="false">IF(A42="Composição",B42,"")</f>
        <v> 73847/001 </v>
      </c>
      <c r="Q42" s="81" t="n">
        <f aca="false">IF(P42&lt;&gt;"",SUMIF(L42:L42,L42,N42:N42),"")</f>
        <v>0</v>
      </c>
      <c r="R42" s="81" t="n">
        <f aca="false">IF(P42&lt;&gt;"",SUMIF(L42:L42,L42,O42:O42),"")</f>
        <v>0</v>
      </c>
    </row>
    <row r="43" customFormat="false" ht="38.25" hidden="true" customHeight="false" outlineLevel="0" collapsed="false">
      <c r="A43" s="96" t="s">
        <v>679</v>
      </c>
      <c r="B43" s="97" t="s">
        <v>707</v>
      </c>
      <c r="C43" s="96" t="str">
        <f aca="false">VLOOKUP(B43,INSUMOS!$A:$I,2,0)</f>
        <v>SINAPI</v>
      </c>
      <c r="D43" s="96" t="str">
        <f aca="false">VLOOKUP(B43,INSUMOS!$A:$I,3,0)</f>
        <v>LOCACAO DE CONTAINER 2,30 X 6,00 M, ALT. 2,50 M, PARA ESCRITORIO, SEM DIVISORIAS INTERNAS E SEM SANITARIO (NAO INCLUI MOBILIZACAO/DESMOBILIZACAO)</v>
      </c>
      <c r="E43" s="98" t="str">
        <f aca="false">VLOOKUP(B43,INSUMOS!$A:$I,4,0)</f>
        <v>Equipamento</v>
      </c>
      <c r="F43" s="98"/>
      <c r="G43" s="99" t="str">
        <f aca="false">VLOOKUP(B43,INSUMOS!$A:$I,5,0)</f>
        <v>MES</v>
      </c>
      <c r="H43" s="100" t="n">
        <v>1</v>
      </c>
      <c r="I43" s="101" t="n">
        <f aca="false">VLOOKUP(B43,INSUMOS!$A:$I,8,0)</f>
        <v>658.59</v>
      </c>
      <c r="J43" s="101" t="n">
        <f aca="false">TRUNC(H43*I43,2)</f>
        <v>658.59</v>
      </c>
      <c r="L43" s="63" t="n">
        <f aca="false">IF(AND(A44&lt;&gt;"",A43=""),L42+1,L42)</f>
        <v>3</v>
      </c>
      <c r="M43" s="80" t="n">
        <f aca="false">IF(OR(A43="Insumo",A43="Composição Auxiliar"),J43,"")</f>
        <v>658.59</v>
      </c>
      <c r="N43" s="81" t="str">
        <f aca="false">IF(E43="Mão de Obra",J43,"")</f>
        <v/>
      </c>
      <c r="O43" s="81" t="n">
        <f aca="false">IF(N43&lt;&gt;"","",M43)</f>
        <v>658.59</v>
      </c>
      <c r="P43" s="82" t="str">
        <f aca="false">IF(A43="Composição",B43,"")</f>
        <v/>
      </c>
      <c r="Q43" s="81" t="str">
        <f aca="false">IF(P43&lt;&gt;"",SUMIF(L43:L43,L43,N43:N43),"")</f>
        <v/>
      </c>
      <c r="R43" s="81" t="str">
        <f aca="false">IF(P43&lt;&gt;"",SUMIF(L43:L43,L43,O43:O43),"")</f>
        <v/>
      </c>
    </row>
    <row r="44" customFormat="false" ht="14.25" hidden="true" customHeight="false" outlineLevel="0" collapsed="false">
      <c r="A44" s="102"/>
      <c r="B44" s="102"/>
      <c r="C44" s="102"/>
      <c r="D44" s="102"/>
      <c r="E44" s="102"/>
      <c r="F44" s="103"/>
      <c r="G44" s="102"/>
      <c r="H44" s="103"/>
      <c r="I44" s="102"/>
      <c r="J44" s="103"/>
      <c r="L44" s="63" t="n">
        <f aca="false">IF(AND(A45&lt;&gt;"",A44=""),L43+1,L43)</f>
        <v>3</v>
      </c>
      <c r="M44" s="80" t="str">
        <f aca="false">IF(OR(A44="Insumo",A44="Composição Auxiliar"),J44,"")</f>
        <v/>
      </c>
      <c r="N44" s="81" t="str">
        <f aca="false">IF(E44="Mão de Obra",J44,"")</f>
        <v/>
      </c>
      <c r="O44" s="81" t="str">
        <f aca="false">IF(N44&lt;&gt;"","",M44)</f>
        <v/>
      </c>
      <c r="P44" s="82" t="str">
        <f aca="false">IF(A44="Composição",B44,"")</f>
        <v/>
      </c>
      <c r="Q44" s="81" t="str">
        <f aca="false">IF(P44&lt;&gt;"",SUMIF(L44:L44,L44,N44:N44),"")</f>
        <v/>
      </c>
      <c r="R44" s="81" t="str">
        <f aca="false">IF(P44&lt;&gt;"",SUMIF(L44:L44,L44,O44:O44),"")</f>
        <v/>
      </c>
    </row>
    <row r="45" customFormat="false" ht="15" hidden="true" customHeight="false" outlineLevel="0" collapsed="false">
      <c r="A45" s="102"/>
      <c r="B45" s="102"/>
      <c r="C45" s="102"/>
      <c r="D45" s="102"/>
      <c r="E45" s="102"/>
      <c r="F45" s="103"/>
      <c r="G45" s="102"/>
      <c r="H45" s="104"/>
      <c r="I45" s="104"/>
      <c r="J45" s="103"/>
      <c r="L45" s="63" t="n">
        <f aca="false">IF(AND(A46&lt;&gt;"",A45=""),L44+1,L44)</f>
        <v>3</v>
      </c>
      <c r="M45" s="80" t="str">
        <f aca="false">IF(OR(A45="Insumo",A45="Composição Auxiliar"),J45,"")</f>
        <v/>
      </c>
      <c r="N45" s="81" t="str">
        <f aca="false">IF(E45="Mão de Obra",J45,"")</f>
        <v/>
      </c>
      <c r="O45" s="81" t="str">
        <f aca="false">IF(N45&lt;&gt;"","",M45)</f>
        <v/>
      </c>
      <c r="P45" s="82" t="str">
        <f aca="false">IF(A45="Composição",B45,"")</f>
        <v/>
      </c>
      <c r="Q45" s="81" t="str">
        <f aca="false">IF(P45&lt;&gt;"",SUMIF(L45:L45,L45,N45:N45),"")</f>
        <v/>
      </c>
      <c r="R45" s="81" t="str">
        <f aca="false">IF(P45&lt;&gt;"",SUMIF(L45:L45,L45,O45:O45),"")</f>
        <v/>
      </c>
    </row>
    <row r="46" customFormat="false" ht="15" hidden="true" customHeight="false" outlineLevel="0" collapsed="false">
      <c r="A46" s="108"/>
      <c r="B46" s="108"/>
      <c r="C46" s="108"/>
      <c r="D46" s="108"/>
      <c r="E46" s="108"/>
      <c r="F46" s="108"/>
      <c r="G46" s="108"/>
      <c r="H46" s="108"/>
      <c r="I46" s="108"/>
      <c r="J46" s="108"/>
      <c r="L46" s="63" t="n">
        <f aca="false">IF(AND(A47&lt;&gt;"",A46=""),L45+1,L45)</f>
        <v>4</v>
      </c>
      <c r="M46" s="80" t="str">
        <f aca="false">IF(OR(A46="Insumo",A46="Composição Auxiliar"),J46,"")</f>
        <v/>
      </c>
      <c r="N46" s="81" t="str">
        <f aca="false">IF(E46="Mão de Obra",J46,"")</f>
        <v/>
      </c>
      <c r="O46" s="81" t="str">
        <f aca="false">IF(N46&lt;&gt;"","",M46)</f>
        <v/>
      </c>
      <c r="P46" s="82" t="str">
        <f aca="false">IF(A46="Composição",B46,"")</f>
        <v/>
      </c>
      <c r="Q46" s="81" t="str">
        <f aca="false">IF(P46&lt;&gt;"",SUMIF(L46:L46,L46,N46:N46),"")</f>
        <v/>
      </c>
      <c r="R46" s="81" t="str">
        <f aca="false">IF(P46&lt;&gt;"",SUMIF(L46:L46,L46,O46:O46),"")</f>
        <v/>
      </c>
    </row>
    <row r="47" customFormat="false" ht="15" hidden="true" customHeight="true" outlineLevel="0" collapsed="false">
      <c r="A47" s="83" t="s">
        <v>40</v>
      </c>
      <c r="B47" s="84" t="s">
        <v>655</v>
      </c>
      <c r="C47" s="83" t="s">
        <v>656</v>
      </c>
      <c r="D47" s="83" t="s">
        <v>657</v>
      </c>
      <c r="E47" s="83" t="s">
        <v>658</v>
      </c>
      <c r="F47" s="83"/>
      <c r="G47" s="85" t="s">
        <v>659</v>
      </c>
      <c r="H47" s="84" t="s">
        <v>660</v>
      </c>
      <c r="I47" s="84" t="s">
        <v>661</v>
      </c>
      <c r="J47" s="84" t="s">
        <v>662</v>
      </c>
      <c r="L47" s="63" t="n">
        <f aca="false">IF(AND(A48&lt;&gt;"",A47=""),L46+1,L46)</f>
        <v>4</v>
      </c>
      <c r="M47" s="80" t="str">
        <f aca="false">IF(OR(A47="Insumo",A47="Composição Auxiliar"),J47,"")</f>
        <v/>
      </c>
      <c r="N47" s="81" t="str">
        <f aca="false">IF(E47="Mão de Obra",J47,"")</f>
        <v/>
      </c>
      <c r="O47" s="81" t="str">
        <f aca="false">IF(N47&lt;&gt;"","",M47)</f>
        <v/>
      </c>
      <c r="P47" s="82" t="str">
        <f aca="false">IF(A47="Composição",B47,"")</f>
        <v/>
      </c>
      <c r="Q47" s="81" t="str">
        <f aca="false">IF(P47&lt;&gt;"",SUMIF(L47:L47,L47,N47:N47),"")</f>
        <v/>
      </c>
      <c r="R47" s="81" t="str">
        <f aca="false">IF(P47&lt;&gt;"",SUMIF(L47:L47,L47,O47:O47),"")</f>
        <v/>
      </c>
    </row>
    <row r="48" customFormat="false" ht="51" hidden="true" customHeight="true" outlineLevel="0" collapsed="false">
      <c r="A48" s="86" t="s">
        <v>663</v>
      </c>
      <c r="B48" s="87" t="s">
        <v>41</v>
      </c>
      <c r="C48" s="86" t="s">
        <v>664</v>
      </c>
      <c r="D48" s="86" t="s">
        <v>709</v>
      </c>
      <c r="E48" s="86" t="s">
        <v>666</v>
      </c>
      <c r="F48" s="86"/>
      <c r="G48" s="88" t="s">
        <v>706</v>
      </c>
      <c r="H48" s="89" t="n">
        <v>1</v>
      </c>
      <c r="I48" s="90" t="n">
        <f aca="false">SUMIF(L:L,$L48,M:M)</f>
        <v>1173.4</v>
      </c>
      <c r="J48" s="90" t="n">
        <f aca="false">TRUNC(H48*I48,2)</f>
        <v>1173.4</v>
      </c>
      <c r="L48" s="63" t="n">
        <f aca="false">IF(AND(A49&lt;&gt;"",A48=""),L47+1,L47)</f>
        <v>4</v>
      </c>
      <c r="M48" s="80" t="str">
        <f aca="false">IF(OR(A48="Insumo",A48="Composição Auxiliar"),J48,"")</f>
        <v/>
      </c>
      <c r="N48" s="81" t="str">
        <f aca="false">IF(E48="Mão de Obra",J48,"")</f>
        <v/>
      </c>
      <c r="O48" s="81" t="str">
        <f aca="false">IF(N48&lt;&gt;"","",M48)</f>
        <v/>
      </c>
      <c r="P48" s="82" t="str">
        <f aca="false">IF(A48="Composição",B48,"")</f>
        <v> 73847/004 </v>
      </c>
      <c r="Q48" s="81" t="n">
        <f aca="false">IF(P48&lt;&gt;"",SUMIF(L48:L48,L48,N48:N48),"")</f>
        <v>0</v>
      </c>
      <c r="R48" s="81" t="n">
        <f aca="false">IF(P48&lt;&gt;"",SUMIF(L48:L48,L48,O48:O48),"")</f>
        <v>0</v>
      </c>
    </row>
    <row r="49" customFormat="false" ht="25.5" hidden="true" customHeight="false" outlineLevel="0" collapsed="false">
      <c r="A49" s="96" t="s">
        <v>679</v>
      </c>
      <c r="B49" s="97" t="s">
        <v>710</v>
      </c>
      <c r="C49" s="96" t="str">
        <f aca="false">VLOOKUP(B49,INSUMOS!$A:$I,2,0)</f>
        <v>SINAPI</v>
      </c>
      <c r="D49" s="96" t="str">
        <f aca="false">VLOOKUP(B49,INSUMOS!$A:$I,3,0)</f>
        <v>LAVATORIO DE LOUCA BRANCA, SUSPENSO (SEM COLUNA), DIMENSOES *40 X 30* CM</v>
      </c>
      <c r="E49" s="98" t="str">
        <f aca="false">VLOOKUP(B49,INSUMOS!$A:$I,4,0)</f>
        <v>Material</v>
      </c>
      <c r="F49" s="98"/>
      <c r="G49" s="99" t="str">
        <f aca="false">VLOOKUP(B49,INSUMOS!$A:$I,5,0)</f>
        <v>UN</v>
      </c>
      <c r="H49" s="100" t="n">
        <v>0.1</v>
      </c>
      <c r="I49" s="101" t="n">
        <f aca="false">VLOOKUP(B49,INSUMOS!$A:$I,8,0)</f>
        <v>83.51</v>
      </c>
      <c r="J49" s="101" t="n">
        <f aca="false">TRUNC(H49*I49,2)</f>
        <v>8.35</v>
      </c>
      <c r="L49" s="63" t="n">
        <f aca="false">IF(AND(A50&lt;&gt;"",A49=""),L48+1,L48)</f>
        <v>4</v>
      </c>
      <c r="M49" s="80" t="n">
        <f aca="false">IF(OR(A49="Insumo",A49="Composição Auxiliar"),J49,"")</f>
        <v>8.35</v>
      </c>
      <c r="N49" s="81" t="str">
        <f aca="false">IF(E49="Mão de Obra",J49,"")</f>
        <v/>
      </c>
      <c r="O49" s="81" t="n">
        <f aca="false">IF(N49&lt;&gt;"","",M49)</f>
        <v>8.35</v>
      </c>
      <c r="P49" s="82" t="str">
        <f aca="false">IF(A49="Composição",B49,"")</f>
        <v/>
      </c>
      <c r="Q49" s="81" t="str">
        <f aca="false">IF(P49&lt;&gt;"",SUMIF(L49:L49,L49,N49:N49),"")</f>
        <v/>
      </c>
      <c r="R49" s="81" t="str">
        <f aca="false">IF(P49&lt;&gt;"",SUMIF(L49:L49,L49,O49:O49),"")</f>
        <v/>
      </c>
    </row>
    <row r="50" customFormat="false" ht="25.5" hidden="true" customHeight="false" outlineLevel="0" collapsed="false">
      <c r="A50" s="96" t="s">
        <v>679</v>
      </c>
      <c r="B50" s="97" t="s">
        <v>711</v>
      </c>
      <c r="C50" s="96" t="str">
        <f aca="false">VLOOKUP(B50,INSUMOS!$A:$I,2,0)</f>
        <v>SINAPI</v>
      </c>
      <c r="D50" s="96" t="str">
        <f aca="false">VLOOKUP(B50,INSUMOS!$A:$I,3,0)</f>
        <v>MICTORIO INDICUDUAL, SIFONADO, LOUCA BRANCA, SEM COMPLEMENTOS</v>
      </c>
      <c r="E50" s="98" t="str">
        <f aca="false">VLOOKUP(B50,INSUMOS!$A:$I,4,0)</f>
        <v>Material</v>
      </c>
      <c r="F50" s="98"/>
      <c r="G50" s="99" t="str">
        <f aca="false">VLOOKUP(B50,INSUMOS!$A:$I,5,0)</f>
        <v>UN</v>
      </c>
      <c r="H50" s="100" t="n">
        <v>0.1</v>
      </c>
      <c r="I50" s="101" t="n">
        <f aca="false">VLOOKUP(B50,INSUMOS!$A:$I,8,0)</f>
        <v>321.14</v>
      </c>
      <c r="J50" s="101" t="n">
        <f aca="false">TRUNC(H50*I50,2)</f>
        <v>32.11</v>
      </c>
      <c r="L50" s="63" t="n">
        <f aca="false">IF(AND(A51&lt;&gt;"",A50=""),L49+1,L49)</f>
        <v>4</v>
      </c>
      <c r="M50" s="80" t="n">
        <f aca="false">IF(OR(A50="Insumo",A50="Composição Auxiliar"),J50,"")</f>
        <v>32.11</v>
      </c>
      <c r="N50" s="81" t="str">
        <f aca="false">IF(E50="Mão de Obra",J50,"")</f>
        <v/>
      </c>
      <c r="O50" s="81" t="n">
        <f aca="false">IF(N50&lt;&gt;"","",M50)</f>
        <v>32.11</v>
      </c>
      <c r="P50" s="82" t="str">
        <f aca="false">IF(A50="Composição",B50,"")</f>
        <v/>
      </c>
      <c r="Q50" s="81" t="str">
        <f aca="false">IF(P50&lt;&gt;"",SUMIF(L50:L50,L50,N50:N50),"")</f>
        <v/>
      </c>
      <c r="R50" s="81" t="str">
        <f aca="false">IF(P50&lt;&gt;"",SUMIF(L50:L50,L50,O50:O50),"")</f>
        <v/>
      </c>
    </row>
    <row r="51" customFormat="false" ht="25.5" hidden="true" customHeight="false" outlineLevel="0" collapsed="false">
      <c r="A51" s="96" t="s">
        <v>679</v>
      </c>
      <c r="B51" s="97" t="s">
        <v>712</v>
      </c>
      <c r="C51" s="96" t="str">
        <f aca="false">VLOOKUP(B51,INSUMOS!$A:$I,2,0)</f>
        <v>SINAPI</v>
      </c>
      <c r="D51" s="96" t="str">
        <f aca="false">VLOOKUP(B51,INSUMOS!$A:$I,3,0)</f>
        <v>DUCHA / CHUVEIRO PLASTICO SIMPLES, 5 '', BRANCO, PARA ACOPLAR EM HASTE 1/2 ", AGUA FRIA</v>
      </c>
      <c r="E51" s="98" t="str">
        <f aca="false">VLOOKUP(B51,INSUMOS!$A:$I,4,0)</f>
        <v>Material</v>
      </c>
      <c r="F51" s="98"/>
      <c r="G51" s="99" t="str">
        <f aca="false">VLOOKUP(B51,INSUMOS!$A:$I,5,0)</f>
        <v>UN</v>
      </c>
      <c r="H51" s="100" t="n">
        <v>0.4</v>
      </c>
      <c r="I51" s="101" t="n">
        <f aca="false">VLOOKUP(B51,INSUMOS!$A:$I,8,0)</f>
        <v>13.54</v>
      </c>
      <c r="J51" s="101" t="n">
        <f aca="false">TRUNC(H51*I51,2)</f>
        <v>5.41</v>
      </c>
      <c r="L51" s="63" t="n">
        <f aca="false">IF(AND(A52&lt;&gt;"",A51=""),L50+1,L50)</f>
        <v>4</v>
      </c>
      <c r="M51" s="80" t="n">
        <f aca="false">IF(OR(A51="Insumo",A51="Composição Auxiliar"),J51,"")</f>
        <v>5.41</v>
      </c>
      <c r="N51" s="81" t="str">
        <f aca="false">IF(E51="Mão de Obra",J51,"")</f>
        <v/>
      </c>
      <c r="O51" s="81" t="n">
        <f aca="false">IF(N51&lt;&gt;"","",M51)</f>
        <v>5.41</v>
      </c>
      <c r="P51" s="82" t="str">
        <f aca="false">IF(A51="Composição",B51,"")</f>
        <v/>
      </c>
      <c r="Q51" s="81" t="str">
        <f aca="false">IF(P51&lt;&gt;"",SUMIF(L51:L51,L51,N51:N51),"")</f>
        <v/>
      </c>
      <c r="R51" s="81" t="str">
        <f aca="false">IF(P51&lt;&gt;"",SUMIF(L51:L51,L51,O51:O51),"")</f>
        <v/>
      </c>
    </row>
    <row r="52" customFormat="false" ht="38.25" hidden="true" customHeight="false" outlineLevel="0" collapsed="false">
      <c r="A52" s="96" t="s">
        <v>679</v>
      </c>
      <c r="B52" s="97" t="s">
        <v>713</v>
      </c>
      <c r="C52" s="96" t="str">
        <f aca="false">VLOOKUP(B52,INSUMOS!$A:$I,2,0)</f>
        <v>SINAPI</v>
      </c>
      <c r="D52" s="96" t="str">
        <f aca="false">VLOOKUP(B52,INSUMOS!$A:$I,3,0)</f>
        <v>LOCACAO DE CONTAINER 2,30 X 6,00 M, ALT. 2,50 M, PARA SANITARIO, COM 4 BACIAS, 8 CHUVEIROS,1 LAVATORIO E 1 MICTORIO (NAO INCLUI MOBILIZACAO/DESMOBILIZACAO)</v>
      </c>
      <c r="E52" s="98" t="str">
        <f aca="false">VLOOKUP(B52,INSUMOS!$A:$I,4,0)</f>
        <v>Equipamento</v>
      </c>
      <c r="F52" s="98"/>
      <c r="G52" s="99" t="str">
        <f aca="false">VLOOKUP(B52,INSUMOS!$A:$I,5,0)</f>
        <v>MES</v>
      </c>
      <c r="H52" s="100" t="n">
        <v>1</v>
      </c>
      <c r="I52" s="101" t="n">
        <f aca="false">VLOOKUP(B52,INSUMOS!$A:$I,8,0)</f>
        <v>1053.75</v>
      </c>
      <c r="J52" s="101" t="n">
        <f aca="false">TRUNC(H52*I52,2)</f>
        <v>1053.75</v>
      </c>
      <c r="L52" s="63" t="n">
        <f aca="false">IF(AND(A53&lt;&gt;"",A52=""),L51+1,L51)</f>
        <v>4</v>
      </c>
      <c r="M52" s="80" t="n">
        <f aca="false">IF(OR(A52="Insumo",A52="Composição Auxiliar"),J52,"")</f>
        <v>1053.75</v>
      </c>
      <c r="N52" s="81" t="str">
        <f aca="false">IF(E52="Mão de Obra",J52,"")</f>
        <v/>
      </c>
      <c r="O52" s="81" t="n">
        <f aca="false">IF(N52&lt;&gt;"","",M52)</f>
        <v>1053.75</v>
      </c>
      <c r="P52" s="82" t="str">
        <f aca="false">IF(A52="Composição",B52,"")</f>
        <v/>
      </c>
      <c r="Q52" s="81" t="str">
        <f aca="false">IF(P52&lt;&gt;"",SUMIF(L52:L52,L52,N52:N52),"")</f>
        <v/>
      </c>
      <c r="R52" s="81" t="str">
        <f aca="false">IF(P52&lt;&gt;"",SUMIF(L52:L52,L52,O52:O52),"")</f>
        <v/>
      </c>
    </row>
    <row r="53" customFormat="false" ht="25.5" hidden="true" customHeight="false" outlineLevel="0" collapsed="false">
      <c r="A53" s="96" t="s">
        <v>679</v>
      </c>
      <c r="B53" s="97" t="s">
        <v>714</v>
      </c>
      <c r="C53" s="96" t="str">
        <f aca="false">VLOOKUP(B53,INSUMOS!$A:$I,2,0)</f>
        <v>SINAPI</v>
      </c>
      <c r="D53" s="96" t="str">
        <f aca="false">VLOOKUP(B53,INSUMOS!$A:$I,3,0)</f>
        <v>BACIA SANITARIA (VASO) CONVENCIONAL, DE LOUCA BRANCA, SIFAO APARENTE, SAIDA VERTICAL (SEM ASSENTO)</v>
      </c>
      <c r="E53" s="98" t="str">
        <f aca="false">VLOOKUP(B53,INSUMOS!$A:$I,4,0)</f>
        <v>Material</v>
      </c>
      <c r="F53" s="98"/>
      <c r="G53" s="99" t="str">
        <f aca="false">VLOOKUP(B53,INSUMOS!$A:$I,5,0)</f>
        <v>UN</v>
      </c>
      <c r="H53" s="100" t="n">
        <v>0.4</v>
      </c>
      <c r="I53" s="101" t="n">
        <f aca="false">VLOOKUP(B53,INSUMOS!$A:$I,8,0)</f>
        <v>184.45</v>
      </c>
      <c r="J53" s="101" t="n">
        <f aca="false">TRUNC(H53*I53,2)</f>
        <v>73.78</v>
      </c>
      <c r="L53" s="63" t="n">
        <f aca="false">IF(AND(A54&lt;&gt;"",A53=""),L52+1,L52)</f>
        <v>4</v>
      </c>
      <c r="M53" s="80" t="n">
        <f aca="false">IF(OR(A53="Insumo",A53="Composição Auxiliar"),J53,"")</f>
        <v>73.78</v>
      </c>
      <c r="N53" s="81" t="str">
        <f aca="false">IF(E53="Mão de Obra",J53,"")</f>
        <v/>
      </c>
      <c r="O53" s="81" t="n">
        <f aca="false">IF(N53&lt;&gt;"","",M53)</f>
        <v>73.78</v>
      </c>
      <c r="P53" s="82" t="str">
        <f aca="false">IF(A53="Composição",B53,"")</f>
        <v/>
      </c>
      <c r="Q53" s="81" t="str">
        <f aca="false">IF(P53&lt;&gt;"",SUMIF(L53:L53,L53,N53:N53),"")</f>
        <v/>
      </c>
      <c r="R53" s="81" t="str">
        <f aca="false">IF(P53&lt;&gt;"",SUMIF(L53:L53,L53,O53:O53),"")</f>
        <v/>
      </c>
    </row>
    <row r="54" customFormat="false" ht="14.25" hidden="true" customHeight="false" outlineLevel="0" collapsed="false">
      <c r="A54" s="102"/>
      <c r="B54" s="102"/>
      <c r="C54" s="102"/>
      <c r="D54" s="102"/>
      <c r="E54" s="102"/>
      <c r="F54" s="103"/>
      <c r="G54" s="102"/>
      <c r="H54" s="103"/>
      <c r="I54" s="102"/>
      <c r="J54" s="103"/>
      <c r="L54" s="63" t="n">
        <f aca="false">IF(AND(A55&lt;&gt;"",A54=""),L53+1,L53)</f>
        <v>4</v>
      </c>
      <c r="M54" s="80" t="str">
        <f aca="false">IF(OR(A54="Insumo",A54="Composição Auxiliar"),J54,"")</f>
        <v/>
      </c>
      <c r="N54" s="81" t="str">
        <f aca="false">IF(E54="Mão de Obra",J54,"")</f>
        <v/>
      </c>
      <c r="O54" s="81" t="str">
        <f aca="false">IF(N54&lt;&gt;"","",M54)</f>
        <v/>
      </c>
      <c r="P54" s="82" t="str">
        <f aca="false">IF(A54="Composição",B54,"")</f>
        <v/>
      </c>
      <c r="Q54" s="81" t="str">
        <f aca="false">IF(P54&lt;&gt;"",SUMIF(L54:L54,L54,N54:N54),"")</f>
        <v/>
      </c>
      <c r="R54" s="81" t="str">
        <f aca="false">IF(P54&lt;&gt;"",SUMIF(L54:L54,L54,O54:O54),"")</f>
        <v/>
      </c>
    </row>
    <row r="55" customFormat="false" ht="15" hidden="true" customHeight="false" outlineLevel="0" collapsed="false">
      <c r="A55" s="102"/>
      <c r="B55" s="102"/>
      <c r="C55" s="102"/>
      <c r="D55" s="102"/>
      <c r="E55" s="102"/>
      <c r="F55" s="103"/>
      <c r="G55" s="102"/>
      <c r="H55" s="104"/>
      <c r="I55" s="104"/>
      <c r="J55" s="103"/>
      <c r="L55" s="63" t="n">
        <f aca="false">IF(AND(A56&lt;&gt;"",A55=""),L54+1,L54)</f>
        <v>4</v>
      </c>
      <c r="M55" s="80" t="str">
        <f aca="false">IF(OR(A55="Insumo",A55="Composição Auxiliar"),J55,"")</f>
        <v/>
      </c>
      <c r="N55" s="81" t="str">
        <f aca="false">IF(E55="Mão de Obra",J55,"")</f>
        <v/>
      </c>
      <c r="O55" s="81" t="str">
        <f aca="false">IF(N55&lt;&gt;"","",M55)</f>
        <v/>
      </c>
      <c r="P55" s="82" t="str">
        <f aca="false">IF(A55="Composição",B55,"")</f>
        <v/>
      </c>
      <c r="Q55" s="81" t="str">
        <f aca="false">IF(P55&lt;&gt;"",SUMIF(L55:L55,L55,N55:N55),"")</f>
        <v/>
      </c>
      <c r="R55" s="81" t="str">
        <f aca="false">IF(P55&lt;&gt;"",SUMIF(L55:L55,L55,O55:O55),"")</f>
        <v/>
      </c>
    </row>
    <row r="56" customFormat="false" ht="15" hidden="true" customHeight="false" outlineLevel="0" collapsed="false">
      <c r="A56" s="108"/>
      <c r="B56" s="108"/>
      <c r="C56" s="108"/>
      <c r="D56" s="108"/>
      <c r="E56" s="108"/>
      <c r="F56" s="108"/>
      <c r="G56" s="108"/>
      <c r="H56" s="108"/>
      <c r="I56" s="108"/>
      <c r="J56" s="108"/>
      <c r="L56" s="63" t="n">
        <f aca="false">IF(AND(A57&lt;&gt;"",A56=""),L55+1,L55)</f>
        <v>5</v>
      </c>
      <c r="M56" s="80" t="str">
        <f aca="false">IF(OR(A56="Insumo",A56="Composição Auxiliar"),J56,"")</f>
        <v/>
      </c>
      <c r="N56" s="81" t="str">
        <f aca="false">IF(E56="Mão de Obra",J56,"")</f>
        <v/>
      </c>
      <c r="O56" s="81" t="str">
        <f aca="false">IF(N56&lt;&gt;"","",M56)</f>
        <v/>
      </c>
      <c r="P56" s="82" t="str">
        <f aca="false">IF(A56="Composição",B56,"")</f>
        <v/>
      </c>
      <c r="Q56" s="81" t="str">
        <f aca="false">IF(P56&lt;&gt;"",SUMIF(L56:L56,L56,N56:N56),"")</f>
        <v/>
      </c>
      <c r="R56" s="81" t="str">
        <f aca="false">IF(P56&lt;&gt;"",SUMIF(L56:L56,L56,O56:O56),"")</f>
        <v/>
      </c>
    </row>
    <row r="57" customFormat="false" ht="15" hidden="true" customHeight="true" outlineLevel="0" collapsed="false">
      <c r="A57" s="83" t="s">
        <v>42</v>
      </c>
      <c r="B57" s="84" t="s">
        <v>655</v>
      </c>
      <c r="C57" s="83" t="s">
        <v>656</v>
      </c>
      <c r="D57" s="83" t="s">
        <v>657</v>
      </c>
      <c r="E57" s="83" t="s">
        <v>658</v>
      </c>
      <c r="F57" s="83"/>
      <c r="G57" s="85" t="s">
        <v>659</v>
      </c>
      <c r="H57" s="84" t="s">
        <v>660</v>
      </c>
      <c r="I57" s="84" t="s">
        <v>661</v>
      </c>
      <c r="J57" s="84" t="s">
        <v>662</v>
      </c>
      <c r="L57" s="63" t="n">
        <f aca="false">IF(AND(A58&lt;&gt;"",A57=""),L56+1,L56)</f>
        <v>5</v>
      </c>
      <c r="M57" s="80" t="str">
        <f aca="false">IF(OR(A57="Insumo",A57="Composição Auxiliar"),J57,"")</f>
        <v/>
      </c>
      <c r="N57" s="81" t="str">
        <f aca="false">IF(E57="Mão de Obra",J57,"")</f>
        <v/>
      </c>
      <c r="O57" s="81" t="str">
        <f aca="false">IF(N57&lt;&gt;"","",M57)</f>
        <v/>
      </c>
      <c r="P57" s="82" t="str">
        <f aca="false">IF(A57="Composição",B57,"")</f>
        <v/>
      </c>
      <c r="Q57" s="81" t="str">
        <f aca="false">IF(P57&lt;&gt;"",SUMIF(L57:L57,L57,N57:N57),"")</f>
        <v/>
      </c>
      <c r="R57" s="81" t="str">
        <f aca="false">IF(P57&lt;&gt;"",SUMIF(L57:L57,L57,O57:O57),"")</f>
        <v/>
      </c>
    </row>
    <row r="58" customFormat="false" ht="25.5" hidden="true" customHeight="true" outlineLevel="0" collapsed="false">
      <c r="A58" s="86" t="s">
        <v>663</v>
      </c>
      <c r="B58" s="87" t="s">
        <v>43</v>
      </c>
      <c r="C58" s="86" t="s">
        <v>716</v>
      </c>
      <c r="D58" s="86" t="s">
        <v>717</v>
      </c>
      <c r="E58" s="86" t="s">
        <v>666</v>
      </c>
      <c r="F58" s="86"/>
      <c r="G58" s="88" t="s">
        <v>718</v>
      </c>
      <c r="H58" s="89" t="n">
        <v>1</v>
      </c>
      <c r="I58" s="90" t="n">
        <f aca="false">SUMIF(L:L,$L58,M:M)</f>
        <v>500</v>
      </c>
      <c r="J58" s="90" t="n">
        <f aca="false">TRUNC(H58*I58,2)</f>
        <v>500</v>
      </c>
      <c r="L58" s="63" t="n">
        <f aca="false">IF(AND(A59&lt;&gt;"",A58=""),L57+1,L57)</f>
        <v>5</v>
      </c>
      <c r="M58" s="80" t="str">
        <f aca="false">IF(OR(A58="Insumo",A58="Composição Auxiliar"),J58,"")</f>
        <v/>
      </c>
      <c r="N58" s="81" t="str">
        <f aca="false">IF(E58="Mão de Obra",J58,"")</f>
        <v/>
      </c>
      <c r="O58" s="81" t="str">
        <f aca="false">IF(N58&lt;&gt;"","",M58)</f>
        <v/>
      </c>
      <c r="P58" s="82" t="str">
        <f aca="false">IF(A58="Composição",B58,"")</f>
        <v> S-PRE-LOCA-03202 </v>
      </c>
      <c r="Q58" s="81" t="n">
        <f aca="false">IF(P58&lt;&gt;"",SUMIF(L58:L58,L58,N58:N58),"")</f>
        <v>0</v>
      </c>
      <c r="R58" s="81" t="n">
        <f aca="false">IF(P58&lt;&gt;"",SUMIF(L58:L58,L58,O58:O58),"")</f>
        <v>0</v>
      </c>
    </row>
    <row r="59" customFormat="false" ht="38.25" hidden="true" customHeight="false" outlineLevel="0" collapsed="false">
      <c r="A59" s="96" t="s">
        <v>679</v>
      </c>
      <c r="B59" s="97" t="s">
        <v>719</v>
      </c>
      <c r="C59" s="96" t="str">
        <f aca="false">VLOOKUP(B59,INSUMOS!$A:$I,2,0)</f>
        <v>Próprio</v>
      </c>
      <c r="D59" s="96" t="str">
        <f aca="false">VLOOKUP(B59,INSUMOS!$A:$I,3,0)</f>
        <v>MOBILIZAÇÃO OU DESMOBILIZAÇÃO DE CONTAINER</v>
      </c>
      <c r="E59" s="98" t="str">
        <f aca="false">VLOOKUP(B59,INSUMOS!$A:$I,4,0)</f>
        <v>Taxas</v>
      </c>
      <c r="F59" s="98"/>
      <c r="G59" s="99" t="str">
        <f aca="false">VLOOKUP(B59,INSUMOS!$A:$I,5,0)</f>
        <v>UN</v>
      </c>
      <c r="H59" s="100" t="n">
        <v>2</v>
      </c>
      <c r="I59" s="101" t="n">
        <f aca="false">VLOOKUP(B59,INSUMOS!$A:$I,8,0)</f>
        <v>250</v>
      </c>
      <c r="J59" s="101" t="n">
        <f aca="false">TRUNC(H59*I59,2)</f>
        <v>500</v>
      </c>
      <c r="L59" s="63" t="n">
        <f aca="false">IF(AND(A60&lt;&gt;"",A59=""),L58+1,L58)</f>
        <v>5</v>
      </c>
      <c r="M59" s="80" t="n">
        <f aca="false">IF(OR(A59="Insumo",A59="Composição Auxiliar"),J59,"")</f>
        <v>500</v>
      </c>
      <c r="N59" s="81" t="str">
        <f aca="false">IF(E59="Mão de Obra",J59,"")</f>
        <v/>
      </c>
      <c r="O59" s="81" t="n">
        <f aca="false">IF(N59&lt;&gt;"","",M59)</f>
        <v>500</v>
      </c>
      <c r="P59" s="82" t="str">
        <f aca="false">IF(A59="Composição",B59,"")</f>
        <v/>
      </c>
      <c r="Q59" s="81" t="str">
        <f aca="false">IF(P59&lt;&gt;"",SUMIF(L59:L59,L59,N59:N59),"")</f>
        <v/>
      </c>
      <c r="R59" s="81" t="str">
        <f aca="false">IF(P59&lt;&gt;"",SUMIF(L59:L59,L59,O59:O59),"")</f>
        <v/>
      </c>
    </row>
    <row r="60" customFormat="false" ht="14.25" hidden="true" customHeight="false" outlineLevel="0" collapsed="false">
      <c r="A60" s="102"/>
      <c r="B60" s="102"/>
      <c r="C60" s="102"/>
      <c r="D60" s="102"/>
      <c r="E60" s="102"/>
      <c r="F60" s="103"/>
      <c r="G60" s="102"/>
      <c r="H60" s="103"/>
      <c r="I60" s="102"/>
      <c r="J60" s="103"/>
      <c r="L60" s="63" t="n">
        <f aca="false">IF(AND(A61&lt;&gt;"",A60=""),L59+1,L59)</f>
        <v>5</v>
      </c>
      <c r="M60" s="80" t="str">
        <f aca="false">IF(OR(A60="Insumo",A60="Composição Auxiliar"),J60,"")</f>
        <v/>
      </c>
      <c r="N60" s="81" t="str">
        <f aca="false">IF(E60="Mão de Obra",J60,"")</f>
        <v/>
      </c>
      <c r="O60" s="81" t="str">
        <f aca="false">IF(N60&lt;&gt;"","",M60)</f>
        <v/>
      </c>
      <c r="P60" s="82" t="str">
        <f aca="false">IF(A60="Composição",B60,"")</f>
        <v/>
      </c>
      <c r="Q60" s="81" t="str">
        <f aca="false">IF(P60&lt;&gt;"",SUMIF(L60:L60,L60,N60:N60),"")</f>
        <v/>
      </c>
      <c r="R60" s="81" t="str">
        <f aca="false">IF(P60&lt;&gt;"",SUMIF(L60:L60,L60,O60:O60),"")</f>
        <v/>
      </c>
    </row>
    <row r="61" customFormat="false" ht="15" hidden="true" customHeight="false" outlineLevel="0" collapsed="false">
      <c r="A61" s="102"/>
      <c r="B61" s="102"/>
      <c r="C61" s="102"/>
      <c r="D61" s="102"/>
      <c r="E61" s="102"/>
      <c r="F61" s="103"/>
      <c r="G61" s="102"/>
      <c r="H61" s="104"/>
      <c r="I61" s="104"/>
      <c r="J61" s="103"/>
      <c r="L61" s="63" t="n">
        <f aca="false">IF(AND(A62&lt;&gt;"",A61=""),L60+1,L60)</f>
        <v>5</v>
      </c>
      <c r="M61" s="80" t="str">
        <f aca="false">IF(OR(A61="Insumo",A61="Composição Auxiliar"),J61,"")</f>
        <v/>
      </c>
      <c r="N61" s="81" t="str">
        <f aca="false">IF(E61="Mão de Obra",J61,"")</f>
        <v/>
      </c>
      <c r="O61" s="81" t="str">
        <f aca="false">IF(N61&lt;&gt;"","",M61)</f>
        <v/>
      </c>
      <c r="P61" s="82" t="str">
        <f aca="false">IF(A61="Composição",B61,"")</f>
        <v/>
      </c>
      <c r="Q61" s="81" t="str">
        <f aca="false">IF(P61&lt;&gt;"",SUMIF(L61:L61,L61,N61:N61),"")</f>
        <v/>
      </c>
      <c r="R61" s="81" t="str">
        <f aca="false">IF(P61&lt;&gt;"",SUMIF(L61:L61,L61,O61:O61),"")</f>
        <v/>
      </c>
    </row>
    <row r="62" customFormat="false" ht="15" hidden="true" customHeight="false" outlineLevel="0" collapsed="false">
      <c r="A62" s="108"/>
      <c r="B62" s="108"/>
      <c r="C62" s="108"/>
      <c r="D62" s="108"/>
      <c r="E62" s="108"/>
      <c r="F62" s="108"/>
      <c r="G62" s="108"/>
      <c r="H62" s="108"/>
      <c r="I62" s="108"/>
      <c r="J62" s="108"/>
      <c r="L62" s="63" t="n">
        <f aca="false">IF(AND(A63&lt;&gt;"",A62=""),L61+1,L61)</f>
        <v>6</v>
      </c>
      <c r="M62" s="80" t="str">
        <f aca="false">IF(OR(A62="Insumo",A62="Composição Auxiliar"),J62,"")</f>
        <v/>
      </c>
      <c r="N62" s="81" t="str">
        <f aca="false">IF(E62="Mão de Obra",J62,"")</f>
        <v/>
      </c>
      <c r="O62" s="81" t="str">
        <f aca="false">IF(N62&lt;&gt;"","",M62)</f>
        <v/>
      </c>
      <c r="P62" s="82" t="str">
        <f aca="false">IF(A62="Composição",B62,"")</f>
        <v/>
      </c>
      <c r="Q62" s="81" t="str">
        <f aca="false">IF(P62&lt;&gt;"",SUMIF(L62:L62,L62,N62:N62),"")</f>
        <v/>
      </c>
      <c r="R62" s="81" t="str">
        <f aca="false">IF(P62&lt;&gt;"",SUMIF(L62:L62,L62,O62:O62),"")</f>
        <v/>
      </c>
    </row>
    <row r="63" customFormat="false" ht="15" hidden="true" customHeight="true" outlineLevel="0" collapsed="false">
      <c r="A63" s="83" t="s">
        <v>44</v>
      </c>
      <c r="B63" s="84" t="s">
        <v>655</v>
      </c>
      <c r="C63" s="83" t="s">
        <v>656</v>
      </c>
      <c r="D63" s="83" t="s">
        <v>657</v>
      </c>
      <c r="E63" s="83" t="s">
        <v>658</v>
      </c>
      <c r="F63" s="83"/>
      <c r="G63" s="85" t="s">
        <v>659</v>
      </c>
      <c r="H63" s="84" t="s">
        <v>660</v>
      </c>
      <c r="I63" s="84" t="s">
        <v>661</v>
      </c>
      <c r="J63" s="84" t="s">
        <v>662</v>
      </c>
      <c r="L63" s="63" t="n">
        <f aca="false">IF(AND(A64&lt;&gt;"",A63=""),L62+1,L62)</f>
        <v>6</v>
      </c>
      <c r="M63" s="80" t="str">
        <f aca="false">IF(OR(A63="Insumo",A63="Composição Auxiliar"),J63,"")</f>
        <v/>
      </c>
      <c r="N63" s="81" t="str">
        <f aca="false">IF(E63="Mão de Obra",J63,"")</f>
        <v/>
      </c>
      <c r="O63" s="81" t="str">
        <f aca="false">IF(N63&lt;&gt;"","",M63)</f>
        <v/>
      </c>
      <c r="P63" s="82" t="str">
        <f aca="false">IF(A63="Composição",B63,"")</f>
        <v/>
      </c>
      <c r="Q63" s="81" t="str">
        <f aca="false">IF(P63&lt;&gt;"",SUMIF(L63:L63,L63,N63:N63),"")</f>
        <v/>
      </c>
      <c r="R63" s="81" t="str">
        <f aca="false">IF(P63&lt;&gt;"",SUMIF(L63:L63,L63,O63:O63),"")</f>
        <v/>
      </c>
    </row>
    <row r="64" customFormat="false" ht="25.5" hidden="true" customHeight="true" outlineLevel="0" collapsed="false">
      <c r="A64" s="86" t="s">
        <v>663</v>
      </c>
      <c r="B64" s="87" t="s">
        <v>45</v>
      </c>
      <c r="C64" s="86" t="s">
        <v>664</v>
      </c>
      <c r="D64" s="86" t="s">
        <v>721</v>
      </c>
      <c r="E64" s="86" t="s">
        <v>666</v>
      </c>
      <c r="F64" s="86"/>
      <c r="G64" s="88" t="s">
        <v>667</v>
      </c>
      <c r="H64" s="89" t="n">
        <v>1</v>
      </c>
      <c r="I64" s="90" t="n">
        <f aca="false">SUMIF(L:L,$L64,M:M)</f>
        <v>287.77</v>
      </c>
      <c r="J64" s="90" t="n">
        <f aca="false">TRUNC(H64*I64,2)</f>
        <v>287.77</v>
      </c>
      <c r="L64" s="63" t="n">
        <f aca="false">IF(AND(A65&lt;&gt;"",A64=""),L63+1,L63)</f>
        <v>6</v>
      </c>
      <c r="M64" s="80" t="str">
        <f aca="false">IF(OR(A64="Insumo",A64="Composição Auxiliar"),J64,"")</f>
        <v/>
      </c>
      <c r="N64" s="81" t="str">
        <f aca="false">IF(E64="Mão de Obra",J64,"")</f>
        <v/>
      </c>
      <c r="O64" s="81" t="str">
        <f aca="false">IF(N64&lt;&gt;"","",M64)</f>
        <v/>
      </c>
      <c r="P64" s="82" t="str">
        <f aca="false">IF(A64="Composição",B64,"")</f>
        <v> 93582 </v>
      </c>
      <c r="Q64" s="81" t="n">
        <f aca="false">IF(P64&lt;&gt;"",SUMIF(L64:L64,L64,N64:N64),"")</f>
        <v>0</v>
      </c>
      <c r="R64" s="81" t="n">
        <f aca="false">IF(P64&lt;&gt;"",SUMIF(L64:L64,L64,O64:O64),"")</f>
        <v>0</v>
      </c>
    </row>
    <row r="65" customFormat="false" ht="38.25" hidden="true" customHeight="true" outlineLevel="0" collapsed="false">
      <c r="A65" s="91" t="s">
        <v>668</v>
      </c>
      <c r="B65" s="92" t="s">
        <v>722</v>
      </c>
      <c r="C65" s="91" t="s">
        <v>664</v>
      </c>
      <c r="D65" s="91" t="s">
        <v>723</v>
      </c>
      <c r="E65" s="91" t="s">
        <v>724</v>
      </c>
      <c r="F65" s="91"/>
      <c r="G65" s="93" t="s">
        <v>718</v>
      </c>
      <c r="H65" s="94" t="n">
        <v>0.1325</v>
      </c>
      <c r="I65" s="95" t="n">
        <f aca="false">SUMIFS(J:J,A:A,"Composição",B:B,$B65)</f>
        <v>146.84</v>
      </c>
      <c r="J65" s="95" t="n">
        <f aca="false">TRUNC(H65*I65,2)</f>
        <v>19.45</v>
      </c>
      <c r="L65" s="63" t="n">
        <f aca="false">IF(AND(A66&lt;&gt;"",A65=""),L64+1,L64)</f>
        <v>6</v>
      </c>
      <c r="M65" s="80" t="n">
        <f aca="false">IF(OR(A65="Insumo",A65="Composição Auxiliar"),J65,"")</f>
        <v>19.45</v>
      </c>
      <c r="N65" s="81" t="str">
        <f aca="false">IF(E65="Mão de Obra",J65,"")</f>
        <v/>
      </c>
      <c r="O65" s="81" t="n">
        <f aca="false">IF(N65&lt;&gt;"","",M65)</f>
        <v>19.45</v>
      </c>
      <c r="P65" s="82" t="str">
        <f aca="false">IF(A65="Composição",B65,"")</f>
        <v/>
      </c>
      <c r="Q65" s="81" t="str">
        <f aca="false">IF(P65&lt;&gt;"",SUMIF(L65:L65,L65,N65:N65),"")</f>
        <v/>
      </c>
      <c r="R65" s="81" t="str">
        <f aca="false">IF(P65&lt;&gt;"",SUMIF(L65:L65,L65,O65:O65),"")</f>
        <v/>
      </c>
    </row>
    <row r="66" customFormat="false" ht="38.25" hidden="true" customHeight="true" outlineLevel="0" collapsed="false">
      <c r="A66" s="91" t="s">
        <v>668</v>
      </c>
      <c r="B66" s="92" t="s">
        <v>725</v>
      </c>
      <c r="C66" s="91" t="s">
        <v>664</v>
      </c>
      <c r="D66" s="91" t="s">
        <v>726</v>
      </c>
      <c r="E66" s="91" t="s">
        <v>666</v>
      </c>
      <c r="F66" s="91"/>
      <c r="G66" s="93" t="s">
        <v>667</v>
      </c>
      <c r="H66" s="94" t="n">
        <v>0.1129</v>
      </c>
      <c r="I66" s="95" t="n">
        <f aca="false">SUMIFS(J:J,A:A,"Composição",B:B,$B66)</f>
        <v>162.87</v>
      </c>
      <c r="J66" s="95" t="n">
        <f aca="false">TRUNC(H66*I66,2)</f>
        <v>18.38</v>
      </c>
      <c r="L66" s="63" t="n">
        <f aca="false">IF(AND(A67&lt;&gt;"",A66=""),L65+1,L65)</f>
        <v>6</v>
      </c>
      <c r="M66" s="80" t="n">
        <f aca="false">IF(OR(A66="Insumo",A66="Composição Auxiliar"),J66,"")</f>
        <v>18.38</v>
      </c>
      <c r="N66" s="81" t="str">
        <f aca="false">IF(E66="Mão de Obra",J66,"")</f>
        <v/>
      </c>
      <c r="O66" s="81" t="n">
        <f aca="false">IF(N66&lt;&gt;"","",M66)</f>
        <v>18.38</v>
      </c>
      <c r="P66" s="82" t="str">
        <f aca="false">IF(A66="Composição",B66,"")</f>
        <v/>
      </c>
      <c r="Q66" s="81" t="str">
        <f aca="false">IF(P66&lt;&gt;"",SUMIF(L66:L66,L66,N66:N66),"")</f>
        <v/>
      </c>
      <c r="R66" s="81" t="str">
        <f aca="false">IF(P66&lt;&gt;"",SUMIF(L66:L66,L66,O66:O66),"")</f>
        <v/>
      </c>
    </row>
    <row r="67" customFormat="false" ht="38.25" hidden="true" customHeight="true" outlineLevel="0" collapsed="false">
      <c r="A67" s="91" t="s">
        <v>668</v>
      </c>
      <c r="B67" s="92" t="s">
        <v>727</v>
      </c>
      <c r="C67" s="91" t="s">
        <v>664</v>
      </c>
      <c r="D67" s="91" t="s">
        <v>728</v>
      </c>
      <c r="E67" s="91" t="s">
        <v>724</v>
      </c>
      <c r="F67" s="91"/>
      <c r="G67" s="93" t="s">
        <v>729</v>
      </c>
      <c r="H67" s="94" t="n">
        <v>0.3397</v>
      </c>
      <c r="I67" s="95" t="n">
        <f aca="false">SUMIFS(J:J,A:A,"Composição",B:B,$B67)</f>
        <v>9.45</v>
      </c>
      <c r="J67" s="95" t="n">
        <f aca="false">TRUNC(H67*I67,2)</f>
        <v>3.21</v>
      </c>
      <c r="L67" s="63" t="n">
        <f aca="false">IF(AND(A68&lt;&gt;"",A67=""),L66+1,L66)</f>
        <v>6</v>
      </c>
      <c r="M67" s="80" t="n">
        <f aca="false">IF(OR(A67="Insumo",A67="Composição Auxiliar"),J67,"")</f>
        <v>3.21</v>
      </c>
      <c r="N67" s="81" t="str">
        <f aca="false">IF(E67="Mão de Obra",J67,"")</f>
        <v/>
      </c>
      <c r="O67" s="81" t="n">
        <f aca="false">IF(N67&lt;&gt;"","",M67)</f>
        <v>3.21</v>
      </c>
      <c r="P67" s="82" t="str">
        <f aca="false">IF(A67="Composição",B67,"")</f>
        <v/>
      </c>
      <c r="Q67" s="81" t="str">
        <f aca="false">IF(P67&lt;&gt;"",SUMIF(L67:L67,L67,N67:N67),"")</f>
        <v/>
      </c>
      <c r="R67" s="81" t="str">
        <f aca="false">IF(P67&lt;&gt;"",SUMIF(L67:L67,L67,O67:O67),"")</f>
        <v/>
      </c>
    </row>
    <row r="68" customFormat="false" ht="25.5" hidden="true" customHeight="true" outlineLevel="0" collapsed="false">
      <c r="A68" s="91" t="s">
        <v>668</v>
      </c>
      <c r="B68" s="92" t="s">
        <v>366</v>
      </c>
      <c r="C68" s="91" t="s">
        <v>664</v>
      </c>
      <c r="D68" s="91" t="s">
        <v>730</v>
      </c>
      <c r="E68" s="91" t="s">
        <v>731</v>
      </c>
      <c r="F68" s="91"/>
      <c r="G68" s="93" t="s">
        <v>676</v>
      </c>
      <c r="H68" s="94" t="n">
        <v>0.0013</v>
      </c>
      <c r="I68" s="95" t="n">
        <f aca="false">SUMIFS(J:J,A:A,"Composição",B:B,$B68)</f>
        <v>74.88</v>
      </c>
      <c r="J68" s="95" t="n">
        <f aca="false">TRUNC(H68*I68,2)</f>
        <v>0.09</v>
      </c>
      <c r="L68" s="63" t="n">
        <f aca="false">IF(AND(A69&lt;&gt;"",A68=""),L67+1,L67)</f>
        <v>6</v>
      </c>
      <c r="M68" s="80" t="n">
        <f aca="false">IF(OR(A68="Insumo",A68="Composição Auxiliar"),J68,"")</f>
        <v>0.09</v>
      </c>
      <c r="N68" s="81" t="str">
        <f aca="false">IF(E68="Mão de Obra",J68,"")</f>
        <v/>
      </c>
      <c r="O68" s="81" t="n">
        <f aca="false">IF(N68&lt;&gt;"","",M68)</f>
        <v>0.09</v>
      </c>
      <c r="P68" s="82" t="str">
        <f aca="false">IF(A68="Composição",B68,"")</f>
        <v/>
      </c>
      <c r="Q68" s="81" t="str">
        <f aca="false">IF(P68&lt;&gt;"",SUMIF(L68:L68,L68,N68:N68),"")</f>
        <v/>
      </c>
      <c r="R68" s="81" t="str">
        <f aca="false">IF(P68&lt;&gt;"",SUMIF(L68:L68,L68,O68:O68),"")</f>
        <v/>
      </c>
    </row>
    <row r="69" customFormat="false" ht="25.5" hidden="true" customHeight="true" outlineLevel="0" collapsed="false">
      <c r="A69" s="91" t="s">
        <v>668</v>
      </c>
      <c r="B69" s="92" t="s">
        <v>264</v>
      </c>
      <c r="C69" s="91" t="s">
        <v>664</v>
      </c>
      <c r="D69" s="91" t="s">
        <v>732</v>
      </c>
      <c r="E69" s="91" t="s">
        <v>733</v>
      </c>
      <c r="F69" s="91"/>
      <c r="G69" s="93" t="s">
        <v>667</v>
      </c>
      <c r="H69" s="94" t="n">
        <v>0.4837</v>
      </c>
      <c r="I69" s="95" t="n">
        <f aca="false">SUMIFS(J:J,A:A,"Composição",B:B,$B69)</f>
        <v>11.84</v>
      </c>
      <c r="J69" s="95" t="n">
        <f aca="false">TRUNC(H69*I69,2)</f>
        <v>5.72</v>
      </c>
      <c r="L69" s="63" t="n">
        <f aca="false">IF(AND(A70&lt;&gt;"",A69=""),L68+1,L68)</f>
        <v>6</v>
      </c>
      <c r="M69" s="80" t="n">
        <f aca="false">IF(OR(A69="Insumo",A69="Composição Auxiliar"),J69,"")</f>
        <v>5.72</v>
      </c>
      <c r="N69" s="81" t="str">
        <f aca="false">IF(E69="Mão de Obra",J69,"")</f>
        <v/>
      </c>
      <c r="O69" s="81" t="n">
        <f aca="false">IF(N69&lt;&gt;"","",M69)</f>
        <v>5.72</v>
      </c>
      <c r="P69" s="82" t="str">
        <f aca="false">IF(A69="Composição",B69,"")</f>
        <v/>
      </c>
      <c r="Q69" s="81" t="str">
        <f aca="false">IF(P69&lt;&gt;"",SUMIF(L69:L69,L69,N69:N69),"")</f>
        <v/>
      </c>
      <c r="R69" s="81" t="str">
        <f aca="false">IF(P69&lt;&gt;"",SUMIF(L69:L69,L69,O69:O69),"")</f>
        <v/>
      </c>
    </row>
    <row r="70" customFormat="false" ht="25.5" hidden="true" customHeight="true" outlineLevel="0" collapsed="false">
      <c r="A70" s="91" t="s">
        <v>668</v>
      </c>
      <c r="B70" s="92" t="s">
        <v>734</v>
      </c>
      <c r="C70" s="91" t="s">
        <v>664</v>
      </c>
      <c r="D70" s="91" t="s">
        <v>735</v>
      </c>
      <c r="E70" s="91" t="s">
        <v>724</v>
      </c>
      <c r="F70" s="91"/>
      <c r="G70" s="93" t="s">
        <v>718</v>
      </c>
      <c r="H70" s="94" t="n">
        <v>0.0331</v>
      </c>
      <c r="I70" s="95" t="n">
        <f aca="false">SUMIFS(J:J,A:A,"Composição",B:B,$B70)</f>
        <v>81.64</v>
      </c>
      <c r="J70" s="95" t="n">
        <f aca="false">TRUNC(H70*I70,2)</f>
        <v>2.7</v>
      </c>
      <c r="L70" s="63" t="n">
        <f aca="false">IF(AND(A71&lt;&gt;"",A70=""),L69+1,L69)</f>
        <v>6</v>
      </c>
      <c r="M70" s="80" t="n">
        <f aca="false">IF(OR(A70="Insumo",A70="Composição Auxiliar"),J70,"")</f>
        <v>2.7</v>
      </c>
      <c r="N70" s="81" t="str">
        <f aca="false">IF(E70="Mão de Obra",J70,"")</f>
        <v/>
      </c>
      <c r="O70" s="81" t="n">
        <f aca="false">IF(N70&lt;&gt;"","",M70)</f>
        <v>2.7</v>
      </c>
      <c r="P70" s="82" t="str">
        <f aca="false">IF(A70="Composição",B70,"")</f>
        <v/>
      </c>
      <c r="Q70" s="81" t="str">
        <f aca="false">IF(P70&lt;&gt;"",SUMIF(L70:L70,L70,N70:N70),"")</f>
        <v/>
      </c>
      <c r="R70" s="81" t="str">
        <f aca="false">IF(P70&lt;&gt;"",SUMIF(L70:L70,L70,O70:O70),"")</f>
        <v/>
      </c>
    </row>
    <row r="71" customFormat="false" ht="25.5" hidden="true" customHeight="true" outlineLevel="0" collapsed="false">
      <c r="A71" s="91" t="s">
        <v>668</v>
      </c>
      <c r="B71" s="92" t="s">
        <v>736</v>
      </c>
      <c r="C71" s="91" t="s">
        <v>664</v>
      </c>
      <c r="D71" s="91" t="s">
        <v>737</v>
      </c>
      <c r="E71" s="91" t="s">
        <v>724</v>
      </c>
      <c r="F71" s="91"/>
      <c r="G71" s="93" t="s">
        <v>729</v>
      </c>
      <c r="H71" s="94" t="n">
        <v>0.1656</v>
      </c>
      <c r="I71" s="95" t="n">
        <f aca="false">SUMIFS(J:J,A:A,"Composição",B:B,$B71)</f>
        <v>13.74</v>
      </c>
      <c r="J71" s="95" t="n">
        <f aca="false">TRUNC(H71*I71,2)</f>
        <v>2.27</v>
      </c>
      <c r="L71" s="63" t="n">
        <f aca="false">IF(AND(A72&lt;&gt;"",A71=""),L70+1,L70)</f>
        <v>6</v>
      </c>
      <c r="M71" s="80" t="n">
        <f aca="false">IF(OR(A71="Insumo",A71="Composição Auxiliar"),J71,"")</f>
        <v>2.27</v>
      </c>
      <c r="N71" s="81" t="str">
        <f aca="false">IF(E71="Mão de Obra",J71,"")</f>
        <v/>
      </c>
      <c r="O71" s="81" t="n">
        <f aca="false">IF(N71&lt;&gt;"","",M71)</f>
        <v>2.27</v>
      </c>
      <c r="P71" s="82" t="str">
        <f aca="false">IF(A71="Composição",B71,"")</f>
        <v/>
      </c>
      <c r="Q71" s="81" t="str">
        <f aca="false">IF(P71&lt;&gt;"",SUMIF(L71:L71,L71,N71:N71),"")</f>
        <v/>
      </c>
      <c r="R71" s="81" t="str">
        <f aca="false">IF(P71&lt;&gt;"",SUMIF(L71:L71,L71,O71:O71),"")</f>
        <v/>
      </c>
    </row>
    <row r="72" customFormat="false" ht="38.25" hidden="true" customHeight="true" outlineLevel="0" collapsed="false">
      <c r="A72" s="91" t="s">
        <v>668</v>
      </c>
      <c r="B72" s="92" t="s">
        <v>738</v>
      </c>
      <c r="C72" s="91" t="s">
        <v>664</v>
      </c>
      <c r="D72" s="91" t="s">
        <v>739</v>
      </c>
      <c r="E72" s="91" t="s">
        <v>724</v>
      </c>
      <c r="F72" s="91"/>
      <c r="G72" s="93" t="s">
        <v>718</v>
      </c>
      <c r="H72" s="94" t="n">
        <v>0.0331</v>
      </c>
      <c r="I72" s="95" t="n">
        <f aca="false">SUMIFS(J:J,A:A,"Composição",B:B,$B72)</f>
        <v>155.64</v>
      </c>
      <c r="J72" s="95" t="n">
        <f aca="false">TRUNC(H72*I72,2)</f>
        <v>5.15</v>
      </c>
      <c r="L72" s="63" t="n">
        <f aca="false">IF(AND(A73&lt;&gt;"",A72=""),L71+1,L71)</f>
        <v>6</v>
      </c>
      <c r="M72" s="80" t="n">
        <f aca="false">IF(OR(A72="Insumo",A72="Composição Auxiliar"),J72,"")</f>
        <v>5.15</v>
      </c>
      <c r="N72" s="81" t="str">
        <f aca="false">IF(E72="Mão de Obra",J72,"")</f>
        <v/>
      </c>
      <c r="O72" s="81" t="n">
        <f aca="false">IF(N72&lt;&gt;"","",M72)</f>
        <v>5.15</v>
      </c>
      <c r="P72" s="82" t="str">
        <f aca="false">IF(A72="Composição",B72,"")</f>
        <v/>
      </c>
      <c r="Q72" s="81" t="str">
        <f aca="false">IF(P72&lt;&gt;"",SUMIF(L72:L72,L72,N72:N72),"")</f>
        <v/>
      </c>
      <c r="R72" s="81" t="str">
        <f aca="false">IF(P72&lt;&gt;"",SUMIF(L72:L72,L72,O72:O72),"")</f>
        <v/>
      </c>
    </row>
    <row r="73" customFormat="false" ht="25.5" hidden="true" customHeight="true" outlineLevel="0" collapsed="false">
      <c r="A73" s="91" t="s">
        <v>668</v>
      </c>
      <c r="B73" s="92" t="s">
        <v>740</v>
      </c>
      <c r="C73" s="91" t="s">
        <v>664</v>
      </c>
      <c r="D73" s="91" t="s">
        <v>741</v>
      </c>
      <c r="E73" s="91" t="s">
        <v>724</v>
      </c>
      <c r="F73" s="91"/>
      <c r="G73" s="93" t="s">
        <v>718</v>
      </c>
      <c r="H73" s="94" t="n">
        <v>0.0828</v>
      </c>
      <c r="I73" s="95" t="n">
        <f aca="false">SUMIFS(J:J,A:A,"Composição",B:B,$B73)</f>
        <v>28.24</v>
      </c>
      <c r="J73" s="95" t="n">
        <f aca="false">TRUNC(H73*I73,2)</f>
        <v>2.33</v>
      </c>
      <c r="L73" s="63" t="n">
        <f aca="false">IF(AND(A74&lt;&gt;"",A73=""),L72+1,L72)</f>
        <v>6</v>
      </c>
      <c r="M73" s="80" t="n">
        <f aca="false">IF(OR(A73="Insumo",A73="Composição Auxiliar"),J73,"")</f>
        <v>2.33</v>
      </c>
      <c r="N73" s="81" t="str">
        <f aca="false">IF(E73="Mão de Obra",J73,"")</f>
        <v/>
      </c>
      <c r="O73" s="81" t="n">
        <f aca="false">IF(N73&lt;&gt;"","",M73)</f>
        <v>2.33</v>
      </c>
      <c r="P73" s="82" t="str">
        <f aca="false">IF(A73="Composição",B73,"")</f>
        <v/>
      </c>
      <c r="Q73" s="81" t="str">
        <f aca="false">IF(P73&lt;&gt;"",SUMIF(L73:L73,L73,N73:N73),"")</f>
        <v/>
      </c>
      <c r="R73" s="81" t="str">
        <f aca="false">IF(P73&lt;&gt;"",SUMIF(L73:L73,L73,O73:O73),"")</f>
        <v/>
      </c>
    </row>
    <row r="74" customFormat="false" ht="38.25" hidden="true" customHeight="true" outlineLevel="0" collapsed="false">
      <c r="A74" s="91" t="s">
        <v>668</v>
      </c>
      <c r="B74" s="92" t="s">
        <v>742</v>
      </c>
      <c r="C74" s="91" t="s">
        <v>664</v>
      </c>
      <c r="D74" s="91" t="s">
        <v>743</v>
      </c>
      <c r="E74" s="91" t="s">
        <v>666</v>
      </c>
      <c r="F74" s="91"/>
      <c r="G74" s="93" t="s">
        <v>667</v>
      </c>
      <c r="H74" s="94" t="n">
        <v>0.1532</v>
      </c>
      <c r="I74" s="95" t="n">
        <f aca="false">SUMIFS(J:J,A:A,"Composição",B:B,$B74)</f>
        <v>191.85</v>
      </c>
      <c r="J74" s="95" t="n">
        <f aca="false">TRUNC(H74*I74,2)</f>
        <v>29.39</v>
      </c>
      <c r="L74" s="63" t="n">
        <f aca="false">IF(AND(A75&lt;&gt;"",A74=""),L73+1,L73)</f>
        <v>6</v>
      </c>
      <c r="M74" s="80" t="n">
        <f aca="false">IF(OR(A74="Insumo",A74="Composição Auxiliar"),J74,"")</f>
        <v>29.39</v>
      </c>
      <c r="N74" s="81" t="str">
        <f aca="false">IF(E74="Mão de Obra",J74,"")</f>
        <v/>
      </c>
      <c r="O74" s="81" t="n">
        <f aca="false">IF(N74&lt;&gt;"","",M74)</f>
        <v>29.39</v>
      </c>
      <c r="P74" s="82" t="str">
        <f aca="false">IF(A74="Composição",B74,"")</f>
        <v/>
      </c>
      <c r="Q74" s="81" t="str">
        <f aca="false">IF(P74&lt;&gt;"",SUMIF(L74:L74,L74,N74:N74),"")</f>
        <v/>
      </c>
      <c r="R74" s="81" t="str">
        <f aca="false">IF(P74&lt;&gt;"",SUMIF(L74:L74,L74,O74:O74),"")</f>
        <v/>
      </c>
    </row>
    <row r="75" customFormat="false" ht="38.25" hidden="true" customHeight="true" outlineLevel="0" collapsed="false">
      <c r="A75" s="91" t="s">
        <v>668</v>
      </c>
      <c r="B75" s="92" t="s">
        <v>744</v>
      </c>
      <c r="C75" s="91" t="s">
        <v>664</v>
      </c>
      <c r="D75" s="91" t="s">
        <v>745</v>
      </c>
      <c r="E75" s="91" t="s">
        <v>666</v>
      </c>
      <c r="F75" s="91"/>
      <c r="G75" s="93" t="s">
        <v>667</v>
      </c>
      <c r="H75" s="94" t="n">
        <v>0.0981</v>
      </c>
      <c r="I75" s="95" t="n">
        <f aca="false">SUMIFS(J:J,A:A,"Composição",B:B,$B75)</f>
        <v>159.97</v>
      </c>
      <c r="J75" s="95" t="n">
        <f aca="false">TRUNC(H75*I75,2)</f>
        <v>15.69</v>
      </c>
      <c r="L75" s="63" t="n">
        <f aca="false">IF(AND(A76&lt;&gt;"",A75=""),L74+1,L74)</f>
        <v>6</v>
      </c>
      <c r="M75" s="80" t="n">
        <f aca="false">IF(OR(A75="Insumo",A75="Composição Auxiliar"),J75,"")</f>
        <v>15.69</v>
      </c>
      <c r="N75" s="81" t="str">
        <f aca="false">IF(E75="Mão de Obra",J75,"")</f>
        <v/>
      </c>
      <c r="O75" s="81" t="n">
        <f aca="false">IF(N75&lt;&gt;"","",M75)</f>
        <v>15.69</v>
      </c>
      <c r="P75" s="82" t="str">
        <f aca="false">IF(A75="Composição",B75,"")</f>
        <v/>
      </c>
      <c r="Q75" s="81" t="str">
        <f aca="false">IF(P75&lt;&gt;"",SUMIF(L75:L75,L75,N75:N75),"")</f>
        <v/>
      </c>
      <c r="R75" s="81" t="str">
        <f aca="false">IF(P75&lt;&gt;"",SUMIF(L75:L75,L75,O75:O75),"")</f>
        <v/>
      </c>
    </row>
    <row r="76" customFormat="false" ht="38.25" hidden="true" customHeight="true" outlineLevel="0" collapsed="false">
      <c r="A76" s="91" t="s">
        <v>668</v>
      </c>
      <c r="B76" s="92" t="s">
        <v>746</v>
      </c>
      <c r="C76" s="91" t="s">
        <v>664</v>
      </c>
      <c r="D76" s="91" t="s">
        <v>747</v>
      </c>
      <c r="E76" s="91" t="s">
        <v>724</v>
      </c>
      <c r="F76" s="91"/>
      <c r="G76" s="93" t="s">
        <v>718</v>
      </c>
      <c r="H76" s="94" t="n">
        <v>0.0166</v>
      </c>
      <c r="I76" s="95" t="n">
        <f aca="false">SUMIFS(J:J,A:A,"Composição",B:B,$B76)</f>
        <v>76.35</v>
      </c>
      <c r="J76" s="95" t="n">
        <f aca="false">TRUNC(H76*I76,2)</f>
        <v>1.26</v>
      </c>
      <c r="L76" s="63" t="n">
        <f aca="false">IF(AND(A77&lt;&gt;"",A76=""),L75+1,L75)</f>
        <v>6</v>
      </c>
      <c r="M76" s="80" t="n">
        <f aca="false">IF(OR(A76="Insumo",A76="Composição Auxiliar"),J76,"")</f>
        <v>1.26</v>
      </c>
      <c r="N76" s="81" t="str">
        <f aca="false">IF(E76="Mão de Obra",J76,"")</f>
        <v/>
      </c>
      <c r="O76" s="81" t="n">
        <f aca="false">IF(N76&lt;&gt;"","",M76)</f>
        <v>1.26</v>
      </c>
      <c r="P76" s="82" t="str">
        <f aca="false">IF(A76="Composição",B76,"")</f>
        <v/>
      </c>
      <c r="Q76" s="81" t="str">
        <f aca="false">IF(P76&lt;&gt;"",SUMIF(L76:L76,L76,N76:N76),"")</f>
        <v/>
      </c>
      <c r="R76" s="81" t="str">
        <f aca="false">IF(P76&lt;&gt;"",SUMIF(L76:L76,L76,O76:O76),"")</f>
        <v/>
      </c>
    </row>
    <row r="77" customFormat="false" ht="38.25" hidden="true" customHeight="true" outlineLevel="0" collapsed="false">
      <c r="A77" s="91" t="s">
        <v>668</v>
      </c>
      <c r="B77" s="92" t="s">
        <v>497</v>
      </c>
      <c r="C77" s="91" t="s">
        <v>664</v>
      </c>
      <c r="D77" s="91" t="s">
        <v>748</v>
      </c>
      <c r="E77" s="91" t="s">
        <v>724</v>
      </c>
      <c r="F77" s="91"/>
      <c r="G77" s="93" t="s">
        <v>729</v>
      </c>
      <c r="H77" s="94" t="n">
        <v>0.9472</v>
      </c>
      <c r="I77" s="95" t="n">
        <f aca="false">SUMIFS(J:J,A:A,"Composição",B:B,$B77)</f>
        <v>3.85</v>
      </c>
      <c r="J77" s="95" t="n">
        <f aca="false">TRUNC(H77*I77,2)</f>
        <v>3.64</v>
      </c>
      <c r="L77" s="63" t="n">
        <f aca="false">IF(AND(A78&lt;&gt;"",A77=""),L76+1,L76)</f>
        <v>6</v>
      </c>
      <c r="M77" s="80" t="n">
        <f aca="false">IF(OR(A77="Insumo",A77="Composição Auxiliar"),J77,"")</f>
        <v>3.64</v>
      </c>
      <c r="N77" s="81" t="str">
        <f aca="false">IF(E77="Mão de Obra",J77,"")</f>
        <v/>
      </c>
      <c r="O77" s="81" t="n">
        <f aca="false">IF(N77&lt;&gt;"","",M77)</f>
        <v>3.64</v>
      </c>
      <c r="P77" s="82" t="str">
        <f aca="false">IF(A77="Composição",B77,"")</f>
        <v/>
      </c>
      <c r="Q77" s="81" t="str">
        <f aca="false">IF(P77&lt;&gt;"",SUMIF(L77:L77,L77,N77:N77),"")</f>
        <v/>
      </c>
      <c r="R77" s="81" t="str">
        <f aca="false">IF(P77&lt;&gt;"",SUMIF(L77:L77,L77,O77:O77),"")</f>
        <v/>
      </c>
    </row>
    <row r="78" customFormat="false" ht="51" hidden="true" customHeight="true" outlineLevel="0" collapsed="false">
      <c r="A78" s="91" t="s">
        <v>668</v>
      </c>
      <c r="B78" s="92" t="s">
        <v>749</v>
      </c>
      <c r="C78" s="91" t="s">
        <v>664</v>
      </c>
      <c r="D78" s="91" t="s">
        <v>750</v>
      </c>
      <c r="E78" s="91" t="s">
        <v>751</v>
      </c>
      <c r="F78" s="91"/>
      <c r="G78" s="93" t="s">
        <v>667</v>
      </c>
      <c r="H78" s="94" t="n">
        <v>1.2467</v>
      </c>
      <c r="I78" s="95" t="n">
        <f aca="false">SUMIFS(J:J,A:A,"Composição",B:B,$B78)</f>
        <v>51.15</v>
      </c>
      <c r="J78" s="95" t="n">
        <f aca="false">TRUNC(H78*I78,2)</f>
        <v>63.76</v>
      </c>
      <c r="L78" s="63" t="n">
        <f aca="false">IF(AND(A79&lt;&gt;"",A78=""),L77+1,L77)</f>
        <v>6</v>
      </c>
      <c r="M78" s="80" t="n">
        <f aca="false">IF(OR(A78="Insumo",A78="Composição Auxiliar"),J78,"")</f>
        <v>63.76</v>
      </c>
      <c r="N78" s="81" t="str">
        <f aca="false">IF(E78="Mão de Obra",J78,"")</f>
        <v/>
      </c>
      <c r="O78" s="81" t="n">
        <f aca="false">IF(N78&lt;&gt;"","",M78)</f>
        <v>63.76</v>
      </c>
      <c r="P78" s="82" t="str">
        <f aca="false">IF(A78="Composição",B78,"")</f>
        <v/>
      </c>
      <c r="Q78" s="81" t="str">
        <f aca="false">IF(P78&lt;&gt;"",SUMIF(L78:L78,L78,N78:N78),"")</f>
        <v/>
      </c>
      <c r="R78" s="81" t="str">
        <f aca="false">IF(P78&lt;&gt;"",SUMIF(L78:L78,L78,O78:O78),"")</f>
        <v/>
      </c>
    </row>
    <row r="79" customFormat="false" ht="38.25" hidden="true" customHeight="true" outlineLevel="0" collapsed="false">
      <c r="A79" s="91" t="s">
        <v>668</v>
      </c>
      <c r="B79" s="92" t="s">
        <v>752</v>
      </c>
      <c r="C79" s="91" t="s">
        <v>664</v>
      </c>
      <c r="D79" s="91" t="s">
        <v>753</v>
      </c>
      <c r="E79" s="91" t="s">
        <v>724</v>
      </c>
      <c r="F79" s="91"/>
      <c r="G79" s="93" t="s">
        <v>718</v>
      </c>
      <c r="H79" s="94" t="n">
        <v>0.0662</v>
      </c>
      <c r="I79" s="95" t="n">
        <f aca="false">SUMIFS(J:J,A:A,"Composição",B:B,$B79)</f>
        <v>20.96</v>
      </c>
      <c r="J79" s="95" t="n">
        <f aca="false">TRUNC(H79*I79,2)</f>
        <v>1.38</v>
      </c>
      <c r="L79" s="63" t="n">
        <f aca="false">IF(AND(A80&lt;&gt;"",A79=""),L78+1,L78)</f>
        <v>6</v>
      </c>
      <c r="M79" s="80" t="n">
        <f aca="false">IF(OR(A79="Insumo",A79="Composição Auxiliar"),J79,"")</f>
        <v>1.38</v>
      </c>
      <c r="N79" s="81" t="str">
        <f aca="false">IF(E79="Mão de Obra",J79,"")</f>
        <v/>
      </c>
      <c r="O79" s="81" t="n">
        <f aca="false">IF(N79&lt;&gt;"","",M79)</f>
        <v>1.38</v>
      </c>
      <c r="P79" s="82" t="str">
        <f aca="false">IF(A79="Composição",B79,"")</f>
        <v/>
      </c>
      <c r="Q79" s="81" t="str">
        <f aca="false">IF(P79&lt;&gt;"",SUMIF(L79:L79,L79,N79:N79),"")</f>
        <v/>
      </c>
      <c r="R79" s="81" t="str">
        <f aca="false">IF(P79&lt;&gt;"",SUMIF(L79:L79,L79,O79:O79),"")</f>
        <v/>
      </c>
    </row>
    <row r="80" customFormat="false" ht="25.5" hidden="true" customHeight="true" outlineLevel="0" collapsed="false">
      <c r="A80" s="91" t="s">
        <v>668</v>
      </c>
      <c r="B80" s="92" t="s">
        <v>754</v>
      </c>
      <c r="C80" s="91" t="s">
        <v>664</v>
      </c>
      <c r="D80" s="91" t="s">
        <v>755</v>
      </c>
      <c r="E80" s="91" t="s">
        <v>675</v>
      </c>
      <c r="F80" s="91"/>
      <c r="G80" s="93" t="s">
        <v>667</v>
      </c>
      <c r="H80" s="94" t="n">
        <v>1.2467</v>
      </c>
      <c r="I80" s="95" t="n">
        <f aca="false">SUMIFS(J:J,A:A,"Composição",B:B,$B80)</f>
        <v>29.17</v>
      </c>
      <c r="J80" s="95" t="n">
        <f aca="false">TRUNC(H80*I80,2)</f>
        <v>36.36</v>
      </c>
      <c r="L80" s="63" t="n">
        <f aca="false">IF(AND(A81&lt;&gt;"",A80=""),L79+1,L79)</f>
        <v>6</v>
      </c>
      <c r="M80" s="80" t="n">
        <f aca="false">IF(OR(A80="Insumo",A80="Composição Auxiliar"),J80,"")</f>
        <v>36.36</v>
      </c>
      <c r="N80" s="81" t="str">
        <f aca="false">IF(E80="Mão de Obra",J80,"")</f>
        <v/>
      </c>
      <c r="O80" s="81" t="n">
        <f aca="false">IF(N80&lt;&gt;"","",M80)</f>
        <v>36.36</v>
      </c>
      <c r="P80" s="82" t="str">
        <f aca="false">IF(A80="Composição",B80,"")</f>
        <v/>
      </c>
      <c r="Q80" s="81" t="str">
        <f aca="false">IF(P80&lt;&gt;"",SUMIF(L80:L80,L80,N80:N80),"")</f>
        <v/>
      </c>
      <c r="R80" s="81" t="str">
        <f aca="false">IF(P80&lt;&gt;"",SUMIF(L80:L80,L80,O80:O80),"")</f>
        <v/>
      </c>
    </row>
    <row r="81" customFormat="false" ht="38.25" hidden="true" customHeight="true" outlineLevel="0" collapsed="false">
      <c r="A81" s="91" t="s">
        <v>668</v>
      </c>
      <c r="B81" s="92" t="s">
        <v>756</v>
      </c>
      <c r="C81" s="91" t="s">
        <v>664</v>
      </c>
      <c r="D81" s="91" t="s">
        <v>757</v>
      </c>
      <c r="E81" s="91" t="s">
        <v>724</v>
      </c>
      <c r="F81" s="91"/>
      <c r="G81" s="93" t="s">
        <v>729</v>
      </c>
      <c r="H81" s="94" t="n">
        <v>0.2219</v>
      </c>
      <c r="I81" s="95" t="n">
        <f aca="false">SUMIFS(J:J,A:A,"Composição",B:B,$B81)</f>
        <v>12.25</v>
      </c>
      <c r="J81" s="95" t="n">
        <f aca="false">TRUNC(H81*I81,2)</f>
        <v>2.71</v>
      </c>
      <c r="L81" s="63" t="n">
        <f aca="false">IF(AND(A82&lt;&gt;"",A81=""),L80+1,L80)</f>
        <v>6</v>
      </c>
      <c r="M81" s="80" t="n">
        <f aca="false">IF(OR(A81="Insumo",A81="Composição Auxiliar"),J81,"")</f>
        <v>2.71</v>
      </c>
      <c r="N81" s="81" t="str">
        <f aca="false">IF(E81="Mão de Obra",J81,"")</f>
        <v/>
      </c>
      <c r="O81" s="81" t="n">
        <f aca="false">IF(N81&lt;&gt;"","",M81)</f>
        <v>2.71</v>
      </c>
      <c r="P81" s="82" t="str">
        <f aca="false">IF(A81="Composição",B81,"")</f>
        <v/>
      </c>
      <c r="Q81" s="81" t="str">
        <f aca="false">IF(P81&lt;&gt;"",SUMIF(L81:L81,L81,N81:N81),"")</f>
        <v/>
      </c>
      <c r="R81" s="81" t="str">
        <f aca="false">IF(P81&lt;&gt;"",SUMIF(L81:L81,L81,O81:O81),"")</f>
        <v/>
      </c>
    </row>
    <row r="82" customFormat="false" ht="38.25" hidden="true" customHeight="true" outlineLevel="0" collapsed="false">
      <c r="A82" s="91" t="s">
        <v>668</v>
      </c>
      <c r="B82" s="92" t="s">
        <v>758</v>
      </c>
      <c r="C82" s="91" t="s">
        <v>664</v>
      </c>
      <c r="D82" s="91" t="s">
        <v>759</v>
      </c>
      <c r="E82" s="91" t="s">
        <v>724</v>
      </c>
      <c r="F82" s="91"/>
      <c r="G82" s="93" t="s">
        <v>729</v>
      </c>
      <c r="H82" s="94" t="n">
        <v>0.9334</v>
      </c>
      <c r="I82" s="95" t="n">
        <f aca="false">SUMIFS(J:J,A:A,"Composição",B:B,$B82)</f>
        <v>2.68</v>
      </c>
      <c r="J82" s="95" t="n">
        <f aca="false">TRUNC(H82*I82,2)</f>
        <v>2.5</v>
      </c>
      <c r="L82" s="63" t="n">
        <f aca="false">IF(AND(A83&lt;&gt;"",A82=""),L81+1,L81)</f>
        <v>6</v>
      </c>
      <c r="M82" s="80" t="n">
        <f aca="false">IF(OR(A82="Insumo",A82="Composição Auxiliar"),J82,"")</f>
        <v>2.5</v>
      </c>
      <c r="N82" s="81" t="str">
        <f aca="false">IF(E82="Mão de Obra",J82,"")</f>
        <v/>
      </c>
      <c r="O82" s="81" t="n">
        <f aca="false">IF(N82&lt;&gt;"","",M82)</f>
        <v>2.5</v>
      </c>
      <c r="P82" s="82" t="str">
        <f aca="false">IF(A82="Composição",B82,"")</f>
        <v/>
      </c>
      <c r="Q82" s="81" t="str">
        <f aca="false">IF(P82&lt;&gt;"",SUMIF(L82:L82,L82,N82:N82),"")</f>
        <v/>
      </c>
      <c r="R82" s="81" t="str">
        <f aca="false">IF(P82&lt;&gt;"",SUMIF(L82:L82,L82,O82:O82),"")</f>
        <v/>
      </c>
    </row>
    <row r="83" customFormat="false" ht="51" hidden="true" customHeight="true" outlineLevel="0" collapsed="false">
      <c r="A83" s="91" t="s">
        <v>668</v>
      </c>
      <c r="B83" s="92" t="s">
        <v>760</v>
      </c>
      <c r="C83" s="91" t="s">
        <v>664</v>
      </c>
      <c r="D83" s="91" t="s">
        <v>761</v>
      </c>
      <c r="E83" s="91" t="s">
        <v>751</v>
      </c>
      <c r="F83" s="91"/>
      <c r="G83" s="93" t="s">
        <v>667</v>
      </c>
      <c r="H83" s="94" t="n">
        <v>1.2467</v>
      </c>
      <c r="I83" s="95" t="n">
        <f aca="false">SUMIFS(J:J,A:A,"Composição",B:B,$B83)</f>
        <v>25.08</v>
      </c>
      <c r="J83" s="95" t="n">
        <f aca="false">TRUNC(H83*I83,2)</f>
        <v>31.26</v>
      </c>
      <c r="L83" s="63" t="n">
        <f aca="false">IF(AND(A84&lt;&gt;"",A83=""),L82+1,L82)</f>
        <v>6</v>
      </c>
      <c r="M83" s="80" t="n">
        <f aca="false">IF(OR(A83="Insumo",A83="Composição Auxiliar"),J83,"")</f>
        <v>31.26</v>
      </c>
      <c r="N83" s="81" t="str">
        <f aca="false">IF(E83="Mão de Obra",J83,"")</f>
        <v/>
      </c>
      <c r="O83" s="81" t="n">
        <f aca="false">IF(N83&lt;&gt;"","",M83)</f>
        <v>31.26</v>
      </c>
      <c r="P83" s="82" t="str">
        <f aca="false">IF(A83="Composição",B83,"")</f>
        <v/>
      </c>
      <c r="Q83" s="81" t="str">
        <f aca="false">IF(P83&lt;&gt;"",SUMIF(L83:L83,L83,N83:N83),"")</f>
        <v/>
      </c>
      <c r="R83" s="81" t="str">
        <f aca="false">IF(P83&lt;&gt;"",SUMIF(L83:L83,L83,O83:O83),"")</f>
        <v/>
      </c>
    </row>
    <row r="84" customFormat="false" ht="51" hidden="true" customHeight="true" outlineLevel="0" collapsed="false">
      <c r="A84" s="91" t="s">
        <v>668</v>
      </c>
      <c r="B84" s="92" t="s">
        <v>762</v>
      </c>
      <c r="C84" s="91" t="s">
        <v>664</v>
      </c>
      <c r="D84" s="91" t="s">
        <v>763</v>
      </c>
      <c r="E84" s="91" t="s">
        <v>764</v>
      </c>
      <c r="F84" s="91"/>
      <c r="G84" s="93" t="s">
        <v>729</v>
      </c>
      <c r="H84" s="94" t="n">
        <v>0.2219</v>
      </c>
      <c r="I84" s="95" t="n">
        <f aca="false">SUMIFS(J:J,A:A,"Composição",B:B,$B84)</f>
        <v>3.68</v>
      </c>
      <c r="J84" s="95" t="n">
        <f aca="false">TRUNC(H84*I84,2)</f>
        <v>0.81</v>
      </c>
      <c r="L84" s="63" t="n">
        <f aca="false">IF(AND(A85&lt;&gt;"",A84=""),L83+1,L83)</f>
        <v>6</v>
      </c>
      <c r="M84" s="80" t="n">
        <f aca="false">IF(OR(A84="Insumo",A84="Composição Auxiliar"),J84,"")</f>
        <v>0.81</v>
      </c>
      <c r="N84" s="81" t="str">
        <f aca="false">IF(E84="Mão de Obra",J84,"")</f>
        <v/>
      </c>
      <c r="O84" s="81" t="n">
        <f aca="false">IF(N84&lt;&gt;"","",M84)</f>
        <v>0.81</v>
      </c>
      <c r="P84" s="82" t="str">
        <f aca="false">IF(A84="Composição",B84,"")</f>
        <v/>
      </c>
      <c r="Q84" s="81" t="str">
        <f aca="false">IF(P84&lt;&gt;"",SUMIF(L84:L84,L84,N84:N84),"")</f>
        <v/>
      </c>
      <c r="R84" s="81" t="str">
        <f aca="false">IF(P84&lt;&gt;"",SUMIF(L84:L84,L84,O84:O84),"")</f>
        <v/>
      </c>
    </row>
    <row r="85" customFormat="false" ht="25.5" hidden="true" customHeight="true" outlineLevel="0" collapsed="false">
      <c r="A85" s="91" t="s">
        <v>668</v>
      </c>
      <c r="B85" s="92" t="s">
        <v>489</v>
      </c>
      <c r="C85" s="91" t="s">
        <v>664</v>
      </c>
      <c r="D85" s="91" t="s">
        <v>765</v>
      </c>
      <c r="E85" s="91" t="s">
        <v>724</v>
      </c>
      <c r="F85" s="91"/>
      <c r="G85" s="93" t="s">
        <v>718</v>
      </c>
      <c r="H85" s="94" t="n">
        <v>0.0331</v>
      </c>
      <c r="I85" s="95" t="n">
        <f aca="false">SUMIFS(J:J,A:A,"Composição",B:B,$B85)</f>
        <v>29.45</v>
      </c>
      <c r="J85" s="95" t="n">
        <f aca="false">TRUNC(H85*I85,2)</f>
        <v>0.97</v>
      </c>
      <c r="L85" s="63" t="n">
        <f aca="false">IF(AND(A86&lt;&gt;"",A85=""),L84+1,L84)</f>
        <v>6</v>
      </c>
      <c r="M85" s="80" t="n">
        <f aca="false">IF(OR(A85="Insumo",A85="Composição Auxiliar"),J85,"")</f>
        <v>0.97</v>
      </c>
      <c r="N85" s="81" t="str">
        <f aca="false">IF(E85="Mão de Obra",J85,"")</f>
        <v/>
      </c>
      <c r="O85" s="81" t="n">
        <f aca="false">IF(N85&lt;&gt;"","",M85)</f>
        <v>0.97</v>
      </c>
      <c r="P85" s="82" t="str">
        <f aca="false">IF(A85="Composição",B85,"")</f>
        <v/>
      </c>
      <c r="Q85" s="81" t="str">
        <f aca="false">IF(P85&lt;&gt;"",SUMIF(L85:L85,L85,N85:N85),"")</f>
        <v/>
      </c>
      <c r="R85" s="81" t="str">
        <f aca="false">IF(P85&lt;&gt;"",SUMIF(L85:L85,L85,O85:O85),"")</f>
        <v/>
      </c>
    </row>
    <row r="86" customFormat="false" ht="25.5" hidden="true" customHeight="true" outlineLevel="0" collapsed="false">
      <c r="A86" s="91" t="s">
        <v>668</v>
      </c>
      <c r="B86" s="92" t="s">
        <v>766</v>
      </c>
      <c r="C86" s="91" t="s">
        <v>664</v>
      </c>
      <c r="D86" s="91" t="s">
        <v>767</v>
      </c>
      <c r="E86" s="91" t="s">
        <v>724</v>
      </c>
      <c r="F86" s="91"/>
      <c r="G86" s="93" t="s">
        <v>718</v>
      </c>
      <c r="H86" s="94" t="n">
        <v>0.0331</v>
      </c>
      <c r="I86" s="95" t="n">
        <f aca="false">SUMIFS(J:J,A:A,"Composição",B:B,$B86)</f>
        <v>31.52</v>
      </c>
      <c r="J86" s="95" t="n">
        <f aca="false">TRUNC(H86*I86,2)</f>
        <v>1.04</v>
      </c>
      <c r="L86" s="63" t="n">
        <f aca="false">IF(AND(A87&lt;&gt;"",A86=""),L85+1,L85)</f>
        <v>6</v>
      </c>
      <c r="M86" s="80" t="n">
        <f aca="false">IF(OR(A86="Insumo",A86="Composição Auxiliar"),J86,"")</f>
        <v>1.04</v>
      </c>
      <c r="N86" s="81" t="str">
        <f aca="false">IF(E86="Mão de Obra",J86,"")</f>
        <v/>
      </c>
      <c r="O86" s="81" t="n">
        <f aca="false">IF(N86&lt;&gt;"","",M86)</f>
        <v>1.04</v>
      </c>
      <c r="P86" s="82" t="str">
        <f aca="false">IF(A86="Composição",B86,"")</f>
        <v/>
      </c>
      <c r="Q86" s="81" t="str">
        <f aca="false">IF(P86&lt;&gt;"",SUMIF(L86:L86,L86,N86:N86),"")</f>
        <v/>
      </c>
      <c r="R86" s="81" t="str">
        <f aca="false">IF(P86&lt;&gt;"",SUMIF(L86:L86,L86,O86:O86),"")</f>
        <v/>
      </c>
    </row>
    <row r="87" customFormat="false" ht="38.25" hidden="true" customHeight="true" outlineLevel="0" collapsed="false">
      <c r="A87" s="91" t="s">
        <v>668</v>
      </c>
      <c r="B87" s="92" t="s">
        <v>768</v>
      </c>
      <c r="C87" s="91" t="s">
        <v>664</v>
      </c>
      <c r="D87" s="91" t="s">
        <v>769</v>
      </c>
      <c r="E87" s="91" t="s">
        <v>666</v>
      </c>
      <c r="F87" s="91"/>
      <c r="G87" s="93" t="s">
        <v>667</v>
      </c>
      <c r="H87" s="94" t="n">
        <v>0.1195</v>
      </c>
      <c r="I87" s="95" t="n">
        <f aca="false">SUMIFS(J:J,A:A,"Composição",B:B,$B87)</f>
        <v>243.91</v>
      </c>
      <c r="J87" s="95" t="n">
        <f aca="false">TRUNC(H87*I87,2)</f>
        <v>29.14</v>
      </c>
      <c r="L87" s="63" t="n">
        <f aca="false">IF(AND(A88&lt;&gt;"",A87=""),L86+1,L86)</f>
        <v>6</v>
      </c>
      <c r="M87" s="80" t="n">
        <f aca="false">IF(OR(A87="Insumo",A87="Composição Auxiliar"),J87,"")</f>
        <v>29.14</v>
      </c>
      <c r="N87" s="81" t="str">
        <f aca="false">IF(E87="Mão de Obra",J87,"")</f>
        <v/>
      </c>
      <c r="O87" s="81" t="n">
        <f aca="false">IF(N87&lt;&gt;"","",M87)</f>
        <v>29.14</v>
      </c>
      <c r="P87" s="82" t="str">
        <f aca="false">IF(A87="Composição",B87,"")</f>
        <v/>
      </c>
      <c r="Q87" s="81" t="str">
        <f aca="false">IF(P87&lt;&gt;"",SUMIF(L87:L87,L87,N87:N87),"")</f>
        <v/>
      </c>
      <c r="R87" s="81" t="str">
        <f aca="false">IF(P87&lt;&gt;"",SUMIF(L87:L87,L87,O87:O87),"")</f>
        <v/>
      </c>
    </row>
    <row r="88" customFormat="false" ht="25.5" hidden="true" customHeight="true" outlineLevel="0" collapsed="false">
      <c r="A88" s="91" t="s">
        <v>668</v>
      </c>
      <c r="B88" s="92" t="s">
        <v>509</v>
      </c>
      <c r="C88" s="91" t="s">
        <v>664</v>
      </c>
      <c r="D88" s="91" t="s">
        <v>770</v>
      </c>
      <c r="E88" s="91" t="s">
        <v>724</v>
      </c>
      <c r="F88" s="91"/>
      <c r="G88" s="93" t="s">
        <v>718</v>
      </c>
      <c r="H88" s="94" t="n">
        <v>0.0166</v>
      </c>
      <c r="I88" s="95" t="n">
        <f aca="false">SUMIFS(J:J,A:A,"Composição",B:B,$B88)</f>
        <v>42.78</v>
      </c>
      <c r="J88" s="95" t="n">
        <f aca="false">TRUNC(H88*I88,2)</f>
        <v>0.71</v>
      </c>
      <c r="L88" s="63" t="n">
        <f aca="false">IF(AND(A89&lt;&gt;"",A88=""),L87+1,L87)</f>
        <v>6</v>
      </c>
      <c r="M88" s="80" t="n">
        <f aca="false">IF(OR(A88="Insumo",A88="Composição Auxiliar"),J88,"")</f>
        <v>0.71</v>
      </c>
      <c r="N88" s="81" t="str">
        <f aca="false">IF(E88="Mão de Obra",J88,"")</f>
        <v/>
      </c>
      <c r="O88" s="81" t="n">
        <f aca="false">IF(N88&lt;&gt;"","",M88)</f>
        <v>0.71</v>
      </c>
      <c r="P88" s="82" t="str">
        <f aca="false">IF(A88="Composição",B88,"")</f>
        <v/>
      </c>
      <c r="Q88" s="81" t="str">
        <f aca="false">IF(P88&lt;&gt;"",SUMIF(L88:L88,L88,N88:N88),"")</f>
        <v/>
      </c>
      <c r="R88" s="81" t="str">
        <f aca="false">IF(P88&lt;&gt;"",SUMIF(L88:L88,L88,O88:O88),"")</f>
        <v/>
      </c>
    </row>
    <row r="89" customFormat="false" ht="25.5" hidden="true" customHeight="false" outlineLevel="0" collapsed="false">
      <c r="A89" s="96" t="s">
        <v>679</v>
      </c>
      <c r="B89" s="97" t="s">
        <v>771</v>
      </c>
      <c r="C89" s="96" t="str">
        <f aca="false">VLOOKUP(B89,INSUMOS!$A:$I,2,0)</f>
        <v>SINAPI</v>
      </c>
      <c r="D89" s="96" t="str">
        <f aca="false">VLOOKUP(B89,INSUMOS!$A:$I,3,0)</f>
        <v>EXTINTOR DE INCENDIO PORTATIL COM CARGA DE PO QUIMICO SECO (PQS) DE 4 KG, CLASSE BC</v>
      </c>
      <c r="E89" s="98" t="str">
        <f aca="false">VLOOKUP(B89,INSUMOS!$A:$I,4,0)</f>
        <v>Material</v>
      </c>
      <c r="F89" s="98"/>
      <c r="G89" s="99" t="str">
        <f aca="false">VLOOKUP(B89,INSUMOS!$A:$I,5,0)</f>
        <v>UN</v>
      </c>
      <c r="H89" s="100" t="n">
        <v>0.0166</v>
      </c>
      <c r="I89" s="101" t="n">
        <f aca="false">VLOOKUP(B89,INSUMOS!$A:$I,8,0)</f>
        <v>232.69</v>
      </c>
      <c r="J89" s="101" t="n">
        <f aca="false">TRUNC(H89*I89,2)</f>
        <v>3.86</v>
      </c>
      <c r="L89" s="63" t="n">
        <f aca="false">IF(AND(A90&lt;&gt;"",A89=""),L88+1,L88)</f>
        <v>6</v>
      </c>
      <c r="M89" s="80" t="n">
        <f aca="false">IF(OR(A89="Insumo",A89="Composição Auxiliar"),J89,"")</f>
        <v>3.86</v>
      </c>
      <c r="N89" s="81" t="str">
        <f aca="false">IF(E89="Mão de Obra",J89,"")</f>
        <v/>
      </c>
      <c r="O89" s="81" t="n">
        <f aca="false">IF(N89&lt;&gt;"","",M89)</f>
        <v>3.86</v>
      </c>
      <c r="P89" s="82" t="str">
        <f aca="false">IF(A89="Composição",B89,"")</f>
        <v/>
      </c>
      <c r="Q89" s="81" t="str">
        <f aca="false">IF(P89&lt;&gt;"",SUMIF(L89:L89,L89,N89:N89),"")</f>
        <v/>
      </c>
      <c r="R89" s="81" t="str">
        <f aca="false">IF(P89&lt;&gt;"",SUMIF(L89:L89,L89,O89:O89),"")</f>
        <v/>
      </c>
    </row>
    <row r="90" customFormat="false" ht="25.5" hidden="true" customHeight="false" outlineLevel="0" collapsed="false">
      <c r="A90" s="96" t="s">
        <v>679</v>
      </c>
      <c r="B90" s="97" t="s">
        <v>772</v>
      </c>
      <c r="C90" s="96" t="str">
        <f aca="false">VLOOKUP(B90,INSUMOS!$A:$I,2,0)</f>
        <v>SINAPI</v>
      </c>
      <c r="D90" s="96" t="str">
        <f aca="false">VLOOKUP(B90,INSUMOS!$A:$I,3,0)</f>
        <v>EXTINTOR DE INCENDIO PORTATIL COM CARGA DE AGUA PRESSURIZADA DE 10 L, CLASSE A</v>
      </c>
      <c r="E90" s="98" t="str">
        <f aca="false">VLOOKUP(B90,INSUMOS!$A:$I,4,0)</f>
        <v>Material</v>
      </c>
      <c r="F90" s="98"/>
      <c r="G90" s="99" t="str">
        <f aca="false">VLOOKUP(B90,INSUMOS!$A:$I,5,0)</f>
        <v>UN</v>
      </c>
      <c r="H90" s="100" t="n">
        <v>0.0166</v>
      </c>
      <c r="I90" s="101" t="n">
        <f aca="false">VLOOKUP(B90,INSUMOS!$A:$I,8,0)</f>
        <v>240.62</v>
      </c>
      <c r="J90" s="101" t="n">
        <f aca="false">TRUNC(H90*I90,2)</f>
        <v>3.99</v>
      </c>
      <c r="L90" s="63" t="n">
        <f aca="false">IF(AND(A91&lt;&gt;"",A90=""),L89+1,L89)</f>
        <v>6</v>
      </c>
      <c r="M90" s="80" t="n">
        <f aca="false">IF(OR(A90="Insumo",A90="Composição Auxiliar"),J90,"")</f>
        <v>3.99</v>
      </c>
      <c r="N90" s="81" t="str">
        <f aca="false">IF(E90="Mão de Obra",J90,"")</f>
        <v/>
      </c>
      <c r="O90" s="81" t="n">
        <f aca="false">IF(N90&lt;&gt;"","",M90)</f>
        <v>3.99</v>
      </c>
      <c r="P90" s="82" t="str">
        <f aca="false">IF(A90="Composição",B90,"")</f>
        <v/>
      </c>
      <c r="Q90" s="81" t="str">
        <f aca="false">IF(P90&lt;&gt;"",SUMIF(L90:L90,L90,N90:N90),"")</f>
        <v/>
      </c>
      <c r="R90" s="81" t="str">
        <f aca="false">IF(P90&lt;&gt;"",SUMIF(L90:L90,L90,O90:O90),"")</f>
        <v/>
      </c>
    </row>
    <row r="91" customFormat="false" ht="14.25" hidden="true" customHeight="false" outlineLevel="0" collapsed="false">
      <c r="A91" s="102"/>
      <c r="B91" s="102"/>
      <c r="C91" s="102"/>
      <c r="D91" s="102"/>
      <c r="E91" s="102"/>
      <c r="F91" s="103"/>
      <c r="G91" s="102"/>
      <c r="H91" s="103"/>
      <c r="I91" s="102"/>
      <c r="J91" s="103"/>
      <c r="L91" s="63" t="n">
        <f aca="false">IF(AND(A92&lt;&gt;"",A91=""),L90+1,L90)</f>
        <v>6</v>
      </c>
      <c r="M91" s="80" t="str">
        <f aca="false">IF(OR(A91="Insumo",A91="Composição Auxiliar"),J91,"")</f>
        <v/>
      </c>
      <c r="N91" s="81" t="str">
        <f aca="false">IF(E91="Mão de Obra",J91,"")</f>
        <v/>
      </c>
      <c r="O91" s="81" t="str">
        <f aca="false">IF(N91&lt;&gt;"","",M91)</f>
        <v/>
      </c>
      <c r="P91" s="82" t="str">
        <f aca="false">IF(A91="Composição",B91,"")</f>
        <v/>
      </c>
      <c r="Q91" s="81" t="str">
        <f aca="false">IF(P91&lt;&gt;"",SUMIF(L91:L91,L91,N91:N91),"")</f>
        <v/>
      </c>
      <c r="R91" s="81" t="str">
        <f aca="false">IF(P91&lt;&gt;"",SUMIF(L91:L91,L91,O91:O91),"")</f>
        <v/>
      </c>
    </row>
    <row r="92" customFormat="false" ht="15" hidden="true" customHeight="false" outlineLevel="0" collapsed="false">
      <c r="A92" s="102"/>
      <c r="B92" s="102"/>
      <c r="C92" s="102"/>
      <c r="D92" s="102"/>
      <c r="E92" s="102"/>
      <c r="F92" s="103"/>
      <c r="G92" s="102"/>
      <c r="H92" s="104"/>
      <c r="I92" s="104"/>
      <c r="J92" s="103"/>
      <c r="L92" s="63" t="n">
        <f aca="false">IF(AND(A93&lt;&gt;"",A92=""),L91+1,L91)</f>
        <v>6</v>
      </c>
      <c r="M92" s="80" t="str">
        <f aca="false">IF(OR(A92="Insumo",A92="Composição Auxiliar"),J92,"")</f>
        <v/>
      </c>
      <c r="N92" s="81" t="str">
        <f aca="false">IF(E92="Mão de Obra",J92,"")</f>
        <v/>
      </c>
      <c r="O92" s="81" t="str">
        <f aca="false">IF(N92&lt;&gt;"","",M92)</f>
        <v/>
      </c>
      <c r="P92" s="82" t="str">
        <f aca="false">IF(A92="Composição",B92,"")</f>
        <v/>
      </c>
      <c r="Q92" s="81" t="str">
        <f aca="false">IF(P92&lt;&gt;"",SUMIF(L92:L92,L92,N92:N92),"")</f>
        <v/>
      </c>
      <c r="R92" s="81" t="str">
        <f aca="false">IF(P92&lt;&gt;"",SUMIF(L92:L92,L92,O92:O92),"")</f>
        <v/>
      </c>
    </row>
    <row r="93" customFormat="false" ht="15" hidden="true" customHeight="false" outlineLevel="0" collapsed="false">
      <c r="A93" s="108"/>
      <c r="B93" s="108"/>
      <c r="C93" s="108"/>
      <c r="D93" s="108"/>
      <c r="E93" s="108"/>
      <c r="F93" s="108"/>
      <c r="G93" s="108"/>
      <c r="H93" s="108"/>
      <c r="I93" s="108"/>
      <c r="J93" s="108"/>
      <c r="L93" s="63" t="n">
        <f aca="false">IF(AND(A94&lt;&gt;"",A93=""),L92+1,L92)</f>
        <v>7</v>
      </c>
      <c r="M93" s="80" t="str">
        <f aca="false">IF(OR(A93="Insumo",A93="Composição Auxiliar"),J93,"")</f>
        <v/>
      </c>
      <c r="N93" s="81" t="str">
        <f aca="false">IF(E93="Mão de Obra",J93,"")</f>
        <v/>
      </c>
      <c r="O93" s="81" t="str">
        <f aca="false">IF(N93&lt;&gt;"","",M93)</f>
        <v/>
      </c>
      <c r="P93" s="82" t="str">
        <f aca="false">IF(A93="Composição",B93,"")</f>
        <v/>
      </c>
      <c r="Q93" s="81" t="str">
        <f aca="false">IF(P93&lt;&gt;"",SUMIF(L93:L93,L93,N93:N93),"")</f>
        <v/>
      </c>
      <c r="R93" s="81" t="str">
        <f aca="false">IF(P93&lt;&gt;"",SUMIF(L93:L93,L93,O93:O93),"")</f>
        <v/>
      </c>
    </row>
    <row r="94" customFormat="false" ht="15" hidden="true" customHeight="true" outlineLevel="0" collapsed="false">
      <c r="A94" s="83" t="s">
        <v>46</v>
      </c>
      <c r="B94" s="84" t="s">
        <v>655</v>
      </c>
      <c r="C94" s="83" t="s">
        <v>656</v>
      </c>
      <c r="D94" s="83" t="s">
        <v>657</v>
      </c>
      <c r="E94" s="83" t="s">
        <v>658</v>
      </c>
      <c r="F94" s="83"/>
      <c r="G94" s="85" t="s">
        <v>659</v>
      </c>
      <c r="H94" s="84" t="s">
        <v>660</v>
      </c>
      <c r="I94" s="84" t="s">
        <v>661</v>
      </c>
      <c r="J94" s="84" t="s">
        <v>662</v>
      </c>
      <c r="L94" s="63" t="n">
        <f aca="false">IF(AND(A95&lt;&gt;"",A94=""),L93+1,L93)</f>
        <v>7</v>
      </c>
      <c r="M94" s="80" t="str">
        <f aca="false">IF(OR(A94="Insumo",A94="Composição Auxiliar"),J94,"")</f>
        <v/>
      </c>
      <c r="N94" s="81" t="str">
        <f aca="false">IF(E94="Mão de Obra",J94,"")</f>
        <v/>
      </c>
      <c r="O94" s="81" t="str">
        <f aca="false">IF(N94&lt;&gt;"","",M94)</f>
        <v/>
      </c>
      <c r="P94" s="82" t="str">
        <f aca="false">IF(A94="Composição",B94,"")</f>
        <v/>
      </c>
      <c r="Q94" s="81" t="str">
        <f aca="false">IF(P94&lt;&gt;"",SUMIF(L94:L94,L94,N94:N94),"")</f>
        <v/>
      </c>
      <c r="R94" s="81" t="str">
        <f aca="false">IF(P94&lt;&gt;"",SUMIF(L94:L94,L94,O94:O94),"")</f>
        <v/>
      </c>
    </row>
    <row r="95" customFormat="false" ht="38.25" hidden="true" customHeight="true" outlineLevel="0" collapsed="false">
      <c r="A95" s="86" t="s">
        <v>663</v>
      </c>
      <c r="B95" s="87" t="s">
        <v>47</v>
      </c>
      <c r="C95" s="86" t="s">
        <v>664</v>
      </c>
      <c r="D95" s="86" t="s">
        <v>774</v>
      </c>
      <c r="E95" s="86" t="s">
        <v>666</v>
      </c>
      <c r="F95" s="86"/>
      <c r="G95" s="88" t="s">
        <v>667</v>
      </c>
      <c r="H95" s="89" t="n">
        <v>1</v>
      </c>
      <c r="I95" s="90" t="n">
        <f aca="false">SUMIF(L:L,$L95,M:M)</f>
        <v>468.4</v>
      </c>
      <c r="J95" s="90" t="n">
        <f aca="false">TRUNC(H95*I95,2)</f>
        <v>468.4</v>
      </c>
      <c r="L95" s="63" t="n">
        <f aca="false">IF(AND(A96&lt;&gt;"",A95=""),L94+1,L94)</f>
        <v>7</v>
      </c>
      <c r="M95" s="80" t="str">
        <f aca="false">IF(OR(A95="Insumo",A95="Composição Auxiliar"),J95,"")</f>
        <v/>
      </c>
      <c r="N95" s="81" t="str">
        <f aca="false">IF(E95="Mão de Obra",J95,"")</f>
        <v/>
      </c>
      <c r="O95" s="81" t="str">
        <f aca="false">IF(N95&lt;&gt;"","",M95)</f>
        <v/>
      </c>
      <c r="P95" s="82" t="str">
        <f aca="false">IF(A95="Composição",B95,"")</f>
        <v> 93583 </v>
      </c>
      <c r="Q95" s="81" t="n">
        <f aca="false">IF(P95&lt;&gt;"",SUMIF(L95:L95,L95,N95:N95),"")</f>
        <v>0</v>
      </c>
      <c r="R95" s="81" t="n">
        <f aca="false">IF(P95&lt;&gt;"",SUMIF(L95:L95,L95,O95:O95),"")</f>
        <v>0</v>
      </c>
    </row>
    <row r="96" customFormat="false" ht="25.5" hidden="true" customHeight="true" outlineLevel="0" collapsed="false">
      <c r="A96" s="91" t="s">
        <v>668</v>
      </c>
      <c r="B96" s="92" t="s">
        <v>740</v>
      </c>
      <c r="C96" s="91" t="s">
        <v>664</v>
      </c>
      <c r="D96" s="91" t="s">
        <v>741</v>
      </c>
      <c r="E96" s="91" t="s">
        <v>724</v>
      </c>
      <c r="F96" s="91"/>
      <c r="G96" s="93" t="s">
        <v>718</v>
      </c>
      <c r="H96" s="94" t="n">
        <v>0.2899</v>
      </c>
      <c r="I96" s="95" t="n">
        <f aca="false">SUMIFS(J:J,A:A,"Composição",B:B,$B96)</f>
        <v>28.24</v>
      </c>
      <c r="J96" s="95" t="n">
        <f aca="false">TRUNC(H96*I96,2)</f>
        <v>8.18</v>
      </c>
      <c r="L96" s="63" t="n">
        <f aca="false">IF(AND(A97&lt;&gt;"",A96=""),L95+1,L95)</f>
        <v>7</v>
      </c>
      <c r="M96" s="80" t="n">
        <f aca="false">IF(OR(A96="Insumo",A96="Composição Auxiliar"),J96,"")</f>
        <v>8.18</v>
      </c>
      <c r="N96" s="81" t="str">
        <f aca="false">IF(E96="Mão de Obra",J96,"")</f>
        <v/>
      </c>
      <c r="O96" s="81" t="n">
        <f aca="false">IF(N96&lt;&gt;"","",M96)</f>
        <v>8.18</v>
      </c>
      <c r="P96" s="82" t="str">
        <f aca="false">IF(A96="Composição",B96,"")</f>
        <v/>
      </c>
      <c r="Q96" s="81" t="str">
        <f aca="false">IF(P96&lt;&gt;"",SUMIF(L96:L96,L96,N96:N96),"")</f>
        <v/>
      </c>
      <c r="R96" s="81" t="str">
        <f aca="false">IF(P96&lt;&gt;"",SUMIF(L96:L96,L96,O96:O96),"")</f>
        <v/>
      </c>
    </row>
    <row r="97" customFormat="false" ht="25.5" hidden="true" customHeight="true" outlineLevel="0" collapsed="false">
      <c r="A97" s="91" t="s">
        <v>668</v>
      </c>
      <c r="B97" s="92" t="s">
        <v>736</v>
      </c>
      <c r="C97" s="91" t="s">
        <v>664</v>
      </c>
      <c r="D97" s="91" t="s">
        <v>737</v>
      </c>
      <c r="E97" s="91" t="s">
        <v>724</v>
      </c>
      <c r="F97" s="91"/>
      <c r="G97" s="93" t="s">
        <v>729</v>
      </c>
      <c r="H97" s="94" t="n">
        <v>0.4831</v>
      </c>
      <c r="I97" s="95" t="n">
        <f aca="false">SUMIFS(J:J,A:A,"Composição",B:B,$B97)</f>
        <v>13.74</v>
      </c>
      <c r="J97" s="95" t="n">
        <f aca="false">TRUNC(H97*I97,2)</f>
        <v>6.63</v>
      </c>
      <c r="L97" s="63" t="n">
        <f aca="false">IF(AND(A98&lt;&gt;"",A97=""),L96+1,L96)</f>
        <v>7</v>
      </c>
      <c r="M97" s="80" t="n">
        <f aca="false">IF(OR(A97="Insumo",A97="Composição Auxiliar"),J97,"")</f>
        <v>6.63</v>
      </c>
      <c r="N97" s="81" t="str">
        <f aca="false">IF(E97="Mão de Obra",J97,"")</f>
        <v/>
      </c>
      <c r="O97" s="81" t="n">
        <f aca="false">IF(N97&lt;&gt;"","",M97)</f>
        <v>6.63</v>
      </c>
      <c r="P97" s="82" t="str">
        <f aca="false">IF(A97="Composição",B97,"")</f>
        <v/>
      </c>
      <c r="Q97" s="81" t="str">
        <f aca="false">IF(P97&lt;&gt;"",SUMIF(L97:L97,L97,N97:N97),"")</f>
        <v/>
      </c>
      <c r="R97" s="81" t="str">
        <f aca="false">IF(P97&lt;&gt;"",SUMIF(L97:L97,L97,O97:O97),"")</f>
        <v/>
      </c>
    </row>
    <row r="98" customFormat="false" ht="51" hidden="true" customHeight="true" outlineLevel="0" collapsed="false">
      <c r="A98" s="91" t="s">
        <v>668</v>
      </c>
      <c r="B98" s="92" t="s">
        <v>760</v>
      </c>
      <c r="C98" s="91" t="s">
        <v>664</v>
      </c>
      <c r="D98" s="91" t="s">
        <v>761</v>
      </c>
      <c r="E98" s="91" t="s">
        <v>751</v>
      </c>
      <c r="F98" s="91"/>
      <c r="G98" s="93" t="s">
        <v>667</v>
      </c>
      <c r="H98" s="94" t="n">
        <v>1.9256</v>
      </c>
      <c r="I98" s="95" t="n">
        <f aca="false">SUMIFS(J:J,A:A,"Composição",B:B,$B98)</f>
        <v>25.08</v>
      </c>
      <c r="J98" s="95" t="n">
        <f aca="false">TRUNC(H98*I98,2)</f>
        <v>48.29</v>
      </c>
      <c r="L98" s="63" t="n">
        <f aca="false">IF(AND(A99&lt;&gt;"",A98=""),L97+1,L97)</f>
        <v>7</v>
      </c>
      <c r="M98" s="80" t="n">
        <f aca="false">IF(OR(A98="Insumo",A98="Composição Auxiliar"),J98,"")</f>
        <v>48.29</v>
      </c>
      <c r="N98" s="81" t="str">
        <f aca="false">IF(E98="Mão de Obra",J98,"")</f>
        <v/>
      </c>
      <c r="O98" s="81" t="n">
        <f aca="false">IF(N98&lt;&gt;"","",M98)</f>
        <v>48.29</v>
      </c>
      <c r="P98" s="82" t="str">
        <f aca="false">IF(A98="Composição",B98,"")</f>
        <v/>
      </c>
      <c r="Q98" s="81" t="str">
        <f aca="false">IF(P98&lt;&gt;"",SUMIF(L98:L98,L98,N98:N98),"")</f>
        <v/>
      </c>
      <c r="R98" s="81" t="str">
        <f aca="false">IF(P98&lt;&gt;"",SUMIF(L98:L98,L98,O98:O98),"")</f>
        <v/>
      </c>
    </row>
    <row r="99" customFormat="false" ht="38.25" hidden="true" customHeight="true" outlineLevel="0" collapsed="false">
      <c r="A99" s="91" t="s">
        <v>668</v>
      </c>
      <c r="B99" s="92" t="s">
        <v>722</v>
      </c>
      <c r="C99" s="91" t="s">
        <v>664</v>
      </c>
      <c r="D99" s="91" t="s">
        <v>723</v>
      </c>
      <c r="E99" s="91" t="s">
        <v>724</v>
      </c>
      <c r="F99" s="91"/>
      <c r="G99" s="93" t="s">
        <v>718</v>
      </c>
      <c r="H99" s="94" t="n">
        <v>0.1932</v>
      </c>
      <c r="I99" s="95" t="n">
        <f aca="false">SUMIFS(J:J,A:A,"Composição",B:B,$B99)</f>
        <v>146.84</v>
      </c>
      <c r="J99" s="95" t="n">
        <f aca="false">TRUNC(H99*I99,2)</f>
        <v>28.36</v>
      </c>
      <c r="L99" s="63" t="n">
        <f aca="false">IF(AND(A100&lt;&gt;"",A99=""),L98+1,L98)</f>
        <v>7</v>
      </c>
      <c r="M99" s="80" t="n">
        <f aca="false">IF(OR(A99="Insumo",A99="Composição Auxiliar"),J99,"")</f>
        <v>28.36</v>
      </c>
      <c r="N99" s="81" t="str">
        <f aca="false">IF(E99="Mão de Obra",J99,"")</f>
        <v/>
      </c>
      <c r="O99" s="81" t="n">
        <f aca="false">IF(N99&lt;&gt;"","",M99)</f>
        <v>28.36</v>
      </c>
      <c r="P99" s="82" t="str">
        <f aca="false">IF(A99="Composição",B99,"")</f>
        <v/>
      </c>
      <c r="Q99" s="81" t="str">
        <f aca="false">IF(P99&lt;&gt;"",SUMIF(L99:L99,L99,N99:N99),"")</f>
        <v/>
      </c>
      <c r="R99" s="81" t="str">
        <f aca="false">IF(P99&lt;&gt;"",SUMIF(L99:L99,L99,O99:O99),"")</f>
        <v/>
      </c>
    </row>
    <row r="100" customFormat="false" ht="25.5" hidden="true" customHeight="true" outlineLevel="0" collapsed="false">
      <c r="A100" s="91" t="s">
        <v>668</v>
      </c>
      <c r="B100" s="92" t="s">
        <v>264</v>
      </c>
      <c r="C100" s="91" t="s">
        <v>664</v>
      </c>
      <c r="D100" s="91" t="s">
        <v>732</v>
      </c>
      <c r="E100" s="91" t="s">
        <v>733</v>
      </c>
      <c r="F100" s="91"/>
      <c r="G100" s="93" t="s">
        <v>667</v>
      </c>
      <c r="H100" s="94" t="n">
        <v>0.4761</v>
      </c>
      <c r="I100" s="95" t="n">
        <f aca="false">SUMIFS(J:J,A:A,"Composição",B:B,$B100)</f>
        <v>11.84</v>
      </c>
      <c r="J100" s="95" t="n">
        <f aca="false">TRUNC(H100*I100,2)</f>
        <v>5.63</v>
      </c>
      <c r="L100" s="63" t="n">
        <f aca="false">IF(AND(A101&lt;&gt;"",A100=""),L99+1,L99)</f>
        <v>7</v>
      </c>
      <c r="M100" s="80" t="n">
        <f aca="false">IF(OR(A100="Insumo",A100="Composição Auxiliar"),J100,"")</f>
        <v>5.63</v>
      </c>
      <c r="N100" s="81" t="str">
        <f aca="false">IF(E100="Mão de Obra",J100,"")</f>
        <v/>
      </c>
      <c r="O100" s="81" t="n">
        <f aca="false">IF(N100&lt;&gt;"","",M100)</f>
        <v>5.63</v>
      </c>
      <c r="P100" s="82" t="str">
        <f aca="false">IF(A100="Composição",B100,"")</f>
        <v/>
      </c>
      <c r="Q100" s="81" t="str">
        <f aca="false">IF(P100&lt;&gt;"",SUMIF(L100:L100,L100,N100:N100),"")</f>
        <v/>
      </c>
      <c r="R100" s="81" t="str">
        <f aca="false">IF(P100&lt;&gt;"",SUMIF(L100:L100,L100,O100:O100),"")</f>
        <v/>
      </c>
    </row>
    <row r="101" customFormat="false" ht="38.25" hidden="true" customHeight="true" outlineLevel="0" collapsed="false">
      <c r="A101" s="91" t="s">
        <v>668</v>
      </c>
      <c r="B101" s="92" t="s">
        <v>746</v>
      </c>
      <c r="C101" s="91" t="s">
        <v>664</v>
      </c>
      <c r="D101" s="91" t="s">
        <v>747</v>
      </c>
      <c r="E101" s="91" t="s">
        <v>724</v>
      </c>
      <c r="F101" s="91"/>
      <c r="G101" s="93" t="s">
        <v>718</v>
      </c>
      <c r="H101" s="94" t="n">
        <v>0.0966</v>
      </c>
      <c r="I101" s="95" t="n">
        <f aca="false">SUMIFS(J:J,A:A,"Composição",B:B,$B101)</f>
        <v>76.35</v>
      </c>
      <c r="J101" s="95" t="n">
        <f aca="false">TRUNC(H101*I101,2)</f>
        <v>7.37</v>
      </c>
      <c r="L101" s="63" t="n">
        <f aca="false">IF(AND(A102&lt;&gt;"",A101=""),L100+1,L100)</f>
        <v>7</v>
      </c>
      <c r="M101" s="80" t="n">
        <f aca="false">IF(OR(A101="Insumo",A101="Composição Auxiliar"),J101,"")</f>
        <v>7.37</v>
      </c>
      <c r="N101" s="81" t="str">
        <f aca="false">IF(E101="Mão de Obra",J101,"")</f>
        <v/>
      </c>
      <c r="O101" s="81" t="n">
        <f aca="false">IF(N101&lt;&gt;"","",M101)</f>
        <v>7.37</v>
      </c>
      <c r="P101" s="82" t="str">
        <f aca="false">IF(A101="Composição",B101,"")</f>
        <v/>
      </c>
      <c r="Q101" s="81" t="str">
        <f aca="false">IF(P101&lt;&gt;"",SUMIF(L101:L101,L101,N101:N101),"")</f>
        <v/>
      </c>
      <c r="R101" s="81" t="str">
        <f aca="false">IF(P101&lt;&gt;"",SUMIF(L101:L101,L101,O101:O101),"")</f>
        <v/>
      </c>
    </row>
    <row r="102" customFormat="false" ht="38.25" hidden="true" customHeight="true" outlineLevel="0" collapsed="false">
      <c r="A102" s="91" t="s">
        <v>668</v>
      </c>
      <c r="B102" s="92" t="s">
        <v>756</v>
      </c>
      <c r="C102" s="91" t="s">
        <v>664</v>
      </c>
      <c r="D102" s="91" t="s">
        <v>757</v>
      </c>
      <c r="E102" s="91" t="s">
        <v>724</v>
      </c>
      <c r="F102" s="91"/>
      <c r="G102" s="93" t="s">
        <v>729</v>
      </c>
      <c r="H102" s="94" t="n">
        <v>0.4638</v>
      </c>
      <c r="I102" s="95" t="n">
        <f aca="false">SUMIFS(J:J,A:A,"Composição",B:B,$B102)</f>
        <v>12.25</v>
      </c>
      <c r="J102" s="95" t="n">
        <f aca="false">TRUNC(H102*I102,2)</f>
        <v>5.68</v>
      </c>
      <c r="L102" s="63" t="n">
        <f aca="false">IF(AND(A103&lt;&gt;"",A102=""),L101+1,L101)</f>
        <v>7</v>
      </c>
      <c r="M102" s="80" t="n">
        <f aca="false">IF(OR(A102="Insumo",A102="Composição Auxiliar"),J102,"")</f>
        <v>5.68</v>
      </c>
      <c r="N102" s="81" t="str">
        <f aca="false">IF(E102="Mão de Obra",J102,"")</f>
        <v/>
      </c>
      <c r="O102" s="81" t="n">
        <f aca="false">IF(N102&lt;&gt;"","",M102)</f>
        <v>5.68</v>
      </c>
      <c r="P102" s="82" t="str">
        <f aca="false">IF(A102="Composição",B102,"")</f>
        <v/>
      </c>
      <c r="Q102" s="81" t="str">
        <f aca="false">IF(P102&lt;&gt;"",SUMIF(L102:L102,L102,N102:N102),"")</f>
        <v/>
      </c>
      <c r="R102" s="81" t="str">
        <f aca="false">IF(P102&lt;&gt;"",SUMIF(L102:L102,L102,O102:O102),"")</f>
        <v/>
      </c>
    </row>
    <row r="103" customFormat="false" ht="25.5" hidden="true" customHeight="true" outlineLevel="0" collapsed="false">
      <c r="A103" s="91" t="s">
        <v>668</v>
      </c>
      <c r="B103" s="92" t="s">
        <v>754</v>
      </c>
      <c r="C103" s="91" t="s">
        <v>664</v>
      </c>
      <c r="D103" s="91" t="s">
        <v>755</v>
      </c>
      <c r="E103" s="91" t="s">
        <v>675</v>
      </c>
      <c r="F103" s="91"/>
      <c r="G103" s="93" t="s">
        <v>667</v>
      </c>
      <c r="H103" s="94" t="n">
        <v>1.9256</v>
      </c>
      <c r="I103" s="95" t="n">
        <f aca="false">SUMIFS(J:J,A:A,"Composição",B:B,$B103)</f>
        <v>29.17</v>
      </c>
      <c r="J103" s="95" t="n">
        <f aca="false">TRUNC(H103*I103,2)</f>
        <v>56.16</v>
      </c>
      <c r="L103" s="63" t="n">
        <f aca="false">IF(AND(A104&lt;&gt;"",A103=""),L102+1,L102)</f>
        <v>7</v>
      </c>
      <c r="M103" s="80" t="n">
        <f aca="false">IF(OR(A103="Insumo",A103="Composição Auxiliar"),J103,"")</f>
        <v>56.16</v>
      </c>
      <c r="N103" s="81" t="str">
        <f aca="false">IF(E103="Mão de Obra",J103,"")</f>
        <v/>
      </c>
      <c r="O103" s="81" t="n">
        <f aca="false">IF(N103&lt;&gt;"","",M103)</f>
        <v>56.16</v>
      </c>
      <c r="P103" s="82" t="str">
        <f aca="false">IF(A103="Composição",B103,"")</f>
        <v/>
      </c>
      <c r="Q103" s="81" t="str">
        <f aca="false">IF(P103&lt;&gt;"",SUMIF(L103:L103,L103,N103:N103),"")</f>
        <v/>
      </c>
      <c r="R103" s="81" t="str">
        <f aca="false">IF(P103&lt;&gt;"",SUMIF(L103:L103,L103,O103:O103),"")</f>
        <v/>
      </c>
    </row>
    <row r="104" customFormat="false" ht="38.25" hidden="true" customHeight="true" outlineLevel="0" collapsed="false">
      <c r="A104" s="91" t="s">
        <v>668</v>
      </c>
      <c r="B104" s="92" t="s">
        <v>742</v>
      </c>
      <c r="C104" s="91" t="s">
        <v>664</v>
      </c>
      <c r="D104" s="91" t="s">
        <v>743</v>
      </c>
      <c r="E104" s="91" t="s">
        <v>666</v>
      </c>
      <c r="F104" s="91"/>
      <c r="G104" s="93" t="s">
        <v>667</v>
      </c>
      <c r="H104" s="94" t="n">
        <v>0.1508</v>
      </c>
      <c r="I104" s="95" t="n">
        <f aca="false">SUMIFS(J:J,A:A,"Composição",B:B,$B104)</f>
        <v>191.85</v>
      </c>
      <c r="J104" s="95" t="n">
        <f aca="false">TRUNC(H104*I104,2)</f>
        <v>28.93</v>
      </c>
      <c r="L104" s="63" t="n">
        <f aca="false">IF(AND(A105&lt;&gt;"",A104=""),L103+1,L103)</f>
        <v>7</v>
      </c>
      <c r="M104" s="80" t="n">
        <f aca="false">IF(OR(A104="Insumo",A104="Composição Auxiliar"),J104,"")</f>
        <v>28.93</v>
      </c>
      <c r="N104" s="81" t="str">
        <f aca="false">IF(E104="Mão de Obra",J104,"")</f>
        <v/>
      </c>
      <c r="O104" s="81" t="n">
        <f aca="false">IF(N104&lt;&gt;"","",M104)</f>
        <v>28.93</v>
      </c>
      <c r="P104" s="82" t="str">
        <f aca="false">IF(A104="Composição",B104,"")</f>
        <v/>
      </c>
      <c r="Q104" s="81" t="str">
        <f aca="false">IF(P104&lt;&gt;"",SUMIF(L104:L104,L104,N104:N104),"")</f>
        <v/>
      </c>
      <c r="R104" s="81" t="str">
        <f aca="false">IF(P104&lt;&gt;"",SUMIF(L104:L104,L104,O104:O104),"")</f>
        <v/>
      </c>
    </row>
    <row r="105" customFormat="false" ht="25.5" hidden="true" customHeight="true" outlineLevel="0" collapsed="false">
      <c r="A105" s="91" t="s">
        <v>668</v>
      </c>
      <c r="B105" s="92" t="s">
        <v>487</v>
      </c>
      <c r="C105" s="91" t="s">
        <v>664</v>
      </c>
      <c r="D105" s="91" t="s">
        <v>775</v>
      </c>
      <c r="E105" s="91" t="s">
        <v>724</v>
      </c>
      <c r="F105" s="91"/>
      <c r="G105" s="93" t="s">
        <v>718</v>
      </c>
      <c r="H105" s="94" t="n">
        <v>0.2899</v>
      </c>
      <c r="I105" s="95" t="n">
        <f aca="false">SUMIFS(J:J,A:A,"Composição",B:B,$B105)</f>
        <v>45.5</v>
      </c>
      <c r="J105" s="95" t="n">
        <f aca="false">TRUNC(H105*I105,2)</f>
        <v>13.19</v>
      </c>
      <c r="L105" s="63" t="n">
        <f aca="false">IF(AND(A106&lt;&gt;"",A105=""),L104+1,L104)</f>
        <v>7</v>
      </c>
      <c r="M105" s="80" t="n">
        <f aca="false">IF(OR(A105="Insumo",A105="Composição Auxiliar"),J105,"")</f>
        <v>13.19</v>
      </c>
      <c r="N105" s="81" t="str">
        <f aca="false">IF(E105="Mão de Obra",J105,"")</f>
        <v/>
      </c>
      <c r="O105" s="81" t="n">
        <f aca="false">IF(N105&lt;&gt;"","",M105)</f>
        <v>13.19</v>
      </c>
      <c r="P105" s="82" t="str">
        <f aca="false">IF(A105="Composição",B105,"")</f>
        <v/>
      </c>
      <c r="Q105" s="81" t="str">
        <f aca="false">IF(P105&lt;&gt;"",SUMIF(L105:L105,L105,N105:N105),"")</f>
        <v/>
      </c>
      <c r="R105" s="81" t="str">
        <f aca="false">IF(P105&lt;&gt;"",SUMIF(L105:L105,L105,O105:O105),"")</f>
        <v/>
      </c>
    </row>
    <row r="106" customFormat="false" ht="38.25" hidden="true" customHeight="true" outlineLevel="0" collapsed="false">
      <c r="A106" s="91" t="s">
        <v>668</v>
      </c>
      <c r="B106" s="92" t="s">
        <v>744</v>
      </c>
      <c r="C106" s="91" t="s">
        <v>664</v>
      </c>
      <c r="D106" s="91" t="s">
        <v>745</v>
      </c>
      <c r="E106" s="91" t="s">
        <v>666</v>
      </c>
      <c r="F106" s="91"/>
      <c r="G106" s="93" t="s">
        <v>667</v>
      </c>
      <c r="H106" s="94" t="n">
        <v>0.0966</v>
      </c>
      <c r="I106" s="95" t="n">
        <f aca="false">SUMIFS(J:J,A:A,"Composição",B:B,$B106)</f>
        <v>159.97</v>
      </c>
      <c r="J106" s="95" t="n">
        <f aca="false">TRUNC(H106*I106,2)</f>
        <v>15.45</v>
      </c>
      <c r="L106" s="63" t="n">
        <f aca="false">IF(AND(A107&lt;&gt;"",A106=""),L105+1,L105)</f>
        <v>7</v>
      </c>
      <c r="M106" s="80" t="n">
        <f aca="false">IF(OR(A106="Insumo",A106="Composição Auxiliar"),J106,"")</f>
        <v>15.45</v>
      </c>
      <c r="N106" s="81" t="str">
        <f aca="false">IF(E106="Mão de Obra",J106,"")</f>
        <v/>
      </c>
      <c r="O106" s="81" t="n">
        <f aca="false">IF(N106&lt;&gt;"","",M106)</f>
        <v>15.45</v>
      </c>
      <c r="P106" s="82" t="str">
        <f aca="false">IF(A106="Composição",B106,"")</f>
        <v/>
      </c>
      <c r="Q106" s="81" t="str">
        <f aca="false">IF(P106&lt;&gt;"",SUMIF(L106:L106,L106,N106:N106),"")</f>
        <v/>
      </c>
      <c r="R106" s="81" t="str">
        <f aca="false">IF(P106&lt;&gt;"",SUMIF(L106:L106,L106,O106:O106),"")</f>
        <v/>
      </c>
    </row>
    <row r="107" customFormat="false" ht="51" hidden="true" customHeight="true" outlineLevel="0" collapsed="false">
      <c r="A107" s="91" t="s">
        <v>668</v>
      </c>
      <c r="B107" s="92" t="s">
        <v>749</v>
      </c>
      <c r="C107" s="91" t="s">
        <v>664</v>
      </c>
      <c r="D107" s="91" t="s">
        <v>750</v>
      </c>
      <c r="E107" s="91" t="s">
        <v>751</v>
      </c>
      <c r="F107" s="91"/>
      <c r="G107" s="93" t="s">
        <v>667</v>
      </c>
      <c r="H107" s="94" t="n">
        <v>1.9256</v>
      </c>
      <c r="I107" s="95" t="n">
        <f aca="false">SUMIFS(J:J,A:A,"Composição",B:B,$B107)</f>
        <v>51.15</v>
      </c>
      <c r="J107" s="95" t="n">
        <f aca="false">TRUNC(H107*I107,2)</f>
        <v>98.49</v>
      </c>
      <c r="L107" s="63" t="n">
        <f aca="false">IF(AND(A108&lt;&gt;"",A107=""),L106+1,L106)</f>
        <v>7</v>
      </c>
      <c r="M107" s="80" t="n">
        <f aca="false">IF(OR(A107="Insumo",A107="Composição Auxiliar"),J107,"")</f>
        <v>98.49</v>
      </c>
      <c r="N107" s="81" t="str">
        <f aca="false">IF(E107="Mão de Obra",J107,"")</f>
        <v/>
      </c>
      <c r="O107" s="81" t="n">
        <f aca="false">IF(N107&lt;&gt;"","",M107)</f>
        <v>98.49</v>
      </c>
      <c r="P107" s="82" t="str">
        <f aca="false">IF(A107="Composição",B107,"")</f>
        <v/>
      </c>
      <c r="Q107" s="81" t="str">
        <f aca="false">IF(P107&lt;&gt;"",SUMIF(L107:L107,L107,N107:N107),"")</f>
        <v/>
      </c>
      <c r="R107" s="81" t="str">
        <f aca="false">IF(P107&lt;&gt;"",SUMIF(L107:L107,L107,O107:O107),"")</f>
        <v/>
      </c>
    </row>
    <row r="108" customFormat="false" ht="25.5" hidden="true" customHeight="true" outlineLevel="0" collapsed="false">
      <c r="A108" s="91" t="s">
        <v>668</v>
      </c>
      <c r="B108" s="92" t="s">
        <v>366</v>
      </c>
      <c r="C108" s="91" t="s">
        <v>664</v>
      </c>
      <c r="D108" s="91" t="s">
        <v>730</v>
      </c>
      <c r="E108" s="91" t="s">
        <v>731</v>
      </c>
      <c r="F108" s="91"/>
      <c r="G108" s="93" t="s">
        <v>676</v>
      </c>
      <c r="H108" s="94" t="n">
        <v>0.0078</v>
      </c>
      <c r="I108" s="95" t="n">
        <f aca="false">SUMIFS(J:J,A:A,"Composição",B:B,$B108)</f>
        <v>74.88</v>
      </c>
      <c r="J108" s="95" t="n">
        <f aca="false">TRUNC(H108*I108,2)</f>
        <v>0.58</v>
      </c>
      <c r="L108" s="63" t="n">
        <f aca="false">IF(AND(A109&lt;&gt;"",A108=""),L107+1,L107)</f>
        <v>7</v>
      </c>
      <c r="M108" s="80" t="n">
        <f aca="false">IF(OR(A108="Insumo",A108="Composição Auxiliar"),J108,"")</f>
        <v>0.58</v>
      </c>
      <c r="N108" s="81" t="str">
        <f aca="false">IF(E108="Mão de Obra",J108,"")</f>
        <v/>
      </c>
      <c r="O108" s="81" t="n">
        <f aca="false">IF(N108&lt;&gt;"","",M108)</f>
        <v>0.58</v>
      </c>
      <c r="P108" s="82" t="str">
        <f aca="false">IF(A108="Composição",B108,"")</f>
        <v/>
      </c>
      <c r="Q108" s="81" t="str">
        <f aca="false">IF(P108&lt;&gt;"",SUMIF(L108:L108,L108,N108:N108),"")</f>
        <v/>
      </c>
      <c r="R108" s="81" t="str">
        <f aca="false">IF(P108&lt;&gt;"",SUMIF(L108:L108,L108,O108:O108),"")</f>
        <v/>
      </c>
    </row>
    <row r="109" customFormat="false" ht="38.25" hidden="true" customHeight="true" outlineLevel="0" collapsed="false">
      <c r="A109" s="91" t="s">
        <v>668</v>
      </c>
      <c r="B109" s="92" t="s">
        <v>725</v>
      </c>
      <c r="C109" s="91" t="s">
        <v>664</v>
      </c>
      <c r="D109" s="91" t="s">
        <v>726</v>
      </c>
      <c r="E109" s="91" t="s">
        <v>666</v>
      </c>
      <c r="F109" s="91"/>
      <c r="G109" s="93" t="s">
        <v>667</v>
      </c>
      <c r="H109" s="94" t="n">
        <v>0.1111</v>
      </c>
      <c r="I109" s="95" t="n">
        <f aca="false">SUMIFS(J:J,A:A,"Composição",B:B,$B109)</f>
        <v>162.87</v>
      </c>
      <c r="J109" s="95" t="n">
        <f aca="false">TRUNC(H109*I109,2)</f>
        <v>18.09</v>
      </c>
      <c r="L109" s="63" t="n">
        <f aca="false">IF(AND(A110&lt;&gt;"",A109=""),L108+1,L108)</f>
        <v>7</v>
      </c>
      <c r="M109" s="80" t="n">
        <f aca="false">IF(OR(A109="Insumo",A109="Composição Auxiliar"),J109,"")</f>
        <v>18.09</v>
      </c>
      <c r="N109" s="81" t="str">
        <f aca="false">IF(E109="Mão de Obra",J109,"")</f>
        <v/>
      </c>
      <c r="O109" s="81" t="n">
        <f aca="false">IF(N109&lt;&gt;"","",M109)</f>
        <v>18.09</v>
      </c>
      <c r="P109" s="82" t="str">
        <f aca="false">IF(A109="Composição",B109,"")</f>
        <v/>
      </c>
      <c r="Q109" s="81" t="str">
        <f aca="false">IF(P109&lt;&gt;"",SUMIF(L109:L109,L109,N109:N109),"")</f>
        <v/>
      </c>
      <c r="R109" s="81" t="str">
        <f aca="false">IF(P109&lt;&gt;"",SUMIF(L109:L109,L109,O109:O109),"")</f>
        <v/>
      </c>
    </row>
    <row r="110" customFormat="false" ht="38.25" hidden="true" customHeight="true" outlineLevel="0" collapsed="false">
      <c r="A110" s="91" t="s">
        <v>668</v>
      </c>
      <c r="B110" s="92" t="s">
        <v>752</v>
      </c>
      <c r="C110" s="91" t="s">
        <v>664</v>
      </c>
      <c r="D110" s="91" t="s">
        <v>753</v>
      </c>
      <c r="E110" s="91" t="s">
        <v>724</v>
      </c>
      <c r="F110" s="91"/>
      <c r="G110" s="93" t="s">
        <v>718</v>
      </c>
      <c r="H110" s="94" t="n">
        <v>0.3865</v>
      </c>
      <c r="I110" s="95" t="n">
        <f aca="false">SUMIFS(J:J,A:A,"Composição",B:B,$B110)</f>
        <v>20.96</v>
      </c>
      <c r="J110" s="95" t="n">
        <f aca="false">TRUNC(H110*I110,2)</f>
        <v>8.1</v>
      </c>
      <c r="L110" s="63" t="n">
        <f aca="false">IF(AND(A111&lt;&gt;"",A110=""),L109+1,L109)</f>
        <v>7</v>
      </c>
      <c r="M110" s="80" t="n">
        <f aca="false">IF(OR(A110="Insumo",A110="Composição Auxiliar"),J110,"")</f>
        <v>8.1</v>
      </c>
      <c r="N110" s="81" t="str">
        <f aca="false">IF(E110="Mão de Obra",J110,"")</f>
        <v/>
      </c>
      <c r="O110" s="81" t="n">
        <f aca="false">IF(N110&lt;&gt;"","",M110)</f>
        <v>8.1</v>
      </c>
      <c r="P110" s="82" t="str">
        <f aca="false">IF(A110="Composição",B110,"")</f>
        <v/>
      </c>
      <c r="Q110" s="81" t="str">
        <f aca="false">IF(P110&lt;&gt;"",SUMIF(L110:L110,L110,N110:N110),"")</f>
        <v/>
      </c>
      <c r="R110" s="81" t="str">
        <f aca="false">IF(P110&lt;&gt;"",SUMIF(L110:L110,L110,O110:O110),"")</f>
        <v/>
      </c>
    </row>
    <row r="111" customFormat="false" ht="38.25" hidden="true" customHeight="true" outlineLevel="0" collapsed="false">
      <c r="A111" s="91" t="s">
        <v>668</v>
      </c>
      <c r="B111" s="92" t="s">
        <v>776</v>
      </c>
      <c r="C111" s="91" t="s">
        <v>664</v>
      </c>
      <c r="D111" s="91" t="s">
        <v>777</v>
      </c>
      <c r="E111" s="91" t="s">
        <v>724</v>
      </c>
      <c r="F111" s="91"/>
      <c r="G111" s="93" t="s">
        <v>718</v>
      </c>
      <c r="H111" s="94" t="n">
        <v>0.0966</v>
      </c>
      <c r="I111" s="95" t="n">
        <f aca="false">SUMIFS(J:J,A:A,"Composição",B:B,$B111)</f>
        <v>47.74</v>
      </c>
      <c r="J111" s="95" t="n">
        <f aca="false">TRUNC(H111*I111,2)</f>
        <v>4.61</v>
      </c>
      <c r="L111" s="63" t="n">
        <f aca="false">IF(AND(A112&lt;&gt;"",A111=""),L110+1,L110)</f>
        <v>7</v>
      </c>
      <c r="M111" s="80" t="n">
        <f aca="false">IF(OR(A111="Insumo",A111="Composição Auxiliar"),J111,"")</f>
        <v>4.61</v>
      </c>
      <c r="N111" s="81" t="str">
        <f aca="false">IF(E111="Mão de Obra",J111,"")</f>
        <v/>
      </c>
      <c r="O111" s="81" t="n">
        <f aca="false">IF(N111&lt;&gt;"","",M111)</f>
        <v>4.61</v>
      </c>
      <c r="P111" s="82" t="str">
        <f aca="false">IF(A111="Composição",B111,"")</f>
        <v/>
      </c>
      <c r="Q111" s="81" t="str">
        <f aca="false">IF(P111&lt;&gt;"",SUMIF(L111:L111,L111,N111:N111),"")</f>
        <v/>
      </c>
      <c r="R111" s="81" t="str">
        <f aca="false">IF(P111&lt;&gt;"",SUMIF(L111:L111,L111,O111:O111),"")</f>
        <v/>
      </c>
    </row>
    <row r="112" customFormat="false" ht="38.25" hidden="true" customHeight="true" outlineLevel="0" collapsed="false">
      <c r="A112" s="91" t="s">
        <v>668</v>
      </c>
      <c r="B112" s="92" t="s">
        <v>758</v>
      </c>
      <c r="C112" s="91" t="s">
        <v>664</v>
      </c>
      <c r="D112" s="91" t="s">
        <v>759</v>
      </c>
      <c r="E112" s="91" t="s">
        <v>724</v>
      </c>
      <c r="F112" s="91"/>
      <c r="G112" s="93" t="s">
        <v>729</v>
      </c>
      <c r="H112" s="94" t="n">
        <v>1.0821</v>
      </c>
      <c r="I112" s="95" t="n">
        <f aca="false">SUMIFS(J:J,A:A,"Composição",B:B,$B112)</f>
        <v>2.68</v>
      </c>
      <c r="J112" s="95" t="n">
        <f aca="false">TRUNC(H112*I112,2)</f>
        <v>2.9</v>
      </c>
      <c r="L112" s="63" t="n">
        <f aca="false">IF(AND(A113&lt;&gt;"",A112=""),L111+1,L111)</f>
        <v>7</v>
      </c>
      <c r="M112" s="80" t="n">
        <f aca="false">IF(OR(A112="Insumo",A112="Composição Auxiliar"),J112,"")</f>
        <v>2.9</v>
      </c>
      <c r="N112" s="81" t="str">
        <f aca="false">IF(E112="Mão de Obra",J112,"")</f>
        <v/>
      </c>
      <c r="O112" s="81" t="n">
        <f aca="false">IF(N112&lt;&gt;"","",M112)</f>
        <v>2.9</v>
      </c>
      <c r="P112" s="82" t="str">
        <f aca="false">IF(A112="Composição",B112,"")</f>
        <v/>
      </c>
      <c r="Q112" s="81" t="str">
        <f aca="false">IF(P112&lt;&gt;"",SUMIF(L112:L112,L112,N112:N112),"")</f>
        <v/>
      </c>
      <c r="R112" s="81" t="str">
        <f aca="false">IF(P112&lt;&gt;"",SUMIF(L112:L112,L112,O112:O112),"")</f>
        <v/>
      </c>
    </row>
    <row r="113" customFormat="false" ht="51" hidden="true" customHeight="true" outlineLevel="0" collapsed="false">
      <c r="A113" s="91" t="s">
        <v>668</v>
      </c>
      <c r="B113" s="92" t="s">
        <v>762</v>
      </c>
      <c r="C113" s="91" t="s">
        <v>664</v>
      </c>
      <c r="D113" s="91" t="s">
        <v>763</v>
      </c>
      <c r="E113" s="91" t="s">
        <v>764</v>
      </c>
      <c r="F113" s="91"/>
      <c r="G113" s="93" t="s">
        <v>729</v>
      </c>
      <c r="H113" s="94" t="n">
        <v>0.4251</v>
      </c>
      <c r="I113" s="95" t="n">
        <f aca="false">SUMIFS(J:J,A:A,"Composição",B:B,$B113)</f>
        <v>3.68</v>
      </c>
      <c r="J113" s="95" t="n">
        <f aca="false">TRUNC(H113*I113,2)</f>
        <v>1.56</v>
      </c>
      <c r="L113" s="63" t="n">
        <f aca="false">IF(AND(A114&lt;&gt;"",A113=""),L112+1,L112)</f>
        <v>7</v>
      </c>
      <c r="M113" s="80" t="n">
        <f aca="false">IF(OR(A113="Insumo",A113="Composição Auxiliar"),J113,"")</f>
        <v>1.56</v>
      </c>
      <c r="N113" s="81" t="str">
        <f aca="false">IF(E113="Mão de Obra",J113,"")</f>
        <v/>
      </c>
      <c r="O113" s="81" t="n">
        <f aca="false">IF(N113&lt;&gt;"","",M113)</f>
        <v>1.56</v>
      </c>
      <c r="P113" s="82" t="str">
        <f aca="false">IF(A113="Composição",B113,"")</f>
        <v/>
      </c>
      <c r="Q113" s="81" t="str">
        <f aca="false">IF(P113&lt;&gt;"",SUMIF(L113:L113,L113,N113:N113),"")</f>
        <v/>
      </c>
      <c r="R113" s="81" t="str">
        <f aca="false">IF(P113&lt;&gt;"",SUMIF(L113:L113,L113,O113:O113),"")</f>
        <v/>
      </c>
    </row>
    <row r="114" customFormat="false" ht="25.5" hidden="true" customHeight="true" outlineLevel="0" collapsed="false">
      <c r="A114" s="91" t="s">
        <v>668</v>
      </c>
      <c r="B114" s="92" t="s">
        <v>734</v>
      </c>
      <c r="C114" s="91" t="s">
        <v>664</v>
      </c>
      <c r="D114" s="91" t="s">
        <v>735</v>
      </c>
      <c r="E114" s="91" t="s">
        <v>724</v>
      </c>
      <c r="F114" s="91"/>
      <c r="G114" s="93" t="s">
        <v>718</v>
      </c>
      <c r="H114" s="94" t="n">
        <v>0.0966</v>
      </c>
      <c r="I114" s="95" t="n">
        <f aca="false">SUMIFS(J:J,A:A,"Composição",B:B,$B114)</f>
        <v>81.64</v>
      </c>
      <c r="J114" s="95" t="n">
        <f aca="false">TRUNC(H114*I114,2)</f>
        <v>7.88</v>
      </c>
      <c r="L114" s="63" t="n">
        <f aca="false">IF(AND(A115&lt;&gt;"",A114=""),L113+1,L113)</f>
        <v>7</v>
      </c>
      <c r="M114" s="80" t="n">
        <f aca="false">IF(OR(A114="Insumo",A114="Composição Auxiliar"),J114,"")</f>
        <v>7.88</v>
      </c>
      <c r="N114" s="81" t="str">
        <f aca="false">IF(E114="Mão de Obra",J114,"")</f>
        <v/>
      </c>
      <c r="O114" s="81" t="n">
        <f aca="false">IF(N114&lt;&gt;"","",M114)</f>
        <v>7.88</v>
      </c>
      <c r="P114" s="82" t="str">
        <f aca="false">IF(A114="Composição",B114,"")</f>
        <v/>
      </c>
      <c r="Q114" s="81" t="str">
        <f aca="false">IF(P114&lt;&gt;"",SUMIF(L114:L114,L114,N114:N114),"")</f>
        <v/>
      </c>
      <c r="R114" s="81" t="str">
        <f aca="false">IF(P114&lt;&gt;"",SUMIF(L114:L114,L114,O114:O114),"")</f>
        <v/>
      </c>
    </row>
    <row r="115" customFormat="false" ht="38.25" hidden="true" customHeight="true" outlineLevel="0" collapsed="false">
      <c r="A115" s="91" t="s">
        <v>668</v>
      </c>
      <c r="B115" s="92" t="s">
        <v>738</v>
      </c>
      <c r="C115" s="91" t="s">
        <v>664</v>
      </c>
      <c r="D115" s="91" t="s">
        <v>739</v>
      </c>
      <c r="E115" s="91" t="s">
        <v>724</v>
      </c>
      <c r="F115" s="91"/>
      <c r="G115" s="93" t="s">
        <v>718</v>
      </c>
      <c r="H115" s="94" t="n">
        <v>0.0966</v>
      </c>
      <c r="I115" s="95" t="n">
        <f aca="false">SUMIFS(J:J,A:A,"Composição",B:B,$B115)</f>
        <v>155.64</v>
      </c>
      <c r="J115" s="95" t="n">
        <f aca="false">TRUNC(H115*I115,2)</f>
        <v>15.03</v>
      </c>
      <c r="L115" s="63" t="n">
        <f aca="false">IF(AND(A116&lt;&gt;"",A115=""),L114+1,L114)</f>
        <v>7</v>
      </c>
      <c r="M115" s="80" t="n">
        <f aca="false">IF(OR(A115="Insumo",A115="Composição Auxiliar"),J115,"")</f>
        <v>15.03</v>
      </c>
      <c r="N115" s="81" t="str">
        <f aca="false">IF(E115="Mão de Obra",J115,"")</f>
        <v/>
      </c>
      <c r="O115" s="81" t="n">
        <f aca="false">IF(N115&lt;&gt;"","",M115)</f>
        <v>15.03</v>
      </c>
      <c r="P115" s="82" t="str">
        <f aca="false">IF(A115="Composição",B115,"")</f>
        <v/>
      </c>
      <c r="Q115" s="81" t="str">
        <f aca="false">IF(P115&lt;&gt;"",SUMIF(L115:L115,L115,N115:N115),"")</f>
        <v/>
      </c>
      <c r="R115" s="81" t="str">
        <f aca="false">IF(P115&lt;&gt;"",SUMIF(L115:L115,L115,O115:O115),"")</f>
        <v/>
      </c>
    </row>
    <row r="116" customFormat="false" ht="38.25" hidden="true" customHeight="true" outlineLevel="0" collapsed="false">
      <c r="A116" s="91" t="s">
        <v>668</v>
      </c>
      <c r="B116" s="92" t="s">
        <v>497</v>
      </c>
      <c r="C116" s="91" t="s">
        <v>664</v>
      </c>
      <c r="D116" s="91" t="s">
        <v>748</v>
      </c>
      <c r="E116" s="91" t="s">
        <v>724</v>
      </c>
      <c r="F116" s="91"/>
      <c r="G116" s="93" t="s">
        <v>729</v>
      </c>
      <c r="H116" s="94" t="n">
        <v>2.087</v>
      </c>
      <c r="I116" s="95" t="n">
        <f aca="false">SUMIFS(J:J,A:A,"Composição",B:B,$B116)</f>
        <v>3.85</v>
      </c>
      <c r="J116" s="95" t="n">
        <f aca="false">TRUNC(H116*I116,2)</f>
        <v>8.03</v>
      </c>
      <c r="L116" s="63" t="n">
        <f aca="false">IF(AND(A117&lt;&gt;"",A116=""),L115+1,L115)</f>
        <v>7</v>
      </c>
      <c r="M116" s="80" t="n">
        <f aca="false">IF(OR(A116="Insumo",A116="Composição Auxiliar"),J116,"")</f>
        <v>8.03</v>
      </c>
      <c r="N116" s="81" t="str">
        <f aca="false">IF(E116="Mão de Obra",J116,"")</f>
        <v/>
      </c>
      <c r="O116" s="81" t="n">
        <f aca="false">IF(N116&lt;&gt;"","",M116)</f>
        <v>8.03</v>
      </c>
      <c r="P116" s="82" t="str">
        <f aca="false">IF(A116="Composição",B116,"")</f>
        <v/>
      </c>
      <c r="Q116" s="81" t="str">
        <f aca="false">IF(P116&lt;&gt;"",SUMIF(L116:L116,L116,N116:N116),"")</f>
        <v/>
      </c>
      <c r="R116" s="81" t="str">
        <f aca="false">IF(P116&lt;&gt;"",SUMIF(L116:L116,L116,O116:O116),"")</f>
        <v/>
      </c>
    </row>
    <row r="117" customFormat="false" ht="38.25" hidden="true" customHeight="true" outlineLevel="0" collapsed="false">
      <c r="A117" s="91" t="s">
        <v>668</v>
      </c>
      <c r="B117" s="92" t="s">
        <v>778</v>
      </c>
      <c r="C117" s="91" t="s">
        <v>664</v>
      </c>
      <c r="D117" s="91" t="s">
        <v>779</v>
      </c>
      <c r="E117" s="91" t="s">
        <v>764</v>
      </c>
      <c r="F117" s="91"/>
      <c r="G117" s="93" t="s">
        <v>729</v>
      </c>
      <c r="H117" s="94" t="n">
        <v>0.4638</v>
      </c>
      <c r="I117" s="95" t="n">
        <f aca="false">SUMIFS(J:J,A:A,"Composição",B:B,$B117)</f>
        <v>1.86</v>
      </c>
      <c r="J117" s="95" t="n">
        <f aca="false">TRUNC(H117*I117,2)</f>
        <v>0.86</v>
      </c>
      <c r="L117" s="63" t="n">
        <f aca="false">IF(AND(A118&lt;&gt;"",A117=""),L116+1,L116)</f>
        <v>7</v>
      </c>
      <c r="M117" s="80" t="n">
        <f aca="false">IF(OR(A117="Insumo",A117="Composição Auxiliar"),J117,"")</f>
        <v>0.86</v>
      </c>
      <c r="N117" s="81" t="str">
        <f aca="false">IF(E117="Mão de Obra",J117,"")</f>
        <v/>
      </c>
      <c r="O117" s="81" t="n">
        <f aca="false">IF(N117&lt;&gt;"","",M117)</f>
        <v>0.86</v>
      </c>
      <c r="P117" s="82" t="str">
        <f aca="false">IF(A117="Composição",B117,"")</f>
        <v/>
      </c>
      <c r="Q117" s="81" t="str">
        <f aca="false">IF(P117&lt;&gt;"",SUMIF(L117:L117,L117,N117:N117),"")</f>
        <v/>
      </c>
      <c r="R117" s="81" t="str">
        <f aca="false">IF(P117&lt;&gt;"",SUMIF(L117:L117,L117,O117:O117),"")</f>
        <v/>
      </c>
    </row>
    <row r="118" customFormat="false" ht="38.25" hidden="true" customHeight="true" outlineLevel="0" collapsed="false">
      <c r="A118" s="91" t="s">
        <v>668</v>
      </c>
      <c r="B118" s="92" t="s">
        <v>768</v>
      </c>
      <c r="C118" s="91" t="s">
        <v>664</v>
      </c>
      <c r="D118" s="91" t="s">
        <v>769</v>
      </c>
      <c r="E118" s="91" t="s">
        <v>666</v>
      </c>
      <c r="F118" s="91"/>
      <c r="G118" s="93" t="s">
        <v>667</v>
      </c>
      <c r="H118" s="94" t="n">
        <v>0.1176</v>
      </c>
      <c r="I118" s="95" t="n">
        <f aca="false">SUMIFS(J:J,A:A,"Composição",B:B,$B118)</f>
        <v>243.91</v>
      </c>
      <c r="J118" s="95" t="n">
        <f aca="false">TRUNC(H118*I118,2)</f>
        <v>28.68</v>
      </c>
      <c r="L118" s="63" t="n">
        <f aca="false">IF(AND(A119&lt;&gt;"",A118=""),L117+1,L117)</f>
        <v>7</v>
      </c>
      <c r="M118" s="80" t="n">
        <f aca="false">IF(OR(A118="Insumo",A118="Composição Auxiliar"),J118,"")</f>
        <v>28.68</v>
      </c>
      <c r="N118" s="81" t="str">
        <f aca="false">IF(E118="Mão de Obra",J118,"")</f>
        <v/>
      </c>
      <c r="O118" s="81" t="n">
        <f aca="false">IF(N118&lt;&gt;"","",M118)</f>
        <v>28.68</v>
      </c>
      <c r="P118" s="82" t="str">
        <f aca="false">IF(A118="Composição",B118,"")</f>
        <v/>
      </c>
      <c r="Q118" s="81" t="str">
        <f aca="false">IF(P118&lt;&gt;"",SUMIF(L118:L118,L118,N118:N118),"")</f>
        <v/>
      </c>
      <c r="R118" s="81" t="str">
        <f aca="false">IF(P118&lt;&gt;"",SUMIF(L118:L118,L118,O118:O118),"")</f>
        <v/>
      </c>
    </row>
    <row r="119" customFormat="false" ht="38.25" hidden="true" customHeight="true" outlineLevel="0" collapsed="false">
      <c r="A119" s="91" t="s">
        <v>668</v>
      </c>
      <c r="B119" s="92" t="s">
        <v>727</v>
      </c>
      <c r="C119" s="91" t="s">
        <v>664</v>
      </c>
      <c r="D119" s="91" t="s">
        <v>728</v>
      </c>
      <c r="E119" s="91" t="s">
        <v>724</v>
      </c>
      <c r="F119" s="91"/>
      <c r="G119" s="93" t="s">
        <v>729</v>
      </c>
      <c r="H119" s="94" t="n">
        <v>0.4251</v>
      </c>
      <c r="I119" s="95" t="n">
        <f aca="false">SUMIFS(J:J,A:A,"Composição",B:B,$B119)</f>
        <v>9.45</v>
      </c>
      <c r="J119" s="95" t="n">
        <f aca="false">TRUNC(H119*I119,2)</f>
        <v>4.01</v>
      </c>
      <c r="L119" s="63" t="n">
        <f aca="false">IF(AND(A120&lt;&gt;"",A119=""),L118+1,L118)</f>
        <v>7</v>
      </c>
      <c r="M119" s="80" t="n">
        <f aca="false">IF(OR(A119="Insumo",A119="Composição Auxiliar"),J119,"")</f>
        <v>4.01</v>
      </c>
      <c r="N119" s="81" t="str">
        <f aca="false">IF(E119="Mão de Obra",J119,"")</f>
        <v/>
      </c>
      <c r="O119" s="81" t="n">
        <f aca="false">IF(N119&lt;&gt;"","",M119)</f>
        <v>4.01</v>
      </c>
      <c r="P119" s="82" t="str">
        <f aca="false">IF(A119="Composição",B119,"")</f>
        <v/>
      </c>
      <c r="Q119" s="81" t="str">
        <f aca="false">IF(P119&lt;&gt;"",SUMIF(L119:L119,L119,N119:N119),"")</f>
        <v/>
      </c>
      <c r="R119" s="81" t="str">
        <f aca="false">IF(P119&lt;&gt;"",SUMIF(L119:L119,L119,O119:O119),"")</f>
        <v/>
      </c>
    </row>
    <row r="120" customFormat="false" ht="25.5" hidden="true" customHeight="false" outlineLevel="0" collapsed="false">
      <c r="A120" s="96" t="s">
        <v>679</v>
      </c>
      <c r="B120" s="97" t="s">
        <v>772</v>
      </c>
      <c r="C120" s="96" t="str">
        <f aca="false">VLOOKUP(B120,INSUMOS!$A:$I,2,0)</f>
        <v>SINAPI</v>
      </c>
      <c r="D120" s="96" t="str">
        <f aca="false">VLOOKUP(B120,INSUMOS!$A:$I,3,0)</f>
        <v>EXTINTOR DE INCENDIO PORTATIL COM CARGA DE AGUA PRESSURIZADA DE 10 L, CLASSE A</v>
      </c>
      <c r="E120" s="98" t="str">
        <f aca="false">VLOOKUP(B120,INSUMOS!$A:$I,4,0)</f>
        <v>Material</v>
      </c>
      <c r="F120" s="98"/>
      <c r="G120" s="99" t="str">
        <f aca="false">VLOOKUP(B120,INSUMOS!$A:$I,5,0)</f>
        <v>UN</v>
      </c>
      <c r="H120" s="100" t="n">
        <v>0.0966</v>
      </c>
      <c r="I120" s="101" t="n">
        <f aca="false">VLOOKUP(B120,INSUMOS!$A:$I,8,0)</f>
        <v>240.62</v>
      </c>
      <c r="J120" s="101" t="n">
        <f aca="false">TRUNC(H120*I120,2)</f>
        <v>23.24</v>
      </c>
      <c r="L120" s="63" t="n">
        <f aca="false">IF(AND(A121&lt;&gt;"",A120=""),L119+1,L119)</f>
        <v>7</v>
      </c>
      <c r="M120" s="80" t="n">
        <f aca="false">IF(OR(A120="Insumo",A120="Composição Auxiliar"),J120,"")</f>
        <v>23.24</v>
      </c>
      <c r="N120" s="81" t="str">
        <f aca="false">IF(E120="Mão de Obra",J120,"")</f>
        <v/>
      </c>
      <c r="O120" s="81" t="n">
        <f aca="false">IF(N120&lt;&gt;"","",M120)</f>
        <v>23.24</v>
      </c>
      <c r="P120" s="82" t="str">
        <f aca="false">IF(A120="Composição",B120,"")</f>
        <v/>
      </c>
      <c r="Q120" s="81" t="str">
        <f aca="false">IF(P120&lt;&gt;"",SUMIF(L120:L120,L120,N120:N120),"")</f>
        <v/>
      </c>
      <c r="R120" s="81" t="str">
        <f aca="false">IF(P120&lt;&gt;"",SUMIF(L120:L120,L120,O120:O120),"")</f>
        <v/>
      </c>
    </row>
    <row r="121" customFormat="false" ht="25.5" hidden="true" customHeight="false" outlineLevel="0" collapsed="false">
      <c r="A121" s="96" t="s">
        <v>679</v>
      </c>
      <c r="B121" s="97" t="s">
        <v>771</v>
      </c>
      <c r="C121" s="96" t="str">
        <f aca="false">VLOOKUP(B121,INSUMOS!$A:$I,2,0)</f>
        <v>SINAPI</v>
      </c>
      <c r="D121" s="96" t="str">
        <f aca="false">VLOOKUP(B121,INSUMOS!$A:$I,3,0)</f>
        <v>EXTINTOR DE INCENDIO PORTATIL COM CARGA DE PO QUIMICO SECO (PQS) DE 4 KG, CLASSE BC</v>
      </c>
      <c r="E121" s="98" t="str">
        <f aca="false">VLOOKUP(B121,INSUMOS!$A:$I,4,0)</f>
        <v>Material</v>
      </c>
      <c r="F121" s="98"/>
      <c r="G121" s="99" t="str">
        <f aca="false">VLOOKUP(B121,INSUMOS!$A:$I,5,0)</f>
        <v>UN</v>
      </c>
      <c r="H121" s="100" t="n">
        <v>0.0966</v>
      </c>
      <c r="I121" s="101" t="n">
        <f aca="false">VLOOKUP(B121,INSUMOS!$A:$I,8,0)</f>
        <v>232.69</v>
      </c>
      <c r="J121" s="101" t="n">
        <f aca="false">TRUNC(H121*I121,2)</f>
        <v>22.47</v>
      </c>
      <c r="L121" s="63" t="n">
        <f aca="false">IF(AND(A122&lt;&gt;"",A121=""),L120+1,L120)</f>
        <v>7</v>
      </c>
      <c r="M121" s="80" t="n">
        <f aca="false">IF(OR(A121="Insumo",A121="Composição Auxiliar"),J121,"")</f>
        <v>22.47</v>
      </c>
      <c r="N121" s="81" t="str">
        <f aca="false">IF(E121="Mão de Obra",J121,"")</f>
        <v/>
      </c>
      <c r="O121" s="81" t="n">
        <f aca="false">IF(N121&lt;&gt;"","",M121)</f>
        <v>22.47</v>
      </c>
      <c r="P121" s="82" t="str">
        <f aca="false">IF(A121="Composição",B121,"")</f>
        <v/>
      </c>
      <c r="Q121" s="81" t="str">
        <f aca="false">IF(P121&lt;&gt;"",SUMIF(L121:L121,L121,N121:N121),"")</f>
        <v/>
      </c>
      <c r="R121" s="81" t="str">
        <f aca="false">IF(P121&lt;&gt;"",SUMIF(L121:L121,L121,O121:O121),"")</f>
        <v/>
      </c>
    </row>
    <row r="122" customFormat="false" ht="14.25" hidden="true" customHeight="false" outlineLevel="0" collapsed="false">
      <c r="A122" s="102"/>
      <c r="B122" s="102"/>
      <c r="C122" s="102"/>
      <c r="D122" s="102"/>
      <c r="E122" s="102"/>
      <c r="F122" s="103"/>
      <c r="G122" s="102"/>
      <c r="H122" s="103"/>
      <c r="I122" s="102"/>
      <c r="J122" s="103"/>
      <c r="L122" s="63" t="n">
        <f aca="false">IF(AND(A123&lt;&gt;"",A122=""),L121+1,L121)</f>
        <v>7</v>
      </c>
      <c r="M122" s="80" t="str">
        <f aca="false">IF(OR(A122="Insumo",A122="Composição Auxiliar"),J122,"")</f>
        <v/>
      </c>
      <c r="N122" s="81" t="str">
        <f aca="false">IF(E122="Mão de Obra",J122,"")</f>
        <v/>
      </c>
      <c r="O122" s="81" t="str">
        <f aca="false">IF(N122&lt;&gt;"","",M122)</f>
        <v/>
      </c>
      <c r="P122" s="82" t="str">
        <f aca="false">IF(A122="Composição",B122,"")</f>
        <v/>
      </c>
      <c r="Q122" s="81" t="str">
        <f aca="false">IF(P122&lt;&gt;"",SUMIF(L122:L122,L122,N122:N122),"")</f>
        <v/>
      </c>
      <c r="R122" s="81" t="str">
        <f aca="false">IF(P122&lt;&gt;"",SUMIF(L122:L122,L122,O122:O122),"")</f>
        <v/>
      </c>
    </row>
    <row r="123" customFormat="false" ht="15" hidden="true" customHeight="false" outlineLevel="0" collapsed="false">
      <c r="A123" s="102"/>
      <c r="B123" s="102"/>
      <c r="C123" s="102"/>
      <c r="D123" s="102"/>
      <c r="E123" s="102"/>
      <c r="F123" s="103"/>
      <c r="G123" s="102"/>
      <c r="H123" s="104"/>
      <c r="I123" s="104"/>
      <c r="J123" s="103"/>
      <c r="L123" s="63" t="n">
        <f aca="false">IF(AND(A124&lt;&gt;"",A123=""),L122+1,L122)</f>
        <v>7</v>
      </c>
      <c r="M123" s="80" t="str">
        <f aca="false">IF(OR(A123="Insumo",A123="Composição Auxiliar"),J123,"")</f>
        <v/>
      </c>
      <c r="N123" s="81" t="str">
        <f aca="false">IF(E123="Mão de Obra",J123,"")</f>
        <v/>
      </c>
      <c r="O123" s="81" t="str">
        <f aca="false">IF(N123&lt;&gt;"","",M123)</f>
        <v/>
      </c>
      <c r="P123" s="82" t="str">
        <f aca="false">IF(A123="Composição",B123,"")</f>
        <v/>
      </c>
      <c r="Q123" s="81" t="str">
        <f aca="false">IF(P123&lt;&gt;"",SUMIF(L123:L123,L123,N123:N123),"")</f>
        <v/>
      </c>
      <c r="R123" s="81" t="str">
        <f aca="false">IF(P123&lt;&gt;"",SUMIF(L123:L123,L123,O123:O123),"")</f>
        <v/>
      </c>
    </row>
    <row r="124" customFormat="false" ht="15" hidden="true" customHeight="false" outlineLevel="0" collapsed="false">
      <c r="A124" s="108"/>
      <c r="B124" s="108"/>
      <c r="C124" s="108"/>
      <c r="D124" s="108"/>
      <c r="E124" s="108"/>
      <c r="F124" s="108"/>
      <c r="G124" s="108"/>
      <c r="H124" s="108"/>
      <c r="I124" s="108"/>
      <c r="J124" s="108"/>
      <c r="L124" s="63" t="n">
        <f aca="false">IF(AND(A125&lt;&gt;"",A124=""),L123+1,L123)</f>
        <v>8</v>
      </c>
      <c r="M124" s="80" t="str">
        <f aca="false">IF(OR(A124="Insumo",A124="Composição Auxiliar"),J124,"")</f>
        <v/>
      </c>
      <c r="N124" s="81" t="str">
        <f aca="false">IF(E124="Mão de Obra",J124,"")</f>
        <v/>
      </c>
      <c r="O124" s="81" t="str">
        <f aca="false">IF(N124&lt;&gt;"","",M124)</f>
        <v/>
      </c>
      <c r="P124" s="82" t="str">
        <f aca="false">IF(A124="Composição",B124,"")</f>
        <v/>
      </c>
      <c r="Q124" s="81" t="str">
        <f aca="false">IF(P124&lt;&gt;"",SUMIF(L124:L124,L124,N124:N124),"")</f>
        <v/>
      </c>
      <c r="R124" s="81" t="str">
        <f aca="false">IF(P124&lt;&gt;"",SUMIF(L124:L124,L124,O124:O124),"")</f>
        <v/>
      </c>
    </row>
    <row r="125" customFormat="false" ht="15" hidden="true" customHeight="true" outlineLevel="0" collapsed="false">
      <c r="A125" s="83" t="s">
        <v>48</v>
      </c>
      <c r="B125" s="84" t="s">
        <v>655</v>
      </c>
      <c r="C125" s="83" t="s">
        <v>656</v>
      </c>
      <c r="D125" s="83" t="s">
        <v>657</v>
      </c>
      <c r="E125" s="83" t="s">
        <v>658</v>
      </c>
      <c r="F125" s="83"/>
      <c r="G125" s="85" t="s">
        <v>659</v>
      </c>
      <c r="H125" s="84" t="s">
        <v>660</v>
      </c>
      <c r="I125" s="84" t="s">
        <v>661</v>
      </c>
      <c r="J125" s="84" t="s">
        <v>662</v>
      </c>
      <c r="L125" s="63" t="n">
        <f aca="false">IF(AND(A126&lt;&gt;"",A125=""),L124+1,L124)</f>
        <v>8</v>
      </c>
      <c r="M125" s="80" t="str">
        <f aca="false">IF(OR(A125="Insumo",A125="Composição Auxiliar"),J125,"")</f>
        <v/>
      </c>
      <c r="N125" s="81" t="str">
        <f aca="false">IF(E125="Mão de Obra",J125,"")</f>
        <v/>
      </c>
      <c r="O125" s="81" t="str">
        <f aca="false">IF(N125&lt;&gt;"","",M125)</f>
        <v/>
      </c>
      <c r="P125" s="82" t="str">
        <f aca="false">IF(A125="Composição",B125,"")</f>
        <v/>
      </c>
      <c r="Q125" s="81" t="str">
        <f aca="false">IF(P125&lt;&gt;"",SUMIF(L125:L125,L125,N125:N125),"")</f>
        <v/>
      </c>
      <c r="R125" s="81" t="str">
        <f aca="false">IF(P125&lt;&gt;"",SUMIF(L125:L125,L125,O125:O125),"")</f>
        <v/>
      </c>
    </row>
    <row r="126" customFormat="false" ht="38.25" hidden="true" customHeight="true" outlineLevel="0" collapsed="false">
      <c r="A126" s="86" t="s">
        <v>663</v>
      </c>
      <c r="B126" s="87" t="s">
        <v>49</v>
      </c>
      <c r="C126" s="86" t="s">
        <v>664</v>
      </c>
      <c r="D126" s="86" t="s">
        <v>781</v>
      </c>
      <c r="E126" s="86" t="s">
        <v>666</v>
      </c>
      <c r="F126" s="86"/>
      <c r="G126" s="88" t="s">
        <v>667</v>
      </c>
      <c r="H126" s="89" t="n">
        <v>1</v>
      </c>
      <c r="I126" s="90" t="n">
        <f aca="false">SUMIF(L:L,$L126,M:M)</f>
        <v>618.98</v>
      </c>
      <c r="J126" s="90" t="n">
        <f aca="false">TRUNC(H126*I126,2)</f>
        <v>618.98</v>
      </c>
      <c r="L126" s="63" t="n">
        <f aca="false">IF(AND(A127&lt;&gt;"",A126=""),L125+1,L125)</f>
        <v>8</v>
      </c>
      <c r="M126" s="80" t="str">
        <f aca="false">IF(OR(A126="Insumo",A126="Composição Auxiliar"),J126,"")</f>
        <v/>
      </c>
      <c r="N126" s="81" t="str">
        <f aca="false">IF(E126="Mão de Obra",J126,"")</f>
        <v/>
      </c>
      <c r="O126" s="81" t="str">
        <f aca="false">IF(N126&lt;&gt;"","",M126)</f>
        <v/>
      </c>
      <c r="P126" s="82" t="str">
        <f aca="false">IF(A126="Composição",B126,"")</f>
        <v> 93210 </v>
      </c>
      <c r="Q126" s="81" t="n">
        <f aca="false">IF(P126&lt;&gt;"",SUMIF(L126:L126,L126,N126:N126),"")</f>
        <v>0</v>
      </c>
      <c r="R126" s="81" t="n">
        <f aca="false">IF(P126&lt;&gt;"",SUMIF(L126:L126,L126,O126:O126),"")</f>
        <v>0</v>
      </c>
    </row>
    <row r="127" customFormat="false" ht="25.5" hidden="true" customHeight="true" outlineLevel="0" collapsed="false">
      <c r="A127" s="91" t="s">
        <v>668</v>
      </c>
      <c r="B127" s="92" t="s">
        <v>489</v>
      </c>
      <c r="C127" s="91" t="s">
        <v>664</v>
      </c>
      <c r="D127" s="91" t="s">
        <v>765</v>
      </c>
      <c r="E127" s="91" t="s">
        <v>724</v>
      </c>
      <c r="F127" s="91"/>
      <c r="G127" s="93" t="s">
        <v>718</v>
      </c>
      <c r="H127" s="94" t="n">
        <v>0.0268</v>
      </c>
      <c r="I127" s="95" t="n">
        <f aca="false">SUMIFS(J:J,A:A,"Composição",B:B,$B127)</f>
        <v>29.45</v>
      </c>
      <c r="J127" s="95" t="n">
        <f aca="false">TRUNC(H127*I127,2)</f>
        <v>0.78</v>
      </c>
      <c r="L127" s="63" t="n">
        <f aca="false">IF(AND(A128&lt;&gt;"",A127=""),L126+1,L126)</f>
        <v>8</v>
      </c>
      <c r="M127" s="80" t="n">
        <f aca="false">IF(OR(A127="Insumo",A127="Composição Auxiliar"),J127,"")</f>
        <v>0.78</v>
      </c>
      <c r="N127" s="81" t="str">
        <f aca="false">IF(E127="Mão de Obra",J127,"")</f>
        <v/>
      </c>
      <c r="O127" s="81" t="n">
        <f aca="false">IF(N127&lt;&gt;"","",M127)</f>
        <v>0.78</v>
      </c>
      <c r="P127" s="82" t="str">
        <f aca="false">IF(A127="Composição",B127,"")</f>
        <v/>
      </c>
      <c r="Q127" s="81" t="str">
        <f aca="false">IF(P127&lt;&gt;"",SUMIF(L127:L127,L127,N127:N127),"")</f>
        <v/>
      </c>
      <c r="R127" s="81" t="str">
        <f aca="false">IF(P127&lt;&gt;"",SUMIF(L127:L127,L127,O127:O127),"")</f>
        <v/>
      </c>
    </row>
    <row r="128" customFormat="false" ht="25.5" hidden="true" customHeight="true" outlineLevel="0" collapsed="false">
      <c r="A128" s="91" t="s">
        <v>668</v>
      </c>
      <c r="B128" s="92" t="s">
        <v>264</v>
      </c>
      <c r="C128" s="91" t="s">
        <v>664</v>
      </c>
      <c r="D128" s="91" t="s">
        <v>732</v>
      </c>
      <c r="E128" s="91" t="s">
        <v>733</v>
      </c>
      <c r="F128" s="91"/>
      <c r="G128" s="93" t="s">
        <v>667</v>
      </c>
      <c r="H128" s="94" t="n">
        <v>1.4293</v>
      </c>
      <c r="I128" s="95" t="n">
        <f aca="false">SUMIFS(J:J,A:A,"Composição",B:B,$B128)</f>
        <v>11.84</v>
      </c>
      <c r="J128" s="95" t="n">
        <f aca="false">TRUNC(H128*I128,2)</f>
        <v>16.92</v>
      </c>
      <c r="L128" s="63" t="n">
        <f aca="false">IF(AND(A129&lt;&gt;"",A128=""),L127+1,L127)</f>
        <v>8</v>
      </c>
      <c r="M128" s="80" t="n">
        <f aca="false">IF(OR(A128="Insumo",A128="Composição Auxiliar"),J128,"")</f>
        <v>16.92</v>
      </c>
      <c r="N128" s="81" t="str">
        <f aca="false">IF(E128="Mão de Obra",J128,"")</f>
        <v/>
      </c>
      <c r="O128" s="81" t="n">
        <f aca="false">IF(N128&lt;&gt;"","",M128)</f>
        <v>16.92</v>
      </c>
      <c r="P128" s="82" t="str">
        <f aca="false">IF(A128="Composição",B128,"")</f>
        <v/>
      </c>
      <c r="Q128" s="81" t="str">
        <f aca="false">IF(P128&lt;&gt;"",SUMIF(L128:L128,L128,N128:N128),"")</f>
        <v/>
      </c>
      <c r="R128" s="81" t="str">
        <f aca="false">IF(P128&lt;&gt;"",SUMIF(L128:L128,L128,O128:O128),"")</f>
        <v/>
      </c>
    </row>
    <row r="129" customFormat="false" ht="38.25" hidden="true" customHeight="true" outlineLevel="0" collapsed="false">
      <c r="A129" s="91" t="s">
        <v>668</v>
      </c>
      <c r="B129" s="92" t="s">
        <v>782</v>
      </c>
      <c r="C129" s="91" t="s">
        <v>664</v>
      </c>
      <c r="D129" s="91" t="s">
        <v>783</v>
      </c>
      <c r="E129" s="91" t="s">
        <v>764</v>
      </c>
      <c r="F129" s="91"/>
      <c r="G129" s="93" t="s">
        <v>729</v>
      </c>
      <c r="H129" s="94" t="n">
        <v>0.0886</v>
      </c>
      <c r="I129" s="95" t="n">
        <f aca="false">SUMIFS(J:J,A:A,"Composição",B:B,$B129)</f>
        <v>20.71</v>
      </c>
      <c r="J129" s="95" t="n">
        <f aca="false">TRUNC(H129*I129,2)</f>
        <v>1.83</v>
      </c>
      <c r="L129" s="63" t="n">
        <f aca="false">IF(AND(A130&lt;&gt;"",A129=""),L128+1,L128)</f>
        <v>8</v>
      </c>
      <c r="M129" s="80" t="n">
        <f aca="false">IF(OR(A129="Insumo",A129="Composição Auxiliar"),J129,"")</f>
        <v>1.83</v>
      </c>
      <c r="N129" s="81" t="str">
        <f aca="false">IF(E129="Mão de Obra",J129,"")</f>
        <v/>
      </c>
      <c r="O129" s="81" t="n">
        <f aca="false">IF(N129&lt;&gt;"","",M129)</f>
        <v>1.83</v>
      </c>
      <c r="P129" s="82" t="str">
        <f aca="false">IF(A129="Composição",B129,"")</f>
        <v/>
      </c>
      <c r="Q129" s="81" t="str">
        <f aca="false">IF(P129&lt;&gt;"",SUMIF(L129:L129,L129,N129:N129),"")</f>
        <v/>
      </c>
      <c r="R129" s="81" t="str">
        <f aca="false">IF(P129&lt;&gt;"",SUMIF(L129:L129,L129,O129:O129),"")</f>
        <v/>
      </c>
    </row>
    <row r="130" customFormat="false" ht="25.5" hidden="true" customHeight="true" outlineLevel="0" collapsed="false">
      <c r="A130" s="91" t="s">
        <v>668</v>
      </c>
      <c r="B130" s="92" t="s">
        <v>740</v>
      </c>
      <c r="C130" s="91" t="s">
        <v>664</v>
      </c>
      <c r="D130" s="91" t="s">
        <v>741</v>
      </c>
      <c r="E130" s="91" t="s">
        <v>724</v>
      </c>
      <c r="F130" s="91"/>
      <c r="G130" s="93" t="s">
        <v>718</v>
      </c>
      <c r="H130" s="94" t="n">
        <v>0.1074</v>
      </c>
      <c r="I130" s="95" t="n">
        <f aca="false">SUMIFS(J:J,A:A,"Composição",B:B,$B130)</f>
        <v>28.24</v>
      </c>
      <c r="J130" s="95" t="n">
        <f aca="false">TRUNC(H130*I130,2)</f>
        <v>3.03</v>
      </c>
      <c r="L130" s="63" t="n">
        <f aca="false">IF(AND(A131&lt;&gt;"",A130=""),L129+1,L129)</f>
        <v>8</v>
      </c>
      <c r="M130" s="80" t="n">
        <f aca="false">IF(OR(A130="Insumo",A130="Composição Auxiliar"),J130,"")</f>
        <v>3.03</v>
      </c>
      <c r="N130" s="81" t="str">
        <f aca="false">IF(E130="Mão de Obra",J130,"")</f>
        <v/>
      </c>
      <c r="O130" s="81" t="n">
        <f aca="false">IF(N130&lt;&gt;"","",M130)</f>
        <v>3.03</v>
      </c>
      <c r="P130" s="82" t="str">
        <f aca="false">IF(A130="Composição",B130,"")</f>
        <v/>
      </c>
      <c r="Q130" s="81" t="str">
        <f aca="false">IF(P130&lt;&gt;"",SUMIF(L130:L130,L130,N130:N130),"")</f>
        <v/>
      </c>
      <c r="R130" s="81" t="str">
        <f aca="false">IF(P130&lt;&gt;"",SUMIF(L130:L130,L130,O130:O130),"")</f>
        <v/>
      </c>
    </row>
    <row r="131" customFormat="false" ht="38.25" hidden="true" customHeight="true" outlineLevel="0" collapsed="false">
      <c r="A131" s="91" t="s">
        <v>668</v>
      </c>
      <c r="B131" s="92" t="s">
        <v>497</v>
      </c>
      <c r="C131" s="91" t="s">
        <v>664</v>
      </c>
      <c r="D131" s="91" t="s">
        <v>748</v>
      </c>
      <c r="E131" s="91" t="s">
        <v>724</v>
      </c>
      <c r="F131" s="91"/>
      <c r="G131" s="93" t="s">
        <v>729</v>
      </c>
      <c r="H131" s="94" t="n">
        <v>2.5503</v>
      </c>
      <c r="I131" s="95" t="n">
        <f aca="false">SUMIFS(J:J,A:A,"Composição",B:B,$B131)</f>
        <v>3.85</v>
      </c>
      <c r="J131" s="95" t="n">
        <f aca="false">TRUNC(H131*I131,2)</f>
        <v>9.81</v>
      </c>
      <c r="L131" s="63" t="n">
        <f aca="false">IF(AND(A132&lt;&gt;"",A131=""),L130+1,L130)</f>
        <v>8</v>
      </c>
      <c r="M131" s="80" t="n">
        <f aca="false">IF(OR(A131="Insumo",A131="Composição Auxiliar"),J131,"")</f>
        <v>9.81</v>
      </c>
      <c r="N131" s="81" t="str">
        <f aca="false">IF(E131="Mão de Obra",J131,"")</f>
        <v/>
      </c>
      <c r="O131" s="81" t="n">
        <f aca="false">IF(N131&lt;&gt;"","",M131)</f>
        <v>9.81</v>
      </c>
      <c r="P131" s="82" t="str">
        <f aca="false">IF(A131="Composição",B131,"")</f>
        <v/>
      </c>
      <c r="Q131" s="81" t="str">
        <f aca="false">IF(P131&lt;&gt;"",SUMIF(L131:L131,L131,N131:N131),"")</f>
        <v/>
      </c>
      <c r="R131" s="81" t="str">
        <f aca="false">IF(P131&lt;&gt;"",SUMIF(L131:L131,L131,O131:O131),"")</f>
        <v/>
      </c>
    </row>
    <row r="132" customFormat="false" ht="38.25" hidden="true" customHeight="true" outlineLevel="0" collapsed="false">
      <c r="A132" s="91" t="s">
        <v>668</v>
      </c>
      <c r="B132" s="92" t="s">
        <v>784</v>
      </c>
      <c r="C132" s="91" t="s">
        <v>664</v>
      </c>
      <c r="D132" s="91" t="s">
        <v>785</v>
      </c>
      <c r="E132" s="91" t="s">
        <v>764</v>
      </c>
      <c r="F132" s="91"/>
      <c r="G132" s="93" t="s">
        <v>718</v>
      </c>
      <c r="H132" s="94" t="n">
        <v>0.0537</v>
      </c>
      <c r="I132" s="95" t="n">
        <f aca="false">SUMIFS(J:J,A:A,"Composição",B:B,$B132)</f>
        <v>9.9</v>
      </c>
      <c r="J132" s="95" t="n">
        <f aca="false">TRUNC(H132*I132,2)</f>
        <v>0.53</v>
      </c>
      <c r="L132" s="63" t="n">
        <f aca="false">IF(AND(A133&lt;&gt;"",A132=""),L131+1,L131)</f>
        <v>8</v>
      </c>
      <c r="M132" s="80" t="n">
        <f aca="false">IF(OR(A132="Insumo",A132="Composição Auxiliar"),J132,"")</f>
        <v>0.53</v>
      </c>
      <c r="N132" s="81" t="str">
        <f aca="false">IF(E132="Mão de Obra",J132,"")</f>
        <v/>
      </c>
      <c r="O132" s="81" t="n">
        <f aca="false">IF(N132&lt;&gt;"","",M132)</f>
        <v>0.53</v>
      </c>
      <c r="P132" s="82" t="str">
        <f aca="false">IF(A132="Composição",B132,"")</f>
        <v/>
      </c>
      <c r="Q132" s="81" t="str">
        <f aca="false">IF(P132&lt;&gt;"",SUMIF(L132:L132,L132,N132:N132),"")</f>
        <v/>
      </c>
      <c r="R132" s="81" t="str">
        <f aca="false">IF(P132&lt;&gt;"",SUMIF(L132:L132,L132,O132:O132),"")</f>
        <v/>
      </c>
    </row>
    <row r="133" customFormat="false" ht="38.25" hidden="true" customHeight="true" outlineLevel="0" collapsed="false">
      <c r="A133" s="91" t="s">
        <v>668</v>
      </c>
      <c r="B133" s="92" t="s">
        <v>786</v>
      </c>
      <c r="C133" s="91" t="s">
        <v>664</v>
      </c>
      <c r="D133" s="91" t="s">
        <v>787</v>
      </c>
      <c r="E133" s="91" t="s">
        <v>764</v>
      </c>
      <c r="F133" s="91"/>
      <c r="G133" s="93" t="s">
        <v>718</v>
      </c>
      <c r="H133" s="94" t="n">
        <v>0.0268</v>
      </c>
      <c r="I133" s="95" t="n">
        <f aca="false">SUMIFS(J:J,A:A,"Composição",B:B,$B133)</f>
        <v>185.92</v>
      </c>
      <c r="J133" s="95" t="n">
        <f aca="false">TRUNC(H133*I133,2)</f>
        <v>4.98</v>
      </c>
      <c r="L133" s="63" t="n">
        <f aca="false">IF(AND(A134&lt;&gt;"",A133=""),L132+1,L132)</f>
        <v>8</v>
      </c>
      <c r="M133" s="80" t="n">
        <f aca="false">IF(OR(A133="Insumo",A133="Composição Auxiliar"),J133,"")</f>
        <v>4.98</v>
      </c>
      <c r="N133" s="81" t="str">
        <f aca="false">IF(E133="Mão de Obra",J133,"")</f>
        <v/>
      </c>
      <c r="O133" s="81" t="n">
        <f aca="false">IF(N133&lt;&gt;"","",M133)</f>
        <v>4.98</v>
      </c>
      <c r="P133" s="82" t="str">
        <f aca="false">IF(A133="Composição",B133,"")</f>
        <v/>
      </c>
      <c r="Q133" s="81" t="str">
        <f aca="false">IF(P133&lt;&gt;"",SUMIF(L133:L133,L133,N133:N133),"")</f>
        <v/>
      </c>
      <c r="R133" s="81" t="str">
        <f aca="false">IF(P133&lt;&gt;"",SUMIF(L133:L133,L133,O133:O133),"")</f>
        <v/>
      </c>
    </row>
    <row r="134" customFormat="false" ht="38.25" hidden="true" customHeight="true" outlineLevel="0" collapsed="false">
      <c r="A134" s="91" t="s">
        <v>668</v>
      </c>
      <c r="B134" s="92" t="s">
        <v>776</v>
      </c>
      <c r="C134" s="91" t="s">
        <v>664</v>
      </c>
      <c r="D134" s="91" t="s">
        <v>777</v>
      </c>
      <c r="E134" s="91" t="s">
        <v>724</v>
      </c>
      <c r="F134" s="91"/>
      <c r="G134" s="93" t="s">
        <v>718</v>
      </c>
      <c r="H134" s="94" t="n">
        <v>0.0268</v>
      </c>
      <c r="I134" s="95" t="n">
        <f aca="false">SUMIFS(J:J,A:A,"Composição",B:B,$B134)</f>
        <v>47.74</v>
      </c>
      <c r="J134" s="95" t="n">
        <f aca="false">TRUNC(H134*I134,2)</f>
        <v>1.27</v>
      </c>
      <c r="L134" s="63" t="n">
        <f aca="false">IF(AND(A135&lt;&gt;"",A134=""),L133+1,L133)</f>
        <v>8</v>
      </c>
      <c r="M134" s="80" t="n">
        <f aca="false">IF(OR(A134="Insumo",A134="Composição Auxiliar"),J134,"")</f>
        <v>1.27</v>
      </c>
      <c r="N134" s="81" t="str">
        <f aca="false">IF(E134="Mão de Obra",J134,"")</f>
        <v/>
      </c>
      <c r="O134" s="81" t="n">
        <f aca="false">IF(N134&lt;&gt;"","",M134)</f>
        <v>1.27</v>
      </c>
      <c r="P134" s="82" t="str">
        <f aca="false">IF(A134="Composição",B134,"")</f>
        <v/>
      </c>
      <c r="Q134" s="81" t="str">
        <f aca="false">IF(P134&lt;&gt;"",SUMIF(L134:L134,L134,N134:N134),"")</f>
        <v/>
      </c>
      <c r="R134" s="81" t="str">
        <f aca="false">IF(P134&lt;&gt;"",SUMIF(L134:L134,L134,O134:O134),"")</f>
        <v/>
      </c>
    </row>
    <row r="135" customFormat="false" ht="38.25" hidden="true" customHeight="true" outlineLevel="0" collapsed="false">
      <c r="A135" s="91" t="s">
        <v>668</v>
      </c>
      <c r="B135" s="92" t="s">
        <v>752</v>
      </c>
      <c r="C135" s="91" t="s">
        <v>664</v>
      </c>
      <c r="D135" s="91" t="s">
        <v>753</v>
      </c>
      <c r="E135" s="91" t="s">
        <v>724</v>
      </c>
      <c r="F135" s="91"/>
      <c r="G135" s="93" t="s">
        <v>718</v>
      </c>
      <c r="H135" s="94" t="n">
        <v>0.1879</v>
      </c>
      <c r="I135" s="95" t="n">
        <f aca="false">SUMIFS(J:J,A:A,"Composição",B:B,$B135)</f>
        <v>20.96</v>
      </c>
      <c r="J135" s="95" t="n">
        <f aca="false">TRUNC(H135*I135,2)</f>
        <v>3.93</v>
      </c>
      <c r="L135" s="63" t="n">
        <f aca="false">IF(AND(A136&lt;&gt;"",A135=""),L134+1,L134)</f>
        <v>8</v>
      </c>
      <c r="M135" s="80" t="n">
        <f aca="false">IF(OR(A135="Insumo",A135="Composição Auxiliar"),J135,"")</f>
        <v>3.93</v>
      </c>
      <c r="N135" s="81" t="str">
        <f aca="false">IF(E135="Mão de Obra",J135,"")</f>
        <v/>
      </c>
      <c r="O135" s="81" t="n">
        <f aca="false">IF(N135&lt;&gt;"","",M135)</f>
        <v>3.93</v>
      </c>
      <c r="P135" s="82" t="str">
        <f aca="false">IF(A135="Composição",B135,"")</f>
        <v/>
      </c>
      <c r="Q135" s="81" t="str">
        <f aca="false">IF(P135&lt;&gt;"",SUMIF(L135:L135,L135,N135:N135),"")</f>
        <v/>
      </c>
      <c r="R135" s="81" t="str">
        <f aca="false">IF(P135&lt;&gt;"",SUMIF(L135:L135,L135,O135:O135),"")</f>
        <v/>
      </c>
    </row>
    <row r="136" customFormat="false" ht="38.25" hidden="true" customHeight="true" outlineLevel="0" collapsed="false">
      <c r="A136" s="91" t="s">
        <v>668</v>
      </c>
      <c r="B136" s="92" t="s">
        <v>756</v>
      </c>
      <c r="C136" s="91" t="s">
        <v>664</v>
      </c>
      <c r="D136" s="91" t="s">
        <v>757</v>
      </c>
      <c r="E136" s="91" t="s">
        <v>724</v>
      </c>
      <c r="F136" s="91"/>
      <c r="G136" s="93" t="s">
        <v>729</v>
      </c>
      <c r="H136" s="94" t="n">
        <v>0.5369</v>
      </c>
      <c r="I136" s="95" t="n">
        <f aca="false">SUMIFS(J:J,A:A,"Composição",B:B,$B136)</f>
        <v>12.25</v>
      </c>
      <c r="J136" s="95" t="n">
        <f aca="false">TRUNC(H136*I136,2)</f>
        <v>6.57</v>
      </c>
      <c r="L136" s="63" t="n">
        <f aca="false">IF(AND(A137&lt;&gt;"",A136=""),L135+1,L135)</f>
        <v>8</v>
      </c>
      <c r="M136" s="80" t="n">
        <f aca="false">IF(OR(A136="Insumo",A136="Composição Auxiliar"),J136,"")</f>
        <v>6.57</v>
      </c>
      <c r="N136" s="81" t="str">
        <f aca="false">IF(E136="Mão de Obra",J136,"")</f>
        <v/>
      </c>
      <c r="O136" s="81" t="n">
        <f aca="false">IF(N136&lt;&gt;"","",M136)</f>
        <v>6.57</v>
      </c>
      <c r="P136" s="82" t="str">
        <f aca="false">IF(A136="Composição",B136,"")</f>
        <v/>
      </c>
      <c r="Q136" s="81" t="str">
        <f aca="false">IF(P136&lt;&gt;"",SUMIF(L136:L136,L136,N136:N136),"")</f>
        <v/>
      </c>
      <c r="R136" s="81" t="str">
        <f aca="false">IF(P136&lt;&gt;"",SUMIF(L136:L136,L136,O136:O136),"")</f>
        <v/>
      </c>
    </row>
    <row r="137" customFormat="false" ht="25.5" hidden="true" customHeight="true" outlineLevel="0" collapsed="false">
      <c r="A137" s="91" t="s">
        <v>668</v>
      </c>
      <c r="B137" s="92" t="s">
        <v>487</v>
      </c>
      <c r="C137" s="91" t="s">
        <v>664</v>
      </c>
      <c r="D137" s="91" t="s">
        <v>775</v>
      </c>
      <c r="E137" s="91" t="s">
        <v>724</v>
      </c>
      <c r="F137" s="91"/>
      <c r="G137" s="93" t="s">
        <v>718</v>
      </c>
      <c r="H137" s="94" t="n">
        <v>0.1342</v>
      </c>
      <c r="I137" s="95" t="n">
        <f aca="false">SUMIFS(J:J,A:A,"Composição",B:B,$B137)</f>
        <v>45.5</v>
      </c>
      <c r="J137" s="95" t="n">
        <f aca="false">TRUNC(H137*I137,2)</f>
        <v>6.1</v>
      </c>
      <c r="L137" s="63" t="n">
        <f aca="false">IF(AND(A138&lt;&gt;"",A137=""),L136+1,L136)</f>
        <v>8</v>
      </c>
      <c r="M137" s="80" t="n">
        <f aca="false">IF(OR(A137="Insumo",A137="Composição Auxiliar"),J137,"")</f>
        <v>6.1</v>
      </c>
      <c r="N137" s="81" t="str">
        <f aca="false">IF(E137="Mão de Obra",J137,"")</f>
        <v/>
      </c>
      <c r="O137" s="81" t="n">
        <f aca="false">IF(N137&lt;&gt;"","",M137)</f>
        <v>6.1</v>
      </c>
      <c r="P137" s="82" t="str">
        <f aca="false">IF(A137="Composição",B137,"")</f>
        <v/>
      </c>
      <c r="Q137" s="81" t="str">
        <f aca="false">IF(P137&lt;&gt;"",SUMIF(L137:L137,L137,N137:N137),"")</f>
        <v/>
      </c>
      <c r="R137" s="81" t="str">
        <f aca="false">IF(P137&lt;&gt;"",SUMIF(L137:L137,L137,O137:O137),"")</f>
        <v/>
      </c>
    </row>
    <row r="138" customFormat="false" ht="51" hidden="true" customHeight="true" outlineLevel="0" collapsed="false">
      <c r="A138" s="91" t="s">
        <v>668</v>
      </c>
      <c r="B138" s="92" t="s">
        <v>749</v>
      </c>
      <c r="C138" s="91" t="s">
        <v>664</v>
      </c>
      <c r="D138" s="91" t="s">
        <v>750</v>
      </c>
      <c r="E138" s="91" t="s">
        <v>751</v>
      </c>
      <c r="F138" s="91"/>
      <c r="G138" s="93" t="s">
        <v>667</v>
      </c>
      <c r="H138" s="94" t="n">
        <v>1.451</v>
      </c>
      <c r="I138" s="95" t="n">
        <f aca="false">SUMIFS(J:J,A:A,"Composição",B:B,$B138)</f>
        <v>51.15</v>
      </c>
      <c r="J138" s="95" t="n">
        <f aca="false">TRUNC(H138*I138,2)</f>
        <v>74.21</v>
      </c>
      <c r="L138" s="63" t="n">
        <f aca="false">IF(AND(A139&lt;&gt;"",A138=""),L137+1,L137)</f>
        <v>8</v>
      </c>
      <c r="M138" s="80" t="n">
        <f aca="false">IF(OR(A138="Insumo",A138="Composição Auxiliar"),J138,"")</f>
        <v>74.21</v>
      </c>
      <c r="N138" s="81" t="str">
        <f aca="false">IF(E138="Mão de Obra",J138,"")</f>
        <v/>
      </c>
      <c r="O138" s="81" t="n">
        <f aca="false">IF(N138&lt;&gt;"","",M138)</f>
        <v>74.21</v>
      </c>
      <c r="P138" s="82" t="str">
        <f aca="false">IF(A138="Composição",B138,"")</f>
        <v/>
      </c>
      <c r="Q138" s="81" t="str">
        <f aca="false">IF(P138&lt;&gt;"",SUMIF(L138:L138,L138,N138:N138),"")</f>
        <v/>
      </c>
      <c r="R138" s="81" t="str">
        <f aca="false">IF(P138&lt;&gt;"",SUMIF(L138:L138,L138,O138:O138),"")</f>
        <v/>
      </c>
    </row>
    <row r="139" customFormat="false" ht="38.25" hidden="true" customHeight="true" outlineLevel="0" collapsed="false">
      <c r="A139" s="91" t="s">
        <v>668</v>
      </c>
      <c r="B139" s="92" t="s">
        <v>758</v>
      </c>
      <c r="C139" s="91" t="s">
        <v>664</v>
      </c>
      <c r="D139" s="91" t="s">
        <v>759</v>
      </c>
      <c r="E139" s="91" t="s">
        <v>724</v>
      </c>
      <c r="F139" s="91"/>
      <c r="G139" s="93" t="s">
        <v>729</v>
      </c>
      <c r="H139" s="94" t="n">
        <v>0.8591</v>
      </c>
      <c r="I139" s="95" t="n">
        <f aca="false">SUMIFS(J:J,A:A,"Composição",B:B,$B139)</f>
        <v>2.68</v>
      </c>
      <c r="J139" s="95" t="n">
        <f aca="false">TRUNC(H139*I139,2)</f>
        <v>2.3</v>
      </c>
      <c r="L139" s="63" t="n">
        <f aca="false">IF(AND(A140&lt;&gt;"",A139=""),L138+1,L138)</f>
        <v>8</v>
      </c>
      <c r="M139" s="80" t="n">
        <f aca="false">IF(OR(A139="Insumo",A139="Composição Auxiliar"),J139,"")</f>
        <v>2.3</v>
      </c>
      <c r="N139" s="81" t="str">
        <f aca="false">IF(E139="Mão de Obra",J139,"")</f>
        <v/>
      </c>
      <c r="O139" s="81" t="n">
        <f aca="false">IF(N139&lt;&gt;"","",M139)</f>
        <v>2.3</v>
      </c>
      <c r="P139" s="82" t="str">
        <f aca="false">IF(A139="Composição",B139,"")</f>
        <v/>
      </c>
      <c r="Q139" s="81" t="str">
        <f aca="false">IF(P139&lt;&gt;"",SUMIF(L139:L139,L139,N139:N139),"")</f>
        <v/>
      </c>
      <c r="R139" s="81" t="str">
        <f aca="false">IF(P139&lt;&gt;"",SUMIF(L139:L139,L139,O139:O139),"")</f>
        <v/>
      </c>
    </row>
    <row r="140" customFormat="false" ht="38.25" hidden="true" customHeight="true" outlineLevel="0" collapsed="false">
      <c r="A140" s="91" t="s">
        <v>668</v>
      </c>
      <c r="B140" s="92" t="s">
        <v>788</v>
      </c>
      <c r="C140" s="91" t="s">
        <v>664</v>
      </c>
      <c r="D140" s="91" t="s">
        <v>789</v>
      </c>
      <c r="E140" s="91" t="s">
        <v>764</v>
      </c>
      <c r="F140" s="91"/>
      <c r="G140" s="93" t="s">
        <v>718</v>
      </c>
      <c r="H140" s="94" t="n">
        <v>0.0268</v>
      </c>
      <c r="I140" s="95" t="n">
        <f aca="false">SUMIFS(J:J,A:A,"Composição",B:B,$B140)</f>
        <v>414.24</v>
      </c>
      <c r="J140" s="95" t="n">
        <f aca="false">TRUNC(H140*I140,2)</f>
        <v>11.1</v>
      </c>
      <c r="L140" s="63" t="n">
        <f aca="false">IF(AND(A141&lt;&gt;"",A140=""),L139+1,L139)</f>
        <v>8</v>
      </c>
      <c r="M140" s="80" t="n">
        <f aca="false">IF(OR(A140="Insumo",A140="Composição Auxiliar"),J140,"")</f>
        <v>11.1</v>
      </c>
      <c r="N140" s="81" t="str">
        <f aca="false">IF(E140="Mão de Obra",J140,"")</f>
        <v/>
      </c>
      <c r="O140" s="81" t="n">
        <f aca="false">IF(N140&lt;&gt;"","",M140)</f>
        <v>11.1</v>
      </c>
      <c r="P140" s="82" t="str">
        <f aca="false">IF(A140="Composição",B140,"")</f>
        <v/>
      </c>
      <c r="Q140" s="81" t="str">
        <f aca="false">IF(P140&lt;&gt;"",SUMIF(L140:L140,L140,N140:N140),"")</f>
        <v/>
      </c>
      <c r="R140" s="81" t="str">
        <f aca="false">IF(P140&lt;&gt;"",SUMIF(L140:L140,L140,O140:O140),"")</f>
        <v/>
      </c>
    </row>
    <row r="141" customFormat="false" ht="38.25" hidden="true" customHeight="true" outlineLevel="0" collapsed="false">
      <c r="A141" s="91" t="s">
        <v>668</v>
      </c>
      <c r="B141" s="92" t="s">
        <v>742</v>
      </c>
      <c r="C141" s="91" t="s">
        <v>664</v>
      </c>
      <c r="D141" s="91" t="s">
        <v>743</v>
      </c>
      <c r="E141" s="91" t="s">
        <v>666</v>
      </c>
      <c r="F141" s="91"/>
      <c r="G141" s="93" t="s">
        <v>667</v>
      </c>
      <c r="H141" s="94" t="n">
        <v>0.2264</v>
      </c>
      <c r="I141" s="95" t="n">
        <f aca="false">SUMIFS(J:J,A:A,"Composição",B:B,$B141)</f>
        <v>191.85</v>
      </c>
      <c r="J141" s="95" t="n">
        <f aca="false">TRUNC(H141*I141,2)</f>
        <v>43.43</v>
      </c>
      <c r="L141" s="63" t="n">
        <f aca="false">IF(AND(A142&lt;&gt;"",A141=""),L140+1,L140)</f>
        <v>8</v>
      </c>
      <c r="M141" s="80" t="n">
        <f aca="false">IF(OR(A141="Insumo",A141="Composição Auxiliar"),J141,"")</f>
        <v>43.43</v>
      </c>
      <c r="N141" s="81" t="str">
        <f aca="false">IF(E141="Mão de Obra",J141,"")</f>
        <v/>
      </c>
      <c r="O141" s="81" t="n">
        <f aca="false">IF(N141&lt;&gt;"","",M141)</f>
        <v>43.43</v>
      </c>
      <c r="P141" s="82" t="str">
        <f aca="false">IF(A141="Composição",B141,"")</f>
        <v/>
      </c>
      <c r="Q141" s="81" t="str">
        <f aca="false">IF(P141&lt;&gt;"",SUMIF(L141:L141,L141,N141:N141),"")</f>
        <v/>
      </c>
      <c r="R141" s="81" t="str">
        <f aca="false">IF(P141&lt;&gt;"",SUMIF(L141:L141,L141,O141:O141),"")</f>
        <v/>
      </c>
    </row>
    <row r="142" customFormat="false" ht="38.25" hidden="true" customHeight="true" outlineLevel="0" collapsed="false">
      <c r="A142" s="91" t="s">
        <v>668</v>
      </c>
      <c r="B142" s="92" t="s">
        <v>790</v>
      </c>
      <c r="C142" s="91" t="s">
        <v>664</v>
      </c>
      <c r="D142" s="91" t="s">
        <v>791</v>
      </c>
      <c r="E142" s="91" t="s">
        <v>764</v>
      </c>
      <c r="F142" s="91"/>
      <c r="G142" s="93" t="s">
        <v>729</v>
      </c>
      <c r="H142" s="94" t="n">
        <v>0.1423</v>
      </c>
      <c r="I142" s="95" t="n">
        <f aca="false">SUMIFS(J:J,A:A,"Composição",B:B,$B142)</f>
        <v>37.82</v>
      </c>
      <c r="J142" s="95" t="n">
        <f aca="false">TRUNC(H142*I142,2)</f>
        <v>5.38</v>
      </c>
      <c r="L142" s="63" t="n">
        <f aca="false">IF(AND(A143&lt;&gt;"",A142=""),L141+1,L141)</f>
        <v>8</v>
      </c>
      <c r="M142" s="80" t="n">
        <f aca="false">IF(OR(A142="Insumo",A142="Composição Auxiliar"),J142,"")</f>
        <v>5.38</v>
      </c>
      <c r="N142" s="81" t="str">
        <f aca="false">IF(E142="Mão de Obra",J142,"")</f>
        <v/>
      </c>
      <c r="O142" s="81" t="n">
        <f aca="false">IF(N142&lt;&gt;"","",M142)</f>
        <v>5.38</v>
      </c>
      <c r="P142" s="82" t="str">
        <f aca="false">IF(A142="Composição",B142,"")</f>
        <v/>
      </c>
      <c r="Q142" s="81" t="str">
        <f aca="false">IF(P142&lt;&gt;"",SUMIF(L142:L142,L142,N142:N142),"")</f>
        <v/>
      </c>
      <c r="R142" s="81" t="str">
        <f aca="false">IF(P142&lt;&gt;"",SUMIF(L142:L142,L142,O142:O142),"")</f>
        <v/>
      </c>
    </row>
    <row r="143" customFormat="false" ht="63.75" hidden="true" customHeight="true" outlineLevel="0" collapsed="false">
      <c r="A143" s="91" t="s">
        <v>668</v>
      </c>
      <c r="B143" s="92" t="s">
        <v>792</v>
      </c>
      <c r="C143" s="91" t="s">
        <v>664</v>
      </c>
      <c r="D143" s="91" t="s">
        <v>793</v>
      </c>
      <c r="E143" s="91" t="s">
        <v>764</v>
      </c>
      <c r="F143" s="91"/>
      <c r="G143" s="93" t="s">
        <v>718</v>
      </c>
      <c r="H143" s="94" t="n">
        <v>0.0268</v>
      </c>
      <c r="I143" s="95" t="n">
        <f aca="false">SUMIFS(J:J,A:A,"Composição",B:B,$B143)</f>
        <v>476.47</v>
      </c>
      <c r="J143" s="95" t="n">
        <f aca="false">TRUNC(H143*I143,2)</f>
        <v>12.76</v>
      </c>
      <c r="L143" s="63" t="n">
        <f aca="false">IF(AND(A144&lt;&gt;"",A143=""),L142+1,L142)</f>
        <v>8</v>
      </c>
      <c r="M143" s="80" t="n">
        <f aca="false">IF(OR(A143="Insumo",A143="Composição Auxiliar"),J143,"")</f>
        <v>12.76</v>
      </c>
      <c r="N143" s="81" t="str">
        <f aca="false">IF(E143="Mão de Obra",J143,"")</f>
        <v/>
      </c>
      <c r="O143" s="81" t="n">
        <f aca="false">IF(N143&lt;&gt;"","",M143)</f>
        <v>12.76</v>
      </c>
      <c r="P143" s="82" t="str">
        <f aca="false">IF(A143="Composição",B143,"")</f>
        <v/>
      </c>
      <c r="Q143" s="81" t="str">
        <f aca="false">IF(P143&lt;&gt;"",SUMIF(L143:L143,L143,N143:N143),"")</f>
        <v/>
      </c>
      <c r="R143" s="81" t="str">
        <f aca="false">IF(P143&lt;&gt;"",SUMIF(L143:L143,L143,O143:O143),"")</f>
        <v/>
      </c>
    </row>
    <row r="144" customFormat="false" ht="51" hidden="true" customHeight="true" outlineLevel="0" collapsed="false">
      <c r="A144" s="91" t="s">
        <v>668</v>
      </c>
      <c r="B144" s="92" t="s">
        <v>762</v>
      </c>
      <c r="C144" s="91" t="s">
        <v>664</v>
      </c>
      <c r="D144" s="91" t="s">
        <v>763</v>
      </c>
      <c r="E144" s="91" t="s">
        <v>764</v>
      </c>
      <c r="F144" s="91"/>
      <c r="G144" s="93" t="s">
        <v>729</v>
      </c>
      <c r="H144" s="94" t="n">
        <v>0.3221</v>
      </c>
      <c r="I144" s="95" t="n">
        <f aca="false">SUMIFS(J:J,A:A,"Composição",B:B,$B144)</f>
        <v>3.68</v>
      </c>
      <c r="J144" s="95" t="n">
        <f aca="false">TRUNC(H144*I144,2)</f>
        <v>1.18</v>
      </c>
      <c r="L144" s="63" t="n">
        <f aca="false">IF(AND(A145&lt;&gt;"",A144=""),L143+1,L143)</f>
        <v>8</v>
      </c>
      <c r="M144" s="80" t="n">
        <f aca="false">IF(OR(A144="Insumo",A144="Composição Auxiliar"),J144,"")</f>
        <v>1.18</v>
      </c>
      <c r="N144" s="81" t="str">
        <f aca="false">IF(E144="Mão de Obra",J144,"")</f>
        <v/>
      </c>
      <c r="O144" s="81" t="n">
        <f aca="false">IF(N144&lt;&gt;"","",M144)</f>
        <v>1.18</v>
      </c>
      <c r="P144" s="82" t="str">
        <f aca="false">IF(A144="Composição",B144,"")</f>
        <v/>
      </c>
      <c r="Q144" s="81" t="str">
        <f aca="false">IF(P144&lt;&gt;"",SUMIF(L144:L144,L144,N144:N144),"")</f>
        <v/>
      </c>
      <c r="R144" s="81" t="str">
        <f aca="false">IF(P144&lt;&gt;"",SUMIF(L144:L144,L144,O144:O144),"")</f>
        <v/>
      </c>
    </row>
    <row r="145" customFormat="false" ht="25.5" hidden="true" customHeight="true" outlineLevel="0" collapsed="false">
      <c r="A145" s="91" t="s">
        <v>668</v>
      </c>
      <c r="B145" s="92" t="s">
        <v>794</v>
      </c>
      <c r="C145" s="91" t="s">
        <v>664</v>
      </c>
      <c r="D145" s="91" t="s">
        <v>795</v>
      </c>
      <c r="E145" s="91" t="s">
        <v>724</v>
      </c>
      <c r="F145" s="91"/>
      <c r="G145" s="93" t="s">
        <v>718</v>
      </c>
      <c r="H145" s="94" t="n">
        <v>0.1611</v>
      </c>
      <c r="I145" s="95" t="n">
        <f aca="false">SUMIFS(J:J,A:A,"Composição",B:B,$B145)</f>
        <v>14.63</v>
      </c>
      <c r="J145" s="95" t="n">
        <f aca="false">TRUNC(H145*I145,2)</f>
        <v>2.35</v>
      </c>
      <c r="L145" s="63" t="n">
        <f aca="false">IF(AND(A146&lt;&gt;"",A145=""),L144+1,L144)</f>
        <v>8</v>
      </c>
      <c r="M145" s="80" t="n">
        <f aca="false">IF(OR(A145="Insumo",A145="Composição Auxiliar"),J145,"")</f>
        <v>2.35</v>
      </c>
      <c r="N145" s="81" t="str">
        <f aca="false">IF(E145="Mão de Obra",J145,"")</f>
        <v/>
      </c>
      <c r="O145" s="81" t="n">
        <f aca="false">IF(N145&lt;&gt;"","",M145)</f>
        <v>2.35</v>
      </c>
      <c r="P145" s="82" t="str">
        <f aca="false">IF(A145="Composição",B145,"")</f>
        <v/>
      </c>
      <c r="Q145" s="81" t="str">
        <f aca="false">IF(P145&lt;&gt;"",SUMIF(L145:L145,L145,N145:N145),"")</f>
        <v/>
      </c>
      <c r="R145" s="81" t="str">
        <f aca="false">IF(P145&lt;&gt;"",SUMIF(L145:L145,L145,O145:O145),"")</f>
        <v/>
      </c>
    </row>
    <row r="146" customFormat="false" ht="25.5" hidden="true" customHeight="true" outlineLevel="0" collapsed="false">
      <c r="A146" s="91" t="s">
        <v>668</v>
      </c>
      <c r="B146" s="92" t="s">
        <v>123</v>
      </c>
      <c r="C146" s="91" t="s">
        <v>664</v>
      </c>
      <c r="D146" s="91" t="s">
        <v>796</v>
      </c>
      <c r="E146" s="91" t="s">
        <v>675</v>
      </c>
      <c r="F146" s="91"/>
      <c r="G146" s="93" t="s">
        <v>667</v>
      </c>
      <c r="H146" s="94" t="n">
        <v>0.009</v>
      </c>
      <c r="I146" s="95" t="n">
        <f aca="false">SUMIFS(J:J,A:A,"Composição",B:B,$B146)</f>
        <v>17.5</v>
      </c>
      <c r="J146" s="95" t="n">
        <f aca="false">TRUNC(H146*I146,2)</f>
        <v>0.15</v>
      </c>
      <c r="L146" s="63" t="n">
        <f aca="false">IF(AND(A147&lt;&gt;"",A146=""),L145+1,L145)</f>
        <v>8</v>
      </c>
      <c r="M146" s="80" t="n">
        <f aca="false">IF(OR(A146="Insumo",A146="Composição Auxiliar"),J146,"")</f>
        <v>0.15</v>
      </c>
      <c r="N146" s="81" t="str">
        <f aca="false">IF(E146="Mão de Obra",J146,"")</f>
        <v/>
      </c>
      <c r="O146" s="81" t="n">
        <f aca="false">IF(N146&lt;&gt;"","",M146)</f>
        <v>0.15</v>
      </c>
      <c r="P146" s="82" t="str">
        <f aca="false">IF(A146="Composição",B146,"")</f>
        <v/>
      </c>
      <c r="Q146" s="81" t="str">
        <f aca="false">IF(P146&lt;&gt;"",SUMIF(L146:L146,L146,N146:N146),"")</f>
        <v/>
      </c>
      <c r="R146" s="81" t="str">
        <f aca="false">IF(P146&lt;&gt;"",SUMIF(L146:L146,L146,O146:O146),"")</f>
        <v/>
      </c>
    </row>
    <row r="147" customFormat="false" ht="25.5" hidden="true" customHeight="true" outlineLevel="0" collapsed="false">
      <c r="A147" s="91" t="s">
        <v>668</v>
      </c>
      <c r="B147" s="92" t="s">
        <v>669</v>
      </c>
      <c r="C147" s="91" t="s">
        <v>664</v>
      </c>
      <c r="D147" s="91" t="s">
        <v>670</v>
      </c>
      <c r="E147" s="91" t="s">
        <v>671</v>
      </c>
      <c r="F147" s="91"/>
      <c r="G147" s="93" t="s">
        <v>672</v>
      </c>
      <c r="H147" s="94" t="n">
        <v>1.1155</v>
      </c>
      <c r="I147" s="95" t="n">
        <f aca="false">SUMIFS(J:J,A:A,"Composição",B:B,$B147)</f>
        <v>23.32</v>
      </c>
      <c r="J147" s="95" t="n">
        <f aca="false">TRUNC(H147*I147,2)</f>
        <v>26.01</v>
      </c>
      <c r="L147" s="63" t="n">
        <f aca="false">IF(AND(A148&lt;&gt;"",A147=""),L146+1,L146)</f>
        <v>8</v>
      </c>
      <c r="M147" s="80" t="n">
        <f aca="false">IF(OR(A147="Insumo",A147="Composição Auxiliar"),J147,"")</f>
        <v>26.01</v>
      </c>
      <c r="N147" s="81" t="str">
        <f aca="false">IF(E147="Mão de Obra",J147,"")</f>
        <v/>
      </c>
      <c r="O147" s="81" t="n">
        <f aca="false">IF(N147&lt;&gt;"","",M147)</f>
        <v>26.01</v>
      </c>
      <c r="P147" s="82" t="str">
        <f aca="false">IF(A147="Composição",B147,"")</f>
        <v/>
      </c>
      <c r="Q147" s="81" t="str">
        <f aca="false">IF(P147&lt;&gt;"",SUMIF(L147:L147,L147,N147:N147),"")</f>
        <v/>
      </c>
      <c r="R147" s="81" t="str">
        <f aca="false">IF(P147&lt;&gt;"",SUMIF(L147:L147,L147,O147:O147),"")</f>
        <v/>
      </c>
    </row>
    <row r="148" customFormat="false" ht="38.25" hidden="true" customHeight="true" outlineLevel="0" collapsed="false">
      <c r="A148" s="91" t="s">
        <v>668</v>
      </c>
      <c r="B148" s="92" t="s">
        <v>797</v>
      </c>
      <c r="C148" s="91" t="s">
        <v>664</v>
      </c>
      <c r="D148" s="91" t="s">
        <v>798</v>
      </c>
      <c r="E148" s="91" t="s">
        <v>724</v>
      </c>
      <c r="F148" s="91"/>
      <c r="G148" s="93" t="s">
        <v>718</v>
      </c>
      <c r="H148" s="94" t="n">
        <v>0.1074</v>
      </c>
      <c r="I148" s="95" t="n">
        <f aca="false">SUMIFS(J:J,A:A,"Composição",B:B,$B148)</f>
        <v>15.64</v>
      </c>
      <c r="J148" s="95" t="n">
        <f aca="false">TRUNC(H148*I148,2)</f>
        <v>1.67</v>
      </c>
      <c r="L148" s="63" t="n">
        <f aca="false">IF(AND(A149&lt;&gt;"",A148=""),L147+1,L147)</f>
        <v>8</v>
      </c>
      <c r="M148" s="80" t="n">
        <f aca="false">IF(OR(A148="Insumo",A148="Composição Auxiliar"),J148,"")</f>
        <v>1.67</v>
      </c>
      <c r="N148" s="81" t="str">
        <f aca="false">IF(E148="Mão de Obra",J148,"")</f>
        <v/>
      </c>
      <c r="O148" s="81" t="n">
        <f aca="false">IF(N148&lt;&gt;"","",M148)</f>
        <v>1.67</v>
      </c>
      <c r="P148" s="82" t="str">
        <f aca="false">IF(A148="Composição",B148,"")</f>
        <v/>
      </c>
      <c r="Q148" s="81" t="str">
        <f aca="false">IF(P148&lt;&gt;"",SUMIF(L148:L148,L148,N148:N148),"")</f>
        <v/>
      </c>
      <c r="R148" s="81" t="str">
        <f aca="false">IF(P148&lt;&gt;"",SUMIF(L148:L148,L148,O148:O148),"")</f>
        <v/>
      </c>
    </row>
    <row r="149" customFormat="false" ht="25.5" hidden="true" customHeight="true" outlineLevel="0" collapsed="false">
      <c r="A149" s="91" t="s">
        <v>668</v>
      </c>
      <c r="B149" s="92" t="s">
        <v>754</v>
      </c>
      <c r="C149" s="91" t="s">
        <v>664</v>
      </c>
      <c r="D149" s="91" t="s">
        <v>755</v>
      </c>
      <c r="E149" s="91" t="s">
        <v>675</v>
      </c>
      <c r="F149" s="91"/>
      <c r="G149" s="93" t="s">
        <v>667</v>
      </c>
      <c r="H149" s="94" t="n">
        <v>1.451</v>
      </c>
      <c r="I149" s="95" t="n">
        <f aca="false">SUMIFS(J:J,A:A,"Composição",B:B,$B149)</f>
        <v>29.17</v>
      </c>
      <c r="J149" s="95" t="n">
        <f aca="false">TRUNC(H149*I149,2)</f>
        <v>42.32</v>
      </c>
      <c r="L149" s="63" t="n">
        <f aca="false">IF(AND(A150&lt;&gt;"",A149=""),L148+1,L148)</f>
        <v>8</v>
      </c>
      <c r="M149" s="80" t="n">
        <f aca="false">IF(OR(A149="Insumo",A149="Composição Auxiliar"),J149,"")</f>
        <v>42.32</v>
      </c>
      <c r="N149" s="81" t="str">
        <f aca="false">IF(E149="Mão de Obra",J149,"")</f>
        <v/>
      </c>
      <c r="O149" s="81" t="n">
        <f aca="false">IF(N149&lt;&gt;"","",M149)</f>
        <v>42.32</v>
      </c>
      <c r="P149" s="82" t="str">
        <f aca="false">IF(A149="Composição",B149,"")</f>
        <v/>
      </c>
      <c r="Q149" s="81" t="str">
        <f aca="false">IF(P149&lt;&gt;"",SUMIF(L149:L149,L149,N149:N149),"")</f>
        <v/>
      </c>
      <c r="R149" s="81" t="str">
        <f aca="false">IF(P149&lt;&gt;"",SUMIF(L149:L149,L149,O149:O149),"")</f>
        <v/>
      </c>
    </row>
    <row r="150" customFormat="false" ht="51" hidden="true" customHeight="true" outlineLevel="0" collapsed="false">
      <c r="A150" s="91" t="s">
        <v>668</v>
      </c>
      <c r="B150" s="92" t="s">
        <v>760</v>
      </c>
      <c r="C150" s="91" t="s">
        <v>664</v>
      </c>
      <c r="D150" s="91" t="s">
        <v>761</v>
      </c>
      <c r="E150" s="91" t="s">
        <v>751</v>
      </c>
      <c r="F150" s="91"/>
      <c r="G150" s="93" t="s">
        <v>667</v>
      </c>
      <c r="H150" s="94" t="n">
        <v>1.451</v>
      </c>
      <c r="I150" s="95" t="n">
        <f aca="false">SUMIFS(J:J,A:A,"Composição",B:B,$B150)</f>
        <v>25.08</v>
      </c>
      <c r="J150" s="95" t="n">
        <f aca="false">TRUNC(H150*I150,2)</f>
        <v>36.39</v>
      </c>
      <c r="L150" s="63" t="n">
        <f aca="false">IF(AND(A151&lt;&gt;"",A150=""),L149+1,L149)</f>
        <v>8</v>
      </c>
      <c r="M150" s="80" t="n">
        <f aca="false">IF(OR(A150="Insumo",A150="Composição Auxiliar"),J150,"")</f>
        <v>36.39</v>
      </c>
      <c r="N150" s="81" t="str">
        <f aca="false">IF(E150="Mão de Obra",J150,"")</f>
        <v/>
      </c>
      <c r="O150" s="81" t="n">
        <f aca="false">IF(N150&lt;&gt;"","",M150)</f>
        <v>36.39</v>
      </c>
      <c r="P150" s="82" t="str">
        <f aca="false">IF(A150="Composição",B150,"")</f>
        <v/>
      </c>
      <c r="Q150" s="81" t="str">
        <f aca="false">IF(P150&lt;&gt;"",SUMIF(L150:L150,L150,N150:N150),"")</f>
        <v/>
      </c>
      <c r="R150" s="81" t="str">
        <f aca="false">IF(P150&lt;&gt;"",SUMIF(L150:L150,L150,O150:O150),"")</f>
        <v/>
      </c>
    </row>
    <row r="151" customFormat="false" ht="38.25" hidden="true" customHeight="true" outlineLevel="0" collapsed="false">
      <c r="A151" s="91" t="s">
        <v>668</v>
      </c>
      <c r="B151" s="92" t="s">
        <v>744</v>
      </c>
      <c r="C151" s="91" t="s">
        <v>664</v>
      </c>
      <c r="D151" s="91" t="s">
        <v>745</v>
      </c>
      <c r="E151" s="91" t="s">
        <v>666</v>
      </c>
      <c r="F151" s="91"/>
      <c r="G151" s="93" t="s">
        <v>667</v>
      </c>
      <c r="H151" s="94" t="n">
        <v>0.1449</v>
      </c>
      <c r="I151" s="95" t="n">
        <f aca="false">SUMIFS(J:J,A:A,"Composição",B:B,$B151)</f>
        <v>159.97</v>
      </c>
      <c r="J151" s="95" t="n">
        <f aca="false">TRUNC(H151*I151,2)</f>
        <v>23.17</v>
      </c>
      <c r="L151" s="63" t="n">
        <f aca="false">IF(AND(A152&lt;&gt;"",A151=""),L150+1,L150)</f>
        <v>8</v>
      </c>
      <c r="M151" s="80" t="n">
        <f aca="false">IF(OR(A151="Insumo",A151="Composição Auxiliar"),J151,"")</f>
        <v>23.17</v>
      </c>
      <c r="N151" s="81" t="str">
        <f aca="false">IF(E151="Mão de Obra",J151,"")</f>
        <v/>
      </c>
      <c r="O151" s="81" t="n">
        <f aca="false">IF(N151&lt;&gt;"","",M151)</f>
        <v>23.17</v>
      </c>
      <c r="P151" s="82" t="str">
        <f aca="false">IF(A151="Composição",B151,"")</f>
        <v/>
      </c>
      <c r="Q151" s="81" t="str">
        <f aca="false">IF(P151&lt;&gt;"",SUMIF(L151:L151,L151,N151:N151),"")</f>
        <v/>
      </c>
      <c r="R151" s="81" t="str">
        <f aca="false">IF(P151&lt;&gt;"",SUMIF(L151:L151,L151,O151:O151),"")</f>
        <v/>
      </c>
    </row>
    <row r="152" customFormat="false" ht="38.25" hidden="true" customHeight="true" outlineLevel="0" collapsed="false">
      <c r="A152" s="91" t="s">
        <v>668</v>
      </c>
      <c r="B152" s="92" t="s">
        <v>725</v>
      </c>
      <c r="C152" s="91" t="s">
        <v>664</v>
      </c>
      <c r="D152" s="91" t="s">
        <v>726</v>
      </c>
      <c r="E152" s="91" t="s">
        <v>666</v>
      </c>
      <c r="F152" s="91"/>
      <c r="G152" s="93" t="s">
        <v>667</v>
      </c>
      <c r="H152" s="94" t="n">
        <v>0.1668</v>
      </c>
      <c r="I152" s="95" t="n">
        <f aca="false">SUMIFS(J:J,A:A,"Composição",B:B,$B152)</f>
        <v>162.87</v>
      </c>
      <c r="J152" s="95" t="n">
        <f aca="false">TRUNC(H152*I152,2)</f>
        <v>27.16</v>
      </c>
      <c r="L152" s="63" t="n">
        <f aca="false">IF(AND(A153&lt;&gt;"",A152=""),L151+1,L151)</f>
        <v>8</v>
      </c>
      <c r="M152" s="80" t="n">
        <f aca="false">IF(OR(A152="Insumo",A152="Composição Auxiliar"),J152,"")</f>
        <v>27.16</v>
      </c>
      <c r="N152" s="81" t="str">
        <f aca="false">IF(E152="Mão de Obra",J152,"")</f>
        <v/>
      </c>
      <c r="O152" s="81" t="n">
        <f aca="false">IF(N152&lt;&gt;"","",M152)</f>
        <v>27.16</v>
      </c>
      <c r="P152" s="82" t="str">
        <f aca="false">IF(A152="Composição",B152,"")</f>
        <v/>
      </c>
      <c r="Q152" s="81" t="str">
        <f aca="false">IF(P152&lt;&gt;"",SUMIF(L152:L152,L152,N152:N152),"")</f>
        <v/>
      </c>
      <c r="R152" s="81" t="str">
        <f aca="false">IF(P152&lt;&gt;"",SUMIF(L152:L152,L152,O152:O152),"")</f>
        <v/>
      </c>
    </row>
    <row r="153" customFormat="false" ht="38.25" hidden="true" customHeight="true" outlineLevel="0" collapsed="false">
      <c r="A153" s="91" t="s">
        <v>668</v>
      </c>
      <c r="B153" s="92" t="s">
        <v>778</v>
      </c>
      <c r="C153" s="91" t="s">
        <v>664</v>
      </c>
      <c r="D153" s="91" t="s">
        <v>779</v>
      </c>
      <c r="E153" s="91" t="s">
        <v>764</v>
      </c>
      <c r="F153" s="91"/>
      <c r="G153" s="93" t="s">
        <v>729</v>
      </c>
      <c r="H153" s="94" t="n">
        <v>0.5369</v>
      </c>
      <c r="I153" s="95" t="n">
        <f aca="false">SUMIFS(J:J,A:A,"Composição",B:B,$B153)</f>
        <v>1.86</v>
      </c>
      <c r="J153" s="95" t="n">
        <f aca="false">TRUNC(H153*I153,2)</f>
        <v>0.99</v>
      </c>
      <c r="L153" s="63" t="n">
        <f aca="false">IF(AND(A154&lt;&gt;"",A153=""),L152+1,L152)</f>
        <v>8</v>
      </c>
      <c r="M153" s="80" t="n">
        <f aca="false">IF(OR(A153="Insumo",A153="Composição Auxiliar"),J153,"")</f>
        <v>0.99</v>
      </c>
      <c r="N153" s="81" t="str">
        <f aca="false">IF(E153="Mão de Obra",J153,"")</f>
        <v/>
      </c>
      <c r="O153" s="81" t="n">
        <f aca="false">IF(N153&lt;&gt;"","",M153)</f>
        <v>0.99</v>
      </c>
      <c r="P153" s="82" t="str">
        <f aca="false">IF(A153="Composição",B153,"")</f>
        <v/>
      </c>
      <c r="Q153" s="81" t="str">
        <f aca="false">IF(P153&lt;&gt;"",SUMIF(L153:L153,L153,N153:N153),"")</f>
        <v/>
      </c>
      <c r="R153" s="81" t="str">
        <f aca="false">IF(P153&lt;&gt;"",SUMIF(L153:L153,L153,O153:O153),"")</f>
        <v/>
      </c>
    </row>
    <row r="154" customFormat="false" ht="38.25" hidden="true" customHeight="true" outlineLevel="0" collapsed="false">
      <c r="A154" s="91" t="s">
        <v>668</v>
      </c>
      <c r="B154" s="92" t="s">
        <v>727</v>
      </c>
      <c r="C154" s="91" t="s">
        <v>664</v>
      </c>
      <c r="D154" s="91" t="s">
        <v>728</v>
      </c>
      <c r="E154" s="91" t="s">
        <v>724</v>
      </c>
      <c r="F154" s="91"/>
      <c r="G154" s="93" t="s">
        <v>729</v>
      </c>
      <c r="H154" s="94" t="n">
        <v>0.3221</v>
      </c>
      <c r="I154" s="95" t="n">
        <f aca="false">SUMIFS(J:J,A:A,"Composição",B:B,$B154)</f>
        <v>9.45</v>
      </c>
      <c r="J154" s="95" t="n">
        <f aca="false">TRUNC(H154*I154,2)</f>
        <v>3.04</v>
      </c>
      <c r="L154" s="63" t="n">
        <f aca="false">IF(AND(A155&lt;&gt;"",A154=""),L153+1,L153)</f>
        <v>8</v>
      </c>
      <c r="M154" s="80" t="n">
        <f aca="false">IF(OR(A154="Insumo",A154="Composição Auxiliar"),J154,"")</f>
        <v>3.04</v>
      </c>
      <c r="N154" s="81" t="str">
        <f aca="false">IF(E154="Mão de Obra",J154,"")</f>
        <v/>
      </c>
      <c r="O154" s="81" t="n">
        <f aca="false">IF(N154&lt;&gt;"","",M154)</f>
        <v>3.04</v>
      </c>
      <c r="P154" s="82" t="str">
        <f aca="false">IF(A154="Composição",B154,"")</f>
        <v/>
      </c>
      <c r="Q154" s="81" t="str">
        <f aca="false">IF(P154&lt;&gt;"",SUMIF(L154:L154,L154,N154:N154),"")</f>
        <v/>
      </c>
      <c r="R154" s="81" t="str">
        <f aca="false">IF(P154&lt;&gt;"",SUMIF(L154:L154,L154,O154:O154),"")</f>
        <v/>
      </c>
    </row>
    <row r="155" customFormat="false" ht="38.25" hidden="true" customHeight="true" outlineLevel="0" collapsed="false">
      <c r="A155" s="91" t="s">
        <v>668</v>
      </c>
      <c r="B155" s="92" t="s">
        <v>799</v>
      </c>
      <c r="C155" s="91" t="s">
        <v>664</v>
      </c>
      <c r="D155" s="91" t="s">
        <v>800</v>
      </c>
      <c r="E155" s="91" t="s">
        <v>801</v>
      </c>
      <c r="F155" s="91"/>
      <c r="G155" s="93" t="s">
        <v>718</v>
      </c>
      <c r="H155" s="94" t="n">
        <v>0.0268</v>
      </c>
      <c r="I155" s="95" t="n">
        <f aca="false">SUMIFS(J:J,A:A,"Composição",B:B,$B155)</f>
        <v>390.5</v>
      </c>
      <c r="J155" s="95" t="n">
        <f aca="false">TRUNC(H155*I155,2)</f>
        <v>10.46</v>
      </c>
      <c r="L155" s="63" t="n">
        <f aca="false">IF(AND(A156&lt;&gt;"",A155=""),L154+1,L154)</f>
        <v>8</v>
      </c>
      <c r="M155" s="80" t="n">
        <f aca="false">IF(OR(A155="Insumo",A155="Composição Auxiliar"),J155,"")</f>
        <v>10.46</v>
      </c>
      <c r="N155" s="81" t="str">
        <f aca="false">IF(E155="Mão de Obra",J155,"")</f>
        <v/>
      </c>
      <c r="O155" s="81" t="n">
        <f aca="false">IF(N155&lt;&gt;"","",M155)</f>
        <v>10.46</v>
      </c>
      <c r="P155" s="82" t="str">
        <f aca="false">IF(A155="Composição",B155,"")</f>
        <v/>
      </c>
      <c r="Q155" s="81" t="str">
        <f aca="false">IF(P155&lt;&gt;"",SUMIF(L155:L155,L155,N155:N155),"")</f>
        <v/>
      </c>
      <c r="R155" s="81" t="str">
        <f aca="false">IF(P155&lt;&gt;"",SUMIF(L155:L155,L155,O155:O155),"")</f>
        <v/>
      </c>
    </row>
    <row r="156" customFormat="false" ht="25.5" hidden="true" customHeight="true" outlineLevel="0" collapsed="false">
      <c r="A156" s="91" t="s">
        <v>668</v>
      </c>
      <c r="B156" s="92" t="s">
        <v>366</v>
      </c>
      <c r="C156" s="91" t="s">
        <v>664</v>
      </c>
      <c r="D156" s="91" t="s">
        <v>730</v>
      </c>
      <c r="E156" s="91" t="s">
        <v>731</v>
      </c>
      <c r="F156" s="91"/>
      <c r="G156" s="93" t="s">
        <v>676</v>
      </c>
      <c r="H156" s="94" t="n">
        <v>0.039</v>
      </c>
      <c r="I156" s="95" t="n">
        <f aca="false">SUMIFS(J:J,A:A,"Composição",B:B,$B156)</f>
        <v>74.88</v>
      </c>
      <c r="J156" s="95" t="n">
        <f aca="false">TRUNC(H156*I156,2)</f>
        <v>2.92</v>
      </c>
      <c r="L156" s="63" t="n">
        <f aca="false">IF(AND(A157&lt;&gt;"",A156=""),L155+1,L155)</f>
        <v>8</v>
      </c>
      <c r="M156" s="80" t="n">
        <f aca="false">IF(OR(A156="Insumo",A156="Composição Auxiliar"),J156,"")</f>
        <v>2.92</v>
      </c>
      <c r="N156" s="81" t="str">
        <f aca="false">IF(E156="Mão de Obra",J156,"")</f>
        <v/>
      </c>
      <c r="O156" s="81" t="n">
        <f aca="false">IF(N156&lt;&gt;"","",M156)</f>
        <v>2.92</v>
      </c>
      <c r="P156" s="82" t="str">
        <f aca="false">IF(A156="Composição",B156,"")</f>
        <v/>
      </c>
      <c r="Q156" s="81" t="str">
        <f aca="false">IF(P156&lt;&gt;"",SUMIF(L156:L156,L156,N156:N156),"")</f>
        <v/>
      </c>
      <c r="R156" s="81" t="str">
        <f aca="false">IF(P156&lt;&gt;"",SUMIF(L156:L156,L156,O156:O156),"")</f>
        <v/>
      </c>
    </row>
    <row r="157" customFormat="false" ht="25.5" hidden="true" customHeight="true" outlineLevel="0" collapsed="false">
      <c r="A157" s="91" t="s">
        <v>668</v>
      </c>
      <c r="B157" s="92" t="s">
        <v>802</v>
      </c>
      <c r="C157" s="91" t="s">
        <v>664</v>
      </c>
      <c r="D157" s="91" t="s">
        <v>803</v>
      </c>
      <c r="E157" s="91" t="s">
        <v>731</v>
      </c>
      <c r="F157" s="91"/>
      <c r="G157" s="93" t="s">
        <v>676</v>
      </c>
      <c r="H157" s="94" t="n">
        <v>0.01</v>
      </c>
      <c r="I157" s="95" t="n">
        <f aca="false">SUMIFS(J:J,A:A,"Composição",B:B,$B157)</f>
        <v>45.4</v>
      </c>
      <c r="J157" s="95" t="n">
        <f aca="false">TRUNC(H157*I157,2)</f>
        <v>0.45</v>
      </c>
      <c r="L157" s="63" t="n">
        <f aca="false">IF(AND(A158&lt;&gt;"",A157=""),L156+1,L156)</f>
        <v>8</v>
      </c>
      <c r="M157" s="80" t="n">
        <f aca="false">IF(OR(A157="Insumo",A157="Composição Auxiliar"),J157,"")</f>
        <v>0.45</v>
      </c>
      <c r="N157" s="81" t="str">
        <f aca="false">IF(E157="Mão de Obra",J157,"")</f>
        <v/>
      </c>
      <c r="O157" s="81" t="n">
        <f aca="false">IF(N157&lt;&gt;"","",M157)</f>
        <v>0.45</v>
      </c>
      <c r="P157" s="82" t="str">
        <f aca="false">IF(A157="Composição",B157,"")</f>
        <v/>
      </c>
      <c r="Q157" s="81" t="str">
        <f aca="false">IF(P157&lt;&gt;"",SUMIF(L157:L157,L157,N157:N157),"")</f>
        <v/>
      </c>
      <c r="R157" s="81" t="str">
        <f aca="false">IF(P157&lt;&gt;"",SUMIF(L157:L157,L157,O157:O157),"")</f>
        <v/>
      </c>
    </row>
    <row r="158" customFormat="false" ht="38.25" hidden="true" customHeight="true" outlineLevel="0" collapsed="false">
      <c r="A158" s="91" t="s">
        <v>668</v>
      </c>
      <c r="B158" s="92" t="s">
        <v>804</v>
      </c>
      <c r="C158" s="91" t="s">
        <v>664</v>
      </c>
      <c r="D158" s="91" t="s">
        <v>805</v>
      </c>
      <c r="E158" s="91" t="s">
        <v>724</v>
      </c>
      <c r="F158" s="91"/>
      <c r="G158" s="93" t="s">
        <v>718</v>
      </c>
      <c r="H158" s="94" t="n">
        <v>0.0268</v>
      </c>
      <c r="I158" s="95" t="n">
        <f aca="false">SUMIFS(J:J,A:A,"Composição",B:B,$B158)</f>
        <v>17.7</v>
      </c>
      <c r="J158" s="95" t="n">
        <f aca="false">TRUNC(H158*I158,2)</f>
        <v>0.47</v>
      </c>
      <c r="L158" s="63" t="n">
        <f aca="false">IF(AND(A159&lt;&gt;"",A158=""),L157+1,L157)</f>
        <v>8</v>
      </c>
      <c r="M158" s="80" t="n">
        <f aca="false">IF(OR(A158="Insumo",A158="Composição Auxiliar"),J158,"")</f>
        <v>0.47</v>
      </c>
      <c r="N158" s="81" t="str">
        <f aca="false">IF(E158="Mão de Obra",J158,"")</f>
        <v/>
      </c>
      <c r="O158" s="81" t="n">
        <f aca="false">IF(N158&lt;&gt;"","",M158)</f>
        <v>0.47</v>
      </c>
      <c r="P158" s="82" t="str">
        <f aca="false">IF(A158="Composição",B158,"")</f>
        <v/>
      </c>
      <c r="Q158" s="81" t="str">
        <f aca="false">IF(P158&lt;&gt;"",SUMIF(L158:L158,L158,N158:N158),"")</f>
        <v/>
      </c>
      <c r="R158" s="81" t="str">
        <f aca="false">IF(P158&lt;&gt;"",SUMIF(L158:L158,L158,O158:O158),"")</f>
        <v/>
      </c>
    </row>
    <row r="159" customFormat="false" ht="38.25" hidden="true" customHeight="true" outlineLevel="0" collapsed="false">
      <c r="A159" s="91" t="s">
        <v>668</v>
      </c>
      <c r="B159" s="92" t="s">
        <v>768</v>
      </c>
      <c r="C159" s="91" t="s">
        <v>664</v>
      </c>
      <c r="D159" s="91" t="s">
        <v>769</v>
      </c>
      <c r="E159" s="91" t="s">
        <v>666</v>
      </c>
      <c r="F159" s="91"/>
      <c r="G159" s="93" t="s">
        <v>667</v>
      </c>
      <c r="H159" s="94" t="n">
        <v>0.1765</v>
      </c>
      <c r="I159" s="95" t="n">
        <f aca="false">SUMIFS(J:J,A:A,"Composição",B:B,$B159)</f>
        <v>243.91</v>
      </c>
      <c r="J159" s="95" t="n">
        <f aca="false">TRUNC(H159*I159,2)</f>
        <v>43.05</v>
      </c>
      <c r="L159" s="63" t="n">
        <f aca="false">IF(AND(A160&lt;&gt;"",A159=""),L158+1,L158)</f>
        <v>8</v>
      </c>
      <c r="M159" s="80" t="n">
        <f aca="false">IF(OR(A159="Insumo",A159="Composição Auxiliar"),J159,"")</f>
        <v>43.05</v>
      </c>
      <c r="N159" s="81" t="str">
        <f aca="false">IF(E159="Mão de Obra",J159,"")</f>
        <v/>
      </c>
      <c r="O159" s="81" t="n">
        <f aca="false">IF(N159&lt;&gt;"","",M159)</f>
        <v>43.05</v>
      </c>
      <c r="P159" s="82" t="str">
        <f aca="false">IF(A159="Composição",B159,"")</f>
        <v/>
      </c>
      <c r="Q159" s="81" t="str">
        <f aca="false">IF(P159&lt;&gt;"",SUMIF(L159:L159,L159,N159:N159),"")</f>
        <v/>
      </c>
      <c r="R159" s="81" t="str">
        <f aca="false">IF(P159&lt;&gt;"",SUMIF(L159:L159,L159,O159:O159),"")</f>
        <v/>
      </c>
    </row>
    <row r="160" customFormat="false" ht="51" hidden="true" customHeight="true" outlineLevel="0" collapsed="false">
      <c r="A160" s="91" t="s">
        <v>668</v>
      </c>
      <c r="B160" s="92" t="s">
        <v>806</v>
      </c>
      <c r="C160" s="91" t="s">
        <v>664</v>
      </c>
      <c r="D160" s="91" t="s">
        <v>807</v>
      </c>
      <c r="E160" s="91" t="s">
        <v>764</v>
      </c>
      <c r="F160" s="91"/>
      <c r="G160" s="93" t="s">
        <v>718</v>
      </c>
      <c r="H160" s="94" t="n">
        <v>0.0268</v>
      </c>
      <c r="I160" s="95" t="n">
        <f aca="false">SUMIFS(J:J,A:A,"Composição",B:B,$B160)</f>
        <v>236.99</v>
      </c>
      <c r="J160" s="95" t="n">
        <f aca="false">TRUNC(H160*I160,2)</f>
        <v>6.35</v>
      </c>
      <c r="L160" s="63" t="n">
        <f aca="false">IF(AND(A161&lt;&gt;"",A160=""),L159+1,L159)</f>
        <v>8</v>
      </c>
      <c r="M160" s="80" t="n">
        <f aca="false">IF(OR(A160="Insumo",A160="Composição Auxiliar"),J160,"")</f>
        <v>6.35</v>
      </c>
      <c r="N160" s="81" t="str">
        <f aca="false">IF(E160="Mão de Obra",J160,"")</f>
        <v/>
      </c>
      <c r="O160" s="81" t="n">
        <f aca="false">IF(N160&lt;&gt;"","",M160)</f>
        <v>6.35</v>
      </c>
      <c r="P160" s="82" t="str">
        <f aca="false">IF(A160="Composição",B160,"")</f>
        <v/>
      </c>
      <c r="Q160" s="81" t="str">
        <f aca="false">IF(P160&lt;&gt;"",SUMIF(L160:L160,L160,N160:N160),"")</f>
        <v/>
      </c>
      <c r="R160" s="81" t="str">
        <f aca="false">IF(P160&lt;&gt;"",SUMIF(L160:L160,L160,O160:O160),"")</f>
        <v/>
      </c>
    </row>
    <row r="161" customFormat="false" ht="38.25" hidden="true" customHeight="true" outlineLevel="0" collapsed="false">
      <c r="A161" s="91" t="s">
        <v>668</v>
      </c>
      <c r="B161" s="92" t="s">
        <v>746</v>
      </c>
      <c r="C161" s="91" t="s">
        <v>664</v>
      </c>
      <c r="D161" s="91" t="s">
        <v>747</v>
      </c>
      <c r="E161" s="91" t="s">
        <v>724</v>
      </c>
      <c r="F161" s="91"/>
      <c r="G161" s="93" t="s">
        <v>718</v>
      </c>
      <c r="H161" s="94" t="n">
        <v>0.0268</v>
      </c>
      <c r="I161" s="95" t="n">
        <f aca="false">SUMIFS(J:J,A:A,"Composição",B:B,$B161)</f>
        <v>76.35</v>
      </c>
      <c r="J161" s="95" t="n">
        <f aca="false">TRUNC(H161*I161,2)</f>
        <v>2.04</v>
      </c>
      <c r="L161" s="63" t="n">
        <f aca="false">IF(AND(A162&lt;&gt;"",A161=""),L160+1,L160)</f>
        <v>8</v>
      </c>
      <c r="M161" s="80" t="n">
        <f aca="false">IF(OR(A161="Insumo",A161="Composição Auxiliar"),J161,"")</f>
        <v>2.04</v>
      </c>
      <c r="N161" s="81" t="str">
        <f aca="false">IF(E161="Mão de Obra",J161,"")</f>
        <v/>
      </c>
      <c r="O161" s="81" t="n">
        <f aca="false">IF(N161&lt;&gt;"","",M161)</f>
        <v>2.04</v>
      </c>
      <c r="P161" s="82" t="str">
        <f aca="false">IF(A161="Composição",B161,"")</f>
        <v/>
      </c>
      <c r="Q161" s="81" t="str">
        <f aca="false">IF(P161&lt;&gt;"",SUMIF(L161:L161,L161,N161:N161),"")</f>
        <v/>
      </c>
      <c r="R161" s="81" t="str">
        <f aca="false">IF(P161&lt;&gt;"",SUMIF(L161:L161,L161,O161:O161),"")</f>
        <v/>
      </c>
    </row>
    <row r="162" customFormat="false" ht="38.25" hidden="true" customHeight="true" outlineLevel="0" collapsed="false">
      <c r="A162" s="91" t="s">
        <v>668</v>
      </c>
      <c r="B162" s="92" t="s">
        <v>722</v>
      </c>
      <c r="C162" s="91" t="s">
        <v>664</v>
      </c>
      <c r="D162" s="91" t="s">
        <v>723</v>
      </c>
      <c r="E162" s="91" t="s">
        <v>724</v>
      </c>
      <c r="F162" s="91"/>
      <c r="G162" s="93" t="s">
        <v>718</v>
      </c>
      <c r="H162" s="94" t="n">
        <v>0.1611</v>
      </c>
      <c r="I162" s="95" t="n">
        <f aca="false">SUMIFS(J:J,A:A,"Composição",B:B,$B162)</f>
        <v>146.84</v>
      </c>
      <c r="J162" s="95" t="n">
        <f aca="false">TRUNC(H162*I162,2)</f>
        <v>23.65</v>
      </c>
      <c r="L162" s="63" t="n">
        <f aca="false">IF(AND(A163&lt;&gt;"",A162=""),L161+1,L161)</f>
        <v>8</v>
      </c>
      <c r="M162" s="80" t="n">
        <f aca="false">IF(OR(A162="Insumo",A162="Composição Auxiliar"),J162,"")</f>
        <v>23.65</v>
      </c>
      <c r="N162" s="81" t="str">
        <f aca="false">IF(E162="Mão de Obra",J162,"")</f>
        <v/>
      </c>
      <c r="O162" s="81" t="n">
        <f aca="false">IF(N162&lt;&gt;"","",M162)</f>
        <v>23.65</v>
      </c>
      <c r="P162" s="82" t="str">
        <f aca="false">IF(A162="Composição",B162,"")</f>
        <v/>
      </c>
      <c r="Q162" s="81" t="str">
        <f aca="false">IF(P162&lt;&gt;"",SUMIF(L162:L162,L162,N162:N162),"")</f>
        <v/>
      </c>
      <c r="R162" s="81" t="str">
        <f aca="false">IF(P162&lt;&gt;"",SUMIF(L162:L162,L162,O162:O162),"")</f>
        <v/>
      </c>
    </row>
    <row r="163" customFormat="false" ht="38.25" hidden="true" customHeight="true" outlineLevel="0" collapsed="false">
      <c r="A163" s="91" t="s">
        <v>668</v>
      </c>
      <c r="B163" s="92" t="s">
        <v>808</v>
      </c>
      <c r="C163" s="91" t="s">
        <v>664</v>
      </c>
      <c r="D163" s="91" t="s">
        <v>809</v>
      </c>
      <c r="E163" s="91" t="s">
        <v>675</v>
      </c>
      <c r="F163" s="91"/>
      <c r="G163" s="93" t="s">
        <v>676</v>
      </c>
      <c r="H163" s="94" t="n">
        <v>0.04</v>
      </c>
      <c r="I163" s="95" t="n">
        <f aca="false">SUMIFS(J:J,A:A,"Composição",B:B,$B163)</f>
        <v>919.75</v>
      </c>
      <c r="J163" s="95" t="n">
        <f aca="false">TRUNC(H163*I163,2)</f>
        <v>36.79</v>
      </c>
      <c r="L163" s="63" t="n">
        <f aca="false">IF(AND(A164&lt;&gt;"",A163=""),L162+1,L162)</f>
        <v>8</v>
      </c>
      <c r="M163" s="80" t="n">
        <f aca="false">IF(OR(A163="Insumo",A163="Composição Auxiliar"),J163,"")</f>
        <v>36.79</v>
      </c>
      <c r="N163" s="81" t="str">
        <f aca="false">IF(E163="Mão de Obra",J163,"")</f>
        <v/>
      </c>
      <c r="O163" s="81" t="n">
        <f aca="false">IF(N163&lt;&gt;"","",M163)</f>
        <v>36.79</v>
      </c>
      <c r="P163" s="82" t="str">
        <f aca="false">IF(A163="Composição",B163,"")</f>
        <v/>
      </c>
      <c r="Q163" s="81" t="str">
        <f aca="false">IF(P163&lt;&gt;"",SUMIF(L163:L163,L163,N163:N163),"")</f>
        <v/>
      </c>
      <c r="R163" s="81" t="str">
        <f aca="false">IF(P163&lt;&gt;"",SUMIF(L163:L163,L163,O163:O163),"")</f>
        <v/>
      </c>
    </row>
    <row r="164" customFormat="false" ht="38.25" hidden="true" customHeight="true" outlineLevel="0" collapsed="false">
      <c r="A164" s="91" t="s">
        <v>668</v>
      </c>
      <c r="B164" s="92" t="s">
        <v>810</v>
      </c>
      <c r="C164" s="91" t="s">
        <v>664</v>
      </c>
      <c r="D164" s="91" t="s">
        <v>811</v>
      </c>
      <c r="E164" s="91" t="s">
        <v>764</v>
      </c>
      <c r="F164" s="91"/>
      <c r="G164" s="93" t="s">
        <v>718</v>
      </c>
      <c r="H164" s="94" t="n">
        <v>0.0537</v>
      </c>
      <c r="I164" s="95" t="n">
        <f aca="false">SUMIFS(J:J,A:A,"Composição",B:B,$B164)</f>
        <v>135.81</v>
      </c>
      <c r="J164" s="95" t="n">
        <f aca="false">TRUNC(H164*I164,2)</f>
        <v>7.29</v>
      </c>
      <c r="L164" s="63" t="n">
        <f aca="false">IF(AND(A165&lt;&gt;"",A164=""),L163+1,L163)</f>
        <v>8</v>
      </c>
      <c r="M164" s="80" t="n">
        <f aca="false">IF(OR(A164="Insumo",A164="Composição Auxiliar"),J164,"")</f>
        <v>7.29</v>
      </c>
      <c r="N164" s="81" t="str">
        <f aca="false">IF(E164="Mão de Obra",J164,"")</f>
        <v/>
      </c>
      <c r="O164" s="81" t="n">
        <f aca="false">IF(N164&lt;&gt;"","",M164)</f>
        <v>7.29</v>
      </c>
      <c r="P164" s="82" t="str">
        <f aca="false">IF(A164="Composição",B164,"")</f>
        <v/>
      </c>
      <c r="Q164" s="81" t="str">
        <f aca="false">IF(P164&lt;&gt;"",SUMIF(L164:L164,L164,N164:N164),"")</f>
        <v/>
      </c>
      <c r="R164" s="81" t="str">
        <f aca="false">IF(P164&lt;&gt;"",SUMIF(L164:L164,L164,O164:O164),"")</f>
        <v/>
      </c>
    </row>
    <row r="165" customFormat="false" ht="25.5" hidden="true" customHeight="false" outlineLevel="0" collapsed="false">
      <c r="A165" s="96" t="s">
        <v>679</v>
      </c>
      <c r="B165" s="97" t="s">
        <v>812</v>
      </c>
      <c r="C165" s="96" t="str">
        <f aca="false">VLOOKUP(B165,INSUMOS!$A:$I,2,0)</f>
        <v>SINAPI</v>
      </c>
      <c r="D165" s="96" t="str">
        <f aca="false">VLOOKUP(B165,INSUMOS!$A:$I,3,0)</f>
        <v>TELA PLASTICA TECIDA LISTRADA BRANCA E LARANJA, TIPO GUARDA CORPO, EM POLIETILENO MONOFILADO, ROLO 1,20 X 50 M (L X C)</v>
      </c>
      <c r="E165" s="98" t="str">
        <f aca="false">VLOOKUP(B165,INSUMOS!$A:$I,4,0)</f>
        <v>Equipamento</v>
      </c>
      <c r="F165" s="98"/>
      <c r="G165" s="99" t="str">
        <f aca="false">VLOOKUP(B165,INSUMOS!$A:$I,5,0)</f>
        <v>M</v>
      </c>
      <c r="H165" s="100" t="n">
        <v>1.2782</v>
      </c>
      <c r="I165" s="101" t="n">
        <f aca="false">VLOOKUP(B165,INSUMOS!$A:$I,8,0)</f>
        <v>3.55</v>
      </c>
      <c r="J165" s="101" t="n">
        <f aca="false">TRUNC(H165*I165,2)</f>
        <v>4.53</v>
      </c>
      <c r="L165" s="63" t="n">
        <f aca="false">IF(AND(A166&lt;&gt;"",A165=""),L164+1,L164)</f>
        <v>8</v>
      </c>
      <c r="M165" s="80" t="n">
        <f aca="false">IF(OR(A165="Insumo",A165="Composição Auxiliar"),J165,"")</f>
        <v>4.53</v>
      </c>
      <c r="N165" s="81" t="str">
        <f aca="false">IF(E165="Mão de Obra",J165,"")</f>
        <v/>
      </c>
      <c r="O165" s="81" t="n">
        <f aca="false">IF(N165&lt;&gt;"","",M165)</f>
        <v>4.53</v>
      </c>
      <c r="P165" s="82" t="str">
        <f aca="false">IF(A165="Composição",B165,"")</f>
        <v/>
      </c>
      <c r="Q165" s="81" t="str">
        <f aca="false">IF(P165&lt;&gt;"",SUMIF(L165:L165,L165,N165:N165),"")</f>
        <v/>
      </c>
      <c r="R165" s="81" t="str">
        <f aca="false">IF(P165&lt;&gt;"",SUMIF(L165:L165,L165,O165:O165),"")</f>
        <v/>
      </c>
    </row>
    <row r="166" customFormat="false" ht="25.5" hidden="true" customHeight="false" outlineLevel="0" collapsed="false">
      <c r="A166" s="96" t="s">
        <v>679</v>
      </c>
      <c r="B166" s="97" t="s">
        <v>813</v>
      </c>
      <c r="C166" s="96" t="str">
        <f aca="false">VLOOKUP(B166,INSUMOS!$A:$I,2,0)</f>
        <v>SINAPI</v>
      </c>
      <c r="D166" s="96" t="str">
        <f aca="false">VLOOKUP(B166,INSUMOS!$A:$I,3,0)</f>
        <v>FORRO DE PVC LISO, BRANCO, REGUA DE 10 CM, ESPESSURA DE 8 MM A 10 MM (COM COLOCACAO / SEM ESTRUTURA METALICA)</v>
      </c>
      <c r="E166" s="98" t="str">
        <f aca="false">VLOOKUP(B166,INSUMOS!$A:$I,4,0)</f>
        <v>Material</v>
      </c>
      <c r="F166" s="98"/>
      <c r="G166" s="99" t="str">
        <f aca="false">VLOOKUP(B166,INSUMOS!$A:$I,5,0)</f>
        <v>m²</v>
      </c>
      <c r="H166" s="100" t="n">
        <v>1</v>
      </c>
      <c r="I166" s="101" t="n">
        <f aca="false">VLOOKUP(B166,INSUMOS!$A:$I,8,0)</f>
        <v>97.17</v>
      </c>
      <c r="J166" s="101" t="n">
        <f aca="false">TRUNC(H166*I166,2)</f>
        <v>97.17</v>
      </c>
      <c r="L166" s="63" t="n">
        <f aca="false">IF(AND(A167&lt;&gt;"",A166=""),L165+1,L165)</f>
        <v>8</v>
      </c>
      <c r="M166" s="80" t="n">
        <f aca="false">IF(OR(A166="Insumo",A166="Composição Auxiliar"),J166,"")</f>
        <v>97.17</v>
      </c>
      <c r="N166" s="81" t="str">
        <f aca="false">IF(E166="Mão de Obra",J166,"")</f>
        <v/>
      </c>
      <c r="O166" s="81" t="n">
        <f aca="false">IF(N166&lt;&gt;"","",M166)</f>
        <v>97.17</v>
      </c>
      <c r="P166" s="82" t="str">
        <f aca="false">IF(A166="Composição",B166,"")</f>
        <v/>
      </c>
      <c r="Q166" s="81" t="str">
        <f aca="false">IF(P166&lt;&gt;"",SUMIF(L166:L166,L166,N166:N166),"")</f>
        <v/>
      </c>
      <c r="R166" s="81" t="str">
        <f aca="false">IF(P166&lt;&gt;"",SUMIF(L166:L166,L166,O166:O166),"")</f>
        <v/>
      </c>
    </row>
    <row r="167" customFormat="false" ht="51" hidden="true" customHeight="false" outlineLevel="0" collapsed="false">
      <c r="A167" s="96" t="s">
        <v>679</v>
      </c>
      <c r="B167" s="97" t="s">
        <v>814</v>
      </c>
      <c r="C167" s="96" t="str">
        <f aca="false">VLOOKUP(B167,INSUMOS!$A:$I,2,0)</f>
        <v>SINAPI</v>
      </c>
      <c r="D167" s="96" t="str">
        <f aca="false">VLOOKUP(B167,INSUMOS!$A:$I,3,0)</f>
        <v>FECHADURA ESPELHO PARA PORTA EXTERNA, EM ACO INOX (MAQUINA, TESTA E CONTRA-TESTA) E EM ZAMAC (MACANETA, LINGUETA E TRINCOS) COM ACABAMENTO CROMADO, MAQUINA DE 40 MM, INCLUINDO CHAVE TIPO CILINDRO</v>
      </c>
      <c r="E167" s="98" t="str">
        <f aca="false">VLOOKUP(B167,INSUMOS!$A:$I,4,0)</f>
        <v>Material</v>
      </c>
      <c r="F167" s="98"/>
      <c r="G167" s="99" t="str">
        <f aca="false">VLOOKUP(B167,INSUMOS!$A:$I,5,0)</f>
        <v>CJ</v>
      </c>
      <c r="H167" s="100" t="n">
        <v>0.0268</v>
      </c>
      <c r="I167" s="101" t="n">
        <f aca="false">VLOOKUP(B167,INSUMOS!$A:$I,8,0)</f>
        <v>66.55</v>
      </c>
      <c r="J167" s="101" t="n">
        <f aca="false">TRUNC(H167*I167,2)</f>
        <v>1.78</v>
      </c>
      <c r="L167" s="63" t="n">
        <f aca="false">IF(AND(A168&lt;&gt;"",A167=""),L166+1,L166)</f>
        <v>8</v>
      </c>
      <c r="M167" s="80" t="n">
        <f aca="false">IF(OR(A167="Insumo",A167="Composição Auxiliar"),J167,"")</f>
        <v>1.78</v>
      </c>
      <c r="N167" s="81" t="str">
        <f aca="false">IF(E167="Mão de Obra",J167,"")</f>
        <v/>
      </c>
      <c r="O167" s="81" t="n">
        <f aca="false">IF(N167&lt;&gt;"","",M167)</f>
        <v>1.78</v>
      </c>
      <c r="P167" s="82" t="str">
        <f aca="false">IF(A167="Composição",B167,"")</f>
        <v/>
      </c>
      <c r="Q167" s="81" t="str">
        <f aca="false">IF(P167&lt;&gt;"",SUMIF(L167:L167,L167,N167:N167),"")</f>
        <v/>
      </c>
      <c r="R167" s="81" t="str">
        <f aca="false">IF(P167&lt;&gt;"",SUMIF(L167:L167,L167,O167:O167),"")</f>
        <v/>
      </c>
    </row>
    <row r="168" customFormat="false" ht="25.5" hidden="true" customHeight="false" outlineLevel="0" collapsed="false">
      <c r="A168" s="96" t="s">
        <v>679</v>
      </c>
      <c r="B168" s="97" t="s">
        <v>772</v>
      </c>
      <c r="C168" s="96" t="str">
        <f aca="false">VLOOKUP(B168,INSUMOS!$A:$I,2,0)</f>
        <v>SINAPI</v>
      </c>
      <c r="D168" s="96" t="str">
        <f aca="false">VLOOKUP(B168,INSUMOS!$A:$I,3,0)</f>
        <v>EXTINTOR DE INCENDIO PORTATIL COM CARGA DE AGUA PRESSURIZADA DE 10 L, CLASSE A</v>
      </c>
      <c r="E168" s="98" t="str">
        <f aca="false">VLOOKUP(B168,INSUMOS!$A:$I,4,0)</f>
        <v>Material</v>
      </c>
      <c r="F168" s="98"/>
      <c r="G168" s="99" t="str">
        <f aca="false">VLOOKUP(B168,INSUMOS!$A:$I,5,0)</f>
        <v>UN</v>
      </c>
      <c r="H168" s="100" t="n">
        <v>0.0268</v>
      </c>
      <c r="I168" s="101" t="n">
        <f aca="false">VLOOKUP(B168,INSUMOS!$A:$I,8,0)</f>
        <v>240.62</v>
      </c>
      <c r="J168" s="101" t="n">
        <f aca="false">TRUNC(H168*I168,2)</f>
        <v>6.44</v>
      </c>
      <c r="L168" s="63" t="n">
        <f aca="false">IF(AND(A169&lt;&gt;"",A168=""),L167+1,L167)</f>
        <v>8</v>
      </c>
      <c r="M168" s="80" t="n">
        <f aca="false">IF(OR(A168="Insumo",A168="Composição Auxiliar"),J168,"")</f>
        <v>6.44</v>
      </c>
      <c r="N168" s="81" t="str">
        <f aca="false">IF(E168="Mão de Obra",J168,"")</f>
        <v/>
      </c>
      <c r="O168" s="81" t="n">
        <f aca="false">IF(N168&lt;&gt;"","",M168)</f>
        <v>6.44</v>
      </c>
      <c r="P168" s="82" t="str">
        <f aca="false">IF(A168="Composição",B168,"")</f>
        <v/>
      </c>
      <c r="Q168" s="81" t="str">
        <f aca="false">IF(P168&lt;&gt;"",SUMIF(L168:L168,L168,N168:N168),"")</f>
        <v/>
      </c>
      <c r="R168" s="81" t="str">
        <f aca="false">IF(P168&lt;&gt;"",SUMIF(L168:L168,L168,O168:O168),"")</f>
        <v/>
      </c>
    </row>
    <row r="169" customFormat="false" ht="25.5" hidden="true" customHeight="false" outlineLevel="0" collapsed="false">
      <c r="A169" s="96" t="s">
        <v>679</v>
      </c>
      <c r="B169" s="97" t="s">
        <v>771</v>
      </c>
      <c r="C169" s="96" t="str">
        <f aca="false">VLOOKUP(B169,INSUMOS!$A:$I,2,0)</f>
        <v>SINAPI</v>
      </c>
      <c r="D169" s="96" t="str">
        <f aca="false">VLOOKUP(B169,INSUMOS!$A:$I,3,0)</f>
        <v>EXTINTOR DE INCENDIO PORTATIL COM CARGA DE PO QUIMICO SECO (PQS) DE 4 KG, CLASSE BC</v>
      </c>
      <c r="E169" s="98" t="str">
        <f aca="false">VLOOKUP(B169,INSUMOS!$A:$I,4,0)</f>
        <v>Material</v>
      </c>
      <c r="F169" s="98"/>
      <c r="G169" s="99" t="str">
        <f aca="false">VLOOKUP(B169,INSUMOS!$A:$I,5,0)</f>
        <v>UN</v>
      </c>
      <c r="H169" s="100" t="n">
        <v>0.0268</v>
      </c>
      <c r="I169" s="101" t="n">
        <f aca="false">VLOOKUP(B169,INSUMOS!$A:$I,8,0)</f>
        <v>232.69</v>
      </c>
      <c r="J169" s="101" t="n">
        <f aca="false">TRUNC(H169*I169,2)</f>
        <v>6.23</v>
      </c>
      <c r="L169" s="63" t="n">
        <f aca="false">IF(AND(A170&lt;&gt;"",A169=""),L168+1,L168)</f>
        <v>8</v>
      </c>
      <c r="M169" s="80" t="n">
        <f aca="false">IF(OR(A169="Insumo",A169="Composição Auxiliar"),J169,"")</f>
        <v>6.23</v>
      </c>
      <c r="N169" s="81" t="str">
        <f aca="false">IF(E169="Mão de Obra",J169,"")</f>
        <v/>
      </c>
      <c r="O169" s="81" t="n">
        <f aca="false">IF(N169&lt;&gt;"","",M169)</f>
        <v>6.23</v>
      </c>
      <c r="P169" s="82" t="str">
        <f aca="false">IF(A169="Composição",B169,"")</f>
        <v/>
      </c>
      <c r="Q169" s="81" t="str">
        <f aca="false">IF(P169&lt;&gt;"",SUMIF(L169:L169,L169,N169:N169),"")</f>
        <v/>
      </c>
      <c r="R169" s="81" t="str">
        <f aca="false">IF(P169&lt;&gt;"",SUMIF(L169:L169,L169,O169:O169),"")</f>
        <v/>
      </c>
    </row>
    <row r="170" customFormat="false" ht="14.25" hidden="true" customHeight="false" outlineLevel="0" collapsed="false">
      <c r="A170" s="102"/>
      <c r="B170" s="102"/>
      <c r="C170" s="102"/>
      <c r="D170" s="102"/>
      <c r="E170" s="102"/>
      <c r="F170" s="103"/>
      <c r="G170" s="102"/>
      <c r="H170" s="103"/>
      <c r="I170" s="102"/>
      <c r="J170" s="103"/>
      <c r="L170" s="63" t="n">
        <f aca="false">IF(AND(A171&lt;&gt;"",A170=""),L169+1,L169)</f>
        <v>8</v>
      </c>
      <c r="M170" s="80" t="str">
        <f aca="false">IF(OR(A170="Insumo",A170="Composição Auxiliar"),J170,"")</f>
        <v/>
      </c>
      <c r="N170" s="81" t="str">
        <f aca="false">IF(E170="Mão de Obra",J170,"")</f>
        <v/>
      </c>
      <c r="O170" s="81" t="str">
        <f aca="false">IF(N170&lt;&gt;"","",M170)</f>
        <v/>
      </c>
      <c r="P170" s="82" t="str">
        <f aca="false">IF(A170="Composição",B170,"")</f>
        <v/>
      </c>
      <c r="Q170" s="81" t="str">
        <f aca="false">IF(P170&lt;&gt;"",SUMIF(L170:L170,L170,N170:N170),"")</f>
        <v/>
      </c>
      <c r="R170" s="81" t="str">
        <f aca="false">IF(P170&lt;&gt;"",SUMIF(L170:L170,L170,O170:O170),"")</f>
        <v/>
      </c>
    </row>
    <row r="171" customFormat="false" ht="15" hidden="true" customHeight="false" outlineLevel="0" collapsed="false">
      <c r="A171" s="102"/>
      <c r="B171" s="102"/>
      <c r="C171" s="102"/>
      <c r="D171" s="102"/>
      <c r="E171" s="102"/>
      <c r="F171" s="103"/>
      <c r="G171" s="102"/>
      <c r="H171" s="104"/>
      <c r="I171" s="104"/>
      <c r="J171" s="103"/>
      <c r="L171" s="63" t="n">
        <f aca="false">IF(AND(A172&lt;&gt;"",A171=""),L170+1,L170)</f>
        <v>8</v>
      </c>
      <c r="M171" s="80" t="str">
        <f aca="false">IF(OR(A171="Insumo",A171="Composição Auxiliar"),J171,"")</f>
        <v/>
      </c>
      <c r="N171" s="81" t="str">
        <f aca="false">IF(E171="Mão de Obra",J171,"")</f>
        <v/>
      </c>
      <c r="O171" s="81" t="str">
        <f aca="false">IF(N171&lt;&gt;"","",M171)</f>
        <v/>
      </c>
      <c r="P171" s="82" t="str">
        <f aca="false">IF(A171="Composição",B171,"")</f>
        <v/>
      </c>
      <c r="Q171" s="81" t="str">
        <f aca="false">IF(P171&lt;&gt;"",SUMIF(L171:L171,L171,N171:N171),"")</f>
        <v/>
      </c>
      <c r="R171" s="81" t="str">
        <f aca="false">IF(P171&lt;&gt;"",SUMIF(L171:L171,L171,O171:O171),"")</f>
        <v/>
      </c>
    </row>
    <row r="172" customFormat="false" ht="15" hidden="true" customHeight="false" outlineLevel="0" collapsed="false">
      <c r="A172" s="108"/>
      <c r="B172" s="108"/>
      <c r="C172" s="108"/>
      <c r="D172" s="108"/>
      <c r="E172" s="108"/>
      <c r="F172" s="108"/>
      <c r="G172" s="108"/>
      <c r="H172" s="108"/>
      <c r="I172" s="108"/>
      <c r="J172" s="108"/>
      <c r="L172" s="63" t="n">
        <f aca="false">IF(AND(A173&lt;&gt;"",A172=""),L171+1,L171)</f>
        <v>9</v>
      </c>
      <c r="M172" s="80" t="str">
        <f aca="false">IF(OR(A172="Insumo",A172="Composição Auxiliar"),J172,"")</f>
        <v/>
      </c>
      <c r="N172" s="81" t="str">
        <f aca="false">IF(E172="Mão de Obra",J172,"")</f>
        <v/>
      </c>
      <c r="O172" s="81" t="str">
        <f aca="false">IF(N172&lt;&gt;"","",M172)</f>
        <v/>
      </c>
      <c r="P172" s="82" t="str">
        <f aca="false">IF(A172="Composição",B172,"")</f>
        <v/>
      </c>
      <c r="Q172" s="81" t="str">
        <f aca="false">IF(P172&lt;&gt;"",SUMIF(L172:L172,L172,N172:N172),"")</f>
        <v/>
      </c>
      <c r="R172" s="81" t="str">
        <f aca="false">IF(P172&lt;&gt;"",SUMIF(L172:L172,L172,O172:O172),"")</f>
        <v/>
      </c>
    </row>
    <row r="173" customFormat="false" ht="15" hidden="true" customHeight="true" outlineLevel="0" collapsed="false">
      <c r="A173" s="83" t="s">
        <v>50</v>
      </c>
      <c r="B173" s="84" t="s">
        <v>655</v>
      </c>
      <c r="C173" s="83" t="s">
        <v>656</v>
      </c>
      <c r="D173" s="83" t="s">
        <v>657</v>
      </c>
      <c r="E173" s="83" t="s">
        <v>658</v>
      </c>
      <c r="F173" s="83"/>
      <c r="G173" s="85" t="s">
        <v>659</v>
      </c>
      <c r="H173" s="84" t="s">
        <v>660</v>
      </c>
      <c r="I173" s="84" t="s">
        <v>661</v>
      </c>
      <c r="J173" s="84" t="s">
        <v>662</v>
      </c>
      <c r="L173" s="63" t="n">
        <f aca="false">IF(AND(A174&lt;&gt;"",A173=""),L172+1,L172)</f>
        <v>9</v>
      </c>
      <c r="M173" s="80" t="str">
        <f aca="false">IF(OR(A173="Insumo",A173="Composição Auxiliar"),J173,"")</f>
        <v/>
      </c>
      <c r="N173" s="81" t="str">
        <f aca="false">IF(E173="Mão de Obra",J173,"")</f>
        <v/>
      </c>
      <c r="O173" s="81" t="str">
        <f aca="false">IF(N173&lt;&gt;"","",M173)</f>
        <v/>
      </c>
      <c r="P173" s="82" t="str">
        <f aca="false">IF(A173="Composição",B173,"")</f>
        <v/>
      </c>
      <c r="Q173" s="81" t="str">
        <f aca="false">IF(P173&lt;&gt;"",SUMIF(L173:L173,L173,N173:N173),"")</f>
        <v/>
      </c>
      <c r="R173" s="81" t="str">
        <f aca="false">IF(P173&lt;&gt;"",SUMIF(L173:L173,L173,O173:O173),"")</f>
        <v/>
      </c>
    </row>
    <row r="174" customFormat="false" ht="25.5" hidden="true" customHeight="true" outlineLevel="0" collapsed="false">
      <c r="A174" s="86" t="s">
        <v>663</v>
      </c>
      <c r="B174" s="87" t="s">
        <v>51</v>
      </c>
      <c r="C174" s="86" t="s">
        <v>716</v>
      </c>
      <c r="D174" s="86" t="s">
        <v>815</v>
      </c>
      <c r="E174" s="86" t="s">
        <v>666</v>
      </c>
      <c r="F174" s="86"/>
      <c r="G174" s="88" t="s">
        <v>718</v>
      </c>
      <c r="H174" s="89" t="n">
        <v>1</v>
      </c>
      <c r="I174" s="90" t="n">
        <f aca="false">SUMIF(L:L,$L174,M:M)</f>
        <v>6934.4</v>
      </c>
      <c r="J174" s="90" t="n">
        <f aca="false">TRUNC(H174*I174,2)</f>
        <v>6934.4</v>
      </c>
      <c r="L174" s="63" t="n">
        <f aca="false">IF(AND(A175&lt;&gt;"",A174=""),L173+1,L173)</f>
        <v>9</v>
      </c>
      <c r="M174" s="80" t="str">
        <f aca="false">IF(OR(A174="Insumo",A174="Composição Auxiliar"),J174,"")</f>
        <v/>
      </c>
      <c r="N174" s="81" t="str">
        <f aca="false">IF(E174="Mão de Obra",J174,"")</f>
        <v/>
      </c>
      <c r="O174" s="81" t="str">
        <f aca="false">IF(N174&lt;&gt;"","",M174)</f>
        <v/>
      </c>
      <c r="P174" s="82" t="str">
        <f aca="false">IF(A174="Composição",B174,"")</f>
        <v> S-PRE-CANT-PORA-01 </v>
      </c>
      <c r="Q174" s="81" t="n">
        <f aca="false">IF(P174&lt;&gt;"",SUMIF(L174:L174,L174,N174:N174),"")</f>
        <v>0</v>
      </c>
      <c r="R174" s="81" t="n">
        <f aca="false">IF(P174&lt;&gt;"",SUMIF(L174:L174,L174,O174:O174),"")</f>
        <v>0</v>
      </c>
    </row>
    <row r="175" customFormat="false" ht="25.5" hidden="true" customHeight="true" outlineLevel="0" collapsed="false">
      <c r="A175" s="91" t="s">
        <v>668</v>
      </c>
      <c r="B175" s="92" t="s">
        <v>371</v>
      </c>
      <c r="C175" s="91" t="s">
        <v>716</v>
      </c>
      <c r="D175" s="91" t="s">
        <v>816</v>
      </c>
      <c r="E175" s="91" t="s">
        <v>764</v>
      </c>
      <c r="F175" s="91"/>
      <c r="G175" s="93" t="s">
        <v>729</v>
      </c>
      <c r="H175" s="94" t="n">
        <v>30</v>
      </c>
      <c r="I175" s="95" t="n">
        <f aca="false">SUMIFS(J:J,A:A,"Composição",B:B,$B175)</f>
        <v>25.53</v>
      </c>
      <c r="J175" s="95" t="n">
        <f aca="false">TRUNC(H175*I175,2)</f>
        <v>765.9</v>
      </c>
      <c r="L175" s="63" t="n">
        <f aca="false">IF(AND(A176&lt;&gt;"",A175=""),L174+1,L174)</f>
        <v>9</v>
      </c>
      <c r="M175" s="80" t="n">
        <f aca="false">IF(OR(A175="Insumo",A175="Composição Auxiliar"),J175,"")</f>
        <v>765.9</v>
      </c>
      <c r="N175" s="81" t="str">
        <f aca="false">IF(E175="Mão de Obra",J175,"")</f>
        <v/>
      </c>
      <c r="O175" s="81" t="n">
        <f aca="false">IF(N175&lt;&gt;"","",M175)</f>
        <v>765.9</v>
      </c>
      <c r="P175" s="82" t="str">
        <f aca="false">IF(A175="Composição",B175,"")</f>
        <v/>
      </c>
      <c r="Q175" s="81" t="str">
        <f aca="false">IF(P175&lt;&gt;"",SUMIF(L175:L175,L175,N175:N175),"")</f>
        <v/>
      </c>
      <c r="R175" s="81" t="str">
        <f aca="false">IF(P175&lt;&gt;"",SUMIF(L175:L175,L175,O175:O175),"")</f>
        <v/>
      </c>
    </row>
    <row r="176" customFormat="false" ht="25.5" hidden="true" customHeight="true" outlineLevel="0" collapsed="false">
      <c r="A176" s="91" t="s">
        <v>668</v>
      </c>
      <c r="B176" s="92" t="s">
        <v>817</v>
      </c>
      <c r="C176" s="91" t="s">
        <v>664</v>
      </c>
      <c r="D176" s="91" t="s">
        <v>818</v>
      </c>
      <c r="E176" s="91" t="s">
        <v>671</v>
      </c>
      <c r="F176" s="91"/>
      <c r="G176" s="93" t="s">
        <v>672</v>
      </c>
      <c r="H176" s="94" t="n">
        <v>16</v>
      </c>
      <c r="I176" s="95" t="n">
        <f aca="false">SUMIFS(J:J,A:A,"Composição",B:B,$B176)</f>
        <v>22.2</v>
      </c>
      <c r="J176" s="95" t="n">
        <f aca="false">TRUNC(H176*I176,2)</f>
        <v>355.2</v>
      </c>
      <c r="L176" s="63" t="n">
        <f aca="false">IF(AND(A177&lt;&gt;"",A176=""),L175+1,L175)</f>
        <v>9</v>
      </c>
      <c r="M176" s="80" t="n">
        <f aca="false">IF(OR(A176="Insumo",A176="Composição Auxiliar"),J176,"")</f>
        <v>355.2</v>
      </c>
      <c r="N176" s="81" t="str">
        <f aca="false">IF(E176="Mão de Obra",J176,"")</f>
        <v/>
      </c>
      <c r="O176" s="81" t="n">
        <f aca="false">IF(N176&lt;&gt;"","",M176)</f>
        <v>355.2</v>
      </c>
      <c r="P176" s="82" t="str">
        <f aca="false">IF(A176="Composição",B176,"")</f>
        <v/>
      </c>
      <c r="Q176" s="81" t="str">
        <f aca="false">IF(P176&lt;&gt;"",SUMIF(L176:L176,L176,N176:N176),"")</f>
        <v/>
      </c>
      <c r="R176" s="81" t="str">
        <f aca="false">IF(P176&lt;&gt;"",SUMIF(L176:L176,L176,O176:O176),"")</f>
        <v/>
      </c>
    </row>
    <row r="177" customFormat="false" ht="25.5" hidden="true" customHeight="true" outlineLevel="0" collapsed="false">
      <c r="A177" s="91" t="s">
        <v>668</v>
      </c>
      <c r="B177" s="92" t="s">
        <v>819</v>
      </c>
      <c r="C177" s="91" t="s">
        <v>664</v>
      </c>
      <c r="D177" s="91" t="s">
        <v>820</v>
      </c>
      <c r="E177" s="91" t="s">
        <v>671</v>
      </c>
      <c r="F177" s="91"/>
      <c r="G177" s="93" t="s">
        <v>672</v>
      </c>
      <c r="H177" s="94" t="n">
        <v>16</v>
      </c>
      <c r="I177" s="95" t="n">
        <f aca="false">SUMIFS(J:J,A:A,"Composição",B:B,$B177)</f>
        <v>23.68</v>
      </c>
      <c r="J177" s="95" t="n">
        <f aca="false">TRUNC(H177*I177,2)</f>
        <v>378.88</v>
      </c>
      <c r="L177" s="63" t="n">
        <f aca="false">IF(AND(A178&lt;&gt;"",A177=""),L176+1,L176)</f>
        <v>9</v>
      </c>
      <c r="M177" s="80" t="n">
        <f aca="false">IF(OR(A177="Insumo",A177="Composição Auxiliar"),J177,"")</f>
        <v>378.88</v>
      </c>
      <c r="N177" s="81" t="str">
        <f aca="false">IF(E177="Mão de Obra",J177,"")</f>
        <v/>
      </c>
      <c r="O177" s="81" t="n">
        <f aca="false">IF(N177&lt;&gt;"","",M177)</f>
        <v>378.88</v>
      </c>
      <c r="P177" s="82" t="str">
        <f aca="false">IF(A177="Composição",B177,"")</f>
        <v/>
      </c>
      <c r="Q177" s="81" t="str">
        <f aca="false">IF(P177&lt;&gt;"",SUMIF(L177:L177,L177,N177:N177),"")</f>
        <v/>
      </c>
      <c r="R177" s="81" t="str">
        <f aca="false">IF(P177&lt;&gt;"",SUMIF(L177:L177,L177,O177:O177),"")</f>
        <v/>
      </c>
    </row>
    <row r="178" customFormat="false" ht="25.5" hidden="true" customHeight="true" outlineLevel="0" collapsed="false">
      <c r="A178" s="91" t="s">
        <v>668</v>
      </c>
      <c r="B178" s="92" t="s">
        <v>404</v>
      </c>
      <c r="C178" s="91" t="s">
        <v>716</v>
      </c>
      <c r="D178" s="91" t="s">
        <v>821</v>
      </c>
      <c r="E178" s="91" t="s">
        <v>764</v>
      </c>
      <c r="F178" s="91"/>
      <c r="G178" s="93" t="s">
        <v>729</v>
      </c>
      <c r="H178" s="94" t="n">
        <v>20</v>
      </c>
      <c r="I178" s="95" t="n">
        <f aca="false">SUMIFS(J:J,A:A,"Composição",B:B,$B178)</f>
        <v>71.19</v>
      </c>
      <c r="J178" s="95" t="n">
        <f aca="false">TRUNC(H178*I178,2)</f>
        <v>1423.8</v>
      </c>
      <c r="L178" s="63" t="n">
        <f aca="false">IF(AND(A179&lt;&gt;"",A178=""),L177+1,L177)</f>
        <v>9</v>
      </c>
      <c r="M178" s="80" t="n">
        <f aca="false">IF(OR(A178="Insumo",A178="Composição Auxiliar"),J178,"")</f>
        <v>1423.8</v>
      </c>
      <c r="N178" s="81" t="str">
        <f aca="false">IF(E178="Mão de Obra",J178,"")</f>
        <v/>
      </c>
      <c r="O178" s="81" t="n">
        <f aca="false">IF(N178&lt;&gt;"","",M178)</f>
        <v>1423.8</v>
      </c>
      <c r="P178" s="82" t="str">
        <f aca="false">IF(A178="Composição",B178,"")</f>
        <v/>
      </c>
      <c r="Q178" s="81" t="str">
        <f aca="false">IF(P178&lt;&gt;"",SUMIF(L178:L178,L178,N178:N178),"")</f>
        <v/>
      </c>
      <c r="R178" s="81" t="str">
        <f aca="false">IF(P178&lt;&gt;"",SUMIF(L178:L178,L178,O178:O178),"")</f>
        <v/>
      </c>
    </row>
    <row r="179" customFormat="false" ht="25.5" hidden="true" customHeight="true" outlineLevel="0" collapsed="false">
      <c r="A179" s="91" t="s">
        <v>668</v>
      </c>
      <c r="B179" s="92" t="s">
        <v>822</v>
      </c>
      <c r="C179" s="91" t="s">
        <v>664</v>
      </c>
      <c r="D179" s="91" t="s">
        <v>823</v>
      </c>
      <c r="E179" s="91" t="s">
        <v>671</v>
      </c>
      <c r="F179" s="91"/>
      <c r="G179" s="93" t="s">
        <v>672</v>
      </c>
      <c r="H179" s="94" t="n">
        <v>16</v>
      </c>
      <c r="I179" s="95" t="n">
        <f aca="false">SUMIFS(J:J,A:A,"Composição",B:B,$B179)</f>
        <v>26.14</v>
      </c>
      <c r="J179" s="95" t="n">
        <f aca="false">TRUNC(H179*I179,2)</f>
        <v>418.24</v>
      </c>
      <c r="L179" s="63" t="n">
        <f aca="false">IF(AND(A180&lt;&gt;"",A179=""),L178+1,L178)</f>
        <v>9</v>
      </c>
      <c r="M179" s="80" t="n">
        <f aca="false">IF(OR(A179="Insumo",A179="Composição Auxiliar"),J179,"")</f>
        <v>418.24</v>
      </c>
      <c r="N179" s="81" t="str">
        <f aca="false">IF(E179="Mão de Obra",J179,"")</f>
        <v/>
      </c>
      <c r="O179" s="81" t="n">
        <f aca="false">IF(N179&lt;&gt;"","",M179)</f>
        <v>418.24</v>
      </c>
      <c r="P179" s="82" t="str">
        <f aca="false">IF(A179="Composição",B179,"")</f>
        <v/>
      </c>
      <c r="Q179" s="81" t="str">
        <f aca="false">IF(P179&lt;&gt;"",SUMIF(L179:L179,L179,N179:N179),"")</f>
        <v/>
      </c>
      <c r="R179" s="81" t="str">
        <f aca="false">IF(P179&lt;&gt;"",SUMIF(L179:L179,L179,O179:O179),"")</f>
        <v/>
      </c>
    </row>
    <row r="180" customFormat="false" ht="38.25" hidden="true" customHeight="true" outlineLevel="0" collapsed="false">
      <c r="A180" s="91" t="s">
        <v>668</v>
      </c>
      <c r="B180" s="92" t="s">
        <v>824</v>
      </c>
      <c r="C180" s="91" t="s">
        <v>664</v>
      </c>
      <c r="D180" s="91" t="s">
        <v>825</v>
      </c>
      <c r="E180" s="91" t="s">
        <v>724</v>
      </c>
      <c r="F180" s="91"/>
      <c r="G180" s="93" t="s">
        <v>729</v>
      </c>
      <c r="H180" s="94" t="n">
        <v>150</v>
      </c>
      <c r="I180" s="95" t="n">
        <f aca="false">SUMIFS(J:J,A:A,"Composição",B:B,$B180)</f>
        <v>21.93</v>
      </c>
      <c r="J180" s="95" t="n">
        <f aca="false">TRUNC(H180*I180,2)</f>
        <v>3289.5</v>
      </c>
      <c r="L180" s="63" t="n">
        <f aca="false">IF(AND(A181&lt;&gt;"",A180=""),L179+1,L179)</f>
        <v>9</v>
      </c>
      <c r="M180" s="80" t="n">
        <f aca="false">IF(OR(A180="Insumo",A180="Composição Auxiliar"),J180,"")</f>
        <v>3289.5</v>
      </c>
      <c r="N180" s="81" t="str">
        <f aca="false">IF(E180="Mão de Obra",J180,"")</f>
        <v/>
      </c>
      <c r="O180" s="81" t="n">
        <f aca="false">IF(N180&lt;&gt;"","",M180)</f>
        <v>3289.5</v>
      </c>
      <c r="P180" s="82" t="str">
        <f aca="false">IF(A180="Composição",B180,"")</f>
        <v/>
      </c>
      <c r="Q180" s="81" t="str">
        <f aca="false">IF(P180&lt;&gt;"",SUMIF(L180:L180,L180,N180:N180),"")</f>
        <v/>
      </c>
      <c r="R180" s="81" t="str">
        <f aca="false">IF(P180&lt;&gt;"",SUMIF(L180:L180,L180,O180:O180),"")</f>
        <v/>
      </c>
    </row>
    <row r="181" customFormat="false" ht="25.5" hidden="true" customHeight="true" outlineLevel="0" collapsed="false">
      <c r="A181" s="91" t="s">
        <v>668</v>
      </c>
      <c r="B181" s="92" t="s">
        <v>677</v>
      </c>
      <c r="C181" s="91" t="s">
        <v>664</v>
      </c>
      <c r="D181" s="91" t="s">
        <v>678</v>
      </c>
      <c r="E181" s="91" t="s">
        <v>671</v>
      </c>
      <c r="F181" s="91"/>
      <c r="G181" s="93" t="s">
        <v>672</v>
      </c>
      <c r="H181" s="94" t="n">
        <v>16</v>
      </c>
      <c r="I181" s="95" t="n">
        <f aca="false">SUMIFS(J:J,A:A,"Composição",B:B,$B181)</f>
        <v>18.93</v>
      </c>
      <c r="J181" s="95" t="n">
        <f aca="false">TRUNC(H181*I181,2)</f>
        <v>302.88</v>
      </c>
      <c r="L181" s="63" t="n">
        <f aca="false">IF(AND(A182&lt;&gt;"",A181=""),L180+1,L180)</f>
        <v>9</v>
      </c>
      <c r="M181" s="80" t="n">
        <f aca="false">IF(OR(A181="Insumo",A181="Composição Auxiliar"),J181,"")</f>
        <v>302.88</v>
      </c>
      <c r="N181" s="81" t="str">
        <f aca="false">IF(E181="Mão de Obra",J181,"")</f>
        <v/>
      </c>
      <c r="O181" s="81" t="n">
        <f aca="false">IF(N181&lt;&gt;"","",M181)</f>
        <v>302.88</v>
      </c>
      <c r="P181" s="82" t="str">
        <f aca="false">IF(A181="Composição",B181,"")</f>
        <v/>
      </c>
      <c r="Q181" s="81" t="str">
        <f aca="false">IF(P181&lt;&gt;"",SUMIF(L181:L181,L181,N181:N181),"")</f>
        <v/>
      </c>
      <c r="R181" s="81" t="str">
        <f aca="false">IF(P181&lt;&gt;"",SUMIF(L181:L181,L181,O181:O181),"")</f>
        <v/>
      </c>
    </row>
    <row r="182" customFormat="false" ht="14.25" hidden="true" customHeight="false" outlineLevel="0" collapsed="false">
      <c r="A182" s="102"/>
      <c r="B182" s="102"/>
      <c r="C182" s="102"/>
      <c r="D182" s="102"/>
      <c r="E182" s="102"/>
      <c r="F182" s="103"/>
      <c r="G182" s="102"/>
      <c r="H182" s="103"/>
      <c r="I182" s="102"/>
      <c r="J182" s="103"/>
      <c r="L182" s="63" t="n">
        <f aca="false">IF(AND(A183&lt;&gt;"",A182=""),L181+1,L181)</f>
        <v>9</v>
      </c>
      <c r="M182" s="80" t="str">
        <f aca="false">IF(OR(A182="Insumo",A182="Composição Auxiliar"),J182,"")</f>
        <v/>
      </c>
      <c r="N182" s="81" t="str">
        <f aca="false">IF(E182="Mão de Obra",J182,"")</f>
        <v/>
      </c>
      <c r="O182" s="81" t="str">
        <f aca="false">IF(N182&lt;&gt;"","",M182)</f>
        <v/>
      </c>
      <c r="P182" s="82" t="str">
        <f aca="false">IF(A182="Composição",B182,"")</f>
        <v/>
      </c>
      <c r="Q182" s="81" t="str">
        <f aca="false">IF(P182&lt;&gt;"",SUMIF(L182:L182,L182,N182:N182),"")</f>
        <v/>
      </c>
      <c r="R182" s="81" t="str">
        <f aca="false">IF(P182&lt;&gt;"",SUMIF(L182:L182,L182,O182:O182),"")</f>
        <v/>
      </c>
    </row>
    <row r="183" customFormat="false" ht="15" hidden="true" customHeight="false" outlineLevel="0" collapsed="false">
      <c r="A183" s="102"/>
      <c r="B183" s="102"/>
      <c r="C183" s="102"/>
      <c r="D183" s="102"/>
      <c r="E183" s="102"/>
      <c r="F183" s="103"/>
      <c r="G183" s="102"/>
      <c r="H183" s="104"/>
      <c r="I183" s="104"/>
      <c r="J183" s="103"/>
      <c r="L183" s="63" t="n">
        <f aca="false">IF(AND(A184&lt;&gt;"",A183=""),L182+1,L182)</f>
        <v>9</v>
      </c>
      <c r="M183" s="80" t="str">
        <f aca="false">IF(OR(A183="Insumo",A183="Composição Auxiliar"),J183,"")</f>
        <v/>
      </c>
      <c r="N183" s="81" t="str">
        <f aca="false">IF(E183="Mão de Obra",J183,"")</f>
        <v/>
      </c>
      <c r="O183" s="81" t="str">
        <f aca="false">IF(N183&lt;&gt;"","",M183)</f>
        <v/>
      </c>
      <c r="P183" s="82" t="str">
        <f aca="false">IF(A183="Composição",B183,"")</f>
        <v/>
      </c>
      <c r="Q183" s="81" t="str">
        <f aca="false">IF(P183&lt;&gt;"",SUMIF(L183:L183,L183,N183:N183),"")</f>
        <v/>
      </c>
      <c r="R183" s="81" t="str">
        <f aca="false">IF(P183&lt;&gt;"",SUMIF(L183:L183,L183,O183:O183),"")</f>
        <v/>
      </c>
    </row>
    <row r="184" customFormat="false" ht="15" hidden="true" customHeight="false" outlineLevel="0" collapsed="false">
      <c r="A184" s="108"/>
      <c r="B184" s="108"/>
      <c r="C184" s="108"/>
      <c r="D184" s="108"/>
      <c r="E184" s="108"/>
      <c r="F184" s="108"/>
      <c r="G184" s="108"/>
      <c r="H184" s="108"/>
      <c r="I184" s="108"/>
      <c r="J184" s="108"/>
      <c r="L184" s="63" t="n">
        <f aca="false">IF(AND(A185&lt;&gt;"",A184=""),L183+1,L183)</f>
        <v>10</v>
      </c>
      <c r="M184" s="80" t="str">
        <f aca="false">IF(OR(A184="Insumo",A184="Composição Auxiliar"),J184,"")</f>
        <v/>
      </c>
      <c r="N184" s="81" t="str">
        <f aca="false">IF(E184="Mão de Obra",J184,"")</f>
        <v/>
      </c>
      <c r="O184" s="81" t="str">
        <f aca="false">IF(N184&lt;&gt;"","",M184)</f>
        <v/>
      </c>
      <c r="P184" s="82" t="str">
        <f aca="false">IF(A184="Composição",B184,"")</f>
        <v/>
      </c>
      <c r="Q184" s="81" t="str">
        <f aca="false">IF(P184&lt;&gt;"",SUMIF(L184:L184,L184,N184:N184),"")</f>
        <v/>
      </c>
      <c r="R184" s="81" t="str">
        <f aca="false">IF(P184&lt;&gt;"",SUMIF(L184:L184,L184,O184:O184),"")</f>
        <v/>
      </c>
    </row>
    <row r="185" customFormat="false" ht="15" hidden="true" customHeight="true" outlineLevel="0" collapsed="false">
      <c r="A185" s="83" t="s">
        <v>54</v>
      </c>
      <c r="B185" s="84" t="s">
        <v>655</v>
      </c>
      <c r="C185" s="83" t="s">
        <v>656</v>
      </c>
      <c r="D185" s="83" t="s">
        <v>657</v>
      </c>
      <c r="E185" s="83" t="s">
        <v>658</v>
      </c>
      <c r="F185" s="83"/>
      <c r="G185" s="85" t="s">
        <v>659</v>
      </c>
      <c r="H185" s="84" t="s">
        <v>660</v>
      </c>
      <c r="I185" s="84" t="s">
        <v>661</v>
      </c>
      <c r="J185" s="84" t="s">
        <v>662</v>
      </c>
      <c r="L185" s="63" t="n">
        <f aca="false">IF(AND(A186&lt;&gt;"",A185=""),L184+1,L184)</f>
        <v>10</v>
      </c>
      <c r="M185" s="80" t="str">
        <f aca="false">IF(OR(A185="Insumo",A185="Composição Auxiliar"),J185,"")</f>
        <v/>
      </c>
      <c r="N185" s="81" t="str">
        <f aca="false">IF(E185="Mão de Obra",J185,"")</f>
        <v/>
      </c>
      <c r="O185" s="81" t="str">
        <f aca="false">IF(N185&lt;&gt;"","",M185)</f>
        <v/>
      </c>
      <c r="P185" s="82" t="str">
        <f aca="false">IF(A185="Composição",B185,"")</f>
        <v/>
      </c>
      <c r="Q185" s="81" t="str">
        <f aca="false">IF(P185&lt;&gt;"",SUMIF(L185:L185,L185,N185:N185),"")</f>
        <v/>
      </c>
      <c r="R185" s="81" t="str">
        <f aca="false">IF(P185&lt;&gt;"",SUMIF(L185:L185,L185,O185:O185),"")</f>
        <v/>
      </c>
    </row>
    <row r="186" customFormat="false" ht="25.5" hidden="true" customHeight="true" outlineLevel="0" collapsed="false">
      <c r="A186" s="86" t="s">
        <v>663</v>
      </c>
      <c r="B186" s="87" t="s">
        <v>55</v>
      </c>
      <c r="C186" s="86" t="s">
        <v>664</v>
      </c>
      <c r="D186" s="86" t="s">
        <v>827</v>
      </c>
      <c r="E186" s="86" t="s">
        <v>828</v>
      </c>
      <c r="F186" s="86"/>
      <c r="G186" s="88" t="s">
        <v>729</v>
      </c>
      <c r="H186" s="89" t="n">
        <v>1</v>
      </c>
      <c r="I186" s="90" t="n">
        <f aca="false">SUMIF(L:L,$L186,M:M)</f>
        <v>55.72</v>
      </c>
      <c r="J186" s="90" t="n">
        <f aca="false">TRUNC(H186*I186,2)</f>
        <v>55.72</v>
      </c>
      <c r="L186" s="63" t="n">
        <f aca="false">IF(AND(A187&lt;&gt;"",A186=""),L185+1,L185)</f>
        <v>10</v>
      </c>
      <c r="M186" s="80" t="str">
        <f aca="false">IF(OR(A186="Insumo",A186="Composição Auxiliar"),J186,"")</f>
        <v/>
      </c>
      <c r="N186" s="81" t="str">
        <f aca="false">IF(E186="Mão de Obra",J186,"")</f>
        <v/>
      </c>
      <c r="O186" s="81" t="str">
        <f aca="false">IF(N186&lt;&gt;"","",M186)</f>
        <v/>
      </c>
      <c r="P186" s="82" t="str">
        <f aca="false">IF(A186="Composição",B186,"")</f>
        <v> 99059 </v>
      </c>
      <c r="Q186" s="81" t="n">
        <f aca="false">IF(P186&lt;&gt;"",SUMIF(L186:L186,L186,N186:N186),"")</f>
        <v>0</v>
      </c>
      <c r="R186" s="81" t="n">
        <f aca="false">IF(P186&lt;&gt;"",SUMIF(L186:L186,L186,O186:O186),"")</f>
        <v>0</v>
      </c>
    </row>
    <row r="187" customFormat="false" ht="25.5" hidden="true" customHeight="true" outlineLevel="0" collapsed="false">
      <c r="A187" s="91" t="s">
        <v>668</v>
      </c>
      <c r="B187" s="92" t="s">
        <v>697</v>
      </c>
      <c r="C187" s="91" t="s">
        <v>664</v>
      </c>
      <c r="D187" s="91" t="s">
        <v>698</v>
      </c>
      <c r="E187" s="91" t="s">
        <v>691</v>
      </c>
      <c r="F187" s="91"/>
      <c r="G187" s="93" t="s">
        <v>699</v>
      </c>
      <c r="H187" s="94" t="n">
        <v>0.0168</v>
      </c>
      <c r="I187" s="95" t="n">
        <f aca="false">SUMIFS(J:J,A:A,"Composição",B:B,$B187)</f>
        <v>26.23</v>
      </c>
      <c r="J187" s="95" t="n">
        <f aca="false">TRUNC(H187*I187,2)</f>
        <v>0.44</v>
      </c>
      <c r="L187" s="63" t="n">
        <f aca="false">IF(AND(A188&lt;&gt;"",A187=""),L186+1,L186)</f>
        <v>10</v>
      </c>
      <c r="M187" s="80" t="n">
        <f aca="false">IF(OR(A187="Insumo",A187="Composição Auxiliar"),J187,"")</f>
        <v>0.44</v>
      </c>
      <c r="N187" s="81" t="str">
        <f aca="false">IF(E187="Mão de Obra",J187,"")</f>
        <v/>
      </c>
      <c r="O187" s="81" t="n">
        <f aca="false">IF(N187&lt;&gt;"","",M187)</f>
        <v>0.44</v>
      </c>
      <c r="P187" s="82" t="str">
        <f aca="false">IF(A187="Composição",B187,"")</f>
        <v/>
      </c>
      <c r="Q187" s="81" t="str">
        <f aca="false">IF(P187&lt;&gt;"",SUMIF(L187:L187,L187,N187:N187),"")</f>
        <v/>
      </c>
      <c r="R187" s="81" t="str">
        <f aca="false">IF(P187&lt;&gt;"",SUMIF(L187:L187,L187,O187:O187),"")</f>
        <v/>
      </c>
    </row>
    <row r="188" customFormat="false" ht="25.5" hidden="true" customHeight="true" outlineLevel="0" collapsed="false">
      <c r="A188" s="91" t="s">
        <v>668</v>
      </c>
      <c r="B188" s="92" t="s">
        <v>695</v>
      </c>
      <c r="C188" s="91" t="s">
        <v>664</v>
      </c>
      <c r="D188" s="91" t="s">
        <v>696</v>
      </c>
      <c r="E188" s="91" t="s">
        <v>671</v>
      </c>
      <c r="F188" s="91"/>
      <c r="G188" s="93" t="s">
        <v>672</v>
      </c>
      <c r="H188" s="94" t="n">
        <v>0.3563</v>
      </c>
      <c r="I188" s="95" t="n">
        <f aca="false">SUMIFS(J:J,A:A,"Composição",B:B,$B188)</f>
        <v>19.93</v>
      </c>
      <c r="J188" s="95" t="n">
        <f aca="false">TRUNC(H188*I188,2)</f>
        <v>7.1</v>
      </c>
      <c r="L188" s="63" t="n">
        <f aca="false">IF(AND(A189&lt;&gt;"",A188=""),L187+1,L187)</f>
        <v>10</v>
      </c>
      <c r="M188" s="80" t="n">
        <f aca="false">IF(OR(A188="Insumo",A188="Composição Auxiliar"),J188,"")</f>
        <v>7.1</v>
      </c>
      <c r="N188" s="81" t="str">
        <f aca="false">IF(E188="Mão de Obra",J188,"")</f>
        <v/>
      </c>
      <c r="O188" s="81" t="n">
        <f aca="false">IF(N188&lt;&gt;"","",M188)</f>
        <v>7.1</v>
      </c>
      <c r="P188" s="82" t="str">
        <f aca="false">IF(A188="Composição",B188,"")</f>
        <v/>
      </c>
      <c r="Q188" s="81" t="str">
        <f aca="false">IF(P188&lt;&gt;"",SUMIF(L188:L188,L188,N188:N188),"")</f>
        <v/>
      </c>
      <c r="R188" s="81" t="str">
        <f aca="false">IF(P188&lt;&gt;"",SUMIF(L188:L188,L188,O188:O188),"")</f>
        <v/>
      </c>
    </row>
    <row r="189" customFormat="false" ht="25.5" hidden="true" customHeight="true" outlineLevel="0" collapsed="false">
      <c r="A189" s="91" t="s">
        <v>668</v>
      </c>
      <c r="B189" s="92" t="s">
        <v>689</v>
      </c>
      <c r="C189" s="91" t="s">
        <v>664</v>
      </c>
      <c r="D189" s="91" t="s">
        <v>690</v>
      </c>
      <c r="E189" s="91" t="s">
        <v>691</v>
      </c>
      <c r="F189" s="91"/>
      <c r="G189" s="93" t="s">
        <v>692</v>
      </c>
      <c r="H189" s="94" t="n">
        <v>0.0039</v>
      </c>
      <c r="I189" s="95" t="n">
        <f aca="false">SUMIFS(J:J,A:A,"Composição",B:B,$B189)</f>
        <v>27.81</v>
      </c>
      <c r="J189" s="95" t="n">
        <f aca="false">TRUNC(H189*I189,2)</f>
        <v>0.1</v>
      </c>
      <c r="L189" s="63" t="n">
        <f aca="false">IF(AND(A190&lt;&gt;"",A189=""),L188+1,L188)</f>
        <v>10</v>
      </c>
      <c r="M189" s="80" t="n">
        <f aca="false">IF(OR(A189="Insumo",A189="Composição Auxiliar"),J189,"")</f>
        <v>0.1</v>
      </c>
      <c r="N189" s="81" t="str">
        <f aca="false">IF(E189="Mão de Obra",J189,"")</f>
        <v/>
      </c>
      <c r="O189" s="81" t="n">
        <f aca="false">IF(N189&lt;&gt;"","",M189)</f>
        <v>0.1</v>
      </c>
      <c r="P189" s="82" t="str">
        <f aca="false">IF(A189="Composição",B189,"")</f>
        <v/>
      </c>
      <c r="Q189" s="81" t="str">
        <f aca="false">IF(P189&lt;&gt;"",SUMIF(L189:L189,L189,N189:N189),"")</f>
        <v/>
      </c>
      <c r="R189" s="81" t="str">
        <f aca="false">IF(P189&lt;&gt;"",SUMIF(L189:L189,L189,O189:O189),"")</f>
        <v/>
      </c>
    </row>
    <row r="190" customFormat="false" ht="25.5" hidden="true" customHeight="true" outlineLevel="0" collapsed="false">
      <c r="A190" s="91" t="s">
        <v>668</v>
      </c>
      <c r="B190" s="92" t="s">
        <v>669</v>
      </c>
      <c r="C190" s="91" t="s">
        <v>664</v>
      </c>
      <c r="D190" s="91" t="s">
        <v>670</v>
      </c>
      <c r="E190" s="91" t="s">
        <v>671</v>
      </c>
      <c r="F190" s="91"/>
      <c r="G190" s="93" t="s">
        <v>672</v>
      </c>
      <c r="H190" s="94" t="n">
        <v>0.7125</v>
      </c>
      <c r="I190" s="95" t="n">
        <f aca="false">SUMIFS(J:J,A:A,"Composição",B:B,$B190)</f>
        <v>23.32</v>
      </c>
      <c r="J190" s="95" t="n">
        <f aca="false">TRUNC(H190*I190,2)</f>
        <v>16.61</v>
      </c>
      <c r="L190" s="63" t="n">
        <f aca="false">IF(AND(A191&lt;&gt;"",A190=""),L189+1,L189)</f>
        <v>10</v>
      </c>
      <c r="M190" s="80" t="n">
        <f aca="false">IF(OR(A190="Insumo",A190="Composição Auxiliar"),J190,"")</f>
        <v>16.61</v>
      </c>
      <c r="N190" s="81" t="str">
        <f aca="false">IF(E190="Mão de Obra",J190,"")</f>
        <v/>
      </c>
      <c r="O190" s="81" t="n">
        <f aca="false">IF(N190&lt;&gt;"","",M190)</f>
        <v>16.61</v>
      </c>
      <c r="P190" s="82" t="str">
        <f aca="false">IF(A190="Composição",B190,"")</f>
        <v/>
      </c>
      <c r="Q190" s="81" t="str">
        <f aca="false">IF(P190&lt;&gt;"",SUMIF(L190:L190,L190,N190:N190),"")</f>
        <v/>
      </c>
      <c r="R190" s="81" t="str">
        <f aca="false">IF(P190&lt;&gt;"",SUMIF(L190:L190,L190,O190:O190),"")</f>
        <v/>
      </c>
    </row>
    <row r="191" customFormat="false" ht="25.5" hidden="true" customHeight="true" outlineLevel="0" collapsed="false">
      <c r="A191" s="91" t="s">
        <v>668</v>
      </c>
      <c r="B191" s="92" t="s">
        <v>829</v>
      </c>
      <c r="C191" s="91" t="s">
        <v>664</v>
      </c>
      <c r="D191" s="91" t="s">
        <v>830</v>
      </c>
      <c r="E191" s="91" t="s">
        <v>828</v>
      </c>
      <c r="F191" s="91"/>
      <c r="G191" s="93" t="s">
        <v>718</v>
      </c>
      <c r="H191" s="94" t="n">
        <v>1.5</v>
      </c>
      <c r="I191" s="95" t="n">
        <f aca="false">SUMIFS(J:J,A:A,"Composição",B:B,$B191)</f>
        <v>2.21</v>
      </c>
      <c r="J191" s="95" t="n">
        <f aca="false">TRUNC(H191*I191,2)</f>
        <v>3.31</v>
      </c>
      <c r="L191" s="63" t="n">
        <f aca="false">IF(AND(A192&lt;&gt;"",A191=""),L190+1,L190)</f>
        <v>10</v>
      </c>
      <c r="M191" s="80" t="n">
        <f aca="false">IF(OR(A191="Insumo",A191="Composição Auxiliar"),J191,"")</f>
        <v>3.31</v>
      </c>
      <c r="N191" s="81" t="str">
        <f aca="false">IF(E191="Mão de Obra",J191,"")</f>
        <v/>
      </c>
      <c r="O191" s="81" t="n">
        <f aca="false">IF(N191&lt;&gt;"","",M191)</f>
        <v>3.31</v>
      </c>
      <c r="P191" s="82" t="str">
        <f aca="false">IF(A191="Composição",B191,"")</f>
        <v/>
      </c>
      <c r="Q191" s="81" t="str">
        <f aca="false">IF(P191&lt;&gt;"",SUMIF(L191:L191,L191,N191:N191),"")</f>
        <v/>
      </c>
      <c r="R191" s="81" t="str">
        <f aca="false">IF(P191&lt;&gt;"",SUMIF(L191:L191,L191,O191:O191),"")</f>
        <v/>
      </c>
    </row>
    <row r="192" customFormat="false" ht="25.5" hidden="true" customHeight="true" outlineLevel="0" collapsed="false">
      <c r="A192" s="91" t="s">
        <v>668</v>
      </c>
      <c r="B192" s="92" t="s">
        <v>693</v>
      </c>
      <c r="C192" s="91" t="s">
        <v>664</v>
      </c>
      <c r="D192" s="91" t="s">
        <v>694</v>
      </c>
      <c r="E192" s="91" t="s">
        <v>675</v>
      </c>
      <c r="F192" s="91"/>
      <c r="G192" s="93" t="s">
        <v>676</v>
      </c>
      <c r="H192" s="94" t="n">
        <v>0.0046</v>
      </c>
      <c r="I192" s="95" t="n">
        <f aca="false">SUMIFS(J:J,A:A,"Composição",B:B,$B192)</f>
        <v>431.07</v>
      </c>
      <c r="J192" s="95" t="n">
        <f aca="false">TRUNC(H192*I192,2)</f>
        <v>1.98</v>
      </c>
      <c r="L192" s="63" t="n">
        <f aca="false">IF(AND(A193&lt;&gt;"",A192=""),L191+1,L191)</f>
        <v>10</v>
      </c>
      <c r="M192" s="80" t="n">
        <f aca="false">IF(OR(A192="Insumo",A192="Composição Auxiliar"),J192,"")</f>
        <v>1.98</v>
      </c>
      <c r="N192" s="81" t="str">
        <f aca="false">IF(E192="Mão de Obra",J192,"")</f>
        <v/>
      </c>
      <c r="O192" s="81" t="n">
        <f aca="false">IF(N192&lt;&gt;"","",M192)</f>
        <v>1.98</v>
      </c>
      <c r="P192" s="82" t="str">
        <f aca="false">IF(A192="Composição",B192,"")</f>
        <v/>
      </c>
      <c r="Q192" s="81" t="str">
        <f aca="false">IF(P192&lt;&gt;"",SUMIF(L192:L192,L192,N192:N192),"")</f>
        <v/>
      </c>
      <c r="R192" s="81" t="str">
        <f aca="false">IF(P192&lt;&gt;"",SUMIF(L192:L192,L192,O192:O192),"")</f>
        <v/>
      </c>
    </row>
    <row r="193" customFormat="false" ht="25.5" hidden="true" customHeight="false" outlineLevel="0" collapsed="false">
      <c r="A193" s="96" t="s">
        <v>679</v>
      </c>
      <c r="B193" s="97" t="s">
        <v>831</v>
      </c>
      <c r="C193" s="96" t="str">
        <f aca="false">VLOOKUP(B193,INSUMOS!$A:$I,2,0)</f>
        <v>SINAPI</v>
      </c>
      <c r="D193" s="96" t="str">
        <f aca="false">VLOOKUP(B193,INSUMOS!$A:$I,3,0)</f>
        <v>TABUA *2,5 X 23* CM EM PINUS, MISTA OU EQUIVALENTE DA REGIAO - BRUTA</v>
      </c>
      <c r="E193" s="98" t="str">
        <f aca="false">VLOOKUP(B193,INSUMOS!$A:$I,4,0)</f>
        <v>Material</v>
      </c>
      <c r="F193" s="98"/>
      <c r="G193" s="99" t="str">
        <f aca="false">VLOOKUP(B193,INSUMOS!$A:$I,5,0)</f>
        <v>M</v>
      </c>
      <c r="H193" s="100" t="n">
        <v>0.55</v>
      </c>
      <c r="I193" s="101" t="n">
        <f aca="false">VLOOKUP(B193,INSUMOS!$A:$I,8,0)</f>
        <v>8.74</v>
      </c>
      <c r="J193" s="101" t="n">
        <f aca="false">TRUNC(H193*I193,2)</f>
        <v>4.8</v>
      </c>
      <c r="L193" s="63" t="n">
        <f aca="false">IF(AND(A194&lt;&gt;"",A193=""),L192+1,L192)</f>
        <v>10</v>
      </c>
      <c r="M193" s="80" t="n">
        <f aca="false">IF(OR(A193="Insumo",A193="Composição Auxiliar"),J193,"")</f>
        <v>4.8</v>
      </c>
      <c r="N193" s="81" t="str">
        <f aca="false">IF(E193="Mão de Obra",J193,"")</f>
        <v/>
      </c>
      <c r="O193" s="81" t="n">
        <f aca="false">IF(N193&lt;&gt;"","",M193)</f>
        <v>4.8</v>
      </c>
      <c r="P193" s="82" t="str">
        <f aca="false">IF(A193="Composição",B193,"")</f>
        <v/>
      </c>
      <c r="Q193" s="81" t="str">
        <f aca="false">IF(P193&lt;&gt;"",SUMIF(L193:L193,L193,N193:N193),"")</f>
        <v/>
      </c>
      <c r="R193" s="81" t="str">
        <f aca="false">IF(P193&lt;&gt;"",SUMIF(L193:L193,L193,O193:O193),"")</f>
        <v/>
      </c>
    </row>
    <row r="194" customFormat="false" ht="25.5" hidden="true" customHeight="false" outlineLevel="0" collapsed="false">
      <c r="A194" s="96" t="s">
        <v>679</v>
      </c>
      <c r="B194" s="97" t="s">
        <v>703</v>
      </c>
      <c r="C194" s="96" t="str">
        <f aca="false">VLOOKUP(B194,INSUMOS!$A:$I,2,0)</f>
        <v>SINAPI</v>
      </c>
      <c r="D194" s="96" t="str">
        <f aca="false">VLOOKUP(B194,INSUMOS!$A:$I,3,0)</f>
        <v>CAIBRO NAO APARELHADO *6 X 6* CM, EM MACARANDUBA, ANGELIM OU EQUIVALENTE DA REGIAO - BRUTA</v>
      </c>
      <c r="E194" s="98" t="str">
        <f aca="false">VLOOKUP(B194,INSUMOS!$A:$I,4,0)</f>
        <v>Material</v>
      </c>
      <c r="F194" s="98"/>
      <c r="G194" s="99" t="str">
        <f aca="false">VLOOKUP(B194,INSUMOS!$A:$I,5,0)</f>
        <v>M</v>
      </c>
      <c r="H194" s="100" t="n">
        <v>0.4125</v>
      </c>
      <c r="I194" s="101" t="n">
        <f aca="false">VLOOKUP(B194,INSUMOS!$A:$I,8,0)</f>
        <v>29.33</v>
      </c>
      <c r="J194" s="101" t="n">
        <f aca="false">TRUNC(H194*I194,2)</f>
        <v>12.09</v>
      </c>
      <c r="L194" s="63" t="n">
        <f aca="false">IF(AND(A195&lt;&gt;"",A194=""),L193+1,L193)</f>
        <v>10</v>
      </c>
      <c r="M194" s="80" t="n">
        <f aca="false">IF(OR(A194="Insumo",A194="Composição Auxiliar"),J194,"")</f>
        <v>12.09</v>
      </c>
      <c r="N194" s="81" t="str">
        <f aca="false">IF(E194="Mão de Obra",J194,"")</f>
        <v/>
      </c>
      <c r="O194" s="81" t="n">
        <f aca="false">IF(N194&lt;&gt;"","",M194)</f>
        <v>12.09</v>
      </c>
      <c r="P194" s="82" t="str">
        <f aca="false">IF(A194="Composição",B194,"")</f>
        <v/>
      </c>
      <c r="Q194" s="81" t="str">
        <f aca="false">IF(P194&lt;&gt;"",SUMIF(L194:L194,L194,N194:N194),"")</f>
        <v/>
      </c>
      <c r="R194" s="81" t="str">
        <f aca="false">IF(P194&lt;&gt;"",SUMIF(L194:L194,L194,O194:O194),"")</f>
        <v/>
      </c>
    </row>
    <row r="195" customFormat="false" ht="14.25" hidden="true" customHeight="false" outlineLevel="0" collapsed="false">
      <c r="A195" s="96" t="s">
        <v>679</v>
      </c>
      <c r="B195" s="97" t="s">
        <v>832</v>
      </c>
      <c r="C195" s="96" t="str">
        <f aca="false">VLOOKUP(B195,INSUMOS!$A:$I,2,0)</f>
        <v>SINAPI</v>
      </c>
      <c r="D195" s="96" t="str">
        <f aca="false">VLOOKUP(B195,INSUMOS!$A:$I,3,0)</f>
        <v>PREGO DE ACO POLIDO COM CABECA 17 X 21 (2 X 11)</v>
      </c>
      <c r="E195" s="98" t="str">
        <f aca="false">VLOOKUP(B195,INSUMOS!$A:$I,4,0)</f>
        <v>Material</v>
      </c>
      <c r="F195" s="98"/>
      <c r="G195" s="99" t="str">
        <f aca="false">VLOOKUP(B195,INSUMOS!$A:$I,5,0)</f>
        <v>KG</v>
      </c>
      <c r="H195" s="100" t="n">
        <v>0.111</v>
      </c>
      <c r="I195" s="101" t="n">
        <f aca="false">VLOOKUP(B195,INSUMOS!$A:$I,8,0)</f>
        <v>22.28</v>
      </c>
      <c r="J195" s="101" t="n">
        <f aca="false">TRUNC(H195*I195,2)</f>
        <v>2.47</v>
      </c>
      <c r="L195" s="63" t="n">
        <f aca="false">IF(AND(A196&lt;&gt;"",A195=""),L194+1,L194)</f>
        <v>10</v>
      </c>
      <c r="M195" s="80" t="n">
        <f aca="false">IF(OR(A195="Insumo",A195="Composição Auxiliar"),J195,"")</f>
        <v>2.47</v>
      </c>
      <c r="N195" s="81" t="str">
        <f aca="false">IF(E195="Mão de Obra",J195,"")</f>
        <v/>
      </c>
      <c r="O195" s="81" t="n">
        <f aca="false">IF(N195&lt;&gt;"","",M195)</f>
        <v>2.47</v>
      </c>
      <c r="P195" s="82" t="str">
        <f aca="false">IF(A195="Composição",B195,"")</f>
        <v/>
      </c>
      <c r="Q195" s="81" t="str">
        <f aca="false">IF(P195&lt;&gt;"",SUMIF(L195:L195,L195,N195:N195),"")</f>
        <v/>
      </c>
      <c r="R195" s="81" t="str">
        <f aca="false">IF(P195&lt;&gt;"",SUMIF(L195:L195,L195,O195:O195),"")</f>
        <v/>
      </c>
    </row>
    <row r="196" customFormat="false" ht="14.25" hidden="true" customHeight="false" outlineLevel="0" collapsed="false">
      <c r="A196" s="96" t="s">
        <v>679</v>
      </c>
      <c r="B196" s="97" t="s">
        <v>833</v>
      </c>
      <c r="C196" s="96" t="str">
        <f aca="false">VLOOKUP(B196,INSUMOS!$A:$I,2,0)</f>
        <v>SINAPI</v>
      </c>
      <c r="D196" s="96" t="str">
        <f aca="false">VLOOKUP(B196,INSUMOS!$A:$I,3,0)</f>
        <v>TINTA LATEX ACRILICA PREMIUM, COR BRANCO FOSCO</v>
      </c>
      <c r="E196" s="98" t="str">
        <f aca="false">VLOOKUP(B196,INSUMOS!$A:$I,4,0)</f>
        <v>Material</v>
      </c>
      <c r="F196" s="98"/>
      <c r="G196" s="99" t="str">
        <f aca="false">VLOOKUP(B196,INSUMOS!$A:$I,5,0)</f>
        <v>L</v>
      </c>
      <c r="H196" s="100" t="n">
        <v>0.0256</v>
      </c>
      <c r="I196" s="101" t="n">
        <f aca="false">VLOOKUP(B196,INSUMOS!$A:$I,8,0)</f>
        <v>29.62</v>
      </c>
      <c r="J196" s="101" t="n">
        <f aca="false">TRUNC(H196*I196,2)</f>
        <v>0.75</v>
      </c>
      <c r="L196" s="63" t="n">
        <f aca="false">IF(AND(A197&lt;&gt;"",A196=""),L195+1,L195)</f>
        <v>10</v>
      </c>
      <c r="M196" s="80" t="n">
        <f aca="false">IF(OR(A196="Insumo",A196="Composição Auxiliar"),J196,"")</f>
        <v>0.75</v>
      </c>
      <c r="N196" s="81" t="str">
        <f aca="false">IF(E196="Mão de Obra",J196,"")</f>
        <v/>
      </c>
      <c r="O196" s="81" t="n">
        <f aca="false">IF(N196&lt;&gt;"","",M196)</f>
        <v>0.75</v>
      </c>
      <c r="P196" s="82" t="str">
        <f aca="false">IF(A196="Composição",B196,"")</f>
        <v/>
      </c>
      <c r="Q196" s="81" t="str">
        <f aca="false">IF(P196&lt;&gt;"",SUMIF(L196:L196,L196,N196:N196),"")</f>
        <v/>
      </c>
      <c r="R196" s="81" t="str">
        <f aca="false">IF(P196&lt;&gt;"",SUMIF(L196:L196,L196,O196:O196),"")</f>
        <v/>
      </c>
    </row>
    <row r="197" customFormat="false" ht="25.5" hidden="true" customHeight="false" outlineLevel="0" collapsed="false">
      <c r="A197" s="96" t="s">
        <v>679</v>
      </c>
      <c r="B197" s="97" t="s">
        <v>680</v>
      </c>
      <c r="C197" s="96" t="str">
        <f aca="false">VLOOKUP(B197,INSUMOS!$A:$I,2,0)</f>
        <v>SINAPI</v>
      </c>
      <c r="D197" s="96" t="str">
        <f aca="false">VLOOKUP(B197,INSUMOS!$A:$I,3,0)</f>
        <v>SARRAFO NAO APARELHADO *2,5 X 7* CM, EM MACARANDUBA, ANGELIM OU EQUIVALENTE DA REGIAO -  BRUTA</v>
      </c>
      <c r="E197" s="98" t="str">
        <f aca="false">VLOOKUP(B197,INSUMOS!$A:$I,4,0)</f>
        <v>Material</v>
      </c>
      <c r="F197" s="98"/>
      <c r="G197" s="99" t="str">
        <f aca="false">VLOOKUP(B197,INSUMOS!$A:$I,5,0)</f>
        <v>M</v>
      </c>
      <c r="H197" s="100" t="n">
        <v>0.7445</v>
      </c>
      <c r="I197" s="101" t="n">
        <f aca="false">VLOOKUP(B197,INSUMOS!$A:$I,8,0)</f>
        <v>8.16</v>
      </c>
      <c r="J197" s="101" t="n">
        <f aca="false">TRUNC(H197*I197,2)</f>
        <v>6.07</v>
      </c>
      <c r="L197" s="63" t="n">
        <f aca="false">IF(AND(A198&lt;&gt;"",A197=""),L196+1,L196)</f>
        <v>10</v>
      </c>
      <c r="M197" s="80" t="n">
        <f aca="false">IF(OR(A197="Insumo",A197="Composição Auxiliar"),J197,"")</f>
        <v>6.07</v>
      </c>
      <c r="N197" s="81" t="str">
        <f aca="false">IF(E197="Mão de Obra",J197,"")</f>
        <v/>
      </c>
      <c r="O197" s="81" t="n">
        <f aca="false">IF(N197&lt;&gt;"","",M197)</f>
        <v>6.07</v>
      </c>
      <c r="P197" s="82" t="str">
        <f aca="false">IF(A197="Composição",B197,"")</f>
        <v/>
      </c>
      <c r="Q197" s="81" t="str">
        <f aca="false">IF(P197&lt;&gt;"",SUMIF(L197:L197,L197,N197:N197),"")</f>
        <v/>
      </c>
      <c r="R197" s="81" t="str">
        <f aca="false">IF(P197&lt;&gt;"",SUMIF(L197:L197,L197,O197:O197),"")</f>
        <v/>
      </c>
    </row>
    <row r="198" customFormat="false" ht="14.25" hidden="true" customHeight="false" outlineLevel="0" collapsed="false">
      <c r="A198" s="102"/>
      <c r="B198" s="102"/>
      <c r="C198" s="102"/>
      <c r="D198" s="102"/>
      <c r="E198" s="102"/>
      <c r="F198" s="103"/>
      <c r="G198" s="102"/>
      <c r="H198" s="103"/>
      <c r="I198" s="102"/>
      <c r="J198" s="103"/>
      <c r="L198" s="63" t="n">
        <f aca="false">IF(AND(A199&lt;&gt;"",A198=""),L197+1,L197)</f>
        <v>10</v>
      </c>
      <c r="M198" s="80" t="str">
        <f aca="false">IF(OR(A198="Insumo",A198="Composição Auxiliar"),J198,"")</f>
        <v/>
      </c>
      <c r="N198" s="81" t="str">
        <f aca="false">IF(E198="Mão de Obra",J198,"")</f>
        <v/>
      </c>
      <c r="O198" s="81" t="str">
        <f aca="false">IF(N198&lt;&gt;"","",M198)</f>
        <v/>
      </c>
      <c r="P198" s="82" t="str">
        <f aca="false">IF(A198="Composição",B198,"")</f>
        <v/>
      </c>
      <c r="Q198" s="81" t="str">
        <f aca="false">IF(P198&lt;&gt;"",SUMIF(L198:L198,L198,N198:N198),"")</f>
        <v/>
      </c>
      <c r="R198" s="81" t="str">
        <f aca="false">IF(P198&lt;&gt;"",SUMIF(L198:L198,L198,O198:O198),"")</f>
        <v/>
      </c>
    </row>
    <row r="199" customFormat="false" ht="15" hidden="true" customHeight="false" outlineLevel="0" collapsed="false">
      <c r="A199" s="102"/>
      <c r="B199" s="102"/>
      <c r="C199" s="102"/>
      <c r="D199" s="102"/>
      <c r="E199" s="102"/>
      <c r="F199" s="103"/>
      <c r="G199" s="102"/>
      <c r="H199" s="104"/>
      <c r="I199" s="104"/>
      <c r="J199" s="103"/>
      <c r="L199" s="63" t="n">
        <f aca="false">IF(AND(A200&lt;&gt;"",A199=""),L198+1,L198)</f>
        <v>10</v>
      </c>
      <c r="M199" s="80" t="str">
        <f aca="false">IF(OR(A199="Insumo",A199="Composição Auxiliar"),J199,"")</f>
        <v/>
      </c>
      <c r="N199" s="81" t="str">
        <f aca="false">IF(E199="Mão de Obra",J199,"")</f>
        <v/>
      </c>
      <c r="O199" s="81" t="str">
        <f aca="false">IF(N199&lt;&gt;"","",M199)</f>
        <v/>
      </c>
      <c r="P199" s="82" t="str">
        <f aca="false">IF(A199="Composição",B199,"")</f>
        <v/>
      </c>
      <c r="Q199" s="81" t="str">
        <f aca="false">IF(P199&lt;&gt;"",SUMIF(L199:L199,L199,N199:N199),"")</f>
        <v/>
      </c>
      <c r="R199" s="81" t="str">
        <f aca="false">IF(P199&lt;&gt;"",SUMIF(L199:L199,L199,O199:O199),"")</f>
        <v/>
      </c>
    </row>
    <row r="200" customFormat="false" ht="15" hidden="true" customHeight="false" outlineLevel="0" collapsed="false">
      <c r="A200" s="108"/>
      <c r="B200" s="108"/>
      <c r="C200" s="108"/>
      <c r="D200" s="108"/>
      <c r="E200" s="108"/>
      <c r="F200" s="108"/>
      <c r="G200" s="108"/>
      <c r="H200" s="108"/>
      <c r="I200" s="108"/>
      <c r="J200" s="108"/>
      <c r="L200" s="63" t="n">
        <f aca="false">IF(AND(A201&lt;&gt;"",A200=""),L199+1,L199)</f>
        <v>11</v>
      </c>
      <c r="M200" s="80" t="str">
        <f aca="false">IF(OR(A200="Insumo",A200="Composição Auxiliar"),J200,"")</f>
        <v/>
      </c>
      <c r="N200" s="81" t="str">
        <f aca="false">IF(E200="Mão de Obra",J200,"")</f>
        <v/>
      </c>
      <c r="O200" s="81" t="str">
        <f aca="false">IF(N200&lt;&gt;"","",M200)</f>
        <v/>
      </c>
      <c r="P200" s="82" t="str">
        <f aca="false">IF(A200="Composição",B200,"")</f>
        <v/>
      </c>
      <c r="Q200" s="81" t="str">
        <f aca="false">IF(P200&lt;&gt;"",SUMIF(L200:L200,L200,N200:N200),"")</f>
        <v/>
      </c>
      <c r="R200" s="81" t="str">
        <f aca="false">IF(P200&lt;&gt;"",SUMIF(L200:L200,L200,O200:O200),"")</f>
        <v/>
      </c>
    </row>
    <row r="201" customFormat="false" ht="15" hidden="true" customHeight="true" outlineLevel="0" collapsed="false">
      <c r="A201" s="83" t="s">
        <v>58</v>
      </c>
      <c r="B201" s="84" t="s">
        <v>655</v>
      </c>
      <c r="C201" s="83" t="s">
        <v>656</v>
      </c>
      <c r="D201" s="83" t="s">
        <v>657</v>
      </c>
      <c r="E201" s="83" t="s">
        <v>658</v>
      </c>
      <c r="F201" s="83"/>
      <c r="G201" s="85" t="s">
        <v>659</v>
      </c>
      <c r="H201" s="84" t="s">
        <v>660</v>
      </c>
      <c r="I201" s="84" t="s">
        <v>661</v>
      </c>
      <c r="J201" s="84" t="s">
        <v>662</v>
      </c>
      <c r="L201" s="63" t="n">
        <f aca="false">IF(AND(A202&lt;&gt;"",A201=""),L200+1,L200)</f>
        <v>11</v>
      </c>
      <c r="M201" s="80" t="str">
        <f aca="false">IF(OR(A201="Insumo",A201="Composição Auxiliar"),J201,"")</f>
        <v/>
      </c>
      <c r="N201" s="81" t="str">
        <f aca="false">IF(E201="Mão de Obra",J201,"")</f>
        <v/>
      </c>
      <c r="O201" s="81" t="str">
        <f aca="false">IF(N201&lt;&gt;"","",M201)</f>
        <v/>
      </c>
      <c r="P201" s="82" t="str">
        <f aca="false">IF(A201="Composição",B201,"")</f>
        <v/>
      </c>
      <c r="Q201" s="81" t="str">
        <f aca="false">IF(P201&lt;&gt;"",SUMIF(L201:L201,L201,N201:N201),"")</f>
        <v/>
      </c>
      <c r="R201" s="81" t="str">
        <f aca="false">IF(P201&lt;&gt;"",SUMIF(L201:L201,L201,O201:O201),"")</f>
        <v/>
      </c>
    </row>
    <row r="202" customFormat="false" ht="38.25" hidden="true" customHeight="true" outlineLevel="0" collapsed="false">
      <c r="A202" s="86" t="s">
        <v>663</v>
      </c>
      <c r="B202" s="87" t="s">
        <v>59</v>
      </c>
      <c r="C202" s="86" t="s">
        <v>664</v>
      </c>
      <c r="D202" s="86" t="s">
        <v>835</v>
      </c>
      <c r="E202" s="86" t="s">
        <v>671</v>
      </c>
      <c r="F202" s="86"/>
      <c r="G202" s="88" t="s">
        <v>729</v>
      </c>
      <c r="H202" s="89" t="n">
        <v>1</v>
      </c>
      <c r="I202" s="90" t="n">
        <f aca="false">SUMIF(L:L,$L202,M:M)</f>
        <v>70.4</v>
      </c>
      <c r="J202" s="90" t="n">
        <f aca="false">TRUNC(H202*I202,2)</f>
        <v>70.4</v>
      </c>
      <c r="L202" s="63" t="n">
        <f aca="false">IF(AND(A203&lt;&gt;"",A202=""),L201+1,L201)</f>
        <v>11</v>
      </c>
      <c r="M202" s="80" t="str">
        <f aca="false">IF(OR(A202="Insumo",A202="Composição Auxiliar"),J202,"")</f>
        <v/>
      </c>
      <c r="N202" s="81" t="str">
        <f aca="false">IF(E202="Mão de Obra",J202,"")</f>
        <v/>
      </c>
      <c r="O202" s="81" t="str">
        <f aca="false">IF(N202&lt;&gt;"","",M202)</f>
        <v/>
      </c>
      <c r="P202" s="82" t="str">
        <f aca="false">IF(A202="Composição",B202,"")</f>
        <v> 97010 </v>
      </c>
      <c r="Q202" s="81" t="n">
        <f aca="false">IF(P202&lt;&gt;"",SUMIF(L202:L202,L202,N202:N202),"")</f>
        <v>0</v>
      </c>
      <c r="R202" s="81" t="n">
        <f aca="false">IF(P202&lt;&gt;"",SUMIF(L202:L202,L202,O202:O202),"")</f>
        <v>0</v>
      </c>
    </row>
    <row r="203" customFormat="false" ht="25.5" hidden="true" customHeight="true" outlineLevel="0" collapsed="false">
      <c r="A203" s="91" t="s">
        <v>668</v>
      </c>
      <c r="B203" s="92" t="s">
        <v>695</v>
      </c>
      <c r="C203" s="91" t="s">
        <v>664</v>
      </c>
      <c r="D203" s="91" t="s">
        <v>696</v>
      </c>
      <c r="E203" s="91" t="s">
        <v>671</v>
      </c>
      <c r="F203" s="91"/>
      <c r="G203" s="93" t="s">
        <v>672</v>
      </c>
      <c r="H203" s="94" t="n">
        <v>0.2525</v>
      </c>
      <c r="I203" s="95" t="n">
        <f aca="false">SUMIFS(J:J,A:A,"Composição",B:B,$B203)</f>
        <v>19.93</v>
      </c>
      <c r="J203" s="95" t="n">
        <f aca="false">TRUNC(H203*I203,2)</f>
        <v>5.03</v>
      </c>
      <c r="L203" s="63" t="n">
        <f aca="false">IF(AND(A204&lt;&gt;"",A203=""),L202+1,L202)</f>
        <v>11</v>
      </c>
      <c r="M203" s="80" t="n">
        <f aca="false">IF(OR(A203="Insumo",A203="Composição Auxiliar"),J203,"")</f>
        <v>5.03</v>
      </c>
      <c r="N203" s="81" t="str">
        <f aca="false">IF(E203="Mão de Obra",J203,"")</f>
        <v/>
      </c>
      <c r="O203" s="81" t="n">
        <f aca="false">IF(N203&lt;&gt;"","",M203)</f>
        <v>5.03</v>
      </c>
      <c r="P203" s="82" t="str">
        <f aca="false">IF(A203="Composição",B203,"")</f>
        <v/>
      </c>
      <c r="Q203" s="81" t="str">
        <f aca="false">IF(P203&lt;&gt;"",SUMIF(L203:L203,L203,N203:N203),"")</f>
        <v/>
      </c>
      <c r="R203" s="81" t="str">
        <f aca="false">IF(P203&lt;&gt;"",SUMIF(L203:L203,L203,O203:O203),"")</f>
        <v/>
      </c>
    </row>
    <row r="204" customFormat="false" ht="25.5" hidden="true" customHeight="true" outlineLevel="0" collapsed="false">
      <c r="A204" s="91" t="s">
        <v>668</v>
      </c>
      <c r="B204" s="92" t="s">
        <v>669</v>
      </c>
      <c r="C204" s="91" t="s">
        <v>664</v>
      </c>
      <c r="D204" s="91" t="s">
        <v>670</v>
      </c>
      <c r="E204" s="91" t="s">
        <v>671</v>
      </c>
      <c r="F204" s="91"/>
      <c r="G204" s="93" t="s">
        <v>672</v>
      </c>
      <c r="H204" s="94" t="n">
        <v>0.425</v>
      </c>
      <c r="I204" s="95" t="n">
        <f aca="false">SUMIFS(J:J,A:A,"Composição",B:B,$B204)</f>
        <v>23.32</v>
      </c>
      <c r="J204" s="95" t="n">
        <f aca="false">TRUNC(H204*I204,2)</f>
        <v>9.91</v>
      </c>
      <c r="L204" s="63" t="n">
        <f aca="false">IF(AND(A205&lt;&gt;"",A204=""),L203+1,L203)</f>
        <v>11</v>
      </c>
      <c r="M204" s="80" t="n">
        <f aca="false">IF(OR(A204="Insumo",A204="Composição Auxiliar"),J204,"")</f>
        <v>9.91</v>
      </c>
      <c r="N204" s="81" t="str">
        <f aca="false">IF(E204="Mão de Obra",J204,"")</f>
        <v/>
      </c>
      <c r="O204" s="81" t="n">
        <f aca="false">IF(N204&lt;&gt;"","",M204)</f>
        <v>9.91</v>
      </c>
      <c r="P204" s="82" t="str">
        <f aca="false">IF(A204="Composição",B204,"")</f>
        <v/>
      </c>
      <c r="Q204" s="81" t="str">
        <f aca="false">IF(P204&lt;&gt;"",SUMIF(L204:L204,L204,N204:N204),"")</f>
        <v/>
      </c>
      <c r="R204" s="81" t="str">
        <f aca="false">IF(P204&lt;&gt;"",SUMIF(L204:L204,L204,O204:O204),"")</f>
        <v/>
      </c>
    </row>
    <row r="205" customFormat="false" ht="25.5" hidden="true" customHeight="true" outlineLevel="0" collapsed="false">
      <c r="A205" s="91" t="s">
        <v>668</v>
      </c>
      <c r="B205" s="92" t="s">
        <v>697</v>
      </c>
      <c r="C205" s="91" t="s">
        <v>664</v>
      </c>
      <c r="D205" s="91" t="s">
        <v>698</v>
      </c>
      <c r="E205" s="91" t="s">
        <v>691</v>
      </c>
      <c r="F205" s="91"/>
      <c r="G205" s="93" t="s">
        <v>699</v>
      </c>
      <c r="H205" s="94" t="n">
        <v>0.0094</v>
      </c>
      <c r="I205" s="95" t="n">
        <f aca="false">SUMIFS(J:J,A:A,"Composição",B:B,$B205)</f>
        <v>26.23</v>
      </c>
      <c r="J205" s="95" t="n">
        <f aca="false">TRUNC(H205*I205,2)</f>
        <v>0.24</v>
      </c>
      <c r="L205" s="63" t="n">
        <f aca="false">IF(AND(A206&lt;&gt;"",A205=""),L204+1,L204)</f>
        <v>11</v>
      </c>
      <c r="M205" s="80" t="n">
        <f aca="false">IF(OR(A205="Insumo",A205="Composição Auxiliar"),J205,"")</f>
        <v>0.24</v>
      </c>
      <c r="N205" s="81" t="str">
        <f aca="false">IF(E205="Mão de Obra",J205,"")</f>
        <v/>
      </c>
      <c r="O205" s="81" t="n">
        <f aca="false">IF(N205&lt;&gt;"","",M205)</f>
        <v>0.24</v>
      </c>
      <c r="P205" s="82" t="str">
        <f aca="false">IF(A205="Composição",B205,"")</f>
        <v/>
      </c>
      <c r="Q205" s="81" t="str">
        <f aca="false">IF(P205&lt;&gt;"",SUMIF(L205:L205,L205,N205:N205),"")</f>
        <v/>
      </c>
      <c r="R205" s="81" t="str">
        <f aca="false">IF(P205&lt;&gt;"",SUMIF(L205:L205,L205,O205:O205),"")</f>
        <v/>
      </c>
    </row>
    <row r="206" customFormat="false" ht="25.5" hidden="true" customHeight="true" outlineLevel="0" collapsed="false">
      <c r="A206" s="91" t="s">
        <v>668</v>
      </c>
      <c r="B206" s="92" t="s">
        <v>689</v>
      </c>
      <c r="C206" s="91" t="s">
        <v>664</v>
      </c>
      <c r="D206" s="91" t="s">
        <v>690</v>
      </c>
      <c r="E206" s="91" t="s">
        <v>691</v>
      </c>
      <c r="F206" s="91"/>
      <c r="G206" s="93" t="s">
        <v>692</v>
      </c>
      <c r="H206" s="94" t="n">
        <v>0.0024</v>
      </c>
      <c r="I206" s="95" t="n">
        <f aca="false">SUMIFS(J:J,A:A,"Composição",B:B,$B206)</f>
        <v>27.81</v>
      </c>
      <c r="J206" s="95" t="n">
        <f aca="false">TRUNC(H206*I206,2)</f>
        <v>0.06</v>
      </c>
      <c r="L206" s="63" t="n">
        <f aca="false">IF(AND(A207&lt;&gt;"",A206=""),L205+1,L205)</f>
        <v>11</v>
      </c>
      <c r="M206" s="80" t="n">
        <f aca="false">IF(OR(A206="Insumo",A206="Composição Auxiliar"),J206,"")</f>
        <v>0.06</v>
      </c>
      <c r="N206" s="81" t="str">
        <f aca="false">IF(E206="Mão de Obra",J206,"")</f>
        <v/>
      </c>
      <c r="O206" s="81" t="n">
        <f aca="false">IF(N206&lt;&gt;"","",M206)</f>
        <v>0.06</v>
      </c>
      <c r="P206" s="82" t="str">
        <f aca="false">IF(A206="Composição",B206,"")</f>
        <v/>
      </c>
      <c r="Q206" s="81" t="str">
        <f aca="false">IF(P206&lt;&gt;"",SUMIF(L206:L206,L206,N206:N206),"")</f>
        <v/>
      </c>
      <c r="R206" s="81" t="str">
        <f aca="false">IF(P206&lt;&gt;"",SUMIF(L206:L206,L206,O206:O206),"")</f>
        <v/>
      </c>
    </row>
    <row r="207" customFormat="false" ht="25.5" hidden="true" customHeight="false" outlineLevel="0" collapsed="false">
      <c r="A207" s="96" t="s">
        <v>679</v>
      </c>
      <c r="B207" s="97" t="s">
        <v>812</v>
      </c>
      <c r="C207" s="96" t="str">
        <f aca="false">VLOOKUP(B207,INSUMOS!$A:$I,2,0)</f>
        <v>SINAPI</v>
      </c>
      <c r="D207" s="96" t="str">
        <f aca="false">VLOOKUP(B207,INSUMOS!$A:$I,3,0)</f>
        <v>TELA PLASTICA TECIDA LISTRADA BRANCA E LARANJA, TIPO GUARDA CORPO, EM POLIETILENO MONOFILADO, ROLO 1,20 X 50 M (L X C)</v>
      </c>
      <c r="E207" s="98" t="str">
        <f aca="false">VLOOKUP(B207,INSUMOS!$A:$I,4,0)</f>
        <v>Equipamento</v>
      </c>
      <c r="F207" s="98"/>
      <c r="G207" s="99" t="str">
        <f aca="false">VLOOKUP(B207,INSUMOS!$A:$I,5,0)</f>
        <v>M</v>
      </c>
      <c r="H207" s="100" t="n">
        <v>0.6</v>
      </c>
      <c r="I207" s="101" t="n">
        <f aca="false">VLOOKUP(B207,INSUMOS!$A:$I,8,0)</f>
        <v>3.55</v>
      </c>
      <c r="J207" s="101" t="n">
        <f aca="false">TRUNC(H207*I207,2)</f>
        <v>2.13</v>
      </c>
      <c r="L207" s="63" t="n">
        <f aca="false">IF(AND(A208&lt;&gt;"",A207=""),L206+1,L206)</f>
        <v>11</v>
      </c>
      <c r="M207" s="80" t="n">
        <f aca="false">IF(OR(A207="Insumo",A207="Composição Auxiliar"),J207,"")</f>
        <v>2.13</v>
      </c>
      <c r="N207" s="81" t="str">
        <f aca="false">IF(E207="Mão de Obra",J207,"")</f>
        <v/>
      </c>
      <c r="O207" s="81" t="n">
        <f aca="false">IF(N207&lt;&gt;"","",M207)</f>
        <v>2.13</v>
      </c>
      <c r="P207" s="82" t="str">
        <f aca="false">IF(A207="Composição",B207,"")</f>
        <v/>
      </c>
      <c r="Q207" s="81" t="str">
        <f aca="false">IF(P207&lt;&gt;"",SUMIF(L207:L207,L207,N207:N207),"")</f>
        <v/>
      </c>
      <c r="R207" s="81" t="str">
        <f aca="false">IF(P207&lt;&gt;"",SUMIF(L207:L207,L207,O207:O207),"")</f>
        <v/>
      </c>
    </row>
    <row r="208" customFormat="false" ht="25.5" hidden="true" customHeight="false" outlineLevel="0" collapsed="false">
      <c r="A208" s="96" t="s">
        <v>679</v>
      </c>
      <c r="B208" s="97" t="s">
        <v>836</v>
      </c>
      <c r="C208" s="96" t="str">
        <f aca="false">VLOOKUP(B208,INSUMOS!$A:$I,2,0)</f>
        <v>SINAPI</v>
      </c>
      <c r="D208" s="96" t="str">
        <f aca="false">VLOOKUP(B208,INSUMOS!$A:$I,3,0)</f>
        <v>CAIBRO APARELHADO  *7,5 X 7,5* CM, EM MACARANDUBA, ANGELIM OU EQUIVALENTE DA REGIAO</v>
      </c>
      <c r="E208" s="98" t="str">
        <f aca="false">VLOOKUP(B208,INSUMOS!$A:$I,4,0)</f>
        <v>Material</v>
      </c>
      <c r="F208" s="98"/>
      <c r="G208" s="99" t="str">
        <f aca="false">VLOOKUP(B208,INSUMOS!$A:$I,5,0)</f>
        <v>M</v>
      </c>
      <c r="H208" s="100" t="n">
        <v>0.6607</v>
      </c>
      <c r="I208" s="101" t="n">
        <f aca="false">VLOOKUP(B208,INSUMOS!$A:$I,8,0)</f>
        <v>30.61</v>
      </c>
      <c r="J208" s="101" t="n">
        <f aca="false">TRUNC(H208*I208,2)</f>
        <v>20.22</v>
      </c>
      <c r="L208" s="63" t="n">
        <f aca="false">IF(AND(A209&lt;&gt;"",A208=""),L207+1,L207)</f>
        <v>11</v>
      </c>
      <c r="M208" s="80" t="n">
        <f aca="false">IF(OR(A208="Insumo",A208="Composição Auxiliar"),J208,"")</f>
        <v>20.22</v>
      </c>
      <c r="N208" s="81" t="str">
        <f aca="false">IF(E208="Mão de Obra",J208,"")</f>
        <v/>
      </c>
      <c r="O208" s="81" t="n">
        <f aca="false">IF(N208&lt;&gt;"","",M208)</f>
        <v>20.22</v>
      </c>
      <c r="P208" s="82" t="str">
        <f aca="false">IF(A208="Composição",B208,"")</f>
        <v/>
      </c>
      <c r="Q208" s="81" t="str">
        <f aca="false">IF(P208&lt;&gt;"",SUMIF(L208:L208,L208,N208:N208),"")</f>
        <v/>
      </c>
      <c r="R208" s="81" t="str">
        <f aca="false">IF(P208&lt;&gt;"",SUMIF(L208:L208,L208,O208:O208),"")</f>
        <v/>
      </c>
    </row>
    <row r="209" customFormat="false" ht="25.5" hidden="true" customHeight="false" outlineLevel="0" collapsed="false">
      <c r="A209" s="96" t="s">
        <v>679</v>
      </c>
      <c r="B209" s="97" t="s">
        <v>837</v>
      </c>
      <c r="C209" s="96" t="str">
        <f aca="false">VLOOKUP(B209,INSUMOS!$A:$I,2,0)</f>
        <v>SINAPI</v>
      </c>
      <c r="D209" s="96" t="str">
        <f aca="false">VLOOKUP(B209,INSUMOS!$A:$I,3,0)</f>
        <v>TABUA APARELHADA *2,5 X 15* CM, EM MACARANDUBA, ANGELIM OU EQUIVALENTE DA REGIAO</v>
      </c>
      <c r="E209" s="98" t="str">
        <f aca="false">VLOOKUP(B209,INSUMOS!$A:$I,4,0)</f>
        <v>Material</v>
      </c>
      <c r="F209" s="98"/>
      <c r="G209" s="99" t="str">
        <f aca="false">VLOOKUP(B209,INSUMOS!$A:$I,5,0)</f>
        <v>m²</v>
      </c>
      <c r="H209" s="100" t="n">
        <v>0.2332</v>
      </c>
      <c r="I209" s="101" t="n">
        <f aca="false">VLOOKUP(B209,INSUMOS!$A:$I,8,0)</f>
        <v>137.01</v>
      </c>
      <c r="J209" s="101" t="n">
        <f aca="false">TRUNC(H209*I209,2)</f>
        <v>31.95</v>
      </c>
      <c r="L209" s="63" t="n">
        <f aca="false">IF(AND(A210&lt;&gt;"",A209=""),L208+1,L208)</f>
        <v>11</v>
      </c>
      <c r="M209" s="80" t="n">
        <f aca="false">IF(OR(A209="Insumo",A209="Composição Auxiliar"),J209,"")</f>
        <v>31.95</v>
      </c>
      <c r="N209" s="81" t="str">
        <f aca="false">IF(E209="Mão de Obra",J209,"")</f>
        <v/>
      </c>
      <c r="O209" s="81" t="n">
        <f aca="false">IF(N209&lt;&gt;"","",M209)</f>
        <v>31.95</v>
      </c>
      <c r="P209" s="82" t="str">
        <f aca="false">IF(A209="Composição",B209,"")</f>
        <v/>
      </c>
      <c r="Q209" s="81" t="str">
        <f aca="false">IF(P209&lt;&gt;"",SUMIF(L209:L209,L209,N209:N209),"")</f>
        <v/>
      </c>
      <c r="R209" s="81" t="str">
        <f aca="false">IF(P209&lt;&gt;"",SUMIF(L209:L209,L209,O209:O209),"")</f>
        <v/>
      </c>
    </row>
    <row r="210" customFormat="false" ht="14.25" hidden="true" customHeight="false" outlineLevel="0" collapsed="false">
      <c r="A210" s="96" t="s">
        <v>679</v>
      </c>
      <c r="B210" s="97" t="s">
        <v>832</v>
      </c>
      <c r="C210" s="96" t="str">
        <f aca="false">VLOOKUP(B210,INSUMOS!$A:$I,2,0)</f>
        <v>SINAPI</v>
      </c>
      <c r="D210" s="96" t="str">
        <f aca="false">VLOOKUP(B210,INSUMOS!$A:$I,3,0)</f>
        <v>PREGO DE ACO POLIDO COM CABECA 17 X 21 (2 X 11)</v>
      </c>
      <c r="E210" s="98" t="str">
        <f aca="false">VLOOKUP(B210,INSUMOS!$A:$I,4,0)</f>
        <v>Material</v>
      </c>
      <c r="F210" s="98"/>
      <c r="G210" s="99" t="str">
        <f aca="false">VLOOKUP(B210,INSUMOS!$A:$I,5,0)</f>
        <v>KG</v>
      </c>
      <c r="H210" s="100" t="n">
        <v>0.0389</v>
      </c>
      <c r="I210" s="101" t="n">
        <f aca="false">VLOOKUP(B210,INSUMOS!$A:$I,8,0)</f>
        <v>22.28</v>
      </c>
      <c r="J210" s="101" t="n">
        <f aca="false">TRUNC(H210*I210,2)</f>
        <v>0.86</v>
      </c>
      <c r="L210" s="63" t="n">
        <f aca="false">IF(AND(A211&lt;&gt;"",A210=""),L209+1,L209)</f>
        <v>11</v>
      </c>
      <c r="M210" s="80" t="n">
        <f aca="false">IF(OR(A210="Insumo",A210="Composição Auxiliar"),J210,"")</f>
        <v>0.86</v>
      </c>
      <c r="N210" s="81" t="str">
        <f aca="false">IF(E210="Mão de Obra",J210,"")</f>
        <v/>
      </c>
      <c r="O210" s="81" t="n">
        <f aca="false">IF(N210&lt;&gt;"","",M210)</f>
        <v>0.86</v>
      </c>
      <c r="P210" s="82" t="str">
        <f aca="false">IF(A210="Composição",B210,"")</f>
        <v/>
      </c>
      <c r="Q210" s="81" t="str">
        <f aca="false">IF(P210&lt;&gt;"",SUMIF(L210:L210,L210,N210:N210),"")</f>
        <v/>
      </c>
      <c r="R210" s="81" t="str">
        <f aca="false">IF(P210&lt;&gt;"",SUMIF(L210:L210,L210,O210:O210),"")</f>
        <v/>
      </c>
    </row>
    <row r="211" customFormat="false" ht="14.25" hidden="true" customHeight="false" outlineLevel="0" collapsed="false">
      <c r="A211" s="102"/>
      <c r="B211" s="102"/>
      <c r="C211" s="102"/>
      <c r="D211" s="102"/>
      <c r="E211" s="102"/>
      <c r="F211" s="103"/>
      <c r="G211" s="102"/>
      <c r="H211" s="103"/>
      <c r="I211" s="102"/>
      <c r="J211" s="103"/>
      <c r="L211" s="63" t="n">
        <f aca="false">IF(AND(A212&lt;&gt;"",A211=""),L210+1,L210)</f>
        <v>11</v>
      </c>
      <c r="M211" s="80" t="str">
        <f aca="false">IF(OR(A211="Insumo",A211="Composição Auxiliar"),J211,"")</f>
        <v/>
      </c>
      <c r="N211" s="81" t="str">
        <f aca="false">IF(E211="Mão de Obra",J211,"")</f>
        <v/>
      </c>
      <c r="O211" s="81" t="str">
        <f aca="false">IF(N211&lt;&gt;"","",M211)</f>
        <v/>
      </c>
      <c r="P211" s="82" t="str">
        <f aca="false">IF(A211="Composição",B211,"")</f>
        <v/>
      </c>
      <c r="Q211" s="81" t="str">
        <f aca="false">IF(P211&lt;&gt;"",SUMIF(L211:L211,L211,N211:N211),"")</f>
        <v/>
      </c>
      <c r="R211" s="81" t="str">
        <f aca="false">IF(P211&lt;&gt;"",SUMIF(L211:L211,L211,O211:O211),"")</f>
        <v/>
      </c>
    </row>
    <row r="212" customFormat="false" ht="15" hidden="true" customHeight="false" outlineLevel="0" collapsed="false">
      <c r="A212" s="102"/>
      <c r="B212" s="102"/>
      <c r="C212" s="102"/>
      <c r="D212" s="102"/>
      <c r="E212" s="102"/>
      <c r="F212" s="103"/>
      <c r="G212" s="102"/>
      <c r="H212" s="104"/>
      <c r="I212" s="104"/>
      <c r="J212" s="103"/>
      <c r="L212" s="63" t="n">
        <f aca="false">IF(AND(A213&lt;&gt;"",A212=""),L211+1,L211)</f>
        <v>11</v>
      </c>
      <c r="M212" s="80" t="str">
        <f aca="false">IF(OR(A212="Insumo",A212="Composição Auxiliar"),J212,"")</f>
        <v/>
      </c>
      <c r="N212" s="81" t="str">
        <f aca="false">IF(E212="Mão de Obra",J212,"")</f>
        <v/>
      </c>
      <c r="O212" s="81" t="str">
        <f aca="false">IF(N212&lt;&gt;"","",M212)</f>
        <v/>
      </c>
      <c r="P212" s="82" t="str">
        <f aca="false">IF(A212="Composição",B212,"")</f>
        <v/>
      </c>
      <c r="Q212" s="81" t="str">
        <f aca="false">IF(P212&lt;&gt;"",SUMIF(L212:L212,L212,N212:N212),"")</f>
        <v/>
      </c>
      <c r="R212" s="81" t="str">
        <f aca="false">IF(P212&lt;&gt;"",SUMIF(L212:L212,L212,O212:O212),"")</f>
        <v/>
      </c>
    </row>
    <row r="213" customFormat="false" ht="15" hidden="true" customHeight="false" outlineLevel="0" collapsed="false">
      <c r="A213" s="108"/>
      <c r="B213" s="108"/>
      <c r="C213" s="108"/>
      <c r="D213" s="108"/>
      <c r="E213" s="108"/>
      <c r="F213" s="108"/>
      <c r="G213" s="108"/>
      <c r="H213" s="108"/>
      <c r="I213" s="108"/>
      <c r="J213" s="108"/>
      <c r="L213" s="63" t="n">
        <f aca="false">IF(AND(A214&lt;&gt;"",A213=""),L212+1,L212)</f>
        <v>12</v>
      </c>
      <c r="M213" s="80" t="str">
        <f aca="false">IF(OR(A213="Insumo",A213="Composição Auxiliar"),J213,"")</f>
        <v/>
      </c>
      <c r="N213" s="81" t="str">
        <f aca="false">IF(E213="Mão de Obra",J213,"")</f>
        <v/>
      </c>
      <c r="O213" s="81" t="str">
        <f aca="false">IF(N213&lt;&gt;"","",M213)</f>
        <v/>
      </c>
      <c r="P213" s="82" t="str">
        <f aca="false">IF(A213="Composição",B213,"")</f>
        <v/>
      </c>
      <c r="Q213" s="81" t="str">
        <f aca="false">IF(P213&lt;&gt;"",SUMIF(L213:L213,L213,N213:N213),"")</f>
        <v/>
      </c>
      <c r="R213" s="81" t="str">
        <f aca="false">IF(P213&lt;&gt;"",SUMIF(L213:L213,L213,O213:O213),"")</f>
        <v/>
      </c>
    </row>
    <row r="214" customFormat="false" ht="15" hidden="true" customHeight="true" outlineLevel="0" collapsed="false">
      <c r="A214" s="83" t="s">
        <v>60</v>
      </c>
      <c r="B214" s="84" t="s">
        <v>655</v>
      </c>
      <c r="C214" s="83" t="s">
        <v>656</v>
      </c>
      <c r="D214" s="83" t="s">
        <v>657</v>
      </c>
      <c r="E214" s="83" t="s">
        <v>658</v>
      </c>
      <c r="F214" s="83"/>
      <c r="G214" s="85" t="s">
        <v>659</v>
      </c>
      <c r="H214" s="84" t="s">
        <v>660</v>
      </c>
      <c r="I214" s="84" t="s">
        <v>661</v>
      </c>
      <c r="J214" s="84" t="s">
        <v>662</v>
      </c>
      <c r="L214" s="63" t="n">
        <f aca="false">IF(AND(A215&lt;&gt;"",A214=""),L213+1,L213)</f>
        <v>12</v>
      </c>
      <c r="M214" s="80" t="str">
        <f aca="false">IF(OR(A214="Insumo",A214="Composição Auxiliar"),J214,"")</f>
        <v/>
      </c>
      <c r="N214" s="81" t="str">
        <f aca="false">IF(E214="Mão de Obra",J214,"")</f>
        <v/>
      </c>
      <c r="O214" s="81" t="str">
        <f aca="false">IF(N214&lt;&gt;"","",M214)</f>
        <v/>
      </c>
      <c r="P214" s="82" t="str">
        <f aca="false">IF(A214="Composição",B214,"")</f>
        <v/>
      </c>
      <c r="Q214" s="81" t="str">
        <f aca="false">IF(P214&lt;&gt;"",SUMIF(L214:L214,L214,N214:N214),"")</f>
        <v/>
      </c>
      <c r="R214" s="81" t="str">
        <f aca="false">IF(P214&lt;&gt;"",SUMIF(L214:L214,L214,O214:O214),"")</f>
        <v/>
      </c>
    </row>
    <row r="215" customFormat="false" ht="25.5" hidden="true" customHeight="true" outlineLevel="0" collapsed="false">
      <c r="A215" s="86" t="s">
        <v>663</v>
      </c>
      <c r="B215" s="87" t="s">
        <v>61</v>
      </c>
      <c r="C215" s="86" t="s">
        <v>716</v>
      </c>
      <c r="D215" s="86" t="s">
        <v>839</v>
      </c>
      <c r="E215" s="86" t="s">
        <v>840</v>
      </c>
      <c r="F215" s="86"/>
      <c r="G215" s="88" t="s">
        <v>729</v>
      </c>
      <c r="H215" s="89" t="n">
        <v>1</v>
      </c>
      <c r="I215" s="90" t="n">
        <f aca="false">SUMIF(L:L,$L215,M:M)</f>
        <v>21.69</v>
      </c>
      <c r="J215" s="90" t="n">
        <f aca="false">TRUNC(H215*I215,2)</f>
        <v>21.69</v>
      </c>
      <c r="L215" s="63" t="n">
        <f aca="false">IF(AND(A216&lt;&gt;"",A215=""),L214+1,L214)</f>
        <v>12</v>
      </c>
      <c r="M215" s="80" t="str">
        <f aca="false">IF(OR(A215="Insumo",A215="Composição Auxiliar"),J215,"")</f>
        <v/>
      </c>
      <c r="N215" s="81" t="str">
        <f aca="false">IF(E215="Mão de Obra",J215,"")</f>
        <v/>
      </c>
      <c r="O215" s="81" t="str">
        <f aca="false">IF(N215&lt;&gt;"","",M215)</f>
        <v/>
      </c>
      <c r="P215" s="82" t="str">
        <f aca="false">IF(A215="Composição",B215,"")</f>
        <v> S-PRE-PROT-LV-8MM </v>
      </c>
      <c r="Q215" s="81" t="n">
        <f aca="false">IF(P215&lt;&gt;"",SUMIF(L215:L215,L215,N215:N215),"")</f>
        <v>0</v>
      </c>
      <c r="R215" s="81" t="n">
        <f aca="false">IF(P215&lt;&gt;"",SUMIF(L215:L215,L215,O215:O215),"")</f>
        <v>0</v>
      </c>
    </row>
    <row r="216" customFormat="false" ht="25.5" hidden="true" customHeight="true" outlineLevel="0" collapsed="false">
      <c r="A216" s="91" t="s">
        <v>668</v>
      </c>
      <c r="B216" s="92" t="s">
        <v>841</v>
      </c>
      <c r="C216" s="91" t="s">
        <v>664</v>
      </c>
      <c r="D216" s="91" t="s">
        <v>842</v>
      </c>
      <c r="E216" s="91" t="s">
        <v>671</v>
      </c>
      <c r="F216" s="91"/>
      <c r="G216" s="93" t="s">
        <v>672</v>
      </c>
      <c r="H216" s="94" t="n">
        <v>0.2</v>
      </c>
      <c r="I216" s="95" t="n">
        <f aca="false">SUMIFS(J:J,A:A,"Composição",B:B,$B216)</f>
        <v>19.91</v>
      </c>
      <c r="J216" s="95" t="n">
        <f aca="false">TRUNC(H216*I216,2)</f>
        <v>3.98</v>
      </c>
      <c r="L216" s="63" t="n">
        <f aca="false">IF(AND(A217&lt;&gt;"",A216=""),L215+1,L215)</f>
        <v>12</v>
      </c>
      <c r="M216" s="80" t="n">
        <f aca="false">IF(OR(A216="Insumo",A216="Composição Auxiliar"),J216,"")</f>
        <v>3.98</v>
      </c>
      <c r="N216" s="81" t="str">
        <f aca="false">IF(E216="Mão de Obra",J216,"")</f>
        <v/>
      </c>
      <c r="O216" s="81" t="n">
        <f aca="false">IF(N216&lt;&gt;"","",M216)</f>
        <v>3.98</v>
      </c>
      <c r="P216" s="82" t="str">
        <f aca="false">IF(A216="Composição",B216,"")</f>
        <v/>
      </c>
      <c r="Q216" s="81" t="str">
        <f aca="false">IF(P216&lt;&gt;"",SUMIF(L216:L216,L216,N216:N216),"")</f>
        <v/>
      </c>
      <c r="R216" s="81" t="str">
        <f aca="false">IF(P216&lt;&gt;"",SUMIF(L216:L216,L216,O216:O216),"")</f>
        <v/>
      </c>
    </row>
    <row r="217" customFormat="false" ht="25.5" hidden="true" customHeight="true" outlineLevel="0" collapsed="false">
      <c r="A217" s="91" t="s">
        <v>668</v>
      </c>
      <c r="B217" s="92" t="s">
        <v>843</v>
      </c>
      <c r="C217" s="91" t="s">
        <v>664</v>
      </c>
      <c r="D217" s="91" t="s">
        <v>844</v>
      </c>
      <c r="E217" s="91" t="s">
        <v>671</v>
      </c>
      <c r="F217" s="91"/>
      <c r="G217" s="93" t="s">
        <v>672</v>
      </c>
      <c r="H217" s="94" t="n">
        <v>0.2</v>
      </c>
      <c r="I217" s="95" t="n">
        <f aca="false">SUMIFS(J:J,A:A,"Composição",B:B,$B217)</f>
        <v>26.93</v>
      </c>
      <c r="J217" s="95" t="n">
        <f aca="false">TRUNC(H217*I217,2)</f>
        <v>5.38</v>
      </c>
      <c r="L217" s="63" t="n">
        <f aca="false">IF(AND(A218&lt;&gt;"",A217=""),L216+1,L216)</f>
        <v>12</v>
      </c>
      <c r="M217" s="80" t="n">
        <f aca="false">IF(OR(A217="Insumo",A217="Composição Auxiliar"),J217,"")</f>
        <v>5.38</v>
      </c>
      <c r="N217" s="81" t="str">
        <f aca="false">IF(E217="Mão de Obra",J217,"")</f>
        <v/>
      </c>
      <c r="O217" s="81" t="n">
        <f aca="false">IF(N217&lt;&gt;"","",M217)</f>
        <v>5.38</v>
      </c>
      <c r="P217" s="82" t="str">
        <f aca="false">IF(A217="Composição",B217,"")</f>
        <v/>
      </c>
      <c r="Q217" s="81" t="str">
        <f aca="false">IF(P217&lt;&gt;"",SUMIF(L217:L217,L217,N217:N217),"")</f>
        <v/>
      </c>
      <c r="R217" s="81" t="str">
        <f aca="false">IF(P217&lt;&gt;"",SUMIF(L217:L217,L217,O217:O217),"")</f>
        <v/>
      </c>
    </row>
    <row r="218" customFormat="false" ht="14.25" hidden="true" customHeight="false" outlineLevel="0" collapsed="false">
      <c r="A218" s="96" t="s">
        <v>679</v>
      </c>
      <c r="B218" s="97" t="s">
        <v>845</v>
      </c>
      <c r="C218" s="96" t="str">
        <f aca="false">VLOOKUP(B218,INSUMOS!$A:$I,2,0)</f>
        <v>EMBASA</v>
      </c>
      <c r="D218" s="96" t="str">
        <f aca="false">VLOOKUP(B218,INSUMOS!$A:$I,3,0)</f>
        <v>CABO DE AÇO INOX DIÂM. 8 MM, PERFIL 7X19, PARA LINHA DE VIDA</v>
      </c>
      <c r="E218" s="98" t="str">
        <f aca="false">VLOOKUP(B218,INSUMOS!$A:$I,4,0)</f>
        <v>Material</v>
      </c>
      <c r="F218" s="98"/>
      <c r="G218" s="99" t="str">
        <f aca="false">VLOOKUP(B218,INSUMOS!$A:$I,5,0)</f>
        <v>M</v>
      </c>
      <c r="H218" s="100" t="n">
        <v>0.22</v>
      </c>
      <c r="I218" s="101" t="n">
        <f aca="false">VLOOKUP(B218,INSUMOS!$A:$I,8,0)</f>
        <v>56.08</v>
      </c>
      <c r="J218" s="101" t="n">
        <f aca="false">TRUNC(H218*I218,2)</f>
        <v>12.33</v>
      </c>
      <c r="L218" s="63" t="n">
        <f aca="false">IF(AND(A219&lt;&gt;"",A218=""),L217+1,L217)</f>
        <v>12</v>
      </c>
      <c r="M218" s="80" t="n">
        <f aca="false">IF(OR(A218="Insumo",A218="Composição Auxiliar"),J218,"")</f>
        <v>12.33</v>
      </c>
      <c r="N218" s="81" t="str">
        <f aca="false">IF(E218="Mão de Obra",J218,"")</f>
        <v/>
      </c>
      <c r="O218" s="81" t="n">
        <f aca="false">IF(N218&lt;&gt;"","",M218)</f>
        <v>12.33</v>
      </c>
      <c r="P218" s="82" t="str">
        <f aca="false">IF(A218="Composição",B218,"")</f>
        <v/>
      </c>
      <c r="Q218" s="81" t="str">
        <f aca="false">IF(P218&lt;&gt;"",SUMIF(L218:L218,L218,N218:N218),"")</f>
        <v/>
      </c>
      <c r="R218" s="81" t="str">
        <f aca="false">IF(P218&lt;&gt;"",SUMIF(L218:L218,L218,O218:O218),"")</f>
        <v/>
      </c>
    </row>
    <row r="219" customFormat="false" ht="14.25" hidden="true" customHeight="false" outlineLevel="0" collapsed="false">
      <c r="A219" s="102"/>
      <c r="B219" s="102"/>
      <c r="C219" s="102"/>
      <c r="D219" s="102"/>
      <c r="E219" s="102"/>
      <c r="F219" s="103"/>
      <c r="G219" s="102"/>
      <c r="H219" s="103"/>
      <c r="I219" s="102"/>
      <c r="J219" s="103"/>
      <c r="L219" s="63" t="n">
        <f aca="false">IF(AND(A220&lt;&gt;"",A219=""),L218+1,L218)</f>
        <v>12</v>
      </c>
      <c r="M219" s="80" t="str">
        <f aca="false">IF(OR(A219="Insumo",A219="Composição Auxiliar"),J219,"")</f>
        <v/>
      </c>
      <c r="N219" s="81" t="str">
        <f aca="false">IF(E219="Mão de Obra",J219,"")</f>
        <v/>
      </c>
      <c r="O219" s="81" t="str">
        <f aca="false">IF(N219&lt;&gt;"","",M219)</f>
        <v/>
      </c>
      <c r="P219" s="82" t="str">
        <f aca="false">IF(A219="Composição",B219,"")</f>
        <v/>
      </c>
      <c r="Q219" s="81" t="str">
        <f aca="false">IF(P219&lt;&gt;"",SUMIF(L219:L219,L219,N219:N219),"")</f>
        <v/>
      </c>
      <c r="R219" s="81" t="str">
        <f aca="false">IF(P219&lt;&gt;"",SUMIF(L219:L219,L219,O219:O219),"")</f>
        <v/>
      </c>
    </row>
    <row r="220" customFormat="false" ht="15" hidden="true" customHeight="false" outlineLevel="0" collapsed="false">
      <c r="A220" s="102"/>
      <c r="B220" s="102"/>
      <c r="C220" s="102"/>
      <c r="D220" s="102"/>
      <c r="E220" s="102"/>
      <c r="F220" s="103"/>
      <c r="G220" s="102"/>
      <c r="H220" s="104"/>
      <c r="I220" s="104"/>
      <c r="J220" s="103"/>
      <c r="L220" s="63" t="n">
        <f aca="false">IF(AND(A221&lt;&gt;"",A220=""),L219+1,L219)</f>
        <v>12</v>
      </c>
      <c r="M220" s="80" t="str">
        <f aca="false">IF(OR(A220="Insumo",A220="Composição Auxiliar"),J220,"")</f>
        <v/>
      </c>
      <c r="N220" s="81" t="str">
        <f aca="false">IF(E220="Mão de Obra",J220,"")</f>
        <v/>
      </c>
      <c r="O220" s="81" t="str">
        <f aca="false">IF(N220&lt;&gt;"","",M220)</f>
        <v/>
      </c>
      <c r="P220" s="82" t="str">
        <f aca="false">IF(A220="Composição",B220,"")</f>
        <v/>
      </c>
      <c r="Q220" s="81" t="str">
        <f aca="false">IF(P220&lt;&gt;"",SUMIF(L220:L220,L220,N220:N220),"")</f>
        <v/>
      </c>
      <c r="R220" s="81" t="str">
        <f aca="false">IF(P220&lt;&gt;"",SUMIF(L220:L220,L220,O220:O220),"")</f>
        <v/>
      </c>
    </row>
    <row r="221" customFormat="false" ht="15" hidden="true" customHeight="false" outlineLevel="0" collapsed="false">
      <c r="A221" s="108"/>
      <c r="B221" s="108"/>
      <c r="C221" s="108"/>
      <c r="D221" s="108"/>
      <c r="E221" s="108"/>
      <c r="F221" s="108"/>
      <c r="G221" s="108"/>
      <c r="H221" s="108"/>
      <c r="I221" s="108"/>
      <c r="J221" s="108"/>
      <c r="L221" s="63" t="n">
        <f aca="false">IF(AND(A222&lt;&gt;"",A221=""),L220+1,L220)</f>
        <v>13</v>
      </c>
      <c r="M221" s="80" t="str">
        <f aca="false">IF(OR(A221="Insumo",A221="Composição Auxiliar"),J221,"")</f>
        <v/>
      </c>
      <c r="N221" s="81" t="str">
        <f aca="false">IF(E221="Mão de Obra",J221,"")</f>
        <v/>
      </c>
      <c r="O221" s="81" t="str">
        <f aca="false">IF(N221&lt;&gt;"","",M221)</f>
        <v/>
      </c>
      <c r="P221" s="82" t="str">
        <f aca="false">IF(A221="Composição",B221,"")</f>
        <v/>
      </c>
      <c r="Q221" s="81" t="str">
        <f aca="false">IF(P221&lt;&gt;"",SUMIF(L221:L221,L221,N221:N221),"")</f>
        <v/>
      </c>
      <c r="R221" s="81" t="str">
        <f aca="false">IF(P221&lt;&gt;"",SUMIF(L221:L221,L221,O221:O221),"")</f>
        <v/>
      </c>
    </row>
    <row r="222" customFormat="false" ht="15" hidden="true" customHeight="true" outlineLevel="0" collapsed="false">
      <c r="A222" s="83" t="s">
        <v>62</v>
      </c>
      <c r="B222" s="84" t="s">
        <v>655</v>
      </c>
      <c r="C222" s="83" t="s">
        <v>656</v>
      </c>
      <c r="D222" s="83" t="s">
        <v>657</v>
      </c>
      <c r="E222" s="83" t="s">
        <v>658</v>
      </c>
      <c r="F222" s="83"/>
      <c r="G222" s="85" t="s">
        <v>659</v>
      </c>
      <c r="H222" s="84" t="s">
        <v>660</v>
      </c>
      <c r="I222" s="84" t="s">
        <v>661</v>
      </c>
      <c r="J222" s="84" t="s">
        <v>662</v>
      </c>
      <c r="L222" s="63" t="n">
        <f aca="false">IF(AND(A223&lt;&gt;"",A222=""),L221+1,L221)</f>
        <v>13</v>
      </c>
      <c r="M222" s="80" t="str">
        <f aca="false">IF(OR(A222="Insumo",A222="Composição Auxiliar"),J222,"")</f>
        <v/>
      </c>
      <c r="N222" s="81" t="str">
        <f aca="false">IF(E222="Mão de Obra",J222,"")</f>
        <v/>
      </c>
      <c r="O222" s="81" t="str">
        <f aca="false">IF(N222&lt;&gt;"","",M222)</f>
        <v/>
      </c>
      <c r="P222" s="82" t="str">
        <f aca="false">IF(A222="Composição",B222,"")</f>
        <v/>
      </c>
      <c r="Q222" s="81" t="str">
        <f aca="false">IF(P222&lt;&gt;"",SUMIF(L222:L222,L222,N222:N222),"")</f>
        <v/>
      </c>
      <c r="R222" s="81" t="str">
        <f aca="false">IF(P222&lt;&gt;"",SUMIF(L222:L222,L222,O222:O222),"")</f>
        <v/>
      </c>
    </row>
    <row r="223" customFormat="false" ht="25.5" hidden="true" customHeight="true" outlineLevel="0" collapsed="false">
      <c r="A223" s="86" t="s">
        <v>663</v>
      </c>
      <c r="B223" s="87" t="s">
        <v>63</v>
      </c>
      <c r="C223" s="86" t="s">
        <v>716</v>
      </c>
      <c r="D223" s="86" t="s">
        <v>846</v>
      </c>
      <c r="E223" s="86" t="s">
        <v>733</v>
      </c>
      <c r="F223" s="86"/>
      <c r="G223" s="88" t="s">
        <v>667</v>
      </c>
      <c r="H223" s="89" t="n">
        <v>1</v>
      </c>
      <c r="I223" s="90" t="n">
        <f aca="false">SUMIF(L:L,$L223,M:M)</f>
        <v>2.96</v>
      </c>
      <c r="J223" s="90" t="n">
        <f aca="false">TRUNC(H223*I223,2)</f>
        <v>2.96</v>
      </c>
      <c r="L223" s="63" t="n">
        <f aca="false">IF(AND(A224&lt;&gt;"",A223=""),L222+1,L222)</f>
        <v>13</v>
      </c>
      <c r="M223" s="80" t="str">
        <f aca="false">IF(OR(A223="Insumo",A223="Composição Auxiliar"),J223,"")</f>
        <v/>
      </c>
      <c r="N223" s="81" t="str">
        <f aca="false">IF(E223="Mão de Obra",J223,"")</f>
        <v/>
      </c>
      <c r="O223" s="81" t="str">
        <f aca="false">IF(N223&lt;&gt;"","",M223)</f>
        <v/>
      </c>
      <c r="P223" s="82" t="str">
        <f aca="false">IF(A223="Composição",B223,"")</f>
        <v> S-PRE-PROT-68053.01 </v>
      </c>
      <c r="Q223" s="81" t="n">
        <f aca="false">IF(P223&lt;&gt;"",SUMIF(L223:L223,L223,N223:N223),"")</f>
        <v>0</v>
      </c>
      <c r="R223" s="81" t="n">
        <f aca="false">IF(P223&lt;&gt;"",SUMIF(L223:L223,L223,O223:O223),"")</f>
        <v>0</v>
      </c>
    </row>
    <row r="224" customFormat="false" ht="25.5" hidden="true" customHeight="true" outlineLevel="0" collapsed="false">
      <c r="A224" s="91" t="s">
        <v>668</v>
      </c>
      <c r="B224" s="92" t="s">
        <v>677</v>
      </c>
      <c r="C224" s="91" t="s">
        <v>664</v>
      </c>
      <c r="D224" s="91" t="s">
        <v>678</v>
      </c>
      <c r="E224" s="91" t="s">
        <v>671</v>
      </c>
      <c r="F224" s="91"/>
      <c r="G224" s="93" t="s">
        <v>672</v>
      </c>
      <c r="H224" s="94" t="n">
        <v>0.1</v>
      </c>
      <c r="I224" s="95" t="n">
        <f aca="false">SUMIFS(J:J,A:A,"Composição",B:B,$B224)</f>
        <v>18.93</v>
      </c>
      <c r="J224" s="95" t="n">
        <f aca="false">TRUNC(H224*I224,2)</f>
        <v>1.89</v>
      </c>
      <c r="L224" s="63" t="n">
        <f aca="false">IF(AND(A225&lt;&gt;"",A224=""),L223+1,L223)</f>
        <v>13</v>
      </c>
      <c r="M224" s="80" t="n">
        <f aca="false">IF(OR(A224="Insumo",A224="Composição Auxiliar"),J224,"")</f>
        <v>1.89</v>
      </c>
      <c r="N224" s="81" t="str">
        <f aca="false">IF(E224="Mão de Obra",J224,"")</f>
        <v/>
      </c>
      <c r="O224" s="81" t="n">
        <f aca="false">IF(N224&lt;&gt;"","",M224)</f>
        <v>1.89</v>
      </c>
      <c r="P224" s="82" t="str">
        <f aca="false">IF(A224="Composição",B224,"")</f>
        <v/>
      </c>
      <c r="Q224" s="81" t="str">
        <f aca="false">IF(P224&lt;&gt;"",SUMIF(L224:L224,L224,N224:N224),"")</f>
        <v/>
      </c>
      <c r="R224" s="81" t="str">
        <f aca="false">IF(P224&lt;&gt;"",SUMIF(L224:L224,L224,O224:O224),"")</f>
        <v/>
      </c>
    </row>
    <row r="225" customFormat="false" ht="14.25" hidden="true" customHeight="false" outlineLevel="0" collapsed="false">
      <c r="A225" s="96" t="s">
        <v>679</v>
      </c>
      <c r="B225" s="97" t="s">
        <v>847</v>
      </c>
      <c r="C225" s="96" t="str">
        <f aca="false">VLOOKUP(B225,INSUMOS!$A:$I,2,0)</f>
        <v>SINAPI</v>
      </c>
      <c r="D225" s="96" t="str">
        <f aca="false">VLOOKUP(B225,INSUMOS!$A:$I,3,0)</f>
        <v>FITA CREPE ROLO DE 25 MM X 50 M</v>
      </c>
      <c r="E225" s="98" t="str">
        <f aca="false">VLOOKUP(B225,INSUMOS!$A:$I,4,0)</f>
        <v>Material</v>
      </c>
      <c r="F225" s="98"/>
      <c r="G225" s="99" t="str">
        <f aca="false">VLOOKUP(B225,INSUMOS!$A:$I,5,0)</f>
        <v>UN</v>
      </c>
      <c r="H225" s="100" t="n">
        <v>0.02</v>
      </c>
      <c r="I225" s="101" t="n">
        <f aca="false">VLOOKUP(B225,INSUMOS!$A:$I,8,0)</f>
        <v>12.41</v>
      </c>
      <c r="J225" s="101" t="n">
        <f aca="false">TRUNC(H225*I225,2)</f>
        <v>0.24</v>
      </c>
      <c r="L225" s="63" t="n">
        <f aca="false">IF(AND(A226&lt;&gt;"",A225=""),L224+1,L224)</f>
        <v>13</v>
      </c>
      <c r="M225" s="80" t="n">
        <f aca="false">IF(OR(A225="Insumo",A225="Composição Auxiliar"),J225,"")</f>
        <v>0.24</v>
      </c>
      <c r="N225" s="81" t="str">
        <f aca="false">IF(E225="Mão de Obra",J225,"")</f>
        <v/>
      </c>
      <c r="O225" s="81" t="n">
        <f aca="false">IF(N225&lt;&gt;"","",M225)</f>
        <v>0.24</v>
      </c>
      <c r="P225" s="82" t="str">
        <f aca="false">IF(A225="Composição",B225,"")</f>
        <v/>
      </c>
      <c r="Q225" s="81" t="str">
        <f aca="false">IF(P225&lt;&gt;"",SUMIF(L225:L225,L225,N225:N225),"")</f>
        <v/>
      </c>
      <c r="R225" s="81" t="str">
        <f aca="false">IF(P225&lt;&gt;"",SUMIF(L225:L225,L225,O225:O225),"")</f>
        <v/>
      </c>
    </row>
    <row r="226" customFormat="false" ht="14.25" hidden="true" customHeight="false" outlineLevel="0" collapsed="false">
      <c r="A226" s="96" t="s">
        <v>679</v>
      </c>
      <c r="B226" s="97" t="s">
        <v>848</v>
      </c>
      <c r="C226" s="96" t="str">
        <f aca="false">VLOOKUP(B226,INSUMOS!$A:$I,2,0)</f>
        <v>IOPES</v>
      </c>
      <c r="D226" s="96" t="str">
        <f aca="false">VLOOKUP(B226,INSUMOS!$A:$I,3,0)</f>
        <v>LONA PLASTICA PRETA 80 MICRAS (LABOR)</v>
      </c>
      <c r="E226" s="98" t="str">
        <f aca="false">VLOOKUP(B226,INSUMOS!$A:$I,4,0)</f>
        <v>Material</v>
      </c>
      <c r="F226" s="98"/>
      <c r="G226" s="99" t="str">
        <f aca="false">VLOOKUP(B226,INSUMOS!$A:$I,5,0)</f>
        <v>m²</v>
      </c>
      <c r="H226" s="100" t="n">
        <v>1.1</v>
      </c>
      <c r="I226" s="101" t="n">
        <f aca="false">VLOOKUP(B226,INSUMOS!$A:$I,8,0)</f>
        <v>0.76</v>
      </c>
      <c r="J226" s="101" t="n">
        <f aca="false">TRUNC(H226*I226,2)</f>
        <v>0.83</v>
      </c>
      <c r="L226" s="63" t="n">
        <f aca="false">IF(AND(A227&lt;&gt;"",A226=""),L225+1,L225)</f>
        <v>13</v>
      </c>
      <c r="M226" s="80" t="n">
        <f aca="false">IF(OR(A226="Insumo",A226="Composição Auxiliar"),J226,"")</f>
        <v>0.83</v>
      </c>
      <c r="N226" s="81" t="str">
        <f aca="false">IF(E226="Mão de Obra",J226,"")</f>
        <v/>
      </c>
      <c r="O226" s="81" t="n">
        <f aca="false">IF(N226&lt;&gt;"","",M226)</f>
        <v>0.83</v>
      </c>
      <c r="P226" s="82" t="str">
        <f aca="false">IF(A226="Composição",B226,"")</f>
        <v/>
      </c>
      <c r="Q226" s="81" t="str">
        <f aca="false">IF(P226&lt;&gt;"",SUMIF(L226:L226,L226,N226:N226),"")</f>
        <v/>
      </c>
      <c r="R226" s="81" t="str">
        <f aca="false">IF(P226&lt;&gt;"",SUMIF(L226:L226,L226,O226:O226),"")</f>
        <v/>
      </c>
    </row>
    <row r="227" customFormat="false" ht="14.25" hidden="true" customHeight="false" outlineLevel="0" collapsed="false">
      <c r="A227" s="102"/>
      <c r="B227" s="102"/>
      <c r="C227" s="102"/>
      <c r="D227" s="102"/>
      <c r="E227" s="102"/>
      <c r="F227" s="103"/>
      <c r="G227" s="102"/>
      <c r="H227" s="103"/>
      <c r="I227" s="102"/>
      <c r="J227" s="103"/>
      <c r="L227" s="63" t="n">
        <f aca="false">IF(AND(A228&lt;&gt;"",A227=""),L226+1,L226)</f>
        <v>13</v>
      </c>
      <c r="M227" s="80" t="str">
        <f aca="false">IF(OR(A227="Insumo",A227="Composição Auxiliar"),J227,"")</f>
        <v/>
      </c>
      <c r="N227" s="81" t="str">
        <f aca="false">IF(E227="Mão de Obra",J227,"")</f>
        <v/>
      </c>
      <c r="O227" s="81" t="str">
        <f aca="false">IF(N227&lt;&gt;"","",M227)</f>
        <v/>
      </c>
      <c r="P227" s="82" t="str">
        <f aca="false">IF(A227="Composição",B227,"")</f>
        <v/>
      </c>
      <c r="Q227" s="81" t="str">
        <f aca="false">IF(P227&lt;&gt;"",SUMIF(L227:L227,L227,N227:N227),"")</f>
        <v/>
      </c>
      <c r="R227" s="81" t="str">
        <f aca="false">IF(P227&lt;&gt;"",SUMIF(L227:L227,L227,O227:O227),"")</f>
        <v/>
      </c>
    </row>
    <row r="228" customFormat="false" ht="15" hidden="true" customHeight="false" outlineLevel="0" collapsed="false">
      <c r="A228" s="102"/>
      <c r="B228" s="102"/>
      <c r="C228" s="102"/>
      <c r="D228" s="102"/>
      <c r="E228" s="102"/>
      <c r="F228" s="103"/>
      <c r="G228" s="102"/>
      <c r="H228" s="104"/>
      <c r="I228" s="104"/>
      <c r="J228" s="103"/>
      <c r="L228" s="63" t="n">
        <f aca="false">IF(AND(A229&lt;&gt;"",A228=""),L227+1,L227)</f>
        <v>13</v>
      </c>
      <c r="M228" s="80" t="str">
        <f aca="false">IF(OR(A228="Insumo",A228="Composição Auxiliar"),J228,"")</f>
        <v/>
      </c>
      <c r="N228" s="81" t="str">
        <f aca="false">IF(E228="Mão de Obra",J228,"")</f>
        <v/>
      </c>
      <c r="O228" s="81" t="str">
        <f aca="false">IF(N228&lt;&gt;"","",M228)</f>
        <v/>
      </c>
      <c r="P228" s="82" t="str">
        <f aca="false">IF(A228="Composição",B228,"")</f>
        <v/>
      </c>
      <c r="Q228" s="81" t="str">
        <f aca="false">IF(P228&lt;&gt;"",SUMIF(L228:L228,L228,N228:N228),"")</f>
        <v/>
      </c>
      <c r="R228" s="81" t="str">
        <f aca="false">IF(P228&lt;&gt;"",SUMIF(L228:L228,L228,O228:O228),"")</f>
        <v/>
      </c>
    </row>
    <row r="229" customFormat="false" ht="15" hidden="true" customHeight="false" outlineLevel="0" collapsed="false">
      <c r="A229" s="108"/>
      <c r="B229" s="108"/>
      <c r="C229" s="108"/>
      <c r="D229" s="108"/>
      <c r="E229" s="108"/>
      <c r="F229" s="108"/>
      <c r="G229" s="108"/>
      <c r="H229" s="108"/>
      <c r="I229" s="108"/>
      <c r="J229" s="108"/>
      <c r="L229" s="63" t="n">
        <f aca="false">IF(AND(A230&lt;&gt;"",A229=""),L228+1,L228)</f>
        <v>14</v>
      </c>
      <c r="M229" s="80" t="str">
        <f aca="false">IF(OR(A229="Insumo",A229="Composição Auxiliar"),J229,"")</f>
        <v/>
      </c>
      <c r="N229" s="81" t="str">
        <f aca="false">IF(E229="Mão de Obra",J229,"")</f>
        <v/>
      </c>
      <c r="O229" s="81" t="str">
        <f aca="false">IF(N229&lt;&gt;"","",M229)</f>
        <v/>
      </c>
      <c r="P229" s="82" t="str">
        <f aca="false">IF(A229="Composição",B229,"")</f>
        <v/>
      </c>
      <c r="Q229" s="81" t="str">
        <f aca="false">IF(P229&lt;&gt;"",SUMIF(L229:L229,L229,N229:N229),"")</f>
        <v/>
      </c>
      <c r="R229" s="81" t="str">
        <f aca="false">IF(P229&lt;&gt;"",SUMIF(L229:L229,L229,O229:O229),"")</f>
        <v/>
      </c>
    </row>
    <row r="230" customFormat="false" ht="15" hidden="true" customHeight="true" outlineLevel="0" collapsed="false">
      <c r="A230" s="83" t="s">
        <v>66</v>
      </c>
      <c r="B230" s="84" t="s">
        <v>655</v>
      </c>
      <c r="C230" s="83" t="s">
        <v>656</v>
      </c>
      <c r="D230" s="83" t="s">
        <v>657</v>
      </c>
      <c r="E230" s="83" t="s">
        <v>658</v>
      </c>
      <c r="F230" s="83"/>
      <c r="G230" s="85" t="s">
        <v>659</v>
      </c>
      <c r="H230" s="84" t="s">
        <v>660</v>
      </c>
      <c r="I230" s="84" t="s">
        <v>661</v>
      </c>
      <c r="J230" s="84" t="s">
        <v>662</v>
      </c>
      <c r="L230" s="63" t="n">
        <f aca="false">IF(AND(A231&lt;&gt;"",A230=""),L229+1,L229)</f>
        <v>14</v>
      </c>
      <c r="M230" s="80" t="str">
        <f aca="false">IF(OR(A230="Insumo",A230="Composição Auxiliar"),J230,"")</f>
        <v/>
      </c>
      <c r="N230" s="81" t="str">
        <f aca="false">IF(E230="Mão de Obra",J230,"")</f>
        <v/>
      </c>
      <c r="O230" s="81" t="str">
        <f aca="false">IF(N230&lt;&gt;"","",M230)</f>
        <v/>
      </c>
      <c r="P230" s="82" t="str">
        <f aca="false">IF(A230="Composição",B230,"")</f>
        <v/>
      </c>
      <c r="Q230" s="81" t="str">
        <f aca="false">IF(P230&lt;&gt;"",SUMIF(L230:L230,L230,N230:N230),"")</f>
        <v/>
      </c>
      <c r="R230" s="81" t="str">
        <f aca="false">IF(P230&lt;&gt;"",SUMIF(L230:L230,L230,O230:O230),"")</f>
        <v/>
      </c>
    </row>
    <row r="231" customFormat="false" ht="25.5" hidden="true" customHeight="true" outlineLevel="0" collapsed="false">
      <c r="A231" s="86" t="s">
        <v>663</v>
      </c>
      <c r="B231" s="87" t="s">
        <v>67</v>
      </c>
      <c r="C231" s="86" t="s">
        <v>664</v>
      </c>
      <c r="D231" s="86" t="s">
        <v>850</v>
      </c>
      <c r="E231" s="86" t="s">
        <v>851</v>
      </c>
      <c r="F231" s="86"/>
      <c r="G231" s="88" t="s">
        <v>676</v>
      </c>
      <c r="H231" s="89" t="n">
        <v>1</v>
      </c>
      <c r="I231" s="90" t="n">
        <f aca="false">SUMIF(L:L,$L231,M:M)</f>
        <v>49.32</v>
      </c>
      <c r="J231" s="90" t="n">
        <f aca="false">TRUNC(H231*I231,2)</f>
        <v>49.32</v>
      </c>
      <c r="L231" s="63" t="n">
        <f aca="false">IF(AND(A232&lt;&gt;"",A231=""),L230+1,L230)</f>
        <v>14</v>
      </c>
      <c r="M231" s="80" t="str">
        <f aca="false">IF(OR(A231="Insumo",A231="Composição Auxiliar"),J231,"")</f>
        <v/>
      </c>
      <c r="N231" s="81" t="str">
        <f aca="false">IF(E231="Mão de Obra",J231,"")</f>
        <v/>
      </c>
      <c r="O231" s="81" t="str">
        <f aca="false">IF(N231&lt;&gt;"","",M231)</f>
        <v/>
      </c>
      <c r="P231" s="82" t="str">
        <f aca="false">IF(A231="Composição",B231,"")</f>
        <v> 97622 </v>
      </c>
      <c r="Q231" s="81" t="n">
        <f aca="false">IF(P231&lt;&gt;"",SUMIF(L231:L231,L231,N231:N231),"")</f>
        <v>0</v>
      </c>
      <c r="R231" s="81" t="n">
        <f aca="false">IF(P231&lt;&gt;"",SUMIF(L231:L231,L231,O231:O231),"")</f>
        <v>0</v>
      </c>
    </row>
    <row r="232" customFormat="false" ht="25.5" hidden="true" customHeight="true" outlineLevel="0" collapsed="false">
      <c r="A232" s="91" t="s">
        <v>668</v>
      </c>
      <c r="B232" s="92" t="s">
        <v>677</v>
      </c>
      <c r="C232" s="91" t="s">
        <v>664</v>
      </c>
      <c r="D232" s="91" t="s">
        <v>678</v>
      </c>
      <c r="E232" s="91" t="s">
        <v>671</v>
      </c>
      <c r="F232" s="91"/>
      <c r="G232" s="93" t="s">
        <v>672</v>
      </c>
      <c r="H232" s="94" t="n">
        <v>2.3248</v>
      </c>
      <c r="I232" s="95" t="n">
        <f aca="false">SUMIFS(J:J,A:A,"Composição",B:B,$B232)</f>
        <v>18.93</v>
      </c>
      <c r="J232" s="95" t="n">
        <f aca="false">TRUNC(H232*I232,2)</f>
        <v>44</v>
      </c>
      <c r="L232" s="63" t="n">
        <f aca="false">IF(AND(A233&lt;&gt;"",A232=""),L231+1,L231)</f>
        <v>14</v>
      </c>
      <c r="M232" s="80" t="n">
        <f aca="false">IF(OR(A232="Insumo",A232="Composição Auxiliar"),J232,"")</f>
        <v>44</v>
      </c>
      <c r="N232" s="81" t="str">
        <f aca="false">IF(E232="Mão de Obra",J232,"")</f>
        <v/>
      </c>
      <c r="O232" s="81" t="n">
        <f aca="false">IF(N232&lt;&gt;"","",M232)</f>
        <v>44</v>
      </c>
      <c r="P232" s="82" t="str">
        <f aca="false">IF(A232="Composição",B232,"")</f>
        <v/>
      </c>
      <c r="Q232" s="81" t="str">
        <f aca="false">IF(P232&lt;&gt;"",SUMIF(L232:L232,L232,N232:N232),"")</f>
        <v/>
      </c>
      <c r="R232" s="81" t="str">
        <f aca="false">IF(P232&lt;&gt;"",SUMIF(L232:L232,L232,O232:O232),"")</f>
        <v/>
      </c>
    </row>
    <row r="233" customFormat="false" ht="25.5" hidden="true" customHeight="true" outlineLevel="0" collapsed="false">
      <c r="A233" s="91" t="s">
        <v>668</v>
      </c>
      <c r="B233" s="92" t="s">
        <v>819</v>
      </c>
      <c r="C233" s="91" t="s">
        <v>664</v>
      </c>
      <c r="D233" s="91" t="s">
        <v>820</v>
      </c>
      <c r="E233" s="91" t="s">
        <v>671</v>
      </c>
      <c r="F233" s="91"/>
      <c r="G233" s="93" t="s">
        <v>672</v>
      </c>
      <c r="H233" s="94" t="n">
        <v>0.225</v>
      </c>
      <c r="I233" s="95" t="n">
        <f aca="false">SUMIFS(J:J,A:A,"Composição",B:B,$B233)</f>
        <v>23.68</v>
      </c>
      <c r="J233" s="95" t="n">
        <f aca="false">TRUNC(H233*I233,2)</f>
        <v>5.32</v>
      </c>
      <c r="L233" s="63" t="n">
        <f aca="false">IF(AND(A234&lt;&gt;"",A233=""),L232+1,L232)</f>
        <v>14</v>
      </c>
      <c r="M233" s="80" t="n">
        <f aca="false">IF(OR(A233="Insumo",A233="Composição Auxiliar"),J233,"")</f>
        <v>5.32</v>
      </c>
      <c r="N233" s="81" t="str">
        <f aca="false">IF(E233="Mão de Obra",J233,"")</f>
        <v/>
      </c>
      <c r="O233" s="81" t="n">
        <f aca="false">IF(N233&lt;&gt;"","",M233)</f>
        <v>5.32</v>
      </c>
      <c r="P233" s="82" t="str">
        <f aca="false">IF(A233="Composição",B233,"")</f>
        <v/>
      </c>
      <c r="Q233" s="81" t="str">
        <f aca="false">IF(P233&lt;&gt;"",SUMIF(L233:L233,L233,N233:N233),"")</f>
        <v/>
      </c>
      <c r="R233" s="81" t="str">
        <f aca="false">IF(P233&lt;&gt;"",SUMIF(L233:L233,L233,O233:O233),"")</f>
        <v/>
      </c>
    </row>
    <row r="234" customFormat="false" ht="14.25" hidden="true" customHeight="false" outlineLevel="0" collapsed="false">
      <c r="A234" s="102"/>
      <c r="B234" s="102"/>
      <c r="C234" s="102"/>
      <c r="D234" s="102"/>
      <c r="E234" s="102"/>
      <c r="F234" s="103"/>
      <c r="G234" s="102"/>
      <c r="H234" s="103"/>
      <c r="I234" s="102"/>
      <c r="J234" s="103"/>
      <c r="L234" s="63" t="n">
        <f aca="false">IF(AND(A235&lt;&gt;"",A234=""),L233+1,L233)</f>
        <v>14</v>
      </c>
      <c r="M234" s="80" t="str">
        <f aca="false">IF(OR(A234="Insumo",A234="Composição Auxiliar"),J234,"")</f>
        <v/>
      </c>
      <c r="N234" s="81" t="str">
        <f aca="false">IF(E234="Mão de Obra",J234,"")</f>
        <v/>
      </c>
      <c r="O234" s="81" t="str">
        <f aca="false">IF(N234&lt;&gt;"","",M234)</f>
        <v/>
      </c>
      <c r="P234" s="82" t="str">
        <f aca="false">IF(A234="Composição",B234,"")</f>
        <v/>
      </c>
      <c r="Q234" s="81" t="str">
        <f aca="false">IF(P234&lt;&gt;"",SUMIF(L234:L234,L234,N234:N234),"")</f>
        <v/>
      </c>
      <c r="R234" s="81" t="str">
        <f aca="false">IF(P234&lt;&gt;"",SUMIF(L234:L234,L234,O234:O234),"")</f>
        <v/>
      </c>
    </row>
    <row r="235" customFormat="false" ht="15" hidden="true" customHeight="false" outlineLevel="0" collapsed="false">
      <c r="A235" s="102"/>
      <c r="B235" s="102"/>
      <c r="C235" s="102"/>
      <c r="D235" s="102"/>
      <c r="E235" s="102"/>
      <c r="F235" s="103"/>
      <c r="G235" s="102"/>
      <c r="H235" s="104"/>
      <c r="I235" s="104"/>
      <c r="J235" s="103"/>
      <c r="L235" s="63" t="n">
        <f aca="false">IF(AND(A236&lt;&gt;"",A235=""),L234+1,L234)</f>
        <v>14</v>
      </c>
      <c r="M235" s="80" t="str">
        <f aca="false">IF(OR(A235="Insumo",A235="Composição Auxiliar"),J235,"")</f>
        <v/>
      </c>
      <c r="N235" s="81" t="str">
        <f aca="false">IF(E235="Mão de Obra",J235,"")</f>
        <v/>
      </c>
      <c r="O235" s="81" t="str">
        <f aca="false">IF(N235&lt;&gt;"","",M235)</f>
        <v/>
      </c>
      <c r="P235" s="82" t="str">
        <f aca="false">IF(A235="Composição",B235,"")</f>
        <v/>
      </c>
      <c r="Q235" s="81" t="str">
        <f aca="false">IF(P235&lt;&gt;"",SUMIF(L235:L235,L235,N235:N235),"")</f>
        <v/>
      </c>
      <c r="R235" s="81" t="str">
        <f aca="false">IF(P235&lt;&gt;"",SUMIF(L235:L235,L235,O235:O235),"")</f>
        <v/>
      </c>
    </row>
    <row r="236" customFormat="false" ht="15" hidden="true" customHeight="false" outlineLevel="0" collapsed="false">
      <c r="A236" s="108"/>
      <c r="B236" s="108"/>
      <c r="C236" s="108"/>
      <c r="D236" s="108"/>
      <c r="E236" s="108"/>
      <c r="F236" s="108"/>
      <c r="G236" s="108"/>
      <c r="H236" s="108"/>
      <c r="I236" s="108"/>
      <c r="J236" s="108"/>
      <c r="L236" s="63" t="n">
        <f aca="false">IF(AND(A237&lt;&gt;"",A236=""),L235+1,L235)</f>
        <v>15</v>
      </c>
      <c r="M236" s="80" t="str">
        <f aca="false">IF(OR(A236="Insumo",A236="Composição Auxiliar"),J236,"")</f>
        <v/>
      </c>
      <c r="N236" s="81" t="str">
        <f aca="false">IF(E236="Mão de Obra",J236,"")</f>
        <v/>
      </c>
      <c r="O236" s="81" t="str">
        <f aca="false">IF(N236&lt;&gt;"","",M236)</f>
        <v/>
      </c>
      <c r="P236" s="82" t="str">
        <f aca="false">IF(A236="Composição",B236,"")</f>
        <v/>
      </c>
      <c r="Q236" s="81" t="str">
        <f aca="false">IF(P236&lt;&gt;"",SUMIF(L236:L236,L236,N236:N236),"")</f>
        <v/>
      </c>
      <c r="R236" s="81" t="str">
        <f aca="false">IF(P236&lt;&gt;"",SUMIF(L236:L236,L236,O236:O236),"")</f>
        <v/>
      </c>
    </row>
    <row r="237" customFormat="false" ht="15" hidden="true" customHeight="true" outlineLevel="0" collapsed="false">
      <c r="A237" s="83" t="s">
        <v>72</v>
      </c>
      <c r="B237" s="84" t="s">
        <v>655</v>
      </c>
      <c r="C237" s="83" t="s">
        <v>656</v>
      </c>
      <c r="D237" s="83" t="s">
        <v>657</v>
      </c>
      <c r="E237" s="83" t="s">
        <v>658</v>
      </c>
      <c r="F237" s="83"/>
      <c r="G237" s="85" t="s">
        <v>659</v>
      </c>
      <c r="H237" s="84" t="s">
        <v>660</v>
      </c>
      <c r="I237" s="84" t="s">
        <v>661</v>
      </c>
      <c r="J237" s="84" t="s">
        <v>662</v>
      </c>
      <c r="L237" s="63" t="n">
        <f aca="false">IF(AND(A238&lt;&gt;"",A237=""),L236+1,L236)</f>
        <v>15</v>
      </c>
      <c r="M237" s="80" t="str">
        <f aca="false">IF(OR(A237="Insumo",A237="Composição Auxiliar"),J237,"")</f>
        <v/>
      </c>
      <c r="N237" s="81" t="str">
        <f aca="false">IF(E237="Mão de Obra",J237,"")</f>
        <v/>
      </c>
      <c r="O237" s="81" t="str">
        <f aca="false">IF(N237&lt;&gt;"","",M237)</f>
        <v/>
      </c>
      <c r="P237" s="82" t="str">
        <f aca="false">IF(A237="Composição",B237,"")</f>
        <v/>
      </c>
      <c r="Q237" s="81" t="str">
        <f aca="false">IF(P237&lt;&gt;"",SUMIF(L237:L237,L237,N237:N237),"")</f>
        <v/>
      </c>
      <c r="R237" s="81" t="str">
        <f aca="false">IF(P237&lt;&gt;"",SUMIF(L237:L237,L237,O237:O237),"")</f>
        <v/>
      </c>
    </row>
    <row r="238" customFormat="false" ht="38.25" hidden="true" customHeight="true" outlineLevel="0" collapsed="false">
      <c r="A238" s="86" t="s">
        <v>663</v>
      </c>
      <c r="B238" s="87" t="s">
        <v>73</v>
      </c>
      <c r="C238" s="86" t="s">
        <v>664</v>
      </c>
      <c r="D238" s="86" t="s">
        <v>853</v>
      </c>
      <c r="E238" s="86" t="s">
        <v>671</v>
      </c>
      <c r="F238" s="86"/>
      <c r="G238" s="88" t="s">
        <v>667</v>
      </c>
      <c r="H238" s="89" t="n">
        <v>1</v>
      </c>
      <c r="I238" s="90" t="n">
        <f aca="false">SUMIF(L:L,$L238,M:M)</f>
        <v>10.12</v>
      </c>
      <c r="J238" s="90" t="n">
        <f aca="false">TRUNC(H238*I238,2)</f>
        <v>10.12</v>
      </c>
      <c r="L238" s="63" t="n">
        <f aca="false">IF(AND(A239&lt;&gt;"",A238=""),L237+1,L237)</f>
        <v>15</v>
      </c>
      <c r="M238" s="80" t="str">
        <f aca="false">IF(OR(A238="Insumo",A238="Composição Auxiliar"),J238,"")</f>
        <v/>
      </c>
      <c r="N238" s="81" t="str">
        <f aca="false">IF(E238="Mão de Obra",J238,"")</f>
        <v/>
      </c>
      <c r="O238" s="81" t="str">
        <f aca="false">IF(N238&lt;&gt;"","",M238)</f>
        <v/>
      </c>
      <c r="P238" s="82" t="str">
        <f aca="false">IF(A238="Composição",B238,"")</f>
        <v> 97063 </v>
      </c>
      <c r="Q238" s="81" t="n">
        <f aca="false">IF(P238&lt;&gt;"",SUMIF(L238:L238,L238,N238:N238),"")</f>
        <v>0</v>
      </c>
      <c r="R238" s="81" t="n">
        <f aca="false">IF(P238&lt;&gt;"",SUMIF(L238:L238,L238,O238:O238),"")</f>
        <v>0</v>
      </c>
    </row>
    <row r="239" customFormat="false" ht="25.5" hidden="true" customHeight="true" outlineLevel="0" collapsed="false">
      <c r="A239" s="91" t="s">
        <v>668</v>
      </c>
      <c r="B239" s="92" t="s">
        <v>854</v>
      </c>
      <c r="C239" s="91" t="s">
        <v>664</v>
      </c>
      <c r="D239" s="91" t="s">
        <v>855</v>
      </c>
      <c r="E239" s="91" t="s">
        <v>671</v>
      </c>
      <c r="F239" s="91"/>
      <c r="G239" s="93" t="s">
        <v>672</v>
      </c>
      <c r="H239" s="94" t="n">
        <v>0.2951</v>
      </c>
      <c r="I239" s="95" t="n">
        <f aca="false">SUMIFS(J:J,A:A,"Composição",B:B,$B239)</f>
        <v>24</v>
      </c>
      <c r="J239" s="95" t="n">
        <f aca="false">TRUNC(H239*I239,2)</f>
        <v>7.08</v>
      </c>
      <c r="L239" s="63" t="n">
        <f aca="false">IF(AND(A240&lt;&gt;"",A239=""),L238+1,L238)</f>
        <v>15</v>
      </c>
      <c r="M239" s="80" t="n">
        <f aca="false">IF(OR(A239="Insumo",A239="Composição Auxiliar"),J239,"")</f>
        <v>7.08</v>
      </c>
      <c r="N239" s="81" t="str">
        <f aca="false">IF(E239="Mão de Obra",J239,"")</f>
        <v/>
      </c>
      <c r="O239" s="81" t="n">
        <f aca="false">IF(N239&lt;&gt;"","",M239)</f>
        <v>7.08</v>
      </c>
      <c r="P239" s="82" t="str">
        <f aca="false">IF(A239="Composição",B239,"")</f>
        <v/>
      </c>
      <c r="Q239" s="81" t="str">
        <f aca="false">IF(P239&lt;&gt;"",SUMIF(L239:L239,L239,N239:N239),"")</f>
        <v/>
      </c>
      <c r="R239" s="81" t="str">
        <f aca="false">IF(P239&lt;&gt;"",SUMIF(L239:L239,L239,O239:O239),"")</f>
        <v/>
      </c>
    </row>
    <row r="240" customFormat="false" ht="25.5" hidden="true" customHeight="true" outlineLevel="0" collapsed="false">
      <c r="A240" s="91" t="s">
        <v>668</v>
      </c>
      <c r="B240" s="92" t="s">
        <v>677</v>
      </c>
      <c r="C240" s="91" t="s">
        <v>664</v>
      </c>
      <c r="D240" s="91" t="s">
        <v>678</v>
      </c>
      <c r="E240" s="91" t="s">
        <v>671</v>
      </c>
      <c r="F240" s="91"/>
      <c r="G240" s="93" t="s">
        <v>672</v>
      </c>
      <c r="H240" s="94" t="n">
        <v>0.059</v>
      </c>
      <c r="I240" s="95" t="n">
        <f aca="false">SUMIFS(J:J,A:A,"Composição",B:B,$B240)</f>
        <v>18.93</v>
      </c>
      <c r="J240" s="95" t="n">
        <f aca="false">TRUNC(H240*I240,2)</f>
        <v>1.11</v>
      </c>
      <c r="L240" s="63" t="n">
        <f aca="false">IF(AND(A241&lt;&gt;"",A240=""),L239+1,L239)</f>
        <v>15</v>
      </c>
      <c r="M240" s="80" t="n">
        <f aca="false">IF(OR(A240="Insumo",A240="Composição Auxiliar"),J240,"")</f>
        <v>1.11</v>
      </c>
      <c r="N240" s="81" t="str">
        <f aca="false">IF(E240="Mão de Obra",J240,"")</f>
        <v/>
      </c>
      <c r="O240" s="81" t="n">
        <f aca="false">IF(N240&lt;&gt;"","",M240)</f>
        <v>1.11</v>
      </c>
      <c r="P240" s="82" t="str">
        <f aca="false">IF(A240="Composição",B240,"")</f>
        <v/>
      </c>
      <c r="Q240" s="81" t="str">
        <f aca="false">IF(P240&lt;&gt;"",SUMIF(L240:L240,L240,N240:N240),"")</f>
        <v/>
      </c>
      <c r="R240" s="81" t="str">
        <f aca="false">IF(P240&lt;&gt;"",SUMIF(L240:L240,L240,O240:O240),"")</f>
        <v/>
      </c>
    </row>
    <row r="241" customFormat="false" ht="38.25" hidden="true" customHeight="true" outlineLevel="0" collapsed="false">
      <c r="A241" s="91" t="s">
        <v>668</v>
      </c>
      <c r="B241" s="92" t="s">
        <v>856</v>
      </c>
      <c r="C241" s="91" t="s">
        <v>664</v>
      </c>
      <c r="D241" s="91" t="s">
        <v>857</v>
      </c>
      <c r="E241" s="91" t="s">
        <v>671</v>
      </c>
      <c r="F241" s="91"/>
      <c r="G241" s="93" t="s">
        <v>858</v>
      </c>
      <c r="H241" s="94" t="n">
        <v>0.167307</v>
      </c>
      <c r="I241" s="95" t="n">
        <f aca="false">SUMIFS(J:J,A:A,"Composição",B:B,$B241)</f>
        <v>11.58</v>
      </c>
      <c r="J241" s="95" t="n">
        <f aca="false">TRUNC(H241*I241,2)</f>
        <v>1.93</v>
      </c>
      <c r="L241" s="63" t="n">
        <f aca="false">IF(AND(A242&lt;&gt;"",A241=""),L240+1,L240)</f>
        <v>15</v>
      </c>
      <c r="M241" s="80" t="n">
        <f aca="false">IF(OR(A241="Insumo",A241="Composição Auxiliar"),J241,"")</f>
        <v>1.93</v>
      </c>
      <c r="N241" s="81" t="str">
        <f aca="false">IF(E241="Mão de Obra",J241,"")</f>
        <v/>
      </c>
      <c r="O241" s="81" t="n">
        <f aca="false">IF(N241&lt;&gt;"","",M241)</f>
        <v>1.93</v>
      </c>
      <c r="P241" s="82" t="str">
        <f aca="false">IF(A241="Composição",B241,"")</f>
        <v/>
      </c>
      <c r="Q241" s="81" t="str">
        <f aca="false">IF(P241&lt;&gt;"",SUMIF(L241:L241,L241,N241:N241),"")</f>
        <v/>
      </c>
      <c r="R241" s="81" t="str">
        <f aca="false">IF(P241&lt;&gt;"",SUMIF(L241:L241,L241,O241:O241),"")</f>
        <v/>
      </c>
    </row>
    <row r="242" customFormat="false" ht="14.25" hidden="true" customHeight="false" outlineLevel="0" collapsed="false">
      <c r="A242" s="102"/>
      <c r="B242" s="102"/>
      <c r="C242" s="102"/>
      <c r="D242" s="102"/>
      <c r="E242" s="102"/>
      <c r="F242" s="103"/>
      <c r="G242" s="102"/>
      <c r="H242" s="103"/>
      <c r="I242" s="102"/>
      <c r="J242" s="103"/>
      <c r="L242" s="63" t="n">
        <f aca="false">IF(AND(A243&lt;&gt;"",A242=""),L241+1,L241)</f>
        <v>15</v>
      </c>
      <c r="M242" s="80" t="str">
        <f aca="false">IF(OR(A242="Insumo",A242="Composição Auxiliar"),J242,"")</f>
        <v/>
      </c>
      <c r="N242" s="81" t="str">
        <f aca="false">IF(E242="Mão de Obra",J242,"")</f>
        <v/>
      </c>
      <c r="O242" s="81" t="str">
        <f aca="false">IF(N242&lt;&gt;"","",M242)</f>
        <v/>
      </c>
      <c r="P242" s="82" t="str">
        <f aca="false">IF(A242="Composição",B242,"")</f>
        <v/>
      </c>
      <c r="Q242" s="81" t="str">
        <f aca="false">IF(P242&lt;&gt;"",SUMIF(L242:L242,L242,N242:N242),"")</f>
        <v/>
      </c>
      <c r="R242" s="81" t="str">
        <f aca="false">IF(P242&lt;&gt;"",SUMIF(L242:L242,L242,O242:O242),"")</f>
        <v/>
      </c>
    </row>
    <row r="243" customFormat="false" ht="15" hidden="true" customHeight="false" outlineLevel="0" collapsed="false">
      <c r="A243" s="102"/>
      <c r="B243" s="102"/>
      <c r="C243" s="102"/>
      <c r="D243" s="102"/>
      <c r="E243" s="102"/>
      <c r="F243" s="103"/>
      <c r="G243" s="102"/>
      <c r="H243" s="104"/>
      <c r="I243" s="104"/>
      <c r="J243" s="103"/>
      <c r="L243" s="63" t="n">
        <f aca="false">IF(AND(A244&lt;&gt;"",A243=""),L242+1,L242)</f>
        <v>15</v>
      </c>
      <c r="M243" s="80" t="str">
        <f aca="false">IF(OR(A243="Insumo",A243="Composição Auxiliar"),J243,"")</f>
        <v/>
      </c>
      <c r="N243" s="81" t="str">
        <f aca="false">IF(E243="Mão de Obra",J243,"")</f>
        <v/>
      </c>
      <c r="O243" s="81" t="str">
        <f aca="false">IF(N243&lt;&gt;"","",M243)</f>
        <v/>
      </c>
      <c r="P243" s="82" t="str">
        <f aca="false">IF(A243="Composição",B243,"")</f>
        <v/>
      </c>
      <c r="Q243" s="81" t="str">
        <f aca="false">IF(P243&lt;&gt;"",SUMIF(L243:L243,L243,N243:N243),"")</f>
        <v/>
      </c>
      <c r="R243" s="81" t="str">
        <f aca="false">IF(P243&lt;&gt;"",SUMIF(L243:L243,L243,O243:O243),"")</f>
        <v/>
      </c>
    </row>
    <row r="244" customFormat="false" ht="15" hidden="true" customHeight="false" outlineLevel="0" collapsed="false">
      <c r="A244" s="108"/>
      <c r="B244" s="108"/>
      <c r="C244" s="108"/>
      <c r="D244" s="108"/>
      <c r="E244" s="108"/>
      <c r="F244" s="108"/>
      <c r="G244" s="108"/>
      <c r="H244" s="108"/>
      <c r="I244" s="108"/>
      <c r="J244" s="108"/>
      <c r="L244" s="63" t="n">
        <f aca="false">IF(AND(A245&lt;&gt;"",A244=""),L243+1,L243)</f>
        <v>16</v>
      </c>
      <c r="M244" s="80" t="str">
        <f aca="false">IF(OR(A244="Insumo",A244="Composição Auxiliar"),J244,"")</f>
        <v/>
      </c>
      <c r="N244" s="81" t="str">
        <f aca="false">IF(E244="Mão de Obra",J244,"")</f>
        <v/>
      </c>
      <c r="O244" s="81" t="str">
        <f aca="false">IF(N244&lt;&gt;"","",M244)</f>
        <v/>
      </c>
      <c r="P244" s="82" t="str">
        <f aca="false">IF(A244="Composição",B244,"")</f>
        <v/>
      </c>
      <c r="Q244" s="81" t="str">
        <f aca="false">IF(P244&lt;&gt;"",SUMIF(L244:L244,L244,N244:N244),"")</f>
        <v/>
      </c>
      <c r="R244" s="81" t="str">
        <f aca="false">IF(P244&lt;&gt;"",SUMIF(L244:L244,L244,O244:O244),"")</f>
        <v/>
      </c>
    </row>
    <row r="245" customFormat="false" ht="15" hidden="true" customHeight="true" outlineLevel="0" collapsed="false">
      <c r="A245" s="83" t="s">
        <v>74</v>
      </c>
      <c r="B245" s="84" t="s">
        <v>655</v>
      </c>
      <c r="C245" s="83" t="s">
        <v>656</v>
      </c>
      <c r="D245" s="83" t="s">
        <v>657</v>
      </c>
      <c r="E245" s="83" t="s">
        <v>658</v>
      </c>
      <c r="F245" s="83"/>
      <c r="G245" s="85" t="s">
        <v>659</v>
      </c>
      <c r="H245" s="84" t="s">
        <v>660</v>
      </c>
      <c r="I245" s="84" t="s">
        <v>661</v>
      </c>
      <c r="J245" s="84" t="s">
        <v>662</v>
      </c>
      <c r="L245" s="63" t="n">
        <f aca="false">IF(AND(A246&lt;&gt;"",A245=""),L244+1,L244)</f>
        <v>16</v>
      </c>
      <c r="M245" s="80" t="str">
        <f aca="false">IF(OR(A245="Insumo",A245="Composição Auxiliar"),J245,"")</f>
        <v/>
      </c>
      <c r="N245" s="81" t="str">
        <f aca="false">IF(E245="Mão de Obra",J245,"")</f>
        <v/>
      </c>
      <c r="O245" s="81" t="str">
        <f aca="false">IF(N245&lt;&gt;"","",M245)</f>
        <v/>
      </c>
      <c r="P245" s="82" t="str">
        <f aca="false">IF(A245="Composição",B245,"")</f>
        <v/>
      </c>
      <c r="Q245" s="81" t="str">
        <f aca="false">IF(P245&lt;&gt;"",SUMIF(L245:L245,L245,N245:N245),"")</f>
        <v/>
      </c>
      <c r="R245" s="81" t="str">
        <f aca="false">IF(P245&lt;&gt;"",SUMIF(L245:L245,L245,O245:O245),"")</f>
        <v/>
      </c>
    </row>
    <row r="246" customFormat="false" ht="25.5" hidden="true" customHeight="true" outlineLevel="0" collapsed="false">
      <c r="A246" s="86" t="s">
        <v>663</v>
      </c>
      <c r="B246" s="87" t="s">
        <v>75</v>
      </c>
      <c r="C246" s="86" t="s">
        <v>716</v>
      </c>
      <c r="D246" s="86" t="s">
        <v>860</v>
      </c>
      <c r="E246" s="86" t="s">
        <v>671</v>
      </c>
      <c r="F246" s="86"/>
      <c r="G246" s="88" t="s">
        <v>861</v>
      </c>
      <c r="H246" s="89" t="n">
        <v>1</v>
      </c>
      <c r="I246" s="90" t="n">
        <f aca="false">SUMIF(L:L,$L246,M:M)</f>
        <v>17.62</v>
      </c>
      <c r="J246" s="90" t="n">
        <f aca="false">TRUNC(H246*I246,2)</f>
        <v>17.62</v>
      </c>
      <c r="L246" s="63" t="n">
        <f aca="false">IF(AND(A247&lt;&gt;"",A246=""),L245+1,L245)</f>
        <v>16</v>
      </c>
      <c r="M246" s="80" t="str">
        <f aca="false">IF(OR(A246="Insumo",A246="Composição Auxiliar"),J246,"")</f>
        <v/>
      </c>
      <c r="N246" s="81" t="str">
        <f aca="false">IF(E246="Mão de Obra",J246,"")</f>
        <v/>
      </c>
      <c r="O246" s="81" t="str">
        <f aca="false">IF(N246&lt;&gt;"","",M246)</f>
        <v/>
      </c>
      <c r="P246" s="82" t="str">
        <f aca="false">IF(A246="Composição",B246,"")</f>
        <v> S-PRE-LOCA-FACHA-01 </v>
      </c>
      <c r="Q246" s="81" t="n">
        <f aca="false">IF(P246&lt;&gt;"",SUMIF(L246:L246,L246,N246:N246),"")</f>
        <v>0</v>
      </c>
      <c r="R246" s="81" t="n">
        <f aca="false">IF(P246&lt;&gt;"",SUMIF(L246:L246,L246,O246:O246),"")</f>
        <v>0</v>
      </c>
    </row>
    <row r="247" customFormat="false" ht="51" hidden="true" customHeight="false" outlineLevel="0" collapsed="false">
      <c r="A247" s="96" t="s">
        <v>679</v>
      </c>
      <c r="B247" s="97" t="s">
        <v>862</v>
      </c>
      <c r="C247" s="96" t="str">
        <f aca="false">VLOOKUP(B247,INSUMOS!$A:$I,2,0)</f>
        <v>SINAPI</v>
      </c>
      <c r="D247" s="96" t="str">
        <f aca="false">VLOOKUP(B247,INSUMOS!$A:$I,3,0)</f>
        <v>LOCACAO DE ANDAIME METALICO TIPO FACHADEIRO, PECAS COM APROXIMADAMENTE 1,20 M DE LARGURA E 2,0 M DE ALTURA, INCLUINDO DIAGONAIS EM X, BARRAS DE LIGACAO, SAPATAS E DEMAIS ITENS NECESSARIOS A MONTAGEM (NAO INCLUI INSTALACAO)</v>
      </c>
      <c r="E247" s="98" t="str">
        <f aca="false">VLOOKUP(B247,INSUMOS!$A:$I,4,0)</f>
        <v>Equipamento</v>
      </c>
      <c r="F247" s="98"/>
      <c r="G247" s="99" t="str">
        <f aca="false">VLOOKUP(B247,INSUMOS!$A:$I,5,0)</f>
        <v>M2XMES</v>
      </c>
      <c r="H247" s="100" t="n">
        <v>1</v>
      </c>
      <c r="I247" s="101" t="n">
        <f aca="false">VLOOKUP(B247,INSUMOS!$A:$I,8,0)</f>
        <v>17.62</v>
      </c>
      <c r="J247" s="101" t="n">
        <f aca="false">TRUNC(H247*I247,2)</f>
        <v>17.62</v>
      </c>
      <c r="L247" s="63" t="n">
        <f aca="false">IF(AND(A248&lt;&gt;"",A247=""),L246+1,L246)</f>
        <v>16</v>
      </c>
      <c r="M247" s="80" t="n">
        <f aca="false">IF(OR(A247="Insumo",A247="Composição Auxiliar"),J247,"")</f>
        <v>17.62</v>
      </c>
      <c r="N247" s="81" t="str">
        <f aca="false">IF(E247="Mão de Obra",J247,"")</f>
        <v/>
      </c>
      <c r="O247" s="81" t="n">
        <f aca="false">IF(N247&lt;&gt;"","",M247)</f>
        <v>17.62</v>
      </c>
      <c r="P247" s="82" t="str">
        <f aca="false">IF(A247="Composição",B247,"")</f>
        <v/>
      </c>
      <c r="Q247" s="81" t="str">
        <f aca="false">IF(P247&lt;&gt;"",SUMIF(L247:L247,L247,N247:N247),"")</f>
        <v/>
      </c>
      <c r="R247" s="81" t="str">
        <f aca="false">IF(P247&lt;&gt;"",SUMIF(L247:L247,L247,O247:O247),"")</f>
        <v/>
      </c>
    </row>
    <row r="248" customFormat="false" ht="14.25" hidden="true" customHeight="false" outlineLevel="0" collapsed="false">
      <c r="A248" s="102"/>
      <c r="B248" s="102"/>
      <c r="C248" s="102"/>
      <c r="D248" s="102"/>
      <c r="E248" s="102"/>
      <c r="F248" s="103"/>
      <c r="G248" s="102"/>
      <c r="H248" s="103"/>
      <c r="I248" s="102"/>
      <c r="J248" s="103"/>
      <c r="L248" s="63" t="n">
        <f aca="false">IF(AND(A249&lt;&gt;"",A248=""),L247+1,L247)</f>
        <v>16</v>
      </c>
      <c r="M248" s="80" t="str">
        <f aca="false">IF(OR(A248="Insumo",A248="Composição Auxiliar"),J248,"")</f>
        <v/>
      </c>
      <c r="N248" s="81" t="str">
        <f aca="false">IF(E248="Mão de Obra",J248,"")</f>
        <v/>
      </c>
      <c r="O248" s="81" t="str">
        <f aca="false">IF(N248&lt;&gt;"","",M248)</f>
        <v/>
      </c>
      <c r="P248" s="82" t="str">
        <f aca="false">IF(A248="Composição",B248,"")</f>
        <v/>
      </c>
      <c r="Q248" s="81" t="str">
        <f aca="false">IF(P248&lt;&gt;"",SUMIF(L248:L248,L248,N248:N248),"")</f>
        <v/>
      </c>
      <c r="R248" s="81" t="str">
        <f aca="false">IF(P248&lt;&gt;"",SUMIF(L248:L248,L248,O248:O248),"")</f>
        <v/>
      </c>
    </row>
    <row r="249" customFormat="false" ht="15" hidden="true" customHeight="false" outlineLevel="0" collapsed="false">
      <c r="A249" s="102"/>
      <c r="B249" s="102"/>
      <c r="C249" s="102"/>
      <c r="D249" s="102"/>
      <c r="E249" s="102"/>
      <c r="F249" s="103"/>
      <c r="G249" s="102"/>
      <c r="H249" s="104"/>
      <c r="I249" s="104"/>
      <c r="J249" s="103"/>
      <c r="L249" s="63" t="n">
        <f aca="false">IF(AND(A250&lt;&gt;"",A249=""),L248+1,L248)</f>
        <v>16</v>
      </c>
      <c r="M249" s="80" t="str">
        <f aca="false">IF(OR(A249="Insumo",A249="Composição Auxiliar"),J249,"")</f>
        <v/>
      </c>
      <c r="N249" s="81" t="str">
        <f aca="false">IF(E249="Mão de Obra",J249,"")</f>
        <v/>
      </c>
      <c r="O249" s="81" t="str">
        <f aca="false">IF(N249&lt;&gt;"","",M249)</f>
        <v/>
      </c>
      <c r="P249" s="82" t="str">
        <f aca="false">IF(A249="Composição",B249,"")</f>
        <v/>
      </c>
      <c r="Q249" s="81" t="str">
        <f aca="false">IF(P249&lt;&gt;"",SUMIF(L249:L249,L249,N249:N249),"")</f>
        <v/>
      </c>
      <c r="R249" s="81" t="str">
        <f aca="false">IF(P249&lt;&gt;"",SUMIF(L249:L249,L249,O249:O249),"")</f>
        <v/>
      </c>
    </row>
    <row r="250" customFormat="false" ht="15" hidden="true" customHeight="false" outlineLevel="0" collapsed="false">
      <c r="A250" s="108"/>
      <c r="B250" s="108"/>
      <c r="C250" s="108"/>
      <c r="D250" s="108"/>
      <c r="E250" s="108"/>
      <c r="F250" s="108"/>
      <c r="G250" s="108"/>
      <c r="H250" s="108"/>
      <c r="I250" s="108"/>
      <c r="J250" s="108"/>
      <c r="L250" s="63" t="n">
        <f aca="false">IF(AND(A251&lt;&gt;"",A250=""),L249+1,L249)</f>
        <v>17</v>
      </c>
      <c r="M250" s="80" t="str">
        <f aca="false">IF(OR(A250="Insumo",A250="Composição Auxiliar"),J250,"")</f>
        <v/>
      </c>
      <c r="N250" s="81" t="str">
        <f aca="false">IF(E250="Mão de Obra",J250,"")</f>
        <v/>
      </c>
      <c r="O250" s="81" t="str">
        <f aca="false">IF(N250&lt;&gt;"","",M250)</f>
        <v/>
      </c>
      <c r="P250" s="82" t="str">
        <f aca="false">IF(A250="Composição",B250,"")</f>
        <v/>
      </c>
      <c r="Q250" s="81" t="str">
        <f aca="false">IF(P250&lt;&gt;"",SUMIF(L250:L250,L250,N250:N250),"")</f>
        <v/>
      </c>
      <c r="R250" s="81" t="str">
        <f aca="false">IF(P250&lt;&gt;"",SUMIF(L250:L250,L250,O250:O250),"")</f>
        <v/>
      </c>
    </row>
    <row r="251" customFormat="false" ht="15" hidden="true" customHeight="true" outlineLevel="0" collapsed="false">
      <c r="A251" s="83" t="s">
        <v>76</v>
      </c>
      <c r="B251" s="84" t="s">
        <v>655</v>
      </c>
      <c r="C251" s="83" t="s">
        <v>656</v>
      </c>
      <c r="D251" s="83" t="s">
        <v>657</v>
      </c>
      <c r="E251" s="83" t="s">
        <v>658</v>
      </c>
      <c r="F251" s="83"/>
      <c r="G251" s="85" t="s">
        <v>659</v>
      </c>
      <c r="H251" s="84" t="s">
        <v>660</v>
      </c>
      <c r="I251" s="84" t="s">
        <v>661</v>
      </c>
      <c r="J251" s="84" t="s">
        <v>662</v>
      </c>
      <c r="L251" s="63" t="n">
        <f aca="false">IF(AND(A252&lt;&gt;"",A251=""),L250+1,L250)</f>
        <v>17</v>
      </c>
      <c r="M251" s="80" t="str">
        <f aca="false">IF(OR(A251="Insumo",A251="Composição Auxiliar"),J251,"")</f>
        <v/>
      </c>
      <c r="N251" s="81" t="str">
        <f aca="false">IF(E251="Mão de Obra",J251,"")</f>
        <v/>
      </c>
      <c r="O251" s="81" t="str">
        <f aca="false">IF(N251&lt;&gt;"","",M251)</f>
        <v/>
      </c>
      <c r="P251" s="82" t="str">
        <f aca="false">IF(A251="Composição",B251,"")</f>
        <v/>
      </c>
      <c r="Q251" s="81" t="str">
        <f aca="false">IF(P251&lt;&gt;"",SUMIF(L251:L251,L251,N251:N251),"")</f>
        <v/>
      </c>
      <c r="R251" s="81" t="str">
        <f aca="false">IF(P251&lt;&gt;"",SUMIF(L251:L251,L251,O251:O251),"")</f>
        <v/>
      </c>
    </row>
    <row r="252" customFormat="false" ht="25.5" hidden="true" customHeight="true" outlineLevel="0" collapsed="false">
      <c r="A252" s="86" t="s">
        <v>663</v>
      </c>
      <c r="B252" s="87" t="s">
        <v>77</v>
      </c>
      <c r="C252" s="86" t="s">
        <v>664</v>
      </c>
      <c r="D252" s="86" t="s">
        <v>864</v>
      </c>
      <c r="E252" s="86" t="s">
        <v>671</v>
      </c>
      <c r="F252" s="86"/>
      <c r="G252" s="88" t="s">
        <v>729</v>
      </c>
      <c r="H252" s="89" t="n">
        <v>1</v>
      </c>
      <c r="I252" s="90" t="n">
        <f aca="false">SUMIF(L:L,$L252,M:M)</f>
        <v>18.54</v>
      </c>
      <c r="J252" s="90" t="n">
        <f aca="false">TRUNC(H252*I252,2)</f>
        <v>18.54</v>
      </c>
      <c r="L252" s="63" t="n">
        <f aca="false">IF(AND(A253&lt;&gt;"",A252=""),L251+1,L251)</f>
        <v>17</v>
      </c>
      <c r="M252" s="80" t="str">
        <f aca="false">IF(OR(A252="Insumo",A252="Composição Auxiliar"),J252,"")</f>
        <v/>
      </c>
      <c r="N252" s="81" t="str">
        <f aca="false">IF(E252="Mão de Obra",J252,"")</f>
        <v/>
      </c>
      <c r="O252" s="81" t="str">
        <f aca="false">IF(N252&lt;&gt;"","",M252)</f>
        <v/>
      </c>
      <c r="P252" s="82" t="str">
        <f aca="false">IF(A252="Composição",B252,"")</f>
        <v> 97064 </v>
      </c>
      <c r="Q252" s="81" t="n">
        <f aca="false">IF(P252&lt;&gt;"",SUMIF(L252:L252,L252,N252:N252),"")</f>
        <v>0</v>
      </c>
      <c r="R252" s="81" t="n">
        <f aca="false">IF(P252&lt;&gt;"",SUMIF(L252:L252,L252,O252:O252),"")</f>
        <v>0</v>
      </c>
    </row>
    <row r="253" customFormat="false" ht="25.5" hidden="true" customHeight="true" outlineLevel="0" collapsed="false">
      <c r="A253" s="91" t="s">
        <v>668</v>
      </c>
      <c r="B253" s="92" t="s">
        <v>854</v>
      </c>
      <c r="C253" s="91" t="s">
        <v>664</v>
      </c>
      <c r="D253" s="91" t="s">
        <v>855</v>
      </c>
      <c r="E253" s="91" t="s">
        <v>671</v>
      </c>
      <c r="F253" s="91"/>
      <c r="G253" s="93" t="s">
        <v>672</v>
      </c>
      <c r="H253" s="94" t="n">
        <v>0.5</v>
      </c>
      <c r="I253" s="95" t="n">
        <f aca="false">SUMIFS(J:J,A:A,"Composição",B:B,$B253)</f>
        <v>24</v>
      </c>
      <c r="J253" s="95" t="n">
        <f aca="false">TRUNC(H253*I253,2)</f>
        <v>12</v>
      </c>
      <c r="L253" s="63" t="n">
        <f aca="false">IF(AND(A254&lt;&gt;"",A253=""),L252+1,L252)</f>
        <v>17</v>
      </c>
      <c r="M253" s="80" t="n">
        <f aca="false">IF(OR(A253="Insumo",A253="Composição Auxiliar"),J253,"")</f>
        <v>12</v>
      </c>
      <c r="N253" s="81" t="str">
        <f aca="false">IF(E253="Mão de Obra",J253,"")</f>
        <v/>
      </c>
      <c r="O253" s="81" t="n">
        <f aca="false">IF(N253&lt;&gt;"","",M253)</f>
        <v>12</v>
      </c>
      <c r="P253" s="82" t="str">
        <f aca="false">IF(A253="Composição",B253,"")</f>
        <v/>
      </c>
      <c r="Q253" s="81" t="str">
        <f aca="false">IF(P253&lt;&gt;"",SUMIF(L253:L253,L253,N253:N253),"")</f>
        <v/>
      </c>
      <c r="R253" s="81" t="str">
        <f aca="false">IF(P253&lt;&gt;"",SUMIF(L253:L253,L253,O253:O253),"")</f>
        <v/>
      </c>
    </row>
    <row r="254" customFormat="false" ht="38.25" hidden="true" customHeight="true" outlineLevel="0" collapsed="false">
      <c r="A254" s="91" t="s">
        <v>668</v>
      </c>
      <c r="B254" s="92" t="s">
        <v>856</v>
      </c>
      <c r="C254" s="91" t="s">
        <v>664</v>
      </c>
      <c r="D254" s="91" t="s">
        <v>857</v>
      </c>
      <c r="E254" s="91" t="s">
        <v>671</v>
      </c>
      <c r="F254" s="91"/>
      <c r="G254" s="93" t="s">
        <v>858</v>
      </c>
      <c r="H254" s="94" t="n">
        <v>0.402</v>
      </c>
      <c r="I254" s="95" t="n">
        <f aca="false">SUMIFS(J:J,A:A,"Composição",B:B,$B254)</f>
        <v>11.58</v>
      </c>
      <c r="J254" s="95" t="n">
        <f aca="false">TRUNC(H254*I254,2)</f>
        <v>4.65</v>
      </c>
      <c r="L254" s="63" t="n">
        <f aca="false">IF(AND(A255&lt;&gt;"",A254=""),L253+1,L253)</f>
        <v>17</v>
      </c>
      <c r="M254" s="80" t="n">
        <f aca="false">IF(OR(A254="Insumo",A254="Composição Auxiliar"),J254,"")</f>
        <v>4.65</v>
      </c>
      <c r="N254" s="81" t="str">
        <f aca="false">IF(E254="Mão de Obra",J254,"")</f>
        <v/>
      </c>
      <c r="O254" s="81" t="n">
        <f aca="false">IF(N254&lt;&gt;"","",M254)</f>
        <v>4.65</v>
      </c>
      <c r="P254" s="82" t="str">
        <f aca="false">IF(A254="Composição",B254,"")</f>
        <v/>
      </c>
      <c r="Q254" s="81" t="str">
        <f aca="false">IF(P254&lt;&gt;"",SUMIF(L254:L254,L254,N254:N254),"")</f>
        <v/>
      </c>
      <c r="R254" s="81" t="str">
        <f aca="false">IF(P254&lt;&gt;"",SUMIF(L254:L254,L254,O254:O254),"")</f>
        <v/>
      </c>
    </row>
    <row r="255" customFormat="false" ht="25.5" hidden="true" customHeight="true" outlineLevel="0" collapsed="false">
      <c r="A255" s="91" t="s">
        <v>668</v>
      </c>
      <c r="B255" s="92" t="s">
        <v>677</v>
      </c>
      <c r="C255" s="91" t="s">
        <v>664</v>
      </c>
      <c r="D255" s="91" t="s">
        <v>678</v>
      </c>
      <c r="E255" s="91" t="s">
        <v>671</v>
      </c>
      <c r="F255" s="91"/>
      <c r="G255" s="93" t="s">
        <v>672</v>
      </c>
      <c r="H255" s="94" t="n">
        <v>0.1</v>
      </c>
      <c r="I255" s="95" t="n">
        <f aca="false">SUMIFS(J:J,A:A,"Composição",B:B,$B255)</f>
        <v>18.93</v>
      </c>
      <c r="J255" s="95" t="n">
        <f aca="false">TRUNC(H255*I255,2)</f>
        <v>1.89</v>
      </c>
      <c r="L255" s="63" t="n">
        <f aca="false">IF(AND(A256&lt;&gt;"",A255=""),L254+1,L254)</f>
        <v>17</v>
      </c>
      <c r="M255" s="80" t="n">
        <f aca="false">IF(OR(A255="Insumo",A255="Composição Auxiliar"),J255,"")</f>
        <v>1.89</v>
      </c>
      <c r="N255" s="81" t="str">
        <f aca="false">IF(E255="Mão de Obra",J255,"")</f>
        <v/>
      </c>
      <c r="O255" s="81" t="n">
        <f aca="false">IF(N255&lt;&gt;"","",M255)</f>
        <v>1.89</v>
      </c>
      <c r="P255" s="82" t="str">
        <f aca="false">IF(A255="Composição",B255,"")</f>
        <v/>
      </c>
      <c r="Q255" s="81" t="str">
        <f aca="false">IF(P255&lt;&gt;"",SUMIF(L255:L255,L255,N255:N255),"")</f>
        <v/>
      </c>
      <c r="R255" s="81" t="str">
        <f aca="false">IF(P255&lt;&gt;"",SUMIF(L255:L255,L255,O255:O255),"")</f>
        <v/>
      </c>
    </row>
    <row r="256" customFormat="false" ht="14.25" hidden="true" customHeight="false" outlineLevel="0" collapsed="false">
      <c r="A256" s="102"/>
      <c r="B256" s="102"/>
      <c r="C256" s="102"/>
      <c r="D256" s="102"/>
      <c r="E256" s="102"/>
      <c r="F256" s="103"/>
      <c r="G256" s="102"/>
      <c r="H256" s="103"/>
      <c r="I256" s="102"/>
      <c r="J256" s="103"/>
      <c r="L256" s="63" t="n">
        <f aca="false">IF(AND(A257&lt;&gt;"",A256=""),L255+1,L255)</f>
        <v>17</v>
      </c>
      <c r="M256" s="80" t="str">
        <f aca="false">IF(OR(A256="Insumo",A256="Composição Auxiliar"),J256,"")</f>
        <v/>
      </c>
      <c r="N256" s="81" t="str">
        <f aca="false">IF(E256="Mão de Obra",J256,"")</f>
        <v/>
      </c>
      <c r="O256" s="81" t="str">
        <f aca="false">IF(N256&lt;&gt;"","",M256)</f>
        <v/>
      </c>
      <c r="P256" s="82" t="str">
        <f aca="false">IF(A256="Composição",B256,"")</f>
        <v/>
      </c>
      <c r="Q256" s="81" t="str">
        <f aca="false">IF(P256&lt;&gt;"",SUMIF(L256:L256,L256,N256:N256),"")</f>
        <v/>
      </c>
      <c r="R256" s="81" t="str">
        <f aca="false">IF(P256&lt;&gt;"",SUMIF(L256:L256,L256,O256:O256),"")</f>
        <v/>
      </c>
    </row>
    <row r="257" customFormat="false" ht="15" hidden="true" customHeight="false" outlineLevel="0" collapsed="false">
      <c r="A257" s="102"/>
      <c r="B257" s="102"/>
      <c r="C257" s="102"/>
      <c r="D257" s="102"/>
      <c r="E257" s="102"/>
      <c r="F257" s="103"/>
      <c r="G257" s="102"/>
      <c r="H257" s="104"/>
      <c r="I257" s="104"/>
      <c r="J257" s="103"/>
      <c r="L257" s="63" t="n">
        <f aca="false">IF(AND(A258&lt;&gt;"",A257=""),L256+1,L256)</f>
        <v>17</v>
      </c>
      <c r="M257" s="80" t="str">
        <f aca="false">IF(OR(A257="Insumo",A257="Composição Auxiliar"),J257,"")</f>
        <v/>
      </c>
      <c r="N257" s="81" t="str">
        <f aca="false">IF(E257="Mão de Obra",J257,"")</f>
        <v/>
      </c>
      <c r="O257" s="81" t="str">
        <f aca="false">IF(N257&lt;&gt;"","",M257)</f>
        <v/>
      </c>
      <c r="P257" s="82" t="str">
        <f aca="false">IF(A257="Composição",B257,"")</f>
        <v/>
      </c>
      <c r="Q257" s="81" t="str">
        <f aca="false">IF(P257&lt;&gt;"",SUMIF(L257:L257,L257,N257:N257),"")</f>
        <v/>
      </c>
      <c r="R257" s="81" t="str">
        <f aca="false">IF(P257&lt;&gt;"",SUMIF(L257:L257,L257,O257:O257),"")</f>
        <v/>
      </c>
    </row>
    <row r="258" customFormat="false" ht="15" hidden="true" customHeight="false" outlineLevel="0" collapsed="false">
      <c r="A258" s="108"/>
      <c r="B258" s="108"/>
      <c r="C258" s="108"/>
      <c r="D258" s="108"/>
      <c r="E258" s="108"/>
      <c r="F258" s="108"/>
      <c r="G258" s="108"/>
      <c r="H258" s="108"/>
      <c r="I258" s="108"/>
      <c r="J258" s="108"/>
      <c r="L258" s="63" t="n">
        <f aca="false">IF(AND(A259&lt;&gt;"",A258=""),L257+1,L257)</f>
        <v>18</v>
      </c>
      <c r="M258" s="80" t="str">
        <f aca="false">IF(OR(A258="Insumo",A258="Composição Auxiliar"),J258,"")</f>
        <v/>
      </c>
      <c r="N258" s="81" t="str">
        <f aca="false">IF(E258="Mão de Obra",J258,"")</f>
        <v/>
      </c>
      <c r="O258" s="81" t="str">
        <f aca="false">IF(N258&lt;&gt;"","",M258)</f>
        <v/>
      </c>
      <c r="P258" s="82" t="str">
        <f aca="false">IF(A258="Composição",B258,"")</f>
        <v/>
      </c>
      <c r="Q258" s="81" t="str">
        <f aca="false">IF(P258&lt;&gt;"",SUMIF(L258:L258,L258,N258:N258),"")</f>
        <v/>
      </c>
      <c r="R258" s="81" t="str">
        <f aca="false">IF(P258&lt;&gt;"",SUMIF(L258:L258,L258,O258:O258),"")</f>
        <v/>
      </c>
    </row>
    <row r="259" customFormat="false" ht="15" hidden="true" customHeight="true" outlineLevel="0" collapsed="false">
      <c r="A259" s="83" t="s">
        <v>78</v>
      </c>
      <c r="B259" s="84" t="s">
        <v>655</v>
      </c>
      <c r="C259" s="83" t="s">
        <v>656</v>
      </c>
      <c r="D259" s="83" t="s">
        <v>657</v>
      </c>
      <c r="E259" s="83" t="s">
        <v>658</v>
      </c>
      <c r="F259" s="83"/>
      <c r="G259" s="85" t="s">
        <v>659</v>
      </c>
      <c r="H259" s="84" t="s">
        <v>660</v>
      </c>
      <c r="I259" s="84" t="s">
        <v>661</v>
      </c>
      <c r="J259" s="84" t="s">
        <v>662</v>
      </c>
      <c r="L259" s="63" t="n">
        <f aca="false">IF(AND(A260&lt;&gt;"",A259=""),L258+1,L258)</f>
        <v>18</v>
      </c>
      <c r="M259" s="80" t="str">
        <f aca="false">IF(OR(A259="Insumo",A259="Composição Auxiliar"),J259,"")</f>
        <v/>
      </c>
      <c r="N259" s="81" t="str">
        <f aca="false">IF(E259="Mão de Obra",J259,"")</f>
        <v/>
      </c>
      <c r="O259" s="81" t="str">
        <f aca="false">IF(N259&lt;&gt;"","",M259)</f>
        <v/>
      </c>
      <c r="P259" s="82" t="str">
        <f aca="false">IF(A259="Composição",B259,"")</f>
        <v/>
      </c>
      <c r="Q259" s="81" t="str">
        <f aca="false">IF(P259&lt;&gt;"",SUMIF(L259:L259,L259,N259:N259),"")</f>
        <v/>
      </c>
      <c r="R259" s="81" t="str">
        <f aca="false">IF(P259&lt;&gt;"",SUMIF(L259:L259,L259,O259:O259),"")</f>
        <v/>
      </c>
    </row>
    <row r="260" customFormat="false" ht="25.5" hidden="true" customHeight="true" outlineLevel="0" collapsed="false">
      <c r="A260" s="86" t="s">
        <v>663</v>
      </c>
      <c r="B260" s="87" t="s">
        <v>79</v>
      </c>
      <c r="C260" s="86" t="s">
        <v>716</v>
      </c>
      <c r="D260" s="86" t="s">
        <v>866</v>
      </c>
      <c r="E260" s="86" t="s">
        <v>671</v>
      </c>
      <c r="F260" s="86"/>
      <c r="G260" s="88" t="s">
        <v>867</v>
      </c>
      <c r="H260" s="89" t="n">
        <v>1</v>
      </c>
      <c r="I260" s="90" t="n">
        <f aca="false">SUMIF(L:L,$L260,M:M)</f>
        <v>23.5</v>
      </c>
      <c r="J260" s="90" t="n">
        <f aca="false">TRUNC(H260*I260,2)</f>
        <v>23.5</v>
      </c>
      <c r="L260" s="63" t="n">
        <f aca="false">IF(AND(A261&lt;&gt;"",A260=""),L259+1,L259)</f>
        <v>18</v>
      </c>
      <c r="M260" s="80" t="str">
        <f aca="false">IF(OR(A260="Insumo",A260="Composição Auxiliar"),J260,"")</f>
        <v/>
      </c>
      <c r="N260" s="81" t="str">
        <f aca="false">IF(E260="Mão de Obra",J260,"")</f>
        <v/>
      </c>
      <c r="O260" s="81" t="str">
        <f aca="false">IF(N260&lt;&gt;"","",M260)</f>
        <v/>
      </c>
      <c r="P260" s="82" t="str">
        <f aca="false">IF(A260="Composição",B260,"")</f>
        <v> S-PRE-LOCA-TORRE-01 </v>
      </c>
      <c r="Q260" s="81" t="n">
        <f aca="false">IF(P260&lt;&gt;"",SUMIF(L260:L260,L260,N260:N260),"")</f>
        <v>0</v>
      </c>
      <c r="R260" s="81" t="n">
        <f aca="false">IF(P260&lt;&gt;"",SUMIF(L260:L260,L260,O260:O260),"")</f>
        <v>0</v>
      </c>
    </row>
    <row r="261" customFormat="false" ht="63.75" hidden="true" customHeight="false" outlineLevel="0" collapsed="false">
      <c r="A261" s="96" t="s">
        <v>679</v>
      </c>
      <c r="B261" s="97" t="s">
        <v>868</v>
      </c>
      <c r="C261" s="96" t="str">
        <f aca="false">VLOOKUP(B261,INSUMOS!$A:$I,2,0)</f>
        <v>SINAPI</v>
      </c>
      <c r="D261" s="96" t="str">
        <f aca="false">VLOOKUP(B261,INSUMOS!$A:$I,3,0)</f>
        <v>LOCACAO DE ANDAIME METALICO TUBULAR DE ENCAIXE, TIPO DE TORRE, CADA PAINEL COM LARGURA DE 1 ATE 1,5 M E ALTURA DE *1,00* M, INCLUINDO DIAGONAL, BARRAS DE LIGACAO, SAPATAS OU RODIZIOS E DEMAIS ITENS NECESSARIOS A MONTAGEM (NAO INCLUI INSTALACAO)</v>
      </c>
      <c r="E261" s="98" t="str">
        <f aca="false">VLOOKUP(B261,INSUMOS!$A:$I,4,0)</f>
        <v>Equipamento</v>
      </c>
      <c r="F261" s="98"/>
      <c r="G261" s="99" t="str">
        <f aca="false">VLOOKUP(B261,INSUMOS!$A:$I,5,0)</f>
        <v>MXMES</v>
      </c>
      <c r="H261" s="100" t="n">
        <v>1</v>
      </c>
      <c r="I261" s="101" t="n">
        <f aca="false">VLOOKUP(B261,INSUMOS!$A:$I,8,0)</f>
        <v>23.5</v>
      </c>
      <c r="J261" s="101" t="n">
        <f aca="false">TRUNC(H261*I261,2)</f>
        <v>23.5</v>
      </c>
      <c r="L261" s="63" t="n">
        <f aca="false">IF(AND(A262&lt;&gt;"",A261=""),L260+1,L260)</f>
        <v>18</v>
      </c>
      <c r="M261" s="80" t="n">
        <f aca="false">IF(OR(A261="Insumo",A261="Composição Auxiliar"),J261,"")</f>
        <v>23.5</v>
      </c>
      <c r="N261" s="81" t="str">
        <f aca="false">IF(E261="Mão de Obra",J261,"")</f>
        <v/>
      </c>
      <c r="O261" s="81" t="n">
        <f aca="false">IF(N261&lt;&gt;"","",M261)</f>
        <v>23.5</v>
      </c>
      <c r="P261" s="82" t="str">
        <f aca="false">IF(A261="Composição",B261,"")</f>
        <v/>
      </c>
      <c r="Q261" s="81" t="str">
        <f aca="false">IF(P261&lt;&gt;"",SUMIF(L261:L261,L261,N261:N261),"")</f>
        <v/>
      </c>
      <c r="R261" s="81" t="str">
        <f aca="false">IF(P261&lt;&gt;"",SUMIF(L261:L261,L261,O261:O261),"")</f>
        <v/>
      </c>
    </row>
    <row r="262" customFormat="false" ht="14.25" hidden="true" customHeight="false" outlineLevel="0" collapsed="false">
      <c r="A262" s="102"/>
      <c r="B262" s="102"/>
      <c r="C262" s="102"/>
      <c r="D262" s="102"/>
      <c r="E262" s="102"/>
      <c r="F262" s="103"/>
      <c r="G262" s="102"/>
      <c r="H262" s="103"/>
      <c r="I262" s="102"/>
      <c r="J262" s="103"/>
      <c r="L262" s="63" t="n">
        <f aca="false">IF(AND(A263&lt;&gt;"",A262=""),L261+1,L261)</f>
        <v>18</v>
      </c>
      <c r="M262" s="80" t="str">
        <f aca="false">IF(OR(A262="Insumo",A262="Composição Auxiliar"),J262,"")</f>
        <v/>
      </c>
      <c r="N262" s="81" t="str">
        <f aca="false">IF(E262="Mão de Obra",J262,"")</f>
        <v/>
      </c>
      <c r="O262" s="81" t="str">
        <f aca="false">IF(N262&lt;&gt;"","",M262)</f>
        <v/>
      </c>
      <c r="P262" s="82" t="str">
        <f aca="false">IF(A262="Composição",B262,"")</f>
        <v/>
      </c>
      <c r="Q262" s="81" t="str">
        <f aca="false">IF(P262&lt;&gt;"",SUMIF(L262:L262,L262,N262:N262),"")</f>
        <v/>
      </c>
      <c r="R262" s="81" t="str">
        <f aca="false">IF(P262&lt;&gt;"",SUMIF(L262:L262,L262,O262:O262),"")</f>
        <v/>
      </c>
    </row>
    <row r="263" customFormat="false" ht="15" hidden="true" customHeight="false" outlineLevel="0" collapsed="false">
      <c r="A263" s="102"/>
      <c r="B263" s="102"/>
      <c r="C263" s="102"/>
      <c r="D263" s="102"/>
      <c r="E263" s="102"/>
      <c r="F263" s="103"/>
      <c r="G263" s="102"/>
      <c r="H263" s="104"/>
      <c r="I263" s="104"/>
      <c r="J263" s="103"/>
      <c r="L263" s="63" t="n">
        <f aca="false">IF(AND(A264&lt;&gt;"",A263=""),L262+1,L262)</f>
        <v>18</v>
      </c>
      <c r="M263" s="80" t="str">
        <f aca="false">IF(OR(A263="Insumo",A263="Composição Auxiliar"),J263,"")</f>
        <v/>
      </c>
      <c r="N263" s="81" t="str">
        <f aca="false">IF(E263="Mão de Obra",J263,"")</f>
        <v/>
      </c>
      <c r="O263" s="81" t="str">
        <f aca="false">IF(N263&lt;&gt;"","",M263)</f>
        <v/>
      </c>
      <c r="P263" s="82" t="str">
        <f aca="false">IF(A263="Composição",B263,"")</f>
        <v/>
      </c>
      <c r="Q263" s="81" t="str">
        <f aca="false">IF(P263&lt;&gt;"",SUMIF(L263:L263,L263,N263:N263),"")</f>
        <v/>
      </c>
      <c r="R263" s="81" t="str">
        <f aca="false">IF(P263&lt;&gt;"",SUMIF(L263:L263,L263,O263:O263),"")</f>
        <v/>
      </c>
    </row>
    <row r="264" customFormat="false" ht="15" hidden="true" customHeight="false" outlineLevel="0" collapsed="false">
      <c r="A264" s="108"/>
      <c r="B264" s="108"/>
      <c r="C264" s="108"/>
      <c r="D264" s="108"/>
      <c r="E264" s="108"/>
      <c r="F264" s="108"/>
      <c r="G264" s="108"/>
      <c r="H264" s="108"/>
      <c r="I264" s="108"/>
      <c r="J264" s="108"/>
      <c r="L264" s="63" t="n">
        <f aca="false">IF(AND(A265&lt;&gt;"",A264=""),L263+1,L263)</f>
        <v>19</v>
      </c>
      <c r="M264" s="80" t="str">
        <f aca="false">IF(OR(A264="Insumo",A264="Composição Auxiliar"),J264,"")</f>
        <v/>
      </c>
      <c r="N264" s="81" t="str">
        <f aca="false">IF(E264="Mão de Obra",J264,"")</f>
        <v/>
      </c>
      <c r="O264" s="81" t="str">
        <f aca="false">IF(N264&lt;&gt;"","",M264)</f>
        <v/>
      </c>
      <c r="P264" s="82" t="str">
        <f aca="false">IF(A264="Composição",B264,"")</f>
        <v/>
      </c>
      <c r="Q264" s="81" t="str">
        <f aca="false">IF(P264&lt;&gt;"",SUMIF(L264:L264,L264,N264:N264),"")</f>
        <v/>
      </c>
      <c r="R264" s="81" t="str">
        <f aca="false">IF(P264&lt;&gt;"",SUMIF(L264:L264,L264,O264:O264),"")</f>
        <v/>
      </c>
    </row>
    <row r="265" customFormat="false" ht="15" hidden="true" customHeight="true" outlineLevel="0" collapsed="false">
      <c r="A265" s="83" t="s">
        <v>82</v>
      </c>
      <c r="B265" s="84" t="s">
        <v>655</v>
      </c>
      <c r="C265" s="83" t="s">
        <v>656</v>
      </c>
      <c r="D265" s="83" t="s">
        <v>657</v>
      </c>
      <c r="E265" s="83" t="s">
        <v>658</v>
      </c>
      <c r="F265" s="83"/>
      <c r="G265" s="85" t="s">
        <v>659</v>
      </c>
      <c r="H265" s="84" t="s">
        <v>660</v>
      </c>
      <c r="I265" s="84" t="s">
        <v>661</v>
      </c>
      <c r="J265" s="84" t="s">
        <v>662</v>
      </c>
      <c r="L265" s="63" t="n">
        <f aca="false">IF(AND(A266&lt;&gt;"",A265=""),L264+1,L264)</f>
        <v>19</v>
      </c>
      <c r="M265" s="80" t="str">
        <f aca="false">IF(OR(A265="Insumo",A265="Composição Auxiliar"),J265,"")</f>
        <v/>
      </c>
      <c r="N265" s="81" t="str">
        <f aca="false">IF(E265="Mão de Obra",J265,"")</f>
        <v/>
      </c>
      <c r="O265" s="81" t="str">
        <f aca="false">IF(N265&lt;&gt;"","",M265)</f>
        <v/>
      </c>
      <c r="P265" s="82" t="str">
        <f aca="false">IF(A265="Composição",B265,"")</f>
        <v/>
      </c>
      <c r="Q265" s="81" t="str">
        <f aca="false">IF(P265&lt;&gt;"",SUMIF(L265:L265,L265,N265:N265),"")</f>
        <v/>
      </c>
      <c r="R265" s="81" t="str">
        <f aca="false">IF(P265&lt;&gt;"",SUMIF(L265:L265,L265,O265:O265),"")</f>
        <v/>
      </c>
    </row>
    <row r="266" customFormat="false" ht="25.5" hidden="true" customHeight="true" outlineLevel="0" collapsed="false">
      <c r="A266" s="86" t="s">
        <v>663</v>
      </c>
      <c r="B266" s="87" t="s">
        <v>83</v>
      </c>
      <c r="C266" s="86" t="s">
        <v>716</v>
      </c>
      <c r="D266" s="86" t="s">
        <v>870</v>
      </c>
      <c r="E266" s="86" t="s">
        <v>871</v>
      </c>
      <c r="F266" s="86"/>
      <c r="G266" s="88" t="s">
        <v>872</v>
      </c>
      <c r="H266" s="89" t="n">
        <v>1</v>
      </c>
      <c r="I266" s="90" t="n">
        <f aca="false">SUMIF(L:L,$L266,M:M)</f>
        <v>5421.9</v>
      </c>
      <c r="J266" s="90" t="n">
        <f aca="false">TRUNC(H266*I266,2)</f>
        <v>5421.9</v>
      </c>
      <c r="L266" s="63" t="n">
        <f aca="false">IF(AND(A267&lt;&gt;"",A266=""),L265+1,L265)</f>
        <v>19</v>
      </c>
      <c r="M266" s="80" t="str">
        <f aca="false">IF(OR(A266="Insumo",A266="Composição Auxiliar"),J266,"")</f>
        <v/>
      </c>
      <c r="N266" s="81" t="str">
        <f aca="false">IF(E266="Mão de Obra",J266,"")</f>
        <v/>
      </c>
      <c r="O266" s="81" t="str">
        <f aca="false">IF(N266&lt;&gt;"","",M266)</f>
        <v/>
      </c>
      <c r="P266" s="82" t="str">
        <f aca="false">IF(A266="Composição",B266,"")</f>
        <v> S-SER-TRAN-03 </v>
      </c>
      <c r="Q266" s="81" t="n">
        <f aca="false">IF(P266&lt;&gt;"",SUMIF(L266:L266,L266,N266:N266),"")</f>
        <v>0</v>
      </c>
      <c r="R266" s="81" t="n">
        <f aca="false">IF(P266&lt;&gt;"",SUMIF(L266:L266,L266,O266:O266),"")</f>
        <v>0</v>
      </c>
    </row>
    <row r="267" customFormat="false" ht="25.5" hidden="true" customHeight="true" outlineLevel="0" collapsed="false">
      <c r="A267" s="91" t="s">
        <v>668</v>
      </c>
      <c r="B267" s="92" t="s">
        <v>873</v>
      </c>
      <c r="C267" s="91" t="s">
        <v>664</v>
      </c>
      <c r="D267" s="91" t="s">
        <v>874</v>
      </c>
      <c r="E267" s="91" t="s">
        <v>691</v>
      </c>
      <c r="F267" s="91"/>
      <c r="G267" s="93" t="s">
        <v>699</v>
      </c>
      <c r="H267" s="94" t="n">
        <v>110</v>
      </c>
      <c r="I267" s="95" t="n">
        <f aca="false">SUMIFS(J:J,A:A,"Composição",B:B,$B267)</f>
        <v>24.07</v>
      </c>
      <c r="J267" s="95" t="n">
        <f aca="false">TRUNC(H267*I267,2)</f>
        <v>2647.7</v>
      </c>
      <c r="L267" s="63" t="n">
        <f aca="false">IF(AND(A268&lt;&gt;"",A267=""),L266+1,L266)</f>
        <v>19</v>
      </c>
      <c r="M267" s="80" t="n">
        <f aca="false">IF(OR(A267="Insumo",A267="Composição Auxiliar"),J267,"")</f>
        <v>2647.7</v>
      </c>
      <c r="N267" s="81" t="str">
        <f aca="false">IF(E267="Mão de Obra",J267,"")</f>
        <v/>
      </c>
      <c r="O267" s="81" t="n">
        <f aca="false">IF(N267&lt;&gt;"","",M267)</f>
        <v>2647.7</v>
      </c>
      <c r="P267" s="82" t="str">
        <f aca="false">IF(A267="Composição",B267,"")</f>
        <v/>
      </c>
      <c r="Q267" s="81" t="str">
        <f aca="false">IF(P267&lt;&gt;"",SUMIF(L267:L267,L267,N267:N267),"")</f>
        <v/>
      </c>
      <c r="R267" s="81" t="str">
        <f aca="false">IF(P267&lt;&gt;"",SUMIF(L267:L267,L267,O267:O267),"")</f>
        <v/>
      </c>
    </row>
    <row r="268" customFormat="false" ht="25.5" hidden="true" customHeight="true" outlineLevel="0" collapsed="false">
      <c r="A268" s="91" t="s">
        <v>668</v>
      </c>
      <c r="B268" s="92" t="s">
        <v>875</v>
      </c>
      <c r="C268" s="91" t="s">
        <v>664</v>
      </c>
      <c r="D268" s="91" t="s">
        <v>876</v>
      </c>
      <c r="E268" s="91" t="s">
        <v>691</v>
      </c>
      <c r="F268" s="91"/>
      <c r="G268" s="93" t="s">
        <v>692</v>
      </c>
      <c r="H268" s="94" t="n">
        <v>110</v>
      </c>
      <c r="I268" s="95" t="n">
        <f aca="false">SUMIFS(J:J,A:A,"Composição",B:B,$B268)</f>
        <v>25.22</v>
      </c>
      <c r="J268" s="95" t="n">
        <f aca="false">TRUNC(H268*I268,2)</f>
        <v>2774.2</v>
      </c>
      <c r="L268" s="63" t="n">
        <f aca="false">IF(AND(A269&lt;&gt;"",A268=""),L267+1,L267)</f>
        <v>19</v>
      </c>
      <c r="M268" s="80" t="n">
        <f aca="false">IF(OR(A268="Insumo",A268="Composição Auxiliar"),J268,"")</f>
        <v>2774.2</v>
      </c>
      <c r="N268" s="81" t="str">
        <f aca="false">IF(E268="Mão de Obra",J268,"")</f>
        <v/>
      </c>
      <c r="O268" s="81" t="n">
        <f aca="false">IF(N268&lt;&gt;"","",M268)</f>
        <v>2774.2</v>
      </c>
      <c r="P268" s="82" t="str">
        <f aca="false">IF(A268="Composição",B268,"")</f>
        <v/>
      </c>
      <c r="Q268" s="81" t="str">
        <f aca="false">IF(P268&lt;&gt;"",SUMIF(L268:L268,L268,N268:N268),"")</f>
        <v/>
      </c>
      <c r="R268" s="81" t="str">
        <f aca="false">IF(P268&lt;&gt;"",SUMIF(L268:L268,L268,O268:O268),"")</f>
        <v/>
      </c>
    </row>
    <row r="269" customFormat="false" ht="14.25" hidden="true" customHeight="false" outlineLevel="0" collapsed="false">
      <c r="A269" s="102"/>
      <c r="B269" s="102"/>
      <c r="C269" s="102"/>
      <c r="D269" s="102"/>
      <c r="E269" s="102"/>
      <c r="F269" s="103"/>
      <c r="G269" s="102"/>
      <c r="H269" s="103"/>
      <c r="I269" s="102"/>
      <c r="J269" s="103"/>
      <c r="L269" s="63" t="n">
        <f aca="false">IF(AND(A270&lt;&gt;"",A269=""),L268+1,L268)</f>
        <v>19</v>
      </c>
      <c r="M269" s="80" t="str">
        <f aca="false">IF(OR(A269="Insumo",A269="Composição Auxiliar"),J269,"")</f>
        <v/>
      </c>
      <c r="N269" s="81" t="str">
        <f aca="false">IF(E269="Mão de Obra",J269,"")</f>
        <v/>
      </c>
      <c r="O269" s="81" t="str">
        <f aca="false">IF(N269&lt;&gt;"","",M269)</f>
        <v/>
      </c>
      <c r="P269" s="82" t="str">
        <f aca="false">IF(A269="Composição",B269,"")</f>
        <v/>
      </c>
      <c r="Q269" s="81" t="str">
        <f aca="false">IF(P269&lt;&gt;"",SUMIF(L269:L269,L269,N269:N269),"")</f>
        <v/>
      </c>
      <c r="R269" s="81" t="str">
        <f aca="false">IF(P269&lt;&gt;"",SUMIF(L269:L269,L269,O269:O269),"")</f>
        <v/>
      </c>
    </row>
    <row r="270" customFormat="false" ht="15" hidden="true" customHeight="false" outlineLevel="0" collapsed="false">
      <c r="A270" s="102"/>
      <c r="B270" s="102"/>
      <c r="C270" s="102"/>
      <c r="D270" s="102"/>
      <c r="E270" s="102"/>
      <c r="F270" s="103"/>
      <c r="G270" s="102"/>
      <c r="H270" s="104"/>
      <c r="I270" s="104"/>
      <c r="J270" s="103"/>
      <c r="L270" s="63" t="n">
        <f aca="false">IF(AND(A271&lt;&gt;"",A270=""),L269+1,L269)</f>
        <v>19</v>
      </c>
      <c r="M270" s="80" t="str">
        <f aca="false">IF(OR(A270="Insumo",A270="Composição Auxiliar"),J270,"")</f>
        <v/>
      </c>
      <c r="N270" s="81" t="str">
        <f aca="false">IF(E270="Mão de Obra",J270,"")</f>
        <v/>
      </c>
      <c r="O270" s="81" t="str">
        <f aca="false">IF(N270&lt;&gt;"","",M270)</f>
        <v/>
      </c>
      <c r="P270" s="82" t="str">
        <f aca="false">IF(A270="Composição",B270,"")</f>
        <v/>
      </c>
      <c r="Q270" s="81" t="str">
        <f aca="false">IF(P270&lt;&gt;"",SUMIF(L270:L270,L270,N270:N270),"")</f>
        <v/>
      </c>
      <c r="R270" s="81" t="str">
        <f aca="false">IF(P270&lt;&gt;"",SUMIF(L270:L270,L270,O270:O270),"")</f>
        <v/>
      </c>
    </row>
    <row r="271" customFormat="false" ht="15" hidden="true" customHeight="false" outlineLevel="0" collapsed="false">
      <c r="A271" s="108"/>
      <c r="B271" s="108"/>
      <c r="C271" s="108"/>
      <c r="D271" s="108"/>
      <c r="E271" s="108"/>
      <c r="F271" s="108"/>
      <c r="G271" s="108"/>
      <c r="H271" s="108"/>
      <c r="I271" s="108"/>
      <c r="J271" s="108"/>
      <c r="L271" s="63" t="n">
        <f aca="false">IF(AND(A272&lt;&gt;"",A271=""),L270+1,L270)</f>
        <v>20</v>
      </c>
      <c r="M271" s="80" t="str">
        <f aca="false">IF(OR(A271="Insumo",A271="Composição Auxiliar"),J271,"")</f>
        <v/>
      </c>
      <c r="N271" s="81" t="str">
        <f aca="false">IF(E271="Mão de Obra",J271,"")</f>
        <v/>
      </c>
      <c r="O271" s="81" t="str">
        <f aca="false">IF(N271&lt;&gt;"","",M271)</f>
        <v/>
      </c>
      <c r="P271" s="82" t="str">
        <f aca="false">IF(A271="Composição",B271,"")</f>
        <v/>
      </c>
      <c r="Q271" s="81" t="str">
        <f aca="false">IF(P271&lt;&gt;"",SUMIF(L271:L271,L271,N271:N271),"")</f>
        <v/>
      </c>
      <c r="R271" s="81" t="str">
        <f aca="false">IF(P271&lt;&gt;"",SUMIF(L271:L271,L271,O271:O271),"")</f>
        <v/>
      </c>
    </row>
    <row r="272" customFormat="false" ht="15" hidden="true" customHeight="true" outlineLevel="0" collapsed="false">
      <c r="A272" s="83" t="s">
        <v>88</v>
      </c>
      <c r="B272" s="84" t="s">
        <v>655</v>
      </c>
      <c r="C272" s="83" t="s">
        <v>656</v>
      </c>
      <c r="D272" s="83" t="s">
        <v>657</v>
      </c>
      <c r="E272" s="83" t="s">
        <v>658</v>
      </c>
      <c r="F272" s="83"/>
      <c r="G272" s="85" t="s">
        <v>659</v>
      </c>
      <c r="H272" s="84" t="s">
        <v>660</v>
      </c>
      <c r="I272" s="84" t="s">
        <v>661</v>
      </c>
      <c r="J272" s="84" t="s">
        <v>662</v>
      </c>
      <c r="L272" s="63" t="n">
        <f aca="false">IF(AND(A273&lt;&gt;"",A272=""),L271+1,L271)</f>
        <v>20</v>
      </c>
      <c r="M272" s="80" t="str">
        <f aca="false">IF(OR(A272="Insumo",A272="Composição Auxiliar"),J272,"")</f>
        <v/>
      </c>
      <c r="N272" s="81" t="str">
        <f aca="false">IF(E272="Mão de Obra",J272,"")</f>
        <v/>
      </c>
      <c r="O272" s="81" t="str">
        <f aca="false">IF(N272&lt;&gt;"","",M272)</f>
        <v/>
      </c>
      <c r="P272" s="82" t="str">
        <f aca="false">IF(A272="Composição",B272,"")</f>
        <v/>
      </c>
      <c r="Q272" s="81" t="str">
        <f aca="false">IF(P272&lt;&gt;"",SUMIF(L272:L272,L272,N272:N272),"")</f>
        <v/>
      </c>
      <c r="R272" s="81" t="str">
        <f aca="false">IF(P272&lt;&gt;"",SUMIF(L272:L272,L272,O272:O272),"")</f>
        <v/>
      </c>
    </row>
    <row r="273" customFormat="false" ht="25.5" hidden="true" customHeight="true" outlineLevel="0" collapsed="false">
      <c r="A273" s="86" t="s">
        <v>663</v>
      </c>
      <c r="B273" s="87" t="s">
        <v>89</v>
      </c>
      <c r="C273" s="86" t="s">
        <v>716</v>
      </c>
      <c r="D273" s="86" t="s">
        <v>878</v>
      </c>
      <c r="E273" s="86" t="s">
        <v>851</v>
      </c>
      <c r="F273" s="86"/>
      <c r="G273" s="88" t="s">
        <v>667</v>
      </c>
      <c r="H273" s="89" t="n">
        <v>1</v>
      </c>
      <c r="I273" s="90" t="n">
        <f aca="false">SUMIF(L:L,$L273,M:M)</f>
        <v>0.75</v>
      </c>
      <c r="J273" s="90" t="n">
        <f aca="false">TRUNC(H273*I273,2)</f>
        <v>0.75</v>
      </c>
      <c r="L273" s="63" t="n">
        <f aca="false">IF(AND(A274&lt;&gt;"",A273=""),L272+1,L272)</f>
        <v>20</v>
      </c>
      <c r="M273" s="80" t="str">
        <f aca="false">IF(OR(A273="Insumo",A273="Composição Auxiliar"),J273,"")</f>
        <v/>
      </c>
      <c r="N273" s="81" t="str">
        <f aca="false">IF(E273="Mão de Obra",J273,"")</f>
        <v/>
      </c>
      <c r="O273" s="81" t="str">
        <f aca="false">IF(N273&lt;&gt;"","",M273)</f>
        <v/>
      </c>
      <c r="P273" s="82" t="str">
        <f aca="false">IF(A273="Composição",B273,"")</f>
        <v> S-SERP-LIMP-PORA-01 </v>
      </c>
      <c r="Q273" s="81" t="n">
        <f aca="false">IF(P273&lt;&gt;"",SUMIF(L273:L273,L273,N273:N273),"")</f>
        <v>0</v>
      </c>
      <c r="R273" s="81" t="n">
        <f aca="false">IF(P273&lt;&gt;"",SUMIF(L273:L273,L273,O273:O273),"")</f>
        <v>0</v>
      </c>
    </row>
    <row r="274" customFormat="false" ht="38.25" hidden="true" customHeight="true" outlineLevel="0" collapsed="false">
      <c r="A274" s="91" t="s">
        <v>668</v>
      </c>
      <c r="B274" s="92" t="s">
        <v>879</v>
      </c>
      <c r="C274" s="91" t="s">
        <v>664</v>
      </c>
      <c r="D274" s="91" t="s">
        <v>880</v>
      </c>
      <c r="E274" s="91" t="s">
        <v>691</v>
      </c>
      <c r="F274" s="91"/>
      <c r="G274" s="93" t="s">
        <v>692</v>
      </c>
      <c r="H274" s="94" t="n">
        <v>0.003</v>
      </c>
      <c r="I274" s="95" t="n">
        <f aca="false">SUMIFS(J:J,A:A,"Composição",B:B,$B274)</f>
        <v>236.37</v>
      </c>
      <c r="J274" s="95" t="n">
        <f aca="false">TRUNC(H274*I274,2)</f>
        <v>0.7</v>
      </c>
      <c r="L274" s="63" t="n">
        <f aca="false">IF(AND(A275&lt;&gt;"",A274=""),L273+1,L273)</f>
        <v>20</v>
      </c>
      <c r="M274" s="80" t="n">
        <f aca="false">IF(OR(A274="Insumo",A274="Composição Auxiliar"),J274,"")</f>
        <v>0.7</v>
      </c>
      <c r="N274" s="81" t="str">
        <f aca="false">IF(E274="Mão de Obra",J274,"")</f>
        <v/>
      </c>
      <c r="O274" s="81" t="n">
        <f aca="false">IF(N274&lt;&gt;"","",M274)</f>
        <v>0.7</v>
      </c>
      <c r="P274" s="82" t="str">
        <f aca="false">IF(A274="Composição",B274,"")</f>
        <v/>
      </c>
      <c r="Q274" s="81" t="str">
        <f aca="false">IF(P274&lt;&gt;"",SUMIF(L274:L274,L274,N274:N274),"")</f>
        <v/>
      </c>
      <c r="R274" s="81" t="str">
        <f aca="false">IF(P274&lt;&gt;"",SUMIF(L274:L274,L274,O274:O274),"")</f>
        <v/>
      </c>
    </row>
    <row r="275" customFormat="false" ht="25.5" hidden="true" customHeight="true" outlineLevel="0" collapsed="false">
      <c r="A275" s="91" t="s">
        <v>668</v>
      </c>
      <c r="B275" s="92" t="s">
        <v>677</v>
      </c>
      <c r="C275" s="91" t="s">
        <v>664</v>
      </c>
      <c r="D275" s="91" t="s">
        <v>678</v>
      </c>
      <c r="E275" s="91" t="s">
        <v>671</v>
      </c>
      <c r="F275" s="91"/>
      <c r="G275" s="93" t="s">
        <v>672</v>
      </c>
      <c r="H275" s="94" t="n">
        <v>0.003</v>
      </c>
      <c r="I275" s="95" t="n">
        <f aca="false">SUMIFS(J:J,A:A,"Composição",B:B,$B275)</f>
        <v>18.93</v>
      </c>
      <c r="J275" s="95" t="n">
        <f aca="false">TRUNC(H275*I275,2)</f>
        <v>0.05</v>
      </c>
      <c r="L275" s="63" t="n">
        <f aca="false">IF(AND(A276&lt;&gt;"",A275=""),L274+1,L274)</f>
        <v>20</v>
      </c>
      <c r="M275" s="80" t="n">
        <f aca="false">IF(OR(A275="Insumo",A275="Composição Auxiliar"),J275,"")</f>
        <v>0.05</v>
      </c>
      <c r="N275" s="81" t="str">
        <f aca="false">IF(E275="Mão de Obra",J275,"")</f>
        <v/>
      </c>
      <c r="O275" s="81" t="n">
        <f aca="false">IF(N275&lt;&gt;"","",M275)</f>
        <v>0.05</v>
      </c>
      <c r="P275" s="82" t="str">
        <f aca="false">IF(A275="Composição",B275,"")</f>
        <v/>
      </c>
      <c r="Q275" s="81" t="str">
        <f aca="false">IF(P275&lt;&gt;"",SUMIF(L275:L275,L275,N275:N275),"")</f>
        <v/>
      </c>
      <c r="R275" s="81" t="str">
        <f aca="false">IF(P275&lt;&gt;"",SUMIF(L275:L275,L275,O275:O275),"")</f>
        <v/>
      </c>
    </row>
    <row r="276" customFormat="false" ht="14.25" hidden="true" customHeight="false" outlineLevel="0" collapsed="false">
      <c r="A276" s="102"/>
      <c r="B276" s="102"/>
      <c r="C276" s="102"/>
      <c r="D276" s="102"/>
      <c r="E276" s="102"/>
      <c r="F276" s="103"/>
      <c r="G276" s="102"/>
      <c r="H276" s="103"/>
      <c r="I276" s="102"/>
      <c r="J276" s="103"/>
      <c r="L276" s="63" t="n">
        <f aca="false">IF(AND(A277&lt;&gt;"",A276=""),L275+1,L275)</f>
        <v>20</v>
      </c>
      <c r="M276" s="80" t="str">
        <f aca="false">IF(OR(A276="Insumo",A276="Composição Auxiliar"),J276,"")</f>
        <v/>
      </c>
      <c r="N276" s="81" t="str">
        <f aca="false">IF(E276="Mão de Obra",J276,"")</f>
        <v/>
      </c>
      <c r="O276" s="81" t="str">
        <f aca="false">IF(N276&lt;&gt;"","",M276)</f>
        <v/>
      </c>
      <c r="P276" s="82" t="str">
        <f aca="false">IF(A276="Composição",B276,"")</f>
        <v/>
      </c>
      <c r="Q276" s="81" t="str">
        <f aca="false">IF(P276&lt;&gt;"",SUMIF(L276:L276,L276,N276:N276),"")</f>
        <v/>
      </c>
      <c r="R276" s="81" t="str">
        <f aca="false">IF(P276&lt;&gt;"",SUMIF(L276:L276,L276,O276:O276),"")</f>
        <v/>
      </c>
    </row>
    <row r="277" customFormat="false" ht="15" hidden="true" customHeight="false" outlineLevel="0" collapsed="false">
      <c r="A277" s="102"/>
      <c r="B277" s="102"/>
      <c r="C277" s="102"/>
      <c r="D277" s="102"/>
      <c r="E277" s="102"/>
      <c r="F277" s="103"/>
      <c r="G277" s="102"/>
      <c r="H277" s="104"/>
      <c r="I277" s="104"/>
      <c r="J277" s="103"/>
      <c r="L277" s="63" t="n">
        <f aca="false">IF(AND(A278&lt;&gt;"",A277=""),L276+1,L276)</f>
        <v>20</v>
      </c>
      <c r="M277" s="80" t="str">
        <f aca="false">IF(OR(A277="Insumo",A277="Composição Auxiliar"),J277,"")</f>
        <v/>
      </c>
      <c r="N277" s="81" t="str">
        <f aca="false">IF(E277="Mão de Obra",J277,"")</f>
        <v/>
      </c>
      <c r="O277" s="81" t="str">
        <f aca="false">IF(N277&lt;&gt;"","",M277)</f>
        <v/>
      </c>
      <c r="P277" s="82" t="str">
        <f aca="false">IF(A277="Composição",B277,"")</f>
        <v/>
      </c>
      <c r="Q277" s="81" t="str">
        <f aca="false">IF(P277&lt;&gt;"",SUMIF(L277:L277,L277,N277:N277),"")</f>
        <v/>
      </c>
      <c r="R277" s="81" t="str">
        <f aca="false">IF(P277&lt;&gt;"",SUMIF(L277:L277,L277,O277:O277),"")</f>
        <v/>
      </c>
    </row>
    <row r="278" customFormat="false" ht="15" hidden="true" customHeight="false" outlineLevel="0" collapsed="false">
      <c r="A278" s="108"/>
      <c r="B278" s="108"/>
      <c r="C278" s="108"/>
      <c r="D278" s="108"/>
      <c r="E278" s="108"/>
      <c r="F278" s="108"/>
      <c r="G278" s="108"/>
      <c r="H278" s="108"/>
      <c r="I278" s="108"/>
      <c r="J278" s="108"/>
      <c r="L278" s="63" t="n">
        <f aca="false">IF(AND(A279&lt;&gt;"",A278=""),L277+1,L277)</f>
        <v>21</v>
      </c>
      <c r="M278" s="80" t="str">
        <f aca="false">IF(OR(A278="Insumo",A278="Composição Auxiliar"),J278,"")</f>
        <v/>
      </c>
      <c r="N278" s="81" t="str">
        <f aca="false">IF(E278="Mão de Obra",J278,"")</f>
        <v/>
      </c>
      <c r="O278" s="81" t="str">
        <f aca="false">IF(N278&lt;&gt;"","",M278)</f>
        <v/>
      </c>
      <c r="P278" s="82" t="str">
        <f aca="false">IF(A278="Composição",B278,"")</f>
        <v/>
      </c>
      <c r="Q278" s="81" t="str">
        <f aca="false">IF(P278&lt;&gt;"",SUMIF(L278:L278,L278,N278:N278),"")</f>
        <v/>
      </c>
      <c r="R278" s="81" t="str">
        <f aca="false">IF(P278&lt;&gt;"",SUMIF(L278:L278,L278,O278:O278),"")</f>
        <v/>
      </c>
    </row>
    <row r="279" customFormat="false" ht="15" hidden="true" customHeight="true" outlineLevel="0" collapsed="false">
      <c r="A279" s="83" t="s">
        <v>90</v>
      </c>
      <c r="B279" s="84" t="s">
        <v>655</v>
      </c>
      <c r="C279" s="83" t="s">
        <v>656</v>
      </c>
      <c r="D279" s="83" t="s">
        <v>657</v>
      </c>
      <c r="E279" s="83" t="s">
        <v>658</v>
      </c>
      <c r="F279" s="83"/>
      <c r="G279" s="85" t="s">
        <v>659</v>
      </c>
      <c r="H279" s="84" t="s">
        <v>660</v>
      </c>
      <c r="I279" s="84" t="s">
        <v>661</v>
      </c>
      <c r="J279" s="84" t="s">
        <v>662</v>
      </c>
      <c r="L279" s="63" t="n">
        <f aca="false">IF(AND(A280&lt;&gt;"",A279=""),L278+1,L278)</f>
        <v>21</v>
      </c>
      <c r="M279" s="80" t="str">
        <f aca="false">IF(OR(A279="Insumo",A279="Composição Auxiliar"),J279,"")</f>
        <v/>
      </c>
      <c r="N279" s="81" t="str">
        <f aca="false">IF(E279="Mão de Obra",J279,"")</f>
        <v/>
      </c>
      <c r="O279" s="81" t="str">
        <f aca="false">IF(N279&lt;&gt;"","",M279)</f>
        <v/>
      </c>
      <c r="P279" s="82" t="str">
        <f aca="false">IF(A279="Composição",B279,"")</f>
        <v/>
      </c>
      <c r="Q279" s="81" t="str">
        <f aca="false">IF(P279&lt;&gt;"",SUMIF(L279:L279,L279,N279:N279),"")</f>
        <v/>
      </c>
      <c r="R279" s="81" t="str">
        <f aca="false">IF(P279&lt;&gt;"",SUMIF(L279:L279,L279,O279:O279),"")</f>
        <v/>
      </c>
    </row>
    <row r="280" customFormat="false" ht="25.5" hidden="true" customHeight="true" outlineLevel="0" collapsed="false">
      <c r="A280" s="86" t="s">
        <v>663</v>
      </c>
      <c r="B280" s="87" t="s">
        <v>91</v>
      </c>
      <c r="C280" s="86" t="s">
        <v>716</v>
      </c>
      <c r="D280" s="86" t="s">
        <v>882</v>
      </c>
      <c r="E280" s="86" t="s">
        <v>871</v>
      </c>
      <c r="F280" s="86"/>
      <c r="G280" s="88" t="s">
        <v>676</v>
      </c>
      <c r="H280" s="89" t="n">
        <v>1</v>
      </c>
      <c r="I280" s="90" t="n">
        <f aca="false">SUMIF(L:L,$L280,M:M)</f>
        <v>81.14</v>
      </c>
      <c r="J280" s="90" t="n">
        <f aca="false">TRUNC(H280*I280,2)</f>
        <v>81.14</v>
      </c>
      <c r="L280" s="63" t="n">
        <f aca="false">IF(AND(A281&lt;&gt;"",A280=""),L279+1,L279)</f>
        <v>21</v>
      </c>
      <c r="M280" s="80" t="str">
        <f aca="false">IF(OR(A280="Insumo",A280="Composição Auxiliar"),J280,"")</f>
        <v/>
      </c>
      <c r="N280" s="81" t="str">
        <f aca="false">IF(E280="Mão de Obra",J280,"")</f>
        <v/>
      </c>
      <c r="O280" s="81" t="str">
        <f aca="false">IF(N280&lt;&gt;"","",M280)</f>
        <v/>
      </c>
      <c r="P280" s="82" t="str">
        <f aca="false">IF(A280="Composição",B280,"")</f>
        <v> S-DIV-TRAN-ENT-01 </v>
      </c>
      <c r="Q280" s="81" t="n">
        <f aca="false">IF(P280&lt;&gt;"",SUMIF(L280:L280,L280,N280:N280),"")</f>
        <v>0</v>
      </c>
      <c r="R280" s="81" t="n">
        <f aca="false">IF(P280&lt;&gt;"",SUMIF(L280:L280,L280,O280:O280),"")</f>
        <v>0</v>
      </c>
    </row>
    <row r="281" customFormat="false" ht="25.5" hidden="true" customHeight="true" outlineLevel="0" collapsed="false">
      <c r="A281" s="91" t="s">
        <v>668</v>
      </c>
      <c r="B281" s="92" t="s">
        <v>677</v>
      </c>
      <c r="C281" s="91" t="s">
        <v>664</v>
      </c>
      <c r="D281" s="91" t="s">
        <v>678</v>
      </c>
      <c r="E281" s="91" t="s">
        <v>671</v>
      </c>
      <c r="F281" s="91"/>
      <c r="G281" s="93" t="s">
        <v>672</v>
      </c>
      <c r="H281" s="94" t="n">
        <v>0.8</v>
      </c>
      <c r="I281" s="95" t="n">
        <f aca="false">SUMIFS(J:J,A:A,"Composição",B:B,$B281)</f>
        <v>18.93</v>
      </c>
      <c r="J281" s="95" t="n">
        <f aca="false">TRUNC(H281*I281,2)</f>
        <v>15.14</v>
      </c>
      <c r="L281" s="63" t="n">
        <f aca="false">IF(AND(A282&lt;&gt;"",A281=""),L280+1,L280)</f>
        <v>21</v>
      </c>
      <c r="M281" s="80" t="n">
        <f aca="false">IF(OR(A281="Insumo",A281="Composição Auxiliar"),J281,"")</f>
        <v>15.14</v>
      </c>
      <c r="N281" s="81" t="str">
        <f aca="false">IF(E281="Mão de Obra",J281,"")</f>
        <v/>
      </c>
      <c r="O281" s="81" t="n">
        <f aca="false">IF(N281&lt;&gt;"","",M281)</f>
        <v>15.14</v>
      </c>
      <c r="P281" s="82" t="str">
        <f aca="false">IF(A281="Composição",B281,"")</f>
        <v/>
      </c>
      <c r="Q281" s="81" t="str">
        <f aca="false">IF(P281&lt;&gt;"",SUMIF(L281:L281,L281,N281:N281),"")</f>
        <v/>
      </c>
      <c r="R281" s="81" t="str">
        <f aca="false">IF(P281&lt;&gt;"",SUMIF(L281:L281,L281,O281:O281),"")</f>
        <v/>
      </c>
    </row>
    <row r="282" customFormat="false" ht="25.5" hidden="true" customHeight="false" outlineLevel="0" collapsed="false">
      <c r="A282" s="96" t="s">
        <v>679</v>
      </c>
      <c r="B282" s="97" t="s">
        <v>883</v>
      </c>
      <c r="C282" s="96" t="str">
        <f aca="false">VLOOKUP(B282,INSUMOS!$A:$I,2,0)</f>
        <v>Próprio</v>
      </c>
      <c r="D282" s="96" t="str">
        <f aca="false">VLOOKUP(B282,INSUMOS!$A:$I,3,0)</f>
        <v>CAÇAMBA (5 M³) PARA TRANSPORTE DE ENTULHO</v>
      </c>
      <c r="E282" s="98" t="str">
        <f aca="false">VLOOKUP(B282,INSUMOS!$A:$I,4,0)</f>
        <v>Aluguel</v>
      </c>
      <c r="F282" s="98"/>
      <c r="G282" s="99" t="str">
        <f aca="false">VLOOKUP(B282,INSUMOS!$A:$I,5,0)</f>
        <v>UN</v>
      </c>
      <c r="H282" s="100" t="n">
        <v>0.2</v>
      </c>
      <c r="I282" s="101" t="n">
        <f aca="false">VLOOKUP(B282,INSUMOS!$A:$I,8,0)</f>
        <v>330</v>
      </c>
      <c r="J282" s="101" t="n">
        <f aca="false">TRUNC(H282*I282,2)</f>
        <v>66</v>
      </c>
      <c r="L282" s="63" t="n">
        <f aca="false">IF(AND(A283&lt;&gt;"",A282=""),L281+1,L281)</f>
        <v>21</v>
      </c>
      <c r="M282" s="80" t="n">
        <f aca="false">IF(OR(A282="Insumo",A282="Composição Auxiliar"),J282,"")</f>
        <v>66</v>
      </c>
      <c r="N282" s="81" t="str">
        <f aca="false">IF(E282="Mão de Obra",J282,"")</f>
        <v/>
      </c>
      <c r="O282" s="81" t="n">
        <f aca="false">IF(N282&lt;&gt;"","",M282)</f>
        <v>66</v>
      </c>
      <c r="P282" s="82" t="str">
        <f aca="false">IF(A282="Composição",B282,"")</f>
        <v/>
      </c>
      <c r="Q282" s="81" t="str">
        <f aca="false">IF(P282&lt;&gt;"",SUMIF(L282:L282,L282,N282:N282),"")</f>
        <v/>
      </c>
      <c r="R282" s="81" t="str">
        <f aca="false">IF(P282&lt;&gt;"",SUMIF(L282:L282,L282,O282:O282),"")</f>
        <v/>
      </c>
    </row>
    <row r="283" customFormat="false" ht="14.25" hidden="true" customHeight="false" outlineLevel="0" collapsed="false">
      <c r="A283" s="102"/>
      <c r="B283" s="102"/>
      <c r="C283" s="102"/>
      <c r="D283" s="102"/>
      <c r="E283" s="102"/>
      <c r="F283" s="103"/>
      <c r="G283" s="102"/>
      <c r="H283" s="103"/>
      <c r="I283" s="102"/>
      <c r="J283" s="103"/>
      <c r="L283" s="63" t="n">
        <f aca="false">IF(AND(A284&lt;&gt;"",A283=""),L282+1,L282)</f>
        <v>21</v>
      </c>
      <c r="M283" s="80" t="str">
        <f aca="false">IF(OR(A283="Insumo",A283="Composição Auxiliar"),J283,"")</f>
        <v/>
      </c>
      <c r="N283" s="81" t="str">
        <f aca="false">IF(E283="Mão de Obra",J283,"")</f>
        <v/>
      </c>
      <c r="O283" s="81" t="str">
        <f aca="false">IF(N283&lt;&gt;"","",M283)</f>
        <v/>
      </c>
      <c r="P283" s="82" t="str">
        <f aca="false">IF(A283="Composição",B283,"")</f>
        <v/>
      </c>
      <c r="Q283" s="81" t="str">
        <f aca="false">IF(P283&lt;&gt;"",SUMIF(L283:L283,L283,N283:N283),"")</f>
        <v/>
      </c>
      <c r="R283" s="81" t="str">
        <f aca="false">IF(P283&lt;&gt;"",SUMIF(L283:L283,L283,O283:O283),"")</f>
        <v/>
      </c>
    </row>
    <row r="284" customFormat="false" ht="15" hidden="true" customHeight="false" outlineLevel="0" collapsed="false">
      <c r="A284" s="102"/>
      <c r="B284" s="102"/>
      <c r="C284" s="102"/>
      <c r="D284" s="102"/>
      <c r="E284" s="102"/>
      <c r="F284" s="103"/>
      <c r="G284" s="102"/>
      <c r="H284" s="104"/>
      <c r="I284" s="104"/>
      <c r="J284" s="103"/>
      <c r="L284" s="63" t="n">
        <f aca="false">IF(AND(A285&lt;&gt;"",A284=""),L283+1,L283)</f>
        <v>21</v>
      </c>
      <c r="M284" s="80" t="str">
        <f aca="false">IF(OR(A284="Insumo",A284="Composição Auxiliar"),J284,"")</f>
        <v/>
      </c>
      <c r="N284" s="81" t="str">
        <f aca="false">IF(E284="Mão de Obra",J284,"")</f>
        <v/>
      </c>
      <c r="O284" s="81" t="str">
        <f aca="false">IF(N284&lt;&gt;"","",M284)</f>
        <v/>
      </c>
      <c r="P284" s="82" t="str">
        <f aca="false">IF(A284="Composição",B284,"")</f>
        <v/>
      </c>
      <c r="Q284" s="81" t="str">
        <f aca="false">IF(P284&lt;&gt;"",SUMIF(L284:L284,L284,N284:N284),"")</f>
        <v/>
      </c>
      <c r="R284" s="81" t="str">
        <f aca="false">IF(P284&lt;&gt;"",SUMIF(L284:L284,L284,O284:O284),"")</f>
        <v/>
      </c>
    </row>
    <row r="285" customFormat="false" ht="15" hidden="true" customHeight="false" outlineLevel="0" collapsed="false">
      <c r="A285" s="108"/>
      <c r="B285" s="108"/>
      <c r="C285" s="108"/>
      <c r="D285" s="108"/>
      <c r="E285" s="108"/>
      <c r="F285" s="108"/>
      <c r="G285" s="108"/>
      <c r="H285" s="108"/>
      <c r="I285" s="108"/>
      <c r="J285" s="108"/>
      <c r="L285" s="63" t="n">
        <f aca="false">IF(AND(A286&lt;&gt;"",A285=""),L284+1,L284)</f>
        <v>22</v>
      </c>
      <c r="M285" s="80" t="str">
        <f aca="false">IF(OR(A285="Insumo",A285="Composição Auxiliar"),J285,"")</f>
        <v/>
      </c>
      <c r="N285" s="81" t="str">
        <f aca="false">IF(E285="Mão de Obra",J285,"")</f>
        <v/>
      </c>
      <c r="O285" s="81" t="str">
        <f aca="false">IF(N285&lt;&gt;"","",M285)</f>
        <v/>
      </c>
      <c r="P285" s="82" t="str">
        <f aca="false">IF(A285="Composição",B285,"")</f>
        <v/>
      </c>
      <c r="Q285" s="81" t="str">
        <f aca="false">IF(P285&lt;&gt;"",SUMIF(L285:L285,L285,N285:N285),"")</f>
        <v/>
      </c>
      <c r="R285" s="81" t="str">
        <f aca="false">IF(P285&lt;&gt;"",SUMIF(L285:L285,L285,O285:O285),"")</f>
        <v/>
      </c>
    </row>
    <row r="286" customFormat="false" ht="15" hidden="true" customHeight="true" outlineLevel="0" collapsed="false">
      <c r="A286" s="83" t="s">
        <v>92</v>
      </c>
      <c r="B286" s="84" t="s">
        <v>655</v>
      </c>
      <c r="C286" s="83" t="s">
        <v>656</v>
      </c>
      <c r="D286" s="83" t="s">
        <v>657</v>
      </c>
      <c r="E286" s="83" t="s">
        <v>658</v>
      </c>
      <c r="F286" s="83"/>
      <c r="G286" s="85" t="s">
        <v>659</v>
      </c>
      <c r="H286" s="84" t="s">
        <v>660</v>
      </c>
      <c r="I286" s="84" t="s">
        <v>661</v>
      </c>
      <c r="J286" s="84" t="s">
        <v>662</v>
      </c>
      <c r="L286" s="63" t="n">
        <f aca="false">IF(AND(A287&lt;&gt;"",A286=""),L285+1,L285)</f>
        <v>22</v>
      </c>
      <c r="M286" s="80" t="str">
        <f aca="false">IF(OR(A286="Insumo",A286="Composição Auxiliar"),J286,"")</f>
        <v/>
      </c>
      <c r="N286" s="81" t="str">
        <f aca="false">IF(E286="Mão de Obra",J286,"")</f>
        <v/>
      </c>
      <c r="O286" s="81" t="str">
        <f aca="false">IF(N286&lt;&gt;"","",M286)</f>
        <v/>
      </c>
      <c r="P286" s="82" t="str">
        <f aca="false">IF(A286="Composição",B286,"")</f>
        <v/>
      </c>
      <c r="Q286" s="81" t="str">
        <f aca="false">IF(P286&lt;&gt;"",SUMIF(L286:L286,L286,N286:N286),"")</f>
        <v/>
      </c>
      <c r="R286" s="81" t="str">
        <f aca="false">IF(P286&lt;&gt;"",SUMIF(L286:L286,L286,O286:O286),"")</f>
        <v/>
      </c>
    </row>
    <row r="287" customFormat="false" ht="25.5" hidden="true" customHeight="true" outlineLevel="0" collapsed="false">
      <c r="A287" s="86" t="s">
        <v>663</v>
      </c>
      <c r="B287" s="87" t="s">
        <v>93</v>
      </c>
      <c r="C287" s="86" t="s">
        <v>664</v>
      </c>
      <c r="D287" s="86" t="s">
        <v>885</v>
      </c>
      <c r="E287" s="86" t="s">
        <v>886</v>
      </c>
      <c r="F287" s="86"/>
      <c r="G287" s="88" t="s">
        <v>718</v>
      </c>
      <c r="H287" s="89" t="n">
        <v>1</v>
      </c>
      <c r="I287" s="90" t="n">
        <f aca="false">SUMIF(L:L,$L287,M:M)</f>
        <v>108.38</v>
      </c>
      <c r="J287" s="90" t="n">
        <f aca="false">TRUNC(H287*I287,2)</f>
        <v>108.38</v>
      </c>
      <c r="L287" s="63" t="n">
        <f aca="false">IF(AND(A288&lt;&gt;"",A287=""),L286+1,L286)</f>
        <v>22</v>
      </c>
      <c r="M287" s="80" t="str">
        <f aca="false">IF(OR(A287="Insumo",A287="Composição Auxiliar"),J287,"")</f>
        <v/>
      </c>
      <c r="N287" s="81" t="str">
        <f aca="false">IF(E287="Mão de Obra",J287,"")</f>
        <v/>
      </c>
      <c r="O287" s="81" t="str">
        <f aca="false">IF(N287&lt;&gt;"","",M287)</f>
        <v/>
      </c>
      <c r="P287" s="82" t="str">
        <f aca="false">IF(A287="Composição",B287,"")</f>
        <v> 98530 </v>
      </c>
      <c r="Q287" s="81" t="n">
        <f aca="false">IF(P287&lt;&gt;"",SUMIF(L287:L287,L287,N287:N287),"")</f>
        <v>0</v>
      </c>
      <c r="R287" s="81" t="n">
        <f aca="false">IF(P287&lt;&gt;"",SUMIF(L287:L287,L287,O287:O287),"")</f>
        <v>0</v>
      </c>
    </row>
    <row r="288" customFormat="false" ht="25.5" hidden="true" customHeight="true" outlineLevel="0" collapsed="false">
      <c r="A288" s="91" t="s">
        <v>668</v>
      </c>
      <c r="B288" s="92" t="s">
        <v>887</v>
      </c>
      <c r="C288" s="91" t="s">
        <v>664</v>
      </c>
      <c r="D288" s="91" t="s">
        <v>888</v>
      </c>
      <c r="E288" s="91" t="s">
        <v>671</v>
      </c>
      <c r="F288" s="91"/>
      <c r="G288" s="93" t="s">
        <v>672</v>
      </c>
      <c r="H288" s="94" t="n">
        <v>2.7511</v>
      </c>
      <c r="I288" s="95" t="n">
        <f aca="false">SUMIFS(J:J,A:A,"Composição",B:B,$B288)</f>
        <v>20.47</v>
      </c>
      <c r="J288" s="95" t="n">
        <f aca="false">TRUNC(H288*I288,2)</f>
        <v>56.31</v>
      </c>
      <c r="L288" s="63" t="n">
        <f aca="false">IF(AND(A289&lt;&gt;"",A288=""),L287+1,L287)</f>
        <v>22</v>
      </c>
      <c r="M288" s="80" t="n">
        <f aca="false">IF(OR(A288="Insumo",A288="Composição Auxiliar"),J288,"")</f>
        <v>56.31</v>
      </c>
      <c r="N288" s="81" t="str">
        <f aca="false">IF(E288="Mão de Obra",J288,"")</f>
        <v/>
      </c>
      <c r="O288" s="81" t="n">
        <f aca="false">IF(N288&lt;&gt;"","",M288)</f>
        <v>56.31</v>
      </c>
      <c r="P288" s="82" t="str">
        <f aca="false">IF(A288="Composição",B288,"")</f>
        <v/>
      </c>
      <c r="Q288" s="81" t="str">
        <f aca="false">IF(P288&lt;&gt;"",SUMIF(L288:L288,L288,N288:N288),"")</f>
        <v/>
      </c>
      <c r="R288" s="81" t="str">
        <f aca="false">IF(P288&lt;&gt;"",SUMIF(L288:L288,L288,O288:O288),"")</f>
        <v/>
      </c>
    </row>
    <row r="289" customFormat="false" ht="25.5" hidden="true" customHeight="true" outlineLevel="0" collapsed="false">
      <c r="A289" s="91" t="s">
        <v>668</v>
      </c>
      <c r="B289" s="92" t="s">
        <v>677</v>
      </c>
      <c r="C289" s="91" t="s">
        <v>664</v>
      </c>
      <c r="D289" s="91" t="s">
        <v>678</v>
      </c>
      <c r="E289" s="91" t="s">
        <v>671</v>
      </c>
      <c r="F289" s="91"/>
      <c r="G289" s="93" t="s">
        <v>672</v>
      </c>
      <c r="H289" s="94" t="n">
        <v>2.7511</v>
      </c>
      <c r="I289" s="95" t="n">
        <f aca="false">SUMIFS(J:J,A:A,"Composição",B:B,$B289)</f>
        <v>18.93</v>
      </c>
      <c r="J289" s="95" t="n">
        <f aca="false">TRUNC(H289*I289,2)</f>
        <v>52.07</v>
      </c>
      <c r="L289" s="63" t="n">
        <f aca="false">IF(AND(A290&lt;&gt;"",A289=""),L288+1,L288)</f>
        <v>22</v>
      </c>
      <c r="M289" s="80" t="n">
        <f aca="false">IF(OR(A289="Insumo",A289="Composição Auxiliar"),J289,"")</f>
        <v>52.07</v>
      </c>
      <c r="N289" s="81" t="str">
        <f aca="false">IF(E289="Mão de Obra",J289,"")</f>
        <v/>
      </c>
      <c r="O289" s="81" t="n">
        <f aca="false">IF(N289&lt;&gt;"","",M289)</f>
        <v>52.07</v>
      </c>
      <c r="P289" s="82" t="str">
        <f aca="false">IF(A289="Composição",B289,"")</f>
        <v/>
      </c>
      <c r="Q289" s="81" t="str">
        <f aca="false">IF(P289&lt;&gt;"",SUMIF(L289:L289,L289,N289:N289),"")</f>
        <v/>
      </c>
      <c r="R289" s="81" t="str">
        <f aca="false">IF(P289&lt;&gt;"",SUMIF(L289:L289,L289,O289:O289),"")</f>
        <v/>
      </c>
    </row>
    <row r="290" customFormat="false" ht="14.25" hidden="true" customHeight="false" outlineLevel="0" collapsed="false">
      <c r="A290" s="102"/>
      <c r="B290" s="102"/>
      <c r="C290" s="102"/>
      <c r="D290" s="102"/>
      <c r="E290" s="102"/>
      <c r="F290" s="103"/>
      <c r="G290" s="102"/>
      <c r="H290" s="103"/>
      <c r="I290" s="102"/>
      <c r="J290" s="103"/>
      <c r="L290" s="63" t="n">
        <f aca="false">IF(AND(A291&lt;&gt;"",A290=""),L289+1,L289)</f>
        <v>22</v>
      </c>
      <c r="M290" s="80" t="str">
        <f aca="false">IF(OR(A290="Insumo",A290="Composição Auxiliar"),J290,"")</f>
        <v/>
      </c>
      <c r="N290" s="81" t="str">
        <f aca="false">IF(E290="Mão de Obra",J290,"")</f>
        <v/>
      </c>
      <c r="O290" s="81" t="str">
        <f aca="false">IF(N290&lt;&gt;"","",M290)</f>
        <v/>
      </c>
      <c r="P290" s="82" t="str">
        <f aca="false">IF(A290="Composição",B290,"")</f>
        <v/>
      </c>
      <c r="Q290" s="81" t="str">
        <f aca="false">IF(P290&lt;&gt;"",SUMIF(L290:L290,L290,N290:N290),"")</f>
        <v/>
      </c>
      <c r="R290" s="81" t="str">
        <f aca="false">IF(P290&lt;&gt;"",SUMIF(L290:L290,L290,O290:O290),"")</f>
        <v/>
      </c>
    </row>
    <row r="291" customFormat="false" ht="15" hidden="true" customHeight="false" outlineLevel="0" collapsed="false">
      <c r="A291" s="102"/>
      <c r="B291" s="102"/>
      <c r="C291" s="102"/>
      <c r="D291" s="102"/>
      <c r="E291" s="102"/>
      <c r="F291" s="103"/>
      <c r="G291" s="102"/>
      <c r="H291" s="104"/>
      <c r="I291" s="104"/>
      <c r="J291" s="103"/>
      <c r="L291" s="63" t="n">
        <f aca="false">IF(AND(A292&lt;&gt;"",A291=""),L290+1,L290)</f>
        <v>22</v>
      </c>
      <c r="M291" s="80" t="str">
        <f aca="false">IF(OR(A291="Insumo",A291="Composição Auxiliar"),J291,"")</f>
        <v/>
      </c>
      <c r="N291" s="81" t="str">
        <f aca="false">IF(E291="Mão de Obra",J291,"")</f>
        <v/>
      </c>
      <c r="O291" s="81" t="str">
        <f aca="false">IF(N291&lt;&gt;"","",M291)</f>
        <v/>
      </c>
      <c r="P291" s="82" t="str">
        <f aca="false">IF(A291="Composição",B291,"")</f>
        <v/>
      </c>
      <c r="Q291" s="81" t="str">
        <f aca="false">IF(P291&lt;&gt;"",SUMIF(L291:L291,L291,N291:N291),"")</f>
        <v/>
      </c>
      <c r="R291" s="81" t="str">
        <f aca="false">IF(P291&lt;&gt;"",SUMIF(L291:L291,L291,O291:O291),"")</f>
        <v/>
      </c>
    </row>
    <row r="292" customFormat="false" ht="15" hidden="true" customHeight="false" outlineLevel="0" collapsed="false">
      <c r="A292" s="108"/>
      <c r="B292" s="108"/>
      <c r="C292" s="108"/>
      <c r="D292" s="108"/>
      <c r="E292" s="108"/>
      <c r="F292" s="108"/>
      <c r="G292" s="108"/>
      <c r="H292" s="108"/>
      <c r="I292" s="108"/>
      <c r="J292" s="108"/>
      <c r="L292" s="63" t="n">
        <f aca="false">IF(AND(A293&lt;&gt;"",A292=""),L291+1,L291)</f>
        <v>23</v>
      </c>
      <c r="M292" s="80" t="str">
        <f aca="false">IF(OR(A292="Insumo",A292="Composição Auxiliar"),J292,"")</f>
        <v/>
      </c>
      <c r="N292" s="81" t="str">
        <f aca="false">IF(E292="Mão de Obra",J292,"")</f>
        <v/>
      </c>
      <c r="O292" s="81" t="str">
        <f aca="false">IF(N292&lt;&gt;"","",M292)</f>
        <v/>
      </c>
      <c r="P292" s="82" t="str">
        <f aca="false">IF(A292="Composição",B292,"")</f>
        <v/>
      </c>
      <c r="Q292" s="81" t="str">
        <f aca="false">IF(P292&lt;&gt;"",SUMIF(L292:L292,L292,N292:N292),"")</f>
        <v/>
      </c>
      <c r="R292" s="81" t="str">
        <f aca="false">IF(P292&lt;&gt;"",SUMIF(L292:L292,L292,O292:O292),"")</f>
        <v/>
      </c>
    </row>
    <row r="293" customFormat="false" ht="15" hidden="true" customHeight="true" outlineLevel="0" collapsed="false">
      <c r="A293" s="83" t="s">
        <v>94</v>
      </c>
      <c r="B293" s="84" t="s">
        <v>655</v>
      </c>
      <c r="C293" s="83" t="s">
        <v>656</v>
      </c>
      <c r="D293" s="83" t="s">
        <v>657</v>
      </c>
      <c r="E293" s="83" t="s">
        <v>658</v>
      </c>
      <c r="F293" s="83"/>
      <c r="G293" s="85" t="s">
        <v>659</v>
      </c>
      <c r="H293" s="84" t="s">
        <v>660</v>
      </c>
      <c r="I293" s="84" t="s">
        <v>661</v>
      </c>
      <c r="J293" s="84" t="s">
        <v>662</v>
      </c>
      <c r="L293" s="63" t="n">
        <f aca="false">IF(AND(A294&lt;&gt;"",A293=""),L292+1,L292)</f>
        <v>23</v>
      </c>
      <c r="M293" s="80" t="str">
        <f aca="false">IF(OR(A293="Insumo",A293="Composição Auxiliar"),J293,"")</f>
        <v/>
      </c>
      <c r="N293" s="81" t="str">
        <f aca="false">IF(E293="Mão de Obra",J293,"")</f>
        <v/>
      </c>
      <c r="O293" s="81" t="str">
        <f aca="false">IF(N293&lt;&gt;"","",M293)</f>
        <v/>
      </c>
      <c r="P293" s="82" t="str">
        <f aca="false">IF(A293="Composição",B293,"")</f>
        <v/>
      </c>
      <c r="Q293" s="81" t="str">
        <f aca="false">IF(P293&lt;&gt;"",SUMIF(L293:L293,L293,N293:N293),"")</f>
        <v/>
      </c>
      <c r="R293" s="81" t="str">
        <f aca="false">IF(P293&lt;&gt;"",SUMIF(L293:L293,L293,O293:O293),"")</f>
        <v/>
      </c>
    </row>
    <row r="294" customFormat="false" ht="25.5" hidden="true" customHeight="true" outlineLevel="0" collapsed="false">
      <c r="A294" s="86" t="s">
        <v>663</v>
      </c>
      <c r="B294" s="87" t="s">
        <v>95</v>
      </c>
      <c r="C294" s="86" t="s">
        <v>664</v>
      </c>
      <c r="D294" s="86" t="s">
        <v>889</v>
      </c>
      <c r="E294" s="86" t="s">
        <v>886</v>
      </c>
      <c r="F294" s="86"/>
      <c r="G294" s="88" t="s">
        <v>718</v>
      </c>
      <c r="H294" s="89" t="n">
        <v>1</v>
      </c>
      <c r="I294" s="90" t="n">
        <f aca="false">SUMIF(L:L,$L294,M:M)</f>
        <v>164.8</v>
      </c>
      <c r="J294" s="90" t="n">
        <f aca="false">TRUNC(H294*I294,2)</f>
        <v>164.8</v>
      </c>
      <c r="L294" s="63" t="n">
        <f aca="false">IF(AND(A295&lt;&gt;"",A294=""),L293+1,L293)</f>
        <v>23</v>
      </c>
      <c r="M294" s="80" t="str">
        <f aca="false">IF(OR(A294="Insumo",A294="Composição Auxiliar"),J294,"")</f>
        <v/>
      </c>
      <c r="N294" s="81" t="str">
        <f aca="false">IF(E294="Mão de Obra",J294,"")</f>
        <v/>
      </c>
      <c r="O294" s="81" t="str">
        <f aca="false">IF(N294&lt;&gt;"","",M294)</f>
        <v/>
      </c>
      <c r="P294" s="82" t="str">
        <f aca="false">IF(A294="Composição",B294,"")</f>
        <v> 98527 </v>
      </c>
      <c r="Q294" s="81" t="n">
        <f aca="false">IF(P294&lt;&gt;"",SUMIF(L294:L294,L294,N294:N294),"")</f>
        <v>0</v>
      </c>
      <c r="R294" s="81" t="n">
        <f aca="false">IF(P294&lt;&gt;"",SUMIF(L294:L294,L294,O294:O294),"")</f>
        <v>0</v>
      </c>
    </row>
    <row r="295" customFormat="false" ht="51" hidden="true" customHeight="true" outlineLevel="0" collapsed="false">
      <c r="A295" s="91" t="s">
        <v>668</v>
      </c>
      <c r="B295" s="92" t="s">
        <v>890</v>
      </c>
      <c r="C295" s="91" t="s">
        <v>664</v>
      </c>
      <c r="D295" s="91" t="s">
        <v>891</v>
      </c>
      <c r="E295" s="91" t="s">
        <v>691</v>
      </c>
      <c r="F295" s="91"/>
      <c r="G295" s="93" t="s">
        <v>692</v>
      </c>
      <c r="H295" s="94" t="n">
        <v>0.287</v>
      </c>
      <c r="I295" s="95" t="n">
        <f aca="false">SUMIFS(J:J,A:A,"Composição",B:B,$B295)</f>
        <v>134.17</v>
      </c>
      <c r="J295" s="95" t="n">
        <f aca="false">TRUNC(H295*I295,2)</f>
        <v>38.5</v>
      </c>
      <c r="L295" s="63" t="n">
        <f aca="false">IF(AND(A296&lt;&gt;"",A295=""),L294+1,L294)</f>
        <v>23</v>
      </c>
      <c r="M295" s="80" t="n">
        <f aca="false">IF(OR(A295="Insumo",A295="Composição Auxiliar"),J295,"")</f>
        <v>38.5</v>
      </c>
      <c r="N295" s="81" t="str">
        <f aca="false">IF(E295="Mão de Obra",J295,"")</f>
        <v/>
      </c>
      <c r="O295" s="81" t="n">
        <f aca="false">IF(N295&lt;&gt;"","",M295)</f>
        <v>38.5</v>
      </c>
      <c r="P295" s="82" t="str">
        <f aca="false">IF(A295="Composição",B295,"")</f>
        <v/>
      </c>
      <c r="Q295" s="81" t="str">
        <f aca="false">IF(P295&lt;&gt;"",SUMIF(L295:L295,L295,N295:N295),"")</f>
        <v/>
      </c>
      <c r="R295" s="81" t="str">
        <f aca="false">IF(P295&lt;&gt;"",SUMIF(L295:L295,L295,O295:O295),"")</f>
        <v/>
      </c>
    </row>
    <row r="296" customFormat="false" ht="51" hidden="true" customHeight="true" outlineLevel="0" collapsed="false">
      <c r="A296" s="91" t="s">
        <v>668</v>
      </c>
      <c r="B296" s="92" t="s">
        <v>892</v>
      </c>
      <c r="C296" s="91" t="s">
        <v>664</v>
      </c>
      <c r="D296" s="91" t="s">
        <v>893</v>
      </c>
      <c r="E296" s="91" t="s">
        <v>691</v>
      </c>
      <c r="F296" s="91"/>
      <c r="G296" s="93" t="s">
        <v>699</v>
      </c>
      <c r="H296" s="94" t="n">
        <v>1.1723</v>
      </c>
      <c r="I296" s="95" t="n">
        <f aca="false">SUMIFS(J:J,A:A,"Composição",B:B,$B296)</f>
        <v>58.7</v>
      </c>
      <c r="J296" s="95" t="n">
        <f aca="false">TRUNC(H296*I296,2)</f>
        <v>68.81</v>
      </c>
      <c r="L296" s="63" t="n">
        <f aca="false">IF(AND(A297&lt;&gt;"",A296=""),L295+1,L295)</f>
        <v>23</v>
      </c>
      <c r="M296" s="80" t="n">
        <f aca="false">IF(OR(A296="Insumo",A296="Composição Auxiliar"),J296,"")</f>
        <v>68.81</v>
      </c>
      <c r="N296" s="81" t="str">
        <f aca="false">IF(E296="Mão de Obra",J296,"")</f>
        <v/>
      </c>
      <c r="O296" s="81" t="n">
        <f aca="false">IF(N296&lt;&gt;"","",M296)</f>
        <v>68.81</v>
      </c>
      <c r="P296" s="82" t="str">
        <f aca="false">IF(A296="Composição",B296,"")</f>
        <v/>
      </c>
      <c r="Q296" s="81" t="str">
        <f aca="false">IF(P296&lt;&gt;"",SUMIF(L296:L296,L296,N296:N296),"")</f>
        <v/>
      </c>
      <c r="R296" s="81" t="str">
        <f aca="false">IF(P296&lt;&gt;"",SUMIF(L296:L296,L296,O296:O296),"")</f>
        <v/>
      </c>
    </row>
    <row r="297" customFormat="false" ht="25.5" hidden="true" customHeight="true" outlineLevel="0" collapsed="false">
      <c r="A297" s="91" t="s">
        <v>668</v>
      </c>
      <c r="B297" s="92" t="s">
        <v>677</v>
      </c>
      <c r="C297" s="91" t="s">
        <v>664</v>
      </c>
      <c r="D297" s="91" t="s">
        <v>678</v>
      </c>
      <c r="E297" s="91" t="s">
        <v>671</v>
      </c>
      <c r="F297" s="91"/>
      <c r="G297" s="93" t="s">
        <v>672</v>
      </c>
      <c r="H297" s="94" t="n">
        <v>1.4593</v>
      </c>
      <c r="I297" s="95" t="n">
        <f aca="false">SUMIFS(J:J,A:A,"Composição",B:B,$B297)</f>
        <v>18.93</v>
      </c>
      <c r="J297" s="95" t="n">
        <f aca="false">TRUNC(H297*I297,2)</f>
        <v>27.62</v>
      </c>
      <c r="L297" s="63" t="n">
        <f aca="false">IF(AND(A298&lt;&gt;"",A297=""),L296+1,L296)</f>
        <v>23</v>
      </c>
      <c r="M297" s="80" t="n">
        <f aca="false">IF(OR(A297="Insumo",A297="Composição Auxiliar"),J297,"")</f>
        <v>27.62</v>
      </c>
      <c r="N297" s="81" t="str">
        <f aca="false">IF(E297="Mão de Obra",J297,"")</f>
        <v/>
      </c>
      <c r="O297" s="81" t="n">
        <f aca="false">IF(N297&lt;&gt;"","",M297)</f>
        <v>27.62</v>
      </c>
      <c r="P297" s="82" t="str">
        <f aca="false">IF(A297="Composição",B297,"")</f>
        <v/>
      </c>
      <c r="Q297" s="81" t="str">
        <f aca="false">IF(P297&lt;&gt;"",SUMIF(L297:L297,L297,N297:N297),"")</f>
        <v/>
      </c>
      <c r="R297" s="81" t="str">
        <f aca="false">IF(P297&lt;&gt;"",SUMIF(L297:L297,L297,O297:O297),"")</f>
        <v/>
      </c>
    </row>
    <row r="298" customFormat="false" ht="25.5" hidden="true" customHeight="true" outlineLevel="0" collapsed="false">
      <c r="A298" s="91" t="s">
        <v>668</v>
      </c>
      <c r="B298" s="92" t="s">
        <v>887</v>
      </c>
      <c r="C298" s="91" t="s">
        <v>664</v>
      </c>
      <c r="D298" s="91" t="s">
        <v>888</v>
      </c>
      <c r="E298" s="91" t="s">
        <v>671</v>
      </c>
      <c r="F298" s="91"/>
      <c r="G298" s="93" t="s">
        <v>672</v>
      </c>
      <c r="H298" s="94" t="n">
        <v>1.4593</v>
      </c>
      <c r="I298" s="95" t="n">
        <f aca="false">SUMIFS(J:J,A:A,"Composição",B:B,$B298)</f>
        <v>20.47</v>
      </c>
      <c r="J298" s="95" t="n">
        <f aca="false">TRUNC(H298*I298,2)</f>
        <v>29.87</v>
      </c>
      <c r="L298" s="63" t="n">
        <f aca="false">IF(AND(A299&lt;&gt;"",A298=""),L297+1,L297)</f>
        <v>23</v>
      </c>
      <c r="M298" s="80" t="n">
        <f aca="false">IF(OR(A298="Insumo",A298="Composição Auxiliar"),J298,"")</f>
        <v>29.87</v>
      </c>
      <c r="N298" s="81" t="str">
        <f aca="false">IF(E298="Mão de Obra",J298,"")</f>
        <v/>
      </c>
      <c r="O298" s="81" t="n">
        <f aca="false">IF(N298&lt;&gt;"","",M298)</f>
        <v>29.87</v>
      </c>
      <c r="P298" s="82" t="str">
        <f aca="false">IF(A298="Composição",B298,"")</f>
        <v/>
      </c>
      <c r="Q298" s="81" t="str">
        <f aca="false">IF(P298&lt;&gt;"",SUMIF(L298:L298,L298,N298:N298),"")</f>
        <v/>
      </c>
      <c r="R298" s="81" t="str">
        <f aca="false">IF(P298&lt;&gt;"",SUMIF(L298:L298,L298,O298:O298),"")</f>
        <v/>
      </c>
    </row>
    <row r="299" customFormat="false" ht="14.25" hidden="true" customHeight="false" outlineLevel="0" collapsed="false">
      <c r="A299" s="102"/>
      <c r="B299" s="102"/>
      <c r="C299" s="102"/>
      <c r="D299" s="102"/>
      <c r="E299" s="102"/>
      <c r="F299" s="103"/>
      <c r="G299" s="102"/>
      <c r="H299" s="103"/>
      <c r="I299" s="102"/>
      <c r="J299" s="103"/>
      <c r="L299" s="63" t="n">
        <f aca="false">IF(AND(A300&lt;&gt;"",A299=""),L298+1,L298)</f>
        <v>23</v>
      </c>
      <c r="M299" s="80" t="str">
        <f aca="false">IF(OR(A299="Insumo",A299="Composição Auxiliar"),J299,"")</f>
        <v/>
      </c>
      <c r="N299" s="81" t="str">
        <f aca="false">IF(E299="Mão de Obra",J299,"")</f>
        <v/>
      </c>
      <c r="O299" s="81" t="str">
        <f aca="false">IF(N299&lt;&gt;"","",M299)</f>
        <v/>
      </c>
      <c r="P299" s="82" t="str">
        <f aca="false">IF(A299="Composição",B299,"")</f>
        <v/>
      </c>
      <c r="Q299" s="81" t="str">
        <f aca="false">IF(P299&lt;&gt;"",SUMIF(L299:L299,L299,N299:N299),"")</f>
        <v/>
      </c>
      <c r="R299" s="81" t="str">
        <f aca="false">IF(P299&lt;&gt;"",SUMIF(L299:L299,L299,O299:O299),"")</f>
        <v/>
      </c>
    </row>
    <row r="300" customFormat="false" ht="15" hidden="true" customHeight="false" outlineLevel="0" collapsed="false">
      <c r="A300" s="102"/>
      <c r="B300" s="102"/>
      <c r="C300" s="102"/>
      <c r="D300" s="102"/>
      <c r="E300" s="102"/>
      <c r="F300" s="103"/>
      <c r="G300" s="102"/>
      <c r="H300" s="104"/>
      <c r="I300" s="104"/>
      <c r="J300" s="103"/>
      <c r="L300" s="63" t="n">
        <f aca="false">IF(AND(A301&lt;&gt;"",A300=""),L299+1,L299)</f>
        <v>23</v>
      </c>
      <c r="M300" s="80" t="str">
        <f aca="false">IF(OR(A300="Insumo",A300="Composição Auxiliar"),J300,"")</f>
        <v/>
      </c>
      <c r="N300" s="81" t="str">
        <f aca="false">IF(E300="Mão de Obra",J300,"")</f>
        <v/>
      </c>
      <c r="O300" s="81" t="str">
        <f aca="false">IF(N300&lt;&gt;"","",M300)</f>
        <v/>
      </c>
      <c r="P300" s="82" t="str">
        <f aca="false">IF(A300="Composição",B300,"")</f>
        <v/>
      </c>
      <c r="Q300" s="81" t="str">
        <f aca="false">IF(P300&lt;&gt;"",SUMIF(L300:L300,L300,N300:N300),"")</f>
        <v/>
      </c>
      <c r="R300" s="81" t="str">
        <f aca="false">IF(P300&lt;&gt;"",SUMIF(L300:L300,L300,O300:O300),"")</f>
        <v/>
      </c>
    </row>
    <row r="301" customFormat="false" ht="15" hidden="true" customHeight="false" outlineLevel="0" collapsed="false">
      <c r="A301" s="108"/>
      <c r="B301" s="108"/>
      <c r="C301" s="108"/>
      <c r="D301" s="108"/>
      <c r="E301" s="108"/>
      <c r="F301" s="108"/>
      <c r="G301" s="108"/>
      <c r="H301" s="108"/>
      <c r="I301" s="108"/>
      <c r="J301" s="108"/>
      <c r="L301" s="63" t="n">
        <f aca="false">IF(AND(A302&lt;&gt;"",A301=""),L300+1,L300)</f>
        <v>24</v>
      </c>
      <c r="M301" s="80" t="str">
        <f aca="false">IF(OR(A301="Insumo",A301="Composição Auxiliar"),J301,"")</f>
        <v/>
      </c>
      <c r="N301" s="81" t="str">
        <f aca="false">IF(E301="Mão de Obra",J301,"")</f>
        <v/>
      </c>
      <c r="O301" s="81" t="str">
        <f aca="false">IF(N301&lt;&gt;"","",M301)</f>
        <v/>
      </c>
      <c r="P301" s="82" t="str">
        <f aca="false">IF(A301="Composição",B301,"")</f>
        <v/>
      </c>
      <c r="Q301" s="81" t="str">
        <f aca="false">IF(P301&lt;&gt;"",SUMIF(L301:L301,L301,N301:N301),"")</f>
        <v/>
      </c>
      <c r="R301" s="81" t="str">
        <f aca="false">IF(P301&lt;&gt;"",SUMIF(L301:L301,L301,O301:O301),"")</f>
        <v/>
      </c>
    </row>
    <row r="302" customFormat="false" ht="15" hidden="true" customHeight="true" outlineLevel="0" collapsed="false">
      <c r="A302" s="83" t="s">
        <v>98</v>
      </c>
      <c r="B302" s="84" t="s">
        <v>655</v>
      </c>
      <c r="C302" s="83" t="s">
        <v>656</v>
      </c>
      <c r="D302" s="83" t="s">
        <v>657</v>
      </c>
      <c r="E302" s="83" t="s">
        <v>658</v>
      </c>
      <c r="F302" s="83"/>
      <c r="G302" s="85" t="s">
        <v>659</v>
      </c>
      <c r="H302" s="84" t="s">
        <v>660</v>
      </c>
      <c r="I302" s="84" t="s">
        <v>661</v>
      </c>
      <c r="J302" s="84" t="s">
        <v>662</v>
      </c>
      <c r="L302" s="63" t="n">
        <f aca="false">IF(AND(A303&lt;&gt;"",A302=""),L301+1,L301)</f>
        <v>24</v>
      </c>
      <c r="M302" s="80" t="str">
        <f aca="false">IF(OR(A302="Insumo",A302="Composição Auxiliar"),J302,"")</f>
        <v/>
      </c>
      <c r="N302" s="81" t="str">
        <f aca="false">IF(E302="Mão de Obra",J302,"")</f>
        <v/>
      </c>
      <c r="O302" s="81" t="str">
        <f aca="false">IF(N302&lt;&gt;"","",M302)</f>
        <v/>
      </c>
      <c r="P302" s="82" t="str">
        <f aca="false">IF(A302="Composição",B302,"")</f>
        <v/>
      </c>
      <c r="Q302" s="81" t="str">
        <f aca="false">IF(P302&lt;&gt;"",SUMIF(L302:L302,L302,N302:N302),"")</f>
        <v/>
      </c>
      <c r="R302" s="81" t="str">
        <f aca="false">IF(P302&lt;&gt;"",SUMIF(L302:L302,L302,O302:O302),"")</f>
        <v/>
      </c>
    </row>
    <row r="303" customFormat="false" ht="38.25" hidden="true" customHeight="true" outlineLevel="0" collapsed="false">
      <c r="A303" s="86" t="s">
        <v>663</v>
      </c>
      <c r="B303" s="87" t="s">
        <v>99</v>
      </c>
      <c r="C303" s="86" t="s">
        <v>716</v>
      </c>
      <c r="D303" s="86" t="s">
        <v>894</v>
      </c>
      <c r="E303" s="86" t="s">
        <v>731</v>
      </c>
      <c r="F303" s="86"/>
      <c r="G303" s="88" t="s">
        <v>676</v>
      </c>
      <c r="H303" s="89" t="n">
        <v>1</v>
      </c>
      <c r="I303" s="90" t="n">
        <f aca="false">SUMIF(L:L,$L303,M:M)</f>
        <v>72.47</v>
      </c>
      <c r="J303" s="90" t="n">
        <f aca="false">TRUNC(H303*I303,2)</f>
        <v>72.47</v>
      </c>
      <c r="L303" s="63" t="n">
        <f aca="false">IF(AND(A304&lt;&gt;"",A303=""),L302+1,L302)</f>
        <v>24</v>
      </c>
      <c r="M303" s="80" t="str">
        <f aca="false">IF(OR(A303="Insumo",A303="Composição Auxiliar"),J303,"")</f>
        <v/>
      </c>
      <c r="N303" s="81" t="str">
        <f aca="false">IF(E303="Mão de Obra",J303,"")</f>
        <v/>
      </c>
      <c r="O303" s="81" t="str">
        <f aca="false">IF(N303&lt;&gt;"","",M303)</f>
        <v/>
      </c>
      <c r="P303" s="82" t="str">
        <f aca="false">IF(A303="Composição",B303,"")</f>
        <v> S-SERP-ATER-PORA-01 </v>
      </c>
      <c r="Q303" s="81" t="n">
        <f aca="false">IF(P303&lt;&gt;"",SUMIF(L303:L303,L303,N303:N303),"")</f>
        <v>0</v>
      </c>
      <c r="R303" s="81" t="n">
        <f aca="false">IF(P303&lt;&gt;"",SUMIF(L303:L303,L303,O303:O303),"")</f>
        <v>0</v>
      </c>
    </row>
    <row r="304" customFormat="false" ht="25.5" hidden="true" customHeight="true" outlineLevel="0" collapsed="false">
      <c r="A304" s="91" t="s">
        <v>668</v>
      </c>
      <c r="B304" s="92" t="s">
        <v>895</v>
      </c>
      <c r="C304" s="91" t="s">
        <v>664</v>
      </c>
      <c r="D304" s="91" t="s">
        <v>896</v>
      </c>
      <c r="E304" s="91" t="s">
        <v>691</v>
      </c>
      <c r="F304" s="91"/>
      <c r="G304" s="93" t="s">
        <v>699</v>
      </c>
      <c r="H304" s="94" t="n">
        <v>0.254</v>
      </c>
      <c r="I304" s="95" t="n">
        <f aca="false">SUMIFS(J:J,A:A,"Composição",B:B,$B304)</f>
        <v>27.05</v>
      </c>
      <c r="J304" s="95" t="n">
        <f aca="false">TRUNC(H304*I304,2)</f>
        <v>6.87</v>
      </c>
      <c r="L304" s="63" t="n">
        <f aca="false">IF(AND(A305&lt;&gt;"",A304=""),L303+1,L303)</f>
        <v>24</v>
      </c>
      <c r="M304" s="80" t="n">
        <f aca="false">IF(OR(A304="Insumo",A304="Composição Auxiliar"),J304,"")</f>
        <v>6.87</v>
      </c>
      <c r="N304" s="81" t="str">
        <f aca="false">IF(E304="Mão de Obra",J304,"")</f>
        <v/>
      </c>
      <c r="O304" s="81" t="n">
        <f aca="false">IF(N304&lt;&gt;"","",M304)</f>
        <v>6.87</v>
      </c>
      <c r="P304" s="82" t="str">
        <f aca="false">IF(A304="Composição",B304,"")</f>
        <v/>
      </c>
      <c r="Q304" s="81" t="str">
        <f aca="false">IF(P304&lt;&gt;"",SUMIF(L304:L304,L304,N304:N304),"")</f>
        <v/>
      </c>
      <c r="R304" s="81" t="str">
        <f aca="false">IF(P304&lt;&gt;"",SUMIF(L304:L304,L304,O304:O304),"")</f>
        <v/>
      </c>
    </row>
    <row r="305" customFormat="false" ht="25.5" hidden="true" customHeight="true" outlineLevel="0" collapsed="false">
      <c r="A305" s="91" t="s">
        <v>668</v>
      </c>
      <c r="B305" s="92" t="s">
        <v>677</v>
      </c>
      <c r="C305" s="91" t="s">
        <v>664</v>
      </c>
      <c r="D305" s="91" t="s">
        <v>678</v>
      </c>
      <c r="E305" s="91" t="s">
        <v>671</v>
      </c>
      <c r="F305" s="91"/>
      <c r="G305" s="93" t="s">
        <v>672</v>
      </c>
      <c r="H305" s="94" t="n">
        <v>0.659</v>
      </c>
      <c r="I305" s="95" t="n">
        <f aca="false">SUMIFS(J:J,A:A,"Composição",B:B,$B305)</f>
        <v>18.93</v>
      </c>
      <c r="J305" s="95" t="n">
        <f aca="false">TRUNC(H305*I305,2)</f>
        <v>12.47</v>
      </c>
      <c r="L305" s="63" t="n">
        <f aca="false">IF(AND(A306&lt;&gt;"",A305=""),L304+1,L304)</f>
        <v>24</v>
      </c>
      <c r="M305" s="80" t="n">
        <f aca="false">IF(OR(A305="Insumo",A305="Composição Auxiliar"),J305,"")</f>
        <v>12.47</v>
      </c>
      <c r="N305" s="81" t="str">
        <f aca="false">IF(E305="Mão de Obra",J305,"")</f>
        <v/>
      </c>
      <c r="O305" s="81" t="n">
        <f aca="false">IF(N305&lt;&gt;"","",M305)</f>
        <v>12.47</v>
      </c>
      <c r="P305" s="82" t="str">
        <f aca="false">IF(A305="Composição",B305,"")</f>
        <v/>
      </c>
      <c r="Q305" s="81" t="str">
        <f aca="false">IF(P305&lt;&gt;"",SUMIF(L305:L305,L305,N305:N305),"")</f>
        <v/>
      </c>
      <c r="R305" s="81" t="str">
        <f aca="false">IF(P305&lt;&gt;"",SUMIF(L305:L305,L305,O305:O305),"")</f>
        <v/>
      </c>
    </row>
    <row r="306" customFormat="false" ht="51" hidden="true" customHeight="true" outlineLevel="0" collapsed="false">
      <c r="A306" s="91" t="s">
        <v>668</v>
      </c>
      <c r="B306" s="92" t="s">
        <v>897</v>
      </c>
      <c r="C306" s="91" t="s">
        <v>664</v>
      </c>
      <c r="D306" s="91" t="s">
        <v>898</v>
      </c>
      <c r="E306" s="91" t="s">
        <v>691</v>
      </c>
      <c r="F306" s="91"/>
      <c r="G306" s="93" t="s">
        <v>699</v>
      </c>
      <c r="H306" s="94" t="n">
        <v>0.003</v>
      </c>
      <c r="I306" s="95" t="n">
        <f aca="false">SUMIFS(J:J,A:A,"Composição",B:B,$B306)</f>
        <v>63.49</v>
      </c>
      <c r="J306" s="95" t="n">
        <f aca="false">TRUNC(H306*I306,2)</f>
        <v>0.19</v>
      </c>
      <c r="L306" s="63" t="n">
        <f aca="false">IF(AND(A307&lt;&gt;"",A306=""),L305+1,L305)</f>
        <v>24</v>
      </c>
      <c r="M306" s="80" t="n">
        <f aca="false">IF(OR(A306="Insumo",A306="Composição Auxiliar"),J306,"")</f>
        <v>0.19</v>
      </c>
      <c r="N306" s="81" t="str">
        <f aca="false">IF(E306="Mão de Obra",J306,"")</f>
        <v/>
      </c>
      <c r="O306" s="81" t="n">
        <f aca="false">IF(N306&lt;&gt;"","",M306)</f>
        <v>0.19</v>
      </c>
      <c r="P306" s="82" t="str">
        <f aca="false">IF(A306="Composição",B306,"")</f>
        <v/>
      </c>
      <c r="Q306" s="81" t="str">
        <f aca="false">IF(P306&lt;&gt;"",SUMIF(L306:L306,L306,N306:N306),"")</f>
        <v/>
      </c>
      <c r="R306" s="81" t="str">
        <f aca="false">IF(P306&lt;&gt;"",SUMIF(L306:L306,L306,O306:O306),"")</f>
        <v/>
      </c>
    </row>
    <row r="307" customFormat="false" ht="51" hidden="true" customHeight="true" outlineLevel="0" collapsed="false">
      <c r="A307" s="91" t="s">
        <v>668</v>
      </c>
      <c r="B307" s="92" t="s">
        <v>899</v>
      </c>
      <c r="C307" s="91" t="s">
        <v>664</v>
      </c>
      <c r="D307" s="91" t="s">
        <v>900</v>
      </c>
      <c r="E307" s="91" t="s">
        <v>691</v>
      </c>
      <c r="F307" s="91"/>
      <c r="G307" s="93" t="s">
        <v>692</v>
      </c>
      <c r="H307" s="94" t="n">
        <v>0.006</v>
      </c>
      <c r="I307" s="95" t="n">
        <f aca="false">SUMIFS(J:J,A:A,"Composição",B:B,$B307)</f>
        <v>278.99</v>
      </c>
      <c r="J307" s="95" t="n">
        <f aca="false">TRUNC(H307*I307,2)</f>
        <v>1.67</v>
      </c>
      <c r="L307" s="63" t="n">
        <f aca="false">IF(AND(A308&lt;&gt;"",A307=""),L306+1,L306)</f>
        <v>24</v>
      </c>
      <c r="M307" s="80" t="n">
        <f aca="false">IF(OR(A307="Insumo",A307="Composição Auxiliar"),J307,"")</f>
        <v>1.67</v>
      </c>
      <c r="N307" s="81" t="str">
        <f aca="false">IF(E307="Mão de Obra",J307,"")</f>
        <v/>
      </c>
      <c r="O307" s="81" t="n">
        <f aca="false">IF(N307&lt;&gt;"","",M307)</f>
        <v>1.67</v>
      </c>
      <c r="P307" s="82" t="str">
        <f aca="false">IF(A307="Composição",B307,"")</f>
        <v/>
      </c>
      <c r="Q307" s="81" t="str">
        <f aca="false">IF(P307&lt;&gt;"",SUMIF(L307:L307,L307,N307:N307),"")</f>
        <v/>
      </c>
      <c r="R307" s="81" t="str">
        <f aca="false">IF(P307&lt;&gt;"",SUMIF(L307:L307,L307,O307:O307),"")</f>
        <v/>
      </c>
    </row>
    <row r="308" customFormat="false" ht="25.5" hidden="true" customHeight="true" outlineLevel="0" collapsed="false">
      <c r="A308" s="91" t="s">
        <v>668</v>
      </c>
      <c r="B308" s="92" t="s">
        <v>901</v>
      </c>
      <c r="C308" s="91" t="s">
        <v>664</v>
      </c>
      <c r="D308" s="91" t="s">
        <v>902</v>
      </c>
      <c r="E308" s="91" t="s">
        <v>691</v>
      </c>
      <c r="F308" s="91"/>
      <c r="G308" s="93" t="s">
        <v>692</v>
      </c>
      <c r="H308" s="94" t="n">
        <v>0.274</v>
      </c>
      <c r="I308" s="95" t="n">
        <f aca="false">SUMIFS(J:J,A:A,"Composição",B:B,$B308)</f>
        <v>33.4</v>
      </c>
      <c r="J308" s="95" t="n">
        <f aca="false">TRUNC(H308*I308,2)</f>
        <v>9.15</v>
      </c>
      <c r="L308" s="63" t="n">
        <f aca="false">IF(AND(A309&lt;&gt;"",A308=""),L307+1,L307)</f>
        <v>24</v>
      </c>
      <c r="M308" s="80" t="n">
        <f aca="false">IF(OR(A308="Insumo",A308="Composição Auxiliar"),J308,"")</f>
        <v>9.15</v>
      </c>
      <c r="N308" s="81" t="str">
        <f aca="false">IF(E308="Mão de Obra",J308,"")</f>
        <v/>
      </c>
      <c r="O308" s="81" t="n">
        <f aca="false">IF(N308&lt;&gt;"","",M308)</f>
        <v>9.15</v>
      </c>
      <c r="P308" s="82" t="str">
        <f aca="false">IF(A308="Composição",B308,"")</f>
        <v/>
      </c>
      <c r="Q308" s="81" t="str">
        <f aca="false">IF(P308&lt;&gt;"",SUMIF(L308:L308,L308,N308:N308),"")</f>
        <v/>
      </c>
      <c r="R308" s="81" t="str">
        <f aca="false">IF(P308&lt;&gt;"",SUMIF(L308:L308,L308,O308:O308),"")</f>
        <v/>
      </c>
    </row>
    <row r="309" customFormat="false" ht="25.5" hidden="true" customHeight="false" outlineLevel="0" collapsed="false">
      <c r="A309" s="96" t="s">
        <v>679</v>
      </c>
      <c r="B309" s="97" t="s">
        <v>903</v>
      </c>
      <c r="C309" s="96" t="str">
        <f aca="false">VLOOKUP(B309,INSUMOS!$A:$I,2,0)</f>
        <v>SINAPI</v>
      </c>
      <c r="D309" s="96" t="str">
        <f aca="false">VLOOKUP(B309,INSUMOS!$A:$I,3,0)</f>
        <v>ARGILA, ARGILA VERMELHA OU ARGILA ARENOSA (RETIRADA NA JAZIDA, SEM TRANSPORTE)</v>
      </c>
      <c r="E309" s="98" t="str">
        <f aca="false">VLOOKUP(B309,INSUMOS!$A:$I,4,0)</f>
        <v>Material</v>
      </c>
      <c r="F309" s="98"/>
      <c r="G309" s="99" t="str">
        <f aca="false">VLOOKUP(B309,INSUMOS!$A:$I,5,0)</f>
        <v>m³</v>
      </c>
      <c r="H309" s="100" t="n">
        <v>1.25</v>
      </c>
      <c r="I309" s="101" t="n">
        <f aca="false">VLOOKUP(B309,INSUMOS!$A:$I,8,0)</f>
        <v>33.7</v>
      </c>
      <c r="J309" s="101" t="n">
        <f aca="false">TRUNC(H309*I309,2)</f>
        <v>42.12</v>
      </c>
      <c r="L309" s="63" t="n">
        <f aca="false">IF(AND(A310&lt;&gt;"",A309=""),L308+1,L308)</f>
        <v>24</v>
      </c>
      <c r="M309" s="80" t="n">
        <f aca="false">IF(OR(A309="Insumo",A309="Composição Auxiliar"),J309,"")</f>
        <v>42.12</v>
      </c>
      <c r="N309" s="81" t="str">
        <f aca="false">IF(E309="Mão de Obra",J309,"")</f>
        <v/>
      </c>
      <c r="O309" s="81" t="n">
        <f aca="false">IF(N309&lt;&gt;"","",M309)</f>
        <v>42.12</v>
      </c>
      <c r="P309" s="82" t="str">
        <f aca="false">IF(A309="Composição",B309,"")</f>
        <v/>
      </c>
      <c r="Q309" s="81" t="str">
        <f aca="false">IF(P309&lt;&gt;"",SUMIF(L309:L309,L309,N309:N309),"")</f>
        <v/>
      </c>
      <c r="R309" s="81" t="str">
        <f aca="false">IF(P309&lt;&gt;"",SUMIF(L309:L309,L309,O309:O309),"")</f>
        <v/>
      </c>
    </row>
    <row r="310" customFormat="false" ht="14.25" hidden="true" customHeight="false" outlineLevel="0" collapsed="false">
      <c r="A310" s="102"/>
      <c r="B310" s="102"/>
      <c r="C310" s="102"/>
      <c r="D310" s="102"/>
      <c r="E310" s="102"/>
      <c r="F310" s="103"/>
      <c r="G310" s="102"/>
      <c r="H310" s="103"/>
      <c r="I310" s="102"/>
      <c r="J310" s="103"/>
      <c r="L310" s="63" t="n">
        <f aca="false">IF(AND(A311&lt;&gt;"",A310=""),L309+1,L309)</f>
        <v>24</v>
      </c>
      <c r="M310" s="80" t="str">
        <f aca="false">IF(OR(A310="Insumo",A310="Composição Auxiliar"),J310,"")</f>
        <v/>
      </c>
      <c r="N310" s="81" t="str">
        <f aca="false">IF(E310="Mão de Obra",J310,"")</f>
        <v/>
      </c>
      <c r="O310" s="81" t="str">
        <f aca="false">IF(N310&lt;&gt;"","",M310)</f>
        <v/>
      </c>
      <c r="P310" s="82" t="str">
        <f aca="false">IF(A310="Composição",B310,"")</f>
        <v/>
      </c>
      <c r="Q310" s="81" t="str">
        <f aca="false">IF(P310&lt;&gt;"",SUMIF(L310:L310,L310,N310:N310),"")</f>
        <v/>
      </c>
      <c r="R310" s="81" t="str">
        <f aca="false">IF(P310&lt;&gt;"",SUMIF(L310:L310,L310,O310:O310),"")</f>
        <v/>
      </c>
    </row>
    <row r="311" customFormat="false" ht="15" hidden="true" customHeight="false" outlineLevel="0" collapsed="false">
      <c r="A311" s="102"/>
      <c r="B311" s="102"/>
      <c r="C311" s="102"/>
      <c r="D311" s="102"/>
      <c r="E311" s="102"/>
      <c r="F311" s="103"/>
      <c r="G311" s="102"/>
      <c r="H311" s="104"/>
      <c r="I311" s="104"/>
      <c r="J311" s="103"/>
      <c r="L311" s="63" t="n">
        <f aca="false">IF(AND(A312&lt;&gt;"",A311=""),L310+1,L310)</f>
        <v>24</v>
      </c>
      <c r="M311" s="80" t="str">
        <f aca="false">IF(OR(A311="Insumo",A311="Composição Auxiliar"),J311,"")</f>
        <v/>
      </c>
      <c r="N311" s="81" t="str">
        <f aca="false">IF(E311="Mão de Obra",J311,"")</f>
        <v/>
      </c>
      <c r="O311" s="81" t="str">
        <f aca="false">IF(N311&lt;&gt;"","",M311)</f>
        <v/>
      </c>
      <c r="P311" s="82" t="str">
        <f aca="false">IF(A311="Composição",B311,"")</f>
        <v/>
      </c>
      <c r="Q311" s="81" t="str">
        <f aca="false">IF(P311&lt;&gt;"",SUMIF(L311:L311,L311,N311:N311),"")</f>
        <v/>
      </c>
      <c r="R311" s="81" t="str">
        <f aca="false">IF(P311&lt;&gt;"",SUMIF(L311:L311,L311,O311:O311),"")</f>
        <v/>
      </c>
    </row>
    <row r="312" customFormat="false" ht="15" hidden="true" customHeight="false" outlineLevel="0" collapsed="false">
      <c r="A312" s="108"/>
      <c r="B312" s="108"/>
      <c r="C312" s="108"/>
      <c r="D312" s="108"/>
      <c r="E312" s="108"/>
      <c r="F312" s="108"/>
      <c r="G312" s="108"/>
      <c r="H312" s="108"/>
      <c r="I312" s="108"/>
      <c r="J312" s="108"/>
      <c r="L312" s="63" t="n">
        <f aca="false">IF(AND(A313&lt;&gt;"",A312=""),L311+1,L311)</f>
        <v>25</v>
      </c>
      <c r="M312" s="80" t="str">
        <f aca="false">IF(OR(A312="Insumo",A312="Composição Auxiliar"),J312,"")</f>
        <v/>
      </c>
      <c r="N312" s="81" t="str">
        <f aca="false">IF(E312="Mão de Obra",J312,"")</f>
        <v/>
      </c>
      <c r="O312" s="81" t="str">
        <f aca="false">IF(N312&lt;&gt;"","",M312)</f>
        <v/>
      </c>
      <c r="P312" s="82" t="str">
        <f aca="false">IF(A312="Composição",B312,"")</f>
        <v/>
      </c>
      <c r="Q312" s="81" t="str">
        <f aca="false">IF(P312&lt;&gt;"",SUMIF(L312:L312,L312,N312:N312),"")</f>
        <v/>
      </c>
      <c r="R312" s="81" t="str">
        <f aca="false">IF(P312&lt;&gt;"",SUMIF(L312:L312,L312,O312:O312),"")</f>
        <v/>
      </c>
    </row>
    <row r="313" customFormat="false" ht="15" hidden="true" customHeight="true" outlineLevel="0" collapsed="false">
      <c r="A313" s="83" t="s">
        <v>104</v>
      </c>
      <c r="B313" s="84" t="s">
        <v>655</v>
      </c>
      <c r="C313" s="83" t="s">
        <v>656</v>
      </c>
      <c r="D313" s="83" t="s">
        <v>657</v>
      </c>
      <c r="E313" s="83" t="s">
        <v>658</v>
      </c>
      <c r="F313" s="83"/>
      <c r="G313" s="85" t="s">
        <v>659</v>
      </c>
      <c r="H313" s="84" t="s">
        <v>660</v>
      </c>
      <c r="I313" s="84" t="s">
        <v>661</v>
      </c>
      <c r="J313" s="84" t="s">
        <v>662</v>
      </c>
      <c r="L313" s="63" t="n">
        <f aca="false">IF(AND(A314&lt;&gt;"",A313=""),L312+1,L312)</f>
        <v>25</v>
      </c>
      <c r="M313" s="80" t="str">
        <f aca="false">IF(OR(A313="Insumo",A313="Composição Auxiliar"),J313,"")</f>
        <v/>
      </c>
      <c r="N313" s="81" t="str">
        <f aca="false">IF(E313="Mão de Obra",J313,"")</f>
        <v/>
      </c>
      <c r="O313" s="81" t="str">
        <f aca="false">IF(N313&lt;&gt;"","",M313)</f>
        <v/>
      </c>
      <c r="P313" s="82" t="str">
        <f aca="false">IF(A313="Composição",B313,"")</f>
        <v/>
      </c>
      <c r="Q313" s="81" t="str">
        <f aca="false">IF(P313&lt;&gt;"",SUMIF(L313:L313,L313,N313:N313),"")</f>
        <v/>
      </c>
      <c r="R313" s="81" t="str">
        <f aca="false">IF(P313&lt;&gt;"",SUMIF(L313:L313,L313,O313:O313),"")</f>
        <v/>
      </c>
    </row>
    <row r="314" customFormat="false" ht="38.25" hidden="true" customHeight="true" outlineLevel="0" collapsed="false">
      <c r="A314" s="86" t="s">
        <v>663</v>
      </c>
      <c r="B314" s="87" t="s">
        <v>105</v>
      </c>
      <c r="C314" s="86" t="s">
        <v>716</v>
      </c>
      <c r="D314" s="86" t="s">
        <v>905</v>
      </c>
      <c r="E314" s="86" t="s">
        <v>675</v>
      </c>
      <c r="F314" s="86"/>
      <c r="G314" s="88" t="s">
        <v>718</v>
      </c>
      <c r="H314" s="89" t="n">
        <v>1</v>
      </c>
      <c r="I314" s="90" t="n">
        <f aca="false">SUMIF(L:L,$L314,M:M)</f>
        <v>1405.5</v>
      </c>
      <c r="J314" s="90" t="n">
        <f aca="false">TRUNC(H314*I314,2)</f>
        <v>1405.5</v>
      </c>
      <c r="L314" s="63" t="n">
        <f aca="false">IF(AND(A315&lt;&gt;"",A314=""),L313+1,L313)</f>
        <v>25</v>
      </c>
      <c r="M314" s="80" t="str">
        <f aca="false">IF(OR(A314="Insumo",A314="Composição Auxiliar"),J314,"")</f>
        <v/>
      </c>
      <c r="N314" s="81" t="str">
        <f aca="false">IF(E314="Mão de Obra",J314,"")</f>
        <v/>
      </c>
      <c r="O314" s="81" t="str">
        <f aca="false">IF(N314&lt;&gt;"","",M314)</f>
        <v/>
      </c>
      <c r="P314" s="82" t="str">
        <f aca="false">IF(A314="Composição",B314,"")</f>
        <v> S-FUN-SPT-SONDAGEM-01 </v>
      </c>
      <c r="Q314" s="81" t="n">
        <f aca="false">IF(P314&lt;&gt;"",SUMIF(L314:L314,L314,N314:N314),"")</f>
        <v>0</v>
      </c>
      <c r="R314" s="81" t="n">
        <f aca="false">IF(P314&lt;&gt;"",SUMIF(L314:L314,L314,O314:O314),"")</f>
        <v>0</v>
      </c>
    </row>
    <row r="315" customFormat="false" ht="38.25" hidden="true" customHeight="false" outlineLevel="0" collapsed="false">
      <c r="A315" s="96" t="s">
        <v>679</v>
      </c>
      <c r="B315" s="97" t="s">
        <v>906</v>
      </c>
      <c r="C315" s="96" t="str">
        <f aca="false">VLOOKUP(B315,INSUMOS!$A:$I,2,0)</f>
        <v>CPOS/CDHU</v>
      </c>
      <c r="D315" s="96" t="str">
        <f aca="false">VLOOKUP(B315,INSUMOS!$A:$I,3,0)</f>
        <v>SONDAGEM A PERCUSSÃO, INCLUSIVE AS PEÇAS GRÁFICAS E RELATÓRIOS PERTINENTES MÍNIMO DE 30M</v>
      </c>
      <c r="E315" s="98" t="str">
        <f aca="false">VLOOKUP(B315,INSUMOS!$A:$I,4,0)</f>
        <v>Material</v>
      </c>
      <c r="F315" s="98"/>
      <c r="G315" s="99" t="str">
        <f aca="false">VLOOKUP(B315,INSUMOS!$A:$I,5,0)</f>
        <v>M</v>
      </c>
      <c r="H315" s="100" t="n">
        <v>15</v>
      </c>
      <c r="I315" s="101" t="n">
        <f aca="false">VLOOKUP(B315,INSUMOS!$A:$I,8,0)</f>
        <v>93.7</v>
      </c>
      <c r="J315" s="101" t="n">
        <f aca="false">TRUNC(H315*I315,2)</f>
        <v>1405.5</v>
      </c>
      <c r="L315" s="63" t="n">
        <f aca="false">IF(AND(A316&lt;&gt;"",A315=""),L314+1,L314)</f>
        <v>25</v>
      </c>
      <c r="M315" s="80" t="n">
        <f aca="false">IF(OR(A315="Insumo",A315="Composição Auxiliar"),J315,"")</f>
        <v>1405.5</v>
      </c>
      <c r="N315" s="81" t="str">
        <f aca="false">IF(E315="Mão de Obra",J315,"")</f>
        <v/>
      </c>
      <c r="O315" s="81" t="n">
        <f aca="false">IF(N315&lt;&gt;"","",M315)</f>
        <v>1405.5</v>
      </c>
      <c r="P315" s="82" t="str">
        <f aca="false">IF(A315="Composição",B315,"")</f>
        <v/>
      </c>
      <c r="Q315" s="81" t="str">
        <f aca="false">IF(P315&lt;&gt;"",SUMIF(L315:L315,L315,N315:N315),"")</f>
        <v/>
      </c>
      <c r="R315" s="81" t="str">
        <f aca="false">IF(P315&lt;&gt;"",SUMIF(L315:L315,L315,O315:O315),"")</f>
        <v/>
      </c>
    </row>
    <row r="316" customFormat="false" ht="14.25" hidden="true" customHeight="false" outlineLevel="0" collapsed="false">
      <c r="A316" s="102"/>
      <c r="B316" s="102"/>
      <c r="C316" s="102"/>
      <c r="D316" s="102"/>
      <c r="E316" s="102"/>
      <c r="F316" s="103"/>
      <c r="G316" s="102"/>
      <c r="H316" s="103"/>
      <c r="I316" s="102"/>
      <c r="J316" s="103"/>
      <c r="L316" s="63" t="n">
        <f aca="false">IF(AND(A317&lt;&gt;"",A316=""),L315+1,L315)</f>
        <v>25</v>
      </c>
      <c r="M316" s="80" t="str">
        <f aca="false">IF(OR(A316="Insumo",A316="Composição Auxiliar"),J316,"")</f>
        <v/>
      </c>
      <c r="N316" s="81" t="str">
        <f aca="false">IF(E316="Mão de Obra",J316,"")</f>
        <v/>
      </c>
      <c r="O316" s="81" t="str">
        <f aca="false">IF(N316&lt;&gt;"","",M316)</f>
        <v/>
      </c>
      <c r="P316" s="82" t="str">
        <f aca="false">IF(A316="Composição",B316,"")</f>
        <v/>
      </c>
      <c r="Q316" s="81" t="str">
        <f aca="false">IF(P316&lt;&gt;"",SUMIF(L316:L316,L316,N316:N316),"")</f>
        <v/>
      </c>
      <c r="R316" s="81" t="str">
        <f aca="false">IF(P316&lt;&gt;"",SUMIF(L316:L316,L316,O316:O316),"")</f>
        <v/>
      </c>
    </row>
    <row r="317" customFormat="false" ht="15" hidden="true" customHeight="false" outlineLevel="0" collapsed="false">
      <c r="A317" s="102"/>
      <c r="B317" s="102"/>
      <c r="C317" s="102"/>
      <c r="D317" s="102"/>
      <c r="E317" s="102"/>
      <c r="F317" s="103"/>
      <c r="G317" s="102"/>
      <c r="H317" s="104"/>
      <c r="I317" s="104"/>
      <c r="J317" s="103"/>
      <c r="L317" s="63" t="n">
        <f aca="false">IF(AND(A318&lt;&gt;"",A317=""),L316+1,L316)</f>
        <v>25</v>
      </c>
      <c r="M317" s="80" t="str">
        <f aca="false">IF(OR(A317="Insumo",A317="Composição Auxiliar"),J317,"")</f>
        <v/>
      </c>
      <c r="N317" s="81" t="str">
        <f aca="false">IF(E317="Mão de Obra",J317,"")</f>
        <v/>
      </c>
      <c r="O317" s="81" t="str">
        <f aca="false">IF(N317&lt;&gt;"","",M317)</f>
        <v/>
      </c>
      <c r="P317" s="82" t="str">
        <f aca="false">IF(A317="Composição",B317,"")</f>
        <v/>
      </c>
      <c r="Q317" s="81" t="str">
        <f aca="false">IF(P317&lt;&gt;"",SUMIF(L317:L317,L317,N317:N317),"")</f>
        <v/>
      </c>
      <c r="R317" s="81" t="str">
        <f aca="false">IF(P317&lt;&gt;"",SUMIF(L317:L317,L317,O317:O317),"")</f>
        <v/>
      </c>
    </row>
    <row r="318" customFormat="false" ht="15" hidden="true" customHeight="false" outlineLevel="0" collapsed="false">
      <c r="A318" s="108"/>
      <c r="B318" s="108"/>
      <c r="C318" s="108"/>
      <c r="D318" s="108"/>
      <c r="E318" s="108"/>
      <c r="F318" s="108"/>
      <c r="G318" s="108"/>
      <c r="H318" s="108"/>
      <c r="I318" s="108"/>
      <c r="J318" s="108"/>
      <c r="L318" s="63" t="n">
        <f aca="false">IF(AND(A319&lt;&gt;"",A318=""),L317+1,L317)</f>
        <v>26</v>
      </c>
      <c r="M318" s="80" t="str">
        <f aca="false">IF(OR(A318="Insumo",A318="Composição Auxiliar"),J318,"")</f>
        <v/>
      </c>
      <c r="N318" s="81" t="str">
        <f aca="false">IF(E318="Mão de Obra",J318,"")</f>
        <v/>
      </c>
      <c r="O318" s="81" t="str">
        <f aca="false">IF(N318&lt;&gt;"","",M318)</f>
        <v/>
      </c>
      <c r="P318" s="82" t="str">
        <f aca="false">IF(A318="Composição",B318,"")</f>
        <v/>
      </c>
      <c r="Q318" s="81" t="str">
        <f aca="false">IF(P318&lt;&gt;"",SUMIF(L318:L318,L318,N318:N318),"")</f>
        <v/>
      </c>
      <c r="R318" s="81" t="str">
        <f aca="false">IF(P318&lt;&gt;"",SUMIF(L318:L318,L318,O318:O318),"")</f>
        <v/>
      </c>
    </row>
    <row r="319" customFormat="false" ht="15" hidden="true" customHeight="true" outlineLevel="0" collapsed="false">
      <c r="A319" s="83" t="s">
        <v>106</v>
      </c>
      <c r="B319" s="84" t="s">
        <v>655</v>
      </c>
      <c r="C319" s="83" t="s">
        <v>656</v>
      </c>
      <c r="D319" s="83" t="s">
        <v>657</v>
      </c>
      <c r="E319" s="83" t="s">
        <v>658</v>
      </c>
      <c r="F319" s="83"/>
      <c r="G319" s="85" t="s">
        <v>659</v>
      </c>
      <c r="H319" s="84" t="s">
        <v>660</v>
      </c>
      <c r="I319" s="84" t="s">
        <v>661</v>
      </c>
      <c r="J319" s="84" t="s">
        <v>662</v>
      </c>
      <c r="L319" s="63" t="n">
        <f aca="false">IF(AND(A320&lt;&gt;"",A319=""),L318+1,L318)</f>
        <v>26</v>
      </c>
      <c r="M319" s="80" t="str">
        <f aca="false">IF(OR(A319="Insumo",A319="Composição Auxiliar"),J319,"")</f>
        <v/>
      </c>
      <c r="N319" s="81" t="str">
        <f aca="false">IF(E319="Mão de Obra",J319,"")</f>
        <v/>
      </c>
      <c r="O319" s="81" t="str">
        <f aca="false">IF(N319&lt;&gt;"","",M319)</f>
        <v/>
      </c>
      <c r="P319" s="82" t="str">
        <f aca="false">IF(A319="Composição",B319,"")</f>
        <v/>
      </c>
      <c r="Q319" s="81" t="str">
        <f aca="false">IF(P319&lt;&gt;"",SUMIF(L319:L319,L319,N319:N319),"")</f>
        <v/>
      </c>
      <c r="R319" s="81" t="str">
        <f aca="false">IF(P319&lt;&gt;"",SUMIF(L319:L319,L319,O319:O319),"")</f>
        <v/>
      </c>
    </row>
    <row r="320" customFormat="false" ht="51" hidden="true" customHeight="true" outlineLevel="0" collapsed="false">
      <c r="A320" s="86" t="s">
        <v>663</v>
      </c>
      <c r="B320" s="87" t="s">
        <v>107</v>
      </c>
      <c r="C320" s="86" t="s">
        <v>716</v>
      </c>
      <c r="D320" s="86" t="s">
        <v>908</v>
      </c>
      <c r="E320" s="86" t="s">
        <v>675</v>
      </c>
      <c r="F320" s="86"/>
      <c r="G320" s="88" t="s">
        <v>718</v>
      </c>
      <c r="H320" s="89" t="n">
        <v>1</v>
      </c>
      <c r="I320" s="90" t="n">
        <f aca="false">SUMIF(L:L,$L320,M:M)</f>
        <v>3407.88</v>
      </c>
      <c r="J320" s="90" t="n">
        <f aca="false">TRUNC(H320*I320,2)</f>
        <v>3407.88</v>
      </c>
      <c r="L320" s="63" t="n">
        <f aca="false">IF(AND(A321&lt;&gt;"",A320=""),L319+1,L319)</f>
        <v>26</v>
      </c>
      <c r="M320" s="80" t="str">
        <f aca="false">IF(OR(A320="Insumo",A320="Composição Auxiliar"),J320,"")</f>
        <v/>
      </c>
      <c r="N320" s="81" t="str">
        <f aca="false">IF(E320="Mão de Obra",J320,"")</f>
        <v/>
      </c>
      <c r="O320" s="81" t="str">
        <f aca="false">IF(N320&lt;&gt;"","",M320)</f>
        <v/>
      </c>
      <c r="P320" s="82" t="str">
        <f aca="false">IF(A320="Composição",B320,"")</f>
        <v> S-FUN-MOB-ESTACA-ESCAVADA-01 </v>
      </c>
      <c r="Q320" s="81" t="n">
        <f aca="false">IF(P320&lt;&gt;"",SUMIF(L320:L320,L320,N320:N320),"")</f>
        <v>0</v>
      </c>
      <c r="R320" s="81" t="n">
        <f aca="false">IF(P320&lt;&gt;"",SUMIF(L320:L320,L320,O320:O320),"")</f>
        <v>0</v>
      </c>
    </row>
    <row r="321" customFormat="false" ht="51" hidden="true" customHeight="false" outlineLevel="0" collapsed="false">
      <c r="A321" s="96" t="s">
        <v>679</v>
      </c>
      <c r="B321" s="97" t="s">
        <v>909</v>
      </c>
      <c r="C321" s="96" t="str">
        <f aca="false">VLOOKUP(B321,INSUMOS!$A:$I,2,0)</f>
        <v>Próprio</v>
      </c>
      <c r="D321" s="96" t="str">
        <f aca="false">VLOOKUP(B321,INSUMOS!$A:$I,3,0)</f>
        <v>MOBILIZAÇÃO E DEMOBILIZAÇÃO DE EQUIPAMENTO PARA EXECUÇÃO DE ESTACA ESCAVADA – CONFORME PROJETO</v>
      </c>
      <c r="E321" s="98" t="str">
        <f aca="false">VLOOKUP(B321,INSUMOS!$A:$I,4,0)</f>
        <v>Outros</v>
      </c>
      <c r="F321" s="98"/>
      <c r="G321" s="99" t="str">
        <f aca="false">VLOOKUP(B321,INSUMOS!$A:$I,5,0)</f>
        <v>UN</v>
      </c>
      <c r="H321" s="100" t="n">
        <v>1</v>
      </c>
      <c r="I321" s="101" t="n">
        <f aca="false">VLOOKUP(B321,INSUMOS!$A:$I,8,0)</f>
        <v>3407.88</v>
      </c>
      <c r="J321" s="101" t="n">
        <f aca="false">TRUNC(H321*I321,2)</f>
        <v>3407.88</v>
      </c>
      <c r="L321" s="63" t="n">
        <f aca="false">IF(AND(A322&lt;&gt;"",A321=""),L320+1,L320)</f>
        <v>26</v>
      </c>
      <c r="M321" s="80" t="n">
        <f aca="false">IF(OR(A321="Insumo",A321="Composição Auxiliar"),J321,"")</f>
        <v>3407.88</v>
      </c>
      <c r="N321" s="81" t="str">
        <f aca="false">IF(E321="Mão de Obra",J321,"")</f>
        <v/>
      </c>
      <c r="O321" s="81" t="n">
        <f aca="false">IF(N321&lt;&gt;"","",M321)</f>
        <v>3407.88</v>
      </c>
      <c r="P321" s="82" t="str">
        <f aca="false">IF(A321="Composição",B321,"")</f>
        <v/>
      </c>
      <c r="Q321" s="81" t="str">
        <f aca="false">IF(P321&lt;&gt;"",SUMIF(L321:L321,L321,N321:N321),"")</f>
        <v/>
      </c>
      <c r="R321" s="81" t="str">
        <f aca="false">IF(P321&lt;&gt;"",SUMIF(L321:L321,L321,O321:O321),"")</f>
        <v/>
      </c>
    </row>
    <row r="322" customFormat="false" ht="14.25" hidden="true" customHeight="false" outlineLevel="0" collapsed="false">
      <c r="A322" s="102"/>
      <c r="B322" s="102"/>
      <c r="C322" s="102"/>
      <c r="D322" s="102"/>
      <c r="E322" s="102"/>
      <c r="F322" s="103"/>
      <c r="G322" s="102"/>
      <c r="H322" s="103"/>
      <c r="I322" s="102"/>
      <c r="J322" s="103"/>
      <c r="L322" s="63" t="n">
        <f aca="false">IF(AND(A323&lt;&gt;"",A322=""),L321+1,L321)</f>
        <v>26</v>
      </c>
      <c r="M322" s="80" t="str">
        <f aca="false">IF(OR(A322="Insumo",A322="Composição Auxiliar"),J322,"")</f>
        <v/>
      </c>
      <c r="N322" s="81" t="str">
        <f aca="false">IF(E322="Mão de Obra",J322,"")</f>
        <v/>
      </c>
      <c r="O322" s="81" t="str">
        <f aca="false">IF(N322&lt;&gt;"","",M322)</f>
        <v/>
      </c>
      <c r="P322" s="82" t="str">
        <f aca="false">IF(A322="Composição",B322,"")</f>
        <v/>
      </c>
      <c r="Q322" s="81" t="str">
        <f aca="false">IF(P322&lt;&gt;"",SUMIF(L322:L322,L322,N322:N322),"")</f>
        <v/>
      </c>
      <c r="R322" s="81" t="str">
        <f aca="false">IF(P322&lt;&gt;"",SUMIF(L322:L322,L322,O322:O322),"")</f>
        <v/>
      </c>
    </row>
    <row r="323" customFormat="false" ht="15" hidden="true" customHeight="false" outlineLevel="0" collapsed="false">
      <c r="A323" s="102"/>
      <c r="B323" s="102"/>
      <c r="C323" s="102"/>
      <c r="D323" s="102"/>
      <c r="E323" s="102"/>
      <c r="F323" s="103"/>
      <c r="G323" s="102"/>
      <c r="H323" s="104"/>
      <c r="I323" s="104"/>
      <c r="J323" s="103"/>
      <c r="L323" s="63" t="n">
        <f aca="false">IF(AND(A324&lt;&gt;"",A323=""),L322+1,L322)</f>
        <v>26</v>
      </c>
      <c r="M323" s="80" t="str">
        <f aca="false">IF(OR(A323="Insumo",A323="Composição Auxiliar"),J323,"")</f>
        <v/>
      </c>
      <c r="N323" s="81" t="str">
        <f aca="false">IF(E323="Mão de Obra",J323,"")</f>
        <v/>
      </c>
      <c r="O323" s="81" t="str">
        <f aca="false">IF(N323&lt;&gt;"","",M323)</f>
        <v/>
      </c>
      <c r="P323" s="82" t="str">
        <f aca="false">IF(A323="Composição",B323,"")</f>
        <v/>
      </c>
      <c r="Q323" s="81" t="str">
        <f aca="false">IF(P323&lt;&gt;"",SUMIF(L323:L323,L323,N323:N323),"")</f>
        <v/>
      </c>
      <c r="R323" s="81" t="str">
        <f aca="false">IF(P323&lt;&gt;"",SUMIF(L323:L323,L323,O323:O323),"")</f>
        <v/>
      </c>
    </row>
    <row r="324" customFormat="false" ht="15" hidden="true" customHeight="false" outlineLevel="0" collapsed="false">
      <c r="A324" s="108"/>
      <c r="B324" s="108"/>
      <c r="C324" s="108"/>
      <c r="D324" s="108"/>
      <c r="E324" s="108"/>
      <c r="F324" s="108"/>
      <c r="G324" s="108"/>
      <c r="H324" s="108"/>
      <c r="I324" s="108"/>
      <c r="J324" s="108"/>
      <c r="L324" s="63" t="n">
        <f aca="false">IF(AND(A325&lt;&gt;"",A324=""),L323+1,L323)</f>
        <v>27</v>
      </c>
      <c r="M324" s="80" t="str">
        <f aca="false">IF(OR(A324="Insumo",A324="Composição Auxiliar"),J324,"")</f>
        <v/>
      </c>
      <c r="N324" s="81" t="str">
        <f aca="false">IF(E324="Mão de Obra",J324,"")</f>
        <v/>
      </c>
      <c r="O324" s="81" t="str">
        <f aca="false">IF(N324&lt;&gt;"","",M324)</f>
        <v/>
      </c>
      <c r="P324" s="82" t="str">
        <f aca="false">IF(A324="Composição",B324,"")</f>
        <v/>
      </c>
      <c r="Q324" s="81" t="str">
        <f aca="false">IF(P324&lt;&gt;"",SUMIF(L324:L324,L324,N324:N324),"")</f>
        <v/>
      </c>
      <c r="R324" s="81" t="str">
        <f aca="false">IF(P324&lt;&gt;"",SUMIF(L324:L324,L324,O324:O324),"")</f>
        <v/>
      </c>
    </row>
    <row r="325" customFormat="false" ht="15" hidden="true" customHeight="true" outlineLevel="0" collapsed="false">
      <c r="A325" s="83" t="s">
        <v>108</v>
      </c>
      <c r="B325" s="84" t="s">
        <v>655</v>
      </c>
      <c r="C325" s="83" t="s">
        <v>656</v>
      </c>
      <c r="D325" s="83" t="s">
        <v>657</v>
      </c>
      <c r="E325" s="83" t="s">
        <v>658</v>
      </c>
      <c r="F325" s="83"/>
      <c r="G325" s="85" t="s">
        <v>659</v>
      </c>
      <c r="H325" s="84" t="s">
        <v>660</v>
      </c>
      <c r="I325" s="84" t="s">
        <v>661</v>
      </c>
      <c r="J325" s="84" t="s">
        <v>662</v>
      </c>
      <c r="L325" s="63" t="n">
        <f aca="false">IF(AND(A326&lt;&gt;"",A325=""),L324+1,L324)</f>
        <v>27</v>
      </c>
      <c r="M325" s="80" t="str">
        <f aca="false">IF(OR(A325="Insumo",A325="Composição Auxiliar"),J325,"")</f>
        <v/>
      </c>
      <c r="N325" s="81" t="str">
        <f aca="false">IF(E325="Mão de Obra",J325,"")</f>
        <v/>
      </c>
      <c r="O325" s="81" t="str">
        <f aca="false">IF(N325&lt;&gt;"","",M325)</f>
        <v/>
      </c>
      <c r="P325" s="82" t="str">
        <f aca="false">IF(A325="Composição",B325,"")</f>
        <v/>
      </c>
      <c r="Q325" s="81" t="str">
        <f aca="false">IF(P325&lt;&gt;"",SUMIF(L325:L325,L325,N325:N325),"")</f>
        <v/>
      </c>
      <c r="R325" s="81" t="str">
        <f aca="false">IF(P325&lt;&gt;"",SUMIF(L325:L325,L325,O325:O325),"")</f>
        <v/>
      </c>
    </row>
    <row r="326" customFormat="false" ht="38.25" hidden="true" customHeight="true" outlineLevel="0" collapsed="false">
      <c r="A326" s="86" t="s">
        <v>663</v>
      </c>
      <c r="B326" s="87" t="s">
        <v>109</v>
      </c>
      <c r="C326" s="86" t="s">
        <v>716</v>
      </c>
      <c r="D326" s="86" t="s">
        <v>910</v>
      </c>
      <c r="E326" s="86" t="s">
        <v>675</v>
      </c>
      <c r="F326" s="86"/>
      <c r="G326" s="88" t="s">
        <v>729</v>
      </c>
      <c r="H326" s="89" t="n">
        <v>1</v>
      </c>
      <c r="I326" s="90" t="n">
        <f aca="false">SUMIF(L:L,$L326,M:M)</f>
        <v>71.53</v>
      </c>
      <c r="J326" s="90" t="n">
        <f aca="false">TRUNC(H326*I326,2)</f>
        <v>71.53</v>
      </c>
      <c r="L326" s="63" t="n">
        <f aca="false">IF(AND(A327&lt;&gt;"",A326=""),L325+1,L325)</f>
        <v>27</v>
      </c>
      <c r="M326" s="80" t="str">
        <f aca="false">IF(OR(A326="Insumo",A326="Composição Auxiliar"),J326,"")</f>
        <v/>
      </c>
      <c r="N326" s="81" t="str">
        <f aca="false">IF(E326="Mão de Obra",J326,"")</f>
        <v/>
      </c>
      <c r="O326" s="81" t="str">
        <f aca="false">IF(N326&lt;&gt;"","",M326)</f>
        <v/>
      </c>
      <c r="P326" s="82" t="str">
        <f aca="false">IF(A326="Composição",B326,"")</f>
        <v> S-EST-FUND-100896.1 </v>
      </c>
      <c r="Q326" s="81" t="n">
        <f aca="false">IF(P326&lt;&gt;"",SUMIF(L326:L326,L326,N326:N326),"")</f>
        <v>0</v>
      </c>
      <c r="R326" s="81" t="n">
        <f aca="false">IF(P326&lt;&gt;"",SUMIF(L326:L326,L326,O326:O326),"")</f>
        <v>0</v>
      </c>
    </row>
    <row r="327" customFormat="false" ht="51" hidden="true" customHeight="true" outlineLevel="0" collapsed="false">
      <c r="A327" s="91" t="s">
        <v>668</v>
      </c>
      <c r="B327" s="92" t="s">
        <v>911</v>
      </c>
      <c r="C327" s="91" t="s">
        <v>664</v>
      </c>
      <c r="D327" s="91" t="s">
        <v>912</v>
      </c>
      <c r="E327" s="91" t="s">
        <v>691</v>
      </c>
      <c r="F327" s="91"/>
      <c r="G327" s="93" t="s">
        <v>692</v>
      </c>
      <c r="H327" s="94" t="n">
        <v>0.02787</v>
      </c>
      <c r="I327" s="95" t="n">
        <f aca="false">SUMIFS(J:J,A:A,"Composição",B:B,$B327)</f>
        <v>385.39</v>
      </c>
      <c r="J327" s="95" t="n">
        <f aca="false">TRUNC(H327*I327,2)</f>
        <v>10.74</v>
      </c>
      <c r="L327" s="63" t="n">
        <f aca="false">IF(AND(A328&lt;&gt;"",A327=""),L326+1,L326)</f>
        <v>27</v>
      </c>
      <c r="M327" s="80" t="n">
        <f aca="false">IF(OR(A327="Insumo",A327="Composição Auxiliar"),J327,"")</f>
        <v>10.74</v>
      </c>
      <c r="N327" s="81" t="str">
        <f aca="false">IF(E327="Mão de Obra",J327,"")</f>
        <v/>
      </c>
      <c r="O327" s="81" t="n">
        <f aca="false">IF(N327&lt;&gt;"","",M327)</f>
        <v>10.74</v>
      </c>
      <c r="P327" s="82" t="str">
        <f aca="false">IF(A327="Composição",B327,"")</f>
        <v/>
      </c>
      <c r="Q327" s="81" t="str">
        <f aca="false">IF(P327&lt;&gt;"",SUMIF(L327:L327,L327,N327:N327),"")</f>
        <v/>
      </c>
      <c r="R327" s="81" t="str">
        <f aca="false">IF(P327&lt;&gt;"",SUMIF(L327:L327,L327,O327:O327),"")</f>
        <v/>
      </c>
    </row>
    <row r="328" customFormat="false" ht="38.25" hidden="true" customHeight="true" outlineLevel="0" collapsed="false">
      <c r="A328" s="91" t="s">
        <v>668</v>
      </c>
      <c r="B328" s="92" t="s">
        <v>913</v>
      </c>
      <c r="C328" s="91" t="s">
        <v>664</v>
      </c>
      <c r="D328" s="91" t="s">
        <v>914</v>
      </c>
      <c r="E328" s="91" t="s">
        <v>731</v>
      </c>
      <c r="F328" s="91"/>
      <c r="G328" s="93" t="s">
        <v>676</v>
      </c>
      <c r="H328" s="94" t="n">
        <v>0.08837</v>
      </c>
      <c r="I328" s="95" t="n">
        <f aca="false">SUMIFS(J:J,A:A,"Composição",B:B,$B328)</f>
        <v>2.04</v>
      </c>
      <c r="J328" s="95" t="n">
        <f aca="false">TRUNC(H328*I328,2)</f>
        <v>0.18</v>
      </c>
      <c r="L328" s="63" t="n">
        <f aca="false">IF(AND(A329&lt;&gt;"",A328=""),L327+1,L327)</f>
        <v>27</v>
      </c>
      <c r="M328" s="80" t="n">
        <f aca="false">IF(OR(A328="Insumo",A328="Composição Auxiliar"),J328,"")</f>
        <v>0.18</v>
      </c>
      <c r="N328" s="81" t="str">
        <f aca="false">IF(E328="Mão de Obra",J328,"")</f>
        <v/>
      </c>
      <c r="O328" s="81" t="n">
        <f aca="false">IF(N328&lt;&gt;"","",M328)</f>
        <v>0.18</v>
      </c>
      <c r="P328" s="82" t="str">
        <f aca="false">IF(A328="Composição",B328,"")</f>
        <v/>
      </c>
      <c r="Q328" s="81" t="str">
        <f aca="false">IF(P328&lt;&gt;"",SUMIF(L328:L328,L328,N328:N328),"")</f>
        <v/>
      </c>
      <c r="R328" s="81" t="str">
        <f aca="false">IF(P328&lt;&gt;"",SUMIF(L328:L328,L328,O328:O328),"")</f>
        <v/>
      </c>
    </row>
    <row r="329" customFormat="false" ht="25.5" hidden="true" customHeight="true" outlineLevel="0" collapsed="false">
      <c r="A329" s="91" t="s">
        <v>668</v>
      </c>
      <c r="B329" s="92" t="s">
        <v>915</v>
      </c>
      <c r="C329" s="91" t="s">
        <v>664</v>
      </c>
      <c r="D329" s="91" t="s">
        <v>916</v>
      </c>
      <c r="E329" s="91" t="s">
        <v>871</v>
      </c>
      <c r="F329" s="91"/>
      <c r="G329" s="93" t="s">
        <v>917</v>
      </c>
      <c r="H329" s="94" t="n">
        <v>0.02948</v>
      </c>
      <c r="I329" s="95" t="n">
        <f aca="false">SUMIFS(J:J,A:A,"Composição",B:B,$B329)</f>
        <v>2.86</v>
      </c>
      <c r="J329" s="95" t="n">
        <f aca="false">TRUNC(H329*I329,2)</f>
        <v>0.08</v>
      </c>
      <c r="L329" s="63" t="n">
        <f aca="false">IF(AND(A330&lt;&gt;"",A329=""),L328+1,L328)</f>
        <v>27</v>
      </c>
      <c r="M329" s="80" t="n">
        <f aca="false">IF(OR(A329="Insumo",A329="Composição Auxiliar"),J329,"")</f>
        <v>0.08</v>
      </c>
      <c r="N329" s="81" t="str">
        <f aca="false">IF(E329="Mão de Obra",J329,"")</f>
        <v/>
      </c>
      <c r="O329" s="81" t="n">
        <f aca="false">IF(N329&lt;&gt;"","",M329)</f>
        <v>0.08</v>
      </c>
      <c r="P329" s="82" t="str">
        <f aca="false">IF(A329="Composição",B329,"")</f>
        <v/>
      </c>
      <c r="Q329" s="81" t="str">
        <f aca="false">IF(P329&lt;&gt;"",SUMIF(L329:L329,L329,N329:N329),"")</f>
        <v/>
      </c>
      <c r="R329" s="81" t="str">
        <f aca="false">IF(P329&lt;&gt;"",SUMIF(L329:L329,L329,O329:O329),"")</f>
        <v/>
      </c>
    </row>
    <row r="330" customFormat="false" ht="25.5" hidden="true" customHeight="true" outlineLevel="0" collapsed="false">
      <c r="A330" s="91" t="s">
        <v>668</v>
      </c>
      <c r="B330" s="92" t="s">
        <v>677</v>
      </c>
      <c r="C330" s="91" t="s">
        <v>664</v>
      </c>
      <c r="D330" s="91" t="s">
        <v>678</v>
      </c>
      <c r="E330" s="91" t="s">
        <v>671</v>
      </c>
      <c r="F330" s="91"/>
      <c r="G330" s="93" t="s">
        <v>672</v>
      </c>
      <c r="H330" s="94" t="n">
        <v>0.24403</v>
      </c>
      <c r="I330" s="95" t="n">
        <f aca="false">SUMIFS(J:J,A:A,"Composição",B:B,$B330)</f>
        <v>18.93</v>
      </c>
      <c r="J330" s="95" t="n">
        <f aca="false">TRUNC(H330*I330,2)</f>
        <v>4.61</v>
      </c>
      <c r="L330" s="63" t="n">
        <f aca="false">IF(AND(A331&lt;&gt;"",A330=""),L329+1,L329)</f>
        <v>27</v>
      </c>
      <c r="M330" s="80" t="n">
        <f aca="false">IF(OR(A330="Insumo",A330="Composição Auxiliar"),J330,"")</f>
        <v>4.61</v>
      </c>
      <c r="N330" s="81" t="str">
        <f aca="false">IF(E330="Mão de Obra",J330,"")</f>
        <v/>
      </c>
      <c r="O330" s="81" t="n">
        <f aca="false">IF(N330&lt;&gt;"","",M330)</f>
        <v>4.61</v>
      </c>
      <c r="P330" s="82" t="str">
        <f aca="false">IF(A330="Composição",B330,"")</f>
        <v/>
      </c>
      <c r="Q330" s="81" t="str">
        <f aca="false">IF(P330&lt;&gt;"",SUMIF(L330:L330,L330,N330:N330),"")</f>
        <v/>
      </c>
      <c r="R330" s="81" t="str">
        <f aca="false">IF(P330&lt;&gt;"",SUMIF(L330:L330,L330,O330:O330),"")</f>
        <v/>
      </c>
    </row>
    <row r="331" customFormat="false" ht="51" hidden="true" customHeight="true" outlineLevel="0" collapsed="false">
      <c r="A331" s="91" t="s">
        <v>668</v>
      </c>
      <c r="B331" s="92" t="s">
        <v>918</v>
      </c>
      <c r="C331" s="91" t="s">
        <v>664</v>
      </c>
      <c r="D331" s="91" t="s">
        <v>919</v>
      </c>
      <c r="E331" s="91" t="s">
        <v>691</v>
      </c>
      <c r="F331" s="91"/>
      <c r="G331" s="93" t="s">
        <v>699</v>
      </c>
      <c r="H331" s="94" t="n">
        <v>0.05307</v>
      </c>
      <c r="I331" s="95" t="n">
        <f aca="false">SUMIFS(J:J,A:A,"Composição",B:B,$B331)</f>
        <v>161.09</v>
      </c>
      <c r="J331" s="95" t="n">
        <f aca="false">TRUNC(H331*I331,2)</f>
        <v>8.54</v>
      </c>
      <c r="L331" s="63" t="n">
        <f aca="false">IF(AND(A332&lt;&gt;"",A331=""),L330+1,L330)</f>
        <v>27</v>
      </c>
      <c r="M331" s="80" t="n">
        <f aca="false">IF(OR(A331="Insumo",A331="Composição Auxiliar"),J331,"")</f>
        <v>8.54</v>
      </c>
      <c r="N331" s="81" t="str">
        <f aca="false">IF(E331="Mão de Obra",J331,"")</f>
        <v/>
      </c>
      <c r="O331" s="81" t="n">
        <f aca="false">IF(N331&lt;&gt;"","",M331)</f>
        <v>8.54</v>
      </c>
      <c r="P331" s="82" t="str">
        <f aca="false">IF(A331="Composição",B331,"")</f>
        <v/>
      </c>
      <c r="Q331" s="81" t="str">
        <f aca="false">IF(P331&lt;&gt;"",SUMIF(L331:L331,L331,N331:N331),"")</f>
        <v/>
      </c>
      <c r="R331" s="81" t="str">
        <f aca="false">IF(P331&lt;&gt;"",SUMIF(L331:L331,L331,O331:O331),"")</f>
        <v/>
      </c>
    </row>
    <row r="332" customFormat="false" ht="25.5" hidden="true" customHeight="true" outlineLevel="0" collapsed="false">
      <c r="A332" s="91" t="s">
        <v>668</v>
      </c>
      <c r="B332" s="92" t="s">
        <v>920</v>
      </c>
      <c r="C332" s="91" t="s">
        <v>664</v>
      </c>
      <c r="D332" s="91" t="s">
        <v>921</v>
      </c>
      <c r="E332" s="91" t="s">
        <v>671</v>
      </c>
      <c r="F332" s="91"/>
      <c r="G332" s="93" t="s">
        <v>672</v>
      </c>
      <c r="H332" s="94" t="n">
        <v>0.00553</v>
      </c>
      <c r="I332" s="95" t="n">
        <f aca="false">SUMIFS(J:J,A:A,"Composição",B:B,$B332)</f>
        <v>128.9</v>
      </c>
      <c r="J332" s="95" t="n">
        <f aca="false">TRUNC(H332*I332,2)</f>
        <v>0.71</v>
      </c>
      <c r="L332" s="63" t="n">
        <f aca="false">IF(AND(A333&lt;&gt;"",A332=""),L331+1,L331)</f>
        <v>27</v>
      </c>
      <c r="M332" s="80" t="n">
        <f aca="false">IF(OR(A332="Insumo",A332="Composição Auxiliar"),J332,"")</f>
        <v>0.71</v>
      </c>
      <c r="N332" s="81" t="str">
        <f aca="false">IF(E332="Mão de Obra",J332,"")</f>
        <v/>
      </c>
      <c r="O332" s="81" t="n">
        <f aca="false">IF(N332&lt;&gt;"","",M332)</f>
        <v>0.71</v>
      </c>
      <c r="P332" s="82" t="str">
        <f aca="false">IF(A332="Composição",B332,"")</f>
        <v/>
      </c>
      <c r="Q332" s="81" t="str">
        <f aca="false">IF(P332&lt;&gt;"",SUMIF(L332:L332,L332,N332:N332),"")</f>
        <v/>
      </c>
      <c r="R332" s="81" t="str">
        <f aca="false">IF(P332&lt;&gt;"",SUMIF(L332:L332,L332,O332:O332),"")</f>
        <v/>
      </c>
    </row>
    <row r="333" customFormat="false" ht="38.25" hidden="true" customHeight="false" outlineLevel="0" collapsed="false">
      <c r="A333" s="96" t="s">
        <v>679</v>
      </c>
      <c r="B333" s="97" t="s">
        <v>922</v>
      </c>
      <c r="C333" s="96" t="str">
        <f aca="false">VLOOKUP(B333,INSUMOS!$A:$I,2,0)</f>
        <v>SINAPI</v>
      </c>
      <c r="D333" s="96" t="str">
        <f aca="false">VLOOKUP(B333,INSUMOS!$A:$I,3,0)</f>
        <v>CONCRETO USINADO BOMBEAVEL, CLASSE DE RESISTENCIA C25, COM BRITA 0 E 1, SLUMP = 130 +/- 20 MM, EXCLUI SERVICO DE BOMBEAMENTO (NBR 8953)</v>
      </c>
      <c r="E333" s="98" t="str">
        <f aca="false">VLOOKUP(B333,INSUMOS!$A:$I,4,0)</f>
        <v>Material</v>
      </c>
      <c r="F333" s="98"/>
      <c r="G333" s="99" t="str">
        <f aca="false">VLOOKUP(B333,INSUMOS!$A:$I,5,0)</f>
        <v>m³</v>
      </c>
      <c r="H333" s="100" t="n">
        <v>0.08021</v>
      </c>
      <c r="I333" s="101" t="n">
        <f aca="false">VLOOKUP(B333,INSUMOS!$A:$I,8,0)</f>
        <v>581.92</v>
      </c>
      <c r="J333" s="101" t="n">
        <f aca="false">TRUNC(H333*I333,2)</f>
        <v>46.67</v>
      </c>
      <c r="L333" s="63" t="n">
        <f aca="false">IF(AND(A334&lt;&gt;"",A333=""),L332+1,L332)</f>
        <v>27</v>
      </c>
      <c r="M333" s="80" t="n">
        <f aca="false">IF(OR(A333="Insumo",A333="Composição Auxiliar"),J333,"")</f>
        <v>46.67</v>
      </c>
      <c r="N333" s="81" t="str">
        <f aca="false">IF(E333="Mão de Obra",J333,"")</f>
        <v/>
      </c>
      <c r="O333" s="81" t="n">
        <f aca="false">IF(N333&lt;&gt;"","",M333)</f>
        <v>46.67</v>
      </c>
      <c r="P333" s="82" t="str">
        <f aca="false">IF(A333="Composição",B333,"")</f>
        <v/>
      </c>
      <c r="Q333" s="81" t="str">
        <f aca="false">IF(P333&lt;&gt;"",SUMIF(L333:L333,L333,N333:N333),"")</f>
        <v/>
      </c>
      <c r="R333" s="81" t="str">
        <f aca="false">IF(P333&lt;&gt;"",SUMIF(L333:L333,L333,O333:O333),"")</f>
        <v/>
      </c>
    </row>
    <row r="334" customFormat="false" ht="14.25" hidden="true" customHeight="false" outlineLevel="0" collapsed="false">
      <c r="A334" s="102"/>
      <c r="B334" s="102"/>
      <c r="C334" s="102"/>
      <c r="D334" s="102"/>
      <c r="E334" s="102"/>
      <c r="F334" s="103"/>
      <c r="G334" s="102"/>
      <c r="H334" s="103"/>
      <c r="I334" s="102"/>
      <c r="J334" s="103"/>
      <c r="L334" s="63" t="n">
        <f aca="false">IF(AND(A335&lt;&gt;"",A334=""),L333+1,L333)</f>
        <v>27</v>
      </c>
      <c r="M334" s="80" t="str">
        <f aca="false">IF(OR(A334="Insumo",A334="Composição Auxiliar"),J334,"")</f>
        <v/>
      </c>
      <c r="N334" s="81" t="str">
        <f aca="false">IF(E334="Mão de Obra",J334,"")</f>
        <v/>
      </c>
      <c r="O334" s="81" t="str">
        <f aca="false">IF(N334&lt;&gt;"","",M334)</f>
        <v/>
      </c>
      <c r="P334" s="82" t="str">
        <f aca="false">IF(A334="Composição",B334,"")</f>
        <v/>
      </c>
      <c r="Q334" s="81" t="str">
        <f aca="false">IF(P334&lt;&gt;"",SUMIF(L334:L334,L334,N334:N334),"")</f>
        <v/>
      </c>
      <c r="R334" s="81" t="str">
        <f aca="false">IF(P334&lt;&gt;"",SUMIF(L334:L334,L334,O334:O334),"")</f>
        <v/>
      </c>
    </row>
    <row r="335" customFormat="false" ht="15" hidden="true" customHeight="false" outlineLevel="0" collapsed="false">
      <c r="A335" s="102"/>
      <c r="B335" s="102"/>
      <c r="C335" s="102"/>
      <c r="D335" s="102"/>
      <c r="E335" s="102"/>
      <c r="F335" s="103"/>
      <c r="G335" s="102"/>
      <c r="H335" s="104"/>
      <c r="I335" s="104"/>
      <c r="J335" s="103"/>
      <c r="L335" s="63" t="n">
        <f aca="false">IF(AND(A336&lt;&gt;"",A335=""),L334+1,L334)</f>
        <v>27</v>
      </c>
      <c r="M335" s="80" t="str">
        <f aca="false">IF(OR(A335="Insumo",A335="Composição Auxiliar"),J335,"")</f>
        <v/>
      </c>
      <c r="N335" s="81" t="str">
        <f aca="false">IF(E335="Mão de Obra",J335,"")</f>
        <v/>
      </c>
      <c r="O335" s="81" t="str">
        <f aca="false">IF(N335&lt;&gt;"","",M335)</f>
        <v/>
      </c>
      <c r="P335" s="82" t="str">
        <f aca="false">IF(A335="Composição",B335,"")</f>
        <v/>
      </c>
      <c r="Q335" s="81" t="str">
        <f aca="false">IF(P335&lt;&gt;"",SUMIF(L335:L335,L335,N335:N335),"")</f>
        <v/>
      </c>
      <c r="R335" s="81" t="str">
        <f aca="false">IF(P335&lt;&gt;"",SUMIF(L335:L335,L335,O335:O335),"")</f>
        <v/>
      </c>
    </row>
    <row r="336" customFormat="false" ht="15" hidden="true" customHeight="false" outlineLevel="0" collapsed="false">
      <c r="A336" s="108"/>
      <c r="B336" s="108"/>
      <c r="C336" s="108"/>
      <c r="D336" s="108"/>
      <c r="E336" s="108"/>
      <c r="F336" s="108"/>
      <c r="G336" s="108"/>
      <c r="H336" s="108"/>
      <c r="I336" s="108"/>
      <c r="J336" s="108"/>
      <c r="L336" s="63" t="n">
        <f aca="false">IF(AND(A337&lt;&gt;"",A336=""),L335+1,L335)</f>
        <v>28</v>
      </c>
      <c r="M336" s="80" t="str">
        <f aca="false">IF(OR(A336="Insumo",A336="Composição Auxiliar"),J336,"")</f>
        <v/>
      </c>
      <c r="N336" s="81" t="str">
        <f aca="false">IF(E336="Mão de Obra",J336,"")</f>
        <v/>
      </c>
      <c r="O336" s="81" t="str">
        <f aca="false">IF(N336&lt;&gt;"","",M336)</f>
        <v/>
      </c>
      <c r="P336" s="82" t="str">
        <f aca="false">IF(A336="Composição",B336,"")</f>
        <v/>
      </c>
      <c r="Q336" s="81" t="str">
        <f aca="false">IF(P336&lt;&gt;"",SUMIF(L336:L336,L336,N336:N336),"")</f>
        <v/>
      </c>
      <c r="R336" s="81" t="str">
        <f aca="false">IF(P336&lt;&gt;"",SUMIF(L336:L336,L336,O336:O336),"")</f>
        <v/>
      </c>
    </row>
    <row r="337" customFormat="false" ht="15" hidden="true" customHeight="true" outlineLevel="0" collapsed="false">
      <c r="A337" s="83" t="s">
        <v>110</v>
      </c>
      <c r="B337" s="84" t="s">
        <v>655</v>
      </c>
      <c r="C337" s="83" t="s">
        <v>656</v>
      </c>
      <c r="D337" s="83" t="s">
        <v>657</v>
      </c>
      <c r="E337" s="83" t="s">
        <v>658</v>
      </c>
      <c r="F337" s="83"/>
      <c r="G337" s="85" t="s">
        <v>659</v>
      </c>
      <c r="H337" s="84" t="s">
        <v>660</v>
      </c>
      <c r="I337" s="84" t="s">
        <v>661</v>
      </c>
      <c r="J337" s="84" t="s">
        <v>662</v>
      </c>
      <c r="L337" s="63" t="n">
        <f aca="false">IF(AND(A338&lt;&gt;"",A337=""),L336+1,L336)</f>
        <v>28</v>
      </c>
      <c r="M337" s="80" t="str">
        <f aca="false">IF(OR(A337="Insumo",A337="Composição Auxiliar"),J337,"")</f>
        <v/>
      </c>
      <c r="N337" s="81" t="str">
        <f aca="false">IF(E337="Mão de Obra",J337,"")</f>
        <v/>
      </c>
      <c r="O337" s="81" t="str">
        <f aca="false">IF(N337&lt;&gt;"","",M337)</f>
        <v/>
      </c>
      <c r="P337" s="82" t="str">
        <f aca="false">IF(A337="Composição",B337,"")</f>
        <v/>
      </c>
      <c r="Q337" s="81" t="str">
        <f aca="false">IF(P337&lt;&gt;"",SUMIF(L337:L337,L337,N337:N337),"")</f>
        <v/>
      </c>
      <c r="R337" s="81" t="str">
        <f aca="false">IF(P337&lt;&gt;"",SUMIF(L337:L337,L337,O337:O337),"")</f>
        <v/>
      </c>
    </row>
    <row r="338" customFormat="false" ht="25.5" hidden="true" customHeight="true" outlineLevel="0" collapsed="false">
      <c r="A338" s="86" t="s">
        <v>663</v>
      </c>
      <c r="B338" s="87" t="s">
        <v>111</v>
      </c>
      <c r="C338" s="86" t="s">
        <v>716</v>
      </c>
      <c r="D338" s="86" t="s">
        <v>924</v>
      </c>
      <c r="E338" s="86" t="s">
        <v>675</v>
      </c>
      <c r="F338" s="86"/>
      <c r="G338" s="88" t="s">
        <v>925</v>
      </c>
      <c r="H338" s="89" t="n">
        <v>1</v>
      </c>
      <c r="I338" s="90" t="n">
        <f aca="false">SUMIF(L:L,$L338,M:M)</f>
        <v>14.44</v>
      </c>
      <c r="J338" s="90" t="n">
        <f aca="false">TRUNC(H338*I338,2)</f>
        <v>14.44</v>
      </c>
      <c r="L338" s="63" t="n">
        <f aca="false">IF(AND(A339&lt;&gt;"",A338=""),L337+1,L337)</f>
        <v>28</v>
      </c>
      <c r="M338" s="80" t="str">
        <f aca="false">IF(OR(A338="Insumo",A338="Composição Auxiliar"),J338,"")</f>
        <v/>
      </c>
      <c r="N338" s="81" t="str">
        <f aca="false">IF(E338="Mão de Obra",J338,"")</f>
        <v/>
      </c>
      <c r="O338" s="81" t="str">
        <f aca="false">IF(N338&lt;&gt;"","",M338)</f>
        <v/>
      </c>
      <c r="P338" s="82" t="str">
        <f aca="false">IF(A338="Composição",B338,"")</f>
        <v> S-EST-ACO-CA-60-3,4-6,0 </v>
      </c>
      <c r="Q338" s="81" t="n">
        <f aca="false">IF(P338&lt;&gt;"",SUMIF(L338:L338,L338,N338:N338),"")</f>
        <v>0</v>
      </c>
      <c r="R338" s="81" t="n">
        <f aca="false">IF(P338&lt;&gt;"",SUMIF(L338:L338,L338,O338:O338),"")</f>
        <v>0</v>
      </c>
    </row>
    <row r="339" customFormat="false" ht="25.5" hidden="true" customHeight="true" outlineLevel="0" collapsed="false">
      <c r="A339" s="91" t="s">
        <v>668</v>
      </c>
      <c r="B339" s="92" t="s">
        <v>926</v>
      </c>
      <c r="C339" s="91" t="s">
        <v>664</v>
      </c>
      <c r="D339" s="91" t="s">
        <v>927</v>
      </c>
      <c r="E339" s="91" t="s">
        <v>675</v>
      </c>
      <c r="F339" s="91"/>
      <c r="G339" s="93" t="s">
        <v>925</v>
      </c>
      <c r="H339" s="94" t="n">
        <v>0.65</v>
      </c>
      <c r="I339" s="95" t="n">
        <f aca="false">SUMIFS(J:J,A:A,"Composição",B:B,$B339)</f>
        <v>14.3</v>
      </c>
      <c r="J339" s="95" t="n">
        <f aca="false">TRUNC(H339*I339,2)</f>
        <v>9.29</v>
      </c>
      <c r="L339" s="63" t="n">
        <f aca="false">IF(AND(A340&lt;&gt;"",A339=""),L338+1,L338)</f>
        <v>28</v>
      </c>
      <c r="M339" s="80" t="n">
        <f aca="false">IF(OR(A339="Insumo",A339="Composição Auxiliar"),J339,"")</f>
        <v>9.29</v>
      </c>
      <c r="N339" s="81" t="str">
        <f aca="false">IF(E339="Mão de Obra",J339,"")</f>
        <v/>
      </c>
      <c r="O339" s="81" t="n">
        <f aca="false">IF(N339&lt;&gt;"","",M339)</f>
        <v>9.29</v>
      </c>
      <c r="P339" s="82" t="str">
        <f aca="false">IF(A339="Composição",B339,"")</f>
        <v/>
      </c>
      <c r="Q339" s="81" t="str">
        <f aca="false">IF(P339&lt;&gt;"",SUMIF(L339:L339,L339,N339:N339),"")</f>
        <v/>
      </c>
      <c r="R339" s="81" t="str">
        <f aca="false">IF(P339&lt;&gt;"",SUMIF(L339:L339,L339,O339:O339),"")</f>
        <v/>
      </c>
    </row>
    <row r="340" customFormat="false" ht="38.25" hidden="true" customHeight="true" outlineLevel="0" collapsed="false">
      <c r="A340" s="91" t="s">
        <v>668</v>
      </c>
      <c r="B340" s="92" t="s">
        <v>928</v>
      </c>
      <c r="C340" s="91" t="s">
        <v>664</v>
      </c>
      <c r="D340" s="91" t="s">
        <v>929</v>
      </c>
      <c r="E340" s="91" t="s">
        <v>675</v>
      </c>
      <c r="F340" s="91"/>
      <c r="G340" s="93" t="s">
        <v>925</v>
      </c>
      <c r="H340" s="94" t="n">
        <v>0.35</v>
      </c>
      <c r="I340" s="95" t="n">
        <f aca="false">SUMIFS(J:J,A:A,"Composição",B:B,$B340)</f>
        <v>14.73</v>
      </c>
      <c r="J340" s="95" t="n">
        <f aca="false">TRUNC(H340*I340,2)</f>
        <v>5.15</v>
      </c>
      <c r="L340" s="63" t="n">
        <f aca="false">IF(AND(A341&lt;&gt;"",A340=""),L339+1,L339)</f>
        <v>28</v>
      </c>
      <c r="M340" s="80" t="n">
        <f aca="false">IF(OR(A340="Insumo",A340="Composição Auxiliar"),J340,"")</f>
        <v>5.15</v>
      </c>
      <c r="N340" s="81" t="str">
        <f aca="false">IF(E340="Mão de Obra",J340,"")</f>
        <v/>
      </c>
      <c r="O340" s="81" t="n">
        <f aca="false">IF(N340&lt;&gt;"","",M340)</f>
        <v>5.15</v>
      </c>
      <c r="P340" s="82" t="str">
        <f aca="false">IF(A340="Composição",B340,"")</f>
        <v/>
      </c>
      <c r="Q340" s="81" t="str">
        <f aca="false">IF(P340&lt;&gt;"",SUMIF(L340:L340,L340,N340:N340),"")</f>
        <v/>
      </c>
      <c r="R340" s="81" t="str">
        <f aca="false">IF(P340&lt;&gt;"",SUMIF(L340:L340,L340,O340:O340),"")</f>
        <v/>
      </c>
    </row>
    <row r="341" customFormat="false" ht="14.25" hidden="true" customHeight="false" outlineLevel="0" collapsed="false">
      <c r="A341" s="102"/>
      <c r="B341" s="102"/>
      <c r="C341" s="102"/>
      <c r="D341" s="102"/>
      <c r="E341" s="102"/>
      <c r="F341" s="103"/>
      <c r="G341" s="102"/>
      <c r="H341" s="103"/>
      <c r="I341" s="102"/>
      <c r="J341" s="103"/>
      <c r="L341" s="63" t="n">
        <f aca="false">IF(AND(A342&lt;&gt;"",A341=""),L340+1,L340)</f>
        <v>28</v>
      </c>
      <c r="M341" s="80" t="str">
        <f aca="false">IF(OR(A341="Insumo",A341="Composição Auxiliar"),J341,"")</f>
        <v/>
      </c>
      <c r="N341" s="81" t="str">
        <f aca="false">IF(E341="Mão de Obra",J341,"")</f>
        <v/>
      </c>
      <c r="O341" s="81" t="str">
        <f aca="false">IF(N341&lt;&gt;"","",M341)</f>
        <v/>
      </c>
      <c r="P341" s="82" t="str">
        <f aca="false">IF(A341="Composição",B341,"")</f>
        <v/>
      </c>
      <c r="Q341" s="81" t="str">
        <f aca="false">IF(P341&lt;&gt;"",SUMIF(L341:L341,L341,N341:N341),"")</f>
        <v/>
      </c>
      <c r="R341" s="81" t="str">
        <f aca="false">IF(P341&lt;&gt;"",SUMIF(L341:L341,L341,O341:O341),"")</f>
        <v/>
      </c>
    </row>
    <row r="342" customFormat="false" ht="15" hidden="true" customHeight="false" outlineLevel="0" collapsed="false">
      <c r="A342" s="102"/>
      <c r="B342" s="102"/>
      <c r="C342" s="102"/>
      <c r="D342" s="102"/>
      <c r="E342" s="102"/>
      <c r="F342" s="103"/>
      <c r="G342" s="102"/>
      <c r="H342" s="104"/>
      <c r="I342" s="104"/>
      <c r="J342" s="103"/>
      <c r="L342" s="63" t="n">
        <f aca="false">IF(AND(A343&lt;&gt;"",A342=""),L341+1,L341)</f>
        <v>28</v>
      </c>
      <c r="M342" s="80" t="str">
        <f aca="false">IF(OR(A342="Insumo",A342="Composição Auxiliar"),J342,"")</f>
        <v/>
      </c>
      <c r="N342" s="81" t="str">
        <f aca="false">IF(E342="Mão de Obra",J342,"")</f>
        <v/>
      </c>
      <c r="O342" s="81" t="str">
        <f aca="false">IF(N342&lt;&gt;"","",M342)</f>
        <v/>
      </c>
      <c r="P342" s="82" t="str">
        <f aca="false">IF(A342="Composição",B342,"")</f>
        <v/>
      </c>
      <c r="Q342" s="81" t="str">
        <f aca="false">IF(P342&lt;&gt;"",SUMIF(L342:L342,L342,N342:N342),"")</f>
        <v/>
      </c>
      <c r="R342" s="81" t="str">
        <f aca="false">IF(P342&lt;&gt;"",SUMIF(L342:L342,L342,O342:O342),"")</f>
        <v/>
      </c>
    </row>
    <row r="343" customFormat="false" ht="15" hidden="true" customHeight="false" outlineLevel="0" collapsed="false">
      <c r="A343" s="108"/>
      <c r="B343" s="108"/>
      <c r="C343" s="108"/>
      <c r="D343" s="108"/>
      <c r="E343" s="108"/>
      <c r="F343" s="108"/>
      <c r="G343" s="108"/>
      <c r="H343" s="108"/>
      <c r="I343" s="108"/>
      <c r="J343" s="108"/>
      <c r="L343" s="63" t="n">
        <f aca="false">IF(AND(A344&lt;&gt;"",A343=""),L342+1,L342)</f>
        <v>29</v>
      </c>
      <c r="M343" s="80" t="str">
        <f aca="false">IF(OR(A343="Insumo",A343="Composição Auxiliar"),J343,"")</f>
        <v/>
      </c>
      <c r="N343" s="81" t="str">
        <f aca="false">IF(E343="Mão de Obra",J343,"")</f>
        <v/>
      </c>
      <c r="O343" s="81" t="str">
        <f aca="false">IF(N343&lt;&gt;"","",M343)</f>
        <v/>
      </c>
      <c r="P343" s="82" t="str">
        <f aca="false">IF(A343="Composição",B343,"")</f>
        <v/>
      </c>
      <c r="Q343" s="81" t="str">
        <f aca="false">IF(P343&lt;&gt;"",SUMIF(L343:L343,L343,N343:N343),"")</f>
        <v/>
      </c>
      <c r="R343" s="81" t="str">
        <f aca="false">IF(P343&lt;&gt;"",SUMIF(L343:L343,L343,O343:O343),"")</f>
        <v/>
      </c>
    </row>
    <row r="344" customFormat="false" ht="15" hidden="true" customHeight="true" outlineLevel="0" collapsed="false">
      <c r="A344" s="83" t="s">
        <v>112</v>
      </c>
      <c r="B344" s="84" t="s">
        <v>655</v>
      </c>
      <c r="C344" s="83" t="s">
        <v>656</v>
      </c>
      <c r="D344" s="83" t="s">
        <v>657</v>
      </c>
      <c r="E344" s="83" t="s">
        <v>658</v>
      </c>
      <c r="F344" s="83"/>
      <c r="G344" s="85" t="s">
        <v>659</v>
      </c>
      <c r="H344" s="84" t="s">
        <v>660</v>
      </c>
      <c r="I344" s="84" t="s">
        <v>661</v>
      </c>
      <c r="J344" s="84" t="s">
        <v>662</v>
      </c>
      <c r="L344" s="63" t="n">
        <f aca="false">IF(AND(A345&lt;&gt;"",A344=""),L343+1,L343)</f>
        <v>29</v>
      </c>
      <c r="M344" s="80" t="str">
        <f aca="false">IF(OR(A344="Insumo",A344="Composição Auxiliar"),J344,"")</f>
        <v/>
      </c>
      <c r="N344" s="81" t="str">
        <f aca="false">IF(E344="Mão de Obra",J344,"")</f>
        <v/>
      </c>
      <c r="O344" s="81" t="str">
        <f aca="false">IF(N344&lt;&gt;"","",M344)</f>
        <v/>
      </c>
      <c r="P344" s="82" t="str">
        <f aca="false">IF(A344="Composição",B344,"")</f>
        <v/>
      </c>
      <c r="Q344" s="81" t="str">
        <f aca="false">IF(P344&lt;&gt;"",SUMIF(L344:L344,L344,N344:N344),"")</f>
        <v/>
      </c>
      <c r="R344" s="81" t="str">
        <f aca="false">IF(P344&lt;&gt;"",SUMIF(L344:L344,L344,O344:O344),"")</f>
        <v/>
      </c>
    </row>
    <row r="345" customFormat="false" ht="25.5" hidden="true" customHeight="true" outlineLevel="0" collapsed="false">
      <c r="A345" s="86" t="s">
        <v>663</v>
      </c>
      <c r="B345" s="87" t="s">
        <v>113</v>
      </c>
      <c r="C345" s="86" t="s">
        <v>716</v>
      </c>
      <c r="D345" s="86" t="s">
        <v>931</v>
      </c>
      <c r="E345" s="86" t="s">
        <v>675</v>
      </c>
      <c r="F345" s="86"/>
      <c r="G345" s="88" t="s">
        <v>925</v>
      </c>
      <c r="H345" s="89" t="n">
        <v>1</v>
      </c>
      <c r="I345" s="90" t="n">
        <f aca="false">SUMIF(L:L,$L345,M:M)</f>
        <v>12.79</v>
      </c>
      <c r="J345" s="90" t="n">
        <f aca="false">TRUNC(H345*I345,2)</f>
        <v>12.79</v>
      </c>
      <c r="L345" s="63" t="n">
        <f aca="false">IF(AND(A346&lt;&gt;"",A345=""),L344+1,L344)</f>
        <v>29</v>
      </c>
      <c r="M345" s="80" t="str">
        <f aca="false">IF(OR(A345="Insumo",A345="Composição Auxiliar"),J345,"")</f>
        <v/>
      </c>
      <c r="N345" s="81" t="str">
        <f aca="false">IF(E345="Mão de Obra",J345,"")</f>
        <v/>
      </c>
      <c r="O345" s="81" t="str">
        <f aca="false">IF(N345&lt;&gt;"","",M345)</f>
        <v/>
      </c>
      <c r="P345" s="82" t="str">
        <f aca="false">IF(A345="Composição",B345,"")</f>
        <v> S-EST-CONC-CA50-6,3-12,5 </v>
      </c>
      <c r="Q345" s="81" t="n">
        <f aca="false">IF(P345&lt;&gt;"",SUMIF(L345:L345,L345,N345:N345),"")</f>
        <v>0</v>
      </c>
      <c r="R345" s="81" t="n">
        <f aca="false">IF(P345&lt;&gt;"",SUMIF(L345:L345,L345,O345:O345),"")</f>
        <v>0</v>
      </c>
    </row>
    <row r="346" customFormat="false" ht="38.25" hidden="true" customHeight="true" outlineLevel="0" collapsed="false">
      <c r="A346" s="91" t="s">
        <v>668</v>
      </c>
      <c r="B346" s="92" t="s">
        <v>932</v>
      </c>
      <c r="C346" s="91" t="s">
        <v>664</v>
      </c>
      <c r="D346" s="91" t="s">
        <v>933</v>
      </c>
      <c r="E346" s="91" t="s">
        <v>675</v>
      </c>
      <c r="F346" s="91"/>
      <c r="G346" s="93" t="s">
        <v>925</v>
      </c>
      <c r="H346" s="94" t="n">
        <v>0.02</v>
      </c>
      <c r="I346" s="95" t="n">
        <f aca="false">SUMIFS(J:J,A:A,"Composição",B:B,$B346)</f>
        <v>20.05</v>
      </c>
      <c r="J346" s="95" t="n">
        <f aca="false">TRUNC(H346*I346,2)</f>
        <v>0.4</v>
      </c>
      <c r="L346" s="63" t="n">
        <f aca="false">IF(AND(A347&lt;&gt;"",A346=""),L345+1,L345)</f>
        <v>29</v>
      </c>
      <c r="M346" s="80" t="n">
        <f aca="false">IF(OR(A346="Insumo",A346="Composição Auxiliar"),J346,"")</f>
        <v>0.4</v>
      </c>
      <c r="N346" s="81" t="str">
        <f aca="false">IF(E346="Mão de Obra",J346,"")</f>
        <v/>
      </c>
      <c r="O346" s="81" t="n">
        <f aca="false">IF(N346&lt;&gt;"","",M346)</f>
        <v>0.4</v>
      </c>
      <c r="P346" s="82" t="str">
        <f aca="false">IF(A346="Composição",B346,"")</f>
        <v/>
      </c>
      <c r="Q346" s="81" t="str">
        <f aca="false">IF(P346&lt;&gt;"",SUMIF(L346:L346,L346,N346:N346),"")</f>
        <v/>
      </c>
      <c r="R346" s="81" t="str">
        <f aca="false">IF(P346&lt;&gt;"",SUMIF(L346:L346,L346,O346:O346),"")</f>
        <v/>
      </c>
    </row>
    <row r="347" customFormat="false" ht="25.5" hidden="true" customHeight="true" outlineLevel="0" collapsed="false">
      <c r="A347" s="91" t="s">
        <v>668</v>
      </c>
      <c r="B347" s="92" t="s">
        <v>934</v>
      </c>
      <c r="C347" s="91" t="s">
        <v>664</v>
      </c>
      <c r="D347" s="91" t="s">
        <v>935</v>
      </c>
      <c r="E347" s="91" t="s">
        <v>675</v>
      </c>
      <c r="F347" s="91"/>
      <c r="G347" s="93" t="s">
        <v>925</v>
      </c>
      <c r="H347" s="94" t="n">
        <v>0.01</v>
      </c>
      <c r="I347" s="95" t="n">
        <f aca="false">SUMIFS(J:J,A:A,"Composição",B:B,$B347)</f>
        <v>16.73</v>
      </c>
      <c r="J347" s="95" t="n">
        <f aca="false">TRUNC(H347*I347,2)</f>
        <v>0.16</v>
      </c>
      <c r="L347" s="63" t="n">
        <f aca="false">IF(AND(A348&lt;&gt;"",A347=""),L346+1,L346)</f>
        <v>29</v>
      </c>
      <c r="M347" s="80" t="n">
        <f aca="false">IF(OR(A347="Insumo",A347="Composição Auxiliar"),J347,"")</f>
        <v>0.16</v>
      </c>
      <c r="N347" s="81" t="str">
        <f aca="false">IF(E347="Mão de Obra",J347,"")</f>
        <v/>
      </c>
      <c r="O347" s="81" t="n">
        <f aca="false">IF(N347&lt;&gt;"","",M347)</f>
        <v>0.16</v>
      </c>
      <c r="P347" s="82" t="str">
        <f aca="false">IF(A347="Composição",B347,"")</f>
        <v/>
      </c>
      <c r="Q347" s="81" t="str">
        <f aca="false">IF(P347&lt;&gt;"",SUMIF(L347:L347,L347,N347:N347),"")</f>
        <v/>
      </c>
      <c r="R347" s="81" t="str">
        <f aca="false">IF(P347&lt;&gt;"",SUMIF(L347:L347,L347,O347:O347),"")</f>
        <v/>
      </c>
    </row>
    <row r="348" customFormat="false" ht="38.25" hidden="true" customHeight="true" outlineLevel="0" collapsed="false">
      <c r="A348" s="91" t="s">
        <v>668</v>
      </c>
      <c r="B348" s="92" t="s">
        <v>936</v>
      </c>
      <c r="C348" s="91" t="s">
        <v>664</v>
      </c>
      <c r="D348" s="91" t="s">
        <v>937</v>
      </c>
      <c r="E348" s="91" t="s">
        <v>675</v>
      </c>
      <c r="F348" s="91"/>
      <c r="G348" s="93" t="s">
        <v>925</v>
      </c>
      <c r="H348" s="94" t="n">
        <v>0.02</v>
      </c>
      <c r="I348" s="95" t="n">
        <f aca="false">SUMIFS(J:J,A:A,"Composição",B:B,$B348)</f>
        <v>10.91</v>
      </c>
      <c r="J348" s="95" t="n">
        <f aca="false">TRUNC(H348*I348,2)</f>
        <v>0.21</v>
      </c>
      <c r="L348" s="63" t="n">
        <f aca="false">IF(AND(A349&lt;&gt;"",A348=""),L347+1,L347)</f>
        <v>29</v>
      </c>
      <c r="M348" s="80" t="n">
        <f aca="false">IF(OR(A348="Insumo",A348="Composição Auxiliar"),J348,"")</f>
        <v>0.21</v>
      </c>
      <c r="N348" s="81" t="str">
        <f aca="false">IF(E348="Mão de Obra",J348,"")</f>
        <v/>
      </c>
      <c r="O348" s="81" t="n">
        <f aca="false">IF(N348&lt;&gt;"","",M348)</f>
        <v>0.21</v>
      </c>
      <c r="P348" s="82" t="str">
        <f aca="false">IF(A348="Composição",B348,"")</f>
        <v/>
      </c>
      <c r="Q348" s="81" t="str">
        <f aca="false">IF(P348&lt;&gt;"",SUMIF(L348:L348,L348,N348:N348),"")</f>
        <v/>
      </c>
      <c r="R348" s="81" t="str">
        <f aca="false">IF(P348&lt;&gt;"",SUMIF(L348:L348,L348,O348:O348),"")</f>
        <v/>
      </c>
    </row>
    <row r="349" customFormat="false" ht="38.25" hidden="true" customHeight="true" outlineLevel="0" collapsed="false">
      <c r="A349" s="91" t="s">
        <v>668</v>
      </c>
      <c r="B349" s="92" t="s">
        <v>938</v>
      </c>
      <c r="C349" s="91" t="s">
        <v>664</v>
      </c>
      <c r="D349" s="91" t="s">
        <v>939</v>
      </c>
      <c r="E349" s="91" t="s">
        <v>675</v>
      </c>
      <c r="F349" s="91"/>
      <c r="G349" s="93" t="s">
        <v>925</v>
      </c>
      <c r="H349" s="94" t="n">
        <v>0.12</v>
      </c>
      <c r="I349" s="95" t="n">
        <f aca="false">SUMIFS(J:J,A:A,"Composição",B:B,$B349)</f>
        <v>13.72</v>
      </c>
      <c r="J349" s="95" t="n">
        <f aca="false">TRUNC(H349*I349,2)</f>
        <v>1.64</v>
      </c>
      <c r="L349" s="63" t="n">
        <f aca="false">IF(AND(A350&lt;&gt;"",A349=""),L348+1,L348)</f>
        <v>29</v>
      </c>
      <c r="M349" s="80" t="n">
        <f aca="false">IF(OR(A349="Insumo",A349="Composição Auxiliar"),J349,"")</f>
        <v>1.64</v>
      </c>
      <c r="N349" s="81" t="str">
        <f aca="false">IF(E349="Mão de Obra",J349,"")</f>
        <v/>
      </c>
      <c r="O349" s="81" t="n">
        <f aca="false">IF(N349&lt;&gt;"","",M349)</f>
        <v>1.64</v>
      </c>
      <c r="P349" s="82" t="str">
        <f aca="false">IF(A349="Composição",B349,"")</f>
        <v/>
      </c>
      <c r="Q349" s="81" t="str">
        <f aca="false">IF(P349&lt;&gt;"",SUMIF(L349:L349,L349,N349:N349),"")</f>
        <v/>
      </c>
      <c r="R349" s="81" t="str">
        <f aca="false">IF(P349&lt;&gt;"",SUMIF(L349:L349,L349,O349:O349),"")</f>
        <v/>
      </c>
    </row>
    <row r="350" customFormat="false" ht="38.25" hidden="true" customHeight="true" outlineLevel="0" collapsed="false">
      <c r="A350" s="91" t="s">
        <v>668</v>
      </c>
      <c r="B350" s="92" t="s">
        <v>940</v>
      </c>
      <c r="C350" s="91" t="s">
        <v>664</v>
      </c>
      <c r="D350" s="91" t="s">
        <v>941</v>
      </c>
      <c r="E350" s="91" t="s">
        <v>675</v>
      </c>
      <c r="F350" s="91"/>
      <c r="G350" s="93" t="s">
        <v>925</v>
      </c>
      <c r="H350" s="94" t="n">
        <v>0.1</v>
      </c>
      <c r="I350" s="95" t="n">
        <f aca="false">SUMIFS(J:J,A:A,"Composição",B:B,$B350)</f>
        <v>14.31</v>
      </c>
      <c r="J350" s="95" t="n">
        <f aca="false">TRUNC(H350*I350,2)</f>
        <v>1.43</v>
      </c>
      <c r="L350" s="63" t="n">
        <f aca="false">IF(AND(A351&lt;&gt;"",A350=""),L349+1,L349)</f>
        <v>29</v>
      </c>
      <c r="M350" s="80" t="n">
        <f aca="false">IF(OR(A350="Insumo",A350="Composição Auxiliar"),J350,"")</f>
        <v>1.43</v>
      </c>
      <c r="N350" s="81" t="str">
        <f aca="false">IF(E350="Mão de Obra",J350,"")</f>
        <v/>
      </c>
      <c r="O350" s="81" t="n">
        <f aca="false">IF(N350&lt;&gt;"","",M350)</f>
        <v>1.43</v>
      </c>
      <c r="P350" s="82" t="str">
        <f aca="false">IF(A350="Composição",B350,"")</f>
        <v/>
      </c>
      <c r="Q350" s="81" t="str">
        <f aca="false">IF(P350&lt;&gt;"",SUMIF(L350:L350,L350,N350:N350),"")</f>
        <v/>
      </c>
      <c r="R350" s="81" t="str">
        <f aca="false">IF(P350&lt;&gt;"",SUMIF(L350:L350,L350,O350:O350),"")</f>
        <v/>
      </c>
    </row>
    <row r="351" customFormat="false" ht="25.5" hidden="true" customHeight="true" outlineLevel="0" collapsed="false">
      <c r="A351" s="91" t="s">
        <v>668</v>
      </c>
      <c r="B351" s="92" t="s">
        <v>942</v>
      </c>
      <c r="C351" s="91" t="s">
        <v>664</v>
      </c>
      <c r="D351" s="91" t="s">
        <v>943</v>
      </c>
      <c r="E351" s="91" t="s">
        <v>675</v>
      </c>
      <c r="F351" s="91"/>
      <c r="G351" s="93" t="s">
        <v>925</v>
      </c>
      <c r="H351" s="94" t="n">
        <v>0.01</v>
      </c>
      <c r="I351" s="95" t="n">
        <f aca="false">SUMIFS(J:J,A:A,"Composição",B:B,$B351)</f>
        <v>11.8</v>
      </c>
      <c r="J351" s="95" t="n">
        <f aca="false">TRUNC(H351*I351,2)</f>
        <v>0.11</v>
      </c>
      <c r="L351" s="63" t="n">
        <f aca="false">IF(AND(A352&lt;&gt;"",A351=""),L350+1,L350)</f>
        <v>29</v>
      </c>
      <c r="M351" s="80" t="n">
        <f aca="false">IF(OR(A351="Insumo",A351="Composição Auxiliar"),J351,"")</f>
        <v>0.11</v>
      </c>
      <c r="N351" s="81" t="str">
        <f aca="false">IF(E351="Mão de Obra",J351,"")</f>
        <v/>
      </c>
      <c r="O351" s="81" t="n">
        <f aca="false">IF(N351&lt;&gt;"","",M351)</f>
        <v>0.11</v>
      </c>
      <c r="P351" s="82" t="str">
        <f aca="false">IF(A351="Composição",B351,"")</f>
        <v/>
      </c>
      <c r="Q351" s="81" t="str">
        <f aca="false">IF(P351&lt;&gt;"",SUMIF(L351:L351,L351,N351:N351),"")</f>
        <v/>
      </c>
      <c r="R351" s="81" t="str">
        <f aca="false">IF(P351&lt;&gt;"",SUMIF(L351:L351,L351,O351:O351),"")</f>
        <v/>
      </c>
    </row>
    <row r="352" customFormat="false" ht="25.5" hidden="true" customHeight="true" outlineLevel="0" collapsed="false">
      <c r="A352" s="91" t="s">
        <v>668</v>
      </c>
      <c r="B352" s="92" t="s">
        <v>944</v>
      </c>
      <c r="C352" s="91" t="s">
        <v>664</v>
      </c>
      <c r="D352" s="91" t="s">
        <v>945</v>
      </c>
      <c r="E352" s="91" t="s">
        <v>675</v>
      </c>
      <c r="F352" s="91"/>
      <c r="G352" s="93" t="s">
        <v>925</v>
      </c>
      <c r="H352" s="94" t="n">
        <v>0.16</v>
      </c>
      <c r="I352" s="95" t="n">
        <f aca="false">SUMIFS(J:J,A:A,"Composição",B:B,$B352)</f>
        <v>11.99</v>
      </c>
      <c r="J352" s="95" t="n">
        <f aca="false">TRUNC(H352*I352,2)</f>
        <v>1.91</v>
      </c>
      <c r="L352" s="63" t="n">
        <f aca="false">IF(AND(A353&lt;&gt;"",A352=""),L351+1,L351)</f>
        <v>29</v>
      </c>
      <c r="M352" s="80" t="n">
        <f aca="false">IF(OR(A352="Insumo",A352="Composição Auxiliar"),J352,"")</f>
        <v>1.91</v>
      </c>
      <c r="N352" s="81" t="str">
        <f aca="false">IF(E352="Mão de Obra",J352,"")</f>
        <v/>
      </c>
      <c r="O352" s="81" t="n">
        <f aca="false">IF(N352&lt;&gt;"","",M352)</f>
        <v>1.91</v>
      </c>
      <c r="P352" s="82" t="str">
        <f aca="false">IF(A352="Composição",B352,"")</f>
        <v/>
      </c>
      <c r="Q352" s="81" t="str">
        <f aca="false">IF(P352&lt;&gt;"",SUMIF(L352:L352,L352,N352:N352),"")</f>
        <v/>
      </c>
      <c r="R352" s="81" t="str">
        <f aca="false">IF(P352&lt;&gt;"",SUMIF(L352:L352,L352,O352:O352),"")</f>
        <v/>
      </c>
    </row>
    <row r="353" customFormat="false" ht="38.25" hidden="true" customHeight="true" outlineLevel="0" collapsed="false">
      <c r="A353" s="91" t="s">
        <v>668</v>
      </c>
      <c r="B353" s="92" t="s">
        <v>946</v>
      </c>
      <c r="C353" s="91" t="s">
        <v>664</v>
      </c>
      <c r="D353" s="91" t="s">
        <v>947</v>
      </c>
      <c r="E353" s="91" t="s">
        <v>675</v>
      </c>
      <c r="F353" s="91"/>
      <c r="G353" s="93" t="s">
        <v>925</v>
      </c>
      <c r="H353" s="94" t="n">
        <v>0.02</v>
      </c>
      <c r="I353" s="95" t="n">
        <f aca="false">SUMIFS(J:J,A:A,"Composição",B:B,$B353)</f>
        <v>16.85</v>
      </c>
      <c r="J353" s="95" t="n">
        <f aca="false">TRUNC(H353*I353,2)</f>
        <v>0.33</v>
      </c>
      <c r="L353" s="63" t="n">
        <f aca="false">IF(AND(A354&lt;&gt;"",A353=""),L352+1,L352)</f>
        <v>29</v>
      </c>
      <c r="M353" s="80" t="n">
        <f aca="false">IF(OR(A353="Insumo",A353="Composição Auxiliar"),J353,"")</f>
        <v>0.33</v>
      </c>
      <c r="N353" s="81" t="str">
        <f aca="false">IF(E353="Mão de Obra",J353,"")</f>
        <v/>
      </c>
      <c r="O353" s="81" t="n">
        <f aca="false">IF(N353&lt;&gt;"","",M353)</f>
        <v>0.33</v>
      </c>
      <c r="P353" s="82" t="str">
        <f aca="false">IF(A353="Composição",B353,"")</f>
        <v/>
      </c>
      <c r="Q353" s="81" t="str">
        <f aca="false">IF(P353&lt;&gt;"",SUMIF(L353:L353,L353,N353:N353),"")</f>
        <v/>
      </c>
      <c r="R353" s="81" t="str">
        <f aca="false">IF(P353&lt;&gt;"",SUMIF(L353:L353,L353,O353:O353),"")</f>
        <v/>
      </c>
    </row>
    <row r="354" customFormat="false" ht="25.5" hidden="true" customHeight="true" outlineLevel="0" collapsed="false">
      <c r="A354" s="91" t="s">
        <v>668</v>
      </c>
      <c r="B354" s="92" t="s">
        <v>948</v>
      </c>
      <c r="C354" s="91" t="s">
        <v>664</v>
      </c>
      <c r="D354" s="91" t="s">
        <v>949</v>
      </c>
      <c r="E354" s="91" t="s">
        <v>675</v>
      </c>
      <c r="F354" s="91"/>
      <c r="G354" s="93" t="s">
        <v>925</v>
      </c>
      <c r="H354" s="94" t="n">
        <v>0.01</v>
      </c>
      <c r="I354" s="95" t="n">
        <f aca="false">SUMIFS(J:J,A:A,"Composição",B:B,$B354)</f>
        <v>15.65</v>
      </c>
      <c r="J354" s="95" t="n">
        <f aca="false">TRUNC(H354*I354,2)</f>
        <v>0.15</v>
      </c>
      <c r="L354" s="63" t="n">
        <f aca="false">IF(AND(A355&lt;&gt;"",A354=""),L353+1,L353)</f>
        <v>29</v>
      </c>
      <c r="M354" s="80" t="n">
        <f aca="false">IF(OR(A354="Insumo",A354="Composição Auxiliar"),J354,"")</f>
        <v>0.15</v>
      </c>
      <c r="N354" s="81" t="str">
        <f aca="false">IF(E354="Mão de Obra",J354,"")</f>
        <v/>
      </c>
      <c r="O354" s="81" t="n">
        <f aca="false">IF(N354&lt;&gt;"","",M354)</f>
        <v>0.15</v>
      </c>
      <c r="P354" s="82" t="str">
        <f aca="false">IF(A354="Composição",B354,"")</f>
        <v/>
      </c>
      <c r="Q354" s="81" t="str">
        <f aca="false">IF(P354&lt;&gt;"",SUMIF(L354:L354,L354,N354:N354),"")</f>
        <v/>
      </c>
      <c r="R354" s="81" t="str">
        <f aca="false">IF(P354&lt;&gt;"",SUMIF(L354:L354,L354,O354:O354),"")</f>
        <v/>
      </c>
    </row>
    <row r="355" customFormat="false" ht="25.5" hidden="true" customHeight="true" outlineLevel="0" collapsed="false">
      <c r="A355" s="91" t="s">
        <v>668</v>
      </c>
      <c r="B355" s="92" t="s">
        <v>950</v>
      </c>
      <c r="C355" s="91" t="s">
        <v>664</v>
      </c>
      <c r="D355" s="91" t="s">
        <v>951</v>
      </c>
      <c r="E355" s="91" t="s">
        <v>675</v>
      </c>
      <c r="F355" s="91"/>
      <c r="G355" s="93" t="s">
        <v>925</v>
      </c>
      <c r="H355" s="94" t="n">
        <v>0.04</v>
      </c>
      <c r="I355" s="95" t="n">
        <f aca="false">SUMIFS(J:J,A:A,"Composição",B:B,$B355)</f>
        <v>13.88</v>
      </c>
      <c r="J355" s="95" t="n">
        <f aca="false">TRUNC(H355*I355,2)</f>
        <v>0.55</v>
      </c>
      <c r="L355" s="63" t="n">
        <f aca="false">IF(AND(A356&lt;&gt;"",A355=""),L354+1,L354)</f>
        <v>29</v>
      </c>
      <c r="M355" s="80" t="n">
        <f aca="false">IF(OR(A355="Insumo",A355="Composição Auxiliar"),J355,"")</f>
        <v>0.55</v>
      </c>
      <c r="N355" s="81" t="str">
        <f aca="false">IF(E355="Mão de Obra",J355,"")</f>
        <v/>
      </c>
      <c r="O355" s="81" t="n">
        <f aca="false">IF(N355&lt;&gt;"","",M355)</f>
        <v>0.55</v>
      </c>
      <c r="P355" s="82" t="str">
        <f aca="false">IF(A355="Composição",B355,"")</f>
        <v/>
      </c>
      <c r="Q355" s="81" t="str">
        <f aca="false">IF(P355&lt;&gt;"",SUMIF(L355:L355,L355,N355:N355),"")</f>
        <v/>
      </c>
      <c r="R355" s="81" t="str">
        <f aca="false">IF(P355&lt;&gt;"",SUMIF(L355:L355,L355,O355:O355),"")</f>
        <v/>
      </c>
    </row>
    <row r="356" customFormat="false" ht="25.5" hidden="true" customHeight="true" outlineLevel="0" collapsed="false">
      <c r="A356" s="91" t="s">
        <v>668</v>
      </c>
      <c r="B356" s="92" t="s">
        <v>952</v>
      </c>
      <c r="C356" s="91" t="s">
        <v>664</v>
      </c>
      <c r="D356" s="91" t="s">
        <v>953</v>
      </c>
      <c r="E356" s="91" t="s">
        <v>675</v>
      </c>
      <c r="F356" s="91"/>
      <c r="G356" s="93" t="s">
        <v>925</v>
      </c>
      <c r="H356" s="94" t="n">
        <v>0.03</v>
      </c>
      <c r="I356" s="95" t="n">
        <f aca="false">SUMIFS(J:J,A:A,"Composição",B:B,$B356)</f>
        <v>10.14</v>
      </c>
      <c r="J356" s="95" t="n">
        <f aca="false">TRUNC(H356*I356,2)</f>
        <v>0.3</v>
      </c>
      <c r="L356" s="63" t="n">
        <f aca="false">IF(AND(A357&lt;&gt;"",A356=""),L355+1,L355)</f>
        <v>29</v>
      </c>
      <c r="M356" s="80" t="n">
        <f aca="false">IF(OR(A356="Insumo",A356="Composição Auxiliar"),J356,"")</f>
        <v>0.3</v>
      </c>
      <c r="N356" s="81" t="str">
        <f aca="false">IF(E356="Mão de Obra",J356,"")</f>
        <v/>
      </c>
      <c r="O356" s="81" t="n">
        <f aca="false">IF(N356&lt;&gt;"","",M356)</f>
        <v>0.3</v>
      </c>
      <c r="P356" s="82" t="str">
        <f aca="false">IF(A356="Composição",B356,"")</f>
        <v/>
      </c>
      <c r="Q356" s="81" t="str">
        <f aca="false">IF(P356&lt;&gt;"",SUMIF(L356:L356,L356,N356:N356),"")</f>
        <v/>
      </c>
      <c r="R356" s="81" t="str">
        <f aca="false">IF(P356&lt;&gt;"",SUMIF(L356:L356,L356,O356:O356),"")</f>
        <v/>
      </c>
    </row>
    <row r="357" customFormat="false" ht="38.25" hidden="true" customHeight="true" outlineLevel="0" collapsed="false">
      <c r="A357" s="91" t="s">
        <v>668</v>
      </c>
      <c r="B357" s="92" t="s">
        <v>954</v>
      </c>
      <c r="C357" s="91" t="s">
        <v>664</v>
      </c>
      <c r="D357" s="91" t="s">
        <v>955</v>
      </c>
      <c r="E357" s="91" t="s">
        <v>675</v>
      </c>
      <c r="F357" s="91"/>
      <c r="G357" s="93" t="s">
        <v>925</v>
      </c>
      <c r="H357" s="94" t="n">
        <v>0.1</v>
      </c>
      <c r="I357" s="95" t="n">
        <f aca="false">SUMIFS(J:J,A:A,"Composição",B:B,$B357)</f>
        <v>10.49</v>
      </c>
      <c r="J357" s="95" t="n">
        <f aca="false">TRUNC(H357*I357,2)</f>
        <v>1.04</v>
      </c>
      <c r="L357" s="63" t="n">
        <f aca="false">IF(AND(A358&lt;&gt;"",A357=""),L356+1,L356)</f>
        <v>29</v>
      </c>
      <c r="M357" s="80" t="n">
        <f aca="false">IF(OR(A357="Insumo",A357="Composição Auxiliar"),J357,"")</f>
        <v>1.04</v>
      </c>
      <c r="N357" s="81" t="str">
        <f aca="false">IF(E357="Mão de Obra",J357,"")</f>
        <v/>
      </c>
      <c r="O357" s="81" t="n">
        <f aca="false">IF(N357&lt;&gt;"","",M357)</f>
        <v>1.04</v>
      </c>
      <c r="P357" s="82" t="str">
        <f aca="false">IF(A357="Composição",B357,"")</f>
        <v/>
      </c>
      <c r="Q357" s="81" t="str">
        <f aca="false">IF(P357&lt;&gt;"",SUMIF(L357:L357,L357,N357:N357),"")</f>
        <v/>
      </c>
      <c r="R357" s="81" t="str">
        <f aca="false">IF(P357&lt;&gt;"",SUMIF(L357:L357,L357,O357:O357),"")</f>
        <v/>
      </c>
    </row>
    <row r="358" customFormat="false" ht="38.25" hidden="true" customHeight="true" outlineLevel="0" collapsed="false">
      <c r="A358" s="91" t="s">
        <v>668</v>
      </c>
      <c r="B358" s="92" t="s">
        <v>956</v>
      </c>
      <c r="C358" s="91" t="s">
        <v>664</v>
      </c>
      <c r="D358" s="91" t="s">
        <v>957</v>
      </c>
      <c r="E358" s="91" t="s">
        <v>675</v>
      </c>
      <c r="F358" s="91"/>
      <c r="G358" s="93" t="s">
        <v>925</v>
      </c>
      <c r="H358" s="94" t="n">
        <v>0.25</v>
      </c>
      <c r="I358" s="95" t="n">
        <f aca="false">SUMIFS(J:J,A:A,"Composição",B:B,$B358)</f>
        <v>12.4</v>
      </c>
      <c r="J358" s="95" t="n">
        <f aca="false">TRUNC(H358*I358,2)</f>
        <v>3.1</v>
      </c>
      <c r="L358" s="63" t="n">
        <f aca="false">IF(AND(A359&lt;&gt;"",A358=""),L357+1,L357)</f>
        <v>29</v>
      </c>
      <c r="M358" s="80" t="n">
        <f aca="false">IF(OR(A358="Insumo",A358="Composição Auxiliar"),J358,"")</f>
        <v>3.1</v>
      </c>
      <c r="N358" s="81" t="str">
        <f aca="false">IF(E358="Mão de Obra",J358,"")</f>
        <v/>
      </c>
      <c r="O358" s="81" t="n">
        <f aca="false">IF(N358&lt;&gt;"","",M358)</f>
        <v>3.1</v>
      </c>
      <c r="P358" s="82" t="str">
        <f aca="false">IF(A358="Composição",B358,"")</f>
        <v/>
      </c>
      <c r="Q358" s="81" t="str">
        <f aca="false">IF(P358&lt;&gt;"",SUMIF(L358:L358,L358,N358:N358),"")</f>
        <v/>
      </c>
      <c r="R358" s="81" t="str">
        <f aca="false">IF(P358&lt;&gt;"",SUMIF(L358:L358,L358,O358:O358),"")</f>
        <v/>
      </c>
    </row>
    <row r="359" customFormat="false" ht="38.25" hidden="true" customHeight="true" outlineLevel="0" collapsed="false">
      <c r="A359" s="91" t="s">
        <v>668</v>
      </c>
      <c r="B359" s="92" t="s">
        <v>958</v>
      </c>
      <c r="C359" s="91" t="s">
        <v>664</v>
      </c>
      <c r="D359" s="91" t="s">
        <v>959</v>
      </c>
      <c r="E359" s="91" t="s">
        <v>675</v>
      </c>
      <c r="F359" s="91"/>
      <c r="G359" s="93" t="s">
        <v>925</v>
      </c>
      <c r="H359" s="94" t="n">
        <v>0.02</v>
      </c>
      <c r="I359" s="95" t="n">
        <f aca="false">SUMIFS(J:J,A:A,"Composição",B:B,$B359)</f>
        <v>13.82</v>
      </c>
      <c r="J359" s="95" t="n">
        <f aca="false">TRUNC(H359*I359,2)</f>
        <v>0.27</v>
      </c>
      <c r="L359" s="63" t="n">
        <f aca="false">IF(AND(A360&lt;&gt;"",A359=""),L358+1,L358)</f>
        <v>29</v>
      </c>
      <c r="M359" s="80" t="n">
        <f aca="false">IF(OR(A359="Insumo",A359="Composição Auxiliar"),J359,"")</f>
        <v>0.27</v>
      </c>
      <c r="N359" s="81" t="str">
        <f aca="false">IF(E359="Mão de Obra",J359,"")</f>
        <v/>
      </c>
      <c r="O359" s="81" t="n">
        <f aca="false">IF(N359&lt;&gt;"","",M359)</f>
        <v>0.27</v>
      </c>
      <c r="P359" s="82" t="str">
        <f aca="false">IF(A359="Composição",B359,"")</f>
        <v/>
      </c>
      <c r="Q359" s="81" t="str">
        <f aca="false">IF(P359&lt;&gt;"",SUMIF(L359:L359,L359,N359:N359),"")</f>
        <v/>
      </c>
      <c r="R359" s="81" t="str">
        <f aca="false">IF(P359&lt;&gt;"",SUMIF(L359:L359,L359,O359:O359),"")</f>
        <v/>
      </c>
    </row>
    <row r="360" customFormat="false" ht="25.5" hidden="true" customHeight="true" outlineLevel="0" collapsed="false">
      <c r="A360" s="91" t="s">
        <v>668</v>
      </c>
      <c r="B360" s="92" t="s">
        <v>960</v>
      </c>
      <c r="C360" s="91" t="s">
        <v>664</v>
      </c>
      <c r="D360" s="91" t="s">
        <v>961</v>
      </c>
      <c r="E360" s="91" t="s">
        <v>675</v>
      </c>
      <c r="F360" s="91"/>
      <c r="G360" s="93" t="s">
        <v>925</v>
      </c>
      <c r="H360" s="94" t="n">
        <v>0.08</v>
      </c>
      <c r="I360" s="95" t="n">
        <f aca="false">SUMIFS(J:J,A:A,"Composição",B:B,$B360)</f>
        <v>13.3</v>
      </c>
      <c r="J360" s="95" t="n">
        <f aca="false">TRUNC(H360*I360,2)</f>
        <v>1.06</v>
      </c>
      <c r="L360" s="63" t="n">
        <f aca="false">IF(AND(A361&lt;&gt;"",A360=""),L359+1,L359)</f>
        <v>29</v>
      </c>
      <c r="M360" s="80" t="n">
        <f aca="false">IF(OR(A360="Insumo",A360="Composição Auxiliar"),J360,"")</f>
        <v>1.06</v>
      </c>
      <c r="N360" s="81" t="str">
        <f aca="false">IF(E360="Mão de Obra",J360,"")</f>
        <v/>
      </c>
      <c r="O360" s="81" t="n">
        <f aca="false">IF(N360&lt;&gt;"","",M360)</f>
        <v>1.06</v>
      </c>
      <c r="P360" s="82" t="str">
        <f aca="false">IF(A360="Composição",B360,"")</f>
        <v/>
      </c>
      <c r="Q360" s="81" t="str">
        <f aca="false">IF(P360&lt;&gt;"",SUMIF(L360:L360,L360,N360:N360),"")</f>
        <v/>
      </c>
      <c r="R360" s="81" t="str">
        <f aca="false">IF(P360&lt;&gt;"",SUMIF(L360:L360,L360,O360:O360),"")</f>
        <v/>
      </c>
    </row>
    <row r="361" customFormat="false" ht="25.5" hidden="true" customHeight="true" outlineLevel="0" collapsed="false">
      <c r="A361" s="91" t="s">
        <v>668</v>
      </c>
      <c r="B361" s="92" t="s">
        <v>962</v>
      </c>
      <c r="C361" s="91" t="s">
        <v>664</v>
      </c>
      <c r="D361" s="91" t="s">
        <v>963</v>
      </c>
      <c r="E361" s="91" t="s">
        <v>675</v>
      </c>
      <c r="F361" s="91"/>
      <c r="G361" s="93" t="s">
        <v>925</v>
      </c>
      <c r="H361" s="94" t="n">
        <v>0.01</v>
      </c>
      <c r="I361" s="95" t="n">
        <f aca="false">SUMIFS(J:J,A:A,"Composição",B:B,$B361)</f>
        <v>13.98</v>
      </c>
      <c r="J361" s="95" t="n">
        <f aca="false">TRUNC(H361*I361,2)</f>
        <v>0.13</v>
      </c>
      <c r="L361" s="63" t="n">
        <f aca="false">IF(AND(A362&lt;&gt;"",A361=""),L360+1,L360)</f>
        <v>29</v>
      </c>
      <c r="M361" s="80" t="n">
        <f aca="false">IF(OR(A361="Insumo",A361="Composição Auxiliar"),J361,"")</f>
        <v>0.13</v>
      </c>
      <c r="N361" s="81" t="str">
        <f aca="false">IF(E361="Mão de Obra",J361,"")</f>
        <v/>
      </c>
      <c r="O361" s="81" t="n">
        <f aca="false">IF(N361&lt;&gt;"","",M361)</f>
        <v>0.13</v>
      </c>
      <c r="P361" s="82" t="str">
        <f aca="false">IF(A361="Composição",B361,"")</f>
        <v/>
      </c>
      <c r="Q361" s="81" t="str">
        <f aca="false">IF(P361&lt;&gt;"",SUMIF(L361:L361,L361,N361:N361),"")</f>
        <v/>
      </c>
      <c r="R361" s="81" t="str">
        <f aca="false">IF(P361&lt;&gt;"",SUMIF(L361:L361,L361,O361:O361),"")</f>
        <v/>
      </c>
    </row>
    <row r="362" customFormat="false" ht="14.25" hidden="true" customHeight="false" outlineLevel="0" collapsed="false">
      <c r="A362" s="102"/>
      <c r="B362" s="102"/>
      <c r="C362" s="102"/>
      <c r="D362" s="102"/>
      <c r="E362" s="102"/>
      <c r="F362" s="103"/>
      <c r="G362" s="102"/>
      <c r="H362" s="103"/>
      <c r="I362" s="102"/>
      <c r="J362" s="103"/>
      <c r="L362" s="63" t="n">
        <f aca="false">IF(AND(A363&lt;&gt;"",A362=""),L361+1,L361)</f>
        <v>29</v>
      </c>
      <c r="M362" s="80" t="str">
        <f aca="false">IF(OR(A362="Insumo",A362="Composição Auxiliar"),J362,"")</f>
        <v/>
      </c>
      <c r="N362" s="81" t="str">
        <f aca="false">IF(E362="Mão de Obra",J362,"")</f>
        <v/>
      </c>
      <c r="O362" s="81" t="str">
        <f aca="false">IF(N362&lt;&gt;"","",M362)</f>
        <v/>
      </c>
      <c r="P362" s="82" t="str">
        <f aca="false">IF(A362="Composição",B362,"")</f>
        <v/>
      </c>
      <c r="Q362" s="81" t="str">
        <f aca="false">IF(P362&lt;&gt;"",SUMIF(L362:L362,L362,N362:N362),"")</f>
        <v/>
      </c>
      <c r="R362" s="81" t="str">
        <f aca="false">IF(P362&lt;&gt;"",SUMIF(L362:L362,L362,O362:O362),"")</f>
        <v/>
      </c>
    </row>
    <row r="363" customFormat="false" ht="15" hidden="true" customHeight="false" outlineLevel="0" collapsed="false">
      <c r="A363" s="102"/>
      <c r="B363" s="102"/>
      <c r="C363" s="102"/>
      <c r="D363" s="102"/>
      <c r="E363" s="102"/>
      <c r="F363" s="103"/>
      <c r="G363" s="102"/>
      <c r="H363" s="104"/>
      <c r="I363" s="104"/>
      <c r="J363" s="103"/>
      <c r="L363" s="63" t="n">
        <f aca="false">IF(AND(A364&lt;&gt;"",A363=""),L362+1,L362)</f>
        <v>29</v>
      </c>
      <c r="M363" s="80" t="str">
        <f aca="false">IF(OR(A363="Insumo",A363="Composição Auxiliar"),J363,"")</f>
        <v/>
      </c>
      <c r="N363" s="81" t="str">
        <f aca="false">IF(E363="Mão de Obra",J363,"")</f>
        <v/>
      </c>
      <c r="O363" s="81" t="str">
        <f aca="false">IF(N363&lt;&gt;"","",M363)</f>
        <v/>
      </c>
      <c r="P363" s="82" t="str">
        <f aca="false">IF(A363="Composição",B363,"")</f>
        <v/>
      </c>
      <c r="Q363" s="81" t="str">
        <f aca="false">IF(P363&lt;&gt;"",SUMIF(L363:L363,L363,N363:N363),"")</f>
        <v/>
      </c>
      <c r="R363" s="81" t="str">
        <f aca="false">IF(P363&lt;&gt;"",SUMIF(L363:L363,L363,O363:O363),"")</f>
        <v/>
      </c>
    </row>
    <row r="364" customFormat="false" ht="15" hidden="true" customHeight="false" outlineLevel="0" collapsed="false">
      <c r="A364" s="108"/>
      <c r="B364" s="108"/>
      <c r="C364" s="108"/>
      <c r="D364" s="108"/>
      <c r="E364" s="108"/>
      <c r="F364" s="108"/>
      <c r="G364" s="108"/>
      <c r="H364" s="108"/>
      <c r="I364" s="108"/>
      <c r="J364" s="108"/>
      <c r="L364" s="63" t="n">
        <f aca="false">IF(AND(A365&lt;&gt;"",A364=""),L363+1,L363)</f>
        <v>30</v>
      </c>
      <c r="M364" s="80" t="str">
        <f aca="false">IF(OR(A364="Insumo",A364="Composição Auxiliar"),J364,"")</f>
        <v/>
      </c>
      <c r="N364" s="81" t="str">
        <f aca="false">IF(E364="Mão de Obra",J364,"")</f>
        <v/>
      </c>
      <c r="O364" s="81" t="str">
        <f aca="false">IF(N364&lt;&gt;"","",M364)</f>
        <v/>
      </c>
      <c r="P364" s="82" t="str">
        <f aca="false">IF(A364="Composição",B364,"")</f>
        <v/>
      </c>
      <c r="Q364" s="81" t="str">
        <f aca="false">IF(P364&lt;&gt;"",SUMIF(L364:L364,L364,N364:N364),"")</f>
        <v/>
      </c>
      <c r="R364" s="81" t="str">
        <f aca="false">IF(P364&lt;&gt;"",SUMIF(L364:L364,L364,O364:O364),"")</f>
        <v/>
      </c>
    </row>
    <row r="365" customFormat="false" ht="15" hidden="true" customHeight="true" outlineLevel="0" collapsed="false">
      <c r="A365" s="83" t="s">
        <v>114</v>
      </c>
      <c r="B365" s="84" t="s">
        <v>655</v>
      </c>
      <c r="C365" s="83" t="s">
        <v>656</v>
      </c>
      <c r="D365" s="83" t="s">
        <v>657</v>
      </c>
      <c r="E365" s="83" t="s">
        <v>658</v>
      </c>
      <c r="F365" s="83"/>
      <c r="G365" s="85" t="s">
        <v>659</v>
      </c>
      <c r="H365" s="84" t="s">
        <v>660</v>
      </c>
      <c r="I365" s="84" t="s">
        <v>661</v>
      </c>
      <c r="J365" s="84" t="s">
        <v>662</v>
      </c>
      <c r="L365" s="63" t="n">
        <f aca="false">IF(AND(A366&lt;&gt;"",A365=""),L364+1,L364)</f>
        <v>30</v>
      </c>
      <c r="M365" s="80" t="str">
        <f aca="false">IF(OR(A365="Insumo",A365="Composição Auxiliar"),J365,"")</f>
        <v/>
      </c>
      <c r="N365" s="81" t="str">
        <f aca="false">IF(E365="Mão de Obra",J365,"")</f>
        <v/>
      </c>
      <c r="O365" s="81" t="str">
        <f aca="false">IF(N365&lt;&gt;"","",M365)</f>
        <v/>
      </c>
      <c r="P365" s="82" t="str">
        <f aca="false">IF(A365="Composição",B365,"")</f>
        <v/>
      </c>
      <c r="Q365" s="81" t="str">
        <f aca="false">IF(P365&lt;&gt;"",SUMIF(L365:L365,L365,N365:N365),"")</f>
        <v/>
      </c>
      <c r="R365" s="81" t="str">
        <f aca="false">IF(P365&lt;&gt;"",SUMIF(L365:L365,L365,O365:O365),"")</f>
        <v/>
      </c>
    </row>
    <row r="366" customFormat="false" ht="25.5" hidden="true" customHeight="true" outlineLevel="0" collapsed="false">
      <c r="A366" s="86" t="s">
        <v>663</v>
      </c>
      <c r="B366" s="87" t="s">
        <v>115</v>
      </c>
      <c r="C366" s="86" t="s">
        <v>664</v>
      </c>
      <c r="D366" s="86" t="s">
        <v>965</v>
      </c>
      <c r="E366" s="86" t="s">
        <v>675</v>
      </c>
      <c r="F366" s="86"/>
      <c r="G366" s="88" t="s">
        <v>718</v>
      </c>
      <c r="H366" s="89" t="n">
        <v>1</v>
      </c>
      <c r="I366" s="90" t="n">
        <f aca="false">SUMIF(L:L,$L366,M:M)</f>
        <v>17.66</v>
      </c>
      <c r="J366" s="90" t="n">
        <f aca="false">TRUNC(H366*I366,2)</f>
        <v>17.66</v>
      </c>
      <c r="L366" s="63" t="n">
        <f aca="false">IF(AND(A367&lt;&gt;"",A366=""),L365+1,L365)</f>
        <v>30</v>
      </c>
      <c r="M366" s="80" t="str">
        <f aca="false">IF(OR(A366="Insumo",A366="Composição Auxiliar"),J366,"")</f>
        <v/>
      </c>
      <c r="N366" s="81" t="str">
        <f aca="false">IF(E366="Mão de Obra",J366,"")</f>
        <v/>
      </c>
      <c r="O366" s="81" t="str">
        <f aca="false">IF(N366&lt;&gt;"","",M366)</f>
        <v/>
      </c>
      <c r="P366" s="82" t="str">
        <f aca="false">IF(A366="Composição",B366,"")</f>
        <v> 95601 </v>
      </c>
      <c r="Q366" s="81" t="n">
        <f aca="false">IF(P366&lt;&gt;"",SUMIF(L366:L366,L366,N366:N366),"")</f>
        <v>0</v>
      </c>
      <c r="R366" s="81" t="n">
        <f aca="false">IF(P366&lt;&gt;"",SUMIF(L366:L366,L366,O366:O366),"")</f>
        <v>0</v>
      </c>
    </row>
    <row r="367" customFormat="false" ht="25.5" hidden="true" customHeight="true" outlineLevel="0" collapsed="false">
      <c r="A367" s="91" t="s">
        <v>668</v>
      </c>
      <c r="B367" s="92" t="s">
        <v>966</v>
      </c>
      <c r="C367" s="91" t="s">
        <v>664</v>
      </c>
      <c r="D367" s="91" t="s">
        <v>967</v>
      </c>
      <c r="E367" s="91" t="s">
        <v>691</v>
      </c>
      <c r="F367" s="91"/>
      <c r="G367" s="93" t="s">
        <v>692</v>
      </c>
      <c r="H367" s="94" t="n">
        <v>0.1627</v>
      </c>
      <c r="I367" s="95" t="n">
        <f aca="false">SUMIFS(J:J,A:A,"Composição",B:B,$B367)</f>
        <v>31.4</v>
      </c>
      <c r="J367" s="95" t="n">
        <f aca="false">TRUNC(H367*I367,2)</f>
        <v>5.1</v>
      </c>
      <c r="L367" s="63" t="n">
        <f aca="false">IF(AND(A368&lt;&gt;"",A367=""),L366+1,L366)</f>
        <v>30</v>
      </c>
      <c r="M367" s="80" t="n">
        <f aca="false">IF(OR(A367="Insumo",A367="Composição Auxiliar"),J367,"")</f>
        <v>5.1</v>
      </c>
      <c r="N367" s="81" t="str">
        <f aca="false">IF(E367="Mão de Obra",J367,"")</f>
        <v/>
      </c>
      <c r="O367" s="81" t="n">
        <f aca="false">IF(N367&lt;&gt;"","",M367)</f>
        <v>5.1</v>
      </c>
      <c r="P367" s="82" t="str">
        <f aca="false">IF(A367="Composição",B367,"")</f>
        <v/>
      </c>
      <c r="Q367" s="81" t="str">
        <f aca="false">IF(P367&lt;&gt;"",SUMIF(L367:L367,L367,N367:N367),"")</f>
        <v/>
      </c>
      <c r="R367" s="81" t="str">
        <f aca="false">IF(P367&lt;&gt;"",SUMIF(L367:L367,L367,O367:O367),"")</f>
        <v/>
      </c>
    </row>
    <row r="368" customFormat="false" ht="25.5" hidden="true" customHeight="true" outlineLevel="0" collapsed="false">
      <c r="A368" s="91" t="s">
        <v>668</v>
      </c>
      <c r="B368" s="92" t="s">
        <v>968</v>
      </c>
      <c r="C368" s="91" t="s">
        <v>664</v>
      </c>
      <c r="D368" s="91" t="s">
        <v>969</v>
      </c>
      <c r="E368" s="91" t="s">
        <v>691</v>
      </c>
      <c r="F368" s="91"/>
      <c r="G368" s="93" t="s">
        <v>699</v>
      </c>
      <c r="H368" s="94" t="n">
        <v>0.2003</v>
      </c>
      <c r="I368" s="95" t="n">
        <f aca="false">SUMIFS(J:J,A:A,"Composição",B:B,$B368)</f>
        <v>28.41</v>
      </c>
      <c r="J368" s="95" t="n">
        <f aca="false">TRUNC(H368*I368,2)</f>
        <v>5.69</v>
      </c>
      <c r="L368" s="63" t="n">
        <f aca="false">IF(AND(A369&lt;&gt;"",A368=""),L367+1,L367)</f>
        <v>30</v>
      </c>
      <c r="M368" s="80" t="n">
        <f aca="false">IF(OR(A368="Insumo",A368="Composição Auxiliar"),J368,"")</f>
        <v>5.69</v>
      </c>
      <c r="N368" s="81" t="str">
        <f aca="false">IF(E368="Mão de Obra",J368,"")</f>
        <v/>
      </c>
      <c r="O368" s="81" t="n">
        <f aca="false">IF(N368&lt;&gt;"","",M368)</f>
        <v>5.69</v>
      </c>
      <c r="P368" s="82" t="str">
        <f aca="false">IF(A368="Composição",B368,"")</f>
        <v/>
      </c>
      <c r="Q368" s="81" t="str">
        <f aca="false">IF(P368&lt;&gt;"",SUMIF(L368:L368,L368,N368:N368),"")</f>
        <v/>
      </c>
      <c r="R368" s="81" t="str">
        <f aca="false">IF(P368&lt;&gt;"",SUMIF(L368:L368,L368,O368:O368),"")</f>
        <v/>
      </c>
    </row>
    <row r="369" customFormat="false" ht="25.5" hidden="true" customHeight="true" outlineLevel="0" collapsed="false">
      <c r="A369" s="91" t="s">
        <v>668</v>
      </c>
      <c r="B369" s="92" t="s">
        <v>677</v>
      </c>
      <c r="C369" s="91" t="s">
        <v>664</v>
      </c>
      <c r="D369" s="91" t="s">
        <v>678</v>
      </c>
      <c r="E369" s="91" t="s">
        <v>671</v>
      </c>
      <c r="F369" s="91"/>
      <c r="G369" s="93" t="s">
        <v>672</v>
      </c>
      <c r="H369" s="94" t="n">
        <v>0.363</v>
      </c>
      <c r="I369" s="95" t="n">
        <f aca="false">SUMIFS(J:J,A:A,"Composição",B:B,$B369)</f>
        <v>18.93</v>
      </c>
      <c r="J369" s="95" t="n">
        <f aca="false">TRUNC(H369*I369,2)</f>
        <v>6.87</v>
      </c>
      <c r="L369" s="63" t="n">
        <f aca="false">IF(AND(A370&lt;&gt;"",A369=""),L368+1,L368)</f>
        <v>30</v>
      </c>
      <c r="M369" s="80" t="n">
        <f aca="false">IF(OR(A369="Insumo",A369="Composição Auxiliar"),J369,"")</f>
        <v>6.87</v>
      </c>
      <c r="N369" s="81" t="str">
        <f aca="false">IF(E369="Mão de Obra",J369,"")</f>
        <v/>
      </c>
      <c r="O369" s="81" t="n">
        <f aca="false">IF(N369&lt;&gt;"","",M369)</f>
        <v>6.87</v>
      </c>
      <c r="P369" s="82" t="str">
        <f aca="false">IF(A369="Composição",B369,"")</f>
        <v/>
      </c>
      <c r="Q369" s="81" t="str">
        <f aca="false">IF(P369&lt;&gt;"",SUMIF(L369:L369,L369,N369:N369),"")</f>
        <v/>
      </c>
      <c r="R369" s="81" t="str">
        <f aca="false">IF(P369&lt;&gt;"",SUMIF(L369:L369,L369,O369:O369),"")</f>
        <v/>
      </c>
    </row>
    <row r="370" customFormat="false" ht="14.25" hidden="true" customHeight="false" outlineLevel="0" collapsed="false">
      <c r="A370" s="102"/>
      <c r="B370" s="102"/>
      <c r="C370" s="102"/>
      <c r="D370" s="102"/>
      <c r="E370" s="102"/>
      <c r="F370" s="103"/>
      <c r="G370" s="102"/>
      <c r="H370" s="103"/>
      <c r="I370" s="102"/>
      <c r="J370" s="103"/>
      <c r="L370" s="63" t="n">
        <f aca="false">IF(AND(A371&lt;&gt;"",A370=""),L369+1,L369)</f>
        <v>30</v>
      </c>
      <c r="M370" s="80" t="str">
        <f aca="false">IF(OR(A370="Insumo",A370="Composição Auxiliar"),J370,"")</f>
        <v/>
      </c>
      <c r="N370" s="81" t="str">
        <f aca="false">IF(E370="Mão de Obra",J370,"")</f>
        <v/>
      </c>
      <c r="O370" s="81" t="str">
        <f aca="false">IF(N370&lt;&gt;"","",M370)</f>
        <v/>
      </c>
      <c r="P370" s="82" t="str">
        <f aca="false">IF(A370="Composição",B370,"")</f>
        <v/>
      </c>
      <c r="Q370" s="81" t="str">
        <f aca="false">IF(P370&lt;&gt;"",SUMIF(L370:L370,L370,N370:N370),"")</f>
        <v/>
      </c>
      <c r="R370" s="81" t="str">
        <f aca="false">IF(P370&lt;&gt;"",SUMIF(L370:L370,L370,O370:O370),"")</f>
        <v/>
      </c>
    </row>
    <row r="371" customFormat="false" ht="15" hidden="true" customHeight="false" outlineLevel="0" collapsed="false">
      <c r="A371" s="102"/>
      <c r="B371" s="102"/>
      <c r="C371" s="102"/>
      <c r="D371" s="102"/>
      <c r="E371" s="102"/>
      <c r="F371" s="103"/>
      <c r="G371" s="102"/>
      <c r="H371" s="104"/>
      <c r="I371" s="104"/>
      <c r="J371" s="103"/>
      <c r="L371" s="63" t="n">
        <f aca="false">IF(AND(A372&lt;&gt;"",A371=""),L370+1,L370)</f>
        <v>30</v>
      </c>
      <c r="M371" s="80" t="str">
        <f aca="false">IF(OR(A371="Insumo",A371="Composição Auxiliar"),J371,"")</f>
        <v/>
      </c>
      <c r="N371" s="81" t="str">
        <f aca="false">IF(E371="Mão de Obra",J371,"")</f>
        <v/>
      </c>
      <c r="O371" s="81" t="str">
        <f aca="false">IF(N371&lt;&gt;"","",M371)</f>
        <v/>
      </c>
      <c r="P371" s="82" t="str">
        <f aca="false">IF(A371="Composição",B371,"")</f>
        <v/>
      </c>
      <c r="Q371" s="81" t="str">
        <f aca="false">IF(P371&lt;&gt;"",SUMIF(L371:L371,L371,N371:N371),"")</f>
        <v/>
      </c>
      <c r="R371" s="81" t="str">
        <f aca="false">IF(P371&lt;&gt;"",SUMIF(L371:L371,L371,O371:O371),"")</f>
        <v/>
      </c>
    </row>
    <row r="372" customFormat="false" ht="15" hidden="true" customHeight="false" outlineLevel="0" collapsed="false">
      <c r="A372" s="108"/>
      <c r="B372" s="108"/>
      <c r="C372" s="108"/>
      <c r="D372" s="108"/>
      <c r="E372" s="108"/>
      <c r="F372" s="108"/>
      <c r="G372" s="108"/>
      <c r="H372" s="108"/>
      <c r="I372" s="108"/>
      <c r="J372" s="108"/>
      <c r="L372" s="63" t="n">
        <f aca="false">IF(AND(A373&lt;&gt;"",A372=""),L371+1,L371)</f>
        <v>31</v>
      </c>
      <c r="M372" s="80" t="str">
        <f aca="false">IF(OR(A372="Insumo",A372="Composição Auxiliar"),J372,"")</f>
        <v/>
      </c>
      <c r="N372" s="81" t="str">
        <f aca="false">IF(E372="Mão de Obra",J372,"")</f>
        <v/>
      </c>
      <c r="O372" s="81" t="str">
        <f aca="false">IF(N372&lt;&gt;"","",M372)</f>
        <v/>
      </c>
      <c r="P372" s="82" t="str">
        <f aca="false">IF(A372="Composição",B372,"")</f>
        <v/>
      </c>
      <c r="Q372" s="81" t="str">
        <f aca="false">IF(P372&lt;&gt;"",SUMIF(L372:L372,L372,N372:N372),"")</f>
        <v/>
      </c>
      <c r="R372" s="81" t="str">
        <f aca="false">IF(P372&lt;&gt;"",SUMIF(L372:L372,L372,O372:O372),"")</f>
        <v/>
      </c>
    </row>
    <row r="373" customFormat="false" ht="15" hidden="true" customHeight="true" outlineLevel="0" collapsed="false">
      <c r="A373" s="83" t="s">
        <v>118</v>
      </c>
      <c r="B373" s="84" t="s">
        <v>655</v>
      </c>
      <c r="C373" s="83" t="s">
        <v>656</v>
      </c>
      <c r="D373" s="83" t="s">
        <v>657</v>
      </c>
      <c r="E373" s="83" t="s">
        <v>658</v>
      </c>
      <c r="F373" s="83"/>
      <c r="G373" s="85" t="s">
        <v>659</v>
      </c>
      <c r="H373" s="84" t="s">
        <v>660</v>
      </c>
      <c r="I373" s="84" t="s">
        <v>661</v>
      </c>
      <c r="J373" s="84" t="s">
        <v>662</v>
      </c>
      <c r="L373" s="63" t="n">
        <f aca="false">IF(AND(A374&lt;&gt;"",A373=""),L372+1,L372)</f>
        <v>31</v>
      </c>
      <c r="M373" s="80" t="str">
        <f aca="false">IF(OR(A373="Insumo",A373="Composição Auxiliar"),J373,"")</f>
        <v/>
      </c>
      <c r="N373" s="81" t="str">
        <f aca="false">IF(E373="Mão de Obra",J373,"")</f>
        <v/>
      </c>
      <c r="O373" s="81" t="str">
        <f aca="false">IF(N373&lt;&gt;"","",M373)</f>
        <v/>
      </c>
      <c r="P373" s="82" t="str">
        <f aca="false">IF(A373="Composição",B373,"")</f>
        <v/>
      </c>
      <c r="Q373" s="81" t="str">
        <f aca="false">IF(P373&lt;&gt;"",SUMIF(L373:L373,L373,N373:N373),"")</f>
        <v/>
      </c>
      <c r="R373" s="81" t="str">
        <f aca="false">IF(P373&lt;&gt;"",SUMIF(L373:L373,L373,O373:O373),"")</f>
        <v/>
      </c>
    </row>
    <row r="374" customFormat="false" ht="25.5" hidden="true" customHeight="true" outlineLevel="0" collapsed="false">
      <c r="A374" s="86" t="s">
        <v>663</v>
      </c>
      <c r="B374" s="87" t="s">
        <v>119</v>
      </c>
      <c r="C374" s="86" t="s">
        <v>664</v>
      </c>
      <c r="D374" s="86" t="s">
        <v>971</v>
      </c>
      <c r="E374" s="86" t="s">
        <v>731</v>
      </c>
      <c r="F374" s="86"/>
      <c r="G374" s="88" t="s">
        <v>676</v>
      </c>
      <c r="H374" s="89" t="n">
        <v>1</v>
      </c>
      <c r="I374" s="90" t="n">
        <f aca="false">SUMIF(L:L,$L374,M:M)</f>
        <v>85.94</v>
      </c>
      <c r="J374" s="90" t="n">
        <f aca="false">TRUNC(H374*I374,2)</f>
        <v>85.94</v>
      </c>
      <c r="L374" s="63" t="n">
        <f aca="false">IF(AND(A375&lt;&gt;"",A374=""),L373+1,L373)</f>
        <v>31</v>
      </c>
      <c r="M374" s="80" t="str">
        <f aca="false">IF(OR(A374="Insumo",A374="Composição Auxiliar"),J374,"")</f>
        <v/>
      </c>
      <c r="N374" s="81" t="str">
        <f aca="false">IF(E374="Mão de Obra",J374,"")</f>
        <v/>
      </c>
      <c r="O374" s="81" t="str">
        <f aca="false">IF(N374&lt;&gt;"","",M374)</f>
        <v/>
      </c>
      <c r="P374" s="82" t="str">
        <f aca="false">IF(A374="Composição",B374,"")</f>
        <v> 96523 </v>
      </c>
      <c r="Q374" s="81" t="n">
        <f aca="false">IF(P374&lt;&gt;"",SUMIF(L374:L374,L374,N374:N374),"")</f>
        <v>0</v>
      </c>
      <c r="R374" s="81" t="n">
        <f aca="false">IF(P374&lt;&gt;"",SUMIF(L374:L374,L374,O374:O374),"")</f>
        <v>0</v>
      </c>
    </row>
    <row r="375" customFormat="false" ht="25.5" hidden="true" customHeight="true" outlineLevel="0" collapsed="false">
      <c r="A375" s="91" t="s">
        <v>668</v>
      </c>
      <c r="B375" s="92" t="s">
        <v>819</v>
      </c>
      <c r="C375" s="91" t="s">
        <v>664</v>
      </c>
      <c r="D375" s="91" t="s">
        <v>820</v>
      </c>
      <c r="E375" s="91" t="s">
        <v>671</v>
      </c>
      <c r="F375" s="91"/>
      <c r="G375" s="93" t="s">
        <v>672</v>
      </c>
      <c r="H375" s="94" t="n">
        <v>1.189</v>
      </c>
      <c r="I375" s="95" t="n">
        <f aca="false">SUMIFS(J:J,A:A,"Composição",B:B,$B375)</f>
        <v>23.68</v>
      </c>
      <c r="J375" s="95" t="n">
        <f aca="false">TRUNC(H375*I375,2)</f>
        <v>28.15</v>
      </c>
      <c r="L375" s="63" t="n">
        <f aca="false">IF(AND(A376&lt;&gt;"",A375=""),L374+1,L374)</f>
        <v>31</v>
      </c>
      <c r="M375" s="80" t="n">
        <f aca="false">IF(OR(A375="Insumo",A375="Composição Auxiliar"),J375,"")</f>
        <v>28.15</v>
      </c>
      <c r="N375" s="81" t="str">
        <f aca="false">IF(E375="Mão de Obra",J375,"")</f>
        <v/>
      </c>
      <c r="O375" s="81" t="n">
        <f aca="false">IF(N375&lt;&gt;"","",M375)</f>
        <v>28.15</v>
      </c>
      <c r="P375" s="82" t="str">
        <f aca="false">IF(A375="Composição",B375,"")</f>
        <v/>
      </c>
      <c r="Q375" s="81" t="str">
        <f aca="false">IF(P375&lt;&gt;"",SUMIF(L375:L375,L375,N375:N375),"")</f>
        <v/>
      </c>
      <c r="R375" s="81" t="str">
        <f aca="false">IF(P375&lt;&gt;"",SUMIF(L375:L375,L375,O375:O375),"")</f>
        <v/>
      </c>
    </row>
    <row r="376" customFormat="false" ht="25.5" hidden="true" customHeight="true" outlineLevel="0" collapsed="false">
      <c r="A376" s="91" t="s">
        <v>668</v>
      </c>
      <c r="B376" s="92" t="s">
        <v>677</v>
      </c>
      <c r="C376" s="91" t="s">
        <v>664</v>
      </c>
      <c r="D376" s="91" t="s">
        <v>678</v>
      </c>
      <c r="E376" s="91" t="s">
        <v>671</v>
      </c>
      <c r="F376" s="91"/>
      <c r="G376" s="93" t="s">
        <v>672</v>
      </c>
      <c r="H376" s="94" t="n">
        <v>3.053</v>
      </c>
      <c r="I376" s="95" t="n">
        <f aca="false">SUMIFS(J:J,A:A,"Composição",B:B,$B376)</f>
        <v>18.93</v>
      </c>
      <c r="J376" s="95" t="n">
        <f aca="false">TRUNC(H376*I376,2)</f>
        <v>57.79</v>
      </c>
      <c r="L376" s="63" t="n">
        <f aca="false">IF(AND(A377&lt;&gt;"",A376=""),L375+1,L375)</f>
        <v>31</v>
      </c>
      <c r="M376" s="80" t="n">
        <f aca="false">IF(OR(A376="Insumo",A376="Composição Auxiliar"),J376,"")</f>
        <v>57.79</v>
      </c>
      <c r="N376" s="81" t="str">
        <f aca="false">IF(E376="Mão de Obra",J376,"")</f>
        <v/>
      </c>
      <c r="O376" s="81" t="n">
        <f aca="false">IF(N376&lt;&gt;"","",M376)</f>
        <v>57.79</v>
      </c>
      <c r="P376" s="82" t="str">
        <f aca="false">IF(A376="Composição",B376,"")</f>
        <v/>
      </c>
      <c r="Q376" s="81" t="str">
        <f aca="false">IF(P376&lt;&gt;"",SUMIF(L376:L376,L376,N376:N376),"")</f>
        <v/>
      </c>
      <c r="R376" s="81" t="str">
        <f aca="false">IF(P376&lt;&gt;"",SUMIF(L376:L376,L376,O376:O376),"")</f>
        <v/>
      </c>
    </row>
    <row r="377" customFormat="false" ht="14.25" hidden="true" customHeight="false" outlineLevel="0" collapsed="false">
      <c r="A377" s="102"/>
      <c r="B377" s="102"/>
      <c r="C377" s="102"/>
      <c r="D377" s="102"/>
      <c r="E377" s="102"/>
      <c r="F377" s="103"/>
      <c r="G377" s="102"/>
      <c r="H377" s="103"/>
      <c r="I377" s="102"/>
      <c r="J377" s="103"/>
      <c r="L377" s="63" t="n">
        <f aca="false">IF(AND(A378&lt;&gt;"",A377=""),L376+1,L376)</f>
        <v>31</v>
      </c>
      <c r="M377" s="80" t="str">
        <f aca="false">IF(OR(A377="Insumo",A377="Composição Auxiliar"),J377,"")</f>
        <v/>
      </c>
      <c r="N377" s="81" t="str">
        <f aca="false">IF(E377="Mão de Obra",J377,"")</f>
        <v/>
      </c>
      <c r="O377" s="81" t="str">
        <f aca="false">IF(N377&lt;&gt;"","",M377)</f>
        <v/>
      </c>
      <c r="P377" s="82" t="str">
        <f aca="false">IF(A377="Composição",B377,"")</f>
        <v/>
      </c>
      <c r="Q377" s="81" t="str">
        <f aca="false">IF(P377&lt;&gt;"",SUMIF(L377:L377,L377,N377:N377),"")</f>
        <v/>
      </c>
      <c r="R377" s="81" t="str">
        <f aca="false">IF(P377&lt;&gt;"",SUMIF(L377:L377,L377,O377:O377),"")</f>
        <v/>
      </c>
    </row>
    <row r="378" customFormat="false" ht="15" hidden="true" customHeight="false" outlineLevel="0" collapsed="false">
      <c r="A378" s="102"/>
      <c r="B378" s="102"/>
      <c r="C378" s="102"/>
      <c r="D378" s="102"/>
      <c r="E378" s="102"/>
      <c r="F378" s="103"/>
      <c r="G378" s="102"/>
      <c r="H378" s="104"/>
      <c r="I378" s="104"/>
      <c r="J378" s="103"/>
      <c r="L378" s="63" t="n">
        <f aca="false">IF(AND(A379&lt;&gt;"",A378=""),L377+1,L377)</f>
        <v>31</v>
      </c>
      <c r="M378" s="80" t="str">
        <f aca="false">IF(OR(A378="Insumo",A378="Composição Auxiliar"),J378,"")</f>
        <v/>
      </c>
      <c r="N378" s="81" t="str">
        <f aca="false">IF(E378="Mão de Obra",J378,"")</f>
        <v/>
      </c>
      <c r="O378" s="81" t="str">
        <f aca="false">IF(N378&lt;&gt;"","",M378)</f>
        <v/>
      </c>
      <c r="P378" s="82" t="str">
        <f aca="false">IF(A378="Composição",B378,"")</f>
        <v/>
      </c>
      <c r="Q378" s="81" t="str">
        <f aca="false">IF(P378&lt;&gt;"",SUMIF(L378:L378,L378,N378:N378),"")</f>
        <v/>
      </c>
      <c r="R378" s="81" t="str">
        <f aca="false">IF(P378&lt;&gt;"",SUMIF(L378:L378,L378,O378:O378),"")</f>
        <v/>
      </c>
    </row>
    <row r="379" customFormat="false" ht="15" hidden="true" customHeight="false" outlineLevel="0" collapsed="false">
      <c r="A379" s="108"/>
      <c r="B379" s="108"/>
      <c r="C379" s="108"/>
      <c r="D379" s="108"/>
      <c r="E379" s="108"/>
      <c r="F379" s="108"/>
      <c r="G379" s="108"/>
      <c r="H379" s="108"/>
      <c r="I379" s="108"/>
      <c r="J379" s="108"/>
      <c r="L379" s="63" t="n">
        <f aca="false">IF(AND(A380&lt;&gt;"",A379=""),L378+1,L378)</f>
        <v>32</v>
      </c>
      <c r="M379" s="80" t="str">
        <f aca="false">IF(OR(A379="Insumo",A379="Composição Auxiliar"),J379,"")</f>
        <v/>
      </c>
      <c r="N379" s="81" t="str">
        <f aca="false">IF(E379="Mão de Obra",J379,"")</f>
        <v/>
      </c>
      <c r="O379" s="81" t="str">
        <f aca="false">IF(N379&lt;&gt;"","",M379)</f>
        <v/>
      </c>
      <c r="P379" s="82" t="str">
        <f aca="false">IF(A379="Composição",B379,"")</f>
        <v/>
      </c>
      <c r="Q379" s="81" t="str">
        <f aca="false">IF(P379&lt;&gt;"",SUMIF(L379:L379,L379,N379:N379),"")</f>
        <v/>
      </c>
      <c r="R379" s="81" t="str">
        <f aca="false">IF(P379&lt;&gt;"",SUMIF(L379:L379,L379,O379:O379),"")</f>
        <v/>
      </c>
    </row>
    <row r="380" customFormat="false" ht="15" hidden="true" customHeight="true" outlineLevel="0" collapsed="false">
      <c r="A380" s="83" t="s">
        <v>120</v>
      </c>
      <c r="B380" s="84" t="s">
        <v>655</v>
      </c>
      <c r="C380" s="83" t="s">
        <v>656</v>
      </c>
      <c r="D380" s="83" t="s">
        <v>657</v>
      </c>
      <c r="E380" s="83" t="s">
        <v>658</v>
      </c>
      <c r="F380" s="83"/>
      <c r="G380" s="85" t="s">
        <v>659</v>
      </c>
      <c r="H380" s="84" t="s">
        <v>660</v>
      </c>
      <c r="I380" s="84" t="s">
        <v>661</v>
      </c>
      <c r="J380" s="84" t="s">
        <v>662</v>
      </c>
      <c r="L380" s="63" t="n">
        <f aca="false">IF(AND(A381&lt;&gt;"",A380=""),L379+1,L379)</f>
        <v>32</v>
      </c>
      <c r="M380" s="80" t="str">
        <f aca="false">IF(OR(A380="Insumo",A380="Composição Auxiliar"),J380,"")</f>
        <v/>
      </c>
      <c r="N380" s="81" t="str">
        <f aca="false">IF(E380="Mão de Obra",J380,"")</f>
        <v/>
      </c>
      <c r="O380" s="81" t="str">
        <f aca="false">IF(N380&lt;&gt;"","",M380)</f>
        <v/>
      </c>
      <c r="P380" s="82" t="str">
        <f aca="false">IF(A380="Composição",B380,"")</f>
        <v/>
      </c>
      <c r="Q380" s="81" t="str">
        <f aca="false">IF(P380&lt;&gt;"",SUMIF(L380:L380,L380,N380:N380),"")</f>
        <v/>
      </c>
      <c r="R380" s="81" t="str">
        <f aca="false">IF(P380&lt;&gt;"",SUMIF(L380:L380,L380,O380:O380),"")</f>
        <v/>
      </c>
    </row>
    <row r="381" customFormat="false" ht="25.5" hidden="true" customHeight="true" outlineLevel="0" collapsed="false">
      <c r="A381" s="86" t="s">
        <v>663</v>
      </c>
      <c r="B381" s="87" t="s">
        <v>121</v>
      </c>
      <c r="C381" s="86" t="s">
        <v>664</v>
      </c>
      <c r="D381" s="86" t="s">
        <v>973</v>
      </c>
      <c r="E381" s="86" t="s">
        <v>731</v>
      </c>
      <c r="F381" s="86"/>
      <c r="G381" s="88" t="s">
        <v>676</v>
      </c>
      <c r="H381" s="89" t="n">
        <v>1</v>
      </c>
      <c r="I381" s="90" t="n">
        <f aca="false">SUMIF(L:L,$L381,M:M)</f>
        <v>30.35</v>
      </c>
      <c r="J381" s="90" t="n">
        <f aca="false">TRUNC(H381*I381,2)</f>
        <v>30.35</v>
      </c>
      <c r="L381" s="63" t="n">
        <f aca="false">IF(AND(A382&lt;&gt;"",A381=""),L380+1,L380)</f>
        <v>32</v>
      </c>
      <c r="M381" s="80" t="str">
        <f aca="false">IF(OR(A381="Insumo",A381="Composição Auxiliar"),J381,"")</f>
        <v/>
      </c>
      <c r="N381" s="81" t="str">
        <f aca="false">IF(E381="Mão de Obra",J381,"")</f>
        <v/>
      </c>
      <c r="O381" s="81" t="str">
        <f aca="false">IF(N381&lt;&gt;"","",M381)</f>
        <v/>
      </c>
      <c r="P381" s="82" t="str">
        <f aca="false">IF(A381="Composição",B381,"")</f>
        <v> 93382 </v>
      </c>
      <c r="Q381" s="81" t="n">
        <f aca="false">IF(P381&lt;&gt;"",SUMIF(L381:L381,L381,N381:N381),"")</f>
        <v>0</v>
      </c>
      <c r="R381" s="81" t="n">
        <f aca="false">IF(P381&lt;&gt;"",SUMIF(L381:L381,L381,O381:O381),"")</f>
        <v>0</v>
      </c>
    </row>
    <row r="382" customFormat="false" ht="25.5" hidden="true" customHeight="true" outlineLevel="0" collapsed="false">
      <c r="A382" s="91" t="s">
        <v>668</v>
      </c>
      <c r="B382" s="92" t="s">
        <v>895</v>
      </c>
      <c r="C382" s="91" t="s">
        <v>664</v>
      </c>
      <c r="D382" s="91" t="s">
        <v>896</v>
      </c>
      <c r="E382" s="91" t="s">
        <v>691</v>
      </c>
      <c r="F382" s="91"/>
      <c r="G382" s="93" t="s">
        <v>699</v>
      </c>
      <c r="H382" s="94" t="n">
        <v>0.254</v>
      </c>
      <c r="I382" s="95" t="n">
        <f aca="false">SUMIFS(J:J,A:A,"Composição",B:B,$B382)</f>
        <v>27.05</v>
      </c>
      <c r="J382" s="95" t="n">
        <f aca="false">TRUNC(H382*I382,2)</f>
        <v>6.87</v>
      </c>
      <c r="L382" s="63" t="n">
        <f aca="false">IF(AND(A383&lt;&gt;"",A382=""),L381+1,L381)</f>
        <v>32</v>
      </c>
      <c r="M382" s="80" t="n">
        <f aca="false">IF(OR(A382="Insumo",A382="Composição Auxiliar"),J382,"")</f>
        <v>6.87</v>
      </c>
      <c r="N382" s="81" t="str">
        <f aca="false">IF(E382="Mão de Obra",J382,"")</f>
        <v/>
      </c>
      <c r="O382" s="81" t="n">
        <f aca="false">IF(N382&lt;&gt;"","",M382)</f>
        <v>6.87</v>
      </c>
      <c r="P382" s="82" t="str">
        <f aca="false">IF(A382="Composição",B382,"")</f>
        <v/>
      </c>
      <c r="Q382" s="81" t="str">
        <f aca="false">IF(P382&lt;&gt;"",SUMIF(L382:L382,L382,N382:N382),"")</f>
        <v/>
      </c>
      <c r="R382" s="81" t="str">
        <f aca="false">IF(P382&lt;&gt;"",SUMIF(L382:L382,L382,O382:O382),"")</f>
        <v/>
      </c>
    </row>
    <row r="383" customFormat="false" ht="25.5" hidden="true" customHeight="true" outlineLevel="0" collapsed="false">
      <c r="A383" s="91" t="s">
        <v>668</v>
      </c>
      <c r="B383" s="92" t="s">
        <v>901</v>
      </c>
      <c r="C383" s="91" t="s">
        <v>664</v>
      </c>
      <c r="D383" s="91" t="s">
        <v>902</v>
      </c>
      <c r="E383" s="91" t="s">
        <v>691</v>
      </c>
      <c r="F383" s="91"/>
      <c r="G383" s="93" t="s">
        <v>692</v>
      </c>
      <c r="H383" s="94" t="n">
        <v>0.274</v>
      </c>
      <c r="I383" s="95" t="n">
        <f aca="false">SUMIFS(J:J,A:A,"Composição",B:B,$B383)</f>
        <v>33.4</v>
      </c>
      <c r="J383" s="95" t="n">
        <f aca="false">TRUNC(H383*I383,2)</f>
        <v>9.15</v>
      </c>
      <c r="L383" s="63" t="n">
        <f aca="false">IF(AND(A384&lt;&gt;"",A383=""),L382+1,L382)</f>
        <v>32</v>
      </c>
      <c r="M383" s="80" t="n">
        <f aca="false">IF(OR(A383="Insumo",A383="Composição Auxiliar"),J383,"")</f>
        <v>9.15</v>
      </c>
      <c r="N383" s="81" t="str">
        <f aca="false">IF(E383="Mão de Obra",J383,"")</f>
        <v/>
      </c>
      <c r="O383" s="81" t="n">
        <f aca="false">IF(N383&lt;&gt;"","",M383)</f>
        <v>9.15</v>
      </c>
      <c r="P383" s="82" t="str">
        <f aca="false">IF(A383="Composição",B383,"")</f>
        <v/>
      </c>
      <c r="Q383" s="81" t="str">
        <f aca="false">IF(P383&lt;&gt;"",SUMIF(L383:L383,L383,N383:N383),"")</f>
        <v/>
      </c>
      <c r="R383" s="81" t="str">
        <f aca="false">IF(P383&lt;&gt;"",SUMIF(L383:L383,L383,O383:O383),"")</f>
        <v/>
      </c>
    </row>
    <row r="384" customFormat="false" ht="25.5" hidden="true" customHeight="true" outlineLevel="0" collapsed="false">
      <c r="A384" s="91" t="s">
        <v>668</v>
      </c>
      <c r="B384" s="92" t="s">
        <v>677</v>
      </c>
      <c r="C384" s="91" t="s">
        <v>664</v>
      </c>
      <c r="D384" s="91" t="s">
        <v>678</v>
      </c>
      <c r="E384" s="91" t="s">
        <v>671</v>
      </c>
      <c r="F384" s="91"/>
      <c r="G384" s="93" t="s">
        <v>672</v>
      </c>
      <c r="H384" s="94" t="n">
        <v>0.65</v>
      </c>
      <c r="I384" s="95" t="n">
        <f aca="false">SUMIFS(J:J,A:A,"Composição",B:B,$B384)</f>
        <v>18.93</v>
      </c>
      <c r="J384" s="95" t="n">
        <f aca="false">TRUNC(H384*I384,2)</f>
        <v>12.3</v>
      </c>
      <c r="L384" s="63" t="n">
        <f aca="false">IF(AND(A385&lt;&gt;"",A384=""),L383+1,L383)</f>
        <v>32</v>
      </c>
      <c r="M384" s="80" t="n">
        <f aca="false">IF(OR(A384="Insumo",A384="Composição Auxiliar"),J384,"")</f>
        <v>12.3</v>
      </c>
      <c r="N384" s="81" t="str">
        <f aca="false">IF(E384="Mão de Obra",J384,"")</f>
        <v/>
      </c>
      <c r="O384" s="81" t="n">
        <f aca="false">IF(N384&lt;&gt;"","",M384)</f>
        <v>12.3</v>
      </c>
      <c r="P384" s="82" t="str">
        <f aca="false">IF(A384="Composição",B384,"")</f>
        <v/>
      </c>
      <c r="Q384" s="81" t="str">
        <f aca="false">IF(P384&lt;&gt;"",SUMIF(L384:L384,L384,N384:N384),"")</f>
        <v/>
      </c>
      <c r="R384" s="81" t="str">
        <f aca="false">IF(P384&lt;&gt;"",SUMIF(L384:L384,L384,O384:O384),"")</f>
        <v/>
      </c>
    </row>
    <row r="385" customFormat="false" ht="25.5" hidden="true" customHeight="true" outlineLevel="0" collapsed="false">
      <c r="A385" s="91" t="s">
        <v>668</v>
      </c>
      <c r="B385" s="92" t="s">
        <v>974</v>
      </c>
      <c r="C385" s="91" t="s">
        <v>664</v>
      </c>
      <c r="D385" s="91" t="s">
        <v>975</v>
      </c>
      <c r="E385" s="91" t="s">
        <v>731</v>
      </c>
      <c r="F385" s="91"/>
      <c r="G385" s="93" t="s">
        <v>676</v>
      </c>
      <c r="H385" s="94" t="n">
        <v>1</v>
      </c>
      <c r="I385" s="95" t="n">
        <f aca="false">SUMIFS(J:J,A:A,"Composição",B:B,$B385)</f>
        <v>2.03</v>
      </c>
      <c r="J385" s="95" t="n">
        <f aca="false">TRUNC(H385*I385,2)</f>
        <v>2.03</v>
      </c>
      <c r="L385" s="63" t="n">
        <f aca="false">IF(AND(A386&lt;&gt;"",A385=""),L384+1,L384)</f>
        <v>32</v>
      </c>
      <c r="M385" s="80" t="n">
        <f aca="false">IF(OR(A385="Insumo",A385="Composição Auxiliar"),J385,"")</f>
        <v>2.03</v>
      </c>
      <c r="N385" s="81" t="str">
        <f aca="false">IF(E385="Mão de Obra",J385,"")</f>
        <v/>
      </c>
      <c r="O385" s="81" t="n">
        <f aca="false">IF(N385&lt;&gt;"","",M385)</f>
        <v>2.03</v>
      </c>
      <c r="P385" s="82" t="str">
        <f aca="false">IF(A385="Composição",B385,"")</f>
        <v/>
      </c>
      <c r="Q385" s="81" t="str">
        <f aca="false">IF(P385&lt;&gt;"",SUMIF(L385:L385,L385,N385:N385),"")</f>
        <v/>
      </c>
      <c r="R385" s="81" t="str">
        <f aca="false">IF(P385&lt;&gt;"",SUMIF(L385:L385,L385,O385:O385),"")</f>
        <v/>
      </c>
    </row>
    <row r="386" customFormat="false" ht="14.25" hidden="true" customHeight="false" outlineLevel="0" collapsed="false">
      <c r="A386" s="102"/>
      <c r="B386" s="102"/>
      <c r="C386" s="102"/>
      <c r="D386" s="102"/>
      <c r="E386" s="102"/>
      <c r="F386" s="103"/>
      <c r="G386" s="102"/>
      <c r="H386" s="103"/>
      <c r="I386" s="102"/>
      <c r="J386" s="103"/>
      <c r="L386" s="63" t="n">
        <f aca="false">IF(AND(A387&lt;&gt;"",A386=""),L385+1,L385)</f>
        <v>32</v>
      </c>
      <c r="M386" s="80" t="str">
        <f aca="false">IF(OR(A386="Insumo",A386="Composição Auxiliar"),J386,"")</f>
        <v/>
      </c>
      <c r="N386" s="81" t="str">
        <f aca="false">IF(E386="Mão de Obra",J386,"")</f>
        <v/>
      </c>
      <c r="O386" s="81" t="str">
        <f aca="false">IF(N386&lt;&gt;"","",M386)</f>
        <v/>
      </c>
      <c r="P386" s="82" t="str">
        <f aca="false">IF(A386="Composição",B386,"")</f>
        <v/>
      </c>
      <c r="Q386" s="81" t="str">
        <f aca="false">IF(P386&lt;&gt;"",SUMIF(L386:L386,L386,N386:N386),"")</f>
        <v/>
      </c>
      <c r="R386" s="81" t="str">
        <f aca="false">IF(P386&lt;&gt;"",SUMIF(L386:L386,L386,O386:O386),"")</f>
        <v/>
      </c>
    </row>
    <row r="387" customFormat="false" ht="15" hidden="true" customHeight="false" outlineLevel="0" collapsed="false">
      <c r="A387" s="102"/>
      <c r="B387" s="102"/>
      <c r="C387" s="102"/>
      <c r="D387" s="102"/>
      <c r="E387" s="102"/>
      <c r="F387" s="103"/>
      <c r="G387" s="102"/>
      <c r="H387" s="104"/>
      <c r="I387" s="104"/>
      <c r="J387" s="103"/>
      <c r="L387" s="63" t="n">
        <f aca="false">IF(AND(A388&lt;&gt;"",A387=""),L386+1,L386)</f>
        <v>32</v>
      </c>
      <c r="M387" s="80" t="str">
        <f aca="false">IF(OR(A387="Insumo",A387="Composição Auxiliar"),J387,"")</f>
        <v/>
      </c>
      <c r="N387" s="81" t="str">
        <f aca="false">IF(E387="Mão de Obra",J387,"")</f>
        <v/>
      </c>
      <c r="O387" s="81" t="str">
        <f aca="false">IF(N387&lt;&gt;"","",M387)</f>
        <v/>
      </c>
      <c r="P387" s="82" t="str">
        <f aca="false">IF(A387="Composição",B387,"")</f>
        <v/>
      </c>
      <c r="Q387" s="81" t="str">
        <f aca="false">IF(P387&lt;&gt;"",SUMIF(L387:L387,L387,N387:N387),"")</f>
        <v/>
      </c>
      <c r="R387" s="81" t="str">
        <f aca="false">IF(P387&lt;&gt;"",SUMIF(L387:L387,L387,O387:O387),"")</f>
        <v/>
      </c>
    </row>
    <row r="388" customFormat="false" ht="15" hidden="true" customHeight="false" outlineLevel="0" collapsed="false">
      <c r="A388" s="108"/>
      <c r="B388" s="108"/>
      <c r="C388" s="108"/>
      <c r="D388" s="108"/>
      <c r="E388" s="108"/>
      <c r="F388" s="108"/>
      <c r="G388" s="108"/>
      <c r="H388" s="108"/>
      <c r="I388" s="108"/>
      <c r="J388" s="108"/>
      <c r="L388" s="63" t="n">
        <f aca="false">IF(AND(A389&lt;&gt;"",A388=""),L387+1,L387)</f>
        <v>33</v>
      </c>
      <c r="M388" s="80" t="str">
        <f aca="false">IF(OR(A388="Insumo",A388="Composição Auxiliar"),J388,"")</f>
        <v/>
      </c>
      <c r="N388" s="81" t="str">
        <f aca="false">IF(E388="Mão de Obra",J388,"")</f>
        <v/>
      </c>
      <c r="O388" s="81" t="str">
        <f aca="false">IF(N388&lt;&gt;"","",M388)</f>
        <v/>
      </c>
      <c r="P388" s="82" t="str">
        <f aca="false">IF(A388="Composição",B388,"")</f>
        <v/>
      </c>
      <c r="Q388" s="81" t="str">
        <f aca="false">IF(P388&lt;&gt;"",SUMIF(L388:L388,L388,N388:N388),"")</f>
        <v/>
      </c>
      <c r="R388" s="81" t="str">
        <f aca="false">IF(P388&lt;&gt;"",SUMIF(L388:L388,L388,O388:O388),"")</f>
        <v/>
      </c>
    </row>
    <row r="389" customFormat="false" ht="15" hidden="true" customHeight="true" outlineLevel="0" collapsed="false">
      <c r="A389" s="83" t="s">
        <v>122</v>
      </c>
      <c r="B389" s="84" t="s">
        <v>655</v>
      </c>
      <c r="C389" s="83" t="s">
        <v>656</v>
      </c>
      <c r="D389" s="83" t="s">
        <v>657</v>
      </c>
      <c r="E389" s="83" t="s">
        <v>658</v>
      </c>
      <c r="F389" s="83"/>
      <c r="G389" s="85" t="s">
        <v>659</v>
      </c>
      <c r="H389" s="84" t="s">
        <v>660</v>
      </c>
      <c r="I389" s="84" t="s">
        <v>661</v>
      </c>
      <c r="J389" s="84" t="s">
        <v>662</v>
      </c>
      <c r="L389" s="63" t="n">
        <f aca="false">IF(AND(A390&lt;&gt;"",A389=""),L388+1,L388)</f>
        <v>33</v>
      </c>
      <c r="M389" s="80" t="str">
        <f aca="false">IF(OR(A389="Insumo",A389="Composição Auxiliar"),J389,"")</f>
        <v/>
      </c>
      <c r="N389" s="81" t="str">
        <f aca="false">IF(E389="Mão de Obra",J389,"")</f>
        <v/>
      </c>
      <c r="O389" s="81" t="str">
        <f aca="false">IF(N389&lt;&gt;"","",M389)</f>
        <v/>
      </c>
      <c r="P389" s="82" t="str">
        <f aca="false">IF(A389="Composição",B389,"")</f>
        <v/>
      </c>
      <c r="Q389" s="81" t="str">
        <f aca="false">IF(P389&lt;&gt;"",SUMIF(L389:L389,L389,N389:N389),"")</f>
        <v/>
      </c>
      <c r="R389" s="81" t="str">
        <f aca="false">IF(P389&lt;&gt;"",SUMIF(L389:L389,L389,O389:O389),"")</f>
        <v/>
      </c>
    </row>
    <row r="390" customFormat="false" ht="25.5" hidden="true" customHeight="true" outlineLevel="0" collapsed="false">
      <c r="A390" s="86" t="s">
        <v>663</v>
      </c>
      <c r="B390" s="87" t="s">
        <v>123</v>
      </c>
      <c r="C390" s="86" t="s">
        <v>664</v>
      </c>
      <c r="D390" s="86" t="s">
        <v>796</v>
      </c>
      <c r="E390" s="86" t="s">
        <v>675</v>
      </c>
      <c r="F390" s="86"/>
      <c r="G390" s="88" t="s">
        <v>667</v>
      </c>
      <c r="H390" s="89" t="n">
        <v>1</v>
      </c>
      <c r="I390" s="90" t="n">
        <f aca="false">SUMIF(L:L,$L390,M:M)</f>
        <v>17.5</v>
      </c>
      <c r="J390" s="90" t="n">
        <f aca="false">TRUNC(H390*I390,2)</f>
        <v>17.5</v>
      </c>
      <c r="L390" s="63" t="n">
        <f aca="false">IF(AND(A391&lt;&gt;"",A390=""),L389+1,L389)</f>
        <v>33</v>
      </c>
      <c r="M390" s="80" t="str">
        <f aca="false">IF(OR(A390="Insumo",A390="Composição Auxiliar"),J390,"")</f>
        <v/>
      </c>
      <c r="N390" s="81" t="str">
        <f aca="false">IF(E390="Mão de Obra",J390,"")</f>
        <v/>
      </c>
      <c r="O390" s="81" t="str">
        <f aca="false">IF(N390&lt;&gt;"","",M390)</f>
        <v/>
      </c>
      <c r="P390" s="82" t="str">
        <f aca="false">IF(A390="Composição",B390,"")</f>
        <v> 95240 </v>
      </c>
      <c r="Q390" s="81" t="n">
        <f aca="false">IF(P390&lt;&gt;"",SUMIF(L390:L390,L390,N390:N390),"")</f>
        <v>0</v>
      </c>
      <c r="R390" s="81" t="n">
        <f aca="false">IF(P390&lt;&gt;"",SUMIF(L390:L390,L390,O390:O390),"")</f>
        <v>0</v>
      </c>
    </row>
    <row r="391" customFormat="false" ht="38.25" hidden="true" customHeight="true" outlineLevel="0" collapsed="false">
      <c r="A391" s="91" t="s">
        <v>668</v>
      </c>
      <c r="B391" s="92" t="s">
        <v>977</v>
      </c>
      <c r="C391" s="91" t="s">
        <v>664</v>
      </c>
      <c r="D391" s="91" t="s">
        <v>978</v>
      </c>
      <c r="E391" s="91" t="s">
        <v>675</v>
      </c>
      <c r="F391" s="91"/>
      <c r="G391" s="93" t="s">
        <v>676</v>
      </c>
      <c r="H391" s="94" t="n">
        <v>0.0339</v>
      </c>
      <c r="I391" s="95" t="n">
        <f aca="false">SUMIFS(J:J,A:A,"Composição",B:B,$B391)</f>
        <v>377.84</v>
      </c>
      <c r="J391" s="95" t="n">
        <f aca="false">TRUNC(H391*I391,2)</f>
        <v>12.8</v>
      </c>
      <c r="L391" s="63" t="n">
        <f aca="false">IF(AND(A392&lt;&gt;"",A391=""),L390+1,L390)</f>
        <v>33</v>
      </c>
      <c r="M391" s="80" t="n">
        <f aca="false">IF(OR(A391="Insumo",A391="Composição Auxiliar"),J391,"")</f>
        <v>12.8</v>
      </c>
      <c r="N391" s="81" t="str">
        <f aca="false">IF(E391="Mão de Obra",J391,"")</f>
        <v/>
      </c>
      <c r="O391" s="81" t="n">
        <f aca="false">IF(N391&lt;&gt;"","",M391)</f>
        <v>12.8</v>
      </c>
      <c r="P391" s="82" t="str">
        <f aca="false">IF(A391="Composição",B391,"")</f>
        <v/>
      </c>
      <c r="Q391" s="81" t="str">
        <f aca="false">IF(P391&lt;&gt;"",SUMIF(L391:L391,L391,N391:N391),"")</f>
        <v/>
      </c>
      <c r="R391" s="81" t="str">
        <f aca="false">IF(P391&lt;&gt;"",SUMIF(L391:L391,L391,O391:O391),"")</f>
        <v/>
      </c>
    </row>
    <row r="392" customFormat="false" ht="25.5" hidden="true" customHeight="true" outlineLevel="0" collapsed="false">
      <c r="A392" s="91" t="s">
        <v>668</v>
      </c>
      <c r="B392" s="92" t="s">
        <v>677</v>
      </c>
      <c r="C392" s="91" t="s">
        <v>664</v>
      </c>
      <c r="D392" s="91" t="s">
        <v>678</v>
      </c>
      <c r="E392" s="91" t="s">
        <v>671</v>
      </c>
      <c r="F392" s="91"/>
      <c r="G392" s="93" t="s">
        <v>672</v>
      </c>
      <c r="H392" s="94" t="n">
        <v>0.0444</v>
      </c>
      <c r="I392" s="95" t="n">
        <f aca="false">SUMIFS(J:J,A:A,"Composição",B:B,$B392)</f>
        <v>18.93</v>
      </c>
      <c r="J392" s="95" t="n">
        <f aca="false">TRUNC(H392*I392,2)</f>
        <v>0.84</v>
      </c>
      <c r="L392" s="63" t="n">
        <f aca="false">IF(AND(A393&lt;&gt;"",A392=""),L391+1,L391)</f>
        <v>33</v>
      </c>
      <c r="M392" s="80" t="n">
        <f aca="false">IF(OR(A392="Insumo",A392="Composição Auxiliar"),J392,"")</f>
        <v>0.84</v>
      </c>
      <c r="N392" s="81" t="str">
        <f aca="false">IF(E392="Mão de Obra",J392,"")</f>
        <v/>
      </c>
      <c r="O392" s="81" t="n">
        <f aca="false">IF(N392&lt;&gt;"","",M392)</f>
        <v>0.84</v>
      </c>
      <c r="P392" s="82" t="str">
        <f aca="false">IF(A392="Composição",B392,"")</f>
        <v/>
      </c>
      <c r="Q392" s="81" t="str">
        <f aca="false">IF(P392&lt;&gt;"",SUMIF(L392:L392,L392,N392:N392),"")</f>
        <v/>
      </c>
      <c r="R392" s="81" t="str">
        <f aca="false">IF(P392&lt;&gt;"",SUMIF(L392:L392,L392,O392:O392),"")</f>
        <v/>
      </c>
    </row>
    <row r="393" customFormat="false" ht="25.5" hidden="true" customHeight="true" outlineLevel="0" collapsed="false">
      <c r="A393" s="91" t="s">
        <v>668</v>
      </c>
      <c r="B393" s="92" t="s">
        <v>819</v>
      </c>
      <c r="C393" s="91" t="s">
        <v>664</v>
      </c>
      <c r="D393" s="91" t="s">
        <v>820</v>
      </c>
      <c r="E393" s="91" t="s">
        <v>671</v>
      </c>
      <c r="F393" s="91"/>
      <c r="G393" s="93" t="s">
        <v>672</v>
      </c>
      <c r="H393" s="94" t="n">
        <v>0.1631</v>
      </c>
      <c r="I393" s="95" t="n">
        <f aca="false">SUMIFS(J:J,A:A,"Composição",B:B,$B393)</f>
        <v>23.68</v>
      </c>
      <c r="J393" s="95" t="n">
        <f aca="false">TRUNC(H393*I393,2)</f>
        <v>3.86</v>
      </c>
      <c r="L393" s="63" t="n">
        <f aca="false">IF(AND(A394&lt;&gt;"",A393=""),L392+1,L392)</f>
        <v>33</v>
      </c>
      <c r="M393" s="80" t="n">
        <f aca="false">IF(OR(A393="Insumo",A393="Composição Auxiliar"),J393,"")</f>
        <v>3.86</v>
      </c>
      <c r="N393" s="81" t="str">
        <f aca="false">IF(E393="Mão de Obra",J393,"")</f>
        <v/>
      </c>
      <c r="O393" s="81" t="n">
        <f aca="false">IF(N393&lt;&gt;"","",M393)</f>
        <v>3.86</v>
      </c>
      <c r="P393" s="82" t="str">
        <f aca="false">IF(A393="Composição",B393,"")</f>
        <v/>
      </c>
      <c r="Q393" s="81" t="str">
        <f aca="false">IF(P393&lt;&gt;"",SUMIF(L393:L393,L393,N393:N393),"")</f>
        <v/>
      </c>
      <c r="R393" s="81" t="str">
        <f aca="false">IF(P393&lt;&gt;"",SUMIF(L393:L393,L393,O393:O393),"")</f>
        <v/>
      </c>
    </row>
    <row r="394" customFormat="false" ht="14.25" hidden="true" customHeight="false" outlineLevel="0" collapsed="false">
      <c r="A394" s="102"/>
      <c r="B394" s="102"/>
      <c r="C394" s="102"/>
      <c r="D394" s="102"/>
      <c r="E394" s="102"/>
      <c r="F394" s="103"/>
      <c r="G394" s="102"/>
      <c r="H394" s="103"/>
      <c r="I394" s="102"/>
      <c r="J394" s="103"/>
      <c r="L394" s="63" t="n">
        <f aca="false">IF(AND(A395&lt;&gt;"",A394=""),L393+1,L393)</f>
        <v>33</v>
      </c>
      <c r="M394" s="80" t="str">
        <f aca="false">IF(OR(A394="Insumo",A394="Composição Auxiliar"),J394,"")</f>
        <v/>
      </c>
      <c r="N394" s="81" t="str">
        <f aca="false">IF(E394="Mão de Obra",J394,"")</f>
        <v/>
      </c>
      <c r="O394" s="81" t="str">
        <f aca="false">IF(N394&lt;&gt;"","",M394)</f>
        <v/>
      </c>
      <c r="P394" s="82" t="str">
        <f aca="false">IF(A394="Composição",B394,"")</f>
        <v/>
      </c>
      <c r="Q394" s="81" t="str">
        <f aca="false">IF(P394&lt;&gt;"",SUMIF(L394:L394,L394,N394:N394),"")</f>
        <v/>
      </c>
      <c r="R394" s="81" t="str">
        <f aca="false">IF(P394&lt;&gt;"",SUMIF(L394:L394,L394,O394:O394),"")</f>
        <v/>
      </c>
    </row>
    <row r="395" customFormat="false" ht="15" hidden="true" customHeight="false" outlineLevel="0" collapsed="false">
      <c r="A395" s="102"/>
      <c r="B395" s="102"/>
      <c r="C395" s="102"/>
      <c r="D395" s="102"/>
      <c r="E395" s="102"/>
      <c r="F395" s="103"/>
      <c r="G395" s="102"/>
      <c r="H395" s="104"/>
      <c r="I395" s="104"/>
      <c r="J395" s="103"/>
      <c r="L395" s="63" t="n">
        <f aca="false">IF(AND(A396&lt;&gt;"",A395=""),L394+1,L394)</f>
        <v>33</v>
      </c>
      <c r="M395" s="80" t="str">
        <f aca="false">IF(OR(A395="Insumo",A395="Composição Auxiliar"),J395,"")</f>
        <v/>
      </c>
      <c r="N395" s="81" t="str">
        <f aca="false">IF(E395="Mão de Obra",J395,"")</f>
        <v/>
      </c>
      <c r="O395" s="81" t="str">
        <f aca="false">IF(N395&lt;&gt;"","",M395)</f>
        <v/>
      </c>
      <c r="P395" s="82" t="str">
        <f aca="false">IF(A395="Composição",B395,"")</f>
        <v/>
      </c>
      <c r="Q395" s="81" t="str">
        <f aca="false">IF(P395&lt;&gt;"",SUMIF(L395:L395,L395,N395:N395),"")</f>
        <v/>
      </c>
      <c r="R395" s="81" t="str">
        <f aca="false">IF(P395&lt;&gt;"",SUMIF(L395:L395,L395,O395:O395),"")</f>
        <v/>
      </c>
    </row>
    <row r="396" customFormat="false" ht="15" hidden="true" customHeight="false" outlineLevel="0" collapsed="false">
      <c r="A396" s="108"/>
      <c r="B396" s="108"/>
      <c r="C396" s="108"/>
      <c r="D396" s="108"/>
      <c r="E396" s="108"/>
      <c r="F396" s="108"/>
      <c r="G396" s="108"/>
      <c r="H396" s="108"/>
      <c r="I396" s="108"/>
      <c r="J396" s="108"/>
      <c r="L396" s="63" t="n">
        <f aca="false">IF(AND(A397&lt;&gt;"",A396=""),L395+1,L395)</f>
        <v>34</v>
      </c>
      <c r="M396" s="80" t="str">
        <f aca="false">IF(OR(A396="Insumo",A396="Composição Auxiliar"),J396,"")</f>
        <v/>
      </c>
      <c r="N396" s="81" t="str">
        <f aca="false">IF(E396="Mão de Obra",J396,"")</f>
        <v/>
      </c>
      <c r="O396" s="81" t="str">
        <f aca="false">IF(N396&lt;&gt;"","",M396)</f>
        <v/>
      </c>
      <c r="P396" s="82" t="str">
        <f aca="false">IF(A396="Composição",B396,"")</f>
        <v/>
      </c>
      <c r="Q396" s="81" t="str">
        <f aca="false">IF(P396&lt;&gt;"",SUMIF(L396:L396,L396,N396:N396),"")</f>
        <v/>
      </c>
      <c r="R396" s="81" t="str">
        <f aca="false">IF(P396&lt;&gt;"",SUMIF(L396:L396,L396,O396:O396),"")</f>
        <v/>
      </c>
    </row>
    <row r="397" customFormat="false" ht="15" hidden="true" customHeight="true" outlineLevel="0" collapsed="false">
      <c r="A397" s="83" t="s">
        <v>124</v>
      </c>
      <c r="B397" s="84" t="s">
        <v>655</v>
      </c>
      <c r="C397" s="83" t="s">
        <v>656</v>
      </c>
      <c r="D397" s="83" t="s">
        <v>657</v>
      </c>
      <c r="E397" s="83" t="s">
        <v>658</v>
      </c>
      <c r="F397" s="83"/>
      <c r="G397" s="85" t="s">
        <v>659</v>
      </c>
      <c r="H397" s="84" t="s">
        <v>660</v>
      </c>
      <c r="I397" s="84" t="s">
        <v>661</v>
      </c>
      <c r="J397" s="84" t="s">
        <v>662</v>
      </c>
      <c r="L397" s="63" t="n">
        <f aca="false">IF(AND(A398&lt;&gt;"",A397=""),L396+1,L396)</f>
        <v>34</v>
      </c>
      <c r="M397" s="80" t="str">
        <f aca="false">IF(OR(A397="Insumo",A397="Composição Auxiliar"),J397,"")</f>
        <v/>
      </c>
      <c r="N397" s="81" t="str">
        <f aca="false">IF(E397="Mão de Obra",J397,"")</f>
        <v/>
      </c>
      <c r="O397" s="81" t="str">
        <f aca="false">IF(N397&lt;&gt;"","",M397)</f>
        <v/>
      </c>
      <c r="P397" s="82" t="str">
        <f aca="false">IF(A397="Composição",B397,"")</f>
        <v/>
      </c>
      <c r="Q397" s="81" t="str">
        <f aca="false">IF(P397&lt;&gt;"",SUMIF(L397:L397,L397,N397:N397),"")</f>
        <v/>
      </c>
      <c r="R397" s="81" t="str">
        <f aca="false">IF(P397&lt;&gt;"",SUMIF(L397:L397,L397,O397:O397),"")</f>
        <v/>
      </c>
    </row>
    <row r="398" customFormat="false" ht="38.25" hidden="true" customHeight="true" outlineLevel="0" collapsed="false">
      <c r="A398" s="86" t="s">
        <v>663</v>
      </c>
      <c r="B398" s="87" t="s">
        <v>125</v>
      </c>
      <c r="C398" s="86" t="s">
        <v>664</v>
      </c>
      <c r="D398" s="86" t="s">
        <v>980</v>
      </c>
      <c r="E398" s="86" t="s">
        <v>675</v>
      </c>
      <c r="F398" s="86"/>
      <c r="G398" s="88" t="s">
        <v>667</v>
      </c>
      <c r="H398" s="89" t="n">
        <v>1</v>
      </c>
      <c r="I398" s="90" t="n">
        <f aca="false">SUMIF(L:L,$L398,M:M)</f>
        <v>75.93</v>
      </c>
      <c r="J398" s="90" t="n">
        <f aca="false">TRUNC(H398*I398,2)</f>
        <v>75.93</v>
      </c>
      <c r="L398" s="63" t="n">
        <f aca="false">IF(AND(A399&lt;&gt;"",A398=""),L397+1,L397)</f>
        <v>34</v>
      </c>
      <c r="M398" s="80" t="str">
        <f aca="false">IF(OR(A398="Insumo",A398="Composição Auxiliar"),J398,"")</f>
        <v/>
      </c>
      <c r="N398" s="81" t="str">
        <f aca="false">IF(E398="Mão de Obra",J398,"")</f>
        <v/>
      </c>
      <c r="O398" s="81" t="str">
        <f aca="false">IF(N398&lt;&gt;"","",M398)</f>
        <v/>
      </c>
      <c r="P398" s="82" t="str">
        <f aca="false">IF(A398="Composição",B398,"")</f>
        <v> 96536 </v>
      </c>
      <c r="Q398" s="81" t="n">
        <f aca="false">IF(P398&lt;&gt;"",SUMIF(L398:L398,L398,N398:N398),"")</f>
        <v>0</v>
      </c>
      <c r="R398" s="81" t="n">
        <f aca="false">IF(P398&lt;&gt;"",SUMIF(L398:L398,L398,O398:O398),"")</f>
        <v>0</v>
      </c>
    </row>
    <row r="399" customFormat="false" ht="25.5" hidden="true" customHeight="true" outlineLevel="0" collapsed="false">
      <c r="A399" s="91" t="s">
        <v>668</v>
      </c>
      <c r="B399" s="92" t="s">
        <v>689</v>
      </c>
      <c r="C399" s="91" t="s">
        <v>664</v>
      </c>
      <c r="D399" s="91" t="s">
        <v>690</v>
      </c>
      <c r="E399" s="91" t="s">
        <v>691</v>
      </c>
      <c r="F399" s="91"/>
      <c r="G399" s="93" t="s">
        <v>692</v>
      </c>
      <c r="H399" s="94" t="n">
        <v>0.017</v>
      </c>
      <c r="I399" s="95" t="n">
        <f aca="false">SUMIFS(J:J,A:A,"Composição",B:B,$B399)</f>
        <v>27.81</v>
      </c>
      <c r="J399" s="95" t="n">
        <f aca="false">TRUNC(H399*I399,2)</f>
        <v>0.47</v>
      </c>
      <c r="L399" s="63" t="n">
        <f aca="false">IF(AND(A400&lt;&gt;"",A399=""),L398+1,L398)</f>
        <v>34</v>
      </c>
      <c r="M399" s="80" t="n">
        <f aca="false">IF(OR(A399="Insumo",A399="Composição Auxiliar"),J399,"")</f>
        <v>0.47</v>
      </c>
      <c r="N399" s="81" t="str">
        <f aca="false">IF(E399="Mão de Obra",J399,"")</f>
        <v/>
      </c>
      <c r="O399" s="81" t="n">
        <f aca="false">IF(N399&lt;&gt;"","",M399)</f>
        <v>0.47</v>
      </c>
      <c r="P399" s="82" t="str">
        <f aca="false">IF(A399="Composição",B399,"")</f>
        <v/>
      </c>
      <c r="Q399" s="81" t="str">
        <f aca="false">IF(P399&lt;&gt;"",SUMIF(L399:L399,L399,N399:N399),"")</f>
        <v/>
      </c>
      <c r="R399" s="81" t="str">
        <f aca="false">IF(P399&lt;&gt;"",SUMIF(L399:L399,L399,O399:O399),"")</f>
        <v/>
      </c>
    </row>
    <row r="400" customFormat="false" ht="25.5" hidden="true" customHeight="true" outlineLevel="0" collapsed="false">
      <c r="A400" s="91" t="s">
        <v>668</v>
      </c>
      <c r="B400" s="92" t="s">
        <v>697</v>
      </c>
      <c r="C400" s="91" t="s">
        <v>664</v>
      </c>
      <c r="D400" s="91" t="s">
        <v>698</v>
      </c>
      <c r="E400" s="91" t="s">
        <v>691</v>
      </c>
      <c r="F400" s="91"/>
      <c r="G400" s="93" t="s">
        <v>699</v>
      </c>
      <c r="H400" s="94" t="n">
        <v>0.014</v>
      </c>
      <c r="I400" s="95" t="n">
        <f aca="false">SUMIFS(J:J,A:A,"Composição",B:B,$B400)</f>
        <v>26.23</v>
      </c>
      <c r="J400" s="95" t="n">
        <f aca="false">TRUNC(H400*I400,2)</f>
        <v>0.36</v>
      </c>
      <c r="L400" s="63" t="n">
        <f aca="false">IF(AND(A401&lt;&gt;"",A400=""),L399+1,L399)</f>
        <v>34</v>
      </c>
      <c r="M400" s="80" t="n">
        <f aca="false">IF(OR(A400="Insumo",A400="Composição Auxiliar"),J400,"")</f>
        <v>0.36</v>
      </c>
      <c r="N400" s="81" t="str">
        <f aca="false">IF(E400="Mão de Obra",J400,"")</f>
        <v/>
      </c>
      <c r="O400" s="81" t="n">
        <f aca="false">IF(N400&lt;&gt;"","",M400)</f>
        <v>0.36</v>
      </c>
      <c r="P400" s="82" t="str">
        <f aca="false">IF(A400="Composição",B400,"")</f>
        <v/>
      </c>
      <c r="Q400" s="81" t="str">
        <f aca="false">IF(P400&lt;&gt;"",SUMIF(L400:L400,L400,N400:N400),"")</f>
        <v/>
      </c>
      <c r="R400" s="81" t="str">
        <f aca="false">IF(P400&lt;&gt;"",SUMIF(L400:L400,L400,O400:O400),"")</f>
        <v/>
      </c>
    </row>
    <row r="401" customFormat="false" ht="25.5" hidden="true" customHeight="true" outlineLevel="0" collapsed="false">
      <c r="A401" s="91" t="s">
        <v>668</v>
      </c>
      <c r="B401" s="92" t="s">
        <v>669</v>
      </c>
      <c r="C401" s="91" t="s">
        <v>664</v>
      </c>
      <c r="D401" s="91" t="s">
        <v>670</v>
      </c>
      <c r="E401" s="91" t="s">
        <v>671</v>
      </c>
      <c r="F401" s="91"/>
      <c r="G401" s="93" t="s">
        <v>672</v>
      </c>
      <c r="H401" s="94" t="n">
        <v>1.145</v>
      </c>
      <c r="I401" s="95" t="n">
        <f aca="false">SUMIFS(J:J,A:A,"Composição",B:B,$B401)</f>
        <v>23.32</v>
      </c>
      <c r="J401" s="95" t="n">
        <f aca="false">TRUNC(H401*I401,2)</f>
        <v>26.7</v>
      </c>
      <c r="L401" s="63" t="n">
        <f aca="false">IF(AND(A402&lt;&gt;"",A401=""),L400+1,L400)</f>
        <v>34</v>
      </c>
      <c r="M401" s="80" t="n">
        <f aca="false">IF(OR(A401="Insumo",A401="Composição Auxiliar"),J401,"")</f>
        <v>26.7</v>
      </c>
      <c r="N401" s="81" t="str">
        <f aca="false">IF(E401="Mão de Obra",J401,"")</f>
        <v/>
      </c>
      <c r="O401" s="81" t="n">
        <f aca="false">IF(N401&lt;&gt;"","",M401)</f>
        <v>26.7</v>
      </c>
      <c r="P401" s="82" t="str">
        <f aca="false">IF(A401="Composição",B401,"")</f>
        <v/>
      </c>
      <c r="Q401" s="81" t="str">
        <f aca="false">IF(P401&lt;&gt;"",SUMIF(L401:L401,L401,N401:N401),"")</f>
        <v/>
      </c>
      <c r="R401" s="81" t="str">
        <f aca="false">IF(P401&lt;&gt;"",SUMIF(L401:L401,L401,O401:O401),"")</f>
        <v/>
      </c>
    </row>
    <row r="402" customFormat="false" ht="25.5" hidden="true" customHeight="true" outlineLevel="0" collapsed="false">
      <c r="A402" s="91" t="s">
        <v>668</v>
      </c>
      <c r="B402" s="92" t="s">
        <v>695</v>
      </c>
      <c r="C402" s="91" t="s">
        <v>664</v>
      </c>
      <c r="D402" s="91" t="s">
        <v>696</v>
      </c>
      <c r="E402" s="91" t="s">
        <v>671</v>
      </c>
      <c r="F402" s="91"/>
      <c r="G402" s="93" t="s">
        <v>672</v>
      </c>
      <c r="H402" s="94" t="n">
        <v>0.471</v>
      </c>
      <c r="I402" s="95" t="n">
        <f aca="false">SUMIFS(J:J,A:A,"Composição",B:B,$B402)</f>
        <v>19.93</v>
      </c>
      <c r="J402" s="95" t="n">
        <f aca="false">TRUNC(H402*I402,2)</f>
        <v>9.38</v>
      </c>
      <c r="L402" s="63" t="n">
        <f aca="false">IF(AND(A403&lt;&gt;"",A402=""),L401+1,L401)</f>
        <v>34</v>
      </c>
      <c r="M402" s="80" t="n">
        <f aca="false">IF(OR(A402="Insumo",A402="Composição Auxiliar"),J402,"")</f>
        <v>9.38</v>
      </c>
      <c r="N402" s="81" t="str">
        <f aca="false">IF(E402="Mão de Obra",J402,"")</f>
        <v/>
      </c>
      <c r="O402" s="81" t="n">
        <f aca="false">IF(N402&lt;&gt;"","",M402)</f>
        <v>9.38</v>
      </c>
      <c r="P402" s="82" t="str">
        <f aca="false">IF(A402="Composição",B402,"")</f>
        <v/>
      </c>
      <c r="Q402" s="81" t="str">
        <f aca="false">IF(P402&lt;&gt;"",SUMIF(L402:L402,L402,N402:N402),"")</f>
        <v/>
      </c>
      <c r="R402" s="81" t="str">
        <f aca="false">IF(P402&lt;&gt;"",SUMIF(L402:L402,L402,O402:O402),"")</f>
        <v/>
      </c>
    </row>
    <row r="403" customFormat="false" ht="25.5" hidden="true" customHeight="false" outlineLevel="0" collapsed="false">
      <c r="A403" s="96" t="s">
        <v>679</v>
      </c>
      <c r="B403" s="97" t="s">
        <v>682</v>
      </c>
      <c r="C403" s="96" t="str">
        <f aca="false">VLOOKUP(B403,INSUMOS!$A:$I,2,0)</f>
        <v>SINAPI</v>
      </c>
      <c r="D403" s="96" t="str">
        <f aca="false">VLOOKUP(B403,INSUMOS!$A:$I,3,0)</f>
        <v>PONTALETE *7,5 X 7,5* CM EM PINUS, MISTA OU EQUIVALENTE DA REGIAO - BRUTA</v>
      </c>
      <c r="E403" s="98" t="str">
        <f aca="false">VLOOKUP(B403,INSUMOS!$A:$I,4,0)</f>
        <v>Material</v>
      </c>
      <c r="F403" s="98"/>
      <c r="G403" s="99" t="str">
        <f aca="false">VLOOKUP(B403,INSUMOS!$A:$I,5,0)</f>
        <v>M</v>
      </c>
      <c r="H403" s="100" t="n">
        <v>0.605</v>
      </c>
      <c r="I403" s="101" t="n">
        <f aca="false">VLOOKUP(B403,INSUMOS!$A:$I,8,0)</f>
        <v>7.74</v>
      </c>
      <c r="J403" s="101" t="n">
        <f aca="false">TRUNC(H403*I403,2)</f>
        <v>4.68</v>
      </c>
      <c r="L403" s="63" t="n">
        <f aca="false">IF(AND(A404&lt;&gt;"",A403=""),L402+1,L402)</f>
        <v>34</v>
      </c>
      <c r="M403" s="80" t="n">
        <f aca="false">IF(OR(A403="Insumo",A403="Composição Auxiliar"),J403,"")</f>
        <v>4.68</v>
      </c>
      <c r="N403" s="81" t="str">
        <f aca="false">IF(E403="Mão de Obra",J403,"")</f>
        <v/>
      </c>
      <c r="O403" s="81" t="n">
        <f aca="false">IF(N403&lt;&gt;"","",M403)</f>
        <v>4.68</v>
      </c>
      <c r="P403" s="82" t="str">
        <f aca="false">IF(A403="Composição",B403,"")</f>
        <v/>
      </c>
      <c r="Q403" s="81" t="str">
        <f aca="false">IF(P403&lt;&gt;"",SUMIF(L403:L403,L403,N403:N403),"")</f>
        <v/>
      </c>
      <c r="R403" s="81" t="str">
        <f aca="false">IF(P403&lt;&gt;"",SUMIF(L403:L403,L403,O403:O403),"")</f>
        <v/>
      </c>
    </row>
    <row r="404" customFormat="false" ht="25.5" hidden="true" customHeight="false" outlineLevel="0" collapsed="false">
      <c r="A404" s="96" t="s">
        <v>679</v>
      </c>
      <c r="B404" s="97" t="s">
        <v>981</v>
      </c>
      <c r="C404" s="96" t="str">
        <f aca="false">VLOOKUP(B404,INSUMOS!$A:$I,2,0)</f>
        <v>SINAPI</v>
      </c>
      <c r="D404" s="96" t="str">
        <f aca="false">VLOOKUP(B404,INSUMOS!$A:$I,3,0)</f>
        <v>SARRAFO *2,5 X 7,5* CM EM PINUS, MISTA OU EQUIVALENTE DA REGIAO - BRUTA</v>
      </c>
      <c r="E404" s="98" t="str">
        <f aca="false">VLOOKUP(B404,INSUMOS!$A:$I,4,0)</f>
        <v>Material</v>
      </c>
      <c r="F404" s="98"/>
      <c r="G404" s="99" t="str">
        <f aca="false">VLOOKUP(B404,INSUMOS!$A:$I,5,0)</f>
        <v>M</v>
      </c>
      <c r="H404" s="100" t="n">
        <v>0.567</v>
      </c>
      <c r="I404" s="101" t="n">
        <f aca="false">VLOOKUP(B404,INSUMOS!$A:$I,8,0)</f>
        <v>2.7</v>
      </c>
      <c r="J404" s="101" t="n">
        <f aca="false">TRUNC(H404*I404,2)</f>
        <v>1.53</v>
      </c>
      <c r="L404" s="63" t="n">
        <f aca="false">IF(AND(A405&lt;&gt;"",A404=""),L403+1,L403)</f>
        <v>34</v>
      </c>
      <c r="M404" s="80" t="n">
        <f aca="false">IF(OR(A404="Insumo",A404="Composição Auxiliar"),J404,"")</f>
        <v>1.53</v>
      </c>
      <c r="N404" s="81" t="str">
        <f aca="false">IF(E404="Mão de Obra",J404,"")</f>
        <v/>
      </c>
      <c r="O404" s="81" t="n">
        <f aca="false">IF(N404&lt;&gt;"","",M404)</f>
        <v>1.53</v>
      </c>
      <c r="P404" s="82" t="str">
        <f aca="false">IF(A404="Composição",B404,"")</f>
        <v/>
      </c>
      <c r="Q404" s="81" t="str">
        <f aca="false">IF(P404&lt;&gt;"",SUMIF(L404:L404,L404,N404:N404),"")</f>
        <v/>
      </c>
      <c r="R404" s="81" t="str">
        <f aca="false">IF(P404&lt;&gt;"",SUMIF(L404:L404,L404,O404:O404),"")</f>
        <v/>
      </c>
    </row>
    <row r="405" customFormat="false" ht="25.5" hidden="true" customHeight="false" outlineLevel="0" collapsed="false">
      <c r="A405" s="96" t="s">
        <v>679</v>
      </c>
      <c r="B405" s="97" t="s">
        <v>982</v>
      </c>
      <c r="C405" s="96" t="str">
        <f aca="false">VLOOKUP(B405,INSUMOS!$A:$I,2,0)</f>
        <v>SINAPI</v>
      </c>
      <c r="D405" s="96" t="str">
        <f aca="false">VLOOKUP(B405,INSUMOS!$A:$I,3,0)</f>
        <v>DESMOLDANTE PROTETOR PARA FORMAS DE MADEIRA, DE BASE OLEOSA EMULSIONADA EM AGUA</v>
      </c>
      <c r="E405" s="98" t="str">
        <f aca="false">VLOOKUP(B405,INSUMOS!$A:$I,4,0)</f>
        <v>Material</v>
      </c>
      <c r="F405" s="98"/>
      <c r="G405" s="99" t="str">
        <f aca="false">VLOOKUP(B405,INSUMOS!$A:$I,5,0)</f>
        <v>L</v>
      </c>
      <c r="H405" s="100" t="n">
        <v>0.017</v>
      </c>
      <c r="I405" s="101" t="n">
        <f aca="false">VLOOKUP(B405,INSUMOS!$A:$I,8,0)</f>
        <v>7.3</v>
      </c>
      <c r="J405" s="101" t="n">
        <f aca="false">TRUNC(H405*I405,2)</f>
        <v>0.12</v>
      </c>
      <c r="L405" s="63" t="n">
        <f aca="false">IF(AND(A406&lt;&gt;"",A405=""),L404+1,L404)</f>
        <v>34</v>
      </c>
      <c r="M405" s="80" t="n">
        <f aca="false">IF(OR(A405="Insumo",A405="Composição Auxiliar"),J405,"")</f>
        <v>0.12</v>
      </c>
      <c r="N405" s="81" t="str">
        <f aca="false">IF(E405="Mão de Obra",J405,"")</f>
        <v/>
      </c>
      <c r="O405" s="81" t="n">
        <f aca="false">IF(N405&lt;&gt;"","",M405)</f>
        <v>0.12</v>
      </c>
      <c r="P405" s="82" t="str">
        <f aca="false">IF(A405="Composição",B405,"")</f>
        <v/>
      </c>
      <c r="Q405" s="81" t="str">
        <f aca="false">IF(P405&lt;&gt;"",SUMIF(L405:L405,L405,N405:N405),"")</f>
        <v/>
      </c>
      <c r="R405" s="81" t="str">
        <f aca="false">IF(P405&lt;&gt;"",SUMIF(L405:L405,L405,O405:O405),"")</f>
        <v/>
      </c>
    </row>
    <row r="406" customFormat="false" ht="14.25" hidden="true" customHeight="false" outlineLevel="0" collapsed="false">
      <c r="A406" s="96" t="s">
        <v>679</v>
      </c>
      <c r="B406" s="97" t="s">
        <v>983</v>
      </c>
      <c r="C406" s="96" t="str">
        <f aca="false">VLOOKUP(B406,INSUMOS!$A:$I,2,0)</f>
        <v>SINAPI</v>
      </c>
      <c r="D406" s="96" t="str">
        <f aca="false">VLOOKUP(B406,INSUMOS!$A:$I,3,0)</f>
        <v>PREGO DE ACO POLIDO COM CABECA DUPLA 17 X 27 (2 1/2 X 11)</v>
      </c>
      <c r="E406" s="98" t="str">
        <f aca="false">VLOOKUP(B406,INSUMOS!$A:$I,4,0)</f>
        <v>Material</v>
      </c>
      <c r="F406" s="98"/>
      <c r="G406" s="99" t="str">
        <f aca="false">VLOOKUP(B406,INSUMOS!$A:$I,5,0)</f>
        <v>KG</v>
      </c>
      <c r="H406" s="100" t="n">
        <v>0.034</v>
      </c>
      <c r="I406" s="101" t="n">
        <f aca="false">VLOOKUP(B406,INSUMOS!$A:$I,8,0)</f>
        <v>27.5</v>
      </c>
      <c r="J406" s="101" t="n">
        <f aca="false">TRUNC(H406*I406,2)</f>
        <v>0.93</v>
      </c>
      <c r="L406" s="63" t="n">
        <f aca="false">IF(AND(A407&lt;&gt;"",A406=""),L405+1,L405)</f>
        <v>34</v>
      </c>
      <c r="M406" s="80" t="n">
        <f aca="false">IF(OR(A406="Insumo",A406="Composição Auxiliar"),J406,"")</f>
        <v>0.93</v>
      </c>
      <c r="N406" s="81" t="str">
        <f aca="false">IF(E406="Mão de Obra",J406,"")</f>
        <v/>
      </c>
      <c r="O406" s="81" t="n">
        <f aca="false">IF(N406&lt;&gt;"","",M406)</f>
        <v>0.93</v>
      </c>
      <c r="P406" s="82" t="str">
        <f aca="false">IF(A406="Composição",B406,"")</f>
        <v/>
      </c>
      <c r="Q406" s="81" t="str">
        <f aca="false">IF(P406&lt;&gt;"",SUMIF(L406:L406,L406,N406:N406),"")</f>
        <v/>
      </c>
      <c r="R406" s="81" t="str">
        <f aca="false">IF(P406&lt;&gt;"",SUMIF(L406:L406,L406,O406:O406),"")</f>
        <v/>
      </c>
    </row>
    <row r="407" customFormat="false" ht="25.5" hidden="true" customHeight="false" outlineLevel="0" collapsed="false">
      <c r="A407" s="96" t="s">
        <v>679</v>
      </c>
      <c r="B407" s="97" t="s">
        <v>984</v>
      </c>
      <c r="C407" s="96" t="str">
        <f aca="false">VLOOKUP(B407,INSUMOS!$A:$I,2,0)</f>
        <v>SINAPI</v>
      </c>
      <c r="D407" s="96" t="str">
        <f aca="false">VLOOKUP(B407,INSUMOS!$A:$I,3,0)</f>
        <v>TABUA NAO APARELHADA *2,5 X 30* CM, EM MACARANDUBA, ANGELIM OU EQUIVALENTE DA REGIAO - BRUTA</v>
      </c>
      <c r="E407" s="98" t="str">
        <f aca="false">VLOOKUP(B407,INSUMOS!$A:$I,4,0)</f>
        <v>Material</v>
      </c>
      <c r="F407" s="98"/>
      <c r="G407" s="99" t="str">
        <f aca="false">VLOOKUP(B407,INSUMOS!$A:$I,5,0)</f>
        <v>M</v>
      </c>
      <c r="H407" s="100" t="n">
        <v>1.008</v>
      </c>
      <c r="I407" s="101" t="n">
        <f aca="false">VLOOKUP(B407,INSUMOS!$A:$I,8,0)</f>
        <v>30.93</v>
      </c>
      <c r="J407" s="101" t="n">
        <f aca="false">TRUNC(H407*I407,2)</f>
        <v>31.17</v>
      </c>
      <c r="L407" s="63" t="n">
        <f aca="false">IF(AND(A408&lt;&gt;"",A407=""),L406+1,L406)</f>
        <v>34</v>
      </c>
      <c r="M407" s="80" t="n">
        <f aca="false">IF(OR(A407="Insumo",A407="Composição Auxiliar"),J407,"")</f>
        <v>31.17</v>
      </c>
      <c r="N407" s="81" t="str">
        <f aca="false">IF(E407="Mão de Obra",J407,"")</f>
        <v/>
      </c>
      <c r="O407" s="81" t="n">
        <f aca="false">IF(N407&lt;&gt;"","",M407)</f>
        <v>31.17</v>
      </c>
      <c r="P407" s="82" t="str">
        <f aca="false">IF(A407="Composição",B407,"")</f>
        <v/>
      </c>
      <c r="Q407" s="81" t="str">
        <f aca="false">IF(P407&lt;&gt;"",SUMIF(L407:L407,L407,N407:N407),"")</f>
        <v/>
      </c>
      <c r="R407" s="81" t="str">
        <f aca="false">IF(P407&lt;&gt;"",SUMIF(L407:L407,L407,O407:O407),"")</f>
        <v/>
      </c>
    </row>
    <row r="408" customFormat="false" ht="14.25" hidden="true" customHeight="false" outlineLevel="0" collapsed="false">
      <c r="A408" s="96" t="s">
        <v>679</v>
      </c>
      <c r="B408" s="97" t="s">
        <v>985</v>
      </c>
      <c r="C408" s="96" t="str">
        <f aca="false">VLOOKUP(B408,INSUMOS!$A:$I,2,0)</f>
        <v>SINAPI</v>
      </c>
      <c r="D408" s="96" t="str">
        <f aca="false">VLOOKUP(B408,INSUMOS!$A:$I,3,0)</f>
        <v>PREGO DE ACO POLIDO COM CABECA 17 X 24 (2 1/4 X 11)</v>
      </c>
      <c r="E408" s="98" t="str">
        <f aca="false">VLOOKUP(B408,INSUMOS!$A:$I,4,0)</f>
        <v>Material</v>
      </c>
      <c r="F408" s="98"/>
      <c r="G408" s="99" t="str">
        <f aca="false">VLOOKUP(B408,INSUMOS!$A:$I,5,0)</f>
        <v>KG</v>
      </c>
      <c r="H408" s="100" t="n">
        <v>0.026</v>
      </c>
      <c r="I408" s="101" t="n">
        <f aca="false">VLOOKUP(B408,INSUMOS!$A:$I,8,0)</f>
        <v>22.71</v>
      </c>
      <c r="J408" s="101" t="n">
        <f aca="false">TRUNC(H408*I408,2)</f>
        <v>0.59</v>
      </c>
      <c r="L408" s="63" t="n">
        <f aca="false">IF(AND(A409&lt;&gt;"",A408=""),L407+1,L407)</f>
        <v>34</v>
      </c>
      <c r="M408" s="80" t="n">
        <f aca="false">IF(OR(A408="Insumo",A408="Composição Auxiliar"),J408,"")</f>
        <v>0.59</v>
      </c>
      <c r="N408" s="81" t="str">
        <f aca="false">IF(E408="Mão de Obra",J408,"")</f>
        <v/>
      </c>
      <c r="O408" s="81" t="n">
        <f aca="false">IF(N408&lt;&gt;"","",M408)</f>
        <v>0.59</v>
      </c>
      <c r="P408" s="82" t="str">
        <f aca="false">IF(A408="Composição",B408,"")</f>
        <v/>
      </c>
      <c r="Q408" s="81" t="str">
        <f aca="false">IF(P408&lt;&gt;"",SUMIF(L408:L408,L408,N408:N408),"")</f>
        <v/>
      </c>
      <c r="R408" s="81" t="str">
        <f aca="false">IF(P408&lt;&gt;"",SUMIF(L408:L408,L408,O408:O408),"")</f>
        <v/>
      </c>
    </row>
    <row r="409" customFormat="false" ht="14.25" hidden="true" customHeight="false" outlineLevel="0" collapsed="false">
      <c r="A409" s="102"/>
      <c r="B409" s="102"/>
      <c r="C409" s="102"/>
      <c r="D409" s="102"/>
      <c r="E409" s="102"/>
      <c r="F409" s="103"/>
      <c r="G409" s="102"/>
      <c r="H409" s="103"/>
      <c r="I409" s="102"/>
      <c r="J409" s="103"/>
      <c r="L409" s="63" t="n">
        <f aca="false">IF(AND(A410&lt;&gt;"",A409=""),L408+1,L408)</f>
        <v>34</v>
      </c>
      <c r="M409" s="80" t="str">
        <f aca="false">IF(OR(A409="Insumo",A409="Composição Auxiliar"),J409,"")</f>
        <v/>
      </c>
      <c r="N409" s="81" t="str">
        <f aca="false">IF(E409="Mão de Obra",J409,"")</f>
        <v/>
      </c>
      <c r="O409" s="81" t="str">
        <f aca="false">IF(N409&lt;&gt;"","",M409)</f>
        <v/>
      </c>
      <c r="P409" s="82" t="str">
        <f aca="false">IF(A409="Composição",B409,"")</f>
        <v/>
      </c>
      <c r="Q409" s="81" t="str">
        <f aca="false">IF(P409&lt;&gt;"",SUMIF(L409:L409,L409,N409:N409),"")</f>
        <v/>
      </c>
      <c r="R409" s="81" t="str">
        <f aca="false">IF(P409&lt;&gt;"",SUMIF(L409:L409,L409,O409:O409),"")</f>
        <v/>
      </c>
    </row>
    <row r="410" customFormat="false" ht="15" hidden="true" customHeight="false" outlineLevel="0" collapsed="false">
      <c r="A410" s="102"/>
      <c r="B410" s="102"/>
      <c r="C410" s="102"/>
      <c r="D410" s="102"/>
      <c r="E410" s="102"/>
      <c r="F410" s="103"/>
      <c r="G410" s="102"/>
      <c r="H410" s="104"/>
      <c r="I410" s="104"/>
      <c r="J410" s="103"/>
      <c r="L410" s="63" t="n">
        <f aca="false">IF(AND(A411&lt;&gt;"",A410=""),L409+1,L409)</f>
        <v>34</v>
      </c>
      <c r="M410" s="80" t="str">
        <f aca="false">IF(OR(A410="Insumo",A410="Composição Auxiliar"),J410,"")</f>
        <v/>
      </c>
      <c r="N410" s="81" t="str">
        <f aca="false">IF(E410="Mão de Obra",J410,"")</f>
        <v/>
      </c>
      <c r="O410" s="81" t="str">
        <f aca="false">IF(N410&lt;&gt;"","",M410)</f>
        <v/>
      </c>
      <c r="P410" s="82" t="str">
        <f aca="false">IF(A410="Composição",B410,"")</f>
        <v/>
      </c>
      <c r="Q410" s="81" t="str">
        <f aca="false">IF(P410&lt;&gt;"",SUMIF(L410:L410,L410,N410:N410),"")</f>
        <v/>
      </c>
      <c r="R410" s="81" t="str">
        <f aca="false">IF(P410&lt;&gt;"",SUMIF(L410:L410,L410,O410:O410),"")</f>
        <v/>
      </c>
    </row>
    <row r="411" customFormat="false" ht="15" hidden="true" customHeight="false" outlineLevel="0" collapsed="false">
      <c r="A411" s="108"/>
      <c r="B411" s="108"/>
      <c r="C411" s="108"/>
      <c r="D411" s="108"/>
      <c r="E411" s="108"/>
      <c r="F411" s="108"/>
      <c r="G411" s="108"/>
      <c r="H411" s="108"/>
      <c r="I411" s="108"/>
      <c r="J411" s="108"/>
      <c r="L411" s="63" t="n">
        <f aca="false">IF(AND(A412&lt;&gt;"",A411=""),L410+1,L410)</f>
        <v>35</v>
      </c>
      <c r="M411" s="80" t="str">
        <f aca="false">IF(OR(A411="Insumo",A411="Composição Auxiliar"),J411,"")</f>
        <v/>
      </c>
      <c r="N411" s="81" t="str">
        <f aca="false">IF(E411="Mão de Obra",J411,"")</f>
        <v/>
      </c>
      <c r="O411" s="81" t="str">
        <f aca="false">IF(N411&lt;&gt;"","",M411)</f>
        <v/>
      </c>
      <c r="P411" s="82" t="str">
        <f aca="false">IF(A411="Composição",B411,"")</f>
        <v/>
      </c>
      <c r="Q411" s="81" t="str">
        <f aca="false">IF(P411&lt;&gt;"",SUMIF(L411:L411,L411,N411:N411),"")</f>
        <v/>
      </c>
      <c r="R411" s="81" t="str">
        <f aca="false">IF(P411&lt;&gt;"",SUMIF(L411:L411,L411,O411:O411),"")</f>
        <v/>
      </c>
    </row>
    <row r="412" customFormat="false" ht="15" hidden="true" customHeight="true" outlineLevel="0" collapsed="false">
      <c r="A412" s="83" t="s">
        <v>126</v>
      </c>
      <c r="B412" s="84" t="s">
        <v>655</v>
      </c>
      <c r="C412" s="83" t="s">
        <v>656</v>
      </c>
      <c r="D412" s="83" t="s">
        <v>657</v>
      </c>
      <c r="E412" s="83" t="s">
        <v>658</v>
      </c>
      <c r="F412" s="83"/>
      <c r="G412" s="85" t="s">
        <v>659</v>
      </c>
      <c r="H412" s="84" t="s">
        <v>660</v>
      </c>
      <c r="I412" s="84" t="s">
        <v>661</v>
      </c>
      <c r="J412" s="84" t="s">
        <v>662</v>
      </c>
      <c r="L412" s="63" t="n">
        <f aca="false">IF(AND(A413&lt;&gt;"",A412=""),L411+1,L411)</f>
        <v>35</v>
      </c>
      <c r="M412" s="80" t="str">
        <f aca="false">IF(OR(A412="Insumo",A412="Composição Auxiliar"),J412,"")</f>
        <v/>
      </c>
      <c r="N412" s="81" t="str">
        <f aca="false">IF(E412="Mão de Obra",J412,"")</f>
        <v/>
      </c>
      <c r="O412" s="81" t="str">
        <f aca="false">IF(N412&lt;&gt;"","",M412)</f>
        <v/>
      </c>
      <c r="P412" s="82" t="str">
        <f aca="false">IF(A412="Composição",B412,"")</f>
        <v/>
      </c>
      <c r="Q412" s="81" t="str">
        <f aca="false">IF(P412&lt;&gt;"",SUMIF(L412:L412,L412,N412:N412),"")</f>
        <v/>
      </c>
      <c r="R412" s="81" t="str">
        <f aca="false">IF(P412&lt;&gt;"",SUMIF(L412:L412,L412,O412:O412),"")</f>
        <v/>
      </c>
    </row>
    <row r="413" customFormat="false" ht="25.5" hidden="true" customHeight="true" outlineLevel="0" collapsed="false">
      <c r="A413" s="86" t="s">
        <v>663</v>
      </c>
      <c r="B413" s="87" t="s">
        <v>111</v>
      </c>
      <c r="C413" s="86" t="s">
        <v>716</v>
      </c>
      <c r="D413" s="86" t="s">
        <v>924</v>
      </c>
      <c r="E413" s="86" t="s">
        <v>675</v>
      </c>
      <c r="F413" s="86"/>
      <c r="G413" s="88" t="s">
        <v>925</v>
      </c>
      <c r="H413" s="89" t="n">
        <v>1</v>
      </c>
      <c r="I413" s="90" t="n">
        <f aca="false">SUMIF(L:L,$L413,M:M)</f>
        <v>14.44</v>
      </c>
      <c r="J413" s="90" t="n">
        <f aca="false">TRUNC(H413*I413,2)</f>
        <v>14.44</v>
      </c>
      <c r="L413" s="63" t="n">
        <f aca="false">IF(AND(A414&lt;&gt;"",A413=""),L412+1,L412)</f>
        <v>35</v>
      </c>
      <c r="M413" s="80" t="str">
        <f aca="false">IF(OR(A413="Insumo",A413="Composição Auxiliar"),J413,"")</f>
        <v/>
      </c>
      <c r="N413" s="81" t="str">
        <f aca="false">IF(E413="Mão de Obra",J413,"")</f>
        <v/>
      </c>
      <c r="O413" s="81" t="str">
        <f aca="false">IF(N413&lt;&gt;"","",M413)</f>
        <v/>
      </c>
      <c r="P413" s="82" t="str">
        <f aca="false">IF(A413="Composição",B413,"")</f>
        <v> S-EST-ACO-CA-60-3,4-6,0 </v>
      </c>
      <c r="Q413" s="81" t="n">
        <f aca="false">IF(P413&lt;&gt;"",SUMIF(L413:L413,L413,N413:N413),"")</f>
        <v>0</v>
      </c>
      <c r="R413" s="81" t="n">
        <f aca="false">IF(P413&lt;&gt;"",SUMIF(L413:L413,L413,O413:O413),"")</f>
        <v>0</v>
      </c>
    </row>
    <row r="414" customFormat="false" ht="25.5" hidden="true" customHeight="true" outlineLevel="0" collapsed="false">
      <c r="A414" s="91" t="s">
        <v>668</v>
      </c>
      <c r="B414" s="92" t="s">
        <v>926</v>
      </c>
      <c r="C414" s="91" t="s">
        <v>664</v>
      </c>
      <c r="D414" s="91" t="s">
        <v>927</v>
      </c>
      <c r="E414" s="91" t="s">
        <v>675</v>
      </c>
      <c r="F414" s="91"/>
      <c r="G414" s="93" t="s">
        <v>925</v>
      </c>
      <c r="H414" s="94" t="n">
        <v>0.65</v>
      </c>
      <c r="I414" s="95" t="n">
        <f aca="false">SUMIFS(J:J,A:A,"Composição",B:B,$B414)</f>
        <v>14.3</v>
      </c>
      <c r="J414" s="95" t="n">
        <f aca="false">TRUNC(H414*I414,2)</f>
        <v>9.29</v>
      </c>
      <c r="L414" s="63" t="n">
        <f aca="false">IF(AND(A415&lt;&gt;"",A414=""),L413+1,L413)</f>
        <v>35</v>
      </c>
      <c r="M414" s="80" t="n">
        <f aca="false">IF(OR(A414="Insumo",A414="Composição Auxiliar"),J414,"")</f>
        <v>9.29</v>
      </c>
      <c r="N414" s="81" t="str">
        <f aca="false">IF(E414="Mão de Obra",J414,"")</f>
        <v/>
      </c>
      <c r="O414" s="81" t="n">
        <f aca="false">IF(N414&lt;&gt;"","",M414)</f>
        <v>9.29</v>
      </c>
      <c r="P414" s="82" t="str">
        <f aca="false">IF(A414="Composição",B414,"")</f>
        <v/>
      </c>
      <c r="Q414" s="81" t="str">
        <f aca="false">IF(P414&lt;&gt;"",SUMIF(L414:L414,L414,N414:N414),"")</f>
        <v/>
      </c>
      <c r="R414" s="81" t="str">
        <f aca="false">IF(P414&lt;&gt;"",SUMIF(L414:L414,L414,O414:O414),"")</f>
        <v/>
      </c>
    </row>
    <row r="415" customFormat="false" ht="38.25" hidden="true" customHeight="true" outlineLevel="0" collapsed="false">
      <c r="A415" s="91" t="s">
        <v>668</v>
      </c>
      <c r="B415" s="92" t="s">
        <v>928</v>
      </c>
      <c r="C415" s="91" t="s">
        <v>664</v>
      </c>
      <c r="D415" s="91" t="s">
        <v>929</v>
      </c>
      <c r="E415" s="91" t="s">
        <v>675</v>
      </c>
      <c r="F415" s="91"/>
      <c r="G415" s="93" t="s">
        <v>925</v>
      </c>
      <c r="H415" s="94" t="n">
        <v>0.35</v>
      </c>
      <c r="I415" s="95" t="n">
        <f aca="false">SUMIFS(J:J,A:A,"Composição",B:B,$B415)</f>
        <v>14.73</v>
      </c>
      <c r="J415" s="95" t="n">
        <f aca="false">TRUNC(H415*I415,2)</f>
        <v>5.15</v>
      </c>
      <c r="L415" s="63" t="n">
        <f aca="false">IF(AND(A416&lt;&gt;"",A415=""),L414+1,L414)</f>
        <v>35</v>
      </c>
      <c r="M415" s="80" t="n">
        <f aca="false">IF(OR(A415="Insumo",A415="Composição Auxiliar"),J415,"")</f>
        <v>5.15</v>
      </c>
      <c r="N415" s="81" t="str">
        <f aca="false">IF(E415="Mão de Obra",J415,"")</f>
        <v/>
      </c>
      <c r="O415" s="81" t="n">
        <f aca="false">IF(N415&lt;&gt;"","",M415)</f>
        <v>5.15</v>
      </c>
      <c r="P415" s="82" t="str">
        <f aca="false">IF(A415="Composição",B415,"")</f>
        <v/>
      </c>
      <c r="Q415" s="81" t="str">
        <f aca="false">IF(P415&lt;&gt;"",SUMIF(L415:L415,L415,N415:N415),"")</f>
        <v/>
      </c>
      <c r="R415" s="81" t="str">
        <f aca="false">IF(P415&lt;&gt;"",SUMIF(L415:L415,L415,O415:O415),"")</f>
        <v/>
      </c>
    </row>
    <row r="416" customFormat="false" ht="14.25" hidden="true" customHeight="false" outlineLevel="0" collapsed="false">
      <c r="A416" s="102"/>
      <c r="B416" s="102"/>
      <c r="C416" s="102"/>
      <c r="D416" s="102"/>
      <c r="E416" s="102"/>
      <c r="F416" s="103"/>
      <c r="G416" s="102"/>
      <c r="H416" s="103"/>
      <c r="I416" s="102"/>
      <c r="J416" s="103"/>
      <c r="L416" s="63" t="n">
        <f aca="false">IF(AND(A417&lt;&gt;"",A416=""),L415+1,L415)</f>
        <v>35</v>
      </c>
      <c r="M416" s="80" t="str">
        <f aca="false">IF(OR(A416="Insumo",A416="Composição Auxiliar"),J416,"")</f>
        <v/>
      </c>
      <c r="N416" s="81" t="str">
        <f aca="false">IF(E416="Mão de Obra",J416,"")</f>
        <v/>
      </c>
      <c r="O416" s="81" t="str">
        <f aca="false">IF(N416&lt;&gt;"","",M416)</f>
        <v/>
      </c>
      <c r="P416" s="82" t="str">
        <f aca="false">IF(A416="Composição",B416,"")</f>
        <v/>
      </c>
      <c r="Q416" s="81" t="str">
        <f aca="false">IF(P416&lt;&gt;"",SUMIF(L416:L416,L416,N416:N416),"")</f>
        <v/>
      </c>
      <c r="R416" s="81" t="str">
        <f aca="false">IF(P416&lt;&gt;"",SUMIF(L416:L416,L416,O416:O416),"")</f>
        <v/>
      </c>
    </row>
    <row r="417" customFormat="false" ht="15" hidden="true" customHeight="false" outlineLevel="0" collapsed="false">
      <c r="A417" s="102"/>
      <c r="B417" s="102"/>
      <c r="C417" s="102"/>
      <c r="D417" s="102"/>
      <c r="E417" s="102"/>
      <c r="F417" s="103"/>
      <c r="G417" s="102"/>
      <c r="H417" s="104"/>
      <c r="I417" s="104"/>
      <c r="J417" s="103"/>
      <c r="L417" s="63" t="n">
        <f aca="false">IF(AND(A418&lt;&gt;"",A417=""),L416+1,L416)</f>
        <v>35</v>
      </c>
      <c r="M417" s="80" t="str">
        <f aca="false">IF(OR(A417="Insumo",A417="Composição Auxiliar"),J417,"")</f>
        <v/>
      </c>
      <c r="N417" s="81" t="str">
        <f aca="false">IF(E417="Mão de Obra",J417,"")</f>
        <v/>
      </c>
      <c r="O417" s="81" t="str">
        <f aca="false">IF(N417&lt;&gt;"","",M417)</f>
        <v/>
      </c>
      <c r="P417" s="82" t="str">
        <f aca="false">IF(A417="Composição",B417,"")</f>
        <v/>
      </c>
      <c r="Q417" s="81" t="str">
        <f aca="false">IF(P417&lt;&gt;"",SUMIF(L417:L417,L417,N417:N417),"")</f>
        <v/>
      </c>
      <c r="R417" s="81" t="str">
        <f aca="false">IF(P417&lt;&gt;"",SUMIF(L417:L417,L417,O417:O417),"")</f>
        <v/>
      </c>
    </row>
    <row r="418" customFormat="false" ht="15" hidden="true" customHeight="false" outlineLevel="0" collapsed="false">
      <c r="A418" s="108"/>
      <c r="B418" s="108"/>
      <c r="C418" s="108"/>
      <c r="D418" s="108"/>
      <c r="E418" s="108"/>
      <c r="F418" s="108"/>
      <c r="G418" s="108"/>
      <c r="H418" s="108"/>
      <c r="I418" s="108"/>
      <c r="J418" s="108"/>
      <c r="L418" s="63" t="n">
        <f aca="false">IF(AND(A419&lt;&gt;"",A418=""),L417+1,L417)</f>
        <v>36</v>
      </c>
      <c r="M418" s="80" t="str">
        <f aca="false">IF(OR(A418="Insumo",A418="Composição Auxiliar"),J418,"")</f>
        <v/>
      </c>
      <c r="N418" s="81" t="str">
        <f aca="false">IF(E418="Mão de Obra",J418,"")</f>
        <v/>
      </c>
      <c r="O418" s="81" t="str">
        <f aca="false">IF(N418&lt;&gt;"","",M418)</f>
        <v/>
      </c>
      <c r="P418" s="82" t="str">
        <f aca="false">IF(A418="Composição",B418,"")</f>
        <v/>
      </c>
      <c r="Q418" s="81" t="str">
        <f aca="false">IF(P418&lt;&gt;"",SUMIF(L418:L418,L418,N418:N418),"")</f>
        <v/>
      </c>
      <c r="R418" s="81" t="str">
        <f aca="false">IF(P418&lt;&gt;"",SUMIF(L418:L418,L418,O418:O418),"")</f>
        <v/>
      </c>
    </row>
    <row r="419" customFormat="false" ht="15" hidden="true" customHeight="true" outlineLevel="0" collapsed="false">
      <c r="A419" s="83" t="s">
        <v>127</v>
      </c>
      <c r="B419" s="84" t="s">
        <v>655</v>
      </c>
      <c r="C419" s="83" t="s">
        <v>656</v>
      </c>
      <c r="D419" s="83" t="s">
        <v>657</v>
      </c>
      <c r="E419" s="83" t="s">
        <v>658</v>
      </c>
      <c r="F419" s="83"/>
      <c r="G419" s="85" t="s">
        <v>659</v>
      </c>
      <c r="H419" s="84" t="s">
        <v>660</v>
      </c>
      <c r="I419" s="84" t="s">
        <v>661</v>
      </c>
      <c r="J419" s="84" t="s">
        <v>662</v>
      </c>
      <c r="L419" s="63" t="n">
        <f aca="false">IF(AND(A420&lt;&gt;"",A419=""),L418+1,L418)</f>
        <v>36</v>
      </c>
      <c r="M419" s="80" t="str">
        <f aca="false">IF(OR(A419="Insumo",A419="Composição Auxiliar"),J419,"")</f>
        <v/>
      </c>
      <c r="N419" s="81" t="str">
        <f aca="false">IF(E419="Mão de Obra",J419,"")</f>
        <v/>
      </c>
      <c r="O419" s="81" t="str">
        <f aca="false">IF(N419&lt;&gt;"","",M419)</f>
        <v/>
      </c>
      <c r="P419" s="82" t="str">
        <f aca="false">IF(A419="Composição",B419,"")</f>
        <v/>
      </c>
      <c r="Q419" s="81" t="str">
        <f aca="false">IF(P419&lt;&gt;"",SUMIF(L419:L419,L419,N419:N419),"")</f>
        <v/>
      </c>
      <c r="R419" s="81" t="str">
        <f aca="false">IF(P419&lt;&gt;"",SUMIF(L419:L419,L419,O419:O419),"")</f>
        <v/>
      </c>
    </row>
    <row r="420" customFormat="false" ht="25.5" hidden="true" customHeight="true" outlineLevel="0" collapsed="false">
      <c r="A420" s="86" t="s">
        <v>663</v>
      </c>
      <c r="B420" s="87" t="s">
        <v>113</v>
      </c>
      <c r="C420" s="86" t="s">
        <v>716</v>
      </c>
      <c r="D420" s="86" t="s">
        <v>931</v>
      </c>
      <c r="E420" s="86" t="s">
        <v>675</v>
      </c>
      <c r="F420" s="86"/>
      <c r="G420" s="88" t="s">
        <v>925</v>
      </c>
      <c r="H420" s="89" t="n">
        <v>1</v>
      </c>
      <c r="I420" s="90" t="n">
        <f aca="false">SUMIF(L:L,$L420,M:M)</f>
        <v>12.79</v>
      </c>
      <c r="J420" s="90" t="n">
        <f aca="false">TRUNC(H420*I420,2)</f>
        <v>12.79</v>
      </c>
      <c r="L420" s="63" t="n">
        <f aca="false">IF(AND(A421&lt;&gt;"",A420=""),L419+1,L419)</f>
        <v>36</v>
      </c>
      <c r="M420" s="80" t="str">
        <f aca="false">IF(OR(A420="Insumo",A420="Composição Auxiliar"),J420,"")</f>
        <v/>
      </c>
      <c r="N420" s="81" t="str">
        <f aca="false">IF(E420="Mão de Obra",J420,"")</f>
        <v/>
      </c>
      <c r="O420" s="81" t="str">
        <f aca="false">IF(N420&lt;&gt;"","",M420)</f>
        <v/>
      </c>
      <c r="P420" s="82" t="str">
        <f aca="false">IF(A420="Composição",B420,"")</f>
        <v> S-EST-CONC-CA50-6,3-12,5 </v>
      </c>
      <c r="Q420" s="81" t="n">
        <f aca="false">IF(P420&lt;&gt;"",SUMIF(L420:L420,L420,N420:N420),"")</f>
        <v>0</v>
      </c>
      <c r="R420" s="81" t="n">
        <f aca="false">IF(P420&lt;&gt;"",SUMIF(L420:L420,L420,O420:O420),"")</f>
        <v>0</v>
      </c>
    </row>
    <row r="421" customFormat="false" ht="25.5" hidden="true" customHeight="true" outlineLevel="0" collapsed="false">
      <c r="A421" s="91" t="s">
        <v>668</v>
      </c>
      <c r="B421" s="92" t="s">
        <v>948</v>
      </c>
      <c r="C421" s="91" t="s">
        <v>664</v>
      </c>
      <c r="D421" s="91" t="s">
        <v>949</v>
      </c>
      <c r="E421" s="91" t="s">
        <v>675</v>
      </c>
      <c r="F421" s="91"/>
      <c r="G421" s="93" t="s">
        <v>925</v>
      </c>
      <c r="H421" s="94" t="n">
        <v>0.01</v>
      </c>
      <c r="I421" s="95" t="n">
        <f aca="false">SUMIFS(J:J,A:A,"Composição",B:B,$B421)</f>
        <v>15.65</v>
      </c>
      <c r="J421" s="95" t="n">
        <f aca="false">TRUNC(H421*I421,2)</f>
        <v>0.15</v>
      </c>
      <c r="L421" s="63" t="n">
        <f aca="false">IF(AND(A422&lt;&gt;"",A421=""),L420+1,L420)</f>
        <v>36</v>
      </c>
      <c r="M421" s="80" t="n">
        <f aca="false">IF(OR(A421="Insumo",A421="Composição Auxiliar"),J421,"")</f>
        <v>0.15</v>
      </c>
      <c r="N421" s="81" t="str">
        <f aca="false">IF(E421="Mão de Obra",J421,"")</f>
        <v/>
      </c>
      <c r="O421" s="81" t="n">
        <f aca="false">IF(N421&lt;&gt;"","",M421)</f>
        <v>0.15</v>
      </c>
      <c r="P421" s="82" t="str">
        <f aca="false">IF(A421="Composição",B421,"")</f>
        <v/>
      </c>
      <c r="Q421" s="81" t="str">
        <f aca="false">IF(P421&lt;&gt;"",SUMIF(L421:L421,L421,N421:N421),"")</f>
        <v/>
      </c>
      <c r="R421" s="81" t="str">
        <f aca="false">IF(P421&lt;&gt;"",SUMIF(L421:L421,L421,O421:O421),"")</f>
        <v/>
      </c>
    </row>
    <row r="422" customFormat="false" ht="38.25" hidden="true" customHeight="true" outlineLevel="0" collapsed="false">
      <c r="A422" s="91" t="s">
        <v>668</v>
      </c>
      <c r="B422" s="92" t="s">
        <v>932</v>
      </c>
      <c r="C422" s="91" t="s">
        <v>664</v>
      </c>
      <c r="D422" s="91" t="s">
        <v>933</v>
      </c>
      <c r="E422" s="91" t="s">
        <v>675</v>
      </c>
      <c r="F422" s="91"/>
      <c r="G422" s="93" t="s">
        <v>925</v>
      </c>
      <c r="H422" s="94" t="n">
        <v>0.02</v>
      </c>
      <c r="I422" s="95" t="n">
        <f aca="false">SUMIFS(J:J,A:A,"Composição",B:B,$B422)</f>
        <v>20.05</v>
      </c>
      <c r="J422" s="95" t="n">
        <f aca="false">TRUNC(H422*I422,2)</f>
        <v>0.4</v>
      </c>
      <c r="L422" s="63" t="n">
        <f aca="false">IF(AND(A423&lt;&gt;"",A422=""),L421+1,L421)</f>
        <v>36</v>
      </c>
      <c r="M422" s="80" t="n">
        <f aca="false">IF(OR(A422="Insumo",A422="Composição Auxiliar"),J422,"")</f>
        <v>0.4</v>
      </c>
      <c r="N422" s="81" t="str">
        <f aca="false">IF(E422="Mão de Obra",J422,"")</f>
        <v/>
      </c>
      <c r="O422" s="81" t="n">
        <f aca="false">IF(N422&lt;&gt;"","",M422)</f>
        <v>0.4</v>
      </c>
      <c r="P422" s="82" t="str">
        <f aca="false">IF(A422="Composição",B422,"")</f>
        <v/>
      </c>
      <c r="Q422" s="81" t="str">
        <f aca="false">IF(P422&lt;&gt;"",SUMIF(L422:L422,L422,N422:N422),"")</f>
        <v/>
      </c>
      <c r="R422" s="81" t="str">
        <f aca="false">IF(P422&lt;&gt;"",SUMIF(L422:L422,L422,O422:O422),"")</f>
        <v/>
      </c>
    </row>
    <row r="423" customFormat="false" ht="38.25" hidden="true" customHeight="true" outlineLevel="0" collapsed="false">
      <c r="A423" s="91" t="s">
        <v>668</v>
      </c>
      <c r="B423" s="92" t="s">
        <v>940</v>
      </c>
      <c r="C423" s="91" t="s">
        <v>664</v>
      </c>
      <c r="D423" s="91" t="s">
        <v>941</v>
      </c>
      <c r="E423" s="91" t="s">
        <v>675</v>
      </c>
      <c r="F423" s="91"/>
      <c r="G423" s="93" t="s">
        <v>925</v>
      </c>
      <c r="H423" s="94" t="n">
        <v>0.1</v>
      </c>
      <c r="I423" s="95" t="n">
        <f aca="false">SUMIFS(J:J,A:A,"Composição",B:B,$B423)</f>
        <v>14.31</v>
      </c>
      <c r="J423" s="95" t="n">
        <f aca="false">TRUNC(H423*I423,2)</f>
        <v>1.43</v>
      </c>
      <c r="L423" s="63" t="n">
        <f aca="false">IF(AND(A424&lt;&gt;"",A423=""),L422+1,L422)</f>
        <v>36</v>
      </c>
      <c r="M423" s="80" t="n">
        <f aca="false">IF(OR(A423="Insumo",A423="Composição Auxiliar"),J423,"")</f>
        <v>1.43</v>
      </c>
      <c r="N423" s="81" t="str">
        <f aca="false">IF(E423="Mão de Obra",J423,"")</f>
        <v/>
      </c>
      <c r="O423" s="81" t="n">
        <f aca="false">IF(N423&lt;&gt;"","",M423)</f>
        <v>1.43</v>
      </c>
      <c r="P423" s="82" t="str">
        <f aca="false">IF(A423="Composição",B423,"")</f>
        <v/>
      </c>
      <c r="Q423" s="81" t="str">
        <f aca="false">IF(P423&lt;&gt;"",SUMIF(L423:L423,L423,N423:N423),"")</f>
        <v/>
      </c>
      <c r="R423" s="81" t="str">
        <f aca="false">IF(P423&lt;&gt;"",SUMIF(L423:L423,L423,O423:O423),"")</f>
        <v/>
      </c>
    </row>
    <row r="424" customFormat="false" ht="38.25" hidden="true" customHeight="true" outlineLevel="0" collapsed="false">
      <c r="A424" s="91" t="s">
        <v>668</v>
      </c>
      <c r="B424" s="92" t="s">
        <v>938</v>
      </c>
      <c r="C424" s="91" t="s">
        <v>664</v>
      </c>
      <c r="D424" s="91" t="s">
        <v>939</v>
      </c>
      <c r="E424" s="91" t="s">
        <v>675</v>
      </c>
      <c r="F424" s="91"/>
      <c r="G424" s="93" t="s">
        <v>925</v>
      </c>
      <c r="H424" s="94" t="n">
        <v>0.12</v>
      </c>
      <c r="I424" s="95" t="n">
        <f aca="false">SUMIFS(J:J,A:A,"Composição",B:B,$B424)</f>
        <v>13.72</v>
      </c>
      <c r="J424" s="95" t="n">
        <f aca="false">TRUNC(H424*I424,2)</f>
        <v>1.64</v>
      </c>
      <c r="L424" s="63" t="n">
        <f aca="false">IF(AND(A425&lt;&gt;"",A424=""),L423+1,L423)</f>
        <v>36</v>
      </c>
      <c r="M424" s="80" t="n">
        <f aca="false">IF(OR(A424="Insumo",A424="Composição Auxiliar"),J424,"")</f>
        <v>1.64</v>
      </c>
      <c r="N424" s="81" t="str">
        <f aca="false">IF(E424="Mão de Obra",J424,"")</f>
        <v/>
      </c>
      <c r="O424" s="81" t="n">
        <f aca="false">IF(N424&lt;&gt;"","",M424)</f>
        <v>1.64</v>
      </c>
      <c r="P424" s="82" t="str">
        <f aca="false">IF(A424="Composição",B424,"")</f>
        <v/>
      </c>
      <c r="Q424" s="81" t="str">
        <f aca="false">IF(P424&lt;&gt;"",SUMIF(L424:L424,L424,N424:N424),"")</f>
        <v/>
      </c>
      <c r="R424" s="81" t="str">
        <f aca="false">IF(P424&lt;&gt;"",SUMIF(L424:L424,L424,O424:O424),"")</f>
        <v/>
      </c>
    </row>
    <row r="425" customFormat="false" ht="38.25" hidden="true" customHeight="true" outlineLevel="0" collapsed="false">
      <c r="A425" s="91" t="s">
        <v>668</v>
      </c>
      <c r="B425" s="92" t="s">
        <v>936</v>
      </c>
      <c r="C425" s="91" t="s">
        <v>664</v>
      </c>
      <c r="D425" s="91" t="s">
        <v>937</v>
      </c>
      <c r="E425" s="91" t="s">
        <v>675</v>
      </c>
      <c r="F425" s="91"/>
      <c r="G425" s="93" t="s">
        <v>925</v>
      </c>
      <c r="H425" s="94" t="n">
        <v>0.02</v>
      </c>
      <c r="I425" s="95" t="n">
        <f aca="false">SUMIFS(J:J,A:A,"Composição",B:B,$B425)</f>
        <v>10.91</v>
      </c>
      <c r="J425" s="95" t="n">
        <f aca="false">TRUNC(H425*I425,2)</f>
        <v>0.21</v>
      </c>
      <c r="L425" s="63" t="n">
        <f aca="false">IF(AND(A426&lt;&gt;"",A425=""),L424+1,L424)</f>
        <v>36</v>
      </c>
      <c r="M425" s="80" t="n">
        <f aca="false">IF(OR(A425="Insumo",A425="Composição Auxiliar"),J425,"")</f>
        <v>0.21</v>
      </c>
      <c r="N425" s="81" t="str">
        <f aca="false">IF(E425="Mão de Obra",J425,"")</f>
        <v/>
      </c>
      <c r="O425" s="81" t="n">
        <f aca="false">IF(N425&lt;&gt;"","",M425)</f>
        <v>0.21</v>
      </c>
      <c r="P425" s="82" t="str">
        <f aca="false">IF(A425="Composição",B425,"")</f>
        <v/>
      </c>
      <c r="Q425" s="81" t="str">
        <f aca="false">IF(P425&lt;&gt;"",SUMIF(L425:L425,L425,N425:N425),"")</f>
        <v/>
      </c>
      <c r="R425" s="81" t="str">
        <f aca="false">IF(P425&lt;&gt;"",SUMIF(L425:L425,L425,O425:O425),"")</f>
        <v/>
      </c>
    </row>
    <row r="426" customFormat="false" ht="25.5" hidden="true" customHeight="true" outlineLevel="0" collapsed="false">
      <c r="A426" s="91" t="s">
        <v>668</v>
      </c>
      <c r="B426" s="92" t="s">
        <v>960</v>
      </c>
      <c r="C426" s="91" t="s">
        <v>664</v>
      </c>
      <c r="D426" s="91" t="s">
        <v>961</v>
      </c>
      <c r="E426" s="91" t="s">
        <v>675</v>
      </c>
      <c r="F426" s="91"/>
      <c r="G426" s="93" t="s">
        <v>925</v>
      </c>
      <c r="H426" s="94" t="n">
        <v>0.08</v>
      </c>
      <c r="I426" s="95" t="n">
        <f aca="false">SUMIFS(J:J,A:A,"Composição",B:B,$B426)</f>
        <v>13.3</v>
      </c>
      <c r="J426" s="95" t="n">
        <f aca="false">TRUNC(H426*I426,2)</f>
        <v>1.06</v>
      </c>
      <c r="L426" s="63" t="n">
        <f aca="false">IF(AND(A427&lt;&gt;"",A426=""),L425+1,L425)</f>
        <v>36</v>
      </c>
      <c r="M426" s="80" t="n">
        <f aca="false">IF(OR(A426="Insumo",A426="Composição Auxiliar"),J426,"")</f>
        <v>1.06</v>
      </c>
      <c r="N426" s="81" t="str">
        <f aca="false">IF(E426="Mão de Obra",J426,"")</f>
        <v/>
      </c>
      <c r="O426" s="81" t="n">
        <f aca="false">IF(N426&lt;&gt;"","",M426)</f>
        <v>1.06</v>
      </c>
      <c r="P426" s="82" t="str">
        <f aca="false">IF(A426="Composição",B426,"")</f>
        <v/>
      </c>
      <c r="Q426" s="81" t="str">
        <f aca="false">IF(P426&lt;&gt;"",SUMIF(L426:L426,L426,N426:N426),"")</f>
        <v/>
      </c>
      <c r="R426" s="81" t="str">
        <f aca="false">IF(P426&lt;&gt;"",SUMIF(L426:L426,L426,O426:O426),"")</f>
        <v/>
      </c>
    </row>
    <row r="427" customFormat="false" ht="38.25" hidden="true" customHeight="true" outlineLevel="0" collapsed="false">
      <c r="A427" s="91" t="s">
        <v>668</v>
      </c>
      <c r="B427" s="92" t="s">
        <v>958</v>
      </c>
      <c r="C427" s="91" t="s">
        <v>664</v>
      </c>
      <c r="D427" s="91" t="s">
        <v>959</v>
      </c>
      <c r="E427" s="91" t="s">
        <v>675</v>
      </c>
      <c r="F427" s="91"/>
      <c r="G427" s="93" t="s">
        <v>925</v>
      </c>
      <c r="H427" s="94" t="n">
        <v>0.02</v>
      </c>
      <c r="I427" s="95" t="n">
        <f aca="false">SUMIFS(J:J,A:A,"Composição",B:B,$B427)</f>
        <v>13.82</v>
      </c>
      <c r="J427" s="95" t="n">
        <f aca="false">TRUNC(H427*I427,2)</f>
        <v>0.27</v>
      </c>
      <c r="L427" s="63" t="n">
        <f aca="false">IF(AND(A428&lt;&gt;"",A427=""),L426+1,L426)</f>
        <v>36</v>
      </c>
      <c r="M427" s="80" t="n">
        <f aca="false">IF(OR(A427="Insumo",A427="Composição Auxiliar"),J427,"")</f>
        <v>0.27</v>
      </c>
      <c r="N427" s="81" t="str">
        <f aca="false">IF(E427="Mão de Obra",J427,"")</f>
        <v/>
      </c>
      <c r="O427" s="81" t="n">
        <f aca="false">IF(N427&lt;&gt;"","",M427)</f>
        <v>0.27</v>
      </c>
      <c r="P427" s="82" t="str">
        <f aca="false">IF(A427="Composição",B427,"")</f>
        <v/>
      </c>
      <c r="Q427" s="81" t="str">
        <f aca="false">IF(P427&lt;&gt;"",SUMIF(L427:L427,L427,N427:N427),"")</f>
        <v/>
      </c>
      <c r="R427" s="81" t="str">
        <f aca="false">IF(P427&lt;&gt;"",SUMIF(L427:L427,L427,O427:O427),"")</f>
        <v/>
      </c>
    </row>
    <row r="428" customFormat="false" ht="25.5" hidden="true" customHeight="true" outlineLevel="0" collapsed="false">
      <c r="A428" s="91" t="s">
        <v>668</v>
      </c>
      <c r="B428" s="92" t="s">
        <v>944</v>
      </c>
      <c r="C428" s="91" t="s">
        <v>664</v>
      </c>
      <c r="D428" s="91" t="s">
        <v>945</v>
      </c>
      <c r="E428" s="91" t="s">
        <v>675</v>
      </c>
      <c r="F428" s="91"/>
      <c r="G428" s="93" t="s">
        <v>925</v>
      </c>
      <c r="H428" s="94" t="n">
        <v>0.16</v>
      </c>
      <c r="I428" s="95" t="n">
        <f aca="false">SUMIFS(J:J,A:A,"Composição",B:B,$B428)</f>
        <v>11.99</v>
      </c>
      <c r="J428" s="95" t="n">
        <f aca="false">TRUNC(H428*I428,2)</f>
        <v>1.91</v>
      </c>
      <c r="L428" s="63" t="n">
        <f aca="false">IF(AND(A429&lt;&gt;"",A428=""),L427+1,L427)</f>
        <v>36</v>
      </c>
      <c r="M428" s="80" t="n">
        <f aca="false">IF(OR(A428="Insumo",A428="Composição Auxiliar"),J428,"")</f>
        <v>1.91</v>
      </c>
      <c r="N428" s="81" t="str">
        <f aca="false">IF(E428="Mão de Obra",J428,"")</f>
        <v/>
      </c>
      <c r="O428" s="81" t="n">
        <f aca="false">IF(N428&lt;&gt;"","",M428)</f>
        <v>1.91</v>
      </c>
      <c r="P428" s="82" t="str">
        <f aca="false">IF(A428="Composição",B428,"")</f>
        <v/>
      </c>
      <c r="Q428" s="81" t="str">
        <f aca="false">IF(P428&lt;&gt;"",SUMIF(L428:L428,L428,N428:N428),"")</f>
        <v/>
      </c>
      <c r="R428" s="81" t="str">
        <f aca="false">IF(P428&lt;&gt;"",SUMIF(L428:L428,L428,O428:O428),"")</f>
        <v/>
      </c>
    </row>
    <row r="429" customFormat="false" ht="38.25" hidden="true" customHeight="true" outlineLevel="0" collapsed="false">
      <c r="A429" s="91" t="s">
        <v>668</v>
      </c>
      <c r="B429" s="92" t="s">
        <v>954</v>
      </c>
      <c r="C429" s="91" t="s">
        <v>664</v>
      </c>
      <c r="D429" s="91" t="s">
        <v>955</v>
      </c>
      <c r="E429" s="91" t="s">
        <v>675</v>
      </c>
      <c r="F429" s="91"/>
      <c r="G429" s="93" t="s">
        <v>925</v>
      </c>
      <c r="H429" s="94" t="n">
        <v>0.1</v>
      </c>
      <c r="I429" s="95" t="n">
        <f aca="false">SUMIFS(J:J,A:A,"Composição",B:B,$B429)</f>
        <v>10.49</v>
      </c>
      <c r="J429" s="95" t="n">
        <f aca="false">TRUNC(H429*I429,2)</f>
        <v>1.04</v>
      </c>
      <c r="L429" s="63" t="n">
        <f aca="false">IF(AND(A430&lt;&gt;"",A429=""),L428+1,L428)</f>
        <v>36</v>
      </c>
      <c r="M429" s="80" t="n">
        <f aca="false">IF(OR(A429="Insumo",A429="Composição Auxiliar"),J429,"")</f>
        <v>1.04</v>
      </c>
      <c r="N429" s="81" t="str">
        <f aca="false">IF(E429="Mão de Obra",J429,"")</f>
        <v/>
      </c>
      <c r="O429" s="81" t="n">
        <f aca="false">IF(N429&lt;&gt;"","",M429)</f>
        <v>1.04</v>
      </c>
      <c r="P429" s="82" t="str">
        <f aca="false">IF(A429="Composição",B429,"")</f>
        <v/>
      </c>
      <c r="Q429" s="81" t="str">
        <f aca="false">IF(P429&lt;&gt;"",SUMIF(L429:L429,L429,N429:N429),"")</f>
        <v/>
      </c>
      <c r="R429" s="81" t="str">
        <f aca="false">IF(P429&lt;&gt;"",SUMIF(L429:L429,L429,O429:O429),"")</f>
        <v/>
      </c>
    </row>
    <row r="430" customFormat="false" ht="25.5" hidden="true" customHeight="true" outlineLevel="0" collapsed="false">
      <c r="A430" s="91" t="s">
        <v>668</v>
      </c>
      <c r="B430" s="92" t="s">
        <v>952</v>
      </c>
      <c r="C430" s="91" t="s">
        <v>664</v>
      </c>
      <c r="D430" s="91" t="s">
        <v>953</v>
      </c>
      <c r="E430" s="91" t="s">
        <v>675</v>
      </c>
      <c r="F430" s="91"/>
      <c r="G430" s="93" t="s">
        <v>925</v>
      </c>
      <c r="H430" s="94" t="n">
        <v>0.03</v>
      </c>
      <c r="I430" s="95" t="n">
        <f aca="false">SUMIFS(J:J,A:A,"Composição",B:B,$B430)</f>
        <v>10.14</v>
      </c>
      <c r="J430" s="95" t="n">
        <f aca="false">TRUNC(H430*I430,2)</f>
        <v>0.3</v>
      </c>
      <c r="L430" s="63" t="n">
        <f aca="false">IF(AND(A431&lt;&gt;"",A430=""),L429+1,L429)</f>
        <v>36</v>
      </c>
      <c r="M430" s="80" t="n">
        <f aca="false">IF(OR(A430="Insumo",A430="Composição Auxiliar"),J430,"")</f>
        <v>0.3</v>
      </c>
      <c r="N430" s="81" t="str">
        <f aca="false">IF(E430="Mão de Obra",J430,"")</f>
        <v/>
      </c>
      <c r="O430" s="81" t="n">
        <f aca="false">IF(N430&lt;&gt;"","",M430)</f>
        <v>0.3</v>
      </c>
      <c r="P430" s="82" t="str">
        <f aca="false">IF(A430="Composição",B430,"")</f>
        <v/>
      </c>
      <c r="Q430" s="81" t="str">
        <f aca="false">IF(P430&lt;&gt;"",SUMIF(L430:L430,L430,N430:N430),"")</f>
        <v/>
      </c>
      <c r="R430" s="81" t="str">
        <f aca="false">IF(P430&lt;&gt;"",SUMIF(L430:L430,L430,O430:O430),"")</f>
        <v/>
      </c>
    </row>
    <row r="431" customFormat="false" ht="25.5" hidden="true" customHeight="true" outlineLevel="0" collapsed="false">
      <c r="A431" s="91" t="s">
        <v>668</v>
      </c>
      <c r="B431" s="92" t="s">
        <v>934</v>
      </c>
      <c r="C431" s="91" t="s">
        <v>664</v>
      </c>
      <c r="D431" s="91" t="s">
        <v>935</v>
      </c>
      <c r="E431" s="91" t="s">
        <v>675</v>
      </c>
      <c r="F431" s="91"/>
      <c r="G431" s="93" t="s">
        <v>925</v>
      </c>
      <c r="H431" s="94" t="n">
        <v>0.01</v>
      </c>
      <c r="I431" s="95" t="n">
        <f aca="false">SUMIFS(J:J,A:A,"Composição",B:B,$B431)</f>
        <v>16.73</v>
      </c>
      <c r="J431" s="95" t="n">
        <f aca="false">TRUNC(H431*I431,2)</f>
        <v>0.16</v>
      </c>
      <c r="L431" s="63" t="n">
        <f aca="false">IF(AND(A432&lt;&gt;"",A431=""),L430+1,L430)</f>
        <v>36</v>
      </c>
      <c r="M431" s="80" t="n">
        <f aca="false">IF(OR(A431="Insumo",A431="Composição Auxiliar"),J431,"")</f>
        <v>0.16</v>
      </c>
      <c r="N431" s="81" t="str">
        <f aca="false">IF(E431="Mão de Obra",J431,"")</f>
        <v/>
      </c>
      <c r="O431" s="81" t="n">
        <f aca="false">IF(N431&lt;&gt;"","",M431)</f>
        <v>0.16</v>
      </c>
      <c r="P431" s="82" t="str">
        <f aca="false">IF(A431="Composição",B431,"")</f>
        <v/>
      </c>
      <c r="Q431" s="81" t="str">
        <f aca="false">IF(P431&lt;&gt;"",SUMIF(L431:L431,L431,N431:N431),"")</f>
        <v/>
      </c>
      <c r="R431" s="81" t="str">
        <f aca="false">IF(P431&lt;&gt;"",SUMIF(L431:L431,L431,O431:O431),"")</f>
        <v/>
      </c>
    </row>
    <row r="432" customFormat="false" ht="25.5" hidden="true" customHeight="true" outlineLevel="0" collapsed="false">
      <c r="A432" s="91" t="s">
        <v>668</v>
      </c>
      <c r="B432" s="92" t="s">
        <v>950</v>
      </c>
      <c r="C432" s="91" t="s">
        <v>664</v>
      </c>
      <c r="D432" s="91" t="s">
        <v>951</v>
      </c>
      <c r="E432" s="91" t="s">
        <v>675</v>
      </c>
      <c r="F432" s="91"/>
      <c r="G432" s="93" t="s">
        <v>925</v>
      </c>
      <c r="H432" s="94" t="n">
        <v>0.04</v>
      </c>
      <c r="I432" s="95" t="n">
        <f aca="false">SUMIFS(J:J,A:A,"Composição",B:B,$B432)</f>
        <v>13.88</v>
      </c>
      <c r="J432" s="95" t="n">
        <f aca="false">TRUNC(H432*I432,2)</f>
        <v>0.55</v>
      </c>
      <c r="L432" s="63" t="n">
        <f aca="false">IF(AND(A433&lt;&gt;"",A432=""),L431+1,L431)</f>
        <v>36</v>
      </c>
      <c r="M432" s="80" t="n">
        <f aca="false">IF(OR(A432="Insumo",A432="Composição Auxiliar"),J432,"")</f>
        <v>0.55</v>
      </c>
      <c r="N432" s="81" t="str">
        <f aca="false">IF(E432="Mão de Obra",J432,"")</f>
        <v/>
      </c>
      <c r="O432" s="81" t="n">
        <f aca="false">IF(N432&lt;&gt;"","",M432)</f>
        <v>0.55</v>
      </c>
      <c r="P432" s="82" t="str">
        <f aca="false">IF(A432="Composição",B432,"")</f>
        <v/>
      </c>
      <c r="Q432" s="81" t="str">
        <f aca="false">IF(P432&lt;&gt;"",SUMIF(L432:L432,L432,N432:N432),"")</f>
        <v/>
      </c>
      <c r="R432" s="81" t="str">
        <f aca="false">IF(P432&lt;&gt;"",SUMIF(L432:L432,L432,O432:O432),"")</f>
        <v/>
      </c>
    </row>
    <row r="433" customFormat="false" ht="38.25" hidden="true" customHeight="true" outlineLevel="0" collapsed="false">
      <c r="A433" s="91" t="s">
        <v>668</v>
      </c>
      <c r="B433" s="92" t="s">
        <v>956</v>
      </c>
      <c r="C433" s="91" t="s">
        <v>664</v>
      </c>
      <c r="D433" s="91" t="s">
        <v>957</v>
      </c>
      <c r="E433" s="91" t="s">
        <v>675</v>
      </c>
      <c r="F433" s="91"/>
      <c r="G433" s="93" t="s">
        <v>925</v>
      </c>
      <c r="H433" s="94" t="n">
        <v>0.25</v>
      </c>
      <c r="I433" s="95" t="n">
        <f aca="false">SUMIFS(J:J,A:A,"Composição",B:B,$B433)</f>
        <v>12.4</v>
      </c>
      <c r="J433" s="95" t="n">
        <f aca="false">TRUNC(H433*I433,2)</f>
        <v>3.1</v>
      </c>
      <c r="L433" s="63" t="n">
        <f aca="false">IF(AND(A434&lt;&gt;"",A433=""),L432+1,L432)</f>
        <v>36</v>
      </c>
      <c r="M433" s="80" t="n">
        <f aca="false">IF(OR(A433="Insumo",A433="Composição Auxiliar"),J433,"")</f>
        <v>3.1</v>
      </c>
      <c r="N433" s="81" t="str">
        <f aca="false">IF(E433="Mão de Obra",J433,"")</f>
        <v/>
      </c>
      <c r="O433" s="81" t="n">
        <f aca="false">IF(N433&lt;&gt;"","",M433)</f>
        <v>3.1</v>
      </c>
      <c r="P433" s="82" t="str">
        <f aca="false">IF(A433="Composição",B433,"")</f>
        <v/>
      </c>
      <c r="Q433" s="81" t="str">
        <f aca="false">IF(P433&lt;&gt;"",SUMIF(L433:L433,L433,N433:N433),"")</f>
        <v/>
      </c>
      <c r="R433" s="81" t="str">
        <f aca="false">IF(P433&lt;&gt;"",SUMIF(L433:L433,L433,O433:O433),"")</f>
        <v/>
      </c>
    </row>
    <row r="434" customFormat="false" ht="38.25" hidden="true" customHeight="true" outlineLevel="0" collapsed="false">
      <c r="A434" s="91" t="s">
        <v>668</v>
      </c>
      <c r="B434" s="92" t="s">
        <v>946</v>
      </c>
      <c r="C434" s="91" t="s">
        <v>664</v>
      </c>
      <c r="D434" s="91" t="s">
        <v>947</v>
      </c>
      <c r="E434" s="91" t="s">
        <v>675</v>
      </c>
      <c r="F434" s="91"/>
      <c r="G434" s="93" t="s">
        <v>925</v>
      </c>
      <c r="H434" s="94" t="n">
        <v>0.02</v>
      </c>
      <c r="I434" s="95" t="n">
        <f aca="false">SUMIFS(J:J,A:A,"Composição",B:B,$B434)</f>
        <v>16.85</v>
      </c>
      <c r="J434" s="95" t="n">
        <f aca="false">TRUNC(H434*I434,2)</f>
        <v>0.33</v>
      </c>
      <c r="L434" s="63" t="n">
        <f aca="false">IF(AND(A435&lt;&gt;"",A434=""),L433+1,L433)</f>
        <v>36</v>
      </c>
      <c r="M434" s="80" t="n">
        <f aca="false">IF(OR(A434="Insumo",A434="Composição Auxiliar"),J434,"")</f>
        <v>0.33</v>
      </c>
      <c r="N434" s="81" t="str">
        <f aca="false">IF(E434="Mão de Obra",J434,"")</f>
        <v/>
      </c>
      <c r="O434" s="81" t="n">
        <f aca="false">IF(N434&lt;&gt;"","",M434)</f>
        <v>0.33</v>
      </c>
      <c r="P434" s="82" t="str">
        <f aca="false">IF(A434="Composição",B434,"")</f>
        <v/>
      </c>
      <c r="Q434" s="81" t="str">
        <f aca="false">IF(P434&lt;&gt;"",SUMIF(L434:L434,L434,N434:N434),"")</f>
        <v/>
      </c>
      <c r="R434" s="81" t="str">
        <f aca="false">IF(P434&lt;&gt;"",SUMIF(L434:L434,L434,O434:O434),"")</f>
        <v/>
      </c>
    </row>
    <row r="435" customFormat="false" ht="25.5" hidden="true" customHeight="true" outlineLevel="0" collapsed="false">
      <c r="A435" s="91" t="s">
        <v>668</v>
      </c>
      <c r="B435" s="92" t="s">
        <v>962</v>
      </c>
      <c r="C435" s="91" t="s">
        <v>664</v>
      </c>
      <c r="D435" s="91" t="s">
        <v>963</v>
      </c>
      <c r="E435" s="91" t="s">
        <v>675</v>
      </c>
      <c r="F435" s="91"/>
      <c r="G435" s="93" t="s">
        <v>925</v>
      </c>
      <c r="H435" s="94" t="n">
        <v>0.01</v>
      </c>
      <c r="I435" s="95" t="n">
        <f aca="false">SUMIFS(J:J,A:A,"Composição",B:B,$B435)</f>
        <v>13.98</v>
      </c>
      <c r="J435" s="95" t="n">
        <f aca="false">TRUNC(H435*I435,2)</f>
        <v>0.13</v>
      </c>
      <c r="L435" s="63" t="n">
        <f aca="false">IF(AND(A436&lt;&gt;"",A435=""),L434+1,L434)</f>
        <v>36</v>
      </c>
      <c r="M435" s="80" t="n">
        <f aca="false">IF(OR(A435="Insumo",A435="Composição Auxiliar"),J435,"")</f>
        <v>0.13</v>
      </c>
      <c r="N435" s="81" t="str">
        <f aca="false">IF(E435="Mão de Obra",J435,"")</f>
        <v/>
      </c>
      <c r="O435" s="81" t="n">
        <f aca="false">IF(N435&lt;&gt;"","",M435)</f>
        <v>0.13</v>
      </c>
      <c r="P435" s="82" t="str">
        <f aca="false">IF(A435="Composição",B435,"")</f>
        <v/>
      </c>
      <c r="Q435" s="81" t="str">
        <f aca="false">IF(P435&lt;&gt;"",SUMIF(L435:L435,L435,N435:N435),"")</f>
        <v/>
      </c>
      <c r="R435" s="81" t="str">
        <f aca="false">IF(P435&lt;&gt;"",SUMIF(L435:L435,L435,O435:O435),"")</f>
        <v/>
      </c>
    </row>
    <row r="436" customFormat="false" ht="25.5" hidden="true" customHeight="true" outlineLevel="0" collapsed="false">
      <c r="A436" s="91" t="s">
        <v>668</v>
      </c>
      <c r="B436" s="92" t="s">
        <v>942</v>
      </c>
      <c r="C436" s="91" t="s">
        <v>664</v>
      </c>
      <c r="D436" s="91" t="s">
        <v>943</v>
      </c>
      <c r="E436" s="91" t="s">
        <v>675</v>
      </c>
      <c r="F436" s="91"/>
      <c r="G436" s="93" t="s">
        <v>925</v>
      </c>
      <c r="H436" s="94" t="n">
        <v>0.01</v>
      </c>
      <c r="I436" s="95" t="n">
        <f aca="false">SUMIFS(J:J,A:A,"Composição",B:B,$B436)</f>
        <v>11.8</v>
      </c>
      <c r="J436" s="95" t="n">
        <f aca="false">TRUNC(H436*I436,2)</f>
        <v>0.11</v>
      </c>
      <c r="L436" s="63" t="n">
        <f aca="false">IF(AND(A437&lt;&gt;"",A436=""),L435+1,L435)</f>
        <v>36</v>
      </c>
      <c r="M436" s="80" t="n">
        <f aca="false">IF(OR(A436="Insumo",A436="Composição Auxiliar"),J436,"")</f>
        <v>0.11</v>
      </c>
      <c r="N436" s="81" t="str">
        <f aca="false">IF(E436="Mão de Obra",J436,"")</f>
        <v/>
      </c>
      <c r="O436" s="81" t="n">
        <f aca="false">IF(N436&lt;&gt;"","",M436)</f>
        <v>0.11</v>
      </c>
      <c r="P436" s="82" t="str">
        <f aca="false">IF(A436="Composição",B436,"")</f>
        <v/>
      </c>
      <c r="Q436" s="81" t="str">
        <f aca="false">IF(P436&lt;&gt;"",SUMIF(L436:L436,L436,N436:N436),"")</f>
        <v/>
      </c>
      <c r="R436" s="81" t="str">
        <f aca="false">IF(P436&lt;&gt;"",SUMIF(L436:L436,L436,O436:O436),"")</f>
        <v/>
      </c>
    </row>
    <row r="437" customFormat="false" ht="14.25" hidden="true" customHeight="false" outlineLevel="0" collapsed="false">
      <c r="A437" s="102"/>
      <c r="B437" s="102"/>
      <c r="C437" s="102"/>
      <c r="D437" s="102"/>
      <c r="E437" s="102"/>
      <c r="F437" s="103"/>
      <c r="G437" s="102"/>
      <c r="H437" s="103"/>
      <c r="I437" s="102"/>
      <c r="J437" s="103"/>
      <c r="L437" s="63" t="n">
        <f aca="false">IF(AND(A438&lt;&gt;"",A437=""),L436+1,L436)</f>
        <v>36</v>
      </c>
      <c r="M437" s="80" t="str">
        <f aca="false">IF(OR(A437="Insumo",A437="Composição Auxiliar"),J437,"")</f>
        <v/>
      </c>
      <c r="N437" s="81" t="str">
        <f aca="false">IF(E437="Mão de Obra",J437,"")</f>
        <v/>
      </c>
      <c r="O437" s="81" t="str">
        <f aca="false">IF(N437&lt;&gt;"","",M437)</f>
        <v/>
      </c>
      <c r="P437" s="82" t="str">
        <f aca="false">IF(A437="Composição",B437,"")</f>
        <v/>
      </c>
      <c r="Q437" s="81" t="str">
        <f aca="false">IF(P437&lt;&gt;"",SUMIF(L437:L437,L437,N437:N437),"")</f>
        <v/>
      </c>
      <c r="R437" s="81" t="str">
        <f aca="false">IF(P437&lt;&gt;"",SUMIF(L437:L437,L437,O437:O437),"")</f>
        <v/>
      </c>
    </row>
    <row r="438" customFormat="false" ht="15" hidden="true" customHeight="false" outlineLevel="0" collapsed="false">
      <c r="A438" s="102"/>
      <c r="B438" s="102"/>
      <c r="C438" s="102"/>
      <c r="D438" s="102"/>
      <c r="E438" s="102"/>
      <c r="F438" s="103"/>
      <c r="G438" s="102"/>
      <c r="H438" s="104"/>
      <c r="I438" s="104"/>
      <c r="J438" s="103"/>
      <c r="L438" s="63" t="n">
        <f aca="false">IF(AND(A439&lt;&gt;"",A438=""),L437+1,L437)</f>
        <v>36</v>
      </c>
      <c r="M438" s="80" t="str">
        <f aca="false">IF(OR(A438="Insumo",A438="Composição Auxiliar"),J438,"")</f>
        <v/>
      </c>
      <c r="N438" s="81" t="str">
        <f aca="false">IF(E438="Mão de Obra",J438,"")</f>
        <v/>
      </c>
      <c r="O438" s="81" t="str">
        <f aca="false">IF(N438&lt;&gt;"","",M438)</f>
        <v/>
      </c>
      <c r="P438" s="82" t="str">
        <f aca="false">IF(A438="Composição",B438,"")</f>
        <v/>
      </c>
      <c r="Q438" s="81" t="str">
        <f aca="false">IF(P438&lt;&gt;"",SUMIF(L438:L438,L438,N438:N438),"")</f>
        <v/>
      </c>
      <c r="R438" s="81" t="str">
        <f aca="false">IF(P438&lt;&gt;"",SUMIF(L438:L438,L438,O438:O438),"")</f>
        <v/>
      </c>
    </row>
    <row r="439" customFormat="false" ht="15" hidden="true" customHeight="false" outlineLevel="0" collapsed="false">
      <c r="A439" s="108"/>
      <c r="B439" s="108"/>
      <c r="C439" s="108"/>
      <c r="D439" s="108"/>
      <c r="E439" s="108"/>
      <c r="F439" s="108"/>
      <c r="G439" s="108"/>
      <c r="H439" s="108"/>
      <c r="I439" s="108"/>
      <c r="J439" s="108"/>
      <c r="L439" s="63" t="n">
        <f aca="false">IF(AND(A440&lt;&gt;"",A439=""),L438+1,L438)</f>
        <v>37</v>
      </c>
      <c r="M439" s="80" t="str">
        <f aca="false">IF(OR(A439="Insumo",A439="Composição Auxiliar"),J439,"")</f>
        <v/>
      </c>
      <c r="N439" s="81" t="str">
        <f aca="false">IF(E439="Mão de Obra",J439,"")</f>
        <v/>
      </c>
      <c r="O439" s="81" t="str">
        <f aca="false">IF(N439&lt;&gt;"","",M439)</f>
        <v/>
      </c>
      <c r="P439" s="82" t="str">
        <f aca="false">IF(A439="Composição",B439,"")</f>
        <v/>
      </c>
      <c r="Q439" s="81" t="str">
        <f aca="false">IF(P439&lt;&gt;"",SUMIF(L439:L439,L439,N439:N439),"")</f>
        <v/>
      </c>
      <c r="R439" s="81" t="str">
        <f aca="false">IF(P439&lt;&gt;"",SUMIF(L439:L439,L439,O439:O439),"")</f>
        <v/>
      </c>
    </row>
    <row r="440" customFormat="false" ht="15" hidden="true" customHeight="true" outlineLevel="0" collapsed="false">
      <c r="A440" s="83" t="s">
        <v>128</v>
      </c>
      <c r="B440" s="84" t="s">
        <v>655</v>
      </c>
      <c r="C440" s="83" t="s">
        <v>656</v>
      </c>
      <c r="D440" s="83" t="s">
        <v>657</v>
      </c>
      <c r="E440" s="83" t="s">
        <v>658</v>
      </c>
      <c r="F440" s="83"/>
      <c r="G440" s="85" t="s">
        <v>659</v>
      </c>
      <c r="H440" s="84" t="s">
        <v>660</v>
      </c>
      <c r="I440" s="84" t="s">
        <v>661</v>
      </c>
      <c r="J440" s="84" t="s">
        <v>662</v>
      </c>
      <c r="L440" s="63" t="n">
        <f aca="false">IF(AND(A441&lt;&gt;"",A440=""),L439+1,L439)</f>
        <v>37</v>
      </c>
      <c r="M440" s="80" t="str">
        <f aca="false">IF(OR(A440="Insumo",A440="Composição Auxiliar"),J440,"")</f>
        <v/>
      </c>
      <c r="N440" s="81" t="str">
        <f aca="false">IF(E440="Mão de Obra",J440,"")</f>
        <v/>
      </c>
      <c r="O440" s="81" t="str">
        <f aca="false">IF(N440&lt;&gt;"","",M440)</f>
        <v/>
      </c>
      <c r="P440" s="82" t="str">
        <f aca="false">IF(A440="Composição",B440,"")</f>
        <v/>
      </c>
      <c r="Q440" s="81" t="str">
        <f aca="false">IF(P440&lt;&gt;"",SUMIF(L440:L440,L440,N440:N440),"")</f>
        <v/>
      </c>
      <c r="R440" s="81" t="str">
        <f aca="false">IF(P440&lt;&gt;"",SUMIF(L440:L440,L440,O440:O440),"")</f>
        <v/>
      </c>
    </row>
    <row r="441" customFormat="false" ht="38.25" hidden="true" customHeight="true" outlineLevel="0" collapsed="false">
      <c r="A441" s="86" t="s">
        <v>663</v>
      </c>
      <c r="B441" s="87" t="s">
        <v>129</v>
      </c>
      <c r="C441" s="86" t="s">
        <v>716</v>
      </c>
      <c r="D441" s="86" t="s">
        <v>989</v>
      </c>
      <c r="E441" s="86" t="s">
        <v>675</v>
      </c>
      <c r="F441" s="86"/>
      <c r="G441" s="88" t="s">
        <v>925</v>
      </c>
      <c r="H441" s="89" t="n">
        <v>1</v>
      </c>
      <c r="I441" s="90" t="n">
        <f aca="false">SUMIF(L:L,$L441,M:M)</f>
        <v>10.84</v>
      </c>
      <c r="J441" s="90" t="n">
        <f aca="false">TRUNC(H441*I441,2)</f>
        <v>10.84</v>
      </c>
      <c r="L441" s="63" t="n">
        <f aca="false">IF(AND(A442&lt;&gt;"",A441=""),L440+1,L440)</f>
        <v>37</v>
      </c>
      <c r="M441" s="80" t="str">
        <f aca="false">IF(OR(A441="Insumo",A441="Composição Auxiliar"),J441,"")</f>
        <v/>
      </c>
      <c r="N441" s="81" t="str">
        <f aca="false">IF(E441="Mão de Obra",J441,"")</f>
        <v/>
      </c>
      <c r="O441" s="81" t="str">
        <f aca="false">IF(N441&lt;&gt;"","",M441)</f>
        <v/>
      </c>
      <c r="P441" s="82" t="str">
        <f aca="false">IF(A441="Composição",B441,"")</f>
        <v> S-EST-CONC-CA50-16,0-25,0 </v>
      </c>
      <c r="Q441" s="81" t="n">
        <f aca="false">IF(P441&lt;&gt;"",SUMIF(L441:L441,L441,N441:N441),"")</f>
        <v>0</v>
      </c>
      <c r="R441" s="81" t="n">
        <f aca="false">IF(P441&lt;&gt;"",SUMIF(L441:L441,L441,O441:O441),"")</f>
        <v>0</v>
      </c>
    </row>
    <row r="442" customFormat="false" ht="25.5" hidden="true" customHeight="true" outlineLevel="0" collapsed="false">
      <c r="A442" s="91" t="s">
        <v>668</v>
      </c>
      <c r="B442" s="92" t="s">
        <v>990</v>
      </c>
      <c r="C442" s="91" t="s">
        <v>664</v>
      </c>
      <c r="D442" s="91" t="s">
        <v>991</v>
      </c>
      <c r="E442" s="91" t="s">
        <v>675</v>
      </c>
      <c r="F442" s="91"/>
      <c r="G442" s="93" t="s">
        <v>925</v>
      </c>
      <c r="H442" s="94" t="n">
        <v>0.01</v>
      </c>
      <c r="I442" s="95" t="n">
        <f aca="false">SUMIFS(J:J,A:A,"Composição",B:B,$B442)</f>
        <v>12.1</v>
      </c>
      <c r="J442" s="95" t="n">
        <f aca="false">TRUNC(H442*I442,2)</f>
        <v>0.12</v>
      </c>
      <c r="L442" s="63" t="n">
        <f aca="false">IF(AND(A443&lt;&gt;"",A442=""),L441+1,L441)</f>
        <v>37</v>
      </c>
      <c r="M442" s="80" t="n">
        <f aca="false">IF(OR(A442="Insumo",A442="Composição Auxiliar"),J442,"")</f>
        <v>0.12</v>
      </c>
      <c r="N442" s="81" t="str">
        <f aca="false">IF(E442="Mão de Obra",J442,"")</f>
        <v/>
      </c>
      <c r="O442" s="81" t="n">
        <f aca="false">IF(N442&lt;&gt;"","",M442)</f>
        <v>0.12</v>
      </c>
      <c r="P442" s="82" t="str">
        <f aca="false">IF(A442="Composição",B442,"")</f>
        <v/>
      </c>
      <c r="Q442" s="81" t="str">
        <f aca="false">IF(P442&lt;&gt;"",SUMIF(L442:L442,L442,N442:N442),"")</f>
        <v/>
      </c>
      <c r="R442" s="81" t="str">
        <f aca="false">IF(P442&lt;&gt;"",SUMIF(L442:L442,L442,O442:O442),"")</f>
        <v/>
      </c>
    </row>
    <row r="443" customFormat="false" ht="25.5" hidden="true" customHeight="true" outlineLevel="0" collapsed="false">
      <c r="A443" s="91" t="s">
        <v>668</v>
      </c>
      <c r="B443" s="92" t="s">
        <v>992</v>
      </c>
      <c r="C443" s="91" t="s">
        <v>664</v>
      </c>
      <c r="D443" s="91" t="s">
        <v>993</v>
      </c>
      <c r="E443" s="91" t="s">
        <v>675</v>
      </c>
      <c r="F443" s="91"/>
      <c r="G443" s="93" t="s">
        <v>925</v>
      </c>
      <c r="H443" s="94" t="n">
        <v>0.2</v>
      </c>
      <c r="I443" s="95" t="n">
        <f aca="false">SUMIFS(J:J,A:A,"Composição",B:B,$B443)</f>
        <v>9.98</v>
      </c>
      <c r="J443" s="95" t="n">
        <f aca="false">TRUNC(H443*I443,2)</f>
        <v>1.99</v>
      </c>
      <c r="L443" s="63" t="n">
        <f aca="false">IF(AND(A444&lt;&gt;"",A443=""),L442+1,L442)</f>
        <v>37</v>
      </c>
      <c r="M443" s="80" t="n">
        <f aca="false">IF(OR(A443="Insumo",A443="Composição Auxiliar"),J443,"")</f>
        <v>1.99</v>
      </c>
      <c r="N443" s="81" t="str">
        <f aca="false">IF(E443="Mão de Obra",J443,"")</f>
        <v/>
      </c>
      <c r="O443" s="81" t="n">
        <f aca="false">IF(N443&lt;&gt;"","",M443)</f>
        <v>1.99</v>
      </c>
      <c r="P443" s="82" t="str">
        <f aca="false">IF(A443="Composição",B443,"")</f>
        <v/>
      </c>
      <c r="Q443" s="81" t="str">
        <f aca="false">IF(P443&lt;&gt;"",SUMIF(L443:L443,L443,N443:N443),"")</f>
        <v/>
      </c>
      <c r="R443" s="81" t="str">
        <f aca="false">IF(P443&lt;&gt;"",SUMIF(L443:L443,L443,O443:O443),"")</f>
        <v/>
      </c>
    </row>
    <row r="444" customFormat="false" ht="38.25" hidden="true" customHeight="true" outlineLevel="0" collapsed="false">
      <c r="A444" s="91" t="s">
        <v>668</v>
      </c>
      <c r="B444" s="92" t="s">
        <v>994</v>
      </c>
      <c r="C444" s="91" t="s">
        <v>664</v>
      </c>
      <c r="D444" s="91" t="s">
        <v>995</v>
      </c>
      <c r="E444" s="91" t="s">
        <v>675</v>
      </c>
      <c r="F444" s="91"/>
      <c r="G444" s="93" t="s">
        <v>925</v>
      </c>
      <c r="H444" s="94" t="n">
        <v>0.1</v>
      </c>
      <c r="I444" s="95" t="n">
        <f aca="false">SUMIFS(J:J,A:A,"Composição",B:B,$B444)</f>
        <v>11.63</v>
      </c>
      <c r="J444" s="95" t="n">
        <f aca="false">TRUNC(H444*I444,2)</f>
        <v>1.16</v>
      </c>
      <c r="L444" s="63" t="n">
        <f aca="false">IF(AND(A445&lt;&gt;"",A444=""),L443+1,L443)</f>
        <v>37</v>
      </c>
      <c r="M444" s="80" t="n">
        <f aca="false">IF(OR(A444="Insumo",A444="Composição Auxiliar"),J444,"")</f>
        <v>1.16</v>
      </c>
      <c r="N444" s="81" t="str">
        <f aca="false">IF(E444="Mão de Obra",J444,"")</f>
        <v/>
      </c>
      <c r="O444" s="81" t="n">
        <f aca="false">IF(N444&lt;&gt;"","",M444)</f>
        <v>1.16</v>
      </c>
      <c r="P444" s="82" t="str">
        <f aca="false">IF(A444="Composição",B444,"")</f>
        <v/>
      </c>
      <c r="Q444" s="81" t="str">
        <f aca="false">IF(P444&lt;&gt;"",SUMIF(L444:L444,L444,N444:N444),"")</f>
        <v/>
      </c>
      <c r="R444" s="81" t="str">
        <f aca="false">IF(P444&lt;&gt;"",SUMIF(L444:L444,L444,O444:O444),"")</f>
        <v/>
      </c>
    </row>
    <row r="445" customFormat="false" ht="25.5" hidden="true" customHeight="true" outlineLevel="0" collapsed="false">
      <c r="A445" s="91" t="s">
        <v>668</v>
      </c>
      <c r="B445" s="92" t="s">
        <v>996</v>
      </c>
      <c r="C445" s="91" t="s">
        <v>664</v>
      </c>
      <c r="D445" s="91" t="s">
        <v>997</v>
      </c>
      <c r="E445" s="91" t="s">
        <v>675</v>
      </c>
      <c r="F445" s="91"/>
      <c r="G445" s="93" t="s">
        <v>925</v>
      </c>
      <c r="H445" s="94" t="n">
        <v>0.01</v>
      </c>
      <c r="I445" s="95" t="n">
        <f aca="false">SUMIFS(J:J,A:A,"Composição",B:B,$B445)</f>
        <v>12.41</v>
      </c>
      <c r="J445" s="95" t="n">
        <f aca="false">TRUNC(H445*I445,2)</f>
        <v>0.12</v>
      </c>
      <c r="L445" s="63" t="n">
        <f aca="false">IF(AND(A446&lt;&gt;"",A445=""),L444+1,L444)</f>
        <v>37</v>
      </c>
      <c r="M445" s="80" t="n">
        <f aca="false">IF(OR(A445="Insumo",A445="Composição Auxiliar"),J445,"")</f>
        <v>0.12</v>
      </c>
      <c r="N445" s="81" t="str">
        <f aca="false">IF(E445="Mão de Obra",J445,"")</f>
        <v/>
      </c>
      <c r="O445" s="81" t="n">
        <f aca="false">IF(N445&lt;&gt;"","",M445)</f>
        <v>0.12</v>
      </c>
      <c r="P445" s="82" t="str">
        <f aca="false">IF(A445="Composição",B445,"")</f>
        <v/>
      </c>
      <c r="Q445" s="81" t="str">
        <f aca="false">IF(P445&lt;&gt;"",SUMIF(L445:L445,L445,N445:N445),"")</f>
        <v/>
      </c>
      <c r="R445" s="81" t="str">
        <f aca="false">IF(P445&lt;&gt;"",SUMIF(L445:L445,L445,O445:O445),"")</f>
        <v/>
      </c>
    </row>
    <row r="446" customFormat="false" ht="38.25" hidden="true" customHeight="true" outlineLevel="0" collapsed="false">
      <c r="A446" s="91" t="s">
        <v>668</v>
      </c>
      <c r="B446" s="92" t="s">
        <v>998</v>
      </c>
      <c r="C446" s="91" t="s">
        <v>664</v>
      </c>
      <c r="D446" s="91" t="s">
        <v>999</v>
      </c>
      <c r="E446" s="91" t="s">
        <v>675</v>
      </c>
      <c r="F446" s="91"/>
      <c r="G446" s="93" t="s">
        <v>925</v>
      </c>
      <c r="H446" s="94" t="n">
        <v>0.06</v>
      </c>
      <c r="I446" s="95" t="n">
        <f aca="false">SUMIFS(J:J,A:A,"Composição",B:B,$B446)</f>
        <v>9.87</v>
      </c>
      <c r="J446" s="95" t="n">
        <f aca="false">TRUNC(H446*I446,2)</f>
        <v>0.59</v>
      </c>
      <c r="L446" s="63" t="n">
        <f aca="false">IF(AND(A447&lt;&gt;"",A446=""),L445+1,L445)</f>
        <v>37</v>
      </c>
      <c r="M446" s="80" t="n">
        <f aca="false">IF(OR(A446="Insumo",A446="Composição Auxiliar"),J446,"")</f>
        <v>0.59</v>
      </c>
      <c r="N446" s="81" t="str">
        <f aca="false">IF(E446="Mão de Obra",J446,"")</f>
        <v/>
      </c>
      <c r="O446" s="81" t="n">
        <f aca="false">IF(N446&lt;&gt;"","",M446)</f>
        <v>0.59</v>
      </c>
      <c r="P446" s="82" t="str">
        <f aca="false">IF(A446="Composição",B446,"")</f>
        <v/>
      </c>
      <c r="Q446" s="81" t="str">
        <f aca="false">IF(P446&lt;&gt;"",SUMIF(L446:L446,L446,N446:N446),"")</f>
        <v/>
      </c>
      <c r="R446" s="81" t="str">
        <f aca="false">IF(P446&lt;&gt;"",SUMIF(L446:L446,L446,O446:O446),"")</f>
        <v/>
      </c>
    </row>
    <row r="447" customFormat="false" ht="38.25" hidden="true" customHeight="true" outlineLevel="0" collapsed="false">
      <c r="A447" s="91" t="s">
        <v>668</v>
      </c>
      <c r="B447" s="92" t="s">
        <v>1000</v>
      </c>
      <c r="C447" s="91" t="s">
        <v>664</v>
      </c>
      <c r="D447" s="91" t="s">
        <v>1001</v>
      </c>
      <c r="E447" s="91" t="s">
        <v>675</v>
      </c>
      <c r="F447" s="91"/>
      <c r="G447" s="93" t="s">
        <v>925</v>
      </c>
      <c r="H447" s="94" t="n">
        <v>0.25</v>
      </c>
      <c r="I447" s="95" t="n">
        <f aca="false">SUMIFS(J:J,A:A,"Composição",B:B,$B447)</f>
        <v>11.73</v>
      </c>
      <c r="J447" s="95" t="n">
        <f aca="false">TRUNC(H447*I447,2)</f>
        <v>2.93</v>
      </c>
      <c r="L447" s="63" t="n">
        <f aca="false">IF(AND(A448&lt;&gt;"",A447=""),L446+1,L446)</f>
        <v>37</v>
      </c>
      <c r="M447" s="80" t="n">
        <f aca="false">IF(OR(A447="Insumo",A447="Composição Auxiliar"),J447,"")</f>
        <v>2.93</v>
      </c>
      <c r="N447" s="81" t="str">
        <f aca="false">IF(E447="Mão de Obra",J447,"")</f>
        <v/>
      </c>
      <c r="O447" s="81" t="n">
        <f aca="false">IF(N447&lt;&gt;"","",M447)</f>
        <v>2.93</v>
      </c>
      <c r="P447" s="82" t="str">
        <f aca="false">IF(A447="Composição",B447,"")</f>
        <v/>
      </c>
      <c r="Q447" s="81" t="str">
        <f aca="false">IF(P447&lt;&gt;"",SUMIF(L447:L447,L447,N447:N447),"")</f>
        <v/>
      </c>
      <c r="R447" s="81" t="str">
        <f aca="false">IF(P447&lt;&gt;"",SUMIF(L447:L447,L447,O447:O447),"")</f>
        <v/>
      </c>
    </row>
    <row r="448" customFormat="false" ht="25.5" hidden="true" customHeight="true" outlineLevel="0" collapsed="false">
      <c r="A448" s="91" t="s">
        <v>668</v>
      </c>
      <c r="B448" s="92" t="s">
        <v>1002</v>
      </c>
      <c r="C448" s="91" t="s">
        <v>664</v>
      </c>
      <c r="D448" s="91" t="s">
        <v>1003</v>
      </c>
      <c r="E448" s="91" t="s">
        <v>675</v>
      </c>
      <c r="F448" s="91"/>
      <c r="G448" s="93" t="s">
        <v>925</v>
      </c>
      <c r="H448" s="94" t="n">
        <v>0.01</v>
      </c>
      <c r="I448" s="95" t="n">
        <f aca="false">SUMIFS(J:J,A:A,"Composição",B:B,$B448)</f>
        <v>11.17</v>
      </c>
      <c r="J448" s="95" t="n">
        <f aca="false">TRUNC(H448*I448,2)</f>
        <v>0.11</v>
      </c>
      <c r="L448" s="63" t="n">
        <f aca="false">IF(AND(A449&lt;&gt;"",A448=""),L447+1,L447)</f>
        <v>37</v>
      </c>
      <c r="M448" s="80" t="n">
        <f aca="false">IF(OR(A448="Insumo",A448="Composição Auxiliar"),J448,"")</f>
        <v>0.11</v>
      </c>
      <c r="N448" s="81" t="str">
        <f aca="false">IF(E448="Mão de Obra",J448,"")</f>
        <v/>
      </c>
      <c r="O448" s="81" t="n">
        <f aca="false">IF(N448&lt;&gt;"","",M448)</f>
        <v>0.11</v>
      </c>
      <c r="P448" s="82" t="str">
        <f aca="false">IF(A448="Composição",B448,"")</f>
        <v/>
      </c>
      <c r="Q448" s="81" t="str">
        <f aca="false">IF(P448&lt;&gt;"",SUMIF(L448:L448,L448,N448:N448),"")</f>
        <v/>
      </c>
      <c r="R448" s="81" t="str">
        <f aca="false">IF(P448&lt;&gt;"",SUMIF(L448:L448,L448,O448:O448),"")</f>
        <v/>
      </c>
    </row>
    <row r="449" customFormat="false" ht="38.25" hidden="true" customHeight="true" outlineLevel="0" collapsed="false">
      <c r="A449" s="91" t="s">
        <v>668</v>
      </c>
      <c r="B449" s="92" t="s">
        <v>1004</v>
      </c>
      <c r="C449" s="91" t="s">
        <v>664</v>
      </c>
      <c r="D449" s="91" t="s">
        <v>1005</v>
      </c>
      <c r="E449" s="91" t="s">
        <v>675</v>
      </c>
      <c r="F449" s="91"/>
      <c r="G449" s="93" t="s">
        <v>925</v>
      </c>
      <c r="H449" s="94" t="n">
        <v>0.25</v>
      </c>
      <c r="I449" s="95" t="n">
        <f aca="false">SUMIFS(J:J,A:A,"Composição",B:B,$B449)</f>
        <v>10.22</v>
      </c>
      <c r="J449" s="95" t="n">
        <f aca="false">TRUNC(H449*I449,2)</f>
        <v>2.55</v>
      </c>
      <c r="L449" s="63" t="n">
        <f aca="false">IF(AND(A450&lt;&gt;"",A449=""),L448+1,L448)</f>
        <v>37</v>
      </c>
      <c r="M449" s="80" t="n">
        <f aca="false">IF(OR(A449="Insumo",A449="Composição Auxiliar"),J449,"")</f>
        <v>2.55</v>
      </c>
      <c r="N449" s="81" t="str">
        <f aca="false">IF(E449="Mão de Obra",J449,"")</f>
        <v/>
      </c>
      <c r="O449" s="81" t="n">
        <f aca="false">IF(N449&lt;&gt;"","",M449)</f>
        <v>2.55</v>
      </c>
      <c r="P449" s="82" t="str">
        <f aca="false">IF(A449="Composição",B449,"")</f>
        <v/>
      </c>
      <c r="Q449" s="81" t="str">
        <f aca="false">IF(P449&lt;&gt;"",SUMIF(L449:L449,L449,N449:N449),"")</f>
        <v/>
      </c>
      <c r="R449" s="81" t="str">
        <f aca="false">IF(P449&lt;&gt;"",SUMIF(L449:L449,L449,O449:O449),"")</f>
        <v/>
      </c>
    </row>
    <row r="450" customFormat="false" ht="25.5" hidden="true" customHeight="true" outlineLevel="0" collapsed="false">
      <c r="A450" s="91" t="s">
        <v>668</v>
      </c>
      <c r="B450" s="92" t="s">
        <v>1006</v>
      </c>
      <c r="C450" s="91" t="s">
        <v>664</v>
      </c>
      <c r="D450" s="91" t="s">
        <v>1007</v>
      </c>
      <c r="E450" s="91" t="s">
        <v>675</v>
      </c>
      <c r="F450" s="91"/>
      <c r="G450" s="93" t="s">
        <v>925</v>
      </c>
      <c r="H450" s="94" t="n">
        <v>0.11</v>
      </c>
      <c r="I450" s="95" t="n">
        <f aca="false">SUMIFS(J:J,A:A,"Composição",B:B,$B450)</f>
        <v>11.6</v>
      </c>
      <c r="J450" s="95" t="n">
        <f aca="false">TRUNC(H450*I450,2)</f>
        <v>1.27</v>
      </c>
      <c r="L450" s="63" t="n">
        <f aca="false">IF(AND(A451&lt;&gt;"",A450=""),L449+1,L449)</f>
        <v>37</v>
      </c>
      <c r="M450" s="80" t="n">
        <f aca="false">IF(OR(A450="Insumo",A450="Composição Auxiliar"),J450,"")</f>
        <v>1.27</v>
      </c>
      <c r="N450" s="81" t="str">
        <f aca="false">IF(E450="Mão de Obra",J450,"")</f>
        <v/>
      </c>
      <c r="O450" s="81" t="n">
        <f aca="false">IF(N450&lt;&gt;"","",M450)</f>
        <v>1.27</v>
      </c>
      <c r="P450" s="82" t="str">
        <f aca="false">IF(A450="Composição",B450,"")</f>
        <v/>
      </c>
      <c r="Q450" s="81" t="str">
        <f aca="false">IF(P450&lt;&gt;"",SUMIF(L450:L450,L450,N450:N450),"")</f>
        <v/>
      </c>
      <c r="R450" s="81" t="str">
        <f aca="false">IF(P450&lt;&gt;"",SUMIF(L450:L450,L450,O450:O450),"")</f>
        <v/>
      </c>
    </row>
    <row r="451" customFormat="false" ht="14.25" hidden="true" customHeight="false" outlineLevel="0" collapsed="false">
      <c r="A451" s="102"/>
      <c r="B451" s="102"/>
      <c r="C451" s="102"/>
      <c r="D451" s="102"/>
      <c r="E451" s="102"/>
      <c r="F451" s="103"/>
      <c r="G451" s="102"/>
      <c r="H451" s="103"/>
      <c r="I451" s="102"/>
      <c r="J451" s="103"/>
      <c r="L451" s="63" t="n">
        <f aca="false">IF(AND(A452&lt;&gt;"",A451=""),L450+1,L450)</f>
        <v>37</v>
      </c>
      <c r="M451" s="80" t="str">
        <f aca="false">IF(OR(A451="Insumo",A451="Composição Auxiliar"),J451,"")</f>
        <v/>
      </c>
      <c r="N451" s="81" t="str">
        <f aca="false">IF(E451="Mão de Obra",J451,"")</f>
        <v/>
      </c>
      <c r="O451" s="81" t="str">
        <f aca="false">IF(N451&lt;&gt;"","",M451)</f>
        <v/>
      </c>
      <c r="P451" s="82" t="str">
        <f aca="false">IF(A451="Composição",B451,"")</f>
        <v/>
      </c>
      <c r="Q451" s="81" t="str">
        <f aca="false">IF(P451&lt;&gt;"",SUMIF(L451:L451,L451,N451:N451),"")</f>
        <v/>
      </c>
      <c r="R451" s="81" t="str">
        <f aca="false">IF(P451&lt;&gt;"",SUMIF(L451:L451,L451,O451:O451),"")</f>
        <v/>
      </c>
    </row>
    <row r="452" customFormat="false" ht="15" hidden="true" customHeight="false" outlineLevel="0" collapsed="false">
      <c r="A452" s="102"/>
      <c r="B452" s="102"/>
      <c r="C452" s="102"/>
      <c r="D452" s="102"/>
      <c r="E452" s="102"/>
      <c r="F452" s="103"/>
      <c r="G452" s="102"/>
      <c r="H452" s="104"/>
      <c r="I452" s="104"/>
      <c r="J452" s="103"/>
      <c r="L452" s="63" t="n">
        <f aca="false">IF(AND(A453&lt;&gt;"",A452=""),L451+1,L451)</f>
        <v>37</v>
      </c>
      <c r="M452" s="80" t="str">
        <f aca="false">IF(OR(A452="Insumo",A452="Composição Auxiliar"),J452,"")</f>
        <v/>
      </c>
      <c r="N452" s="81" t="str">
        <f aca="false">IF(E452="Mão de Obra",J452,"")</f>
        <v/>
      </c>
      <c r="O452" s="81" t="str">
        <f aca="false">IF(N452&lt;&gt;"","",M452)</f>
        <v/>
      </c>
      <c r="P452" s="82" t="str">
        <f aca="false">IF(A452="Composição",B452,"")</f>
        <v/>
      </c>
      <c r="Q452" s="81" t="str">
        <f aca="false">IF(P452&lt;&gt;"",SUMIF(L452:L452,L452,N452:N452),"")</f>
        <v/>
      </c>
      <c r="R452" s="81" t="str">
        <f aca="false">IF(P452&lt;&gt;"",SUMIF(L452:L452,L452,O452:O452),"")</f>
        <v/>
      </c>
    </row>
    <row r="453" customFormat="false" ht="15" hidden="true" customHeight="false" outlineLevel="0" collapsed="false">
      <c r="A453" s="108"/>
      <c r="B453" s="108"/>
      <c r="C453" s="108"/>
      <c r="D453" s="108"/>
      <c r="E453" s="108"/>
      <c r="F453" s="108"/>
      <c r="G453" s="108"/>
      <c r="H453" s="108"/>
      <c r="I453" s="108"/>
      <c r="J453" s="108"/>
      <c r="L453" s="63" t="n">
        <f aca="false">IF(AND(A454&lt;&gt;"",A453=""),L452+1,L452)</f>
        <v>38</v>
      </c>
      <c r="M453" s="80" t="str">
        <f aca="false">IF(OR(A453="Insumo",A453="Composição Auxiliar"),J453,"")</f>
        <v/>
      </c>
      <c r="N453" s="81" t="str">
        <f aca="false">IF(E453="Mão de Obra",J453,"")</f>
        <v/>
      </c>
      <c r="O453" s="81" t="str">
        <f aca="false">IF(N453&lt;&gt;"","",M453)</f>
        <v/>
      </c>
      <c r="P453" s="82" t="str">
        <f aca="false">IF(A453="Composição",B453,"")</f>
        <v/>
      </c>
      <c r="Q453" s="81" t="str">
        <f aca="false">IF(P453&lt;&gt;"",SUMIF(L453:L453,L453,N453:N453),"")</f>
        <v/>
      </c>
      <c r="R453" s="81" t="str">
        <f aca="false">IF(P453&lt;&gt;"",SUMIF(L453:L453,L453,O453:O453),"")</f>
        <v/>
      </c>
    </row>
    <row r="454" customFormat="false" ht="15" hidden="true" customHeight="true" outlineLevel="0" collapsed="false">
      <c r="A454" s="83" t="s">
        <v>130</v>
      </c>
      <c r="B454" s="84" t="s">
        <v>655</v>
      </c>
      <c r="C454" s="83" t="s">
        <v>656</v>
      </c>
      <c r="D454" s="83" t="s">
        <v>657</v>
      </c>
      <c r="E454" s="83" t="s">
        <v>658</v>
      </c>
      <c r="F454" s="83"/>
      <c r="G454" s="85" t="s">
        <v>659</v>
      </c>
      <c r="H454" s="84" t="s">
        <v>660</v>
      </c>
      <c r="I454" s="84" t="s">
        <v>661</v>
      </c>
      <c r="J454" s="84" t="s">
        <v>662</v>
      </c>
      <c r="L454" s="63" t="n">
        <f aca="false">IF(AND(A455&lt;&gt;"",A454=""),L453+1,L453)</f>
        <v>38</v>
      </c>
      <c r="M454" s="80" t="str">
        <f aca="false">IF(OR(A454="Insumo",A454="Composição Auxiliar"),J454,"")</f>
        <v/>
      </c>
      <c r="N454" s="81" t="str">
        <f aca="false">IF(E454="Mão de Obra",J454,"")</f>
        <v/>
      </c>
      <c r="O454" s="81" t="str">
        <f aca="false">IF(N454&lt;&gt;"","",M454)</f>
        <v/>
      </c>
      <c r="P454" s="82" t="str">
        <f aca="false">IF(A454="Composição",B454,"")</f>
        <v/>
      </c>
      <c r="Q454" s="81" t="str">
        <f aca="false">IF(P454&lt;&gt;"",SUMIF(L454:L454,L454,N454:N454),"")</f>
        <v/>
      </c>
      <c r="R454" s="81" t="str">
        <f aca="false">IF(P454&lt;&gt;"",SUMIF(L454:L454,L454,O454:O454),"")</f>
        <v/>
      </c>
    </row>
    <row r="455" customFormat="false" ht="38.25" hidden="true" customHeight="true" outlineLevel="0" collapsed="false">
      <c r="A455" s="86" t="s">
        <v>663</v>
      </c>
      <c r="B455" s="87" t="s">
        <v>131</v>
      </c>
      <c r="C455" s="86" t="s">
        <v>664</v>
      </c>
      <c r="D455" s="86" t="s">
        <v>1009</v>
      </c>
      <c r="E455" s="86" t="s">
        <v>675</v>
      </c>
      <c r="F455" s="86"/>
      <c r="G455" s="88" t="s">
        <v>676</v>
      </c>
      <c r="H455" s="89" t="n">
        <v>1</v>
      </c>
      <c r="I455" s="90" t="n">
        <f aca="false">SUMIF(L:L,$L455,M:M)</f>
        <v>494.01</v>
      </c>
      <c r="J455" s="90" t="n">
        <f aca="false">TRUNC(H455*I455,2)</f>
        <v>494.01</v>
      </c>
      <c r="L455" s="63" t="n">
        <f aca="false">IF(AND(A456&lt;&gt;"",A455=""),L454+1,L454)</f>
        <v>38</v>
      </c>
      <c r="M455" s="80" t="str">
        <f aca="false">IF(OR(A455="Insumo",A455="Composição Auxiliar"),J455,"")</f>
        <v/>
      </c>
      <c r="N455" s="81" t="str">
        <f aca="false">IF(E455="Mão de Obra",J455,"")</f>
        <v/>
      </c>
      <c r="O455" s="81" t="str">
        <f aca="false">IF(N455&lt;&gt;"","",M455)</f>
        <v/>
      </c>
      <c r="P455" s="82" t="str">
        <f aca="false">IF(A455="Composição",B455,"")</f>
        <v> 94965 </v>
      </c>
      <c r="Q455" s="81" t="n">
        <f aca="false">IF(P455&lt;&gt;"",SUMIF(L455:L455,L455,N455:N455),"")</f>
        <v>0</v>
      </c>
      <c r="R455" s="81" t="n">
        <f aca="false">IF(P455&lt;&gt;"",SUMIF(L455:L455,L455,O455:O455),"")</f>
        <v>0</v>
      </c>
    </row>
    <row r="456" customFormat="false" ht="38.25" hidden="true" customHeight="true" outlineLevel="0" collapsed="false">
      <c r="A456" s="91" t="s">
        <v>668</v>
      </c>
      <c r="B456" s="92" t="s">
        <v>1010</v>
      </c>
      <c r="C456" s="91" t="s">
        <v>664</v>
      </c>
      <c r="D456" s="91" t="s">
        <v>1011</v>
      </c>
      <c r="E456" s="91" t="s">
        <v>691</v>
      </c>
      <c r="F456" s="91"/>
      <c r="G456" s="93" t="s">
        <v>699</v>
      </c>
      <c r="H456" s="94" t="n">
        <v>0.7103</v>
      </c>
      <c r="I456" s="95" t="n">
        <f aca="false">SUMIFS(J:J,A:A,"Composição",B:B,$B456)</f>
        <v>0.32</v>
      </c>
      <c r="J456" s="95" t="n">
        <f aca="false">TRUNC(H456*I456,2)</f>
        <v>0.22</v>
      </c>
      <c r="L456" s="63" t="n">
        <f aca="false">IF(AND(A457&lt;&gt;"",A456=""),L455+1,L455)</f>
        <v>38</v>
      </c>
      <c r="M456" s="80" t="n">
        <f aca="false">IF(OR(A456="Insumo",A456="Composição Auxiliar"),J456,"")</f>
        <v>0.22</v>
      </c>
      <c r="N456" s="81" t="str">
        <f aca="false">IF(E456="Mão de Obra",J456,"")</f>
        <v/>
      </c>
      <c r="O456" s="81" t="n">
        <f aca="false">IF(N456&lt;&gt;"","",M456)</f>
        <v>0.22</v>
      </c>
      <c r="P456" s="82" t="str">
        <f aca="false">IF(A456="Composição",B456,"")</f>
        <v/>
      </c>
      <c r="Q456" s="81" t="str">
        <f aca="false">IF(P456&lt;&gt;"",SUMIF(L456:L456,L456,N456:N456),"")</f>
        <v/>
      </c>
      <c r="R456" s="81" t="str">
        <f aca="false">IF(P456&lt;&gt;"",SUMIF(L456:L456,L456,O456:O456),"")</f>
        <v/>
      </c>
    </row>
    <row r="457" customFormat="false" ht="25.5" hidden="true" customHeight="true" outlineLevel="0" collapsed="false">
      <c r="A457" s="91" t="s">
        <v>668</v>
      </c>
      <c r="B457" s="92" t="s">
        <v>1012</v>
      </c>
      <c r="C457" s="91" t="s">
        <v>664</v>
      </c>
      <c r="D457" s="91" t="s">
        <v>1013</v>
      </c>
      <c r="E457" s="91" t="s">
        <v>671</v>
      </c>
      <c r="F457" s="91"/>
      <c r="G457" s="93" t="s">
        <v>672</v>
      </c>
      <c r="H457" s="94" t="n">
        <v>1.4637</v>
      </c>
      <c r="I457" s="95" t="n">
        <f aca="false">SUMIFS(J:J,A:A,"Composição",B:B,$B457)</f>
        <v>21.98</v>
      </c>
      <c r="J457" s="95" t="n">
        <f aca="false">TRUNC(H457*I457,2)</f>
        <v>32.17</v>
      </c>
      <c r="L457" s="63" t="n">
        <f aca="false">IF(AND(A458&lt;&gt;"",A457=""),L456+1,L456)</f>
        <v>38</v>
      </c>
      <c r="M457" s="80" t="n">
        <f aca="false">IF(OR(A457="Insumo",A457="Composição Auxiliar"),J457,"")</f>
        <v>32.17</v>
      </c>
      <c r="N457" s="81" t="str">
        <f aca="false">IF(E457="Mão de Obra",J457,"")</f>
        <v/>
      </c>
      <c r="O457" s="81" t="n">
        <f aca="false">IF(N457&lt;&gt;"","",M457)</f>
        <v>32.17</v>
      </c>
      <c r="P457" s="82" t="str">
        <f aca="false">IF(A457="Composição",B457,"")</f>
        <v/>
      </c>
      <c r="Q457" s="81" t="str">
        <f aca="false">IF(P457&lt;&gt;"",SUMIF(L457:L457,L457,N457:N457),"")</f>
        <v/>
      </c>
      <c r="R457" s="81" t="str">
        <f aca="false">IF(P457&lt;&gt;"",SUMIF(L457:L457,L457,O457:O457),"")</f>
        <v/>
      </c>
    </row>
    <row r="458" customFormat="false" ht="38.25" hidden="true" customHeight="true" outlineLevel="0" collapsed="false">
      <c r="A458" s="91" t="s">
        <v>668</v>
      </c>
      <c r="B458" s="92" t="s">
        <v>1014</v>
      </c>
      <c r="C458" s="91" t="s">
        <v>664</v>
      </c>
      <c r="D458" s="91" t="s">
        <v>1015</v>
      </c>
      <c r="E458" s="91" t="s">
        <v>691</v>
      </c>
      <c r="F458" s="91"/>
      <c r="G458" s="93" t="s">
        <v>692</v>
      </c>
      <c r="H458" s="94" t="n">
        <v>0.7534</v>
      </c>
      <c r="I458" s="95" t="n">
        <f aca="false">SUMIFS(J:J,A:A,"Composição",B:B,$B458)</f>
        <v>2</v>
      </c>
      <c r="J458" s="95" t="n">
        <f aca="false">TRUNC(H458*I458,2)</f>
        <v>1.5</v>
      </c>
      <c r="L458" s="63" t="n">
        <f aca="false">IF(AND(A459&lt;&gt;"",A458=""),L457+1,L457)</f>
        <v>38</v>
      </c>
      <c r="M458" s="80" t="n">
        <f aca="false">IF(OR(A458="Insumo",A458="Composição Auxiliar"),J458,"")</f>
        <v>1.5</v>
      </c>
      <c r="N458" s="81" t="str">
        <f aca="false">IF(E458="Mão de Obra",J458,"")</f>
        <v/>
      </c>
      <c r="O458" s="81" t="n">
        <f aca="false">IF(N458&lt;&gt;"","",M458)</f>
        <v>1.5</v>
      </c>
      <c r="P458" s="82" t="str">
        <f aca="false">IF(A458="Composição",B458,"")</f>
        <v/>
      </c>
      <c r="Q458" s="81" t="str">
        <f aca="false">IF(P458&lt;&gt;"",SUMIF(L458:L458,L458,N458:N458),"")</f>
        <v/>
      </c>
      <c r="R458" s="81" t="str">
        <f aca="false">IF(P458&lt;&gt;"",SUMIF(L458:L458,L458,O458:O458),"")</f>
        <v/>
      </c>
    </row>
    <row r="459" customFormat="false" ht="25.5" hidden="true" customHeight="true" outlineLevel="0" collapsed="false">
      <c r="A459" s="91" t="s">
        <v>668</v>
      </c>
      <c r="B459" s="92" t="s">
        <v>677</v>
      </c>
      <c r="C459" s="91" t="s">
        <v>664</v>
      </c>
      <c r="D459" s="91" t="s">
        <v>678</v>
      </c>
      <c r="E459" s="91" t="s">
        <v>671</v>
      </c>
      <c r="F459" s="91"/>
      <c r="G459" s="93" t="s">
        <v>672</v>
      </c>
      <c r="H459" s="94" t="n">
        <v>2.3117</v>
      </c>
      <c r="I459" s="95" t="n">
        <f aca="false">SUMIFS(J:J,A:A,"Composição",B:B,$B459)</f>
        <v>18.93</v>
      </c>
      <c r="J459" s="95" t="n">
        <f aca="false">TRUNC(H459*I459,2)</f>
        <v>43.76</v>
      </c>
      <c r="L459" s="63" t="n">
        <f aca="false">IF(AND(A460&lt;&gt;"",A459=""),L458+1,L458)</f>
        <v>38</v>
      </c>
      <c r="M459" s="80" t="n">
        <f aca="false">IF(OR(A459="Insumo",A459="Composição Auxiliar"),J459,"")</f>
        <v>43.76</v>
      </c>
      <c r="N459" s="81" t="str">
        <f aca="false">IF(E459="Mão de Obra",J459,"")</f>
        <v/>
      </c>
      <c r="O459" s="81" t="n">
        <f aca="false">IF(N459&lt;&gt;"","",M459)</f>
        <v>43.76</v>
      </c>
      <c r="P459" s="82" t="str">
        <f aca="false">IF(A459="Composição",B459,"")</f>
        <v/>
      </c>
      <c r="Q459" s="81" t="str">
        <f aca="false">IF(P459&lt;&gt;"",SUMIF(L459:L459,L459,N459:N459),"")</f>
        <v/>
      </c>
      <c r="R459" s="81" t="str">
        <f aca="false">IF(P459&lt;&gt;"",SUMIF(L459:L459,L459,O459:O459),"")</f>
        <v/>
      </c>
    </row>
    <row r="460" customFormat="false" ht="25.5" hidden="true" customHeight="false" outlineLevel="0" collapsed="false">
      <c r="A460" s="96" t="s">
        <v>679</v>
      </c>
      <c r="B460" s="97" t="s">
        <v>1016</v>
      </c>
      <c r="C460" s="96" t="str">
        <f aca="false">VLOOKUP(B460,INSUMOS!$A:$I,2,0)</f>
        <v>SINAPI</v>
      </c>
      <c r="D460" s="96" t="str">
        <f aca="false">VLOOKUP(B460,INSUMOS!$A:$I,3,0)</f>
        <v>AREIA MEDIA - POSTO JAZIDA/FORNECEDOR (RETIRADO NA JAZIDA, SEM TRANSPORTE)</v>
      </c>
      <c r="E460" s="98" t="str">
        <f aca="false">VLOOKUP(B460,INSUMOS!$A:$I,4,0)</f>
        <v>Material</v>
      </c>
      <c r="F460" s="98"/>
      <c r="G460" s="99" t="str">
        <f aca="false">VLOOKUP(B460,INSUMOS!$A:$I,5,0)</f>
        <v>m³</v>
      </c>
      <c r="H460" s="100" t="n">
        <v>0.7229</v>
      </c>
      <c r="I460" s="101" t="n">
        <f aca="false">VLOOKUP(B460,INSUMOS!$A:$I,8,0)</f>
        <v>90</v>
      </c>
      <c r="J460" s="101" t="n">
        <f aca="false">TRUNC(H460*I460,2)</f>
        <v>65.06</v>
      </c>
      <c r="L460" s="63" t="n">
        <f aca="false">IF(AND(A461&lt;&gt;"",A460=""),L459+1,L459)</f>
        <v>38</v>
      </c>
      <c r="M460" s="80" t="n">
        <f aca="false">IF(OR(A460="Insumo",A460="Composição Auxiliar"),J460,"")</f>
        <v>65.06</v>
      </c>
      <c r="N460" s="81" t="str">
        <f aca="false">IF(E460="Mão de Obra",J460,"")</f>
        <v/>
      </c>
      <c r="O460" s="81" t="n">
        <f aca="false">IF(N460&lt;&gt;"","",M460)</f>
        <v>65.06</v>
      </c>
      <c r="P460" s="82" t="str">
        <f aca="false">IF(A460="Composição",B460,"")</f>
        <v/>
      </c>
      <c r="Q460" s="81" t="str">
        <f aca="false">IF(P460&lt;&gt;"",SUMIF(L460:L460,L460,N460:N460),"")</f>
        <v/>
      </c>
      <c r="R460" s="81" t="str">
        <f aca="false">IF(P460&lt;&gt;"",SUMIF(L460:L460,L460,O460:O460),"")</f>
        <v/>
      </c>
    </row>
    <row r="461" customFormat="false" ht="14.25" hidden="true" customHeight="false" outlineLevel="0" collapsed="false">
      <c r="A461" s="96" t="s">
        <v>679</v>
      </c>
      <c r="B461" s="97" t="s">
        <v>1017</v>
      </c>
      <c r="C461" s="96" t="str">
        <f aca="false">VLOOKUP(B461,INSUMOS!$A:$I,2,0)</f>
        <v>SINAPI</v>
      </c>
      <c r="D461" s="96" t="str">
        <f aca="false">VLOOKUP(B461,INSUMOS!$A:$I,3,0)</f>
        <v>CIMENTO PORTLAND COMPOSTO CP II-32</v>
      </c>
      <c r="E461" s="98" t="str">
        <f aca="false">VLOOKUP(B461,INSUMOS!$A:$I,4,0)</f>
        <v>Material</v>
      </c>
      <c r="F461" s="98"/>
      <c r="G461" s="99" t="str">
        <f aca="false">VLOOKUP(B461,INSUMOS!$A:$I,5,0)</f>
        <v>KG</v>
      </c>
      <c r="H461" s="100" t="n">
        <v>362.6579</v>
      </c>
      <c r="I461" s="101" t="n">
        <f aca="false">VLOOKUP(B461,INSUMOS!$A:$I,8,0)</f>
        <v>0.81</v>
      </c>
      <c r="J461" s="101" t="n">
        <f aca="false">TRUNC(H461*I461,2)</f>
        <v>293.75</v>
      </c>
      <c r="L461" s="63" t="n">
        <f aca="false">IF(AND(A462&lt;&gt;"",A461=""),L460+1,L460)</f>
        <v>38</v>
      </c>
      <c r="M461" s="80" t="n">
        <f aca="false">IF(OR(A461="Insumo",A461="Composição Auxiliar"),J461,"")</f>
        <v>293.75</v>
      </c>
      <c r="N461" s="81" t="str">
        <f aca="false">IF(E461="Mão de Obra",J461,"")</f>
        <v/>
      </c>
      <c r="O461" s="81" t="n">
        <f aca="false">IF(N461&lt;&gt;"","",M461)</f>
        <v>293.75</v>
      </c>
      <c r="P461" s="82" t="str">
        <f aca="false">IF(A461="Composição",B461,"")</f>
        <v/>
      </c>
      <c r="Q461" s="81" t="str">
        <f aca="false">IF(P461&lt;&gt;"",SUMIF(L461:L461,L461,N461:N461),"")</f>
        <v/>
      </c>
      <c r="R461" s="81" t="str">
        <f aca="false">IF(P461&lt;&gt;"",SUMIF(L461:L461,L461,O461:O461),"")</f>
        <v/>
      </c>
    </row>
    <row r="462" customFormat="false" ht="25.5" hidden="true" customHeight="false" outlineLevel="0" collapsed="false">
      <c r="A462" s="96" t="s">
        <v>679</v>
      </c>
      <c r="B462" s="97" t="s">
        <v>1018</v>
      </c>
      <c r="C462" s="96" t="str">
        <f aca="false">VLOOKUP(B462,INSUMOS!$A:$I,2,0)</f>
        <v>SINAPI</v>
      </c>
      <c r="D462" s="96" t="str">
        <f aca="false">VLOOKUP(B462,INSUMOS!$A:$I,3,0)</f>
        <v>PEDRA BRITADA N. 1 (9,5 A 19 MM) POSTO PEDREIRA/FORNECEDOR, SEM FRETE</v>
      </c>
      <c r="E462" s="98" t="str">
        <f aca="false">VLOOKUP(B462,INSUMOS!$A:$I,4,0)</f>
        <v>Material</v>
      </c>
      <c r="F462" s="98"/>
      <c r="G462" s="99" t="str">
        <f aca="false">VLOOKUP(B462,INSUMOS!$A:$I,5,0)</f>
        <v>m³</v>
      </c>
      <c r="H462" s="100" t="n">
        <v>0.5934</v>
      </c>
      <c r="I462" s="101" t="n">
        <f aca="false">VLOOKUP(B462,INSUMOS!$A:$I,8,0)</f>
        <v>96.99</v>
      </c>
      <c r="J462" s="101" t="n">
        <f aca="false">TRUNC(H462*I462,2)</f>
        <v>57.55</v>
      </c>
      <c r="L462" s="63" t="n">
        <f aca="false">IF(AND(A463&lt;&gt;"",A462=""),L461+1,L461)</f>
        <v>38</v>
      </c>
      <c r="M462" s="80" t="n">
        <f aca="false">IF(OR(A462="Insumo",A462="Composição Auxiliar"),J462,"")</f>
        <v>57.55</v>
      </c>
      <c r="N462" s="81" t="str">
        <f aca="false">IF(E462="Mão de Obra",J462,"")</f>
        <v/>
      </c>
      <c r="O462" s="81" t="n">
        <f aca="false">IF(N462&lt;&gt;"","",M462)</f>
        <v>57.55</v>
      </c>
      <c r="P462" s="82" t="str">
        <f aca="false">IF(A462="Composição",B462,"")</f>
        <v/>
      </c>
      <c r="Q462" s="81" t="str">
        <f aca="false">IF(P462&lt;&gt;"",SUMIF(L462:L462,L462,N462:N462),"")</f>
        <v/>
      </c>
      <c r="R462" s="81" t="str">
        <f aca="false">IF(P462&lt;&gt;"",SUMIF(L462:L462,L462,O462:O462),"")</f>
        <v/>
      </c>
    </row>
    <row r="463" customFormat="false" ht="14.25" hidden="true" customHeight="false" outlineLevel="0" collapsed="false">
      <c r="A463" s="102"/>
      <c r="B463" s="102"/>
      <c r="C463" s="102"/>
      <c r="D463" s="102"/>
      <c r="E463" s="102"/>
      <c r="F463" s="103"/>
      <c r="G463" s="102"/>
      <c r="H463" s="103"/>
      <c r="I463" s="102"/>
      <c r="J463" s="103"/>
      <c r="L463" s="63" t="n">
        <f aca="false">IF(AND(A464&lt;&gt;"",A463=""),L462+1,L462)</f>
        <v>38</v>
      </c>
      <c r="M463" s="80" t="str">
        <f aca="false">IF(OR(A463="Insumo",A463="Composição Auxiliar"),J463,"")</f>
        <v/>
      </c>
      <c r="N463" s="81" t="str">
        <f aca="false">IF(E463="Mão de Obra",J463,"")</f>
        <v/>
      </c>
      <c r="O463" s="81" t="str">
        <f aca="false">IF(N463&lt;&gt;"","",M463)</f>
        <v/>
      </c>
      <c r="P463" s="82" t="str">
        <f aca="false">IF(A463="Composição",B463,"")</f>
        <v/>
      </c>
      <c r="Q463" s="81" t="str">
        <f aca="false">IF(P463&lt;&gt;"",SUMIF(L463:L463,L463,N463:N463),"")</f>
        <v/>
      </c>
      <c r="R463" s="81" t="str">
        <f aca="false">IF(P463&lt;&gt;"",SUMIF(L463:L463,L463,O463:O463),"")</f>
        <v/>
      </c>
    </row>
    <row r="464" customFormat="false" ht="15" hidden="true" customHeight="false" outlineLevel="0" collapsed="false">
      <c r="A464" s="102"/>
      <c r="B464" s="102"/>
      <c r="C464" s="102"/>
      <c r="D464" s="102"/>
      <c r="E464" s="102"/>
      <c r="F464" s="103"/>
      <c r="G464" s="102"/>
      <c r="H464" s="104"/>
      <c r="I464" s="104"/>
      <c r="J464" s="103"/>
      <c r="L464" s="63" t="n">
        <f aca="false">IF(AND(A465&lt;&gt;"",A464=""),L463+1,L463)</f>
        <v>38</v>
      </c>
      <c r="M464" s="80" t="str">
        <f aca="false">IF(OR(A464="Insumo",A464="Composição Auxiliar"),J464,"")</f>
        <v/>
      </c>
      <c r="N464" s="81" t="str">
        <f aca="false">IF(E464="Mão de Obra",J464,"")</f>
        <v/>
      </c>
      <c r="O464" s="81" t="str">
        <f aca="false">IF(N464&lt;&gt;"","",M464)</f>
        <v/>
      </c>
      <c r="P464" s="82" t="str">
        <f aca="false">IF(A464="Composição",B464,"")</f>
        <v/>
      </c>
      <c r="Q464" s="81" t="str">
        <f aca="false">IF(P464&lt;&gt;"",SUMIF(L464:L464,L464,N464:N464),"")</f>
        <v/>
      </c>
      <c r="R464" s="81" t="str">
        <f aca="false">IF(P464&lt;&gt;"",SUMIF(L464:L464,L464,O464:O464),"")</f>
        <v/>
      </c>
    </row>
    <row r="465" customFormat="false" ht="15" hidden="true" customHeight="false" outlineLevel="0" collapsed="false">
      <c r="A465" s="108"/>
      <c r="B465" s="108"/>
      <c r="C465" s="108"/>
      <c r="D465" s="108"/>
      <c r="E465" s="108"/>
      <c r="F465" s="108"/>
      <c r="G465" s="108"/>
      <c r="H465" s="108"/>
      <c r="I465" s="108"/>
      <c r="J465" s="108"/>
      <c r="L465" s="63" t="n">
        <f aca="false">IF(AND(A466&lt;&gt;"",A465=""),L464+1,L464)</f>
        <v>39</v>
      </c>
      <c r="M465" s="80" t="str">
        <f aca="false">IF(OR(A465="Insumo",A465="Composição Auxiliar"),J465,"")</f>
        <v/>
      </c>
      <c r="N465" s="81" t="str">
        <f aca="false">IF(E465="Mão de Obra",J465,"")</f>
        <v/>
      </c>
      <c r="O465" s="81" t="str">
        <f aca="false">IF(N465&lt;&gt;"","",M465)</f>
        <v/>
      </c>
      <c r="P465" s="82" t="str">
        <f aca="false">IF(A465="Composição",B465,"")</f>
        <v/>
      </c>
      <c r="Q465" s="81" t="str">
        <f aca="false">IF(P465&lt;&gt;"",SUMIF(L465:L465,L465,N465:N465),"")</f>
        <v/>
      </c>
      <c r="R465" s="81" t="str">
        <f aca="false">IF(P465&lt;&gt;"",SUMIF(L465:L465,L465,O465:O465),"")</f>
        <v/>
      </c>
    </row>
    <row r="466" customFormat="false" ht="15" hidden="true" customHeight="true" outlineLevel="0" collapsed="false">
      <c r="A466" s="83" t="s">
        <v>132</v>
      </c>
      <c r="B466" s="84" t="s">
        <v>655</v>
      </c>
      <c r="C466" s="83" t="s">
        <v>656</v>
      </c>
      <c r="D466" s="83" t="s">
        <v>657</v>
      </c>
      <c r="E466" s="83" t="s">
        <v>658</v>
      </c>
      <c r="F466" s="83"/>
      <c r="G466" s="85" t="s">
        <v>659</v>
      </c>
      <c r="H466" s="84" t="s">
        <v>660</v>
      </c>
      <c r="I466" s="84" t="s">
        <v>661</v>
      </c>
      <c r="J466" s="84" t="s">
        <v>662</v>
      </c>
      <c r="L466" s="63" t="n">
        <f aca="false">IF(AND(A467&lt;&gt;"",A466=""),L465+1,L465)</f>
        <v>39</v>
      </c>
      <c r="M466" s="80" t="str">
        <f aca="false">IF(OR(A466="Insumo",A466="Composição Auxiliar"),J466,"")</f>
        <v/>
      </c>
      <c r="N466" s="81" t="str">
        <f aca="false">IF(E466="Mão de Obra",J466,"")</f>
        <v/>
      </c>
      <c r="O466" s="81" t="str">
        <f aca="false">IF(N466&lt;&gt;"","",M466)</f>
        <v/>
      </c>
      <c r="P466" s="82" t="str">
        <f aca="false">IF(A466="Composição",B466,"")</f>
        <v/>
      </c>
      <c r="Q466" s="81" t="str">
        <f aca="false">IF(P466&lt;&gt;"",SUMIF(L466:L466,L466,N466:N466),"")</f>
        <v/>
      </c>
      <c r="R466" s="81" t="str">
        <f aca="false">IF(P466&lt;&gt;"",SUMIF(L466:L466,L466,O466:O466),"")</f>
        <v/>
      </c>
    </row>
    <row r="467" customFormat="false" ht="38.25" hidden="true" customHeight="true" outlineLevel="0" collapsed="false">
      <c r="A467" s="86" t="s">
        <v>663</v>
      </c>
      <c r="B467" s="87" t="s">
        <v>133</v>
      </c>
      <c r="C467" s="86" t="s">
        <v>664</v>
      </c>
      <c r="D467" s="86" t="s">
        <v>1020</v>
      </c>
      <c r="E467" s="86" t="s">
        <v>675</v>
      </c>
      <c r="F467" s="86"/>
      <c r="G467" s="88" t="s">
        <v>676</v>
      </c>
      <c r="H467" s="89" t="n">
        <v>1</v>
      </c>
      <c r="I467" s="90" t="n">
        <f aca="false">SUMIF(L:L,$L467,M:M)</f>
        <v>512.83</v>
      </c>
      <c r="J467" s="90" t="n">
        <f aca="false">TRUNC(H467*I467,2)</f>
        <v>512.83</v>
      </c>
      <c r="L467" s="63" t="n">
        <f aca="false">IF(AND(A468&lt;&gt;"",A467=""),L466+1,L466)</f>
        <v>39</v>
      </c>
      <c r="M467" s="80" t="str">
        <f aca="false">IF(OR(A467="Insumo",A467="Composição Auxiliar"),J467,"")</f>
        <v/>
      </c>
      <c r="N467" s="81" t="str">
        <f aca="false">IF(E467="Mão de Obra",J467,"")</f>
        <v/>
      </c>
      <c r="O467" s="81" t="str">
        <f aca="false">IF(N467&lt;&gt;"","",M467)</f>
        <v/>
      </c>
      <c r="P467" s="82" t="str">
        <f aca="false">IF(A467="Composição",B467,"")</f>
        <v> 94966 </v>
      </c>
      <c r="Q467" s="81" t="n">
        <f aca="false">IF(P467&lt;&gt;"",SUMIF(L467:L467,L467,N467:N467),"")</f>
        <v>0</v>
      </c>
      <c r="R467" s="81" t="n">
        <f aca="false">IF(P467&lt;&gt;"",SUMIF(L467:L467,L467,O467:O467),"")</f>
        <v>0</v>
      </c>
    </row>
    <row r="468" customFormat="false" ht="25.5" hidden="true" customHeight="true" outlineLevel="0" collapsed="false">
      <c r="A468" s="91" t="s">
        <v>668</v>
      </c>
      <c r="B468" s="92" t="s">
        <v>1012</v>
      </c>
      <c r="C468" s="91" t="s">
        <v>664</v>
      </c>
      <c r="D468" s="91" t="s">
        <v>1013</v>
      </c>
      <c r="E468" s="91" t="s">
        <v>671</v>
      </c>
      <c r="F468" s="91"/>
      <c r="G468" s="93" t="s">
        <v>672</v>
      </c>
      <c r="H468" s="94" t="n">
        <v>1.449</v>
      </c>
      <c r="I468" s="95" t="n">
        <f aca="false">SUMIFS(J:J,A:A,"Composição",B:B,$B468)</f>
        <v>21.98</v>
      </c>
      <c r="J468" s="95" t="n">
        <f aca="false">TRUNC(H468*I468,2)</f>
        <v>31.84</v>
      </c>
      <c r="L468" s="63" t="n">
        <f aca="false">IF(AND(A469&lt;&gt;"",A468=""),L467+1,L467)</f>
        <v>39</v>
      </c>
      <c r="M468" s="80" t="n">
        <f aca="false">IF(OR(A468="Insumo",A468="Composição Auxiliar"),J468,"")</f>
        <v>31.84</v>
      </c>
      <c r="N468" s="81" t="str">
        <f aca="false">IF(E468="Mão de Obra",J468,"")</f>
        <v/>
      </c>
      <c r="O468" s="81" t="n">
        <f aca="false">IF(N468&lt;&gt;"","",M468)</f>
        <v>31.84</v>
      </c>
      <c r="P468" s="82" t="str">
        <f aca="false">IF(A468="Composição",B468,"")</f>
        <v/>
      </c>
      <c r="Q468" s="81" t="str">
        <f aca="false">IF(P468&lt;&gt;"",SUMIF(L468:L468,L468,N468:N468),"")</f>
        <v/>
      </c>
      <c r="R468" s="81" t="str">
        <f aca="false">IF(P468&lt;&gt;"",SUMIF(L468:L468,L468,O468:O468),"")</f>
        <v/>
      </c>
    </row>
    <row r="469" customFormat="false" ht="38.25" hidden="true" customHeight="true" outlineLevel="0" collapsed="false">
      <c r="A469" s="91" t="s">
        <v>668</v>
      </c>
      <c r="B469" s="92" t="s">
        <v>1014</v>
      </c>
      <c r="C469" s="91" t="s">
        <v>664</v>
      </c>
      <c r="D469" s="91" t="s">
        <v>1015</v>
      </c>
      <c r="E469" s="91" t="s">
        <v>691</v>
      </c>
      <c r="F469" s="91"/>
      <c r="G469" s="93" t="s">
        <v>692</v>
      </c>
      <c r="H469" s="94" t="n">
        <v>0.7458</v>
      </c>
      <c r="I469" s="95" t="n">
        <f aca="false">SUMIFS(J:J,A:A,"Composição",B:B,$B469)</f>
        <v>2</v>
      </c>
      <c r="J469" s="95" t="n">
        <f aca="false">TRUNC(H469*I469,2)</f>
        <v>1.49</v>
      </c>
      <c r="L469" s="63" t="n">
        <f aca="false">IF(AND(A470&lt;&gt;"",A469=""),L468+1,L468)</f>
        <v>39</v>
      </c>
      <c r="M469" s="80" t="n">
        <f aca="false">IF(OR(A469="Insumo",A469="Composição Auxiliar"),J469,"")</f>
        <v>1.49</v>
      </c>
      <c r="N469" s="81" t="str">
        <f aca="false">IF(E469="Mão de Obra",J469,"")</f>
        <v/>
      </c>
      <c r="O469" s="81" t="n">
        <f aca="false">IF(N469&lt;&gt;"","",M469)</f>
        <v>1.49</v>
      </c>
      <c r="P469" s="82" t="str">
        <f aca="false">IF(A469="Composição",B469,"")</f>
        <v/>
      </c>
      <c r="Q469" s="81" t="str">
        <f aca="false">IF(P469&lt;&gt;"",SUMIF(L469:L469,L469,N469:N469),"")</f>
        <v/>
      </c>
      <c r="R469" s="81" t="str">
        <f aca="false">IF(P469&lt;&gt;"",SUMIF(L469:L469,L469,O469:O469),"")</f>
        <v/>
      </c>
    </row>
    <row r="470" customFormat="false" ht="25.5" hidden="true" customHeight="true" outlineLevel="0" collapsed="false">
      <c r="A470" s="91" t="s">
        <v>668</v>
      </c>
      <c r="B470" s="92" t="s">
        <v>677</v>
      </c>
      <c r="C470" s="91" t="s">
        <v>664</v>
      </c>
      <c r="D470" s="91" t="s">
        <v>678</v>
      </c>
      <c r="E470" s="91" t="s">
        <v>671</v>
      </c>
      <c r="F470" s="91"/>
      <c r="G470" s="93" t="s">
        <v>672</v>
      </c>
      <c r="H470" s="94" t="n">
        <v>2.2958</v>
      </c>
      <c r="I470" s="95" t="n">
        <f aca="false">SUMIFS(J:J,A:A,"Composição",B:B,$B470)</f>
        <v>18.93</v>
      </c>
      <c r="J470" s="95" t="n">
        <f aca="false">TRUNC(H470*I470,2)</f>
        <v>43.45</v>
      </c>
      <c r="L470" s="63" t="n">
        <f aca="false">IF(AND(A471&lt;&gt;"",A470=""),L469+1,L469)</f>
        <v>39</v>
      </c>
      <c r="M470" s="80" t="n">
        <f aca="false">IF(OR(A470="Insumo",A470="Composição Auxiliar"),J470,"")</f>
        <v>43.45</v>
      </c>
      <c r="N470" s="81" t="str">
        <f aca="false">IF(E470="Mão de Obra",J470,"")</f>
        <v/>
      </c>
      <c r="O470" s="81" t="n">
        <f aca="false">IF(N470&lt;&gt;"","",M470)</f>
        <v>43.45</v>
      </c>
      <c r="P470" s="82" t="str">
        <f aca="false">IF(A470="Composição",B470,"")</f>
        <v/>
      </c>
      <c r="Q470" s="81" t="str">
        <f aca="false">IF(P470&lt;&gt;"",SUMIF(L470:L470,L470,N470:N470),"")</f>
        <v/>
      </c>
      <c r="R470" s="81" t="str">
        <f aca="false">IF(P470&lt;&gt;"",SUMIF(L470:L470,L470,O470:O470),"")</f>
        <v/>
      </c>
    </row>
    <row r="471" customFormat="false" ht="38.25" hidden="true" customHeight="true" outlineLevel="0" collapsed="false">
      <c r="A471" s="91" t="s">
        <v>668</v>
      </c>
      <c r="B471" s="92" t="s">
        <v>1010</v>
      </c>
      <c r="C471" s="91" t="s">
        <v>664</v>
      </c>
      <c r="D471" s="91" t="s">
        <v>1011</v>
      </c>
      <c r="E471" s="91" t="s">
        <v>691</v>
      </c>
      <c r="F471" s="91"/>
      <c r="G471" s="93" t="s">
        <v>699</v>
      </c>
      <c r="H471" s="94" t="n">
        <v>0.7032</v>
      </c>
      <c r="I471" s="95" t="n">
        <f aca="false">SUMIFS(J:J,A:A,"Composição",B:B,$B471)</f>
        <v>0.32</v>
      </c>
      <c r="J471" s="95" t="n">
        <f aca="false">TRUNC(H471*I471,2)</f>
        <v>0.22</v>
      </c>
      <c r="L471" s="63" t="n">
        <f aca="false">IF(AND(A472&lt;&gt;"",A471=""),L470+1,L470)</f>
        <v>39</v>
      </c>
      <c r="M471" s="80" t="n">
        <f aca="false">IF(OR(A471="Insumo",A471="Composição Auxiliar"),J471,"")</f>
        <v>0.22</v>
      </c>
      <c r="N471" s="81" t="str">
        <f aca="false">IF(E471="Mão de Obra",J471,"")</f>
        <v/>
      </c>
      <c r="O471" s="81" t="n">
        <f aca="false">IF(N471&lt;&gt;"","",M471)</f>
        <v>0.22</v>
      </c>
      <c r="P471" s="82" t="str">
        <f aca="false">IF(A471="Composição",B471,"")</f>
        <v/>
      </c>
      <c r="Q471" s="81" t="str">
        <f aca="false">IF(P471&lt;&gt;"",SUMIF(L471:L471,L471,N471:N471),"")</f>
        <v/>
      </c>
      <c r="R471" s="81" t="str">
        <f aca="false">IF(P471&lt;&gt;"",SUMIF(L471:L471,L471,O471:O471),"")</f>
        <v/>
      </c>
    </row>
    <row r="472" customFormat="false" ht="25.5" hidden="true" customHeight="false" outlineLevel="0" collapsed="false">
      <c r="A472" s="96" t="s">
        <v>679</v>
      </c>
      <c r="B472" s="97" t="s">
        <v>1016</v>
      </c>
      <c r="C472" s="96" t="str">
        <f aca="false">VLOOKUP(B472,INSUMOS!$A:$I,2,0)</f>
        <v>SINAPI</v>
      </c>
      <c r="D472" s="96" t="str">
        <f aca="false">VLOOKUP(B472,INSUMOS!$A:$I,3,0)</f>
        <v>AREIA MEDIA - POSTO JAZIDA/FORNECEDOR (RETIRADO NA JAZIDA, SEM TRANSPORTE)</v>
      </c>
      <c r="E472" s="98" t="str">
        <f aca="false">VLOOKUP(B472,INSUMOS!$A:$I,4,0)</f>
        <v>Material</v>
      </c>
      <c r="F472" s="98"/>
      <c r="G472" s="99" t="str">
        <f aca="false">VLOOKUP(B472,INSUMOS!$A:$I,5,0)</f>
        <v>m³</v>
      </c>
      <c r="H472" s="100" t="n">
        <v>0.7078</v>
      </c>
      <c r="I472" s="101" t="n">
        <f aca="false">VLOOKUP(B472,INSUMOS!$A:$I,8,0)</f>
        <v>90</v>
      </c>
      <c r="J472" s="101" t="n">
        <f aca="false">TRUNC(H472*I472,2)</f>
        <v>63.7</v>
      </c>
      <c r="L472" s="63" t="n">
        <f aca="false">IF(AND(A473&lt;&gt;"",A472=""),L471+1,L471)</f>
        <v>39</v>
      </c>
      <c r="M472" s="80" t="n">
        <f aca="false">IF(OR(A472="Insumo",A472="Composição Auxiliar"),J472,"")</f>
        <v>63.7</v>
      </c>
      <c r="N472" s="81" t="str">
        <f aca="false">IF(E472="Mão de Obra",J472,"")</f>
        <v/>
      </c>
      <c r="O472" s="81" t="n">
        <f aca="false">IF(N472&lt;&gt;"","",M472)</f>
        <v>63.7</v>
      </c>
      <c r="P472" s="82" t="str">
        <f aca="false">IF(A472="Composição",B472,"")</f>
        <v/>
      </c>
      <c r="Q472" s="81" t="str">
        <f aca="false">IF(P472&lt;&gt;"",SUMIF(L472:L472,L472,N472:N472),"")</f>
        <v/>
      </c>
      <c r="R472" s="81" t="str">
        <f aca="false">IF(P472&lt;&gt;"",SUMIF(L472:L472,L472,O472:O472),"")</f>
        <v/>
      </c>
    </row>
    <row r="473" customFormat="false" ht="14.25" hidden="true" customHeight="false" outlineLevel="0" collapsed="false">
      <c r="A473" s="96" t="s">
        <v>679</v>
      </c>
      <c r="B473" s="97" t="s">
        <v>1017</v>
      </c>
      <c r="C473" s="96" t="str">
        <f aca="false">VLOOKUP(B473,INSUMOS!$A:$I,2,0)</f>
        <v>SINAPI</v>
      </c>
      <c r="D473" s="96" t="str">
        <f aca="false">VLOOKUP(B473,INSUMOS!$A:$I,3,0)</f>
        <v>CIMENTO PORTLAND COMPOSTO CP II-32</v>
      </c>
      <c r="E473" s="98" t="str">
        <f aca="false">VLOOKUP(B473,INSUMOS!$A:$I,4,0)</f>
        <v>Material</v>
      </c>
      <c r="F473" s="98"/>
      <c r="G473" s="99" t="str">
        <f aca="false">VLOOKUP(B473,INSUMOS!$A:$I,5,0)</f>
        <v>KG</v>
      </c>
      <c r="H473" s="100" t="n">
        <v>388.8826</v>
      </c>
      <c r="I473" s="101" t="n">
        <f aca="false">VLOOKUP(B473,INSUMOS!$A:$I,8,0)</f>
        <v>0.81</v>
      </c>
      <c r="J473" s="101" t="n">
        <f aca="false">TRUNC(H473*I473,2)</f>
        <v>314.99</v>
      </c>
      <c r="L473" s="63" t="n">
        <f aca="false">IF(AND(A474&lt;&gt;"",A473=""),L472+1,L472)</f>
        <v>39</v>
      </c>
      <c r="M473" s="80" t="n">
        <f aca="false">IF(OR(A473="Insumo",A473="Composição Auxiliar"),J473,"")</f>
        <v>314.99</v>
      </c>
      <c r="N473" s="81" t="str">
        <f aca="false">IF(E473="Mão de Obra",J473,"")</f>
        <v/>
      </c>
      <c r="O473" s="81" t="n">
        <f aca="false">IF(N473&lt;&gt;"","",M473)</f>
        <v>314.99</v>
      </c>
      <c r="P473" s="82" t="str">
        <f aca="false">IF(A473="Composição",B473,"")</f>
        <v/>
      </c>
      <c r="Q473" s="81" t="str">
        <f aca="false">IF(P473&lt;&gt;"",SUMIF(L473:L473,L473,N473:N473),"")</f>
        <v/>
      </c>
      <c r="R473" s="81" t="str">
        <f aca="false">IF(P473&lt;&gt;"",SUMIF(L473:L473,L473,O473:O473),"")</f>
        <v/>
      </c>
    </row>
    <row r="474" customFormat="false" ht="25.5" hidden="true" customHeight="false" outlineLevel="0" collapsed="false">
      <c r="A474" s="96" t="s">
        <v>679</v>
      </c>
      <c r="B474" s="97" t="s">
        <v>1018</v>
      </c>
      <c r="C474" s="96" t="str">
        <f aca="false">VLOOKUP(B474,INSUMOS!$A:$I,2,0)</f>
        <v>SINAPI</v>
      </c>
      <c r="D474" s="96" t="str">
        <f aca="false">VLOOKUP(B474,INSUMOS!$A:$I,3,0)</f>
        <v>PEDRA BRITADA N. 1 (9,5 A 19 MM) POSTO PEDREIRA/FORNECEDOR, SEM FRETE</v>
      </c>
      <c r="E474" s="98" t="str">
        <f aca="false">VLOOKUP(B474,INSUMOS!$A:$I,4,0)</f>
        <v>Material</v>
      </c>
      <c r="F474" s="98"/>
      <c r="G474" s="99" t="str">
        <f aca="false">VLOOKUP(B474,INSUMOS!$A:$I,5,0)</f>
        <v>m³</v>
      </c>
      <c r="H474" s="100" t="n">
        <v>0.5892</v>
      </c>
      <c r="I474" s="101" t="n">
        <f aca="false">VLOOKUP(B474,INSUMOS!$A:$I,8,0)</f>
        <v>96.99</v>
      </c>
      <c r="J474" s="101" t="n">
        <f aca="false">TRUNC(H474*I474,2)</f>
        <v>57.14</v>
      </c>
      <c r="L474" s="63" t="n">
        <f aca="false">IF(AND(A475&lt;&gt;"",A474=""),L473+1,L473)</f>
        <v>39</v>
      </c>
      <c r="M474" s="80" t="n">
        <f aca="false">IF(OR(A474="Insumo",A474="Composição Auxiliar"),J474,"")</f>
        <v>57.14</v>
      </c>
      <c r="N474" s="81" t="str">
        <f aca="false">IF(E474="Mão de Obra",J474,"")</f>
        <v/>
      </c>
      <c r="O474" s="81" t="n">
        <f aca="false">IF(N474&lt;&gt;"","",M474)</f>
        <v>57.14</v>
      </c>
      <c r="P474" s="82" t="str">
        <f aca="false">IF(A474="Composição",B474,"")</f>
        <v/>
      </c>
      <c r="Q474" s="81" t="str">
        <f aca="false">IF(P474&lt;&gt;"",SUMIF(L474:L474,L474,N474:N474),"")</f>
        <v/>
      </c>
      <c r="R474" s="81" t="str">
        <f aca="false">IF(P474&lt;&gt;"",SUMIF(L474:L474,L474,O474:O474),"")</f>
        <v/>
      </c>
    </row>
    <row r="475" customFormat="false" ht="14.25" hidden="true" customHeight="false" outlineLevel="0" collapsed="false">
      <c r="A475" s="102"/>
      <c r="B475" s="102"/>
      <c r="C475" s="102"/>
      <c r="D475" s="102"/>
      <c r="E475" s="102"/>
      <c r="F475" s="103"/>
      <c r="G475" s="102"/>
      <c r="H475" s="103"/>
      <c r="I475" s="102"/>
      <c r="J475" s="103"/>
      <c r="L475" s="63" t="n">
        <f aca="false">IF(AND(A476&lt;&gt;"",A475=""),L474+1,L474)</f>
        <v>39</v>
      </c>
      <c r="M475" s="80" t="str">
        <f aca="false">IF(OR(A475="Insumo",A475="Composição Auxiliar"),J475,"")</f>
        <v/>
      </c>
      <c r="N475" s="81" t="str">
        <f aca="false">IF(E475="Mão de Obra",J475,"")</f>
        <v/>
      </c>
      <c r="O475" s="81" t="str">
        <f aca="false">IF(N475&lt;&gt;"","",M475)</f>
        <v/>
      </c>
      <c r="P475" s="82" t="str">
        <f aca="false">IF(A475="Composição",B475,"")</f>
        <v/>
      </c>
      <c r="Q475" s="81" t="str">
        <f aca="false">IF(P475&lt;&gt;"",SUMIF(L475:L475,L475,N475:N475),"")</f>
        <v/>
      </c>
      <c r="R475" s="81" t="str">
        <f aca="false">IF(P475&lt;&gt;"",SUMIF(L475:L475,L475,O475:O475),"")</f>
        <v/>
      </c>
    </row>
    <row r="476" customFormat="false" ht="15" hidden="true" customHeight="false" outlineLevel="0" collapsed="false">
      <c r="A476" s="102"/>
      <c r="B476" s="102"/>
      <c r="C476" s="102"/>
      <c r="D476" s="102"/>
      <c r="E476" s="102"/>
      <c r="F476" s="103"/>
      <c r="G476" s="102"/>
      <c r="H476" s="104"/>
      <c r="I476" s="104"/>
      <c r="J476" s="103"/>
      <c r="L476" s="63" t="n">
        <f aca="false">IF(AND(A477&lt;&gt;"",A476=""),L475+1,L475)</f>
        <v>39</v>
      </c>
      <c r="M476" s="80" t="str">
        <f aca="false">IF(OR(A476="Insumo",A476="Composição Auxiliar"),J476,"")</f>
        <v/>
      </c>
      <c r="N476" s="81" t="str">
        <f aca="false">IF(E476="Mão de Obra",J476,"")</f>
        <v/>
      </c>
      <c r="O476" s="81" t="str">
        <f aca="false">IF(N476&lt;&gt;"","",M476)</f>
        <v/>
      </c>
      <c r="P476" s="82" t="str">
        <f aca="false">IF(A476="Composição",B476,"")</f>
        <v/>
      </c>
      <c r="Q476" s="81" t="str">
        <f aca="false">IF(P476&lt;&gt;"",SUMIF(L476:L476,L476,N476:N476),"")</f>
        <v/>
      </c>
      <c r="R476" s="81" t="str">
        <f aca="false">IF(P476&lt;&gt;"",SUMIF(L476:L476,L476,O476:O476),"")</f>
        <v/>
      </c>
    </row>
    <row r="477" customFormat="false" ht="15" hidden="true" customHeight="false" outlineLevel="0" collapsed="false">
      <c r="A477" s="108"/>
      <c r="B477" s="108"/>
      <c r="C477" s="108"/>
      <c r="D477" s="108"/>
      <c r="E477" s="108"/>
      <c r="F477" s="108"/>
      <c r="G477" s="108"/>
      <c r="H477" s="108"/>
      <c r="I477" s="108"/>
      <c r="J477" s="108"/>
      <c r="L477" s="63" t="n">
        <f aca="false">IF(AND(A478&lt;&gt;"",A477=""),L476+1,L476)</f>
        <v>40</v>
      </c>
      <c r="M477" s="80" t="str">
        <f aca="false">IF(OR(A477="Insumo",A477="Composição Auxiliar"),J477,"")</f>
        <v/>
      </c>
      <c r="N477" s="81" t="str">
        <f aca="false">IF(E477="Mão de Obra",J477,"")</f>
        <v/>
      </c>
      <c r="O477" s="81" t="str">
        <f aca="false">IF(N477&lt;&gt;"","",M477)</f>
        <v/>
      </c>
      <c r="P477" s="82" t="str">
        <f aca="false">IF(A477="Composição",B477,"")</f>
        <v/>
      </c>
      <c r="Q477" s="81" t="str">
        <f aca="false">IF(P477&lt;&gt;"",SUMIF(L477:L477,L477,N477:N477),"")</f>
        <v/>
      </c>
      <c r="R477" s="81" t="str">
        <f aca="false">IF(P477&lt;&gt;"",SUMIF(L477:L477,L477,O477:O477),"")</f>
        <v/>
      </c>
    </row>
    <row r="478" customFormat="false" ht="15" hidden="true" customHeight="true" outlineLevel="0" collapsed="false">
      <c r="A478" s="83" t="s">
        <v>134</v>
      </c>
      <c r="B478" s="84" t="s">
        <v>655</v>
      </c>
      <c r="C478" s="83" t="s">
        <v>656</v>
      </c>
      <c r="D478" s="83" t="s">
        <v>657</v>
      </c>
      <c r="E478" s="83" t="s">
        <v>658</v>
      </c>
      <c r="F478" s="83"/>
      <c r="G478" s="85" t="s">
        <v>659</v>
      </c>
      <c r="H478" s="84" t="s">
        <v>660</v>
      </c>
      <c r="I478" s="84" t="s">
        <v>661</v>
      </c>
      <c r="J478" s="84" t="s">
        <v>662</v>
      </c>
      <c r="L478" s="63" t="n">
        <f aca="false">IF(AND(A479&lt;&gt;"",A478=""),L477+1,L477)</f>
        <v>40</v>
      </c>
      <c r="M478" s="80" t="str">
        <f aca="false">IF(OR(A478="Insumo",A478="Composição Auxiliar"),J478,"")</f>
        <v/>
      </c>
      <c r="N478" s="81" t="str">
        <f aca="false">IF(E478="Mão de Obra",J478,"")</f>
        <v/>
      </c>
      <c r="O478" s="81" t="str">
        <f aca="false">IF(N478&lt;&gt;"","",M478)</f>
        <v/>
      </c>
      <c r="P478" s="82" t="str">
        <f aca="false">IF(A478="Composição",B478,"")</f>
        <v/>
      </c>
      <c r="Q478" s="81" t="str">
        <f aca="false">IF(P478&lt;&gt;"",SUMIF(L478:L478,L478,N478:N478),"")</f>
        <v/>
      </c>
      <c r="R478" s="81" t="str">
        <f aca="false">IF(P478&lt;&gt;"",SUMIF(L478:L478,L478,O478:O478),"")</f>
        <v/>
      </c>
    </row>
    <row r="479" customFormat="false" ht="38.25" hidden="true" customHeight="true" outlineLevel="0" collapsed="false">
      <c r="A479" s="86" t="s">
        <v>663</v>
      </c>
      <c r="B479" s="87" t="s">
        <v>135</v>
      </c>
      <c r="C479" s="86" t="s">
        <v>664</v>
      </c>
      <c r="D479" s="86" t="s">
        <v>1022</v>
      </c>
      <c r="E479" s="86" t="s">
        <v>675</v>
      </c>
      <c r="F479" s="86"/>
      <c r="G479" s="88" t="s">
        <v>667</v>
      </c>
      <c r="H479" s="89" t="n">
        <v>1</v>
      </c>
      <c r="I479" s="90" t="n">
        <f aca="false">SUMIF(L:L,$L479,M:M)</f>
        <v>187.17</v>
      </c>
      <c r="J479" s="90" t="n">
        <f aca="false">TRUNC(H479*I479,2)</f>
        <v>187.17</v>
      </c>
      <c r="L479" s="63" t="n">
        <f aca="false">IF(AND(A480&lt;&gt;"",A479=""),L478+1,L478)</f>
        <v>40</v>
      </c>
      <c r="M479" s="80" t="str">
        <f aca="false">IF(OR(A479="Insumo",A479="Composição Auxiliar"),J479,"")</f>
        <v/>
      </c>
      <c r="N479" s="81" t="str">
        <f aca="false">IF(E479="Mão de Obra",J479,"")</f>
        <v/>
      </c>
      <c r="O479" s="81" t="str">
        <f aca="false">IF(N479&lt;&gt;"","",M479)</f>
        <v/>
      </c>
      <c r="P479" s="82" t="str">
        <f aca="false">IF(A479="Composição",B479,"")</f>
        <v> 101963 </v>
      </c>
      <c r="Q479" s="81" t="n">
        <f aca="false">IF(P479&lt;&gt;"",SUMIF(L479:L479,L479,N479:N479),"")</f>
        <v>0</v>
      </c>
      <c r="R479" s="81" t="n">
        <f aca="false">IF(P479&lt;&gt;"",SUMIF(L479:L479,L479,O479:O479),"")</f>
        <v>0</v>
      </c>
    </row>
    <row r="480" customFormat="false" ht="25.5" hidden="true" customHeight="true" outlineLevel="0" collapsed="false">
      <c r="A480" s="91" t="s">
        <v>668</v>
      </c>
      <c r="B480" s="92" t="s">
        <v>669</v>
      </c>
      <c r="C480" s="91" t="s">
        <v>664</v>
      </c>
      <c r="D480" s="91" t="s">
        <v>670</v>
      </c>
      <c r="E480" s="91" t="s">
        <v>671</v>
      </c>
      <c r="F480" s="91"/>
      <c r="G480" s="93" t="s">
        <v>672</v>
      </c>
      <c r="H480" s="94" t="n">
        <v>0.501</v>
      </c>
      <c r="I480" s="95" t="n">
        <f aca="false">SUMIFS(J:J,A:A,"Composição",B:B,$B480)</f>
        <v>23.32</v>
      </c>
      <c r="J480" s="95" t="n">
        <f aca="false">TRUNC(H480*I480,2)</f>
        <v>11.68</v>
      </c>
      <c r="L480" s="63" t="n">
        <f aca="false">IF(AND(A481&lt;&gt;"",A480=""),L479+1,L479)</f>
        <v>40</v>
      </c>
      <c r="M480" s="80" t="n">
        <f aca="false">IF(OR(A480="Insumo",A480="Composição Auxiliar"),J480,"")</f>
        <v>11.68</v>
      </c>
      <c r="N480" s="81" t="str">
        <f aca="false">IF(E480="Mão de Obra",J480,"")</f>
        <v/>
      </c>
      <c r="O480" s="81" t="n">
        <f aca="false">IF(N480&lt;&gt;"","",M480)</f>
        <v>11.68</v>
      </c>
      <c r="P480" s="82" t="str">
        <f aca="false">IF(A480="Composição",B480,"")</f>
        <v/>
      </c>
      <c r="Q480" s="81" t="str">
        <f aca="false">IF(P480&lt;&gt;"",SUMIF(L480:L480,L480,N480:N480),"")</f>
        <v/>
      </c>
      <c r="R480" s="81" t="str">
        <f aca="false">IF(P480&lt;&gt;"",SUMIF(L480:L480,L480,O480:O480),"")</f>
        <v/>
      </c>
    </row>
    <row r="481" customFormat="false" ht="38.25" hidden="true" customHeight="true" outlineLevel="0" collapsed="false">
      <c r="A481" s="91" t="s">
        <v>668</v>
      </c>
      <c r="B481" s="92" t="s">
        <v>1023</v>
      </c>
      <c r="C481" s="91" t="s">
        <v>664</v>
      </c>
      <c r="D481" s="91" t="s">
        <v>1024</v>
      </c>
      <c r="E481" s="91" t="s">
        <v>675</v>
      </c>
      <c r="F481" s="91"/>
      <c r="G481" s="93" t="s">
        <v>676</v>
      </c>
      <c r="H481" s="94" t="n">
        <v>0.054</v>
      </c>
      <c r="I481" s="95" t="n">
        <f aca="false">SUMIFS(J:J,A:A,"Composição",B:B,$B481)</f>
        <v>723.31</v>
      </c>
      <c r="J481" s="95" t="n">
        <f aca="false">TRUNC(H481*I481,2)</f>
        <v>39.05</v>
      </c>
      <c r="L481" s="63" t="n">
        <f aca="false">IF(AND(A482&lt;&gt;"",A481=""),L480+1,L480)</f>
        <v>40</v>
      </c>
      <c r="M481" s="80" t="n">
        <f aca="false">IF(OR(A481="Insumo",A481="Composição Auxiliar"),J481,"")</f>
        <v>39.05</v>
      </c>
      <c r="N481" s="81" t="str">
        <f aca="false">IF(E481="Mão de Obra",J481,"")</f>
        <v/>
      </c>
      <c r="O481" s="81" t="n">
        <f aca="false">IF(N481&lt;&gt;"","",M481)</f>
        <v>39.05</v>
      </c>
      <c r="P481" s="82" t="str">
        <f aca="false">IF(A481="Composição",B481,"")</f>
        <v/>
      </c>
      <c r="Q481" s="81" t="str">
        <f aca="false">IF(P481&lt;&gt;"",SUMIF(L481:L481,L481,N481:N481),"")</f>
        <v/>
      </c>
      <c r="R481" s="81" t="str">
        <f aca="false">IF(P481&lt;&gt;"",SUMIF(L481:L481,L481,O481:O481),"")</f>
        <v/>
      </c>
    </row>
    <row r="482" customFormat="false" ht="25.5" hidden="true" customHeight="true" outlineLevel="0" collapsed="false">
      <c r="A482" s="91" t="s">
        <v>668</v>
      </c>
      <c r="B482" s="92" t="s">
        <v>1025</v>
      </c>
      <c r="C482" s="91" t="s">
        <v>664</v>
      </c>
      <c r="D482" s="91" t="s">
        <v>1026</v>
      </c>
      <c r="E482" s="91" t="s">
        <v>675</v>
      </c>
      <c r="F482" s="91"/>
      <c r="G482" s="93" t="s">
        <v>729</v>
      </c>
      <c r="H482" s="94" t="n">
        <v>0.97</v>
      </c>
      <c r="I482" s="95" t="n">
        <f aca="false">SUMIFS(J:J,A:A,"Composição",B:B,$B482)</f>
        <v>14.14</v>
      </c>
      <c r="J482" s="95" t="n">
        <f aca="false">TRUNC(H482*I482,2)</f>
        <v>13.71</v>
      </c>
      <c r="L482" s="63" t="n">
        <f aca="false">IF(AND(A483&lt;&gt;"",A482=""),L481+1,L481)</f>
        <v>40</v>
      </c>
      <c r="M482" s="80" t="n">
        <f aca="false">IF(OR(A482="Insumo",A482="Composição Auxiliar"),J482,"")</f>
        <v>13.71</v>
      </c>
      <c r="N482" s="81" t="str">
        <f aca="false">IF(E482="Mão de Obra",J482,"")</f>
        <v/>
      </c>
      <c r="O482" s="81" t="n">
        <f aca="false">IF(N482&lt;&gt;"","",M482)</f>
        <v>13.71</v>
      </c>
      <c r="P482" s="82" t="str">
        <f aca="false">IF(A482="Composição",B482,"")</f>
        <v/>
      </c>
      <c r="Q482" s="81" t="str">
        <f aca="false">IF(P482&lt;&gt;"",SUMIF(L482:L482,L482,N482:N482),"")</f>
        <v/>
      </c>
      <c r="R482" s="81" t="str">
        <f aca="false">IF(P482&lt;&gt;"",SUMIF(L482:L482,L482,O482:O482),"")</f>
        <v/>
      </c>
    </row>
    <row r="483" customFormat="false" ht="25.5" hidden="true" customHeight="true" outlineLevel="0" collapsed="false">
      <c r="A483" s="91" t="s">
        <v>668</v>
      </c>
      <c r="B483" s="92" t="s">
        <v>1027</v>
      </c>
      <c r="C483" s="91" t="s">
        <v>664</v>
      </c>
      <c r="D483" s="91" t="s">
        <v>1028</v>
      </c>
      <c r="E483" s="91" t="s">
        <v>675</v>
      </c>
      <c r="F483" s="91"/>
      <c r="G483" s="93" t="s">
        <v>925</v>
      </c>
      <c r="H483" s="94" t="n">
        <v>1.211</v>
      </c>
      <c r="I483" s="95" t="n">
        <f aca="false">SUMIFS(J:J,A:A,"Composição",B:B,$B483)</f>
        <v>15.97</v>
      </c>
      <c r="J483" s="95" t="n">
        <f aca="false">TRUNC(H483*I483,2)</f>
        <v>19.33</v>
      </c>
      <c r="L483" s="63" t="n">
        <f aca="false">IF(AND(A484&lt;&gt;"",A483=""),L482+1,L482)</f>
        <v>40</v>
      </c>
      <c r="M483" s="80" t="n">
        <f aca="false">IF(OR(A483="Insumo",A483="Composição Auxiliar"),J483,"")</f>
        <v>19.33</v>
      </c>
      <c r="N483" s="81" t="str">
        <f aca="false">IF(E483="Mão de Obra",J483,"")</f>
        <v/>
      </c>
      <c r="O483" s="81" t="n">
        <f aca="false">IF(N483&lt;&gt;"","",M483)</f>
        <v>19.33</v>
      </c>
      <c r="P483" s="82" t="str">
        <f aca="false">IF(A483="Composição",B483,"")</f>
        <v/>
      </c>
      <c r="Q483" s="81" t="str">
        <f aca="false">IF(P483&lt;&gt;"",SUMIF(L483:L483,L483,N483:N483),"")</f>
        <v/>
      </c>
      <c r="R483" s="81" t="str">
        <f aca="false">IF(P483&lt;&gt;"",SUMIF(L483:L483,L483,O483:O483),"")</f>
        <v/>
      </c>
    </row>
    <row r="484" customFormat="false" ht="25.5" hidden="true" customHeight="true" outlineLevel="0" collapsed="false">
      <c r="A484" s="91" t="s">
        <v>668</v>
      </c>
      <c r="B484" s="92" t="s">
        <v>677</v>
      </c>
      <c r="C484" s="91" t="s">
        <v>664</v>
      </c>
      <c r="D484" s="91" t="s">
        <v>678</v>
      </c>
      <c r="E484" s="91" t="s">
        <v>671</v>
      </c>
      <c r="F484" s="91"/>
      <c r="G484" s="93" t="s">
        <v>672</v>
      </c>
      <c r="H484" s="94" t="n">
        <v>0.354</v>
      </c>
      <c r="I484" s="95" t="n">
        <f aca="false">SUMIFS(J:J,A:A,"Composição",B:B,$B484)</f>
        <v>18.93</v>
      </c>
      <c r="J484" s="95" t="n">
        <f aca="false">TRUNC(H484*I484,2)</f>
        <v>6.7</v>
      </c>
      <c r="L484" s="63" t="n">
        <f aca="false">IF(AND(A485&lt;&gt;"",A484=""),L483+1,L483)</f>
        <v>40</v>
      </c>
      <c r="M484" s="80" t="n">
        <f aca="false">IF(OR(A484="Insumo",A484="Composição Auxiliar"),J484,"")</f>
        <v>6.7</v>
      </c>
      <c r="N484" s="81" t="str">
        <f aca="false">IF(E484="Mão de Obra",J484,"")</f>
        <v/>
      </c>
      <c r="O484" s="81" t="n">
        <f aca="false">IF(N484&lt;&gt;"","",M484)</f>
        <v>6.7</v>
      </c>
      <c r="P484" s="82" t="str">
        <f aca="false">IF(A484="Composição",B484,"")</f>
        <v/>
      </c>
      <c r="Q484" s="81" t="str">
        <f aca="false">IF(P484&lt;&gt;"",SUMIF(L484:L484,L484,N484:N484),"")</f>
        <v/>
      </c>
      <c r="R484" s="81" t="str">
        <f aca="false">IF(P484&lt;&gt;"",SUMIF(L484:L484,L484,O484:O484),"")</f>
        <v/>
      </c>
    </row>
    <row r="485" customFormat="false" ht="25.5" hidden="true" customHeight="false" outlineLevel="0" collapsed="false">
      <c r="A485" s="96" t="s">
        <v>679</v>
      </c>
      <c r="B485" s="97" t="s">
        <v>1029</v>
      </c>
      <c r="C485" s="96" t="str">
        <f aca="false">VLOOKUP(B485,INSUMOS!$A:$I,2,0)</f>
        <v>SINAPI</v>
      </c>
      <c r="D485" s="96" t="str">
        <f aca="false">VLOOKUP(B485,INSUMOS!$A:$I,3,0)</f>
        <v>TABUA  NAO  APARELHADA  *2,5 X 20* CM, EM MACARANDUBA, ANGELIM OU EQUIVALENTE DA REGIAO - BRUTA</v>
      </c>
      <c r="E485" s="98" t="str">
        <f aca="false">VLOOKUP(B485,INSUMOS!$A:$I,4,0)</f>
        <v>Material</v>
      </c>
      <c r="F485" s="98"/>
      <c r="G485" s="99" t="str">
        <f aca="false">VLOOKUP(B485,INSUMOS!$A:$I,5,0)</f>
        <v>M</v>
      </c>
      <c r="H485" s="100" t="n">
        <v>1.87</v>
      </c>
      <c r="I485" s="101" t="n">
        <f aca="false">VLOOKUP(B485,INSUMOS!$A:$I,8,0)</f>
        <v>21.19</v>
      </c>
      <c r="J485" s="101" t="n">
        <f aca="false">TRUNC(H485*I485,2)</f>
        <v>39.62</v>
      </c>
      <c r="L485" s="63" t="n">
        <f aca="false">IF(AND(A486&lt;&gt;"",A485=""),L484+1,L484)</f>
        <v>40</v>
      </c>
      <c r="M485" s="80" t="n">
        <f aca="false">IF(OR(A485="Insumo",A485="Composição Auxiliar"),J485,"")</f>
        <v>39.62</v>
      </c>
      <c r="N485" s="81" t="str">
        <f aca="false">IF(E485="Mão de Obra",J485,"")</f>
        <v/>
      </c>
      <c r="O485" s="81" t="n">
        <f aca="false">IF(N485&lt;&gt;"","",M485)</f>
        <v>39.62</v>
      </c>
      <c r="P485" s="82" t="str">
        <f aca="false">IF(A485="Composição",B485,"")</f>
        <v/>
      </c>
      <c r="Q485" s="81" t="str">
        <f aca="false">IF(P485&lt;&gt;"",SUMIF(L485:L485,L485,N485:N485),"")</f>
        <v/>
      </c>
      <c r="R485" s="81" t="str">
        <f aca="false">IF(P485&lt;&gt;"",SUMIF(L485:L485,L485,O485:O485),"")</f>
        <v/>
      </c>
    </row>
    <row r="486" customFormat="false" ht="14.25" hidden="true" customHeight="false" outlineLevel="0" collapsed="false">
      <c r="A486" s="96" t="s">
        <v>679</v>
      </c>
      <c r="B486" s="97" t="s">
        <v>983</v>
      </c>
      <c r="C486" s="96" t="str">
        <f aca="false">VLOOKUP(B486,INSUMOS!$A:$I,2,0)</f>
        <v>SINAPI</v>
      </c>
      <c r="D486" s="96" t="str">
        <f aca="false">VLOOKUP(B486,INSUMOS!$A:$I,3,0)</f>
        <v>PREGO DE ACO POLIDO COM CABECA DUPLA 17 X 27 (2 1/2 X 11)</v>
      </c>
      <c r="E486" s="98" t="str">
        <f aca="false">VLOOKUP(B486,INSUMOS!$A:$I,4,0)</f>
        <v>Material</v>
      </c>
      <c r="F486" s="98"/>
      <c r="G486" s="99" t="str">
        <f aca="false">VLOOKUP(B486,INSUMOS!$A:$I,5,0)</f>
        <v>KG</v>
      </c>
      <c r="H486" s="100" t="n">
        <v>0.04</v>
      </c>
      <c r="I486" s="101" t="n">
        <f aca="false">VLOOKUP(B486,INSUMOS!$A:$I,8,0)</f>
        <v>27.5</v>
      </c>
      <c r="J486" s="101" t="n">
        <f aca="false">TRUNC(H486*I486,2)</f>
        <v>1.1</v>
      </c>
      <c r="L486" s="63" t="n">
        <f aca="false">IF(AND(A487&lt;&gt;"",A486=""),L485+1,L485)</f>
        <v>40</v>
      </c>
      <c r="M486" s="80" t="n">
        <f aca="false">IF(OR(A486="Insumo",A486="Composição Auxiliar"),J486,"")</f>
        <v>1.1</v>
      </c>
      <c r="N486" s="81" t="str">
        <f aca="false">IF(E486="Mão de Obra",J486,"")</f>
        <v/>
      </c>
      <c r="O486" s="81" t="n">
        <f aca="false">IF(N486&lt;&gt;"","",M486)</f>
        <v>1.1</v>
      </c>
      <c r="P486" s="82" t="str">
        <f aca="false">IF(A486="Composição",B486,"")</f>
        <v/>
      </c>
      <c r="Q486" s="81" t="str">
        <f aca="false">IF(P486&lt;&gt;"",SUMIF(L486:L486,L486,N486:N486),"")</f>
        <v/>
      </c>
      <c r="R486" s="81" t="str">
        <f aca="false">IF(P486&lt;&gt;"",SUMIF(L486:L486,L486,O486:O486),"")</f>
        <v/>
      </c>
    </row>
    <row r="487" customFormat="false" ht="38.25" hidden="true" customHeight="false" outlineLevel="0" collapsed="false">
      <c r="A487" s="96" t="s">
        <v>679</v>
      </c>
      <c r="B487" s="97" t="s">
        <v>1030</v>
      </c>
      <c r="C487" s="96" t="str">
        <f aca="false">VLOOKUP(B487,INSUMOS!$A:$I,2,0)</f>
        <v>SINAPI</v>
      </c>
      <c r="D487" s="96" t="str">
        <f aca="false">VLOOKUP(B487,INSUMOS!$A:$I,3,0)</f>
        <v>LAJE PRE-MOLDADA CONVENCIONAL (LAJOTAS + VIGOTAS) PARA PISO, UNIDIRECIONAL, SOBRECARGA DE 200 KG/M2, VAO ATE 3,50 M (SEM COLOCACAO)</v>
      </c>
      <c r="E487" s="98" t="str">
        <f aca="false">VLOOKUP(B487,INSUMOS!$A:$I,4,0)</f>
        <v>Material</v>
      </c>
      <c r="F487" s="98"/>
      <c r="G487" s="99" t="str">
        <f aca="false">VLOOKUP(B487,INSUMOS!$A:$I,5,0)</f>
        <v>m²</v>
      </c>
      <c r="H487" s="100" t="n">
        <v>1</v>
      </c>
      <c r="I487" s="101" t="n">
        <f aca="false">VLOOKUP(B487,INSUMOS!$A:$I,8,0)</f>
        <v>55.98</v>
      </c>
      <c r="J487" s="101" t="n">
        <f aca="false">TRUNC(H487*I487,2)</f>
        <v>55.98</v>
      </c>
      <c r="L487" s="63" t="n">
        <f aca="false">IF(AND(A488&lt;&gt;"",A487=""),L486+1,L486)</f>
        <v>40</v>
      </c>
      <c r="M487" s="80" t="n">
        <f aca="false">IF(OR(A487="Insumo",A487="Composição Auxiliar"),J487,"")</f>
        <v>55.98</v>
      </c>
      <c r="N487" s="81" t="str">
        <f aca="false">IF(E487="Mão de Obra",J487,"")</f>
        <v/>
      </c>
      <c r="O487" s="81" t="n">
        <f aca="false">IF(N487&lt;&gt;"","",M487)</f>
        <v>55.98</v>
      </c>
      <c r="P487" s="82" t="str">
        <f aca="false">IF(A487="Composição",B487,"")</f>
        <v/>
      </c>
      <c r="Q487" s="81" t="str">
        <f aca="false">IF(P487&lt;&gt;"",SUMIF(L487:L487,L487,N487:N487),"")</f>
        <v/>
      </c>
      <c r="R487" s="81" t="str">
        <f aca="false">IF(P487&lt;&gt;"",SUMIF(L487:L487,L487,O487:O487),"")</f>
        <v/>
      </c>
    </row>
    <row r="488" customFormat="false" ht="14.25" hidden="true" customHeight="false" outlineLevel="0" collapsed="false">
      <c r="A488" s="102"/>
      <c r="B488" s="102"/>
      <c r="C488" s="102"/>
      <c r="D488" s="102"/>
      <c r="E488" s="102"/>
      <c r="F488" s="103"/>
      <c r="G488" s="102"/>
      <c r="H488" s="103"/>
      <c r="I488" s="102"/>
      <c r="J488" s="103"/>
      <c r="L488" s="63" t="n">
        <f aca="false">IF(AND(A489&lt;&gt;"",A488=""),L487+1,L487)</f>
        <v>40</v>
      </c>
      <c r="M488" s="80" t="str">
        <f aca="false">IF(OR(A488="Insumo",A488="Composição Auxiliar"),J488,"")</f>
        <v/>
      </c>
      <c r="N488" s="81" t="str">
        <f aca="false">IF(E488="Mão de Obra",J488,"")</f>
        <v/>
      </c>
      <c r="O488" s="81" t="str">
        <f aca="false">IF(N488&lt;&gt;"","",M488)</f>
        <v/>
      </c>
      <c r="P488" s="82" t="str">
        <f aca="false">IF(A488="Composição",B488,"")</f>
        <v/>
      </c>
      <c r="Q488" s="81" t="str">
        <f aca="false">IF(P488&lt;&gt;"",SUMIF(L488:L488,L488,N488:N488),"")</f>
        <v/>
      </c>
      <c r="R488" s="81" t="str">
        <f aca="false">IF(P488&lt;&gt;"",SUMIF(L488:L488,L488,O488:O488),"")</f>
        <v/>
      </c>
    </row>
    <row r="489" customFormat="false" ht="15" hidden="true" customHeight="false" outlineLevel="0" collapsed="false">
      <c r="A489" s="102"/>
      <c r="B489" s="102"/>
      <c r="C489" s="102"/>
      <c r="D489" s="102"/>
      <c r="E489" s="102"/>
      <c r="F489" s="103"/>
      <c r="G489" s="102"/>
      <c r="H489" s="104"/>
      <c r="I489" s="104"/>
      <c r="J489" s="103"/>
      <c r="L489" s="63" t="n">
        <f aca="false">IF(AND(A490&lt;&gt;"",A489=""),L488+1,L488)</f>
        <v>40</v>
      </c>
      <c r="M489" s="80" t="str">
        <f aca="false">IF(OR(A489="Insumo",A489="Composição Auxiliar"),J489,"")</f>
        <v/>
      </c>
      <c r="N489" s="81" t="str">
        <f aca="false">IF(E489="Mão de Obra",J489,"")</f>
        <v/>
      </c>
      <c r="O489" s="81" t="str">
        <f aca="false">IF(N489&lt;&gt;"","",M489)</f>
        <v/>
      </c>
      <c r="P489" s="82" t="str">
        <f aca="false">IF(A489="Composição",B489,"")</f>
        <v/>
      </c>
      <c r="Q489" s="81" t="str">
        <f aca="false">IF(P489&lt;&gt;"",SUMIF(L489:L489,L489,N489:N489),"")</f>
        <v/>
      </c>
      <c r="R489" s="81" t="str">
        <f aca="false">IF(P489&lt;&gt;"",SUMIF(L489:L489,L489,O489:O489),"")</f>
        <v/>
      </c>
    </row>
    <row r="490" customFormat="false" ht="15" hidden="true" customHeight="false" outlineLevel="0" collapsed="false">
      <c r="A490" s="108"/>
      <c r="B490" s="108"/>
      <c r="C490" s="108"/>
      <c r="D490" s="108"/>
      <c r="E490" s="108"/>
      <c r="F490" s="108"/>
      <c r="G490" s="108"/>
      <c r="H490" s="108"/>
      <c r="I490" s="108"/>
      <c r="J490" s="108"/>
      <c r="L490" s="63" t="n">
        <f aca="false">IF(AND(A491&lt;&gt;"",A490=""),L489+1,L489)</f>
        <v>41</v>
      </c>
      <c r="M490" s="80" t="str">
        <f aca="false">IF(OR(A490="Insumo",A490="Composição Auxiliar"),J490,"")</f>
        <v/>
      </c>
      <c r="N490" s="81" t="str">
        <f aca="false">IF(E490="Mão de Obra",J490,"")</f>
        <v/>
      </c>
      <c r="O490" s="81" t="str">
        <f aca="false">IF(N490&lt;&gt;"","",M490)</f>
        <v/>
      </c>
      <c r="P490" s="82" t="str">
        <f aca="false">IF(A490="Composição",B490,"")</f>
        <v/>
      </c>
      <c r="Q490" s="81" t="str">
        <f aca="false">IF(P490&lt;&gt;"",SUMIF(L490:L490,L490,N490:N490),"")</f>
        <v/>
      </c>
      <c r="R490" s="81" t="str">
        <f aca="false">IF(P490&lt;&gt;"",SUMIF(L490:L490,L490,O490:O490),"")</f>
        <v/>
      </c>
    </row>
    <row r="491" customFormat="false" ht="15" hidden="true" customHeight="true" outlineLevel="0" collapsed="false">
      <c r="A491" s="83" t="s">
        <v>136</v>
      </c>
      <c r="B491" s="84" t="s">
        <v>655</v>
      </c>
      <c r="C491" s="83" t="s">
        <v>656</v>
      </c>
      <c r="D491" s="83" t="s">
        <v>657</v>
      </c>
      <c r="E491" s="83" t="s">
        <v>658</v>
      </c>
      <c r="F491" s="83"/>
      <c r="G491" s="85" t="s">
        <v>659</v>
      </c>
      <c r="H491" s="84" t="s">
        <v>660</v>
      </c>
      <c r="I491" s="84" t="s">
        <v>661</v>
      </c>
      <c r="J491" s="84" t="s">
        <v>662</v>
      </c>
      <c r="L491" s="63" t="n">
        <f aca="false">IF(AND(A492&lt;&gt;"",A491=""),L490+1,L490)</f>
        <v>41</v>
      </c>
      <c r="M491" s="80" t="str">
        <f aca="false">IF(OR(A491="Insumo",A491="Composição Auxiliar"),J491,"")</f>
        <v/>
      </c>
      <c r="N491" s="81" t="str">
        <f aca="false">IF(E491="Mão de Obra",J491,"")</f>
        <v/>
      </c>
      <c r="O491" s="81" t="str">
        <f aca="false">IF(N491&lt;&gt;"","",M491)</f>
        <v/>
      </c>
      <c r="P491" s="82" t="str">
        <f aca="false">IF(A491="Composição",B491,"")</f>
        <v/>
      </c>
      <c r="Q491" s="81" t="str">
        <f aca="false">IF(P491&lt;&gt;"",SUMIF(L491:L491,L491,N491:N491),"")</f>
        <v/>
      </c>
      <c r="R491" s="81" t="str">
        <f aca="false">IF(P491&lt;&gt;"",SUMIF(L491:L491,L491,O491:O491),"")</f>
        <v/>
      </c>
    </row>
    <row r="492" customFormat="false" ht="25.5" hidden="true" customHeight="true" outlineLevel="0" collapsed="false">
      <c r="A492" s="86" t="s">
        <v>663</v>
      </c>
      <c r="B492" s="87" t="s">
        <v>137</v>
      </c>
      <c r="C492" s="86" t="s">
        <v>716</v>
      </c>
      <c r="D492" s="86" t="s">
        <v>1032</v>
      </c>
      <c r="E492" s="86" t="s">
        <v>1033</v>
      </c>
      <c r="F492" s="86"/>
      <c r="G492" s="88" t="s">
        <v>667</v>
      </c>
      <c r="H492" s="89" t="n">
        <v>1</v>
      </c>
      <c r="I492" s="90" t="n">
        <f aca="false">SUMIF(L:L,$L492,M:M)</f>
        <v>30.67</v>
      </c>
      <c r="J492" s="90" t="n">
        <f aca="false">TRUNC(H492*I492,2)</f>
        <v>30.67</v>
      </c>
      <c r="L492" s="63" t="n">
        <f aca="false">IF(AND(A493&lt;&gt;"",A492=""),L491+1,L491)</f>
        <v>41</v>
      </c>
      <c r="M492" s="80" t="str">
        <f aca="false">IF(OR(A492="Insumo",A492="Composição Auxiliar"),J492,"")</f>
        <v/>
      </c>
      <c r="N492" s="81" t="str">
        <f aca="false">IF(E492="Mão de Obra",J492,"")</f>
        <v/>
      </c>
      <c r="O492" s="81" t="str">
        <f aca="false">IF(N492&lt;&gt;"","",M492)</f>
        <v/>
      </c>
      <c r="P492" s="82" t="str">
        <f aca="false">IF(A492="Composição",B492,"")</f>
        <v> S-IMP-TIPO-001 </v>
      </c>
      <c r="Q492" s="81" t="n">
        <f aca="false">IF(P492&lt;&gt;"",SUMIF(L492:L492,L492,N492:N492),"")</f>
        <v>0</v>
      </c>
      <c r="R492" s="81" t="n">
        <f aca="false">IF(P492&lt;&gt;"",SUMIF(L492:L492,L492,O492:O492),"")</f>
        <v>0</v>
      </c>
    </row>
    <row r="493" customFormat="false" ht="25.5" hidden="true" customHeight="true" outlineLevel="0" collapsed="false">
      <c r="A493" s="91" t="s">
        <v>668</v>
      </c>
      <c r="B493" s="92" t="s">
        <v>1034</v>
      </c>
      <c r="C493" s="91" t="s">
        <v>664</v>
      </c>
      <c r="D493" s="91" t="s">
        <v>1035</v>
      </c>
      <c r="E493" s="91" t="s">
        <v>1033</v>
      </c>
      <c r="F493" s="91"/>
      <c r="G493" s="93" t="s">
        <v>667</v>
      </c>
      <c r="H493" s="94" t="n">
        <v>1.2</v>
      </c>
      <c r="I493" s="95" t="n">
        <f aca="false">SUMIFS(J:J,A:A,"Composição",B:B,$B493)</f>
        <v>5.94</v>
      </c>
      <c r="J493" s="95" t="n">
        <f aca="false">TRUNC(H493*I493,2)</f>
        <v>7.12</v>
      </c>
      <c r="L493" s="63" t="n">
        <f aca="false">IF(AND(A494&lt;&gt;"",A493=""),L492+1,L492)</f>
        <v>41</v>
      </c>
      <c r="M493" s="80" t="n">
        <f aca="false">IF(OR(A493="Insumo",A493="Composição Auxiliar"),J493,"")</f>
        <v>7.12</v>
      </c>
      <c r="N493" s="81" t="str">
        <f aca="false">IF(E493="Mão de Obra",J493,"")</f>
        <v/>
      </c>
      <c r="O493" s="81" t="n">
        <f aca="false">IF(N493&lt;&gt;"","",M493)</f>
        <v>7.12</v>
      </c>
      <c r="P493" s="82" t="str">
        <f aca="false">IF(A493="Composição",B493,"")</f>
        <v/>
      </c>
      <c r="Q493" s="81" t="str">
        <f aca="false">IF(P493&lt;&gt;"",SUMIF(L493:L493,L493,N493:N493),"")</f>
        <v/>
      </c>
      <c r="R493" s="81" t="str">
        <f aca="false">IF(P493&lt;&gt;"",SUMIF(L493:L493,L493,O493:O493),"")</f>
        <v/>
      </c>
    </row>
    <row r="494" customFormat="false" ht="25.5" hidden="true" customHeight="true" outlineLevel="0" collapsed="false">
      <c r="A494" s="91" t="s">
        <v>668</v>
      </c>
      <c r="B494" s="92" t="s">
        <v>677</v>
      </c>
      <c r="C494" s="91" t="s">
        <v>664</v>
      </c>
      <c r="D494" s="91" t="s">
        <v>678</v>
      </c>
      <c r="E494" s="91" t="s">
        <v>671</v>
      </c>
      <c r="F494" s="91"/>
      <c r="G494" s="93" t="s">
        <v>672</v>
      </c>
      <c r="H494" s="94" t="n">
        <v>0.2</v>
      </c>
      <c r="I494" s="95" t="n">
        <f aca="false">SUMIFS(J:J,A:A,"Composição",B:B,$B494)</f>
        <v>18.93</v>
      </c>
      <c r="J494" s="95" t="n">
        <f aca="false">TRUNC(H494*I494,2)</f>
        <v>3.78</v>
      </c>
      <c r="L494" s="63" t="n">
        <f aca="false">IF(AND(A495&lt;&gt;"",A494=""),L493+1,L493)</f>
        <v>41</v>
      </c>
      <c r="M494" s="80" t="n">
        <f aca="false">IF(OR(A494="Insumo",A494="Composição Auxiliar"),J494,"")</f>
        <v>3.78</v>
      </c>
      <c r="N494" s="81" t="str">
        <f aca="false">IF(E494="Mão de Obra",J494,"")</f>
        <v/>
      </c>
      <c r="O494" s="81" t="n">
        <f aca="false">IF(N494&lt;&gt;"","",M494)</f>
        <v>3.78</v>
      </c>
      <c r="P494" s="82" t="str">
        <f aca="false">IF(A494="Composição",B494,"")</f>
        <v/>
      </c>
      <c r="Q494" s="81" t="str">
        <f aca="false">IF(P494&lt;&gt;"",SUMIF(L494:L494,L494,N494:N494),"")</f>
        <v/>
      </c>
      <c r="R494" s="81" t="str">
        <f aca="false">IF(P494&lt;&gt;"",SUMIF(L494:L494,L494,O494:O494),"")</f>
        <v/>
      </c>
    </row>
    <row r="495" customFormat="false" ht="25.5" hidden="true" customHeight="true" outlineLevel="0" collapsed="false">
      <c r="A495" s="91" t="s">
        <v>668</v>
      </c>
      <c r="B495" s="92" t="s">
        <v>819</v>
      </c>
      <c r="C495" s="91" t="s">
        <v>664</v>
      </c>
      <c r="D495" s="91" t="s">
        <v>820</v>
      </c>
      <c r="E495" s="91" t="s">
        <v>671</v>
      </c>
      <c r="F495" s="91"/>
      <c r="G495" s="93" t="s">
        <v>672</v>
      </c>
      <c r="H495" s="94" t="n">
        <v>0.3</v>
      </c>
      <c r="I495" s="95" t="n">
        <f aca="false">SUMIFS(J:J,A:A,"Composição",B:B,$B495)</f>
        <v>23.68</v>
      </c>
      <c r="J495" s="95" t="n">
        <f aca="false">TRUNC(H495*I495,2)</f>
        <v>7.1</v>
      </c>
      <c r="L495" s="63" t="n">
        <f aca="false">IF(AND(A496&lt;&gt;"",A495=""),L494+1,L494)</f>
        <v>41</v>
      </c>
      <c r="M495" s="80" t="n">
        <f aca="false">IF(OR(A495="Insumo",A495="Composição Auxiliar"),J495,"")</f>
        <v>7.1</v>
      </c>
      <c r="N495" s="81" t="str">
        <f aca="false">IF(E495="Mão de Obra",J495,"")</f>
        <v/>
      </c>
      <c r="O495" s="81" t="n">
        <f aca="false">IF(N495&lt;&gt;"","",M495)</f>
        <v>7.1</v>
      </c>
      <c r="P495" s="82" t="str">
        <f aca="false">IF(A495="Composição",B495,"")</f>
        <v/>
      </c>
      <c r="Q495" s="81" t="str">
        <f aca="false">IF(P495&lt;&gt;"",SUMIF(L495:L495,L495,N495:N495),"")</f>
        <v/>
      </c>
      <c r="R495" s="81" t="str">
        <f aca="false">IF(P495&lt;&gt;"",SUMIF(L495:L495,L495,O495:O495),"")</f>
        <v/>
      </c>
    </row>
    <row r="496" customFormat="false" ht="25.5" hidden="true" customHeight="false" outlineLevel="0" collapsed="false">
      <c r="A496" s="96" t="s">
        <v>679</v>
      </c>
      <c r="B496" s="97" t="s">
        <v>1036</v>
      </c>
      <c r="C496" s="96" t="str">
        <f aca="false">VLOOKUP(B496,INSUMOS!$A:$I,2,0)</f>
        <v>SINAPI</v>
      </c>
      <c r="D496" s="96" t="str">
        <f aca="false">VLOOKUP(B496,INSUMOS!$A:$I,3,0)</f>
        <v>PEDRA BRITADA N. 2 (19 A 38 MM) POSTO PEDREIRA/FORNECEDOR, SEM FRETE</v>
      </c>
      <c r="E496" s="98" t="str">
        <f aca="false">VLOOKUP(B496,INSUMOS!$A:$I,4,0)</f>
        <v>Material</v>
      </c>
      <c r="F496" s="98"/>
      <c r="G496" s="99" t="str">
        <f aca="false">VLOOKUP(B496,INSUMOS!$A:$I,5,0)</f>
        <v>m³</v>
      </c>
      <c r="H496" s="100" t="n">
        <v>0.13</v>
      </c>
      <c r="I496" s="101" t="n">
        <f aca="false">VLOOKUP(B496,INSUMOS!$A:$I,8,0)</f>
        <v>97.5</v>
      </c>
      <c r="J496" s="101" t="n">
        <f aca="false">TRUNC(H496*I496,2)</f>
        <v>12.67</v>
      </c>
      <c r="L496" s="63" t="n">
        <f aca="false">IF(AND(A497&lt;&gt;"",A496=""),L495+1,L495)</f>
        <v>41</v>
      </c>
      <c r="M496" s="80" t="n">
        <f aca="false">IF(OR(A496="Insumo",A496="Composição Auxiliar"),J496,"")</f>
        <v>12.67</v>
      </c>
      <c r="N496" s="81" t="str">
        <f aca="false">IF(E496="Mão de Obra",J496,"")</f>
        <v/>
      </c>
      <c r="O496" s="81" t="n">
        <f aca="false">IF(N496&lt;&gt;"","",M496)</f>
        <v>12.67</v>
      </c>
      <c r="P496" s="82" t="str">
        <f aca="false">IF(A496="Composição",B496,"")</f>
        <v/>
      </c>
      <c r="Q496" s="81" t="str">
        <f aca="false">IF(P496&lt;&gt;"",SUMIF(L496:L496,L496,N496:N496),"")</f>
        <v/>
      </c>
      <c r="R496" s="81" t="str">
        <f aca="false">IF(P496&lt;&gt;"",SUMIF(L496:L496,L496,O496:O496),"")</f>
        <v/>
      </c>
    </row>
    <row r="497" customFormat="false" ht="14.25" hidden="true" customHeight="false" outlineLevel="0" collapsed="false">
      <c r="A497" s="102"/>
      <c r="B497" s="102"/>
      <c r="C497" s="102"/>
      <c r="D497" s="102"/>
      <c r="E497" s="102"/>
      <c r="F497" s="103"/>
      <c r="G497" s="102"/>
      <c r="H497" s="103"/>
      <c r="I497" s="102"/>
      <c r="J497" s="103"/>
      <c r="L497" s="63" t="n">
        <f aca="false">IF(AND(A498&lt;&gt;"",A497=""),L496+1,L496)</f>
        <v>41</v>
      </c>
      <c r="M497" s="80" t="str">
        <f aca="false">IF(OR(A497="Insumo",A497="Composição Auxiliar"),J497,"")</f>
        <v/>
      </c>
      <c r="N497" s="81" t="str">
        <f aca="false">IF(E497="Mão de Obra",J497,"")</f>
        <v/>
      </c>
      <c r="O497" s="81" t="str">
        <f aca="false">IF(N497&lt;&gt;"","",M497)</f>
        <v/>
      </c>
      <c r="P497" s="82" t="str">
        <f aca="false">IF(A497="Composição",B497,"")</f>
        <v/>
      </c>
      <c r="Q497" s="81" t="str">
        <f aca="false">IF(P497&lt;&gt;"",SUMIF(L497:L497,L497,N497:N497),"")</f>
        <v/>
      </c>
      <c r="R497" s="81" t="str">
        <f aca="false">IF(P497&lt;&gt;"",SUMIF(L497:L497,L497,O497:O497),"")</f>
        <v/>
      </c>
    </row>
    <row r="498" customFormat="false" ht="15" hidden="true" customHeight="false" outlineLevel="0" collapsed="false">
      <c r="A498" s="102"/>
      <c r="B498" s="102"/>
      <c r="C498" s="102"/>
      <c r="D498" s="102"/>
      <c r="E498" s="102"/>
      <c r="F498" s="103"/>
      <c r="G498" s="102"/>
      <c r="H498" s="104"/>
      <c r="I498" s="104"/>
      <c r="J498" s="103"/>
      <c r="L498" s="63" t="n">
        <f aca="false">IF(AND(A499&lt;&gt;"",A498=""),L497+1,L497)</f>
        <v>41</v>
      </c>
      <c r="M498" s="80" t="str">
        <f aca="false">IF(OR(A498="Insumo",A498="Composição Auxiliar"),J498,"")</f>
        <v/>
      </c>
      <c r="N498" s="81" t="str">
        <f aca="false">IF(E498="Mão de Obra",J498,"")</f>
        <v/>
      </c>
      <c r="O498" s="81" t="str">
        <f aca="false">IF(N498&lt;&gt;"","",M498)</f>
        <v/>
      </c>
      <c r="P498" s="82" t="str">
        <f aca="false">IF(A498="Composição",B498,"")</f>
        <v/>
      </c>
      <c r="Q498" s="81" t="str">
        <f aca="false">IF(P498&lt;&gt;"",SUMIF(L498:L498,L498,N498:N498),"")</f>
        <v/>
      </c>
      <c r="R498" s="81" t="str">
        <f aca="false">IF(P498&lt;&gt;"",SUMIF(L498:L498,L498,O498:O498),"")</f>
        <v/>
      </c>
    </row>
    <row r="499" customFormat="false" ht="15" hidden="true" customHeight="false" outlineLevel="0" collapsed="false">
      <c r="A499" s="108"/>
      <c r="B499" s="108"/>
      <c r="C499" s="108"/>
      <c r="D499" s="108"/>
      <c r="E499" s="108"/>
      <c r="F499" s="108"/>
      <c r="G499" s="108"/>
      <c r="H499" s="108"/>
      <c r="I499" s="108"/>
      <c r="J499" s="108"/>
      <c r="L499" s="63" t="n">
        <f aca="false">IF(AND(A500&lt;&gt;"",A499=""),L498+1,L498)</f>
        <v>42</v>
      </c>
      <c r="M499" s="80" t="str">
        <f aca="false">IF(OR(A499="Insumo",A499="Composição Auxiliar"),J499,"")</f>
        <v/>
      </c>
      <c r="N499" s="81" t="str">
        <f aca="false">IF(E499="Mão de Obra",J499,"")</f>
        <v/>
      </c>
      <c r="O499" s="81" t="str">
        <f aca="false">IF(N499&lt;&gt;"","",M499)</f>
        <v/>
      </c>
      <c r="P499" s="82" t="str">
        <f aca="false">IF(A499="Composição",B499,"")</f>
        <v/>
      </c>
      <c r="Q499" s="81" t="str">
        <f aca="false">IF(P499&lt;&gt;"",SUMIF(L499:L499,L499,N499:N499),"")</f>
        <v/>
      </c>
      <c r="R499" s="81" t="str">
        <f aca="false">IF(P499&lt;&gt;"",SUMIF(L499:L499,L499,O499:O499),"")</f>
        <v/>
      </c>
    </row>
    <row r="500" customFormat="false" ht="15" hidden="true" customHeight="true" outlineLevel="0" collapsed="false">
      <c r="A500" s="83" t="s">
        <v>138</v>
      </c>
      <c r="B500" s="84" t="s">
        <v>655</v>
      </c>
      <c r="C500" s="83" t="s">
        <v>656</v>
      </c>
      <c r="D500" s="83" t="s">
        <v>657</v>
      </c>
      <c r="E500" s="83" t="s">
        <v>658</v>
      </c>
      <c r="F500" s="83"/>
      <c r="G500" s="85" t="s">
        <v>659</v>
      </c>
      <c r="H500" s="84" t="s">
        <v>660</v>
      </c>
      <c r="I500" s="84" t="s">
        <v>661</v>
      </c>
      <c r="J500" s="84" t="s">
        <v>662</v>
      </c>
      <c r="L500" s="63" t="n">
        <f aca="false">IF(AND(A501&lt;&gt;"",A500=""),L499+1,L499)</f>
        <v>42</v>
      </c>
      <c r="M500" s="80" t="str">
        <f aca="false">IF(OR(A500="Insumo",A500="Composição Auxiliar"),J500,"")</f>
        <v/>
      </c>
      <c r="N500" s="81" t="str">
        <f aca="false">IF(E500="Mão de Obra",J500,"")</f>
        <v/>
      </c>
      <c r="O500" s="81" t="str">
        <f aca="false">IF(N500&lt;&gt;"","",M500)</f>
        <v/>
      </c>
      <c r="P500" s="82" t="str">
        <f aca="false">IF(A500="Composição",B500,"")</f>
        <v/>
      </c>
      <c r="Q500" s="81" t="str">
        <f aca="false">IF(P500&lt;&gt;"",SUMIF(L500:L500,L500,N500:N500),"")</f>
        <v/>
      </c>
      <c r="R500" s="81" t="str">
        <f aca="false">IF(P500&lt;&gt;"",SUMIF(L500:L500,L500,O500:O500),"")</f>
        <v/>
      </c>
    </row>
    <row r="501" customFormat="false" ht="38.25" hidden="true" customHeight="true" outlineLevel="0" collapsed="false">
      <c r="A501" s="86" t="s">
        <v>663</v>
      </c>
      <c r="B501" s="87" t="s">
        <v>139</v>
      </c>
      <c r="C501" s="86" t="s">
        <v>716</v>
      </c>
      <c r="D501" s="86" t="s">
        <v>1037</v>
      </c>
      <c r="E501" s="86" t="s">
        <v>1033</v>
      </c>
      <c r="F501" s="86"/>
      <c r="G501" s="88" t="s">
        <v>925</v>
      </c>
      <c r="H501" s="89" t="n">
        <v>1</v>
      </c>
      <c r="I501" s="90" t="n">
        <f aca="false">SUMIF(L:L,$L501,M:M)</f>
        <v>31.19</v>
      </c>
      <c r="J501" s="90" t="n">
        <f aca="false">TRUNC(H501*I501,2)</f>
        <v>31.19</v>
      </c>
      <c r="L501" s="63" t="n">
        <f aca="false">IF(AND(A502&lt;&gt;"",A501=""),L500+1,L500)</f>
        <v>42</v>
      </c>
      <c r="M501" s="80" t="str">
        <f aca="false">IF(OR(A501="Insumo",A501="Composição Auxiliar"),J501,"")</f>
        <v/>
      </c>
      <c r="N501" s="81" t="str">
        <f aca="false">IF(E501="Mão de Obra",J501,"")</f>
        <v/>
      </c>
      <c r="O501" s="81" t="str">
        <f aca="false">IF(N501&lt;&gt;"","",M501)</f>
        <v/>
      </c>
      <c r="P501" s="82" t="str">
        <f aca="false">IF(A501="Composição",B501,"")</f>
        <v> S-EST-ADI-VANDEX-AM10 </v>
      </c>
      <c r="Q501" s="81" t="n">
        <f aca="false">IF(P501&lt;&gt;"",SUMIF(L501:L501,L501,N501:N501),"")</f>
        <v>0</v>
      </c>
      <c r="R501" s="81" t="n">
        <f aca="false">IF(P501&lt;&gt;"",SUMIF(L501:L501,L501,O501:O501),"")</f>
        <v>0</v>
      </c>
    </row>
    <row r="502" customFormat="false" ht="25.5" hidden="true" customHeight="true" outlineLevel="0" collapsed="false">
      <c r="A502" s="91" t="s">
        <v>668</v>
      </c>
      <c r="B502" s="92" t="s">
        <v>819</v>
      </c>
      <c r="C502" s="91" t="s">
        <v>664</v>
      </c>
      <c r="D502" s="91" t="s">
        <v>820</v>
      </c>
      <c r="E502" s="91" t="s">
        <v>671</v>
      </c>
      <c r="F502" s="91"/>
      <c r="G502" s="93" t="s">
        <v>672</v>
      </c>
      <c r="H502" s="94" t="n">
        <v>0.05</v>
      </c>
      <c r="I502" s="95" t="n">
        <f aca="false">SUMIFS(J:J,A:A,"Composição",B:B,$B502)</f>
        <v>23.68</v>
      </c>
      <c r="J502" s="95" t="n">
        <f aca="false">TRUNC(H502*I502,2)</f>
        <v>1.18</v>
      </c>
      <c r="L502" s="63" t="n">
        <f aca="false">IF(AND(A503&lt;&gt;"",A502=""),L501+1,L501)</f>
        <v>42</v>
      </c>
      <c r="M502" s="80" t="n">
        <f aca="false">IF(OR(A502="Insumo",A502="Composição Auxiliar"),J502,"")</f>
        <v>1.18</v>
      </c>
      <c r="N502" s="81" t="str">
        <f aca="false">IF(E502="Mão de Obra",J502,"")</f>
        <v/>
      </c>
      <c r="O502" s="81" t="n">
        <f aca="false">IF(N502&lt;&gt;"","",M502)</f>
        <v>1.18</v>
      </c>
      <c r="P502" s="82" t="str">
        <f aca="false">IF(A502="Composição",B502,"")</f>
        <v/>
      </c>
      <c r="Q502" s="81" t="str">
        <f aca="false">IF(P502&lt;&gt;"",SUMIF(L502:L502,L502,N502:N502),"")</f>
        <v/>
      </c>
      <c r="R502" s="81" t="str">
        <f aca="false">IF(P502&lt;&gt;"",SUMIF(L502:L502,L502,O502:O502),"")</f>
        <v/>
      </c>
    </row>
    <row r="503" customFormat="false" ht="25.5" hidden="true" customHeight="true" outlineLevel="0" collapsed="false">
      <c r="A503" s="91" t="s">
        <v>668</v>
      </c>
      <c r="B503" s="92" t="s">
        <v>677</v>
      </c>
      <c r="C503" s="91" t="s">
        <v>664</v>
      </c>
      <c r="D503" s="91" t="s">
        <v>678</v>
      </c>
      <c r="E503" s="91" t="s">
        <v>671</v>
      </c>
      <c r="F503" s="91"/>
      <c r="G503" s="93" t="s">
        <v>672</v>
      </c>
      <c r="H503" s="94" t="n">
        <v>0.05</v>
      </c>
      <c r="I503" s="95" t="n">
        <f aca="false">SUMIFS(J:J,A:A,"Composição",B:B,$B503)</f>
        <v>18.93</v>
      </c>
      <c r="J503" s="95" t="n">
        <f aca="false">TRUNC(H503*I503,2)</f>
        <v>0.94</v>
      </c>
      <c r="L503" s="63" t="n">
        <f aca="false">IF(AND(A504&lt;&gt;"",A503=""),L502+1,L502)</f>
        <v>42</v>
      </c>
      <c r="M503" s="80" t="n">
        <f aca="false">IF(OR(A503="Insumo",A503="Composição Auxiliar"),J503,"")</f>
        <v>0.94</v>
      </c>
      <c r="N503" s="81" t="str">
        <f aca="false">IF(E503="Mão de Obra",J503,"")</f>
        <v/>
      </c>
      <c r="O503" s="81" t="n">
        <f aca="false">IF(N503&lt;&gt;"","",M503)</f>
        <v>0.94</v>
      </c>
      <c r="P503" s="82" t="str">
        <f aca="false">IF(A503="Composição",B503,"")</f>
        <v/>
      </c>
      <c r="Q503" s="81" t="str">
        <f aca="false">IF(P503&lt;&gt;"",SUMIF(L503:L503,L503,N503:N503),"")</f>
        <v/>
      </c>
      <c r="R503" s="81" t="str">
        <f aca="false">IF(P503&lt;&gt;"",SUMIF(L503:L503,L503,O503:O503),"")</f>
        <v/>
      </c>
    </row>
    <row r="504" customFormat="false" ht="38.25" hidden="true" customHeight="false" outlineLevel="0" collapsed="false">
      <c r="A504" s="96" t="s">
        <v>679</v>
      </c>
      <c r="B504" s="97" t="s">
        <v>1038</v>
      </c>
      <c r="C504" s="96" t="str">
        <f aca="false">VLOOKUP(B504,INSUMOS!$A:$I,2,0)</f>
        <v>Próprio</v>
      </c>
      <c r="D504" s="96" t="str">
        <f aca="false">VLOOKUP(B504,INSUMOS!$A:$I,3,0)</f>
        <v>ADITIVO IMPERMEABILIZANTE POR CRISTALIZAÇÃO REF: EUCON VANDEX® AM - 10</v>
      </c>
      <c r="E504" s="98" t="str">
        <f aca="false">VLOOKUP(B504,INSUMOS!$A:$I,4,0)</f>
        <v>Material</v>
      </c>
      <c r="F504" s="98"/>
      <c r="G504" s="99" t="str">
        <f aca="false">VLOOKUP(B504,INSUMOS!$A:$I,5,0)</f>
        <v>KG</v>
      </c>
      <c r="H504" s="100" t="n">
        <v>1</v>
      </c>
      <c r="I504" s="101" t="n">
        <f aca="false">VLOOKUP(B504,INSUMOS!$A:$I,8,0)</f>
        <v>29.07</v>
      </c>
      <c r="J504" s="101" t="n">
        <f aca="false">TRUNC(H504*I504,2)</f>
        <v>29.07</v>
      </c>
      <c r="L504" s="63" t="n">
        <f aca="false">IF(AND(A505&lt;&gt;"",A504=""),L503+1,L503)</f>
        <v>42</v>
      </c>
      <c r="M504" s="80" t="n">
        <f aca="false">IF(OR(A504="Insumo",A504="Composição Auxiliar"),J504,"")</f>
        <v>29.07</v>
      </c>
      <c r="N504" s="81" t="str">
        <f aca="false">IF(E504="Mão de Obra",J504,"")</f>
        <v/>
      </c>
      <c r="O504" s="81" t="n">
        <f aca="false">IF(N504&lt;&gt;"","",M504)</f>
        <v>29.07</v>
      </c>
      <c r="P504" s="82" t="str">
        <f aca="false">IF(A504="Composição",B504,"")</f>
        <v/>
      </c>
      <c r="Q504" s="81" t="str">
        <f aca="false">IF(P504&lt;&gt;"",SUMIF(L504:L504,L504,N504:N504),"")</f>
        <v/>
      </c>
      <c r="R504" s="81" t="str">
        <f aca="false">IF(P504&lt;&gt;"",SUMIF(L504:L504,L504,O504:O504),"")</f>
        <v/>
      </c>
    </row>
    <row r="505" customFormat="false" ht="14.25" hidden="true" customHeight="false" outlineLevel="0" collapsed="false">
      <c r="A505" s="102"/>
      <c r="B505" s="102"/>
      <c r="C505" s="102"/>
      <c r="D505" s="102"/>
      <c r="E505" s="102"/>
      <c r="F505" s="103"/>
      <c r="G505" s="102"/>
      <c r="H505" s="103"/>
      <c r="I505" s="102"/>
      <c r="J505" s="103"/>
      <c r="L505" s="63" t="n">
        <f aca="false">IF(AND(A506&lt;&gt;"",A505=""),L504+1,L504)</f>
        <v>42</v>
      </c>
      <c r="M505" s="80" t="str">
        <f aca="false">IF(OR(A505="Insumo",A505="Composição Auxiliar"),J505,"")</f>
        <v/>
      </c>
      <c r="N505" s="81" t="str">
        <f aca="false">IF(E505="Mão de Obra",J505,"")</f>
        <v/>
      </c>
      <c r="O505" s="81" t="str">
        <f aca="false">IF(N505&lt;&gt;"","",M505)</f>
        <v/>
      </c>
      <c r="P505" s="82" t="str">
        <f aca="false">IF(A505="Composição",B505,"")</f>
        <v/>
      </c>
      <c r="Q505" s="81" t="str">
        <f aca="false">IF(P505&lt;&gt;"",SUMIF(L505:L505,L505,N505:N505),"")</f>
        <v/>
      </c>
      <c r="R505" s="81" t="str">
        <f aca="false">IF(P505&lt;&gt;"",SUMIF(L505:L505,L505,O505:O505),"")</f>
        <v/>
      </c>
    </row>
    <row r="506" customFormat="false" ht="15" hidden="true" customHeight="false" outlineLevel="0" collapsed="false">
      <c r="A506" s="102"/>
      <c r="B506" s="102"/>
      <c r="C506" s="102"/>
      <c r="D506" s="102"/>
      <c r="E506" s="102"/>
      <c r="F506" s="103"/>
      <c r="G506" s="102"/>
      <c r="H506" s="104"/>
      <c r="I506" s="104"/>
      <c r="J506" s="103"/>
      <c r="L506" s="63" t="n">
        <f aca="false">IF(AND(A507&lt;&gt;"",A506=""),L505+1,L505)</f>
        <v>42</v>
      </c>
      <c r="M506" s="80" t="str">
        <f aca="false">IF(OR(A506="Insumo",A506="Composição Auxiliar"),J506,"")</f>
        <v/>
      </c>
      <c r="N506" s="81" t="str">
        <f aca="false">IF(E506="Mão de Obra",J506,"")</f>
        <v/>
      </c>
      <c r="O506" s="81" t="str">
        <f aca="false">IF(N506&lt;&gt;"","",M506)</f>
        <v/>
      </c>
      <c r="P506" s="82" t="str">
        <f aca="false">IF(A506="Composição",B506,"")</f>
        <v/>
      </c>
      <c r="Q506" s="81" t="str">
        <f aca="false">IF(P506&lt;&gt;"",SUMIF(L506:L506,L506,N506:N506),"")</f>
        <v/>
      </c>
      <c r="R506" s="81" t="str">
        <f aca="false">IF(P506&lt;&gt;"",SUMIF(L506:L506,L506,O506:O506),"")</f>
        <v/>
      </c>
    </row>
    <row r="507" customFormat="false" ht="15" hidden="true" customHeight="false" outlineLevel="0" collapsed="false">
      <c r="A507" s="108"/>
      <c r="B507" s="108"/>
      <c r="C507" s="108"/>
      <c r="D507" s="108"/>
      <c r="E507" s="108"/>
      <c r="F507" s="108"/>
      <c r="G507" s="108"/>
      <c r="H507" s="108"/>
      <c r="I507" s="108"/>
      <c r="J507" s="108"/>
      <c r="L507" s="63" t="n">
        <f aca="false">IF(AND(A508&lt;&gt;"",A507=""),L506+1,L506)</f>
        <v>43</v>
      </c>
      <c r="M507" s="80" t="str">
        <f aca="false">IF(OR(A507="Insumo",A507="Composição Auxiliar"),J507,"")</f>
        <v/>
      </c>
      <c r="N507" s="81" t="str">
        <f aca="false">IF(E507="Mão de Obra",J507,"")</f>
        <v/>
      </c>
      <c r="O507" s="81" t="str">
        <f aca="false">IF(N507&lt;&gt;"","",M507)</f>
        <v/>
      </c>
      <c r="P507" s="82" t="str">
        <f aca="false">IF(A507="Composição",B507,"")</f>
        <v/>
      </c>
      <c r="Q507" s="81" t="str">
        <f aca="false">IF(P507&lt;&gt;"",SUMIF(L507:L507,L507,N507:N507),"")</f>
        <v/>
      </c>
      <c r="R507" s="81" t="str">
        <f aca="false">IF(P507&lt;&gt;"",SUMIF(L507:L507,L507,O507:O507),"")</f>
        <v/>
      </c>
    </row>
    <row r="508" customFormat="false" ht="15" hidden="true" customHeight="true" outlineLevel="0" collapsed="false">
      <c r="A508" s="83" t="s">
        <v>142</v>
      </c>
      <c r="B508" s="84" t="s">
        <v>655</v>
      </c>
      <c r="C508" s="83" t="s">
        <v>656</v>
      </c>
      <c r="D508" s="83" t="s">
        <v>657</v>
      </c>
      <c r="E508" s="83" t="s">
        <v>658</v>
      </c>
      <c r="F508" s="83"/>
      <c r="G508" s="85" t="s">
        <v>659</v>
      </c>
      <c r="H508" s="84" t="s">
        <v>660</v>
      </c>
      <c r="I508" s="84" t="s">
        <v>661</v>
      </c>
      <c r="J508" s="84" t="s">
        <v>662</v>
      </c>
      <c r="L508" s="63" t="n">
        <f aca="false">IF(AND(A509&lt;&gt;"",A508=""),L507+1,L507)</f>
        <v>43</v>
      </c>
      <c r="M508" s="80" t="str">
        <f aca="false">IF(OR(A508="Insumo",A508="Composição Auxiliar"),J508,"")</f>
        <v/>
      </c>
      <c r="N508" s="81" t="str">
        <f aca="false">IF(E508="Mão de Obra",J508,"")</f>
        <v/>
      </c>
      <c r="O508" s="81" t="str">
        <f aca="false">IF(N508&lt;&gt;"","",M508)</f>
        <v/>
      </c>
      <c r="P508" s="82" t="str">
        <f aca="false">IF(A508="Composição",B508,"")</f>
        <v/>
      </c>
      <c r="Q508" s="81" t="str">
        <f aca="false">IF(P508&lt;&gt;"",SUMIF(L508:L508,L508,N508:N508),"")</f>
        <v/>
      </c>
      <c r="R508" s="81" t="str">
        <f aca="false">IF(P508&lt;&gt;"",SUMIF(L508:L508,L508,O508:O508),"")</f>
        <v/>
      </c>
    </row>
    <row r="509" customFormat="false" ht="25.5" hidden="true" customHeight="true" outlineLevel="0" collapsed="false">
      <c r="A509" s="86" t="s">
        <v>663</v>
      </c>
      <c r="B509" s="87" t="s">
        <v>143</v>
      </c>
      <c r="C509" s="86" t="s">
        <v>664</v>
      </c>
      <c r="D509" s="86" t="s">
        <v>1040</v>
      </c>
      <c r="E509" s="86" t="s">
        <v>851</v>
      </c>
      <c r="F509" s="86"/>
      <c r="G509" s="88" t="s">
        <v>676</v>
      </c>
      <c r="H509" s="89" t="n">
        <v>1</v>
      </c>
      <c r="I509" s="90" t="n">
        <f aca="false">SUMIF(L:L,$L509,M:M)</f>
        <v>50.35</v>
      </c>
      <c r="J509" s="90" t="n">
        <f aca="false">TRUNC(H509*I509,2)</f>
        <v>50.35</v>
      </c>
      <c r="L509" s="63" t="n">
        <f aca="false">IF(AND(A510&lt;&gt;"",A509=""),L508+1,L508)</f>
        <v>43</v>
      </c>
      <c r="M509" s="80" t="str">
        <f aca="false">IF(OR(A509="Insumo",A509="Composição Auxiliar"),J509,"")</f>
        <v/>
      </c>
      <c r="N509" s="81" t="str">
        <f aca="false">IF(E509="Mão de Obra",J509,"")</f>
        <v/>
      </c>
      <c r="O509" s="81" t="str">
        <f aca="false">IF(N509&lt;&gt;"","",M509)</f>
        <v/>
      </c>
      <c r="P509" s="82" t="str">
        <f aca="false">IF(A509="Composição",B509,"")</f>
        <v> 97625 </v>
      </c>
      <c r="Q509" s="81" t="n">
        <f aca="false">IF(P509&lt;&gt;"",SUMIF(L509:L509,L509,N509:N509),"")</f>
        <v>0</v>
      </c>
      <c r="R509" s="81" t="n">
        <f aca="false">IF(P509&lt;&gt;"",SUMIF(L509:L509,L509,O509:O509),"")</f>
        <v>0</v>
      </c>
    </row>
    <row r="510" customFormat="false" ht="38.25" hidden="true" customHeight="true" outlineLevel="0" collapsed="false">
      <c r="A510" s="91" t="s">
        <v>668</v>
      </c>
      <c r="B510" s="92" t="s">
        <v>1041</v>
      </c>
      <c r="C510" s="91" t="s">
        <v>664</v>
      </c>
      <c r="D510" s="91" t="s">
        <v>1042</v>
      </c>
      <c r="E510" s="91" t="s">
        <v>691</v>
      </c>
      <c r="F510" s="91"/>
      <c r="G510" s="93" t="s">
        <v>699</v>
      </c>
      <c r="H510" s="94" t="n">
        <v>0.1394</v>
      </c>
      <c r="I510" s="95" t="n">
        <f aca="false">SUMIFS(J:J,A:A,"Composição",B:B,$B510)</f>
        <v>67.36</v>
      </c>
      <c r="J510" s="95" t="n">
        <f aca="false">TRUNC(H510*I510,2)</f>
        <v>9.38</v>
      </c>
      <c r="L510" s="63" t="n">
        <f aca="false">IF(AND(A511&lt;&gt;"",A510=""),L509+1,L509)</f>
        <v>43</v>
      </c>
      <c r="M510" s="80" t="n">
        <f aca="false">IF(OR(A510="Insumo",A510="Composição Auxiliar"),J510,"")</f>
        <v>9.38</v>
      </c>
      <c r="N510" s="81" t="str">
        <f aca="false">IF(E510="Mão de Obra",J510,"")</f>
        <v/>
      </c>
      <c r="O510" s="81" t="n">
        <f aca="false">IF(N510&lt;&gt;"","",M510)</f>
        <v>9.38</v>
      </c>
      <c r="P510" s="82" t="str">
        <f aca="false">IF(A510="Composição",B510,"")</f>
        <v/>
      </c>
      <c r="Q510" s="81" t="str">
        <f aca="false">IF(P510&lt;&gt;"",SUMIF(L510:L510,L510,N510:N510),"")</f>
        <v/>
      </c>
      <c r="R510" s="81" t="str">
        <f aca="false">IF(P510&lt;&gt;"",SUMIF(L510:L510,L510,O510:O510),"")</f>
        <v/>
      </c>
    </row>
    <row r="511" customFormat="false" ht="38.25" hidden="true" customHeight="true" outlineLevel="0" collapsed="false">
      <c r="A511" s="91" t="s">
        <v>668</v>
      </c>
      <c r="B511" s="92" t="s">
        <v>1043</v>
      </c>
      <c r="C511" s="91" t="s">
        <v>664</v>
      </c>
      <c r="D511" s="91" t="s">
        <v>1044</v>
      </c>
      <c r="E511" s="91" t="s">
        <v>691</v>
      </c>
      <c r="F511" s="91"/>
      <c r="G511" s="93" t="s">
        <v>692</v>
      </c>
      <c r="H511" s="94" t="n">
        <v>0.24</v>
      </c>
      <c r="I511" s="95" t="n">
        <f aca="false">SUMIFS(J:J,A:A,"Composição",B:B,$B511)</f>
        <v>170.71</v>
      </c>
      <c r="J511" s="95" t="n">
        <f aca="false">TRUNC(H511*I511,2)</f>
        <v>40.97</v>
      </c>
      <c r="L511" s="63" t="n">
        <f aca="false">IF(AND(A512&lt;&gt;"",A511=""),L510+1,L510)</f>
        <v>43</v>
      </c>
      <c r="M511" s="80" t="n">
        <f aca="false">IF(OR(A511="Insumo",A511="Composição Auxiliar"),J511,"")</f>
        <v>40.97</v>
      </c>
      <c r="N511" s="81" t="str">
        <f aca="false">IF(E511="Mão de Obra",J511,"")</f>
        <v/>
      </c>
      <c r="O511" s="81" t="n">
        <f aca="false">IF(N511&lt;&gt;"","",M511)</f>
        <v>40.97</v>
      </c>
      <c r="P511" s="82" t="str">
        <f aca="false">IF(A511="Composição",B511,"")</f>
        <v/>
      </c>
      <c r="Q511" s="81" t="str">
        <f aca="false">IF(P511&lt;&gt;"",SUMIF(L511:L511,L511,N511:N511),"")</f>
        <v/>
      </c>
      <c r="R511" s="81" t="str">
        <f aca="false">IF(P511&lt;&gt;"",SUMIF(L511:L511,L511,O511:O511),"")</f>
        <v/>
      </c>
    </row>
    <row r="512" customFormat="false" ht="14.25" hidden="true" customHeight="false" outlineLevel="0" collapsed="false">
      <c r="A512" s="102"/>
      <c r="B512" s="102"/>
      <c r="C512" s="102"/>
      <c r="D512" s="102"/>
      <c r="E512" s="102"/>
      <c r="F512" s="103"/>
      <c r="G512" s="102"/>
      <c r="H512" s="103"/>
      <c r="I512" s="102"/>
      <c r="J512" s="103"/>
      <c r="L512" s="63" t="n">
        <f aca="false">IF(AND(A513&lt;&gt;"",A512=""),L511+1,L511)</f>
        <v>43</v>
      </c>
      <c r="M512" s="80" t="str">
        <f aca="false">IF(OR(A512="Insumo",A512="Composição Auxiliar"),J512,"")</f>
        <v/>
      </c>
      <c r="N512" s="81" t="str">
        <f aca="false">IF(E512="Mão de Obra",J512,"")</f>
        <v/>
      </c>
      <c r="O512" s="81" t="str">
        <f aca="false">IF(N512&lt;&gt;"","",M512)</f>
        <v/>
      </c>
      <c r="P512" s="82" t="str">
        <f aca="false">IF(A512="Composição",B512,"")</f>
        <v/>
      </c>
      <c r="Q512" s="81" t="str">
        <f aca="false">IF(P512&lt;&gt;"",SUMIF(L512:L512,L512,N512:N512),"")</f>
        <v/>
      </c>
      <c r="R512" s="81" t="str">
        <f aca="false">IF(P512&lt;&gt;"",SUMIF(L512:L512,L512,O512:O512),"")</f>
        <v/>
      </c>
    </row>
    <row r="513" customFormat="false" ht="15" hidden="true" customHeight="false" outlineLevel="0" collapsed="false">
      <c r="A513" s="102"/>
      <c r="B513" s="102"/>
      <c r="C513" s="102"/>
      <c r="D513" s="102"/>
      <c r="E513" s="102"/>
      <c r="F513" s="103"/>
      <c r="G513" s="102"/>
      <c r="H513" s="104"/>
      <c r="I513" s="104"/>
      <c r="J513" s="103"/>
      <c r="L513" s="63" t="n">
        <f aca="false">IF(AND(A514&lt;&gt;"",A513=""),L512+1,L512)</f>
        <v>43</v>
      </c>
      <c r="M513" s="80" t="str">
        <f aca="false">IF(OR(A513="Insumo",A513="Composição Auxiliar"),J513,"")</f>
        <v/>
      </c>
      <c r="N513" s="81" t="str">
        <f aca="false">IF(E513="Mão de Obra",J513,"")</f>
        <v/>
      </c>
      <c r="O513" s="81" t="str">
        <f aca="false">IF(N513&lt;&gt;"","",M513)</f>
        <v/>
      </c>
      <c r="P513" s="82" t="str">
        <f aca="false">IF(A513="Composição",B513,"")</f>
        <v/>
      </c>
      <c r="Q513" s="81" t="str">
        <f aca="false">IF(P513&lt;&gt;"",SUMIF(L513:L513,L513,N513:N513),"")</f>
        <v/>
      </c>
      <c r="R513" s="81" t="str">
        <f aca="false">IF(P513&lt;&gt;"",SUMIF(L513:L513,L513,O513:O513),"")</f>
        <v/>
      </c>
    </row>
    <row r="514" customFormat="false" ht="15" hidden="true" customHeight="false" outlineLevel="0" collapsed="false">
      <c r="A514" s="108"/>
      <c r="B514" s="108"/>
      <c r="C514" s="108"/>
      <c r="D514" s="108"/>
      <c r="E514" s="108"/>
      <c r="F514" s="108"/>
      <c r="G514" s="108"/>
      <c r="H514" s="108"/>
      <c r="I514" s="108"/>
      <c r="J514" s="108"/>
      <c r="L514" s="63" t="n">
        <f aca="false">IF(AND(A515&lt;&gt;"",A514=""),L513+1,L513)</f>
        <v>44</v>
      </c>
      <c r="M514" s="80" t="str">
        <f aca="false">IF(OR(A514="Insumo",A514="Composição Auxiliar"),J514,"")</f>
        <v/>
      </c>
      <c r="N514" s="81" t="str">
        <f aca="false">IF(E514="Mão de Obra",J514,"")</f>
        <v/>
      </c>
      <c r="O514" s="81" t="str">
        <f aca="false">IF(N514&lt;&gt;"","",M514)</f>
        <v/>
      </c>
      <c r="P514" s="82" t="str">
        <f aca="false">IF(A514="Composição",B514,"")</f>
        <v/>
      </c>
      <c r="Q514" s="81" t="str">
        <f aca="false">IF(P514&lt;&gt;"",SUMIF(L514:L514,L514,N514:N514),"")</f>
        <v/>
      </c>
      <c r="R514" s="81" t="str">
        <f aca="false">IF(P514&lt;&gt;"",SUMIF(L514:L514,L514,O514:O514),"")</f>
        <v/>
      </c>
    </row>
    <row r="515" customFormat="false" ht="15" hidden="true" customHeight="true" outlineLevel="0" collapsed="false">
      <c r="A515" s="83" t="s">
        <v>144</v>
      </c>
      <c r="B515" s="84" t="s">
        <v>655</v>
      </c>
      <c r="C515" s="83" t="s">
        <v>656</v>
      </c>
      <c r="D515" s="83" t="s">
        <v>657</v>
      </c>
      <c r="E515" s="83" t="s">
        <v>658</v>
      </c>
      <c r="F515" s="83"/>
      <c r="G515" s="85" t="s">
        <v>659</v>
      </c>
      <c r="H515" s="84" t="s">
        <v>660</v>
      </c>
      <c r="I515" s="84" t="s">
        <v>661</v>
      </c>
      <c r="J515" s="84" t="s">
        <v>662</v>
      </c>
      <c r="L515" s="63" t="n">
        <f aca="false">IF(AND(A516&lt;&gt;"",A515=""),L514+1,L514)</f>
        <v>44</v>
      </c>
      <c r="M515" s="80" t="str">
        <f aca="false">IF(OR(A515="Insumo",A515="Composição Auxiliar"),J515,"")</f>
        <v/>
      </c>
      <c r="N515" s="81" t="str">
        <f aca="false">IF(E515="Mão de Obra",J515,"")</f>
        <v/>
      </c>
      <c r="O515" s="81" t="str">
        <f aca="false">IF(N515&lt;&gt;"","",M515)</f>
        <v/>
      </c>
      <c r="P515" s="82" t="str">
        <f aca="false">IF(A515="Composição",B515,"")</f>
        <v/>
      </c>
      <c r="Q515" s="81" t="str">
        <f aca="false">IF(P515&lt;&gt;"",SUMIF(L515:L515,L515,N515:N515),"")</f>
        <v/>
      </c>
      <c r="R515" s="81" t="str">
        <f aca="false">IF(P515&lt;&gt;"",SUMIF(L515:L515,L515,O515:O515),"")</f>
        <v/>
      </c>
    </row>
    <row r="516" customFormat="false" ht="25.5" hidden="true" customHeight="true" outlineLevel="0" collapsed="false">
      <c r="A516" s="86" t="s">
        <v>663</v>
      </c>
      <c r="B516" s="87" t="s">
        <v>145</v>
      </c>
      <c r="C516" s="86" t="s">
        <v>664</v>
      </c>
      <c r="D516" s="86" t="s">
        <v>1046</v>
      </c>
      <c r="E516" s="86" t="s">
        <v>851</v>
      </c>
      <c r="F516" s="86"/>
      <c r="G516" s="88" t="s">
        <v>676</v>
      </c>
      <c r="H516" s="89" t="n">
        <v>1</v>
      </c>
      <c r="I516" s="90" t="n">
        <f aca="false">SUMIF(L:L,$L516,M:M)</f>
        <v>290.52</v>
      </c>
      <c r="J516" s="90" t="n">
        <f aca="false">TRUNC(H516*I516,2)</f>
        <v>290.52</v>
      </c>
      <c r="L516" s="63" t="n">
        <f aca="false">IF(AND(A517&lt;&gt;"",A516=""),L515+1,L515)</f>
        <v>44</v>
      </c>
      <c r="M516" s="80" t="str">
        <f aca="false">IF(OR(A516="Insumo",A516="Composição Auxiliar"),J516,"")</f>
        <v/>
      </c>
      <c r="N516" s="81" t="str">
        <f aca="false">IF(E516="Mão de Obra",J516,"")</f>
        <v/>
      </c>
      <c r="O516" s="81" t="str">
        <f aca="false">IF(N516&lt;&gt;"","",M516)</f>
        <v/>
      </c>
      <c r="P516" s="82" t="str">
        <f aca="false">IF(A516="Composição",B516,"")</f>
        <v> 97627 </v>
      </c>
      <c r="Q516" s="81" t="n">
        <f aca="false">IF(P516&lt;&gt;"",SUMIF(L516:L516,L516,N516:N516),"")</f>
        <v>0</v>
      </c>
      <c r="R516" s="81" t="n">
        <f aca="false">IF(P516&lt;&gt;"",SUMIF(L516:L516,L516,O516:O516),"")</f>
        <v>0</v>
      </c>
    </row>
    <row r="517" customFormat="false" ht="25.5" hidden="true" customHeight="true" outlineLevel="0" collapsed="false">
      <c r="A517" s="91" t="s">
        <v>668</v>
      </c>
      <c r="B517" s="92" t="s">
        <v>677</v>
      </c>
      <c r="C517" s="91" t="s">
        <v>664</v>
      </c>
      <c r="D517" s="91" t="s">
        <v>678</v>
      </c>
      <c r="E517" s="91" t="s">
        <v>671</v>
      </c>
      <c r="F517" s="91"/>
      <c r="G517" s="93" t="s">
        <v>672</v>
      </c>
      <c r="H517" s="94" t="n">
        <v>6.5785</v>
      </c>
      <c r="I517" s="95" t="n">
        <f aca="false">SUMIFS(J:J,A:A,"Composição",B:B,$B517)</f>
        <v>18.93</v>
      </c>
      <c r="J517" s="95" t="n">
        <f aca="false">TRUNC(H517*I517,2)</f>
        <v>124.53</v>
      </c>
      <c r="L517" s="63" t="n">
        <f aca="false">IF(AND(A518&lt;&gt;"",A517=""),L516+1,L516)</f>
        <v>44</v>
      </c>
      <c r="M517" s="80" t="n">
        <f aca="false">IF(OR(A517="Insumo",A517="Composição Auxiliar"),J517,"")</f>
        <v>124.53</v>
      </c>
      <c r="N517" s="81" t="str">
        <f aca="false">IF(E517="Mão de Obra",J517,"")</f>
        <v/>
      </c>
      <c r="O517" s="81" t="n">
        <f aca="false">IF(N517&lt;&gt;"","",M517)</f>
        <v>124.53</v>
      </c>
      <c r="P517" s="82" t="str">
        <f aca="false">IF(A517="Composição",B517,"")</f>
        <v/>
      </c>
      <c r="Q517" s="81" t="str">
        <f aca="false">IF(P517&lt;&gt;"",SUMIF(L517:L517,L517,N517:N517),"")</f>
        <v/>
      </c>
      <c r="R517" s="81" t="str">
        <f aca="false">IF(P517&lt;&gt;"",SUMIF(L517:L517,L517,O517:O517),"")</f>
        <v/>
      </c>
    </row>
    <row r="518" customFormat="false" ht="25.5" hidden="true" customHeight="true" outlineLevel="0" collapsed="false">
      <c r="A518" s="91" t="s">
        <v>668</v>
      </c>
      <c r="B518" s="92" t="s">
        <v>1047</v>
      </c>
      <c r="C518" s="91" t="s">
        <v>664</v>
      </c>
      <c r="D518" s="91" t="s">
        <v>1048</v>
      </c>
      <c r="E518" s="91" t="s">
        <v>691</v>
      </c>
      <c r="F518" s="91"/>
      <c r="G518" s="93" t="s">
        <v>692</v>
      </c>
      <c r="H518" s="94" t="n">
        <v>3.2468</v>
      </c>
      <c r="I518" s="95" t="n">
        <f aca="false">SUMIFS(J:J,A:A,"Composição",B:B,$B518)</f>
        <v>32.27</v>
      </c>
      <c r="J518" s="95" t="n">
        <f aca="false">TRUNC(H518*I518,2)</f>
        <v>104.77</v>
      </c>
      <c r="L518" s="63" t="n">
        <f aca="false">IF(AND(A519&lt;&gt;"",A518=""),L517+1,L517)</f>
        <v>44</v>
      </c>
      <c r="M518" s="80" t="n">
        <f aca="false">IF(OR(A518="Insumo",A518="Composição Auxiliar"),J518,"")</f>
        <v>104.77</v>
      </c>
      <c r="N518" s="81" t="str">
        <f aca="false">IF(E518="Mão de Obra",J518,"")</f>
        <v/>
      </c>
      <c r="O518" s="81" t="n">
        <f aca="false">IF(N518&lt;&gt;"","",M518)</f>
        <v>104.77</v>
      </c>
      <c r="P518" s="82" t="str">
        <f aca="false">IF(A518="Composição",B518,"")</f>
        <v/>
      </c>
      <c r="Q518" s="81" t="str">
        <f aca="false">IF(P518&lt;&gt;"",SUMIF(L518:L518,L518,N518:N518),"")</f>
        <v/>
      </c>
      <c r="R518" s="81" t="str">
        <f aca="false">IF(P518&lt;&gt;"",SUMIF(L518:L518,L518,O518:O518),"")</f>
        <v/>
      </c>
    </row>
    <row r="519" customFormat="false" ht="25.5" hidden="true" customHeight="true" outlineLevel="0" collapsed="false">
      <c r="A519" s="91" t="s">
        <v>668</v>
      </c>
      <c r="B519" s="92" t="s">
        <v>1049</v>
      </c>
      <c r="C519" s="91" t="s">
        <v>664</v>
      </c>
      <c r="D519" s="91" t="s">
        <v>1050</v>
      </c>
      <c r="E519" s="91" t="s">
        <v>691</v>
      </c>
      <c r="F519" s="91"/>
      <c r="G519" s="93" t="s">
        <v>699</v>
      </c>
      <c r="H519" s="94" t="n">
        <v>0.9202</v>
      </c>
      <c r="I519" s="95" t="n">
        <f aca="false">SUMIFS(J:J,A:A,"Composição",B:B,$B519)</f>
        <v>29.7</v>
      </c>
      <c r="J519" s="95" t="n">
        <f aca="false">TRUNC(H519*I519,2)</f>
        <v>27.32</v>
      </c>
      <c r="L519" s="63" t="n">
        <f aca="false">IF(AND(A520&lt;&gt;"",A519=""),L518+1,L518)</f>
        <v>44</v>
      </c>
      <c r="M519" s="80" t="n">
        <f aca="false">IF(OR(A519="Insumo",A519="Composição Auxiliar"),J519,"")</f>
        <v>27.32</v>
      </c>
      <c r="N519" s="81" t="str">
        <f aca="false">IF(E519="Mão de Obra",J519,"")</f>
        <v/>
      </c>
      <c r="O519" s="81" t="n">
        <f aca="false">IF(N519&lt;&gt;"","",M519)</f>
        <v>27.32</v>
      </c>
      <c r="P519" s="82" t="str">
        <f aca="false">IF(A519="Composição",B519,"")</f>
        <v/>
      </c>
      <c r="Q519" s="81" t="str">
        <f aca="false">IF(P519&lt;&gt;"",SUMIF(L519:L519,L519,N519:N519),"")</f>
        <v/>
      </c>
      <c r="R519" s="81" t="str">
        <f aca="false">IF(P519&lt;&gt;"",SUMIF(L519:L519,L519,O519:O519),"")</f>
        <v/>
      </c>
    </row>
    <row r="520" customFormat="false" ht="25.5" hidden="true" customHeight="true" outlineLevel="0" collapsed="false">
      <c r="A520" s="91" t="s">
        <v>668</v>
      </c>
      <c r="B520" s="92" t="s">
        <v>819</v>
      </c>
      <c r="C520" s="91" t="s">
        <v>664</v>
      </c>
      <c r="D520" s="91" t="s">
        <v>820</v>
      </c>
      <c r="E520" s="91" t="s">
        <v>671</v>
      </c>
      <c r="F520" s="91"/>
      <c r="G520" s="93" t="s">
        <v>672</v>
      </c>
      <c r="H520" s="94" t="n">
        <v>0.6366</v>
      </c>
      <c r="I520" s="95" t="n">
        <f aca="false">SUMIFS(J:J,A:A,"Composição",B:B,$B520)</f>
        <v>23.68</v>
      </c>
      <c r="J520" s="95" t="n">
        <f aca="false">TRUNC(H520*I520,2)</f>
        <v>15.07</v>
      </c>
      <c r="L520" s="63" t="n">
        <f aca="false">IF(AND(A521&lt;&gt;"",A520=""),L519+1,L519)</f>
        <v>44</v>
      </c>
      <c r="M520" s="80" t="n">
        <f aca="false">IF(OR(A520="Insumo",A520="Composição Auxiliar"),J520,"")</f>
        <v>15.07</v>
      </c>
      <c r="N520" s="81" t="str">
        <f aca="false">IF(E520="Mão de Obra",J520,"")</f>
        <v/>
      </c>
      <c r="O520" s="81" t="n">
        <f aca="false">IF(N520&lt;&gt;"","",M520)</f>
        <v>15.07</v>
      </c>
      <c r="P520" s="82" t="str">
        <f aca="false">IF(A520="Composição",B520,"")</f>
        <v/>
      </c>
      <c r="Q520" s="81" t="str">
        <f aca="false">IF(P520&lt;&gt;"",SUMIF(L520:L520,L520,N520:N520),"")</f>
        <v/>
      </c>
      <c r="R520" s="81" t="str">
        <f aca="false">IF(P520&lt;&gt;"",SUMIF(L520:L520,L520,O520:O520),"")</f>
        <v/>
      </c>
    </row>
    <row r="521" customFormat="false" ht="25.5" hidden="true" customHeight="false" outlineLevel="0" collapsed="false">
      <c r="A521" s="96" t="s">
        <v>679</v>
      </c>
      <c r="B521" s="97" t="s">
        <v>1051</v>
      </c>
      <c r="C521" s="96" t="str">
        <f aca="false">VLOOKUP(B521,INSUMOS!$A:$I,2,0)</f>
        <v>SINAPI</v>
      </c>
      <c r="D521" s="96" t="str">
        <f aca="false">VLOOKUP(B521,INSUMOS!$A:$I,3,0)</f>
        <v>CABO DE ACO GALVANIZADO, DIAMETRO 9,53 MM (3/8"), COM ALMA DE FIBRA 6 X 25 F</v>
      </c>
      <c r="E521" s="98" t="str">
        <f aca="false">VLOOKUP(B521,INSUMOS!$A:$I,4,0)</f>
        <v>Material</v>
      </c>
      <c r="F521" s="98"/>
      <c r="G521" s="99" t="str">
        <f aca="false">VLOOKUP(B521,INSUMOS!$A:$I,5,0)</f>
        <v>KG</v>
      </c>
      <c r="H521" s="100" t="n">
        <v>0.2835</v>
      </c>
      <c r="I521" s="101" t="n">
        <f aca="false">VLOOKUP(B521,INSUMOS!$A:$I,8,0)</f>
        <v>66.43</v>
      </c>
      <c r="J521" s="101" t="n">
        <f aca="false">TRUNC(H521*I521,2)</f>
        <v>18.83</v>
      </c>
      <c r="L521" s="63" t="n">
        <f aca="false">IF(AND(A522&lt;&gt;"",A521=""),L520+1,L520)</f>
        <v>44</v>
      </c>
      <c r="M521" s="80" t="n">
        <f aca="false">IF(OR(A521="Insumo",A521="Composição Auxiliar"),J521,"")</f>
        <v>18.83</v>
      </c>
      <c r="N521" s="81" t="str">
        <f aca="false">IF(E521="Mão de Obra",J521,"")</f>
        <v/>
      </c>
      <c r="O521" s="81" t="n">
        <f aca="false">IF(N521&lt;&gt;"","",M521)</f>
        <v>18.83</v>
      </c>
      <c r="P521" s="82" t="str">
        <f aca="false">IF(A521="Composição",B521,"")</f>
        <v/>
      </c>
      <c r="Q521" s="81" t="str">
        <f aca="false">IF(P521&lt;&gt;"",SUMIF(L521:L521,L521,N521:N521),"")</f>
        <v/>
      </c>
      <c r="R521" s="81" t="str">
        <f aca="false">IF(P521&lt;&gt;"",SUMIF(L521:L521,L521,O521:O521),"")</f>
        <v/>
      </c>
    </row>
    <row r="522" customFormat="false" ht="14.25" hidden="true" customHeight="false" outlineLevel="0" collapsed="false">
      <c r="A522" s="102"/>
      <c r="B522" s="102"/>
      <c r="C522" s="102"/>
      <c r="D522" s="102"/>
      <c r="E522" s="102"/>
      <c r="F522" s="103"/>
      <c r="G522" s="102"/>
      <c r="H522" s="103"/>
      <c r="I522" s="102"/>
      <c r="J522" s="103"/>
      <c r="L522" s="63" t="n">
        <f aca="false">IF(AND(A523&lt;&gt;"",A522=""),L521+1,L521)</f>
        <v>44</v>
      </c>
      <c r="M522" s="80" t="str">
        <f aca="false">IF(OR(A522="Insumo",A522="Composição Auxiliar"),J522,"")</f>
        <v/>
      </c>
      <c r="N522" s="81" t="str">
        <f aca="false">IF(E522="Mão de Obra",J522,"")</f>
        <v/>
      </c>
      <c r="O522" s="81" t="str">
        <f aca="false">IF(N522&lt;&gt;"","",M522)</f>
        <v/>
      </c>
      <c r="P522" s="82" t="str">
        <f aca="false">IF(A522="Composição",B522,"")</f>
        <v/>
      </c>
      <c r="Q522" s="81" t="str">
        <f aca="false">IF(P522&lt;&gt;"",SUMIF(L522:L522,L522,N522:N522),"")</f>
        <v/>
      </c>
      <c r="R522" s="81" t="str">
        <f aca="false">IF(P522&lt;&gt;"",SUMIF(L522:L522,L522,O522:O522),"")</f>
        <v/>
      </c>
    </row>
    <row r="523" customFormat="false" ht="15" hidden="true" customHeight="false" outlineLevel="0" collapsed="false">
      <c r="A523" s="102"/>
      <c r="B523" s="102"/>
      <c r="C523" s="102"/>
      <c r="D523" s="102"/>
      <c r="E523" s="102"/>
      <c r="F523" s="103"/>
      <c r="G523" s="102"/>
      <c r="H523" s="104"/>
      <c r="I523" s="104"/>
      <c r="J523" s="103"/>
      <c r="L523" s="63" t="n">
        <f aca="false">IF(AND(A524&lt;&gt;"",A523=""),L522+1,L522)</f>
        <v>44</v>
      </c>
      <c r="M523" s="80" t="str">
        <f aca="false">IF(OR(A523="Insumo",A523="Composição Auxiliar"),J523,"")</f>
        <v/>
      </c>
      <c r="N523" s="81" t="str">
        <f aca="false">IF(E523="Mão de Obra",J523,"")</f>
        <v/>
      </c>
      <c r="O523" s="81" t="str">
        <f aca="false">IF(N523&lt;&gt;"","",M523)</f>
        <v/>
      </c>
      <c r="P523" s="82" t="str">
        <f aca="false">IF(A523="Composição",B523,"")</f>
        <v/>
      </c>
      <c r="Q523" s="81" t="str">
        <f aca="false">IF(P523&lt;&gt;"",SUMIF(L523:L523,L523,N523:N523),"")</f>
        <v/>
      </c>
      <c r="R523" s="81" t="str">
        <f aca="false">IF(P523&lt;&gt;"",SUMIF(L523:L523,L523,O523:O523),"")</f>
        <v/>
      </c>
    </row>
    <row r="524" customFormat="false" ht="15" hidden="true" customHeight="false" outlineLevel="0" collapsed="false">
      <c r="A524" s="108"/>
      <c r="B524" s="108"/>
      <c r="C524" s="108"/>
      <c r="D524" s="108"/>
      <c r="E524" s="108"/>
      <c r="F524" s="108"/>
      <c r="G524" s="108"/>
      <c r="H524" s="108"/>
      <c r="I524" s="108"/>
      <c r="J524" s="108"/>
      <c r="L524" s="63" t="n">
        <f aca="false">IF(AND(A525&lt;&gt;"",A524=""),L523+1,L523)</f>
        <v>45</v>
      </c>
      <c r="M524" s="80" t="str">
        <f aca="false">IF(OR(A524="Insumo",A524="Composição Auxiliar"),J524,"")</f>
        <v/>
      </c>
      <c r="N524" s="81" t="str">
        <f aca="false">IF(E524="Mão de Obra",J524,"")</f>
        <v/>
      </c>
      <c r="O524" s="81" t="str">
        <f aca="false">IF(N524&lt;&gt;"","",M524)</f>
        <v/>
      </c>
      <c r="P524" s="82" t="str">
        <f aca="false">IF(A524="Composição",B524,"")</f>
        <v/>
      </c>
      <c r="Q524" s="81" t="str">
        <f aca="false">IF(P524&lt;&gt;"",SUMIF(L524:L524,L524,N524:N524),"")</f>
        <v/>
      </c>
      <c r="R524" s="81" t="str">
        <f aca="false">IF(P524&lt;&gt;"",SUMIF(L524:L524,L524,O524:O524),"")</f>
        <v/>
      </c>
    </row>
    <row r="525" customFormat="false" ht="15" hidden="true" customHeight="true" outlineLevel="0" collapsed="false">
      <c r="A525" s="83" t="s">
        <v>146</v>
      </c>
      <c r="B525" s="84" t="s">
        <v>655</v>
      </c>
      <c r="C525" s="83" t="s">
        <v>656</v>
      </c>
      <c r="D525" s="83" t="s">
        <v>657</v>
      </c>
      <c r="E525" s="83" t="s">
        <v>658</v>
      </c>
      <c r="F525" s="83"/>
      <c r="G525" s="85" t="s">
        <v>659</v>
      </c>
      <c r="H525" s="84" t="s">
        <v>660</v>
      </c>
      <c r="I525" s="84" t="s">
        <v>661</v>
      </c>
      <c r="J525" s="84" t="s">
        <v>662</v>
      </c>
      <c r="L525" s="63" t="n">
        <f aca="false">IF(AND(A526&lt;&gt;"",A525=""),L524+1,L524)</f>
        <v>45</v>
      </c>
      <c r="M525" s="80" t="str">
        <f aca="false">IF(OR(A525="Insumo",A525="Composição Auxiliar"),J525,"")</f>
        <v/>
      </c>
      <c r="N525" s="81" t="str">
        <f aca="false">IF(E525="Mão de Obra",J525,"")</f>
        <v/>
      </c>
      <c r="O525" s="81" t="str">
        <f aca="false">IF(N525&lt;&gt;"","",M525)</f>
        <v/>
      </c>
      <c r="P525" s="82" t="str">
        <f aca="false">IF(A525="Composição",B525,"")</f>
        <v/>
      </c>
      <c r="Q525" s="81" t="str">
        <f aca="false">IF(P525&lt;&gt;"",SUMIF(L525:L525,L525,N525:N525),"")</f>
        <v/>
      </c>
      <c r="R525" s="81" t="str">
        <f aca="false">IF(P525&lt;&gt;"",SUMIF(L525:L525,L525,O525:O525),"")</f>
        <v/>
      </c>
    </row>
    <row r="526" customFormat="false" ht="25.5" hidden="true" customHeight="true" outlineLevel="0" collapsed="false">
      <c r="A526" s="86" t="s">
        <v>663</v>
      </c>
      <c r="B526" s="87" t="s">
        <v>91</v>
      </c>
      <c r="C526" s="86" t="s">
        <v>716</v>
      </c>
      <c r="D526" s="86" t="s">
        <v>882</v>
      </c>
      <c r="E526" s="86" t="s">
        <v>871</v>
      </c>
      <c r="F526" s="86"/>
      <c r="G526" s="88" t="s">
        <v>676</v>
      </c>
      <c r="H526" s="89" t="n">
        <v>1</v>
      </c>
      <c r="I526" s="90" t="n">
        <f aca="false">SUMIF(L:L,$L526,M:M)</f>
        <v>81.14</v>
      </c>
      <c r="J526" s="90" t="n">
        <f aca="false">TRUNC(H526*I526,2)</f>
        <v>81.14</v>
      </c>
      <c r="L526" s="63" t="n">
        <f aca="false">IF(AND(A527&lt;&gt;"",A526=""),L525+1,L525)</f>
        <v>45</v>
      </c>
      <c r="M526" s="80" t="str">
        <f aca="false">IF(OR(A526="Insumo",A526="Composição Auxiliar"),J526,"")</f>
        <v/>
      </c>
      <c r="N526" s="81" t="str">
        <f aca="false">IF(E526="Mão de Obra",J526,"")</f>
        <v/>
      </c>
      <c r="O526" s="81" t="str">
        <f aca="false">IF(N526&lt;&gt;"","",M526)</f>
        <v/>
      </c>
      <c r="P526" s="82" t="str">
        <f aca="false">IF(A526="Composição",B526,"")</f>
        <v> S-DIV-TRAN-ENT-01 </v>
      </c>
      <c r="Q526" s="81" t="n">
        <f aca="false">IF(P526&lt;&gt;"",SUMIF(L526:L526,L526,N526:N526),"")</f>
        <v>0</v>
      </c>
      <c r="R526" s="81" t="n">
        <f aca="false">IF(P526&lt;&gt;"",SUMIF(L526:L526,L526,O526:O526),"")</f>
        <v>0</v>
      </c>
    </row>
    <row r="527" customFormat="false" ht="25.5" hidden="true" customHeight="true" outlineLevel="0" collapsed="false">
      <c r="A527" s="91" t="s">
        <v>668</v>
      </c>
      <c r="B527" s="92" t="s">
        <v>677</v>
      </c>
      <c r="C527" s="91" t="s">
        <v>664</v>
      </c>
      <c r="D527" s="91" t="s">
        <v>678</v>
      </c>
      <c r="E527" s="91" t="s">
        <v>671</v>
      </c>
      <c r="F527" s="91"/>
      <c r="G527" s="93" t="s">
        <v>672</v>
      </c>
      <c r="H527" s="94" t="n">
        <v>0.8</v>
      </c>
      <c r="I527" s="95" t="n">
        <f aca="false">SUMIFS(J:J,A:A,"Composição",B:B,$B527)</f>
        <v>18.93</v>
      </c>
      <c r="J527" s="95" t="n">
        <f aca="false">TRUNC(H527*I527,2)</f>
        <v>15.14</v>
      </c>
      <c r="L527" s="63" t="n">
        <f aca="false">IF(AND(A528&lt;&gt;"",A527=""),L526+1,L526)</f>
        <v>45</v>
      </c>
      <c r="M527" s="80" t="n">
        <f aca="false">IF(OR(A527="Insumo",A527="Composição Auxiliar"),J527,"")</f>
        <v>15.14</v>
      </c>
      <c r="N527" s="81" t="str">
        <f aca="false">IF(E527="Mão de Obra",J527,"")</f>
        <v/>
      </c>
      <c r="O527" s="81" t="n">
        <f aca="false">IF(N527&lt;&gt;"","",M527)</f>
        <v>15.14</v>
      </c>
      <c r="P527" s="82" t="str">
        <f aca="false">IF(A527="Composição",B527,"")</f>
        <v/>
      </c>
      <c r="Q527" s="81" t="str">
        <f aca="false">IF(P527&lt;&gt;"",SUMIF(L527:L527,L527,N527:N527),"")</f>
        <v/>
      </c>
      <c r="R527" s="81" t="str">
        <f aca="false">IF(P527&lt;&gt;"",SUMIF(L527:L527,L527,O527:O527),"")</f>
        <v/>
      </c>
    </row>
    <row r="528" customFormat="false" ht="25.5" hidden="true" customHeight="false" outlineLevel="0" collapsed="false">
      <c r="A528" s="96" t="s">
        <v>679</v>
      </c>
      <c r="B528" s="97" t="s">
        <v>883</v>
      </c>
      <c r="C528" s="96" t="str">
        <f aca="false">VLOOKUP(B528,INSUMOS!$A:$I,2,0)</f>
        <v>Próprio</v>
      </c>
      <c r="D528" s="96" t="str">
        <f aca="false">VLOOKUP(B528,INSUMOS!$A:$I,3,0)</f>
        <v>CAÇAMBA (5 M³) PARA TRANSPORTE DE ENTULHO</v>
      </c>
      <c r="E528" s="98" t="str">
        <f aca="false">VLOOKUP(B528,INSUMOS!$A:$I,4,0)</f>
        <v>Aluguel</v>
      </c>
      <c r="F528" s="98"/>
      <c r="G528" s="99" t="str">
        <f aca="false">VLOOKUP(B528,INSUMOS!$A:$I,5,0)</f>
        <v>UN</v>
      </c>
      <c r="H528" s="100" t="n">
        <v>0.2</v>
      </c>
      <c r="I528" s="101" t="n">
        <f aca="false">VLOOKUP(B528,INSUMOS!$A:$I,8,0)</f>
        <v>330</v>
      </c>
      <c r="J528" s="101" t="n">
        <f aca="false">TRUNC(H528*I528,2)</f>
        <v>66</v>
      </c>
      <c r="L528" s="63" t="n">
        <f aca="false">IF(AND(A529&lt;&gt;"",A528=""),L527+1,L527)</f>
        <v>45</v>
      </c>
      <c r="M528" s="80" t="n">
        <f aca="false">IF(OR(A528="Insumo",A528="Composição Auxiliar"),J528,"")</f>
        <v>66</v>
      </c>
      <c r="N528" s="81" t="str">
        <f aca="false">IF(E528="Mão de Obra",J528,"")</f>
        <v/>
      </c>
      <c r="O528" s="81" t="n">
        <f aca="false">IF(N528&lt;&gt;"","",M528)</f>
        <v>66</v>
      </c>
      <c r="P528" s="82" t="str">
        <f aca="false">IF(A528="Composição",B528,"")</f>
        <v/>
      </c>
      <c r="Q528" s="81" t="str">
        <f aca="false">IF(P528&lt;&gt;"",SUMIF(L528:L528,L528,N528:N528),"")</f>
        <v/>
      </c>
      <c r="R528" s="81" t="str">
        <f aca="false">IF(P528&lt;&gt;"",SUMIF(L528:L528,L528,O528:O528),"")</f>
        <v/>
      </c>
    </row>
    <row r="529" customFormat="false" ht="14.25" hidden="true" customHeight="false" outlineLevel="0" collapsed="false">
      <c r="A529" s="102"/>
      <c r="B529" s="102"/>
      <c r="C529" s="102"/>
      <c r="D529" s="102"/>
      <c r="E529" s="102"/>
      <c r="F529" s="103"/>
      <c r="G529" s="102"/>
      <c r="H529" s="103"/>
      <c r="I529" s="102"/>
      <c r="J529" s="103"/>
      <c r="L529" s="63" t="n">
        <f aca="false">IF(AND(A530&lt;&gt;"",A529=""),L528+1,L528)</f>
        <v>45</v>
      </c>
      <c r="M529" s="80" t="str">
        <f aca="false">IF(OR(A529="Insumo",A529="Composição Auxiliar"),J529,"")</f>
        <v/>
      </c>
      <c r="N529" s="81" t="str">
        <f aca="false">IF(E529="Mão de Obra",J529,"")</f>
        <v/>
      </c>
      <c r="O529" s="81" t="str">
        <f aca="false">IF(N529&lt;&gt;"","",M529)</f>
        <v/>
      </c>
      <c r="P529" s="82" t="str">
        <f aca="false">IF(A529="Composição",B529,"")</f>
        <v/>
      </c>
      <c r="Q529" s="81" t="str">
        <f aca="false">IF(P529&lt;&gt;"",SUMIF(L529:L529,L529,N529:N529),"")</f>
        <v/>
      </c>
      <c r="R529" s="81" t="str">
        <f aca="false">IF(P529&lt;&gt;"",SUMIF(L529:L529,L529,O529:O529),"")</f>
        <v/>
      </c>
    </row>
    <row r="530" customFormat="false" ht="15" hidden="true" customHeight="false" outlineLevel="0" collapsed="false">
      <c r="A530" s="102"/>
      <c r="B530" s="102"/>
      <c r="C530" s="102"/>
      <c r="D530" s="102"/>
      <c r="E530" s="102"/>
      <c r="F530" s="103"/>
      <c r="G530" s="102"/>
      <c r="H530" s="104"/>
      <c r="I530" s="104"/>
      <c r="J530" s="103"/>
      <c r="L530" s="63" t="n">
        <f aca="false">IF(AND(A531&lt;&gt;"",A530=""),L529+1,L529)</f>
        <v>45</v>
      </c>
      <c r="M530" s="80" t="str">
        <f aca="false">IF(OR(A530="Insumo",A530="Composição Auxiliar"),J530,"")</f>
        <v/>
      </c>
      <c r="N530" s="81" t="str">
        <f aca="false">IF(E530="Mão de Obra",J530,"")</f>
        <v/>
      </c>
      <c r="O530" s="81" t="str">
        <f aca="false">IF(N530&lt;&gt;"","",M530)</f>
        <v/>
      </c>
      <c r="P530" s="82" t="str">
        <f aca="false">IF(A530="Composição",B530,"")</f>
        <v/>
      </c>
      <c r="Q530" s="81" t="str">
        <f aca="false">IF(P530&lt;&gt;"",SUMIF(L530:L530,L530,N530:N530),"")</f>
        <v/>
      </c>
      <c r="R530" s="81" t="str">
        <f aca="false">IF(P530&lt;&gt;"",SUMIF(L530:L530,L530,O530:O530),"")</f>
        <v/>
      </c>
    </row>
    <row r="531" customFormat="false" ht="15" hidden="true" customHeight="false" outlineLevel="0" collapsed="false">
      <c r="A531" s="108"/>
      <c r="B531" s="108"/>
      <c r="C531" s="108"/>
      <c r="D531" s="108"/>
      <c r="E531" s="108"/>
      <c r="F531" s="108"/>
      <c r="G531" s="108"/>
      <c r="H531" s="108"/>
      <c r="I531" s="108"/>
      <c r="J531" s="108"/>
      <c r="L531" s="63" t="n">
        <f aca="false">IF(AND(A532&lt;&gt;"",A531=""),L530+1,L530)</f>
        <v>46</v>
      </c>
      <c r="M531" s="80" t="str">
        <f aca="false">IF(OR(A531="Insumo",A531="Composição Auxiliar"),J531,"")</f>
        <v/>
      </c>
      <c r="N531" s="81" t="str">
        <f aca="false">IF(E531="Mão de Obra",J531,"")</f>
        <v/>
      </c>
      <c r="O531" s="81" t="str">
        <f aca="false">IF(N531&lt;&gt;"","",M531)</f>
        <v/>
      </c>
      <c r="P531" s="82" t="str">
        <f aca="false">IF(A531="Composição",B531,"")</f>
        <v/>
      </c>
      <c r="Q531" s="81" t="str">
        <f aca="false">IF(P531&lt;&gt;"",SUMIF(L531:L531,L531,N531:N531),"")</f>
        <v/>
      </c>
      <c r="R531" s="81" t="str">
        <f aca="false">IF(P531&lt;&gt;"",SUMIF(L531:L531,L531,O531:O531),"")</f>
        <v/>
      </c>
    </row>
    <row r="532" customFormat="false" ht="15" hidden="true" customHeight="true" outlineLevel="0" collapsed="false">
      <c r="A532" s="83" t="s">
        <v>149</v>
      </c>
      <c r="B532" s="84" t="s">
        <v>655</v>
      </c>
      <c r="C532" s="83" t="s">
        <v>656</v>
      </c>
      <c r="D532" s="83" t="s">
        <v>657</v>
      </c>
      <c r="E532" s="83" t="s">
        <v>658</v>
      </c>
      <c r="F532" s="83"/>
      <c r="G532" s="85" t="s">
        <v>659</v>
      </c>
      <c r="H532" s="84" t="s">
        <v>660</v>
      </c>
      <c r="I532" s="84" t="s">
        <v>661</v>
      </c>
      <c r="J532" s="84" t="s">
        <v>662</v>
      </c>
      <c r="L532" s="63" t="n">
        <f aca="false">IF(AND(A533&lt;&gt;"",A532=""),L531+1,L531)</f>
        <v>46</v>
      </c>
      <c r="M532" s="80" t="str">
        <f aca="false">IF(OR(A532="Insumo",A532="Composição Auxiliar"),J532,"")</f>
        <v/>
      </c>
      <c r="N532" s="81" t="str">
        <f aca="false">IF(E532="Mão de Obra",J532,"")</f>
        <v/>
      </c>
      <c r="O532" s="81" t="str">
        <f aca="false">IF(N532&lt;&gt;"","",M532)</f>
        <v/>
      </c>
      <c r="P532" s="82" t="str">
        <f aca="false">IF(A532="Composição",B532,"")</f>
        <v/>
      </c>
      <c r="Q532" s="81" t="str">
        <f aca="false">IF(P532&lt;&gt;"",SUMIF(L532:L532,L532,N532:N532),"")</f>
        <v/>
      </c>
      <c r="R532" s="81" t="str">
        <f aca="false">IF(P532&lt;&gt;"",SUMIF(L532:L532,L532,O532:O532),"")</f>
        <v/>
      </c>
    </row>
    <row r="533" customFormat="false" ht="38.25" hidden="true" customHeight="true" outlineLevel="0" collapsed="false">
      <c r="A533" s="86" t="s">
        <v>663</v>
      </c>
      <c r="B533" s="87" t="s">
        <v>150</v>
      </c>
      <c r="C533" s="86" t="s">
        <v>664</v>
      </c>
      <c r="D533" s="86" t="s">
        <v>1054</v>
      </c>
      <c r="E533" s="86" t="s">
        <v>675</v>
      </c>
      <c r="F533" s="86"/>
      <c r="G533" s="88" t="s">
        <v>729</v>
      </c>
      <c r="H533" s="89" t="n">
        <v>1</v>
      </c>
      <c r="I533" s="90" t="n">
        <f aca="false">SUMIF(L:L,$L533,M:M)</f>
        <v>85.09</v>
      </c>
      <c r="J533" s="90" t="n">
        <f aca="false">TRUNC(H533*I533,2)</f>
        <v>85.09</v>
      </c>
      <c r="L533" s="63" t="n">
        <f aca="false">IF(AND(A534&lt;&gt;"",A533=""),L532+1,L532)</f>
        <v>46</v>
      </c>
      <c r="M533" s="80" t="str">
        <f aca="false">IF(OR(A533="Insumo",A533="Composição Auxiliar"),J533,"")</f>
        <v/>
      </c>
      <c r="N533" s="81" t="str">
        <f aca="false">IF(E533="Mão de Obra",J533,"")</f>
        <v/>
      </c>
      <c r="O533" s="81" t="str">
        <f aca="false">IF(N533&lt;&gt;"","",M533)</f>
        <v/>
      </c>
      <c r="P533" s="82" t="str">
        <f aca="false">IF(A533="Composição",B533,"")</f>
        <v> 100899 </v>
      </c>
      <c r="Q533" s="81" t="n">
        <f aca="false">IF(P533&lt;&gt;"",SUMIF(L533:L533,L533,N533:N533),"")</f>
        <v>0</v>
      </c>
      <c r="R533" s="81" t="n">
        <f aca="false">IF(P533&lt;&gt;"",SUMIF(L533:L533,L533,O533:O533),"")</f>
        <v>0</v>
      </c>
    </row>
    <row r="534" customFormat="false" ht="25.5" hidden="true" customHeight="true" outlineLevel="0" collapsed="false">
      <c r="A534" s="91" t="s">
        <v>668</v>
      </c>
      <c r="B534" s="92" t="s">
        <v>920</v>
      </c>
      <c r="C534" s="91" t="s">
        <v>664</v>
      </c>
      <c r="D534" s="91" t="s">
        <v>921</v>
      </c>
      <c r="E534" s="91" t="s">
        <v>671</v>
      </c>
      <c r="F534" s="91"/>
      <c r="G534" s="93" t="s">
        <v>672</v>
      </c>
      <c r="H534" s="94" t="n">
        <v>0.0051</v>
      </c>
      <c r="I534" s="95" t="n">
        <f aca="false">SUMIFS(J:J,A:A,"Composição",B:B,$B534)</f>
        <v>128.9</v>
      </c>
      <c r="J534" s="95" t="n">
        <f aca="false">TRUNC(H534*I534,2)</f>
        <v>0.65</v>
      </c>
      <c r="L534" s="63" t="n">
        <f aca="false">IF(AND(A535&lt;&gt;"",A534=""),L533+1,L533)</f>
        <v>46</v>
      </c>
      <c r="M534" s="80" t="n">
        <f aca="false">IF(OR(A534="Insumo",A534="Composição Auxiliar"),J534,"")</f>
        <v>0.65</v>
      </c>
      <c r="N534" s="81" t="str">
        <f aca="false">IF(E534="Mão de Obra",J534,"")</f>
        <v/>
      </c>
      <c r="O534" s="81" t="n">
        <f aca="false">IF(N534&lt;&gt;"","",M534)</f>
        <v>0.65</v>
      </c>
      <c r="P534" s="82" t="str">
        <f aca="false">IF(A534="Composição",B534,"")</f>
        <v/>
      </c>
      <c r="Q534" s="81" t="str">
        <f aca="false">IF(P534&lt;&gt;"",SUMIF(L534:L534,L534,N534:N534),"")</f>
        <v/>
      </c>
      <c r="R534" s="81" t="str">
        <f aca="false">IF(P534&lt;&gt;"",SUMIF(L534:L534,L534,O534:O534),"")</f>
        <v/>
      </c>
    </row>
    <row r="535" customFormat="false" ht="51" hidden="true" customHeight="true" outlineLevel="0" collapsed="false">
      <c r="A535" s="91" t="s">
        <v>668</v>
      </c>
      <c r="B535" s="92" t="s">
        <v>918</v>
      </c>
      <c r="C535" s="91" t="s">
        <v>664</v>
      </c>
      <c r="D535" s="91" t="s">
        <v>919</v>
      </c>
      <c r="E535" s="91" t="s">
        <v>691</v>
      </c>
      <c r="F535" s="91"/>
      <c r="G535" s="93" t="s">
        <v>699</v>
      </c>
      <c r="H535" s="94" t="n">
        <v>0.049</v>
      </c>
      <c r="I535" s="95" t="n">
        <f aca="false">SUMIFS(J:J,A:A,"Composição",B:B,$B535)</f>
        <v>161.09</v>
      </c>
      <c r="J535" s="95" t="n">
        <f aca="false">TRUNC(H535*I535,2)</f>
        <v>7.89</v>
      </c>
      <c r="L535" s="63" t="n">
        <f aca="false">IF(AND(A536&lt;&gt;"",A535=""),L534+1,L534)</f>
        <v>46</v>
      </c>
      <c r="M535" s="80" t="n">
        <f aca="false">IF(OR(A535="Insumo",A535="Composição Auxiliar"),J535,"")</f>
        <v>7.89</v>
      </c>
      <c r="N535" s="81" t="str">
        <f aca="false">IF(E535="Mão de Obra",J535,"")</f>
        <v/>
      </c>
      <c r="O535" s="81" t="n">
        <f aca="false">IF(N535&lt;&gt;"","",M535)</f>
        <v>7.89</v>
      </c>
      <c r="P535" s="82" t="str">
        <f aca="false">IF(A535="Composição",B535,"")</f>
        <v/>
      </c>
      <c r="Q535" s="81" t="str">
        <f aca="false">IF(P535&lt;&gt;"",SUMIF(L535:L535,L535,N535:N535),"")</f>
        <v/>
      </c>
      <c r="R535" s="81" t="str">
        <f aca="false">IF(P535&lt;&gt;"",SUMIF(L535:L535,L535,O535:O535),"")</f>
        <v/>
      </c>
    </row>
    <row r="536" customFormat="false" ht="25.5" hidden="true" customHeight="true" outlineLevel="0" collapsed="false">
      <c r="A536" s="91" t="s">
        <v>668</v>
      </c>
      <c r="B536" s="92" t="s">
        <v>1055</v>
      </c>
      <c r="C536" s="91" t="s">
        <v>664</v>
      </c>
      <c r="D536" s="91" t="s">
        <v>1056</v>
      </c>
      <c r="E536" s="91" t="s">
        <v>675</v>
      </c>
      <c r="F536" s="91"/>
      <c r="G536" s="93" t="s">
        <v>925</v>
      </c>
      <c r="H536" s="94" t="n">
        <v>0.8491</v>
      </c>
      <c r="I536" s="95" t="n">
        <f aca="false">SUMIFS(J:J,A:A,"Composição",B:B,$B536)</f>
        <v>10.17</v>
      </c>
      <c r="J536" s="95" t="n">
        <f aca="false">TRUNC(H536*I536,2)</f>
        <v>8.63</v>
      </c>
      <c r="L536" s="63" t="n">
        <f aca="false">IF(AND(A537&lt;&gt;"",A536=""),L535+1,L535)</f>
        <v>46</v>
      </c>
      <c r="M536" s="80" t="n">
        <f aca="false">IF(OR(A536="Insumo",A536="Composição Auxiliar"),J536,"")</f>
        <v>8.63</v>
      </c>
      <c r="N536" s="81" t="str">
        <f aca="false">IF(E536="Mão de Obra",J536,"")</f>
        <v/>
      </c>
      <c r="O536" s="81" t="n">
        <f aca="false">IF(N536&lt;&gt;"","",M536)</f>
        <v>8.63</v>
      </c>
      <c r="P536" s="82" t="str">
        <f aca="false">IF(A536="Composição",B536,"")</f>
        <v/>
      </c>
      <c r="Q536" s="81" t="str">
        <f aca="false">IF(P536&lt;&gt;"",SUMIF(L536:L536,L536,N536:N536),"")</f>
        <v/>
      </c>
      <c r="R536" s="81" t="str">
        <f aca="false">IF(P536&lt;&gt;"",SUMIF(L536:L536,L536,O536:O536),"")</f>
        <v/>
      </c>
    </row>
    <row r="537" customFormat="false" ht="25.5" hidden="true" customHeight="true" outlineLevel="0" collapsed="false">
      <c r="A537" s="91" t="s">
        <v>668</v>
      </c>
      <c r="B537" s="92" t="s">
        <v>915</v>
      </c>
      <c r="C537" s="91" t="s">
        <v>664</v>
      </c>
      <c r="D537" s="91" t="s">
        <v>916</v>
      </c>
      <c r="E537" s="91" t="s">
        <v>871</v>
      </c>
      <c r="F537" s="91"/>
      <c r="G537" s="93" t="s">
        <v>917</v>
      </c>
      <c r="H537" s="94" t="n">
        <v>0.0205</v>
      </c>
      <c r="I537" s="95" t="n">
        <f aca="false">SUMIFS(J:J,A:A,"Composição",B:B,$B537)</f>
        <v>2.86</v>
      </c>
      <c r="J537" s="95" t="n">
        <f aca="false">TRUNC(H537*I537,2)</f>
        <v>0.05</v>
      </c>
      <c r="L537" s="63" t="n">
        <f aca="false">IF(AND(A538&lt;&gt;"",A537=""),L536+1,L536)</f>
        <v>46</v>
      </c>
      <c r="M537" s="80" t="n">
        <f aca="false">IF(OR(A537="Insumo",A537="Composição Auxiliar"),J537,"")</f>
        <v>0.05</v>
      </c>
      <c r="N537" s="81" t="str">
        <f aca="false">IF(E537="Mão de Obra",J537,"")</f>
        <v/>
      </c>
      <c r="O537" s="81" t="n">
        <f aca="false">IF(N537&lt;&gt;"","",M537)</f>
        <v>0.05</v>
      </c>
      <c r="P537" s="82" t="str">
        <f aca="false">IF(A537="Composição",B537,"")</f>
        <v/>
      </c>
      <c r="Q537" s="81" t="str">
        <f aca="false">IF(P537&lt;&gt;"",SUMIF(L537:L537,L537,N537:N537),"")</f>
        <v/>
      </c>
      <c r="R537" s="81" t="str">
        <f aca="false">IF(P537&lt;&gt;"",SUMIF(L537:L537,L537,O537:O537),"")</f>
        <v/>
      </c>
    </row>
    <row r="538" customFormat="false" ht="51" hidden="true" customHeight="true" outlineLevel="0" collapsed="false">
      <c r="A538" s="91" t="s">
        <v>668</v>
      </c>
      <c r="B538" s="92" t="s">
        <v>911</v>
      </c>
      <c r="C538" s="91" t="s">
        <v>664</v>
      </c>
      <c r="D538" s="91" t="s">
        <v>912</v>
      </c>
      <c r="E538" s="91" t="s">
        <v>691</v>
      </c>
      <c r="F538" s="91"/>
      <c r="G538" s="93" t="s">
        <v>692</v>
      </c>
      <c r="H538" s="94" t="n">
        <v>0.0274</v>
      </c>
      <c r="I538" s="95" t="n">
        <f aca="false">SUMIFS(J:J,A:A,"Composição",B:B,$B538)</f>
        <v>385.39</v>
      </c>
      <c r="J538" s="95" t="n">
        <f aca="false">TRUNC(H538*I538,2)</f>
        <v>10.55</v>
      </c>
      <c r="L538" s="63" t="n">
        <f aca="false">IF(AND(A539&lt;&gt;"",A538=""),L537+1,L537)</f>
        <v>46</v>
      </c>
      <c r="M538" s="80" t="n">
        <f aca="false">IF(OR(A538="Insumo",A538="Composição Auxiliar"),J538,"")</f>
        <v>10.55</v>
      </c>
      <c r="N538" s="81" t="str">
        <f aca="false">IF(E538="Mão de Obra",J538,"")</f>
        <v/>
      </c>
      <c r="O538" s="81" t="n">
        <f aca="false">IF(N538&lt;&gt;"","",M538)</f>
        <v>10.55</v>
      </c>
      <c r="P538" s="82" t="str">
        <f aca="false">IF(A538="Composição",B538,"")</f>
        <v/>
      </c>
      <c r="Q538" s="81" t="str">
        <f aca="false">IF(P538&lt;&gt;"",SUMIF(L538:L538,L538,N538:N538),"")</f>
        <v/>
      </c>
      <c r="R538" s="81" t="str">
        <f aca="false">IF(P538&lt;&gt;"",SUMIF(L538:L538,L538,O538:O538),"")</f>
        <v/>
      </c>
    </row>
    <row r="539" customFormat="false" ht="25.5" hidden="true" customHeight="true" outlineLevel="0" collapsed="false">
      <c r="A539" s="91" t="s">
        <v>668</v>
      </c>
      <c r="B539" s="92" t="s">
        <v>677</v>
      </c>
      <c r="C539" s="91" t="s">
        <v>664</v>
      </c>
      <c r="D539" s="91" t="s">
        <v>678</v>
      </c>
      <c r="E539" s="91" t="s">
        <v>671</v>
      </c>
      <c r="F539" s="91"/>
      <c r="G539" s="93" t="s">
        <v>672</v>
      </c>
      <c r="H539" s="94" t="n">
        <v>1.3833</v>
      </c>
      <c r="I539" s="95" t="n">
        <f aca="false">SUMIFS(J:J,A:A,"Composição",B:B,$B539)</f>
        <v>18.93</v>
      </c>
      <c r="J539" s="95" t="n">
        <f aca="false">TRUNC(H539*I539,2)</f>
        <v>26.18</v>
      </c>
      <c r="L539" s="63" t="n">
        <f aca="false">IF(AND(A540&lt;&gt;"",A539=""),L538+1,L538)</f>
        <v>46</v>
      </c>
      <c r="M539" s="80" t="n">
        <f aca="false">IF(OR(A539="Insumo",A539="Composição Auxiliar"),J539,"")</f>
        <v>26.18</v>
      </c>
      <c r="N539" s="81" t="str">
        <f aca="false">IF(E539="Mão de Obra",J539,"")</f>
        <v/>
      </c>
      <c r="O539" s="81" t="n">
        <f aca="false">IF(N539&lt;&gt;"","",M539)</f>
        <v>26.18</v>
      </c>
      <c r="P539" s="82" t="str">
        <f aca="false">IF(A539="Composição",B539,"")</f>
        <v/>
      </c>
      <c r="Q539" s="81" t="str">
        <f aca="false">IF(P539&lt;&gt;"",SUMIF(L539:L539,L539,N539:N539),"")</f>
        <v/>
      </c>
      <c r="R539" s="81" t="str">
        <f aca="false">IF(P539&lt;&gt;"",SUMIF(L539:L539,L539,O539:O539),"")</f>
        <v/>
      </c>
    </row>
    <row r="540" customFormat="false" ht="51" hidden="true" customHeight="true" outlineLevel="0" collapsed="false">
      <c r="A540" s="91" t="s">
        <v>668</v>
      </c>
      <c r="B540" s="92" t="s">
        <v>1057</v>
      </c>
      <c r="C540" s="91" t="s">
        <v>664</v>
      </c>
      <c r="D540" s="91" t="s">
        <v>1058</v>
      </c>
      <c r="E540" s="91" t="s">
        <v>871</v>
      </c>
      <c r="F540" s="91"/>
      <c r="G540" s="93" t="s">
        <v>676</v>
      </c>
      <c r="H540" s="94" t="n">
        <v>0.0614</v>
      </c>
      <c r="I540" s="95" t="n">
        <f aca="false">SUMIFS(J:J,A:A,"Composição",B:B,$B540)</f>
        <v>7.95</v>
      </c>
      <c r="J540" s="95" t="n">
        <f aca="false">TRUNC(H540*I540,2)</f>
        <v>0.48</v>
      </c>
      <c r="L540" s="63" t="n">
        <f aca="false">IF(AND(A541&lt;&gt;"",A540=""),L539+1,L539)</f>
        <v>46</v>
      </c>
      <c r="M540" s="80" t="n">
        <f aca="false">IF(OR(A540="Insumo",A540="Composição Auxiliar"),J540,"")</f>
        <v>0.48</v>
      </c>
      <c r="N540" s="81" t="str">
        <f aca="false">IF(E540="Mão de Obra",J540,"")</f>
        <v/>
      </c>
      <c r="O540" s="81" t="n">
        <f aca="false">IF(N540&lt;&gt;"","",M540)</f>
        <v>0.48</v>
      </c>
      <c r="P540" s="82" t="str">
        <f aca="false">IF(A540="Composição",B540,"")</f>
        <v/>
      </c>
      <c r="Q540" s="81" t="str">
        <f aca="false">IF(P540&lt;&gt;"",SUMIF(L540:L540,L540,N540:N540),"")</f>
        <v/>
      </c>
      <c r="R540" s="81" t="str">
        <f aca="false">IF(P540&lt;&gt;"",SUMIF(L540:L540,L540,O540:O540),"")</f>
        <v/>
      </c>
    </row>
    <row r="541" customFormat="false" ht="38.25" hidden="true" customHeight="false" outlineLevel="0" collapsed="false">
      <c r="A541" s="96" t="s">
        <v>679</v>
      </c>
      <c r="B541" s="97" t="s">
        <v>922</v>
      </c>
      <c r="C541" s="96" t="str">
        <f aca="false">VLOOKUP(B541,INSUMOS!$A:$I,2,0)</f>
        <v>SINAPI</v>
      </c>
      <c r="D541" s="96" t="str">
        <f aca="false">VLOOKUP(B541,INSUMOS!$A:$I,3,0)</f>
        <v>CONCRETO USINADO BOMBEAVEL, CLASSE DE RESISTENCIA C25, COM BRITA 0 E 1, SLUMP = 130 +/- 20 MM, EXCLUI SERVICO DE BOMBEAMENTO (NBR 8953)</v>
      </c>
      <c r="E541" s="98" t="str">
        <f aca="false">VLOOKUP(B541,INSUMOS!$A:$I,4,0)</f>
        <v>Material</v>
      </c>
      <c r="F541" s="98"/>
      <c r="G541" s="99" t="str">
        <f aca="false">VLOOKUP(B541,INSUMOS!$A:$I,5,0)</f>
        <v>m³</v>
      </c>
      <c r="H541" s="100" t="n">
        <v>0.0527</v>
      </c>
      <c r="I541" s="101" t="n">
        <f aca="false">VLOOKUP(B541,INSUMOS!$A:$I,8,0)</f>
        <v>581.92</v>
      </c>
      <c r="J541" s="101" t="n">
        <f aca="false">TRUNC(H541*I541,2)</f>
        <v>30.66</v>
      </c>
      <c r="L541" s="63" t="n">
        <f aca="false">IF(AND(A542&lt;&gt;"",A541=""),L540+1,L540)</f>
        <v>46</v>
      </c>
      <c r="M541" s="80" t="n">
        <f aca="false">IF(OR(A541="Insumo",A541="Composição Auxiliar"),J541,"")</f>
        <v>30.66</v>
      </c>
      <c r="N541" s="81" t="str">
        <f aca="false">IF(E541="Mão de Obra",J541,"")</f>
        <v/>
      </c>
      <c r="O541" s="81" t="n">
        <f aca="false">IF(N541&lt;&gt;"","",M541)</f>
        <v>30.66</v>
      </c>
      <c r="P541" s="82" t="str">
        <f aca="false">IF(A541="Composição",B541,"")</f>
        <v/>
      </c>
      <c r="Q541" s="81" t="str">
        <f aca="false">IF(P541&lt;&gt;"",SUMIF(L541:L541,L541,N541:N541),"")</f>
        <v/>
      </c>
      <c r="R541" s="81" t="str">
        <f aca="false">IF(P541&lt;&gt;"",SUMIF(L541:L541,L541,O541:O541),"")</f>
        <v/>
      </c>
    </row>
    <row r="542" customFormat="false" ht="14.25" hidden="true" customHeight="false" outlineLevel="0" collapsed="false">
      <c r="A542" s="102"/>
      <c r="B542" s="102"/>
      <c r="C542" s="102"/>
      <c r="D542" s="102"/>
      <c r="E542" s="102"/>
      <c r="F542" s="103"/>
      <c r="G542" s="102"/>
      <c r="H542" s="103"/>
      <c r="I542" s="102"/>
      <c r="J542" s="103"/>
      <c r="L542" s="63" t="n">
        <f aca="false">IF(AND(A543&lt;&gt;"",A542=""),L541+1,L541)</f>
        <v>46</v>
      </c>
      <c r="M542" s="80" t="str">
        <f aca="false">IF(OR(A542="Insumo",A542="Composição Auxiliar"),J542,"")</f>
        <v/>
      </c>
      <c r="N542" s="81" t="str">
        <f aca="false">IF(E542="Mão de Obra",J542,"")</f>
        <v/>
      </c>
      <c r="O542" s="81" t="str">
        <f aca="false">IF(N542&lt;&gt;"","",M542)</f>
        <v/>
      </c>
      <c r="P542" s="82" t="str">
        <f aca="false">IF(A542="Composição",B542,"")</f>
        <v/>
      </c>
      <c r="Q542" s="81" t="str">
        <f aca="false">IF(P542&lt;&gt;"",SUMIF(L542:L542,L542,N542:N542),"")</f>
        <v/>
      </c>
      <c r="R542" s="81" t="str">
        <f aca="false">IF(P542&lt;&gt;"",SUMIF(L542:L542,L542,O542:O542),"")</f>
        <v/>
      </c>
    </row>
    <row r="543" customFormat="false" ht="15" hidden="true" customHeight="false" outlineLevel="0" collapsed="false">
      <c r="A543" s="102"/>
      <c r="B543" s="102"/>
      <c r="C543" s="102"/>
      <c r="D543" s="102"/>
      <c r="E543" s="102"/>
      <c r="F543" s="103"/>
      <c r="G543" s="102"/>
      <c r="H543" s="104"/>
      <c r="I543" s="104"/>
      <c r="J543" s="103"/>
      <c r="L543" s="63" t="n">
        <f aca="false">IF(AND(A544&lt;&gt;"",A543=""),L542+1,L542)</f>
        <v>46</v>
      </c>
      <c r="M543" s="80" t="str">
        <f aca="false">IF(OR(A543="Insumo",A543="Composição Auxiliar"),J543,"")</f>
        <v/>
      </c>
      <c r="N543" s="81" t="str">
        <f aca="false">IF(E543="Mão de Obra",J543,"")</f>
        <v/>
      </c>
      <c r="O543" s="81" t="str">
        <f aca="false">IF(N543&lt;&gt;"","",M543)</f>
        <v/>
      </c>
      <c r="P543" s="82" t="str">
        <f aca="false">IF(A543="Composição",B543,"")</f>
        <v/>
      </c>
      <c r="Q543" s="81" t="str">
        <f aca="false">IF(P543&lt;&gt;"",SUMIF(L543:L543,L543,N543:N543),"")</f>
        <v/>
      </c>
      <c r="R543" s="81" t="str">
        <f aca="false">IF(P543&lt;&gt;"",SUMIF(L543:L543,L543,O543:O543),"")</f>
        <v/>
      </c>
    </row>
    <row r="544" customFormat="false" ht="15" hidden="true" customHeight="false" outlineLevel="0" collapsed="false">
      <c r="A544" s="108"/>
      <c r="B544" s="108"/>
      <c r="C544" s="108"/>
      <c r="D544" s="108"/>
      <c r="E544" s="108"/>
      <c r="F544" s="108"/>
      <c r="G544" s="108"/>
      <c r="H544" s="108"/>
      <c r="I544" s="108"/>
      <c r="J544" s="108"/>
      <c r="L544" s="63" t="n">
        <f aca="false">IF(AND(A545&lt;&gt;"",A544=""),L543+1,L543)</f>
        <v>47</v>
      </c>
      <c r="M544" s="80" t="str">
        <f aca="false">IF(OR(A544="Insumo",A544="Composição Auxiliar"),J544,"")</f>
        <v/>
      </c>
      <c r="N544" s="81" t="str">
        <f aca="false">IF(E544="Mão de Obra",J544,"")</f>
        <v/>
      </c>
      <c r="O544" s="81" t="str">
        <f aca="false">IF(N544&lt;&gt;"","",M544)</f>
        <v/>
      </c>
      <c r="P544" s="82" t="str">
        <f aca="false">IF(A544="Composição",B544,"")</f>
        <v/>
      </c>
      <c r="Q544" s="81" t="str">
        <f aca="false">IF(P544&lt;&gt;"",SUMIF(L544:L544,L544,N544:N544),"")</f>
        <v/>
      </c>
      <c r="R544" s="81" t="str">
        <f aca="false">IF(P544&lt;&gt;"",SUMIF(L544:L544,L544,O544:O544),"")</f>
        <v/>
      </c>
    </row>
    <row r="545" customFormat="false" ht="15" hidden="true" customHeight="true" outlineLevel="0" collapsed="false">
      <c r="A545" s="83" t="s">
        <v>159</v>
      </c>
      <c r="B545" s="84" t="s">
        <v>655</v>
      </c>
      <c r="C545" s="83" t="s">
        <v>656</v>
      </c>
      <c r="D545" s="83" t="s">
        <v>657</v>
      </c>
      <c r="E545" s="83" t="s">
        <v>658</v>
      </c>
      <c r="F545" s="83"/>
      <c r="G545" s="85" t="s">
        <v>659</v>
      </c>
      <c r="H545" s="84" t="s">
        <v>660</v>
      </c>
      <c r="I545" s="84" t="s">
        <v>661</v>
      </c>
      <c r="J545" s="84" t="s">
        <v>662</v>
      </c>
      <c r="L545" s="63" t="n">
        <f aca="false">IF(AND(A546&lt;&gt;"",A545=""),L544+1,L544)</f>
        <v>47</v>
      </c>
      <c r="M545" s="80" t="str">
        <f aca="false">IF(OR(A545="Insumo",A545="Composição Auxiliar"),J545,"")</f>
        <v/>
      </c>
      <c r="N545" s="81" t="str">
        <f aca="false">IF(E545="Mão de Obra",J545,"")</f>
        <v/>
      </c>
      <c r="O545" s="81" t="str">
        <f aca="false">IF(N545&lt;&gt;"","",M545)</f>
        <v/>
      </c>
      <c r="P545" s="82" t="str">
        <f aca="false">IF(A545="Composição",B545,"")</f>
        <v/>
      </c>
      <c r="Q545" s="81" t="str">
        <f aca="false">IF(P545&lt;&gt;"",SUMIF(L545:L545,L545,N545:N545),"")</f>
        <v/>
      </c>
      <c r="R545" s="81" t="str">
        <f aca="false">IF(P545&lt;&gt;"",SUMIF(L545:L545,L545,O545:O545),"")</f>
        <v/>
      </c>
    </row>
    <row r="546" customFormat="false" ht="25.5" hidden="true" customHeight="true" outlineLevel="0" collapsed="false">
      <c r="A546" s="86" t="s">
        <v>663</v>
      </c>
      <c r="B546" s="87" t="s">
        <v>160</v>
      </c>
      <c r="C546" s="86" t="s">
        <v>716</v>
      </c>
      <c r="D546" s="86" t="s">
        <v>1764</v>
      </c>
      <c r="E546" s="86" t="s">
        <v>1070</v>
      </c>
      <c r="F546" s="86"/>
      <c r="G546" s="88" t="s">
        <v>729</v>
      </c>
      <c r="H546" s="89" t="n">
        <v>1</v>
      </c>
      <c r="I546" s="90" t="n">
        <f aca="false">SUMIF(L:L,$L546,M:M)</f>
        <v>666.7</v>
      </c>
      <c r="J546" s="90" t="n">
        <f aca="false">TRUNC(H546*I546,2)</f>
        <v>666.7</v>
      </c>
      <c r="L546" s="63" t="n">
        <f aca="false">IF(AND(A547&lt;&gt;"",A546=""),L545+1,L545)</f>
        <v>47</v>
      </c>
      <c r="M546" s="80" t="str">
        <f aca="false">IF(OR(A546="Insumo",A546="Composição Auxiliar"),J546,"")</f>
        <v/>
      </c>
      <c r="N546" s="81" t="str">
        <f aca="false">IF(E546="Mão de Obra",J546,"")</f>
        <v/>
      </c>
      <c r="O546" s="81" t="str">
        <f aca="false">IF(N546&lt;&gt;"","",M546)</f>
        <v/>
      </c>
      <c r="P546" s="82" t="str">
        <f aca="false">IF(A546="Composição",B546,"")</f>
        <v> S-ARQ-VEDA-MURO-H230 </v>
      </c>
      <c r="Q546" s="81" t="n">
        <f aca="false">IF(P546&lt;&gt;"",SUMIF(L546:L546,L546,N546:N546),"")</f>
        <v>0</v>
      </c>
      <c r="R546" s="81" t="n">
        <f aca="false">IF(P546&lt;&gt;"",SUMIF(L546:L546,L546,O546:O546),"")</f>
        <v>0</v>
      </c>
    </row>
    <row r="547" customFormat="false" ht="51" hidden="true" customHeight="true" outlineLevel="0" collapsed="false">
      <c r="A547" s="91" t="s">
        <v>668</v>
      </c>
      <c r="B547" s="92" t="s">
        <v>1071</v>
      </c>
      <c r="C547" s="91" t="s">
        <v>664</v>
      </c>
      <c r="D547" s="91" t="s">
        <v>1072</v>
      </c>
      <c r="E547" s="91" t="s">
        <v>1073</v>
      </c>
      <c r="F547" s="91"/>
      <c r="G547" s="93" t="s">
        <v>667</v>
      </c>
      <c r="H547" s="94" t="n">
        <v>4.6</v>
      </c>
      <c r="I547" s="95" t="n">
        <f aca="false">SUMIFS(J:J,A:A,"Composição",B:B,$B547)</f>
        <v>6.14</v>
      </c>
      <c r="J547" s="95" t="n">
        <f aca="false">TRUNC(H547*I547,2)</f>
        <v>28.24</v>
      </c>
      <c r="L547" s="63" t="n">
        <f aca="false">IF(AND(A548&lt;&gt;"",A547=""),L546+1,L546)</f>
        <v>47</v>
      </c>
      <c r="M547" s="80" t="n">
        <f aca="false">IF(OR(A547="Insumo",A547="Composição Auxiliar"),J547,"")</f>
        <v>28.24</v>
      </c>
      <c r="N547" s="81" t="str">
        <f aca="false">IF(E547="Mão de Obra",J547,"")</f>
        <v/>
      </c>
      <c r="O547" s="81" t="n">
        <f aca="false">IF(N547&lt;&gt;"","",M547)</f>
        <v>28.24</v>
      </c>
      <c r="P547" s="82" t="str">
        <f aca="false">IF(A547="Composição",B547,"")</f>
        <v/>
      </c>
      <c r="Q547" s="81" t="str">
        <f aca="false">IF(P547&lt;&gt;"",SUMIF(L547:L547,L547,N547:N547),"")</f>
        <v/>
      </c>
      <c r="R547" s="81" t="str">
        <f aca="false">IF(P547&lt;&gt;"",SUMIF(L547:L547,L547,O547:O547),"")</f>
        <v/>
      </c>
    </row>
    <row r="548" customFormat="false" ht="25.5" hidden="true" customHeight="true" outlineLevel="0" collapsed="false">
      <c r="A548" s="91" t="s">
        <v>668</v>
      </c>
      <c r="B548" s="92" t="s">
        <v>260</v>
      </c>
      <c r="C548" s="91" t="s">
        <v>664</v>
      </c>
      <c r="D548" s="91" t="s">
        <v>1074</v>
      </c>
      <c r="E548" s="91" t="s">
        <v>733</v>
      </c>
      <c r="F548" s="91"/>
      <c r="G548" s="93" t="s">
        <v>667</v>
      </c>
      <c r="H548" s="94" t="n">
        <v>4.6</v>
      </c>
      <c r="I548" s="95" t="n">
        <f aca="false">SUMIFS(J:J,A:A,"Composição",B:B,$B548)</f>
        <v>16.71</v>
      </c>
      <c r="J548" s="95" t="n">
        <f aca="false">TRUNC(H548*I548,2)</f>
        <v>76.86</v>
      </c>
      <c r="L548" s="63" t="n">
        <f aca="false">IF(AND(A549&lt;&gt;"",A548=""),L547+1,L547)</f>
        <v>47</v>
      </c>
      <c r="M548" s="80" t="n">
        <f aca="false">IF(OR(A548="Insumo",A548="Composição Auxiliar"),J548,"")</f>
        <v>76.86</v>
      </c>
      <c r="N548" s="81" t="str">
        <f aca="false">IF(E548="Mão de Obra",J548,"")</f>
        <v/>
      </c>
      <c r="O548" s="81" t="n">
        <f aca="false">IF(N548&lt;&gt;"","",M548)</f>
        <v>76.86</v>
      </c>
      <c r="P548" s="82" t="str">
        <f aca="false">IF(A548="Composição",B548,"")</f>
        <v/>
      </c>
      <c r="Q548" s="81" t="str">
        <f aca="false">IF(P548&lt;&gt;"",SUMIF(L548:L548,L548,N548:N548),"")</f>
        <v/>
      </c>
      <c r="R548" s="81" t="str">
        <f aca="false">IF(P548&lt;&gt;"",SUMIF(L548:L548,L548,O548:O548),"")</f>
        <v/>
      </c>
    </row>
    <row r="549" customFormat="false" ht="38.25" hidden="true" customHeight="true" outlineLevel="0" collapsed="false">
      <c r="A549" s="91" t="s">
        <v>668</v>
      </c>
      <c r="B549" s="92" t="s">
        <v>1075</v>
      </c>
      <c r="C549" s="91" t="s">
        <v>664</v>
      </c>
      <c r="D549" s="91" t="s">
        <v>1076</v>
      </c>
      <c r="E549" s="91" t="s">
        <v>1070</v>
      </c>
      <c r="F549" s="91"/>
      <c r="G549" s="93" t="s">
        <v>667</v>
      </c>
      <c r="H549" s="94" t="n">
        <v>4</v>
      </c>
      <c r="I549" s="95" t="n">
        <f aca="false">SUMIFS(J:J,A:A,"Composição",B:B,$B549)</f>
        <v>78.84</v>
      </c>
      <c r="J549" s="95" t="n">
        <f aca="false">TRUNC(H549*I549,2)</f>
        <v>315.36</v>
      </c>
      <c r="L549" s="63" t="n">
        <f aca="false">IF(AND(A550&lt;&gt;"",A549=""),L548+1,L548)</f>
        <v>47</v>
      </c>
      <c r="M549" s="80" t="n">
        <f aca="false">IF(OR(A549="Insumo",A549="Composição Auxiliar"),J549,"")</f>
        <v>315.36</v>
      </c>
      <c r="N549" s="81" t="str">
        <f aca="false">IF(E549="Mão de Obra",J549,"")</f>
        <v/>
      </c>
      <c r="O549" s="81" t="n">
        <f aca="false">IF(N549&lt;&gt;"","",M549)</f>
        <v>315.36</v>
      </c>
      <c r="P549" s="82" t="str">
        <f aca="false">IF(A549="Composição",B549,"")</f>
        <v/>
      </c>
      <c r="Q549" s="81" t="str">
        <f aca="false">IF(P549&lt;&gt;"",SUMIF(L549:L549,L549,N549:N549),"")</f>
        <v/>
      </c>
      <c r="R549" s="81" t="str">
        <f aca="false">IF(P549&lt;&gt;"",SUMIF(L549:L549,L549,O549:O549),"")</f>
        <v/>
      </c>
    </row>
    <row r="550" customFormat="false" ht="25.5" hidden="true" customHeight="true" outlineLevel="0" collapsed="false">
      <c r="A550" s="91" t="s">
        <v>668</v>
      </c>
      <c r="B550" s="92" t="s">
        <v>264</v>
      </c>
      <c r="C550" s="91" t="s">
        <v>664</v>
      </c>
      <c r="D550" s="91" t="s">
        <v>732</v>
      </c>
      <c r="E550" s="91" t="s">
        <v>733</v>
      </c>
      <c r="F550" s="91"/>
      <c r="G550" s="93" t="s">
        <v>667</v>
      </c>
      <c r="H550" s="94" t="n">
        <v>4.6</v>
      </c>
      <c r="I550" s="95" t="n">
        <f aca="false">SUMIFS(J:J,A:A,"Composição",B:B,$B550)</f>
        <v>11.84</v>
      </c>
      <c r="J550" s="95" t="n">
        <f aca="false">TRUNC(H550*I550,2)</f>
        <v>54.46</v>
      </c>
      <c r="L550" s="63" t="n">
        <f aca="false">IF(AND(A551&lt;&gt;"",A550=""),L549+1,L549)</f>
        <v>47</v>
      </c>
      <c r="M550" s="80" t="n">
        <f aca="false">IF(OR(A550="Insumo",A550="Composição Auxiliar"),J550,"")</f>
        <v>54.46</v>
      </c>
      <c r="N550" s="81" t="str">
        <f aca="false">IF(E550="Mão de Obra",J550,"")</f>
        <v/>
      </c>
      <c r="O550" s="81" t="n">
        <f aca="false">IF(N550&lt;&gt;"","",M550)</f>
        <v>54.46</v>
      </c>
      <c r="P550" s="82" t="str">
        <f aca="false">IF(A550="Composição",B550,"")</f>
        <v/>
      </c>
      <c r="Q550" s="81" t="str">
        <f aca="false">IF(P550&lt;&gt;"",SUMIF(L550:L550,L550,N550:N550),"")</f>
        <v/>
      </c>
      <c r="R550" s="81" t="str">
        <f aca="false">IF(P550&lt;&gt;"",SUMIF(L550:L550,L550,O550:O550),"")</f>
        <v/>
      </c>
    </row>
    <row r="551" customFormat="false" ht="51" hidden="true" customHeight="true" outlineLevel="0" collapsed="false">
      <c r="A551" s="91" t="s">
        <v>668</v>
      </c>
      <c r="B551" s="92" t="s">
        <v>1077</v>
      </c>
      <c r="C551" s="91" t="s">
        <v>664</v>
      </c>
      <c r="D551" s="91" t="s">
        <v>1078</v>
      </c>
      <c r="E551" s="91" t="s">
        <v>1073</v>
      </c>
      <c r="F551" s="91"/>
      <c r="G551" s="93" t="s">
        <v>667</v>
      </c>
      <c r="H551" s="94" t="n">
        <v>4.6</v>
      </c>
      <c r="I551" s="95" t="n">
        <f aca="false">SUMIFS(J:J,A:A,"Composição",B:B,$B551)</f>
        <v>35.93</v>
      </c>
      <c r="J551" s="95" t="n">
        <f aca="false">TRUNC(H551*I551,2)</f>
        <v>165.27</v>
      </c>
      <c r="L551" s="63" t="n">
        <f aca="false">IF(AND(A552&lt;&gt;"",A551=""),L550+1,L550)</f>
        <v>47</v>
      </c>
      <c r="M551" s="80" t="n">
        <f aca="false">IF(OR(A551="Insumo",A551="Composição Auxiliar"),J551,"")</f>
        <v>165.27</v>
      </c>
      <c r="N551" s="81" t="str">
        <f aca="false">IF(E551="Mão de Obra",J551,"")</f>
        <v/>
      </c>
      <c r="O551" s="81" t="n">
        <f aca="false">IF(N551&lt;&gt;"","",M551)</f>
        <v>165.27</v>
      </c>
      <c r="P551" s="82" t="str">
        <f aca="false">IF(A551="Composição",B551,"")</f>
        <v/>
      </c>
      <c r="Q551" s="81" t="str">
        <f aca="false">IF(P551&lt;&gt;"",SUMIF(L551:L551,L551,N551:N551),"")</f>
        <v/>
      </c>
      <c r="R551" s="81" t="str">
        <f aca="false">IF(P551&lt;&gt;"",SUMIF(L551:L551,L551,O551:O551),"")</f>
        <v/>
      </c>
    </row>
    <row r="552" customFormat="false" ht="25.5" hidden="true" customHeight="true" outlineLevel="0" collapsed="false">
      <c r="A552" s="91" t="s">
        <v>668</v>
      </c>
      <c r="B552" s="92" t="s">
        <v>262</v>
      </c>
      <c r="C552" s="91" t="s">
        <v>664</v>
      </c>
      <c r="D552" s="91" t="s">
        <v>1079</v>
      </c>
      <c r="E552" s="91" t="s">
        <v>733</v>
      </c>
      <c r="F552" s="91"/>
      <c r="G552" s="93" t="s">
        <v>667</v>
      </c>
      <c r="H552" s="94" t="n">
        <v>4.6</v>
      </c>
      <c r="I552" s="95" t="n">
        <f aca="false">SUMIFS(J:J,A:A,"Composição",B:B,$B552)</f>
        <v>3.59</v>
      </c>
      <c r="J552" s="95" t="n">
        <f aca="false">TRUNC(H552*I552,2)</f>
        <v>16.51</v>
      </c>
      <c r="L552" s="63" t="n">
        <f aca="false">IF(AND(A553&lt;&gt;"",A552=""),L551+1,L551)</f>
        <v>47</v>
      </c>
      <c r="M552" s="80" t="n">
        <f aca="false">IF(OR(A552="Insumo",A552="Composição Auxiliar"),J552,"")</f>
        <v>16.51</v>
      </c>
      <c r="N552" s="81" t="str">
        <f aca="false">IF(E552="Mão de Obra",J552,"")</f>
        <v/>
      </c>
      <c r="O552" s="81" t="n">
        <f aca="false">IF(N552&lt;&gt;"","",M552)</f>
        <v>16.51</v>
      </c>
      <c r="P552" s="82" t="str">
        <f aca="false">IF(A552="Composição",B552,"")</f>
        <v/>
      </c>
      <c r="Q552" s="81" t="str">
        <f aca="false">IF(P552&lt;&gt;"",SUMIF(L552:L552,L552,N552:N552),"")</f>
        <v/>
      </c>
      <c r="R552" s="81" t="str">
        <f aca="false">IF(P552&lt;&gt;"",SUMIF(L552:L552,L552,O552:O552),"")</f>
        <v/>
      </c>
    </row>
    <row r="553" customFormat="false" ht="14.25" hidden="true" customHeight="false" outlineLevel="0" collapsed="false">
      <c r="A553" s="96" t="s">
        <v>679</v>
      </c>
      <c r="B553" s="97" t="s">
        <v>1080</v>
      </c>
      <c r="C553" s="96" t="str">
        <f aca="false">VLOOKUP(B553,INSUMOS!$A:$I,2,0)</f>
        <v>SUDECAP</v>
      </c>
      <c r="D553" s="96" t="str">
        <f aca="false">VLOOKUP(B553,INSUMOS!$A:$I,3,0)</f>
        <v>CHAPEU DE MURO TRIANGULAR PRE-MOLDADO 20 X 100CM</v>
      </c>
      <c r="E553" s="98" t="str">
        <f aca="false">VLOOKUP(B553,INSUMOS!$A:$I,4,0)</f>
        <v>Material</v>
      </c>
      <c r="F553" s="98"/>
      <c r="G553" s="99" t="str">
        <f aca="false">VLOOKUP(B553,INSUMOS!$A:$I,5,0)</f>
        <v>M</v>
      </c>
      <c r="H553" s="100" t="n">
        <v>1</v>
      </c>
      <c r="I553" s="101" t="n">
        <f aca="false">VLOOKUP(B553,INSUMOS!$A:$I,8,0)</f>
        <v>10</v>
      </c>
      <c r="J553" s="101" t="n">
        <f aca="false">TRUNC(H553*I553,2)</f>
        <v>10</v>
      </c>
      <c r="L553" s="63" t="n">
        <f aca="false">IF(AND(A554&lt;&gt;"",A553=""),L552+1,L552)</f>
        <v>47</v>
      </c>
      <c r="M553" s="80" t="n">
        <f aca="false">IF(OR(A553="Insumo",A553="Composição Auxiliar"),J553,"")</f>
        <v>10</v>
      </c>
      <c r="N553" s="81" t="str">
        <f aca="false">IF(E553="Mão de Obra",J553,"")</f>
        <v/>
      </c>
      <c r="O553" s="81" t="n">
        <f aca="false">IF(N553&lt;&gt;"","",M553)</f>
        <v>10</v>
      </c>
      <c r="P553" s="82" t="str">
        <f aca="false">IF(A553="Composição",B553,"")</f>
        <v/>
      </c>
      <c r="Q553" s="81" t="str">
        <f aca="false">IF(P553&lt;&gt;"",SUMIF(L553:L553,L553,N553:N553),"")</f>
        <v/>
      </c>
      <c r="R553" s="81" t="str">
        <f aca="false">IF(P553&lt;&gt;"",SUMIF(L553:L553,L553,O553:O553),"")</f>
        <v/>
      </c>
    </row>
    <row r="554" customFormat="false" ht="14.25" hidden="true" customHeight="false" outlineLevel="0" collapsed="false">
      <c r="A554" s="102"/>
      <c r="B554" s="102"/>
      <c r="C554" s="102"/>
      <c r="D554" s="102"/>
      <c r="E554" s="102"/>
      <c r="F554" s="103"/>
      <c r="G554" s="102"/>
      <c r="H554" s="103"/>
      <c r="I554" s="102"/>
      <c r="J554" s="103"/>
      <c r="L554" s="63" t="n">
        <f aca="false">IF(AND(A555&lt;&gt;"",A554=""),L553+1,L553)</f>
        <v>47</v>
      </c>
      <c r="M554" s="80" t="str">
        <f aca="false">IF(OR(A554="Insumo",A554="Composição Auxiliar"),J554,"")</f>
        <v/>
      </c>
      <c r="N554" s="81" t="str">
        <f aca="false">IF(E554="Mão de Obra",J554,"")</f>
        <v/>
      </c>
      <c r="O554" s="81" t="str">
        <f aca="false">IF(N554&lt;&gt;"","",M554)</f>
        <v/>
      </c>
      <c r="P554" s="82" t="str">
        <f aca="false">IF(A554="Composição",B554,"")</f>
        <v/>
      </c>
      <c r="Q554" s="81" t="str">
        <f aca="false">IF(P554&lt;&gt;"",SUMIF(L554:L554,L554,N554:N554),"")</f>
        <v/>
      </c>
      <c r="R554" s="81" t="str">
        <f aca="false">IF(P554&lt;&gt;"",SUMIF(L554:L554,L554,O554:O554),"")</f>
        <v/>
      </c>
    </row>
    <row r="555" customFormat="false" ht="15" hidden="true" customHeight="false" outlineLevel="0" collapsed="false">
      <c r="A555" s="102"/>
      <c r="B555" s="102"/>
      <c r="C555" s="102"/>
      <c r="D555" s="102"/>
      <c r="E555" s="102"/>
      <c r="F555" s="103"/>
      <c r="G555" s="102"/>
      <c r="H555" s="104"/>
      <c r="I555" s="104"/>
      <c r="J555" s="103"/>
      <c r="L555" s="63" t="n">
        <f aca="false">IF(AND(A556&lt;&gt;"",A555=""),L554+1,L554)</f>
        <v>47</v>
      </c>
      <c r="M555" s="80" t="str">
        <f aca="false">IF(OR(A555="Insumo",A555="Composição Auxiliar"),J555,"")</f>
        <v/>
      </c>
      <c r="N555" s="81" t="str">
        <f aca="false">IF(E555="Mão de Obra",J555,"")</f>
        <v/>
      </c>
      <c r="O555" s="81" t="str">
        <f aca="false">IF(N555&lt;&gt;"","",M555)</f>
        <v/>
      </c>
      <c r="P555" s="82" t="str">
        <f aca="false">IF(A555="Composição",B555,"")</f>
        <v/>
      </c>
      <c r="Q555" s="81" t="str">
        <f aca="false">IF(P555&lt;&gt;"",SUMIF(L555:L555,L555,N555:N555),"")</f>
        <v/>
      </c>
      <c r="R555" s="81" t="str">
        <f aca="false">IF(P555&lt;&gt;"",SUMIF(L555:L555,L555,O555:O555),"")</f>
        <v/>
      </c>
    </row>
    <row r="556" customFormat="false" ht="15" hidden="true" customHeight="false" outlineLevel="0" collapsed="false">
      <c r="A556" s="108"/>
      <c r="B556" s="108"/>
      <c r="C556" s="108"/>
      <c r="D556" s="108"/>
      <c r="E556" s="108"/>
      <c r="F556" s="108"/>
      <c r="G556" s="108"/>
      <c r="H556" s="108"/>
      <c r="I556" s="108"/>
      <c r="J556" s="108"/>
      <c r="L556" s="63" t="n">
        <f aca="false">IF(AND(A557&lt;&gt;"",A556=""),L555+1,L555)</f>
        <v>48</v>
      </c>
      <c r="M556" s="80" t="str">
        <f aca="false">IF(OR(A556="Insumo",A556="Composição Auxiliar"),J556,"")</f>
        <v/>
      </c>
      <c r="N556" s="81" t="str">
        <f aca="false">IF(E556="Mão de Obra",J556,"")</f>
        <v/>
      </c>
      <c r="O556" s="81" t="str">
        <f aca="false">IF(N556&lt;&gt;"","",M556)</f>
        <v/>
      </c>
      <c r="P556" s="82" t="str">
        <f aca="false">IF(A556="Composição",B556,"")</f>
        <v/>
      </c>
      <c r="Q556" s="81" t="str">
        <f aca="false">IF(P556&lt;&gt;"",SUMIF(L556:L556,L556,N556:N556),"")</f>
        <v/>
      </c>
      <c r="R556" s="81" t="str">
        <f aca="false">IF(P556&lt;&gt;"",SUMIF(L556:L556,L556,O556:O556),"")</f>
        <v/>
      </c>
    </row>
    <row r="557" customFormat="false" ht="15" hidden="true" customHeight="true" outlineLevel="0" collapsed="false">
      <c r="A557" s="83" t="s">
        <v>165</v>
      </c>
      <c r="B557" s="84" t="s">
        <v>655</v>
      </c>
      <c r="C557" s="83" t="s">
        <v>656</v>
      </c>
      <c r="D557" s="83" t="s">
        <v>657</v>
      </c>
      <c r="E557" s="83" t="s">
        <v>658</v>
      </c>
      <c r="F557" s="83"/>
      <c r="G557" s="85" t="s">
        <v>659</v>
      </c>
      <c r="H557" s="84" t="s">
        <v>660</v>
      </c>
      <c r="I557" s="84" t="s">
        <v>661</v>
      </c>
      <c r="J557" s="84" t="s">
        <v>662</v>
      </c>
      <c r="L557" s="63" t="n">
        <f aca="false">IF(AND(A558&lt;&gt;"",A557=""),L556+1,L556)</f>
        <v>48</v>
      </c>
      <c r="M557" s="80" t="str">
        <f aca="false">IF(OR(A557="Insumo",A557="Composição Auxiliar"),J557,"")</f>
        <v/>
      </c>
      <c r="N557" s="81" t="str">
        <f aca="false">IF(E557="Mão de Obra",J557,"")</f>
        <v/>
      </c>
      <c r="O557" s="81" t="str">
        <f aca="false">IF(N557&lt;&gt;"","",M557)</f>
        <v/>
      </c>
      <c r="P557" s="82" t="str">
        <f aca="false">IF(A557="Composição",B557,"")</f>
        <v/>
      </c>
      <c r="Q557" s="81" t="str">
        <f aca="false">IF(P557&lt;&gt;"",SUMIF(L557:L557,L557,N557:N557),"")</f>
        <v/>
      </c>
      <c r="R557" s="81" t="str">
        <f aca="false">IF(P557&lt;&gt;"",SUMIF(L557:L557,L557,O557:O557),"")</f>
        <v/>
      </c>
    </row>
    <row r="558" customFormat="false" ht="38.25" hidden="true" customHeight="true" outlineLevel="0" collapsed="false">
      <c r="A558" s="86" t="s">
        <v>663</v>
      </c>
      <c r="B558" s="87" t="s">
        <v>166</v>
      </c>
      <c r="C558" s="86" t="s">
        <v>664</v>
      </c>
      <c r="D558" s="86" t="s">
        <v>1082</v>
      </c>
      <c r="E558" s="86" t="s">
        <v>1070</v>
      </c>
      <c r="F558" s="86"/>
      <c r="G558" s="88" t="s">
        <v>667</v>
      </c>
      <c r="H558" s="89" t="n">
        <v>1</v>
      </c>
      <c r="I558" s="90" t="n">
        <f aca="false">SUMIF(L:L,$L558,M:M)</f>
        <v>83.61</v>
      </c>
      <c r="J558" s="90" t="n">
        <f aca="false">TRUNC(H558*I558,2)</f>
        <v>83.61</v>
      </c>
      <c r="L558" s="63" t="n">
        <f aca="false">IF(AND(A559&lt;&gt;"",A558=""),L557+1,L557)</f>
        <v>48</v>
      </c>
      <c r="M558" s="80" t="str">
        <f aca="false">IF(OR(A558="Insumo",A558="Composição Auxiliar"),J558,"")</f>
        <v/>
      </c>
      <c r="N558" s="81" t="str">
        <f aca="false">IF(E558="Mão de Obra",J558,"")</f>
        <v/>
      </c>
      <c r="O558" s="81" t="str">
        <f aca="false">IF(N558&lt;&gt;"","",M558)</f>
        <v/>
      </c>
      <c r="P558" s="82" t="str">
        <f aca="false">IF(A558="Composição",B558,"")</f>
        <v> 103328 </v>
      </c>
      <c r="Q558" s="81" t="n">
        <f aca="false">IF(P558&lt;&gt;"",SUMIF(L558:L558,L558,N558:N558),"")</f>
        <v>0</v>
      </c>
      <c r="R558" s="81" t="n">
        <f aca="false">IF(P558&lt;&gt;"",SUMIF(L558:L558,L558,O558:O558),"")</f>
        <v>0</v>
      </c>
    </row>
    <row r="559" customFormat="false" ht="25.5" hidden="true" customHeight="true" outlineLevel="0" collapsed="false">
      <c r="A559" s="91" t="s">
        <v>668</v>
      </c>
      <c r="B559" s="92" t="s">
        <v>677</v>
      </c>
      <c r="C559" s="91" t="s">
        <v>664</v>
      </c>
      <c r="D559" s="91" t="s">
        <v>678</v>
      </c>
      <c r="E559" s="91" t="s">
        <v>671</v>
      </c>
      <c r="F559" s="91"/>
      <c r="G559" s="93" t="s">
        <v>672</v>
      </c>
      <c r="H559" s="94" t="n">
        <v>0.805</v>
      </c>
      <c r="I559" s="95" t="n">
        <f aca="false">SUMIFS(J:J,A:A,"Composição",B:B,$B559)</f>
        <v>18.93</v>
      </c>
      <c r="J559" s="95" t="n">
        <f aca="false">TRUNC(H559*I559,2)</f>
        <v>15.23</v>
      </c>
      <c r="L559" s="63" t="n">
        <f aca="false">IF(AND(A560&lt;&gt;"",A559=""),L558+1,L558)</f>
        <v>48</v>
      </c>
      <c r="M559" s="80" t="n">
        <f aca="false">IF(OR(A559="Insumo",A559="Composição Auxiliar"),J559,"")</f>
        <v>15.23</v>
      </c>
      <c r="N559" s="81" t="str">
        <f aca="false">IF(E559="Mão de Obra",J559,"")</f>
        <v/>
      </c>
      <c r="O559" s="81" t="n">
        <f aca="false">IF(N559&lt;&gt;"","",M559)</f>
        <v>15.23</v>
      </c>
      <c r="P559" s="82" t="str">
        <f aca="false">IF(A559="Composição",B559,"")</f>
        <v/>
      </c>
      <c r="Q559" s="81" t="str">
        <f aca="false">IF(P559&lt;&gt;"",SUMIF(L559:L559,L559,N559:N559),"")</f>
        <v/>
      </c>
      <c r="R559" s="81" t="str">
        <f aca="false">IF(P559&lt;&gt;"",SUMIF(L559:L559,L559,O559:O559),"")</f>
        <v/>
      </c>
    </row>
    <row r="560" customFormat="false" ht="51" hidden="true" customHeight="true" outlineLevel="0" collapsed="false">
      <c r="A560" s="91" t="s">
        <v>668</v>
      </c>
      <c r="B560" s="92" t="s">
        <v>1083</v>
      </c>
      <c r="C560" s="91" t="s">
        <v>664</v>
      </c>
      <c r="D560" s="91" t="s">
        <v>1084</v>
      </c>
      <c r="E560" s="91" t="s">
        <v>671</v>
      </c>
      <c r="F560" s="91"/>
      <c r="G560" s="93" t="s">
        <v>676</v>
      </c>
      <c r="H560" s="94" t="n">
        <v>0.0091</v>
      </c>
      <c r="I560" s="95" t="n">
        <f aca="false">SUMIFS(J:J,A:A,"Composição",B:B,$B560)</f>
        <v>574.07</v>
      </c>
      <c r="J560" s="95" t="n">
        <f aca="false">TRUNC(H560*I560,2)</f>
        <v>5.22</v>
      </c>
      <c r="L560" s="63" t="n">
        <f aca="false">IF(AND(A561&lt;&gt;"",A560=""),L559+1,L559)</f>
        <v>48</v>
      </c>
      <c r="M560" s="80" t="n">
        <f aca="false">IF(OR(A560="Insumo",A560="Composição Auxiliar"),J560,"")</f>
        <v>5.22</v>
      </c>
      <c r="N560" s="81" t="str">
        <f aca="false">IF(E560="Mão de Obra",J560,"")</f>
        <v/>
      </c>
      <c r="O560" s="81" t="n">
        <f aca="false">IF(N560&lt;&gt;"","",M560)</f>
        <v>5.22</v>
      </c>
      <c r="P560" s="82" t="str">
        <f aca="false">IF(A560="Composição",B560,"")</f>
        <v/>
      </c>
      <c r="Q560" s="81" t="str">
        <f aca="false">IF(P560&lt;&gt;"",SUMIF(L560:L560,L560,N560:N560),"")</f>
        <v/>
      </c>
      <c r="R560" s="81" t="str">
        <f aca="false">IF(P560&lt;&gt;"",SUMIF(L560:L560,L560,O560:O560),"")</f>
        <v/>
      </c>
    </row>
    <row r="561" customFormat="false" ht="25.5" hidden="true" customHeight="true" outlineLevel="0" collapsed="false">
      <c r="A561" s="91" t="s">
        <v>668</v>
      </c>
      <c r="B561" s="92" t="s">
        <v>819</v>
      </c>
      <c r="C561" s="91" t="s">
        <v>664</v>
      </c>
      <c r="D561" s="91" t="s">
        <v>820</v>
      </c>
      <c r="E561" s="91" t="s">
        <v>671</v>
      </c>
      <c r="F561" s="91"/>
      <c r="G561" s="93" t="s">
        <v>672</v>
      </c>
      <c r="H561" s="94" t="n">
        <v>1.61</v>
      </c>
      <c r="I561" s="95" t="n">
        <f aca="false">SUMIFS(J:J,A:A,"Composição",B:B,$B561)</f>
        <v>23.68</v>
      </c>
      <c r="J561" s="95" t="n">
        <f aca="false">TRUNC(H561*I561,2)</f>
        <v>38.12</v>
      </c>
      <c r="L561" s="63" t="n">
        <f aca="false">IF(AND(A562&lt;&gt;"",A561=""),L560+1,L560)</f>
        <v>48</v>
      </c>
      <c r="M561" s="80" t="n">
        <f aca="false">IF(OR(A561="Insumo",A561="Composição Auxiliar"),J561,"")</f>
        <v>38.12</v>
      </c>
      <c r="N561" s="81" t="str">
        <f aca="false">IF(E561="Mão de Obra",J561,"")</f>
        <v/>
      </c>
      <c r="O561" s="81" t="n">
        <f aca="false">IF(N561&lt;&gt;"","",M561)</f>
        <v>38.12</v>
      </c>
      <c r="P561" s="82" t="str">
        <f aca="false">IF(A561="Composição",B561,"")</f>
        <v/>
      </c>
      <c r="Q561" s="81" t="str">
        <f aca="false">IF(P561&lt;&gt;"",SUMIF(L561:L561,L561,N561:N561),"")</f>
        <v/>
      </c>
      <c r="R561" s="81" t="str">
        <f aca="false">IF(P561&lt;&gt;"",SUMIF(L561:L561,L561,O561:O561),"")</f>
        <v/>
      </c>
    </row>
    <row r="562" customFormat="false" ht="25.5" hidden="true" customHeight="false" outlineLevel="0" collapsed="false">
      <c r="A562" s="96" t="s">
        <v>679</v>
      </c>
      <c r="B562" s="97" t="s">
        <v>1085</v>
      </c>
      <c r="C562" s="96" t="str">
        <f aca="false">VLOOKUP(B562,INSUMOS!$A:$I,2,0)</f>
        <v>SINAPI</v>
      </c>
      <c r="D562" s="96" t="str">
        <f aca="false">VLOOKUP(B562,INSUMOS!$A:$I,3,0)</f>
        <v>BLOCO CERAMICO / TIJOLO VAZADO PARA ALVENARIA DE VEDACAO, 8 FUROS NA HORIZONTAL, DE 9 X 19 X 19 CM (L XA X C)</v>
      </c>
      <c r="E562" s="98" t="str">
        <f aca="false">VLOOKUP(B562,INSUMOS!$A:$I,4,0)</f>
        <v>Material</v>
      </c>
      <c r="F562" s="98"/>
      <c r="G562" s="99" t="str">
        <f aca="false">VLOOKUP(B562,INSUMOS!$A:$I,5,0)</f>
        <v>UN</v>
      </c>
      <c r="H562" s="100" t="n">
        <v>28.31</v>
      </c>
      <c r="I562" s="101" t="n">
        <f aca="false">VLOOKUP(B562,INSUMOS!$A:$I,8,0)</f>
        <v>0.84</v>
      </c>
      <c r="J562" s="101" t="n">
        <f aca="false">TRUNC(H562*I562,2)</f>
        <v>23.78</v>
      </c>
      <c r="L562" s="63" t="n">
        <f aca="false">IF(AND(A563&lt;&gt;"",A562=""),L561+1,L561)</f>
        <v>48</v>
      </c>
      <c r="M562" s="80" t="n">
        <f aca="false">IF(OR(A562="Insumo",A562="Composição Auxiliar"),J562,"")</f>
        <v>23.78</v>
      </c>
      <c r="N562" s="81" t="str">
        <f aca="false">IF(E562="Mão de Obra",J562,"")</f>
        <v/>
      </c>
      <c r="O562" s="81" t="n">
        <f aca="false">IF(N562&lt;&gt;"","",M562)</f>
        <v>23.78</v>
      </c>
      <c r="P562" s="82" t="str">
        <f aca="false">IF(A562="Composição",B562,"")</f>
        <v/>
      </c>
      <c r="Q562" s="81" t="str">
        <f aca="false">IF(P562&lt;&gt;"",SUMIF(L562:L562,L562,N562:N562),"")</f>
        <v/>
      </c>
      <c r="R562" s="81" t="str">
        <f aca="false">IF(P562&lt;&gt;"",SUMIF(L562:L562,L562,O562:O562),"")</f>
        <v/>
      </c>
    </row>
    <row r="563" customFormat="false" ht="25.5" hidden="true" customHeight="false" outlineLevel="0" collapsed="false">
      <c r="A563" s="96" t="s">
        <v>679</v>
      </c>
      <c r="B563" s="97" t="s">
        <v>1086</v>
      </c>
      <c r="C563" s="96" t="str">
        <f aca="false">VLOOKUP(B563,INSUMOS!$A:$I,2,0)</f>
        <v>SINAPI</v>
      </c>
      <c r="D563" s="96" t="str">
        <f aca="false">VLOOKUP(B563,INSUMOS!$A:$I,3,0)</f>
        <v>TELA DE ACO SOLDADA GALVANIZADA/ZINCADA PARA ALVENARIA, FIO D = *1,20 A 1,70* MM, MALHA 15 X 15 MM, (C X L) *50 X 7,5* CM</v>
      </c>
      <c r="E563" s="98" t="str">
        <f aca="false">VLOOKUP(B563,INSUMOS!$A:$I,4,0)</f>
        <v>Material</v>
      </c>
      <c r="F563" s="98"/>
      <c r="G563" s="99" t="str">
        <f aca="false">VLOOKUP(B563,INSUMOS!$A:$I,5,0)</f>
        <v>M</v>
      </c>
      <c r="H563" s="100" t="n">
        <v>0.42</v>
      </c>
      <c r="I563" s="101" t="n">
        <f aca="false">VLOOKUP(B563,INSUMOS!$A:$I,8,0)</f>
        <v>2.57</v>
      </c>
      <c r="J563" s="101" t="n">
        <f aca="false">TRUNC(H563*I563,2)</f>
        <v>1.07</v>
      </c>
      <c r="L563" s="63" t="n">
        <f aca="false">IF(AND(A564&lt;&gt;"",A563=""),L562+1,L562)</f>
        <v>48</v>
      </c>
      <c r="M563" s="80" t="n">
        <f aca="false">IF(OR(A563="Insumo",A563="Composição Auxiliar"),J563,"")</f>
        <v>1.07</v>
      </c>
      <c r="N563" s="81" t="str">
        <f aca="false">IF(E563="Mão de Obra",J563,"")</f>
        <v/>
      </c>
      <c r="O563" s="81" t="n">
        <f aca="false">IF(N563&lt;&gt;"","",M563)</f>
        <v>1.07</v>
      </c>
      <c r="P563" s="82" t="str">
        <f aca="false">IF(A563="Composição",B563,"")</f>
        <v/>
      </c>
      <c r="Q563" s="81" t="str">
        <f aca="false">IF(P563&lt;&gt;"",SUMIF(L563:L563,L563,N563:N563),"")</f>
        <v/>
      </c>
      <c r="R563" s="81" t="str">
        <f aca="false">IF(P563&lt;&gt;"",SUMIF(L563:L563,L563,O563:O563),"")</f>
        <v/>
      </c>
    </row>
    <row r="564" customFormat="false" ht="14.25" hidden="true" customHeight="false" outlineLevel="0" collapsed="false">
      <c r="A564" s="96" t="s">
        <v>679</v>
      </c>
      <c r="B564" s="97" t="s">
        <v>1087</v>
      </c>
      <c r="C564" s="96" t="str">
        <f aca="false">VLOOKUP(B564,INSUMOS!$A:$I,2,0)</f>
        <v>SINAPI</v>
      </c>
      <c r="D564" s="96" t="str">
        <f aca="false">VLOOKUP(B564,INSUMOS!$A:$I,3,0)</f>
        <v>PINO DE ACO COM FURO, HASTE = 27 MM (ACAO DIRETA)</v>
      </c>
      <c r="E564" s="98" t="str">
        <f aca="false">VLOOKUP(B564,INSUMOS!$A:$I,4,0)</f>
        <v>Material</v>
      </c>
      <c r="F564" s="98"/>
      <c r="G564" s="99" t="str">
        <f aca="false">VLOOKUP(B564,INSUMOS!$A:$I,5,0)</f>
        <v>CENTO</v>
      </c>
      <c r="H564" s="100" t="n">
        <v>0.005</v>
      </c>
      <c r="I564" s="101" t="n">
        <f aca="false">VLOOKUP(B564,INSUMOS!$A:$I,8,0)</f>
        <v>38.74</v>
      </c>
      <c r="J564" s="101" t="n">
        <f aca="false">TRUNC(H564*I564,2)</f>
        <v>0.19</v>
      </c>
      <c r="L564" s="63" t="n">
        <f aca="false">IF(AND(A565&lt;&gt;"",A564=""),L563+1,L563)</f>
        <v>48</v>
      </c>
      <c r="M564" s="80" t="n">
        <f aca="false">IF(OR(A564="Insumo",A564="Composição Auxiliar"),J564,"")</f>
        <v>0.19</v>
      </c>
      <c r="N564" s="81" t="str">
        <f aca="false">IF(E564="Mão de Obra",J564,"")</f>
        <v/>
      </c>
      <c r="O564" s="81" t="n">
        <f aca="false">IF(N564&lt;&gt;"","",M564)</f>
        <v>0.19</v>
      </c>
      <c r="P564" s="82" t="str">
        <f aca="false">IF(A564="Composição",B564,"")</f>
        <v/>
      </c>
      <c r="Q564" s="81" t="str">
        <f aca="false">IF(P564&lt;&gt;"",SUMIF(L564:L564,L564,N564:N564),"")</f>
        <v/>
      </c>
      <c r="R564" s="81" t="str">
        <f aca="false">IF(P564&lt;&gt;"",SUMIF(L564:L564,L564,O564:O564),"")</f>
        <v/>
      </c>
    </row>
    <row r="565" customFormat="false" ht="14.25" hidden="true" customHeight="false" outlineLevel="0" collapsed="false">
      <c r="A565" s="102"/>
      <c r="B565" s="102"/>
      <c r="C565" s="102"/>
      <c r="D565" s="102"/>
      <c r="E565" s="102"/>
      <c r="F565" s="103"/>
      <c r="G565" s="102"/>
      <c r="H565" s="103"/>
      <c r="I565" s="102"/>
      <c r="J565" s="103"/>
      <c r="L565" s="63" t="n">
        <f aca="false">IF(AND(A566&lt;&gt;"",A565=""),L564+1,L564)</f>
        <v>48</v>
      </c>
      <c r="M565" s="80" t="str">
        <f aca="false">IF(OR(A565="Insumo",A565="Composição Auxiliar"),J565,"")</f>
        <v/>
      </c>
      <c r="N565" s="81" t="str">
        <f aca="false">IF(E565="Mão de Obra",J565,"")</f>
        <v/>
      </c>
      <c r="O565" s="81" t="str">
        <f aca="false">IF(N565&lt;&gt;"","",M565)</f>
        <v/>
      </c>
      <c r="P565" s="82" t="str">
        <f aca="false">IF(A565="Composição",B565,"")</f>
        <v/>
      </c>
      <c r="Q565" s="81" t="str">
        <f aca="false">IF(P565&lt;&gt;"",SUMIF(L565:L565,L565,N565:N565),"")</f>
        <v/>
      </c>
      <c r="R565" s="81" t="str">
        <f aca="false">IF(P565&lt;&gt;"",SUMIF(L565:L565,L565,O565:O565),"")</f>
        <v/>
      </c>
    </row>
    <row r="566" customFormat="false" ht="15" hidden="true" customHeight="false" outlineLevel="0" collapsed="false">
      <c r="A566" s="102"/>
      <c r="B566" s="102"/>
      <c r="C566" s="102"/>
      <c r="D566" s="102"/>
      <c r="E566" s="102"/>
      <c r="F566" s="103"/>
      <c r="G566" s="102"/>
      <c r="H566" s="104"/>
      <c r="I566" s="104"/>
      <c r="J566" s="103"/>
      <c r="L566" s="63" t="n">
        <f aca="false">IF(AND(A567&lt;&gt;"",A566=""),L565+1,L565)</f>
        <v>48</v>
      </c>
      <c r="M566" s="80" t="str">
        <f aca="false">IF(OR(A566="Insumo",A566="Composição Auxiliar"),J566,"")</f>
        <v/>
      </c>
      <c r="N566" s="81" t="str">
        <f aca="false">IF(E566="Mão de Obra",J566,"")</f>
        <v/>
      </c>
      <c r="O566" s="81" t="str">
        <f aca="false">IF(N566&lt;&gt;"","",M566)</f>
        <v/>
      </c>
      <c r="P566" s="82" t="str">
        <f aca="false">IF(A566="Composição",B566,"")</f>
        <v/>
      </c>
      <c r="Q566" s="81" t="str">
        <f aca="false">IF(P566&lt;&gt;"",SUMIF(L566:L566,L566,N566:N566),"")</f>
        <v/>
      </c>
      <c r="R566" s="81" t="str">
        <f aca="false">IF(P566&lt;&gt;"",SUMIF(L566:L566,L566,O566:O566),"")</f>
        <v/>
      </c>
    </row>
    <row r="567" customFormat="false" ht="15" hidden="true" customHeight="false" outlineLevel="0" collapsed="false">
      <c r="A567" s="108"/>
      <c r="B567" s="108"/>
      <c r="C567" s="108"/>
      <c r="D567" s="108"/>
      <c r="E567" s="108"/>
      <c r="F567" s="108"/>
      <c r="G567" s="108"/>
      <c r="H567" s="108"/>
      <c r="I567" s="108"/>
      <c r="J567" s="108"/>
      <c r="L567" s="63" t="n">
        <f aca="false">IF(AND(A568&lt;&gt;"",A567=""),L566+1,L566)</f>
        <v>49</v>
      </c>
      <c r="M567" s="80" t="str">
        <f aca="false">IF(OR(A567="Insumo",A567="Composição Auxiliar"),J567,"")</f>
        <v/>
      </c>
      <c r="N567" s="81" t="str">
        <f aca="false">IF(E567="Mão de Obra",J567,"")</f>
        <v/>
      </c>
      <c r="O567" s="81" t="str">
        <f aca="false">IF(N567&lt;&gt;"","",M567)</f>
        <v/>
      </c>
      <c r="P567" s="82" t="str">
        <f aca="false">IF(A567="Composição",B567,"")</f>
        <v/>
      </c>
      <c r="Q567" s="81" t="str">
        <f aca="false">IF(P567&lt;&gt;"",SUMIF(L567:L567,L567,N567:N567),"")</f>
        <v/>
      </c>
      <c r="R567" s="81" t="str">
        <f aca="false">IF(P567&lt;&gt;"",SUMIF(L567:L567,L567,O567:O567),"")</f>
        <v/>
      </c>
    </row>
    <row r="568" customFormat="false" ht="15" hidden="true" customHeight="true" outlineLevel="0" collapsed="false">
      <c r="A568" s="83" t="s">
        <v>167</v>
      </c>
      <c r="B568" s="84" t="s">
        <v>655</v>
      </c>
      <c r="C568" s="83" t="s">
        <v>656</v>
      </c>
      <c r="D568" s="83" t="s">
        <v>657</v>
      </c>
      <c r="E568" s="83" t="s">
        <v>658</v>
      </c>
      <c r="F568" s="83"/>
      <c r="G568" s="85" t="s">
        <v>659</v>
      </c>
      <c r="H568" s="84" t="s">
        <v>660</v>
      </c>
      <c r="I568" s="84" t="s">
        <v>661</v>
      </c>
      <c r="J568" s="84" t="s">
        <v>662</v>
      </c>
      <c r="L568" s="63" t="n">
        <f aca="false">IF(AND(A569&lt;&gt;"",A568=""),L567+1,L567)</f>
        <v>49</v>
      </c>
      <c r="M568" s="80" t="str">
        <f aca="false">IF(OR(A568="Insumo",A568="Composição Auxiliar"),J568,"")</f>
        <v/>
      </c>
      <c r="N568" s="81" t="str">
        <f aca="false">IF(E568="Mão de Obra",J568,"")</f>
        <v/>
      </c>
      <c r="O568" s="81" t="str">
        <f aca="false">IF(N568&lt;&gt;"","",M568)</f>
        <v/>
      </c>
      <c r="P568" s="82" t="str">
        <f aca="false">IF(A568="Composição",B568,"")</f>
        <v/>
      </c>
      <c r="Q568" s="81" t="str">
        <f aca="false">IF(P568&lt;&gt;"",SUMIF(L568:L568,L568,N568:N568),"")</f>
        <v/>
      </c>
      <c r="R568" s="81" t="str">
        <f aca="false">IF(P568&lt;&gt;"",SUMIF(L568:L568,L568,O568:O568),"")</f>
        <v/>
      </c>
    </row>
    <row r="569" customFormat="false" ht="25.5" hidden="true" customHeight="true" outlineLevel="0" collapsed="false">
      <c r="A569" s="86" t="s">
        <v>663</v>
      </c>
      <c r="B569" s="87" t="s">
        <v>168</v>
      </c>
      <c r="C569" s="86" t="s">
        <v>664</v>
      </c>
      <c r="D569" s="86" t="s">
        <v>1089</v>
      </c>
      <c r="E569" s="86" t="s">
        <v>675</v>
      </c>
      <c r="F569" s="86"/>
      <c r="G569" s="88" t="s">
        <v>729</v>
      </c>
      <c r="H569" s="89" t="n">
        <v>1</v>
      </c>
      <c r="I569" s="90" t="n">
        <f aca="false">SUMIF(L:L,$L569,M:M)</f>
        <v>3.07</v>
      </c>
      <c r="J569" s="90" t="n">
        <f aca="false">TRUNC(H569*I569,2)</f>
        <v>3.07</v>
      </c>
      <c r="L569" s="63" t="n">
        <f aca="false">IF(AND(A570&lt;&gt;"",A569=""),L568+1,L568)</f>
        <v>49</v>
      </c>
      <c r="M569" s="80" t="str">
        <f aca="false">IF(OR(A569="Insumo",A569="Composição Auxiliar"),J569,"")</f>
        <v/>
      </c>
      <c r="N569" s="81" t="str">
        <f aca="false">IF(E569="Mão de Obra",J569,"")</f>
        <v/>
      </c>
      <c r="O569" s="81" t="str">
        <f aca="false">IF(N569&lt;&gt;"","",M569)</f>
        <v/>
      </c>
      <c r="P569" s="82" t="str">
        <f aca="false">IF(A569="Composição",B569,"")</f>
        <v> 93200 </v>
      </c>
      <c r="Q569" s="81" t="n">
        <f aca="false">IF(P569&lt;&gt;"",SUMIF(L569:L569,L569,N569:N569),"")</f>
        <v>0</v>
      </c>
      <c r="R569" s="81" t="n">
        <f aca="false">IF(P569&lt;&gt;"",SUMIF(L569:L569,L569,O569:O569),"")</f>
        <v>0</v>
      </c>
    </row>
    <row r="570" customFormat="false" ht="25.5" hidden="true" customHeight="true" outlineLevel="0" collapsed="false">
      <c r="A570" s="91" t="s">
        <v>668</v>
      </c>
      <c r="B570" s="92" t="s">
        <v>677</v>
      </c>
      <c r="C570" s="91" t="s">
        <v>664</v>
      </c>
      <c r="D570" s="91" t="s">
        <v>678</v>
      </c>
      <c r="E570" s="91" t="s">
        <v>671</v>
      </c>
      <c r="F570" s="91"/>
      <c r="G570" s="93" t="s">
        <v>672</v>
      </c>
      <c r="H570" s="94" t="n">
        <v>0.009</v>
      </c>
      <c r="I570" s="95" t="n">
        <f aca="false">SUMIFS(J:J,A:A,"Composição",B:B,$B570)</f>
        <v>18.93</v>
      </c>
      <c r="J570" s="95" t="n">
        <f aca="false">TRUNC(H570*I570,2)</f>
        <v>0.17</v>
      </c>
      <c r="L570" s="63" t="n">
        <f aca="false">IF(AND(A571&lt;&gt;"",A570=""),L569+1,L569)</f>
        <v>49</v>
      </c>
      <c r="M570" s="80" t="n">
        <f aca="false">IF(OR(A570="Insumo",A570="Composição Auxiliar"),J570,"")</f>
        <v>0.17</v>
      </c>
      <c r="N570" s="81" t="str">
        <f aca="false">IF(E570="Mão de Obra",J570,"")</f>
        <v/>
      </c>
      <c r="O570" s="81" t="n">
        <f aca="false">IF(N570&lt;&gt;"","",M570)</f>
        <v>0.17</v>
      </c>
      <c r="P570" s="82" t="str">
        <f aca="false">IF(A570="Composição",B570,"")</f>
        <v/>
      </c>
      <c r="Q570" s="81" t="str">
        <f aca="false">IF(P570&lt;&gt;"",SUMIF(L570:L570,L570,N570:N570),"")</f>
        <v/>
      </c>
      <c r="R570" s="81" t="str">
        <f aca="false">IF(P570&lt;&gt;"",SUMIF(L570:L570,L570,O570:O570),"")</f>
        <v/>
      </c>
    </row>
    <row r="571" customFormat="false" ht="25.5" hidden="true" customHeight="true" outlineLevel="0" collapsed="false">
      <c r="A571" s="91" t="s">
        <v>668</v>
      </c>
      <c r="B571" s="92" t="s">
        <v>819</v>
      </c>
      <c r="C571" s="91" t="s">
        <v>664</v>
      </c>
      <c r="D571" s="91" t="s">
        <v>820</v>
      </c>
      <c r="E571" s="91" t="s">
        <v>671</v>
      </c>
      <c r="F571" s="91"/>
      <c r="G571" s="93" t="s">
        <v>672</v>
      </c>
      <c r="H571" s="94" t="n">
        <v>0.043</v>
      </c>
      <c r="I571" s="95" t="n">
        <f aca="false">SUMIFS(J:J,A:A,"Composição",B:B,$B571)</f>
        <v>23.68</v>
      </c>
      <c r="J571" s="95" t="n">
        <f aca="false">TRUNC(H571*I571,2)</f>
        <v>1.01</v>
      </c>
      <c r="L571" s="63" t="n">
        <f aca="false">IF(AND(A572&lt;&gt;"",A571=""),L570+1,L570)</f>
        <v>49</v>
      </c>
      <c r="M571" s="80" t="n">
        <f aca="false">IF(OR(A571="Insumo",A571="Composição Auxiliar"),J571,"")</f>
        <v>1.01</v>
      </c>
      <c r="N571" s="81" t="str">
        <f aca="false">IF(E571="Mão de Obra",J571,"")</f>
        <v/>
      </c>
      <c r="O571" s="81" t="n">
        <f aca="false">IF(N571&lt;&gt;"","",M571)</f>
        <v>1.01</v>
      </c>
      <c r="P571" s="82" t="str">
        <f aca="false">IF(A571="Composição",B571,"")</f>
        <v/>
      </c>
      <c r="Q571" s="81" t="str">
        <f aca="false">IF(P571&lt;&gt;"",SUMIF(L571:L571,L571,N571:N571),"")</f>
        <v/>
      </c>
      <c r="R571" s="81" t="str">
        <f aca="false">IF(P571&lt;&gt;"",SUMIF(L571:L571,L571,O571:O571),"")</f>
        <v/>
      </c>
    </row>
    <row r="572" customFormat="false" ht="51" hidden="true" customHeight="true" outlineLevel="0" collapsed="false">
      <c r="A572" s="91" t="s">
        <v>668</v>
      </c>
      <c r="B572" s="92" t="s">
        <v>1090</v>
      </c>
      <c r="C572" s="91" t="s">
        <v>664</v>
      </c>
      <c r="D572" s="91" t="s">
        <v>1091</v>
      </c>
      <c r="E572" s="91" t="s">
        <v>671</v>
      </c>
      <c r="F572" s="91"/>
      <c r="G572" s="93" t="s">
        <v>676</v>
      </c>
      <c r="H572" s="94" t="n">
        <v>0.0035</v>
      </c>
      <c r="I572" s="95" t="n">
        <f aca="false">SUMIFS(J:J,A:A,"Composição",B:B,$B572)</f>
        <v>541.85</v>
      </c>
      <c r="J572" s="95" t="n">
        <f aca="false">TRUNC(H572*I572,2)</f>
        <v>1.89</v>
      </c>
      <c r="L572" s="63" t="n">
        <f aca="false">IF(AND(A573&lt;&gt;"",A572=""),L571+1,L571)</f>
        <v>49</v>
      </c>
      <c r="M572" s="80" t="n">
        <f aca="false">IF(OR(A572="Insumo",A572="Composição Auxiliar"),J572,"")</f>
        <v>1.89</v>
      </c>
      <c r="N572" s="81" t="str">
        <f aca="false">IF(E572="Mão de Obra",J572,"")</f>
        <v/>
      </c>
      <c r="O572" s="81" t="n">
        <f aca="false">IF(N572&lt;&gt;"","",M572)</f>
        <v>1.89</v>
      </c>
      <c r="P572" s="82" t="str">
        <f aca="false">IF(A572="Composição",B572,"")</f>
        <v/>
      </c>
      <c r="Q572" s="81" t="str">
        <f aca="false">IF(P572&lt;&gt;"",SUMIF(L572:L572,L572,N572:N572),"")</f>
        <v/>
      </c>
      <c r="R572" s="81" t="str">
        <f aca="false">IF(P572&lt;&gt;"",SUMIF(L572:L572,L572,O572:O572),"")</f>
        <v/>
      </c>
    </row>
    <row r="573" customFormat="false" ht="14.25" hidden="true" customHeight="false" outlineLevel="0" collapsed="false">
      <c r="A573" s="102"/>
      <c r="B573" s="102"/>
      <c r="C573" s="102"/>
      <c r="D573" s="102"/>
      <c r="E573" s="102"/>
      <c r="F573" s="103"/>
      <c r="G573" s="102"/>
      <c r="H573" s="103"/>
      <c r="I573" s="102"/>
      <c r="J573" s="103"/>
      <c r="L573" s="63" t="n">
        <f aca="false">IF(AND(A574&lt;&gt;"",A573=""),L572+1,L572)</f>
        <v>49</v>
      </c>
      <c r="M573" s="80" t="str">
        <f aca="false">IF(OR(A573="Insumo",A573="Composição Auxiliar"),J573,"")</f>
        <v/>
      </c>
      <c r="N573" s="81" t="str">
        <f aca="false">IF(E573="Mão de Obra",J573,"")</f>
        <v/>
      </c>
      <c r="O573" s="81" t="str">
        <f aca="false">IF(N573&lt;&gt;"","",M573)</f>
        <v/>
      </c>
      <c r="P573" s="82" t="str">
        <f aca="false">IF(A573="Composição",B573,"")</f>
        <v/>
      </c>
      <c r="Q573" s="81" t="str">
        <f aca="false">IF(P573&lt;&gt;"",SUMIF(L573:L573,L573,N573:N573),"")</f>
        <v/>
      </c>
      <c r="R573" s="81" t="str">
        <f aca="false">IF(P573&lt;&gt;"",SUMIF(L573:L573,L573,O573:O573),"")</f>
        <v/>
      </c>
    </row>
    <row r="574" customFormat="false" ht="15" hidden="true" customHeight="false" outlineLevel="0" collapsed="false">
      <c r="A574" s="102"/>
      <c r="B574" s="102"/>
      <c r="C574" s="102"/>
      <c r="D574" s="102"/>
      <c r="E574" s="102"/>
      <c r="F574" s="103"/>
      <c r="G574" s="102"/>
      <c r="H574" s="104"/>
      <c r="I574" s="104"/>
      <c r="J574" s="103"/>
      <c r="L574" s="63" t="n">
        <f aca="false">IF(AND(A575&lt;&gt;"",A574=""),L573+1,L573)</f>
        <v>49</v>
      </c>
      <c r="M574" s="80" t="str">
        <f aca="false">IF(OR(A574="Insumo",A574="Composição Auxiliar"),J574,"")</f>
        <v/>
      </c>
      <c r="N574" s="81" t="str">
        <f aca="false">IF(E574="Mão de Obra",J574,"")</f>
        <v/>
      </c>
      <c r="O574" s="81" t="str">
        <f aca="false">IF(N574&lt;&gt;"","",M574)</f>
        <v/>
      </c>
      <c r="P574" s="82" t="str">
        <f aca="false">IF(A574="Composição",B574,"")</f>
        <v/>
      </c>
      <c r="Q574" s="81" t="str">
        <f aca="false">IF(P574&lt;&gt;"",SUMIF(L574:L574,L574,N574:N574),"")</f>
        <v/>
      </c>
      <c r="R574" s="81" t="str">
        <f aca="false">IF(P574&lt;&gt;"",SUMIF(L574:L574,L574,O574:O574),"")</f>
        <v/>
      </c>
    </row>
    <row r="575" customFormat="false" ht="15" hidden="true" customHeight="false" outlineLevel="0" collapsed="false">
      <c r="A575" s="108"/>
      <c r="B575" s="108"/>
      <c r="C575" s="108"/>
      <c r="D575" s="108"/>
      <c r="E575" s="108"/>
      <c r="F575" s="108"/>
      <c r="G575" s="108"/>
      <c r="H575" s="108"/>
      <c r="I575" s="108"/>
      <c r="J575" s="108"/>
      <c r="L575" s="63" t="n">
        <f aca="false">IF(AND(A576&lt;&gt;"",A575=""),L574+1,L574)</f>
        <v>50</v>
      </c>
      <c r="M575" s="80" t="str">
        <f aca="false">IF(OR(A575="Insumo",A575="Composição Auxiliar"),J575,"")</f>
        <v/>
      </c>
      <c r="N575" s="81" t="str">
        <f aca="false">IF(E575="Mão de Obra",J575,"")</f>
        <v/>
      </c>
      <c r="O575" s="81" t="str">
        <f aca="false">IF(N575&lt;&gt;"","",M575)</f>
        <v/>
      </c>
      <c r="P575" s="82" t="str">
        <f aca="false">IF(A575="Composição",B575,"")</f>
        <v/>
      </c>
      <c r="Q575" s="81" t="str">
        <f aca="false">IF(P575&lt;&gt;"",SUMIF(L575:L575,L575,N575:N575),"")</f>
        <v/>
      </c>
      <c r="R575" s="81" t="str">
        <f aca="false">IF(P575&lt;&gt;"",SUMIF(L575:L575,L575,O575:O575),"")</f>
        <v/>
      </c>
    </row>
    <row r="576" customFormat="false" ht="15" hidden="true" customHeight="true" outlineLevel="0" collapsed="false">
      <c r="A576" s="83" t="s">
        <v>169</v>
      </c>
      <c r="B576" s="84" t="s">
        <v>655</v>
      </c>
      <c r="C576" s="83" t="s">
        <v>656</v>
      </c>
      <c r="D576" s="83" t="s">
        <v>657</v>
      </c>
      <c r="E576" s="83" t="s">
        <v>658</v>
      </c>
      <c r="F576" s="83"/>
      <c r="G576" s="85" t="s">
        <v>659</v>
      </c>
      <c r="H576" s="84" t="s">
        <v>660</v>
      </c>
      <c r="I576" s="84" t="s">
        <v>661</v>
      </c>
      <c r="J576" s="84" t="s">
        <v>662</v>
      </c>
      <c r="L576" s="63" t="n">
        <f aca="false">IF(AND(A577&lt;&gt;"",A576=""),L575+1,L575)</f>
        <v>50</v>
      </c>
      <c r="M576" s="80" t="str">
        <f aca="false">IF(OR(A576="Insumo",A576="Composição Auxiliar"),J576,"")</f>
        <v/>
      </c>
      <c r="N576" s="81" t="str">
        <f aca="false">IF(E576="Mão de Obra",J576,"")</f>
        <v/>
      </c>
      <c r="O576" s="81" t="str">
        <f aca="false">IF(N576&lt;&gt;"","",M576)</f>
        <v/>
      </c>
      <c r="P576" s="82" t="str">
        <f aca="false">IF(A576="Composição",B576,"")</f>
        <v/>
      </c>
      <c r="Q576" s="81" t="str">
        <f aca="false">IF(P576&lt;&gt;"",SUMIF(L576:L576,L576,N576:N576),"")</f>
        <v/>
      </c>
      <c r="R576" s="81" t="str">
        <f aca="false">IF(P576&lt;&gt;"",SUMIF(L576:L576,L576,O576:O576),"")</f>
        <v/>
      </c>
    </row>
    <row r="577" customFormat="false" ht="25.5" hidden="true" customHeight="true" outlineLevel="0" collapsed="false">
      <c r="A577" s="86" t="s">
        <v>663</v>
      </c>
      <c r="B577" s="87" t="s">
        <v>170</v>
      </c>
      <c r="C577" s="86" t="s">
        <v>664</v>
      </c>
      <c r="D577" s="86" t="s">
        <v>1093</v>
      </c>
      <c r="E577" s="86" t="s">
        <v>675</v>
      </c>
      <c r="F577" s="86"/>
      <c r="G577" s="88" t="s">
        <v>729</v>
      </c>
      <c r="H577" s="89" t="n">
        <v>1</v>
      </c>
      <c r="I577" s="90" t="n">
        <f aca="false">SUMIF(L:L,$L577,M:M)</f>
        <v>86.9</v>
      </c>
      <c r="J577" s="90" t="n">
        <f aca="false">TRUNC(H577*I577,2)</f>
        <v>86.9</v>
      </c>
      <c r="L577" s="63" t="n">
        <f aca="false">IF(AND(A578&lt;&gt;"",A577=""),L576+1,L576)</f>
        <v>50</v>
      </c>
      <c r="M577" s="80" t="str">
        <f aca="false">IF(OR(A577="Insumo",A577="Composição Auxiliar"),J577,"")</f>
        <v/>
      </c>
      <c r="N577" s="81" t="str">
        <f aca="false">IF(E577="Mão de Obra",J577,"")</f>
        <v/>
      </c>
      <c r="O577" s="81" t="str">
        <f aca="false">IF(N577&lt;&gt;"","",M577)</f>
        <v/>
      </c>
      <c r="P577" s="82" t="str">
        <f aca="false">IF(A577="Composição",B577,"")</f>
        <v> 93188 </v>
      </c>
      <c r="Q577" s="81" t="n">
        <f aca="false">IF(P577&lt;&gt;"",SUMIF(L577:L577,L577,N577:N577),"")</f>
        <v>0</v>
      </c>
      <c r="R577" s="81" t="n">
        <f aca="false">IF(P577&lt;&gt;"",SUMIF(L577:L577,L577,O577:O577),"")</f>
        <v>0</v>
      </c>
    </row>
    <row r="578" customFormat="false" ht="25.5" hidden="true" customHeight="true" outlineLevel="0" collapsed="false">
      <c r="A578" s="91" t="s">
        <v>668</v>
      </c>
      <c r="B578" s="92" t="s">
        <v>1094</v>
      </c>
      <c r="C578" s="91" t="s">
        <v>664</v>
      </c>
      <c r="D578" s="91" t="s">
        <v>1095</v>
      </c>
      <c r="E578" s="91" t="s">
        <v>675</v>
      </c>
      <c r="F578" s="91"/>
      <c r="G578" s="93" t="s">
        <v>925</v>
      </c>
      <c r="H578" s="94" t="n">
        <v>0.308</v>
      </c>
      <c r="I578" s="95" t="n">
        <f aca="false">SUMIFS(J:J,A:A,"Composição",B:B,$B578)</f>
        <v>11.11</v>
      </c>
      <c r="J578" s="95" t="n">
        <f aca="false">TRUNC(H578*I578,2)</f>
        <v>3.42</v>
      </c>
      <c r="L578" s="63" t="n">
        <f aca="false">IF(AND(A579&lt;&gt;"",A578=""),L577+1,L577)</f>
        <v>50</v>
      </c>
      <c r="M578" s="80" t="n">
        <f aca="false">IF(OR(A578="Insumo",A578="Composição Auxiliar"),J578,"")</f>
        <v>3.42</v>
      </c>
      <c r="N578" s="81" t="str">
        <f aca="false">IF(E578="Mão de Obra",J578,"")</f>
        <v/>
      </c>
      <c r="O578" s="81" t="n">
        <f aca="false">IF(N578&lt;&gt;"","",M578)</f>
        <v>3.42</v>
      </c>
      <c r="P578" s="82" t="str">
        <f aca="false">IF(A578="Composição",B578,"")</f>
        <v/>
      </c>
      <c r="Q578" s="81" t="str">
        <f aca="false">IF(P578&lt;&gt;"",SUMIF(L578:L578,L578,N578:N578),"")</f>
        <v/>
      </c>
      <c r="R578" s="81" t="str">
        <f aca="false">IF(P578&lt;&gt;"",SUMIF(L578:L578,L578,O578:O578),"")</f>
        <v/>
      </c>
    </row>
    <row r="579" customFormat="false" ht="25.5" hidden="true" customHeight="true" outlineLevel="0" collapsed="false">
      <c r="A579" s="91" t="s">
        <v>668</v>
      </c>
      <c r="B579" s="92" t="s">
        <v>819</v>
      </c>
      <c r="C579" s="91" t="s">
        <v>664</v>
      </c>
      <c r="D579" s="91" t="s">
        <v>820</v>
      </c>
      <c r="E579" s="91" t="s">
        <v>671</v>
      </c>
      <c r="F579" s="91"/>
      <c r="G579" s="93" t="s">
        <v>672</v>
      </c>
      <c r="H579" s="94" t="n">
        <v>0.386</v>
      </c>
      <c r="I579" s="95" t="n">
        <f aca="false">SUMIFS(J:J,A:A,"Composição",B:B,$B579)</f>
        <v>23.68</v>
      </c>
      <c r="J579" s="95" t="n">
        <f aca="false">TRUNC(H579*I579,2)</f>
        <v>9.14</v>
      </c>
      <c r="L579" s="63" t="n">
        <f aca="false">IF(AND(A580&lt;&gt;"",A579=""),L578+1,L578)</f>
        <v>50</v>
      </c>
      <c r="M579" s="80" t="n">
        <f aca="false">IF(OR(A579="Insumo",A579="Composição Auxiliar"),J579,"")</f>
        <v>9.14</v>
      </c>
      <c r="N579" s="81" t="str">
        <f aca="false">IF(E579="Mão de Obra",J579,"")</f>
        <v/>
      </c>
      <c r="O579" s="81" t="n">
        <f aca="false">IF(N579&lt;&gt;"","",M579)</f>
        <v>9.14</v>
      </c>
      <c r="P579" s="82" t="str">
        <f aca="false">IF(A579="Composição",B579,"")</f>
        <v/>
      </c>
      <c r="Q579" s="81" t="str">
        <f aca="false">IF(P579&lt;&gt;"",SUMIF(L579:L579,L579,N579:N579),"")</f>
        <v/>
      </c>
      <c r="R579" s="81" t="str">
        <f aca="false">IF(P579&lt;&gt;"",SUMIF(L579:L579,L579,O579:O579),"")</f>
        <v/>
      </c>
    </row>
    <row r="580" customFormat="false" ht="25.5" hidden="true" customHeight="true" outlineLevel="0" collapsed="false">
      <c r="A580" s="91" t="s">
        <v>668</v>
      </c>
      <c r="B580" s="92" t="s">
        <v>1096</v>
      </c>
      <c r="C580" s="91" t="s">
        <v>664</v>
      </c>
      <c r="D580" s="91" t="s">
        <v>1097</v>
      </c>
      <c r="E580" s="91" t="s">
        <v>675</v>
      </c>
      <c r="F580" s="91"/>
      <c r="G580" s="93" t="s">
        <v>667</v>
      </c>
      <c r="H580" s="94" t="n">
        <v>0.3</v>
      </c>
      <c r="I580" s="95" t="n">
        <f aca="false">SUMIFS(J:J,A:A,"Composição",B:B,$B580)</f>
        <v>181.27</v>
      </c>
      <c r="J580" s="95" t="n">
        <f aca="false">TRUNC(H580*I580,2)</f>
        <v>54.38</v>
      </c>
      <c r="L580" s="63" t="n">
        <f aca="false">IF(AND(A581&lt;&gt;"",A580=""),L579+1,L579)</f>
        <v>50</v>
      </c>
      <c r="M580" s="80" t="n">
        <f aca="false">IF(OR(A580="Insumo",A580="Composição Auxiliar"),J580,"")</f>
        <v>54.38</v>
      </c>
      <c r="N580" s="81" t="str">
        <f aca="false">IF(E580="Mão de Obra",J580,"")</f>
        <v/>
      </c>
      <c r="O580" s="81" t="n">
        <f aca="false">IF(N580&lt;&gt;"","",M580)</f>
        <v>54.38</v>
      </c>
      <c r="P580" s="82" t="str">
        <f aca="false">IF(A580="Composição",B580,"")</f>
        <v/>
      </c>
      <c r="Q580" s="81" t="str">
        <f aca="false">IF(P580&lt;&gt;"",SUMIF(L580:L580,L580,N580:N580),"")</f>
        <v/>
      </c>
      <c r="R580" s="81" t="str">
        <f aca="false">IF(P580&lt;&gt;"",SUMIF(L580:L580,L580,O580:O580),"")</f>
        <v/>
      </c>
    </row>
    <row r="581" customFormat="false" ht="38.25" hidden="true" customHeight="true" outlineLevel="0" collapsed="false">
      <c r="A581" s="91" t="s">
        <v>668</v>
      </c>
      <c r="B581" s="92" t="s">
        <v>1098</v>
      </c>
      <c r="C581" s="91" t="s">
        <v>664</v>
      </c>
      <c r="D581" s="91" t="s">
        <v>1099</v>
      </c>
      <c r="E581" s="91" t="s">
        <v>675</v>
      </c>
      <c r="F581" s="91"/>
      <c r="G581" s="93" t="s">
        <v>676</v>
      </c>
      <c r="H581" s="94" t="n">
        <v>0.012</v>
      </c>
      <c r="I581" s="95" t="n">
        <f aca="false">SUMIFS(J:J,A:A,"Composição",B:B,$B581)</f>
        <v>459.89</v>
      </c>
      <c r="J581" s="95" t="n">
        <f aca="false">TRUNC(H581*I581,2)</f>
        <v>5.51</v>
      </c>
      <c r="L581" s="63" t="n">
        <f aca="false">IF(AND(A582&lt;&gt;"",A581=""),L580+1,L580)</f>
        <v>50</v>
      </c>
      <c r="M581" s="80" t="n">
        <f aca="false">IF(OR(A581="Insumo",A581="Composição Auxiliar"),J581,"")</f>
        <v>5.51</v>
      </c>
      <c r="N581" s="81" t="str">
        <f aca="false">IF(E581="Mão de Obra",J581,"")</f>
        <v/>
      </c>
      <c r="O581" s="81" t="n">
        <f aca="false">IF(N581&lt;&gt;"","",M581)</f>
        <v>5.51</v>
      </c>
      <c r="P581" s="82" t="str">
        <f aca="false">IF(A581="Composição",B581,"")</f>
        <v/>
      </c>
      <c r="Q581" s="81" t="str">
        <f aca="false">IF(P581&lt;&gt;"",SUMIF(L581:L581,L581,N581:N581),"")</f>
        <v/>
      </c>
      <c r="R581" s="81" t="str">
        <f aca="false">IF(P581&lt;&gt;"",SUMIF(L581:L581,L581,O581:O581),"")</f>
        <v/>
      </c>
    </row>
    <row r="582" customFormat="false" ht="25.5" hidden="true" customHeight="true" outlineLevel="0" collapsed="false">
      <c r="A582" s="91" t="s">
        <v>668</v>
      </c>
      <c r="B582" s="92" t="s">
        <v>677</v>
      </c>
      <c r="C582" s="91" t="s">
        <v>664</v>
      </c>
      <c r="D582" s="91" t="s">
        <v>678</v>
      </c>
      <c r="E582" s="91" t="s">
        <v>671</v>
      </c>
      <c r="F582" s="91"/>
      <c r="G582" s="93" t="s">
        <v>672</v>
      </c>
      <c r="H582" s="94" t="n">
        <v>0.193</v>
      </c>
      <c r="I582" s="95" t="n">
        <f aca="false">SUMIFS(J:J,A:A,"Composição",B:B,$B582)</f>
        <v>18.93</v>
      </c>
      <c r="J582" s="95" t="n">
        <f aca="false">TRUNC(H582*I582,2)</f>
        <v>3.65</v>
      </c>
      <c r="L582" s="63" t="n">
        <f aca="false">IF(AND(A583&lt;&gt;"",A582=""),L581+1,L581)</f>
        <v>50</v>
      </c>
      <c r="M582" s="80" t="n">
        <f aca="false">IF(OR(A582="Insumo",A582="Composição Auxiliar"),J582,"")</f>
        <v>3.65</v>
      </c>
      <c r="N582" s="81" t="str">
        <f aca="false">IF(E582="Mão de Obra",J582,"")</f>
        <v/>
      </c>
      <c r="O582" s="81" t="n">
        <f aca="false">IF(N582&lt;&gt;"","",M582)</f>
        <v>3.65</v>
      </c>
      <c r="P582" s="82" t="str">
        <f aca="false">IF(A582="Composição",B582,"")</f>
        <v/>
      </c>
      <c r="Q582" s="81" t="str">
        <f aca="false">IF(P582&lt;&gt;"",SUMIF(L582:L582,L582,N582:N582),"")</f>
        <v/>
      </c>
      <c r="R582" s="81" t="str">
        <f aca="false">IF(P582&lt;&gt;"",SUMIF(L582:L582,L582,O582:O582),"")</f>
        <v/>
      </c>
    </row>
    <row r="583" customFormat="false" ht="25.5" hidden="true" customHeight="false" outlineLevel="0" collapsed="false">
      <c r="A583" s="96" t="s">
        <v>679</v>
      </c>
      <c r="B583" s="97" t="s">
        <v>682</v>
      </c>
      <c r="C583" s="96" t="str">
        <f aca="false">VLOOKUP(B583,INSUMOS!$A:$I,2,0)</f>
        <v>SINAPI</v>
      </c>
      <c r="D583" s="96" t="str">
        <f aca="false">VLOOKUP(B583,INSUMOS!$A:$I,3,0)</f>
        <v>PONTALETE *7,5 X 7,5* CM EM PINUS, MISTA OU EQUIVALENTE DA REGIAO - BRUTA</v>
      </c>
      <c r="E583" s="98" t="str">
        <f aca="false">VLOOKUP(B583,INSUMOS!$A:$I,4,0)</f>
        <v>Material</v>
      </c>
      <c r="F583" s="98"/>
      <c r="G583" s="99" t="str">
        <f aca="false">VLOOKUP(B583,INSUMOS!$A:$I,5,0)</f>
        <v>M</v>
      </c>
      <c r="H583" s="100" t="n">
        <v>1.222</v>
      </c>
      <c r="I583" s="101" t="n">
        <f aca="false">VLOOKUP(B583,INSUMOS!$A:$I,8,0)</f>
        <v>7.74</v>
      </c>
      <c r="J583" s="101" t="n">
        <f aca="false">TRUNC(H583*I583,2)</f>
        <v>9.45</v>
      </c>
      <c r="L583" s="63" t="n">
        <f aca="false">IF(AND(A584&lt;&gt;"",A583=""),L582+1,L582)</f>
        <v>50</v>
      </c>
      <c r="M583" s="80" t="n">
        <f aca="false">IF(OR(A583="Insumo",A583="Composição Auxiliar"),J583,"")</f>
        <v>9.45</v>
      </c>
      <c r="N583" s="81" t="str">
        <f aca="false">IF(E583="Mão de Obra",J583,"")</f>
        <v/>
      </c>
      <c r="O583" s="81" t="n">
        <f aca="false">IF(N583&lt;&gt;"","",M583)</f>
        <v>9.45</v>
      </c>
      <c r="P583" s="82" t="str">
        <f aca="false">IF(A583="Composição",B583,"")</f>
        <v/>
      </c>
      <c r="Q583" s="81" t="str">
        <f aca="false">IF(P583&lt;&gt;"",SUMIF(L583:L583,L583,N583:N583),"")</f>
        <v/>
      </c>
      <c r="R583" s="81" t="str">
        <f aca="false">IF(P583&lt;&gt;"",SUMIF(L583:L583,L583,O583:O583),"")</f>
        <v/>
      </c>
    </row>
    <row r="584" customFormat="false" ht="25.5" hidden="true" customHeight="false" outlineLevel="0" collapsed="false">
      <c r="A584" s="96" t="s">
        <v>679</v>
      </c>
      <c r="B584" s="97" t="s">
        <v>1100</v>
      </c>
      <c r="C584" s="96" t="str">
        <f aca="false">VLOOKUP(B584,INSUMOS!$A:$I,2,0)</f>
        <v>SINAPI</v>
      </c>
      <c r="D584" s="96" t="str">
        <f aca="false">VLOOKUP(B584,INSUMOS!$A:$I,3,0)</f>
        <v>ESPACADOR / DISTANCIADOR CIRCULAR COM ENTRADA LATERAL, EM PLASTICO, PARA VERGALHAO *4,2 A 12,5* MM, COBRIMENTO 20 MM</v>
      </c>
      <c r="E584" s="98" t="str">
        <f aca="false">VLOOKUP(B584,INSUMOS!$A:$I,4,0)</f>
        <v>Material</v>
      </c>
      <c r="F584" s="98"/>
      <c r="G584" s="99" t="str">
        <f aca="false">VLOOKUP(B584,INSUMOS!$A:$I,5,0)</f>
        <v>UN</v>
      </c>
      <c r="H584" s="100" t="n">
        <v>6</v>
      </c>
      <c r="I584" s="101" t="n">
        <f aca="false">VLOOKUP(B584,INSUMOS!$A:$I,8,0)</f>
        <v>0.22</v>
      </c>
      <c r="J584" s="101" t="n">
        <f aca="false">TRUNC(H584*I584,2)</f>
        <v>1.32</v>
      </c>
      <c r="L584" s="63" t="n">
        <f aca="false">IF(AND(A585&lt;&gt;"",A584=""),L583+1,L583)</f>
        <v>50</v>
      </c>
      <c r="M584" s="80" t="n">
        <f aca="false">IF(OR(A584="Insumo",A584="Composição Auxiliar"),J584,"")</f>
        <v>1.32</v>
      </c>
      <c r="N584" s="81" t="str">
        <f aca="false">IF(E584="Mão de Obra",J584,"")</f>
        <v/>
      </c>
      <c r="O584" s="81" t="n">
        <f aca="false">IF(N584&lt;&gt;"","",M584)</f>
        <v>1.32</v>
      </c>
      <c r="P584" s="82" t="str">
        <f aca="false">IF(A584="Composição",B584,"")</f>
        <v/>
      </c>
      <c r="Q584" s="81" t="str">
        <f aca="false">IF(P584&lt;&gt;"",SUMIF(L584:L584,L584,N584:N584),"")</f>
        <v/>
      </c>
      <c r="R584" s="81" t="str">
        <f aca="false">IF(P584&lt;&gt;"",SUMIF(L584:L584,L584,O584:O584),"")</f>
        <v/>
      </c>
    </row>
    <row r="585" customFormat="false" ht="25.5" hidden="true" customHeight="false" outlineLevel="0" collapsed="false">
      <c r="A585" s="96" t="s">
        <v>679</v>
      </c>
      <c r="B585" s="97" t="s">
        <v>982</v>
      </c>
      <c r="C585" s="96" t="str">
        <f aca="false">VLOOKUP(B585,INSUMOS!$A:$I,2,0)</f>
        <v>SINAPI</v>
      </c>
      <c r="D585" s="96" t="str">
        <f aca="false">VLOOKUP(B585,INSUMOS!$A:$I,3,0)</f>
        <v>DESMOLDANTE PROTETOR PARA FORMAS DE MADEIRA, DE BASE OLEOSA EMULSIONADA EM AGUA</v>
      </c>
      <c r="E585" s="98" t="str">
        <f aca="false">VLOOKUP(B585,INSUMOS!$A:$I,4,0)</f>
        <v>Material</v>
      </c>
      <c r="F585" s="98"/>
      <c r="G585" s="99" t="str">
        <f aca="false">VLOOKUP(B585,INSUMOS!$A:$I,5,0)</f>
        <v>L</v>
      </c>
      <c r="H585" s="100" t="n">
        <v>0.005</v>
      </c>
      <c r="I585" s="101" t="n">
        <f aca="false">VLOOKUP(B585,INSUMOS!$A:$I,8,0)</f>
        <v>7.3</v>
      </c>
      <c r="J585" s="101" t="n">
        <f aca="false">TRUNC(H585*I585,2)</f>
        <v>0.03</v>
      </c>
      <c r="L585" s="63" t="n">
        <f aca="false">IF(AND(A586&lt;&gt;"",A585=""),L584+1,L584)</f>
        <v>50</v>
      </c>
      <c r="M585" s="80" t="n">
        <f aca="false">IF(OR(A585="Insumo",A585="Composição Auxiliar"),J585,"")</f>
        <v>0.03</v>
      </c>
      <c r="N585" s="81" t="str">
        <f aca="false">IF(E585="Mão de Obra",J585,"")</f>
        <v/>
      </c>
      <c r="O585" s="81" t="n">
        <f aca="false">IF(N585&lt;&gt;"","",M585)</f>
        <v>0.03</v>
      </c>
      <c r="P585" s="82" t="str">
        <f aca="false">IF(A585="Composição",B585,"")</f>
        <v/>
      </c>
      <c r="Q585" s="81" t="str">
        <f aca="false">IF(P585&lt;&gt;"",SUMIF(L585:L585,L585,N585:N585),"")</f>
        <v/>
      </c>
      <c r="R585" s="81" t="str">
        <f aca="false">IF(P585&lt;&gt;"",SUMIF(L585:L585,L585,O585:O585),"")</f>
        <v/>
      </c>
    </row>
    <row r="586" customFormat="false" ht="14.25" hidden="true" customHeight="false" outlineLevel="0" collapsed="false">
      <c r="A586" s="102"/>
      <c r="B586" s="102"/>
      <c r="C586" s="102"/>
      <c r="D586" s="102"/>
      <c r="E586" s="102"/>
      <c r="F586" s="103"/>
      <c r="G586" s="102"/>
      <c r="H586" s="103"/>
      <c r="I586" s="102"/>
      <c r="J586" s="103"/>
      <c r="L586" s="63" t="n">
        <f aca="false">IF(AND(A587&lt;&gt;"",A586=""),L585+1,L585)</f>
        <v>50</v>
      </c>
      <c r="M586" s="80" t="str">
        <f aca="false">IF(OR(A586="Insumo",A586="Composição Auxiliar"),J586,"")</f>
        <v/>
      </c>
      <c r="N586" s="81" t="str">
        <f aca="false">IF(E586="Mão de Obra",J586,"")</f>
        <v/>
      </c>
      <c r="O586" s="81" t="str">
        <f aca="false">IF(N586&lt;&gt;"","",M586)</f>
        <v/>
      </c>
      <c r="P586" s="82" t="str">
        <f aca="false">IF(A586="Composição",B586,"")</f>
        <v/>
      </c>
      <c r="Q586" s="81" t="str">
        <f aca="false">IF(P586&lt;&gt;"",SUMIF(L586:L586,L586,N586:N586),"")</f>
        <v/>
      </c>
      <c r="R586" s="81" t="str">
        <f aca="false">IF(P586&lt;&gt;"",SUMIF(L586:L586,L586,O586:O586),"")</f>
        <v/>
      </c>
    </row>
    <row r="587" customFormat="false" ht="15" hidden="true" customHeight="false" outlineLevel="0" collapsed="false">
      <c r="A587" s="102"/>
      <c r="B587" s="102"/>
      <c r="C587" s="102"/>
      <c r="D587" s="102"/>
      <c r="E587" s="102"/>
      <c r="F587" s="103"/>
      <c r="G587" s="102"/>
      <c r="H587" s="104"/>
      <c r="I587" s="104"/>
      <c r="J587" s="103"/>
      <c r="L587" s="63" t="n">
        <f aca="false">IF(AND(A588&lt;&gt;"",A587=""),L586+1,L586)</f>
        <v>50</v>
      </c>
      <c r="M587" s="80" t="str">
        <f aca="false">IF(OR(A587="Insumo",A587="Composição Auxiliar"),J587,"")</f>
        <v/>
      </c>
      <c r="N587" s="81" t="str">
        <f aca="false">IF(E587="Mão de Obra",J587,"")</f>
        <v/>
      </c>
      <c r="O587" s="81" t="str">
        <f aca="false">IF(N587&lt;&gt;"","",M587)</f>
        <v/>
      </c>
      <c r="P587" s="82" t="str">
        <f aca="false">IF(A587="Composição",B587,"")</f>
        <v/>
      </c>
      <c r="Q587" s="81" t="str">
        <f aca="false">IF(P587&lt;&gt;"",SUMIF(L587:L587,L587,N587:N587),"")</f>
        <v/>
      </c>
      <c r="R587" s="81" t="str">
        <f aca="false">IF(P587&lt;&gt;"",SUMIF(L587:L587,L587,O587:O587),"")</f>
        <v/>
      </c>
    </row>
    <row r="588" customFormat="false" ht="15" hidden="true" customHeight="false" outlineLevel="0" collapsed="false">
      <c r="A588" s="108"/>
      <c r="B588" s="108"/>
      <c r="C588" s="108"/>
      <c r="D588" s="108"/>
      <c r="E588" s="108"/>
      <c r="F588" s="108"/>
      <c r="G588" s="108"/>
      <c r="H588" s="108"/>
      <c r="I588" s="108"/>
      <c r="J588" s="108"/>
      <c r="L588" s="63" t="n">
        <f aca="false">IF(AND(A589&lt;&gt;"",A588=""),L587+1,L587)</f>
        <v>51</v>
      </c>
      <c r="M588" s="80" t="str">
        <f aca="false">IF(OR(A588="Insumo",A588="Composição Auxiliar"),J588,"")</f>
        <v/>
      </c>
      <c r="N588" s="81" t="str">
        <f aca="false">IF(E588="Mão de Obra",J588,"")</f>
        <v/>
      </c>
      <c r="O588" s="81" t="str">
        <f aca="false">IF(N588&lt;&gt;"","",M588)</f>
        <v/>
      </c>
      <c r="P588" s="82" t="str">
        <f aca="false">IF(A588="Composição",B588,"")</f>
        <v/>
      </c>
      <c r="Q588" s="81" t="str">
        <f aca="false">IF(P588&lt;&gt;"",SUMIF(L588:L588,L588,N588:N588),"")</f>
        <v/>
      </c>
      <c r="R588" s="81" t="str">
        <f aca="false">IF(P588&lt;&gt;"",SUMIF(L588:L588,L588,O588:O588),"")</f>
        <v/>
      </c>
    </row>
    <row r="589" customFormat="false" ht="15" hidden="true" customHeight="true" outlineLevel="0" collapsed="false">
      <c r="A589" s="83" t="s">
        <v>171</v>
      </c>
      <c r="B589" s="84" t="s">
        <v>655</v>
      </c>
      <c r="C589" s="83" t="s">
        <v>656</v>
      </c>
      <c r="D589" s="83" t="s">
        <v>657</v>
      </c>
      <c r="E589" s="83" t="s">
        <v>658</v>
      </c>
      <c r="F589" s="83"/>
      <c r="G589" s="85" t="s">
        <v>659</v>
      </c>
      <c r="H589" s="84" t="s">
        <v>660</v>
      </c>
      <c r="I589" s="84" t="s">
        <v>661</v>
      </c>
      <c r="J589" s="84" t="s">
        <v>662</v>
      </c>
      <c r="L589" s="63" t="n">
        <f aca="false">IF(AND(A590&lt;&gt;"",A589=""),L588+1,L588)</f>
        <v>51</v>
      </c>
      <c r="M589" s="80" t="str">
        <f aca="false">IF(OR(A589="Insumo",A589="Composição Auxiliar"),J589,"")</f>
        <v/>
      </c>
      <c r="N589" s="81" t="str">
        <f aca="false">IF(E589="Mão de Obra",J589,"")</f>
        <v/>
      </c>
      <c r="O589" s="81" t="str">
        <f aca="false">IF(N589&lt;&gt;"","",M589)</f>
        <v/>
      </c>
      <c r="P589" s="82" t="str">
        <f aca="false">IF(A589="Composição",B589,"")</f>
        <v/>
      </c>
      <c r="Q589" s="81" t="str">
        <f aca="false">IF(P589&lt;&gt;"",SUMIF(L589:L589,L589,N589:N589),"")</f>
        <v/>
      </c>
      <c r="R589" s="81" t="str">
        <f aca="false">IF(P589&lt;&gt;"",SUMIF(L589:L589,L589,O589:O589),"")</f>
        <v/>
      </c>
    </row>
    <row r="590" customFormat="false" ht="25.5" hidden="true" customHeight="true" outlineLevel="0" collapsed="false">
      <c r="A590" s="86" t="s">
        <v>663</v>
      </c>
      <c r="B590" s="87" t="s">
        <v>172</v>
      </c>
      <c r="C590" s="86" t="s">
        <v>664</v>
      </c>
      <c r="D590" s="86" t="s">
        <v>1101</v>
      </c>
      <c r="E590" s="86" t="s">
        <v>675</v>
      </c>
      <c r="F590" s="86"/>
      <c r="G590" s="88" t="s">
        <v>729</v>
      </c>
      <c r="H590" s="89" t="n">
        <v>1</v>
      </c>
      <c r="I590" s="90" t="n">
        <f aca="false">SUMIF(L:L,$L590,M:M)</f>
        <v>93.87</v>
      </c>
      <c r="J590" s="90" t="n">
        <f aca="false">TRUNC(H590*I590,2)</f>
        <v>93.87</v>
      </c>
      <c r="L590" s="63" t="n">
        <f aca="false">IF(AND(A591&lt;&gt;"",A590=""),L589+1,L589)</f>
        <v>51</v>
      </c>
      <c r="M590" s="80" t="str">
        <f aca="false">IF(OR(A590="Insumo",A590="Composição Auxiliar"),J590,"")</f>
        <v/>
      </c>
      <c r="N590" s="81" t="str">
        <f aca="false">IF(E590="Mão de Obra",J590,"")</f>
        <v/>
      </c>
      <c r="O590" s="81" t="str">
        <f aca="false">IF(N590&lt;&gt;"","",M590)</f>
        <v/>
      </c>
      <c r="P590" s="82" t="str">
        <f aca="false">IF(A590="Composição",B590,"")</f>
        <v> 93186 </v>
      </c>
      <c r="Q590" s="81" t="n">
        <f aca="false">IF(P590&lt;&gt;"",SUMIF(L590:L590,L590,N590:N590),"")</f>
        <v>0</v>
      </c>
      <c r="R590" s="81" t="n">
        <f aca="false">IF(P590&lt;&gt;"",SUMIF(L590:L590,L590,O590:O590),"")</f>
        <v>0</v>
      </c>
    </row>
    <row r="591" customFormat="false" ht="38.25" hidden="true" customHeight="true" outlineLevel="0" collapsed="false">
      <c r="A591" s="91" t="s">
        <v>668</v>
      </c>
      <c r="B591" s="92" t="s">
        <v>1098</v>
      </c>
      <c r="C591" s="91" t="s">
        <v>664</v>
      </c>
      <c r="D591" s="91" t="s">
        <v>1099</v>
      </c>
      <c r="E591" s="91" t="s">
        <v>675</v>
      </c>
      <c r="F591" s="91"/>
      <c r="G591" s="93" t="s">
        <v>676</v>
      </c>
      <c r="H591" s="94" t="n">
        <v>0.018</v>
      </c>
      <c r="I591" s="95" t="n">
        <f aca="false">SUMIFS(J:J,A:A,"Composição",B:B,$B591)</f>
        <v>459.89</v>
      </c>
      <c r="J591" s="95" t="n">
        <f aca="false">TRUNC(H591*I591,2)</f>
        <v>8.27</v>
      </c>
      <c r="L591" s="63" t="n">
        <f aca="false">IF(AND(A592&lt;&gt;"",A591=""),L590+1,L590)</f>
        <v>51</v>
      </c>
      <c r="M591" s="80" t="n">
        <f aca="false">IF(OR(A591="Insumo",A591="Composição Auxiliar"),J591,"")</f>
        <v>8.27</v>
      </c>
      <c r="N591" s="81" t="str">
        <f aca="false">IF(E591="Mão de Obra",J591,"")</f>
        <v/>
      </c>
      <c r="O591" s="81" t="n">
        <f aca="false">IF(N591&lt;&gt;"","",M591)</f>
        <v>8.27</v>
      </c>
      <c r="P591" s="82" t="str">
        <f aca="false">IF(A591="Composição",B591,"")</f>
        <v/>
      </c>
      <c r="Q591" s="81" t="str">
        <f aca="false">IF(P591&lt;&gt;"",SUMIF(L591:L591,L591,N591:N591),"")</f>
        <v/>
      </c>
      <c r="R591" s="81" t="str">
        <f aca="false">IF(P591&lt;&gt;"",SUMIF(L591:L591,L591,O591:O591),"")</f>
        <v/>
      </c>
    </row>
    <row r="592" customFormat="false" ht="25.5" hidden="true" customHeight="true" outlineLevel="0" collapsed="false">
      <c r="A592" s="91" t="s">
        <v>668</v>
      </c>
      <c r="B592" s="92" t="s">
        <v>677</v>
      </c>
      <c r="C592" s="91" t="s">
        <v>664</v>
      </c>
      <c r="D592" s="91" t="s">
        <v>678</v>
      </c>
      <c r="E592" s="91" t="s">
        <v>671</v>
      </c>
      <c r="F592" s="91"/>
      <c r="G592" s="93" t="s">
        <v>672</v>
      </c>
      <c r="H592" s="94" t="n">
        <v>0.188</v>
      </c>
      <c r="I592" s="95" t="n">
        <f aca="false">SUMIFS(J:J,A:A,"Composição",B:B,$B592)</f>
        <v>18.93</v>
      </c>
      <c r="J592" s="95" t="n">
        <f aca="false">TRUNC(H592*I592,2)</f>
        <v>3.55</v>
      </c>
      <c r="L592" s="63" t="n">
        <f aca="false">IF(AND(A593&lt;&gt;"",A592=""),L591+1,L591)</f>
        <v>51</v>
      </c>
      <c r="M592" s="80" t="n">
        <f aca="false">IF(OR(A592="Insumo",A592="Composição Auxiliar"),J592,"")</f>
        <v>3.55</v>
      </c>
      <c r="N592" s="81" t="str">
        <f aca="false">IF(E592="Mão de Obra",J592,"")</f>
        <v/>
      </c>
      <c r="O592" s="81" t="n">
        <f aca="false">IF(N592&lt;&gt;"","",M592)</f>
        <v>3.55</v>
      </c>
      <c r="P592" s="82" t="str">
        <f aca="false">IF(A592="Composição",B592,"")</f>
        <v/>
      </c>
      <c r="Q592" s="81" t="str">
        <f aca="false">IF(P592&lt;&gt;"",SUMIF(L592:L592,L592,N592:N592),"")</f>
        <v/>
      </c>
      <c r="R592" s="81" t="str">
        <f aca="false">IF(P592&lt;&gt;"",SUMIF(L592:L592,L592,O592:O592),"")</f>
        <v/>
      </c>
    </row>
    <row r="593" customFormat="false" ht="25.5" hidden="true" customHeight="true" outlineLevel="0" collapsed="false">
      <c r="A593" s="91" t="s">
        <v>668</v>
      </c>
      <c r="B593" s="92" t="s">
        <v>1102</v>
      </c>
      <c r="C593" s="91" t="s">
        <v>664</v>
      </c>
      <c r="D593" s="91" t="s">
        <v>1103</v>
      </c>
      <c r="E593" s="91" t="s">
        <v>675</v>
      </c>
      <c r="F593" s="91"/>
      <c r="G593" s="93" t="s">
        <v>925</v>
      </c>
      <c r="H593" s="94" t="n">
        <v>0.49</v>
      </c>
      <c r="I593" s="95" t="n">
        <f aca="false">SUMIFS(J:J,A:A,"Composição",B:B,$B593)</f>
        <v>11.49</v>
      </c>
      <c r="J593" s="95" t="n">
        <f aca="false">TRUNC(H593*I593,2)</f>
        <v>5.63</v>
      </c>
      <c r="L593" s="63" t="n">
        <f aca="false">IF(AND(A594&lt;&gt;"",A593=""),L592+1,L592)</f>
        <v>51</v>
      </c>
      <c r="M593" s="80" t="n">
        <f aca="false">IF(OR(A593="Insumo",A593="Composição Auxiliar"),J593,"")</f>
        <v>5.63</v>
      </c>
      <c r="N593" s="81" t="str">
        <f aca="false">IF(E593="Mão de Obra",J593,"")</f>
        <v/>
      </c>
      <c r="O593" s="81" t="n">
        <f aca="false">IF(N593&lt;&gt;"","",M593)</f>
        <v>5.63</v>
      </c>
      <c r="P593" s="82" t="str">
        <f aca="false">IF(A593="Composição",B593,"")</f>
        <v/>
      </c>
      <c r="Q593" s="81" t="str">
        <f aca="false">IF(P593&lt;&gt;"",SUMIF(L593:L593,L593,N593:N593),"")</f>
        <v/>
      </c>
      <c r="R593" s="81" t="str">
        <f aca="false">IF(P593&lt;&gt;"",SUMIF(L593:L593,L593,O593:O593),"")</f>
        <v/>
      </c>
    </row>
    <row r="594" customFormat="false" ht="25.5" hidden="true" customHeight="true" outlineLevel="0" collapsed="false">
      <c r="A594" s="91" t="s">
        <v>668</v>
      </c>
      <c r="B594" s="92" t="s">
        <v>819</v>
      </c>
      <c r="C594" s="91" t="s">
        <v>664</v>
      </c>
      <c r="D594" s="91" t="s">
        <v>820</v>
      </c>
      <c r="E594" s="91" t="s">
        <v>671</v>
      </c>
      <c r="F594" s="91"/>
      <c r="G594" s="93" t="s">
        <v>672</v>
      </c>
      <c r="H594" s="94" t="n">
        <v>0.376</v>
      </c>
      <c r="I594" s="95" t="n">
        <f aca="false">SUMIFS(J:J,A:A,"Composição",B:B,$B594)</f>
        <v>23.68</v>
      </c>
      <c r="J594" s="95" t="n">
        <f aca="false">TRUNC(H594*I594,2)</f>
        <v>8.9</v>
      </c>
      <c r="L594" s="63" t="n">
        <f aca="false">IF(AND(A595&lt;&gt;"",A594=""),L593+1,L593)</f>
        <v>51</v>
      </c>
      <c r="M594" s="80" t="n">
        <f aca="false">IF(OR(A594="Insumo",A594="Composição Auxiliar"),J594,"")</f>
        <v>8.9</v>
      </c>
      <c r="N594" s="81" t="str">
        <f aca="false">IF(E594="Mão de Obra",J594,"")</f>
        <v/>
      </c>
      <c r="O594" s="81" t="n">
        <f aca="false">IF(N594&lt;&gt;"","",M594)</f>
        <v>8.9</v>
      </c>
      <c r="P594" s="82" t="str">
        <f aca="false">IF(A594="Composição",B594,"")</f>
        <v/>
      </c>
      <c r="Q594" s="81" t="str">
        <f aca="false">IF(P594&lt;&gt;"",SUMIF(L594:L594,L594,N594:N594),"")</f>
        <v/>
      </c>
      <c r="R594" s="81" t="str">
        <f aca="false">IF(P594&lt;&gt;"",SUMIF(L594:L594,L594,O594:O594),"")</f>
        <v/>
      </c>
    </row>
    <row r="595" customFormat="false" ht="25.5" hidden="true" customHeight="true" outlineLevel="0" collapsed="false">
      <c r="A595" s="91" t="s">
        <v>668</v>
      </c>
      <c r="B595" s="92" t="s">
        <v>1096</v>
      </c>
      <c r="C595" s="91" t="s">
        <v>664</v>
      </c>
      <c r="D595" s="91" t="s">
        <v>1097</v>
      </c>
      <c r="E595" s="91" t="s">
        <v>675</v>
      </c>
      <c r="F595" s="91"/>
      <c r="G595" s="93" t="s">
        <v>667</v>
      </c>
      <c r="H595" s="94" t="n">
        <v>0.35</v>
      </c>
      <c r="I595" s="95" t="n">
        <f aca="false">SUMIFS(J:J,A:A,"Composição",B:B,$B595)</f>
        <v>181.27</v>
      </c>
      <c r="J595" s="95" t="n">
        <f aca="false">TRUNC(H595*I595,2)</f>
        <v>63.44</v>
      </c>
      <c r="L595" s="63" t="n">
        <f aca="false">IF(AND(A596&lt;&gt;"",A595=""),L594+1,L594)</f>
        <v>51</v>
      </c>
      <c r="M595" s="80" t="n">
        <f aca="false">IF(OR(A595="Insumo",A595="Composição Auxiliar"),J595,"")</f>
        <v>63.44</v>
      </c>
      <c r="N595" s="81" t="str">
        <f aca="false">IF(E595="Mão de Obra",J595,"")</f>
        <v/>
      </c>
      <c r="O595" s="81" t="n">
        <f aca="false">IF(N595&lt;&gt;"","",M595)</f>
        <v>63.44</v>
      </c>
      <c r="P595" s="82" t="str">
        <f aca="false">IF(A595="Composição",B595,"")</f>
        <v/>
      </c>
      <c r="Q595" s="81" t="str">
        <f aca="false">IF(P595&lt;&gt;"",SUMIF(L595:L595,L595,N595:N595),"")</f>
        <v/>
      </c>
      <c r="R595" s="81" t="str">
        <f aca="false">IF(P595&lt;&gt;"",SUMIF(L595:L595,L595,O595:O595),"")</f>
        <v/>
      </c>
    </row>
    <row r="596" customFormat="false" ht="25.5" hidden="true" customHeight="false" outlineLevel="0" collapsed="false">
      <c r="A596" s="96" t="s">
        <v>679</v>
      </c>
      <c r="B596" s="97" t="s">
        <v>1100</v>
      </c>
      <c r="C596" s="96" t="str">
        <f aca="false">VLOOKUP(B596,INSUMOS!$A:$I,2,0)</f>
        <v>SINAPI</v>
      </c>
      <c r="D596" s="96" t="str">
        <f aca="false">VLOOKUP(B596,INSUMOS!$A:$I,3,0)</f>
        <v>ESPACADOR / DISTANCIADOR CIRCULAR COM ENTRADA LATERAL, EM PLASTICO, PARA VERGALHAO *4,2 A 12,5* MM, COBRIMENTO 20 MM</v>
      </c>
      <c r="E596" s="98" t="str">
        <f aca="false">VLOOKUP(B596,INSUMOS!$A:$I,4,0)</f>
        <v>Material</v>
      </c>
      <c r="F596" s="98"/>
      <c r="G596" s="99" t="str">
        <f aca="false">VLOOKUP(B596,INSUMOS!$A:$I,5,0)</f>
        <v>UN</v>
      </c>
      <c r="H596" s="100" t="n">
        <v>6</v>
      </c>
      <c r="I596" s="101" t="n">
        <f aca="false">VLOOKUP(B596,INSUMOS!$A:$I,8,0)</f>
        <v>0.22</v>
      </c>
      <c r="J596" s="101" t="n">
        <f aca="false">TRUNC(H596*I596,2)</f>
        <v>1.32</v>
      </c>
      <c r="L596" s="63" t="n">
        <f aca="false">IF(AND(A597&lt;&gt;"",A596=""),L595+1,L595)</f>
        <v>51</v>
      </c>
      <c r="M596" s="80" t="n">
        <f aca="false">IF(OR(A596="Insumo",A596="Composição Auxiliar"),J596,"")</f>
        <v>1.32</v>
      </c>
      <c r="N596" s="81" t="str">
        <f aca="false">IF(E596="Mão de Obra",J596,"")</f>
        <v/>
      </c>
      <c r="O596" s="81" t="n">
        <f aca="false">IF(N596&lt;&gt;"","",M596)</f>
        <v>1.32</v>
      </c>
      <c r="P596" s="82" t="str">
        <f aca="false">IF(A596="Composição",B596,"")</f>
        <v/>
      </c>
      <c r="Q596" s="81" t="str">
        <f aca="false">IF(P596&lt;&gt;"",SUMIF(L596:L596,L596,N596:N596),"")</f>
        <v/>
      </c>
      <c r="R596" s="81" t="str">
        <f aca="false">IF(P596&lt;&gt;"",SUMIF(L596:L596,L596,O596:O596),"")</f>
        <v/>
      </c>
    </row>
    <row r="597" customFormat="false" ht="25.5" hidden="true" customHeight="false" outlineLevel="0" collapsed="false">
      <c r="A597" s="96" t="s">
        <v>679</v>
      </c>
      <c r="B597" s="97" t="s">
        <v>682</v>
      </c>
      <c r="C597" s="96" t="str">
        <f aca="false">VLOOKUP(B597,INSUMOS!$A:$I,2,0)</f>
        <v>SINAPI</v>
      </c>
      <c r="D597" s="96" t="str">
        <f aca="false">VLOOKUP(B597,INSUMOS!$A:$I,3,0)</f>
        <v>PONTALETE *7,5 X 7,5* CM EM PINUS, MISTA OU EQUIVALENTE DA REGIAO - BRUTA</v>
      </c>
      <c r="E597" s="98" t="str">
        <f aca="false">VLOOKUP(B597,INSUMOS!$A:$I,4,0)</f>
        <v>Material</v>
      </c>
      <c r="F597" s="98"/>
      <c r="G597" s="99" t="str">
        <f aca="false">VLOOKUP(B597,INSUMOS!$A:$I,5,0)</f>
        <v>M</v>
      </c>
      <c r="H597" s="100" t="n">
        <v>0.352</v>
      </c>
      <c r="I597" s="101" t="n">
        <f aca="false">VLOOKUP(B597,INSUMOS!$A:$I,8,0)</f>
        <v>7.74</v>
      </c>
      <c r="J597" s="101" t="n">
        <f aca="false">TRUNC(H597*I597,2)</f>
        <v>2.72</v>
      </c>
      <c r="L597" s="63" t="n">
        <f aca="false">IF(AND(A598&lt;&gt;"",A597=""),L596+1,L596)</f>
        <v>51</v>
      </c>
      <c r="M597" s="80" t="n">
        <f aca="false">IF(OR(A597="Insumo",A597="Composição Auxiliar"),J597,"")</f>
        <v>2.72</v>
      </c>
      <c r="N597" s="81" t="str">
        <f aca="false">IF(E597="Mão de Obra",J597,"")</f>
        <v/>
      </c>
      <c r="O597" s="81" t="n">
        <f aca="false">IF(N597&lt;&gt;"","",M597)</f>
        <v>2.72</v>
      </c>
      <c r="P597" s="82" t="str">
        <f aca="false">IF(A597="Composição",B597,"")</f>
        <v/>
      </c>
      <c r="Q597" s="81" t="str">
        <f aca="false">IF(P597&lt;&gt;"",SUMIF(L597:L597,L597,N597:N597),"")</f>
        <v/>
      </c>
      <c r="R597" s="81" t="str">
        <f aca="false">IF(P597&lt;&gt;"",SUMIF(L597:L597,L597,O597:O597),"")</f>
        <v/>
      </c>
    </row>
    <row r="598" customFormat="false" ht="25.5" hidden="true" customHeight="false" outlineLevel="0" collapsed="false">
      <c r="A598" s="96" t="s">
        <v>679</v>
      </c>
      <c r="B598" s="97" t="s">
        <v>982</v>
      </c>
      <c r="C598" s="96" t="str">
        <f aca="false">VLOOKUP(B598,INSUMOS!$A:$I,2,0)</f>
        <v>SINAPI</v>
      </c>
      <c r="D598" s="96" t="str">
        <f aca="false">VLOOKUP(B598,INSUMOS!$A:$I,3,0)</f>
        <v>DESMOLDANTE PROTETOR PARA FORMAS DE MADEIRA, DE BASE OLEOSA EMULSIONADA EM AGUA</v>
      </c>
      <c r="E598" s="98" t="str">
        <f aca="false">VLOOKUP(B598,INSUMOS!$A:$I,4,0)</f>
        <v>Material</v>
      </c>
      <c r="F598" s="98"/>
      <c r="G598" s="99" t="str">
        <f aca="false">VLOOKUP(B598,INSUMOS!$A:$I,5,0)</f>
        <v>L</v>
      </c>
      <c r="H598" s="100" t="n">
        <v>0.006</v>
      </c>
      <c r="I598" s="101" t="n">
        <f aca="false">VLOOKUP(B598,INSUMOS!$A:$I,8,0)</f>
        <v>7.3</v>
      </c>
      <c r="J598" s="101" t="n">
        <f aca="false">TRUNC(H598*I598,2)</f>
        <v>0.04</v>
      </c>
      <c r="L598" s="63" t="n">
        <f aca="false">IF(AND(A599&lt;&gt;"",A598=""),L597+1,L597)</f>
        <v>51</v>
      </c>
      <c r="M598" s="80" t="n">
        <f aca="false">IF(OR(A598="Insumo",A598="Composição Auxiliar"),J598,"")</f>
        <v>0.04</v>
      </c>
      <c r="N598" s="81" t="str">
        <f aca="false">IF(E598="Mão de Obra",J598,"")</f>
        <v/>
      </c>
      <c r="O598" s="81" t="n">
        <f aca="false">IF(N598&lt;&gt;"","",M598)</f>
        <v>0.04</v>
      </c>
      <c r="P598" s="82" t="str">
        <f aca="false">IF(A598="Composição",B598,"")</f>
        <v/>
      </c>
      <c r="Q598" s="81" t="str">
        <f aca="false">IF(P598&lt;&gt;"",SUMIF(L598:L598,L598,N598:N598),"")</f>
        <v/>
      </c>
      <c r="R598" s="81" t="str">
        <f aca="false">IF(P598&lt;&gt;"",SUMIF(L598:L598,L598,O598:O598),"")</f>
        <v/>
      </c>
    </row>
    <row r="599" customFormat="false" ht="14.25" hidden="true" customHeight="false" outlineLevel="0" collapsed="false">
      <c r="A599" s="102"/>
      <c r="B599" s="102"/>
      <c r="C599" s="102"/>
      <c r="D599" s="102"/>
      <c r="E599" s="102"/>
      <c r="F599" s="103"/>
      <c r="G599" s="102"/>
      <c r="H599" s="103"/>
      <c r="I599" s="102"/>
      <c r="J599" s="103"/>
      <c r="L599" s="63" t="n">
        <f aca="false">IF(AND(A600&lt;&gt;"",A599=""),L598+1,L598)</f>
        <v>51</v>
      </c>
      <c r="M599" s="80" t="str">
        <f aca="false">IF(OR(A599="Insumo",A599="Composição Auxiliar"),J599,"")</f>
        <v/>
      </c>
      <c r="N599" s="81" t="str">
        <f aca="false">IF(E599="Mão de Obra",J599,"")</f>
        <v/>
      </c>
      <c r="O599" s="81" t="str">
        <f aca="false">IF(N599&lt;&gt;"","",M599)</f>
        <v/>
      </c>
      <c r="P599" s="82" t="str">
        <f aca="false">IF(A599="Composição",B599,"")</f>
        <v/>
      </c>
      <c r="Q599" s="81" t="str">
        <f aca="false">IF(P599&lt;&gt;"",SUMIF(L599:L599,L599,N599:N599),"")</f>
        <v/>
      </c>
      <c r="R599" s="81" t="str">
        <f aca="false">IF(P599&lt;&gt;"",SUMIF(L599:L599,L599,O599:O599),"")</f>
        <v/>
      </c>
    </row>
    <row r="600" customFormat="false" ht="15" hidden="true" customHeight="false" outlineLevel="0" collapsed="false">
      <c r="A600" s="102"/>
      <c r="B600" s="102"/>
      <c r="C600" s="102"/>
      <c r="D600" s="102"/>
      <c r="E600" s="102"/>
      <c r="F600" s="103"/>
      <c r="G600" s="102"/>
      <c r="H600" s="104"/>
      <c r="I600" s="104"/>
      <c r="J600" s="103"/>
      <c r="L600" s="63" t="n">
        <f aca="false">IF(AND(A601&lt;&gt;"",A600=""),L599+1,L599)</f>
        <v>51</v>
      </c>
      <c r="M600" s="80" t="str">
        <f aca="false">IF(OR(A600="Insumo",A600="Composição Auxiliar"),J600,"")</f>
        <v/>
      </c>
      <c r="N600" s="81" t="str">
        <f aca="false">IF(E600="Mão de Obra",J600,"")</f>
        <v/>
      </c>
      <c r="O600" s="81" t="str">
        <f aca="false">IF(N600&lt;&gt;"","",M600)</f>
        <v/>
      </c>
      <c r="P600" s="82" t="str">
        <f aca="false">IF(A600="Composição",B600,"")</f>
        <v/>
      </c>
      <c r="Q600" s="81" t="str">
        <f aca="false">IF(P600&lt;&gt;"",SUMIF(L600:L600,L600,N600:N600),"")</f>
        <v/>
      </c>
      <c r="R600" s="81" t="str">
        <f aca="false">IF(P600&lt;&gt;"",SUMIF(L600:L600,L600,O600:O600),"")</f>
        <v/>
      </c>
    </row>
    <row r="601" customFormat="false" ht="15" hidden="true" customHeight="false" outlineLevel="0" collapsed="false">
      <c r="A601" s="108"/>
      <c r="B601" s="108"/>
      <c r="C601" s="108"/>
      <c r="D601" s="108"/>
      <c r="E601" s="108"/>
      <c r="F601" s="108"/>
      <c r="G601" s="108"/>
      <c r="H601" s="108"/>
      <c r="I601" s="108"/>
      <c r="J601" s="108"/>
      <c r="L601" s="63" t="n">
        <f aca="false">IF(AND(A602&lt;&gt;"",A601=""),L600+1,L600)</f>
        <v>52</v>
      </c>
      <c r="M601" s="80" t="str">
        <f aca="false">IF(OR(A601="Insumo",A601="Composição Auxiliar"),J601,"")</f>
        <v/>
      </c>
      <c r="N601" s="81" t="str">
        <f aca="false">IF(E601="Mão de Obra",J601,"")</f>
        <v/>
      </c>
      <c r="O601" s="81" t="str">
        <f aca="false">IF(N601&lt;&gt;"","",M601)</f>
        <v/>
      </c>
      <c r="P601" s="82" t="str">
        <f aca="false">IF(A601="Composição",B601,"")</f>
        <v/>
      </c>
      <c r="Q601" s="81" t="str">
        <f aca="false">IF(P601&lt;&gt;"",SUMIF(L601:L601,L601,N601:N601),"")</f>
        <v/>
      </c>
      <c r="R601" s="81" t="str">
        <f aca="false">IF(P601&lt;&gt;"",SUMIF(L601:L601,L601,O601:O601),"")</f>
        <v/>
      </c>
    </row>
    <row r="602" customFormat="false" ht="15" hidden="true" customHeight="true" outlineLevel="0" collapsed="false">
      <c r="A602" s="83" t="s">
        <v>173</v>
      </c>
      <c r="B602" s="84" t="s">
        <v>655</v>
      </c>
      <c r="C602" s="83" t="s">
        <v>656</v>
      </c>
      <c r="D602" s="83" t="s">
        <v>657</v>
      </c>
      <c r="E602" s="83" t="s">
        <v>658</v>
      </c>
      <c r="F602" s="83"/>
      <c r="G602" s="85" t="s">
        <v>659</v>
      </c>
      <c r="H602" s="84" t="s">
        <v>660</v>
      </c>
      <c r="I602" s="84" t="s">
        <v>661</v>
      </c>
      <c r="J602" s="84" t="s">
        <v>662</v>
      </c>
      <c r="L602" s="63" t="n">
        <f aca="false">IF(AND(A603&lt;&gt;"",A602=""),L601+1,L601)</f>
        <v>52</v>
      </c>
      <c r="M602" s="80" t="str">
        <f aca="false">IF(OR(A602="Insumo",A602="Composição Auxiliar"),J602,"")</f>
        <v/>
      </c>
      <c r="N602" s="81" t="str">
        <f aca="false">IF(E602="Mão de Obra",J602,"")</f>
        <v/>
      </c>
      <c r="O602" s="81" t="str">
        <f aca="false">IF(N602&lt;&gt;"","",M602)</f>
        <v/>
      </c>
      <c r="P602" s="82" t="str">
        <f aca="false">IF(A602="Composição",B602,"")</f>
        <v/>
      </c>
      <c r="Q602" s="81" t="str">
        <f aca="false">IF(P602&lt;&gt;"",SUMIF(L602:L602,L602,N602:N602),"")</f>
        <v/>
      </c>
      <c r="R602" s="81" t="str">
        <f aca="false">IF(P602&lt;&gt;"",SUMIF(L602:L602,L602,O602:O602),"")</f>
        <v/>
      </c>
    </row>
    <row r="603" customFormat="false" ht="25.5" hidden="true" customHeight="true" outlineLevel="0" collapsed="false">
      <c r="A603" s="86" t="s">
        <v>663</v>
      </c>
      <c r="B603" s="87" t="s">
        <v>174</v>
      </c>
      <c r="C603" s="86" t="s">
        <v>664</v>
      </c>
      <c r="D603" s="86" t="s">
        <v>1105</v>
      </c>
      <c r="E603" s="86" t="s">
        <v>675</v>
      </c>
      <c r="F603" s="86"/>
      <c r="G603" s="88" t="s">
        <v>729</v>
      </c>
      <c r="H603" s="89" t="n">
        <v>1</v>
      </c>
      <c r="I603" s="90" t="n">
        <f aca="false">SUMIF(L:L,$L603,M:M)</f>
        <v>91.15</v>
      </c>
      <c r="J603" s="90" t="n">
        <f aca="false">TRUNC(H603*I603,2)</f>
        <v>91.15</v>
      </c>
      <c r="L603" s="63" t="n">
        <f aca="false">IF(AND(A604&lt;&gt;"",A603=""),L602+1,L602)</f>
        <v>52</v>
      </c>
      <c r="M603" s="80" t="str">
        <f aca="false">IF(OR(A603="Insumo",A603="Composição Auxiliar"),J603,"")</f>
        <v/>
      </c>
      <c r="N603" s="81" t="str">
        <f aca="false">IF(E603="Mão de Obra",J603,"")</f>
        <v/>
      </c>
      <c r="O603" s="81" t="str">
        <f aca="false">IF(N603&lt;&gt;"","",M603)</f>
        <v/>
      </c>
      <c r="P603" s="82" t="str">
        <f aca="false">IF(A603="Composição",B603,"")</f>
        <v> 93196 </v>
      </c>
      <c r="Q603" s="81" t="n">
        <f aca="false">IF(P603&lt;&gt;"",SUMIF(L603:L603,L603,N603:N603),"")</f>
        <v>0</v>
      </c>
      <c r="R603" s="81" t="n">
        <f aca="false">IF(P603&lt;&gt;"",SUMIF(L603:L603,L603,O603:O603),"")</f>
        <v>0</v>
      </c>
    </row>
    <row r="604" customFormat="false" ht="25.5" hidden="true" customHeight="true" outlineLevel="0" collapsed="false">
      <c r="A604" s="91" t="s">
        <v>668</v>
      </c>
      <c r="B604" s="92" t="s">
        <v>677</v>
      </c>
      <c r="C604" s="91" t="s">
        <v>664</v>
      </c>
      <c r="D604" s="91" t="s">
        <v>678</v>
      </c>
      <c r="E604" s="91" t="s">
        <v>671</v>
      </c>
      <c r="F604" s="91"/>
      <c r="G604" s="93" t="s">
        <v>672</v>
      </c>
      <c r="H604" s="94" t="n">
        <v>0.188</v>
      </c>
      <c r="I604" s="95" t="n">
        <f aca="false">SUMIFS(J:J,A:A,"Composição",B:B,$B604)</f>
        <v>18.93</v>
      </c>
      <c r="J604" s="95" t="n">
        <f aca="false">TRUNC(H604*I604,2)</f>
        <v>3.55</v>
      </c>
      <c r="L604" s="63" t="n">
        <f aca="false">IF(AND(A605&lt;&gt;"",A604=""),L603+1,L603)</f>
        <v>52</v>
      </c>
      <c r="M604" s="80" t="n">
        <f aca="false">IF(OR(A604="Insumo",A604="Composição Auxiliar"),J604,"")</f>
        <v>3.55</v>
      </c>
      <c r="N604" s="81" t="str">
        <f aca="false">IF(E604="Mão de Obra",J604,"")</f>
        <v/>
      </c>
      <c r="O604" s="81" t="n">
        <f aca="false">IF(N604&lt;&gt;"","",M604)</f>
        <v>3.55</v>
      </c>
      <c r="P604" s="82" t="str">
        <f aca="false">IF(A604="Composição",B604,"")</f>
        <v/>
      </c>
      <c r="Q604" s="81" t="str">
        <f aca="false">IF(P604&lt;&gt;"",SUMIF(L604:L604,L604,N604:N604),"")</f>
        <v/>
      </c>
      <c r="R604" s="81" t="str">
        <f aca="false">IF(P604&lt;&gt;"",SUMIF(L604:L604,L604,O604:O604),"")</f>
        <v/>
      </c>
    </row>
    <row r="605" customFormat="false" ht="25.5" hidden="true" customHeight="true" outlineLevel="0" collapsed="false">
      <c r="A605" s="91" t="s">
        <v>668</v>
      </c>
      <c r="B605" s="92" t="s">
        <v>1102</v>
      </c>
      <c r="C605" s="91" t="s">
        <v>664</v>
      </c>
      <c r="D605" s="91" t="s">
        <v>1103</v>
      </c>
      <c r="E605" s="91" t="s">
        <v>675</v>
      </c>
      <c r="F605" s="91"/>
      <c r="G605" s="93" t="s">
        <v>925</v>
      </c>
      <c r="H605" s="94" t="n">
        <v>0.49</v>
      </c>
      <c r="I605" s="95" t="n">
        <f aca="false">SUMIFS(J:J,A:A,"Composição",B:B,$B605)</f>
        <v>11.49</v>
      </c>
      <c r="J605" s="95" t="n">
        <f aca="false">TRUNC(H605*I605,2)</f>
        <v>5.63</v>
      </c>
      <c r="L605" s="63" t="n">
        <f aca="false">IF(AND(A606&lt;&gt;"",A605=""),L604+1,L604)</f>
        <v>52</v>
      </c>
      <c r="M605" s="80" t="n">
        <f aca="false">IF(OR(A605="Insumo",A605="Composição Auxiliar"),J605,"")</f>
        <v>5.63</v>
      </c>
      <c r="N605" s="81" t="str">
        <f aca="false">IF(E605="Mão de Obra",J605,"")</f>
        <v/>
      </c>
      <c r="O605" s="81" t="n">
        <f aca="false">IF(N605&lt;&gt;"","",M605)</f>
        <v>5.63</v>
      </c>
      <c r="P605" s="82" t="str">
        <f aca="false">IF(A605="Composição",B605,"")</f>
        <v/>
      </c>
      <c r="Q605" s="81" t="str">
        <f aca="false">IF(P605&lt;&gt;"",SUMIF(L605:L605,L605,N605:N605),"")</f>
        <v/>
      </c>
      <c r="R605" s="81" t="str">
        <f aca="false">IF(P605&lt;&gt;"",SUMIF(L605:L605,L605,O605:O605),"")</f>
        <v/>
      </c>
    </row>
    <row r="606" customFormat="false" ht="25.5" hidden="true" customHeight="true" outlineLevel="0" collapsed="false">
      <c r="A606" s="91" t="s">
        <v>668</v>
      </c>
      <c r="B606" s="92" t="s">
        <v>1096</v>
      </c>
      <c r="C606" s="91" t="s">
        <v>664</v>
      </c>
      <c r="D606" s="91" t="s">
        <v>1097</v>
      </c>
      <c r="E606" s="91" t="s">
        <v>675</v>
      </c>
      <c r="F606" s="91"/>
      <c r="G606" s="93" t="s">
        <v>667</v>
      </c>
      <c r="H606" s="94" t="n">
        <v>0.35</v>
      </c>
      <c r="I606" s="95" t="n">
        <f aca="false">SUMIFS(J:J,A:A,"Composição",B:B,$B606)</f>
        <v>181.27</v>
      </c>
      <c r="J606" s="95" t="n">
        <f aca="false">TRUNC(H606*I606,2)</f>
        <v>63.44</v>
      </c>
      <c r="L606" s="63" t="n">
        <f aca="false">IF(AND(A607&lt;&gt;"",A606=""),L605+1,L605)</f>
        <v>52</v>
      </c>
      <c r="M606" s="80" t="n">
        <f aca="false">IF(OR(A606="Insumo",A606="Composição Auxiliar"),J606,"")</f>
        <v>63.44</v>
      </c>
      <c r="N606" s="81" t="str">
        <f aca="false">IF(E606="Mão de Obra",J606,"")</f>
        <v/>
      </c>
      <c r="O606" s="81" t="n">
        <f aca="false">IF(N606&lt;&gt;"","",M606)</f>
        <v>63.44</v>
      </c>
      <c r="P606" s="82" t="str">
        <f aca="false">IF(A606="Composição",B606,"")</f>
        <v/>
      </c>
      <c r="Q606" s="81" t="str">
        <f aca="false">IF(P606&lt;&gt;"",SUMIF(L606:L606,L606,N606:N606),"")</f>
        <v/>
      </c>
      <c r="R606" s="81" t="str">
        <f aca="false">IF(P606&lt;&gt;"",SUMIF(L606:L606,L606,O606:O606),"")</f>
        <v/>
      </c>
    </row>
    <row r="607" customFormat="false" ht="25.5" hidden="true" customHeight="true" outlineLevel="0" collapsed="false">
      <c r="A607" s="91" t="s">
        <v>668</v>
      </c>
      <c r="B607" s="92" t="s">
        <v>819</v>
      </c>
      <c r="C607" s="91" t="s">
        <v>664</v>
      </c>
      <c r="D607" s="91" t="s">
        <v>820</v>
      </c>
      <c r="E607" s="91" t="s">
        <v>671</v>
      </c>
      <c r="F607" s="91"/>
      <c r="G607" s="93" t="s">
        <v>672</v>
      </c>
      <c r="H607" s="94" t="n">
        <v>0.376</v>
      </c>
      <c r="I607" s="95" t="n">
        <f aca="false">SUMIFS(J:J,A:A,"Composição",B:B,$B607)</f>
        <v>23.68</v>
      </c>
      <c r="J607" s="95" t="n">
        <f aca="false">TRUNC(H607*I607,2)</f>
        <v>8.9</v>
      </c>
      <c r="L607" s="63" t="n">
        <f aca="false">IF(AND(A608&lt;&gt;"",A607=""),L606+1,L606)</f>
        <v>52</v>
      </c>
      <c r="M607" s="80" t="n">
        <f aca="false">IF(OR(A607="Insumo",A607="Composição Auxiliar"),J607,"")</f>
        <v>8.9</v>
      </c>
      <c r="N607" s="81" t="str">
        <f aca="false">IF(E607="Mão de Obra",J607,"")</f>
        <v/>
      </c>
      <c r="O607" s="81" t="n">
        <f aca="false">IF(N607&lt;&gt;"","",M607)</f>
        <v>8.9</v>
      </c>
      <c r="P607" s="82" t="str">
        <f aca="false">IF(A607="Composição",B607,"")</f>
        <v/>
      </c>
      <c r="Q607" s="81" t="str">
        <f aca="false">IF(P607&lt;&gt;"",SUMIF(L607:L607,L607,N607:N607),"")</f>
        <v/>
      </c>
      <c r="R607" s="81" t="str">
        <f aca="false">IF(P607&lt;&gt;"",SUMIF(L607:L607,L607,O607:O607),"")</f>
        <v/>
      </c>
    </row>
    <row r="608" customFormat="false" ht="38.25" hidden="true" customHeight="true" outlineLevel="0" collapsed="false">
      <c r="A608" s="91" t="s">
        <v>668</v>
      </c>
      <c r="B608" s="92" t="s">
        <v>1098</v>
      </c>
      <c r="C608" s="91" t="s">
        <v>664</v>
      </c>
      <c r="D608" s="91" t="s">
        <v>1099</v>
      </c>
      <c r="E608" s="91" t="s">
        <v>675</v>
      </c>
      <c r="F608" s="91"/>
      <c r="G608" s="93" t="s">
        <v>676</v>
      </c>
      <c r="H608" s="94" t="n">
        <v>0.018</v>
      </c>
      <c r="I608" s="95" t="n">
        <f aca="false">SUMIFS(J:J,A:A,"Composição",B:B,$B608)</f>
        <v>459.89</v>
      </c>
      <c r="J608" s="95" t="n">
        <f aca="false">TRUNC(H608*I608,2)</f>
        <v>8.27</v>
      </c>
      <c r="L608" s="63" t="n">
        <f aca="false">IF(AND(A609&lt;&gt;"",A608=""),L607+1,L607)</f>
        <v>52</v>
      </c>
      <c r="M608" s="80" t="n">
        <f aca="false">IF(OR(A608="Insumo",A608="Composição Auxiliar"),J608,"")</f>
        <v>8.27</v>
      </c>
      <c r="N608" s="81" t="str">
        <f aca="false">IF(E608="Mão de Obra",J608,"")</f>
        <v/>
      </c>
      <c r="O608" s="81" t="n">
        <f aca="false">IF(N608&lt;&gt;"","",M608)</f>
        <v>8.27</v>
      </c>
      <c r="P608" s="82" t="str">
        <f aca="false">IF(A608="Composição",B608,"")</f>
        <v/>
      </c>
      <c r="Q608" s="81" t="str">
        <f aca="false">IF(P608&lt;&gt;"",SUMIF(L608:L608,L608,N608:N608),"")</f>
        <v/>
      </c>
      <c r="R608" s="81" t="str">
        <f aca="false">IF(P608&lt;&gt;"",SUMIF(L608:L608,L608,O608:O608),"")</f>
        <v/>
      </c>
    </row>
    <row r="609" customFormat="false" ht="25.5" hidden="true" customHeight="false" outlineLevel="0" collapsed="false">
      <c r="A609" s="96" t="s">
        <v>679</v>
      </c>
      <c r="B609" s="97" t="s">
        <v>1100</v>
      </c>
      <c r="C609" s="96" t="str">
        <f aca="false">VLOOKUP(B609,INSUMOS!$A:$I,2,0)</f>
        <v>SINAPI</v>
      </c>
      <c r="D609" s="96" t="str">
        <f aca="false">VLOOKUP(B609,INSUMOS!$A:$I,3,0)</f>
        <v>ESPACADOR / DISTANCIADOR CIRCULAR COM ENTRADA LATERAL, EM PLASTICO, PARA VERGALHAO *4,2 A 12,5* MM, COBRIMENTO 20 MM</v>
      </c>
      <c r="E609" s="98" t="str">
        <f aca="false">VLOOKUP(B609,INSUMOS!$A:$I,4,0)</f>
        <v>Material</v>
      </c>
      <c r="F609" s="98"/>
      <c r="G609" s="99" t="str">
        <f aca="false">VLOOKUP(B609,INSUMOS!$A:$I,5,0)</f>
        <v>UN</v>
      </c>
      <c r="H609" s="100" t="n">
        <v>6</v>
      </c>
      <c r="I609" s="101" t="n">
        <f aca="false">VLOOKUP(B609,INSUMOS!$A:$I,8,0)</f>
        <v>0.22</v>
      </c>
      <c r="J609" s="101" t="n">
        <f aca="false">TRUNC(H609*I609,2)</f>
        <v>1.32</v>
      </c>
      <c r="L609" s="63" t="n">
        <f aca="false">IF(AND(A610&lt;&gt;"",A609=""),L608+1,L608)</f>
        <v>52</v>
      </c>
      <c r="M609" s="80" t="n">
        <f aca="false">IF(OR(A609="Insumo",A609="Composição Auxiliar"),J609,"")</f>
        <v>1.32</v>
      </c>
      <c r="N609" s="81" t="str">
        <f aca="false">IF(E609="Mão de Obra",J609,"")</f>
        <v/>
      </c>
      <c r="O609" s="81" t="n">
        <f aca="false">IF(N609&lt;&gt;"","",M609)</f>
        <v>1.32</v>
      </c>
      <c r="P609" s="82" t="str">
        <f aca="false">IF(A609="Composição",B609,"")</f>
        <v/>
      </c>
      <c r="Q609" s="81" t="str">
        <f aca="false">IF(P609&lt;&gt;"",SUMIF(L609:L609,L609,N609:N609),"")</f>
        <v/>
      </c>
      <c r="R609" s="81" t="str">
        <f aca="false">IF(P609&lt;&gt;"",SUMIF(L609:L609,L609,O609:O609),"")</f>
        <v/>
      </c>
    </row>
    <row r="610" customFormat="false" ht="25.5" hidden="true" customHeight="false" outlineLevel="0" collapsed="false">
      <c r="A610" s="96" t="s">
        <v>679</v>
      </c>
      <c r="B610" s="97" t="s">
        <v>982</v>
      </c>
      <c r="C610" s="96" t="str">
        <f aca="false">VLOOKUP(B610,INSUMOS!$A:$I,2,0)</f>
        <v>SINAPI</v>
      </c>
      <c r="D610" s="96" t="str">
        <f aca="false">VLOOKUP(B610,INSUMOS!$A:$I,3,0)</f>
        <v>DESMOLDANTE PROTETOR PARA FORMAS DE MADEIRA, DE BASE OLEOSA EMULSIONADA EM AGUA</v>
      </c>
      <c r="E610" s="98" t="str">
        <f aca="false">VLOOKUP(B610,INSUMOS!$A:$I,4,0)</f>
        <v>Material</v>
      </c>
      <c r="F610" s="98"/>
      <c r="G610" s="99" t="str">
        <f aca="false">VLOOKUP(B610,INSUMOS!$A:$I,5,0)</f>
        <v>L</v>
      </c>
      <c r="H610" s="100" t="n">
        <v>0.006</v>
      </c>
      <c r="I610" s="101" t="n">
        <f aca="false">VLOOKUP(B610,INSUMOS!$A:$I,8,0)</f>
        <v>7.3</v>
      </c>
      <c r="J610" s="101" t="n">
        <f aca="false">TRUNC(H610*I610,2)</f>
        <v>0.04</v>
      </c>
      <c r="L610" s="63" t="n">
        <f aca="false">IF(AND(A611&lt;&gt;"",A610=""),L609+1,L609)</f>
        <v>52</v>
      </c>
      <c r="M610" s="80" t="n">
        <f aca="false">IF(OR(A610="Insumo",A610="Composição Auxiliar"),J610,"")</f>
        <v>0.04</v>
      </c>
      <c r="N610" s="81" t="str">
        <f aca="false">IF(E610="Mão de Obra",J610,"")</f>
        <v/>
      </c>
      <c r="O610" s="81" t="n">
        <f aca="false">IF(N610&lt;&gt;"","",M610)</f>
        <v>0.04</v>
      </c>
      <c r="P610" s="82" t="str">
        <f aca="false">IF(A610="Composição",B610,"")</f>
        <v/>
      </c>
      <c r="Q610" s="81" t="str">
        <f aca="false">IF(P610&lt;&gt;"",SUMIF(L610:L610,L610,N610:N610),"")</f>
        <v/>
      </c>
      <c r="R610" s="81" t="str">
        <f aca="false">IF(P610&lt;&gt;"",SUMIF(L610:L610,L610,O610:O610),"")</f>
        <v/>
      </c>
    </row>
    <row r="611" customFormat="false" ht="14.25" hidden="true" customHeight="false" outlineLevel="0" collapsed="false">
      <c r="A611" s="102"/>
      <c r="B611" s="102"/>
      <c r="C611" s="102"/>
      <c r="D611" s="102"/>
      <c r="E611" s="102"/>
      <c r="F611" s="103"/>
      <c r="G611" s="102"/>
      <c r="H611" s="103"/>
      <c r="I611" s="102"/>
      <c r="J611" s="103"/>
      <c r="L611" s="63" t="n">
        <f aca="false">IF(AND(A612&lt;&gt;"",A611=""),L610+1,L610)</f>
        <v>52</v>
      </c>
      <c r="M611" s="80" t="str">
        <f aca="false">IF(OR(A611="Insumo",A611="Composição Auxiliar"),J611,"")</f>
        <v/>
      </c>
      <c r="N611" s="81" t="str">
        <f aca="false">IF(E611="Mão de Obra",J611,"")</f>
        <v/>
      </c>
      <c r="O611" s="81" t="str">
        <f aca="false">IF(N611&lt;&gt;"","",M611)</f>
        <v/>
      </c>
      <c r="P611" s="82" t="str">
        <f aca="false">IF(A611="Composição",B611,"")</f>
        <v/>
      </c>
      <c r="Q611" s="81" t="str">
        <f aca="false">IF(P611&lt;&gt;"",SUMIF(L611:L611,L611,N611:N611),"")</f>
        <v/>
      </c>
      <c r="R611" s="81" t="str">
        <f aca="false">IF(P611&lt;&gt;"",SUMIF(L611:L611,L611,O611:O611),"")</f>
        <v/>
      </c>
    </row>
    <row r="612" customFormat="false" ht="15" hidden="true" customHeight="false" outlineLevel="0" collapsed="false">
      <c r="A612" s="102"/>
      <c r="B612" s="102"/>
      <c r="C612" s="102"/>
      <c r="D612" s="102"/>
      <c r="E612" s="102"/>
      <c r="F612" s="103"/>
      <c r="G612" s="102"/>
      <c r="H612" s="104"/>
      <c r="I612" s="104"/>
      <c r="J612" s="103"/>
      <c r="L612" s="63" t="n">
        <f aca="false">IF(AND(A613&lt;&gt;"",A612=""),L611+1,L611)</f>
        <v>52</v>
      </c>
      <c r="M612" s="80" t="str">
        <f aca="false">IF(OR(A612="Insumo",A612="Composição Auxiliar"),J612,"")</f>
        <v/>
      </c>
      <c r="N612" s="81" t="str">
        <f aca="false">IF(E612="Mão de Obra",J612,"")</f>
        <v/>
      </c>
      <c r="O612" s="81" t="str">
        <f aca="false">IF(N612&lt;&gt;"","",M612)</f>
        <v/>
      </c>
      <c r="P612" s="82" t="str">
        <f aca="false">IF(A612="Composição",B612,"")</f>
        <v/>
      </c>
      <c r="Q612" s="81" t="str">
        <f aca="false">IF(P612&lt;&gt;"",SUMIF(L612:L612,L612,N612:N612),"")</f>
        <v/>
      </c>
      <c r="R612" s="81" t="str">
        <f aca="false">IF(P612&lt;&gt;"",SUMIF(L612:L612,L612,O612:O612),"")</f>
        <v/>
      </c>
    </row>
    <row r="613" customFormat="false" ht="15" hidden="true" customHeight="false" outlineLevel="0" collapsed="false">
      <c r="A613" s="108"/>
      <c r="B613" s="108"/>
      <c r="C613" s="108"/>
      <c r="D613" s="108"/>
      <c r="E613" s="108"/>
      <c r="F613" s="108"/>
      <c r="G613" s="108"/>
      <c r="H613" s="108"/>
      <c r="I613" s="108"/>
      <c r="J613" s="108"/>
      <c r="L613" s="63" t="n">
        <f aca="false">IF(AND(A614&lt;&gt;"",A613=""),L612+1,L612)</f>
        <v>53</v>
      </c>
      <c r="M613" s="80" t="str">
        <f aca="false">IF(OR(A613="Insumo",A613="Composição Auxiliar"),J613,"")</f>
        <v/>
      </c>
      <c r="N613" s="81" t="str">
        <f aca="false">IF(E613="Mão de Obra",J613,"")</f>
        <v/>
      </c>
      <c r="O613" s="81" t="str">
        <f aca="false">IF(N613&lt;&gt;"","",M613)</f>
        <v/>
      </c>
      <c r="P613" s="82" t="str">
        <f aca="false">IF(A613="Composição",B613,"")</f>
        <v/>
      </c>
      <c r="Q613" s="81" t="str">
        <f aca="false">IF(P613&lt;&gt;"",SUMIF(L613:L613,L613,N613:N613),"")</f>
        <v/>
      </c>
      <c r="R613" s="81" t="str">
        <f aca="false">IF(P613&lt;&gt;"",SUMIF(L613:L613,L613,O613:O613),"")</f>
        <v/>
      </c>
    </row>
    <row r="614" customFormat="false" ht="15" hidden="true" customHeight="true" outlineLevel="0" collapsed="false">
      <c r="A614" s="83" t="s">
        <v>175</v>
      </c>
      <c r="B614" s="84" t="s">
        <v>655</v>
      </c>
      <c r="C614" s="83" t="s">
        <v>656</v>
      </c>
      <c r="D614" s="83" t="s">
        <v>657</v>
      </c>
      <c r="E614" s="83" t="s">
        <v>658</v>
      </c>
      <c r="F614" s="83"/>
      <c r="G614" s="85" t="s">
        <v>659</v>
      </c>
      <c r="H614" s="84" t="s">
        <v>660</v>
      </c>
      <c r="I614" s="84" t="s">
        <v>661</v>
      </c>
      <c r="J614" s="84" t="s">
        <v>662</v>
      </c>
      <c r="L614" s="63" t="n">
        <f aca="false">IF(AND(A615&lt;&gt;"",A614=""),L613+1,L613)</f>
        <v>53</v>
      </c>
      <c r="M614" s="80" t="str">
        <f aca="false">IF(OR(A614="Insumo",A614="Composição Auxiliar"),J614,"")</f>
        <v/>
      </c>
      <c r="N614" s="81" t="str">
        <f aca="false">IF(E614="Mão de Obra",J614,"")</f>
        <v/>
      </c>
      <c r="O614" s="81" t="str">
        <f aca="false">IF(N614&lt;&gt;"","",M614)</f>
        <v/>
      </c>
      <c r="P614" s="82" t="str">
        <f aca="false">IF(A614="Composição",B614,"")</f>
        <v/>
      </c>
      <c r="Q614" s="81" t="str">
        <f aca="false">IF(P614&lt;&gt;"",SUMIF(L614:L614,L614,N614:N614),"")</f>
        <v/>
      </c>
      <c r="R614" s="81" t="str">
        <f aca="false">IF(P614&lt;&gt;"",SUMIF(L614:L614,L614,O614:O614),"")</f>
        <v/>
      </c>
    </row>
    <row r="615" customFormat="false" ht="25.5" hidden="true" customHeight="true" outlineLevel="0" collapsed="false">
      <c r="A615" s="86" t="s">
        <v>663</v>
      </c>
      <c r="B615" s="87" t="s">
        <v>176</v>
      </c>
      <c r="C615" s="86" t="s">
        <v>664</v>
      </c>
      <c r="D615" s="86" t="s">
        <v>1106</v>
      </c>
      <c r="E615" s="86" t="s">
        <v>675</v>
      </c>
      <c r="F615" s="86"/>
      <c r="G615" s="88" t="s">
        <v>729</v>
      </c>
      <c r="H615" s="89" t="n">
        <v>1</v>
      </c>
      <c r="I615" s="90" t="n">
        <f aca="false">SUMIF(L:L,$L615,M:M)</f>
        <v>102.45</v>
      </c>
      <c r="J615" s="90" t="n">
        <f aca="false">TRUNC(H615*I615,2)</f>
        <v>102.45</v>
      </c>
      <c r="L615" s="63" t="n">
        <f aca="false">IF(AND(A616&lt;&gt;"",A615=""),L614+1,L614)</f>
        <v>53</v>
      </c>
      <c r="M615" s="80" t="str">
        <f aca="false">IF(OR(A615="Insumo",A615="Composição Auxiliar"),J615,"")</f>
        <v/>
      </c>
      <c r="N615" s="81" t="str">
        <f aca="false">IF(E615="Mão de Obra",J615,"")</f>
        <v/>
      </c>
      <c r="O615" s="81" t="str">
        <f aca="false">IF(N615&lt;&gt;"","",M615)</f>
        <v/>
      </c>
      <c r="P615" s="82" t="str">
        <f aca="false">IF(A615="Composição",B615,"")</f>
        <v> 93197 </v>
      </c>
      <c r="Q615" s="81" t="n">
        <f aca="false">IF(P615&lt;&gt;"",SUMIF(L615:L615,L615,N615:N615),"")</f>
        <v>0</v>
      </c>
      <c r="R615" s="81" t="n">
        <f aca="false">IF(P615&lt;&gt;"",SUMIF(L615:L615,L615,O615:O615),"")</f>
        <v>0</v>
      </c>
    </row>
    <row r="616" customFormat="false" ht="25.5" hidden="true" customHeight="true" outlineLevel="0" collapsed="false">
      <c r="A616" s="91" t="s">
        <v>668</v>
      </c>
      <c r="B616" s="92" t="s">
        <v>1102</v>
      </c>
      <c r="C616" s="91" t="s">
        <v>664</v>
      </c>
      <c r="D616" s="91" t="s">
        <v>1103</v>
      </c>
      <c r="E616" s="91" t="s">
        <v>675</v>
      </c>
      <c r="F616" s="91"/>
      <c r="G616" s="93" t="s">
        <v>925</v>
      </c>
      <c r="H616" s="94" t="n">
        <v>0.49</v>
      </c>
      <c r="I616" s="95" t="n">
        <f aca="false">SUMIFS(J:J,A:A,"Composição",B:B,$B616)</f>
        <v>11.49</v>
      </c>
      <c r="J616" s="95" t="n">
        <f aca="false">TRUNC(H616*I616,2)</f>
        <v>5.63</v>
      </c>
      <c r="L616" s="63" t="n">
        <f aca="false">IF(AND(A617&lt;&gt;"",A616=""),L615+1,L615)</f>
        <v>53</v>
      </c>
      <c r="M616" s="80" t="n">
        <f aca="false">IF(OR(A616="Insumo",A616="Composição Auxiliar"),J616,"")</f>
        <v>5.63</v>
      </c>
      <c r="N616" s="81" t="str">
        <f aca="false">IF(E616="Mão de Obra",J616,"")</f>
        <v/>
      </c>
      <c r="O616" s="81" t="n">
        <f aca="false">IF(N616&lt;&gt;"","",M616)</f>
        <v>5.63</v>
      </c>
      <c r="P616" s="82" t="str">
        <f aca="false">IF(A616="Composição",B616,"")</f>
        <v/>
      </c>
      <c r="Q616" s="81" t="str">
        <f aca="false">IF(P616&lt;&gt;"",SUMIF(L616:L616,L616,N616:N616),"")</f>
        <v/>
      </c>
      <c r="R616" s="81" t="str">
        <f aca="false">IF(P616&lt;&gt;"",SUMIF(L616:L616,L616,O616:O616),"")</f>
        <v/>
      </c>
    </row>
    <row r="617" customFormat="false" ht="25.5" hidden="true" customHeight="true" outlineLevel="0" collapsed="false">
      <c r="A617" s="91" t="s">
        <v>668</v>
      </c>
      <c r="B617" s="92" t="s">
        <v>819</v>
      </c>
      <c r="C617" s="91" t="s">
        <v>664</v>
      </c>
      <c r="D617" s="91" t="s">
        <v>820</v>
      </c>
      <c r="E617" s="91" t="s">
        <v>671</v>
      </c>
      <c r="F617" s="91"/>
      <c r="G617" s="93" t="s">
        <v>672</v>
      </c>
      <c r="H617" s="94" t="n">
        <v>0.36</v>
      </c>
      <c r="I617" s="95" t="n">
        <f aca="false">SUMIFS(J:J,A:A,"Composição",B:B,$B617)</f>
        <v>23.68</v>
      </c>
      <c r="J617" s="95" t="n">
        <f aca="false">TRUNC(H617*I617,2)</f>
        <v>8.52</v>
      </c>
      <c r="L617" s="63" t="n">
        <f aca="false">IF(AND(A618&lt;&gt;"",A617=""),L616+1,L616)</f>
        <v>53</v>
      </c>
      <c r="M617" s="80" t="n">
        <f aca="false">IF(OR(A617="Insumo",A617="Composição Auxiliar"),J617,"")</f>
        <v>8.52</v>
      </c>
      <c r="N617" s="81" t="str">
        <f aca="false">IF(E617="Mão de Obra",J617,"")</f>
        <v/>
      </c>
      <c r="O617" s="81" t="n">
        <f aca="false">IF(N617&lt;&gt;"","",M617)</f>
        <v>8.52</v>
      </c>
      <c r="P617" s="82" t="str">
        <f aca="false">IF(A617="Composição",B617,"")</f>
        <v/>
      </c>
      <c r="Q617" s="81" t="str">
        <f aca="false">IF(P617&lt;&gt;"",SUMIF(L617:L617,L617,N617:N617),"")</f>
        <v/>
      </c>
      <c r="R617" s="81" t="str">
        <f aca="false">IF(P617&lt;&gt;"",SUMIF(L617:L617,L617,O617:O617),"")</f>
        <v/>
      </c>
    </row>
    <row r="618" customFormat="false" ht="25.5" hidden="true" customHeight="true" outlineLevel="0" collapsed="false">
      <c r="A618" s="91" t="s">
        <v>668</v>
      </c>
      <c r="B618" s="92" t="s">
        <v>677</v>
      </c>
      <c r="C618" s="91" t="s">
        <v>664</v>
      </c>
      <c r="D618" s="91" t="s">
        <v>678</v>
      </c>
      <c r="E618" s="91" t="s">
        <v>671</v>
      </c>
      <c r="F618" s="91"/>
      <c r="G618" s="93" t="s">
        <v>672</v>
      </c>
      <c r="H618" s="94" t="n">
        <v>0.18</v>
      </c>
      <c r="I618" s="95" t="n">
        <f aca="false">SUMIFS(J:J,A:A,"Composição",B:B,$B618)</f>
        <v>18.93</v>
      </c>
      <c r="J618" s="95" t="n">
        <f aca="false">TRUNC(H618*I618,2)</f>
        <v>3.4</v>
      </c>
      <c r="L618" s="63" t="n">
        <f aca="false">IF(AND(A619&lt;&gt;"",A618=""),L617+1,L617)</f>
        <v>53</v>
      </c>
      <c r="M618" s="80" t="n">
        <f aca="false">IF(OR(A618="Insumo",A618="Composição Auxiliar"),J618,"")</f>
        <v>3.4</v>
      </c>
      <c r="N618" s="81" t="str">
        <f aca="false">IF(E618="Mão de Obra",J618,"")</f>
        <v/>
      </c>
      <c r="O618" s="81" t="n">
        <f aca="false">IF(N618&lt;&gt;"","",M618)</f>
        <v>3.4</v>
      </c>
      <c r="P618" s="82" t="str">
        <f aca="false">IF(A618="Composição",B618,"")</f>
        <v/>
      </c>
      <c r="Q618" s="81" t="str">
        <f aca="false">IF(P618&lt;&gt;"",SUMIF(L618:L618,L618,N618:N618),"")</f>
        <v/>
      </c>
      <c r="R618" s="81" t="str">
        <f aca="false">IF(P618&lt;&gt;"",SUMIF(L618:L618,L618,O618:O618),"")</f>
        <v/>
      </c>
    </row>
    <row r="619" customFormat="false" ht="38.25" hidden="true" customHeight="true" outlineLevel="0" collapsed="false">
      <c r="A619" s="91" t="s">
        <v>668</v>
      </c>
      <c r="B619" s="92" t="s">
        <v>1098</v>
      </c>
      <c r="C619" s="91" t="s">
        <v>664</v>
      </c>
      <c r="D619" s="91" t="s">
        <v>1099</v>
      </c>
      <c r="E619" s="91" t="s">
        <v>675</v>
      </c>
      <c r="F619" s="91"/>
      <c r="G619" s="93" t="s">
        <v>676</v>
      </c>
      <c r="H619" s="94" t="n">
        <v>0.024</v>
      </c>
      <c r="I619" s="95" t="n">
        <f aca="false">SUMIFS(J:J,A:A,"Composição",B:B,$B619)</f>
        <v>459.89</v>
      </c>
      <c r="J619" s="95" t="n">
        <f aca="false">TRUNC(H619*I619,2)</f>
        <v>11.03</v>
      </c>
      <c r="L619" s="63" t="n">
        <f aca="false">IF(AND(A620&lt;&gt;"",A619=""),L618+1,L618)</f>
        <v>53</v>
      </c>
      <c r="M619" s="80" t="n">
        <f aca="false">IF(OR(A619="Insumo",A619="Composição Auxiliar"),J619,"")</f>
        <v>11.03</v>
      </c>
      <c r="N619" s="81" t="str">
        <f aca="false">IF(E619="Mão de Obra",J619,"")</f>
        <v/>
      </c>
      <c r="O619" s="81" t="n">
        <f aca="false">IF(N619&lt;&gt;"","",M619)</f>
        <v>11.03</v>
      </c>
      <c r="P619" s="82" t="str">
        <f aca="false">IF(A619="Composição",B619,"")</f>
        <v/>
      </c>
      <c r="Q619" s="81" t="str">
        <f aca="false">IF(P619&lt;&gt;"",SUMIF(L619:L619,L619,N619:N619),"")</f>
        <v/>
      </c>
      <c r="R619" s="81" t="str">
        <f aca="false">IF(P619&lt;&gt;"",SUMIF(L619:L619,L619,O619:O619),"")</f>
        <v/>
      </c>
    </row>
    <row r="620" customFormat="false" ht="25.5" hidden="true" customHeight="true" outlineLevel="0" collapsed="false">
      <c r="A620" s="91" t="s">
        <v>668</v>
      </c>
      <c r="B620" s="92" t="s">
        <v>1096</v>
      </c>
      <c r="C620" s="91" t="s">
        <v>664</v>
      </c>
      <c r="D620" s="91" t="s">
        <v>1097</v>
      </c>
      <c r="E620" s="91" t="s">
        <v>675</v>
      </c>
      <c r="F620" s="91"/>
      <c r="G620" s="93" t="s">
        <v>667</v>
      </c>
      <c r="H620" s="94" t="n">
        <v>0.4</v>
      </c>
      <c r="I620" s="95" t="n">
        <f aca="false">SUMIFS(J:J,A:A,"Composição",B:B,$B620)</f>
        <v>181.27</v>
      </c>
      <c r="J620" s="95" t="n">
        <f aca="false">TRUNC(H620*I620,2)</f>
        <v>72.5</v>
      </c>
      <c r="L620" s="63" t="n">
        <f aca="false">IF(AND(A621&lt;&gt;"",A620=""),L619+1,L619)</f>
        <v>53</v>
      </c>
      <c r="M620" s="80" t="n">
        <f aca="false">IF(OR(A620="Insumo",A620="Composição Auxiliar"),J620,"")</f>
        <v>72.5</v>
      </c>
      <c r="N620" s="81" t="str">
        <f aca="false">IF(E620="Mão de Obra",J620,"")</f>
        <v/>
      </c>
      <c r="O620" s="81" t="n">
        <f aca="false">IF(N620&lt;&gt;"","",M620)</f>
        <v>72.5</v>
      </c>
      <c r="P620" s="82" t="str">
        <f aca="false">IF(A620="Composição",B620,"")</f>
        <v/>
      </c>
      <c r="Q620" s="81" t="str">
        <f aca="false">IF(P620&lt;&gt;"",SUMIF(L620:L620,L620,N620:N620),"")</f>
        <v/>
      </c>
      <c r="R620" s="81" t="str">
        <f aca="false">IF(P620&lt;&gt;"",SUMIF(L620:L620,L620,O620:O620),"")</f>
        <v/>
      </c>
    </row>
    <row r="621" customFormat="false" ht="25.5" hidden="true" customHeight="false" outlineLevel="0" collapsed="false">
      <c r="A621" s="96" t="s">
        <v>679</v>
      </c>
      <c r="B621" s="97" t="s">
        <v>1100</v>
      </c>
      <c r="C621" s="96" t="str">
        <f aca="false">VLOOKUP(B621,INSUMOS!$A:$I,2,0)</f>
        <v>SINAPI</v>
      </c>
      <c r="D621" s="96" t="str">
        <f aca="false">VLOOKUP(B621,INSUMOS!$A:$I,3,0)</f>
        <v>ESPACADOR / DISTANCIADOR CIRCULAR COM ENTRADA LATERAL, EM PLASTICO, PARA VERGALHAO *4,2 A 12,5* MM, COBRIMENTO 20 MM</v>
      </c>
      <c r="E621" s="98" t="str">
        <f aca="false">VLOOKUP(B621,INSUMOS!$A:$I,4,0)</f>
        <v>Material</v>
      </c>
      <c r="F621" s="98"/>
      <c r="G621" s="99" t="str">
        <f aca="false">VLOOKUP(B621,INSUMOS!$A:$I,5,0)</f>
        <v>UN</v>
      </c>
      <c r="H621" s="100" t="n">
        <v>6</v>
      </c>
      <c r="I621" s="101" t="n">
        <f aca="false">VLOOKUP(B621,INSUMOS!$A:$I,8,0)</f>
        <v>0.22</v>
      </c>
      <c r="J621" s="101" t="n">
        <f aca="false">TRUNC(H621*I621,2)</f>
        <v>1.32</v>
      </c>
      <c r="L621" s="63" t="n">
        <f aca="false">IF(AND(A622&lt;&gt;"",A621=""),L620+1,L620)</f>
        <v>53</v>
      </c>
      <c r="M621" s="80" t="n">
        <f aca="false">IF(OR(A621="Insumo",A621="Composição Auxiliar"),J621,"")</f>
        <v>1.32</v>
      </c>
      <c r="N621" s="81" t="str">
        <f aca="false">IF(E621="Mão de Obra",J621,"")</f>
        <v/>
      </c>
      <c r="O621" s="81" t="n">
        <f aca="false">IF(N621&lt;&gt;"","",M621)</f>
        <v>1.32</v>
      </c>
      <c r="P621" s="82" t="str">
        <f aca="false">IF(A621="Composição",B621,"")</f>
        <v/>
      </c>
      <c r="Q621" s="81" t="str">
        <f aca="false">IF(P621&lt;&gt;"",SUMIF(L621:L621,L621,N621:N621),"")</f>
        <v/>
      </c>
      <c r="R621" s="81" t="str">
        <f aca="false">IF(P621&lt;&gt;"",SUMIF(L621:L621,L621,O621:O621),"")</f>
        <v/>
      </c>
    </row>
    <row r="622" customFormat="false" ht="25.5" hidden="true" customHeight="false" outlineLevel="0" collapsed="false">
      <c r="A622" s="96" t="s">
        <v>679</v>
      </c>
      <c r="B622" s="97" t="s">
        <v>982</v>
      </c>
      <c r="C622" s="96" t="str">
        <f aca="false">VLOOKUP(B622,INSUMOS!$A:$I,2,0)</f>
        <v>SINAPI</v>
      </c>
      <c r="D622" s="96" t="str">
        <f aca="false">VLOOKUP(B622,INSUMOS!$A:$I,3,0)</f>
        <v>DESMOLDANTE PROTETOR PARA FORMAS DE MADEIRA, DE BASE OLEOSA EMULSIONADA EM AGUA</v>
      </c>
      <c r="E622" s="98" t="str">
        <f aca="false">VLOOKUP(B622,INSUMOS!$A:$I,4,0)</f>
        <v>Material</v>
      </c>
      <c r="F622" s="98"/>
      <c r="G622" s="99" t="str">
        <f aca="false">VLOOKUP(B622,INSUMOS!$A:$I,5,0)</f>
        <v>L</v>
      </c>
      <c r="H622" s="100" t="n">
        <v>0.007</v>
      </c>
      <c r="I622" s="101" t="n">
        <f aca="false">VLOOKUP(B622,INSUMOS!$A:$I,8,0)</f>
        <v>7.3</v>
      </c>
      <c r="J622" s="101" t="n">
        <f aca="false">TRUNC(H622*I622,2)</f>
        <v>0.05</v>
      </c>
      <c r="L622" s="63" t="n">
        <f aca="false">IF(AND(A623&lt;&gt;"",A622=""),L621+1,L621)</f>
        <v>53</v>
      </c>
      <c r="M622" s="80" t="n">
        <f aca="false">IF(OR(A622="Insumo",A622="Composição Auxiliar"),J622,"")</f>
        <v>0.05</v>
      </c>
      <c r="N622" s="81" t="str">
        <f aca="false">IF(E622="Mão de Obra",J622,"")</f>
        <v/>
      </c>
      <c r="O622" s="81" t="n">
        <f aca="false">IF(N622&lt;&gt;"","",M622)</f>
        <v>0.05</v>
      </c>
      <c r="P622" s="82" t="str">
        <f aca="false">IF(A622="Composição",B622,"")</f>
        <v/>
      </c>
      <c r="Q622" s="81" t="str">
        <f aca="false">IF(P622&lt;&gt;"",SUMIF(L622:L622,L622,N622:N622),"")</f>
        <v/>
      </c>
      <c r="R622" s="81" t="str">
        <f aca="false">IF(P622&lt;&gt;"",SUMIF(L622:L622,L622,O622:O622),"")</f>
        <v/>
      </c>
    </row>
    <row r="623" customFormat="false" ht="14.25" hidden="true" customHeight="false" outlineLevel="0" collapsed="false">
      <c r="A623" s="102"/>
      <c r="B623" s="102"/>
      <c r="C623" s="102"/>
      <c r="D623" s="102"/>
      <c r="E623" s="102"/>
      <c r="F623" s="103"/>
      <c r="G623" s="102"/>
      <c r="H623" s="103"/>
      <c r="I623" s="102"/>
      <c r="J623" s="103"/>
      <c r="L623" s="63" t="n">
        <f aca="false">IF(AND(A624&lt;&gt;"",A623=""),L622+1,L622)</f>
        <v>53</v>
      </c>
      <c r="M623" s="80" t="str">
        <f aca="false">IF(OR(A623="Insumo",A623="Composição Auxiliar"),J623,"")</f>
        <v/>
      </c>
      <c r="N623" s="81" t="str">
        <f aca="false">IF(E623="Mão de Obra",J623,"")</f>
        <v/>
      </c>
      <c r="O623" s="81" t="str">
        <f aca="false">IF(N623&lt;&gt;"","",M623)</f>
        <v/>
      </c>
      <c r="P623" s="82" t="str">
        <f aca="false">IF(A623="Composição",B623,"")</f>
        <v/>
      </c>
      <c r="Q623" s="81" t="str">
        <f aca="false">IF(P623&lt;&gt;"",SUMIF(L623:L623,L623,N623:N623),"")</f>
        <v/>
      </c>
      <c r="R623" s="81" t="str">
        <f aca="false">IF(P623&lt;&gt;"",SUMIF(L623:L623,L623,O623:O623),"")</f>
        <v/>
      </c>
    </row>
    <row r="624" customFormat="false" ht="15" hidden="true" customHeight="false" outlineLevel="0" collapsed="false">
      <c r="A624" s="102"/>
      <c r="B624" s="102"/>
      <c r="C624" s="102"/>
      <c r="D624" s="102"/>
      <c r="E624" s="102"/>
      <c r="F624" s="103"/>
      <c r="G624" s="102"/>
      <c r="H624" s="104"/>
      <c r="I624" s="104"/>
      <c r="J624" s="103"/>
      <c r="L624" s="63" t="n">
        <f aca="false">IF(AND(A625&lt;&gt;"",A624=""),L623+1,L623)</f>
        <v>53</v>
      </c>
      <c r="M624" s="80" t="str">
        <f aca="false">IF(OR(A624="Insumo",A624="Composição Auxiliar"),J624,"")</f>
        <v/>
      </c>
      <c r="N624" s="81" t="str">
        <f aca="false">IF(E624="Mão de Obra",J624,"")</f>
        <v/>
      </c>
      <c r="O624" s="81" t="str">
        <f aca="false">IF(N624&lt;&gt;"","",M624)</f>
        <v/>
      </c>
      <c r="P624" s="82" t="str">
        <f aca="false">IF(A624="Composição",B624,"")</f>
        <v/>
      </c>
      <c r="Q624" s="81" t="str">
        <f aca="false">IF(P624&lt;&gt;"",SUMIF(L624:L624,L624,N624:N624),"")</f>
        <v/>
      </c>
      <c r="R624" s="81" t="str">
        <f aca="false">IF(P624&lt;&gt;"",SUMIF(L624:L624,L624,O624:O624),"")</f>
        <v/>
      </c>
    </row>
    <row r="625" customFormat="false" ht="15" hidden="true" customHeight="false" outlineLevel="0" collapsed="false">
      <c r="A625" s="108"/>
      <c r="B625" s="108"/>
      <c r="C625" s="108"/>
      <c r="D625" s="108"/>
      <c r="E625" s="108"/>
      <c r="F625" s="108"/>
      <c r="G625" s="108"/>
      <c r="H625" s="108"/>
      <c r="I625" s="108"/>
      <c r="J625" s="108"/>
      <c r="L625" s="63" t="n">
        <f aca="false">IF(AND(A626&lt;&gt;"",A625=""),L624+1,L624)</f>
        <v>54</v>
      </c>
      <c r="M625" s="80" t="str">
        <f aca="false">IF(OR(A625="Insumo",A625="Composição Auxiliar"),J625,"")</f>
        <v/>
      </c>
      <c r="N625" s="81" t="str">
        <f aca="false">IF(E625="Mão de Obra",J625,"")</f>
        <v/>
      </c>
      <c r="O625" s="81" t="str">
        <f aca="false">IF(N625&lt;&gt;"","",M625)</f>
        <v/>
      </c>
      <c r="P625" s="82" t="str">
        <f aca="false">IF(A625="Composição",B625,"")</f>
        <v/>
      </c>
      <c r="Q625" s="81" t="str">
        <f aca="false">IF(P625&lt;&gt;"",SUMIF(L625:L625,L625,N625:N625),"")</f>
        <v/>
      </c>
      <c r="R625" s="81" t="str">
        <f aca="false">IF(P625&lt;&gt;"",SUMIF(L625:L625,L625,O625:O625),"")</f>
        <v/>
      </c>
    </row>
    <row r="626" customFormat="false" ht="15" hidden="true" customHeight="true" outlineLevel="0" collapsed="false">
      <c r="A626" s="83" t="s">
        <v>179</v>
      </c>
      <c r="B626" s="84" t="s">
        <v>655</v>
      </c>
      <c r="C626" s="83" t="s">
        <v>656</v>
      </c>
      <c r="D626" s="83" t="s">
        <v>657</v>
      </c>
      <c r="E626" s="83" t="s">
        <v>658</v>
      </c>
      <c r="F626" s="83"/>
      <c r="G626" s="85" t="s">
        <v>659</v>
      </c>
      <c r="H626" s="84" t="s">
        <v>660</v>
      </c>
      <c r="I626" s="84" t="s">
        <v>661</v>
      </c>
      <c r="J626" s="84" t="s">
        <v>662</v>
      </c>
      <c r="L626" s="63" t="n">
        <f aca="false">IF(AND(A627&lt;&gt;"",A626=""),L625+1,L625)</f>
        <v>54</v>
      </c>
      <c r="M626" s="80" t="str">
        <f aca="false">IF(OR(A626="Insumo",A626="Composição Auxiliar"),J626,"")</f>
        <v/>
      </c>
      <c r="N626" s="81" t="str">
        <f aca="false">IF(E626="Mão de Obra",J626,"")</f>
        <v/>
      </c>
      <c r="O626" s="81" t="str">
        <f aca="false">IF(N626&lt;&gt;"","",M626)</f>
        <v/>
      </c>
      <c r="P626" s="82" t="str">
        <f aca="false">IF(A626="Composição",B626,"")</f>
        <v/>
      </c>
      <c r="Q626" s="81" t="str">
        <f aca="false">IF(P626&lt;&gt;"",SUMIF(L626:L626,L626,N626:N626),"")</f>
        <v/>
      </c>
      <c r="R626" s="81" t="str">
        <f aca="false">IF(P626&lt;&gt;"",SUMIF(L626:L626,L626,O626:O626),"")</f>
        <v/>
      </c>
    </row>
    <row r="627" customFormat="false" ht="63.75" hidden="true" customHeight="true" outlineLevel="0" collapsed="false">
      <c r="A627" s="86" t="s">
        <v>663</v>
      </c>
      <c r="B627" s="87" t="s">
        <v>180</v>
      </c>
      <c r="C627" s="86" t="s">
        <v>664</v>
      </c>
      <c r="D627" s="86" t="s">
        <v>1108</v>
      </c>
      <c r="E627" s="86" t="s">
        <v>1109</v>
      </c>
      <c r="F627" s="86"/>
      <c r="G627" s="88" t="s">
        <v>667</v>
      </c>
      <c r="H627" s="89" t="n">
        <v>1</v>
      </c>
      <c r="I627" s="90" t="n">
        <f aca="false">SUMIF(L:L,$L627,M:M)</f>
        <v>47.37</v>
      </c>
      <c r="J627" s="90" t="n">
        <f aca="false">TRUNC(H627*I627,2)</f>
        <v>47.37</v>
      </c>
      <c r="L627" s="63" t="n">
        <f aca="false">IF(AND(A628&lt;&gt;"",A627=""),L626+1,L626)</f>
        <v>54</v>
      </c>
      <c r="M627" s="80" t="str">
        <f aca="false">IF(OR(A627="Insumo",A627="Composição Auxiliar"),J627,"")</f>
        <v/>
      </c>
      <c r="N627" s="81" t="str">
        <f aca="false">IF(E627="Mão de Obra",J627,"")</f>
        <v/>
      </c>
      <c r="O627" s="81" t="str">
        <f aca="false">IF(N627&lt;&gt;"","",M627)</f>
        <v/>
      </c>
      <c r="P627" s="82" t="str">
        <f aca="false">IF(A627="Composição",B627,"")</f>
        <v> 94439 </v>
      </c>
      <c r="Q627" s="81" t="n">
        <f aca="false">IF(P627&lt;&gt;"",SUMIF(L627:L627,L627,N627:N627),"")</f>
        <v>0</v>
      </c>
      <c r="R627" s="81" t="n">
        <f aca="false">IF(P627&lt;&gt;"",SUMIF(L627:L627,L627,O627:O627),"")</f>
        <v>0</v>
      </c>
    </row>
    <row r="628" customFormat="false" ht="51" hidden="true" customHeight="true" outlineLevel="0" collapsed="false">
      <c r="A628" s="91" t="s">
        <v>668</v>
      </c>
      <c r="B628" s="92" t="s">
        <v>1110</v>
      </c>
      <c r="C628" s="91" t="s">
        <v>664</v>
      </c>
      <c r="D628" s="91" t="s">
        <v>1111</v>
      </c>
      <c r="E628" s="91" t="s">
        <v>1109</v>
      </c>
      <c r="F628" s="91"/>
      <c r="G628" s="93" t="s">
        <v>667</v>
      </c>
      <c r="H628" s="94" t="n">
        <v>0.1623</v>
      </c>
      <c r="I628" s="95" t="n">
        <f aca="false">SUMIFS(J:J,A:A,"Composição",B:B,$B628)</f>
        <v>52.87</v>
      </c>
      <c r="J628" s="95" t="n">
        <f aca="false">TRUNC(H628*I628,2)</f>
        <v>8.58</v>
      </c>
      <c r="L628" s="63" t="n">
        <f aca="false">IF(AND(A629&lt;&gt;"",A628=""),L627+1,L627)</f>
        <v>54</v>
      </c>
      <c r="M628" s="80" t="n">
        <f aca="false">IF(OR(A628="Insumo",A628="Composição Auxiliar"),J628,"")</f>
        <v>8.58</v>
      </c>
      <c r="N628" s="81" t="str">
        <f aca="false">IF(E628="Mão de Obra",J628,"")</f>
        <v/>
      </c>
      <c r="O628" s="81" t="n">
        <f aca="false">IF(N628&lt;&gt;"","",M628)</f>
        <v>8.58</v>
      </c>
      <c r="P628" s="82" t="str">
        <f aca="false">IF(A628="Composição",B628,"")</f>
        <v/>
      </c>
      <c r="Q628" s="81" t="str">
        <f aca="false">IF(P628&lt;&gt;"",SUMIF(L628:L628,L628,N628:N628),"")</f>
        <v/>
      </c>
      <c r="R628" s="81" t="str">
        <f aca="false">IF(P628&lt;&gt;"",SUMIF(L628:L628,L628,O628:O628),"")</f>
        <v/>
      </c>
    </row>
    <row r="629" customFormat="false" ht="51" hidden="true" customHeight="true" outlineLevel="0" collapsed="false">
      <c r="A629" s="91" t="s">
        <v>668</v>
      </c>
      <c r="B629" s="92" t="s">
        <v>1112</v>
      </c>
      <c r="C629" s="91" t="s">
        <v>664</v>
      </c>
      <c r="D629" s="91" t="s">
        <v>1113</v>
      </c>
      <c r="E629" s="91" t="s">
        <v>1109</v>
      </c>
      <c r="F629" s="91"/>
      <c r="G629" s="93" t="s">
        <v>667</v>
      </c>
      <c r="H629" s="94" t="n">
        <v>0.1996</v>
      </c>
      <c r="I629" s="95" t="n">
        <f aca="false">SUMIFS(J:J,A:A,"Composição",B:B,$B629)</f>
        <v>49.07</v>
      </c>
      <c r="J629" s="95" t="n">
        <f aca="false">TRUNC(H629*I629,2)</f>
        <v>9.79</v>
      </c>
      <c r="L629" s="63" t="n">
        <f aca="false">IF(AND(A630&lt;&gt;"",A629=""),L628+1,L628)</f>
        <v>54</v>
      </c>
      <c r="M629" s="80" t="n">
        <f aca="false">IF(OR(A629="Insumo",A629="Composição Auxiliar"),J629,"")</f>
        <v>9.79</v>
      </c>
      <c r="N629" s="81" t="str">
        <f aca="false">IF(E629="Mão de Obra",J629,"")</f>
        <v/>
      </c>
      <c r="O629" s="81" t="n">
        <f aca="false">IF(N629&lt;&gt;"","",M629)</f>
        <v>9.79</v>
      </c>
      <c r="P629" s="82" t="str">
        <f aca="false">IF(A629="Composição",B629,"")</f>
        <v/>
      </c>
      <c r="Q629" s="81" t="str">
        <f aca="false">IF(P629&lt;&gt;"",SUMIF(L629:L629,L629,N629:N629),"")</f>
        <v/>
      </c>
      <c r="R629" s="81" t="str">
        <f aca="false">IF(P629&lt;&gt;"",SUMIF(L629:L629,L629,O629:O629),"")</f>
        <v/>
      </c>
    </row>
    <row r="630" customFormat="false" ht="51" hidden="true" customHeight="true" outlineLevel="0" collapsed="false">
      <c r="A630" s="91" t="s">
        <v>668</v>
      </c>
      <c r="B630" s="92" t="s">
        <v>1114</v>
      </c>
      <c r="C630" s="91" t="s">
        <v>664</v>
      </c>
      <c r="D630" s="91" t="s">
        <v>1115</v>
      </c>
      <c r="E630" s="91" t="s">
        <v>1109</v>
      </c>
      <c r="F630" s="91"/>
      <c r="G630" s="93" t="s">
        <v>667</v>
      </c>
      <c r="H630" s="94" t="n">
        <v>0.6381</v>
      </c>
      <c r="I630" s="95" t="n">
        <f aca="false">SUMIFS(J:J,A:A,"Composição",B:B,$B630)</f>
        <v>45.46</v>
      </c>
      <c r="J630" s="95" t="n">
        <f aca="false">TRUNC(H630*I630,2)</f>
        <v>29</v>
      </c>
      <c r="L630" s="63" t="n">
        <f aca="false">IF(AND(A631&lt;&gt;"",A630=""),L629+1,L629)</f>
        <v>54</v>
      </c>
      <c r="M630" s="80" t="n">
        <f aca="false">IF(OR(A630="Insumo",A630="Composição Auxiliar"),J630,"")</f>
        <v>29</v>
      </c>
      <c r="N630" s="81" t="str">
        <f aca="false">IF(E630="Mão de Obra",J630,"")</f>
        <v/>
      </c>
      <c r="O630" s="81" t="n">
        <f aca="false">IF(N630&lt;&gt;"","",M630)</f>
        <v>29</v>
      </c>
      <c r="P630" s="82" t="str">
        <f aca="false">IF(A630="Composição",B630,"")</f>
        <v/>
      </c>
      <c r="Q630" s="81" t="str">
        <f aca="false">IF(P630&lt;&gt;"",SUMIF(L630:L630,L630,N630:N630),"")</f>
        <v/>
      </c>
      <c r="R630" s="81" t="str">
        <f aca="false">IF(P630&lt;&gt;"",SUMIF(L630:L630,L630,O630:O630),"")</f>
        <v/>
      </c>
    </row>
    <row r="631" customFormat="false" ht="14.25" hidden="true" customHeight="false" outlineLevel="0" collapsed="false">
      <c r="A631" s="102"/>
      <c r="B631" s="102"/>
      <c r="C631" s="102"/>
      <c r="D631" s="102"/>
      <c r="E631" s="102"/>
      <c r="F631" s="103"/>
      <c r="G631" s="102"/>
      <c r="H631" s="103"/>
      <c r="I631" s="102"/>
      <c r="J631" s="103"/>
      <c r="L631" s="63" t="n">
        <f aca="false">IF(AND(A632&lt;&gt;"",A631=""),L630+1,L630)</f>
        <v>54</v>
      </c>
      <c r="M631" s="80" t="str">
        <f aca="false">IF(OR(A631="Insumo",A631="Composição Auxiliar"),J631,"")</f>
        <v/>
      </c>
      <c r="N631" s="81" t="str">
        <f aca="false">IF(E631="Mão de Obra",J631,"")</f>
        <v/>
      </c>
      <c r="O631" s="81" t="str">
        <f aca="false">IF(N631&lt;&gt;"","",M631)</f>
        <v/>
      </c>
      <c r="P631" s="82" t="str">
        <f aca="false">IF(A631="Composição",B631,"")</f>
        <v/>
      </c>
      <c r="Q631" s="81" t="str">
        <f aca="false">IF(P631&lt;&gt;"",SUMIF(L631:L631,L631,N631:N631),"")</f>
        <v/>
      </c>
      <c r="R631" s="81" t="str">
        <f aca="false">IF(P631&lt;&gt;"",SUMIF(L631:L631,L631,O631:O631),"")</f>
        <v/>
      </c>
    </row>
    <row r="632" customFormat="false" ht="15" hidden="true" customHeight="false" outlineLevel="0" collapsed="false">
      <c r="A632" s="102"/>
      <c r="B632" s="102"/>
      <c r="C632" s="102"/>
      <c r="D632" s="102"/>
      <c r="E632" s="102"/>
      <c r="F632" s="103"/>
      <c r="G632" s="102"/>
      <c r="H632" s="104"/>
      <c r="I632" s="104"/>
      <c r="J632" s="103"/>
      <c r="L632" s="63" t="n">
        <f aca="false">IF(AND(A633&lt;&gt;"",A632=""),L631+1,L631)</f>
        <v>54</v>
      </c>
      <c r="M632" s="80" t="str">
        <f aca="false">IF(OR(A632="Insumo",A632="Composição Auxiliar"),J632,"")</f>
        <v/>
      </c>
      <c r="N632" s="81" t="str">
        <f aca="false">IF(E632="Mão de Obra",J632,"")</f>
        <v/>
      </c>
      <c r="O632" s="81" t="str">
        <f aca="false">IF(N632&lt;&gt;"","",M632)</f>
        <v/>
      </c>
      <c r="P632" s="82" t="str">
        <f aca="false">IF(A632="Composição",B632,"")</f>
        <v/>
      </c>
      <c r="Q632" s="81" t="str">
        <f aca="false">IF(P632&lt;&gt;"",SUMIF(L632:L632,L632,N632:N632),"")</f>
        <v/>
      </c>
      <c r="R632" s="81" t="str">
        <f aca="false">IF(P632&lt;&gt;"",SUMIF(L632:L632,L632,O632:O632),"")</f>
        <v/>
      </c>
    </row>
    <row r="633" customFormat="false" ht="15" hidden="true" customHeight="false" outlineLevel="0" collapsed="false">
      <c r="A633" s="108"/>
      <c r="B633" s="108"/>
      <c r="C633" s="108"/>
      <c r="D633" s="108"/>
      <c r="E633" s="108"/>
      <c r="F633" s="108"/>
      <c r="G633" s="108"/>
      <c r="H633" s="108"/>
      <c r="I633" s="108"/>
      <c r="J633" s="108"/>
      <c r="L633" s="63" t="n">
        <f aca="false">IF(AND(A634&lt;&gt;"",A633=""),L632+1,L632)</f>
        <v>55</v>
      </c>
      <c r="M633" s="80" t="str">
        <f aca="false">IF(OR(A633="Insumo",A633="Composição Auxiliar"),J633,"")</f>
        <v/>
      </c>
      <c r="N633" s="81" t="str">
        <f aca="false">IF(E633="Mão de Obra",J633,"")</f>
        <v/>
      </c>
      <c r="O633" s="81" t="str">
        <f aca="false">IF(N633&lt;&gt;"","",M633)</f>
        <v/>
      </c>
      <c r="P633" s="82" t="str">
        <f aca="false">IF(A633="Composição",B633,"")</f>
        <v/>
      </c>
      <c r="Q633" s="81" t="str">
        <f aca="false">IF(P633&lt;&gt;"",SUMIF(L633:L633,L633,N633:N633),"")</f>
        <v/>
      </c>
      <c r="R633" s="81" t="str">
        <f aca="false">IF(P633&lt;&gt;"",SUMIF(L633:L633,L633,O633:O633),"")</f>
        <v/>
      </c>
    </row>
    <row r="634" customFormat="false" ht="15" hidden="true" customHeight="true" outlineLevel="0" collapsed="false">
      <c r="A634" s="83" t="s">
        <v>181</v>
      </c>
      <c r="B634" s="84" t="s">
        <v>655</v>
      </c>
      <c r="C634" s="83" t="s">
        <v>656</v>
      </c>
      <c r="D634" s="83" t="s">
        <v>657</v>
      </c>
      <c r="E634" s="83" t="s">
        <v>658</v>
      </c>
      <c r="F634" s="83"/>
      <c r="G634" s="85" t="s">
        <v>659</v>
      </c>
      <c r="H634" s="84" t="s">
        <v>660</v>
      </c>
      <c r="I634" s="84" t="s">
        <v>661</v>
      </c>
      <c r="J634" s="84" t="s">
        <v>662</v>
      </c>
      <c r="L634" s="63" t="n">
        <f aca="false">IF(AND(A635&lt;&gt;"",A634=""),L633+1,L633)</f>
        <v>55</v>
      </c>
      <c r="M634" s="80" t="str">
        <f aca="false">IF(OR(A634="Insumo",A634="Composição Auxiliar"),J634,"")</f>
        <v/>
      </c>
      <c r="N634" s="81" t="str">
        <f aca="false">IF(E634="Mão de Obra",J634,"")</f>
        <v/>
      </c>
      <c r="O634" s="81" t="str">
        <f aca="false">IF(N634&lt;&gt;"","",M634)</f>
        <v/>
      </c>
      <c r="P634" s="82" t="str">
        <f aca="false">IF(A634="Composição",B634,"")</f>
        <v/>
      </c>
      <c r="Q634" s="81" t="str">
        <f aca="false">IF(P634&lt;&gt;"",SUMIF(L634:L634,L634,N634:N634),"")</f>
        <v/>
      </c>
      <c r="R634" s="81" t="str">
        <f aca="false">IF(P634&lt;&gt;"",SUMIF(L634:L634,L634,O634:O634),"")</f>
        <v/>
      </c>
    </row>
    <row r="635" customFormat="false" ht="38.25" hidden="true" customHeight="true" outlineLevel="0" collapsed="false">
      <c r="A635" s="86" t="s">
        <v>663</v>
      </c>
      <c r="B635" s="87" t="s">
        <v>182</v>
      </c>
      <c r="C635" s="86" t="s">
        <v>664</v>
      </c>
      <c r="D635" s="86" t="s">
        <v>1117</v>
      </c>
      <c r="E635" s="86" t="s">
        <v>1109</v>
      </c>
      <c r="F635" s="86"/>
      <c r="G635" s="88" t="s">
        <v>667</v>
      </c>
      <c r="H635" s="89" t="n">
        <v>1</v>
      </c>
      <c r="I635" s="90" t="n">
        <f aca="false">SUMIF(L:L,$L635,M:M)</f>
        <v>151.01</v>
      </c>
      <c r="J635" s="90" t="n">
        <f aca="false">TRUNC(H635*I635,2)</f>
        <v>151.01</v>
      </c>
      <c r="L635" s="63" t="n">
        <f aca="false">IF(AND(A636&lt;&gt;"",A635=""),L634+1,L634)</f>
        <v>55</v>
      </c>
      <c r="M635" s="80" t="str">
        <f aca="false">IF(OR(A635="Insumo",A635="Composição Auxiliar"),J635,"")</f>
        <v/>
      </c>
      <c r="N635" s="81" t="str">
        <f aca="false">IF(E635="Mão de Obra",J635,"")</f>
        <v/>
      </c>
      <c r="O635" s="81" t="str">
        <f aca="false">IF(N635&lt;&gt;"","",M635)</f>
        <v/>
      </c>
      <c r="P635" s="82" t="str">
        <f aca="false">IF(A635="Composição",B635,"")</f>
        <v> 87262 </v>
      </c>
      <c r="Q635" s="81" t="n">
        <f aca="false">IF(P635&lt;&gt;"",SUMIF(L635:L635,L635,N635:N635),"")</f>
        <v>0</v>
      </c>
      <c r="R635" s="81" t="n">
        <f aca="false">IF(P635&lt;&gt;"",SUMIF(L635:L635,L635,O635:O635),"")</f>
        <v>0</v>
      </c>
    </row>
    <row r="636" customFormat="false" ht="25.5" hidden="true" customHeight="true" outlineLevel="0" collapsed="false">
      <c r="A636" s="91" t="s">
        <v>668</v>
      </c>
      <c r="B636" s="92" t="s">
        <v>677</v>
      </c>
      <c r="C636" s="91" t="s">
        <v>664</v>
      </c>
      <c r="D636" s="91" t="s">
        <v>678</v>
      </c>
      <c r="E636" s="91" t="s">
        <v>671</v>
      </c>
      <c r="F636" s="91"/>
      <c r="G636" s="93" t="s">
        <v>672</v>
      </c>
      <c r="H636" s="94" t="n">
        <v>0.2064</v>
      </c>
      <c r="I636" s="95" t="n">
        <f aca="false">SUMIFS(J:J,A:A,"Composição",B:B,$B636)</f>
        <v>18.93</v>
      </c>
      <c r="J636" s="95" t="n">
        <f aca="false">TRUNC(H636*I636,2)</f>
        <v>3.9</v>
      </c>
      <c r="L636" s="63" t="n">
        <f aca="false">IF(AND(A637&lt;&gt;"",A636=""),L635+1,L635)</f>
        <v>55</v>
      </c>
      <c r="M636" s="80" t="n">
        <f aca="false">IF(OR(A636="Insumo",A636="Composição Auxiliar"),J636,"")</f>
        <v>3.9</v>
      </c>
      <c r="N636" s="81" t="str">
        <f aca="false">IF(E636="Mão de Obra",J636,"")</f>
        <v/>
      </c>
      <c r="O636" s="81" t="n">
        <f aca="false">IF(N636&lt;&gt;"","",M636)</f>
        <v>3.9</v>
      </c>
      <c r="P636" s="82" t="str">
        <f aca="false">IF(A636="Composição",B636,"")</f>
        <v/>
      </c>
      <c r="Q636" s="81" t="str">
        <f aca="false">IF(P636&lt;&gt;"",SUMIF(L636:L636,L636,N636:N636),"")</f>
        <v/>
      </c>
      <c r="R636" s="81" t="str">
        <f aca="false">IF(P636&lt;&gt;"",SUMIF(L636:L636,L636,O636:O636),"")</f>
        <v/>
      </c>
    </row>
    <row r="637" customFormat="false" ht="25.5" hidden="true" customHeight="true" outlineLevel="0" collapsed="false">
      <c r="A637" s="91" t="s">
        <v>668</v>
      </c>
      <c r="B637" s="92" t="s">
        <v>1118</v>
      </c>
      <c r="C637" s="91" t="s">
        <v>664</v>
      </c>
      <c r="D637" s="91" t="s">
        <v>1119</v>
      </c>
      <c r="E637" s="91" t="s">
        <v>671</v>
      </c>
      <c r="F637" s="91"/>
      <c r="G637" s="93" t="s">
        <v>672</v>
      </c>
      <c r="H637" s="94" t="n">
        <v>0.8038</v>
      </c>
      <c r="I637" s="95" t="n">
        <f aca="false">SUMIFS(J:J,A:A,"Composição",B:B,$B637)</f>
        <v>23.56</v>
      </c>
      <c r="J637" s="95" t="n">
        <f aca="false">TRUNC(H637*I637,2)</f>
        <v>18.93</v>
      </c>
      <c r="L637" s="63" t="n">
        <f aca="false">IF(AND(A638&lt;&gt;"",A637=""),L636+1,L636)</f>
        <v>55</v>
      </c>
      <c r="M637" s="80" t="n">
        <f aca="false">IF(OR(A637="Insumo",A637="Composição Auxiliar"),J637,"")</f>
        <v>18.93</v>
      </c>
      <c r="N637" s="81" t="str">
        <f aca="false">IF(E637="Mão de Obra",J637,"")</f>
        <v/>
      </c>
      <c r="O637" s="81" t="n">
        <f aca="false">IF(N637&lt;&gt;"","",M637)</f>
        <v>18.93</v>
      </c>
      <c r="P637" s="82" t="str">
        <f aca="false">IF(A637="Composição",B637,"")</f>
        <v/>
      </c>
      <c r="Q637" s="81" t="str">
        <f aca="false">IF(P637&lt;&gt;"",SUMIF(L637:L637,L637,N637:N637),"")</f>
        <v/>
      </c>
      <c r="R637" s="81" t="str">
        <f aca="false">IF(P637&lt;&gt;"",SUMIF(L637:L637,L637,O637:O637),"")</f>
        <v/>
      </c>
    </row>
    <row r="638" customFormat="false" ht="25.5" hidden="true" customHeight="false" outlineLevel="0" collapsed="false">
      <c r="A638" s="96" t="s">
        <v>679</v>
      </c>
      <c r="B638" s="97" t="s">
        <v>1120</v>
      </c>
      <c r="C638" s="96" t="str">
        <f aca="false">VLOOKUP(B638,INSUMOS!$A:$I,2,0)</f>
        <v>SINAPI</v>
      </c>
      <c r="D638" s="96" t="str">
        <f aca="false">VLOOKUP(B638,INSUMOS!$A:$I,3,0)</f>
        <v>PISO PORCELANATO, BORDA RETA, EXTRA, FORMATO MAIOR QUE 2025 CM2</v>
      </c>
      <c r="E638" s="98" t="str">
        <f aca="false">VLOOKUP(B638,INSUMOS!$A:$I,4,0)</f>
        <v>Material</v>
      </c>
      <c r="F638" s="98"/>
      <c r="G638" s="99" t="str">
        <f aca="false">VLOOKUP(B638,INSUMOS!$A:$I,5,0)</f>
        <v>m²</v>
      </c>
      <c r="H638" s="100" t="n">
        <v>1.0864</v>
      </c>
      <c r="I638" s="101" t="n">
        <f aca="false">VLOOKUP(B638,INSUMOS!$A:$I,8,0)</f>
        <v>95.94</v>
      </c>
      <c r="J638" s="101" t="n">
        <f aca="false">TRUNC(H638*I638,2)</f>
        <v>104.22</v>
      </c>
      <c r="L638" s="63" t="n">
        <f aca="false">IF(AND(A639&lt;&gt;"",A638=""),L637+1,L637)</f>
        <v>55</v>
      </c>
      <c r="M638" s="80" t="n">
        <f aca="false">IF(OR(A638="Insumo",A638="Composição Auxiliar"),J638,"")</f>
        <v>104.22</v>
      </c>
      <c r="N638" s="81" t="str">
        <f aca="false">IF(E638="Mão de Obra",J638,"")</f>
        <v/>
      </c>
      <c r="O638" s="81" t="n">
        <f aca="false">IF(N638&lt;&gt;"","",M638)</f>
        <v>104.22</v>
      </c>
      <c r="P638" s="82" t="str">
        <f aca="false">IF(A638="Composição",B638,"")</f>
        <v/>
      </c>
      <c r="Q638" s="81" t="str">
        <f aca="false">IF(P638&lt;&gt;"",SUMIF(L638:L638,L638,N638:N638),"")</f>
        <v/>
      </c>
      <c r="R638" s="81" t="str">
        <f aca="false">IF(P638&lt;&gt;"",SUMIF(L638:L638,L638,O638:O638),"")</f>
        <v/>
      </c>
    </row>
    <row r="639" customFormat="false" ht="14.25" hidden="true" customHeight="false" outlineLevel="0" collapsed="false">
      <c r="A639" s="96" t="s">
        <v>679</v>
      </c>
      <c r="B639" s="97" t="s">
        <v>1121</v>
      </c>
      <c r="C639" s="96" t="str">
        <f aca="false">VLOOKUP(B639,INSUMOS!$A:$I,2,0)</f>
        <v>SINAPI</v>
      </c>
      <c r="D639" s="96" t="str">
        <f aca="false">VLOOKUP(B639,INSUMOS!$A:$I,3,0)</f>
        <v>ARGAMASSA COLANTE TIPO AC III</v>
      </c>
      <c r="E639" s="98" t="str">
        <f aca="false">VLOOKUP(B639,INSUMOS!$A:$I,4,0)</f>
        <v>Material</v>
      </c>
      <c r="F639" s="98"/>
      <c r="G639" s="99" t="str">
        <f aca="false">VLOOKUP(B639,INSUMOS!$A:$I,5,0)</f>
        <v>KG</v>
      </c>
      <c r="H639" s="100" t="n">
        <v>9.13</v>
      </c>
      <c r="I639" s="101" t="n">
        <f aca="false">VLOOKUP(B639,INSUMOS!$A:$I,8,0)</f>
        <v>2.55</v>
      </c>
      <c r="J639" s="101" t="n">
        <f aca="false">TRUNC(H639*I639,2)</f>
        <v>23.28</v>
      </c>
      <c r="L639" s="63" t="n">
        <f aca="false">IF(AND(A640&lt;&gt;"",A639=""),L638+1,L638)</f>
        <v>55</v>
      </c>
      <c r="M639" s="80" t="n">
        <f aca="false">IF(OR(A639="Insumo",A639="Composição Auxiliar"),J639,"")</f>
        <v>23.28</v>
      </c>
      <c r="N639" s="81" t="str">
        <f aca="false">IF(E639="Mão de Obra",J639,"")</f>
        <v/>
      </c>
      <c r="O639" s="81" t="n">
        <f aca="false">IF(N639&lt;&gt;"","",M639)</f>
        <v>23.28</v>
      </c>
      <c r="P639" s="82" t="str">
        <f aca="false">IF(A639="Composição",B639,"")</f>
        <v/>
      </c>
      <c r="Q639" s="81" t="str">
        <f aca="false">IF(P639&lt;&gt;"",SUMIF(L639:L639,L639,N639:N639),"")</f>
        <v/>
      </c>
      <c r="R639" s="81" t="str">
        <f aca="false">IF(P639&lt;&gt;"",SUMIF(L639:L639,L639,O639:O639),"")</f>
        <v/>
      </c>
    </row>
    <row r="640" customFormat="false" ht="14.25" hidden="true" customHeight="false" outlineLevel="0" collapsed="false">
      <c r="A640" s="96" t="s">
        <v>679</v>
      </c>
      <c r="B640" s="97" t="s">
        <v>1122</v>
      </c>
      <c r="C640" s="96" t="str">
        <f aca="false">VLOOKUP(B640,INSUMOS!$A:$I,2,0)</f>
        <v>SINAPI</v>
      </c>
      <c r="D640" s="96" t="str">
        <f aca="false">VLOOKUP(B640,INSUMOS!$A:$I,3,0)</f>
        <v>REJUNTE CIMENTICIO, QUALQUER COR</v>
      </c>
      <c r="E640" s="98" t="str">
        <f aca="false">VLOOKUP(B640,INSUMOS!$A:$I,4,0)</f>
        <v>Material</v>
      </c>
      <c r="F640" s="98"/>
      <c r="G640" s="99" t="str">
        <f aca="false">VLOOKUP(B640,INSUMOS!$A:$I,5,0)</f>
        <v>KG</v>
      </c>
      <c r="H640" s="100" t="n">
        <v>0.141</v>
      </c>
      <c r="I640" s="101" t="n">
        <f aca="false">VLOOKUP(B640,INSUMOS!$A:$I,8,0)</f>
        <v>4.87</v>
      </c>
      <c r="J640" s="101" t="n">
        <f aca="false">TRUNC(H640*I640,2)</f>
        <v>0.68</v>
      </c>
      <c r="L640" s="63" t="n">
        <f aca="false">IF(AND(A641&lt;&gt;"",A640=""),L639+1,L639)</f>
        <v>55</v>
      </c>
      <c r="M640" s="80" t="n">
        <f aca="false">IF(OR(A640="Insumo",A640="Composição Auxiliar"),J640,"")</f>
        <v>0.68</v>
      </c>
      <c r="N640" s="81" t="str">
        <f aca="false">IF(E640="Mão de Obra",J640,"")</f>
        <v/>
      </c>
      <c r="O640" s="81" t="n">
        <f aca="false">IF(N640&lt;&gt;"","",M640)</f>
        <v>0.68</v>
      </c>
      <c r="P640" s="82" t="str">
        <f aca="false">IF(A640="Composição",B640,"")</f>
        <v/>
      </c>
      <c r="Q640" s="81" t="str">
        <f aca="false">IF(P640&lt;&gt;"",SUMIF(L640:L640,L640,N640:N640),"")</f>
        <v/>
      </c>
      <c r="R640" s="81" t="str">
        <f aca="false">IF(P640&lt;&gt;"",SUMIF(L640:L640,L640,O640:O640),"")</f>
        <v/>
      </c>
    </row>
    <row r="641" customFormat="false" ht="14.25" hidden="true" customHeight="false" outlineLevel="0" collapsed="false">
      <c r="A641" s="102"/>
      <c r="B641" s="102"/>
      <c r="C641" s="102"/>
      <c r="D641" s="102"/>
      <c r="E641" s="102"/>
      <c r="F641" s="103"/>
      <c r="G641" s="102"/>
      <c r="H641" s="103"/>
      <c r="I641" s="102"/>
      <c r="J641" s="103"/>
      <c r="L641" s="63" t="n">
        <f aca="false">IF(AND(A642&lt;&gt;"",A641=""),L640+1,L640)</f>
        <v>55</v>
      </c>
      <c r="M641" s="80" t="str">
        <f aca="false">IF(OR(A641="Insumo",A641="Composição Auxiliar"),J641,"")</f>
        <v/>
      </c>
      <c r="N641" s="81" t="str">
        <f aca="false">IF(E641="Mão de Obra",J641,"")</f>
        <v/>
      </c>
      <c r="O641" s="81" t="str">
        <f aca="false">IF(N641&lt;&gt;"","",M641)</f>
        <v/>
      </c>
      <c r="P641" s="82" t="str">
        <f aca="false">IF(A641="Composição",B641,"")</f>
        <v/>
      </c>
      <c r="Q641" s="81" t="str">
        <f aca="false">IF(P641&lt;&gt;"",SUMIF(L641:L641,L641,N641:N641),"")</f>
        <v/>
      </c>
      <c r="R641" s="81" t="str">
        <f aca="false">IF(P641&lt;&gt;"",SUMIF(L641:L641,L641,O641:O641),"")</f>
        <v/>
      </c>
    </row>
    <row r="642" customFormat="false" ht="15" hidden="true" customHeight="false" outlineLevel="0" collapsed="false">
      <c r="A642" s="102"/>
      <c r="B642" s="102"/>
      <c r="C642" s="102"/>
      <c r="D642" s="102"/>
      <c r="E642" s="102"/>
      <c r="F642" s="103"/>
      <c r="G642" s="102"/>
      <c r="H642" s="104"/>
      <c r="I642" s="104"/>
      <c r="J642" s="103"/>
      <c r="L642" s="63" t="n">
        <f aca="false">IF(AND(A643&lt;&gt;"",A642=""),L641+1,L641)</f>
        <v>55</v>
      </c>
      <c r="M642" s="80" t="str">
        <f aca="false">IF(OR(A642="Insumo",A642="Composição Auxiliar"),J642,"")</f>
        <v/>
      </c>
      <c r="N642" s="81" t="str">
        <f aca="false">IF(E642="Mão de Obra",J642,"")</f>
        <v/>
      </c>
      <c r="O642" s="81" t="str">
        <f aca="false">IF(N642&lt;&gt;"","",M642)</f>
        <v/>
      </c>
      <c r="P642" s="82" t="str">
        <f aca="false">IF(A642="Composição",B642,"")</f>
        <v/>
      </c>
      <c r="Q642" s="81" t="str">
        <f aca="false">IF(P642&lt;&gt;"",SUMIF(L642:L642,L642,N642:N642),"")</f>
        <v/>
      </c>
      <c r="R642" s="81" t="str">
        <f aca="false">IF(P642&lt;&gt;"",SUMIF(L642:L642,L642,O642:O642),"")</f>
        <v/>
      </c>
    </row>
    <row r="643" customFormat="false" ht="15" hidden="true" customHeight="false" outlineLevel="0" collapsed="false">
      <c r="A643" s="108"/>
      <c r="B643" s="108"/>
      <c r="C643" s="108"/>
      <c r="D643" s="108"/>
      <c r="E643" s="108"/>
      <c r="F643" s="108"/>
      <c r="G643" s="108"/>
      <c r="H643" s="108"/>
      <c r="I643" s="108"/>
      <c r="J643" s="108"/>
      <c r="L643" s="63" t="n">
        <f aca="false">IF(AND(A644&lt;&gt;"",A643=""),L642+1,L642)</f>
        <v>56</v>
      </c>
      <c r="M643" s="80" t="str">
        <f aca="false">IF(OR(A643="Insumo",A643="Composição Auxiliar"),J643,"")</f>
        <v/>
      </c>
      <c r="N643" s="81" t="str">
        <f aca="false">IF(E643="Mão de Obra",J643,"")</f>
        <v/>
      </c>
      <c r="O643" s="81" t="str">
        <f aca="false">IF(N643&lt;&gt;"","",M643)</f>
        <v/>
      </c>
      <c r="P643" s="82" t="str">
        <f aca="false">IF(A643="Composição",B643,"")</f>
        <v/>
      </c>
      <c r="Q643" s="81" t="str">
        <f aca="false">IF(P643&lt;&gt;"",SUMIF(L643:L643,L643,N643:N643),"")</f>
        <v/>
      </c>
      <c r="R643" s="81" t="str">
        <f aca="false">IF(P643&lt;&gt;"",SUMIF(L643:L643,L643,O643:O643),"")</f>
        <v/>
      </c>
    </row>
    <row r="644" customFormat="false" ht="15" hidden="true" customHeight="true" outlineLevel="0" collapsed="false">
      <c r="A644" s="83" t="s">
        <v>183</v>
      </c>
      <c r="B644" s="84" t="s">
        <v>655</v>
      </c>
      <c r="C644" s="83" t="s">
        <v>656</v>
      </c>
      <c r="D644" s="83" t="s">
        <v>657</v>
      </c>
      <c r="E644" s="83" t="s">
        <v>658</v>
      </c>
      <c r="F644" s="83"/>
      <c r="G644" s="85" t="s">
        <v>659</v>
      </c>
      <c r="H644" s="84" t="s">
        <v>660</v>
      </c>
      <c r="I644" s="84" t="s">
        <v>661</v>
      </c>
      <c r="J644" s="84" t="s">
        <v>662</v>
      </c>
      <c r="L644" s="63" t="n">
        <f aca="false">IF(AND(A645&lt;&gt;"",A644=""),L643+1,L643)</f>
        <v>56</v>
      </c>
      <c r="M644" s="80" t="str">
        <f aca="false">IF(OR(A644="Insumo",A644="Composição Auxiliar"),J644,"")</f>
        <v/>
      </c>
      <c r="N644" s="81" t="str">
        <f aca="false">IF(E644="Mão de Obra",J644,"")</f>
        <v/>
      </c>
      <c r="O644" s="81" t="str">
        <f aca="false">IF(N644&lt;&gt;"","",M644)</f>
        <v/>
      </c>
      <c r="P644" s="82" t="str">
        <f aca="false">IF(A644="Composição",B644,"")</f>
        <v/>
      </c>
      <c r="Q644" s="81" t="str">
        <f aca="false">IF(P644&lt;&gt;"",SUMIF(L644:L644,L644,N644:N644),"")</f>
        <v/>
      </c>
      <c r="R644" s="81" t="str">
        <f aca="false">IF(P644&lt;&gt;"",SUMIF(L644:L644,L644,O644:O644),"")</f>
        <v/>
      </c>
    </row>
    <row r="645" customFormat="false" ht="25.5" hidden="true" customHeight="true" outlineLevel="0" collapsed="false">
      <c r="A645" s="86" t="s">
        <v>663</v>
      </c>
      <c r="B645" s="87" t="s">
        <v>184</v>
      </c>
      <c r="C645" s="86" t="s">
        <v>716</v>
      </c>
      <c r="D645" s="86" t="s">
        <v>1123</v>
      </c>
      <c r="E645" s="86" t="s">
        <v>1109</v>
      </c>
      <c r="F645" s="86"/>
      <c r="G645" s="88" t="s">
        <v>667</v>
      </c>
      <c r="H645" s="89" t="n">
        <v>1</v>
      </c>
      <c r="I645" s="90" t="n">
        <f aca="false">SUMIF(L:L,$L645,M:M)</f>
        <v>359.93</v>
      </c>
      <c r="J645" s="90" t="n">
        <f aca="false">TRUNC(H645*I645,2)</f>
        <v>359.93</v>
      </c>
      <c r="L645" s="63" t="n">
        <f aca="false">IF(AND(A646&lt;&gt;"",A645=""),L644+1,L644)</f>
        <v>56</v>
      </c>
      <c r="M645" s="80" t="str">
        <f aca="false">IF(OR(A645="Insumo",A645="Composição Auxiliar"),J645,"")</f>
        <v/>
      </c>
      <c r="N645" s="81" t="str">
        <f aca="false">IF(E645="Mão de Obra",J645,"")</f>
        <v/>
      </c>
      <c r="O645" s="81" t="str">
        <f aca="false">IF(N645&lt;&gt;"","",M645)</f>
        <v/>
      </c>
      <c r="P645" s="82" t="str">
        <f aca="false">IF(A645="Composição",B645,"")</f>
        <v> S-ARQ-PISO-PRR1-003 </v>
      </c>
      <c r="Q645" s="81" t="n">
        <f aca="false">IF(P645&lt;&gt;"",SUMIF(L645:L645,L645,N645:N645),"")</f>
        <v>0</v>
      </c>
      <c r="R645" s="81" t="n">
        <f aca="false">IF(P645&lt;&gt;"",SUMIF(L645:L645,L645,O645:O645),"")</f>
        <v>0</v>
      </c>
    </row>
    <row r="646" customFormat="false" ht="25.5" hidden="true" customHeight="true" outlineLevel="0" collapsed="false">
      <c r="A646" s="91" t="s">
        <v>668</v>
      </c>
      <c r="B646" s="92" t="s">
        <v>819</v>
      </c>
      <c r="C646" s="91" t="s">
        <v>664</v>
      </c>
      <c r="D646" s="91" t="s">
        <v>820</v>
      </c>
      <c r="E646" s="91" t="s">
        <v>671</v>
      </c>
      <c r="F646" s="91"/>
      <c r="G646" s="93" t="s">
        <v>672</v>
      </c>
      <c r="H646" s="94" t="n">
        <v>1.92</v>
      </c>
      <c r="I646" s="95" t="n">
        <f aca="false">SUMIFS(J:J,A:A,"Composição",B:B,$B646)</f>
        <v>23.68</v>
      </c>
      <c r="J646" s="95" t="n">
        <f aca="false">TRUNC(H646*I646,2)</f>
        <v>45.46</v>
      </c>
      <c r="L646" s="63" t="n">
        <f aca="false">IF(AND(A647&lt;&gt;"",A646=""),L645+1,L645)</f>
        <v>56</v>
      </c>
      <c r="M646" s="80" t="n">
        <f aca="false">IF(OR(A646="Insumo",A646="Composição Auxiliar"),J646,"")</f>
        <v>45.46</v>
      </c>
      <c r="N646" s="81" t="str">
        <f aca="false">IF(E646="Mão de Obra",J646,"")</f>
        <v/>
      </c>
      <c r="O646" s="81" t="n">
        <f aca="false">IF(N646&lt;&gt;"","",M646)</f>
        <v>45.46</v>
      </c>
      <c r="P646" s="82" t="str">
        <f aca="false">IF(A646="Composição",B646,"")</f>
        <v/>
      </c>
      <c r="Q646" s="81" t="str">
        <f aca="false">IF(P646&lt;&gt;"",SUMIF(L646:L646,L646,N646:N646),"")</f>
        <v/>
      </c>
      <c r="R646" s="81" t="str">
        <f aca="false">IF(P646&lt;&gt;"",SUMIF(L646:L646,L646,O646:O646),"")</f>
        <v/>
      </c>
    </row>
    <row r="647" customFormat="false" ht="25.5" hidden="true" customHeight="true" outlineLevel="0" collapsed="false">
      <c r="A647" s="91" t="s">
        <v>668</v>
      </c>
      <c r="B647" s="92" t="s">
        <v>677</v>
      </c>
      <c r="C647" s="91" t="s">
        <v>664</v>
      </c>
      <c r="D647" s="91" t="s">
        <v>678</v>
      </c>
      <c r="E647" s="91" t="s">
        <v>671</v>
      </c>
      <c r="F647" s="91"/>
      <c r="G647" s="93" t="s">
        <v>672</v>
      </c>
      <c r="H647" s="94" t="n">
        <v>0.944</v>
      </c>
      <c r="I647" s="95" t="n">
        <f aca="false">SUMIFS(J:J,A:A,"Composição",B:B,$B647)</f>
        <v>18.93</v>
      </c>
      <c r="J647" s="95" t="n">
        <f aca="false">TRUNC(H647*I647,2)</f>
        <v>17.86</v>
      </c>
      <c r="L647" s="63" t="n">
        <f aca="false">IF(AND(A648&lt;&gt;"",A647=""),L646+1,L646)</f>
        <v>56</v>
      </c>
      <c r="M647" s="80" t="n">
        <f aca="false">IF(OR(A647="Insumo",A647="Composição Auxiliar"),J647,"")</f>
        <v>17.86</v>
      </c>
      <c r="N647" s="81" t="str">
        <f aca="false">IF(E647="Mão de Obra",J647,"")</f>
        <v/>
      </c>
      <c r="O647" s="81" t="n">
        <f aca="false">IF(N647&lt;&gt;"","",M647)</f>
        <v>17.86</v>
      </c>
      <c r="P647" s="82" t="str">
        <f aca="false">IF(A647="Composição",B647,"")</f>
        <v/>
      </c>
      <c r="Q647" s="81" t="str">
        <f aca="false">IF(P647&lt;&gt;"",SUMIF(L647:L647,L647,N647:N647),"")</f>
        <v/>
      </c>
      <c r="R647" s="81" t="str">
        <f aca="false">IF(P647&lt;&gt;"",SUMIF(L647:L647,L647,O647:O647),"")</f>
        <v/>
      </c>
    </row>
    <row r="648" customFormat="false" ht="25.5" hidden="true" customHeight="false" outlineLevel="0" collapsed="false">
      <c r="A648" s="96" t="s">
        <v>679</v>
      </c>
      <c r="B648" s="97" t="s">
        <v>1124</v>
      </c>
      <c r="C648" s="96" t="str">
        <f aca="false">VLOOKUP(B648,INSUMOS!$A:$I,2,0)</f>
        <v>ORSE</v>
      </c>
      <c r="D648" s="96" t="str">
        <f aca="false">VLOOKUP(B648,INSUMOS!$A:$I,3,0)</f>
        <v>PISO TÁTIL DIRECIONAL E/OU ALERTA, DE CONCRETO, COLORIDO, DIM 25X25 CM, PARA DEFICIENTE VISUAL M2</v>
      </c>
      <c r="E648" s="98" t="str">
        <f aca="false">VLOOKUP(B648,INSUMOS!$A:$I,4,0)</f>
        <v>Material</v>
      </c>
      <c r="F648" s="98"/>
      <c r="G648" s="99" t="str">
        <f aca="false">VLOOKUP(B648,INSUMOS!$A:$I,5,0)</f>
        <v>m²</v>
      </c>
      <c r="H648" s="100" t="n">
        <v>4</v>
      </c>
      <c r="I648" s="101" t="n">
        <f aca="false">VLOOKUP(B648,INSUMOS!$A:$I,8,0)</f>
        <v>70.24</v>
      </c>
      <c r="J648" s="101" t="n">
        <f aca="false">TRUNC(H648*I648,2)</f>
        <v>280.96</v>
      </c>
      <c r="L648" s="63" t="n">
        <f aca="false">IF(AND(A649&lt;&gt;"",A648=""),L647+1,L647)</f>
        <v>56</v>
      </c>
      <c r="M648" s="80" t="n">
        <f aca="false">IF(OR(A648="Insumo",A648="Composição Auxiliar"),J648,"")</f>
        <v>280.96</v>
      </c>
      <c r="N648" s="81" t="str">
        <f aca="false">IF(E648="Mão de Obra",J648,"")</f>
        <v/>
      </c>
      <c r="O648" s="81" t="n">
        <f aca="false">IF(N648&lt;&gt;"","",M648)</f>
        <v>280.96</v>
      </c>
      <c r="P648" s="82" t="str">
        <f aca="false">IF(A648="Composição",B648,"")</f>
        <v/>
      </c>
      <c r="Q648" s="81" t="str">
        <f aca="false">IF(P648&lt;&gt;"",SUMIF(L648:L648,L648,N648:N648),"")</f>
        <v/>
      </c>
      <c r="R648" s="81" t="str">
        <f aca="false">IF(P648&lt;&gt;"",SUMIF(L648:L648,L648,O648:O648),"")</f>
        <v/>
      </c>
    </row>
    <row r="649" customFormat="false" ht="14.25" hidden="true" customHeight="false" outlineLevel="0" collapsed="false">
      <c r="A649" s="96" t="s">
        <v>679</v>
      </c>
      <c r="B649" s="97" t="s">
        <v>1017</v>
      </c>
      <c r="C649" s="96" t="str">
        <f aca="false">VLOOKUP(B649,INSUMOS!$A:$I,2,0)</f>
        <v>SINAPI</v>
      </c>
      <c r="D649" s="96" t="str">
        <f aca="false">VLOOKUP(B649,INSUMOS!$A:$I,3,0)</f>
        <v>CIMENTO PORTLAND COMPOSTO CP II-32</v>
      </c>
      <c r="E649" s="98" t="str">
        <f aca="false">VLOOKUP(B649,INSUMOS!$A:$I,4,0)</f>
        <v>Material</v>
      </c>
      <c r="F649" s="98"/>
      <c r="G649" s="99" t="str">
        <f aca="false">VLOOKUP(B649,INSUMOS!$A:$I,5,0)</f>
        <v>KG</v>
      </c>
      <c r="H649" s="100" t="n">
        <v>4.032</v>
      </c>
      <c r="I649" s="101" t="n">
        <f aca="false">VLOOKUP(B649,INSUMOS!$A:$I,8,0)</f>
        <v>0.81</v>
      </c>
      <c r="J649" s="101" t="n">
        <f aca="false">TRUNC(H649*I649,2)</f>
        <v>3.26</v>
      </c>
      <c r="L649" s="63" t="n">
        <f aca="false">IF(AND(A650&lt;&gt;"",A649=""),L648+1,L648)</f>
        <v>56</v>
      </c>
      <c r="M649" s="80" t="n">
        <f aca="false">IF(OR(A649="Insumo",A649="Composição Auxiliar"),J649,"")</f>
        <v>3.26</v>
      </c>
      <c r="N649" s="81" t="str">
        <f aca="false">IF(E649="Mão de Obra",J649,"")</f>
        <v/>
      </c>
      <c r="O649" s="81" t="n">
        <f aca="false">IF(N649&lt;&gt;"","",M649)</f>
        <v>3.26</v>
      </c>
      <c r="P649" s="82" t="str">
        <f aca="false">IF(A649="Composição",B649,"")</f>
        <v/>
      </c>
      <c r="Q649" s="81" t="str">
        <f aca="false">IF(P649&lt;&gt;"",SUMIF(L649:L649,L649,N649:N649),"")</f>
        <v/>
      </c>
      <c r="R649" s="81" t="str">
        <f aca="false">IF(P649&lt;&gt;"",SUMIF(L649:L649,L649,O649:O649),"")</f>
        <v/>
      </c>
    </row>
    <row r="650" customFormat="false" ht="14.25" hidden="true" customHeight="false" outlineLevel="0" collapsed="false">
      <c r="A650" s="96" t="s">
        <v>679</v>
      </c>
      <c r="B650" s="97" t="s">
        <v>1121</v>
      </c>
      <c r="C650" s="96" t="str">
        <f aca="false">VLOOKUP(B650,INSUMOS!$A:$I,2,0)</f>
        <v>SINAPI</v>
      </c>
      <c r="D650" s="96" t="str">
        <f aca="false">VLOOKUP(B650,INSUMOS!$A:$I,3,0)</f>
        <v>ARGAMASSA COLANTE TIPO AC III</v>
      </c>
      <c r="E650" s="98" t="str">
        <f aca="false">VLOOKUP(B650,INSUMOS!$A:$I,4,0)</f>
        <v>Material</v>
      </c>
      <c r="F650" s="98"/>
      <c r="G650" s="99" t="str">
        <f aca="false">VLOOKUP(B650,INSUMOS!$A:$I,5,0)</f>
        <v>KG</v>
      </c>
      <c r="H650" s="100" t="n">
        <v>4.86</v>
      </c>
      <c r="I650" s="101" t="n">
        <f aca="false">VLOOKUP(B650,INSUMOS!$A:$I,8,0)</f>
        <v>2.55</v>
      </c>
      <c r="J650" s="101" t="n">
        <f aca="false">TRUNC(H650*I650,2)</f>
        <v>12.39</v>
      </c>
      <c r="L650" s="63" t="n">
        <f aca="false">IF(AND(A651&lt;&gt;"",A650=""),L649+1,L649)</f>
        <v>56</v>
      </c>
      <c r="M650" s="80" t="n">
        <f aca="false">IF(OR(A650="Insumo",A650="Composição Auxiliar"),J650,"")</f>
        <v>12.39</v>
      </c>
      <c r="N650" s="81" t="str">
        <f aca="false">IF(E650="Mão de Obra",J650,"")</f>
        <v/>
      </c>
      <c r="O650" s="81" t="n">
        <f aca="false">IF(N650&lt;&gt;"","",M650)</f>
        <v>12.39</v>
      </c>
      <c r="P650" s="82" t="str">
        <f aca="false">IF(A650="Composição",B650,"")</f>
        <v/>
      </c>
      <c r="Q650" s="81" t="str">
        <f aca="false">IF(P650&lt;&gt;"",SUMIF(L650:L650,L650,N650:N650),"")</f>
        <v/>
      </c>
      <c r="R650" s="81" t="str">
        <f aca="false">IF(P650&lt;&gt;"",SUMIF(L650:L650,L650,O650:O650),"")</f>
        <v/>
      </c>
    </row>
    <row r="651" customFormat="false" ht="14.25" hidden="true" customHeight="false" outlineLevel="0" collapsed="false">
      <c r="A651" s="102"/>
      <c r="B651" s="102"/>
      <c r="C651" s="102"/>
      <c r="D651" s="102"/>
      <c r="E651" s="102"/>
      <c r="F651" s="103"/>
      <c r="G651" s="102"/>
      <c r="H651" s="103"/>
      <c r="I651" s="102"/>
      <c r="J651" s="103"/>
      <c r="L651" s="63" t="n">
        <f aca="false">IF(AND(A652&lt;&gt;"",A651=""),L650+1,L650)</f>
        <v>56</v>
      </c>
      <c r="M651" s="80" t="str">
        <f aca="false">IF(OR(A651="Insumo",A651="Composição Auxiliar"),J651,"")</f>
        <v/>
      </c>
      <c r="N651" s="81" t="str">
        <f aca="false">IF(E651="Mão de Obra",J651,"")</f>
        <v/>
      </c>
      <c r="O651" s="81" t="str">
        <f aca="false">IF(N651&lt;&gt;"","",M651)</f>
        <v/>
      </c>
      <c r="P651" s="82" t="str">
        <f aca="false">IF(A651="Composição",B651,"")</f>
        <v/>
      </c>
      <c r="Q651" s="81" t="str">
        <f aca="false">IF(P651&lt;&gt;"",SUMIF(L651:L651,L651,N651:N651),"")</f>
        <v/>
      </c>
      <c r="R651" s="81" t="str">
        <f aca="false">IF(P651&lt;&gt;"",SUMIF(L651:L651,L651,O651:O651),"")</f>
        <v/>
      </c>
    </row>
    <row r="652" customFormat="false" ht="15" hidden="true" customHeight="false" outlineLevel="0" collapsed="false">
      <c r="A652" s="102"/>
      <c r="B652" s="102"/>
      <c r="C652" s="102"/>
      <c r="D652" s="102"/>
      <c r="E652" s="102"/>
      <c r="F652" s="103"/>
      <c r="G652" s="102"/>
      <c r="H652" s="104"/>
      <c r="I652" s="104"/>
      <c r="J652" s="103"/>
      <c r="L652" s="63" t="n">
        <f aca="false">IF(AND(A653&lt;&gt;"",A652=""),L651+1,L651)</f>
        <v>56</v>
      </c>
      <c r="M652" s="80" t="str">
        <f aca="false">IF(OR(A652="Insumo",A652="Composição Auxiliar"),J652,"")</f>
        <v/>
      </c>
      <c r="N652" s="81" t="str">
        <f aca="false">IF(E652="Mão de Obra",J652,"")</f>
        <v/>
      </c>
      <c r="O652" s="81" t="str">
        <f aca="false">IF(N652&lt;&gt;"","",M652)</f>
        <v/>
      </c>
      <c r="P652" s="82" t="str">
        <f aca="false">IF(A652="Composição",B652,"")</f>
        <v/>
      </c>
      <c r="Q652" s="81" t="str">
        <f aca="false">IF(P652&lt;&gt;"",SUMIF(L652:L652,L652,N652:N652),"")</f>
        <v/>
      </c>
      <c r="R652" s="81" t="str">
        <f aca="false">IF(P652&lt;&gt;"",SUMIF(L652:L652,L652,O652:O652),"")</f>
        <v/>
      </c>
    </row>
    <row r="653" customFormat="false" ht="15" hidden="true" customHeight="false" outlineLevel="0" collapsed="false">
      <c r="A653" s="108"/>
      <c r="B653" s="108"/>
      <c r="C653" s="108"/>
      <c r="D653" s="108"/>
      <c r="E653" s="108"/>
      <c r="F653" s="108"/>
      <c r="G653" s="108"/>
      <c r="H653" s="108"/>
      <c r="I653" s="108"/>
      <c r="J653" s="108"/>
      <c r="L653" s="63" t="n">
        <f aca="false">IF(AND(A654&lt;&gt;"",A653=""),L652+1,L652)</f>
        <v>57</v>
      </c>
      <c r="M653" s="80" t="str">
        <f aca="false">IF(OR(A653="Insumo",A653="Composição Auxiliar"),J653,"")</f>
        <v/>
      </c>
      <c r="N653" s="81" t="str">
        <f aca="false">IF(E653="Mão de Obra",J653,"")</f>
        <v/>
      </c>
      <c r="O653" s="81" t="str">
        <f aca="false">IF(N653&lt;&gt;"","",M653)</f>
        <v/>
      </c>
      <c r="P653" s="82" t="str">
        <f aca="false">IF(A653="Composição",B653,"")</f>
        <v/>
      </c>
      <c r="Q653" s="81" t="str">
        <f aca="false">IF(P653&lt;&gt;"",SUMIF(L653:L653,L653,N653:N653),"")</f>
        <v/>
      </c>
      <c r="R653" s="81" t="str">
        <f aca="false">IF(P653&lt;&gt;"",SUMIF(L653:L653,L653,O653:O653),"")</f>
        <v/>
      </c>
    </row>
    <row r="654" customFormat="false" ht="15" hidden="true" customHeight="true" outlineLevel="0" collapsed="false">
      <c r="A654" s="83" t="s">
        <v>185</v>
      </c>
      <c r="B654" s="84" t="s">
        <v>655</v>
      </c>
      <c r="C654" s="83" t="s">
        <v>656</v>
      </c>
      <c r="D654" s="83" t="s">
        <v>657</v>
      </c>
      <c r="E654" s="83" t="s">
        <v>658</v>
      </c>
      <c r="F654" s="83"/>
      <c r="G654" s="85" t="s">
        <v>659</v>
      </c>
      <c r="H654" s="84" t="s">
        <v>660</v>
      </c>
      <c r="I654" s="84" t="s">
        <v>661</v>
      </c>
      <c r="J654" s="84" t="s">
        <v>662</v>
      </c>
      <c r="L654" s="63" t="n">
        <f aca="false">IF(AND(A655&lt;&gt;"",A654=""),L653+1,L653)</f>
        <v>57</v>
      </c>
      <c r="M654" s="80" t="str">
        <f aca="false">IF(OR(A654="Insumo",A654="Composição Auxiliar"),J654,"")</f>
        <v/>
      </c>
      <c r="N654" s="81" t="str">
        <f aca="false">IF(E654="Mão de Obra",J654,"")</f>
        <v/>
      </c>
      <c r="O654" s="81" t="str">
        <f aca="false">IF(N654&lt;&gt;"","",M654)</f>
        <v/>
      </c>
      <c r="P654" s="82" t="str">
        <f aca="false">IF(A654="Composição",B654,"")</f>
        <v/>
      </c>
      <c r="Q654" s="81" t="str">
        <f aca="false">IF(P654&lt;&gt;"",SUMIF(L654:L654,L654,N654:N654),"")</f>
        <v/>
      </c>
      <c r="R654" s="81" t="str">
        <f aca="false">IF(P654&lt;&gt;"",SUMIF(L654:L654,L654,O654:O654),"")</f>
        <v/>
      </c>
    </row>
    <row r="655" customFormat="false" ht="25.5" hidden="true" customHeight="true" outlineLevel="0" collapsed="false">
      <c r="A655" s="86" t="s">
        <v>663</v>
      </c>
      <c r="B655" s="87" t="s">
        <v>186</v>
      </c>
      <c r="C655" s="86" t="s">
        <v>716</v>
      </c>
      <c r="D655" s="86" t="s">
        <v>1126</v>
      </c>
      <c r="E655" s="86" t="s">
        <v>1127</v>
      </c>
      <c r="F655" s="86"/>
      <c r="G655" s="88" t="s">
        <v>667</v>
      </c>
      <c r="H655" s="89" t="n">
        <v>1</v>
      </c>
      <c r="I655" s="90" t="n">
        <f aca="false">SUMIF(L:L,$L655,M:M)</f>
        <v>306.31</v>
      </c>
      <c r="J655" s="90" t="n">
        <f aca="false">TRUNC(H655*I655,2)</f>
        <v>306.31</v>
      </c>
      <c r="L655" s="63" t="n">
        <f aca="false">IF(AND(A656&lt;&gt;"",A655=""),L654+1,L654)</f>
        <v>57</v>
      </c>
      <c r="M655" s="80" t="str">
        <f aca="false">IF(OR(A655="Insumo",A655="Composição Auxiliar"),J655,"")</f>
        <v/>
      </c>
      <c r="N655" s="81" t="str">
        <f aca="false">IF(E655="Mão de Obra",J655,"")</f>
        <v/>
      </c>
      <c r="O655" s="81" t="str">
        <f aca="false">IF(N655&lt;&gt;"","",M655)</f>
        <v/>
      </c>
      <c r="P655" s="82" t="str">
        <f aca="false">IF(A655="Composição",B655,"")</f>
        <v> S-ARQ-PISO-84876.4 </v>
      </c>
      <c r="Q655" s="81" t="n">
        <f aca="false">IF(P655&lt;&gt;"",SUMIF(L655:L655,L655,N655:N655),"")</f>
        <v>0</v>
      </c>
      <c r="R655" s="81" t="n">
        <f aca="false">IF(P655&lt;&gt;"",SUMIF(L655:L655,L655,O655:O655),"")</f>
        <v>0</v>
      </c>
    </row>
    <row r="656" customFormat="false" ht="25.5" hidden="true" customHeight="true" outlineLevel="0" collapsed="false">
      <c r="A656" s="91" t="s">
        <v>668</v>
      </c>
      <c r="B656" s="92" t="s">
        <v>1118</v>
      </c>
      <c r="C656" s="91" t="s">
        <v>664</v>
      </c>
      <c r="D656" s="91" t="s">
        <v>1119</v>
      </c>
      <c r="E656" s="91" t="s">
        <v>671</v>
      </c>
      <c r="F656" s="91"/>
      <c r="G656" s="93" t="s">
        <v>672</v>
      </c>
      <c r="H656" s="94" t="n">
        <v>0.5</v>
      </c>
      <c r="I656" s="95" t="n">
        <f aca="false">SUMIFS(J:J,A:A,"Composição",B:B,$B656)</f>
        <v>23.56</v>
      </c>
      <c r="J656" s="95" t="n">
        <f aca="false">TRUNC(H656*I656,2)</f>
        <v>11.78</v>
      </c>
      <c r="L656" s="63" t="n">
        <f aca="false">IF(AND(A657&lt;&gt;"",A656=""),L655+1,L655)</f>
        <v>57</v>
      </c>
      <c r="M656" s="80" t="n">
        <f aca="false">IF(OR(A656="Insumo",A656="Composição Auxiliar"),J656,"")</f>
        <v>11.78</v>
      </c>
      <c r="N656" s="81" t="str">
        <f aca="false">IF(E656="Mão de Obra",J656,"")</f>
        <v/>
      </c>
      <c r="O656" s="81" t="n">
        <f aca="false">IF(N656&lt;&gt;"","",M656)</f>
        <v>11.78</v>
      </c>
      <c r="P656" s="82" t="str">
        <f aca="false">IF(A656="Composição",B656,"")</f>
        <v/>
      </c>
      <c r="Q656" s="81" t="str">
        <f aca="false">IF(P656&lt;&gt;"",SUMIF(L656:L656,L656,N656:N656),"")</f>
        <v/>
      </c>
      <c r="R656" s="81" t="str">
        <f aca="false">IF(P656&lt;&gt;"",SUMIF(L656:L656,L656,O656:O656),"")</f>
        <v/>
      </c>
    </row>
    <row r="657" customFormat="false" ht="25.5" hidden="true" customHeight="true" outlineLevel="0" collapsed="false">
      <c r="A657" s="91" t="s">
        <v>668</v>
      </c>
      <c r="B657" s="92" t="s">
        <v>677</v>
      </c>
      <c r="C657" s="91" t="s">
        <v>664</v>
      </c>
      <c r="D657" s="91" t="s">
        <v>678</v>
      </c>
      <c r="E657" s="91" t="s">
        <v>671</v>
      </c>
      <c r="F657" s="91"/>
      <c r="G657" s="93" t="s">
        <v>672</v>
      </c>
      <c r="H657" s="94" t="n">
        <v>0.61</v>
      </c>
      <c r="I657" s="95" t="n">
        <f aca="false">SUMIFS(J:J,A:A,"Composição",B:B,$B657)</f>
        <v>18.93</v>
      </c>
      <c r="J657" s="95" t="n">
        <f aca="false">TRUNC(H657*I657,2)</f>
        <v>11.54</v>
      </c>
      <c r="L657" s="63" t="n">
        <f aca="false">IF(AND(A658&lt;&gt;"",A657=""),L656+1,L656)</f>
        <v>57</v>
      </c>
      <c r="M657" s="80" t="n">
        <f aca="false">IF(OR(A657="Insumo",A657="Composição Auxiliar"),J657,"")</f>
        <v>11.54</v>
      </c>
      <c r="N657" s="81" t="str">
        <f aca="false">IF(E657="Mão de Obra",J657,"")</f>
        <v/>
      </c>
      <c r="O657" s="81" t="n">
        <f aca="false">IF(N657&lt;&gt;"","",M657)</f>
        <v>11.54</v>
      </c>
      <c r="P657" s="82" t="str">
        <f aca="false">IF(A657="Composição",B657,"")</f>
        <v/>
      </c>
      <c r="Q657" s="81" t="str">
        <f aca="false">IF(P657&lt;&gt;"",SUMIF(L657:L657,L657,N657:N657),"")</f>
        <v/>
      </c>
      <c r="R657" s="81" t="str">
        <f aca="false">IF(P657&lt;&gt;"",SUMIF(L657:L657,L657,O657:O657),"")</f>
        <v/>
      </c>
    </row>
    <row r="658" customFormat="false" ht="25.5" hidden="true" customHeight="false" outlineLevel="0" collapsed="false">
      <c r="A658" s="96" t="s">
        <v>679</v>
      </c>
      <c r="B658" s="97" t="s">
        <v>1128</v>
      </c>
      <c r="C658" s="96" t="str">
        <f aca="false">VLOOKUP(B658,INSUMOS!$A:$I,2,0)</f>
        <v>SINAPI</v>
      </c>
      <c r="D658" s="96" t="str">
        <f aca="false">VLOOKUP(B658,INSUMOS!$A:$I,3,0)</f>
        <v>PISO TATIL ALERTA OU DIRECIONAL, DE BORRACHA, COLORIDO, 25 X 25 CM, E = 5 MM, PARA COLA</v>
      </c>
      <c r="E658" s="98" t="str">
        <f aca="false">VLOOKUP(B658,INSUMOS!$A:$I,4,0)</f>
        <v>Material</v>
      </c>
      <c r="F658" s="98"/>
      <c r="G658" s="99" t="str">
        <f aca="false">VLOOKUP(B658,INSUMOS!$A:$I,5,0)</f>
        <v>m²</v>
      </c>
      <c r="H658" s="100" t="n">
        <v>1.1</v>
      </c>
      <c r="I658" s="101" t="n">
        <f aca="false">VLOOKUP(B658,INSUMOS!$A:$I,8,0)</f>
        <v>250.48</v>
      </c>
      <c r="J658" s="101" t="n">
        <f aca="false">TRUNC(H658*I658,2)</f>
        <v>275.52</v>
      </c>
      <c r="L658" s="63" t="n">
        <f aca="false">IF(AND(A659&lt;&gt;"",A658=""),L657+1,L657)</f>
        <v>57</v>
      </c>
      <c r="M658" s="80" t="n">
        <f aca="false">IF(OR(A658="Insumo",A658="Composição Auxiliar"),J658,"")</f>
        <v>275.52</v>
      </c>
      <c r="N658" s="81" t="str">
        <f aca="false">IF(E658="Mão de Obra",J658,"")</f>
        <v/>
      </c>
      <c r="O658" s="81" t="n">
        <f aca="false">IF(N658&lt;&gt;"","",M658)</f>
        <v>275.52</v>
      </c>
      <c r="P658" s="82" t="str">
        <f aca="false">IF(A658="Composição",B658,"")</f>
        <v/>
      </c>
      <c r="Q658" s="81" t="str">
        <f aca="false">IF(P658&lt;&gt;"",SUMIF(L658:L658,L658,N658:N658),"")</f>
        <v/>
      </c>
      <c r="R658" s="81" t="str">
        <f aca="false">IF(P658&lt;&gt;"",SUMIF(L658:L658,L658,O658:O658),"")</f>
        <v/>
      </c>
    </row>
    <row r="659" customFormat="false" ht="25.5" hidden="true" customHeight="false" outlineLevel="0" collapsed="false">
      <c r="A659" s="96" t="s">
        <v>679</v>
      </c>
      <c r="B659" s="97" t="s">
        <v>1129</v>
      </c>
      <c r="C659" s="96" t="str">
        <f aca="false">VLOOKUP(B659,INSUMOS!$A:$I,2,0)</f>
        <v>SINAPI</v>
      </c>
      <c r="D659" s="96" t="str">
        <f aca="false">VLOOKUP(B659,INSUMOS!$A:$I,3,0)</f>
        <v>COLA A BASE DE RESINA SINTETICA PARA CHAPA DE LAMINADO MELAMINICO</v>
      </c>
      <c r="E659" s="98" t="str">
        <f aca="false">VLOOKUP(B659,INSUMOS!$A:$I,4,0)</f>
        <v>Material</v>
      </c>
      <c r="F659" s="98"/>
      <c r="G659" s="99" t="str">
        <f aca="false">VLOOKUP(B659,INSUMOS!$A:$I,5,0)</f>
        <v>KG</v>
      </c>
      <c r="H659" s="100" t="n">
        <v>0.12</v>
      </c>
      <c r="I659" s="101" t="n">
        <f aca="false">VLOOKUP(B659,INSUMOS!$A:$I,8,0)</f>
        <v>62.3</v>
      </c>
      <c r="J659" s="101" t="n">
        <f aca="false">TRUNC(H659*I659,2)</f>
        <v>7.47</v>
      </c>
      <c r="L659" s="63" t="n">
        <f aca="false">IF(AND(A660&lt;&gt;"",A659=""),L658+1,L658)</f>
        <v>57</v>
      </c>
      <c r="M659" s="80" t="n">
        <f aca="false">IF(OR(A659="Insumo",A659="Composição Auxiliar"),J659,"")</f>
        <v>7.47</v>
      </c>
      <c r="N659" s="81" t="str">
        <f aca="false">IF(E659="Mão de Obra",J659,"")</f>
        <v/>
      </c>
      <c r="O659" s="81" t="n">
        <f aca="false">IF(N659&lt;&gt;"","",M659)</f>
        <v>7.47</v>
      </c>
      <c r="P659" s="82" t="str">
        <f aca="false">IF(A659="Composição",B659,"")</f>
        <v/>
      </c>
      <c r="Q659" s="81" t="str">
        <f aca="false">IF(P659&lt;&gt;"",SUMIF(L659:L659,L659,N659:N659),"")</f>
        <v/>
      </c>
      <c r="R659" s="81" t="str">
        <f aca="false">IF(P659&lt;&gt;"",SUMIF(L659:L659,L659,O659:O659),"")</f>
        <v/>
      </c>
    </row>
    <row r="660" customFormat="false" ht="14.25" hidden="true" customHeight="false" outlineLevel="0" collapsed="false">
      <c r="A660" s="102"/>
      <c r="B660" s="102"/>
      <c r="C660" s="102"/>
      <c r="D660" s="102"/>
      <c r="E660" s="102"/>
      <c r="F660" s="103"/>
      <c r="G660" s="102"/>
      <c r="H660" s="103"/>
      <c r="I660" s="102"/>
      <c r="J660" s="103"/>
      <c r="L660" s="63" t="n">
        <f aca="false">IF(AND(A661&lt;&gt;"",A660=""),L659+1,L659)</f>
        <v>57</v>
      </c>
      <c r="M660" s="80" t="str">
        <f aca="false">IF(OR(A660="Insumo",A660="Composição Auxiliar"),J660,"")</f>
        <v/>
      </c>
      <c r="N660" s="81" t="str">
        <f aca="false">IF(E660="Mão de Obra",J660,"")</f>
        <v/>
      </c>
      <c r="O660" s="81" t="str">
        <f aca="false">IF(N660&lt;&gt;"","",M660)</f>
        <v/>
      </c>
      <c r="P660" s="82" t="str">
        <f aca="false">IF(A660="Composição",B660,"")</f>
        <v/>
      </c>
      <c r="Q660" s="81" t="str">
        <f aca="false">IF(P660&lt;&gt;"",SUMIF(L660:L660,L660,N660:N660),"")</f>
        <v/>
      </c>
      <c r="R660" s="81" t="str">
        <f aca="false">IF(P660&lt;&gt;"",SUMIF(L660:L660,L660,O660:O660),"")</f>
        <v/>
      </c>
    </row>
    <row r="661" customFormat="false" ht="15" hidden="true" customHeight="false" outlineLevel="0" collapsed="false">
      <c r="A661" s="102"/>
      <c r="B661" s="102"/>
      <c r="C661" s="102"/>
      <c r="D661" s="102"/>
      <c r="E661" s="102"/>
      <c r="F661" s="103"/>
      <c r="G661" s="102"/>
      <c r="H661" s="104"/>
      <c r="I661" s="104"/>
      <c r="J661" s="103"/>
      <c r="L661" s="63" t="n">
        <f aca="false">IF(AND(A662&lt;&gt;"",A661=""),L660+1,L660)</f>
        <v>57</v>
      </c>
      <c r="M661" s="80" t="str">
        <f aca="false">IF(OR(A661="Insumo",A661="Composição Auxiliar"),J661,"")</f>
        <v/>
      </c>
      <c r="N661" s="81" t="str">
        <f aca="false">IF(E661="Mão de Obra",J661,"")</f>
        <v/>
      </c>
      <c r="O661" s="81" t="str">
        <f aca="false">IF(N661&lt;&gt;"","",M661)</f>
        <v/>
      </c>
      <c r="P661" s="82" t="str">
        <f aca="false">IF(A661="Composição",B661,"")</f>
        <v/>
      </c>
      <c r="Q661" s="81" t="str">
        <f aca="false">IF(P661&lt;&gt;"",SUMIF(L661:L661,L661,N661:N661),"")</f>
        <v/>
      </c>
      <c r="R661" s="81" t="str">
        <f aca="false">IF(P661&lt;&gt;"",SUMIF(L661:L661,L661,O661:O661),"")</f>
        <v/>
      </c>
    </row>
    <row r="662" customFormat="false" ht="15" hidden="true" customHeight="false" outlineLevel="0" collapsed="false">
      <c r="A662" s="108"/>
      <c r="B662" s="108"/>
      <c r="C662" s="108"/>
      <c r="D662" s="108"/>
      <c r="E662" s="108"/>
      <c r="F662" s="108"/>
      <c r="G662" s="108"/>
      <c r="H662" s="108"/>
      <c r="I662" s="108"/>
      <c r="J662" s="108"/>
      <c r="L662" s="63" t="n">
        <f aca="false">IF(AND(A663&lt;&gt;"",A662=""),L661+1,L661)</f>
        <v>58</v>
      </c>
      <c r="M662" s="80" t="str">
        <f aca="false">IF(OR(A662="Insumo",A662="Composição Auxiliar"),J662,"")</f>
        <v/>
      </c>
      <c r="N662" s="81" t="str">
        <f aca="false">IF(E662="Mão de Obra",J662,"")</f>
        <v/>
      </c>
      <c r="O662" s="81" t="str">
        <f aca="false">IF(N662&lt;&gt;"","",M662)</f>
        <v/>
      </c>
      <c r="P662" s="82" t="str">
        <f aca="false">IF(A662="Composição",B662,"")</f>
        <v/>
      </c>
      <c r="Q662" s="81" t="str">
        <f aca="false">IF(P662&lt;&gt;"",SUMIF(L662:L662,L662,N662:N662),"")</f>
        <v/>
      </c>
      <c r="R662" s="81" t="str">
        <f aca="false">IF(P662&lt;&gt;"",SUMIF(L662:L662,L662,O662:O662),"")</f>
        <v/>
      </c>
    </row>
    <row r="663" customFormat="false" ht="15" hidden="true" customHeight="true" outlineLevel="0" collapsed="false">
      <c r="A663" s="83" t="s">
        <v>187</v>
      </c>
      <c r="B663" s="84" t="s">
        <v>655</v>
      </c>
      <c r="C663" s="83" t="s">
        <v>656</v>
      </c>
      <c r="D663" s="83" t="s">
        <v>657</v>
      </c>
      <c r="E663" s="83" t="s">
        <v>658</v>
      </c>
      <c r="F663" s="83"/>
      <c r="G663" s="85" t="s">
        <v>659</v>
      </c>
      <c r="H663" s="84" t="s">
        <v>660</v>
      </c>
      <c r="I663" s="84" t="s">
        <v>661</v>
      </c>
      <c r="J663" s="84" t="s">
        <v>662</v>
      </c>
      <c r="L663" s="63" t="n">
        <f aca="false">IF(AND(A664&lt;&gt;"",A663=""),L662+1,L662)</f>
        <v>58</v>
      </c>
      <c r="M663" s="80" t="str">
        <f aca="false">IF(OR(A663="Insumo",A663="Composição Auxiliar"),J663,"")</f>
        <v/>
      </c>
      <c r="N663" s="81" t="str">
        <f aca="false">IF(E663="Mão de Obra",J663,"")</f>
        <v/>
      </c>
      <c r="O663" s="81" t="str">
        <f aca="false">IF(N663&lt;&gt;"","",M663)</f>
        <v/>
      </c>
      <c r="P663" s="82" t="str">
        <f aca="false">IF(A663="Composição",B663,"")</f>
        <v/>
      </c>
      <c r="Q663" s="81" t="str">
        <f aca="false">IF(P663&lt;&gt;"",SUMIF(L663:L663,L663,N663:N663),"")</f>
        <v/>
      </c>
      <c r="R663" s="81" t="str">
        <f aca="false">IF(P663&lt;&gt;"",SUMIF(L663:L663,L663,O663:O663),"")</f>
        <v/>
      </c>
    </row>
    <row r="664" customFormat="false" ht="25.5" hidden="true" customHeight="true" outlineLevel="0" collapsed="false">
      <c r="A664" s="86" t="s">
        <v>663</v>
      </c>
      <c r="B664" s="87" t="s">
        <v>188</v>
      </c>
      <c r="C664" s="86" t="s">
        <v>716</v>
      </c>
      <c r="D664" s="86" t="s">
        <v>1131</v>
      </c>
      <c r="E664" s="86" t="s">
        <v>1109</v>
      </c>
      <c r="F664" s="86"/>
      <c r="G664" s="88" t="s">
        <v>729</v>
      </c>
      <c r="H664" s="89" t="n">
        <v>1</v>
      </c>
      <c r="I664" s="90" t="n">
        <f aca="false">SUMIF(L:L,$L664,M:M)</f>
        <v>94.25</v>
      </c>
      <c r="J664" s="90" t="n">
        <f aca="false">TRUNC(H664*I664,2)</f>
        <v>94.25</v>
      </c>
      <c r="L664" s="63" t="n">
        <f aca="false">IF(AND(A665&lt;&gt;"",A664=""),L663+1,L663)</f>
        <v>58</v>
      </c>
      <c r="M664" s="80" t="str">
        <f aca="false">IF(OR(A664="Insumo",A664="Composição Auxiliar"),J664,"")</f>
        <v/>
      </c>
      <c r="N664" s="81" t="str">
        <f aca="false">IF(E664="Mão de Obra",J664,"")</f>
        <v/>
      </c>
      <c r="O664" s="81" t="str">
        <f aca="false">IF(N664&lt;&gt;"","",M664)</f>
        <v/>
      </c>
      <c r="P664" s="82" t="str">
        <f aca="false">IF(A664="Composição",B664,"")</f>
        <v> S-ARQ-PISO-PRMPP-001 </v>
      </c>
      <c r="Q664" s="81" t="n">
        <f aca="false">IF(P664&lt;&gt;"",SUMIF(L664:L664,L664,N664:N664),"")</f>
        <v>0</v>
      </c>
      <c r="R664" s="81" t="n">
        <f aca="false">IF(P664&lt;&gt;"",SUMIF(L664:L664,L664,O664:O664),"")</f>
        <v>0</v>
      </c>
    </row>
    <row r="665" customFormat="false" ht="25.5" hidden="true" customHeight="true" outlineLevel="0" collapsed="false">
      <c r="A665" s="91" t="s">
        <v>668</v>
      </c>
      <c r="B665" s="92" t="s">
        <v>1118</v>
      </c>
      <c r="C665" s="91" t="s">
        <v>664</v>
      </c>
      <c r="D665" s="91" t="s">
        <v>1119</v>
      </c>
      <c r="E665" s="91" t="s">
        <v>671</v>
      </c>
      <c r="F665" s="91"/>
      <c r="G665" s="93" t="s">
        <v>672</v>
      </c>
      <c r="H665" s="94" t="n">
        <v>0.5591</v>
      </c>
      <c r="I665" s="95" t="n">
        <f aca="false">SUMIFS(J:J,A:A,"Composição",B:B,$B665)</f>
        <v>23.56</v>
      </c>
      <c r="J665" s="95" t="n">
        <f aca="false">TRUNC(H665*I665,2)</f>
        <v>13.17</v>
      </c>
      <c r="L665" s="63" t="n">
        <f aca="false">IF(AND(A666&lt;&gt;"",A665=""),L664+1,L664)</f>
        <v>58</v>
      </c>
      <c r="M665" s="80" t="n">
        <f aca="false">IF(OR(A665="Insumo",A665="Composição Auxiliar"),J665,"")</f>
        <v>13.17</v>
      </c>
      <c r="N665" s="81" t="str">
        <f aca="false">IF(E665="Mão de Obra",J665,"")</f>
        <v/>
      </c>
      <c r="O665" s="81" t="n">
        <f aca="false">IF(N665&lt;&gt;"","",M665)</f>
        <v>13.17</v>
      </c>
      <c r="P665" s="82" t="str">
        <f aca="false">IF(A665="Composição",B665,"")</f>
        <v/>
      </c>
      <c r="Q665" s="81" t="str">
        <f aca="false">IF(P665&lt;&gt;"",SUMIF(L665:L665,L665,N665:N665),"")</f>
        <v/>
      </c>
      <c r="R665" s="81" t="str">
        <f aca="false">IF(P665&lt;&gt;"",SUMIF(L665:L665,L665,O665:O665),"")</f>
        <v/>
      </c>
    </row>
    <row r="666" customFormat="false" ht="25.5" hidden="true" customHeight="true" outlineLevel="0" collapsed="false">
      <c r="A666" s="91" t="s">
        <v>668</v>
      </c>
      <c r="B666" s="92" t="s">
        <v>677</v>
      </c>
      <c r="C666" s="91" t="s">
        <v>664</v>
      </c>
      <c r="D666" s="91" t="s">
        <v>678</v>
      </c>
      <c r="E666" s="91" t="s">
        <v>671</v>
      </c>
      <c r="F666" s="91"/>
      <c r="G666" s="93" t="s">
        <v>672</v>
      </c>
      <c r="H666" s="94" t="n">
        <v>0.1488</v>
      </c>
      <c r="I666" s="95" t="n">
        <f aca="false">SUMIFS(J:J,A:A,"Composição",B:B,$B666)</f>
        <v>18.93</v>
      </c>
      <c r="J666" s="95" t="n">
        <f aca="false">TRUNC(H666*I666,2)</f>
        <v>2.81</v>
      </c>
      <c r="L666" s="63" t="n">
        <f aca="false">IF(AND(A667&lt;&gt;"",A666=""),L665+1,L665)</f>
        <v>58</v>
      </c>
      <c r="M666" s="80" t="n">
        <f aca="false">IF(OR(A666="Insumo",A666="Composição Auxiliar"),J666,"")</f>
        <v>2.81</v>
      </c>
      <c r="N666" s="81" t="str">
        <f aca="false">IF(E666="Mão de Obra",J666,"")</f>
        <v/>
      </c>
      <c r="O666" s="81" t="n">
        <f aca="false">IF(N666&lt;&gt;"","",M666)</f>
        <v>2.81</v>
      </c>
      <c r="P666" s="82" t="str">
        <f aca="false">IF(A666="Composição",B666,"")</f>
        <v/>
      </c>
      <c r="Q666" s="81" t="str">
        <f aca="false">IF(P666&lt;&gt;"",SUMIF(L666:L666,L666,N666:N666),"")</f>
        <v/>
      </c>
      <c r="R666" s="81" t="str">
        <f aca="false">IF(P666&lt;&gt;"",SUMIF(L666:L666,L666,O666:O666),"")</f>
        <v/>
      </c>
    </row>
    <row r="667" customFormat="false" ht="25.5" hidden="true" customHeight="false" outlineLevel="0" collapsed="false">
      <c r="A667" s="96" t="s">
        <v>679</v>
      </c>
      <c r="B667" s="97" t="s">
        <v>1132</v>
      </c>
      <c r="C667" s="96" t="str">
        <f aca="false">VLOOKUP(B667,INSUMOS!$A:$I,2,0)</f>
        <v>SINAPI</v>
      </c>
      <c r="D667" s="96" t="str">
        <f aca="false">VLOOKUP(B667,INSUMOS!$A:$I,3,0)</f>
        <v>PISO EM PORCELANATO RETIFICADO EXTRA, FORMATO MENOR OU IGUAL A 2025 CM2</v>
      </c>
      <c r="E667" s="98" t="str">
        <f aca="false">VLOOKUP(B667,INSUMOS!$A:$I,4,0)</f>
        <v>Material</v>
      </c>
      <c r="F667" s="98"/>
      <c r="G667" s="99" t="str">
        <f aca="false">VLOOKUP(B667,INSUMOS!$A:$I,5,0)</f>
        <v>m²</v>
      </c>
      <c r="H667" s="100" t="n">
        <v>0.7403</v>
      </c>
      <c r="I667" s="101" t="n">
        <f aca="false">VLOOKUP(B667,INSUMOS!$A:$I,8,0)</f>
        <v>81.23</v>
      </c>
      <c r="J667" s="101" t="n">
        <f aca="false">TRUNC(H667*I667,2)</f>
        <v>60.13</v>
      </c>
      <c r="L667" s="63" t="n">
        <f aca="false">IF(AND(A668&lt;&gt;"",A667=""),L666+1,L666)</f>
        <v>58</v>
      </c>
      <c r="M667" s="80" t="n">
        <f aca="false">IF(OR(A667="Insumo",A667="Composição Auxiliar"),J667,"")</f>
        <v>60.13</v>
      </c>
      <c r="N667" s="81" t="str">
        <f aca="false">IF(E667="Mão de Obra",J667,"")</f>
        <v/>
      </c>
      <c r="O667" s="81" t="n">
        <f aca="false">IF(N667&lt;&gt;"","",M667)</f>
        <v>60.13</v>
      </c>
      <c r="P667" s="82" t="str">
        <f aca="false">IF(A667="Composição",B667,"")</f>
        <v/>
      </c>
      <c r="Q667" s="81" t="str">
        <f aca="false">IF(P667&lt;&gt;"",SUMIF(L667:L667,L667,N667:N667),"")</f>
        <v/>
      </c>
      <c r="R667" s="81" t="str">
        <f aca="false">IF(P667&lt;&gt;"",SUMIF(L667:L667,L667,O667:O667),"")</f>
        <v/>
      </c>
    </row>
    <row r="668" customFormat="false" ht="14.25" hidden="true" customHeight="false" outlineLevel="0" collapsed="false">
      <c r="A668" s="96" t="s">
        <v>679</v>
      </c>
      <c r="B668" s="97" t="s">
        <v>1121</v>
      </c>
      <c r="C668" s="96" t="str">
        <f aca="false">VLOOKUP(B668,INSUMOS!$A:$I,2,0)</f>
        <v>SINAPI</v>
      </c>
      <c r="D668" s="96" t="str">
        <f aca="false">VLOOKUP(B668,INSUMOS!$A:$I,3,0)</f>
        <v>ARGAMASSA COLANTE TIPO AC III</v>
      </c>
      <c r="E668" s="98" t="str">
        <f aca="false">VLOOKUP(B668,INSUMOS!$A:$I,4,0)</f>
        <v>Material</v>
      </c>
      <c r="F668" s="98"/>
      <c r="G668" s="99" t="str">
        <f aca="false">VLOOKUP(B668,INSUMOS!$A:$I,5,0)</f>
        <v>KG</v>
      </c>
      <c r="H668" s="100" t="n">
        <v>6.848</v>
      </c>
      <c r="I668" s="101" t="n">
        <f aca="false">VLOOKUP(B668,INSUMOS!$A:$I,8,0)</f>
        <v>2.55</v>
      </c>
      <c r="J668" s="101" t="n">
        <f aca="false">TRUNC(H668*I668,2)</f>
        <v>17.46</v>
      </c>
      <c r="L668" s="63" t="n">
        <f aca="false">IF(AND(A669&lt;&gt;"",A668=""),L667+1,L667)</f>
        <v>58</v>
      </c>
      <c r="M668" s="80" t="n">
        <f aca="false">IF(OR(A668="Insumo",A668="Composição Auxiliar"),J668,"")</f>
        <v>17.46</v>
      </c>
      <c r="N668" s="81" t="str">
        <f aca="false">IF(E668="Mão de Obra",J668,"")</f>
        <v/>
      </c>
      <c r="O668" s="81" t="n">
        <f aca="false">IF(N668&lt;&gt;"","",M668)</f>
        <v>17.46</v>
      </c>
      <c r="P668" s="82" t="str">
        <f aca="false">IF(A668="Composição",B668,"")</f>
        <v/>
      </c>
      <c r="Q668" s="81" t="str">
        <f aca="false">IF(P668&lt;&gt;"",SUMIF(L668:L668,L668,N668:N668),"")</f>
        <v/>
      </c>
      <c r="R668" s="81" t="str">
        <f aca="false">IF(P668&lt;&gt;"",SUMIF(L668:L668,L668,O668:O668),"")</f>
        <v/>
      </c>
    </row>
    <row r="669" customFormat="false" ht="14.25" hidden="true" customHeight="false" outlineLevel="0" collapsed="false">
      <c r="A669" s="96" t="s">
        <v>679</v>
      </c>
      <c r="B669" s="97" t="s">
        <v>1122</v>
      </c>
      <c r="C669" s="96" t="str">
        <f aca="false">VLOOKUP(B669,INSUMOS!$A:$I,2,0)</f>
        <v>SINAPI</v>
      </c>
      <c r="D669" s="96" t="str">
        <f aca="false">VLOOKUP(B669,INSUMOS!$A:$I,3,0)</f>
        <v>REJUNTE CIMENTICIO, QUALQUER COR</v>
      </c>
      <c r="E669" s="98" t="str">
        <f aca="false">VLOOKUP(B669,INSUMOS!$A:$I,4,0)</f>
        <v>Material</v>
      </c>
      <c r="F669" s="98"/>
      <c r="G669" s="99" t="str">
        <f aca="false">VLOOKUP(B669,INSUMOS!$A:$I,5,0)</f>
        <v>KG</v>
      </c>
      <c r="H669" s="100" t="n">
        <v>0.141</v>
      </c>
      <c r="I669" s="101" t="n">
        <f aca="false">VLOOKUP(B669,INSUMOS!$A:$I,8,0)</f>
        <v>4.87</v>
      </c>
      <c r="J669" s="101" t="n">
        <f aca="false">TRUNC(H669*I669,2)</f>
        <v>0.68</v>
      </c>
      <c r="L669" s="63" t="n">
        <f aca="false">IF(AND(A670&lt;&gt;"",A669=""),L668+1,L668)</f>
        <v>58</v>
      </c>
      <c r="M669" s="80" t="n">
        <f aca="false">IF(OR(A669="Insumo",A669="Composição Auxiliar"),J669,"")</f>
        <v>0.68</v>
      </c>
      <c r="N669" s="81" t="str">
        <f aca="false">IF(E669="Mão de Obra",J669,"")</f>
        <v/>
      </c>
      <c r="O669" s="81" t="n">
        <f aca="false">IF(N669&lt;&gt;"","",M669)</f>
        <v>0.68</v>
      </c>
      <c r="P669" s="82" t="str">
        <f aca="false">IF(A669="Composição",B669,"")</f>
        <v/>
      </c>
      <c r="Q669" s="81" t="str">
        <f aca="false">IF(P669&lt;&gt;"",SUMIF(L669:L669,L669,N669:N669),"")</f>
        <v/>
      </c>
      <c r="R669" s="81" t="str">
        <f aca="false">IF(P669&lt;&gt;"",SUMIF(L669:L669,L669,O669:O669),"")</f>
        <v/>
      </c>
    </row>
    <row r="670" customFormat="false" ht="14.25" hidden="true" customHeight="false" outlineLevel="0" collapsed="false">
      <c r="A670" s="102"/>
      <c r="B670" s="102"/>
      <c r="C670" s="102"/>
      <c r="D670" s="102"/>
      <c r="E670" s="102"/>
      <c r="F670" s="103"/>
      <c r="G670" s="102"/>
      <c r="H670" s="103"/>
      <c r="I670" s="102"/>
      <c r="J670" s="103"/>
      <c r="L670" s="63" t="n">
        <f aca="false">IF(AND(A671&lt;&gt;"",A670=""),L669+1,L669)</f>
        <v>58</v>
      </c>
      <c r="M670" s="80" t="str">
        <f aca="false">IF(OR(A670="Insumo",A670="Composição Auxiliar"),J670,"")</f>
        <v/>
      </c>
      <c r="N670" s="81" t="str">
        <f aca="false">IF(E670="Mão de Obra",J670,"")</f>
        <v/>
      </c>
      <c r="O670" s="81" t="str">
        <f aca="false">IF(N670&lt;&gt;"","",M670)</f>
        <v/>
      </c>
      <c r="P670" s="82" t="str">
        <f aca="false">IF(A670="Composição",B670,"")</f>
        <v/>
      </c>
      <c r="Q670" s="81" t="str">
        <f aca="false">IF(P670&lt;&gt;"",SUMIF(L670:L670,L670,N670:N670),"")</f>
        <v/>
      </c>
      <c r="R670" s="81" t="str">
        <f aca="false">IF(P670&lt;&gt;"",SUMIF(L670:L670,L670,O670:O670),"")</f>
        <v/>
      </c>
    </row>
    <row r="671" customFormat="false" ht="15" hidden="true" customHeight="false" outlineLevel="0" collapsed="false">
      <c r="A671" s="102"/>
      <c r="B671" s="102"/>
      <c r="C671" s="102"/>
      <c r="D671" s="102"/>
      <c r="E671" s="102"/>
      <c r="F671" s="103"/>
      <c r="G671" s="102"/>
      <c r="H671" s="104"/>
      <c r="I671" s="104"/>
      <c r="J671" s="103"/>
      <c r="L671" s="63" t="n">
        <f aca="false">IF(AND(A672&lt;&gt;"",A671=""),L670+1,L670)</f>
        <v>58</v>
      </c>
      <c r="M671" s="80" t="str">
        <f aca="false">IF(OR(A671="Insumo",A671="Composição Auxiliar"),J671,"")</f>
        <v/>
      </c>
      <c r="N671" s="81" t="str">
        <f aca="false">IF(E671="Mão de Obra",J671,"")</f>
        <v/>
      </c>
      <c r="O671" s="81" t="str">
        <f aca="false">IF(N671&lt;&gt;"","",M671)</f>
        <v/>
      </c>
      <c r="P671" s="82" t="str">
        <f aca="false">IF(A671="Composição",B671,"")</f>
        <v/>
      </c>
      <c r="Q671" s="81" t="str">
        <f aca="false">IF(P671&lt;&gt;"",SUMIF(L671:L671,L671,N671:N671),"")</f>
        <v/>
      </c>
      <c r="R671" s="81" t="str">
        <f aca="false">IF(P671&lt;&gt;"",SUMIF(L671:L671,L671,O671:O671),"")</f>
        <v/>
      </c>
    </row>
    <row r="672" customFormat="false" ht="15" hidden="true" customHeight="false" outlineLevel="0" collapsed="false">
      <c r="A672" s="108"/>
      <c r="B672" s="108"/>
      <c r="C672" s="108"/>
      <c r="D672" s="108"/>
      <c r="E672" s="108"/>
      <c r="F672" s="108"/>
      <c r="G672" s="108"/>
      <c r="H672" s="108"/>
      <c r="I672" s="108"/>
      <c r="J672" s="108"/>
      <c r="L672" s="63" t="n">
        <f aca="false">IF(AND(A673&lt;&gt;"",A672=""),L671+1,L671)</f>
        <v>59</v>
      </c>
      <c r="M672" s="80" t="str">
        <f aca="false">IF(OR(A672="Insumo",A672="Composição Auxiliar"),J672,"")</f>
        <v/>
      </c>
      <c r="N672" s="81" t="str">
        <f aca="false">IF(E672="Mão de Obra",J672,"")</f>
        <v/>
      </c>
      <c r="O672" s="81" t="str">
        <f aca="false">IF(N672&lt;&gt;"","",M672)</f>
        <v/>
      </c>
      <c r="P672" s="82" t="str">
        <f aca="false">IF(A672="Composição",B672,"")</f>
        <v/>
      </c>
      <c r="Q672" s="81" t="str">
        <f aca="false">IF(P672&lt;&gt;"",SUMIF(L672:L672,L672,N672:N672),"")</f>
        <v/>
      </c>
      <c r="R672" s="81" t="str">
        <f aca="false">IF(P672&lt;&gt;"",SUMIF(L672:L672,L672,O672:O672),"")</f>
        <v/>
      </c>
    </row>
    <row r="673" customFormat="false" ht="15" hidden="true" customHeight="true" outlineLevel="0" collapsed="false">
      <c r="A673" s="83" t="s">
        <v>189</v>
      </c>
      <c r="B673" s="84" t="s">
        <v>655</v>
      </c>
      <c r="C673" s="83" t="s">
        <v>656</v>
      </c>
      <c r="D673" s="83" t="s">
        <v>657</v>
      </c>
      <c r="E673" s="83" t="s">
        <v>658</v>
      </c>
      <c r="F673" s="83"/>
      <c r="G673" s="85" t="s">
        <v>659</v>
      </c>
      <c r="H673" s="84" t="s">
        <v>660</v>
      </c>
      <c r="I673" s="84" t="s">
        <v>661</v>
      </c>
      <c r="J673" s="84" t="s">
        <v>662</v>
      </c>
      <c r="L673" s="63" t="n">
        <f aca="false">IF(AND(A674&lt;&gt;"",A673=""),L672+1,L672)</f>
        <v>59</v>
      </c>
      <c r="M673" s="80" t="str">
        <f aca="false">IF(OR(A673="Insumo",A673="Composição Auxiliar"),J673,"")</f>
        <v/>
      </c>
      <c r="N673" s="81" t="str">
        <f aca="false">IF(E673="Mão de Obra",J673,"")</f>
        <v/>
      </c>
      <c r="O673" s="81" t="str">
        <f aca="false">IF(N673&lt;&gt;"","",M673)</f>
        <v/>
      </c>
      <c r="P673" s="82" t="str">
        <f aca="false">IF(A673="Composição",B673,"")</f>
        <v/>
      </c>
      <c r="Q673" s="81" t="str">
        <f aca="false">IF(P673&lt;&gt;"",SUMIF(L673:L673,L673,N673:N673),"")</f>
        <v/>
      </c>
      <c r="R673" s="81" t="str">
        <f aca="false">IF(P673&lt;&gt;"",SUMIF(L673:L673,L673,O673:O673),"")</f>
        <v/>
      </c>
    </row>
    <row r="674" customFormat="false" ht="25.5" hidden="true" customHeight="true" outlineLevel="0" collapsed="false">
      <c r="A674" s="86" t="s">
        <v>663</v>
      </c>
      <c r="B674" s="87" t="s">
        <v>190</v>
      </c>
      <c r="C674" s="86" t="s">
        <v>664</v>
      </c>
      <c r="D674" s="86" t="s">
        <v>1134</v>
      </c>
      <c r="E674" s="86" t="s">
        <v>1109</v>
      </c>
      <c r="F674" s="86"/>
      <c r="G674" s="88" t="s">
        <v>729</v>
      </c>
      <c r="H674" s="89" t="n">
        <v>1</v>
      </c>
      <c r="I674" s="90" t="n">
        <f aca="false">SUMIF(L:L,$L674,M:M)</f>
        <v>116.13</v>
      </c>
      <c r="J674" s="90" t="n">
        <f aca="false">TRUNC(H674*I674,2)</f>
        <v>116.13</v>
      </c>
      <c r="L674" s="63" t="n">
        <f aca="false">IF(AND(A675&lt;&gt;"",A674=""),L673+1,L673)</f>
        <v>59</v>
      </c>
      <c r="M674" s="80" t="str">
        <f aca="false">IF(OR(A674="Insumo",A674="Composição Auxiliar"),J674,"")</f>
        <v/>
      </c>
      <c r="N674" s="81" t="str">
        <f aca="false">IF(E674="Mão de Obra",J674,"")</f>
        <v/>
      </c>
      <c r="O674" s="81" t="str">
        <f aca="false">IF(N674&lt;&gt;"","",M674)</f>
        <v/>
      </c>
      <c r="P674" s="82" t="str">
        <f aca="false">IF(A674="Composição",B674,"")</f>
        <v> 98689 </v>
      </c>
      <c r="Q674" s="81" t="n">
        <f aca="false">IF(P674&lt;&gt;"",SUMIF(L674:L674,L674,N674:N674),"")</f>
        <v>0</v>
      </c>
      <c r="R674" s="81" t="n">
        <f aca="false">IF(P674&lt;&gt;"",SUMIF(L674:L674,L674,O674:O674),"")</f>
        <v>0</v>
      </c>
    </row>
    <row r="675" customFormat="false" ht="25.5" hidden="true" customHeight="true" outlineLevel="0" collapsed="false">
      <c r="A675" s="91" t="s">
        <v>668</v>
      </c>
      <c r="B675" s="92" t="s">
        <v>1135</v>
      </c>
      <c r="C675" s="91" t="s">
        <v>664</v>
      </c>
      <c r="D675" s="91" t="s">
        <v>1136</v>
      </c>
      <c r="E675" s="91" t="s">
        <v>671</v>
      </c>
      <c r="F675" s="91"/>
      <c r="G675" s="93" t="s">
        <v>672</v>
      </c>
      <c r="H675" s="94" t="n">
        <v>0.547</v>
      </c>
      <c r="I675" s="95" t="n">
        <f aca="false">SUMIFS(J:J,A:A,"Composição",B:B,$B675)</f>
        <v>23.56</v>
      </c>
      <c r="J675" s="95" t="n">
        <f aca="false">TRUNC(H675*I675,2)</f>
        <v>12.88</v>
      </c>
      <c r="L675" s="63" t="n">
        <f aca="false">IF(AND(A676&lt;&gt;"",A675=""),L674+1,L674)</f>
        <v>59</v>
      </c>
      <c r="M675" s="80" t="n">
        <f aca="false">IF(OR(A675="Insumo",A675="Composição Auxiliar"),J675,"")</f>
        <v>12.88</v>
      </c>
      <c r="N675" s="81" t="str">
        <f aca="false">IF(E675="Mão de Obra",J675,"")</f>
        <v/>
      </c>
      <c r="O675" s="81" t="n">
        <f aca="false">IF(N675&lt;&gt;"","",M675)</f>
        <v>12.88</v>
      </c>
      <c r="P675" s="82" t="str">
        <f aca="false">IF(A675="Composição",B675,"")</f>
        <v/>
      </c>
      <c r="Q675" s="81" t="str">
        <f aca="false">IF(P675&lt;&gt;"",SUMIF(L675:L675,L675,N675:N675),"")</f>
        <v/>
      </c>
      <c r="R675" s="81" t="str">
        <f aca="false">IF(P675&lt;&gt;"",SUMIF(L675:L675,L675,O675:O675),"")</f>
        <v/>
      </c>
    </row>
    <row r="676" customFormat="false" ht="25.5" hidden="true" customHeight="true" outlineLevel="0" collapsed="false">
      <c r="A676" s="91" t="s">
        <v>668</v>
      </c>
      <c r="B676" s="92" t="s">
        <v>677</v>
      </c>
      <c r="C676" s="91" t="s">
        <v>664</v>
      </c>
      <c r="D676" s="91" t="s">
        <v>678</v>
      </c>
      <c r="E676" s="91" t="s">
        <v>671</v>
      </c>
      <c r="F676" s="91"/>
      <c r="G676" s="93" t="s">
        <v>672</v>
      </c>
      <c r="H676" s="94" t="n">
        <v>0.273</v>
      </c>
      <c r="I676" s="95" t="n">
        <f aca="false">SUMIFS(J:J,A:A,"Composição",B:B,$B676)</f>
        <v>18.93</v>
      </c>
      <c r="J676" s="95" t="n">
        <f aca="false">TRUNC(H676*I676,2)</f>
        <v>5.16</v>
      </c>
      <c r="L676" s="63" t="n">
        <f aca="false">IF(AND(A677&lt;&gt;"",A676=""),L675+1,L675)</f>
        <v>59</v>
      </c>
      <c r="M676" s="80" t="n">
        <f aca="false">IF(OR(A676="Insumo",A676="Composição Auxiliar"),J676,"")</f>
        <v>5.16</v>
      </c>
      <c r="N676" s="81" t="str">
        <f aca="false">IF(E676="Mão de Obra",J676,"")</f>
        <v/>
      </c>
      <c r="O676" s="81" t="n">
        <f aca="false">IF(N676&lt;&gt;"","",M676)</f>
        <v>5.16</v>
      </c>
      <c r="P676" s="82" t="str">
        <f aca="false">IF(A676="Composição",B676,"")</f>
        <v/>
      </c>
      <c r="Q676" s="81" t="str">
        <f aca="false">IF(P676&lt;&gt;"",SUMIF(L676:L676,L676,N676:N676),"")</f>
        <v/>
      </c>
      <c r="R676" s="81" t="str">
        <f aca="false">IF(P676&lt;&gt;"",SUMIF(L676:L676,L676,O676:O676),"")</f>
        <v/>
      </c>
    </row>
    <row r="677" customFormat="false" ht="14.25" hidden="true" customHeight="false" outlineLevel="0" collapsed="false">
      <c r="A677" s="96" t="s">
        <v>679</v>
      </c>
      <c r="B677" s="97" t="s">
        <v>1121</v>
      </c>
      <c r="C677" s="96" t="str">
        <f aca="false">VLOOKUP(B677,INSUMOS!$A:$I,2,0)</f>
        <v>SINAPI</v>
      </c>
      <c r="D677" s="96" t="str">
        <f aca="false">VLOOKUP(B677,INSUMOS!$A:$I,3,0)</f>
        <v>ARGAMASSA COLANTE TIPO AC III</v>
      </c>
      <c r="E677" s="98" t="str">
        <f aca="false">VLOOKUP(B677,INSUMOS!$A:$I,4,0)</f>
        <v>Material</v>
      </c>
      <c r="F677" s="98"/>
      <c r="G677" s="99" t="str">
        <f aca="false">VLOOKUP(B677,INSUMOS!$A:$I,5,0)</f>
        <v>KG</v>
      </c>
      <c r="H677" s="100" t="n">
        <v>1.29</v>
      </c>
      <c r="I677" s="101" t="n">
        <f aca="false">VLOOKUP(B677,INSUMOS!$A:$I,8,0)</f>
        <v>2.55</v>
      </c>
      <c r="J677" s="101" t="n">
        <f aca="false">TRUNC(H677*I677,2)</f>
        <v>3.28</v>
      </c>
      <c r="L677" s="63" t="n">
        <f aca="false">IF(AND(A678&lt;&gt;"",A677=""),L676+1,L676)</f>
        <v>59</v>
      </c>
      <c r="M677" s="80" t="n">
        <f aca="false">IF(OR(A677="Insumo",A677="Composição Auxiliar"),J677,"")</f>
        <v>3.28</v>
      </c>
      <c r="N677" s="81" t="str">
        <f aca="false">IF(E677="Mão de Obra",J677,"")</f>
        <v/>
      </c>
      <c r="O677" s="81" t="n">
        <f aca="false">IF(N677&lt;&gt;"","",M677)</f>
        <v>3.28</v>
      </c>
      <c r="P677" s="82" t="str">
        <f aca="false">IF(A677="Composição",B677,"")</f>
        <v/>
      </c>
      <c r="Q677" s="81" t="str">
        <f aca="false">IF(P677&lt;&gt;"",SUMIF(L677:L677,L677,N677:N677),"")</f>
        <v/>
      </c>
      <c r="R677" s="81" t="str">
        <f aca="false">IF(P677&lt;&gt;"",SUMIF(L677:L677,L677,O677:O677),"")</f>
        <v/>
      </c>
    </row>
    <row r="678" customFormat="false" ht="38.25" hidden="true" customHeight="false" outlineLevel="0" collapsed="false">
      <c r="A678" s="96" t="s">
        <v>679</v>
      </c>
      <c r="B678" s="97" t="s">
        <v>1137</v>
      </c>
      <c r="C678" s="96" t="str">
        <f aca="false">VLOOKUP(B678,INSUMOS!$A:$I,2,0)</f>
        <v>SINAPI</v>
      </c>
      <c r="D678" s="96" t="str">
        <f aca="false">VLOOKUP(B678,INSUMOS!$A:$I,3,0)</f>
        <v>SOLEIRA EM GRANITO, POLIDO, TIPO ANDORINHA/ QUARTZ/ CASTELO/ CORUMBA OU OUTROS EQUIVALENTES DA REGIAO, L= *15* CM, E=  *2,0* CM</v>
      </c>
      <c r="E678" s="98" t="str">
        <f aca="false">VLOOKUP(B678,INSUMOS!$A:$I,4,0)</f>
        <v>Material</v>
      </c>
      <c r="F678" s="98"/>
      <c r="G678" s="99" t="str">
        <f aca="false">VLOOKUP(B678,INSUMOS!$A:$I,5,0)</f>
        <v>M</v>
      </c>
      <c r="H678" s="100" t="n">
        <v>1</v>
      </c>
      <c r="I678" s="101" t="n">
        <f aca="false">VLOOKUP(B678,INSUMOS!$A:$I,8,0)</f>
        <v>94.81</v>
      </c>
      <c r="J678" s="101" t="n">
        <f aca="false">TRUNC(H678*I678,2)</f>
        <v>94.81</v>
      </c>
      <c r="L678" s="63" t="n">
        <f aca="false">IF(AND(A679&lt;&gt;"",A678=""),L677+1,L677)</f>
        <v>59</v>
      </c>
      <c r="M678" s="80" t="n">
        <f aca="false">IF(OR(A678="Insumo",A678="Composição Auxiliar"),J678,"")</f>
        <v>94.81</v>
      </c>
      <c r="N678" s="81" t="str">
        <f aca="false">IF(E678="Mão de Obra",J678,"")</f>
        <v/>
      </c>
      <c r="O678" s="81" t="n">
        <f aca="false">IF(N678&lt;&gt;"","",M678)</f>
        <v>94.81</v>
      </c>
      <c r="P678" s="82" t="str">
        <f aca="false">IF(A678="Composição",B678,"")</f>
        <v/>
      </c>
      <c r="Q678" s="81" t="str">
        <f aca="false">IF(P678&lt;&gt;"",SUMIF(L678:L678,L678,N678:N678),"")</f>
        <v/>
      </c>
      <c r="R678" s="81" t="str">
        <f aca="false">IF(P678&lt;&gt;"",SUMIF(L678:L678,L678,O678:O678),"")</f>
        <v/>
      </c>
    </row>
    <row r="679" customFormat="false" ht="14.25" hidden="true" customHeight="false" outlineLevel="0" collapsed="false">
      <c r="A679" s="102"/>
      <c r="B679" s="102"/>
      <c r="C679" s="102"/>
      <c r="D679" s="102"/>
      <c r="E679" s="102"/>
      <c r="F679" s="103"/>
      <c r="G679" s="102"/>
      <c r="H679" s="103"/>
      <c r="I679" s="102"/>
      <c r="J679" s="103"/>
      <c r="L679" s="63" t="n">
        <f aca="false">IF(AND(A680&lt;&gt;"",A679=""),L678+1,L678)</f>
        <v>59</v>
      </c>
      <c r="M679" s="80" t="str">
        <f aca="false">IF(OR(A679="Insumo",A679="Composição Auxiliar"),J679,"")</f>
        <v/>
      </c>
      <c r="N679" s="81" t="str">
        <f aca="false">IF(E679="Mão de Obra",J679,"")</f>
        <v/>
      </c>
      <c r="O679" s="81" t="str">
        <f aca="false">IF(N679&lt;&gt;"","",M679)</f>
        <v/>
      </c>
      <c r="P679" s="82" t="str">
        <f aca="false">IF(A679="Composição",B679,"")</f>
        <v/>
      </c>
      <c r="Q679" s="81" t="str">
        <f aca="false">IF(P679&lt;&gt;"",SUMIF(L679:L679,L679,N679:N679),"")</f>
        <v/>
      </c>
      <c r="R679" s="81" t="str">
        <f aca="false">IF(P679&lt;&gt;"",SUMIF(L679:L679,L679,O679:O679),"")</f>
        <v/>
      </c>
    </row>
    <row r="680" customFormat="false" ht="15" hidden="true" customHeight="false" outlineLevel="0" collapsed="false">
      <c r="A680" s="102"/>
      <c r="B680" s="102"/>
      <c r="C680" s="102"/>
      <c r="D680" s="102"/>
      <c r="E680" s="102"/>
      <c r="F680" s="103"/>
      <c r="G680" s="102"/>
      <c r="H680" s="104"/>
      <c r="I680" s="104"/>
      <c r="J680" s="103"/>
      <c r="L680" s="63" t="n">
        <f aca="false">IF(AND(A681&lt;&gt;"",A680=""),L679+1,L679)</f>
        <v>59</v>
      </c>
      <c r="M680" s="80" t="str">
        <f aca="false">IF(OR(A680="Insumo",A680="Composição Auxiliar"),J680,"")</f>
        <v/>
      </c>
      <c r="N680" s="81" t="str">
        <f aca="false">IF(E680="Mão de Obra",J680,"")</f>
        <v/>
      </c>
      <c r="O680" s="81" t="str">
        <f aca="false">IF(N680&lt;&gt;"","",M680)</f>
        <v/>
      </c>
      <c r="P680" s="82" t="str">
        <f aca="false">IF(A680="Composição",B680,"")</f>
        <v/>
      </c>
      <c r="Q680" s="81" t="str">
        <f aca="false">IF(P680&lt;&gt;"",SUMIF(L680:L680,L680,N680:N680),"")</f>
        <v/>
      </c>
      <c r="R680" s="81" t="str">
        <f aca="false">IF(P680&lt;&gt;"",SUMIF(L680:L680,L680,O680:O680),"")</f>
        <v/>
      </c>
    </row>
    <row r="681" customFormat="false" ht="15" hidden="true" customHeight="false" outlineLevel="0" collapsed="false">
      <c r="A681" s="108"/>
      <c r="B681" s="108"/>
      <c r="C681" s="108"/>
      <c r="D681" s="108"/>
      <c r="E681" s="108"/>
      <c r="F681" s="108"/>
      <c r="G681" s="108"/>
      <c r="H681" s="108"/>
      <c r="I681" s="108"/>
      <c r="J681" s="108"/>
      <c r="L681" s="63" t="n">
        <f aca="false">IF(AND(A682&lt;&gt;"",A681=""),L680+1,L680)</f>
        <v>60</v>
      </c>
      <c r="M681" s="80" t="str">
        <f aca="false">IF(OR(A681="Insumo",A681="Composição Auxiliar"),J681,"")</f>
        <v/>
      </c>
      <c r="N681" s="81" t="str">
        <f aca="false">IF(E681="Mão de Obra",J681,"")</f>
        <v/>
      </c>
      <c r="O681" s="81" t="str">
        <f aca="false">IF(N681&lt;&gt;"","",M681)</f>
        <v/>
      </c>
      <c r="P681" s="82" t="str">
        <f aca="false">IF(A681="Composição",B681,"")</f>
        <v/>
      </c>
      <c r="Q681" s="81" t="str">
        <f aca="false">IF(P681&lt;&gt;"",SUMIF(L681:L681,L681,N681:N681),"")</f>
        <v/>
      </c>
      <c r="R681" s="81" t="str">
        <f aca="false">IF(P681&lt;&gt;"",SUMIF(L681:L681,L681,O681:O681),"")</f>
        <v/>
      </c>
    </row>
    <row r="682" customFormat="false" ht="15" hidden="true" customHeight="true" outlineLevel="0" collapsed="false">
      <c r="A682" s="83" t="s">
        <v>191</v>
      </c>
      <c r="B682" s="84" t="s">
        <v>655</v>
      </c>
      <c r="C682" s="83" t="s">
        <v>656</v>
      </c>
      <c r="D682" s="83" t="s">
        <v>657</v>
      </c>
      <c r="E682" s="83" t="s">
        <v>658</v>
      </c>
      <c r="F682" s="83"/>
      <c r="G682" s="85" t="s">
        <v>659</v>
      </c>
      <c r="H682" s="84" t="s">
        <v>660</v>
      </c>
      <c r="I682" s="84" t="s">
        <v>661</v>
      </c>
      <c r="J682" s="84" t="s">
        <v>662</v>
      </c>
      <c r="L682" s="63" t="n">
        <f aca="false">IF(AND(A683&lt;&gt;"",A682=""),L681+1,L681)</f>
        <v>60</v>
      </c>
      <c r="M682" s="80" t="str">
        <f aca="false">IF(OR(A682="Insumo",A682="Composição Auxiliar"),J682,"")</f>
        <v/>
      </c>
      <c r="N682" s="81" t="str">
        <f aca="false">IF(E682="Mão de Obra",J682,"")</f>
        <v/>
      </c>
      <c r="O682" s="81" t="str">
        <f aca="false">IF(N682&lt;&gt;"","",M682)</f>
        <v/>
      </c>
      <c r="P682" s="82" t="str">
        <f aca="false">IF(A682="Composição",B682,"")</f>
        <v/>
      </c>
      <c r="Q682" s="81" t="str">
        <f aca="false">IF(P682&lt;&gt;"",SUMIF(L682:L682,L682,N682:N682),"")</f>
        <v/>
      </c>
      <c r="R682" s="81" t="str">
        <f aca="false">IF(P682&lt;&gt;"",SUMIF(L682:L682,L682,O682:O682),"")</f>
        <v/>
      </c>
    </row>
    <row r="683" customFormat="false" ht="25.5" hidden="true" customHeight="true" outlineLevel="0" collapsed="false">
      <c r="A683" s="86" t="s">
        <v>663</v>
      </c>
      <c r="B683" s="87" t="s">
        <v>192</v>
      </c>
      <c r="C683" s="86" t="s">
        <v>716</v>
      </c>
      <c r="D683" s="86" t="s">
        <v>1139</v>
      </c>
      <c r="E683" s="86" t="s">
        <v>1109</v>
      </c>
      <c r="F683" s="86"/>
      <c r="G683" s="88" t="s">
        <v>729</v>
      </c>
      <c r="H683" s="89" t="n">
        <v>1</v>
      </c>
      <c r="I683" s="90" t="n">
        <f aca="false">SUMIF(L:L,$L683,M:M)</f>
        <v>193.36</v>
      </c>
      <c r="J683" s="90" t="n">
        <f aca="false">TRUNC(H683*I683,2)</f>
        <v>193.36</v>
      </c>
      <c r="L683" s="63" t="n">
        <f aca="false">IF(AND(A684&lt;&gt;"",A683=""),L682+1,L682)</f>
        <v>60</v>
      </c>
      <c r="M683" s="80" t="str">
        <f aca="false">IF(OR(A683="Insumo",A683="Composição Auxiliar"),J683,"")</f>
        <v/>
      </c>
      <c r="N683" s="81" t="str">
        <f aca="false">IF(E683="Mão de Obra",J683,"")</f>
        <v/>
      </c>
      <c r="O683" s="81" t="str">
        <f aca="false">IF(N683&lt;&gt;"","",M683)</f>
        <v/>
      </c>
      <c r="P683" s="82" t="str">
        <f aca="false">IF(A683="Composição",B683,"")</f>
        <v> S-ARQ-PISO-PRMPP-002 </v>
      </c>
      <c r="Q683" s="81" t="n">
        <f aca="false">IF(P683&lt;&gt;"",SUMIF(L683:L683,L683,N683:N683),"")</f>
        <v>0</v>
      </c>
      <c r="R683" s="81" t="n">
        <f aca="false">IF(P683&lt;&gt;"",SUMIF(L683:L683,L683,O683:O683),"")</f>
        <v>0</v>
      </c>
    </row>
    <row r="684" customFormat="false" ht="25.5" hidden="true" customHeight="true" outlineLevel="0" collapsed="false">
      <c r="A684" s="91" t="s">
        <v>668</v>
      </c>
      <c r="B684" s="92" t="s">
        <v>677</v>
      </c>
      <c r="C684" s="91" t="s">
        <v>664</v>
      </c>
      <c r="D684" s="91" t="s">
        <v>678</v>
      </c>
      <c r="E684" s="91" t="s">
        <v>671</v>
      </c>
      <c r="F684" s="91"/>
      <c r="G684" s="93" t="s">
        <v>672</v>
      </c>
      <c r="H684" s="94" t="n">
        <v>0.453</v>
      </c>
      <c r="I684" s="95" t="n">
        <f aca="false">SUMIFS(J:J,A:A,"Composição",B:B,$B684)</f>
        <v>18.93</v>
      </c>
      <c r="J684" s="95" t="n">
        <f aca="false">TRUNC(H684*I684,2)</f>
        <v>8.57</v>
      </c>
      <c r="L684" s="63" t="n">
        <f aca="false">IF(AND(A685&lt;&gt;"",A684=""),L683+1,L683)</f>
        <v>60</v>
      </c>
      <c r="M684" s="80" t="n">
        <f aca="false">IF(OR(A684="Insumo",A684="Composição Auxiliar"),J684,"")</f>
        <v>8.57</v>
      </c>
      <c r="N684" s="81" t="str">
        <f aca="false">IF(E684="Mão de Obra",J684,"")</f>
        <v/>
      </c>
      <c r="O684" s="81" t="n">
        <f aca="false">IF(N684&lt;&gt;"","",M684)</f>
        <v>8.57</v>
      </c>
      <c r="P684" s="82" t="str">
        <f aca="false">IF(A684="Composição",B684,"")</f>
        <v/>
      </c>
      <c r="Q684" s="81" t="str">
        <f aca="false">IF(P684&lt;&gt;"",SUMIF(L684:L684,L684,N684:N684),"")</f>
        <v/>
      </c>
      <c r="R684" s="81" t="str">
        <f aca="false">IF(P684&lt;&gt;"",SUMIF(L684:L684,L684,O684:O684),"")</f>
        <v/>
      </c>
    </row>
    <row r="685" customFormat="false" ht="25.5" hidden="true" customHeight="true" outlineLevel="0" collapsed="false">
      <c r="A685" s="91" t="s">
        <v>668</v>
      </c>
      <c r="B685" s="92" t="s">
        <v>1135</v>
      </c>
      <c r="C685" s="91" t="s">
        <v>664</v>
      </c>
      <c r="D685" s="91" t="s">
        <v>1136</v>
      </c>
      <c r="E685" s="91" t="s">
        <v>671</v>
      </c>
      <c r="F685" s="91"/>
      <c r="G685" s="93" t="s">
        <v>672</v>
      </c>
      <c r="H685" s="94" t="n">
        <v>0.908</v>
      </c>
      <c r="I685" s="95" t="n">
        <f aca="false">SUMIFS(J:J,A:A,"Composição",B:B,$B685)</f>
        <v>23.56</v>
      </c>
      <c r="J685" s="95" t="n">
        <f aca="false">TRUNC(H685*I685,2)</f>
        <v>21.39</v>
      </c>
      <c r="L685" s="63" t="n">
        <f aca="false">IF(AND(A686&lt;&gt;"",A685=""),L684+1,L684)</f>
        <v>60</v>
      </c>
      <c r="M685" s="80" t="n">
        <f aca="false">IF(OR(A685="Insumo",A685="Composição Auxiliar"),J685,"")</f>
        <v>21.39</v>
      </c>
      <c r="N685" s="81" t="str">
        <f aca="false">IF(E685="Mão de Obra",J685,"")</f>
        <v/>
      </c>
      <c r="O685" s="81" t="n">
        <f aca="false">IF(N685&lt;&gt;"","",M685)</f>
        <v>21.39</v>
      </c>
      <c r="P685" s="82" t="str">
        <f aca="false">IF(A685="Composição",B685,"")</f>
        <v/>
      </c>
      <c r="Q685" s="81" t="str">
        <f aca="false">IF(P685&lt;&gt;"",SUMIF(L685:L685,L685,N685:N685),"")</f>
        <v/>
      </c>
      <c r="R685" s="81" t="str">
        <f aca="false">IF(P685&lt;&gt;"",SUMIF(L685:L685,L685,O685:O685),"")</f>
        <v/>
      </c>
    </row>
    <row r="686" customFormat="false" ht="14.25" hidden="true" customHeight="false" outlineLevel="0" collapsed="false">
      <c r="A686" s="96" t="s">
        <v>679</v>
      </c>
      <c r="B686" s="97" t="s">
        <v>1121</v>
      </c>
      <c r="C686" s="96" t="str">
        <f aca="false">VLOOKUP(B686,INSUMOS!$A:$I,2,0)</f>
        <v>SINAPI</v>
      </c>
      <c r="D686" s="96" t="str">
        <f aca="false">VLOOKUP(B686,INSUMOS!$A:$I,3,0)</f>
        <v>ARGAMASSA COLANTE TIPO AC III</v>
      </c>
      <c r="E686" s="98" t="str">
        <f aca="false">VLOOKUP(B686,INSUMOS!$A:$I,4,0)</f>
        <v>Material</v>
      </c>
      <c r="F686" s="98"/>
      <c r="G686" s="99" t="str">
        <f aca="false">VLOOKUP(B686,INSUMOS!$A:$I,5,0)</f>
        <v>KG</v>
      </c>
      <c r="H686" s="100" t="n">
        <v>2.14</v>
      </c>
      <c r="I686" s="101" t="n">
        <f aca="false">VLOOKUP(B686,INSUMOS!$A:$I,8,0)</f>
        <v>2.55</v>
      </c>
      <c r="J686" s="101" t="n">
        <f aca="false">TRUNC(H686*I686,2)</f>
        <v>5.45</v>
      </c>
      <c r="L686" s="63" t="n">
        <f aca="false">IF(AND(A687&lt;&gt;"",A686=""),L685+1,L685)</f>
        <v>60</v>
      </c>
      <c r="M686" s="80" t="n">
        <f aca="false">IF(OR(A686="Insumo",A686="Composição Auxiliar"),J686,"")</f>
        <v>5.45</v>
      </c>
      <c r="N686" s="81" t="str">
        <f aca="false">IF(E686="Mão de Obra",J686,"")</f>
        <v/>
      </c>
      <c r="O686" s="81" t="n">
        <f aca="false">IF(N686&lt;&gt;"","",M686)</f>
        <v>5.45</v>
      </c>
      <c r="P686" s="82" t="str">
        <f aca="false">IF(A686="Composição",B686,"")</f>
        <v/>
      </c>
      <c r="Q686" s="81" t="str">
        <f aca="false">IF(P686&lt;&gt;"",SUMIF(L686:L686,L686,N686:N686),"")</f>
        <v/>
      </c>
      <c r="R686" s="81" t="str">
        <f aca="false">IF(P686&lt;&gt;"",SUMIF(L686:L686,L686,O686:O686),"")</f>
        <v/>
      </c>
    </row>
    <row r="687" customFormat="false" ht="38.25" hidden="true" customHeight="false" outlineLevel="0" collapsed="false">
      <c r="A687" s="96" t="s">
        <v>679</v>
      </c>
      <c r="B687" s="97" t="s">
        <v>1137</v>
      </c>
      <c r="C687" s="96" t="str">
        <f aca="false">VLOOKUP(B687,INSUMOS!$A:$I,2,0)</f>
        <v>SINAPI</v>
      </c>
      <c r="D687" s="96" t="str">
        <f aca="false">VLOOKUP(B687,INSUMOS!$A:$I,3,0)</f>
        <v>SOLEIRA EM GRANITO, POLIDO, TIPO ANDORINHA/ QUARTZ/ CASTELO/ CORUMBA OU OUTROS EQUIVALENTES DA REGIAO, L= *15* CM, E=  *2,0* CM</v>
      </c>
      <c r="E687" s="98" t="str">
        <f aca="false">VLOOKUP(B687,INSUMOS!$A:$I,4,0)</f>
        <v>Material</v>
      </c>
      <c r="F687" s="98"/>
      <c r="G687" s="99" t="str">
        <f aca="false">VLOOKUP(B687,INSUMOS!$A:$I,5,0)</f>
        <v>M</v>
      </c>
      <c r="H687" s="100" t="n">
        <v>1.666</v>
      </c>
      <c r="I687" s="101" t="n">
        <f aca="false">VLOOKUP(B687,INSUMOS!$A:$I,8,0)</f>
        <v>94.81</v>
      </c>
      <c r="J687" s="101" t="n">
        <f aca="false">TRUNC(H687*I687,2)</f>
        <v>157.95</v>
      </c>
      <c r="L687" s="63" t="n">
        <f aca="false">IF(AND(A688&lt;&gt;"",A687=""),L686+1,L686)</f>
        <v>60</v>
      </c>
      <c r="M687" s="80" t="n">
        <f aca="false">IF(OR(A687="Insumo",A687="Composição Auxiliar"),J687,"")</f>
        <v>157.95</v>
      </c>
      <c r="N687" s="81" t="str">
        <f aca="false">IF(E687="Mão de Obra",J687,"")</f>
        <v/>
      </c>
      <c r="O687" s="81" t="n">
        <f aca="false">IF(N687&lt;&gt;"","",M687)</f>
        <v>157.95</v>
      </c>
      <c r="P687" s="82" t="str">
        <f aca="false">IF(A687="Composição",B687,"")</f>
        <v/>
      </c>
      <c r="Q687" s="81" t="str">
        <f aca="false">IF(P687&lt;&gt;"",SUMIF(L687:L687,L687,N687:N687),"")</f>
        <v/>
      </c>
      <c r="R687" s="81" t="str">
        <f aca="false">IF(P687&lt;&gt;"",SUMIF(L687:L687,L687,O687:O687),"")</f>
        <v/>
      </c>
    </row>
    <row r="688" customFormat="false" ht="14.25" hidden="true" customHeight="false" outlineLevel="0" collapsed="false">
      <c r="A688" s="102"/>
      <c r="B688" s="102"/>
      <c r="C688" s="102"/>
      <c r="D688" s="102"/>
      <c r="E688" s="102"/>
      <c r="F688" s="103"/>
      <c r="G688" s="102"/>
      <c r="H688" s="103"/>
      <c r="I688" s="102"/>
      <c r="J688" s="103"/>
      <c r="L688" s="63" t="n">
        <f aca="false">IF(AND(A689&lt;&gt;"",A688=""),L687+1,L687)</f>
        <v>60</v>
      </c>
      <c r="M688" s="80" t="str">
        <f aca="false">IF(OR(A688="Insumo",A688="Composição Auxiliar"),J688,"")</f>
        <v/>
      </c>
      <c r="N688" s="81" t="str">
        <f aca="false">IF(E688="Mão de Obra",J688,"")</f>
        <v/>
      </c>
      <c r="O688" s="81" t="str">
        <f aca="false">IF(N688&lt;&gt;"","",M688)</f>
        <v/>
      </c>
      <c r="P688" s="82" t="str">
        <f aca="false">IF(A688="Composição",B688,"")</f>
        <v/>
      </c>
      <c r="Q688" s="81" t="str">
        <f aca="false">IF(P688&lt;&gt;"",SUMIF(L688:L688,L688,N688:N688),"")</f>
        <v/>
      </c>
      <c r="R688" s="81" t="str">
        <f aca="false">IF(P688&lt;&gt;"",SUMIF(L688:L688,L688,O688:O688),"")</f>
        <v/>
      </c>
    </row>
    <row r="689" customFormat="false" ht="15" hidden="true" customHeight="false" outlineLevel="0" collapsed="false">
      <c r="A689" s="102"/>
      <c r="B689" s="102"/>
      <c r="C689" s="102"/>
      <c r="D689" s="102"/>
      <c r="E689" s="102"/>
      <c r="F689" s="103"/>
      <c r="G689" s="102"/>
      <c r="H689" s="104"/>
      <c r="I689" s="104"/>
      <c r="J689" s="103"/>
      <c r="L689" s="63" t="n">
        <f aca="false">IF(AND(A690&lt;&gt;"",A689=""),L688+1,L688)</f>
        <v>60</v>
      </c>
      <c r="M689" s="80" t="str">
        <f aca="false">IF(OR(A689="Insumo",A689="Composição Auxiliar"),J689,"")</f>
        <v/>
      </c>
      <c r="N689" s="81" t="str">
        <f aca="false">IF(E689="Mão de Obra",J689,"")</f>
        <v/>
      </c>
      <c r="O689" s="81" t="str">
        <f aca="false">IF(N689&lt;&gt;"","",M689)</f>
        <v/>
      </c>
      <c r="P689" s="82" t="str">
        <f aca="false">IF(A689="Composição",B689,"")</f>
        <v/>
      </c>
      <c r="Q689" s="81" t="str">
        <f aca="false">IF(P689&lt;&gt;"",SUMIF(L689:L689,L689,N689:N689),"")</f>
        <v/>
      </c>
      <c r="R689" s="81" t="str">
        <f aca="false">IF(P689&lt;&gt;"",SUMIF(L689:L689,L689,O689:O689),"")</f>
        <v/>
      </c>
    </row>
    <row r="690" customFormat="false" ht="15" hidden="true" customHeight="false" outlineLevel="0" collapsed="false">
      <c r="A690" s="108"/>
      <c r="B690" s="108"/>
      <c r="C690" s="108"/>
      <c r="D690" s="108"/>
      <c r="E690" s="108"/>
      <c r="F690" s="108"/>
      <c r="G690" s="108"/>
      <c r="H690" s="108"/>
      <c r="I690" s="108"/>
      <c r="J690" s="108"/>
      <c r="L690" s="63" t="n">
        <f aca="false">IF(AND(A691&lt;&gt;"",A690=""),L689+1,L689)</f>
        <v>61</v>
      </c>
      <c r="M690" s="80" t="str">
        <f aca="false">IF(OR(A690="Insumo",A690="Composição Auxiliar"),J690,"")</f>
        <v/>
      </c>
      <c r="N690" s="81" t="str">
        <f aca="false">IF(E690="Mão de Obra",J690,"")</f>
        <v/>
      </c>
      <c r="O690" s="81" t="str">
        <f aca="false">IF(N690&lt;&gt;"","",M690)</f>
        <v/>
      </c>
      <c r="P690" s="82" t="str">
        <f aca="false">IF(A690="Composição",B690,"")</f>
        <v/>
      </c>
      <c r="Q690" s="81" t="str">
        <f aca="false">IF(P690&lt;&gt;"",SUMIF(L690:L690,L690,N690:N690),"")</f>
        <v/>
      </c>
      <c r="R690" s="81" t="str">
        <f aca="false">IF(P690&lt;&gt;"",SUMIF(L690:L690,L690,O690:O690),"")</f>
        <v/>
      </c>
    </row>
    <row r="691" customFormat="false" ht="15" hidden="true" customHeight="true" outlineLevel="0" collapsed="false">
      <c r="A691" s="83" t="s">
        <v>195</v>
      </c>
      <c r="B691" s="84" t="s">
        <v>655</v>
      </c>
      <c r="C691" s="83" t="s">
        <v>656</v>
      </c>
      <c r="D691" s="83" t="s">
        <v>657</v>
      </c>
      <c r="E691" s="83" t="s">
        <v>658</v>
      </c>
      <c r="F691" s="83"/>
      <c r="G691" s="85" t="s">
        <v>659</v>
      </c>
      <c r="H691" s="84" t="s">
        <v>660</v>
      </c>
      <c r="I691" s="84" t="s">
        <v>661</v>
      </c>
      <c r="J691" s="84" t="s">
        <v>662</v>
      </c>
      <c r="L691" s="63" t="n">
        <f aca="false">IF(AND(A692&lt;&gt;"",A691=""),L690+1,L690)</f>
        <v>61</v>
      </c>
      <c r="M691" s="80" t="str">
        <f aca="false">IF(OR(A691="Insumo",A691="Composição Auxiliar"),J691,"")</f>
        <v/>
      </c>
      <c r="N691" s="81" t="str">
        <f aca="false">IF(E691="Mão de Obra",J691,"")</f>
        <v/>
      </c>
      <c r="O691" s="81" t="str">
        <f aca="false">IF(N691&lt;&gt;"","",M691)</f>
        <v/>
      </c>
      <c r="P691" s="82" t="str">
        <f aca="false">IF(A691="Composição",B691,"")</f>
        <v/>
      </c>
      <c r="Q691" s="81" t="str">
        <f aca="false">IF(P691&lt;&gt;"",SUMIF(L691:L691,L691,N691:N691),"")</f>
        <v/>
      </c>
      <c r="R691" s="81" t="str">
        <f aca="false">IF(P691&lt;&gt;"",SUMIF(L691:L691,L691,O691:O691),"")</f>
        <v/>
      </c>
    </row>
    <row r="692" customFormat="false" ht="38.25" hidden="true" customHeight="true" outlineLevel="0" collapsed="false">
      <c r="A692" s="86" t="s">
        <v>663</v>
      </c>
      <c r="B692" s="87" t="s">
        <v>196</v>
      </c>
      <c r="C692" s="86" t="s">
        <v>664</v>
      </c>
      <c r="D692" s="86" t="s">
        <v>1141</v>
      </c>
      <c r="E692" s="86" t="s">
        <v>1073</v>
      </c>
      <c r="F692" s="86"/>
      <c r="G692" s="88" t="s">
        <v>667</v>
      </c>
      <c r="H692" s="89" t="n">
        <v>1</v>
      </c>
      <c r="I692" s="90" t="n">
        <f aca="false">SUMIF(L:L,$L692,M:M)</f>
        <v>4.05</v>
      </c>
      <c r="J692" s="90" t="n">
        <f aca="false">TRUNC(H692*I692,2)</f>
        <v>4.05</v>
      </c>
      <c r="L692" s="63" t="n">
        <f aca="false">IF(AND(A693&lt;&gt;"",A692=""),L691+1,L691)</f>
        <v>61</v>
      </c>
      <c r="M692" s="80" t="str">
        <f aca="false">IF(OR(A692="Insumo",A692="Composição Auxiliar"),J692,"")</f>
        <v/>
      </c>
      <c r="N692" s="81" t="str">
        <f aca="false">IF(E692="Mão de Obra",J692,"")</f>
        <v/>
      </c>
      <c r="O692" s="81" t="str">
        <f aca="false">IF(N692&lt;&gt;"","",M692)</f>
        <v/>
      </c>
      <c r="P692" s="82" t="str">
        <f aca="false">IF(A692="Composição",B692,"")</f>
        <v> 87879 </v>
      </c>
      <c r="Q692" s="81" t="n">
        <f aca="false">IF(P692&lt;&gt;"",SUMIF(L692:L692,L692,N692:N692),"")</f>
        <v>0</v>
      </c>
      <c r="R692" s="81" t="n">
        <f aca="false">IF(P692&lt;&gt;"",SUMIF(L692:L692,L692,O692:O692),"")</f>
        <v>0</v>
      </c>
    </row>
    <row r="693" customFormat="false" ht="25.5" hidden="true" customHeight="true" outlineLevel="0" collapsed="false">
      <c r="A693" s="91" t="s">
        <v>668</v>
      </c>
      <c r="B693" s="92" t="s">
        <v>819</v>
      </c>
      <c r="C693" s="91" t="s">
        <v>664</v>
      </c>
      <c r="D693" s="91" t="s">
        <v>820</v>
      </c>
      <c r="E693" s="91" t="s">
        <v>671</v>
      </c>
      <c r="F693" s="91"/>
      <c r="G693" s="93" t="s">
        <v>672</v>
      </c>
      <c r="H693" s="94" t="n">
        <v>0.0681</v>
      </c>
      <c r="I693" s="95" t="n">
        <f aca="false">SUMIFS(J:J,A:A,"Composição",B:B,$B693)</f>
        <v>23.68</v>
      </c>
      <c r="J693" s="95" t="n">
        <f aca="false">TRUNC(H693*I693,2)</f>
        <v>1.61</v>
      </c>
      <c r="L693" s="63" t="n">
        <f aca="false">IF(AND(A694&lt;&gt;"",A693=""),L692+1,L692)</f>
        <v>61</v>
      </c>
      <c r="M693" s="80" t="n">
        <f aca="false">IF(OR(A693="Insumo",A693="Composição Auxiliar"),J693,"")</f>
        <v>1.61</v>
      </c>
      <c r="N693" s="81" t="str">
        <f aca="false">IF(E693="Mão de Obra",J693,"")</f>
        <v/>
      </c>
      <c r="O693" s="81" t="n">
        <f aca="false">IF(N693&lt;&gt;"","",M693)</f>
        <v>1.61</v>
      </c>
      <c r="P693" s="82" t="str">
        <f aca="false">IF(A693="Composição",B693,"")</f>
        <v/>
      </c>
      <c r="Q693" s="81" t="str">
        <f aca="false">IF(P693&lt;&gt;"",SUMIF(L693:L693,L693,N693:N693),"")</f>
        <v/>
      </c>
      <c r="R693" s="81" t="str">
        <f aca="false">IF(P693&lt;&gt;"",SUMIF(L693:L693,L693,O693:O693),"")</f>
        <v/>
      </c>
    </row>
    <row r="694" customFormat="false" ht="38.25" hidden="true" customHeight="true" outlineLevel="0" collapsed="false">
      <c r="A694" s="91" t="s">
        <v>668</v>
      </c>
      <c r="B694" s="92" t="s">
        <v>1142</v>
      </c>
      <c r="C694" s="91" t="s">
        <v>664</v>
      </c>
      <c r="D694" s="91" t="s">
        <v>1143</v>
      </c>
      <c r="E694" s="91" t="s">
        <v>671</v>
      </c>
      <c r="F694" s="91"/>
      <c r="G694" s="93" t="s">
        <v>676</v>
      </c>
      <c r="H694" s="94" t="n">
        <v>0.0037</v>
      </c>
      <c r="I694" s="95" t="n">
        <f aca="false">SUMIFS(J:J,A:A,"Composição",B:B,$B694)</f>
        <v>530.08</v>
      </c>
      <c r="J694" s="95" t="n">
        <f aca="false">TRUNC(H694*I694,2)</f>
        <v>1.96</v>
      </c>
      <c r="L694" s="63" t="n">
        <f aca="false">IF(AND(A695&lt;&gt;"",A694=""),L693+1,L693)</f>
        <v>61</v>
      </c>
      <c r="M694" s="80" t="n">
        <f aca="false">IF(OR(A694="Insumo",A694="Composição Auxiliar"),J694,"")</f>
        <v>1.96</v>
      </c>
      <c r="N694" s="81" t="str">
        <f aca="false">IF(E694="Mão de Obra",J694,"")</f>
        <v/>
      </c>
      <c r="O694" s="81" t="n">
        <f aca="false">IF(N694&lt;&gt;"","",M694)</f>
        <v>1.96</v>
      </c>
      <c r="P694" s="82" t="str">
        <f aca="false">IF(A694="Composição",B694,"")</f>
        <v/>
      </c>
      <c r="Q694" s="81" t="str">
        <f aca="false">IF(P694&lt;&gt;"",SUMIF(L694:L694,L694,N694:N694),"")</f>
        <v/>
      </c>
      <c r="R694" s="81" t="str">
        <f aca="false">IF(P694&lt;&gt;"",SUMIF(L694:L694,L694,O694:O694),"")</f>
        <v/>
      </c>
    </row>
    <row r="695" customFormat="false" ht="25.5" hidden="true" customHeight="true" outlineLevel="0" collapsed="false">
      <c r="A695" s="91" t="s">
        <v>668</v>
      </c>
      <c r="B695" s="92" t="s">
        <v>677</v>
      </c>
      <c r="C695" s="91" t="s">
        <v>664</v>
      </c>
      <c r="D695" s="91" t="s">
        <v>678</v>
      </c>
      <c r="E695" s="91" t="s">
        <v>671</v>
      </c>
      <c r="F695" s="91"/>
      <c r="G695" s="93" t="s">
        <v>672</v>
      </c>
      <c r="H695" s="94" t="n">
        <v>0.0255</v>
      </c>
      <c r="I695" s="95" t="n">
        <f aca="false">SUMIFS(J:J,A:A,"Composição",B:B,$B695)</f>
        <v>18.93</v>
      </c>
      <c r="J695" s="95" t="n">
        <f aca="false">TRUNC(H695*I695,2)</f>
        <v>0.48</v>
      </c>
      <c r="L695" s="63" t="n">
        <f aca="false">IF(AND(A696&lt;&gt;"",A695=""),L694+1,L694)</f>
        <v>61</v>
      </c>
      <c r="M695" s="80" t="n">
        <f aca="false">IF(OR(A695="Insumo",A695="Composição Auxiliar"),J695,"")</f>
        <v>0.48</v>
      </c>
      <c r="N695" s="81" t="str">
        <f aca="false">IF(E695="Mão de Obra",J695,"")</f>
        <v/>
      </c>
      <c r="O695" s="81" t="n">
        <f aca="false">IF(N695&lt;&gt;"","",M695)</f>
        <v>0.48</v>
      </c>
      <c r="P695" s="82" t="str">
        <f aca="false">IF(A695="Composição",B695,"")</f>
        <v/>
      </c>
      <c r="Q695" s="81" t="str">
        <f aca="false">IF(P695&lt;&gt;"",SUMIF(L695:L695,L695,N695:N695),"")</f>
        <v/>
      </c>
      <c r="R695" s="81" t="str">
        <f aca="false">IF(P695&lt;&gt;"",SUMIF(L695:L695,L695,O695:O695),"")</f>
        <v/>
      </c>
    </row>
    <row r="696" customFormat="false" ht="14.25" hidden="true" customHeight="false" outlineLevel="0" collapsed="false">
      <c r="A696" s="102"/>
      <c r="B696" s="102"/>
      <c r="C696" s="102"/>
      <c r="D696" s="102"/>
      <c r="E696" s="102"/>
      <c r="F696" s="103"/>
      <c r="G696" s="102"/>
      <c r="H696" s="103"/>
      <c r="I696" s="102"/>
      <c r="J696" s="103"/>
      <c r="L696" s="63" t="n">
        <f aca="false">IF(AND(A697&lt;&gt;"",A696=""),L695+1,L695)</f>
        <v>61</v>
      </c>
      <c r="M696" s="80" t="str">
        <f aca="false">IF(OR(A696="Insumo",A696="Composição Auxiliar"),J696,"")</f>
        <v/>
      </c>
      <c r="N696" s="81" t="str">
        <f aca="false">IF(E696="Mão de Obra",J696,"")</f>
        <v/>
      </c>
      <c r="O696" s="81" t="str">
        <f aca="false">IF(N696&lt;&gt;"","",M696)</f>
        <v/>
      </c>
      <c r="P696" s="82" t="str">
        <f aca="false">IF(A696="Composição",B696,"")</f>
        <v/>
      </c>
      <c r="Q696" s="81" t="str">
        <f aca="false">IF(P696&lt;&gt;"",SUMIF(L696:L696,L696,N696:N696),"")</f>
        <v/>
      </c>
      <c r="R696" s="81" t="str">
        <f aca="false">IF(P696&lt;&gt;"",SUMIF(L696:L696,L696,O696:O696),"")</f>
        <v/>
      </c>
    </row>
    <row r="697" customFormat="false" ht="15" hidden="true" customHeight="false" outlineLevel="0" collapsed="false">
      <c r="A697" s="102"/>
      <c r="B697" s="102"/>
      <c r="C697" s="102"/>
      <c r="D697" s="102"/>
      <c r="E697" s="102"/>
      <c r="F697" s="103"/>
      <c r="G697" s="102"/>
      <c r="H697" s="104"/>
      <c r="I697" s="104"/>
      <c r="J697" s="103"/>
      <c r="L697" s="63" t="n">
        <f aca="false">IF(AND(A698&lt;&gt;"",A697=""),L696+1,L696)</f>
        <v>61</v>
      </c>
      <c r="M697" s="80" t="str">
        <f aca="false">IF(OR(A697="Insumo",A697="Composição Auxiliar"),J697,"")</f>
        <v/>
      </c>
      <c r="N697" s="81" t="str">
        <f aca="false">IF(E697="Mão de Obra",J697,"")</f>
        <v/>
      </c>
      <c r="O697" s="81" t="str">
        <f aca="false">IF(N697&lt;&gt;"","",M697)</f>
        <v/>
      </c>
      <c r="P697" s="82" t="str">
        <f aca="false">IF(A697="Composição",B697,"")</f>
        <v/>
      </c>
      <c r="Q697" s="81" t="str">
        <f aca="false">IF(P697&lt;&gt;"",SUMIF(L697:L697,L697,N697:N697),"")</f>
        <v/>
      </c>
      <c r="R697" s="81" t="str">
        <f aca="false">IF(P697&lt;&gt;"",SUMIF(L697:L697,L697,O697:O697),"")</f>
        <v/>
      </c>
    </row>
    <row r="698" customFormat="false" ht="15" hidden="true" customHeight="false" outlineLevel="0" collapsed="false">
      <c r="A698" s="108"/>
      <c r="B698" s="108"/>
      <c r="C698" s="108"/>
      <c r="D698" s="108"/>
      <c r="E698" s="108"/>
      <c r="F698" s="108"/>
      <c r="G698" s="108"/>
      <c r="H698" s="108"/>
      <c r="I698" s="108"/>
      <c r="J698" s="108"/>
      <c r="L698" s="63" t="n">
        <f aca="false">IF(AND(A699&lt;&gt;"",A698=""),L697+1,L697)</f>
        <v>62</v>
      </c>
      <c r="M698" s="80" t="str">
        <f aca="false">IF(OR(A698="Insumo",A698="Composição Auxiliar"),J698,"")</f>
        <v/>
      </c>
      <c r="N698" s="81" t="str">
        <f aca="false">IF(E698="Mão de Obra",J698,"")</f>
        <v/>
      </c>
      <c r="O698" s="81" t="str">
        <f aca="false">IF(N698&lt;&gt;"","",M698)</f>
        <v/>
      </c>
      <c r="P698" s="82" t="str">
        <f aca="false">IF(A698="Composição",B698,"")</f>
        <v/>
      </c>
      <c r="Q698" s="81" t="str">
        <f aca="false">IF(P698&lt;&gt;"",SUMIF(L698:L698,L698,N698:N698),"")</f>
        <v/>
      </c>
      <c r="R698" s="81" t="str">
        <f aca="false">IF(P698&lt;&gt;"",SUMIF(L698:L698,L698,O698:O698),"")</f>
        <v/>
      </c>
    </row>
    <row r="699" customFormat="false" ht="15" hidden="true" customHeight="true" outlineLevel="0" collapsed="false">
      <c r="A699" s="83" t="s">
        <v>197</v>
      </c>
      <c r="B699" s="84" t="s">
        <v>655</v>
      </c>
      <c r="C699" s="83" t="s">
        <v>656</v>
      </c>
      <c r="D699" s="83" t="s">
        <v>657</v>
      </c>
      <c r="E699" s="83" t="s">
        <v>658</v>
      </c>
      <c r="F699" s="83"/>
      <c r="G699" s="85" t="s">
        <v>659</v>
      </c>
      <c r="H699" s="84" t="s">
        <v>660</v>
      </c>
      <c r="I699" s="84" t="s">
        <v>661</v>
      </c>
      <c r="J699" s="84" t="s">
        <v>662</v>
      </c>
      <c r="L699" s="63" t="n">
        <f aca="false">IF(AND(A700&lt;&gt;"",A699=""),L698+1,L698)</f>
        <v>62</v>
      </c>
      <c r="M699" s="80" t="str">
        <f aca="false">IF(OR(A699="Insumo",A699="Composição Auxiliar"),J699,"")</f>
        <v/>
      </c>
      <c r="N699" s="81" t="str">
        <f aca="false">IF(E699="Mão de Obra",J699,"")</f>
        <v/>
      </c>
      <c r="O699" s="81" t="str">
        <f aca="false">IF(N699&lt;&gt;"","",M699)</f>
        <v/>
      </c>
      <c r="P699" s="82" t="str">
        <f aca="false">IF(A699="Composição",B699,"")</f>
        <v/>
      </c>
      <c r="Q699" s="81" t="str">
        <f aca="false">IF(P699&lt;&gt;"",SUMIF(L699:L699,L699,N699:N699),"")</f>
        <v/>
      </c>
      <c r="R699" s="81" t="str">
        <f aca="false">IF(P699&lt;&gt;"",SUMIF(L699:L699,L699,O699:O699),"")</f>
        <v/>
      </c>
    </row>
    <row r="700" customFormat="false" ht="51" hidden="true" customHeight="true" outlineLevel="0" collapsed="false">
      <c r="A700" s="86" t="s">
        <v>663</v>
      </c>
      <c r="B700" s="87" t="s">
        <v>198</v>
      </c>
      <c r="C700" s="86" t="s">
        <v>664</v>
      </c>
      <c r="D700" s="86" t="s">
        <v>1145</v>
      </c>
      <c r="E700" s="86" t="s">
        <v>1073</v>
      </c>
      <c r="F700" s="86"/>
      <c r="G700" s="88" t="s">
        <v>667</v>
      </c>
      <c r="H700" s="89" t="n">
        <v>1</v>
      </c>
      <c r="I700" s="90" t="n">
        <f aca="false">SUMIF(L:L,$L700,M:M)</f>
        <v>7.12</v>
      </c>
      <c r="J700" s="90" t="n">
        <f aca="false">TRUNC(H700*I700,2)</f>
        <v>7.12</v>
      </c>
      <c r="L700" s="63" t="n">
        <f aca="false">IF(AND(A701&lt;&gt;"",A700=""),L699+1,L699)</f>
        <v>62</v>
      </c>
      <c r="M700" s="80" t="str">
        <f aca="false">IF(OR(A700="Insumo",A700="Composição Auxiliar"),J700,"")</f>
        <v/>
      </c>
      <c r="N700" s="81" t="str">
        <f aca="false">IF(E700="Mão de Obra",J700,"")</f>
        <v/>
      </c>
      <c r="O700" s="81" t="str">
        <f aca="false">IF(N700&lt;&gt;"","",M700)</f>
        <v/>
      </c>
      <c r="P700" s="82" t="str">
        <f aca="false">IF(A700="Composição",B700,"")</f>
        <v> 87905 </v>
      </c>
      <c r="Q700" s="81" t="n">
        <f aca="false">IF(P700&lt;&gt;"",SUMIF(L700:L700,L700,N700:N700),"")</f>
        <v>0</v>
      </c>
      <c r="R700" s="81" t="n">
        <f aca="false">IF(P700&lt;&gt;"",SUMIF(L700:L700,L700,O700:O700),"")</f>
        <v>0</v>
      </c>
    </row>
    <row r="701" customFormat="false" ht="25.5" hidden="true" customHeight="true" outlineLevel="0" collapsed="false">
      <c r="A701" s="91" t="s">
        <v>668</v>
      </c>
      <c r="B701" s="92" t="s">
        <v>677</v>
      </c>
      <c r="C701" s="91" t="s">
        <v>664</v>
      </c>
      <c r="D701" s="91" t="s">
        <v>678</v>
      </c>
      <c r="E701" s="91" t="s">
        <v>671</v>
      </c>
      <c r="F701" s="91"/>
      <c r="G701" s="93" t="s">
        <v>672</v>
      </c>
      <c r="H701" s="94" t="n">
        <v>0.0575</v>
      </c>
      <c r="I701" s="95" t="n">
        <f aca="false">SUMIFS(J:J,A:A,"Composição",B:B,$B701)</f>
        <v>18.93</v>
      </c>
      <c r="J701" s="95" t="n">
        <f aca="false">TRUNC(H701*I701,2)</f>
        <v>1.08</v>
      </c>
      <c r="L701" s="63" t="n">
        <f aca="false">IF(AND(A702&lt;&gt;"",A701=""),L700+1,L700)</f>
        <v>62</v>
      </c>
      <c r="M701" s="80" t="n">
        <f aca="false">IF(OR(A701="Insumo",A701="Composição Auxiliar"),J701,"")</f>
        <v>1.08</v>
      </c>
      <c r="N701" s="81" t="str">
        <f aca="false">IF(E701="Mão de Obra",J701,"")</f>
        <v/>
      </c>
      <c r="O701" s="81" t="n">
        <f aca="false">IF(N701&lt;&gt;"","",M701)</f>
        <v>1.08</v>
      </c>
      <c r="P701" s="82" t="str">
        <f aca="false">IF(A701="Composição",B701,"")</f>
        <v/>
      </c>
      <c r="Q701" s="81" t="str">
        <f aca="false">IF(P701&lt;&gt;"",SUMIF(L701:L701,L701,N701:N701),"")</f>
        <v/>
      </c>
      <c r="R701" s="81" t="str">
        <f aca="false">IF(P701&lt;&gt;"",SUMIF(L701:L701,L701,O701:O701),"")</f>
        <v/>
      </c>
    </row>
    <row r="702" customFormat="false" ht="38.25" hidden="true" customHeight="true" outlineLevel="0" collapsed="false">
      <c r="A702" s="91" t="s">
        <v>668</v>
      </c>
      <c r="B702" s="92" t="s">
        <v>1142</v>
      </c>
      <c r="C702" s="91" t="s">
        <v>664</v>
      </c>
      <c r="D702" s="91" t="s">
        <v>1143</v>
      </c>
      <c r="E702" s="91" t="s">
        <v>671</v>
      </c>
      <c r="F702" s="91"/>
      <c r="G702" s="93" t="s">
        <v>676</v>
      </c>
      <c r="H702" s="94" t="n">
        <v>0.0037</v>
      </c>
      <c r="I702" s="95" t="n">
        <f aca="false">SUMIFS(J:J,A:A,"Composição",B:B,$B702)</f>
        <v>530.08</v>
      </c>
      <c r="J702" s="95" t="n">
        <f aca="false">TRUNC(H702*I702,2)</f>
        <v>1.96</v>
      </c>
      <c r="L702" s="63" t="n">
        <f aca="false">IF(AND(A703&lt;&gt;"",A702=""),L701+1,L701)</f>
        <v>62</v>
      </c>
      <c r="M702" s="80" t="n">
        <f aca="false">IF(OR(A702="Insumo",A702="Composição Auxiliar"),J702,"")</f>
        <v>1.96</v>
      </c>
      <c r="N702" s="81" t="str">
        <f aca="false">IF(E702="Mão de Obra",J702,"")</f>
        <v/>
      </c>
      <c r="O702" s="81" t="n">
        <f aca="false">IF(N702&lt;&gt;"","",M702)</f>
        <v>1.96</v>
      </c>
      <c r="P702" s="82" t="str">
        <f aca="false">IF(A702="Composição",B702,"")</f>
        <v/>
      </c>
      <c r="Q702" s="81" t="str">
        <f aca="false">IF(P702&lt;&gt;"",SUMIF(L702:L702,L702,N702:N702),"")</f>
        <v/>
      </c>
      <c r="R702" s="81" t="str">
        <f aca="false">IF(P702&lt;&gt;"",SUMIF(L702:L702,L702,O702:O702),"")</f>
        <v/>
      </c>
    </row>
    <row r="703" customFormat="false" ht="25.5" hidden="true" customHeight="true" outlineLevel="0" collapsed="false">
      <c r="A703" s="91" t="s">
        <v>668</v>
      </c>
      <c r="B703" s="92" t="s">
        <v>819</v>
      </c>
      <c r="C703" s="91" t="s">
        <v>664</v>
      </c>
      <c r="D703" s="91" t="s">
        <v>820</v>
      </c>
      <c r="E703" s="91" t="s">
        <v>671</v>
      </c>
      <c r="F703" s="91"/>
      <c r="G703" s="93" t="s">
        <v>672</v>
      </c>
      <c r="H703" s="94" t="n">
        <v>0.1724</v>
      </c>
      <c r="I703" s="95" t="n">
        <f aca="false">SUMIFS(J:J,A:A,"Composição",B:B,$B703)</f>
        <v>23.68</v>
      </c>
      <c r="J703" s="95" t="n">
        <f aca="false">TRUNC(H703*I703,2)</f>
        <v>4.08</v>
      </c>
      <c r="L703" s="63" t="n">
        <f aca="false">IF(AND(A704&lt;&gt;"",A703=""),L702+1,L702)</f>
        <v>62</v>
      </c>
      <c r="M703" s="80" t="n">
        <f aca="false">IF(OR(A703="Insumo",A703="Composição Auxiliar"),J703,"")</f>
        <v>4.08</v>
      </c>
      <c r="N703" s="81" t="str">
        <f aca="false">IF(E703="Mão de Obra",J703,"")</f>
        <v/>
      </c>
      <c r="O703" s="81" t="n">
        <f aca="false">IF(N703&lt;&gt;"","",M703)</f>
        <v>4.08</v>
      </c>
      <c r="P703" s="82" t="str">
        <f aca="false">IF(A703="Composição",B703,"")</f>
        <v/>
      </c>
      <c r="Q703" s="81" t="str">
        <f aca="false">IF(P703&lt;&gt;"",SUMIF(L703:L703,L703,N703:N703),"")</f>
        <v/>
      </c>
      <c r="R703" s="81" t="str">
        <f aca="false">IF(P703&lt;&gt;"",SUMIF(L703:L703,L703,O703:O703),"")</f>
        <v/>
      </c>
    </row>
    <row r="704" customFormat="false" ht="14.25" hidden="true" customHeight="false" outlineLevel="0" collapsed="false">
      <c r="A704" s="102"/>
      <c r="B704" s="102"/>
      <c r="C704" s="102"/>
      <c r="D704" s="102"/>
      <c r="E704" s="102"/>
      <c r="F704" s="103"/>
      <c r="G704" s="102"/>
      <c r="H704" s="103"/>
      <c r="I704" s="102"/>
      <c r="J704" s="103"/>
      <c r="L704" s="63" t="n">
        <f aca="false">IF(AND(A705&lt;&gt;"",A704=""),L703+1,L703)</f>
        <v>62</v>
      </c>
      <c r="M704" s="80" t="str">
        <f aca="false">IF(OR(A704="Insumo",A704="Composição Auxiliar"),J704,"")</f>
        <v/>
      </c>
      <c r="N704" s="81" t="str">
        <f aca="false">IF(E704="Mão de Obra",J704,"")</f>
        <v/>
      </c>
      <c r="O704" s="81" t="str">
        <f aca="false">IF(N704&lt;&gt;"","",M704)</f>
        <v/>
      </c>
      <c r="P704" s="82" t="str">
        <f aca="false">IF(A704="Composição",B704,"")</f>
        <v/>
      </c>
      <c r="Q704" s="81" t="str">
        <f aca="false">IF(P704&lt;&gt;"",SUMIF(L704:L704,L704,N704:N704),"")</f>
        <v/>
      </c>
      <c r="R704" s="81" t="str">
        <f aca="false">IF(P704&lt;&gt;"",SUMIF(L704:L704,L704,O704:O704),"")</f>
        <v/>
      </c>
    </row>
    <row r="705" customFormat="false" ht="15" hidden="true" customHeight="false" outlineLevel="0" collapsed="false">
      <c r="A705" s="102"/>
      <c r="B705" s="102"/>
      <c r="C705" s="102"/>
      <c r="D705" s="102"/>
      <c r="E705" s="102"/>
      <c r="F705" s="103"/>
      <c r="G705" s="102"/>
      <c r="H705" s="104"/>
      <c r="I705" s="104"/>
      <c r="J705" s="103"/>
      <c r="L705" s="63" t="n">
        <f aca="false">IF(AND(A706&lt;&gt;"",A705=""),L704+1,L704)</f>
        <v>62</v>
      </c>
      <c r="M705" s="80" t="str">
        <f aca="false">IF(OR(A705="Insumo",A705="Composição Auxiliar"),J705,"")</f>
        <v/>
      </c>
      <c r="N705" s="81" t="str">
        <f aca="false">IF(E705="Mão de Obra",J705,"")</f>
        <v/>
      </c>
      <c r="O705" s="81" t="str">
        <f aca="false">IF(N705&lt;&gt;"","",M705)</f>
        <v/>
      </c>
      <c r="P705" s="82" t="str">
        <f aca="false">IF(A705="Composição",B705,"")</f>
        <v/>
      </c>
      <c r="Q705" s="81" t="str">
        <f aca="false">IF(P705&lt;&gt;"",SUMIF(L705:L705,L705,N705:N705),"")</f>
        <v/>
      </c>
      <c r="R705" s="81" t="str">
        <f aca="false">IF(P705&lt;&gt;"",SUMIF(L705:L705,L705,O705:O705),"")</f>
        <v/>
      </c>
    </row>
    <row r="706" customFormat="false" ht="15" hidden="true" customHeight="false" outlineLevel="0" collapsed="false">
      <c r="A706" s="108"/>
      <c r="B706" s="108"/>
      <c r="C706" s="108"/>
      <c r="D706" s="108"/>
      <c r="E706" s="108"/>
      <c r="F706" s="108"/>
      <c r="G706" s="108"/>
      <c r="H706" s="108"/>
      <c r="I706" s="108"/>
      <c r="J706" s="108"/>
      <c r="L706" s="63" t="n">
        <f aca="false">IF(AND(A707&lt;&gt;"",A706=""),L705+1,L705)</f>
        <v>63</v>
      </c>
      <c r="M706" s="80" t="str">
        <f aca="false">IF(OR(A706="Insumo",A706="Composição Auxiliar"),J706,"")</f>
        <v/>
      </c>
      <c r="N706" s="81" t="str">
        <f aca="false">IF(E706="Mão de Obra",J706,"")</f>
        <v/>
      </c>
      <c r="O706" s="81" t="str">
        <f aca="false">IF(N706&lt;&gt;"","",M706)</f>
        <v/>
      </c>
      <c r="P706" s="82" t="str">
        <f aca="false">IF(A706="Composição",B706,"")</f>
        <v/>
      </c>
      <c r="Q706" s="81" t="str">
        <f aca="false">IF(P706&lt;&gt;"",SUMIF(L706:L706,L706,N706:N706),"")</f>
        <v/>
      </c>
      <c r="R706" s="81" t="str">
        <f aca="false">IF(P706&lt;&gt;"",SUMIF(L706:L706,L706,O706:O706),"")</f>
        <v/>
      </c>
    </row>
    <row r="707" customFormat="false" ht="15" hidden="true" customHeight="true" outlineLevel="0" collapsed="false">
      <c r="A707" s="83" t="s">
        <v>199</v>
      </c>
      <c r="B707" s="84" t="s">
        <v>655</v>
      </c>
      <c r="C707" s="83" t="s">
        <v>656</v>
      </c>
      <c r="D707" s="83" t="s">
        <v>657</v>
      </c>
      <c r="E707" s="83" t="s">
        <v>658</v>
      </c>
      <c r="F707" s="83"/>
      <c r="G707" s="85" t="s">
        <v>659</v>
      </c>
      <c r="H707" s="84" t="s">
        <v>660</v>
      </c>
      <c r="I707" s="84" t="s">
        <v>661</v>
      </c>
      <c r="J707" s="84" t="s">
        <v>662</v>
      </c>
      <c r="L707" s="63" t="n">
        <f aca="false">IF(AND(A708&lt;&gt;"",A707=""),L706+1,L706)</f>
        <v>63</v>
      </c>
      <c r="M707" s="80" t="str">
        <f aca="false">IF(OR(A707="Insumo",A707="Composição Auxiliar"),J707,"")</f>
        <v/>
      </c>
      <c r="N707" s="81" t="str">
        <f aca="false">IF(E707="Mão de Obra",J707,"")</f>
        <v/>
      </c>
      <c r="O707" s="81" t="str">
        <f aca="false">IF(N707&lt;&gt;"","",M707)</f>
        <v/>
      </c>
      <c r="P707" s="82" t="str">
        <f aca="false">IF(A707="Composição",B707,"")</f>
        <v/>
      </c>
      <c r="Q707" s="81" t="str">
        <f aca="false">IF(P707&lt;&gt;"",SUMIF(L707:L707,L707,N707:N707),"")</f>
        <v/>
      </c>
      <c r="R707" s="81" t="str">
        <f aca="false">IF(P707&lt;&gt;"",SUMIF(L707:L707,L707,O707:O707),"")</f>
        <v/>
      </c>
    </row>
    <row r="708" customFormat="false" ht="51" hidden="true" customHeight="true" outlineLevel="0" collapsed="false">
      <c r="A708" s="86" t="s">
        <v>663</v>
      </c>
      <c r="B708" s="87" t="s">
        <v>200</v>
      </c>
      <c r="C708" s="86" t="s">
        <v>664</v>
      </c>
      <c r="D708" s="86" t="s">
        <v>1147</v>
      </c>
      <c r="E708" s="86" t="s">
        <v>1073</v>
      </c>
      <c r="F708" s="86"/>
      <c r="G708" s="88" t="s">
        <v>667</v>
      </c>
      <c r="H708" s="89" t="n">
        <v>1</v>
      </c>
      <c r="I708" s="90" t="n">
        <f aca="false">SUMIF(L:L,$L708,M:M)</f>
        <v>39.69</v>
      </c>
      <c r="J708" s="90" t="n">
        <f aca="false">TRUNC(H708*I708,2)</f>
        <v>39.69</v>
      </c>
      <c r="L708" s="63" t="n">
        <f aca="false">IF(AND(A709&lt;&gt;"",A708=""),L707+1,L707)</f>
        <v>63</v>
      </c>
      <c r="M708" s="80" t="str">
        <f aca="false">IF(OR(A708="Insumo",A708="Composição Auxiliar"),J708,"")</f>
        <v/>
      </c>
      <c r="N708" s="81" t="str">
        <f aca="false">IF(E708="Mão de Obra",J708,"")</f>
        <v/>
      </c>
      <c r="O708" s="81" t="str">
        <f aca="false">IF(N708&lt;&gt;"","",M708)</f>
        <v/>
      </c>
      <c r="P708" s="82" t="str">
        <f aca="false">IF(A708="Composição",B708,"")</f>
        <v> 87530 </v>
      </c>
      <c r="Q708" s="81" t="n">
        <f aca="false">IF(P708&lt;&gt;"",SUMIF(L708:L708,L708,N708:N708),"")</f>
        <v>0</v>
      </c>
      <c r="R708" s="81" t="n">
        <f aca="false">IF(P708&lt;&gt;"",SUMIF(L708:L708,L708,O708:O708),"")</f>
        <v>0</v>
      </c>
    </row>
    <row r="709" customFormat="false" ht="25.5" hidden="true" customHeight="true" outlineLevel="0" collapsed="false">
      <c r="A709" s="91" t="s">
        <v>668</v>
      </c>
      <c r="B709" s="92" t="s">
        <v>677</v>
      </c>
      <c r="C709" s="91" t="s">
        <v>664</v>
      </c>
      <c r="D709" s="91" t="s">
        <v>678</v>
      </c>
      <c r="E709" s="91" t="s">
        <v>671</v>
      </c>
      <c r="F709" s="91"/>
      <c r="G709" s="93" t="s">
        <v>672</v>
      </c>
      <c r="H709" s="94" t="n">
        <v>0.171</v>
      </c>
      <c r="I709" s="95" t="n">
        <f aca="false">SUMIFS(J:J,A:A,"Composição",B:B,$B709)</f>
        <v>18.93</v>
      </c>
      <c r="J709" s="95" t="n">
        <f aca="false">TRUNC(H709*I709,2)</f>
        <v>3.23</v>
      </c>
      <c r="L709" s="63" t="n">
        <f aca="false">IF(AND(A710&lt;&gt;"",A709=""),L708+1,L708)</f>
        <v>63</v>
      </c>
      <c r="M709" s="80" t="n">
        <f aca="false">IF(OR(A709="Insumo",A709="Composição Auxiliar"),J709,"")</f>
        <v>3.23</v>
      </c>
      <c r="N709" s="81" t="str">
        <f aca="false">IF(E709="Mão de Obra",J709,"")</f>
        <v/>
      </c>
      <c r="O709" s="81" t="n">
        <f aca="false">IF(N709&lt;&gt;"","",M709)</f>
        <v>3.23</v>
      </c>
      <c r="P709" s="82" t="str">
        <f aca="false">IF(A709="Composição",B709,"")</f>
        <v/>
      </c>
      <c r="Q709" s="81" t="str">
        <f aca="false">IF(P709&lt;&gt;"",SUMIF(L709:L709,L709,N709:N709),"")</f>
        <v/>
      </c>
      <c r="R709" s="81" t="str">
        <f aca="false">IF(P709&lt;&gt;"",SUMIF(L709:L709,L709,O709:O709),"")</f>
        <v/>
      </c>
    </row>
    <row r="710" customFormat="false" ht="25.5" hidden="true" customHeight="true" outlineLevel="0" collapsed="false">
      <c r="A710" s="91" t="s">
        <v>668</v>
      </c>
      <c r="B710" s="92" t="s">
        <v>819</v>
      </c>
      <c r="C710" s="91" t="s">
        <v>664</v>
      </c>
      <c r="D710" s="91" t="s">
        <v>820</v>
      </c>
      <c r="E710" s="91" t="s">
        <v>671</v>
      </c>
      <c r="F710" s="91"/>
      <c r="G710" s="93" t="s">
        <v>672</v>
      </c>
      <c r="H710" s="94" t="n">
        <v>0.47</v>
      </c>
      <c r="I710" s="95" t="n">
        <f aca="false">SUMIFS(J:J,A:A,"Composição",B:B,$B710)</f>
        <v>23.68</v>
      </c>
      <c r="J710" s="95" t="n">
        <f aca="false">TRUNC(H710*I710,2)</f>
        <v>11.12</v>
      </c>
      <c r="L710" s="63" t="n">
        <f aca="false">IF(AND(A711&lt;&gt;"",A710=""),L709+1,L709)</f>
        <v>63</v>
      </c>
      <c r="M710" s="80" t="n">
        <f aca="false">IF(OR(A710="Insumo",A710="Composição Auxiliar"),J710,"")</f>
        <v>11.12</v>
      </c>
      <c r="N710" s="81" t="str">
        <f aca="false">IF(E710="Mão de Obra",J710,"")</f>
        <v/>
      </c>
      <c r="O710" s="81" t="n">
        <f aca="false">IF(N710&lt;&gt;"","",M710)</f>
        <v>11.12</v>
      </c>
      <c r="P710" s="82" t="str">
        <f aca="false">IF(A710="Composição",B710,"")</f>
        <v/>
      </c>
      <c r="Q710" s="81" t="str">
        <f aca="false">IF(P710&lt;&gt;"",SUMIF(L710:L710,L710,N710:N710),"")</f>
        <v/>
      </c>
      <c r="R710" s="81" t="str">
        <f aca="false">IF(P710&lt;&gt;"",SUMIF(L710:L710,L710,O710:O710),"")</f>
        <v/>
      </c>
    </row>
    <row r="711" customFormat="false" ht="38.25" hidden="true" customHeight="true" outlineLevel="0" collapsed="false">
      <c r="A711" s="91" t="s">
        <v>668</v>
      </c>
      <c r="B711" s="92" t="s">
        <v>1148</v>
      </c>
      <c r="C711" s="91" t="s">
        <v>664</v>
      </c>
      <c r="D711" s="91" t="s">
        <v>1149</v>
      </c>
      <c r="E711" s="91" t="s">
        <v>671</v>
      </c>
      <c r="F711" s="91"/>
      <c r="G711" s="93" t="s">
        <v>676</v>
      </c>
      <c r="H711" s="94" t="n">
        <v>0.0376</v>
      </c>
      <c r="I711" s="95" t="n">
        <f aca="false">SUMIFS(J:J,A:A,"Composição",B:B,$B711)</f>
        <v>674.01</v>
      </c>
      <c r="J711" s="95" t="n">
        <f aca="false">TRUNC(H711*I711,2)</f>
        <v>25.34</v>
      </c>
      <c r="L711" s="63" t="n">
        <f aca="false">IF(AND(A712&lt;&gt;"",A711=""),L710+1,L710)</f>
        <v>63</v>
      </c>
      <c r="M711" s="80" t="n">
        <f aca="false">IF(OR(A711="Insumo",A711="Composição Auxiliar"),J711,"")</f>
        <v>25.34</v>
      </c>
      <c r="N711" s="81" t="str">
        <f aca="false">IF(E711="Mão de Obra",J711,"")</f>
        <v/>
      </c>
      <c r="O711" s="81" t="n">
        <f aca="false">IF(N711&lt;&gt;"","",M711)</f>
        <v>25.34</v>
      </c>
      <c r="P711" s="82" t="str">
        <f aca="false">IF(A711="Composição",B711,"")</f>
        <v/>
      </c>
      <c r="Q711" s="81" t="str">
        <f aca="false">IF(P711&lt;&gt;"",SUMIF(L711:L711,L711,N711:N711),"")</f>
        <v/>
      </c>
      <c r="R711" s="81" t="str">
        <f aca="false">IF(P711&lt;&gt;"",SUMIF(L711:L711,L711,O711:O711),"")</f>
        <v/>
      </c>
    </row>
    <row r="712" customFormat="false" ht="14.25" hidden="true" customHeight="false" outlineLevel="0" collapsed="false">
      <c r="A712" s="102"/>
      <c r="B712" s="102"/>
      <c r="C712" s="102"/>
      <c r="D712" s="102"/>
      <c r="E712" s="102"/>
      <c r="F712" s="103"/>
      <c r="G712" s="102"/>
      <c r="H712" s="103"/>
      <c r="I712" s="102"/>
      <c r="J712" s="103"/>
      <c r="L712" s="63" t="n">
        <f aca="false">IF(AND(A713&lt;&gt;"",A712=""),L711+1,L711)</f>
        <v>63</v>
      </c>
      <c r="M712" s="80" t="str">
        <f aca="false">IF(OR(A712="Insumo",A712="Composição Auxiliar"),J712,"")</f>
        <v/>
      </c>
      <c r="N712" s="81" t="str">
        <f aca="false">IF(E712="Mão de Obra",J712,"")</f>
        <v/>
      </c>
      <c r="O712" s="81" t="str">
        <f aca="false">IF(N712&lt;&gt;"","",M712)</f>
        <v/>
      </c>
      <c r="P712" s="82" t="str">
        <f aca="false">IF(A712="Composição",B712,"")</f>
        <v/>
      </c>
      <c r="Q712" s="81" t="str">
        <f aca="false">IF(P712&lt;&gt;"",SUMIF(L712:L712,L712,N712:N712),"")</f>
        <v/>
      </c>
      <c r="R712" s="81" t="str">
        <f aca="false">IF(P712&lt;&gt;"",SUMIF(L712:L712,L712,O712:O712),"")</f>
        <v/>
      </c>
    </row>
    <row r="713" customFormat="false" ht="15" hidden="true" customHeight="false" outlineLevel="0" collapsed="false">
      <c r="A713" s="102"/>
      <c r="B713" s="102"/>
      <c r="C713" s="102"/>
      <c r="D713" s="102"/>
      <c r="E713" s="102"/>
      <c r="F713" s="103"/>
      <c r="G713" s="102"/>
      <c r="H713" s="104"/>
      <c r="I713" s="104"/>
      <c r="J713" s="103"/>
      <c r="L713" s="63" t="n">
        <f aca="false">IF(AND(A714&lt;&gt;"",A713=""),L712+1,L712)</f>
        <v>63</v>
      </c>
      <c r="M713" s="80" t="str">
        <f aca="false">IF(OR(A713="Insumo",A713="Composição Auxiliar"),J713,"")</f>
        <v/>
      </c>
      <c r="N713" s="81" t="str">
        <f aca="false">IF(E713="Mão de Obra",J713,"")</f>
        <v/>
      </c>
      <c r="O713" s="81" t="str">
        <f aca="false">IF(N713&lt;&gt;"","",M713)</f>
        <v/>
      </c>
      <c r="P713" s="82" t="str">
        <f aca="false">IF(A713="Composição",B713,"")</f>
        <v/>
      </c>
      <c r="Q713" s="81" t="str">
        <f aca="false">IF(P713&lt;&gt;"",SUMIF(L713:L713,L713,N713:N713),"")</f>
        <v/>
      </c>
      <c r="R713" s="81" t="str">
        <f aca="false">IF(P713&lt;&gt;"",SUMIF(L713:L713,L713,O713:O713),"")</f>
        <v/>
      </c>
    </row>
    <row r="714" customFormat="false" ht="15" hidden="true" customHeight="false" outlineLevel="0" collapsed="false">
      <c r="A714" s="108"/>
      <c r="B714" s="108"/>
      <c r="C714" s="108"/>
      <c r="D714" s="108"/>
      <c r="E714" s="108"/>
      <c r="F714" s="108"/>
      <c r="G714" s="108"/>
      <c r="H714" s="108"/>
      <c r="I714" s="108"/>
      <c r="J714" s="108"/>
      <c r="L714" s="63" t="n">
        <f aca="false">IF(AND(A715&lt;&gt;"",A714=""),L713+1,L713)</f>
        <v>64</v>
      </c>
      <c r="M714" s="80" t="str">
        <f aca="false">IF(OR(A714="Insumo",A714="Composição Auxiliar"),J714,"")</f>
        <v/>
      </c>
      <c r="N714" s="81" t="str">
        <f aca="false">IF(E714="Mão de Obra",J714,"")</f>
        <v/>
      </c>
      <c r="O714" s="81" t="str">
        <f aca="false">IF(N714&lt;&gt;"","",M714)</f>
        <v/>
      </c>
      <c r="P714" s="82" t="str">
        <f aca="false">IF(A714="Composição",B714,"")</f>
        <v/>
      </c>
      <c r="Q714" s="81" t="str">
        <f aca="false">IF(P714&lt;&gt;"",SUMIF(L714:L714,L714,N714:N714),"")</f>
        <v/>
      </c>
      <c r="R714" s="81" t="str">
        <f aca="false">IF(P714&lt;&gt;"",SUMIF(L714:L714,L714,O714:O714),"")</f>
        <v/>
      </c>
    </row>
    <row r="715" customFormat="false" ht="15" hidden="true" customHeight="true" outlineLevel="0" collapsed="false">
      <c r="A715" s="83" t="s">
        <v>201</v>
      </c>
      <c r="B715" s="84" t="s">
        <v>655</v>
      </c>
      <c r="C715" s="83" t="s">
        <v>656</v>
      </c>
      <c r="D715" s="83" t="s">
        <v>657</v>
      </c>
      <c r="E715" s="83" t="s">
        <v>658</v>
      </c>
      <c r="F715" s="83"/>
      <c r="G715" s="85" t="s">
        <v>659</v>
      </c>
      <c r="H715" s="84" t="s">
        <v>660</v>
      </c>
      <c r="I715" s="84" t="s">
        <v>661</v>
      </c>
      <c r="J715" s="84" t="s">
        <v>662</v>
      </c>
      <c r="L715" s="63" t="n">
        <f aca="false">IF(AND(A716&lt;&gt;"",A715=""),L714+1,L714)</f>
        <v>64</v>
      </c>
      <c r="M715" s="80" t="str">
        <f aca="false">IF(OR(A715="Insumo",A715="Composição Auxiliar"),J715,"")</f>
        <v/>
      </c>
      <c r="N715" s="81" t="str">
        <f aca="false">IF(E715="Mão de Obra",J715,"")</f>
        <v/>
      </c>
      <c r="O715" s="81" t="str">
        <f aca="false">IF(N715&lt;&gt;"","",M715)</f>
        <v/>
      </c>
      <c r="P715" s="82" t="str">
        <f aca="false">IF(A715="Composição",B715,"")</f>
        <v/>
      </c>
      <c r="Q715" s="81" t="str">
        <f aca="false">IF(P715&lt;&gt;"",SUMIF(L715:L715,L715,N715:N715),"")</f>
        <v/>
      </c>
      <c r="R715" s="81" t="str">
        <f aca="false">IF(P715&lt;&gt;"",SUMIF(L715:L715,L715,O715:O715),"")</f>
        <v/>
      </c>
    </row>
    <row r="716" customFormat="false" ht="63.75" hidden="true" customHeight="true" outlineLevel="0" collapsed="false">
      <c r="A716" s="86" t="s">
        <v>663</v>
      </c>
      <c r="B716" s="87" t="s">
        <v>202</v>
      </c>
      <c r="C716" s="86" t="s">
        <v>664</v>
      </c>
      <c r="D716" s="86" t="s">
        <v>1151</v>
      </c>
      <c r="E716" s="86" t="s">
        <v>1073</v>
      </c>
      <c r="F716" s="86"/>
      <c r="G716" s="88" t="s">
        <v>667</v>
      </c>
      <c r="H716" s="89" t="n">
        <v>1</v>
      </c>
      <c r="I716" s="90" t="n">
        <f aca="false">SUMIF(L:L,$L716,M:M)</f>
        <v>38.51</v>
      </c>
      <c r="J716" s="90" t="n">
        <f aca="false">TRUNC(H716*I716,2)</f>
        <v>38.51</v>
      </c>
      <c r="L716" s="63" t="n">
        <f aca="false">IF(AND(A717&lt;&gt;"",A716=""),L715+1,L715)</f>
        <v>64</v>
      </c>
      <c r="M716" s="80" t="str">
        <f aca="false">IF(OR(A716="Insumo",A716="Composição Auxiliar"),J716,"")</f>
        <v/>
      </c>
      <c r="N716" s="81" t="str">
        <f aca="false">IF(E716="Mão de Obra",J716,"")</f>
        <v/>
      </c>
      <c r="O716" s="81" t="str">
        <f aca="false">IF(N716&lt;&gt;"","",M716)</f>
        <v/>
      </c>
      <c r="P716" s="82" t="str">
        <f aca="false">IF(A716="Composição",B716,"")</f>
        <v> 87532 </v>
      </c>
      <c r="Q716" s="81" t="n">
        <f aca="false">IF(P716&lt;&gt;"",SUMIF(L716:L716,L716,N716:N716),"")</f>
        <v>0</v>
      </c>
      <c r="R716" s="81" t="n">
        <f aca="false">IF(P716&lt;&gt;"",SUMIF(L716:L716,L716,O716:O716),"")</f>
        <v>0</v>
      </c>
    </row>
    <row r="717" customFormat="false" ht="25.5" hidden="true" customHeight="true" outlineLevel="0" collapsed="false">
      <c r="A717" s="91" t="s">
        <v>668</v>
      </c>
      <c r="B717" s="92" t="s">
        <v>677</v>
      </c>
      <c r="C717" s="91" t="s">
        <v>664</v>
      </c>
      <c r="D717" s="91" t="s">
        <v>678</v>
      </c>
      <c r="E717" s="91" t="s">
        <v>671</v>
      </c>
      <c r="F717" s="91"/>
      <c r="G717" s="93" t="s">
        <v>672</v>
      </c>
      <c r="H717" s="94" t="n">
        <v>0.158</v>
      </c>
      <c r="I717" s="95" t="n">
        <f aca="false">SUMIFS(J:J,A:A,"Composição",B:B,$B717)</f>
        <v>18.93</v>
      </c>
      <c r="J717" s="95" t="n">
        <f aca="false">TRUNC(H717*I717,2)</f>
        <v>2.99</v>
      </c>
      <c r="L717" s="63" t="n">
        <f aca="false">IF(AND(A718&lt;&gt;"",A717=""),L716+1,L716)</f>
        <v>64</v>
      </c>
      <c r="M717" s="80" t="n">
        <f aca="false">IF(OR(A717="Insumo",A717="Composição Auxiliar"),J717,"")</f>
        <v>2.99</v>
      </c>
      <c r="N717" s="81" t="str">
        <f aca="false">IF(E717="Mão de Obra",J717,"")</f>
        <v/>
      </c>
      <c r="O717" s="81" t="n">
        <f aca="false">IF(N717&lt;&gt;"","",M717)</f>
        <v>2.99</v>
      </c>
      <c r="P717" s="82" t="str">
        <f aca="false">IF(A717="Composição",B717,"")</f>
        <v/>
      </c>
      <c r="Q717" s="81" t="str">
        <f aca="false">IF(P717&lt;&gt;"",SUMIF(L717:L717,L717,N717:N717),"")</f>
        <v/>
      </c>
      <c r="R717" s="81" t="str">
        <f aca="false">IF(P717&lt;&gt;"",SUMIF(L717:L717,L717,O717:O717),"")</f>
        <v/>
      </c>
    </row>
    <row r="718" customFormat="false" ht="25.5" hidden="true" customHeight="true" outlineLevel="0" collapsed="false">
      <c r="A718" s="91" t="s">
        <v>668</v>
      </c>
      <c r="B718" s="92" t="s">
        <v>819</v>
      </c>
      <c r="C718" s="91" t="s">
        <v>664</v>
      </c>
      <c r="D718" s="91" t="s">
        <v>820</v>
      </c>
      <c r="E718" s="91" t="s">
        <v>671</v>
      </c>
      <c r="F718" s="91"/>
      <c r="G718" s="93" t="s">
        <v>672</v>
      </c>
      <c r="H718" s="94" t="n">
        <v>0.43</v>
      </c>
      <c r="I718" s="95" t="n">
        <f aca="false">SUMIFS(J:J,A:A,"Composição",B:B,$B718)</f>
        <v>23.68</v>
      </c>
      <c r="J718" s="95" t="n">
        <f aca="false">TRUNC(H718*I718,2)</f>
        <v>10.18</v>
      </c>
      <c r="L718" s="63" t="n">
        <f aca="false">IF(AND(A719&lt;&gt;"",A718=""),L717+1,L717)</f>
        <v>64</v>
      </c>
      <c r="M718" s="80" t="n">
        <f aca="false">IF(OR(A718="Insumo",A718="Composição Auxiliar"),J718,"")</f>
        <v>10.18</v>
      </c>
      <c r="N718" s="81" t="str">
        <f aca="false">IF(E718="Mão de Obra",J718,"")</f>
        <v/>
      </c>
      <c r="O718" s="81" t="n">
        <f aca="false">IF(N718&lt;&gt;"","",M718)</f>
        <v>10.18</v>
      </c>
      <c r="P718" s="82" t="str">
        <f aca="false">IF(A718="Composição",B718,"")</f>
        <v/>
      </c>
      <c r="Q718" s="81" t="str">
        <f aca="false">IF(P718&lt;&gt;"",SUMIF(L718:L718,L718,N718:N718),"")</f>
        <v/>
      </c>
      <c r="R718" s="81" t="str">
        <f aca="false">IF(P718&lt;&gt;"",SUMIF(L718:L718,L718,O718:O718),"")</f>
        <v/>
      </c>
    </row>
    <row r="719" customFormat="false" ht="38.25" hidden="true" customHeight="true" outlineLevel="0" collapsed="false">
      <c r="A719" s="91" t="s">
        <v>668</v>
      </c>
      <c r="B719" s="92" t="s">
        <v>1148</v>
      </c>
      <c r="C719" s="91" t="s">
        <v>664</v>
      </c>
      <c r="D719" s="91" t="s">
        <v>1149</v>
      </c>
      <c r="E719" s="91" t="s">
        <v>671</v>
      </c>
      <c r="F719" s="91"/>
      <c r="G719" s="93" t="s">
        <v>676</v>
      </c>
      <c r="H719" s="94" t="n">
        <v>0.0376</v>
      </c>
      <c r="I719" s="95" t="n">
        <f aca="false">SUMIFS(J:J,A:A,"Composição",B:B,$B719)</f>
        <v>674.01</v>
      </c>
      <c r="J719" s="95" t="n">
        <f aca="false">TRUNC(H719*I719,2)</f>
        <v>25.34</v>
      </c>
      <c r="L719" s="63" t="n">
        <f aca="false">IF(AND(A720&lt;&gt;"",A719=""),L718+1,L718)</f>
        <v>64</v>
      </c>
      <c r="M719" s="80" t="n">
        <f aca="false">IF(OR(A719="Insumo",A719="Composição Auxiliar"),J719,"")</f>
        <v>25.34</v>
      </c>
      <c r="N719" s="81" t="str">
        <f aca="false">IF(E719="Mão de Obra",J719,"")</f>
        <v/>
      </c>
      <c r="O719" s="81" t="n">
        <f aca="false">IF(N719&lt;&gt;"","",M719)</f>
        <v>25.34</v>
      </c>
      <c r="P719" s="82" t="str">
        <f aca="false">IF(A719="Composição",B719,"")</f>
        <v/>
      </c>
      <c r="Q719" s="81" t="str">
        <f aca="false">IF(P719&lt;&gt;"",SUMIF(L719:L719,L719,N719:N719),"")</f>
        <v/>
      </c>
      <c r="R719" s="81" t="str">
        <f aca="false">IF(P719&lt;&gt;"",SUMIF(L719:L719,L719,O719:O719),"")</f>
        <v/>
      </c>
    </row>
    <row r="720" customFormat="false" ht="14.25" hidden="true" customHeight="false" outlineLevel="0" collapsed="false">
      <c r="A720" s="102"/>
      <c r="B720" s="102"/>
      <c r="C720" s="102"/>
      <c r="D720" s="102"/>
      <c r="E720" s="102"/>
      <c r="F720" s="103"/>
      <c r="G720" s="102"/>
      <c r="H720" s="103"/>
      <c r="I720" s="102"/>
      <c r="J720" s="103"/>
      <c r="L720" s="63" t="n">
        <f aca="false">IF(AND(A721&lt;&gt;"",A720=""),L719+1,L719)</f>
        <v>64</v>
      </c>
      <c r="M720" s="80" t="str">
        <f aca="false">IF(OR(A720="Insumo",A720="Composição Auxiliar"),J720,"")</f>
        <v/>
      </c>
      <c r="N720" s="81" t="str">
        <f aca="false">IF(E720="Mão de Obra",J720,"")</f>
        <v/>
      </c>
      <c r="O720" s="81" t="str">
        <f aca="false">IF(N720&lt;&gt;"","",M720)</f>
        <v/>
      </c>
      <c r="P720" s="82" t="str">
        <f aca="false">IF(A720="Composição",B720,"")</f>
        <v/>
      </c>
      <c r="Q720" s="81" t="str">
        <f aca="false">IF(P720&lt;&gt;"",SUMIF(L720:L720,L720,N720:N720),"")</f>
        <v/>
      </c>
      <c r="R720" s="81" t="str">
        <f aca="false">IF(P720&lt;&gt;"",SUMIF(L720:L720,L720,O720:O720),"")</f>
        <v/>
      </c>
    </row>
    <row r="721" customFormat="false" ht="15" hidden="true" customHeight="false" outlineLevel="0" collapsed="false">
      <c r="A721" s="102"/>
      <c r="B721" s="102"/>
      <c r="C721" s="102"/>
      <c r="D721" s="102"/>
      <c r="E721" s="102"/>
      <c r="F721" s="103"/>
      <c r="G721" s="102"/>
      <c r="H721" s="104"/>
      <c r="I721" s="104"/>
      <c r="J721" s="103"/>
      <c r="L721" s="63" t="n">
        <f aca="false">IF(AND(A722&lt;&gt;"",A721=""),L720+1,L720)</f>
        <v>64</v>
      </c>
      <c r="M721" s="80" t="str">
        <f aca="false">IF(OR(A721="Insumo",A721="Composição Auxiliar"),J721,"")</f>
        <v/>
      </c>
      <c r="N721" s="81" t="str">
        <f aca="false">IF(E721="Mão de Obra",J721,"")</f>
        <v/>
      </c>
      <c r="O721" s="81" t="str">
        <f aca="false">IF(N721&lt;&gt;"","",M721)</f>
        <v/>
      </c>
      <c r="P721" s="82" t="str">
        <f aca="false">IF(A721="Composição",B721,"")</f>
        <v/>
      </c>
      <c r="Q721" s="81" t="str">
        <f aca="false">IF(P721&lt;&gt;"",SUMIF(L721:L721,L721,N721:N721),"")</f>
        <v/>
      </c>
      <c r="R721" s="81" t="str">
        <f aca="false">IF(P721&lt;&gt;"",SUMIF(L721:L721,L721,O721:O721),"")</f>
        <v/>
      </c>
    </row>
    <row r="722" customFormat="false" ht="15" hidden="true" customHeight="false" outlineLevel="0" collapsed="false">
      <c r="A722" s="108"/>
      <c r="B722" s="108"/>
      <c r="C722" s="108"/>
      <c r="D722" s="108"/>
      <c r="E722" s="108"/>
      <c r="F722" s="108"/>
      <c r="G722" s="108"/>
      <c r="H722" s="108"/>
      <c r="I722" s="108"/>
      <c r="J722" s="108"/>
      <c r="L722" s="63" t="n">
        <f aca="false">IF(AND(A723&lt;&gt;"",A722=""),L721+1,L721)</f>
        <v>65</v>
      </c>
      <c r="M722" s="80" t="str">
        <f aca="false">IF(OR(A722="Insumo",A722="Composição Auxiliar"),J722,"")</f>
        <v/>
      </c>
      <c r="N722" s="81" t="str">
        <f aca="false">IF(E722="Mão de Obra",J722,"")</f>
        <v/>
      </c>
      <c r="O722" s="81" t="str">
        <f aca="false">IF(N722&lt;&gt;"","",M722)</f>
        <v/>
      </c>
      <c r="P722" s="82" t="str">
        <f aca="false">IF(A722="Composição",B722,"")</f>
        <v/>
      </c>
      <c r="Q722" s="81" t="str">
        <f aca="false">IF(P722&lt;&gt;"",SUMIF(L722:L722,L722,N722:N722),"")</f>
        <v/>
      </c>
      <c r="R722" s="81" t="str">
        <f aca="false">IF(P722&lt;&gt;"",SUMIF(L722:L722,L722,O722:O722),"")</f>
        <v/>
      </c>
    </row>
    <row r="723" customFormat="false" ht="15" hidden="true" customHeight="true" outlineLevel="0" collapsed="false">
      <c r="A723" s="83" t="s">
        <v>203</v>
      </c>
      <c r="B723" s="84" t="s">
        <v>655</v>
      </c>
      <c r="C723" s="83" t="s">
        <v>656</v>
      </c>
      <c r="D723" s="83" t="s">
        <v>657</v>
      </c>
      <c r="E723" s="83" t="s">
        <v>658</v>
      </c>
      <c r="F723" s="83"/>
      <c r="G723" s="85" t="s">
        <v>659</v>
      </c>
      <c r="H723" s="84" t="s">
        <v>660</v>
      </c>
      <c r="I723" s="84" t="s">
        <v>661</v>
      </c>
      <c r="J723" s="84" t="s">
        <v>662</v>
      </c>
      <c r="L723" s="63" t="n">
        <f aca="false">IF(AND(A724&lt;&gt;"",A723=""),L722+1,L722)</f>
        <v>65</v>
      </c>
      <c r="M723" s="80" t="str">
        <f aca="false">IF(OR(A723="Insumo",A723="Composição Auxiliar"),J723,"")</f>
        <v/>
      </c>
      <c r="N723" s="81" t="str">
        <f aca="false">IF(E723="Mão de Obra",J723,"")</f>
        <v/>
      </c>
      <c r="O723" s="81" t="str">
        <f aca="false">IF(N723&lt;&gt;"","",M723)</f>
        <v/>
      </c>
      <c r="P723" s="82" t="str">
        <f aca="false">IF(A723="Composição",B723,"")</f>
        <v/>
      </c>
      <c r="Q723" s="81" t="str">
        <f aca="false">IF(P723&lt;&gt;"",SUMIF(L723:L723,L723,N723:N723),"")</f>
        <v/>
      </c>
      <c r="R723" s="81" t="str">
        <f aca="false">IF(P723&lt;&gt;"",SUMIF(L723:L723,L723,O723:O723),"")</f>
        <v/>
      </c>
    </row>
    <row r="724" customFormat="false" ht="51" hidden="true" customHeight="true" outlineLevel="0" collapsed="false">
      <c r="A724" s="86" t="s">
        <v>663</v>
      </c>
      <c r="B724" s="87" t="s">
        <v>204</v>
      </c>
      <c r="C724" s="86" t="s">
        <v>664</v>
      </c>
      <c r="D724" s="86" t="s">
        <v>1153</v>
      </c>
      <c r="E724" s="86" t="s">
        <v>1073</v>
      </c>
      <c r="F724" s="86"/>
      <c r="G724" s="88" t="s">
        <v>667</v>
      </c>
      <c r="H724" s="89" t="n">
        <v>1</v>
      </c>
      <c r="I724" s="90" t="n">
        <f aca="false">SUMIF(L:L,$L724,M:M)</f>
        <v>52.85</v>
      </c>
      <c r="J724" s="90" t="n">
        <f aca="false">TRUNC(H724*I724,2)</f>
        <v>52.85</v>
      </c>
      <c r="L724" s="63" t="n">
        <f aca="false">IF(AND(A725&lt;&gt;"",A724=""),L723+1,L723)</f>
        <v>65</v>
      </c>
      <c r="M724" s="80" t="str">
        <f aca="false">IF(OR(A724="Insumo",A724="Composição Auxiliar"),J724,"")</f>
        <v/>
      </c>
      <c r="N724" s="81" t="str">
        <f aca="false">IF(E724="Mão de Obra",J724,"")</f>
        <v/>
      </c>
      <c r="O724" s="81" t="str">
        <f aca="false">IF(N724&lt;&gt;"","",M724)</f>
        <v/>
      </c>
      <c r="P724" s="82" t="str">
        <f aca="false">IF(A724="Composição",B724,"")</f>
        <v> 104203 </v>
      </c>
      <c r="Q724" s="81" t="n">
        <f aca="false">IF(P724&lt;&gt;"",SUMIF(L724:L724,L724,N724:N724),"")</f>
        <v>0</v>
      </c>
      <c r="R724" s="81" t="n">
        <f aca="false">IF(P724&lt;&gt;"",SUMIF(L724:L724,L724,O724:O724),"")</f>
        <v>0</v>
      </c>
    </row>
    <row r="725" customFormat="false" ht="51" hidden="true" customHeight="true" outlineLevel="0" collapsed="false">
      <c r="A725" s="91" t="s">
        <v>668</v>
      </c>
      <c r="B725" s="92" t="s">
        <v>1154</v>
      </c>
      <c r="C725" s="91" t="s">
        <v>664</v>
      </c>
      <c r="D725" s="91" t="s">
        <v>1155</v>
      </c>
      <c r="E725" s="91" t="s">
        <v>691</v>
      </c>
      <c r="F725" s="91"/>
      <c r="G725" s="93" t="s">
        <v>699</v>
      </c>
      <c r="H725" s="94" t="n">
        <v>0.5449</v>
      </c>
      <c r="I725" s="95" t="n">
        <f aca="false">SUMIFS(J:J,A:A,"Composição",B:B,$B725)</f>
        <v>7.26</v>
      </c>
      <c r="J725" s="95" t="n">
        <f aca="false">TRUNC(H725*I725,2)</f>
        <v>3.95</v>
      </c>
      <c r="L725" s="63" t="n">
        <f aca="false">IF(AND(A726&lt;&gt;"",A725=""),L724+1,L724)</f>
        <v>65</v>
      </c>
      <c r="M725" s="80" t="n">
        <f aca="false">IF(OR(A725="Insumo",A725="Composição Auxiliar"),J725,"")</f>
        <v>3.95</v>
      </c>
      <c r="N725" s="81" t="str">
        <f aca="false">IF(E725="Mão de Obra",J725,"")</f>
        <v/>
      </c>
      <c r="O725" s="81" t="n">
        <f aca="false">IF(N725&lt;&gt;"","",M725)</f>
        <v>3.95</v>
      </c>
      <c r="P725" s="82" t="str">
        <f aca="false">IF(A725="Composição",B725,"")</f>
        <v/>
      </c>
      <c r="Q725" s="81" t="str">
        <f aca="false">IF(P725&lt;&gt;"",SUMIF(L725:L725,L725,N725:N725),"")</f>
        <v/>
      </c>
      <c r="R725" s="81" t="str">
        <f aca="false">IF(P725&lt;&gt;"",SUMIF(L725:L725,L725,O725:O725),"")</f>
        <v/>
      </c>
    </row>
    <row r="726" customFormat="false" ht="51" hidden="true" customHeight="true" outlineLevel="0" collapsed="false">
      <c r="A726" s="91" t="s">
        <v>668</v>
      </c>
      <c r="B726" s="92" t="s">
        <v>1083</v>
      </c>
      <c r="C726" s="91" t="s">
        <v>664</v>
      </c>
      <c r="D726" s="91" t="s">
        <v>1084</v>
      </c>
      <c r="E726" s="91" t="s">
        <v>671</v>
      </c>
      <c r="F726" s="91"/>
      <c r="G726" s="93" t="s">
        <v>676</v>
      </c>
      <c r="H726" s="94" t="n">
        <v>0.0314</v>
      </c>
      <c r="I726" s="95" t="n">
        <f aca="false">SUMIFS(J:J,A:A,"Composição",B:B,$B726)</f>
        <v>574.07</v>
      </c>
      <c r="J726" s="95" t="n">
        <f aca="false">TRUNC(H726*I726,2)</f>
        <v>18.02</v>
      </c>
      <c r="L726" s="63" t="n">
        <f aca="false">IF(AND(A727&lt;&gt;"",A726=""),L725+1,L725)</f>
        <v>65</v>
      </c>
      <c r="M726" s="80" t="n">
        <f aca="false">IF(OR(A726="Insumo",A726="Composição Auxiliar"),J726,"")</f>
        <v>18.02</v>
      </c>
      <c r="N726" s="81" t="str">
        <f aca="false">IF(E726="Mão de Obra",J726,"")</f>
        <v/>
      </c>
      <c r="O726" s="81" t="n">
        <f aca="false">IF(N726&lt;&gt;"","",M726)</f>
        <v>18.02</v>
      </c>
      <c r="P726" s="82" t="str">
        <f aca="false">IF(A726="Composição",B726,"")</f>
        <v/>
      </c>
      <c r="Q726" s="81" t="str">
        <f aca="false">IF(P726&lt;&gt;"",SUMIF(L726:L726,L726,N726:N726),"")</f>
        <v/>
      </c>
      <c r="R726" s="81" t="str">
        <f aca="false">IF(P726&lt;&gt;"",SUMIF(L726:L726,L726,O726:O726),"")</f>
        <v/>
      </c>
    </row>
    <row r="727" customFormat="false" ht="51" hidden="true" customHeight="true" outlineLevel="0" collapsed="false">
      <c r="A727" s="91" t="s">
        <v>668</v>
      </c>
      <c r="B727" s="92" t="s">
        <v>1156</v>
      </c>
      <c r="C727" s="91" t="s">
        <v>664</v>
      </c>
      <c r="D727" s="91" t="s">
        <v>1157</v>
      </c>
      <c r="E727" s="91" t="s">
        <v>691</v>
      </c>
      <c r="F727" s="91"/>
      <c r="G727" s="93" t="s">
        <v>692</v>
      </c>
      <c r="H727" s="94" t="n">
        <v>0.0721</v>
      </c>
      <c r="I727" s="95" t="n">
        <f aca="false">SUMIFS(J:J,A:A,"Composição",B:B,$B727)</f>
        <v>27.85</v>
      </c>
      <c r="J727" s="95" t="n">
        <f aca="false">TRUNC(H727*I727,2)</f>
        <v>2</v>
      </c>
      <c r="L727" s="63" t="n">
        <f aca="false">IF(AND(A728&lt;&gt;"",A727=""),L726+1,L726)</f>
        <v>65</v>
      </c>
      <c r="M727" s="80" t="n">
        <f aca="false">IF(OR(A727="Insumo",A727="Composição Auxiliar"),J727,"")</f>
        <v>2</v>
      </c>
      <c r="N727" s="81" t="str">
        <f aca="false">IF(E727="Mão de Obra",J727,"")</f>
        <v/>
      </c>
      <c r="O727" s="81" t="n">
        <f aca="false">IF(N727&lt;&gt;"","",M727)</f>
        <v>2</v>
      </c>
      <c r="P727" s="82" t="str">
        <f aca="false">IF(A727="Composição",B727,"")</f>
        <v/>
      </c>
      <c r="Q727" s="81" t="str">
        <f aca="false">IF(P727&lt;&gt;"",SUMIF(L727:L727,L727,N727:N727),"")</f>
        <v/>
      </c>
      <c r="R727" s="81" t="str">
        <f aca="false">IF(P727&lt;&gt;"",SUMIF(L727:L727,L727,O727:O727),"")</f>
        <v/>
      </c>
    </row>
    <row r="728" customFormat="false" ht="25.5" hidden="true" customHeight="true" outlineLevel="0" collapsed="false">
      <c r="A728" s="91" t="s">
        <v>668</v>
      </c>
      <c r="B728" s="92" t="s">
        <v>819</v>
      </c>
      <c r="C728" s="91" t="s">
        <v>664</v>
      </c>
      <c r="D728" s="91" t="s">
        <v>820</v>
      </c>
      <c r="E728" s="91" t="s">
        <v>671</v>
      </c>
      <c r="F728" s="91"/>
      <c r="G728" s="93" t="s">
        <v>672</v>
      </c>
      <c r="H728" s="94" t="n">
        <v>0.617</v>
      </c>
      <c r="I728" s="95" t="n">
        <f aca="false">SUMIFS(J:J,A:A,"Composição",B:B,$B728)</f>
        <v>23.68</v>
      </c>
      <c r="J728" s="95" t="n">
        <f aca="false">TRUNC(H728*I728,2)</f>
        <v>14.61</v>
      </c>
      <c r="L728" s="63" t="n">
        <f aca="false">IF(AND(A729&lt;&gt;"",A728=""),L727+1,L727)</f>
        <v>65</v>
      </c>
      <c r="M728" s="80" t="n">
        <f aca="false">IF(OR(A728="Insumo",A728="Composição Auxiliar"),J728,"")</f>
        <v>14.61</v>
      </c>
      <c r="N728" s="81" t="str">
        <f aca="false">IF(E728="Mão de Obra",J728,"")</f>
        <v/>
      </c>
      <c r="O728" s="81" t="n">
        <f aca="false">IF(N728&lt;&gt;"","",M728)</f>
        <v>14.61</v>
      </c>
      <c r="P728" s="82" t="str">
        <f aca="false">IF(A728="Composição",B728,"")</f>
        <v/>
      </c>
      <c r="Q728" s="81" t="str">
        <f aca="false">IF(P728&lt;&gt;"",SUMIF(L728:L728,L728,N728:N728),"")</f>
        <v/>
      </c>
      <c r="R728" s="81" t="str">
        <f aca="false">IF(P728&lt;&gt;"",SUMIF(L728:L728,L728,O728:O728),"")</f>
        <v/>
      </c>
    </row>
    <row r="729" customFormat="false" ht="25.5" hidden="true" customHeight="true" outlineLevel="0" collapsed="false">
      <c r="A729" s="91" t="s">
        <v>668</v>
      </c>
      <c r="B729" s="92" t="s">
        <v>677</v>
      </c>
      <c r="C729" s="91" t="s">
        <v>664</v>
      </c>
      <c r="D729" s="91" t="s">
        <v>678</v>
      </c>
      <c r="E729" s="91" t="s">
        <v>671</v>
      </c>
      <c r="F729" s="91"/>
      <c r="G729" s="93" t="s">
        <v>672</v>
      </c>
      <c r="H729" s="94" t="n">
        <v>0.617</v>
      </c>
      <c r="I729" s="95" t="n">
        <f aca="false">SUMIFS(J:J,A:A,"Composição",B:B,$B729)</f>
        <v>18.93</v>
      </c>
      <c r="J729" s="95" t="n">
        <f aca="false">TRUNC(H729*I729,2)</f>
        <v>11.67</v>
      </c>
      <c r="L729" s="63" t="n">
        <f aca="false">IF(AND(A730&lt;&gt;"",A729=""),L728+1,L728)</f>
        <v>65</v>
      </c>
      <c r="M729" s="80" t="n">
        <f aca="false">IF(OR(A729="Insumo",A729="Composição Auxiliar"),J729,"")</f>
        <v>11.67</v>
      </c>
      <c r="N729" s="81" t="str">
        <f aca="false">IF(E729="Mão de Obra",J729,"")</f>
        <v/>
      </c>
      <c r="O729" s="81" t="n">
        <f aca="false">IF(N729&lt;&gt;"","",M729)</f>
        <v>11.67</v>
      </c>
      <c r="P729" s="82" t="str">
        <f aca="false">IF(A729="Composição",B729,"")</f>
        <v/>
      </c>
      <c r="Q729" s="81" t="str">
        <f aca="false">IF(P729&lt;&gt;"",SUMIF(L729:L729,L729,N729:N729),"")</f>
        <v/>
      </c>
      <c r="R729" s="81" t="str">
        <f aca="false">IF(P729&lt;&gt;"",SUMIF(L729:L729,L729,O729:O729),"")</f>
        <v/>
      </c>
    </row>
    <row r="730" customFormat="false" ht="25.5" hidden="true" customHeight="false" outlineLevel="0" collapsed="false">
      <c r="A730" s="96" t="s">
        <v>679</v>
      </c>
      <c r="B730" s="97" t="s">
        <v>1158</v>
      </c>
      <c r="C730" s="96" t="str">
        <f aca="false">VLOOKUP(B730,INSUMOS!$A:$I,2,0)</f>
        <v>SINAPI</v>
      </c>
      <c r="D730" s="96" t="str">
        <f aca="false">VLOOKUP(B730,INSUMOS!$A:$I,3,0)</f>
        <v>TELA DE ACO SOLDADA GALVANIZADA/ZINCADA PARA ALVENARIA, FIO D = *1,24 MM, MALHA 25 X 25 MM</v>
      </c>
      <c r="E730" s="98" t="str">
        <f aca="false">VLOOKUP(B730,INSUMOS!$A:$I,4,0)</f>
        <v>Material</v>
      </c>
      <c r="F730" s="98"/>
      <c r="G730" s="99" t="str">
        <f aca="false">VLOOKUP(B730,INSUMOS!$A:$I,5,0)</f>
        <v>m²</v>
      </c>
      <c r="H730" s="100" t="n">
        <v>0.1388</v>
      </c>
      <c r="I730" s="101" t="n">
        <f aca="false">VLOOKUP(B730,INSUMOS!$A:$I,8,0)</f>
        <v>18.8</v>
      </c>
      <c r="J730" s="101" t="n">
        <f aca="false">TRUNC(H730*I730,2)</f>
        <v>2.6</v>
      </c>
      <c r="L730" s="63" t="n">
        <f aca="false">IF(AND(A731&lt;&gt;"",A730=""),L729+1,L729)</f>
        <v>65</v>
      </c>
      <c r="M730" s="80" t="n">
        <f aca="false">IF(OR(A730="Insumo",A730="Composição Auxiliar"),J730,"")</f>
        <v>2.6</v>
      </c>
      <c r="N730" s="81" t="str">
        <f aca="false">IF(E730="Mão de Obra",J730,"")</f>
        <v/>
      </c>
      <c r="O730" s="81" t="n">
        <f aca="false">IF(N730&lt;&gt;"","",M730)</f>
        <v>2.6</v>
      </c>
      <c r="P730" s="82" t="str">
        <f aca="false">IF(A730="Composição",B730,"")</f>
        <v/>
      </c>
      <c r="Q730" s="81" t="str">
        <f aca="false">IF(P730&lt;&gt;"",SUMIF(L730:L730,L730,N730:N730),"")</f>
        <v/>
      </c>
      <c r="R730" s="81" t="str">
        <f aca="false">IF(P730&lt;&gt;"",SUMIF(L730:L730,L730,O730:O730),"")</f>
        <v/>
      </c>
    </row>
    <row r="731" customFormat="false" ht="14.25" hidden="true" customHeight="false" outlineLevel="0" collapsed="false">
      <c r="A731" s="102"/>
      <c r="B731" s="102"/>
      <c r="C731" s="102"/>
      <c r="D731" s="102"/>
      <c r="E731" s="102"/>
      <c r="F731" s="103"/>
      <c r="G731" s="102"/>
      <c r="H731" s="103"/>
      <c r="I731" s="102"/>
      <c r="J731" s="103"/>
      <c r="L731" s="63" t="n">
        <f aca="false">IF(AND(A732&lt;&gt;"",A731=""),L730+1,L730)</f>
        <v>65</v>
      </c>
      <c r="M731" s="80" t="str">
        <f aca="false">IF(OR(A731="Insumo",A731="Composição Auxiliar"),J731,"")</f>
        <v/>
      </c>
      <c r="N731" s="81" t="str">
        <f aca="false">IF(E731="Mão de Obra",J731,"")</f>
        <v/>
      </c>
      <c r="O731" s="81" t="str">
        <f aca="false">IF(N731&lt;&gt;"","",M731)</f>
        <v/>
      </c>
      <c r="P731" s="82" t="str">
        <f aca="false">IF(A731="Composição",B731,"")</f>
        <v/>
      </c>
      <c r="Q731" s="81" t="str">
        <f aca="false">IF(P731&lt;&gt;"",SUMIF(L731:L731,L731,N731:N731),"")</f>
        <v/>
      </c>
      <c r="R731" s="81" t="str">
        <f aca="false">IF(P731&lt;&gt;"",SUMIF(L731:L731,L731,O731:O731),"")</f>
        <v/>
      </c>
    </row>
    <row r="732" customFormat="false" ht="15" hidden="true" customHeight="false" outlineLevel="0" collapsed="false">
      <c r="A732" s="102"/>
      <c r="B732" s="102"/>
      <c r="C732" s="102"/>
      <c r="D732" s="102"/>
      <c r="E732" s="102"/>
      <c r="F732" s="103"/>
      <c r="G732" s="102"/>
      <c r="H732" s="104"/>
      <c r="I732" s="104"/>
      <c r="J732" s="103"/>
      <c r="L732" s="63" t="n">
        <f aca="false">IF(AND(A733&lt;&gt;"",A732=""),L731+1,L731)</f>
        <v>65</v>
      </c>
      <c r="M732" s="80" t="str">
        <f aca="false">IF(OR(A732="Insumo",A732="Composição Auxiliar"),J732,"")</f>
        <v/>
      </c>
      <c r="N732" s="81" t="str">
        <f aca="false">IF(E732="Mão de Obra",J732,"")</f>
        <v/>
      </c>
      <c r="O732" s="81" t="str">
        <f aca="false">IF(N732&lt;&gt;"","",M732)</f>
        <v/>
      </c>
      <c r="P732" s="82" t="str">
        <f aca="false">IF(A732="Composição",B732,"")</f>
        <v/>
      </c>
      <c r="Q732" s="81" t="str">
        <f aca="false">IF(P732&lt;&gt;"",SUMIF(L732:L732,L732,N732:N732),"")</f>
        <v/>
      </c>
      <c r="R732" s="81" t="str">
        <f aca="false">IF(P732&lt;&gt;"",SUMIF(L732:L732,L732,O732:O732),"")</f>
        <v/>
      </c>
    </row>
    <row r="733" customFormat="false" ht="15" hidden="true" customHeight="false" outlineLevel="0" collapsed="false">
      <c r="A733" s="108"/>
      <c r="B733" s="108"/>
      <c r="C733" s="108"/>
      <c r="D733" s="108"/>
      <c r="E733" s="108"/>
      <c r="F733" s="108"/>
      <c r="G733" s="108"/>
      <c r="H733" s="108"/>
      <c r="I733" s="108"/>
      <c r="J733" s="108"/>
      <c r="L733" s="63" t="n">
        <f aca="false">IF(AND(A734&lt;&gt;"",A733=""),L732+1,L732)</f>
        <v>66</v>
      </c>
      <c r="M733" s="80" t="str">
        <f aca="false">IF(OR(A733="Insumo",A733="Composição Auxiliar"),J733,"")</f>
        <v/>
      </c>
      <c r="N733" s="81" t="str">
        <f aca="false">IF(E733="Mão de Obra",J733,"")</f>
        <v/>
      </c>
      <c r="O733" s="81" t="str">
        <f aca="false">IF(N733&lt;&gt;"","",M733)</f>
        <v/>
      </c>
      <c r="P733" s="82" t="str">
        <f aca="false">IF(A733="Composição",B733,"")</f>
        <v/>
      </c>
      <c r="Q733" s="81" t="str">
        <f aca="false">IF(P733&lt;&gt;"",SUMIF(L733:L733,L733,N733:N733),"")</f>
        <v/>
      </c>
      <c r="R733" s="81" t="str">
        <f aca="false">IF(P733&lt;&gt;"",SUMIF(L733:L733,L733,O733:O733),"")</f>
        <v/>
      </c>
    </row>
    <row r="734" customFormat="false" ht="15" hidden="true" customHeight="true" outlineLevel="0" collapsed="false">
      <c r="A734" s="83" t="s">
        <v>205</v>
      </c>
      <c r="B734" s="84" t="s">
        <v>655</v>
      </c>
      <c r="C734" s="83" t="s">
        <v>656</v>
      </c>
      <c r="D734" s="83" t="s">
        <v>657</v>
      </c>
      <c r="E734" s="83" t="s">
        <v>658</v>
      </c>
      <c r="F734" s="83"/>
      <c r="G734" s="85" t="s">
        <v>659</v>
      </c>
      <c r="H734" s="84" t="s">
        <v>660</v>
      </c>
      <c r="I734" s="84" t="s">
        <v>661</v>
      </c>
      <c r="J734" s="84" t="s">
        <v>662</v>
      </c>
      <c r="L734" s="63" t="n">
        <f aca="false">IF(AND(A735&lt;&gt;"",A734=""),L733+1,L733)</f>
        <v>66</v>
      </c>
      <c r="M734" s="80" t="str">
        <f aca="false">IF(OR(A734="Insumo",A734="Composição Auxiliar"),J734,"")</f>
        <v/>
      </c>
      <c r="N734" s="81" t="str">
        <f aca="false">IF(E734="Mão de Obra",J734,"")</f>
        <v/>
      </c>
      <c r="O734" s="81" t="str">
        <f aca="false">IF(N734&lt;&gt;"","",M734)</f>
        <v/>
      </c>
      <c r="P734" s="82" t="str">
        <f aca="false">IF(A734="Composição",B734,"")</f>
        <v/>
      </c>
      <c r="Q734" s="81" t="str">
        <f aca="false">IF(P734&lt;&gt;"",SUMIF(L734:L734,L734,N734:N734),"")</f>
        <v/>
      </c>
      <c r="R734" s="81" t="str">
        <f aca="false">IF(P734&lt;&gt;"",SUMIF(L734:L734,L734,O734:O734),"")</f>
        <v/>
      </c>
    </row>
    <row r="735" customFormat="false" ht="25.5" hidden="true" customHeight="true" outlineLevel="0" collapsed="false">
      <c r="A735" s="86" t="s">
        <v>663</v>
      </c>
      <c r="B735" s="87" t="s">
        <v>206</v>
      </c>
      <c r="C735" s="86" t="s">
        <v>716</v>
      </c>
      <c r="D735" s="86" t="s">
        <v>1159</v>
      </c>
      <c r="E735" s="86" t="s">
        <v>1073</v>
      </c>
      <c r="F735" s="86"/>
      <c r="G735" s="88" t="s">
        <v>667</v>
      </c>
      <c r="H735" s="89" t="n">
        <v>1</v>
      </c>
      <c r="I735" s="90" t="n">
        <f aca="false">SUMIF(L:L,$L735,M:M)</f>
        <v>118.68</v>
      </c>
      <c r="J735" s="90" t="n">
        <f aca="false">TRUNC(H735*I735,2)</f>
        <v>118.68</v>
      </c>
      <c r="L735" s="63" t="n">
        <f aca="false">IF(AND(A736&lt;&gt;"",A735=""),L734+1,L734)</f>
        <v>66</v>
      </c>
      <c r="M735" s="80" t="str">
        <f aca="false">IF(OR(A735="Insumo",A735="Composição Auxiliar"),J735,"")</f>
        <v/>
      </c>
      <c r="N735" s="81" t="str">
        <f aca="false">IF(E735="Mão de Obra",J735,"")</f>
        <v/>
      </c>
      <c r="O735" s="81" t="str">
        <f aca="false">IF(N735&lt;&gt;"","",M735)</f>
        <v/>
      </c>
      <c r="P735" s="82" t="str">
        <f aca="false">IF(A735="Composição",B735,"")</f>
        <v> S-ARQ-REVE-PRMPP-001 </v>
      </c>
      <c r="Q735" s="81" t="n">
        <f aca="false">IF(P735&lt;&gt;"",SUMIF(L735:L735,L735,N735:N735),"")</f>
        <v>0</v>
      </c>
      <c r="R735" s="81" t="n">
        <f aca="false">IF(P735&lt;&gt;"",SUMIF(L735:L735,L735,O735:O735),"")</f>
        <v>0</v>
      </c>
    </row>
    <row r="736" customFormat="false" ht="25.5" hidden="true" customHeight="true" outlineLevel="0" collapsed="false">
      <c r="A736" s="91" t="s">
        <v>668</v>
      </c>
      <c r="B736" s="92" t="s">
        <v>677</v>
      </c>
      <c r="C736" s="91" t="s">
        <v>664</v>
      </c>
      <c r="D736" s="91" t="s">
        <v>678</v>
      </c>
      <c r="E736" s="91" t="s">
        <v>671</v>
      </c>
      <c r="F736" s="91"/>
      <c r="G736" s="93" t="s">
        <v>672</v>
      </c>
      <c r="H736" s="94" t="n">
        <v>0.29</v>
      </c>
      <c r="I736" s="95" t="n">
        <f aca="false">SUMIFS(J:J,A:A,"Composição",B:B,$B736)</f>
        <v>18.93</v>
      </c>
      <c r="J736" s="95" t="n">
        <f aca="false">TRUNC(H736*I736,2)</f>
        <v>5.48</v>
      </c>
      <c r="L736" s="63" t="n">
        <f aca="false">IF(AND(A737&lt;&gt;"",A736=""),L735+1,L735)</f>
        <v>66</v>
      </c>
      <c r="M736" s="80" t="n">
        <f aca="false">IF(OR(A736="Insumo",A736="Composição Auxiliar"),J736,"")</f>
        <v>5.48</v>
      </c>
      <c r="N736" s="81" t="str">
        <f aca="false">IF(E736="Mão de Obra",J736,"")</f>
        <v/>
      </c>
      <c r="O736" s="81" t="n">
        <f aca="false">IF(N736&lt;&gt;"","",M736)</f>
        <v>5.48</v>
      </c>
      <c r="P736" s="82" t="str">
        <f aca="false">IF(A736="Composição",B736,"")</f>
        <v/>
      </c>
      <c r="Q736" s="81" t="str">
        <f aca="false">IF(P736&lt;&gt;"",SUMIF(L736:L736,L736,N736:N736),"")</f>
        <v/>
      </c>
      <c r="R736" s="81" t="str">
        <f aca="false">IF(P736&lt;&gt;"",SUMIF(L736:L736,L736,O736:O736),"")</f>
        <v/>
      </c>
    </row>
    <row r="737" customFormat="false" ht="25.5" hidden="true" customHeight="true" outlineLevel="0" collapsed="false">
      <c r="A737" s="91" t="s">
        <v>668</v>
      </c>
      <c r="B737" s="92" t="s">
        <v>1118</v>
      </c>
      <c r="C737" s="91" t="s">
        <v>664</v>
      </c>
      <c r="D737" s="91" t="s">
        <v>1119</v>
      </c>
      <c r="E737" s="91" t="s">
        <v>671</v>
      </c>
      <c r="F737" s="91"/>
      <c r="G737" s="93" t="s">
        <v>672</v>
      </c>
      <c r="H737" s="94" t="n">
        <v>0.49</v>
      </c>
      <c r="I737" s="95" t="n">
        <f aca="false">SUMIFS(J:J,A:A,"Composição",B:B,$B737)</f>
        <v>23.56</v>
      </c>
      <c r="J737" s="95" t="n">
        <f aca="false">TRUNC(H737*I737,2)</f>
        <v>11.54</v>
      </c>
      <c r="L737" s="63" t="n">
        <f aca="false">IF(AND(A738&lt;&gt;"",A737=""),L736+1,L736)</f>
        <v>66</v>
      </c>
      <c r="M737" s="80" t="n">
        <f aca="false">IF(OR(A737="Insumo",A737="Composição Auxiliar"),J737,"")</f>
        <v>11.54</v>
      </c>
      <c r="N737" s="81" t="str">
        <f aca="false">IF(E737="Mão de Obra",J737,"")</f>
        <v/>
      </c>
      <c r="O737" s="81" t="n">
        <f aca="false">IF(N737&lt;&gt;"","",M737)</f>
        <v>11.54</v>
      </c>
      <c r="P737" s="82" t="str">
        <f aca="false">IF(A737="Composição",B737,"")</f>
        <v/>
      </c>
      <c r="Q737" s="81" t="str">
        <f aca="false">IF(P737&lt;&gt;"",SUMIF(L737:L737,L737,N737:N737),"")</f>
        <v/>
      </c>
      <c r="R737" s="81" t="str">
        <f aca="false">IF(P737&lt;&gt;"",SUMIF(L737:L737,L737,O737:O737),"")</f>
        <v/>
      </c>
    </row>
    <row r="738" customFormat="false" ht="25.5" hidden="true" customHeight="false" outlineLevel="0" collapsed="false">
      <c r="A738" s="96" t="s">
        <v>679</v>
      </c>
      <c r="B738" s="97" t="s">
        <v>1160</v>
      </c>
      <c r="C738" s="96" t="str">
        <f aca="false">VLOOKUP(B738,INSUMOS!$A:$I,2,0)</f>
        <v>Próprio</v>
      </c>
      <c r="D738" s="96" t="str">
        <f aca="false">VLOOKUP(B738,INSUMOS!$A:$I,3,0)</f>
        <v>REVESTIMENTO CERÂMICO 30 X 60 CM BORDA RETA ACAB. ACETINADO REF. PORTOBELLO WHITE HOME CETIM BIANCO</v>
      </c>
      <c r="E738" s="98" t="str">
        <f aca="false">VLOOKUP(B738,INSUMOS!$A:$I,4,0)</f>
        <v>Material</v>
      </c>
      <c r="F738" s="98"/>
      <c r="G738" s="99" t="str">
        <f aca="false">VLOOKUP(B738,INSUMOS!$A:$I,5,0)</f>
        <v>M²</v>
      </c>
      <c r="H738" s="100" t="n">
        <v>1.05</v>
      </c>
      <c r="I738" s="101" t="n">
        <f aca="false">VLOOKUP(B738,INSUMOS!$A:$I,8,0)</f>
        <v>83.96</v>
      </c>
      <c r="J738" s="101" t="n">
        <f aca="false">TRUNC(H738*I738,2)</f>
        <v>88.15</v>
      </c>
      <c r="L738" s="63" t="n">
        <f aca="false">IF(AND(A739&lt;&gt;"",A738=""),L737+1,L737)</f>
        <v>66</v>
      </c>
      <c r="M738" s="80" t="n">
        <f aca="false">IF(OR(A738="Insumo",A738="Composição Auxiliar"),J738,"")</f>
        <v>88.15</v>
      </c>
      <c r="N738" s="81" t="str">
        <f aca="false">IF(E738="Mão de Obra",J738,"")</f>
        <v/>
      </c>
      <c r="O738" s="81" t="n">
        <f aca="false">IF(N738&lt;&gt;"","",M738)</f>
        <v>88.15</v>
      </c>
      <c r="P738" s="82" t="str">
        <f aca="false">IF(A738="Composição",B738,"")</f>
        <v/>
      </c>
      <c r="Q738" s="81" t="str">
        <f aca="false">IF(P738&lt;&gt;"",SUMIF(L738:L738,L738,N738:N738),"")</f>
        <v/>
      </c>
      <c r="R738" s="81" t="str">
        <f aca="false">IF(P738&lt;&gt;"",SUMIF(L738:L738,L738,O738:O738),"")</f>
        <v/>
      </c>
    </row>
    <row r="739" customFormat="false" ht="14.25" hidden="true" customHeight="false" outlineLevel="0" collapsed="false">
      <c r="A739" s="96" t="s">
        <v>679</v>
      </c>
      <c r="B739" s="97" t="s">
        <v>1161</v>
      </c>
      <c r="C739" s="96" t="str">
        <f aca="false">VLOOKUP(B739,INSUMOS!$A:$I,2,0)</f>
        <v>SINAPI</v>
      </c>
      <c r="D739" s="96" t="str">
        <f aca="false">VLOOKUP(B739,INSUMOS!$A:$I,3,0)</f>
        <v>ARGAMASSA COLANTE AC II</v>
      </c>
      <c r="E739" s="98" t="str">
        <f aca="false">VLOOKUP(B739,INSUMOS!$A:$I,4,0)</f>
        <v>Material</v>
      </c>
      <c r="F739" s="98"/>
      <c r="G739" s="99" t="str">
        <f aca="false">VLOOKUP(B739,INSUMOS!$A:$I,5,0)</f>
        <v>KG</v>
      </c>
      <c r="H739" s="100" t="n">
        <v>6.5</v>
      </c>
      <c r="I739" s="101" t="n">
        <f aca="false">VLOOKUP(B739,INSUMOS!$A:$I,8,0)</f>
        <v>1.54</v>
      </c>
      <c r="J739" s="101" t="n">
        <f aca="false">TRUNC(H739*I739,2)</f>
        <v>10.01</v>
      </c>
      <c r="L739" s="63" t="n">
        <f aca="false">IF(AND(A740&lt;&gt;"",A739=""),L738+1,L738)</f>
        <v>66</v>
      </c>
      <c r="M739" s="80" t="n">
        <f aca="false">IF(OR(A739="Insumo",A739="Composição Auxiliar"),J739,"")</f>
        <v>10.01</v>
      </c>
      <c r="N739" s="81" t="str">
        <f aca="false">IF(E739="Mão de Obra",J739,"")</f>
        <v/>
      </c>
      <c r="O739" s="81" t="n">
        <f aca="false">IF(N739&lt;&gt;"","",M739)</f>
        <v>10.01</v>
      </c>
      <c r="P739" s="82" t="str">
        <f aca="false">IF(A739="Composição",B739,"")</f>
        <v/>
      </c>
      <c r="Q739" s="81" t="str">
        <f aca="false">IF(P739&lt;&gt;"",SUMIF(L739:L739,L739,N739:N739),"")</f>
        <v/>
      </c>
      <c r="R739" s="81" t="str">
        <f aca="false">IF(P739&lt;&gt;"",SUMIF(L739:L739,L739,O739:O739),"")</f>
        <v/>
      </c>
    </row>
    <row r="740" customFormat="false" ht="14.25" hidden="true" customHeight="false" outlineLevel="0" collapsed="false">
      <c r="A740" s="96" t="s">
        <v>679</v>
      </c>
      <c r="B740" s="97" t="s">
        <v>1122</v>
      </c>
      <c r="C740" s="96" t="str">
        <f aca="false">VLOOKUP(B740,INSUMOS!$A:$I,2,0)</f>
        <v>SINAPI</v>
      </c>
      <c r="D740" s="96" t="str">
        <f aca="false">VLOOKUP(B740,INSUMOS!$A:$I,3,0)</f>
        <v>REJUNTE CIMENTICIO, QUALQUER COR</v>
      </c>
      <c r="E740" s="98" t="str">
        <f aca="false">VLOOKUP(B740,INSUMOS!$A:$I,4,0)</f>
        <v>Material</v>
      </c>
      <c r="F740" s="98"/>
      <c r="G740" s="99" t="str">
        <f aca="false">VLOOKUP(B740,INSUMOS!$A:$I,5,0)</f>
        <v>KG</v>
      </c>
      <c r="H740" s="100" t="n">
        <v>0.72</v>
      </c>
      <c r="I740" s="101" t="n">
        <f aca="false">VLOOKUP(B740,INSUMOS!$A:$I,8,0)</f>
        <v>4.87</v>
      </c>
      <c r="J740" s="101" t="n">
        <f aca="false">TRUNC(H740*I740,2)</f>
        <v>3.5</v>
      </c>
      <c r="L740" s="63" t="n">
        <f aca="false">IF(AND(A741&lt;&gt;"",A740=""),L739+1,L739)</f>
        <v>66</v>
      </c>
      <c r="M740" s="80" t="n">
        <f aca="false">IF(OR(A740="Insumo",A740="Composição Auxiliar"),J740,"")</f>
        <v>3.5</v>
      </c>
      <c r="N740" s="81" t="str">
        <f aca="false">IF(E740="Mão de Obra",J740,"")</f>
        <v/>
      </c>
      <c r="O740" s="81" t="n">
        <f aca="false">IF(N740&lt;&gt;"","",M740)</f>
        <v>3.5</v>
      </c>
      <c r="P740" s="82" t="str">
        <f aca="false">IF(A740="Composição",B740,"")</f>
        <v/>
      </c>
      <c r="Q740" s="81" t="str">
        <f aca="false">IF(P740&lt;&gt;"",SUMIF(L740:L740,L740,N740:N740),"")</f>
        <v/>
      </c>
      <c r="R740" s="81" t="str">
        <f aca="false">IF(P740&lt;&gt;"",SUMIF(L740:L740,L740,O740:O740),"")</f>
        <v/>
      </c>
    </row>
    <row r="741" customFormat="false" ht="14.25" hidden="true" customHeight="false" outlineLevel="0" collapsed="false">
      <c r="A741" s="102"/>
      <c r="B741" s="102"/>
      <c r="C741" s="102"/>
      <c r="D741" s="102"/>
      <c r="E741" s="102"/>
      <c r="F741" s="103"/>
      <c r="G741" s="102"/>
      <c r="H741" s="103"/>
      <c r="I741" s="102"/>
      <c r="J741" s="103"/>
      <c r="L741" s="63" t="n">
        <f aca="false">IF(AND(A742&lt;&gt;"",A741=""),L740+1,L740)</f>
        <v>66</v>
      </c>
      <c r="M741" s="80" t="str">
        <f aca="false">IF(OR(A741="Insumo",A741="Composição Auxiliar"),J741,"")</f>
        <v/>
      </c>
      <c r="N741" s="81" t="str">
        <f aca="false">IF(E741="Mão de Obra",J741,"")</f>
        <v/>
      </c>
      <c r="O741" s="81" t="str">
        <f aca="false">IF(N741&lt;&gt;"","",M741)</f>
        <v/>
      </c>
      <c r="P741" s="82" t="str">
        <f aca="false">IF(A741="Composição",B741,"")</f>
        <v/>
      </c>
      <c r="Q741" s="81" t="str">
        <f aca="false">IF(P741&lt;&gt;"",SUMIF(L741:L741,L741,N741:N741),"")</f>
        <v/>
      </c>
      <c r="R741" s="81" t="str">
        <f aca="false">IF(P741&lt;&gt;"",SUMIF(L741:L741,L741,O741:O741),"")</f>
        <v/>
      </c>
    </row>
    <row r="742" customFormat="false" ht="15" hidden="true" customHeight="false" outlineLevel="0" collapsed="false">
      <c r="A742" s="102"/>
      <c r="B742" s="102"/>
      <c r="C742" s="102"/>
      <c r="D742" s="102"/>
      <c r="E742" s="102"/>
      <c r="F742" s="103"/>
      <c r="G742" s="102"/>
      <c r="H742" s="104"/>
      <c r="I742" s="104"/>
      <c r="J742" s="103"/>
      <c r="L742" s="63" t="n">
        <f aca="false">IF(AND(A743&lt;&gt;"",A742=""),L741+1,L741)</f>
        <v>66</v>
      </c>
      <c r="M742" s="80" t="str">
        <f aca="false">IF(OR(A742="Insumo",A742="Composição Auxiliar"),J742,"")</f>
        <v/>
      </c>
      <c r="N742" s="81" t="str">
        <f aca="false">IF(E742="Mão de Obra",J742,"")</f>
        <v/>
      </c>
      <c r="O742" s="81" t="str">
        <f aca="false">IF(N742&lt;&gt;"","",M742)</f>
        <v/>
      </c>
      <c r="P742" s="82" t="str">
        <f aca="false">IF(A742="Composição",B742,"")</f>
        <v/>
      </c>
      <c r="Q742" s="81" t="str">
        <f aca="false">IF(P742&lt;&gt;"",SUMIF(L742:L742,L742,N742:N742),"")</f>
        <v/>
      </c>
      <c r="R742" s="81" t="str">
        <f aca="false">IF(P742&lt;&gt;"",SUMIF(L742:L742,L742,O742:O742),"")</f>
        <v/>
      </c>
    </row>
    <row r="743" customFormat="false" ht="15" hidden="true" customHeight="false" outlineLevel="0" collapsed="false">
      <c r="A743" s="108"/>
      <c r="B743" s="108"/>
      <c r="C743" s="108"/>
      <c r="D743" s="108"/>
      <c r="E743" s="108"/>
      <c r="F743" s="108"/>
      <c r="G743" s="108"/>
      <c r="H743" s="108"/>
      <c r="I743" s="108"/>
      <c r="J743" s="108"/>
      <c r="L743" s="63" t="n">
        <f aca="false">IF(AND(A744&lt;&gt;"",A743=""),L742+1,L742)</f>
        <v>67</v>
      </c>
      <c r="M743" s="80" t="str">
        <f aca="false">IF(OR(A743="Insumo",A743="Composição Auxiliar"),J743,"")</f>
        <v/>
      </c>
      <c r="N743" s="81" t="str">
        <f aca="false">IF(E743="Mão de Obra",J743,"")</f>
        <v/>
      </c>
      <c r="O743" s="81" t="str">
        <f aca="false">IF(N743&lt;&gt;"","",M743)</f>
        <v/>
      </c>
      <c r="P743" s="82" t="str">
        <f aca="false">IF(A743="Composição",B743,"")</f>
        <v/>
      </c>
      <c r="Q743" s="81" t="str">
        <f aca="false">IF(P743&lt;&gt;"",SUMIF(L743:L743,L743,N743:N743),"")</f>
        <v/>
      </c>
      <c r="R743" s="81" t="str">
        <f aca="false">IF(P743&lt;&gt;"",SUMIF(L743:L743,L743,O743:O743),"")</f>
        <v/>
      </c>
    </row>
    <row r="744" customFormat="false" ht="15" hidden="true" customHeight="true" outlineLevel="0" collapsed="false">
      <c r="A744" s="83" t="s">
        <v>207</v>
      </c>
      <c r="B744" s="84" t="s">
        <v>655</v>
      </c>
      <c r="C744" s="83" t="s">
        <v>656</v>
      </c>
      <c r="D744" s="83" t="s">
        <v>657</v>
      </c>
      <c r="E744" s="83" t="s">
        <v>658</v>
      </c>
      <c r="F744" s="83"/>
      <c r="G744" s="85" t="s">
        <v>659</v>
      </c>
      <c r="H744" s="84" t="s">
        <v>660</v>
      </c>
      <c r="I744" s="84" t="s">
        <v>661</v>
      </c>
      <c r="J744" s="84" t="s">
        <v>662</v>
      </c>
      <c r="L744" s="63" t="n">
        <f aca="false">IF(AND(A745&lt;&gt;"",A744=""),L743+1,L743)</f>
        <v>67</v>
      </c>
      <c r="M744" s="80" t="str">
        <f aca="false">IF(OR(A744="Insumo",A744="Composição Auxiliar"),J744,"")</f>
        <v/>
      </c>
      <c r="N744" s="81" t="str">
        <f aca="false">IF(E744="Mão de Obra",J744,"")</f>
        <v/>
      </c>
      <c r="O744" s="81" t="str">
        <f aca="false">IF(N744&lt;&gt;"","",M744)</f>
        <v/>
      </c>
      <c r="P744" s="82" t="str">
        <f aca="false">IF(A744="Composição",B744,"")</f>
        <v/>
      </c>
      <c r="Q744" s="81" t="str">
        <f aca="false">IF(P744&lt;&gt;"",SUMIF(L744:L744,L744,N744:N744),"")</f>
        <v/>
      </c>
      <c r="R744" s="81" t="str">
        <f aca="false">IF(P744&lt;&gt;"",SUMIF(L744:L744,L744,O744:O744),"")</f>
        <v/>
      </c>
    </row>
    <row r="745" customFormat="false" ht="38.25" hidden="true" customHeight="true" outlineLevel="0" collapsed="false">
      <c r="A745" s="86" t="s">
        <v>663</v>
      </c>
      <c r="B745" s="87" t="s">
        <v>208</v>
      </c>
      <c r="C745" s="86" t="s">
        <v>664</v>
      </c>
      <c r="D745" s="86" t="s">
        <v>1162</v>
      </c>
      <c r="E745" s="86" t="s">
        <v>1073</v>
      </c>
      <c r="F745" s="86"/>
      <c r="G745" s="88" t="s">
        <v>667</v>
      </c>
      <c r="H745" s="89" t="n">
        <v>1</v>
      </c>
      <c r="I745" s="90" t="n">
        <f aca="false">SUMIF(L:L,$L745,M:M)</f>
        <v>189.83</v>
      </c>
      <c r="J745" s="90" t="n">
        <f aca="false">TRUNC(H745*I745,2)</f>
        <v>189.83</v>
      </c>
      <c r="L745" s="63" t="n">
        <f aca="false">IF(AND(A746&lt;&gt;"",A745=""),L744+1,L744)</f>
        <v>67</v>
      </c>
      <c r="M745" s="80" t="str">
        <f aca="false">IF(OR(A745="Insumo",A745="Composição Auxiliar"),J745,"")</f>
        <v/>
      </c>
      <c r="N745" s="81" t="str">
        <f aca="false">IF(E745="Mão de Obra",J745,"")</f>
        <v/>
      </c>
      <c r="O745" s="81" t="str">
        <f aca="false">IF(N745&lt;&gt;"","",M745)</f>
        <v/>
      </c>
      <c r="P745" s="82" t="str">
        <f aca="false">IF(A745="Composição",B745,"")</f>
        <v> 87244 </v>
      </c>
      <c r="Q745" s="81" t="n">
        <f aca="false">IF(P745&lt;&gt;"",SUMIF(L745:L745,L745,N745:N745),"")</f>
        <v>0</v>
      </c>
      <c r="R745" s="81" t="n">
        <f aca="false">IF(P745&lt;&gt;"",SUMIF(L745:L745,L745,O745:O745),"")</f>
        <v>0</v>
      </c>
    </row>
    <row r="746" customFormat="false" ht="25.5" hidden="true" customHeight="true" outlineLevel="0" collapsed="false">
      <c r="A746" s="91" t="s">
        <v>668</v>
      </c>
      <c r="B746" s="92" t="s">
        <v>1118</v>
      </c>
      <c r="C746" s="91" t="s">
        <v>664</v>
      </c>
      <c r="D746" s="91" t="s">
        <v>1119</v>
      </c>
      <c r="E746" s="91" t="s">
        <v>671</v>
      </c>
      <c r="F746" s="91"/>
      <c r="G746" s="93" t="s">
        <v>672</v>
      </c>
      <c r="H746" s="94" t="n">
        <v>1.156</v>
      </c>
      <c r="I746" s="95" t="n">
        <f aca="false">SUMIFS(J:J,A:A,"Composição",B:B,$B746)</f>
        <v>23.56</v>
      </c>
      <c r="J746" s="95" t="n">
        <f aca="false">TRUNC(H746*I746,2)</f>
        <v>27.23</v>
      </c>
      <c r="L746" s="63" t="n">
        <f aca="false">IF(AND(A747&lt;&gt;"",A746=""),L745+1,L745)</f>
        <v>67</v>
      </c>
      <c r="M746" s="80" t="n">
        <f aca="false">IF(OR(A746="Insumo",A746="Composição Auxiliar"),J746,"")</f>
        <v>27.23</v>
      </c>
      <c r="N746" s="81" t="str">
        <f aca="false">IF(E746="Mão de Obra",J746,"")</f>
        <v/>
      </c>
      <c r="O746" s="81" t="n">
        <f aca="false">IF(N746&lt;&gt;"","",M746)</f>
        <v>27.23</v>
      </c>
      <c r="P746" s="82" t="str">
        <f aca="false">IF(A746="Composição",B746,"")</f>
        <v/>
      </c>
      <c r="Q746" s="81" t="str">
        <f aca="false">IF(P746&lt;&gt;"",SUMIF(L746:L746,L746,N746:N746),"")</f>
        <v/>
      </c>
      <c r="R746" s="81" t="str">
        <f aca="false">IF(P746&lt;&gt;"",SUMIF(L746:L746,L746,O746:O746),"")</f>
        <v/>
      </c>
    </row>
    <row r="747" customFormat="false" ht="25.5" hidden="true" customHeight="true" outlineLevel="0" collapsed="false">
      <c r="A747" s="91" t="s">
        <v>668</v>
      </c>
      <c r="B747" s="92" t="s">
        <v>677</v>
      </c>
      <c r="C747" s="91" t="s">
        <v>664</v>
      </c>
      <c r="D747" s="91" t="s">
        <v>678</v>
      </c>
      <c r="E747" s="91" t="s">
        <v>671</v>
      </c>
      <c r="F747" s="91"/>
      <c r="G747" s="93" t="s">
        <v>672</v>
      </c>
      <c r="H747" s="94" t="n">
        <v>0.578</v>
      </c>
      <c r="I747" s="95" t="n">
        <f aca="false">SUMIFS(J:J,A:A,"Composição",B:B,$B747)</f>
        <v>18.93</v>
      </c>
      <c r="J747" s="95" t="n">
        <f aca="false">TRUNC(H747*I747,2)</f>
        <v>10.94</v>
      </c>
      <c r="L747" s="63" t="n">
        <f aca="false">IF(AND(A748&lt;&gt;"",A747=""),L746+1,L746)</f>
        <v>67</v>
      </c>
      <c r="M747" s="80" t="n">
        <f aca="false">IF(OR(A747="Insumo",A747="Composição Auxiliar"),J747,"")</f>
        <v>10.94</v>
      </c>
      <c r="N747" s="81" t="str">
        <f aca="false">IF(E747="Mão de Obra",J747,"")</f>
        <v/>
      </c>
      <c r="O747" s="81" t="n">
        <f aca="false">IF(N747&lt;&gt;"","",M747)</f>
        <v>10.94</v>
      </c>
      <c r="P747" s="82" t="str">
        <f aca="false">IF(A747="Composição",B747,"")</f>
        <v/>
      </c>
      <c r="Q747" s="81" t="str">
        <f aca="false">IF(P747&lt;&gt;"",SUMIF(L747:L747,L747,N747:N747),"")</f>
        <v/>
      </c>
      <c r="R747" s="81" t="str">
        <f aca="false">IF(P747&lt;&gt;"",SUMIF(L747:L747,L747,O747:O747),"")</f>
        <v/>
      </c>
    </row>
    <row r="748" customFormat="false" ht="14.25" hidden="true" customHeight="false" outlineLevel="0" collapsed="false">
      <c r="A748" s="96" t="s">
        <v>679</v>
      </c>
      <c r="B748" s="97" t="s">
        <v>1163</v>
      </c>
      <c r="C748" s="96" t="str">
        <f aca="false">VLOOKUP(B748,INSUMOS!$A:$I,2,0)</f>
        <v>SINAPI</v>
      </c>
      <c r="D748" s="96" t="str">
        <f aca="false">VLOOKUP(B748,INSUMOS!$A:$I,3,0)</f>
        <v>ARGAMASSA COLANTE TIPO AC III E</v>
      </c>
      <c r="E748" s="98" t="str">
        <f aca="false">VLOOKUP(B748,INSUMOS!$A:$I,4,0)</f>
        <v>Material</v>
      </c>
      <c r="F748" s="98"/>
      <c r="G748" s="99" t="str">
        <f aca="false">VLOOKUP(B748,INSUMOS!$A:$I,5,0)</f>
        <v>KG</v>
      </c>
      <c r="H748" s="100" t="n">
        <v>7.73</v>
      </c>
      <c r="I748" s="101" t="n">
        <f aca="false">VLOOKUP(B748,INSUMOS!$A:$I,8,0)</f>
        <v>2.92</v>
      </c>
      <c r="J748" s="101" t="n">
        <f aca="false">TRUNC(H748*I748,2)</f>
        <v>22.57</v>
      </c>
      <c r="L748" s="63" t="n">
        <f aca="false">IF(AND(A749&lt;&gt;"",A748=""),L747+1,L747)</f>
        <v>67</v>
      </c>
      <c r="M748" s="80" t="n">
        <f aca="false">IF(OR(A748="Insumo",A748="Composição Auxiliar"),J748,"")</f>
        <v>22.57</v>
      </c>
      <c r="N748" s="81" t="str">
        <f aca="false">IF(E748="Mão de Obra",J748,"")</f>
        <v/>
      </c>
      <c r="O748" s="81" t="n">
        <f aca="false">IF(N748&lt;&gt;"","",M748)</f>
        <v>22.57</v>
      </c>
      <c r="P748" s="82" t="str">
        <f aca="false">IF(A748="Composição",B748,"")</f>
        <v/>
      </c>
      <c r="Q748" s="81" t="str">
        <f aca="false">IF(P748&lt;&gt;"",SUMIF(L748:L748,L748,N748:N748),"")</f>
        <v/>
      </c>
      <c r="R748" s="81" t="str">
        <f aca="false">IF(P748&lt;&gt;"",SUMIF(L748:L748,L748,O748:O748),"")</f>
        <v/>
      </c>
    </row>
    <row r="749" customFormat="false" ht="38.25" hidden="true" customHeight="false" outlineLevel="0" collapsed="false">
      <c r="A749" s="96" t="s">
        <v>679</v>
      </c>
      <c r="B749" s="97" t="s">
        <v>1164</v>
      </c>
      <c r="C749" s="96" t="str">
        <f aca="false">VLOOKUP(B749,INSUMOS!$A:$I,2,0)</f>
        <v>SINAPI</v>
      </c>
      <c r="D749" s="96" t="str">
        <f aca="false">VLOOKUP(B749,INSUMOS!$A:$I,3,0)</f>
        <v>PASTILHA CERAMICA/PORCELANA, REVEST INT/EXT E  PISCINA, CORES BRANCA OU FRIAS, SOLIDAS, SEM MESCLAGEM/MISTURA, ACABAMENTO LISO *5 X 5* CM</v>
      </c>
      <c r="E749" s="98" t="str">
        <f aca="false">VLOOKUP(B749,INSUMOS!$A:$I,4,0)</f>
        <v>Material</v>
      </c>
      <c r="F749" s="98"/>
      <c r="G749" s="99" t="str">
        <f aca="false">VLOOKUP(B749,INSUMOS!$A:$I,5,0)</f>
        <v>m²</v>
      </c>
      <c r="H749" s="100" t="n">
        <v>1.05</v>
      </c>
      <c r="I749" s="101" t="n">
        <f aca="false">VLOOKUP(B749,INSUMOS!$A:$I,8,0)</f>
        <v>122.95</v>
      </c>
      <c r="J749" s="101" t="n">
        <f aca="false">TRUNC(H749*I749,2)</f>
        <v>129.09</v>
      </c>
      <c r="L749" s="63" t="n">
        <f aca="false">IF(AND(A750&lt;&gt;"",A749=""),L748+1,L748)</f>
        <v>67</v>
      </c>
      <c r="M749" s="80" t="n">
        <f aca="false">IF(OR(A749="Insumo",A749="Composição Auxiliar"),J749,"")</f>
        <v>129.09</v>
      </c>
      <c r="N749" s="81" t="str">
        <f aca="false">IF(E749="Mão de Obra",J749,"")</f>
        <v/>
      </c>
      <c r="O749" s="81" t="n">
        <f aca="false">IF(N749&lt;&gt;"","",M749)</f>
        <v>129.09</v>
      </c>
      <c r="P749" s="82" t="str">
        <f aca="false">IF(A749="Composição",B749,"")</f>
        <v/>
      </c>
      <c r="Q749" s="81" t="str">
        <f aca="false">IF(P749&lt;&gt;"",SUMIF(L749:L749,L749,N749:N749),"")</f>
        <v/>
      </c>
      <c r="R749" s="81" t="str">
        <f aca="false">IF(P749&lt;&gt;"",SUMIF(L749:L749,L749,O749:O749),"")</f>
        <v/>
      </c>
    </row>
    <row r="750" customFormat="false" ht="14.25" hidden="true" customHeight="false" outlineLevel="0" collapsed="false">
      <c r="A750" s="102"/>
      <c r="B750" s="102"/>
      <c r="C750" s="102"/>
      <c r="D750" s="102"/>
      <c r="E750" s="102"/>
      <c r="F750" s="103"/>
      <c r="G750" s="102"/>
      <c r="H750" s="103"/>
      <c r="I750" s="102"/>
      <c r="J750" s="103"/>
      <c r="L750" s="63" t="n">
        <f aca="false">IF(AND(A751&lt;&gt;"",A750=""),L749+1,L749)</f>
        <v>67</v>
      </c>
      <c r="M750" s="80" t="str">
        <f aca="false">IF(OR(A750="Insumo",A750="Composição Auxiliar"),J750,"")</f>
        <v/>
      </c>
      <c r="N750" s="81" t="str">
        <f aca="false">IF(E750="Mão de Obra",J750,"")</f>
        <v/>
      </c>
      <c r="O750" s="81" t="str">
        <f aca="false">IF(N750&lt;&gt;"","",M750)</f>
        <v/>
      </c>
      <c r="P750" s="82" t="str">
        <f aca="false">IF(A750="Composição",B750,"")</f>
        <v/>
      </c>
      <c r="Q750" s="81" t="str">
        <f aca="false">IF(P750&lt;&gt;"",SUMIF(L750:L750,L750,N750:N750),"")</f>
        <v/>
      </c>
      <c r="R750" s="81" t="str">
        <f aca="false">IF(P750&lt;&gt;"",SUMIF(L750:L750,L750,O750:O750),"")</f>
        <v/>
      </c>
    </row>
    <row r="751" customFormat="false" ht="15" hidden="true" customHeight="false" outlineLevel="0" collapsed="false">
      <c r="A751" s="102"/>
      <c r="B751" s="102"/>
      <c r="C751" s="102"/>
      <c r="D751" s="102"/>
      <c r="E751" s="102"/>
      <c r="F751" s="103"/>
      <c r="G751" s="102"/>
      <c r="H751" s="104"/>
      <c r="I751" s="104"/>
      <c r="J751" s="103"/>
      <c r="L751" s="63" t="n">
        <f aca="false">IF(AND(A752&lt;&gt;"",A751=""),L750+1,L750)</f>
        <v>67</v>
      </c>
      <c r="M751" s="80" t="str">
        <f aca="false">IF(OR(A751="Insumo",A751="Composição Auxiliar"),J751,"")</f>
        <v/>
      </c>
      <c r="N751" s="81" t="str">
        <f aca="false">IF(E751="Mão de Obra",J751,"")</f>
        <v/>
      </c>
      <c r="O751" s="81" t="str">
        <f aca="false">IF(N751&lt;&gt;"","",M751)</f>
        <v/>
      </c>
      <c r="P751" s="82" t="str">
        <f aca="false">IF(A751="Composição",B751,"")</f>
        <v/>
      </c>
      <c r="Q751" s="81" t="str">
        <f aca="false">IF(P751&lt;&gt;"",SUMIF(L751:L751,L751,N751:N751),"")</f>
        <v/>
      </c>
      <c r="R751" s="81" t="str">
        <f aca="false">IF(P751&lt;&gt;"",SUMIF(L751:L751,L751,O751:O751),"")</f>
        <v/>
      </c>
    </row>
    <row r="752" customFormat="false" ht="15" hidden="true" customHeight="false" outlineLevel="0" collapsed="false">
      <c r="A752" s="108"/>
      <c r="B752" s="108"/>
      <c r="C752" s="108"/>
      <c r="D752" s="108"/>
      <c r="E752" s="108"/>
      <c r="F752" s="108"/>
      <c r="G752" s="108"/>
      <c r="H752" s="108"/>
      <c r="I752" s="108"/>
      <c r="J752" s="108"/>
      <c r="L752" s="63" t="n">
        <f aca="false">IF(AND(A753&lt;&gt;"",A752=""),L751+1,L751)</f>
        <v>68</v>
      </c>
      <c r="M752" s="80" t="str">
        <f aca="false">IF(OR(A752="Insumo",A752="Composição Auxiliar"),J752,"")</f>
        <v/>
      </c>
      <c r="N752" s="81" t="str">
        <f aca="false">IF(E752="Mão de Obra",J752,"")</f>
        <v/>
      </c>
      <c r="O752" s="81" t="str">
        <f aca="false">IF(N752&lt;&gt;"","",M752)</f>
        <v/>
      </c>
      <c r="P752" s="82" t="str">
        <f aca="false">IF(A752="Composição",B752,"")</f>
        <v/>
      </c>
      <c r="Q752" s="81" t="str">
        <f aca="false">IF(P752&lt;&gt;"",SUMIF(L752:L752,L752,N752:N752),"")</f>
        <v/>
      </c>
      <c r="R752" s="81" t="str">
        <f aca="false">IF(P752&lt;&gt;"",SUMIF(L752:L752,L752,O752:O752),"")</f>
        <v/>
      </c>
    </row>
    <row r="753" customFormat="false" ht="15" hidden="true" customHeight="true" outlineLevel="0" collapsed="false">
      <c r="A753" s="83" t="s">
        <v>211</v>
      </c>
      <c r="B753" s="84" t="s">
        <v>655</v>
      </c>
      <c r="C753" s="83" t="s">
        <v>656</v>
      </c>
      <c r="D753" s="83" t="s">
        <v>657</v>
      </c>
      <c r="E753" s="83" t="s">
        <v>658</v>
      </c>
      <c r="F753" s="83"/>
      <c r="G753" s="85" t="s">
        <v>659</v>
      </c>
      <c r="H753" s="84" t="s">
        <v>660</v>
      </c>
      <c r="I753" s="84" t="s">
        <v>661</v>
      </c>
      <c r="J753" s="84" t="s">
        <v>662</v>
      </c>
      <c r="L753" s="63" t="n">
        <f aca="false">IF(AND(A754&lt;&gt;"",A753=""),L752+1,L752)</f>
        <v>68</v>
      </c>
      <c r="M753" s="80" t="str">
        <f aca="false">IF(OR(A753="Insumo",A753="Composição Auxiliar"),J753,"")</f>
        <v/>
      </c>
      <c r="N753" s="81" t="str">
        <f aca="false">IF(E753="Mão de Obra",J753,"")</f>
        <v/>
      </c>
      <c r="O753" s="81" t="str">
        <f aca="false">IF(N753&lt;&gt;"","",M753)</f>
        <v/>
      </c>
      <c r="P753" s="82" t="str">
        <f aca="false">IF(A753="Composição",B753,"")</f>
        <v/>
      </c>
      <c r="Q753" s="81" t="str">
        <f aca="false">IF(P753&lt;&gt;"",SUMIF(L753:L753,L753,N753:N753),"")</f>
        <v/>
      </c>
      <c r="R753" s="81" t="str">
        <f aca="false">IF(P753&lt;&gt;"",SUMIF(L753:L753,L753,O753:O753),"")</f>
        <v/>
      </c>
    </row>
    <row r="754" customFormat="false" ht="25.5" hidden="true" customHeight="true" outlineLevel="0" collapsed="false">
      <c r="A754" s="86" t="s">
        <v>663</v>
      </c>
      <c r="B754" s="87" t="s">
        <v>212</v>
      </c>
      <c r="C754" s="86" t="s">
        <v>664</v>
      </c>
      <c r="D754" s="86" t="s">
        <v>1165</v>
      </c>
      <c r="E754" s="86" t="s">
        <v>1073</v>
      </c>
      <c r="F754" s="86"/>
      <c r="G754" s="88" t="s">
        <v>667</v>
      </c>
      <c r="H754" s="89" t="n">
        <v>1</v>
      </c>
      <c r="I754" s="90" t="n">
        <f aca="false">SUMIF(L:L,$L754,M:M)</f>
        <v>75.85</v>
      </c>
      <c r="J754" s="90" t="n">
        <f aca="false">TRUNC(H754*I754,2)</f>
        <v>75.85</v>
      </c>
      <c r="L754" s="63" t="n">
        <f aca="false">IF(AND(A755&lt;&gt;"",A754=""),L753+1,L753)</f>
        <v>68</v>
      </c>
      <c r="M754" s="80" t="str">
        <f aca="false">IF(OR(A754="Insumo",A754="Composição Auxiliar"),J754,"")</f>
        <v/>
      </c>
      <c r="N754" s="81" t="str">
        <f aca="false">IF(E754="Mão de Obra",J754,"")</f>
        <v/>
      </c>
      <c r="O754" s="81" t="str">
        <f aca="false">IF(N754&lt;&gt;"","",M754)</f>
        <v/>
      </c>
      <c r="P754" s="82" t="str">
        <f aca="false">IF(A754="Composição",B754,"")</f>
        <v> 96114 </v>
      </c>
      <c r="Q754" s="81" t="n">
        <f aca="false">IF(P754&lt;&gt;"",SUMIF(L754:L754,L754,N754:N754),"")</f>
        <v>0</v>
      </c>
      <c r="R754" s="81" t="n">
        <f aca="false">IF(P754&lt;&gt;"",SUMIF(L754:L754,L754,O754:O754),"")</f>
        <v>0</v>
      </c>
    </row>
    <row r="755" customFormat="false" ht="25.5" hidden="true" customHeight="true" outlineLevel="0" collapsed="false">
      <c r="A755" s="91" t="s">
        <v>668</v>
      </c>
      <c r="B755" s="92" t="s">
        <v>677</v>
      </c>
      <c r="C755" s="91" t="s">
        <v>664</v>
      </c>
      <c r="D755" s="91" t="s">
        <v>678</v>
      </c>
      <c r="E755" s="91" t="s">
        <v>671</v>
      </c>
      <c r="F755" s="91"/>
      <c r="G755" s="93" t="s">
        <v>672</v>
      </c>
      <c r="H755" s="94" t="n">
        <v>0.3628</v>
      </c>
      <c r="I755" s="95" t="n">
        <f aca="false">SUMIFS(J:J,A:A,"Composição",B:B,$B755)</f>
        <v>18.93</v>
      </c>
      <c r="J755" s="95" t="n">
        <f aca="false">TRUNC(H755*I755,2)</f>
        <v>6.86</v>
      </c>
      <c r="L755" s="63" t="n">
        <f aca="false">IF(AND(A756&lt;&gt;"",A755=""),L754+1,L754)</f>
        <v>68</v>
      </c>
      <c r="M755" s="80" t="n">
        <f aca="false">IF(OR(A755="Insumo",A755="Composição Auxiliar"),J755,"")</f>
        <v>6.86</v>
      </c>
      <c r="N755" s="81" t="str">
        <f aca="false">IF(E755="Mão de Obra",J755,"")</f>
        <v/>
      </c>
      <c r="O755" s="81" t="n">
        <f aca="false">IF(N755&lt;&gt;"","",M755)</f>
        <v>6.86</v>
      </c>
      <c r="P755" s="82" t="str">
        <f aca="false">IF(A755="Composição",B755,"")</f>
        <v/>
      </c>
      <c r="Q755" s="81" t="str">
        <f aca="false">IF(P755&lt;&gt;"",SUMIF(L755:L755,L755,N755:N755),"")</f>
        <v/>
      </c>
      <c r="R755" s="81" t="str">
        <f aca="false">IF(P755&lt;&gt;"",SUMIF(L755:L755,L755,O755:O755),"")</f>
        <v/>
      </c>
    </row>
    <row r="756" customFormat="false" ht="25.5" hidden="true" customHeight="true" outlineLevel="0" collapsed="false">
      <c r="A756" s="91" t="s">
        <v>668</v>
      </c>
      <c r="B756" s="92" t="s">
        <v>854</v>
      </c>
      <c r="C756" s="91" t="s">
        <v>664</v>
      </c>
      <c r="D756" s="91" t="s">
        <v>855</v>
      </c>
      <c r="E756" s="91" t="s">
        <v>671</v>
      </c>
      <c r="F756" s="91"/>
      <c r="G756" s="93" t="s">
        <v>672</v>
      </c>
      <c r="H756" s="94" t="n">
        <v>0.3628</v>
      </c>
      <c r="I756" s="95" t="n">
        <f aca="false">SUMIFS(J:J,A:A,"Composição",B:B,$B756)</f>
        <v>24</v>
      </c>
      <c r="J756" s="95" t="n">
        <f aca="false">TRUNC(H756*I756,2)</f>
        <v>8.7</v>
      </c>
      <c r="L756" s="63" t="n">
        <f aca="false">IF(AND(A757&lt;&gt;"",A756=""),L755+1,L755)</f>
        <v>68</v>
      </c>
      <c r="M756" s="80" t="n">
        <f aca="false">IF(OR(A756="Insumo",A756="Composição Auxiliar"),J756,"")</f>
        <v>8.7</v>
      </c>
      <c r="N756" s="81" t="str">
        <f aca="false">IF(E756="Mão de Obra",J756,"")</f>
        <v/>
      </c>
      <c r="O756" s="81" t="n">
        <f aca="false">IF(N756&lt;&gt;"","",M756)</f>
        <v>8.7</v>
      </c>
      <c r="P756" s="82" t="str">
        <f aca="false">IF(A756="Composição",B756,"")</f>
        <v/>
      </c>
      <c r="Q756" s="81" t="str">
        <f aca="false">IF(P756&lt;&gt;"",SUMIF(L756:L756,L756,N756:N756),"")</f>
        <v/>
      </c>
      <c r="R756" s="81" t="str">
        <f aca="false">IF(P756&lt;&gt;"",SUMIF(L756:L756,L756,O756:O756),"")</f>
        <v/>
      </c>
    </row>
    <row r="757" customFormat="false" ht="25.5" hidden="true" customHeight="false" outlineLevel="0" collapsed="false">
      <c r="A757" s="96" t="s">
        <v>679</v>
      </c>
      <c r="B757" s="97" t="s">
        <v>1166</v>
      </c>
      <c r="C757" s="96" t="str">
        <f aca="false">VLOOKUP(B757,INSUMOS!$A:$I,2,0)</f>
        <v>SINAPI</v>
      </c>
      <c r="D757" s="96" t="str">
        <f aca="false">VLOOKUP(B757,INSUMOS!$A:$I,3,0)</f>
        <v>PARAFUSO DRY WALL, EM ACO ZINCADO, CABECA LENTILHA E PONTA BROCA (LB), LARGURA 4,2 MM, COMPRIMENTO 13 MM</v>
      </c>
      <c r="E757" s="98" t="str">
        <f aca="false">VLOOKUP(B757,INSUMOS!$A:$I,4,0)</f>
        <v>Material</v>
      </c>
      <c r="F757" s="98"/>
      <c r="G757" s="99" t="str">
        <f aca="false">VLOOKUP(B757,INSUMOS!$A:$I,5,0)</f>
        <v>UN</v>
      </c>
      <c r="H757" s="100" t="n">
        <v>2.1912</v>
      </c>
      <c r="I757" s="101" t="n">
        <f aca="false">VLOOKUP(B757,INSUMOS!$A:$I,8,0)</f>
        <v>0.3</v>
      </c>
      <c r="J757" s="101" t="n">
        <f aca="false">TRUNC(H757*I757,2)</f>
        <v>0.65</v>
      </c>
      <c r="L757" s="63" t="n">
        <f aca="false">IF(AND(A758&lt;&gt;"",A757=""),L756+1,L756)</f>
        <v>68</v>
      </c>
      <c r="M757" s="80" t="n">
        <f aca="false">IF(OR(A757="Insumo",A757="Composição Auxiliar"),J757,"")</f>
        <v>0.65</v>
      </c>
      <c r="N757" s="81" t="str">
        <f aca="false">IF(E757="Mão de Obra",J757,"")</f>
        <v/>
      </c>
      <c r="O757" s="81" t="n">
        <f aca="false">IF(N757&lt;&gt;"","",M757)</f>
        <v>0.65</v>
      </c>
      <c r="P757" s="82" t="str">
        <f aca="false">IF(A757="Composição",B757,"")</f>
        <v/>
      </c>
      <c r="Q757" s="81" t="str">
        <f aca="false">IF(P757&lt;&gt;"",SUMIF(L757:L757,L757,N757:N757),"")</f>
        <v/>
      </c>
      <c r="R757" s="81" t="str">
        <f aca="false">IF(P757&lt;&gt;"",SUMIF(L757:L757,L757,O757:O757),"")</f>
        <v/>
      </c>
    </row>
    <row r="758" customFormat="false" ht="38.25" hidden="true" customHeight="false" outlineLevel="0" collapsed="false">
      <c r="A758" s="96" t="s">
        <v>679</v>
      </c>
      <c r="B758" s="97" t="s">
        <v>1167</v>
      </c>
      <c r="C758" s="96" t="str">
        <f aca="false">VLOOKUP(B758,INSUMOS!$A:$I,2,0)</f>
        <v>SINAPI</v>
      </c>
      <c r="D758" s="96" t="str">
        <f aca="false">VLOOKUP(B758,INSUMOS!$A:$I,3,0)</f>
        <v>MASSA DE REJUNTE EM PO PARA DRYWALL, A BASE DE GESSO, SECAGEM RAPIDA, PARA TRATAMENTO DE JUNTAS DE CHAPA DE GESSO (NECESSITA ADICAO DE AGUA)</v>
      </c>
      <c r="E758" s="98" t="str">
        <f aca="false">VLOOKUP(B758,INSUMOS!$A:$I,4,0)</f>
        <v>Material</v>
      </c>
      <c r="F758" s="98"/>
      <c r="G758" s="99" t="str">
        <f aca="false">VLOOKUP(B758,INSUMOS!$A:$I,5,0)</f>
        <v>KG</v>
      </c>
      <c r="H758" s="100" t="n">
        <v>0.5202</v>
      </c>
      <c r="I758" s="101" t="n">
        <f aca="false">VLOOKUP(B758,INSUMOS!$A:$I,8,0)</f>
        <v>3.87</v>
      </c>
      <c r="J758" s="101" t="n">
        <f aca="false">TRUNC(H758*I758,2)</f>
        <v>2.01</v>
      </c>
      <c r="L758" s="63" t="n">
        <f aca="false">IF(AND(A759&lt;&gt;"",A758=""),L757+1,L757)</f>
        <v>68</v>
      </c>
      <c r="M758" s="80" t="n">
        <f aca="false">IF(OR(A758="Insumo",A758="Composição Auxiliar"),J758,"")</f>
        <v>2.01</v>
      </c>
      <c r="N758" s="81" t="str">
        <f aca="false">IF(E758="Mão de Obra",J758,"")</f>
        <v/>
      </c>
      <c r="O758" s="81" t="n">
        <f aca="false">IF(N758&lt;&gt;"","",M758)</f>
        <v>2.01</v>
      </c>
      <c r="P758" s="82" t="str">
        <f aca="false">IF(A758="Composição",B758,"")</f>
        <v/>
      </c>
      <c r="Q758" s="81" t="str">
        <f aca="false">IF(P758&lt;&gt;"",SUMIF(L758:L758,L758,N758:N758),"")</f>
        <v/>
      </c>
      <c r="R758" s="81" t="str">
        <f aca="false">IF(P758&lt;&gt;"",SUMIF(L758:L758,L758,O758:O758),"")</f>
        <v/>
      </c>
    </row>
    <row r="759" customFormat="false" ht="25.5" hidden="true" customHeight="false" outlineLevel="0" collapsed="false">
      <c r="A759" s="96" t="s">
        <v>679</v>
      </c>
      <c r="B759" s="97" t="s">
        <v>1168</v>
      </c>
      <c r="C759" s="96" t="str">
        <f aca="false">VLOOKUP(B759,INSUMOS!$A:$I,2,0)</f>
        <v>SINAPI</v>
      </c>
      <c r="D759" s="96" t="str">
        <f aca="false">VLOOKUP(B759,INSUMOS!$A:$I,3,0)</f>
        <v>PLACA / CHAPA DE GESSO ACARTONADO, STANDARD (ST), COR BRANCA, E = 12,5 MM, 1200 X 2400 MM (L X C)</v>
      </c>
      <c r="E759" s="98" t="str">
        <f aca="false">VLOOKUP(B759,INSUMOS!$A:$I,4,0)</f>
        <v>Material</v>
      </c>
      <c r="F759" s="98"/>
      <c r="G759" s="99" t="str">
        <f aca="false">VLOOKUP(B759,INSUMOS!$A:$I,5,0)</f>
        <v>m²</v>
      </c>
      <c r="H759" s="100" t="n">
        <v>1.0966</v>
      </c>
      <c r="I759" s="101" t="n">
        <f aca="false">VLOOKUP(B759,INSUMOS!$A:$I,8,0)</f>
        <v>22.37</v>
      </c>
      <c r="J759" s="101" t="n">
        <f aca="false">TRUNC(H759*I759,2)</f>
        <v>24.53</v>
      </c>
      <c r="L759" s="63" t="n">
        <f aca="false">IF(AND(A760&lt;&gt;"",A759=""),L758+1,L758)</f>
        <v>68</v>
      </c>
      <c r="M759" s="80" t="n">
        <f aca="false">IF(OR(A759="Insumo",A759="Composição Auxiliar"),J759,"")</f>
        <v>24.53</v>
      </c>
      <c r="N759" s="81" t="str">
        <f aca="false">IF(E759="Mão de Obra",J759,"")</f>
        <v/>
      </c>
      <c r="O759" s="81" t="n">
        <f aca="false">IF(N759&lt;&gt;"","",M759)</f>
        <v>24.53</v>
      </c>
      <c r="P759" s="82" t="str">
        <f aca="false">IF(A759="Composição",B759,"")</f>
        <v/>
      </c>
      <c r="Q759" s="81" t="str">
        <f aca="false">IF(P759&lt;&gt;"",SUMIF(L759:L759,L759,N759:N759),"")</f>
        <v/>
      </c>
      <c r="R759" s="81" t="str">
        <f aca="false">IF(P759&lt;&gt;"",SUMIF(L759:L759,L759,O759:O759),"")</f>
        <v/>
      </c>
    </row>
    <row r="760" customFormat="false" ht="25.5" hidden="true" customHeight="false" outlineLevel="0" collapsed="false">
      <c r="A760" s="96" t="s">
        <v>679</v>
      </c>
      <c r="B760" s="97" t="s">
        <v>1169</v>
      </c>
      <c r="C760" s="96" t="str">
        <f aca="false">VLOOKUP(B760,INSUMOS!$A:$I,2,0)</f>
        <v>SINAPI</v>
      </c>
      <c r="D760" s="96" t="str">
        <f aca="false">VLOOKUP(B760,INSUMOS!$A:$I,3,0)</f>
        <v>ARAME GALVANIZADO 6 BWG, D = 5,16 MM (0,157 KG/M), OU 8 BWG, D = 4,19 MM (0,101 KG/M), OU 10 BWG, D = 3,40 MM (0,0713 KG/M)</v>
      </c>
      <c r="E760" s="98" t="str">
        <f aca="false">VLOOKUP(B760,INSUMOS!$A:$I,4,0)</f>
        <v>Material</v>
      </c>
      <c r="F760" s="98"/>
      <c r="G760" s="99" t="str">
        <f aca="false">VLOOKUP(B760,INSUMOS!$A:$I,5,0)</f>
        <v>KG</v>
      </c>
      <c r="H760" s="100" t="n">
        <v>0.0426</v>
      </c>
      <c r="I760" s="101" t="n">
        <f aca="false">VLOOKUP(B760,INSUMOS!$A:$I,8,0)</f>
        <v>24.39</v>
      </c>
      <c r="J760" s="101" t="n">
        <f aca="false">TRUNC(H760*I760,2)</f>
        <v>1.03</v>
      </c>
      <c r="L760" s="63" t="n">
        <f aca="false">IF(AND(A761&lt;&gt;"",A760=""),L759+1,L759)</f>
        <v>68</v>
      </c>
      <c r="M760" s="80" t="n">
        <f aca="false">IF(OR(A760="Insumo",A760="Composição Auxiliar"),J760,"")</f>
        <v>1.03</v>
      </c>
      <c r="N760" s="81" t="str">
        <f aca="false">IF(E760="Mão de Obra",J760,"")</f>
        <v/>
      </c>
      <c r="O760" s="81" t="n">
        <f aca="false">IF(N760&lt;&gt;"","",M760)</f>
        <v>1.03</v>
      </c>
      <c r="P760" s="82" t="str">
        <f aca="false">IF(A760="Composição",B760,"")</f>
        <v/>
      </c>
      <c r="Q760" s="81" t="str">
        <f aca="false">IF(P760&lt;&gt;"",SUMIF(L760:L760,L760,N760:N760),"")</f>
        <v/>
      </c>
      <c r="R760" s="81" t="str">
        <f aca="false">IF(P760&lt;&gt;"",SUMIF(L760:L760,L760,O760:O760),"")</f>
        <v/>
      </c>
    </row>
    <row r="761" customFormat="false" ht="25.5" hidden="true" customHeight="false" outlineLevel="0" collapsed="false">
      <c r="A761" s="96" t="s">
        <v>679</v>
      </c>
      <c r="B761" s="97" t="s">
        <v>1170</v>
      </c>
      <c r="C761" s="96" t="str">
        <f aca="false">VLOOKUP(B761,INSUMOS!$A:$I,2,0)</f>
        <v>SINAPI</v>
      </c>
      <c r="D761" s="96" t="str">
        <f aca="false">VLOOKUP(B761,INSUMOS!$A:$I,3,0)</f>
        <v>FITA DE PAPEL REFORCADA COM LAMINA DE METAL PARA REFORCO DE CANTOS DE CHAPA DE GESSO PARA DRYWALL</v>
      </c>
      <c r="E761" s="98" t="str">
        <f aca="false">VLOOKUP(B761,INSUMOS!$A:$I,4,0)</f>
        <v>Material</v>
      </c>
      <c r="F761" s="98"/>
      <c r="G761" s="99" t="str">
        <f aca="false">VLOOKUP(B761,INSUMOS!$A:$I,5,0)</f>
        <v>M</v>
      </c>
      <c r="H761" s="100" t="n">
        <v>1.4395</v>
      </c>
      <c r="I761" s="101" t="n">
        <f aca="false">VLOOKUP(B761,INSUMOS!$A:$I,8,0)</f>
        <v>3.1</v>
      </c>
      <c r="J761" s="101" t="n">
        <f aca="false">TRUNC(H761*I761,2)</f>
        <v>4.46</v>
      </c>
      <c r="L761" s="63" t="n">
        <f aca="false">IF(AND(A762&lt;&gt;"",A761=""),L760+1,L760)</f>
        <v>68</v>
      </c>
      <c r="M761" s="80" t="n">
        <f aca="false">IF(OR(A761="Insumo",A761="Composição Auxiliar"),J761,"")</f>
        <v>4.46</v>
      </c>
      <c r="N761" s="81" t="str">
        <f aca="false">IF(E761="Mão de Obra",J761,"")</f>
        <v/>
      </c>
      <c r="O761" s="81" t="n">
        <f aca="false">IF(N761&lt;&gt;"","",M761)</f>
        <v>4.46</v>
      </c>
      <c r="P761" s="82" t="str">
        <f aca="false">IF(A761="Composição",B761,"")</f>
        <v/>
      </c>
      <c r="Q761" s="81" t="str">
        <f aca="false">IF(P761&lt;&gt;"",SUMIF(L761:L761,L761,N761:N761),"")</f>
        <v/>
      </c>
      <c r="R761" s="81" t="str">
        <f aca="false">IF(P761&lt;&gt;"",SUMIF(L761:L761,L761,O761:O761),"")</f>
        <v/>
      </c>
    </row>
    <row r="762" customFormat="false" ht="25.5" hidden="true" customHeight="false" outlineLevel="0" collapsed="false">
      <c r="A762" s="96" t="s">
        <v>679</v>
      </c>
      <c r="B762" s="97" t="s">
        <v>1171</v>
      </c>
      <c r="C762" s="96" t="str">
        <f aca="false">VLOOKUP(B762,INSUMOS!$A:$I,2,0)</f>
        <v>SINAPI</v>
      </c>
      <c r="D762" s="96" t="str">
        <f aca="false">VLOOKUP(B762,INSUMOS!$A:$I,3,0)</f>
        <v>PARAFUSO DRY WALL, EM ACO FOSFATIZADO, CABECA TROMBETA E PONTA AGULHA (TA), COMPRIMENTO 25 MM</v>
      </c>
      <c r="E762" s="98" t="str">
        <f aca="false">VLOOKUP(B762,INSUMOS!$A:$I,4,0)</f>
        <v>Material</v>
      </c>
      <c r="F762" s="98"/>
      <c r="G762" s="99" t="str">
        <f aca="false">VLOOKUP(B762,INSUMOS!$A:$I,5,0)</f>
        <v>UN</v>
      </c>
      <c r="H762" s="100" t="n">
        <v>7.974</v>
      </c>
      <c r="I762" s="101" t="n">
        <f aca="false">VLOOKUP(B762,INSUMOS!$A:$I,8,0)</f>
        <v>0.13</v>
      </c>
      <c r="J762" s="101" t="n">
        <f aca="false">TRUNC(H762*I762,2)</f>
        <v>1.03</v>
      </c>
      <c r="L762" s="63" t="n">
        <f aca="false">IF(AND(A763&lt;&gt;"",A762=""),L761+1,L761)</f>
        <v>68</v>
      </c>
      <c r="M762" s="80" t="n">
        <f aca="false">IF(OR(A762="Insumo",A762="Composição Auxiliar"),J762,"")</f>
        <v>1.03</v>
      </c>
      <c r="N762" s="81" t="str">
        <f aca="false">IF(E762="Mão de Obra",J762,"")</f>
        <v/>
      </c>
      <c r="O762" s="81" t="n">
        <f aca="false">IF(N762&lt;&gt;"","",M762)</f>
        <v>1.03</v>
      </c>
      <c r="P762" s="82" t="str">
        <f aca="false">IF(A762="Composição",B762,"")</f>
        <v/>
      </c>
      <c r="Q762" s="81" t="str">
        <f aca="false">IF(P762&lt;&gt;"",SUMIF(L762:L762,L762,N762:N762),"")</f>
        <v/>
      </c>
      <c r="R762" s="81" t="str">
        <f aca="false">IF(P762&lt;&gt;"",SUMIF(L762:L762,L762,O762:O762),"")</f>
        <v/>
      </c>
    </row>
    <row r="763" customFormat="false" ht="25.5" hidden="true" customHeight="false" outlineLevel="0" collapsed="false">
      <c r="A763" s="96" t="s">
        <v>679</v>
      </c>
      <c r="B763" s="97" t="s">
        <v>1172</v>
      </c>
      <c r="C763" s="96" t="str">
        <f aca="false">VLOOKUP(B763,INSUMOS!$A:$I,2,0)</f>
        <v>SINAPI</v>
      </c>
      <c r="D763" s="96" t="str">
        <f aca="false">VLOOKUP(B763,INSUMOS!$A:$I,3,0)</f>
        <v>PERFIL CANALETA, FORMATO C, EM ACO ZINCADO, PARA ESTRUTURA FORRO DRYWALL, E = 0,5 MM, *46 X 18* (L X H), COMPRIMENTO 3 M</v>
      </c>
      <c r="E763" s="98" t="str">
        <f aca="false">VLOOKUP(B763,INSUMOS!$A:$I,4,0)</f>
        <v>Material</v>
      </c>
      <c r="F763" s="98"/>
      <c r="G763" s="99" t="str">
        <f aca="false">VLOOKUP(B763,INSUMOS!$A:$I,5,0)</f>
        <v>M</v>
      </c>
      <c r="H763" s="100" t="n">
        <v>3.851</v>
      </c>
      <c r="I763" s="101" t="n">
        <f aca="false">VLOOKUP(B763,INSUMOS!$A:$I,8,0)</f>
        <v>6.01</v>
      </c>
      <c r="J763" s="101" t="n">
        <f aca="false">TRUNC(H763*I763,2)</f>
        <v>23.14</v>
      </c>
      <c r="L763" s="63" t="n">
        <f aca="false">IF(AND(A764&lt;&gt;"",A763=""),L762+1,L762)</f>
        <v>68</v>
      </c>
      <c r="M763" s="80" t="n">
        <f aca="false">IF(OR(A763="Insumo",A763="Composição Auxiliar"),J763,"")</f>
        <v>23.14</v>
      </c>
      <c r="N763" s="81" t="str">
        <f aca="false">IF(E763="Mão de Obra",J763,"")</f>
        <v/>
      </c>
      <c r="O763" s="81" t="n">
        <f aca="false">IF(N763&lt;&gt;"","",M763)</f>
        <v>23.14</v>
      </c>
      <c r="P763" s="82" t="str">
        <f aca="false">IF(A763="Composição",B763,"")</f>
        <v/>
      </c>
      <c r="Q763" s="81" t="str">
        <f aca="false">IF(P763&lt;&gt;"",SUMIF(L763:L763,L763,N763:N763),"")</f>
        <v/>
      </c>
      <c r="R763" s="81" t="str">
        <f aca="false">IF(P763&lt;&gt;"",SUMIF(L763:L763,L763,O763:O763),"")</f>
        <v/>
      </c>
    </row>
    <row r="764" customFormat="false" ht="38.25" hidden="true" customHeight="false" outlineLevel="0" collapsed="false">
      <c r="A764" s="96" t="s">
        <v>679</v>
      </c>
      <c r="B764" s="97" t="s">
        <v>1173</v>
      </c>
      <c r="C764" s="96" t="str">
        <f aca="false">VLOOKUP(B764,INSUMOS!$A:$I,2,0)</f>
        <v>SINAPI</v>
      </c>
      <c r="D764" s="96" t="str">
        <f aca="false">VLOOKUP(B764,INSUMOS!$A:$I,3,0)</f>
        <v>PENDURAL OU PRESILHA REGULADORA, EM ACO GALVANIZADO, COM CORPO, MOLA E REBITE, PARA PERFIL TIPO CANALETA DE ESTRUTURA EM FORROS DRYWALL</v>
      </c>
      <c r="E764" s="98" t="str">
        <f aca="false">VLOOKUP(B764,INSUMOS!$A:$I,4,0)</f>
        <v>Equipamento</v>
      </c>
      <c r="F764" s="98"/>
      <c r="G764" s="99" t="str">
        <f aca="false">VLOOKUP(B764,INSUMOS!$A:$I,5,0)</f>
        <v>UN</v>
      </c>
      <c r="H764" s="100" t="n">
        <v>1.3265</v>
      </c>
      <c r="I764" s="101" t="n">
        <f aca="false">VLOOKUP(B764,INSUMOS!$A:$I,8,0)</f>
        <v>2.26</v>
      </c>
      <c r="J764" s="101" t="n">
        <f aca="false">TRUNC(H764*I764,2)</f>
        <v>2.99</v>
      </c>
      <c r="L764" s="63" t="n">
        <f aca="false">IF(AND(A765&lt;&gt;"",A764=""),L763+1,L763)</f>
        <v>68</v>
      </c>
      <c r="M764" s="80" t="n">
        <f aca="false">IF(OR(A764="Insumo",A764="Composição Auxiliar"),J764,"")</f>
        <v>2.99</v>
      </c>
      <c r="N764" s="81" t="str">
        <f aca="false">IF(E764="Mão de Obra",J764,"")</f>
        <v/>
      </c>
      <c r="O764" s="81" t="n">
        <f aca="false">IF(N764&lt;&gt;"","",M764)</f>
        <v>2.99</v>
      </c>
      <c r="P764" s="82" t="str">
        <f aca="false">IF(A764="Composição",B764,"")</f>
        <v/>
      </c>
      <c r="Q764" s="81" t="str">
        <f aca="false">IF(P764&lt;&gt;"",SUMIF(L764:L764,L764,N764:N764),"")</f>
        <v/>
      </c>
      <c r="R764" s="81" t="str">
        <f aca="false">IF(P764&lt;&gt;"",SUMIF(L764:L764,L764,O764:O764),"")</f>
        <v/>
      </c>
    </row>
    <row r="765" customFormat="false" ht="14.25" hidden="true" customHeight="false" outlineLevel="0" collapsed="false">
      <c r="A765" s="96" t="s">
        <v>679</v>
      </c>
      <c r="B765" s="97" t="s">
        <v>1174</v>
      </c>
      <c r="C765" s="96" t="str">
        <f aca="false">VLOOKUP(B765,INSUMOS!$A:$I,2,0)</f>
        <v>SINAPI</v>
      </c>
      <c r="D765" s="96" t="str">
        <f aca="false">VLOOKUP(B765,INSUMOS!$A:$I,3,0)</f>
        <v>PARAFUSO ZINCADO, AUTOBROCANTE, FLANGEADO, 4,2 MM X 19 MM</v>
      </c>
      <c r="E765" s="98" t="str">
        <f aca="false">VLOOKUP(B765,INSUMOS!$A:$I,4,0)</f>
        <v>Material</v>
      </c>
      <c r="F765" s="98"/>
      <c r="G765" s="99" t="str">
        <f aca="false">VLOOKUP(B765,INSUMOS!$A:$I,5,0)</f>
        <v>CENTO</v>
      </c>
      <c r="H765" s="100" t="n">
        <v>0.0132</v>
      </c>
      <c r="I765" s="101" t="n">
        <f aca="false">VLOOKUP(B765,INSUMOS!$A:$I,8,0)</f>
        <v>34.72</v>
      </c>
      <c r="J765" s="101" t="n">
        <f aca="false">TRUNC(H765*I765,2)</f>
        <v>0.45</v>
      </c>
      <c r="L765" s="63" t="n">
        <f aca="false">IF(AND(A766&lt;&gt;"",A765=""),L764+1,L764)</f>
        <v>68</v>
      </c>
      <c r="M765" s="80" t="n">
        <f aca="false">IF(OR(A765="Insumo",A765="Composição Auxiliar"),J765,"")</f>
        <v>0.45</v>
      </c>
      <c r="N765" s="81" t="str">
        <f aca="false">IF(E765="Mão de Obra",J765,"")</f>
        <v/>
      </c>
      <c r="O765" s="81" t="n">
        <f aca="false">IF(N765&lt;&gt;"","",M765)</f>
        <v>0.45</v>
      </c>
      <c r="P765" s="82" t="str">
        <f aca="false">IF(A765="Composição",B765,"")</f>
        <v/>
      </c>
      <c r="Q765" s="81" t="str">
        <f aca="false">IF(P765&lt;&gt;"",SUMIF(L765:L765,L765,N765:N765),"")</f>
        <v/>
      </c>
      <c r="R765" s="81" t="str">
        <f aca="false">IF(P765&lt;&gt;"",SUMIF(L765:L765,L765,O765:O765),"")</f>
        <v/>
      </c>
    </row>
    <row r="766" customFormat="false" ht="14.25" hidden="true" customHeight="false" outlineLevel="0" collapsed="false">
      <c r="A766" s="102"/>
      <c r="B766" s="102"/>
      <c r="C766" s="102"/>
      <c r="D766" s="102"/>
      <c r="E766" s="102"/>
      <c r="F766" s="103"/>
      <c r="G766" s="102"/>
      <c r="H766" s="103"/>
      <c r="I766" s="102"/>
      <c r="J766" s="103"/>
      <c r="L766" s="63" t="n">
        <f aca="false">IF(AND(A767&lt;&gt;"",A766=""),L765+1,L765)</f>
        <v>68</v>
      </c>
      <c r="M766" s="80" t="str">
        <f aca="false">IF(OR(A766="Insumo",A766="Composição Auxiliar"),J766,"")</f>
        <v/>
      </c>
      <c r="N766" s="81" t="str">
        <f aca="false">IF(E766="Mão de Obra",J766,"")</f>
        <v/>
      </c>
      <c r="O766" s="81" t="str">
        <f aca="false">IF(N766&lt;&gt;"","",M766)</f>
        <v/>
      </c>
      <c r="P766" s="82" t="str">
        <f aca="false">IF(A766="Composição",B766,"")</f>
        <v/>
      </c>
      <c r="Q766" s="81" t="str">
        <f aca="false">IF(P766&lt;&gt;"",SUMIF(L766:L766,L766,N766:N766),"")</f>
        <v/>
      </c>
      <c r="R766" s="81" t="str">
        <f aca="false">IF(P766&lt;&gt;"",SUMIF(L766:L766,L766,O766:O766),"")</f>
        <v/>
      </c>
    </row>
    <row r="767" customFormat="false" ht="15" hidden="true" customHeight="false" outlineLevel="0" collapsed="false">
      <c r="A767" s="102"/>
      <c r="B767" s="102"/>
      <c r="C767" s="102"/>
      <c r="D767" s="102"/>
      <c r="E767" s="102"/>
      <c r="F767" s="103"/>
      <c r="G767" s="102"/>
      <c r="H767" s="104"/>
      <c r="I767" s="104"/>
      <c r="J767" s="103"/>
      <c r="L767" s="63" t="n">
        <f aca="false">IF(AND(A768&lt;&gt;"",A767=""),L766+1,L766)</f>
        <v>68</v>
      </c>
      <c r="M767" s="80" t="str">
        <f aca="false">IF(OR(A767="Insumo",A767="Composição Auxiliar"),J767,"")</f>
        <v/>
      </c>
      <c r="N767" s="81" t="str">
        <f aca="false">IF(E767="Mão de Obra",J767,"")</f>
        <v/>
      </c>
      <c r="O767" s="81" t="str">
        <f aca="false">IF(N767&lt;&gt;"","",M767)</f>
        <v/>
      </c>
      <c r="P767" s="82" t="str">
        <f aca="false">IF(A767="Composição",B767,"")</f>
        <v/>
      </c>
      <c r="Q767" s="81" t="str">
        <f aca="false">IF(P767&lt;&gt;"",SUMIF(L767:L767,L767,N767:N767),"")</f>
        <v/>
      </c>
      <c r="R767" s="81" t="str">
        <f aca="false">IF(P767&lt;&gt;"",SUMIF(L767:L767,L767,O767:O767),"")</f>
        <v/>
      </c>
    </row>
    <row r="768" customFormat="false" ht="15" hidden="true" customHeight="false" outlineLevel="0" collapsed="false">
      <c r="A768" s="108"/>
      <c r="B768" s="108"/>
      <c r="C768" s="108"/>
      <c r="D768" s="108"/>
      <c r="E768" s="108"/>
      <c r="F768" s="108"/>
      <c r="G768" s="108"/>
      <c r="H768" s="108"/>
      <c r="I768" s="108"/>
      <c r="J768" s="108"/>
      <c r="L768" s="63" t="n">
        <f aca="false">IF(AND(A769&lt;&gt;"",A768=""),L767+1,L767)</f>
        <v>69</v>
      </c>
      <c r="M768" s="80" t="str">
        <f aca="false">IF(OR(A768="Insumo",A768="Composição Auxiliar"),J768,"")</f>
        <v/>
      </c>
      <c r="N768" s="81" t="str">
        <f aca="false">IF(E768="Mão de Obra",J768,"")</f>
        <v/>
      </c>
      <c r="O768" s="81" t="str">
        <f aca="false">IF(N768&lt;&gt;"","",M768)</f>
        <v/>
      </c>
      <c r="P768" s="82" t="str">
        <f aca="false">IF(A768="Composição",B768,"")</f>
        <v/>
      </c>
      <c r="Q768" s="81" t="str">
        <f aca="false">IF(P768&lt;&gt;"",SUMIF(L768:L768,L768,N768:N768),"")</f>
        <v/>
      </c>
      <c r="R768" s="81" t="str">
        <f aca="false">IF(P768&lt;&gt;"",SUMIF(L768:L768,L768,O768:O768),"")</f>
        <v/>
      </c>
    </row>
    <row r="769" customFormat="false" ht="15" hidden="true" customHeight="true" outlineLevel="0" collapsed="false">
      <c r="A769" s="83" t="s">
        <v>213</v>
      </c>
      <c r="B769" s="84" t="s">
        <v>655</v>
      </c>
      <c r="C769" s="83" t="s">
        <v>656</v>
      </c>
      <c r="D769" s="83" t="s">
        <v>657</v>
      </c>
      <c r="E769" s="83" t="s">
        <v>658</v>
      </c>
      <c r="F769" s="83"/>
      <c r="G769" s="85" t="s">
        <v>659</v>
      </c>
      <c r="H769" s="84" t="s">
        <v>660</v>
      </c>
      <c r="I769" s="84" t="s">
        <v>661</v>
      </c>
      <c r="J769" s="84" t="s">
        <v>662</v>
      </c>
      <c r="L769" s="63" t="n">
        <f aca="false">IF(AND(A770&lt;&gt;"",A769=""),L768+1,L768)</f>
        <v>69</v>
      </c>
      <c r="M769" s="80" t="str">
        <f aca="false">IF(OR(A769="Insumo",A769="Composição Auxiliar"),J769,"")</f>
        <v/>
      </c>
      <c r="N769" s="81" t="str">
        <f aca="false">IF(E769="Mão de Obra",J769,"")</f>
        <v/>
      </c>
      <c r="O769" s="81" t="str">
        <f aca="false">IF(N769&lt;&gt;"","",M769)</f>
        <v/>
      </c>
      <c r="P769" s="82" t="str">
        <f aca="false">IF(A769="Composição",B769,"")</f>
        <v/>
      </c>
      <c r="Q769" s="81" t="str">
        <f aca="false">IF(P769&lt;&gt;"",SUMIF(L769:L769,L769,N769:N769),"")</f>
        <v/>
      </c>
      <c r="R769" s="81" t="str">
        <f aca="false">IF(P769&lt;&gt;"",SUMIF(L769:L769,L769,O769:O769),"")</f>
        <v/>
      </c>
    </row>
    <row r="770" customFormat="false" ht="25.5" hidden="true" customHeight="true" outlineLevel="0" collapsed="false">
      <c r="A770" s="86" t="s">
        <v>663</v>
      </c>
      <c r="B770" s="87" t="s">
        <v>214</v>
      </c>
      <c r="C770" s="86" t="s">
        <v>716</v>
      </c>
      <c r="D770" s="86" t="s">
        <v>1176</v>
      </c>
      <c r="E770" s="86" t="s">
        <v>1073</v>
      </c>
      <c r="F770" s="86"/>
      <c r="G770" s="88" t="s">
        <v>667</v>
      </c>
      <c r="H770" s="89" t="n">
        <v>1</v>
      </c>
      <c r="I770" s="90" t="n">
        <f aca="false">SUMIF(L:L,$L770,M:M)</f>
        <v>86.23</v>
      </c>
      <c r="J770" s="90" t="n">
        <f aca="false">TRUNC(H770*I770,2)</f>
        <v>86.23</v>
      </c>
      <c r="L770" s="63" t="n">
        <f aca="false">IF(AND(A771&lt;&gt;"",A770=""),L769+1,L769)</f>
        <v>69</v>
      </c>
      <c r="M770" s="80" t="str">
        <f aca="false">IF(OR(A770="Insumo",A770="Composição Auxiliar"),J770,"")</f>
        <v/>
      </c>
      <c r="N770" s="81" t="str">
        <f aca="false">IF(E770="Mão de Obra",J770,"")</f>
        <v/>
      </c>
      <c r="O770" s="81" t="str">
        <f aca="false">IF(N770&lt;&gt;"","",M770)</f>
        <v/>
      </c>
      <c r="P770" s="82" t="str">
        <f aca="false">IF(A770="Composição",B770,"")</f>
        <v> S-ARQ-FORR-PRRN-002 </v>
      </c>
      <c r="Q770" s="81" t="n">
        <f aca="false">IF(P770&lt;&gt;"",SUMIF(L770:L770,L770,N770:N770),"")</f>
        <v>0</v>
      </c>
      <c r="R770" s="81" t="n">
        <f aca="false">IF(P770&lt;&gt;"",SUMIF(L770:L770,L770,O770:O770),"")</f>
        <v>0</v>
      </c>
    </row>
    <row r="771" customFormat="false" ht="25.5" hidden="true" customHeight="true" outlineLevel="0" collapsed="false">
      <c r="A771" s="91" t="s">
        <v>668</v>
      </c>
      <c r="B771" s="92" t="s">
        <v>854</v>
      </c>
      <c r="C771" s="91" t="s">
        <v>664</v>
      </c>
      <c r="D771" s="91" t="s">
        <v>855</v>
      </c>
      <c r="E771" s="91" t="s">
        <v>671</v>
      </c>
      <c r="F771" s="91"/>
      <c r="G771" s="93" t="s">
        <v>672</v>
      </c>
      <c r="H771" s="94" t="n">
        <v>0.3628</v>
      </c>
      <c r="I771" s="95" t="n">
        <f aca="false">SUMIFS(J:J,A:A,"Composição",B:B,$B771)</f>
        <v>24</v>
      </c>
      <c r="J771" s="95" t="n">
        <f aca="false">TRUNC(H771*I771,2)</f>
        <v>8.7</v>
      </c>
      <c r="L771" s="63" t="n">
        <f aca="false">IF(AND(A772&lt;&gt;"",A771=""),L770+1,L770)</f>
        <v>69</v>
      </c>
      <c r="M771" s="80" t="n">
        <f aca="false">IF(OR(A771="Insumo",A771="Composição Auxiliar"),J771,"")</f>
        <v>8.7</v>
      </c>
      <c r="N771" s="81" t="str">
        <f aca="false">IF(E771="Mão de Obra",J771,"")</f>
        <v/>
      </c>
      <c r="O771" s="81" t="n">
        <f aca="false">IF(N771&lt;&gt;"","",M771)</f>
        <v>8.7</v>
      </c>
      <c r="P771" s="82" t="str">
        <f aca="false">IF(A771="Composição",B771,"")</f>
        <v/>
      </c>
      <c r="Q771" s="81" t="str">
        <f aca="false">IF(P771&lt;&gt;"",SUMIF(L771:L771,L771,N771:N771),"")</f>
        <v/>
      </c>
      <c r="R771" s="81" t="str">
        <f aca="false">IF(P771&lt;&gt;"",SUMIF(L771:L771,L771,O771:O771),"")</f>
        <v/>
      </c>
    </row>
    <row r="772" customFormat="false" ht="25.5" hidden="true" customHeight="true" outlineLevel="0" collapsed="false">
      <c r="A772" s="91" t="s">
        <v>668</v>
      </c>
      <c r="B772" s="92" t="s">
        <v>677</v>
      </c>
      <c r="C772" s="91" t="s">
        <v>664</v>
      </c>
      <c r="D772" s="91" t="s">
        <v>678</v>
      </c>
      <c r="E772" s="91" t="s">
        <v>671</v>
      </c>
      <c r="F772" s="91"/>
      <c r="G772" s="93" t="s">
        <v>672</v>
      </c>
      <c r="H772" s="94" t="n">
        <v>0.3628</v>
      </c>
      <c r="I772" s="95" t="n">
        <f aca="false">SUMIFS(J:J,A:A,"Composição",B:B,$B772)</f>
        <v>18.93</v>
      </c>
      <c r="J772" s="95" t="n">
        <f aca="false">TRUNC(H772*I772,2)</f>
        <v>6.86</v>
      </c>
      <c r="L772" s="63" t="n">
        <f aca="false">IF(AND(A773&lt;&gt;"",A772=""),L771+1,L771)</f>
        <v>69</v>
      </c>
      <c r="M772" s="80" t="n">
        <f aca="false">IF(OR(A772="Insumo",A772="Composição Auxiliar"),J772,"")</f>
        <v>6.86</v>
      </c>
      <c r="N772" s="81" t="str">
        <f aca="false">IF(E772="Mão de Obra",J772,"")</f>
        <v/>
      </c>
      <c r="O772" s="81" t="n">
        <f aca="false">IF(N772&lt;&gt;"","",M772)</f>
        <v>6.86</v>
      </c>
      <c r="P772" s="82" t="str">
        <f aca="false">IF(A772="Composição",B772,"")</f>
        <v/>
      </c>
      <c r="Q772" s="81" t="str">
        <f aca="false">IF(P772&lt;&gt;"",SUMIF(L772:L772,L772,N772:N772),"")</f>
        <v/>
      </c>
      <c r="R772" s="81" t="str">
        <f aca="false">IF(P772&lt;&gt;"",SUMIF(L772:L772,L772,O772:O772),"")</f>
        <v/>
      </c>
    </row>
    <row r="773" customFormat="false" ht="25.5" hidden="true" customHeight="false" outlineLevel="0" collapsed="false">
      <c r="A773" s="96" t="s">
        <v>679</v>
      </c>
      <c r="B773" s="97" t="s">
        <v>1166</v>
      </c>
      <c r="C773" s="96" t="str">
        <f aca="false">VLOOKUP(B773,INSUMOS!$A:$I,2,0)</f>
        <v>SINAPI</v>
      </c>
      <c r="D773" s="96" t="str">
        <f aca="false">VLOOKUP(B773,INSUMOS!$A:$I,3,0)</f>
        <v>PARAFUSO DRY WALL, EM ACO ZINCADO, CABECA LENTILHA E PONTA BROCA (LB), LARGURA 4,2 MM, COMPRIMENTO 13 MM</v>
      </c>
      <c r="E773" s="98" t="str">
        <f aca="false">VLOOKUP(B773,INSUMOS!$A:$I,4,0)</f>
        <v>Material</v>
      </c>
      <c r="F773" s="98"/>
      <c r="G773" s="99" t="str">
        <f aca="false">VLOOKUP(B773,INSUMOS!$A:$I,5,0)</f>
        <v>UN</v>
      </c>
      <c r="H773" s="100" t="n">
        <v>2.1912</v>
      </c>
      <c r="I773" s="101" t="n">
        <f aca="false">VLOOKUP(B773,INSUMOS!$A:$I,8,0)</f>
        <v>0.3</v>
      </c>
      <c r="J773" s="101" t="n">
        <f aca="false">TRUNC(H773*I773,2)</f>
        <v>0.65</v>
      </c>
      <c r="L773" s="63" t="n">
        <f aca="false">IF(AND(A774&lt;&gt;"",A773=""),L772+1,L772)</f>
        <v>69</v>
      </c>
      <c r="M773" s="80" t="n">
        <f aca="false">IF(OR(A773="Insumo",A773="Composição Auxiliar"),J773,"")</f>
        <v>0.65</v>
      </c>
      <c r="N773" s="81" t="str">
        <f aca="false">IF(E773="Mão de Obra",J773,"")</f>
        <v/>
      </c>
      <c r="O773" s="81" t="n">
        <f aca="false">IF(N773&lt;&gt;"","",M773)</f>
        <v>0.65</v>
      </c>
      <c r="P773" s="82" t="str">
        <f aca="false">IF(A773="Composição",B773,"")</f>
        <v/>
      </c>
      <c r="Q773" s="81" t="str">
        <f aca="false">IF(P773&lt;&gt;"",SUMIF(L773:L773,L773,N773:N773),"")</f>
        <v/>
      </c>
      <c r="R773" s="81" t="str">
        <f aca="false">IF(P773&lt;&gt;"",SUMIF(L773:L773,L773,O773:O773),"")</f>
        <v/>
      </c>
    </row>
    <row r="774" customFormat="false" ht="38.25" hidden="true" customHeight="false" outlineLevel="0" collapsed="false">
      <c r="A774" s="96" t="s">
        <v>679</v>
      </c>
      <c r="B774" s="97" t="s">
        <v>1173</v>
      </c>
      <c r="C774" s="96" t="str">
        <f aca="false">VLOOKUP(B774,INSUMOS!$A:$I,2,0)</f>
        <v>SINAPI</v>
      </c>
      <c r="D774" s="96" t="str">
        <f aca="false">VLOOKUP(B774,INSUMOS!$A:$I,3,0)</f>
        <v>PENDURAL OU PRESILHA REGULADORA, EM ACO GALVANIZADO, COM CORPO, MOLA E REBITE, PARA PERFIL TIPO CANALETA DE ESTRUTURA EM FORROS DRYWALL</v>
      </c>
      <c r="E774" s="98" t="str">
        <f aca="false">VLOOKUP(B774,INSUMOS!$A:$I,4,0)</f>
        <v>Equipamento</v>
      </c>
      <c r="F774" s="98"/>
      <c r="G774" s="99" t="str">
        <f aca="false">VLOOKUP(B774,INSUMOS!$A:$I,5,0)</f>
        <v>UN</v>
      </c>
      <c r="H774" s="100" t="n">
        <v>1.3265</v>
      </c>
      <c r="I774" s="101" t="n">
        <f aca="false">VLOOKUP(B774,INSUMOS!$A:$I,8,0)</f>
        <v>2.26</v>
      </c>
      <c r="J774" s="101" t="n">
        <f aca="false">TRUNC(H774*I774,2)</f>
        <v>2.99</v>
      </c>
      <c r="L774" s="63" t="n">
        <f aca="false">IF(AND(A775&lt;&gt;"",A774=""),L773+1,L773)</f>
        <v>69</v>
      </c>
      <c r="M774" s="80" t="n">
        <f aca="false">IF(OR(A774="Insumo",A774="Composição Auxiliar"),J774,"")</f>
        <v>2.99</v>
      </c>
      <c r="N774" s="81" t="str">
        <f aca="false">IF(E774="Mão de Obra",J774,"")</f>
        <v/>
      </c>
      <c r="O774" s="81" t="n">
        <f aca="false">IF(N774&lt;&gt;"","",M774)</f>
        <v>2.99</v>
      </c>
      <c r="P774" s="82" t="str">
        <f aca="false">IF(A774="Composição",B774,"")</f>
        <v/>
      </c>
      <c r="Q774" s="81" t="str">
        <f aca="false">IF(P774&lt;&gt;"",SUMIF(L774:L774,L774,N774:N774),"")</f>
        <v/>
      </c>
      <c r="R774" s="81" t="str">
        <f aca="false">IF(P774&lt;&gt;"",SUMIF(L774:L774,L774,O774:O774),"")</f>
        <v/>
      </c>
    </row>
    <row r="775" customFormat="false" ht="25.5" hidden="true" customHeight="false" outlineLevel="0" collapsed="false">
      <c r="A775" s="96" t="s">
        <v>679</v>
      </c>
      <c r="B775" s="97" t="s">
        <v>1172</v>
      </c>
      <c r="C775" s="96" t="str">
        <f aca="false">VLOOKUP(B775,INSUMOS!$A:$I,2,0)</f>
        <v>SINAPI</v>
      </c>
      <c r="D775" s="96" t="str">
        <f aca="false">VLOOKUP(B775,INSUMOS!$A:$I,3,0)</f>
        <v>PERFIL CANALETA, FORMATO C, EM ACO ZINCADO, PARA ESTRUTURA FORRO DRYWALL, E = 0,5 MM, *46 X 18* (L X H), COMPRIMENTO 3 M</v>
      </c>
      <c r="E775" s="98" t="str">
        <f aca="false">VLOOKUP(B775,INSUMOS!$A:$I,4,0)</f>
        <v>Material</v>
      </c>
      <c r="F775" s="98"/>
      <c r="G775" s="99" t="str">
        <f aca="false">VLOOKUP(B775,INSUMOS!$A:$I,5,0)</f>
        <v>M</v>
      </c>
      <c r="H775" s="100" t="n">
        <v>3.851</v>
      </c>
      <c r="I775" s="101" t="n">
        <f aca="false">VLOOKUP(B775,INSUMOS!$A:$I,8,0)</f>
        <v>6.01</v>
      </c>
      <c r="J775" s="101" t="n">
        <f aca="false">TRUNC(H775*I775,2)</f>
        <v>23.14</v>
      </c>
      <c r="L775" s="63" t="n">
        <f aca="false">IF(AND(A776&lt;&gt;"",A775=""),L774+1,L774)</f>
        <v>69</v>
      </c>
      <c r="M775" s="80" t="n">
        <f aca="false">IF(OR(A775="Insumo",A775="Composição Auxiliar"),J775,"")</f>
        <v>23.14</v>
      </c>
      <c r="N775" s="81" t="str">
        <f aca="false">IF(E775="Mão de Obra",J775,"")</f>
        <v/>
      </c>
      <c r="O775" s="81" t="n">
        <f aca="false">IF(N775&lt;&gt;"","",M775)</f>
        <v>23.14</v>
      </c>
      <c r="P775" s="82" t="str">
        <f aca="false">IF(A775="Composição",B775,"")</f>
        <v/>
      </c>
      <c r="Q775" s="81" t="str">
        <f aca="false">IF(P775&lt;&gt;"",SUMIF(L775:L775,L775,N775:N775),"")</f>
        <v/>
      </c>
      <c r="R775" s="81" t="str">
        <f aca="false">IF(P775&lt;&gt;"",SUMIF(L775:L775,L775,O775:O775),"")</f>
        <v/>
      </c>
    </row>
    <row r="776" customFormat="false" ht="14.25" hidden="true" customHeight="false" outlineLevel="0" collapsed="false">
      <c r="A776" s="96" t="s">
        <v>679</v>
      </c>
      <c r="B776" s="97" t="s">
        <v>1174</v>
      </c>
      <c r="C776" s="96" t="str">
        <f aca="false">VLOOKUP(B776,INSUMOS!$A:$I,2,0)</f>
        <v>SINAPI</v>
      </c>
      <c r="D776" s="96" t="str">
        <f aca="false">VLOOKUP(B776,INSUMOS!$A:$I,3,0)</f>
        <v>PARAFUSO ZINCADO, AUTOBROCANTE, FLANGEADO, 4,2 MM X 19 MM</v>
      </c>
      <c r="E776" s="98" t="str">
        <f aca="false">VLOOKUP(B776,INSUMOS!$A:$I,4,0)</f>
        <v>Material</v>
      </c>
      <c r="F776" s="98"/>
      <c r="G776" s="99" t="str">
        <f aca="false">VLOOKUP(B776,INSUMOS!$A:$I,5,0)</f>
        <v>CENTO</v>
      </c>
      <c r="H776" s="100" t="n">
        <v>0.0132</v>
      </c>
      <c r="I776" s="101" t="n">
        <f aca="false">VLOOKUP(B776,INSUMOS!$A:$I,8,0)</f>
        <v>34.72</v>
      </c>
      <c r="J776" s="101" t="n">
        <f aca="false">TRUNC(H776*I776,2)</f>
        <v>0.45</v>
      </c>
      <c r="L776" s="63" t="n">
        <f aca="false">IF(AND(A777&lt;&gt;"",A776=""),L775+1,L775)</f>
        <v>69</v>
      </c>
      <c r="M776" s="80" t="n">
        <f aca="false">IF(OR(A776="Insumo",A776="Composição Auxiliar"),J776,"")</f>
        <v>0.45</v>
      </c>
      <c r="N776" s="81" t="str">
        <f aca="false">IF(E776="Mão de Obra",J776,"")</f>
        <v/>
      </c>
      <c r="O776" s="81" t="n">
        <f aca="false">IF(N776&lt;&gt;"","",M776)</f>
        <v>0.45</v>
      </c>
      <c r="P776" s="82" t="str">
        <f aca="false">IF(A776="Composição",B776,"")</f>
        <v/>
      </c>
      <c r="Q776" s="81" t="str">
        <f aca="false">IF(P776&lt;&gt;"",SUMIF(L776:L776,L776,N776:N776),"")</f>
        <v/>
      </c>
      <c r="R776" s="81" t="str">
        <f aca="false">IF(P776&lt;&gt;"",SUMIF(L776:L776,L776,O776:O776),"")</f>
        <v/>
      </c>
    </row>
    <row r="777" customFormat="false" ht="25.5" hidden="true" customHeight="false" outlineLevel="0" collapsed="false">
      <c r="A777" s="96" t="s">
        <v>679</v>
      </c>
      <c r="B777" s="97" t="s">
        <v>1170</v>
      </c>
      <c r="C777" s="96" t="str">
        <f aca="false">VLOOKUP(B777,INSUMOS!$A:$I,2,0)</f>
        <v>SINAPI</v>
      </c>
      <c r="D777" s="96" t="str">
        <f aca="false">VLOOKUP(B777,INSUMOS!$A:$I,3,0)</f>
        <v>FITA DE PAPEL REFORCADA COM LAMINA DE METAL PARA REFORCO DE CANTOS DE CHAPA DE GESSO PARA DRYWALL</v>
      </c>
      <c r="E777" s="98" t="str">
        <f aca="false">VLOOKUP(B777,INSUMOS!$A:$I,4,0)</f>
        <v>Material</v>
      </c>
      <c r="F777" s="98"/>
      <c r="G777" s="99" t="str">
        <f aca="false">VLOOKUP(B777,INSUMOS!$A:$I,5,0)</f>
        <v>M</v>
      </c>
      <c r="H777" s="100" t="n">
        <v>1.4395</v>
      </c>
      <c r="I777" s="101" t="n">
        <f aca="false">VLOOKUP(B777,INSUMOS!$A:$I,8,0)</f>
        <v>3.1</v>
      </c>
      <c r="J777" s="101" t="n">
        <f aca="false">TRUNC(H777*I777,2)</f>
        <v>4.46</v>
      </c>
      <c r="L777" s="63" t="n">
        <f aca="false">IF(AND(A778&lt;&gt;"",A777=""),L776+1,L776)</f>
        <v>69</v>
      </c>
      <c r="M777" s="80" t="n">
        <f aca="false">IF(OR(A777="Insumo",A777="Composição Auxiliar"),J777,"")</f>
        <v>4.46</v>
      </c>
      <c r="N777" s="81" t="str">
        <f aca="false">IF(E777="Mão de Obra",J777,"")</f>
        <v/>
      </c>
      <c r="O777" s="81" t="n">
        <f aca="false">IF(N777&lt;&gt;"","",M777)</f>
        <v>4.46</v>
      </c>
      <c r="P777" s="82" t="str">
        <f aca="false">IF(A777="Composição",B777,"")</f>
        <v/>
      </c>
      <c r="Q777" s="81" t="str">
        <f aca="false">IF(P777&lt;&gt;"",SUMIF(L777:L777,L777,N777:N777),"")</f>
        <v/>
      </c>
      <c r="R777" s="81" t="str">
        <f aca="false">IF(P777&lt;&gt;"",SUMIF(L777:L777,L777,O777:O777),"")</f>
        <v/>
      </c>
    </row>
    <row r="778" customFormat="false" ht="25.5" hidden="true" customHeight="false" outlineLevel="0" collapsed="false">
      <c r="A778" s="96" t="s">
        <v>679</v>
      </c>
      <c r="B778" s="97" t="s">
        <v>1169</v>
      </c>
      <c r="C778" s="96" t="str">
        <f aca="false">VLOOKUP(B778,INSUMOS!$A:$I,2,0)</f>
        <v>SINAPI</v>
      </c>
      <c r="D778" s="96" t="str">
        <f aca="false">VLOOKUP(B778,INSUMOS!$A:$I,3,0)</f>
        <v>ARAME GALVANIZADO 6 BWG, D = 5,16 MM (0,157 KG/M), OU 8 BWG, D = 4,19 MM (0,101 KG/M), OU 10 BWG, D = 3,40 MM (0,0713 KG/M)</v>
      </c>
      <c r="E778" s="98" t="str">
        <f aca="false">VLOOKUP(B778,INSUMOS!$A:$I,4,0)</f>
        <v>Material</v>
      </c>
      <c r="F778" s="98"/>
      <c r="G778" s="99" t="str">
        <f aca="false">VLOOKUP(B778,INSUMOS!$A:$I,5,0)</f>
        <v>KG</v>
      </c>
      <c r="H778" s="100" t="n">
        <v>0.0426</v>
      </c>
      <c r="I778" s="101" t="n">
        <f aca="false">VLOOKUP(B778,INSUMOS!$A:$I,8,0)</f>
        <v>24.39</v>
      </c>
      <c r="J778" s="101" t="n">
        <f aca="false">TRUNC(H778*I778,2)</f>
        <v>1.03</v>
      </c>
      <c r="L778" s="63" t="n">
        <f aca="false">IF(AND(A779&lt;&gt;"",A778=""),L777+1,L777)</f>
        <v>69</v>
      </c>
      <c r="M778" s="80" t="n">
        <f aca="false">IF(OR(A778="Insumo",A778="Composição Auxiliar"),J778,"")</f>
        <v>1.03</v>
      </c>
      <c r="N778" s="81" t="str">
        <f aca="false">IF(E778="Mão de Obra",J778,"")</f>
        <v/>
      </c>
      <c r="O778" s="81" t="n">
        <f aca="false">IF(N778&lt;&gt;"","",M778)</f>
        <v>1.03</v>
      </c>
      <c r="P778" s="82" t="str">
        <f aca="false">IF(A778="Composição",B778,"")</f>
        <v/>
      </c>
      <c r="Q778" s="81" t="str">
        <f aca="false">IF(P778&lt;&gt;"",SUMIF(L778:L778,L778,N778:N778),"")</f>
        <v/>
      </c>
      <c r="R778" s="81" t="str">
        <f aca="false">IF(P778&lt;&gt;"",SUMIF(L778:L778,L778,O778:O778),"")</f>
        <v/>
      </c>
    </row>
    <row r="779" customFormat="false" ht="25.5" hidden="true" customHeight="false" outlineLevel="0" collapsed="false">
      <c r="A779" s="96" t="s">
        <v>679</v>
      </c>
      <c r="B779" s="97" t="s">
        <v>1177</v>
      </c>
      <c r="C779" s="96" t="str">
        <f aca="false">VLOOKUP(B779,INSUMOS!$A:$I,2,0)</f>
        <v>SINAPI</v>
      </c>
      <c r="D779" s="96" t="str">
        <f aca="false">VLOOKUP(B779,INSUMOS!$A:$I,3,0)</f>
        <v>PLACA / CHAPA DE GESSO ACARTONADO, RESISTENTE A UMIDADE (RU), COR VERDE, E = 15 MM, 1200 X 2400 MM (L X C)</v>
      </c>
      <c r="E779" s="98" t="str">
        <f aca="false">VLOOKUP(B779,INSUMOS!$A:$I,4,0)</f>
        <v>Material</v>
      </c>
      <c r="F779" s="98"/>
      <c r="G779" s="99" t="str">
        <f aca="false">VLOOKUP(B779,INSUMOS!$A:$I,5,0)</f>
        <v>m²</v>
      </c>
      <c r="H779" s="100" t="n">
        <v>1.0966</v>
      </c>
      <c r="I779" s="101" t="n">
        <f aca="false">VLOOKUP(B779,INSUMOS!$A:$I,8,0)</f>
        <v>31.84</v>
      </c>
      <c r="J779" s="101" t="n">
        <f aca="false">TRUNC(H779*I779,2)</f>
        <v>34.91</v>
      </c>
      <c r="L779" s="63" t="n">
        <f aca="false">IF(AND(A780&lt;&gt;"",A779=""),L778+1,L778)</f>
        <v>69</v>
      </c>
      <c r="M779" s="80" t="n">
        <f aca="false">IF(OR(A779="Insumo",A779="Composição Auxiliar"),J779,"")</f>
        <v>34.91</v>
      </c>
      <c r="N779" s="81" t="str">
        <f aca="false">IF(E779="Mão de Obra",J779,"")</f>
        <v/>
      </c>
      <c r="O779" s="81" t="n">
        <f aca="false">IF(N779&lt;&gt;"","",M779)</f>
        <v>34.91</v>
      </c>
      <c r="P779" s="82" t="str">
        <f aca="false">IF(A779="Composição",B779,"")</f>
        <v/>
      </c>
      <c r="Q779" s="81" t="str">
        <f aca="false">IF(P779&lt;&gt;"",SUMIF(L779:L779,L779,N779:N779),"")</f>
        <v/>
      </c>
      <c r="R779" s="81" t="str">
        <f aca="false">IF(P779&lt;&gt;"",SUMIF(L779:L779,L779,O779:O779),"")</f>
        <v/>
      </c>
    </row>
    <row r="780" customFormat="false" ht="38.25" hidden="true" customHeight="false" outlineLevel="0" collapsed="false">
      <c r="A780" s="96" t="s">
        <v>679</v>
      </c>
      <c r="B780" s="97" t="s">
        <v>1167</v>
      </c>
      <c r="C780" s="96" t="str">
        <f aca="false">VLOOKUP(B780,INSUMOS!$A:$I,2,0)</f>
        <v>SINAPI</v>
      </c>
      <c r="D780" s="96" t="str">
        <f aca="false">VLOOKUP(B780,INSUMOS!$A:$I,3,0)</f>
        <v>MASSA DE REJUNTE EM PO PARA DRYWALL, A BASE DE GESSO, SECAGEM RAPIDA, PARA TRATAMENTO DE JUNTAS DE CHAPA DE GESSO (NECESSITA ADICAO DE AGUA)</v>
      </c>
      <c r="E780" s="98" t="str">
        <f aca="false">VLOOKUP(B780,INSUMOS!$A:$I,4,0)</f>
        <v>Material</v>
      </c>
      <c r="F780" s="98"/>
      <c r="G780" s="99" t="str">
        <f aca="false">VLOOKUP(B780,INSUMOS!$A:$I,5,0)</f>
        <v>KG</v>
      </c>
      <c r="H780" s="100" t="n">
        <v>0.5202</v>
      </c>
      <c r="I780" s="101" t="n">
        <f aca="false">VLOOKUP(B780,INSUMOS!$A:$I,8,0)</f>
        <v>3.87</v>
      </c>
      <c r="J780" s="101" t="n">
        <f aca="false">TRUNC(H780*I780,2)</f>
        <v>2.01</v>
      </c>
      <c r="L780" s="63" t="n">
        <f aca="false">IF(AND(A781&lt;&gt;"",A780=""),L779+1,L779)</f>
        <v>69</v>
      </c>
      <c r="M780" s="80" t="n">
        <f aca="false">IF(OR(A780="Insumo",A780="Composição Auxiliar"),J780,"")</f>
        <v>2.01</v>
      </c>
      <c r="N780" s="81" t="str">
        <f aca="false">IF(E780="Mão de Obra",J780,"")</f>
        <v/>
      </c>
      <c r="O780" s="81" t="n">
        <f aca="false">IF(N780&lt;&gt;"","",M780)</f>
        <v>2.01</v>
      </c>
      <c r="P780" s="82" t="str">
        <f aca="false">IF(A780="Composição",B780,"")</f>
        <v/>
      </c>
      <c r="Q780" s="81" t="str">
        <f aca="false">IF(P780&lt;&gt;"",SUMIF(L780:L780,L780,N780:N780),"")</f>
        <v/>
      </c>
      <c r="R780" s="81" t="str">
        <f aca="false">IF(P780&lt;&gt;"",SUMIF(L780:L780,L780,O780:O780),"")</f>
        <v/>
      </c>
    </row>
    <row r="781" customFormat="false" ht="25.5" hidden="true" customHeight="false" outlineLevel="0" collapsed="false">
      <c r="A781" s="96" t="s">
        <v>679</v>
      </c>
      <c r="B781" s="97" t="s">
        <v>1171</v>
      </c>
      <c r="C781" s="96" t="str">
        <f aca="false">VLOOKUP(B781,INSUMOS!$A:$I,2,0)</f>
        <v>SINAPI</v>
      </c>
      <c r="D781" s="96" t="str">
        <f aca="false">VLOOKUP(B781,INSUMOS!$A:$I,3,0)</f>
        <v>PARAFUSO DRY WALL, EM ACO FOSFATIZADO, CABECA TROMBETA E PONTA AGULHA (TA), COMPRIMENTO 25 MM</v>
      </c>
      <c r="E781" s="98" t="str">
        <f aca="false">VLOOKUP(B781,INSUMOS!$A:$I,4,0)</f>
        <v>Material</v>
      </c>
      <c r="F781" s="98"/>
      <c r="G781" s="99" t="str">
        <f aca="false">VLOOKUP(B781,INSUMOS!$A:$I,5,0)</f>
        <v>UN</v>
      </c>
      <c r="H781" s="100" t="n">
        <v>7.974</v>
      </c>
      <c r="I781" s="101" t="n">
        <f aca="false">VLOOKUP(B781,INSUMOS!$A:$I,8,0)</f>
        <v>0.13</v>
      </c>
      <c r="J781" s="101" t="n">
        <f aca="false">TRUNC(H781*I781,2)</f>
        <v>1.03</v>
      </c>
      <c r="L781" s="63" t="n">
        <f aca="false">IF(AND(A782&lt;&gt;"",A781=""),L780+1,L780)</f>
        <v>69</v>
      </c>
      <c r="M781" s="80" t="n">
        <f aca="false">IF(OR(A781="Insumo",A781="Composição Auxiliar"),J781,"")</f>
        <v>1.03</v>
      </c>
      <c r="N781" s="81" t="str">
        <f aca="false">IF(E781="Mão de Obra",J781,"")</f>
        <v/>
      </c>
      <c r="O781" s="81" t="n">
        <f aca="false">IF(N781&lt;&gt;"","",M781)</f>
        <v>1.03</v>
      </c>
      <c r="P781" s="82" t="str">
        <f aca="false">IF(A781="Composição",B781,"")</f>
        <v/>
      </c>
      <c r="Q781" s="81" t="str">
        <f aca="false">IF(P781&lt;&gt;"",SUMIF(L781:L781,L781,N781:N781),"")</f>
        <v/>
      </c>
      <c r="R781" s="81" t="str">
        <f aca="false">IF(P781&lt;&gt;"",SUMIF(L781:L781,L781,O781:O781),"")</f>
        <v/>
      </c>
    </row>
    <row r="782" customFormat="false" ht="14.25" hidden="true" customHeight="false" outlineLevel="0" collapsed="false">
      <c r="A782" s="102"/>
      <c r="B782" s="102"/>
      <c r="C782" s="102"/>
      <c r="D782" s="102"/>
      <c r="E782" s="102"/>
      <c r="F782" s="103"/>
      <c r="G782" s="102"/>
      <c r="H782" s="103"/>
      <c r="I782" s="102"/>
      <c r="J782" s="103"/>
      <c r="L782" s="63" t="n">
        <f aca="false">IF(AND(A783&lt;&gt;"",A782=""),L781+1,L781)</f>
        <v>69</v>
      </c>
      <c r="M782" s="80" t="str">
        <f aca="false">IF(OR(A782="Insumo",A782="Composição Auxiliar"),J782,"")</f>
        <v/>
      </c>
      <c r="N782" s="81" t="str">
        <f aca="false">IF(E782="Mão de Obra",J782,"")</f>
        <v/>
      </c>
      <c r="O782" s="81" t="str">
        <f aca="false">IF(N782&lt;&gt;"","",M782)</f>
        <v/>
      </c>
      <c r="P782" s="82" t="str">
        <f aca="false">IF(A782="Composição",B782,"")</f>
        <v/>
      </c>
      <c r="Q782" s="81" t="str">
        <f aca="false">IF(P782&lt;&gt;"",SUMIF(L782:L782,L782,N782:N782),"")</f>
        <v/>
      </c>
      <c r="R782" s="81" t="str">
        <f aca="false">IF(P782&lt;&gt;"",SUMIF(L782:L782,L782,O782:O782),"")</f>
        <v/>
      </c>
    </row>
    <row r="783" customFormat="false" ht="15" hidden="true" customHeight="false" outlineLevel="0" collapsed="false">
      <c r="A783" s="102"/>
      <c r="B783" s="102"/>
      <c r="C783" s="102"/>
      <c r="D783" s="102"/>
      <c r="E783" s="102"/>
      <c r="F783" s="103"/>
      <c r="G783" s="102"/>
      <c r="H783" s="104"/>
      <c r="I783" s="104"/>
      <c r="J783" s="103"/>
      <c r="L783" s="63" t="n">
        <f aca="false">IF(AND(A784&lt;&gt;"",A783=""),L782+1,L782)</f>
        <v>69</v>
      </c>
      <c r="M783" s="80" t="str">
        <f aca="false">IF(OR(A783="Insumo",A783="Composição Auxiliar"),J783,"")</f>
        <v/>
      </c>
      <c r="N783" s="81" t="str">
        <f aca="false">IF(E783="Mão de Obra",J783,"")</f>
        <v/>
      </c>
      <c r="O783" s="81" t="str">
        <f aca="false">IF(N783&lt;&gt;"","",M783)</f>
        <v/>
      </c>
      <c r="P783" s="82" t="str">
        <f aca="false">IF(A783="Composição",B783,"")</f>
        <v/>
      </c>
      <c r="Q783" s="81" t="str">
        <f aca="false">IF(P783&lt;&gt;"",SUMIF(L783:L783,L783,N783:N783),"")</f>
        <v/>
      </c>
      <c r="R783" s="81" t="str">
        <f aca="false">IF(P783&lt;&gt;"",SUMIF(L783:L783,L783,O783:O783),"")</f>
        <v/>
      </c>
    </row>
    <row r="784" customFormat="false" ht="15" hidden="true" customHeight="false" outlineLevel="0" collapsed="false">
      <c r="A784" s="108"/>
      <c r="B784" s="108"/>
      <c r="C784" s="108"/>
      <c r="D784" s="108"/>
      <c r="E784" s="108"/>
      <c r="F784" s="108"/>
      <c r="G784" s="108"/>
      <c r="H784" s="108"/>
      <c r="I784" s="108"/>
      <c r="J784" s="108"/>
      <c r="L784" s="63" t="n">
        <f aca="false">IF(AND(A785&lt;&gt;"",A784=""),L783+1,L783)</f>
        <v>70</v>
      </c>
      <c r="M784" s="80" t="str">
        <f aca="false">IF(OR(A784="Insumo",A784="Composição Auxiliar"),J784,"")</f>
        <v/>
      </c>
      <c r="N784" s="81" t="str">
        <f aca="false">IF(E784="Mão de Obra",J784,"")</f>
        <v/>
      </c>
      <c r="O784" s="81" t="str">
        <f aca="false">IF(N784&lt;&gt;"","",M784)</f>
        <v/>
      </c>
      <c r="P784" s="82" t="str">
        <f aca="false">IF(A784="Composição",B784,"")</f>
        <v/>
      </c>
      <c r="Q784" s="81" t="str">
        <f aca="false">IF(P784&lt;&gt;"",SUMIF(L784:L784,L784,N784:N784),"")</f>
        <v/>
      </c>
      <c r="R784" s="81" t="str">
        <f aca="false">IF(P784&lt;&gt;"",SUMIF(L784:L784,L784,O784:O784),"")</f>
        <v/>
      </c>
    </row>
    <row r="785" customFormat="false" ht="15" hidden="true" customHeight="true" outlineLevel="0" collapsed="false">
      <c r="A785" s="83" t="s">
        <v>215</v>
      </c>
      <c r="B785" s="84" t="s">
        <v>655</v>
      </c>
      <c r="C785" s="83" t="s">
        <v>656</v>
      </c>
      <c r="D785" s="83" t="s">
        <v>657</v>
      </c>
      <c r="E785" s="83" t="s">
        <v>658</v>
      </c>
      <c r="F785" s="83"/>
      <c r="G785" s="85" t="s">
        <v>659</v>
      </c>
      <c r="H785" s="84" t="s">
        <v>660</v>
      </c>
      <c r="I785" s="84" t="s">
        <v>661</v>
      </c>
      <c r="J785" s="84" t="s">
        <v>662</v>
      </c>
      <c r="L785" s="63" t="n">
        <f aca="false">IF(AND(A786&lt;&gt;"",A785=""),L784+1,L784)</f>
        <v>70</v>
      </c>
      <c r="M785" s="80" t="str">
        <f aca="false">IF(OR(A785="Insumo",A785="Composição Auxiliar"),J785,"")</f>
        <v/>
      </c>
      <c r="N785" s="81" t="str">
        <f aca="false">IF(E785="Mão de Obra",J785,"")</f>
        <v/>
      </c>
      <c r="O785" s="81" t="str">
        <f aca="false">IF(N785&lt;&gt;"","",M785)</f>
        <v/>
      </c>
      <c r="P785" s="82" t="str">
        <f aca="false">IF(A785="Composição",B785,"")</f>
        <v/>
      </c>
      <c r="Q785" s="81" t="str">
        <f aca="false">IF(P785&lt;&gt;"",SUMIF(L785:L785,L785,N785:N785),"")</f>
        <v/>
      </c>
      <c r="R785" s="81" t="str">
        <f aca="false">IF(P785&lt;&gt;"",SUMIF(L785:L785,L785,O785:O785),"")</f>
        <v/>
      </c>
    </row>
    <row r="786" customFormat="false" ht="25.5" hidden="true" customHeight="false" outlineLevel="0" collapsed="false">
      <c r="A786" s="86" t="s">
        <v>663</v>
      </c>
      <c r="B786" s="87" t="s">
        <v>216</v>
      </c>
      <c r="C786" s="86" t="s">
        <v>1179</v>
      </c>
      <c r="D786" s="86" t="s">
        <v>1180</v>
      </c>
      <c r="E786" s="86" t="n">
        <v>21</v>
      </c>
      <c r="F786" s="86"/>
      <c r="G786" s="88" t="s">
        <v>1181</v>
      </c>
      <c r="H786" s="89" t="n">
        <v>1</v>
      </c>
      <c r="I786" s="90" t="n">
        <f aca="false">SUMIF(L:L,$L786,M:M)</f>
        <v>14.38</v>
      </c>
      <c r="J786" s="90" t="n">
        <f aca="false">TRUNC(H786*I786,2)</f>
        <v>14.38</v>
      </c>
      <c r="L786" s="63" t="n">
        <f aca="false">IF(AND(A787&lt;&gt;"",A786=""),L785+1,L785)</f>
        <v>70</v>
      </c>
      <c r="M786" s="80" t="str">
        <f aca="false">IF(OR(A786="Insumo",A786="Composição Auxiliar"),J786,"")</f>
        <v/>
      </c>
      <c r="N786" s="81" t="str">
        <f aca="false">IF(E786="Mão de Obra",J786,"")</f>
        <v/>
      </c>
      <c r="O786" s="81" t="str">
        <f aca="false">IF(N786&lt;&gt;"","",M786)</f>
        <v/>
      </c>
      <c r="P786" s="82" t="str">
        <f aca="false">IF(A786="Composição",B786,"")</f>
        <v> 210506 </v>
      </c>
      <c r="Q786" s="81" t="n">
        <f aca="false">IF(P786&lt;&gt;"",SUMIF(L786:L786,L786,N786:N786),"")</f>
        <v>0</v>
      </c>
      <c r="R786" s="81" t="n">
        <f aca="false">IF(P786&lt;&gt;"",SUMIF(L786:L786,L786,O786:O786),"")</f>
        <v>0</v>
      </c>
    </row>
    <row r="787" customFormat="false" ht="25.5" hidden="true" customHeight="false" outlineLevel="0" collapsed="false">
      <c r="A787" s="96" t="s">
        <v>679</v>
      </c>
      <c r="B787" s="97" t="s">
        <v>1182</v>
      </c>
      <c r="C787" s="96" t="str">
        <f aca="false">VLOOKUP(B787,INSUMOS!$A:$I,2,0)</f>
        <v>AGETOP CIVIL</v>
      </c>
      <c r="D787" s="96" t="str">
        <f aca="false">VLOOKUP(B787,INSUMOS!$A:$I,3,0)</f>
        <v>TABICA PARA FORRO DE GESSO (INSTALAÇÃO INCLUSA)</v>
      </c>
      <c r="E787" s="98" t="str">
        <f aca="false">VLOOKUP(B787,INSUMOS!$A:$I,4,0)</f>
        <v>Material</v>
      </c>
      <c r="F787" s="98"/>
      <c r="G787" s="99" t="str">
        <f aca="false">VLOOKUP(B787,INSUMOS!$A:$I,5,0)</f>
        <v>m</v>
      </c>
      <c r="H787" s="100" t="n">
        <v>1</v>
      </c>
      <c r="I787" s="101" t="n">
        <f aca="false">VLOOKUP(B787,INSUMOS!$A:$I,8,0)</f>
        <v>14.38</v>
      </c>
      <c r="J787" s="101" t="n">
        <f aca="false">TRUNC(H787*I787,2)</f>
        <v>14.38</v>
      </c>
      <c r="L787" s="63" t="n">
        <f aca="false">IF(AND(A788&lt;&gt;"",A787=""),L786+1,L786)</f>
        <v>70</v>
      </c>
      <c r="M787" s="80" t="n">
        <f aca="false">IF(OR(A787="Insumo",A787="Composição Auxiliar"),J787,"")</f>
        <v>14.38</v>
      </c>
      <c r="N787" s="81" t="str">
        <f aca="false">IF(E787="Mão de Obra",J787,"")</f>
        <v/>
      </c>
      <c r="O787" s="81" t="n">
        <f aca="false">IF(N787&lt;&gt;"","",M787)</f>
        <v>14.38</v>
      </c>
      <c r="P787" s="82" t="str">
        <f aca="false">IF(A787="Composição",B787,"")</f>
        <v/>
      </c>
      <c r="Q787" s="81" t="str">
        <f aca="false">IF(P787&lt;&gt;"",SUMIF(L787:L787,L787,N787:N787),"")</f>
        <v/>
      </c>
      <c r="R787" s="81" t="str">
        <f aca="false">IF(P787&lt;&gt;"",SUMIF(L787:L787,L787,O787:O787),"")</f>
        <v/>
      </c>
    </row>
    <row r="788" customFormat="false" ht="14.25" hidden="true" customHeight="false" outlineLevel="0" collapsed="false">
      <c r="A788" s="102"/>
      <c r="B788" s="102"/>
      <c r="C788" s="102"/>
      <c r="D788" s="102"/>
      <c r="E788" s="102"/>
      <c r="F788" s="103"/>
      <c r="G788" s="102"/>
      <c r="H788" s="103"/>
      <c r="I788" s="102"/>
      <c r="J788" s="103"/>
      <c r="L788" s="63" t="n">
        <f aca="false">IF(AND(A789&lt;&gt;"",A788=""),L787+1,L787)</f>
        <v>70</v>
      </c>
      <c r="M788" s="80" t="str">
        <f aca="false">IF(OR(A788="Insumo",A788="Composição Auxiliar"),J788,"")</f>
        <v/>
      </c>
      <c r="N788" s="81" t="str">
        <f aca="false">IF(E788="Mão de Obra",J788,"")</f>
        <v/>
      </c>
      <c r="O788" s="81" t="str">
        <f aca="false">IF(N788&lt;&gt;"","",M788)</f>
        <v/>
      </c>
      <c r="P788" s="82" t="str">
        <f aca="false">IF(A788="Composição",B788,"")</f>
        <v/>
      </c>
      <c r="Q788" s="81" t="str">
        <f aca="false">IF(P788&lt;&gt;"",SUMIF(L788:L788,L788,N788:N788),"")</f>
        <v/>
      </c>
      <c r="R788" s="81" t="str">
        <f aca="false">IF(P788&lt;&gt;"",SUMIF(L788:L788,L788,O788:O788),"")</f>
        <v/>
      </c>
    </row>
    <row r="789" customFormat="false" ht="15" hidden="true" customHeight="false" outlineLevel="0" collapsed="false">
      <c r="A789" s="102"/>
      <c r="B789" s="102"/>
      <c r="C789" s="102"/>
      <c r="D789" s="102"/>
      <c r="E789" s="102"/>
      <c r="F789" s="103"/>
      <c r="G789" s="102"/>
      <c r="H789" s="104"/>
      <c r="I789" s="104"/>
      <c r="J789" s="103"/>
      <c r="L789" s="63" t="n">
        <f aca="false">IF(AND(A790&lt;&gt;"",A789=""),L788+1,L788)</f>
        <v>70</v>
      </c>
      <c r="M789" s="80" t="str">
        <f aca="false">IF(OR(A789="Insumo",A789="Composição Auxiliar"),J789,"")</f>
        <v/>
      </c>
      <c r="N789" s="81" t="str">
        <f aca="false">IF(E789="Mão de Obra",J789,"")</f>
        <v/>
      </c>
      <c r="O789" s="81" t="str">
        <f aca="false">IF(N789&lt;&gt;"","",M789)</f>
        <v/>
      </c>
      <c r="P789" s="82" t="str">
        <f aca="false">IF(A789="Composição",B789,"")</f>
        <v/>
      </c>
      <c r="Q789" s="81" t="str">
        <f aca="false">IF(P789&lt;&gt;"",SUMIF(L789:L789,L789,N789:N789),"")</f>
        <v/>
      </c>
      <c r="R789" s="81" t="str">
        <f aca="false">IF(P789&lt;&gt;"",SUMIF(L789:L789,L789,O789:O789),"")</f>
        <v/>
      </c>
    </row>
    <row r="790" customFormat="false" ht="15" hidden="true" customHeight="false" outlineLevel="0" collapsed="false">
      <c r="A790" s="108"/>
      <c r="B790" s="108"/>
      <c r="C790" s="108"/>
      <c r="D790" s="108"/>
      <c r="E790" s="108"/>
      <c r="F790" s="108"/>
      <c r="G790" s="108"/>
      <c r="H790" s="108"/>
      <c r="I790" s="108"/>
      <c r="J790" s="108"/>
      <c r="L790" s="63" t="n">
        <f aca="false">IF(AND(A791&lt;&gt;"",A790=""),L789+1,L789)</f>
        <v>71</v>
      </c>
      <c r="M790" s="80" t="str">
        <f aca="false">IF(OR(A790="Insumo",A790="Composição Auxiliar"),J790,"")</f>
        <v/>
      </c>
      <c r="N790" s="81" t="str">
        <f aca="false">IF(E790="Mão de Obra",J790,"")</f>
        <v/>
      </c>
      <c r="O790" s="81" t="str">
        <f aca="false">IF(N790&lt;&gt;"","",M790)</f>
        <v/>
      </c>
      <c r="P790" s="82" t="str">
        <f aca="false">IF(A790="Composição",B790,"")</f>
        <v/>
      </c>
      <c r="Q790" s="81" t="str">
        <f aca="false">IF(P790&lt;&gt;"",SUMIF(L790:L790,L790,N790:N790),"")</f>
        <v/>
      </c>
      <c r="R790" s="81" t="str">
        <f aca="false">IF(P790&lt;&gt;"",SUMIF(L790:L790,L790,O790:O790),"")</f>
        <v/>
      </c>
    </row>
    <row r="791" customFormat="false" ht="15" hidden="true" customHeight="true" outlineLevel="0" collapsed="false">
      <c r="A791" s="83" t="s">
        <v>219</v>
      </c>
      <c r="B791" s="84" t="s">
        <v>655</v>
      </c>
      <c r="C791" s="83" t="s">
        <v>656</v>
      </c>
      <c r="D791" s="83" t="s">
        <v>657</v>
      </c>
      <c r="E791" s="83" t="s">
        <v>658</v>
      </c>
      <c r="F791" s="83"/>
      <c r="G791" s="85" t="s">
        <v>659</v>
      </c>
      <c r="H791" s="84" t="s">
        <v>660</v>
      </c>
      <c r="I791" s="84" t="s">
        <v>661</v>
      </c>
      <c r="J791" s="84" t="s">
        <v>662</v>
      </c>
      <c r="L791" s="63" t="n">
        <f aca="false">IF(AND(A792&lt;&gt;"",A791=""),L790+1,L790)</f>
        <v>71</v>
      </c>
      <c r="M791" s="80" t="str">
        <f aca="false">IF(OR(A791="Insumo",A791="Composição Auxiliar"),J791,"")</f>
        <v/>
      </c>
      <c r="N791" s="81" t="str">
        <f aca="false">IF(E791="Mão de Obra",J791,"")</f>
        <v/>
      </c>
      <c r="O791" s="81" t="str">
        <f aca="false">IF(N791&lt;&gt;"","",M791)</f>
        <v/>
      </c>
      <c r="P791" s="82" t="str">
        <f aca="false">IF(A791="Composição",B791,"")</f>
        <v/>
      </c>
      <c r="Q791" s="81" t="str">
        <f aca="false">IF(P791&lt;&gt;"",SUMIF(L791:L791,L791,N791:N791),"")</f>
        <v/>
      </c>
      <c r="R791" s="81" t="str">
        <f aca="false">IF(P791&lt;&gt;"",SUMIF(L791:L791,L791,O791:O791),"")</f>
        <v/>
      </c>
    </row>
    <row r="792" customFormat="false" ht="51" hidden="true" customHeight="true" outlineLevel="0" collapsed="false">
      <c r="A792" s="86" t="s">
        <v>663</v>
      </c>
      <c r="B792" s="87" t="s">
        <v>220</v>
      </c>
      <c r="C792" s="86" t="s">
        <v>716</v>
      </c>
      <c r="D792" s="86" t="s">
        <v>1184</v>
      </c>
      <c r="E792" s="86" t="s">
        <v>801</v>
      </c>
      <c r="F792" s="86"/>
      <c r="G792" s="88" t="s">
        <v>718</v>
      </c>
      <c r="H792" s="89" t="n">
        <v>1</v>
      </c>
      <c r="I792" s="90" t="n">
        <f aca="false">SUMIF(L:L,$L792,M:M)</f>
        <v>1219.09</v>
      </c>
      <c r="J792" s="90" t="n">
        <f aca="false">TRUNC(H792*I792,2)</f>
        <v>1219.09</v>
      </c>
      <c r="L792" s="63" t="n">
        <f aca="false">IF(AND(A793&lt;&gt;"",A792=""),L791+1,L791)</f>
        <v>71</v>
      </c>
      <c r="M792" s="80" t="str">
        <f aca="false">IF(OR(A792="Insumo",A792="Composição Auxiliar"),J792,"")</f>
        <v/>
      </c>
      <c r="N792" s="81" t="str">
        <f aca="false">IF(E792="Mão de Obra",J792,"")</f>
        <v/>
      </c>
      <c r="O792" s="81" t="str">
        <f aca="false">IF(N792&lt;&gt;"","",M792)</f>
        <v/>
      </c>
      <c r="P792" s="82" t="str">
        <f aca="false">IF(A792="Composição",B792,"")</f>
        <v> S-ARQ-ESQU-PRMPP-001 </v>
      </c>
      <c r="Q792" s="81" t="n">
        <f aca="false">IF(P792&lt;&gt;"",SUMIF(L792:L792,L792,N792:N792),"")</f>
        <v>0</v>
      </c>
      <c r="R792" s="81" t="n">
        <f aca="false">IF(P792&lt;&gt;"",SUMIF(L792:L792,L792,O792:O792),"")</f>
        <v>0</v>
      </c>
    </row>
    <row r="793" customFormat="false" ht="25.5" hidden="true" customHeight="true" outlineLevel="0" collapsed="false">
      <c r="A793" s="91" t="s">
        <v>668</v>
      </c>
      <c r="B793" s="92" t="s">
        <v>1185</v>
      </c>
      <c r="C793" s="91" t="s">
        <v>664</v>
      </c>
      <c r="D793" s="91" t="s">
        <v>1186</v>
      </c>
      <c r="E793" s="91" t="s">
        <v>801</v>
      </c>
      <c r="F793" s="91"/>
      <c r="G793" s="93" t="s">
        <v>718</v>
      </c>
      <c r="H793" s="94" t="n">
        <v>1</v>
      </c>
      <c r="I793" s="95" t="n">
        <f aca="false">SUMIFS(J:J,A:A,"Composição",B:B,$B793)</f>
        <v>425.85</v>
      </c>
      <c r="J793" s="95" t="n">
        <f aca="false">TRUNC(H793*I793,2)</f>
        <v>425.85</v>
      </c>
      <c r="L793" s="63" t="n">
        <f aca="false">IF(AND(A794&lt;&gt;"",A793=""),L792+1,L792)</f>
        <v>71</v>
      </c>
      <c r="M793" s="80" t="n">
        <f aca="false">IF(OR(A793="Insumo",A793="Composição Auxiliar"),J793,"")</f>
        <v>425.85</v>
      </c>
      <c r="N793" s="81" t="str">
        <f aca="false">IF(E793="Mão de Obra",J793,"")</f>
        <v/>
      </c>
      <c r="O793" s="81" t="n">
        <f aca="false">IF(N793&lt;&gt;"","",M793)</f>
        <v>425.85</v>
      </c>
      <c r="P793" s="82" t="str">
        <f aca="false">IF(A793="Composição",B793,"")</f>
        <v/>
      </c>
      <c r="Q793" s="81" t="str">
        <f aca="false">IF(P793&lt;&gt;"",SUMIF(L793:L793,L793,N793:N793),"")</f>
        <v/>
      </c>
      <c r="R793" s="81" t="str">
        <f aca="false">IF(P793&lt;&gt;"",SUMIF(L793:L793,L793,O793:O793),"")</f>
        <v/>
      </c>
    </row>
    <row r="794" customFormat="false" ht="38.25" hidden="true" customHeight="true" outlineLevel="0" collapsed="false">
      <c r="A794" s="91" t="s">
        <v>668</v>
      </c>
      <c r="B794" s="92" t="s">
        <v>1187</v>
      </c>
      <c r="C794" s="91" t="s">
        <v>664</v>
      </c>
      <c r="D794" s="91" t="s">
        <v>1188</v>
      </c>
      <c r="E794" s="91" t="s">
        <v>801</v>
      </c>
      <c r="F794" s="91"/>
      <c r="G794" s="93" t="s">
        <v>718</v>
      </c>
      <c r="H794" s="94" t="n">
        <v>1</v>
      </c>
      <c r="I794" s="95" t="n">
        <f aca="false">SUMIFS(J:J,A:A,"Composição",B:B,$B794)</f>
        <v>163.52</v>
      </c>
      <c r="J794" s="95" t="n">
        <f aca="false">TRUNC(H794*I794,2)</f>
        <v>163.52</v>
      </c>
      <c r="L794" s="63" t="n">
        <f aca="false">IF(AND(A795&lt;&gt;"",A794=""),L793+1,L793)</f>
        <v>71</v>
      </c>
      <c r="M794" s="80" t="n">
        <f aca="false">IF(OR(A794="Insumo",A794="Composição Auxiliar"),J794,"")</f>
        <v>163.52</v>
      </c>
      <c r="N794" s="81" t="str">
        <f aca="false">IF(E794="Mão de Obra",J794,"")</f>
        <v/>
      </c>
      <c r="O794" s="81" t="n">
        <f aca="false">IF(N794&lt;&gt;"","",M794)</f>
        <v>163.52</v>
      </c>
      <c r="P794" s="82" t="str">
        <f aca="false">IF(A794="Composição",B794,"")</f>
        <v/>
      </c>
      <c r="Q794" s="81" t="str">
        <f aca="false">IF(P794&lt;&gt;"",SUMIF(L794:L794,L794,N794:N794),"")</f>
        <v/>
      </c>
      <c r="R794" s="81" t="str">
        <f aca="false">IF(P794&lt;&gt;"",SUMIF(L794:L794,L794,O794:O794),"")</f>
        <v/>
      </c>
    </row>
    <row r="795" customFormat="false" ht="25.5" hidden="true" customHeight="true" outlineLevel="0" collapsed="false">
      <c r="A795" s="91" t="s">
        <v>668</v>
      </c>
      <c r="B795" s="92" t="s">
        <v>1189</v>
      </c>
      <c r="C795" s="91" t="s">
        <v>664</v>
      </c>
      <c r="D795" s="91" t="s">
        <v>1190</v>
      </c>
      <c r="E795" s="91" t="s">
        <v>801</v>
      </c>
      <c r="F795" s="91"/>
      <c r="G795" s="93" t="s">
        <v>729</v>
      </c>
      <c r="H795" s="94" t="n">
        <v>10.2</v>
      </c>
      <c r="I795" s="95" t="n">
        <f aca="false">SUMIFS(J:J,A:A,"Composição",B:B,$B795)</f>
        <v>13.03</v>
      </c>
      <c r="J795" s="95" t="n">
        <f aca="false">TRUNC(H795*I795,2)</f>
        <v>132.9</v>
      </c>
      <c r="L795" s="63" t="n">
        <f aca="false">IF(AND(A796&lt;&gt;"",A795=""),L794+1,L794)</f>
        <v>71</v>
      </c>
      <c r="M795" s="80" t="n">
        <f aca="false">IF(OR(A795="Insumo",A795="Composição Auxiliar"),J795,"")</f>
        <v>132.9</v>
      </c>
      <c r="N795" s="81" t="str">
        <f aca="false">IF(E795="Mão de Obra",J795,"")</f>
        <v/>
      </c>
      <c r="O795" s="81" t="n">
        <f aca="false">IF(N795&lt;&gt;"","",M795)</f>
        <v>132.9</v>
      </c>
      <c r="P795" s="82" t="str">
        <f aca="false">IF(A795="Composição",B795,"")</f>
        <v/>
      </c>
      <c r="Q795" s="81" t="str">
        <f aca="false">IF(P795&lt;&gt;"",SUMIF(L795:L795,L795,N795:N795),"")</f>
        <v/>
      </c>
      <c r="R795" s="81" t="str">
        <f aca="false">IF(P795&lt;&gt;"",SUMIF(L795:L795,L795,O795:O795),"")</f>
        <v/>
      </c>
    </row>
    <row r="796" customFormat="false" ht="38.25" hidden="true" customHeight="true" outlineLevel="0" collapsed="false">
      <c r="A796" s="91" t="s">
        <v>668</v>
      </c>
      <c r="B796" s="92" t="s">
        <v>1191</v>
      </c>
      <c r="C796" s="91" t="s">
        <v>664</v>
      </c>
      <c r="D796" s="91" t="s">
        <v>1192</v>
      </c>
      <c r="E796" s="91" t="s">
        <v>801</v>
      </c>
      <c r="F796" s="91"/>
      <c r="G796" s="93" t="s">
        <v>718</v>
      </c>
      <c r="H796" s="94" t="n">
        <v>1</v>
      </c>
      <c r="I796" s="95" t="n">
        <f aca="false">SUMIFS(J:J,A:A,"Composição",B:B,$B796)</f>
        <v>496.82</v>
      </c>
      <c r="J796" s="95" t="n">
        <f aca="false">TRUNC(H796*I796,2)</f>
        <v>496.82</v>
      </c>
      <c r="L796" s="63" t="n">
        <f aca="false">IF(AND(A797&lt;&gt;"",A796=""),L795+1,L795)</f>
        <v>71</v>
      </c>
      <c r="M796" s="80" t="n">
        <f aca="false">IF(OR(A796="Insumo",A796="Composição Auxiliar"),J796,"")</f>
        <v>496.82</v>
      </c>
      <c r="N796" s="81" t="str">
        <f aca="false">IF(E796="Mão de Obra",J796,"")</f>
        <v/>
      </c>
      <c r="O796" s="81" t="n">
        <f aca="false">IF(N796&lt;&gt;"","",M796)</f>
        <v>496.82</v>
      </c>
      <c r="P796" s="82" t="str">
        <f aca="false">IF(A796="Composição",B796,"")</f>
        <v/>
      </c>
      <c r="Q796" s="81" t="str">
        <f aca="false">IF(P796&lt;&gt;"",SUMIF(L796:L796,L796,N796:N796),"")</f>
        <v/>
      </c>
      <c r="R796" s="81" t="str">
        <f aca="false">IF(P796&lt;&gt;"",SUMIF(L796:L796,L796,O796:O796),"")</f>
        <v/>
      </c>
    </row>
    <row r="797" customFormat="false" ht="14.25" hidden="true" customHeight="false" outlineLevel="0" collapsed="false">
      <c r="A797" s="102"/>
      <c r="B797" s="102"/>
      <c r="C797" s="102"/>
      <c r="D797" s="102"/>
      <c r="E797" s="102"/>
      <c r="F797" s="103"/>
      <c r="G797" s="102"/>
      <c r="H797" s="103"/>
      <c r="I797" s="102"/>
      <c r="J797" s="103"/>
      <c r="L797" s="63" t="n">
        <f aca="false">IF(AND(A798&lt;&gt;"",A797=""),L796+1,L796)</f>
        <v>71</v>
      </c>
      <c r="M797" s="80" t="str">
        <f aca="false">IF(OR(A797="Insumo",A797="Composição Auxiliar"),J797,"")</f>
        <v/>
      </c>
      <c r="N797" s="81" t="str">
        <f aca="false">IF(E797="Mão de Obra",J797,"")</f>
        <v/>
      </c>
      <c r="O797" s="81" t="str">
        <f aca="false">IF(N797&lt;&gt;"","",M797)</f>
        <v/>
      </c>
      <c r="P797" s="82" t="str">
        <f aca="false">IF(A797="Composição",B797,"")</f>
        <v/>
      </c>
      <c r="Q797" s="81" t="str">
        <f aca="false">IF(P797&lt;&gt;"",SUMIF(L797:L797,L797,N797:N797),"")</f>
        <v/>
      </c>
      <c r="R797" s="81" t="str">
        <f aca="false">IF(P797&lt;&gt;"",SUMIF(L797:L797,L797,O797:O797),"")</f>
        <v/>
      </c>
    </row>
    <row r="798" customFormat="false" ht="15" hidden="true" customHeight="false" outlineLevel="0" collapsed="false">
      <c r="A798" s="102"/>
      <c r="B798" s="102"/>
      <c r="C798" s="102"/>
      <c r="D798" s="102"/>
      <c r="E798" s="102"/>
      <c r="F798" s="103"/>
      <c r="G798" s="102"/>
      <c r="H798" s="104"/>
      <c r="I798" s="104"/>
      <c r="J798" s="103"/>
      <c r="L798" s="63" t="n">
        <f aca="false">IF(AND(A799&lt;&gt;"",A798=""),L797+1,L797)</f>
        <v>71</v>
      </c>
      <c r="M798" s="80" t="str">
        <f aca="false">IF(OR(A798="Insumo",A798="Composição Auxiliar"),J798,"")</f>
        <v/>
      </c>
      <c r="N798" s="81" t="str">
        <f aca="false">IF(E798="Mão de Obra",J798,"")</f>
        <v/>
      </c>
      <c r="O798" s="81" t="str">
        <f aca="false">IF(N798&lt;&gt;"","",M798)</f>
        <v/>
      </c>
      <c r="P798" s="82" t="str">
        <f aca="false">IF(A798="Composição",B798,"")</f>
        <v/>
      </c>
      <c r="Q798" s="81" t="str">
        <f aca="false">IF(P798&lt;&gt;"",SUMIF(L798:L798,L798,N798:N798),"")</f>
        <v/>
      </c>
      <c r="R798" s="81" t="str">
        <f aca="false">IF(P798&lt;&gt;"",SUMIF(L798:L798,L798,O798:O798),"")</f>
        <v/>
      </c>
    </row>
    <row r="799" customFormat="false" ht="15" hidden="true" customHeight="false" outlineLevel="0" collapsed="false">
      <c r="A799" s="108"/>
      <c r="B799" s="108"/>
      <c r="C799" s="108"/>
      <c r="D799" s="108"/>
      <c r="E799" s="108"/>
      <c r="F799" s="108"/>
      <c r="G799" s="108"/>
      <c r="H799" s="108"/>
      <c r="I799" s="108"/>
      <c r="J799" s="108"/>
      <c r="L799" s="63" t="n">
        <f aca="false">IF(AND(A800&lt;&gt;"",A799=""),L798+1,L798)</f>
        <v>72</v>
      </c>
      <c r="M799" s="80" t="str">
        <f aca="false">IF(OR(A799="Insumo",A799="Composição Auxiliar"),J799,"")</f>
        <v/>
      </c>
      <c r="N799" s="81" t="str">
        <f aca="false">IF(E799="Mão de Obra",J799,"")</f>
        <v/>
      </c>
      <c r="O799" s="81" t="str">
        <f aca="false">IF(N799&lt;&gt;"","",M799)</f>
        <v/>
      </c>
      <c r="P799" s="82" t="str">
        <f aca="false">IF(A799="Composição",B799,"")</f>
        <v/>
      </c>
      <c r="Q799" s="81" t="str">
        <f aca="false">IF(P799&lt;&gt;"",SUMIF(L799:L799,L799,N799:N799),"")</f>
        <v/>
      </c>
      <c r="R799" s="81" t="str">
        <f aca="false">IF(P799&lt;&gt;"",SUMIF(L799:L799,L799,O799:O799),"")</f>
        <v/>
      </c>
    </row>
    <row r="800" customFormat="false" ht="15" hidden="true" customHeight="true" outlineLevel="0" collapsed="false">
      <c r="A800" s="83" t="s">
        <v>221</v>
      </c>
      <c r="B800" s="84" t="s">
        <v>655</v>
      </c>
      <c r="C800" s="83" t="s">
        <v>656</v>
      </c>
      <c r="D800" s="83" t="s">
        <v>657</v>
      </c>
      <c r="E800" s="83" t="s">
        <v>658</v>
      </c>
      <c r="F800" s="83"/>
      <c r="G800" s="85" t="s">
        <v>659</v>
      </c>
      <c r="H800" s="84" t="s">
        <v>660</v>
      </c>
      <c r="I800" s="84" t="s">
        <v>661</v>
      </c>
      <c r="J800" s="84" t="s">
        <v>662</v>
      </c>
      <c r="L800" s="63" t="n">
        <f aca="false">IF(AND(A801&lt;&gt;"",A800=""),L799+1,L799)</f>
        <v>72</v>
      </c>
      <c r="M800" s="80" t="str">
        <f aca="false">IF(OR(A800="Insumo",A800="Composição Auxiliar"),J800,"")</f>
        <v/>
      </c>
      <c r="N800" s="81" t="str">
        <f aca="false">IF(E800="Mão de Obra",J800,"")</f>
        <v/>
      </c>
      <c r="O800" s="81" t="str">
        <f aca="false">IF(N800&lt;&gt;"","",M800)</f>
        <v/>
      </c>
      <c r="P800" s="82" t="str">
        <f aca="false">IF(A800="Composição",B800,"")</f>
        <v/>
      </c>
      <c r="Q800" s="81" t="str">
        <f aca="false">IF(P800&lt;&gt;"",SUMIF(L800:L800,L800,N800:N800),"")</f>
        <v/>
      </c>
      <c r="R800" s="81" t="str">
        <f aca="false">IF(P800&lt;&gt;"",SUMIF(L800:L800,L800,O800:O800),"")</f>
        <v/>
      </c>
    </row>
    <row r="801" customFormat="false" ht="51" hidden="true" customHeight="true" outlineLevel="0" collapsed="false">
      <c r="A801" s="86" t="s">
        <v>663</v>
      </c>
      <c r="B801" s="87" t="s">
        <v>222</v>
      </c>
      <c r="C801" s="86" t="s">
        <v>716</v>
      </c>
      <c r="D801" s="86" t="s">
        <v>1194</v>
      </c>
      <c r="E801" s="86" t="s">
        <v>801</v>
      </c>
      <c r="F801" s="86"/>
      <c r="G801" s="88" t="s">
        <v>718</v>
      </c>
      <c r="H801" s="89" t="n">
        <v>1</v>
      </c>
      <c r="I801" s="90" t="n">
        <f aca="false">SUMIF(L:L,$L801,M:M)</f>
        <v>1547.07</v>
      </c>
      <c r="J801" s="90" t="n">
        <f aca="false">TRUNC(H801*I801,2)</f>
        <v>1547.07</v>
      </c>
      <c r="L801" s="63" t="n">
        <f aca="false">IF(AND(A802&lt;&gt;"",A801=""),L800+1,L800)</f>
        <v>72</v>
      </c>
      <c r="M801" s="80" t="str">
        <f aca="false">IF(OR(A801="Insumo",A801="Composição Auxiliar"),J801,"")</f>
        <v/>
      </c>
      <c r="N801" s="81" t="str">
        <f aca="false">IF(E801="Mão de Obra",J801,"")</f>
        <v/>
      </c>
      <c r="O801" s="81" t="str">
        <f aca="false">IF(N801&lt;&gt;"","",M801)</f>
        <v/>
      </c>
      <c r="P801" s="82" t="str">
        <f aca="false">IF(A801="Composição",B801,"")</f>
        <v> S-ARQ-ESQU-PRMPP-002 </v>
      </c>
      <c r="Q801" s="81" t="n">
        <f aca="false">IF(P801&lt;&gt;"",SUMIF(L801:L801,L801,N801:N801),"")</f>
        <v>0</v>
      </c>
      <c r="R801" s="81" t="n">
        <f aca="false">IF(P801&lt;&gt;"",SUMIF(L801:L801,L801,O801:O801),"")</f>
        <v>0</v>
      </c>
    </row>
    <row r="802" customFormat="false" ht="25.5" hidden="true" customHeight="true" outlineLevel="0" collapsed="false">
      <c r="A802" s="91" t="s">
        <v>668</v>
      </c>
      <c r="B802" s="92" t="s">
        <v>1195</v>
      </c>
      <c r="C802" s="91" t="s">
        <v>664</v>
      </c>
      <c r="D802" s="91" t="s">
        <v>1196</v>
      </c>
      <c r="E802" s="91" t="s">
        <v>801</v>
      </c>
      <c r="F802" s="91"/>
      <c r="G802" s="93" t="s">
        <v>718</v>
      </c>
      <c r="H802" s="94" t="n">
        <v>1</v>
      </c>
      <c r="I802" s="95" t="n">
        <f aca="false">SUMIFS(J:J,A:A,"Composição",B:B,$B802)</f>
        <v>96.27</v>
      </c>
      <c r="J802" s="95" t="n">
        <f aca="false">TRUNC(H802*I802,2)</f>
        <v>96.27</v>
      </c>
      <c r="L802" s="63" t="n">
        <f aca="false">IF(AND(A803&lt;&gt;"",A802=""),L801+1,L801)</f>
        <v>72</v>
      </c>
      <c r="M802" s="80" t="n">
        <f aca="false">IF(OR(A802="Insumo",A802="Composição Auxiliar"),J802,"")</f>
        <v>96.27</v>
      </c>
      <c r="N802" s="81" t="str">
        <f aca="false">IF(E802="Mão de Obra",J802,"")</f>
        <v/>
      </c>
      <c r="O802" s="81" t="n">
        <f aca="false">IF(N802&lt;&gt;"","",M802)</f>
        <v>96.27</v>
      </c>
      <c r="P802" s="82" t="str">
        <f aca="false">IF(A802="Composição",B802,"")</f>
        <v/>
      </c>
      <c r="Q802" s="81" t="str">
        <f aca="false">IF(P802&lt;&gt;"",SUMIF(L802:L802,L802,N802:N802),"")</f>
        <v/>
      </c>
      <c r="R802" s="81" t="str">
        <f aca="false">IF(P802&lt;&gt;"",SUMIF(L802:L802,L802,O802:O802),"")</f>
        <v/>
      </c>
    </row>
    <row r="803" customFormat="false" ht="38.25" hidden="true" customHeight="true" outlineLevel="0" collapsed="false">
      <c r="A803" s="91" t="s">
        <v>668</v>
      </c>
      <c r="B803" s="92" t="s">
        <v>1187</v>
      </c>
      <c r="C803" s="91" t="s">
        <v>664</v>
      </c>
      <c r="D803" s="91" t="s">
        <v>1188</v>
      </c>
      <c r="E803" s="91" t="s">
        <v>801</v>
      </c>
      <c r="F803" s="91"/>
      <c r="G803" s="93" t="s">
        <v>718</v>
      </c>
      <c r="H803" s="94" t="n">
        <v>1</v>
      </c>
      <c r="I803" s="95" t="n">
        <f aca="false">SUMIFS(J:J,A:A,"Composição",B:B,$B803)</f>
        <v>163.52</v>
      </c>
      <c r="J803" s="95" t="n">
        <f aca="false">TRUNC(H803*I803,2)</f>
        <v>163.52</v>
      </c>
      <c r="L803" s="63" t="n">
        <f aca="false">IF(AND(A804&lt;&gt;"",A803=""),L802+1,L802)</f>
        <v>72</v>
      </c>
      <c r="M803" s="80" t="n">
        <f aca="false">IF(OR(A803="Insumo",A803="Composição Auxiliar"),J803,"")</f>
        <v>163.52</v>
      </c>
      <c r="N803" s="81" t="str">
        <f aca="false">IF(E803="Mão de Obra",J803,"")</f>
        <v/>
      </c>
      <c r="O803" s="81" t="n">
        <f aca="false">IF(N803&lt;&gt;"","",M803)</f>
        <v>163.52</v>
      </c>
      <c r="P803" s="82" t="str">
        <f aca="false">IF(A803="Composição",B803,"")</f>
        <v/>
      </c>
      <c r="Q803" s="81" t="str">
        <f aca="false">IF(P803&lt;&gt;"",SUMIF(L803:L803,L803,N803:N803),"")</f>
        <v/>
      </c>
      <c r="R803" s="81" t="str">
        <f aca="false">IF(P803&lt;&gt;"",SUMIF(L803:L803,L803,O803:O803),"")</f>
        <v/>
      </c>
    </row>
    <row r="804" customFormat="false" ht="38.25" hidden="true" customHeight="true" outlineLevel="0" collapsed="false">
      <c r="A804" s="91" t="s">
        <v>668</v>
      </c>
      <c r="B804" s="92" t="s">
        <v>1197</v>
      </c>
      <c r="C804" s="91" t="s">
        <v>664</v>
      </c>
      <c r="D804" s="91" t="s">
        <v>1198</v>
      </c>
      <c r="E804" s="91" t="s">
        <v>801</v>
      </c>
      <c r="F804" s="91"/>
      <c r="G804" s="93" t="s">
        <v>718</v>
      </c>
      <c r="H804" s="94" t="n">
        <v>1</v>
      </c>
      <c r="I804" s="95" t="n">
        <f aca="false">SUMIFS(J:J,A:A,"Composição",B:B,$B804)</f>
        <v>484.86</v>
      </c>
      <c r="J804" s="95" t="n">
        <f aca="false">TRUNC(H804*I804,2)</f>
        <v>484.86</v>
      </c>
      <c r="L804" s="63" t="n">
        <f aca="false">IF(AND(A805&lt;&gt;"",A804=""),L803+1,L803)</f>
        <v>72</v>
      </c>
      <c r="M804" s="80" t="n">
        <f aca="false">IF(OR(A804="Insumo",A804="Composição Auxiliar"),J804,"")</f>
        <v>484.86</v>
      </c>
      <c r="N804" s="81" t="str">
        <f aca="false">IF(E804="Mão de Obra",J804,"")</f>
        <v/>
      </c>
      <c r="O804" s="81" t="n">
        <f aca="false">IF(N804&lt;&gt;"","",M804)</f>
        <v>484.86</v>
      </c>
      <c r="P804" s="82" t="str">
        <f aca="false">IF(A804="Composição",B804,"")</f>
        <v/>
      </c>
      <c r="Q804" s="81" t="str">
        <f aca="false">IF(P804&lt;&gt;"",SUMIF(L804:L804,L804,N804:N804),"")</f>
        <v/>
      </c>
      <c r="R804" s="81" t="str">
        <f aca="false">IF(P804&lt;&gt;"",SUMIF(L804:L804,L804,O804:O804),"")</f>
        <v/>
      </c>
    </row>
    <row r="805" customFormat="false" ht="25.5" hidden="true" customHeight="true" outlineLevel="0" collapsed="false">
      <c r="A805" s="91" t="s">
        <v>668</v>
      </c>
      <c r="B805" s="92" t="s">
        <v>1199</v>
      </c>
      <c r="C805" s="91" t="s">
        <v>664</v>
      </c>
      <c r="D805" s="91" t="s">
        <v>1200</v>
      </c>
      <c r="E805" s="91" t="s">
        <v>671</v>
      </c>
      <c r="F805" s="91"/>
      <c r="G805" s="93" t="s">
        <v>672</v>
      </c>
      <c r="H805" s="94" t="n">
        <v>0.4</v>
      </c>
      <c r="I805" s="95" t="n">
        <f aca="false">SUMIFS(J:J,A:A,"Composição",B:B,$B805)</f>
        <v>22.05</v>
      </c>
      <c r="J805" s="95" t="n">
        <f aca="false">TRUNC(H805*I805,2)</f>
        <v>8.82</v>
      </c>
      <c r="L805" s="63" t="n">
        <f aca="false">IF(AND(A806&lt;&gt;"",A805=""),L804+1,L804)</f>
        <v>72</v>
      </c>
      <c r="M805" s="80" t="n">
        <f aca="false">IF(OR(A805="Insumo",A805="Composição Auxiliar"),J805,"")</f>
        <v>8.82</v>
      </c>
      <c r="N805" s="81" t="str">
        <f aca="false">IF(E805="Mão de Obra",J805,"")</f>
        <v/>
      </c>
      <c r="O805" s="81" t="n">
        <f aca="false">IF(N805&lt;&gt;"","",M805)</f>
        <v>8.82</v>
      </c>
      <c r="P805" s="82" t="str">
        <f aca="false">IF(A805="Composição",B805,"")</f>
        <v/>
      </c>
      <c r="Q805" s="81" t="str">
        <f aca="false">IF(P805&lt;&gt;"",SUMIF(L805:L805,L805,N805:N805),"")</f>
        <v/>
      </c>
      <c r="R805" s="81" t="str">
        <f aca="false">IF(P805&lt;&gt;"",SUMIF(L805:L805,L805,O805:O805),"")</f>
        <v/>
      </c>
    </row>
    <row r="806" customFormat="false" ht="25.5" hidden="true" customHeight="true" outlineLevel="0" collapsed="false">
      <c r="A806" s="91" t="s">
        <v>668</v>
      </c>
      <c r="B806" s="92" t="s">
        <v>1201</v>
      </c>
      <c r="C806" s="91" t="s">
        <v>664</v>
      </c>
      <c r="D806" s="91" t="s">
        <v>1202</v>
      </c>
      <c r="E806" s="91" t="s">
        <v>801</v>
      </c>
      <c r="F806" s="91"/>
      <c r="G806" s="93" t="s">
        <v>718</v>
      </c>
      <c r="H806" s="94" t="n">
        <v>1</v>
      </c>
      <c r="I806" s="95" t="n">
        <f aca="false">SUMIFS(J:J,A:A,"Composição",B:B,$B806)</f>
        <v>357.24</v>
      </c>
      <c r="J806" s="95" t="n">
        <f aca="false">TRUNC(H806*I806,2)</f>
        <v>357.24</v>
      </c>
      <c r="L806" s="63" t="n">
        <f aca="false">IF(AND(A807&lt;&gt;"",A806=""),L805+1,L805)</f>
        <v>72</v>
      </c>
      <c r="M806" s="80" t="n">
        <f aca="false">IF(OR(A806="Insumo",A806="Composição Auxiliar"),J806,"")</f>
        <v>357.24</v>
      </c>
      <c r="N806" s="81" t="str">
        <f aca="false">IF(E806="Mão de Obra",J806,"")</f>
        <v/>
      </c>
      <c r="O806" s="81" t="n">
        <f aca="false">IF(N806&lt;&gt;"","",M806)</f>
        <v>357.24</v>
      </c>
      <c r="P806" s="82" t="str">
        <f aca="false">IF(A806="Composição",B806,"")</f>
        <v/>
      </c>
      <c r="Q806" s="81" t="str">
        <f aca="false">IF(P806&lt;&gt;"",SUMIF(L806:L806,L806,N806:N806),"")</f>
        <v/>
      </c>
      <c r="R806" s="81" t="str">
        <f aca="false">IF(P806&lt;&gt;"",SUMIF(L806:L806,L806,O806:O806),"")</f>
        <v/>
      </c>
    </row>
    <row r="807" customFormat="false" ht="38.25" hidden="true" customHeight="true" outlineLevel="0" collapsed="false">
      <c r="A807" s="91" t="s">
        <v>668</v>
      </c>
      <c r="B807" s="92" t="s">
        <v>1203</v>
      </c>
      <c r="C807" s="91" t="s">
        <v>664</v>
      </c>
      <c r="D807" s="91" t="s">
        <v>1204</v>
      </c>
      <c r="E807" s="91" t="s">
        <v>801</v>
      </c>
      <c r="F807" s="91"/>
      <c r="G807" s="93" t="s">
        <v>718</v>
      </c>
      <c r="H807" s="94" t="n">
        <v>2</v>
      </c>
      <c r="I807" s="95" t="n">
        <f aca="false">SUMIFS(J:J,A:A,"Composição",B:B,$B807)</f>
        <v>68.19</v>
      </c>
      <c r="J807" s="95" t="n">
        <f aca="false">TRUNC(H807*I807,2)</f>
        <v>136.38</v>
      </c>
      <c r="L807" s="63" t="n">
        <f aca="false">IF(AND(A808&lt;&gt;"",A807=""),L806+1,L806)</f>
        <v>72</v>
      </c>
      <c r="M807" s="80" t="n">
        <f aca="false">IF(OR(A807="Insumo",A807="Composição Auxiliar"),J807,"")</f>
        <v>136.38</v>
      </c>
      <c r="N807" s="81" t="str">
        <f aca="false">IF(E807="Mão de Obra",J807,"")</f>
        <v/>
      </c>
      <c r="O807" s="81" t="n">
        <f aca="false">IF(N807&lt;&gt;"","",M807)</f>
        <v>136.38</v>
      </c>
      <c r="P807" s="82" t="str">
        <f aca="false">IF(A807="Composição",B807,"")</f>
        <v/>
      </c>
      <c r="Q807" s="81" t="str">
        <f aca="false">IF(P807&lt;&gt;"",SUMIF(L807:L807,L807,N807:N807),"")</f>
        <v/>
      </c>
      <c r="R807" s="81" t="str">
        <f aca="false">IF(P807&lt;&gt;"",SUMIF(L807:L807,L807,O807:O807),"")</f>
        <v/>
      </c>
    </row>
    <row r="808" customFormat="false" ht="25.5" hidden="true" customHeight="false" outlineLevel="0" collapsed="false">
      <c r="A808" s="96" t="s">
        <v>679</v>
      </c>
      <c r="B808" s="97" t="s">
        <v>1205</v>
      </c>
      <c r="C808" s="96" t="str">
        <f aca="false">VLOOKUP(B808,INSUMOS!$A:$I,2,0)</f>
        <v>ORSE</v>
      </c>
      <c r="D808" s="96" t="str">
        <f aca="false">VLOOKUP(B808,INSUMOS!$A:$I,3,0)</f>
        <v>BATE MACA EM CHAPA DE AÇO INOX 304, ESP. 1,0MM ACAB. POLIDO OU ESCOVADO, DIM. 800X200MM UN</v>
      </c>
      <c r="E808" s="98" t="str">
        <f aca="false">VLOOKUP(B808,INSUMOS!$A:$I,4,0)</f>
        <v>Material</v>
      </c>
      <c r="F808" s="98"/>
      <c r="G808" s="99" t="str">
        <f aca="false">VLOOKUP(B808,INSUMOS!$A:$I,5,0)</f>
        <v>un</v>
      </c>
      <c r="H808" s="100" t="n">
        <v>2.25</v>
      </c>
      <c r="I808" s="101" t="n">
        <f aca="false">VLOOKUP(B808,INSUMOS!$A:$I,8,0)</f>
        <v>62.58</v>
      </c>
      <c r="J808" s="101" t="n">
        <f aca="false">TRUNC(H808*I808,2)</f>
        <v>140.8</v>
      </c>
      <c r="L808" s="63" t="n">
        <f aca="false">IF(AND(A809&lt;&gt;"",A808=""),L807+1,L807)</f>
        <v>72</v>
      </c>
      <c r="M808" s="80" t="n">
        <f aca="false">IF(OR(A808="Insumo",A808="Composição Auxiliar"),J808,"")</f>
        <v>140.8</v>
      </c>
      <c r="N808" s="81" t="str">
        <f aca="false">IF(E808="Mão de Obra",J808,"")</f>
        <v/>
      </c>
      <c r="O808" s="81" t="n">
        <f aca="false">IF(N808&lt;&gt;"","",M808)</f>
        <v>140.8</v>
      </c>
      <c r="P808" s="82" t="str">
        <f aca="false">IF(A808="Composição",B808,"")</f>
        <v/>
      </c>
      <c r="Q808" s="81" t="str">
        <f aca="false">IF(P808&lt;&gt;"",SUMIF(L808:L808,L808,N808:N808),"")</f>
        <v/>
      </c>
      <c r="R808" s="81" t="str">
        <f aca="false">IF(P808&lt;&gt;"",SUMIF(L808:L808,L808,O808:O808),"")</f>
        <v/>
      </c>
    </row>
    <row r="809" customFormat="false" ht="25.5" hidden="true" customHeight="false" outlineLevel="0" collapsed="false">
      <c r="A809" s="96" t="s">
        <v>679</v>
      </c>
      <c r="B809" s="97" t="s">
        <v>1206</v>
      </c>
      <c r="C809" s="96" t="str">
        <f aca="false">VLOOKUP(B809,INSUMOS!$A:$I,2,0)</f>
        <v>SINAPI</v>
      </c>
      <c r="D809" s="96" t="str">
        <f aca="false">VLOOKUP(B809,INSUMOS!$A:$I,3,0)</f>
        <v>PUXADOR TUBULAR RETO DUPLO, EM ALUMINIO CROMADO, COMPRIMENTO DE APROX 400 MM E DIAMETRO DE 25 MM (1")</v>
      </c>
      <c r="E809" s="98" t="str">
        <f aca="false">VLOOKUP(B809,INSUMOS!$A:$I,4,0)</f>
        <v>Material</v>
      </c>
      <c r="F809" s="98"/>
      <c r="G809" s="99" t="str">
        <f aca="false">VLOOKUP(B809,INSUMOS!$A:$I,5,0)</f>
        <v>UN</v>
      </c>
      <c r="H809" s="100" t="n">
        <v>1</v>
      </c>
      <c r="I809" s="101" t="n">
        <f aca="false">VLOOKUP(B809,INSUMOS!$A:$I,8,0)</f>
        <v>159.18</v>
      </c>
      <c r="J809" s="101" t="n">
        <f aca="false">TRUNC(H809*I809,2)</f>
        <v>159.18</v>
      </c>
      <c r="L809" s="63" t="n">
        <f aca="false">IF(AND(A810&lt;&gt;"",A809=""),L808+1,L808)</f>
        <v>72</v>
      </c>
      <c r="M809" s="80" t="n">
        <f aca="false">IF(OR(A809="Insumo",A809="Composição Auxiliar"),J809,"")</f>
        <v>159.18</v>
      </c>
      <c r="N809" s="81" t="str">
        <f aca="false">IF(E809="Mão de Obra",J809,"")</f>
        <v/>
      </c>
      <c r="O809" s="81" t="n">
        <f aca="false">IF(N809&lt;&gt;"","",M809)</f>
        <v>159.18</v>
      </c>
      <c r="P809" s="82" t="str">
        <f aca="false">IF(A809="Composição",B809,"")</f>
        <v/>
      </c>
      <c r="Q809" s="81" t="str">
        <f aca="false">IF(P809&lt;&gt;"",SUMIF(L809:L809,L809,N809:N809),"")</f>
        <v/>
      </c>
      <c r="R809" s="81" t="str">
        <f aca="false">IF(P809&lt;&gt;"",SUMIF(L809:L809,L809,O809:O809),"")</f>
        <v/>
      </c>
    </row>
    <row r="810" customFormat="false" ht="14.25" hidden="true" customHeight="false" outlineLevel="0" collapsed="false">
      <c r="A810" s="102"/>
      <c r="B810" s="102"/>
      <c r="C810" s="102"/>
      <c r="D810" s="102"/>
      <c r="E810" s="102"/>
      <c r="F810" s="103"/>
      <c r="G810" s="102"/>
      <c r="H810" s="103"/>
      <c r="I810" s="102"/>
      <c r="J810" s="103"/>
      <c r="L810" s="63" t="n">
        <f aca="false">IF(AND(A811&lt;&gt;"",A810=""),L809+1,L809)</f>
        <v>72</v>
      </c>
      <c r="M810" s="80" t="str">
        <f aca="false">IF(OR(A810="Insumo",A810="Composição Auxiliar"),J810,"")</f>
        <v/>
      </c>
      <c r="N810" s="81" t="str">
        <f aca="false">IF(E810="Mão de Obra",J810,"")</f>
        <v/>
      </c>
      <c r="O810" s="81" t="str">
        <f aca="false">IF(N810&lt;&gt;"","",M810)</f>
        <v/>
      </c>
      <c r="P810" s="82" t="str">
        <f aca="false">IF(A810="Composição",B810,"")</f>
        <v/>
      </c>
      <c r="Q810" s="81" t="str">
        <f aca="false">IF(P810&lt;&gt;"",SUMIF(L810:L810,L810,N810:N810),"")</f>
        <v/>
      </c>
      <c r="R810" s="81" t="str">
        <f aca="false">IF(P810&lt;&gt;"",SUMIF(L810:L810,L810,O810:O810),"")</f>
        <v/>
      </c>
    </row>
    <row r="811" customFormat="false" ht="15" hidden="true" customHeight="false" outlineLevel="0" collapsed="false">
      <c r="A811" s="102"/>
      <c r="B811" s="102"/>
      <c r="C811" s="102"/>
      <c r="D811" s="102"/>
      <c r="E811" s="102"/>
      <c r="F811" s="103"/>
      <c r="G811" s="102"/>
      <c r="H811" s="104"/>
      <c r="I811" s="104"/>
      <c r="J811" s="103"/>
      <c r="L811" s="63" t="n">
        <f aca="false">IF(AND(A812&lt;&gt;"",A811=""),L810+1,L810)</f>
        <v>72</v>
      </c>
      <c r="M811" s="80" t="str">
        <f aca="false">IF(OR(A811="Insumo",A811="Composição Auxiliar"),J811,"")</f>
        <v/>
      </c>
      <c r="N811" s="81" t="str">
        <f aca="false">IF(E811="Mão de Obra",J811,"")</f>
        <v/>
      </c>
      <c r="O811" s="81" t="str">
        <f aca="false">IF(N811&lt;&gt;"","",M811)</f>
        <v/>
      </c>
      <c r="P811" s="82" t="str">
        <f aca="false">IF(A811="Composição",B811,"")</f>
        <v/>
      </c>
      <c r="Q811" s="81" t="str">
        <f aca="false">IF(P811&lt;&gt;"",SUMIF(L811:L811,L811,N811:N811),"")</f>
        <v/>
      </c>
      <c r="R811" s="81" t="str">
        <f aca="false">IF(P811&lt;&gt;"",SUMIF(L811:L811,L811,O811:O811),"")</f>
        <v/>
      </c>
    </row>
    <row r="812" customFormat="false" ht="15" hidden="true" customHeight="false" outlineLevel="0" collapsed="false">
      <c r="A812" s="108"/>
      <c r="B812" s="108"/>
      <c r="C812" s="108"/>
      <c r="D812" s="108"/>
      <c r="E812" s="108"/>
      <c r="F812" s="108"/>
      <c r="G812" s="108"/>
      <c r="H812" s="108"/>
      <c r="I812" s="108"/>
      <c r="J812" s="108"/>
      <c r="L812" s="63" t="n">
        <f aca="false">IF(AND(A813&lt;&gt;"",A812=""),L811+1,L811)</f>
        <v>73</v>
      </c>
      <c r="M812" s="80" t="str">
        <f aca="false">IF(OR(A812="Insumo",A812="Composição Auxiliar"),J812,"")</f>
        <v/>
      </c>
      <c r="N812" s="81" t="str">
        <f aca="false">IF(E812="Mão de Obra",J812,"")</f>
        <v/>
      </c>
      <c r="O812" s="81" t="str">
        <f aca="false">IF(N812&lt;&gt;"","",M812)</f>
        <v/>
      </c>
      <c r="P812" s="82" t="str">
        <f aca="false">IF(A812="Composição",B812,"")</f>
        <v/>
      </c>
      <c r="Q812" s="81" t="str">
        <f aca="false">IF(P812&lt;&gt;"",SUMIF(L812:L812,L812,N812:N812),"")</f>
        <v/>
      </c>
      <c r="R812" s="81" t="str">
        <f aca="false">IF(P812&lt;&gt;"",SUMIF(L812:L812,L812,O812:O812),"")</f>
        <v/>
      </c>
    </row>
    <row r="813" customFormat="false" ht="15" hidden="true" customHeight="true" outlineLevel="0" collapsed="false">
      <c r="A813" s="83" t="s">
        <v>223</v>
      </c>
      <c r="B813" s="84" t="s">
        <v>655</v>
      </c>
      <c r="C813" s="83" t="s">
        <v>656</v>
      </c>
      <c r="D813" s="83" t="s">
        <v>657</v>
      </c>
      <c r="E813" s="83" t="s">
        <v>658</v>
      </c>
      <c r="F813" s="83"/>
      <c r="G813" s="85" t="s">
        <v>659</v>
      </c>
      <c r="H813" s="84" t="s">
        <v>660</v>
      </c>
      <c r="I813" s="84" t="s">
        <v>661</v>
      </c>
      <c r="J813" s="84" t="s">
        <v>662</v>
      </c>
      <c r="L813" s="63" t="n">
        <f aca="false">IF(AND(A814&lt;&gt;"",A813=""),L812+1,L812)</f>
        <v>73</v>
      </c>
      <c r="M813" s="80" t="str">
        <f aca="false">IF(OR(A813="Insumo",A813="Composição Auxiliar"),J813,"")</f>
        <v/>
      </c>
      <c r="N813" s="81" t="str">
        <f aca="false">IF(E813="Mão de Obra",J813,"")</f>
        <v/>
      </c>
      <c r="O813" s="81" t="str">
        <f aca="false">IF(N813&lt;&gt;"","",M813)</f>
        <v/>
      </c>
      <c r="P813" s="82" t="str">
        <f aca="false">IF(A813="Composição",B813,"")</f>
        <v/>
      </c>
      <c r="Q813" s="81" t="str">
        <f aca="false">IF(P813&lt;&gt;"",SUMIF(L813:L813,L813,N813:N813),"")</f>
        <v/>
      </c>
      <c r="R813" s="81" t="str">
        <f aca="false">IF(P813&lt;&gt;"",SUMIF(L813:L813,L813,O813:O813),"")</f>
        <v/>
      </c>
    </row>
    <row r="814" customFormat="false" ht="51" hidden="true" customHeight="true" outlineLevel="0" collapsed="false">
      <c r="A814" s="86" t="s">
        <v>663</v>
      </c>
      <c r="B814" s="87" t="s">
        <v>224</v>
      </c>
      <c r="C814" s="86" t="s">
        <v>716</v>
      </c>
      <c r="D814" s="86" t="s">
        <v>1207</v>
      </c>
      <c r="E814" s="86" t="s">
        <v>801</v>
      </c>
      <c r="F814" s="86"/>
      <c r="G814" s="88" t="s">
        <v>718</v>
      </c>
      <c r="H814" s="89" t="n">
        <v>1</v>
      </c>
      <c r="I814" s="90" t="n">
        <f aca="false">SUMIF(L:L,$L814,M:M)</f>
        <v>1164.99</v>
      </c>
      <c r="J814" s="90" t="n">
        <f aca="false">TRUNC(H814*I814,2)</f>
        <v>1164.99</v>
      </c>
      <c r="L814" s="63" t="n">
        <f aca="false">IF(AND(A815&lt;&gt;"",A814=""),L813+1,L813)</f>
        <v>73</v>
      </c>
      <c r="M814" s="80" t="str">
        <f aca="false">IF(OR(A814="Insumo",A814="Composição Auxiliar"),J814,"")</f>
        <v/>
      </c>
      <c r="N814" s="81" t="str">
        <f aca="false">IF(E814="Mão de Obra",J814,"")</f>
        <v/>
      </c>
      <c r="O814" s="81" t="str">
        <f aca="false">IF(N814&lt;&gt;"","",M814)</f>
        <v/>
      </c>
      <c r="P814" s="82" t="str">
        <f aca="false">IF(A814="Composição",B814,"")</f>
        <v> S-ARQ-ESQU-PRMPP-003 </v>
      </c>
      <c r="Q814" s="81" t="n">
        <f aca="false">IF(P814&lt;&gt;"",SUMIF(L814:L814,L814,N814:N814),"")</f>
        <v>0</v>
      </c>
      <c r="R814" s="81" t="n">
        <f aca="false">IF(P814&lt;&gt;"",SUMIF(L814:L814,L814,O814:O814),"")</f>
        <v>0</v>
      </c>
    </row>
    <row r="815" customFormat="false" ht="25.5" hidden="true" customHeight="true" outlineLevel="0" collapsed="false">
      <c r="A815" s="91" t="s">
        <v>668</v>
      </c>
      <c r="B815" s="92" t="s">
        <v>1185</v>
      </c>
      <c r="C815" s="91" t="s">
        <v>664</v>
      </c>
      <c r="D815" s="91" t="s">
        <v>1186</v>
      </c>
      <c r="E815" s="91" t="s">
        <v>801</v>
      </c>
      <c r="F815" s="91"/>
      <c r="G815" s="93" t="s">
        <v>718</v>
      </c>
      <c r="H815" s="94" t="n">
        <v>1</v>
      </c>
      <c r="I815" s="95" t="n">
        <f aca="false">SUMIFS(J:J,A:A,"Composição",B:B,$B815)</f>
        <v>425.85</v>
      </c>
      <c r="J815" s="95" t="n">
        <f aca="false">TRUNC(H815*I815,2)</f>
        <v>425.85</v>
      </c>
      <c r="L815" s="63" t="n">
        <f aca="false">IF(AND(A816&lt;&gt;"",A815=""),L814+1,L814)</f>
        <v>73</v>
      </c>
      <c r="M815" s="80" t="n">
        <f aca="false">IF(OR(A815="Insumo",A815="Composição Auxiliar"),J815,"")</f>
        <v>425.85</v>
      </c>
      <c r="N815" s="81" t="str">
        <f aca="false">IF(E815="Mão de Obra",J815,"")</f>
        <v/>
      </c>
      <c r="O815" s="81" t="n">
        <f aca="false">IF(N815&lt;&gt;"","",M815)</f>
        <v>425.85</v>
      </c>
      <c r="P815" s="82" t="str">
        <f aca="false">IF(A815="Composição",B815,"")</f>
        <v/>
      </c>
      <c r="Q815" s="81" t="str">
        <f aca="false">IF(P815&lt;&gt;"",SUMIF(L815:L815,L815,N815:N815),"")</f>
        <v/>
      </c>
      <c r="R815" s="81" t="str">
        <f aca="false">IF(P815&lt;&gt;"",SUMIF(L815:L815,L815,O815:O815),"")</f>
        <v/>
      </c>
    </row>
    <row r="816" customFormat="false" ht="38.25" hidden="true" customHeight="true" outlineLevel="0" collapsed="false">
      <c r="A816" s="91" t="s">
        <v>668</v>
      </c>
      <c r="B816" s="92" t="s">
        <v>1208</v>
      </c>
      <c r="C816" s="91" t="s">
        <v>664</v>
      </c>
      <c r="D816" s="91" t="s">
        <v>1209</v>
      </c>
      <c r="E816" s="91" t="s">
        <v>801</v>
      </c>
      <c r="F816" s="91"/>
      <c r="G816" s="93" t="s">
        <v>718</v>
      </c>
      <c r="H816" s="94" t="n">
        <v>1</v>
      </c>
      <c r="I816" s="95" t="n">
        <f aca="false">SUMIFS(J:J,A:A,"Composição",B:B,$B816)</f>
        <v>445.32</v>
      </c>
      <c r="J816" s="95" t="n">
        <f aca="false">TRUNC(H816*I816,2)</f>
        <v>445.32</v>
      </c>
      <c r="L816" s="63" t="n">
        <f aca="false">IF(AND(A817&lt;&gt;"",A816=""),L815+1,L815)</f>
        <v>73</v>
      </c>
      <c r="M816" s="80" t="n">
        <f aca="false">IF(OR(A816="Insumo",A816="Composição Auxiliar"),J816,"")</f>
        <v>445.32</v>
      </c>
      <c r="N816" s="81" t="str">
        <f aca="false">IF(E816="Mão de Obra",J816,"")</f>
        <v/>
      </c>
      <c r="O816" s="81" t="n">
        <f aca="false">IF(N816&lt;&gt;"","",M816)</f>
        <v>445.32</v>
      </c>
      <c r="P816" s="82" t="str">
        <f aca="false">IF(A816="Composição",B816,"")</f>
        <v/>
      </c>
      <c r="Q816" s="81" t="str">
        <f aca="false">IF(P816&lt;&gt;"",SUMIF(L816:L816,L816,N816:N816),"")</f>
        <v/>
      </c>
      <c r="R816" s="81" t="str">
        <f aca="false">IF(P816&lt;&gt;"",SUMIF(L816:L816,L816,O816:O816),"")</f>
        <v/>
      </c>
    </row>
    <row r="817" customFormat="false" ht="25.5" hidden="true" customHeight="true" outlineLevel="0" collapsed="false">
      <c r="A817" s="91" t="s">
        <v>668</v>
      </c>
      <c r="B817" s="92" t="s">
        <v>1189</v>
      </c>
      <c r="C817" s="91" t="s">
        <v>664</v>
      </c>
      <c r="D817" s="91" t="s">
        <v>1190</v>
      </c>
      <c r="E817" s="91" t="s">
        <v>801</v>
      </c>
      <c r="F817" s="91"/>
      <c r="G817" s="93" t="s">
        <v>729</v>
      </c>
      <c r="H817" s="94" t="n">
        <v>10</v>
      </c>
      <c r="I817" s="95" t="n">
        <f aca="false">SUMIFS(J:J,A:A,"Composição",B:B,$B817)</f>
        <v>13.03</v>
      </c>
      <c r="J817" s="95" t="n">
        <f aca="false">TRUNC(H817*I817,2)</f>
        <v>130.3</v>
      </c>
      <c r="L817" s="63" t="n">
        <f aca="false">IF(AND(A818&lt;&gt;"",A817=""),L816+1,L816)</f>
        <v>73</v>
      </c>
      <c r="M817" s="80" t="n">
        <f aca="false">IF(OR(A817="Insumo",A817="Composição Auxiliar"),J817,"")</f>
        <v>130.3</v>
      </c>
      <c r="N817" s="81" t="str">
        <f aca="false">IF(E817="Mão de Obra",J817,"")</f>
        <v/>
      </c>
      <c r="O817" s="81" t="n">
        <f aca="false">IF(N817&lt;&gt;"","",M817)</f>
        <v>130.3</v>
      </c>
      <c r="P817" s="82" t="str">
        <f aca="false">IF(A817="Composição",B817,"")</f>
        <v/>
      </c>
      <c r="Q817" s="81" t="str">
        <f aca="false">IF(P817&lt;&gt;"",SUMIF(L817:L817,L817,N817:N817),"")</f>
        <v/>
      </c>
      <c r="R817" s="81" t="str">
        <f aca="false">IF(P817&lt;&gt;"",SUMIF(L817:L817,L817,O817:O817),"")</f>
        <v/>
      </c>
    </row>
    <row r="818" customFormat="false" ht="38.25" hidden="true" customHeight="true" outlineLevel="0" collapsed="false">
      <c r="A818" s="91" t="s">
        <v>668</v>
      </c>
      <c r="B818" s="92" t="s">
        <v>1187</v>
      </c>
      <c r="C818" s="91" t="s">
        <v>664</v>
      </c>
      <c r="D818" s="91" t="s">
        <v>1188</v>
      </c>
      <c r="E818" s="91" t="s">
        <v>801</v>
      </c>
      <c r="F818" s="91"/>
      <c r="G818" s="93" t="s">
        <v>718</v>
      </c>
      <c r="H818" s="94" t="n">
        <v>1</v>
      </c>
      <c r="I818" s="95" t="n">
        <f aca="false">SUMIFS(J:J,A:A,"Composição",B:B,$B818)</f>
        <v>163.52</v>
      </c>
      <c r="J818" s="95" t="n">
        <f aca="false">TRUNC(H818*I818,2)</f>
        <v>163.52</v>
      </c>
      <c r="L818" s="63" t="n">
        <f aca="false">IF(AND(A819&lt;&gt;"",A818=""),L817+1,L817)</f>
        <v>73</v>
      </c>
      <c r="M818" s="80" t="n">
        <f aca="false">IF(OR(A818="Insumo",A818="Composição Auxiliar"),J818,"")</f>
        <v>163.52</v>
      </c>
      <c r="N818" s="81" t="str">
        <f aca="false">IF(E818="Mão de Obra",J818,"")</f>
        <v/>
      </c>
      <c r="O818" s="81" t="n">
        <f aca="false">IF(N818&lt;&gt;"","",M818)</f>
        <v>163.52</v>
      </c>
      <c r="P818" s="82" t="str">
        <f aca="false">IF(A818="Composição",B818,"")</f>
        <v/>
      </c>
      <c r="Q818" s="81" t="str">
        <f aca="false">IF(P818&lt;&gt;"",SUMIF(L818:L818,L818,N818:N818),"")</f>
        <v/>
      </c>
      <c r="R818" s="81" t="str">
        <f aca="false">IF(P818&lt;&gt;"",SUMIF(L818:L818,L818,O818:O818),"")</f>
        <v/>
      </c>
    </row>
    <row r="819" customFormat="false" ht="14.25" hidden="true" customHeight="false" outlineLevel="0" collapsed="false">
      <c r="A819" s="102"/>
      <c r="B819" s="102"/>
      <c r="C819" s="102"/>
      <c r="D819" s="102"/>
      <c r="E819" s="102"/>
      <c r="F819" s="103"/>
      <c r="G819" s="102"/>
      <c r="H819" s="103"/>
      <c r="I819" s="102"/>
      <c r="J819" s="103"/>
      <c r="L819" s="63" t="n">
        <f aca="false">IF(AND(A820&lt;&gt;"",A819=""),L818+1,L818)</f>
        <v>73</v>
      </c>
      <c r="M819" s="80" t="str">
        <f aca="false">IF(OR(A819="Insumo",A819="Composição Auxiliar"),J819,"")</f>
        <v/>
      </c>
      <c r="N819" s="81" t="str">
        <f aca="false">IF(E819="Mão de Obra",J819,"")</f>
        <v/>
      </c>
      <c r="O819" s="81" t="str">
        <f aca="false">IF(N819&lt;&gt;"","",M819)</f>
        <v/>
      </c>
      <c r="P819" s="82" t="str">
        <f aca="false">IF(A819="Composição",B819,"")</f>
        <v/>
      </c>
      <c r="Q819" s="81" t="str">
        <f aca="false">IF(P819&lt;&gt;"",SUMIF(L819:L819,L819,N819:N819),"")</f>
        <v/>
      </c>
      <c r="R819" s="81" t="str">
        <f aca="false">IF(P819&lt;&gt;"",SUMIF(L819:L819,L819,O819:O819),"")</f>
        <v/>
      </c>
    </row>
    <row r="820" customFormat="false" ht="15" hidden="true" customHeight="false" outlineLevel="0" collapsed="false">
      <c r="A820" s="102"/>
      <c r="B820" s="102"/>
      <c r="C820" s="102"/>
      <c r="D820" s="102"/>
      <c r="E820" s="102"/>
      <c r="F820" s="103"/>
      <c r="G820" s="102"/>
      <c r="H820" s="104"/>
      <c r="I820" s="104"/>
      <c r="J820" s="103"/>
      <c r="L820" s="63" t="n">
        <f aca="false">IF(AND(A821&lt;&gt;"",A820=""),L819+1,L819)</f>
        <v>73</v>
      </c>
      <c r="M820" s="80" t="str">
        <f aca="false">IF(OR(A820="Insumo",A820="Composição Auxiliar"),J820,"")</f>
        <v/>
      </c>
      <c r="N820" s="81" t="str">
        <f aca="false">IF(E820="Mão de Obra",J820,"")</f>
        <v/>
      </c>
      <c r="O820" s="81" t="str">
        <f aca="false">IF(N820&lt;&gt;"","",M820)</f>
        <v/>
      </c>
      <c r="P820" s="82" t="str">
        <f aca="false">IF(A820="Composição",B820,"")</f>
        <v/>
      </c>
      <c r="Q820" s="81" t="str">
        <f aca="false">IF(P820&lt;&gt;"",SUMIF(L820:L820,L820,N820:N820),"")</f>
        <v/>
      </c>
      <c r="R820" s="81" t="str">
        <f aca="false">IF(P820&lt;&gt;"",SUMIF(L820:L820,L820,O820:O820),"")</f>
        <v/>
      </c>
    </row>
    <row r="821" customFormat="false" ht="15" hidden="true" customHeight="false" outlineLevel="0" collapsed="false">
      <c r="A821" s="108"/>
      <c r="B821" s="108"/>
      <c r="C821" s="108"/>
      <c r="D821" s="108"/>
      <c r="E821" s="108"/>
      <c r="F821" s="108"/>
      <c r="G821" s="108"/>
      <c r="H821" s="108"/>
      <c r="I821" s="108"/>
      <c r="J821" s="108"/>
      <c r="L821" s="63" t="n">
        <f aca="false">IF(AND(A822&lt;&gt;"",A821=""),L820+1,L820)</f>
        <v>74</v>
      </c>
      <c r="M821" s="80" t="str">
        <f aca="false">IF(OR(A821="Insumo",A821="Composição Auxiliar"),J821,"")</f>
        <v/>
      </c>
      <c r="N821" s="81" t="str">
        <f aca="false">IF(E821="Mão de Obra",J821,"")</f>
        <v/>
      </c>
      <c r="O821" s="81" t="str">
        <f aca="false">IF(N821&lt;&gt;"","",M821)</f>
        <v/>
      </c>
      <c r="P821" s="82" t="str">
        <f aca="false">IF(A821="Composição",B821,"")</f>
        <v/>
      </c>
      <c r="Q821" s="81" t="str">
        <f aca="false">IF(P821&lt;&gt;"",SUMIF(L821:L821,L821,N821:N821),"")</f>
        <v/>
      </c>
      <c r="R821" s="81" t="str">
        <f aca="false">IF(P821&lt;&gt;"",SUMIF(L821:L821,L821,O821:O821),"")</f>
        <v/>
      </c>
    </row>
    <row r="822" customFormat="false" ht="15" hidden="true" customHeight="true" outlineLevel="0" collapsed="false">
      <c r="A822" s="83" t="s">
        <v>225</v>
      </c>
      <c r="B822" s="84" t="s">
        <v>655</v>
      </c>
      <c r="C822" s="83" t="s">
        <v>656</v>
      </c>
      <c r="D822" s="83" t="s">
        <v>657</v>
      </c>
      <c r="E822" s="83" t="s">
        <v>658</v>
      </c>
      <c r="F822" s="83"/>
      <c r="G822" s="85" t="s">
        <v>659</v>
      </c>
      <c r="H822" s="84" t="s">
        <v>660</v>
      </c>
      <c r="I822" s="84" t="s">
        <v>661</v>
      </c>
      <c r="J822" s="84" t="s">
        <v>662</v>
      </c>
      <c r="L822" s="63" t="n">
        <f aca="false">IF(AND(A823&lt;&gt;"",A822=""),L821+1,L821)</f>
        <v>74</v>
      </c>
      <c r="M822" s="80" t="str">
        <f aca="false">IF(OR(A822="Insumo",A822="Composição Auxiliar"),J822,"")</f>
        <v/>
      </c>
      <c r="N822" s="81" t="str">
        <f aca="false">IF(E822="Mão de Obra",J822,"")</f>
        <v/>
      </c>
      <c r="O822" s="81" t="str">
        <f aca="false">IF(N822&lt;&gt;"","",M822)</f>
        <v/>
      </c>
      <c r="P822" s="82" t="str">
        <f aca="false">IF(A822="Composição",B822,"")</f>
        <v/>
      </c>
      <c r="Q822" s="81" t="str">
        <f aca="false">IF(P822&lt;&gt;"",SUMIF(L822:L822,L822,N822:N822),"")</f>
        <v/>
      </c>
      <c r="R822" s="81" t="str">
        <f aca="false">IF(P822&lt;&gt;"",SUMIF(L822:L822,L822,O822:O822),"")</f>
        <v/>
      </c>
    </row>
    <row r="823" customFormat="false" ht="51" hidden="true" customHeight="true" outlineLevel="0" collapsed="false">
      <c r="A823" s="86" t="s">
        <v>663</v>
      </c>
      <c r="B823" s="87" t="s">
        <v>226</v>
      </c>
      <c r="C823" s="86" t="s">
        <v>716</v>
      </c>
      <c r="D823" s="86" t="s">
        <v>1211</v>
      </c>
      <c r="E823" s="86" t="s">
        <v>801</v>
      </c>
      <c r="F823" s="86"/>
      <c r="G823" s="88" t="s">
        <v>718</v>
      </c>
      <c r="H823" s="89" t="n">
        <v>1</v>
      </c>
      <c r="I823" s="90" t="n">
        <f aca="false">SUMIF(L:L,$L823,M:M)</f>
        <v>5313.79</v>
      </c>
      <c r="J823" s="90" t="n">
        <f aca="false">TRUNC(H823*I823,2)</f>
        <v>5313.79</v>
      </c>
      <c r="L823" s="63" t="n">
        <f aca="false">IF(AND(A824&lt;&gt;"",A823=""),L822+1,L822)</f>
        <v>74</v>
      </c>
      <c r="M823" s="80" t="str">
        <f aca="false">IF(OR(A823="Insumo",A823="Composição Auxiliar"),J823,"")</f>
        <v/>
      </c>
      <c r="N823" s="81" t="str">
        <f aca="false">IF(E823="Mão de Obra",J823,"")</f>
        <v/>
      </c>
      <c r="O823" s="81" t="str">
        <f aca="false">IF(N823&lt;&gt;"","",M823)</f>
        <v/>
      </c>
      <c r="P823" s="82" t="str">
        <f aca="false">IF(A823="Composição",B823,"")</f>
        <v> S-ARQ-ESQU-PRMPP-007 </v>
      </c>
      <c r="Q823" s="81" t="n">
        <f aca="false">IF(P823&lt;&gt;"",SUMIF(L823:L823,L823,N823:N823),"")</f>
        <v>0</v>
      </c>
      <c r="R823" s="81" t="n">
        <f aca="false">IF(P823&lt;&gt;"",SUMIF(L823:L823,L823,O823:O823),"")</f>
        <v>0</v>
      </c>
    </row>
    <row r="824" customFormat="false" ht="25.5" hidden="true" customHeight="true" outlineLevel="0" collapsed="false">
      <c r="A824" s="91" t="s">
        <v>668</v>
      </c>
      <c r="B824" s="92" t="s">
        <v>677</v>
      </c>
      <c r="C824" s="91" t="s">
        <v>664</v>
      </c>
      <c r="D824" s="91" t="s">
        <v>678</v>
      </c>
      <c r="E824" s="91" t="s">
        <v>671</v>
      </c>
      <c r="F824" s="91"/>
      <c r="G824" s="93" t="s">
        <v>672</v>
      </c>
      <c r="H824" s="94" t="n">
        <v>7.227</v>
      </c>
      <c r="I824" s="95" t="n">
        <f aca="false">SUMIFS(J:J,A:A,"Composição",B:B,$B824)</f>
        <v>18.93</v>
      </c>
      <c r="J824" s="95" t="n">
        <f aca="false">TRUNC(H824*I824,2)</f>
        <v>136.8</v>
      </c>
      <c r="L824" s="63" t="n">
        <f aca="false">IF(AND(A825&lt;&gt;"",A824=""),L823+1,L823)</f>
        <v>74</v>
      </c>
      <c r="M824" s="80" t="n">
        <f aca="false">IF(OR(A824="Insumo",A824="Composição Auxiliar"),J824,"")</f>
        <v>136.8</v>
      </c>
      <c r="N824" s="81" t="str">
        <f aca="false">IF(E824="Mão de Obra",J824,"")</f>
        <v/>
      </c>
      <c r="O824" s="81" t="n">
        <f aca="false">IF(N824&lt;&gt;"","",M824)</f>
        <v>136.8</v>
      </c>
      <c r="P824" s="82" t="str">
        <f aca="false">IF(A824="Composição",B824,"")</f>
        <v/>
      </c>
      <c r="Q824" s="81" t="str">
        <f aca="false">IF(P824&lt;&gt;"",SUMIF(L824:L824,L824,N824:N824),"")</f>
        <v/>
      </c>
      <c r="R824" s="81" t="str">
        <f aca="false">IF(P824&lt;&gt;"",SUMIF(L824:L824,L824,O824:O824),"")</f>
        <v/>
      </c>
    </row>
    <row r="825" customFormat="false" ht="25.5" hidden="true" customHeight="true" outlineLevel="0" collapsed="false">
      <c r="A825" s="91" t="s">
        <v>668</v>
      </c>
      <c r="B825" s="92" t="s">
        <v>1212</v>
      </c>
      <c r="C825" s="91" t="s">
        <v>664</v>
      </c>
      <c r="D825" s="91" t="s">
        <v>1213</v>
      </c>
      <c r="E825" s="91" t="s">
        <v>671</v>
      </c>
      <c r="F825" s="91"/>
      <c r="G825" s="93" t="s">
        <v>672</v>
      </c>
      <c r="H825" s="94" t="n">
        <v>7.437</v>
      </c>
      <c r="I825" s="95" t="n">
        <f aca="false">SUMIFS(J:J,A:A,"Composição",B:B,$B825)</f>
        <v>21.09</v>
      </c>
      <c r="J825" s="95" t="n">
        <f aca="false">TRUNC(H825*I825,2)</f>
        <v>156.84</v>
      </c>
      <c r="L825" s="63" t="n">
        <f aca="false">IF(AND(A826&lt;&gt;"",A825=""),L824+1,L824)</f>
        <v>74</v>
      </c>
      <c r="M825" s="80" t="n">
        <f aca="false">IF(OR(A825="Insumo",A825="Composição Auxiliar"),J825,"")</f>
        <v>156.84</v>
      </c>
      <c r="N825" s="81" t="str">
        <f aca="false">IF(E825="Mão de Obra",J825,"")</f>
        <v/>
      </c>
      <c r="O825" s="81" t="n">
        <f aca="false">IF(N825&lt;&gt;"","",M825)</f>
        <v>156.84</v>
      </c>
      <c r="P825" s="82" t="str">
        <f aca="false">IF(A825="Composição",B825,"")</f>
        <v/>
      </c>
      <c r="Q825" s="81" t="str">
        <f aca="false">IF(P825&lt;&gt;"",SUMIF(L825:L825,L825,N825:N825),"")</f>
        <v/>
      </c>
      <c r="R825" s="81" t="str">
        <f aca="false">IF(P825&lt;&gt;"",SUMIF(L825:L825,L825,O825:O825),"")</f>
        <v/>
      </c>
    </row>
    <row r="826" customFormat="false" ht="25.5" hidden="true" customHeight="true" outlineLevel="0" collapsed="false">
      <c r="A826" s="91" t="s">
        <v>668</v>
      </c>
      <c r="B826" s="92" t="s">
        <v>1214</v>
      </c>
      <c r="C826" s="91" t="s">
        <v>664</v>
      </c>
      <c r="D826" s="91" t="s">
        <v>1215</v>
      </c>
      <c r="E826" s="91" t="s">
        <v>1070</v>
      </c>
      <c r="F826" s="91"/>
      <c r="G826" s="93" t="s">
        <v>667</v>
      </c>
      <c r="H826" s="94" t="n">
        <v>1.683</v>
      </c>
      <c r="I826" s="95" t="n">
        <f aca="false">SUMIFS(J:J,A:A,"Composição",B:B,$B826)</f>
        <v>476.16</v>
      </c>
      <c r="J826" s="95" t="n">
        <f aca="false">TRUNC(H826*I826,2)</f>
        <v>801.37</v>
      </c>
      <c r="L826" s="63" t="n">
        <f aca="false">IF(AND(A827&lt;&gt;"",A826=""),L825+1,L825)</f>
        <v>74</v>
      </c>
      <c r="M826" s="80" t="n">
        <f aca="false">IF(OR(A826="Insumo",A826="Composição Auxiliar"),J826,"")</f>
        <v>801.37</v>
      </c>
      <c r="N826" s="81" t="str">
        <f aca="false">IF(E826="Mão de Obra",J826,"")</f>
        <v/>
      </c>
      <c r="O826" s="81" t="n">
        <f aca="false">IF(N826&lt;&gt;"","",M826)</f>
        <v>801.37</v>
      </c>
      <c r="P826" s="82" t="str">
        <f aca="false">IF(A826="Composição",B826,"")</f>
        <v/>
      </c>
      <c r="Q826" s="81" t="str">
        <f aca="false">IF(P826&lt;&gt;"",SUMIF(L826:L826,L826,N826:N826),"")</f>
        <v/>
      </c>
      <c r="R826" s="81" t="str">
        <f aca="false">IF(P826&lt;&gt;"",SUMIF(L826:L826,L826,O826:O826),"")</f>
        <v/>
      </c>
    </row>
    <row r="827" customFormat="false" ht="63.75" hidden="true" customHeight="false" outlineLevel="0" collapsed="false">
      <c r="A827" s="96" t="s">
        <v>679</v>
      </c>
      <c r="B827" s="97" t="s">
        <v>1216</v>
      </c>
      <c r="C827" s="96" t="str">
        <f aca="false">VLOOKUP(B827,INSUMOS!$A:$I,2,0)</f>
        <v>SINAPI</v>
      </c>
      <c r="D827" s="96" t="str">
        <f aca="false">VLOOKUP(B827,INSUMOS!$A:$I,3,0)</f>
        <v>CONJ. DE FERRAGENS PARA PORTA DE VIDRO TEMPERADO, EM ZAMAC CROMADO, CONTEMPLANDO DOBRADICA INF., DOBRADICA SUP., PIVO PARA DOBRADICA INF., PIVO PARA DOBRADICA SUP., FECHADURA CENTRAL EM ZAMC. CROMADO, CONTRA FECHADURA DE PRESSAO</v>
      </c>
      <c r="E827" s="98" t="str">
        <f aca="false">VLOOKUP(B827,INSUMOS!$A:$I,4,0)</f>
        <v>Material</v>
      </c>
      <c r="F827" s="98"/>
      <c r="G827" s="99" t="str">
        <f aca="false">VLOOKUP(B827,INSUMOS!$A:$I,5,0)</f>
        <v>CJ</v>
      </c>
      <c r="H827" s="100" t="n">
        <v>2</v>
      </c>
      <c r="I827" s="101" t="n">
        <f aca="false">VLOOKUP(B827,INSUMOS!$A:$I,8,0)</f>
        <v>153.39</v>
      </c>
      <c r="J827" s="101" t="n">
        <f aca="false">TRUNC(H827*I827,2)</f>
        <v>306.78</v>
      </c>
      <c r="L827" s="63" t="n">
        <f aca="false">IF(AND(A828&lt;&gt;"",A827=""),L826+1,L826)</f>
        <v>74</v>
      </c>
      <c r="M827" s="80" t="n">
        <f aca="false">IF(OR(A827="Insumo",A827="Composição Auxiliar"),J827,"")</f>
        <v>306.78</v>
      </c>
      <c r="N827" s="81" t="str">
        <f aca="false">IF(E827="Mão de Obra",J827,"")</f>
        <v/>
      </c>
      <c r="O827" s="81" t="n">
        <f aca="false">IF(N827&lt;&gt;"","",M827)</f>
        <v>306.78</v>
      </c>
      <c r="P827" s="82" t="str">
        <f aca="false">IF(A827="Composição",B827,"")</f>
        <v/>
      </c>
      <c r="Q827" s="81" t="str">
        <f aca="false">IF(P827&lt;&gt;"",SUMIF(L827:L827,L827,N827:N827),"")</f>
        <v/>
      </c>
      <c r="R827" s="81" t="str">
        <f aca="false">IF(P827&lt;&gt;"",SUMIF(L827:L827,L827,O827:O827),"")</f>
        <v/>
      </c>
    </row>
    <row r="828" customFormat="false" ht="25.5" hidden="true" customHeight="false" outlineLevel="0" collapsed="false">
      <c r="A828" s="96" t="s">
        <v>679</v>
      </c>
      <c r="B828" s="97" t="s">
        <v>1217</v>
      </c>
      <c r="C828" s="96" t="str">
        <f aca="false">VLOOKUP(B828,INSUMOS!$A:$I,2,0)</f>
        <v>SINAPI</v>
      </c>
      <c r="D828" s="96" t="str">
        <f aca="false">VLOOKUP(B828,INSUMOS!$A:$I,3,0)</f>
        <v>VIDRO TEMPERADO INCOLOR PARA PORTA DE ABRIR, E = 10 MM (SEM FERRAGENS E SEM COLOCACAO)</v>
      </c>
      <c r="E828" s="98" t="str">
        <f aca="false">VLOOKUP(B828,INSUMOS!$A:$I,4,0)</f>
        <v>Material</v>
      </c>
      <c r="F828" s="98"/>
      <c r="G828" s="99" t="str">
        <f aca="false">VLOOKUP(B828,INSUMOS!$A:$I,5,0)</f>
        <v>m²</v>
      </c>
      <c r="H828" s="100" t="n">
        <v>4.62</v>
      </c>
      <c r="I828" s="101" t="n">
        <f aca="false">VLOOKUP(B828,INSUMOS!$A:$I,8,0)</f>
        <v>420</v>
      </c>
      <c r="J828" s="101" t="n">
        <f aca="false">TRUNC(H828*I828,2)</f>
        <v>1940.4</v>
      </c>
      <c r="L828" s="63" t="n">
        <f aca="false">IF(AND(A829&lt;&gt;"",A828=""),L827+1,L827)</f>
        <v>74</v>
      </c>
      <c r="M828" s="80" t="n">
        <f aca="false">IF(OR(A828="Insumo",A828="Composição Auxiliar"),J828,"")</f>
        <v>1940.4</v>
      </c>
      <c r="N828" s="81" t="str">
        <f aca="false">IF(E828="Mão de Obra",J828,"")</f>
        <v/>
      </c>
      <c r="O828" s="81" t="n">
        <f aca="false">IF(N828&lt;&gt;"","",M828)</f>
        <v>1940.4</v>
      </c>
      <c r="P828" s="82" t="str">
        <f aca="false">IF(A828="Composição",B828,"")</f>
        <v/>
      </c>
      <c r="Q828" s="81" t="str">
        <f aca="false">IF(P828&lt;&gt;"",SUMIF(L828:L828,L828,N828:N828),"")</f>
        <v/>
      </c>
      <c r="R828" s="81" t="str">
        <f aca="false">IF(P828&lt;&gt;"",SUMIF(L828:L828,L828,O828:O828),"")</f>
        <v/>
      </c>
    </row>
    <row r="829" customFormat="false" ht="25.5" hidden="true" customHeight="false" outlineLevel="0" collapsed="false">
      <c r="A829" s="96" t="s">
        <v>679</v>
      </c>
      <c r="B829" s="97" t="s">
        <v>1218</v>
      </c>
      <c r="C829" s="96" t="str">
        <f aca="false">VLOOKUP(B829,INSUMOS!$A:$I,2,0)</f>
        <v>SINAPI</v>
      </c>
      <c r="D829" s="96" t="str">
        <f aca="false">VLOOKUP(B829,INSUMOS!$A:$I,3,0)</f>
        <v>MOLA HIDRAULICA DE PISO, PARA PORTAS DE ATE 1100 MM E PESO DE ATE 120 KG, COM CORPO EM ACO INOX</v>
      </c>
      <c r="E829" s="98" t="str">
        <f aca="false">VLOOKUP(B829,INSUMOS!$A:$I,4,0)</f>
        <v>Material</v>
      </c>
      <c r="F829" s="98"/>
      <c r="G829" s="99" t="str">
        <f aca="false">VLOOKUP(B829,INSUMOS!$A:$I,5,0)</f>
        <v>UN</v>
      </c>
      <c r="H829" s="100" t="n">
        <v>2</v>
      </c>
      <c r="I829" s="101" t="n">
        <f aca="false">VLOOKUP(B829,INSUMOS!$A:$I,8,0)</f>
        <v>826.62</v>
      </c>
      <c r="J829" s="101" t="n">
        <f aca="false">TRUNC(H829*I829,2)</f>
        <v>1653.24</v>
      </c>
      <c r="L829" s="63" t="n">
        <f aca="false">IF(AND(A830&lt;&gt;"",A829=""),L828+1,L828)</f>
        <v>74</v>
      </c>
      <c r="M829" s="80" t="n">
        <f aca="false">IF(OR(A829="Insumo",A829="Composição Auxiliar"),J829,"")</f>
        <v>1653.24</v>
      </c>
      <c r="N829" s="81" t="str">
        <f aca="false">IF(E829="Mão de Obra",J829,"")</f>
        <v/>
      </c>
      <c r="O829" s="81" t="n">
        <f aca="false">IF(N829&lt;&gt;"","",M829)</f>
        <v>1653.24</v>
      </c>
      <c r="P829" s="82" t="str">
        <f aca="false">IF(A829="Composição",B829,"")</f>
        <v/>
      </c>
      <c r="Q829" s="81" t="str">
        <f aca="false">IF(P829&lt;&gt;"",SUMIF(L829:L829,L829,N829:N829),"")</f>
        <v/>
      </c>
      <c r="R829" s="81" t="str">
        <f aca="false">IF(P829&lt;&gt;"",SUMIF(L829:L829,L829,O829:O829),"")</f>
        <v/>
      </c>
    </row>
    <row r="830" customFormat="false" ht="25.5" hidden="true" customHeight="false" outlineLevel="0" collapsed="false">
      <c r="A830" s="96" t="s">
        <v>679</v>
      </c>
      <c r="B830" s="97" t="s">
        <v>1206</v>
      </c>
      <c r="C830" s="96" t="str">
        <f aca="false">VLOOKUP(B830,INSUMOS!$A:$I,2,0)</f>
        <v>SINAPI</v>
      </c>
      <c r="D830" s="96" t="str">
        <f aca="false">VLOOKUP(B830,INSUMOS!$A:$I,3,0)</f>
        <v>PUXADOR TUBULAR RETO DUPLO, EM ALUMINIO CROMADO, COMPRIMENTO DE APROX 400 MM E DIAMETRO DE 25 MM (1")</v>
      </c>
      <c r="E830" s="98" t="str">
        <f aca="false">VLOOKUP(B830,INSUMOS!$A:$I,4,0)</f>
        <v>Material</v>
      </c>
      <c r="F830" s="98"/>
      <c r="G830" s="99" t="str">
        <f aca="false">VLOOKUP(B830,INSUMOS!$A:$I,5,0)</f>
        <v>UN</v>
      </c>
      <c r="H830" s="100" t="n">
        <v>2</v>
      </c>
      <c r="I830" s="101" t="n">
        <f aca="false">VLOOKUP(B830,INSUMOS!$A:$I,8,0)</f>
        <v>159.18</v>
      </c>
      <c r="J830" s="101" t="n">
        <f aca="false">TRUNC(H830*I830,2)</f>
        <v>318.36</v>
      </c>
      <c r="L830" s="63" t="n">
        <f aca="false">IF(AND(A831&lt;&gt;"",A830=""),L829+1,L829)</f>
        <v>74</v>
      </c>
      <c r="M830" s="80" t="n">
        <f aca="false">IF(OR(A830="Insumo",A830="Composição Auxiliar"),J830,"")</f>
        <v>318.36</v>
      </c>
      <c r="N830" s="81" t="str">
        <f aca="false">IF(E830="Mão de Obra",J830,"")</f>
        <v/>
      </c>
      <c r="O830" s="81" t="n">
        <f aca="false">IF(N830&lt;&gt;"","",M830)</f>
        <v>318.36</v>
      </c>
      <c r="P830" s="82" t="str">
        <f aca="false">IF(A830="Composição",B830,"")</f>
        <v/>
      </c>
      <c r="Q830" s="81" t="str">
        <f aca="false">IF(P830&lt;&gt;"",SUMIF(L830:L830,L830,N830:N830),"")</f>
        <v/>
      </c>
      <c r="R830" s="81" t="str">
        <f aca="false">IF(P830&lt;&gt;"",SUMIF(L830:L830,L830,O830:O830),"")</f>
        <v/>
      </c>
    </row>
    <row r="831" customFormat="false" ht="14.25" hidden="true" customHeight="false" outlineLevel="0" collapsed="false">
      <c r="A831" s="102"/>
      <c r="B831" s="102"/>
      <c r="C831" s="102"/>
      <c r="D831" s="102"/>
      <c r="E831" s="102"/>
      <c r="F831" s="103"/>
      <c r="G831" s="102"/>
      <c r="H831" s="103"/>
      <c r="I831" s="102"/>
      <c r="J831" s="103"/>
      <c r="L831" s="63" t="n">
        <f aca="false">IF(AND(A832&lt;&gt;"",A831=""),L830+1,L830)</f>
        <v>74</v>
      </c>
      <c r="M831" s="80" t="str">
        <f aca="false">IF(OR(A831="Insumo",A831="Composição Auxiliar"),J831,"")</f>
        <v/>
      </c>
      <c r="N831" s="81" t="str">
        <f aca="false">IF(E831="Mão de Obra",J831,"")</f>
        <v/>
      </c>
      <c r="O831" s="81" t="str">
        <f aca="false">IF(N831&lt;&gt;"","",M831)</f>
        <v/>
      </c>
      <c r="P831" s="82" t="str">
        <f aca="false">IF(A831="Composição",B831,"")</f>
        <v/>
      </c>
      <c r="Q831" s="81" t="str">
        <f aca="false">IF(P831&lt;&gt;"",SUMIF(L831:L831,L831,N831:N831),"")</f>
        <v/>
      </c>
      <c r="R831" s="81" t="str">
        <f aca="false">IF(P831&lt;&gt;"",SUMIF(L831:L831,L831,O831:O831),"")</f>
        <v/>
      </c>
    </row>
    <row r="832" customFormat="false" ht="15" hidden="true" customHeight="false" outlineLevel="0" collapsed="false">
      <c r="A832" s="102"/>
      <c r="B832" s="102"/>
      <c r="C832" s="102"/>
      <c r="D832" s="102"/>
      <c r="E832" s="102"/>
      <c r="F832" s="103"/>
      <c r="G832" s="102"/>
      <c r="H832" s="104"/>
      <c r="I832" s="104"/>
      <c r="J832" s="103"/>
      <c r="L832" s="63" t="n">
        <f aca="false">IF(AND(A833&lt;&gt;"",A832=""),L831+1,L831)</f>
        <v>74</v>
      </c>
      <c r="M832" s="80" t="str">
        <f aca="false">IF(OR(A832="Insumo",A832="Composição Auxiliar"),J832,"")</f>
        <v/>
      </c>
      <c r="N832" s="81" t="str">
        <f aca="false">IF(E832="Mão de Obra",J832,"")</f>
        <v/>
      </c>
      <c r="O832" s="81" t="str">
        <f aca="false">IF(N832&lt;&gt;"","",M832)</f>
        <v/>
      </c>
      <c r="P832" s="82" t="str">
        <f aca="false">IF(A832="Composição",B832,"")</f>
        <v/>
      </c>
      <c r="Q832" s="81" t="str">
        <f aca="false">IF(P832&lt;&gt;"",SUMIF(L832:L832,L832,N832:N832),"")</f>
        <v/>
      </c>
      <c r="R832" s="81" t="str">
        <f aca="false">IF(P832&lt;&gt;"",SUMIF(L832:L832,L832,O832:O832),"")</f>
        <v/>
      </c>
    </row>
    <row r="833" customFormat="false" ht="15" hidden="true" customHeight="false" outlineLevel="0" collapsed="false">
      <c r="A833" s="108"/>
      <c r="B833" s="108"/>
      <c r="C833" s="108"/>
      <c r="D833" s="108"/>
      <c r="E833" s="108"/>
      <c r="F833" s="108"/>
      <c r="G833" s="108"/>
      <c r="H833" s="108"/>
      <c r="I833" s="108"/>
      <c r="J833" s="108"/>
      <c r="L833" s="63" t="n">
        <f aca="false">IF(AND(A834&lt;&gt;"",A833=""),L832+1,L832)</f>
        <v>75</v>
      </c>
      <c r="M833" s="80" t="str">
        <f aca="false">IF(OR(A833="Insumo",A833="Composição Auxiliar"),J833,"")</f>
        <v/>
      </c>
      <c r="N833" s="81" t="str">
        <f aca="false">IF(E833="Mão de Obra",J833,"")</f>
        <v/>
      </c>
      <c r="O833" s="81" t="str">
        <f aca="false">IF(N833&lt;&gt;"","",M833)</f>
        <v/>
      </c>
      <c r="P833" s="82" t="str">
        <f aca="false">IF(A833="Composição",B833,"")</f>
        <v/>
      </c>
      <c r="Q833" s="81" t="str">
        <f aca="false">IF(P833&lt;&gt;"",SUMIF(L833:L833,L833,N833:N833),"")</f>
        <v/>
      </c>
      <c r="R833" s="81" t="str">
        <f aca="false">IF(P833&lt;&gt;"",SUMIF(L833:L833,L833,O833:O833),"")</f>
        <v/>
      </c>
    </row>
    <row r="834" customFormat="false" ht="15" hidden="true" customHeight="true" outlineLevel="0" collapsed="false">
      <c r="A834" s="83" t="s">
        <v>227</v>
      </c>
      <c r="B834" s="84" t="s">
        <v>655</v>
      </c>
      <c r="C834" s="83" t="s">
        <v>656</v>
      </c>
      <c r="D834" s="83" t="s">
        <v>657</v>
      </c>
      <c r="E834" s="83" t="s">
        <v>658</v>
      </c>
      <c r="F834" s="83"/>
      <c r="G834" s="85" t="s">
        <v>659</v>
      </c>
      <c r="H834" s="84" t="s">
        <v>660</v>
      </c>
      <c r="I834" s="84" t="s">
        <v>661</v>
      </c>
      <c r="J834" s="84" t="s">
        <v>662</v>
      </c>
      <c r="L834" s="63" t="n">
        <f aca="false">IF(AND(A835&lt;&gt;"",A834=""),L833+1,L833)</f>
        <v>75</v>
      </c>
      <c r="M834" s="80" t="str">
        <f aca="false">IF(OR(A834="Insumo",A834="Composição Auxiliar"),J834,"")</f>
        <v/>
      </c>
      <c r="N834" s="81" t="str">
        <f aca="false">IF(E834="Mão de Obra",J834,"")</f>
        <v/>
      </c>
      <c r="O834" s="81" t="str">
        <f aca="false">IF(N834&lt;&gt;"","",M834)</f>
        <v/>
      </c>
      <c r="P834" s="82" t="str">
        <f aca="false">IF(A834="Composição",B834,"")</f>
        <v/>
      </c>
      <c r="Q834" s="81" t="str">
        <f aca="false">IF(P834&lt;&gt;"",SUMIF(L834:L834,L834,N834:N834),"")</f>
        <v/>
      </c>
      <c r="R834" s="81" t="str">
        <f aca="false">IF(P834&lt;&gt;"",SUMIF(L834:L834,L834,O834:O834),"")</f>
        <v/>
      </c>
    </row>
    <row r="835" customFormat="false" ht="38.25" hidden="true" customHeight="true" outlineLevel="0" collapsed="false">
      <c r="A835" s="86" t="s">
        <v>663</v>
      </c>
      <c r="B835" s="87" t="s">
        <v>228</v>
      </c>
      <c r="C835" s="86" t="s">
        <v>716</v>
      </c>
      <c r="D835" s="86" t="s">
        <v>1219</v>
      </c>
      <c r="E835" s="86" t="s">
        <v>801</v>
      </c>
      <c r="F835" s="86"/>
      <c r="G835" s="88" t="s">
        <v>718</v>
      </c>
      <c r="H835" s="89" t="n">
        <v>1</v>
      </c>
      <c r="I835" s="90" t="n">
        <f aca="false">SUMIF(L:L,$L835,M:M)</f>
        <v>4579.11</v>
      </c>
      <c r="J835" s="90" t="n">
        <f aca="false">TRUNC(H835*I835,2)</f>
        <v>4579.11</v>
      </c>
      <c r="L835" s="63" t="n">
        <f aca="false">IF(AND(A836&lt;&gt;"",A835=""),L834+1,L834)</f>
        <v>75</v>
      </c>
      <c r="M835" s="80" t="str">
        <f aca="false">IF(OR(A835="Insumo",A835="Composição Auxiliar"),J835,"")</f>
        <v/>
      </c>
      <c r="N835" s="81" t="str">
        <f aca="false">IF(E835="Mão de Obra",J835,"")</f>
        <v/>
      </c>
      <c r="O835" s="81" t="str">
        <f aca="false">IF(N835&lt;&gt;"","",M835)</f>
        <v/>
      </c>
      <c r="P835" s="82" t="str">
        <f aca="false">IF(A835="Composição",B835,"")</f>
        <v> S-ARQ-ESQU-PRMPP-008 </v>
      </c>
      <c r="Q835" s="81" t="n">
        <f aca="false">IF(P835&lt;&gt;"",SUMIF(L835:L835,L835,N835:N835),"")</f>
        <v>0</v>
      </c>
      <c r="R835" s="81" t="n">
        <f aca="false">IF(P835&lt;&gt;"",SUMIF(L835:L835,L835,O835:O835),"")</f>
        <v>0</v>
      </c>
    </row>
    <row r="836" customFormat="false" ht="25.5" hidden="true" customHeight="true" outlineLevel="0" collapsed="false">
      <c r="A836" s="91" t="s">
        <v>668</v>
      </c>
      <c r="B836" s="92" t="s">
        <v>1214</v>
      </c>
      <c r="C836" s="91" t="s">
        <v>664</v>
      </c>
      <c r="D836" s="91" t="s">
        <v>1215</v>
      </c>
      <c r="E836" s="91" t="s">
        <v>1070</v>
      </c>
      <c r="F836" s="91"/>
      <c r="G836" s="93" t="s">
        <v>667</v>
      </c>
      <c r="H836" s="94" t="n">
        <v>4.89</v>
      </c>
      <c r="I836" s="95" t="n">
        <f aca="false">SUMIFS(J:J,A:A,"Composição",B:B,$B836)</f>
        <v>476.16</v>
      </c>
      <c r="J836" s="95" t="n">
        <f aca="false">TRUNC(H836*I836,2)</f>
        <v>2328.42</v>
      </c>
      <c r="L836" s="63" t="n">
        <f aca="false">IF(AND(A837&lt;&gt;"",A836=""),L835+1,L835)</f>
        <v>75</v>
      </c>
      <c r="M836" s="80" t="n">
        <f aca="false">IF(OR(A836="Insumo",A836="Composição Auxiliar"),J836,"")</f>
        <v>2328.42</v>
      </c>
      <c r="N836" s="81" t="str">
        <f aca="false">IF(E836="Mão de Obra",J836,"")</f>
        <v/>
      </c>
      <c r="O836" s="81" t="n">
        <f aca="false">IF(N836&lt;&gt;"","",M836)</f>
        <v>2328.42</v>
      </c>
      <c r="P836" s="82" t="str">
        <f aca="false">IF(A836="Composição",B836,"")</f>
        <v/>
      </c>
      <c r="Q836" s="81" t="str">
        <f aca="false">IF(P836&lt;&gt;"",SUMIF(L836:L836,L836,N836:N836),"")</f>
        <v/>
      </c>
      <c r="R836" s="81" t="str">
        <f aca="false">IF(P836&lt;&gt;"",SUMIF(L836:L836,L836,O836:O836),"")</f>
        <v/>
      </c>
    </row>
    <row r="837" customFormat="false" ht="25.5" hidden="true" customHeight="true" outlineLevel="0" collapsed="false">
      <c r="A837" s="91" t="s">
        <v>668</v>
      </c>
      <c r="B837" s="92" t="s">
        <v>1212</v>
      </c>
      <c r="C837" s="91" t="s">
        <v>664</v>
      </c>
      <c r="D837" s="91" t="s">
        <v>1213</v>
      </c>
      <c r="E837" s="91" t="s">
        <v>671</v>
      </c>
      <c r="F837" s="91"/>
      <c r="G837" s="93" t="s">
        <v>672</v>
      </c>
      <c r="H837" s="94" t="n">
        <v>3.5783</v>
      </c>
      <c r="I837" s="95" t="n">
        <f aca="false">SUMIFS(J:J,A:A,"Composição",B:B,$B837)</f>
        <v>21.09</v>
      </c>
      <c r="J837" s="95" t="n">
        <f aca="false">TRUNC(H837*I837,2)</f>
        <v>75.46</v>
      </c>
      <c r="L837" s="63" t="n">
        <f aca="false">IF(AND(A838&lt;&gt;"",A837=""),L836+1,L836)</f>
        <v>75</v>
      </c>
      <c r="M837" s="80" t="n">
        <f aca="false">IF(OR(A837="Insumo",A837="Composição Auxiliar"),J837,"")</f>
        <v>75.46</v>
      </c>
      <c r="N837" s="81" t="str">
        <f aca="false">IF(E837="Mão de Obra",J837,"")</f>
        <v/>
      </c>
      <c r="O837" s="81" t="n">
        <f aca="false">IF(N837&lt;&gt;"","",M837)</f>
        <v>75.46</v>
      </c>
      <c r="P837" s="82" t="str">
        <f aca="false">IF(A837="Composição",B837,"")</f>
        <v/>
      </c>
      <c r="Q837" s="81" t="str">
        <f aca="false">IF(P837&lt;&gt;"",SUMIF(L837:L837,L837,N837:N837),"")</f>
        <v/>
      </c>
      <c r="R837" s="81" t="str">
        <f aca="false">IF(P837&lt;&gt;"",SUMIF(L837:L837,L837,O837:O837),"")</f>
        <v/>
      </c>
    </row>
    <row r="838" customFormat="false" ht="25.5" hidden="true" customHeight="true" outlineLevel="0" collapsed="false">
      <c r="A838" s="91" t="s">
        <v>668</v>
      </c>
      <c r="B838" s="92" t="s">
        <v>677</v>
      </c>
      <c r="C838" s="91" t="s">
        <v>664</v>
      </c>
      <c r="D838" s="91" t="s">
        <v>678</v>
      </c>
      <c r="E838" s="91" t="s">
        <v>671</v>
      </c>
      <c r="F838" s="91"/>
      <c r="G838" s="93" t="s">
        <v>672</v>
      </c>
      <c r="H838" s="94" t="n">
        <v>3.4782</v>
      </c>
      <c r="I838" s="95" t="n">
        <f aca="false">SUMIFS(J:J,A:A,"Composição",B:B,$B838)</f>
        <v>18.93</v>
      </c>
      <c r="J838" s="95" t="n">
        <f aca="false">TRUNC(H838*I838,2)</f>
        <v>65.84</v>
      </c>
      <c r="L838" s="63" t="n">
        <f aca="false">IF(AND(A839&lt;&gt;"",A838=""),L837+1,L837)</f>
        <v>75</v>
      </c>
      <c r="M838" s="80" t="n">
        <f aca="false">IF(OR(A838="Insumo",A838="Composição Auxiliar"),J838,"")</f>
        <v>65.84</v>
      </c>
      <c r="N838" s="81" t="str">
        <f aca="false">IF(E838="Mão de Obra",J838,"")</f>
        <v/>
      </c>
      <c r="O838" s="81" t="n">
        <f aca="false">IF(N838&lt;&gt;"","",M838)</f>
        <v>65.84</v>
      </c>
      <c r="P838" s="82" t="str">
        <f aca="false">IF(A838="Composição",B838,"")</f>
        <v/>
      </c>
      <c r="Q838" s="81" t="str">
        <f aca="false">IF(P838&lt;&gt;"",SUMIF(L838:L838,L838,N838:N838),"")</f>
        <v/>
      </c>
      <c r="R838" s="81" t="str">
        <f aca="false">IF(P838&lt;&gt;"",SUMIF(L838:L838,L838,O838:O838),"")</f>
        <v/>
      </c>
    </row>
    <row r="839" customFormat="false" ht="63.75" hidden="true" customHeight="false" outlineLevel="0" collapsed="false">
      <c r="A839" s="96" t="s">
        <v>679</v>
      </c>
      <c r="B839" s="97" t="s">
        <v>1216</v>
      </c>
      <c r="C839" s="96" t="str">
        <f aca="false">VLOOKUP(B839,INSUMOS!$A:$I,2,0)</f>
        <v>SINAPI</v>
      </c>
      <c r="D839" s="96" t="str">
        <f aca="false">VLOOKUP(B839,INSUMOS!$A:$I,3,0)</f>
        <v>CONJ. DE FERRAGENS PARA PORTA DE VIDRO TEMPERADO, EM ZAMAC CROMADO, CONTEMPLANDO DOBRADICA INF., DOBRADICA SUP., PIVO PARA DOBRADICA INF., PIVO PARA DOBRADICA SUP., FECHADURA CENTRAL EM ZAMC. CROMADO, CONTRA FECHADURA DE PRESSAO</v>
      </c>
      <c r="E839" s="98" t="str">
        <f aca="false">VLOOKUP(B839,INSUMOS!$A:$I,4,0)</f>
        <v>Material</v>
      </c>
      <c r="F839" s="98"/>
      <c r="G839" s="99" t="str">
        <f aca="false">VLOOKUP(B839,INSUMOS!$A:$I,5,0)</f>
        <v>CJ</v>
      </c>
      <c r="H839" s="100" t="n">
        <v>1</v>
      </c>
      <c r="I839" s="101" t="n">
        <f aca="false">VLOOKUP(B839,INSUMOS!$A:$I,8,0)</f>
        <v>153.39</v>
      </c>
      <c r="J839" s="101" t="n">
        <f aca="false">TRUNC(H839*I839,2)</f>
        <v>153.39</v>
      </c>
      <c r="L839" s="63" t="n">
        <f aca="false">IF(AND(A840&lt;&gt;"",A839=""),L838+1,L838)</f>
        <v>75</v>
      </c>
      <c r="M839" s="80" t="n">
        <f aca="false">IF(OR(A839="Insumo",A839="Composição Auxiliar"),J839,"")</f>
        <v>153.39</v>
      </c>
      <c r="N839" s="81" t="str">
        <f aca="false">IF(E839="Mão de Obra",J839,"")</f>
        <v/>
      </c>
      <c r="O839" s="81" t="n">
        <f aca="false">IF(N839&lt;&gt;"","",M839)</f>
        <v>153.39</v>
      </c>
      <c r="P839" s="82" t="str">
        <f aca="false">IF(A839="Composição",B839,"")</f>
        <v/>
      </c>
      <c r="Q839" s="81" t="str">
        <f aca="false">IF(P839&lt;&gt;"",SUMIF(L839:L839,L839,N839:N839),"")</f>
        <v/>
      </c>
      <c r="R839" s="81" t="str">
        <f aca="false">IF(P839&lt;&gt;"",SUMIF(L839:L839,L839,O839:O839),"")</f>
        <v/>
      </c>
    </row>
    <row r="840" customFormat="false" ht="25.5" hidden="true" customHeight="false" outlineLevel="0" collapsed="false">
      <c r="A840" s="96" t="s">
        <v>679</v>
      </c>
      <c r="B840" s="97" t="s">
        <v>1218</v>
      </c>
      <c r="C840" s="96" t="str">
        <f aca="false">VLOOKUP(B840,INSUMOS!$A:$I,2,0)</f>
        <v>SINAPI</v>
      </c>
      <c r="D840" s="96" t="str">
        <f aca="false">VLOOKUP(B840,INSUMOS!$A:$I,3,0)</f>
        <v>MOLA HIDRAULICA DE PISO, PARA PORTAS DE ATE 1100 MM E PESO DE ATE 120 KG, COM CORPO EM ACO INOX</v>
      </c>
      <c r="E840" s="98" t="str">
        <f aca="false">VLOOKUP(B840,INSUMOS!$A:$I,4,0)</f>
        <v>Material</v>
      </c>
      <c r="F840" s="98"/>
      <c r="G840" s="99" t="str">
        <f aca="false">VLOOKUP(B840,INSUMOS!$A:$I,5,0)</f>
        <v>UN</v>
      </c>
      <c r="H840" s="100" t="n">
        <v>1</v>
      </c>
      <c r="I840" s="101" t="n">
        <f aca="false">VLOOKUP(B840,INSUMOS!$A:$I,8,0)</f>
        <v>826.62</v>
      </c>
      <c r="J840" s="101" t="n">
        <f aca="false">TRUNC(H840*I840,2)</f>
        <v>826.62</v>
      </c>
      <c r="L840" s="63" t="n">
        <f aca="false">IF(AND(A841&lt;&gt;"",A840=""),L839+1,L839)</f>
        <v>75</v>
      </c>
      <c r="M840" s="80" t="n">
        <f aca="false">IF(OR(A840="Insumo",A840="Composição Auxiliar"),J840,"")</f>
        <v>826.62</v>
      </c>
      <c r="N840" s="81" t="str">
        <f aca="false">IF(E840="Mão de Obra",J840,"")</f>
        <v/>
      </c>
      <c r="O840" s="81" t="n">
        <f aca="false">IF(N840&lt;&gt;"","",M840)</f>
        <v>826.62</v>
      </c>
      <c r="P840" s="82" t="str">
        <f aca="false">IF(A840="Composição",B840,"")</f>
        <v/>
      </c>
      <c r="Q840" s="81" t="str">
        <f aca="false">IF(P840&lt;&gt;"",SUMIF(L840:L840,L840,N840:N840),"")</f>
        <v/>
      </c>
      <c r="R840" s="81" t="str">
        <f aca="false">IF(P840&lt;&gt;"",SUMIF(L840:L840,L840,O840:O840),"")</f>
        <v/>
      </c>
    </row>
    <row r="841" customFormat="false" ht="25.5" hidden="true" customHeight="false" outlineLevel="0" collapsed="false">
      <c r="A841" s="96" t="s">
        <v>679</v>
      </c>
      <c r="B841" s="97" t="s">
        <v>1206</v>
      </c>
      <c r="C841" s="96" t="str">
        <f aca="false">VLOOKUP(B841,INSUMOS!$A:$I,2,0)</f>
        <v>SINAPI</v>
      </c>
      <c r="D841" s="96" t="str">
        <f aca="false">VLOOKUP(B841,INSUMOS!$A:$I,3,0)</f>
        <v>PUXADOR TUBULAR RETO DUPLO, EM ALUMINIO CROMADO, COMPRIMENTO DE APROX 400 MM E DIAMETRO DE 25 MM (1")</v>
      </c>
      <c r="E841" s="98" t="str">
        <f aca="false">VLOOKUP(B841,INSUMOS!$A:$I,4,0)</f>
        <v>Material</v>
      </c>
      <c r="F841" s="98"/>
      <c r="G841" s="99" t="str">
        <f aca="false">VLOOKUP(B841,INSUMOS!$A:$I,5,0)</f>
        <v>UN</v>
      </c>
      <c r="H841" s="100" t="n">
        <v>1</v>
      </c>
      <c r="I841" s="101" t="n">
        <f aca="false">VLOOKUP(B841,INSUMOS!$A:$I,8,0)</f>
        <v>159.18</v>
      </c>
      <c r="J841" s="101" t="n">
        <f aca="false">TRUNC(H841*I841,2)</f>
        <v>159.18</v>
      </c>
      <c r="L841" s="63" t="n">
        <f aca="false">IF(AND(A842&lt;&gt;"",A841=""),L840+1,L840)</f>
        <v>75</v>
      </c>
      <c r="M841" s="80" t="n">
        <f aca="false">IF(OR(A841="Insumo",A841="Composição Auxiliar"),J841,"")</f>
        <v>159.18</v>
      </c>
      <c r="N841" s="81" t="str">
        <f aca="false">IF(E841="Mão de Obra",J841,"")</f>
        <v/>
      </c>
      <c r="O841" s="81" t="n">
        <f aca="false">IF(N841&lt;&gt;"","",M841)</f>
        <v>159.18</v>
      </c>
      <c r="P841" s="82" t="str">
        <f aca="false">IF(A841="Composição",B841,"")</f>
        <v/>
      </c>
      <c r="Q841" s="81" t="str">
        <f aca="false">IF(P841&lt;&gt;"",SUMIF(L841:L841,L841,N841:N841),"")</f>
        <v/>
      </c>
      <c r="R841" s="81" t="str">
        <f aca="false">IF(P841&lt;&gt;"",SUMIF(L841:L841,L841,O841:O841),"")</f>
        <v/>
      </c>
    </row>
    <row r="842" customFormat="false" ht="25.5" hidden="true" customHeight="false" outlineLevel="0" collapsed="false">
      <c r="A842" s="96" t="s">
        <v>679</v>
      </c>
      <c r="B842" s="97" t="s">
        <v>1217</v>
      </c>
      <c r="C842" s="96" t="str">
        <f aca="false">VLOOKUP(B842,INSUMOS!$A:$I,2,0)</f>
        <v>SINAPI</v>
      </c>
      <c r="D842" s="96" t="str">
        <f aca="false">VLOOKUP(B842,INSUMOS!$A:$I,3,0)</f>
        <v>VIDRO TEMPERADO INCOLOR PARA PORTA DE ABRIR, E = 10 MM (SEM FERRAGENS E SEM COLOCACAO)</v>
      </c>
      <c r="E842" s="98" t="str">
        <f aca="false">VLOOKUP(B842,INSUMOS!$A:$I,4,0)</f>
        <v>Material</v>
      </c>
      <c r="F842" s="98"/>
      <c r="G842" s="99" t="str">
        <f aca="false">VLOOKUP(B842,INSUMOS!$A:$I,5,0)</f>
        <v>m²</v>
      </c>
      <c r="H842" s="100" t="n">
        <v>2.31</v>
      </c>
      <c r="I842" s="101" t="n">
        <f aca="false">VLOOKUP(B842,INSUMOS!$A:$I,8,0)</f>
        <v>420</v>
      </c>
      <c r="J842" s="101" t="n">
        <f aca="false">TRUNC(H842*I842,2)</f>
        <v>970.2</v>
      </c>
      <c r="L842" s="63" t="n">
        <f aca="false">IF(AND(A843&lt;&gt;"",A842=""),L841+1,L841)</f>
        <v>75</v>
      </c>
      <c r="M842" s="80" t="n">
        <f aca="false">IF(OR(A842="Insumo",A842="Composição Auxiliar"),J842,"")</f>
        <v>970.2</v>
      </c>
      <c r="N842" s="81" t="str">
        <f aca="false">IF(E842="Mão de Obra",J842,"")</f>
        <v/>
      </c>
      <c r="O842" s="81" t="n">
        <f aca="false">IF(N842&lt;&gt;"","",M842)</f>
        <v>970.2</v>
      </c>
      <c r="P842" s="82" t="str">
        <f aca="false">IF(A842="Composição",B842,"")</f>
        <v/>
      </c>
      <c r="Q842" s="81" t="str">
        <f aca="false">IF(P842&lt;&gt;"",SUMIF(L842:L842,L842,N842:N842),"")</f>
        <v/>
      </c>
      <c r="R842" s="81" t="str">
        <f aca="false">IF(P842&lt;&gt;"",SUMIF(L842:L842,L842,O842:O842),"")</f>
        <v/>
      </c>
    </row>
    <row r="843" customFormat="false" ht="14.25" hidden="true" customHeight="false" outlineLevel="0" collapsed="false">
      <c r="A843" s="102"/>
      <c r="B843" s="102"/>
      <c r="C843" s="102"/>
      <c r="D843" s="102"/>
      <c r="E843" s="102"/>
      <c r="F843" s="103"/>
      <c r="G843" s="102"/>
      <c r="H843" s="103"/>
      <c r="I843" s="102"/>
      <c r="J843" s="103"/>
      <c r="L843" s="63" t="n">
        <f aca="false">IF(AND(A844&lt;&gt;"",A843=""),L842+1,L842)</f>
        <v>75</v>
      </c>
      <c r="M843" s="80" t="str">
        <f aca="false">IF(OR(A843="Insumo",A843="Composição Auxiliar"),J843,"")</f>
        <v/>
      </c>
      <c r="N843" s="81" t="str">
        <f aca="false">IF(E843="Mão de Obra",J843,"")</f>
        <v/>
      </c>
      <c r="O843" s="81" t="str">
        <f aca="false">IF(N843&lt;&gt;"","",M843)</f>
        <v/>
      </c>
      <c r="P843" s="82" t="str">
        <f aca="false">IF(A843="Composição",B843,"")</f>
        <v/>
      </c>
      <c r="Q843" s="81" t="str">
        <f aca="false">IF(P843&lt;&gt;"",SUMIF(L843:L843,L843,N843:N843),"")</f>
        <v/>
      </c>
      <c r="R843" s="81" t="str">
        <f aca="false">IF(P843&lt;&gt;"",SUMIF(L843:L843,L843,O843:O843),"")</f>
        <v/>
      </c>
    </row>
    <row r="844" customFormat="false" ht="15" hidden="true" customHeight="false" outlineLevel="0" collapsed="false">
      <c r="A844" s="102"/>
      <c r="B844" s="102"/>
      <c r="C844" s="102"/>
      <c r="D844" s="102"/>
      <c r="E844" s="102"/>
      <c r="F844" s="103"/>
      <c r="G844" s="102"/>
      <c r="H844" s="104"/>
      <c r="I844" s="104"/>
      <c r="J844" s="103"/>
      <c r="L844" s="63" t="n">
        <f aca="false">IF(AND(A845&lt;&gt;"",A844=""),L843+1,L843)</f>
        <v>75</v>
      </c>
      <c r="M844" s="80" t="str">
        <f aca="false">IF(OR(A844="Insumo",A844="Composição Auxiliar"),J844,"")</f>
        <v/>
      </c>
      <c r="N844" s="81" t="str">
        <f aca="false">IF(E844="Mão de Obra",J844,"")</f>
        <v/>
      </c>
      <c r="O844" s="81" t="str">
        <f aca="false">IF(N844&lt;&gt;"","",M844)</f>
        <v/>
      </c>
      <c r="P844" s="82" t="str">
        <f aca="false">IF(A844="Composição",B844,"")</f>
        <v/>
      </c>
      <c r="Q844" s="81" t="str">
        <f aca="false">IF(P844&lt;&gt;"",SUMIF(L844:L844,L844,N844:N844),"")</f>
        <v/>
      </c>
      <c r="R844" s="81" t="str">
        <f aca="false">IF(P844&lt;&gt;"",SUMIF(L844:L844,L844,O844:O844),"")</f>
        <v/>
      </c>
    </row>
    <row r="845" customFormat="false" ht="15" hidden="true" customHeight="false" outlineLevel="0" collapsed="false">
      <c r="A845" s="108"/>
      <c r="B845" s="108"/>
      <c r="C845" s="108"/>
      <c r="D845" s="108"/>
      <c r="E845" s="108"/>
      <c r="F845" s="108"/>
      <c r="G845" s="108"/>
      <c r="H845" s="108"/>
      <c r="I845" s="108"/>
      <c r="J845" s="108"/>
      <c r="L845" s="63" t="n">
        <f aca="false">IF(AND(A846&lt;&gt;"",A845=""),L844+1,L844)</f>
        <v>76</v>
      </c>
      <c r="M845" s="80" t="str">
        <f aca="false">IF(OR(A845="Insumo",A845="Composição Auxiliar"),J845,"")</f>
        <v/>
      </c>
      <c r="N845" s="81" t="str">
        <f aca="false">IF(E845="Mão de Obra",J845,"")</f>
        <v/>
      </c>
      <c r="O845" s="81" t="str">
        <f aca="false">IF(N845&lt;&gt;"","",M845)</f>
        <v/>
      </c>
      <c r="P845" s="82" t="str">
        <f aca="false">IF(A845="Composição",B845,"")</f>
        <v/>
      </c>
      <c r="Q845" s="81" t="str">
        <f aca="false">IF(P845&lt;&gt;"",SUMIF(L845:L845,L845,N845:N845),"")</f>
        <v/>
      </c>
      <c r="R845" s="81" t="str">
        <f aca="false">IF(P845&lt;&gt;"",SUMIF(L845:L845,L845,O845:O845),"")</f>
        <v/>
      </c>
    </row>
    <row r="846" customFormat="false" ht="15" hidden="true" customHeight="true" outlineLevel="0" collapsed="false">
      <c r="A846" s="83" t="s">
        <v>229</v>
      </c>
      <c r="B846" s="84" t="s">
        <v>655</v>
      </c>
      <c r="C846" s="83" t="s">
        <v>656</v>
      </c>
      <c r="D846" s="83" t="s">
        <v>657</v>
      </c>
      <c r="E846" s="83" t="s">
        <v>658</v>
      </c>
      <c r="F846" s="83"/>
      <c r="G846" s="85" t="s">
        <v>659</v>
      </c>
      <c r="H846" s="84" t="s">
        <v>660</v>
      </c>
      <c r="I846" s="84" t="s">
        <v>661</v>
      </c>
      <c r="J846" s="84" t="s">
        <v>662</v>
      </c>
      <c r="L846" s="63" t="n">
        <f aca="false">IF(AND(A847&lt;&gt;"",A846=""),L845+1,L845)</f>
        <v>76</v>
      </c>
      <c r="M846" s="80" t="str">
        <f aca="false">IF(OR(A846="Insumo",A846="Composição Auxiliar"),J846,"")</f>
        <v/>
      </c>
      <c r="N846" s="81" t="str">
        <f aca="false">IF(E846="Mão de Obra",J846,"")</f>
        <v/>
      </c>
      <c r="O846" s="81" t="str">
        <f aca="false">IF(N846&lt;&gt;"","",M846)</f>
        <v/>
      </c>
      <c r="P846" s="82" t="str">
        <f aca="false">IF(A846="Composição",B846,"")</f>
        <v/>
      </c>
      <c r="Q846" s="81" t="str">
        <f aca="false">IF(P846&lt;&gt;"",SUMIF(L846:L846,L846,N846:N846),"")</f>
        <v/>
      </c>
      <c r="R846" s="81" t="str">
        <f aca="false">IF(P846&lt;&gt;"",SUMIF(L846:L846,L846,O846:O846),"")</f>
        <v/>
      </c>
    </row>
    <row r="847" customFormat="false" ht="38.25" hidden="true" customHeight="true" outlineLevel="0" collapsed="false">
      <c r="A847" s="86" t="s">
        <v>663</v>
      </c>
      <c r="B847" s="87" t="s">
        <v>230</v>
      </c>
      <c r="C847" s="86" t="s">
        <v>716</v>
      </c>
      <c r="D847" s="86" t="s">
        <v>1220</v>
      </c>
      <c r="E847" s="86" t="s">
        <v>801</v>
      </c>
      <c r="F847" s="86"/>
      <c r="G847" s="88" t="s">
        <v>718</v>
      </c>
      <c r="H847" s="89" t="n">
        <v>1</v>
      </c>
      <c r="I847" s="90" t="n">
        <f aca="false">SUMIF(L:L,$L847,M:M)</f>
        <v>4864.8</v>
      </c>
      <c r="J847" s="90" t="n">
        <f aca="false">TRUNC(H847*I847,2)</f>
        <v>4864.8</v>
      </c>
      <c r="L847" s="63" t="n">
        <f aca="false">IF(AND(A848&lt;&gt;"",A847=""),L846+1,L846)</f>
        <v>76</v>
      </c>
      <c r="M847" s="80" t="str">
        <f aca="false">IF(OR(A847="Insumo",A847="Composição Auxiliar"),J847,"")</f>
        <v/>
      </c>
      <c r="N847" s="81" t="str">
        <f aca="false">IF(E847="Mão de Obra",J847,"")</f>
        <v/>
      </c>
      <c r="O847" s="81" t="str">
        <f aca="false">IF(N847&lt;&gt;"","",M847)</f>
        <v/>
      </c>
      <c r="P847" s="82" t="str">
        <f aca="false">IF(A847="Composição",B847,"")</f>
        <v> S-ARQ-ESQU-PRMPP-006 </v>
      </c>
      <c r="Q847" s="81" t="n">
        <f aca="false">IF(P847&lt;&gt;"",SUMIF(L847:L847,L847,N847:N847),"")</f>
        <v>0</v>
      </c>
      <c r="R847" s="81" t="n">
        <f aca="false">IF(P847&lt;&gt;"",SUMIF(L847:L847,L847,O847:O847),"")</f>
        <v>0</v>
      </c>
    </row>
    <row r="848" customFormat="false" ht="25.5" hidden="true" customHeight="true" outlineLevel="0" collapsed="false">
      <c r="A848" s="91" t="s">
        <v>668</v>
      </c>
      <c r="B848" s="92" t="s">
        <v>677</v>
      </c>
      <c r="C848" s="91" t="s">
        <v>664</v>
      </c>
      <c r="D848" s="91" t="s">
        <v>678</v>
      </c>
      <c r="E848" s="91" t="s">
        <v>671</v>
      </c>
      <c r="F848" s="91"/>
      <c r="G848" s="93" t="s">
        <v>672</v>
      </c>
      <c r="H848" s="94" t="n">
        <v>3.4782</v>
      </c>
      <c r="I848" s="95" t="n">
        <f aca="false">SUMIFS(J:J,A:A,"Composição",B:B,$B848)</f>
        <v>18.93</v>
      </c>
      <c r="J848" s="95" t="n">
        <f aca="false">TRUNC(H848*I848,2)</f>
        <v>65.84</v>
      </c>
      <c r="L848" s="63" t="n">
        <f aca="false">IF(AND(A849&lt;&gt;"",A848=""),L847+1,L847)</f>
        <v>76</v>
      </c>
      <c r="M848" s="80" t="n">
        <f aca="false">IF(OR(A848="Insumo",A848="Composição Auxiliar"),J848,"")</f>
        <v>65.84</v>
      </c>
      <c r="N848" s="81" t="str">
        <f aca="false">IF(E848="Mão de Obra",J848,"")</f>
        <v/>
      </c>
      <c r="O848" s="81" t="n">
        <f aca="false">IF(N848&lt;&gt;"","",M848)</f>
        <v>65.84</v>
      </c>
      <c r="P848" s="82" t="str">
        <f aca="false">IF(A848="Composição",B848,"")</f>
        <v/>
      </c>
      <c r="Q848" s="81" t="str">
        <f aca="false">IF(P848&lt;&gt;"",SUMIF(L848:L848,L848,N848:N848),"")</f>
        <v/>
      </c>
      <c r="R848" s="81" t="str">
        <f aca="false">IF(P848&lt;&gt;"",SUMIF(L848:L848,L848,O848:O848),"")</f>
        <v/>
      </c>
    </row>
    <row r="849" customFormat="false" ht="25.5" hidden="true" customHeight="true" outlineLevel="0" collapsed="false">
      <c r="A849" s="91" t="s">
        <v>668</v>
      </c>
      <c r="B849" s="92" t="s">
        <v>1214</v>
      </c>
      <c r="C849" s="91" t="s">
        <v>664</v>
      </c>
      <c r="D849" s="91" t="s">
        <v>1215</v>
      </c>
      <c r="E849" s="91" t="s">
        <v>1070</v>
      </c>
      <c r="F849" s="91"/>
      <c r="G849" s="93" t="s">
        <v>667</v>
      </c>
      <c r="H849" s="94" t="n">
        <v>5.49</v>
      </c>
      <c r="I849" s="95" t="n">
        <f aca="false">SUMIFS(J:J,A:A,"Composição",B:B,$B849)</f>
        <v>476.16</v>
      </c>
      <c r="J849" s="95" t="n">
        <f aca="false">TRUNC(H849*I849,2)</f>
        <v>2614.11</v>
      </c>
      <c r="L849" s="63" t="n">
        <f aca="false">IF(AND(A850&lt;&gt;"",A849=""),L848+1,L848)</f>
        <v>76</v>
      </c>
      <c r="M849" s="80" t="n">
        <f aca="false">IF(OR(A849="Insumo",A849="Composição Auxiliar"),J849,"")</f>
        <v>2614.11</v>
      </c>
      <c r="N849" s="81" t="str">
        <f aca="false">IF(E849="Mão de Obra",J849,"")</f>
        <v/>
      </c>
      <c r="O849" s="81" t="n">
        <f aca="false">IF(N849&lt;&gt;"","",M849)</f>
        <v>2614.11</v>
      </c>
      <c r="P849" s="82" t="str">
        <f aca="false">IF(A849="Composição",B849,"")</f>
        <v/>
      </c>
      <c r="Q849" s="81" t="str">
        <f aca="false">IF(P849&lt;&gt;"",SUMIF(L849:L849,L849,N849:N849),"")</f>
        <v/>
      </c>
      <c r="R849" s="81" t="str">
        <f aca="false">IF(P849&lt;&gt;"",SUMIF(L849:L849,L849,O849:O849),"")</f>
        <v/>
      </c>
    </row>
    <row r="850" customFormat="false" ht="25.5" hidden="true" customHeight="true" outlineLevel="0" collapsed="false">
      <c r="A850" s="91" t="s">
        <v>668</v>
      </c>
      <c r="B850" s="92" t="s">
        <v>1212</v>
      </c>
      <c r="C850" s="91" t="s">
        <v>664</v>
      </c>
      <c r="D850" s="91" t="s">
        <v>1213</v>
      </c>
      <c r="E850" s="91" t="s">
        <v>671</v>
      </c>
      <c r="F850" s="91"/>
      <c r="G850" s="93" t="s">
        <v>672</v>
      </c>
      <c r="H850" s="94" t="n">
        <v>3.5783</v>
      </c>
      <c r="I850" s="95" t="n">
        <f aca="false">SUMIFS(J:J,A:A,"Composição",B:B,$B850)</f>
        <v>21.09</v>
      </c>
      <c r="J850" s="95" t="n">
        <f aca="false">TRUNC(H850*I850,2)</f>
        <v>75.46</v>
      </c>
      <c r="L850" s="63" t="n">
        <f aca="false">IF(AND(A851&lt;&gt;"",A850=""),L849+1,L849)</f>
        <v>76</v>
      </c>
      <c r="M850" s="80" t="n">
        <f aca="false">IF(OR(A850="Insumo",A850="Composição Auxiliar"),J850,"")</f>
        <v>75.46</v>
      </c>
      <c r="N850" s="81" t="str">
        <f aca="false">IF(E850="Mão de Obra",J850,"")</f>
        <v/>
      </c>
      <c r="O850" s="81" t="n">
        <f aca="false">IF(N850&lt;&gt;"","",M850)</f>
        <v>75.46</v>
      </c>
      <c r="P850" s="82" t="str">
        <f aca="false">IF(A850="Composição",B850,"")</f>
        <v/>
      </c>
      <c r="Q850" s="81" t="str">
        <f aca="false">IF(P850&lt;&gt;"",SUMIF(L850:L850,L850,N850:N850),"")</f>
        <v/>
      </c>
      <c r="R850" s="81" t="str">
        <f aca="false">IF(P850&lt;&gt;"",SUMIF(L850:L850,L850,O850:O850),"")</f>
        <v/>
      </c>
    </row>
    <row r="851" customFormat="false" ht="63.75" hidden="true" customHeight="false" outlineLevel="0" collapsed="false">
      <c r="A851" s="96" t="s">
        <v>679</v>
      </c>
      <c r="B851" s="97" t="s">
        <v>1216</v>
      </c>
      <c r="C851" s="96" t="str">
        <f aca="false">VLOOKUP(B851,INSUMOS!$A:$I,2,0)</f>
        <v>SINAPI</v>
      </c>
      <c r="D851" s="96" t="str">
        <f aca="false">VLOOKUP(B851,INSUMOS!$A:$I,3,0)</f>
        <v>CONJ. DE FERRAGENS PARA PORTA DE VIDRO TEMPERADO, EM ZAMAC CROMADO, CONTEMPLANDO DOBRADICA INF., DOBRADICA SUP., PIVO PARA DOBRADICA INF., PIVO PARA DOBRADICA SUP., FECHADURA CENTRAL EM ZAMC. CROMADO, CONTRA FECHADURA DE PRESSAO</v>
      </c>
      <c r="E851" s="98" t="str">
        <f aca="false">VLOOKUP(B851,INSUMOS!$A:$I,4,0)</f>
        <v>Material</v>
      </c>
      <c r="F851" s="98"/>
      <c r="G851" s="99" t="str">
        <f aca="false">VLOOKUP(B851,INSUMOS!$A:$I,5,0)</f>
        <v>CJ</v>
      </c>
      <c r="H851" s="100" t="n">
        <v>1</v>
      </c>
      <c r="I851" s="101" t="n">
        <f aca="false">VLOOKUP(B851,INSUMOS!$A:$I,8,0)</f>
        <v>153.39</v>
      </c>
      <c r="J851" s="101" t="n">
        <f aca="false">TRUNC(H851*I851,2)</f>
        <v>153.39</v>
      </c>
      <c r="L851" s="63" t="n">
        <f aca="false">IF(AND(A852&lt;&gt;"",A851=""),L850+1,L850)</f>
        <v>76</v>
      </c>
      <c r="M851" s="80" t="n">
        <f aca="false">IF(OR(A851="Insumo",A851="Composição Auxiliar"),J851,"")</f>
        <v>153.39</v>
      </c>
      <c r="N851" s="81" t="str">
        <f aca="false">IF(E851="Mão de Obra",J851,"")</f>
        <v/>
      </c>
      <c r="O851" s="81" t="n">
        <f aca="false">IF(N851&lt;&gt;"","",M851)</f>
        <v>153.39</v>
      </c>
      <c r="P851" s="82" t="str">
        <f aca="false">IF(A851="Composição",B851,"")</f>
        <v/>
      </c>
      <c r="Q851" s="81" t="str">
        <f aca="false">IF(P851&lt;&gt;"",SUMIF(L851:L851,L851,N851:N851),"")</f>
        <v/>
      </c>
      <c r="R851" s="81" t="str">
        <f aca="false">IF(P851&lt;&gt;"",SUMIF(L851:L851,L851,O851:O851),"")</f>
        <v/>
      </c>
    </row>
    <row r="852" customFormat="false" ht="25.5" hidden="true" customHeight="false" outlineLevel="0" collapsed="false">
      <c r="A852" s="96" t="s">
        <v>679</v>
      </c>
      <c r="B852" s="97" t="s">
        <v>1217</v>
      </c>
      <c r="C852" s="96" t="str">
        <f aca="false">VLOOKUP(B852,INSUMOS!$A:$I,2,0)</f>
        <v>SINAPI</v>
      </c>
      <c r="D852" s="96" t="str">
        <f aca="false">VLOOKUP(B852,INSUMOS!$A:$I,3,0)</f>
        <v>VIDRO TEMPERADO INCOLOR PARA PORTA DE ABRIR, E = 10 MM (SEM FERRAGENS E SEM COLOCACAO)</v>
      </c>
      <c r="E852" s="98" t="str">
        <f aca="false">VLOOKUP(B852,INSUMOS!$A:$I,4,0)</f>
        <v>Material</v>
      </c>
      <c r="F852" s="98"/>
      <c r="G852" s="99" t="str">
        <f aca="false">VLOOKUP(B852,INSUMOS!$A:$I,5,0)</f>
        <v>m²</v>
      </c>
      <c r="H852" s="100" t="n">
        <v>2.31</v>
      </c>
      <c r="I852" s="101" t="n">
        <f aca="false">VLOOKUP(B852,INSUMOS!$A:$I,8,0)</f>
        <v>420</v>
      </c>
      <c r="J852" s="101" t="n">
        <f aca="false">TRUNC(H852*I852,2)</f>
        <v>970.2</v>
      </c>
      <c r="L852" s="63" t="n">
        <f aca="false">IF(AND(A853&lt;&gt;"",A852=""),L851+1,L851)</f>
        <v>76</v>
      </c>
      <c r="M852" s="80" t="n">
        <f aca="false">IF(OR(A852="Insumo",A852="Composição Auxiliar"),J852,"")</f>
        <v>970.2</v>
      </c>
      <c r="N852" s="81" t="str">
        <f aca="false">IF(E852="Mão de Obra",J852,"")</f>
        <v/>
      </c>
      <c r="O852" s="81" t="n">
        <f aca="false">IF(N852&lt;&gt;"","",M852)</f>
        <v>970.2</v>
      </c>
      <c r="P852" s="82" t="str">
        <f aca="false">IF(A852="Composição",B852,"")</f>
        <v/>
      </c>
      <c r="Q852" s="81" t="str">
        <f aca="false">IF(P852&lt;&gt;"",SUMIF(L852:L852,L852,N852:N852),"")</f>
        <v/>
      </c>
      <c r="R852" s="81" t="str">
        <f aca="false">IF(P852&lt;&gt;"",SUMIF(L852:L852,L852,O852:O852),"")</f>
        <v/>
      </c>
    </row>
    <row r="853" customFormat="false" ht="25.5" hidden="true" customHeight="false" outlineLevel="0" collapsed="false">
      <c r="A853" s="96" t="s">
        <v>679</v>
      </c>
      <c r="B853" s="97" t="s">
        <v>1218</v>
      </c>
      <c r="C853" s="96" t="str">
        <f aca="false">VLOOKUP(B853,INSUMOS!$A:$I,2,0)</f>
        <v>SINAPI</v>
      </c>
      <c r="D853" s="96" t="str">
        <f aca="false">VLOOKUP(B853,INSUMOS!$A:$I,3,0)</f>
        <v>MOLA HIDRAULICA DE PISO, PARA PORTAS DE ATE 1100 MM E PESO DE ATE 120 KG, COM CORPO EM ACO INOX</v>
      </c>
      <c r="E853" s="98" t="str">
        <f aca="false">VLOOKUP(B853,INSUMOS!$A:$I,4,0)</f>
        <v>Material</v>
      </c>
      <c r="F853" s="98"/>
      <c r="G853" s="99" t="str">
        <f aca="false">VLOOKUP(B853,INSUMOS!$A:$I,5,0)</f>
        <v>UN</v>
      </c>
      <c r="H853" s="100" t="n">
        <v>1</v>
      </c>
      <c r="I853" s="101" t="n">
        <f aca="false">VLOOKUP(B853,INSUMOS!$A:$I,8,0)</f>
        <v>826.62</v>
      </c>
      <c r="J853" s="101" t="n">
        <f aca="false">TRUNC(H853*I853,2)</f>
        <v>826.62</v>
      </c>
      <c r="L853" s="63" t="n">
        <f aca="false">IF(AND(A854&lt;&gt;"",A853=""),L852+1,L852)</f>
        <v>76</v>
      </c>
      <c r="M853" s="80" t="n">
        <f aca="false">IF(OR(A853="Insumo",A853="Composição Auxiliar"),J853,"")</f>
        <v>826.62</v>
      </c>
      <c r="N853" s="81" t="str">
        <f aca="false">IF(E853="Mão de Obra",J853,"")</f>
        <v/>
      </c>
      <c r="O853" s="81" t="n">
        <f aca="false">IF(N853&lt;&gt;"","",M853)</f>
        <v>826.62</v>
      </c>
      <c r="P853" s="82" t="str">
        <f aca="false">IF(A853="Composição",B853,"")</f>
        <v/>
      </c>
      <c r="Q853" s="81" t="str">
        <f aca="false">IF(P853&lt;&gt;"",SUMIF(L853:L853,L853,N853:N853),"")</f>
        <v/>
      </c>
      <c r="R853" s="81" t="str">
        <f aca="false">IF(P853&lt;&gt;"",SUMIF(L853:L853,L853,O853:O853),"")</f>
        <v/>
      </c>
    </row>
    <row r="854" customFormat="false" ht="25.5" hidden="true" customHeight="false" outlineLevel="0" collapsed="false">
      <c r="A854" s="96" t="s">
        <v>679</v>
      </c>
      <c r="B854" s="97" t="s">
        <v>1206</v>
      </c>
      <c r="C854" s="96" t="str">
        <f aca="false">VLOOKUP(B854,INSUMOS!$A:$I,2,0)</f>
        <v>SINAPI</v>
      </c>
      <c r="D854" s="96" t="str">
        <f aca="false">VLOOKUP(B854,INSUMOS!$A:$I,3,0)</f>
        <v>PUXADOR TUBULAR RETO DUPLO, EM ALUMINIO CROMADO, COMPRIMENTO DE APROX 400 MM E DIAMETRO DE 25 MM (1")</v>
      </c>
      <c r="E854" s="98" t="str">
        <f aca="false">VLOOKUP(B854,INSUMOS!$A:$I,4,0)</f>
        <v>Material</v>
      </c>
      <c r="F854" s="98"/>
      <c r="G854" s="99" t="str">
        <f aca="false">VLOOKUP(B854,INSUMOS!$A:$I,5,0)</f>
        <v>UN</v>
      </c>
      <c r="H854" s="100" t="n">
        <v>1</v>
      </c>
      <c r="I854" s="101" t="n">
        <f aca="false">VLOOKUP(B854,INSUMOS!$A:$I,8,0)</f>
        <v>159.18</v>
      </c>
      <c r="J854" s="101" t="n">
        <f aca="false">TRUNC(H854*I854,2)</f>
        <v>159.18</v>
      </c>
      <c r="L854" s="63" t="n">
        <f aca="false">IF(AND(A855&lt;&gt;"",A854=""),L853+1,L853)</f>
        <v>76</v>
      </c>
      <c r="M854" s="80" t="n">
        <f aca="false">IF(OR(A854="Insumo",A854="Composição Auxiliar"),J854,"")</f>
        <v>159.18</v>
      </c>
      <c r="N854" s="81" t="str">
        <f aca="false">IF(E854="Mão de Obra",J854,"")</f>
        <v/>
      </c>
      <c r="O854" s="81" t="n">
        <f aca="false">IF(N854&lt;&gt;"","",M854)</f>
        <v>159.18</v>
      </c>
      <c r="P854" s="82" t="str">
        <f aca="false">IF(A854="Composição",B854,"")</f>
        <v/>
      </c>
      <c r="Q854" s="81" t="str">
        <f aca="false">IF(P854&lt;&gt;"",SUMIF(L854:L854,L854,N854:N854),"")</f>
        <v/>
      </c>
      <c r="R854" s="81" t="str">
        <f aca="false">IF(P854&lt;&gt;"",SUMIF(L854:L854,L854,O854:O854),"")</f>
        <v/>
      </c>
    </row>
    <row r="855" customFormat="false" ht="14.25" hidden="true" customHeight="false" outlineLevel="0" collapsed="false">
      <c r="A855" s="102"/>
      <c r="B855" s="102"/>
      <c r="C855" s="102"/>
      <c r="D855" s="102"/>
      <c r="E855" s="102"/>
      <c r="F855" s="103"/>
      <c r="G855" s="102"/>
      <c r="H855" s="103"/>
      <c r="I855" s="102"/>
      <c r="J855" s="103"/>
      <c r="L855" s="63" t="n">
        <f aca="false">IF(AND(A856&lt;&gt;"",A855=""),L854+1,L854)</f>
        <v>76</v>
      </c>
      <c r="M855" s="80" t="str">
        <f aca="false">IF(OR(A855="Insumo",A855="Composição Auxiliar"),J855,"")</f>
        <v/>
      </c>
      <c r="N855" s="81" t="str">
        <f aca="false">IF(E855="Mão de Obra",J855,"")</f>
        <v/>
      </c>
      <c r="O855" s="81" t="str">
        <f aca="false">IF(N855&lt;&gt;"","",M855)</f>
        <v/>
      </c>
      <c r="P855" s="82" t="str">
        <f aca="false">IF(A855="Composição",B855,"")</f>
        <v/>
      </c>
      <c r="Q855" s="81" t="str">
        <f aca="false">IF(P855&lt;&gt;"",SUMIF(L855:L855,L855,N855:N855),"")</f>
        <v/>
      </c>
      <c r="R855" s="81" t="str">
        <f aca="false">IF(P855&lt;&gt;"",SUMIF(L855:L855,L855,O855:O855),"")</f>
        <v/>
      </c>
    </row>
    <row r="856" customFormat="false" ht="15" hidden="true" customHeight="false" outlineLevel="0" collapsed="false">
      <c r="A856" s="102"/>
      <c r="B856" s="102"/>
      <c r="C856" s="102"/>
      <c r="D856" s="102"/>
      <c r="E856" s="102"/>
      <c r="F856" s="103"/>
      <c r="G856" s="102"/>
      <c r="H856" s="104"/>
      <c r="I856" s="104"/>
      <c r="J856" s="103"/>
      <c r="L856" s="63" t="n">
        <f aca="false">IF(AND(A857&lt;&gt;"",A856=""),L855+1,L855)</f>
        <v>76</v>
      </c>
      <c r="M856" s="80" t="str">
        <f aca="false">IF(OR(A856="Insumo",A856="Composição Auxiliar"),J856,"")</f>
        <v/>
      </c>
      <c r="N856" s="81" t="str">
        <f aca="false">IF(E856="Mão de Obra",J856,"")</f>
        <v/>
      </c>
      <c r="O856" s="81" t="str">
        <f aca="false">IF(N856&lt;&gt;"","",M856)</f>
        <v/>
      </c>
      <c r="P856" s="82" t="str">
        <f aca="false">IF(A856="Composição",B856,"")</f>
        <v/>
      </c>
      <c r="Q856" s="81" t="str">
        <f aca="false">IF(P856&lt;&gt;"",SUMIF(L856:L856,L856,N856:N856),"")</f>
        <v/>
      </c>
      <c r="R856" s="81" t="str">
        <f aca="false">IF(P856&lt;&gt;"",SUMIF(L856:L856,L856,O856:O856),"")</f>
        <v/>
      </c>
    </row>
    <row r="857" customFormat="false" ht="15" hidden="true" customHeight="false" outlineLevel="0" collapsed="false">
      <c r="A857" s="108"/>
      <c r="B857" s="108"/>
      <c r="C857" s="108"/>
      <c r="D857" s="108"/>
      <c r="E857" s="108"/>
      <c r="F857" s="108"/>
      <c r="G857" s="108"/>
      <c r="H857" s="108"/>
      <c r="I857" s="108"/>
      <c r="J857" s="108"/>
      <c r="L857" s="63" t="n">
        <f aca="false">IF(AND(A858&lt;&gt;"",A857=""),L856+1,L856)</f>
        <v>77</v>
      </c>
      <c r="M857" s="80" t="str">
        <f aca="false">IF(OR(A857="Insumo",A857="Composição Auxiliar"),J857,"")</f>
        <v/>
      </c>
      <c r="N857" s="81" t="str">
        <f aca="false">IF(E857="Mão de Obra",J857,"")</f>
        <v/>
      </c>
      <c r="O857" s="81" t="str">
        <f aca="false">IF(N857&lt;&gt;"","",M857)</f>
        <v/>
      </c>
      <c r="P857" s="82" t="str">
        <f aca="false">IF(A857="Composição",B857,"")</f>
        <v/>
      </c>
      <c r="Q857" s="81" t="str">
        <f aca="false">IF(P857&lt;&gt;"",SUMIF(L857:L857,L857,N857:N857),"")</f>
        <v/>
      </c>
      <c r="R857" s="81" t="str">
        <f aca="false">IF(P857&lt;&gt;"",SUMIF(L857:L857,L857,O857:O857),"")</f>
        <v/>
      </c>
    </row>
    <row r="858" customFormat="false" ht="15" hidden="true" customHeight="true" outlineLevel="0" collapsed="false">
      <c r="A858" s="83" t="s">
        <v>233</v>
      </c>
      <c r="B858" s="84" t="s">
        <v>655</v>
      </c>
      <c r="C858" s="83" t="s">
        <v>656</v>
      </c>
      <c r="D858" s="83" t="s">
        <v>657</v>
      </c>
      <c r="E858" s="83" t="s">
        <v>658</v>
      </c>
      <c r="F858" s="83"/>
      <c r="G858" s="85" t="s">
        <v>659</v>
      </c>
      <c r="H858" s="84" t="s">
        <v>660</v>
      </c>
      <c r="I858" s="84" t="s">
        <v>661</v>
      </c>
      <c r="J858" s="84" t="s">
        <v>662</v>
      </c>
      <c r="L858" s="63" t="n">
        <f aca="false">IF(AND(A859&lt;&gt;"",A858=""),L857+1,L857)</f>
        <v>77</v>
      </c>
      <c r="M858" s="80" t="str">
        <f aca="false">IF(OR(A858="Insumo",A858="Composição Auxiliar"),J858,"")</f>
        <v/>
      </c>
      <c r="N858" s="81" t="str">
        <f aca="false">IF(E858="Mão de Obra",J858,"")</f>
        <v/>
      </c>
      <c r="O858" s="81" t="str">
        <f aca="false">IF(N858&lt;&gt;"","",M858)</f>
        <v/>
      </c>
      <c r="P858" s="82" t="str">
        <f aca="false">IF(A858="Composição",B858,"")</f>
        <v/>
      </c>
      <c r="Q858" s="81" t="str">
        <f aca="false">IF(P858&lt;&gt;"",SUMIF(L858:L858,L858,N858:N858),"")</f>
        <v/>
      </c>
      <c r="R858" s="81" t="str">
        <f aca="false">IF(P858&lt;&gt;"",SUMIF(L858:L858,L858,O858:O858),"")</f>
        <v/>
      </c>
    </row>
    <row r="859" customFormat="false" ht="38.25" hidden="true" customHeight="true" outlineLevel="0" collapsed="false">
      <c r="A859" s="86" t="s">
        <v>663</v>
      </c>
      <c r="B859" s="87" t="s">
        <v>234</v>
      </c>
      <c r="C859" s="86" t="s">
        <v>716</v>
      </c>
      <c r="D859" s="86" t="s">
        <v>1221</v>
      </c>
      <c r="E859" s="86" t="s">
        <v>801</v>
      </c>
      <c r="F859" s="86"/>
      <c r="G859" s="88" t="s">
        <v>718</v>
      </c>
      <c r="H859" s="89" t="n">
        <v>1</v>
      </c>
      <c r="I859" s="90" t="n">
        <f aca="false">SUMIF(L:L,$L859,M:M)</f>
        <v>430.96</v>
      </c>
      <c r="J859" s="90" t="n">
        <f aca="false">TRUNC(H859*I859,2)</f>
        <v>430.96</v>
      </c>
      <c r="L859" s="63" t="n">
        <f aca="false">IF(AND(A860&lt;&gt;"",A859=""),L858+1,L858)</f>
        <v>77</v>
      </c>
      <c r="M859" s="80" t="str">
        <f aca="false">IF(OR(A859="Insumo",A859="Composição Auxiliar"),J859,"")</f>
        <v/>
      </c>
      <c r="N859" s="81" t="str">
        <f aca="false">IF(E859="Mão de Obra",J859,"")</f>
        <v/>
      </c>
      <c r="O859" s="81" t="str">
        <f aca="false">IF(N859&lt;&gt;"","",M859)</f>
        <v/>
      </c>
      <c r="P859" s="82" t="str">
        <f aca="false">IF(A859="Composição",B859,"")</f>
        <v> S-ARQ-ESQU-PRMPP-004 </v>
      </c>
      <c r="Q859" s="81" t="n">
        <f aca="false">IF(P859&lt;&gt;"",SUMIF(L859:L859,L859,N859:N859),"")</f>
        <v>0</v>
      </c>
      <c r="R859" s="81" t="n">
        <f aca="false">IF(P859&lt;&gt;"",SUMIF(L859:L859,L859,O859:O859),"")</f>
        <v>0</v>
      </c>
    </row>
    <row r="860" customFormat="false" ht="25.5" hidden="true" customHeight="true" outlineLevel="0" collapsed="false">
      <c r="A860" s="91" t="s">
        <v>668</v>
      </c>
      <c r="B860" s="92" t="s">
        <v>677</v>
      </c>
      <c r="C860" s="91" t="s">
        <v>664</v>
      </c>
      <c r="D860" s="91" t="s">
        <v>678</v>
      </c>
      <c r="E860" s="91" t="s">
        <v>671</v>
      </c>
      <c r="F860" s="91"/>
      <c r="G860" s="93" t="s">
        <v>672</v>
      </c>
      <c r="H860" s="94" t="n">
        <v>0.4</v>
      </c>
      <c r="I860" s="95" t="n">
        <f aca="false">SUMIFS(J:J,A:A,"Composição",B:B,$B860)</f>
        <v>18.93</v>
      </c>
      <c r="J860" s="95" t="n">
        <f aca="false">TRUNC(H860*I860,2)</f>
        <v>7.57</v>
      </c>
      <c r="L860" s="63" t="n">
        <f aca="false">IF(AND(A861&lt;&gt;"",A860=""),L859+1,L859)</f>
        <v>77</v>
      </c>
      <c r="M860" s="80" t="n">
        <f aca="false">IF(OR(A860="Insumo",A860="Composição Auxiliar"),J860,"")</f>
        <v>7.57</v>
      </c>
      <c r="N860" s="81" t="str">
        <f aca="false">IF(E860="Mão de Obra",J860,"")</f>
        <v/>
      </c>
      <c r="O860" s="81" t="n">
        <f aca="false">IF(N860&lt;&gt;"","",M860)</f>
        <v>7.57</v>
      </c>
      <c r="P860" s="82" t="str">
        <f aca="false">IF(A860="Composição",B860,"")</f>
        <v/>
      </c>
      <c r="Q860" s="81" t="str">
        <f aca="false">IF(P860&lt;&gt;"",SUMIF(L860:L860,L860,N860:N860),"")</f>
        <v/>
      </c>
      <c r="R860" s="81" t="str">
        <f aca="false">IF(P860&lt;&gt;"",SUMIF(L860:L860,L860,O860:O860),"")</f>
        <v/>
      </c>
    </row>
    <row r="861" customFormat="false" ht="38.25" hidden="true" customHeight="true" outlineLevel="0" collapsed="false">
      <c r="A861" s="91" t="s">
        <v>668</v>
      </c>
      <c r="B861" s="92" t="s">
        <v>1222</v>
      </c>
      <c r="C861" s="91" t="s">
        <v>664</v>
      </c>
      <c r="D861" s="91" t="s">
        <v>1223</v>
      </c>
      <c r="E861" s="91" t="s">
        <v>801</v>
      </c>
      <c r="F861" s="91"/>
      <c r="G861" s="93" t="s">
        <v>667</v>
      </c>
      <c r="H861" s="94" t="n">
        <v>0.36</v>
      </c>
      <c r="I861" s="95" t="n">
        <f aca="false">SUMIFS(J:J,A:A,"Composição",B:B,$B861)</f>
        <v>897.46</v>
      </c>
      <c r="J861" s="95" t="n">
        <f aca="false">TRUNC(H861*I861,2)</f>
        <v>323.08</v>
      </c>
      <c r="L861" s="63" t="n">
        <f aca="false">IF(AND(A862&lt;&gt;"",A861=""),L860+1,L860)</f>
        <v>77</v>
      </c>
      <c r="M861" s="80" t="n">
        <f aca="false">IF(OR(A861="Insumo",A861="Composição Auxiliar"),J861,"")</f>
        <v>323.08</v>
      </c>
      <c r="N861" s="81" t="str">
        <f aca="false">IF(E861="Mão de Obra",J861,"")</f>
        <v/>
      </c>
      <c r="O861" s="81" t="n">
        <f aca="false">IF(N861&lt;&gt;"","",M861)</f>
        <v>323.08</v>
      </c>
      <c r="P861" s="82" t="str">
        <f aca="false">IF(A861="Composição",B861,"")</f>
        <v/>
      </c>
      <c r="Q861" s="81" t="str">
        <f aca="false">IF(P861&lt;&gt;"",SUMIF(L861:L861,L861,N861:N861),"")</f>
        <v/>
      </c>
      <c r="R861" s="81" t="str">
        <f aca="false">IF(P861&lt;&gt;"",SUMIF(L861:L861,L861,O861:O861),"")</f>
        <v/>
      </c>
    </row>
    <row r="862" customFormat="false" ht="25.5" hidden="true" customHeight="true" outlineLevel="0" collapsed="false">
      <c r="A862" s="91" t="s">
        <v>668</v>
      </c>
      <c r="B862" s="92" t="s">
        <v>1224</v>
      </c>
      <c r="C862" s="91" t="s">
        <v>664</v>
      </c>
      <c r="D862" s="91" t="s">
        <v>1225</v>
      </c>
      <c r="E862" s="91" t="s">
        <v>801</v>
      </c>
      <c r="F862" s="91"/>
      <c r="G862" s="93" t="s">
        <v>729</v>
      </c>
      <c r="H862" s="94" t="n">
        <v>2.4</v>
      </c>
      <c r="I862" s="95" t="n">
        <f aca="false">SUMIFS(J:J,A:A,"Composição",B:B,$B862)</f>
        <v>22.88</v>
      </c>
      <c r="J862" s="95" t="n">
        <f aca="false">TRUNC(H862*I862,2)</f>
        <v>54.91</v>
      </c>
      <c r="L862" s="63" t="n">
        <f aca="false">IF(AND(A863&lt;&gt;"",A862=""),L861+1,L861)</f>
        <v>77</v>
      </c>
      <c r="M862" s="80" t="n">
        <f aca="false">IF(OR(A862="Insumo",A862="Composição Auxiliar"),J862,"")</f>
        <v>54.91</v>
      </c>
      <c r="N862" s="81" t="str">
        <f aca="false">IF(E862="Mão de Obra",J862,"")</f>
        <v/>
      </c>
      <c r="O862" s="81" t="n">
        <f aca="false">IF(N862&lt;&gt;"","",M862)</f>
        <v>54.91</v>
      </c>
      <c r="P862" s="82" t="str">
        <f aca="false">IF(A862="Composição",B862,"")</f>
        <v/>
      </c>
      <c r="Q862" s="81" t="str">
        <f aca="false">IF(P862&lt;&gt;"",SUMIF(L862:L862,L862,N862:N862),"")</f>
        <v/>
      </c>
      <c r="R862" s="81" t="str">
        <f aca="false">IF(P862&lt;&gt;"",SUMIF(L862:L862,L862,O862:O862),"")</f>
        <v/>
      </c>
    </row>
    <row r="863" customFormat="false" ht="25.5" hidden="true" customHeight="true" outlineLevel="0" collapsed="false">
      <c r="A863" s="91" t="s">
        <v>668</v>
      </c>
      <c r="B863" s="92" t="s">
        <v>1226</v>
      </c>
      <c r="C863" s="91" t="s">
        <v>664</v>
      </c>
      <c r="D863" s="91" t="s">
        <v>1227</v>
      </c>
      <c r="E863" s="91" t="s">
        <v>671</v>
      </c>
      <c r="F863" s="91"/>
      <c r="G863" s="93" t="s">
        <v>672</v>
      </c>
      <c r="H863" s="94" t="n">
        <v>0.4</v>
      </c>
      <c r="I863" s="95" t="n">
        <f aca="false">SUMIFS(J:J,A:A,"Composição",B:B,$B863)</f>
        <v>23.91</v>
      </c>
      <c r="J863" s="95" t="n">
        <f aca="false">TRUNC(H863*I863,2)</f>
        <v>9.56</v>
      </c>
      <c r="L863" s="63" t="n">
        <f aca="false">IF(AND(A864&lt;&gt;"",A863=""),L862+1,L862)</f>
        <v>77</v>
      </c>
      <c r="M863" s="80" t="n">
        <f aca="false">IF(OR(A863="Insumo",A863="Composição Auxiliar"),J863,"")</f>
        <v>9.56</v>
      </c>
      <c r="N863" s="81" t="str">
        <f aca="false">IF(E863="Mão de Obra",J863,"")</f>
        <v/>
      </c>
      <c r="O863" s="81" t="n">
        <f aca="false">IF(N863&lt;&gt;"","",M863)</f>
        <v>9.56</v>
      </c>
      <c r="P863" s="82" t="str">
        <f aca="false">IF(A863="Composição",B863,"")</f>
        <v/>
      </c>
      <c r="Q863" s="81" t="str">
        <f aca="false">IF(P863&lt;&gt;"",SUMIF(L863:L863,L863,N863:N863),"")</f>
        <v/>
      </c>
      <c r="R863" s="81" t="str">
        <f aca="false">IF(P863&lt;&gt;"",SUMIF(L863:L863,L863,O863:O863),"")</f>
        <v/>
      </c>
    </row>
    <row r="864" customFormat="false" ht="14.25" hidden="true" customHeight="false" outlineLevel="0" collapsed="false">
      <c r="A864" s="96" t="s">
        <v>679</v>
      </c>
      <c r="B864" s="97" t="s">
        <v>1228</v>
      </c>
      <c r="C864" s="96" t="str">
        <f aca="false">VLOOKUP(B864,INSUMOS!$A:$I,2,0)</f>
        <v>SINAPI</v>
      </c>
      <c r="D864" s="96" t="str">
        <f aca="false">VLOOKUP(B864,INSUMOS!$A:$I,3,0)</f>
        <v>PERFIL DE ALUMINIO ANODIZADO</v>
      </c>
      <c r="E864" s="98" t="str">
        <f aca="false">VLOOKUP(B864,INSUMOS!$A:$I,4,0)</f>
        <v>Material</v>
      </c>
      <c r="F864" s="98"/>
      <c r="G864" s="99" t="str">
        <f aca="false">VLOOKUP(B864,INSUMOS!$A:$I,5,0)</f>
        <v>KG</v>
      </c>
      <c r="H864" s="100" t="n">
        <v>0.492</v>
      </c>
      <c r="I864" s="101" t="n">
        <f aca="false">VLOOKUP(B864,INSUMOS!$A:$I,8,0)</f>
        <v>72.85</v>
      </c>
      <c r="J864" s="101" t="n">
        <f aca="false">TRUNC(H864*I864,2)</f>
        <v>35.84</v>
      </c>
      <c r="L864" s="63" t="n">
        <f aca="false">IF(AND(A865&lt;&gt;"",A864=""),L863+1,L863)</f>
        <v>77</v>
      </c>
      <c r="M864" s="80" t="n">
        <f aca="false">IF(OR(A864="Insumo",A864="Composição Auxiliar"),J864,"")</f>
        <v>35.84</v>
      </c>
      <c r="N864" s="81" t="str">
        <f aca="false">IF(E864="Mão de Obra",J864,"")</f>
        <v/>
      </c>
      <c r="O864" s="81" t="n">
        <f aca="false">IF(N864&lt;&gt;"","",M864)</f>
        <v>35.84</v>
      </c>
      <c r="P864" s="82" t="str">
        <f aca="false">IF(A864="Composição",B864,"")</f>
        <v/>
      </c>
      <c r="Q864" s="81" t="str">
        <f aca="false">IF(P864&lt;&gt;"",SUMIF(L864:L864,L864,N864:N864),"")</f>
        <v/>
      </c>
      <c r="R864" s="81" t="str">
        <f aca="false">IF(P864&lt;&gt;"",SUMIF(L864:L864,L864,O864:O864),"")</f>
        <v/>
      </c>
    </row>
    <row r="865" customFormat="false" ht="14.25" hidden="true" customHeight="false" outlineLevel="0" collapsed="false">
      <c r="A865" s="102"/>
      <c r="B865" s="102"/>
      <c r="C865" s="102"/>
      <c r="D865" s="102"/>
      <c r="E865" s="102"/>
      <c r="F865" s="103"/>
      <c r="G865" s="102"/>
      <c r="H865" s="103"/>
      <c r="I865" s="102"/>
      <c r="J865" s="103"/>
      <c r="L865" s="63" t="n">
        <f aca="false">IF(AND(A866&lt;&gt;"",A865=""),L864+1,L864)</f>
        <v>77</v>
      </c>
      <c r="M865" s="80" t="str">
        <f aca="false">IF(OR(A865="Insumo",A865="Composição Auxiliar"),J865,"")</f>
        <v/>
      </c>
      <c r="N865" s="81" t="str">
        <f aca="false">IF(E865="Mão de Obra",J865,"")</f>
        <v/>
      </c>
      <c r="O865" s="81" t="str">
        <f aca="false">IF(N865&lt;&gt;"","",M865)</f>
        <v/>
      </c>
      <c r="P865" s="82" t="str">
        <f aca="false">IF(A865="Composição",B865,"")</f>
        <v/>
      </c>
      <c r="Q865" s="81" t="str">
        <f aca="false">IF(P865&lt;&gt;"",SUMIF(L865:L865,L865,N865:N865),"")</f>
        <v/>
      </c>
      <c r="R865" s="81" t="str">
        <f aca="false">IF(P865&lt;&gt;"",SUMIF(L865:L865,L865,O865:O865),"")</f>
        <v/>
      </c>
    </row>
    <row r="866" customFormat="false" ht="15" hidden="true" customHeight="false" outlineLevel="0" collapsed="false">
      <c r="A866" s="102"/>
      <c r="B866" s="102"/>
      <c r="C866" s="102"/>
      <c r="D866" s="102"/>
      <c r="E866" s="102"/>
      <c r="F866" s="103"/>
      <c r="G866" s="102"/>
      <c r="H866" s="104"/>
      <c r="I866" s="104"/>
      <c r="J866" s="103"/>
      <c r="L866" s="63" t="n">
        <f aca="false">IF(AND(A867&lt;&gt;"",A866=""),L865+1,L865)</f>
        <v>77</v>
      </c>
      <c r="M866" s="80" t="str">
        <f aca="false">IF(OR(A866="Insumo",A866="Composição Auxiliar"),J866,"")</f>
        <v/>
      </c>
      <c r="N866" s="81" t="str">
        <f aca="false">IF(E866="Mão de Obra",J866,"")</f>
        <v/>
      </c>
      <c r="O866" s="81" t="str">
        <f aca="false">IF(N866&lt;&gt;"","",M866)</f>
        <v/>
      </c>
      <c r="P866" s="82" t="str">
        <f aca="false">IF(A866="Composição",B866,"")</f>
        <v/>
      </c>
      <c r="Q866" s="81" t="str">
        <f aca="false">IF(P866&lt;&gt;"",SUMIF(L866:L866,L866,N866:N866),"")</f>
        <v/>
      </c>
      <c r="R866" s="81" t="str">
        <f aca="false">IF(P866&lt;&gt;"",SUMIF(L866:L866,L866,O866:O866),"")</f>
        <v/>
      </c>
    </row>
    <row r="867" customFormat="false" ht="15" hidden="true" customHeight="false" outlineLevel="0" collapsed="false">
      <c r="A867" s="108"/>
      <c r="B867" s="108"/>
      <c r="C867" s="108"/>
      <c r="D867" s="108"/>
      <c r="E867" s="108"/>
      <c r="F867" s="108"/>
      <c r="G867" s="108"/>
      <c r="H867" s="108"/>
      <c r="I867" s="108"/>
      <c r="J867" s="108"/>
      <c r="L867" s="63" t="n">
        <f aca="false">IF(AND(A868&lt;&gt;"",A867=""),L866+1,L866)</f>
        <v>78</v>
      </c>
      <c r="M867" s="80" t="str">
        <f aca="false">IF(OR(A867="Insumo",A867="Composição Auxiliar"),J867,"")</f>
        <v/>
      </c>
      <c r="N867" s="81" t="str">
        <f aca="false">IF(E867="Mão de Obra",J867,"")</f>
        <v/>
      </c>
      <c r="O867" s="81" t="str">
        <f aca="false">IF(N867&lt;&gt;"","",M867)</f>
        <v/>
      </c>
      <c r="P867" s="82" t="str">
        <f aca="false">IF(A867="Composição",B867,"")</f>
        <v/>
      </c>
      <c r="Q867" s="81" t="str">
        <f aca="false">IF(P867&lt;&gt;"",SUMIF(L867:L867,L867,N867:N867),"")</f>
        <v/>
      </c>
      <c r="R867" s="81" t="str">
        <f aca="false">IF(P867&lt;&gt;"",SUMIF(L867:L867,L867,O867:O867),"")</f>
        <v/>
      </c>
    </row>
    <row r="868" customFormat="false" ht="15" hidden="true" customHeight="true" outlineLevel="0" collapsed="false">
      <c r="A868" s="83" t="s">
        <v>235</v>
      </c>
      <c r="B868" s="84" t="s">
        <v>655</v>
      </c>
      <c r="C868" s="83" t="s">
        <v>656</v>
      </c>
      <c r="D868" s="83" t="s">
        <v>657</v>
      </c>
      <c r="E868" s="83" t="s">
        <v>658</v>
      </c>
      <c r="F868" s="83"/>
      <c r="G868" s="85" t="s">
        <v>659</v>
      </c>
      <c r="H868" s="84" t="s">
        <v>660</v>
      </c>
      <c r="I868" s="84" t="s">
        <v>661</v>
      </c>
      <c r="J868" s="84" t="s">
        <v>662</v>
      </c>
      <c r="L868" s="63" t="n">
        <f aca="false">IF(AND(A869&lt;&gt;"",A868=""),L867+1,L867)</f>
        <v>78</v>
      </c>
      <c r="M868" s="80" t="str">
        <f aca="false">IF(OR(A868="Insumo",A868="Composição Auxiliar"),J868,"")</f>
        <v/>
      </c>
      <c r="N868" s="81" t="str">
        <f aca="false">IF(E868="Mão de Obra",J868,"")</f>
        <v/>
      </c>
      <c r="O868" s="81" t="str">
        <f aca="false">IF(N868&lt;&gt;"","",M868)</f>
        <v/>
      </c>
      <c r="P868" s="82" t="str">
        <f aca="false">IF(A868="Composição",B868,"")</f>
        <v/>
      </c>
      <c r="Q868" s="81" t="str">
        <f aca="false">IF(P868&lt;&gt;"",SUMIF(L868:L868,L868,N868:N868),"")</f>
        <v/>
      </c>
      <c r="R868" s="81" t="str">
        <f aca="false">IF(P868&lt;&gt;"",SUMIF(L868:L868,L868,O868:O868),"")</f>
        <v/>
      </c>
    </row>
    <row r="869" customFormat="false" ht="38.25" hidden="true" customHeight="true" outlineLevel="0" collapsed="false">
      <c r="A869" s="86" t="s">
        <v>663</v>
      </c>
      <c r="B869" s="87" t="s">
        <v>236</v>
      </c>
      <c r="C869" s="86" t="s">
        <v>716</v>
      </c>
      <c r="D869" s="86" t="s">
        <v>1230</v>
      </c>
      <c r="E869" s="86" t="s">
        <v>801</v>
      </c>
      <c r="F869" s="86"/>
      <c r="G869" s="88" t="s">
        <v>718</v>
      </c>
      <c r="H869" s="89" t="n">
        <v>1</v>
      </c>
      <c r="I869" s="90" t="n">
        <f aca="false">SUMIF(L:L,$L869,M:M)</f>
        <v>834.47</v>
      </c>
      <c r="J869" s="90" t="n">
        <f aca="false">TRUNC(H869*I869,2)</f>
        <v>834.47</v>
      </c>
      <c r="L869" s="63" t="n">
        <f aca="false">IF(AND(A870&lt;&gt;"",A869=""),L868+1,L868)</f>
        <v>78</v>
      </c>
      <c r="M869" s="80" t="str">
        <f aca="false">IF(OR(A869="Insumo",A869="Composição Auxiliar"),J869,"")</f>
        <v/>
      </c>
      <c r="N869" s="81" t="str">
        <f aca="false">IF(E869="Mão de Obra",J869,"")</f>
        <v/>
      </c>
      <c r="O869" s="81" t="str">
        <f aca="false">IF(N869&lt;&gt;"","",M869)</f>
        <v/>
      </c>
      <c r="P869" s="82" t="str">
        <f aca="false">IF(A869="Composição",B869,"")</f>
        <v> S-ARQ-ESQU-PRMPP-005 </v>
      </c>
      <c r="Q869" s="81" t="n">
        <f aca="false">IF(P869&lt;&gt;"",SUMIF(L869:L869,L869,N869:N869),"")</f>
        <v>0</v>
      </c>
      <c r="R869" s="81" t="n">
        <f aca="false">IF(P869&lt;&gt;"",SUMIF(L869:L869,L869,O869:O869),"")</f>
        <v>0</v>
      </c>
    </row>
    <row r="870" customFormat="false" ht="38.25" hidden="true" customHeight="true" outlineLevel="0" collapsed="false">
      <c r="A870" s="91" t="s">
        <v>668</v>
      </c>
      <c r="B870" s="92" t="s">
        <v>1222</v>
      </c>
      <c r="C870" s="91" t="s">
        <v>664</v>
      </c>
      <c r="D870" s="91" t="s">
        <v>1223</v>
      </c>
      <c r="E870" s="91" t="s">
        <v>801</v>
      </c>
      <c r="F870" s="91"/>
      <c r="G870" s="93" t="s">
        <v>667</v>
      </c>
      <c r="H870" s="94" t="n">
        <v>0.72</v>
      </c>
      <c r="I870" s="95" t="n">
        <f aca="false">SUMIFS(J:J,A:A,"Composição",B:B,$B870)</f>
        <v>897.46</v>
      </c>
      <c r="J870" s="95" t="n">
        <f aca="false">TRUNC(H870*I870,2)</f>
        <v>646.17</v>
      </c>
      <c r="L870" s="63" t="n">
        <f aca="false">IF(AND(A871&lt;&gt;"",A870=""),L869+1,L869)</f>
        <v>78</v>
      </c>
      <c r="M870" s="80" t="n">
        <f aca="false">IF(OR(A870="Insumo",A870="Composição Auxiliar"),J870,"")</f>
        <v>646.17</v>
      </c>
      <c r="N870" s="81" t="str">
        <f aca="false">IF(E870="Mão de Obra",J870,"")</f>
        <v/>
      </c>
      <c r="O870" s="81" t="n">
        <f aca="false">IF(N870&lt;&gt;"","",M870)</f>
        <v>646.17</v>
      </c>
      <c r="P870" s="82" t="str">
        <f aca="false">IF(A870="Composição",B870,"")</f>
        <v/>
      </c>
      <c r="Q870" s="81" t="str">
        <f aca="false">IF(P870&lt;&gt;"",SUMIF(L870:L870,L870,N870:N870),"")</f>
        <v/>
      </c>
      <c r="R870" s="81" t="str">
        <f aca="false">IF(P870&lt;&gt;"",SUMIF(L870:L870,L870,O870:O870),"")</f>
        <v/>
      </c>
    </row>
    <row r="871" customFormat="false" ht="25.5" hidden="true" customHeight="true" outlineLevel="0" collapsed="false">
      <c r="A871" s="91" t="s">
        <v>668</v>
      </c>
      <c r="B871" s="92" t="s">
        <v>1226</v>
      </c>
      <c r="C871" s="91" t="s">
        <v>664</v>
      </c>
      <c r="D871" s="91" t="s">
        <v>1227</v>
      </c>
      <c r="E871" s="91" t="s">
        <v>671</v>
      </c>
      <c r="F871" s="91"/>
      <c r="G871" s="93" t="s">
        <v>672</v>
      </c>
      <c r="H871" s="94" t="n">
        <v>0.8</v>
      </c>
      <c r="I871" s="95" t="n">
        <f aca="false">SUMIFS(J:J,A:A,"Composição",B:B,$B871)</f>
        <v>23.91</v>
      </c>
      <c r="J871" s="95" t="n">
        <f aca="false">TRUNC(H871*I871,2)</f>
        <v>19.12</v>
      </c>
      <c r="L871" s="63" t="n">
        <f aca="false">IF(AND(A872&lt;&gt;"",A871=""),L870+1,L870)</f>
        <v>78</v>
      </c>
      <c r="M871" s="80" t="n">
        <f aca="false">IF(OR(A871="Insumo",A871="Composição Auxiliar"),J871,"")</f>
        <v>19.12</v>
      </c>
      <c r="N871" s="81" t="str">
        <f aca="false">IF(E871="Mão de Obra",J871,"")</f>
        <v/>
      </c>
      <c r="O871" s="81" t="n">
        <f aca="false">IF(N871&lt;&gt;"","",M871)</f>
        <v>19.12</v>
      </c>
      <c r="P871" s="82" t="str">
        <f aca="false">IF(A871="Composição",B871,"")</f>
        <v/>
      </c>
      <c r="Q871" s="81" t="str">
        <f aca="false">IF(P871&lt;&gt;"",SUMIF(L871:L871,L871,N871:N871),"")</f>
        <v/>
      </c>
      <c r="R871" s="81" t="str">
        <f aca="false">IF(P871&lt;&gt;"",SUMIF(L871:L871,L871,O871:O871),"")</f>
        <v/>
      </c>
    </row>
    <row r="872" customFormat="false" ht="25.5" hidden="true" customHeight="true" outlineLevel="0" collapsed="false">
      <c r="A872" s="91" t="s">
        <v>668</v>
      </c>
      <c r="B872" s="92" t="s">
        <v>677</v>
      </c>
      <c r="C872" s="91" t="s">
        <v>664</v>
      </c>
      <c r="D872" s="91" t="s">
        <v>678</v>
      </c>
      <c r="E872" s="91" t="s">
        <v>671</v>
      </c>
      <c r="F872" s="91"/>
      <c r="G872" s="93" t="s">
        <v>672</v>
      </c>
      <c r="H872" s="94" t="n">
        <v>0.8</v>
      </c>
      <c r="I872" s="95" t="n">
        <f aca="false">SUMIFS(J:J,A:A,"Composição",B:B,$B872)</f>
        <v>18.93</v>
      </c>
      <c r="J872" s="95" t="n">
        <f aca="false">TRUNC(H872*I872,2)</f>
        <v>15.14</v>
      </c>
      <c r="L872" s="63" t="n">
        <f aca="false">IF(AND(A873&lt;&gt;"",A872=""),L871+1,L871)</f>
        <v>78</v>
      </c>
      <c r="M872" s="80" t="n">
        <f aca="false">IF(OR(A872="Insumo",A872="Composição Auxiliar"),J872,"")</f>
        <v>15.14</v>
      </c>
      <c r="N872" s="81" t="str">
        <f aca="false">IF(E872="Mão de Obra",J872,"")</f>
        <v/>
      </c>
      <c r="O872" s="81" t="n">
        <f aca="false">IF(N872&lt;&gt;"","",M872)</f>
        <v>15.14</v>
      </c>
      <c r="P872" s="82" t="str">
        <f aca="false">IF(A872="Composição",B872,"")</f>
        <v/>
      </c>
      <c r="Q872" s="81" t="str">
        <f aca="false">IF(P872&lt;&gt;"",SUMIF(L872:L872,L872,N872:N872),"")</f>
        <v/>
      </c>
      <c r="R872" s="81" t="str">
        <f aca="false">IF(P872&lt;&gt;"",SUMIF(L872:L872,L872,O872:O872),"")</f>
        <v/>
      </c>
    </row>
    <row r="873" customFormat="false" ht="25.5" hidden="true" customHeight="true" outlineLevel="0" collapsed="false">
      <c r="A873" s="91" t="s">
        <v>668</v>
      </c>
      <c r="B873" s="92" t="s">
        <v>1224</v>
      </c>
      <c r="C873" s="91" t="s">
        <v>664</v>
      </c>
      <c r="D873" s="91" t="s">
        <v>1225</v>
      </c>
      <c r="E873" s="91" t="s">
        <v>801</v>
      </c>
      <c r="F873" s="91"/>
      <c r="G873" s="93" t="s">
        <v>729</v>
      </c>
      <c r="H873" s="94" t="n">
        <v>3.6</v>
      </c>
      <c r="I873" s="95" t="n">
        <f aca="false">SUMIFS(J:J,A:A,"Composição",B:B,$B873)</f>
        <v>22.88</v>
      </c>
      <c r="J873" s="95" t="n">
        <f aca="false">TRUNC(H873*I873,2)</f>
        <v>82.36</v>
      </c>
      <c r="L873" s="63" t="n">
        <f aca="false">IF(AND(A874&lt;&gt;"",A873=""),L872+1,L872)</f>
        <v>78</v>
      </c>
      <c r="M873" s="80" t="n">
        <f aca="false">IF(OR(A873="Insumo",A873="Composição Auxiliar"),J873,"")</f>
        <v>82.36</v>
      </c>
      <c r="N873" s="81" t="str">
        <f aca="false">IF(E873="Mão de Obra",J873,"")</f>
        <v/>
      </c>
      <c r="O873" s="81" t="n">
        <f aca="false">IF(N873&lt;&gt;"","",M873)</f>
        <v>82.36</v>
      </c>
      <c r="P873" s="82" t="str">
        <f aca="false">IF(A873="Composição",B873,"")</f>
        <v/>
      </c>
      <c r="Q873" s="81" t="str">
        <f aca="false">IF(P873&lt;&gt;"",SUMIF(L873:L873,L873,N873:N873),"")</f>
        <v/>
      </c>
      <c r="R873" s="81" t="str">
        <f aca="false">IF(P873&lt;&gt;"",SUMIF(L873:L873,L873,O873:O873),"")</f>
        <v/>
      </c>
    </row>
    <row r="874" customFormat="false" ht="14.25" hidden="true" customHeight="false" outlineLevel="0" collapsed="false">
      <c r="A874" s="96" t="s">
        <v>679</v>
      </c>
      <c r="B874" s="97" t="s">
        <v>1228</v>
      </c>
      <c r="C874" s="96" t="str">
        <f aca="false">VLOOKUP(B874,INSUMOS!$A:$I,2,0)</f>
        <v>SINAPI</v>
      </c>
      <c r="D874" s="96" t="str">
        <f aca="false">VLOOKUP(B874,INSUMOS!$A:$I,3,0)</f>
        <v>PERFIL DE ALUMINIO ANODIZADO</v>
      </c>
      <c r="E874" s="98" t="str">
        <f aca="false">VLOOKUP(B874,INSUMOS!$A:$I,4,0)</f>
        <v>Material</v>
      </c>
      <c r="F874" s="98"/>
      <c r="G874" s="99" t="str">
        <f aca="false">VLOOKUP(B874,INSUMOS!$A:$I,5,0)</f>
        <v>KG</v>
      </c>
      <c r="H874" s="100" t="n">
        <v>0.984</v>
      </c>
      <c r="I874" s="101" t="n">
        <f aca="false">VLOOKUP(B874,INSUMOS!$A:$I,8,0)</f>
        <v>72.85</v>
      </c>
      <c r="J874" s="101" t="n">
        <f aca="false">TRUNC(H874*I874,2)</f>
        <v>71.68</v>
      </c>
      <c r="L874" s="63" t="n">
        <f aca="false">IF(AND(A875&lt;&gt;"",A874=""),L873+1,L873)</f>
        <v>78</v>
      </c>
      <c r="M874" s="80" t="n">
        <f aca="false">IF(OR(A874="Insumo",A874="Composição Auxiliar"),J874,"")</f>
        <v>71.68</v>
      </c>
      <c r="N874" s="81" t="str">
        <f aca="false">IF(E874="Mão de Obra",J874,"")</f>
        <v/>
      </c>
      <c r="O874" s="81" t="n">
        <f aca="false">IF(N874&lt;&gt;"","",M874)</f>
        <v>71.68</v>
      </c>
      <c r="P874" s="82" t="str">
        <f aca="false">IF(A874="Composição",B874,"")</f>
        <v/>
      </c>
      <c r="Q874" s="81" t="str">
        <f aca="false">IF(P874&lt;&gt;"",SUMIF(L874:L874,L874,N874:N874),"")</f>
        <v/>
      </c>
      <c r="R874" s="81" t="str">
        <f aca="false">IF(P874&lt;&gt;"",SUMIF(L874:L874,L874,O874:O874),"")</f>
        <v/>
      </c>
    </row>
    <row r="875" customFormat="false" ht="14.25" hidden="true" customHeight="false" outlineLevel="0" collapsed="false">
      <c r="A875" s="102"/>
      <c r="B875" s="102"/>
      <c r="C875" s="102"/>
      <c r="D875" s="102"/>
      <c r="E875" s="102"/>
      <c r="F875" s="103"/>
      <c r="G875" s="102"/>
      <c r="H875" s="103"/>
      <c r="I875" s="102"/>
      <c r="J875" s="103"/>
      <c r="L875" s="63" t="n">
        <f aca="false">IF(AND(A876&lt;&gt;"",A875=""),L874+1,L874)</f>
        <v>78</v>
      </c>
      <c r="M875" s="80" t="str">
        <f aca="false">IF(OR(A875="Insumo",A875="Composição Auxiliar"),J875,"")</f>
        <v/>
      </c>
      <c r="N875" s="81" t="str">
        <f aca="false">IF(E875="Mão de Obra",J875,"")</f>
        <v/>
      </c>
      <c r="O875" s="81" t="str">
        <f aca="false">IF(N875&lt;&gt;"","",M875)</f>
        <v/>
      </c>
      <c r="P875" s="82" t="str">
        <f aca="false">IF(A875="Composição",B875,"")</f>
        <v/>
      </c>
      <c r="Q875" s="81" t="str">
        <f aca="false">IF(P875&lt;&gt;"",SUMIF(L875:L875,L875,N875:N875),"")</f>
        <v/>
      </c>
      <c r="R875" s="81" t="str">
        <f aca="false">IF(P875&lt;&gt;"",SUMIF(L875:L875,L875,O875:O875),"")</f>
        <v/>
      </c>
    </row>
    <row r="876" customFormat="false" ht="15" hidden="true" customHeight="false" outlineLevel="0" collapsed="false">
      <c r="A876" s="102"/>
      <c r="B876" s="102"/>
      <c r="C876" s="102"/>
      <c r="D876" s="102"/>
      <c r="E876" s="102"/>
      <c r="F876" s="103"/>
      <c r="G876" s="102"/>
      <c r="H876" s="104"/>
      <c r="I876" s="104"/>
      <c r="J876" s="103"/>
      <c r="L876" s="63" t="n">
        <f aca="false">IF(AND(A877&lt;&gt;"",A876=""),L875+1,L875)</f>
        <v>78</v>
      </c>
      <c r="M876" s="80" t="str">
        <f aca="false">IF(OR(A876="Insumo",A876="Composição Auxiliar"),J876,"")</f>
        <v/>
      </c>
      <c r="N876" s="81" t="str">
        <f aca="false">IF(E876="Mão de Obra",J876,"")</f>
        <v/>
      </c>
      <c r="O876" s="81" t="str">
        <f aca="false">IF(N876&lt;&gt;"","",M876)</f>
        <v/>
      </c>
      <c r="P876" s="82" t="str">
        <f aca="false">IF(A876="Composição",B876,"")</f>
        <v/>
      </c>
      <c r="Q876" s="81" t="str">
        <f aca="false">IF(P876&lt;&gt;"",SUMIF(L876:L876,L876,N876:N876),"")</f>
        <v/>
      </c>
      <c r="R876" s="81" t="str">
        <f aca="false">IF(P876&lt;&gt;"",SUMIF(L876:L876,L876,O876:O876),"")</f>
        <v/>
      </c>
    </row>
    <row r="877" customFormat="false" ht="15" hidden="true" customHeight="false" outlineLevel="0" collapsed="false">
      <c r="A877" s="108"/>
      <c r="B877" s="108"/>
      <c r="C877" s="108"/>
      <c r="D877" s="108"/>
      <c r="E877" s="108"/>
      <c r="F877" s="108"/>
      <c r="G877" s="108"/>
      <c r="H877" s="108"/>
      <c r="I877" s="108"/>
      <c r="J877" s="108"/>
      <c r="L877" s="63" t="n">
        <f aca="false">IF(AND(A878&lt;&gt;"",A877=""),L876+1,L876)</f>
        <v>79</v>
      </c>
      <c r="M877" s="80" t="str">
        <f aca="false">IF(OR(A877="Insumo",A877="Composição Auxiliar"),J877,"")</f>
        <v/>
      </c>
      <c r="N877" s="81" t="str">
        <f aca="false">IF(E877="Mão de Obra",J877,"")</f>
        <v/>
      </c>
      <c r="O877" s="81" t="str">
        <f aca="false">IF(N877&lt;&gt;"","",M877)</f>
        <v/>
      </c>
      <c r="P877" s="82" t="str">
        <f aca="false">IF(A877="Composição",B877,"")</f>
        <v/>
      </c>
      <c r="Q877" s="81" t="str">
        <f aca="false">IF(P877&lt;&gt;"",SUMIF(L877:L877,L877,N877:N877),"")</f>
        <v/>
      </c>
      <c r="R877" s="81" t="str">
        <f aca="false">IF(P877&lt;&gt;"",SUMIF(L877:L877,L877,O877:O877),"")</f>
        <v/>
      </c>
    </row>
    <row r="878" customFormat="false" ht="15" hidden="true" customHeight="true" outlineLevel="0" collapsed="false">
      <c r="A878" s="83" t="s">
        <v>237</v>
      </c>
      <c r="B878" s="84" t="s">
        <v>655</v>
      </c>
      <c r="C878" s="83" t="s">
        <v>656</v>
      </c>
      <c r="D878" s="83" t="s">
        <v>657</v>
      </c>
      <c r="E878" s="83" t="s">
        <v>658</v>
      </c>
      <c r="F878" s="83"/>
      <c r="G878" s="85" t="s">
        <v>659</v>
      </c>
      <c r="H878" s="84" t="s">
        <v>660</v>
      </c>
      <c r="I878" s="84" t="s">
        <v>661</v>
      </c>
      <c r="J878" s="84" t="s">
        <v>662</v>
      </c>
      <c r="L878" s="63" t="n">
        <f aca="false">IF(AND(A879&lt;&gt;"",A878=""),L877+1,L877)</f>
        <v>79</v>
      </c>
      <c r="M878" s="80" t="str">
        <f aca="false">IF(OR(A878="Insumo",A878="Composição Auxiliar"),J878,"")</f>
        <v/>
      </c>
      <c r="N878" s="81" t="str">
        <f aca="false">IF(E878="Mão de Obra",J878,"")</f>
        <v/>
      </c>
      <c r="O878" s="81" t="str">
        <f aca="false">IF(N878&lt;&gt;"","",M878)</f>
        <v/>
      </c>
      <c r="P878" s="82" t="str">
        <f aca="false">IF(A878="Composição",B878,"")</f>
        <v/>
      </c>
      <c r="Q878" s="81" t="str">
        <f aca="false">IF(P878&lt;&gt;"",SUMIF(L878:L878,L878,N878:N878),"")</f>
        <v/>
      </c>
      <c r="R878" s="81" t="str">
        <f aca="false">IF(P878&lt;&gt;"",SUMIF(L878:L878,L878,O878:O878),"")</f>
        <v/>
      </c>
    </row>
    <row r="879" customFormat="false" ht="38.25" hidden="true" customHeight="true" outlineLevel="0" collapsed="false">
      <c r="A879" s="86" t="s">
        <v>663</v>
      </c>
      <c r="B879" s="87" t="s">
        <v>238</v>
      </c>
      <c r="C879" s="86" t="s">
        <v>716</v>
      </c>
      <c r="D879" s="86" t="s">
        <v>1231</v>
      </c>
      <c r="E879" s="86" t="s">
        <v>801</v>
      </c>
      <c r="F879" s="86"/>
      <c r="G879" s="88" t="s">
        <v>718</v>
      </c>
      <c r="H879" s="89" t="n">
        <v>1</v>
      </c>
      <c r="I879" s="90" t="n">
        <f aca="false">SUMIF(L:L,$L879,M:M)</f>
        <v>1877.15</v>
      </c>
      <c r="J879" s="90" t="n">
        <f aca="false">TRUNC(H879*I879,2)</f>
        <v>1877.15</v>
      </c>
      <c r="L879" s="63" t="n">
        <f aca="false">IF(AND(A880&lt;&gt;"",A879=""),L878+1,L878)</f>
        <v>79</v>
      </c>
      <c r="M879" s="80" t="str">
        <f aca="false">IF(OR(A879="Insumo",A879="Composição Auxiliar"),J879,"")</f>
        <v/>
      </c>
      <c r="N879" s="81" t="str">
        <f aca="false">IF(E879="Mão de Obra",J879,"")</f>
        <v/>
      </c>
      <c r="O879" s="81" t="str">
        <f aca="false">IF(N879&lt;&gt;"","",M879)</f>
        <v/>
      </c>
      <c r="P879" s="82" t="str">
        <f aca="false">IF(A879="Composição",B879,"")</f>
        <v> S-ARQ-ESQU-PRMPP-009 </v>
      </c>
      <c r="Q879" s="81" t="n">
        <f aca="false">IF(P879&lt;&gt;"",SUMIF(L879:L879,L879,N879:N879),"")</f>
        <v>0</v>
      </c>
      <c r="R879" s="81" t="n">
        <f aca="false">IF(P879&lt;&gt;"",SUMIF(L879:L879,L879,O879:O879),"")</f>
        <v>0</v>
      </c>
    </row>
    <row r="880" customFormat="false" ht="38.25" hidden="true" customHeight="true" outlineLevel="0" collapsed="false">
      <c r="A880" s="91" t="s">
        <v>668</v>
      </c>
      <c r="B880" s="92" t="s">
        <v>1232</v>
      </c>
      <c r="C880" s="91" t="s">
        <v>664</v>
      </c>
      <c r="D880" s="91" t="s">
        <v>1233</v>
      </c>
      <c r="E880" s="91" t="s">
        <v>801</v>
      </c>
      <c r="F880" s="91"/>
      <c r="G880" s="93" t="s">
        <v>667</v>
      </c>
      <c r="H880" s="94" t="n">
        <v>0.528</v>
      </c>
      <c r="I880" s="95" t="n">
        <f aca="false">SUMIFS(J:J,A:A,"Composição",B:B,$B880)</f>
        <v>995.35</v>
      </c>
      <c r="J880" s="95" t="n">
        <f aca="false">TRUNC(H880*I880,2)</f>
        <v>525.54</v>
      </c>
      <c r="L880" s="63" t="n">
        <f aca="false">IF(AND(A881&lt;&gt;"",A880=""),L879+1,L879)</f>
        <v>79</v>
      </c>
      <c r="M880" s="80" t="n">
        <f aca="false">IF(OR(A880="Insumo",A880="Composição Auxiliar"),J880,"")</f>
        <v>525.54</v>
      </c>
      <c r="N880" s="81" t="str">
        <f aca="false">IF(E880="Mão de Obra",J880,"")</f>
        <v/>
      </c>
      <c r="O880" s="81" t="n">
        <f aca="false">IF(N880&lt;&gt;"","",M880)</f>
        <v>525.54</v>
      </c>
      <c r="P880" s="82" t="str">
        <f aca="false">IF(A880="Composição",B880,"")</f>
        <v/>
      </c>
      <c r="Q880" s="81" t="str">
        <f aca="false">IF(P880&lt;&gt;"",SUMIF(L880:L880,L880,N880:N880),"")</f>
        <v/>
      </c>
      <c r="R880" s="81" t="str">
        <f aca="false">IF(P880&lt;&gt;"",SUMIF(L880:L880,L880,O880:O880),"")</f>
        <v/>
      </c>
    </row>
    <row r="881" customFormat="false" ht="25.5" hidden="true" customHeight="true" outlineLevel="0" collapsed="false">
      <c r="A881" s="91" t="s">
        <v>668</v>
      </c>
      <c r="B881" s="92" t="s">
        <v>677</v>
      </c>
      <c r="C881" s="91" t="s">
        <v>664</v>
      </c>
      <c r="D881" s="91" t="s">
        <v>678</v>
      </c>
      <c r="E881" s="91" t="s">
        <v>671</v>
      </c>
      <c r="F881" s="91"/>
      <c r="G881" s="93" t="s">
        <v>672</v>
      </c>
      <c r="H881" s="94" t="n">
        <v>0.48</v>
      </c>
      <c r="I881" s="95" t="n">
        <f aca="false">SUMIFS(J:J,A:A,"Composição",B:B,$B881)</f>
        <v>18.93</v>
      </c>
      <c r="J881" s="95" t="n">
        <f aca="false">TRUNC(H881*I881,2)</f>
        <v>9.08</v>
      </c>
      <c r="L881" s="63" t="n">
        <f aca="false">IF(AND(A882&lt;&gt;"",A881=""),L880+1,L880)</f>
        <v>79</v>
      </c>
      <c r="M881" s="80" t="n">
        <f aca="false">IF(OR(A881="Insumo",A881="Composição Auxiliar"),J881,"")</f>
        <v>9.08</v>
      </c>
      <c r="N881" s="81" t="str">
        <f aca="false">IF(E881="Mão de Obra",J881,"")</f>
        <v/>
      </c>
      <c r="O881" s="81" t="n">
        <f aca="false">IF(N881&lt;&gt;"","",M881)</f>
        <v>9.08</v>
      </c>
      <c r="P881" s="82" t="str">
        <f aca="false">IF(A881="Composição",B881,"")</f>
        <v/>
      </c>
      <c r="Q881" s="81" t="str">
        <f aca="false">IF(P881&lt;&gt;"",SUMIF(L881:L881,L881,N881:N881),"")</f>
        <v/>
      </c>
      <c r="R881" s="81" t="str">
        <f aca="false">IF(P881&lt;&gt;"",SUMIF(L881:L881,L881,O881:O881),"")</f>
        <v/>
      </c>
    </row>
    <row r="882" customFormat="false" ht="25.5" hidden="true" customHeight="true" outlineLevel="0" collapsed="false">
      <c r="A882" s="91" t="s">
        <v>668</v>
      </c>
      <c r="B882" s="92" t="s">
        <v>819</v>
      </c>
      <c r="C882" s="91" t="s">
        <v>664</v>
      </c>
      <c r="D882" s="91" t="s">
        <v>820</v>
      </c>
      <c r="E882" s="91" t="s">
        <v>671</v>
      </c>
      <c r="F882" s="91"/>
      <c r="G882" s="93" t="s">
        <v>672</v>
      </c>
      <c r="H882" s="94" t="n">
        <v>0.48</v>
      </c>
      <c r="I882" s="95" t="n">
        <f aca="false">SUMIFS(J:J,A:A,"Composição",B:B,$B882)</f>
        <v>23.68</v>
      </c>
      <c r="J882" s="95" t="n">
        <f aca="false">TRUNC(H882*I882,2)</f>
        <v>11.36</v>
      </c>
      <c r="L882" s="63" t="n">
        <f aca="false">IF(AND(A883&lt;&gt;"",A882=""),L881+1,L881)</f>
        <v>79</v>
      </c>
      <c r="M882" s="80" t="n">
        <f aca="false">IF(OR(A882="Insumo",A882="Composição Auxiliar"),J882,"")</f>
        <v>11.36</v>
      </c>
      <c r="N882" s="81" t="str">
        <f aca="false">IF(E882="Mão de Obra",J882,"")</f>
        <v/>
      </c>
      <c r="O882" s="81" t="n">
        <f aca="false">IF(N882&lt;&gt;"","",M882)</f>
        <v>11.36</v>
      </c>
      <c r="P882" s="82" t="str">
        <f aca="false">IF(A882="Composição",B882,"")</f>
        <v/>
      </c>
      <c r="Q882" s="81" t="str">
        <f aca="false">IF(P882&lt;&gt;"",SUMIF(L882:L882,L882,N882:N882),"")</f>
        <v/>
      </c>
      <c r="R882" s="81" t="str">
        <f aca="false">IF(P882&lt;&gt;"",SUMIF(L882:L882,L882,O882:O882),"")</f>
        <v/>
      </c>
    </row>
    <row r="883" customFormat="false" ht="38.25" hidden="true" customHeight="true" outlineLevel="0" collapsed="false">
      <c r="A883" s="91" t="s">
        <v>668</v>
      </c>
      <c r="B883" s="92" t="s">
        <v>1222</v>
      </c>
      <c r="C883" s="91" t="s">
        <v>664</v>
      </c>
      <c r="D883" s="91" t="s">
        <v>1223</v>
      </c>
      <c r="E883" s="91" t="s">
        <v>801</v>
      </c>
      <c r="F883" s="91"/>
      <c r="G883" s="93" t="s">
        <v>667</v>
      </c>
      <c r="H883" s="94" t="n">
        <v>1.056</v>
      </c>
      <c r="I883" s="95" t="n">
        <f aca="false">SUMIFS(J:J,A:A,"Composição",B:B,$B883)</f>
        <v>897.46</v>
      </c>
      <c r="J883" s="95" t="n">
        <f aca="false">TRUNC(H883*I883,2)</f>
        <v>947.71</v>
      </c>
      <c r="L883" s="63" t="n">
        <f aca="false">IF(AND(A884&lt;&gt;"",A883=""),L882+1,L882)</f>
        <v>79</v>
      </c>
      <c r="M883" s="80" t="n">
        <f aca="false">IF(OR(A883="Insumo",A883="Composição Auxiliar"),J883,"")</f>
        <v>947.71</v>
      </c>
      <c r="N883" s="81" t="str">
        <f aca="false">IF(E883="Mão de Obra",J883,"")</f>
        <v/>
      </c>
      <c r="O883" s="81" t="n">
        <f aca="false">IF(N883&lt;&gt;"","",M883)</f>
        <v>947.71</v>
      </c>
      <c r="P883" s="82" t="str">
        <f aca="false">IF(A883="Composição",B883,"")</f>
        <v/>
      </c>
      <c r="Q883" s="81" t="str">
        <f aca="false">IF(P883&lt;&gt;"",SUMIF(L883:L883,L883,N883:N883),"")</f>
        <v/>
      </c>
      <c r="R883" s="81" t="str">
        <f aca="false">IF(P883&lt;&gt;"",SUMIF(L883:L883,L883,O883:O883),"")</f>
        <v/>
      </c>
    </row>
    <row r="884" customFormat="false" ht="14.25" hidden="true" customHeight="false" outlineLevel="0" collapsed="false">
      <c r="A884" s="96" t="s">
        <v>679</v>
      </c>
      <c r="B884" s="97" t="s">
        <v>1228</v>
      </c>
      <c r="C884" s="96" t="str">
        <f aca="false">VLOOKUP(B884,INSUMOS!$A:$I,2,0)</f>
        <v>SINAPI</v>
      </c>
      <c r="D884" s="96" t="str">
        <f aca="false">VLOOKUP(B884,INSUMOS!$A:$I,3,0)</f>
        <v>PERFIL DE ALUMINIO ANODIZADO</v>
      </c>
      <c r="E884" s="98" t="str">
        <f aca="false">VLOOKUP(B884,INSUMOS!$A:$I,4,0)</f>
        <v>Material</v>
      </c>
      <c r="F884" s="98"/>
      <c r="G884" s="99" t="str">
        <f aca="false">VLOOKUP(B884,INSUMOS!$A:$I,5,0)</f>
        <v>KG</v>
      </c>
      <c r="H884" s="100" t="n">
        <v>1.8912</v>
      </c>
      <c r="I884" s="101" t="n">
        <f aca="false">VLOOKUP(B884,INSUMOS!$A:$I,8,0)</f>
        <v>72.85</v>
      </c>
      <c r="J884" s="101" t="n">
        <f aca="false">TRUNC(H884*I884,2)</f>
        <v>137.77</v>
      </c>
      <c r="L884" s="63" t="n">
        <f aca="false">IF(AND(A885&lt;&gt;"",A884=""),L883+1,L883)</f>
        <v>79</v>
      </c>
      <c r="M884" s="80" t="n">
        <f aca="false">IF(OR(A884="Insumo",A884="Composição Auxiliar"),J884,"")</f>
        <v>137.77</v>
      </c>
      <c r="N884" s="81" t="str">
        <f aca="false">IF(E884="Mão de Obra",J884,"")</f>
        <v/>
      </c>
      <c r="O884" s="81" t="n">
        <f aca="false">IF(N884&lt;&gt;"","",M884)</f>
        <v>137.77</v>
      </c>
      <c r="P884" s="82" t="str">
        <f aca="false">IF(A884="Composição",B884,"")</f>
        <v/>
      </c>
      <c r="Q884" s="81" t="str">
        <f aca="false">IF(P884&lt;&gt;"",SUMIF(L884:L884,L884,N884:N884),"")</f>
        <v/>
      </c>
      <c r="R884" s="81" t="str">
        <f aca="false">IF(P884&lt;&gt;"",SUMIF(L884:L884,L884,O884:O884),"")</f>
        <v/>
      </c>
    </row>
    <row r="885" customFormat="false" ht="14.25" hidden="true" customHeight="false" outlineLevel="0" collapsed="false">
      <c r="A885" s="96" t="s">
        <v>679</v>
      </c>
      <c r="B885" s="97" t="s">
        <v>1234</v>
      </c>
      <c r="C885" s="96" t="str">
        <f aca="false">VLOOKUP(B885,INSUMOS!$A:$I,2,0)</f>
        <v>SINAPI</v>
      </c>
      <c r="D885" s="96" t="str">
        <f aca="false">VLOOKUP(B885,INSUMOS!$A:$I,3,0)</f>
        <v>SILICONE ACETICO USO GERAL INCOLOR 280 G</v>
      </c>
      <c r="E885" s="98" t="str">
        <f aca="false">VLOOKUP(B885,INSUMOS!$A:$I,4,0)</f>
        <v>Material</v>
      </c>
      <c r="F885" s="98"/>
      <c r="G885" s="99" t="str">
        <f aca="false">VLOOKUP(B885,INSUMOS!$A:$I,5,0)</f>
        <v>UN</v>
      </c>
      <c r="H885" s="100" t="n">
        <v>0.3986</v>
      </c>
      <c r="I885" s="101" t="n">
        <f aca="false">VLOOKUP(B885,INSUMOS!$A:$I,8,0)</f>
        <v>24.08</v>
      </c>
      <c r="J885" s="101" t="n">
        <f aca="false">TRUNC(H885*I885,2)</f>
        <v>9.59</v>
      </c>
      <c r="L885" s="63" t="n">
        <f aca="false">IF(AND(A886&lt;&gt;"",A885=""),L884+1,L884)</f>
        <v>79</v>
      </c>
      <c r="M885" s="80" t="n">
        <f aca="false">IF(OR(A885="Insumo",A885="Composição Auxiliar"),J885,"")</f>
        <v>9.59</v>
      </c>
      <c r="N885" s="81" t="str">
        <f aca="false">IF(E885="Mão de Obra",J885,"")</f>
        <v/>
      </c>
      <c r="O885" s="81" t="n">
        <f aca="false">IF(N885&lt;&gt;"","",M885)</f>
        <v>9.59</v>
      </c>
      <c r="P885" s="82" t="str">
        <f aca="false">IF(A885="Composição",B885,"")</f>
        <v/>
      </c>
      <c r="Q885" s="81" t="str">
        <f aca="false">IF(P885&lt;&gt;"",SUMIF(L885:L885,L885,N885:N885),"")</f>
        <v/>
      </c>
      <c r="R885" s="81" t="str">
        <f aca="false">IF(P885&lt;&gt;"",SUMIF(L885:L885,L885,O885:O885),"")</f>
        <v/>
      </c>
    </row>
    <row r="886" customFormat="false" ht="25.5" hidden="true" customHeight="false" outlineLevel="0" collapsed="false">
      <c r="A886" s="96" t="s">
        <v>679</v>
      </c>
      <c r="B886" s="97" t="s">
        <v>1235</v>
      </c>
      <c r="C886" s="96" t="str">
        <f aca="false">VLOOKUP(B886,INSUMOS!$A:$I,2,0)</f>
        <v>SINAPI</v>
      </c>
      <c r="D886" s="96" t="str">
        <f aca="false">VLOOKUP(B886,INSUMOS!$A:$I,3,0)</f>
        <v>PARAFUSO DE ACO ZINCADO COM ROSCA SOBERBA, CABECA CHATA E FENDA SIMPLES, DIAMETRO 4,8 MM, COMPRIMENTO 45 MM</v>
      </c>
      <c r="E886" s="98" t="str">
        <f aca="false">VLOOKUP(B886,INSUMOS!$A:$I,4,0)</f>
        <v>Material</v>
      </c>
      <c r="F886" s="98"/>
      <c r="G886" s="99" t="str">
        <f aca="false">VLOOKUP(B886,INSUMOS!$A:$I,5,0)</f>
        <v>UN</v>
      </c>
      <c r="H886" s="100" t="n">
        <v>4</v>
      </c>
      <c r="I886" s="101" t="n">
        <f aca="false">VLOOKUP(B886,INSUMOS!$A:$I,8,0)</f>
        <v>0.33</v>
      </c>
      <c r="J886" s="101" t="n">
        <f aca="false">TRUNC(H886*I886,2)</f>
        <v>1.32</v>
      </c>
      <c r="L886" s="63" t="n">
        <f aca="false">IF(AND(A887&lt;&gt;"",A886=""),L885+1,L885)</f>
        <v>79</v>
      </c>
      <c r="M886" s="80" t="n">
        <f aca="false">IF(OR(A886="Insumo",A886="Composição Auxiliar"),J886,"")</f>
        <v>1.32</v>
      </c>
      <c r="N886" s="81" t="str">
        <f aca="false">IF(E886="Mão de Obra",J886,"")</f>
        <v/>
      </c>
      <c r="O886" s="81" t="n">
        <f aca="false">IF(N886&lt;&gt;"","",M886)</f>
        <v>1.32</v>
      </c>
      <c r="P886" s="82" t="str">
        <f aca="false">IF(A886="Composição",B886,"")</f>
        <v/>
      </c>
      <c r="Q886" s="81" t="str">
        <f aca="false">IF(P886&lt;&gt;"",SUMIF(L886:L886,L886,N886:N886),"")</f>
        <v/>
      </c>
      <c r="R886" s="81" t="str">
        <f aca="false">IF(P886&lt;&gt;"",SUMIF(L886:L886,L886,O886:O886),"")</f>
        <v/>
      </c>
    </row>
    <row r="887" customFormat="false" ht="38.25" hidden="true" customHeight="false" outlineLevel="0" collapsed="false">
      <c r="A887" s="96" t="s">
        <v>679</v>
      </c>
      <c r="B887" s="97" t="s">
        <v>1236</v>
      </c>
      <c r="C887" s="96" t="str">
        <f aca="false">VLOOKUP(B887,INSUMOS!$A:$I,2,0)</f>
        <v>SINAPI</v>
      </c>
      <c r="D887" s="96" t="str">
        <f aca="false">VLOOKUP(B887,INSUMOS!$A:$I,3,0)</f>
        <v>GUARNICAO / MOLDURA / ARREMATE DE ACABAMENTO PARA ESQUADRIA, EM ALUMINIO PERFIL 25, ACABAMENTO ANODIZADO BRANCO OU BRILHANTE, PARA 1 FACE</v>
      </c>
      <c r="E887" s="98" t="str">
        <f aca="false">VLOOKUP(B887,INSUMOS!$A:$I,4,0)</f>
        <v>Material</v>
      </c>
      <c r="F887" s="98"/>
      <c r="G887" s="99" t="str">
        <f aca="false">VLOOKUP(B887,INSUMOS!$A:$I,5,0)</f>
        <v>M</v>
      </c>
      <c r="H887" s="100" t="n">
        <v>6.1</v>
      </c>
      <c r="I887" s="101" t="n">
        <f aca="false">VLOOKUP(B887,INSUMOS!$A:$I,8,0)</f>
        <v>38.49</v>
      </c>
      <c r="J887" s="101" t="n">
        <f aca="false">TRUNC(H887*I887,2)</f>
        <v>234.78</v>
      </c>
      <c r="L887" s="63" t="n">
        <f aca="false">IF(AND(A888&lt;&gt;"",A887=""),L886+1,L886)</f>
        <v>79</v>
      </c>
      <c r="M887" s="80" t="n">
        <f aca="false">IF(OR(A887="Insumo",A887="Composição Auxiliar"),J887,"")</f>
        <v>234.78</v>
      </c>
      <c r="N887" s="81" t="str">
        <f aca="false">IF(E887="Mão de Obra",J887,"")</f>
        <v/>
      </c>
      <c r="O887" s="81" t="n">
        <f aca="false">IF(N887&lt;&gt;"","",M887)</f>
        <v>234.78</v>
      </c>
      <c r="P887" s="82" t="str">
        <f aca="false">IF(A887="Composição",B887,"")</f>
        <v/>
      </c>
      <c r="Q887" s="81" t="str">
        <f aca="false">IF(P887&lt;&gt;"",SUMIF(L887:L887,L887,N887:N887),"")</f>
        <v/>
      </c>
      <c r="R887" s="81" t="str">
        <f aca="false">IF(P887&lt;&gt;"",SUMIF(L887:L887,L887,O887:O887),"")</f>
        <v/>
      </c>
    </row>
    <row r="888" customFormat="false" ht="14.25" hidden="true" customHeight="false" outlineLevel="0" collapsed="false">
      <c r="A888" s="102"/>
      <c r="B888" s="102"/>
      <c r="C888" s="102"/>
      <c r="D888" s="102"/>
      <c r="E888" s="102"/>
      <c r="F888" s="103"/>
      <c r="G888" s="102"/>
      <c r="H888" s="103"/>
      <c r="I888" s="102"/>
      <c r="J888" s="103"/>
      <c r="L888" s="63" t="n">
        <f aca="false">IF(AND(A889&lt;&gt;"",A888=""),L887+1,L887)</f>
        <v>79</v>
      </c>
      <c r="M888" s="80" t="str">
        <f aca="false">IF(OR(A888="Insumo",A888="Composição Auxiliar"),J888,"")</f>
        <v/>
      </c>
      <c r="N888" s="81" t="str">
        <f aca="false">IF(E888="Mão de Obra",J888,"")</f>
        <v/>
      </c>
      <c r="O888" s="81" t="str">
        <f aca="false">IF(N888&lt;&gt;"","",M888)</f>
        <v/>
      </c>
      <c r="P888" s="82" t="str">
        <f aca="false">IF(A888="Composição",B888,"")</f>
        <v/>
      </c>
      <c r="Q888" s="81" t="str">
        <f aca="false">IF(P888&lt;&gt;"",SUMIF(L888:L888,L888,N888:N888),"")</f>
        <v/>
      </c>
      <c r="R888" s="81" t="str">
        <f aca="false">IF(P888&lt;&gt;"",SUMIF(L888:L888,L888,O888:O888),"")</f>
        <v/>
      </c>
    </row>
    <row r="889" customFormat="false" ht="15" hidden="true" customHeight="false" outlineLevel="0" collapsed="false">
      <c r="A889" s="102"/>
      <c r="B889" s="102"/>
      <c r="C889" s="102"/>
      <c r="D889" s="102"/>
      <c r="E889" s="102"/>
      <c r="F889" s="103"/>
      <c r="G889" s="102"/>
      <c r="H889" s="104"/>
      <c r="I889" s="104"/>
      <c r="J889" s="103"/>
      <c r="L889" s="63" t="n">
        <f aca="false">IF(AND(A890&lt;&gt;"",A889=""),L888+1,L888)</f>
        <v>79</v>
      </c>
      <c r="M889" s="80" t="str">
        <f aca="false">IF(OR(A889="Insumo",A889="Composição Auxiliar"),J889,"")</f>
        <v/>
      </c>
      <c r="N889" s="81" t="str">
        <f aca="false">IF(E889="Mão de Obra",J889,"")</f>
        <v/>
      </c>
      <c r="O889" s="81" t="str">
        <f aca="false">IF(N889&lt;&gt;"","",M889)</f>
        <v/>
      </c>
      <c r="P889" s="82" t="str">
        <f aca="false">IF(A889="Composição",B889,"")</f>
        <v/>
      </c>
      <c r="Q889" s="81" t="str">
        <f aca="false">IF(P889&lt;&gt;"",SUMIF(L889:L889,L889,N889:N889),"")</f>
        <v/>
      </c>
      <c r="R889" s="81" t="str">
        <f aca="false">IF(P889&lt;&gt;"",SUMIF(L889:L889,L889,O889:O889),"")</f>
        <v/>
      </c>
    </row>
    <row r="890" customFormat="false" ht="15" hidden="true" customHeight="false" outlineLevel="0" collapsed="false">
      <c r="A890" s="108"/>
      <c r="B890" s="108"/>
      <c r="C890" s="108"/>
      <c r="D890" s="108"/>
      <c r="E890" s="108"/>
      <c r="F890" s="108"/>
      <c r="G890" s="108"/>
      <c r="H890" s="108"/>
      <c r="I890" s="108"/>
      <c r="J890" s="108"/>
      <c r="L890" s="63" t="n">
        <f aca="false">IF(AND(A891&lt;&gt;"",A890=""),L889+1,L889)</f>
        <v>80</v>
      </c>
      <c r="M890" s="80" t="str">
        <f aca="false">IF(OR(A890="Insumo",A890="Composição Auxiliar"),J890,"")</f>
        <v/>
      </c>
      <c r="N890" s="81" t="str">
        <f aca="false">IF(E890="Mão de Obra",J890,"")</f>
        <v/>
      </c>
      <c r="O890" s="81" t="str">
        <f aca="false">IF(N890&lt;&gt;"","",M890)</f>
        <v/>
      </c>
      <c r="P890" s="82" t="str">
        <f aca="false">IF(A890="Composição",B890,"")</f>
        <v/>
      </c>
      <c r="Q890" s="81" t="str">
        <f aca="false">IF(P890&lt;&gt;"",SUMIF(L890:L890,L890,N890:N890),"")</f>
        <v/>
      </c>
      <c r="R890" s="81" t="str">
        <f aca="false">IF(P890&lt;&gt;"",SUMIF(L890:L890,L890,O890:O890),"")</f>
        <v/>
      </c>
    </row>
    <row r="891" customFormat="false" ht="15" hidden="true" customHeight="true" outlineLevel="0" collapsed="false">
      <c r="A891" s="83" t="s">
        <v>239</v>
      </c>
      <c r="B891" s="84" t="s">
        <v>655</v>
      </c>
      <c r="C891" s="83" t="s">
        <v>656</v>
      </c>
      <c r="D891" s="83" t="s">
        <v>657</v>
      </c>
      <c r="E891" s="83" t="s">
        <v>658</v>
      </c>
      <c r="F891" s="83"/>
      <c r="G891" s="85" t="s">
        <v>659</v>
      </c>
      <c r="H891" s="84" t="s">
        <v>660</v>
      </c>
      <c r="I891" s="84" t="s">
        <v>661</v>
      </c>
      <c r="J891" s="84" t="s">
        <v>662</v>
      </c>
      <c r="L891" s="63" t="n">
        <f aca="false">IF(AND(A892&lt;&gt;"",A891=""),L890+1,L890)</f>
        <v>80</v>
      </c>
      <c r="M891" s="80" t="str">
        <f aca="false">IF(OR(A891="Insumo",A891="Composição Auxiliar"),J891,"")</f>
        <v/>
      </c>
      <c r="N891" s="81" t="str">
        <f aca="false">IF(E891="Mão de Obra",J891,"")</f>
        <v/>
      </c>
      <c r="O891" s="81" t="str">
        <f aca="false">IF(N891&lt;&gt;"","",M891)</f>
        <v/>
      </c>
      <c r="P891" s="82" t="str">
        <f aca="false">IF(A891="Composição",B891,"")</f>
        <v/>
      </c>
      <c r="Q891" s="81" t="str">
        <f aca="false">IF(P891&lt;&gt;"",SUMIF(L891:L891,L891,N891:N891),"")</f>
        <v/>
      </c>
      <c r="R891" s="81" t="str">
        <f aca="false">IF(P891&lt;&gt;"",SUMIF(L891:L891,L891,O891:O891),"")</f>
        <v/>
      </c>
    </row>
    <row r="892" customFormat="false" ht="51" hidden="true" customHeight="true" outlineLevel="0" collapsed="false">
      <c r="A892" s="86" t="s">
        <v>663</v>
      </c>
      <c r="B892" s="87" t="s">
        <v>240</v>
      </c>
      <c r="C892" s="86" t="s">
        <v>716</v>
      </c>
      <c r="D892" s="86" t="s">
        <v>1237</v>
      </c>
      <c r="E892" s="86" t="s">
        <v>801</v>
      </c>
      <c r="F892" s="86"/>
      <c r="G892" s="88" t="s">
        <v>718</v>
      </c>
      <c r="H892" s="89" t="n">
        <v>1</v>
      </c>
      <c r="I892" s="90" t="n">
        <f aca="false">SUMIF(L:L,$L892,M:M)</f>
        <v>3824.53</v>
      </c>
      <c r="J892" s="90" t="n">
        <f aca="false">TRUNC(H892*I892,2)</f>
        <v>3824.53</v>
      </c>
      <c r="L892" s="63" t="n">
        <f aca="false">IF(AND(A893&lt;&gt;"",A892=""),L891+1,L891)</f>
        <v>80</v>
      </c>
      <c r="M892" s="80" t="str">
        <f aca="false">IF(OR(A892="Insumo",A892="Composição Auxiliar"),J892,"")</f>
        <v/>
      </c>
      <c r="N892" s="81" t="str">
        <f aca="false">IF(E892="Mão de Obra",J892,"")</f>
        <v/>
      </c>
      <c r="O892" s="81" t="str">
        <f aca="false">IF(N892&lt;&gt;"","",M892)</f>
        <v/>
      </c>
      <c r="P892" s="82" t="str">
        <f aca="false">IF(A892="Composição",B892,"")</f>
        <v> S-ARQ-ESQU-PRMPP-010 </v>
      </c>
      <c r="Q892" s="81" t="n">
        <f aca="false">IF(P892&lt;&gt;"",SUMIF(L892:L892,L892,N892:N892),"")</f>
        <v>0</v>
      </c>
      <c r="R892" s="81" t="n">
        <f aca="false">IF(P892&lt;&gt;"",SUMIF(L892:L892,L892,O892:O892),"")</f>
        <v>0</v>
      </c>
    </row>
    <row r="893" customFormat="false" ht="25.5" hidden="true" customHeight="true" outlineLevel="0" collapsed="false">
      <c r="A893" s="91" t="s">
        <v>668</v>
      </c>
      <c r="B893" s="92" t="s">
        <v>1224</v>
      </c>
      <c r="C893" s="91" t="s">
        <v>664</v>
      </c>
      <c r="D893" s="91" t="s">
        <v>1225</v>
      </c>
      <c r="E893" s="91" t="s">
        <v>801</v>
      </c>
      <c r="F893" s="91"/>
      <c r="G893" s="93" t="s">
        <v>729</v>
      </c>
      <c r="H893" s="94" t="n">
        <v>8.9</v>
      </c>
      <c r="I893" s="95" t="n">
        <f aca="false">SUMIFS(J:J,A:A,"Composição",B:B,$B893)</f>
        <v>22.88</v>
      </c>
      <c r="J893" s="95" t="n">
        <f aca="false">TRUNC(H893*I893,2)</f>
        <v>203.63</v>
      </c>
      <c r="L893" s="63" t="n">
        <f aca="false">IF(AND(A894&lt;&gt;"",A893=""),L892+1,L892)</f>
        <v>80</v>
      </c>
      <c r="M893" s="80" t="n">
        <f aca="false">IF(OR(A893="Insumo",A893="Composição Auxiliar"),J893,"")</f>
        <v>203.63</v>
      </c>
      <c r="N893" s="81" t="str">
        <f aca="false">IF(E893="Mão de Obra",J893,"")</f>
        <v/>
      </c>
      <c r="O893" s="81" t="n">
        <f aca="false">IF(N893&lt;&gt;"","",M893)</f>
        <v>203.63</v>
      </c>
      <c r="P893" s="82" t="str">
        <f aca="false">IF(A893="Composição",B893,"")</f>
        <v/>
      </c>
      <c r="Q893" s="81" t="str">
        <f aca="false">IF(P893&lt;&gt;"",SUMIF(L893:L893,L893,N893:N893),"")</f>
        <v/>
      </c>
      <c r="R893" s="81" t="str">
        <f aca="false">IF(P893&lt;&gt;"",SUMIF(L893:L893,L893,O893:O893),"")</f>
        <v/>
      </c>
    </row>
    <row r="894" customFormat="false" ht="25.5" hidden="true" customHeight="true" outlineLevel="0" collapsed="false">
      <c r="A894" s="91" t="s">
        <v>668</v>
      </c>
      <c r="B894" s="92" t="s">
        <v>1238</v>
      </c>
      <c r="C894" s="91" t="s">
        <v>664</v>
      </c>
      <c r="D894" s="91" t="s">
        <v>1239</v>
      </c>
      <c r="E894" s="91" t="s">
        <v>801</v>
      </c>
      <c r="F894" s="91"/>
      <c r="G894" s="93" t="s">
        <v>667</v>
      </c>
      <c r="H894" s="94" t="n">
        <v>2</v>
      </c>
      <c r="I894" s="95" t="n">
        <f aca="false">SUMIFS(J:J,A:A,"Composição",B:B,$B894)</f>
        <v>289.21</v>
      </c>
      <c r="J894" s="95" t="n">
        <f aca="false">TRUNC(H894*I894,2)</f>
        <v>578.42</v>
      </c>
      <c r="L894" s="63" t="n">
        <f aca="false">IF(AND(A895&lt;&gt;"",A894=""),L893+1,L893)</f>
        <v>80</v>
      </c>
      <c r="M894" s="80" t="n">
        <f aca="false">IF(OR(A894="Insumo",A894="Composição Auxiliar"),J894,"")</f>
        <v>578.42</v>
      </c>
      <c r="N894" s="81" t="str">
        <f aca="false">IF(E894="Mão de Obra",J894,"")</f>
        <v/>
      </c>
      <c r="O894" s="81" t="n">
        <f aca="false">IF(N894&lt;&gt;"","",M894)</f>
        <v>578.42</v>
      </c>
      <c r="P894" s="82" t="str">
        <f aca="false">IF(A894="Composição",B894,"")</f>
        <v/>
      </c>
      <c r="Q894" s="81" t="str">
        <f aca="false">IF(P894&lt;&gt;"",SUMIF(L894:L894,L894,N894:N894),"")</f>
        <v/>
      </c>
      <c r="R894" s="81" t="str">
        <f aca="false">IF(P894&lt;&gt;"",SUMIF(L894:L894,L894,O894:O894),"")</f>
        <v/>
      </c>
    </row>
    <row r="895" customFormat="false" ht="51" hidden="true" customHeight="true" outlineLevel="0" collapsed="false">
      <c r="A895" s="91" t="s">
        <v>668</v>
      </c>
      <c r="B895" s="92" t="s">
        <v>1240</v>
      </c>
      <c r="C895" s="91" t="s">
        <v>664</v>
      </c>
      <c r="D895" s="91" t="s">
        <v>1241</v>
      </c>
      <c r="E895" s="91" t="s">
        <v>801</v>
      </c>
      <c r="F895" s="91"/>
      <c r="G895" s="93" t="s">
        <v>667</v>
      </c>
      <c r="H895" s="94" t="n">
        <v>4</v>
      </c>
      <c r="I895" s="95" t="n">
        <f aca="false">SUMIFS(J:J,A:A,"Composição",B:B,$B895)</f>
        <v>674.98</v>
      </c>
      <c r="J895" s="95" t="n">
        <f aca="false">TRUNC(H895*I895,2)</f>
        <v>2699.92</v>
      </c>
      <c r="L895" s="63" t="n">
        <f aca="false">IF(AND(A896&lt;&gt;"",A895=""),L894+1,L894)</f>
        <v>80</v>
      </c>
      <c r="M895" s="80" t="n">
        <f aca="false">IF(OR(A895="Insumo",A895="Composição Auxiliar"),J895,"")</f>
        <v>2699.92</v>
      </c>
      <c r="N895" s="81" t="str">
        <f aca="false">IF(E895="Mão de Obra",J895,"")</f>
        <v/>
      </c>
      <c r="O895" s="81" t="n">
        <f aca="false">IF(N895&lt;&gt;"","",M895)</f>
        <v>2699.92</v>
      </c>
      <c r="P895" s="82" t="str">
        <f aca="false">IF(A895="Composição",B895,"")</f>
        <v/>
      </c>
      <c r="Q895" s="81" t="str">
        <f aca="false">IF(P895&lt;&gt;"",SUMIF(L895:L895,L895,N895:N895),"")</f>
        <v/>
      </c>
      <c r="R895" s="81" t="str">
        <f aca="false">IF(P895&lt;&gt;"",SUMIF(L895:L895,L895,O895:O895),"")</f>
        <v/>
      </c>
    </row>
    <row r="896" customFormat="false" ht="38.25" hidden="true" customHeight="false" outlineLevel="0" collapsed="false">
      <c r="A896" s="96" t="s">
        <v>679</v>
      </c>
      <c r="B896" s="97" t="s">
        <v>1236</v>
      </c>
      <c r="C896" s="96" t="str">
        <f aca="false">VLOOKUP(B896,INSUMOS!$A:$I,2,0)</f>
        <v>SINAPI</v>
      </c>
      <c r="D896" s="96" t="str">
        <f aca="false">VLOOKUP(B896,INSUMOS!$A:$I,3,0)</f>
        <v>GUARNICAO / MOLDURA / ARREMATE DE ACABAMENTO PARA ESQUADRIA, EM ALUMINIO PERFIL 25, ACABAMENTO ANODIZADO BRANCO OU BRILHANTE, PARA 1 FACE</v>
      </c>
      <c r="E896" s="98" t="str">
        <f aca="false">VLOOKUP(B896,INSUMOS!$A:$I,4,0)</f>
        <v>Material</v>
      </c>
      <c r="F896" s="98"/>
      <c r="G896" s="99" t="str">
        <f aca="false">VLOOKUP(B896,INSUMOS!$A:$I,5,0)</f>
        <v>M</v>
      </c>
      <c r="H896" s="100" t="n">
        <v>8.9</v>
      </c>
      <c r="I896" s="101" t="n">
        <f aca="false">VLOOKUP(B896,INSUMOS!$A:$I,8,0)</f>
        <v>38.49</v>
      </c>
      <c r="J896" s="101" t="n">
        <f aca="false">TRUNC(H896*I896,2)</f>
        <v>342.56</v>
      </c>
      <c r="L896" s="63" t="n">
        <f aca="false">IF(AND(A897&lt;&gt;"",A896=""),L895+1,L895)</f>
        <v>80</v>
      </c>
      <c r="M896" s="80" t="n">
        <f aca="false">IF(OR(A896="Insumo",A896="Composição Auxiliar"),J896,"")</f>
        <v>342.56</v>
      </c>
      <c r="N896" s="81" t="str">
        <f aca="false">IF(E896="Mão de Obra",J896,"")</f>
        <v/>
      </c>
      <c r="O896" s="81" t="n">
        <f aca="false">IF(N896&lt;&gt;"","",M896)</f>
        <v>342.56</v>
      </c>
      <c r="P896" s="82" t="str">
        <f aca="false">IF(A896="Composição",B896,"")</f>
        <v/>
      </c>
      <c r="Q896" s="81" t="str">
        <f aca="false">IF(P896&lt;&gt;"",SUMIF(L896:L896,L896,N896:N896),"")</f>
        <v/>
      </c>
      <c r="R896" s="81" t="str">
        <f aca="false">IF(P896&lt;&gt;"",SUMIF(L896:L896,L896,O896:O896),"")</f>
        <v/>
      </c>
    </row>
    <row r="897" customFormat="false" ht="14.25" hidden="true" customHeight="false" outlineLevel="0" collapsed="false">
      <c r="A897" s="102"/>
      <c r="B897" s="102"/>
      <c r="C897" s="102"/>
      <c r="D897" s="102"/>
      <c r="E897" s="102"/>
      <c r="F897" s="103"/>
      <c r="G897" s="102"/>
      <c r="H897" s="103"/>
      <c r="I897" s="102"/>
      <c r="J897" s="103"/>
      <c r="L897" s="63" t="n">
        <f aca="false">IF(AND(A898&lt;&gt;"",A897=""),L896+1,L896)</f>
        <v>80</v>
      </c>
      <c r="M897" s="80" t="str">
        <f aca="false">IF(OR(A897="Insumo",A897="Composição Auxiliar"),J897,"")</f>
        <v/>
      </c>
      <c r="N897" s="81" t="str">
        <f aca="false">IF(E897="Mão de Obra",J897,"")</f>
        <v/>
      </c>
      <c r="O897" s="81" t="str">
        <f aca="false">IF(N897&lt;&gt;"","",M897)</f>
        <v/>
      </c>
      <c r="P897" s="82" t="str">
        <f aca="false">IF(A897="Composição",B897,"")</f>
        <v/>
      </c>
      <c r="Q897" s="81" t="str">
        <f aca="false">IF(P897&lt;&gt;"",SUMIF(L897:L897,L897,N897:N897),"")</f>
        <v/>
      </c>
      <c r="R897" s="81" t="str">
        <f aca="false">IF(P897&lt;&gt;"",SUMIF(L897:L897,L897,O897:O897),"")</f>
        <v/>
      </c>
    </row>
    <row r="898" customFormat="false" ht="15" hidden="true" customHeight="false" outlineLevel="0" collapsed="false">
      <c r="A898" s="102"/>
      <c r="B898" s="102"/>
      <c r="C898" s="102"/>
      <c r="D898" s="102"/>
      <c r="E898" s="102"/>
      <c r="F898" s="103"/>
      <c r="G898" s="102"/>
      <c r="H898" s="104"/>
      <c r="I898" s="104"/>
      <c r="J898" s="103"/>
      <c r="L898" s="63" t="n">
        <f aca="false">IF(AND(A899&lt;&gt;"",A898=""),L897+1,L897)</f>
        <v>80</v>
      </c>
      <c r="M898" s="80" t="str">
        <f aca="false">IF(OR(A898="Insumo",A898="Composição Auxiliar"),J898,"")</f>
        <v/>
      </c>
      <c r="N898" s="81" t="str">
        <f aca="false">IF(E898="Mão de Obra",J898,"")</f>
        <v/>
      </c>
      <c r="O898" s="81" t="str">
        <f aca="false">IF(N898&lt;&gt;"","",M898)</f>
        <v/>
      </c>
      <c r="P898" s="82" t="str">
        <f aca="false">IF(A898="Composição",B898,"")</f>
        <v/>
      </c>
      <c r="Q898" s="81" t="str">
        <f aca="false">IF(P898&lt;&gt;"",SUMIF(L898:L898,L898,N898:N898),"")</f>
        <v/>
      </c>
      <c r="R898" s="81" t="str">
        <f aca="false">IF(P898&lt;&gt;"",SUMIF(L898:L898,L898,O898:O898),"")</f>
        <v/>
      </c>
    </row>
    <row r="899" customFormat="false" ht="15" hidden="true" customHeight="false" outlineLevel="0" collapsed="false">
      <c r="A899" s="108"/>
      <c r="B899" s="108"/>
      <c r="C899" s="108"/>
      <c r="D899" s="108"/>
      <c r="E899" s="108"/>
      <c r="F899" s="108"/>
      <c r="G899" s="108"/>
      <c r="H899" s="108"/>
      <c r="I899" s="108"/>
      <c r="J899" s="108"/>
      <c r="L899" s="63" t="n">
        <f aca="false">IF(AND(A900&lt;&gt;"",A899=""),L898+1,L898)</f>
        <v>81</v>
      </c>
      <c r="M899" s="80" t="str">
        <f aca="false">IF(OR(A899="Insumo",A899="Composição Auxiliar"),J899,"")</f>
        <v/>
      </c>
      <c r="N899" s="81" t="str">
        <f aca="false">IF(E899="Mão de Obra",J899,"")</f>
        <v/>
      </c>
      <c r="O899" s="81" t="str">
        <f aca="false">IF(N899&lt;&gt;"","",M899)</f>
        <v/>
      </c>
      <c r="P899" s="82" t="str">
        <f aca="false">IF(A899="Composição",B899,"")</f>
        <v/>
      </c>
      <c r="Q899" s="81" t="str">
        <f aca="false">IF(P899&lt;&gt;"",SUMIF(L899:L899,L899,N899:N899),"")</f>
        <v/>
      </c>
      <c r="R899" s="81" t="str">
        <f aca="false">IF(P899&lt;&gt;"",SUMIF(L899:L899,L899,O899:O899),"")</f>
        <v/>
      </c>
    </row>
    <row r="900" customFormat="false" ht="15" hidden="true" customHeight="true" outlineLevel="0" collapsed="false">
      <c r="A900" s="83" t="s">
        <v>241</v>
      </c>
      <c r="B900" s="84" t="s">
        <v>655</v>
      </c>
      <c r="C900" s="83" t="s">
        <v>656</v>
      </c>
      <c r="D900" s="83" t="s">
        <v>657</v>
      </c>
      <c r="E900" s="83" t="s">
        <v>658</v>
      </c>
      <c r="F900" s="83"/>
      <c r="G900" s="85" t="s">
        <v>659</v>
      </c>
      <c r="H900" s="84" t="s">
        <v>660</v>
      </c>
      <c r="I900" s="84" t="s">
        <v>661</v>
      </c>
      <c r="J900" s="84" t="s">
        <v>662</v>
      </c>
      <c r="L900" s="63" t="n">
        <f aca="false">IF(AND(A901&lt;&gt;"",A900=""),L899+1,L899)</f>
        <v>81</v>
      </c>
      <c r="M900" s="80" t="str">
        <f aca="false">IF(OR(A900="Insumo",A900="Composição Auxiliar"),J900,"")</f>
        <v/>
      </c>
      <c r="N900" s="81" t="str">
        <f aca="false">IF(E900="Mão de Obra",J900,"")</f>
        <v/>
      </c>
      <c r="O900" s="81" t="str">
        <f aca="false">IF(N900&lt;&gt;"","",M900)</f>
        <v/>
      </c>
      <c r="P900" s="82" t="str">
        <f aca="false">IF(A900="Composição",B900,"")</f>
        <v/>
      </c>
      <c r="Q900" s="81" t="str">
        <f aca="false">IF(P900&lt;&gt;"",SUMIF(L900:L900,L900,N900:N900),"")</f>
        <v/>
      </c>
      <c r="R900" s="81" t="str">
        <f aca="false">IF(P900&lt;&gt;"",SUMIF(L900:L900,L900,O900:O900),"")</f>
        <v/>
      </c>
    </row>
    <row r="901" customFormat="false" ht="38.25" hidden="true" customHeight="true" outlineLevel="0" collapsed="false">
      <c r="A901" s="86" t="s">
        <v>663</v>
      </c>
      <c r="B901" s="87" t="s">
        <v>242</v>
      </c>
      <c r="C901" s="86" t="s">
        <v>716</v>
      </c>
      <c r="D901" s="86" t="s">
        <v>1242</v>
      </c>
      <c r="E901" s="86" t="s">
        <v>801</v>
      </c>
      <c r="F901" s="86"/>
      <c r="G901" s="88" t="s">
        <v>718</v>
      </c>
      <c r="H901" s="89" t="n">
        <v>1</v>
      </c>
      <c r="I901" s="90" t="n">
        <f aca="false">SUMIF(L:L,$L901,M:M)</f>
        <v>6269.17</v>
      </c>
      <c r="J901" s="90" t="n">
        <f aca="false">TRUNC(H901*I901,2)</f>
        <v>6269.17</v>
      </c>
      <c r="L901" s="63" t="n">
        <f aca="false">IF(AND(A902&lt;&gt;"",A901=""),L900+1,L900)</f>
        <v>81</v>
      </c>
      <c r="M901" s="80" t="str">
        <f aca="false">IF(OR(A901="Insumo",A901="Composição Auxiliar"),J901,"")</f>
        <v/>
      </c>
      <c r="N901" s="81" t="str">
        <f aca="false">IF(E901="Mão de Obra",J901,"")</f>
        <v/>
      </c>
      <c r="O901" s="81" t="str">
        <f aca="false">IF(N901&lt;&gt;"","",M901)</f>
        <v/>
      </c>
      <c r="P901" s="82" t="str">
        <f aca="false">IF(A901="Composição",B901,"")</f>
        <v> S-ARQ-ESQU-PRMPP-011 </v>
      </c>
      <c r="Q901" s="81" t="n">
        <f aca="false">IF(P901&lt;&gt;"",SUMIF(L901:L901,L901,N901:N901),"")</f>
        <v>0</v>
      </c>
      <c r="R901" s="81" t="n">
        <f aca="false">IF(P901&lt;&gt;"",SUMIF(L901:L901,L901,O901:O901),"")</f>
        <v>0</v>
      </c>
    </row>
    <row r="902" customFormat="false" ht="25.5" hidden="true" customHeight="true" outlineLevel="0" collapsed="false">
      <c r="A902" s="91" t="s">
        <v>668</v>
      </c>
      <c r="B902" s="92" t="s">
        <v>819</v>
      </c>
      <c r="C902" s="91" t="s">
        <v>664</v>
      </c>
      <c r="D902" s="91" t="s">
        <v>820</v>
      </c>
      <c r="E902" s="91" t="s">
        <v>671</v>
      </c>
      <c r="F902" s="91"/>
      <c r="G902" s="93" t="s">
        <v>672</v>
      </c>
      <c r="H902" s="94" t="n">
        <v>6.3096</v>
      </c>
      <c r="I902" s="95" t="n">
        <f aca="false">SUMIFS(J:J,A:A,"Composição",B:B,$B902)</f>
        <v>23.68</v>
      </c>
      <c r="J902" s="95" t="n">
        <f aca="false">TRUNC(H902*I902,2)</f>
        <v>149.41</v>
      </c>
      <c r="L902" s="63" t="n">
        <f aca="false">IF(AND(A903&lt;&gt;"",A902=""),L901+1,L901)</f>
        <v>81</v>
      </c>
      <c r="M902" s="80" t="n">
        <f aca="false">IF(OR(A902="Insumo",A902="Composição Auxiliar"),J902,"")</f>
        <v>149.41</v>
      </c>
      <c r="N902" s="81" t="str">
        <f aca="false">IF(E902="Mão de Obra",J902,"")</f>
        <v/>
      </c>
      <c r="O902" s="81" t="n">
        <f aca="false">IF(N902&lt;&gt;"","",M902)</f>
        <v>149.41</v>
      </c>
      <c r="P902" s="82" t="str">
        <f aca="false">IF(A902="Composição",B902,"")</f>
        <v/>
      </c>
      <c r="Q902" s="81" t="str">
        <f aca="false">IF(P902&lt;&gt;"",SUMIF(L902:L902,L902,N902:N902),"")</f>
        <v/>
      </c>
      <c r="R902" s="81" t="str">
        <f aca="false">IF(P902&lt;&gt;"",SUMIF(L902:L902,L902,O902:O902),"")</f>
        <v/>
      </c>
    </row>
    <row r="903" customFormat="false" ht="25.5" hidden="true" customHeight="true" outlineLevel="0" collapsed="false">
      <c r="A903" s="91" t="s">
        <v>668</v>
      </c>
      <c r="B903" s="92" t="s">
        <v>677</v>
      </c>
      <c r="C903" s="91" t="s">
        <v>664</v>
      </c>
      <c r="D903" s="91" t="s">
        <v>678</v>
      </c>
      <c r="E903" s="91" t="s">
        <v>671</v>
      </c>
      <c r="F903" s="91"/>
      <c r="G903" s="93" t="s">
        <v>672</v>
      </c>
      <c r="H903" s="94" t="n">
        <v>3.1548</v>
      </c>
      <c r="I903" s="95" t="n">
        <f aca="false">SUMIFS(J:J,A:A,"Composição",B:B,$B903)</f>
        <v>18.93</v>
      </c>
      <c r="J903" s="95" t="n">
        <f aca="false">TRUNC(H903*I903,2)</f>
        <v>59.72</v>
      </c>
      <c r="L903" s="63" t="n">
        <f aca="false">IF(AND(A904&lt;&gt;"",A903=""),L902+1,L902)</f>
        <v>81</v>
      </c>
      <c r="M903" s="80" t="n">
        <f aca="false">IF(OR(A903="Insumo",A903="Composição Auxiliar"),J903,"")</f>
        <v>59.72</v>
      </c>
      <c r="N903" s="81" t="str">
        <f aca="false">IF(E903="Mão de Obra",J903,"")</f>
        <v/>
      </c>
      <c r="O903" s="81" t="n">
        <f aca="false">IF(N903&lt;&gt;"","",M903)</f>
        <v>59.72</v>
      </c>
      <c r="P903" s="82" t="str">
        <f aca="false">IF(A903="Composição",B903,"")</f>
        <v/>
      </c>
      <c r="Q903" s="81" t="str">
        <f aca="false">IF(P903&lt;&gt;"",SUMIF(L903:L903,L903,N903:N903),"")</f>
        <v/>
      </c>
      <c r="R903" s="81" t="str">
        <f aca="false">IF(P903&lt;&gt;"",SUMIF(L903:L903,L903,O903:O903),"")</f>
        <v/>
      </c>
    </row>
    <row r="904" customFormat="false" ht="25.5" hidden="true" customHeight="true" outlineLevel="0" collapsed="false">
      <c r="A904" s="91" t="s">
        <v>668</v>
      </c>
      <c r="B904" s="92" t="s">
        <v>1224</v>
      </c>
      <c r="C904" s="91" t="s">
        <v>664</v>
      </c>
      <c r="D904" s="91" t="s">
        <v>1225</v>
      </c>
      <c r="E904" s="91" t="s">
        <v>801</v>
      </c>
      <c r="F904" s="91"/>
      <c r="G904" s="93" t="s">
        <v>729</v>
      </c>
      <c r="H904" s="94" t="n">
        <v>10.8</v>
      </c>
      <c r="I904" s="95" t="n">
        <f aca="false">SUMIFS(J:J,A:A,"Composição",B:B,$B904)</f>
        <v>22.88</v>
      </c>
      <c r="J904" s="95" t="n">
        <f aca="false">TRUNC(H904*I904,2)</f>
        <v>247.1</v>
      </c>
      <c r="L904" s="63" t="n">
        <f aca="false">IF(AND(A905&lt;&gt;"",A904=""),L903+1,L903)</f>
        <v>81</v>
      </c>
      <c r="M904" s="80" t="n">
        <f aca="false">IF(OR(A904="Insumo",A904="Composição Auxiliar"),J904,"")</f>
        <v>247.1</v>
      </c>
      <c r="N904" s="81" t="str">
        <f aca="false">IF(E904="Mão de Obra",J904,"")</f>
        <v/>
      </c>
      <c r="O904" s="81" t="n">
        <f aca="false">IF(N904&lt;&gt;"","",M904)</f>
        <v>247.1</v>
      </c>
      <c r="P904" s="82" t="str">
        <f aca="false">IF(A904="Composição",B904,"")</f>
        <v/>
      </c>
      <c r="Q904" s="81" t="str">
        <f aca="false">IF(P904&lt;&gt;"",SUMIF(L904:L904,L904,N904:N904),"")</f>
        <v/>
      </c>
      <c r="R904" s="81" t="str">
        <f aca="false">IF(P904&lt;&gt;"",SUMIF(L904:L904,L904,O904:O904),"")</f>
        <v/>
      </c>
    </row>
    <row r="905" customFormat="false" ht="38.25" hidden="true" customHeight="false" outlineLevel="0" collapsed="false">
      <c r="A905" s="96" t="s">
        <v>679</v>
      </c>
      <c r="B905" s="97" t="s">
        <v>1236</v>
      </c>
      <c r="C905" s="96" t="str">
        <f aca="false">VLOOKUP(B905,INSUMOS!$A:$I,2,0)</f>
        <v>SINAPI</v>
      </c>
      <c r="D905" s="96" t="str">
        <f aca="false">VLOOKUP(B905,INSUMOS!$A:$I,3,0)</f>
        <v>GUARNICAO / MOLDURA / ARREMATE DE ACABAMENTO PARA ESQUADRIA, EM ALUMINIO PERFIL 25, ACABAMENTO ANODIZADO BRANCO OU BRILHANTE, PARA 1 FACE</v>
      </c>
      <c r="E905" s="98" t="str">
        <f aca="false">VLOOKUP(B905,INSUMOS!$A:$I,4,0)</f>
        <v>Material</v>
      </c>
      <c r="F905" s="98"/>
      <c r="G905" s="99" t="str">
        <f aca="false">VLOOKUP(B905,INSUMOS!$A:$I,5,0)</f>
        <v>M</v>
      </c>
      <c r="H905" s="100" t="n">
        <v>10.8</v>
      </c>
      <c r="I905" s="101" t="n">
        <f aca="false">VLOOKUP(B905,INSUMOS!$A:$I,8,0)</f>
        <v>38.49</v>
      </c>
      <c r="J905" s="101" t="n">
        <f aca="false">TRUNC(H905*I905,2)</f>
        <v>415.69</v>
      </c>
      <c r="L905" s="63" t="n">
        <f aca="false">IF(AND(A906&lt;&gt;"",A905=""),L904+1,L904)</f>
        <v>81</v>
      </c>
      <c r="M905" s="80" t="n">
        <f aca="false">IF(OR(A905="Insumo",A905="Composição Auxiliar"),J905,"")</f>
        <v>415.69</v>
      </c>
      <c r="N905" s="81" t="str">
        <f aca="false">IF(E905="Mão de Obra",J905,"")</f>
        <v/>
      </c>
      <c r="O905" s="81" t="n">
        <f aca="false">IF(N905&lt;&gt;"","",M905)</f>
        <v>415.69</v>
      </c>
      <c r="P905" s="82" t="str">
        <f aca="false">IF(A905="Composição",B905,"")</f>
        <v/>
      </c>
      <c r="Q905" s="81" t="str">
        <f aca="false">IF(P905&lt;&gt;"",SUMIF(L905:L905,L905,N905:N905),"")</f>
        <v/>
      </c>
      <c r="R905" s="81" t="str">
        <f aca="false">IF(P905&lt;&gt;"",SUMIF(L905:L905,L905,O905:O905),"")</f>
        <v/>
      </c>
    </row>
    <row r="906" customFormat="false" ht="25.5" hidden="true" customHeight="false" outlineLevel="0" collapsed="false">
      <c r="A906" s="96" t="s">
        <v>679</v>
      </c>
      <c r="B906" s="97" t="s">
        <v>1243</v>
      </c>
      <c r="C906" s="96" t="str">
        <f aca="false">VLOOKUP(B906,INSUMOS!$A:$I,2,0)</f>
        <v>SINAPI</v>
      </c>
      <c r="D906" s="96" t="str">
        <f aca="false">VLOOKUP(B906,INSUMOS!$A:$I,3,0)</f>
        <v>PARAFUSO DE ACO ZINCADO COM ROSCA SOBERBA, CABECA CHATA E FENDA SIMPLES, DIAMETRO 4,2 MM, COMPRIMENTO * 32 * MM</v>
      </c>
      <c r="E906" s="98" t="str">
        <f aca="false">VLOOKUP(B906,INSUMOS!$A:$I,4,0)</f>
        <v>Material</v>
      </c>
      <c r="F906" s="98"/>
      <c r="G906" s="99" t="str">
        <f aca="false">VLOOKUP(B906,INSUMOS!$A:$I,5,0)</f>
        <v>UN</v>
      </c>
      <c r="H906" s="100" t="n">
        <v>43.618</v>
      </c>
      <c r="I906" s="101" t="n">
        <f aca="false">VLOOKUP(B906,INSUMOS!$A:$I,8,0)</f>
        <v>0.23</v>
      </c>
      <c r="J906" s="101" t="n">
        <f aca="false">TRUNC(H906*I906,2)</f>
        <v>10.03</v>
      </c>
      <c r="L906" s="63" t="n">
        <f aca="false">IF(AND(A907&lt;&gt;"",A906=""),L905+1,L905)</f>
        <v>81</v>
      </c>
      <c r="M906" s="80" t="n">
        <f aca="false">IF(OR(A906="Insumo",A906="Composição Auxiliar"),J906,"")</f>
        <v>10.03</v>
      </c>
      <c r="N906" s="81" t="str">
        <f aca="false">IF(E906="Mão de Obra",J906,"")</f>
        <v/>
      </c>
      <c r="O906" s="81" t="n">
        <f aca="false">IF(N906&lt;&gt;"","",M906)</f>
        <v>10.03</v>
      </c>
      <c r="P906" s="82" t="str">
        <f aca="false">IF(A906="Composição",B906,"")</f>
        <v/>
      </c>
      <c r="Q906" s="81" t="str">
        <f aca="false">IF(P906&lt;&gt;"",SUMIF(L906:L906,L906,N906:N906),"")</f>
        <v/>
      </c>
      <c r="R906" s="81" t="str">
        <f aca="false">IF(P906&lt;&gt;"",SUMIF(L906:L906,L906,O906:O906),"")</f>
        <v/>
      </c>
    </row>
    <row r="907" customFormat="false" ht="51" hidden="true" customHeight="false" outlineLevel="0" collapsed="false">
      <c r="A907" s="96" t="s">
        <v>679</v>
      </c>
      <c r="B907" s="97" t="s">
        <v>1244</v>
      </c>
      <c r="C907" s="96" t="str">
        <f aca="false">VLOOKUP(B907,INSUMOS!$A:$I,2,0)</f>
        <v>SINAPI</v>
      </c>
      <c r="D907" s="96" t="str">
        <f aca="false">VLOOKUP(B907,INSUMOS!$A:$I,3,0)</f>
        <v>JANELA DE CORRER, EM ALUMINIO PERFIL 25, 120 X 150 CM (A X L), 4 FLS, BANDEIRA COM BASCULA, ACABAMENTO BRANCO OU BRILHANTE, BATENTE/REQUADRO DE 6 A 14 CM, COM VIDRO 4 MM, SEM GUARNICAO/ALIZAR</v>
      </c>
      <c r="E907" s="98" t="str">
        <f aca="false">VLOOKUP(B907,INSUMOS!$A:$I,4,0)</f>
        <v>Material</v>
      </c>
      <c r="F907" s="98"/>
      <c r="G907" s="99" t="str">
        <f aca="false">VLOOKUP(B907,INSUMOS!$A:$I,5,0)</f>
        <v>UN</v>
      </c>
      <c r="H907" s="100" t="n">
        <v>5.9675</v>
      </c>
      <c r="I907" s="101" t="n">
        <f aca="false">VLOOKUP(B907,INSUMOS!$A:$I,8,0)</f>
        <v>889.26</v>
      </c>
      <c r="J907" s="101" t="n">
        <f aca="false">TRUNC(H907*I907,2)</f>
        <v>5306.65</v>
      </c>
      <c r="L907" s="63" t="n">
        <f aca="false">IF(AND(A908&lt;&gt;"",A907=""),L906+1,L906)</f>
        <v>81</v>
      </c>
      <c r="M907" s="80" t="n">
        <f aca="false">IF(OR(A907="Insumo",A907="Composição Auxiliar"),J907,"")</f>
        <v>5306.65</v>
      </c>
      <c r="N907" s="81" t="str">
        <f aca="false">IF(E907="Mão de Obra",J907,"")</f>
        <v/>
      </c>
      <c r="O907" s="81" t="n">
        <f aca="false">IF(N907&lt;&gt;"","",M907)</f>
        <v>5306.65</v>
      </c>
      <c r="P907" s="82" t="str">
        <f aca="false">IF(A907="Composição",B907,"")</f>
        <v/>
      </c>
      <c r="Q907" s="81" t="str">
        <f aca="false">IF(P907&lt;&gt;"",SUMIF(L907:L907,L907,N907:N907),"")</f>
        <v/>
      </c>
      <c r="R907" s="81" t="str">
        <f aca="false">IF(P907&lt;&gt;"",SUMIF(L907:L907,L907,O907:O907),"")</f>
        <v/>
      </c>
    </row>
    <row r="908" customFormat="false" ht="14.25" hidden="true" customHeight="false" outlineLevel="0" collapsed="false">
      <c r="A908" s="96" t="s">
        <v>679</v>
      </c>
      <c r="B908" s="97" t="s">
        <v>1234</v>
      </c>
      <c r="C908" s="96" t="str">
        <f aca="false">VLOOKUP(B908,INSUMOS!$A:$I,2,0)</f>
        <v>SINAPI</v>
      </c>
      <c r="D908" s="96" t="str">
        <f aca="false">VLOOKUP(B908,INSUMOS!$A:$I,3,0)</f>
        <v>SILICONE ACETICO USO GERAL INCOLOR 280 G</v>
      </c>
      <c r="E908" s="98" t="str">
        <f aca="false">VLOOKUP(B908,INSUMOS!$A:$I,4,0)</f>
        <v>Material</v>
      </c>
      <c r="F908" s="98"/>
      <c r="G908" s="99" t="str">
        <f aca="false">VLOOKUP(B908,INSUMOS!$A:$I,5,0)</f>
        <v>UN</v>
      </c>
      <c r="H908" s="100" t="n">
        <v>3.346</v>
      </c>
      <c r="I908" s="101" t="n">
        <f aca="false">VLOOKUP(B908,INSUMOS!$A:$I,8,0)</f>
        <v>24.08</v>
      </c>
      <c r="J908" s="101" t="n">
        <f aca="false">TRUNC(H908*I908,2)</f>
        <v>80.57</v>
      </c>
      <c r="L908" s="63" t="n">
        <f aca="false">IF(AND(A909&lt;&gt;"",A908=""),L907+1,L907)</f>
        <v>81</v>
      </c>
      <c r="M908" s="80" t="n">
        <f aca="false">IF(OR(A908="Insumo",A908="Composição Auxiliar"),J908,"")</f>
        <v>80.57</v>
      </c>
      <c r="N908" s="81" t="str">
        <f aca="false">IF(E908="Mão de Obra",J908,"")</f>
        <v/>
      </c>
      <c r="O908" s="81" t="n">
        <f aca="false">IF(N908&lt;&gt;"","",M908)</f>
        <v>80.57</v>
      </c>
      <c r="P908" s="82" t="str">
        <f aca="false">IF(A908="Composição",B908,"")</f>
        <v/>
      </c>
      <c r="Q908" s="81" t="str">
        <f aca="false">IF(P908&lt;&gt;"",SUMIF(L908:L908,L908,N908:N908),"")</f>
        <v/>
      </c>
      <c r="R908" s="81" t="str">
        <f aca="false">IF(P908&lt;&gt;"",SUMIF(L908:L908,L908,O908:O908),"")</f>
        <v/>
      </c>
    </row>
    <row r="909" customFormat="false" ht="14.25" hidden="true" customHeight="false" outlineLevel="0" collapsed="false">
      <c r="A909" s="102"/>
      <c r="B909" s="102"/>
      <c r="C909" s="102"/>
      <c r="D909" s="102"/>
      <c r="E909" s="102"/>
      <c r="F909" s="103"/>
      <c r="G909" s="102"/>
      <c r="H909" s="103"/>
      <c r="I909" s="102"/>
      <c r="J909" s="103"/>
      <c r="L909" s="63" t="n">
        <f aca="false">IF(AND(A910&lt;&gt;"",A909=""),L908+1,L908)</f>
        <v>81</v>
      </c>
      <c r="M909" s="80" t="str">
        <f aca="false">IF(OR(A909="Insumo",A909="Composição Auxiliar"),J909,"")</f>
        <v/>
      </c>
      <c r="N909" s="81" t="str">
        <f aca="false">IF(E909="Mão de Obra",J909,"")</f>
        <v/>
      </c>
      <c r="O909" s="81" t="str">
        <f aca="false">IF(N909&lt;&gt;"","",M909)</f>
        <v/>
      </c>
      <c r="P909" s="82" t="str">
        <f aca="false">IF(A909="Composição",B909,"")</f>
        <v/>
      </c>
      <c r="Q909" s="81" t="str">
        <f aca="false">IF(P909&lt;&gt;"",SUMIF(L909:L909,L909,N909:N909),"")</f>
        <v/>
      </c>
      <c r="R909" s="81" t="str">
        <f aca="false">IF(P909&lt;&gt;"",SUMIF(L909:L909,L909,O909:O909),"")</f>
        <v/>
      </c>
    </row>
    <row r="910" customFormat="false" ht="15" hidden="true" customHeight="false" outlineLevel="0" collapsed="false">
      <c r="A910" s="102"/>
      <c r="B910" s="102"/>
      <c r="C910" s="102"/>
      <c r="D910" s="102"/>
      <c r="E910" s="102"/>
      <c r="F910" s="103"/>
      <c r="G910" s="102"/>
      <c r="H910" s="104"/>
      <c r="I910" s="104"/>
      <c r="J910" s="103"/>
      <c r="L910" s="63" t="n">
        <f aca="false">IF(AND(A911&lt;&gt;"",A910=""),L909+1,L909)</f>
        <v>81</v>
      </c>
      <c r="M910" s="80" t="str">
        <f aca="false">IF(OR(A910="Insumo",A910="Composição Auxiliar"),J910,"")</f>
        <v/>
      </c>
      <c r="N910" s="81" t="str">
        <f aca="false">IF(E910="Mão de Obra",J910,"")</f>
        <v/>
      </c>
      <c r="O910" s="81" t="str">
        <f aca="false">IF(N910&lt;&gt;"","",M910)</f>
        <v/>
      </c>
      <c r="P910" s="82" t="str">
        <f aca="false">IF(A910="Composição",B910,"")</f>
        <v/>
      </c>
      <c r="Q910" s="81" t="str">
        <f aca="false">IF(P910&lt;&gt;"",SUMIF(L910:L910,L910,N910:N910),"")</f>
        <v/>
      </c>
      <c r="R910" s="81" t="str">
        <f aca="false">IF(P910&lt;&gt;"",SUMIF(L910:L910,L910,O910:O910),"")</f>
        <v/>
      </c>
    </row>
    <row r="911" customFormat="false" ht="15" hidden="true" customHeight="false" outlineLevel="0" collapsed="false">
      <c r="A911" s="108"/>
      <c r="B911" s="108"/>
      <c r="C911" s="108"/>
      <c r="D911" s="108"/>
      <c r="E911" s="108"/>
      <c r="F911" s="108"/>
      <c r="G911" s="108"/>
      <c r="H911" s="108"/>
      <c r="I911" s="108"/>
      <c r="J911" s="108"/>
      <c r="L911" s="63" t="n">
        <f aca="false">IF(AND(A912&lt;&gt;"",A911=""),L910+1,L910)</f>
        <v>82</v>
      </c>
      <c r="M911" s="80" t="str">
        <f aca="false">IF(OR(A911="Insumo",A911="Composição Auxiliar"),J911,"")</f>
        <v/>
      </c>
      <c r="N911" s="81" t="str">
        <f aca="false">IF(E911="Mão de Obra",J911,"")</f>
        <v/>
      </c>
      <c r="O911" s="81" t="str">
        <f aca="false">IF(N911&lt;&gt;"","",M911)</f>
        <v/>
      </c>
      <c r="P911" s="82" t="str">
        <f aca="false">IF(A911="Composição",B911,"")</f>
        <v/>
      </c>
      <c r="Q911" s="81" t="str">
        <f aca="false">IF(P911&lt;&gt;"",SUMIF(L911:L911,L911,N911:N911),"")</f>
        <v/>
      </c>
      <c r="R911" s="81" t="str">
        <f aca="false">IF(P911&lt;&gt;"",SUMIF(L911:L911,L911,O911:O911),"")</f>
        <v/>
      </c>
    </row>
    <row r="912" customFormat="false" ht="15" hidden="true" customHeight="true" outlineLevel="0" collapsed="false">
      <c r="A912" s="83" t="s">
        <v>243</v>
      </c>
      <c r="B912" s="84" t="s">
        <v>655</v>
      </c>
      <c r="C912" s="83" t="s">
        <v>656</v>
      </c>
      <c r="D912" s="83" t="s">
        <v>657</v>
      </c>
      <c r="E912" s="83" t="s">
        <v>658</v>
      </c>
      <c r="F912" s="83"/>
      <c r="G912" s="85" t="s">
        <v>659</v>
      </c>
      <c r="H912" s="84" t="s">
        <v>660</v>
      </c>
      <c r="I912" s="84" t="s">
        <v>661</v>
      </c>
      <c r="J912" s="84" t="s">
        <v>662</v>
      </c>
      <c r="L912" s="63" t="n">
        <f aca="false">IF(AND(A913&lt;&gt;"",A912=""),L911+1,L911)</f>
        <v>82</v>
      </c>
      <c r="M912" s="80" t="str">
        <f aca="false">IF(OR(A912="Insumo",A912="Composição Auxiliar"),J912,"")</f>
        <v/>
      </c>
      <c r="N912" s="81" t="str">
        <f aca="false">IF(E912="Mão de Obra",J912,"")</f>
        <v/>
      </c>
      <c r="O912" s="81" t="str">
        <f aca="false">IF(N912&lt;&gt;"","",M912)</f>
        <v/>
      </c>
      <c r="P912" s="82" t="str">
        <f aca="false">IF(A912="Composição",B912,"")</f>
        <v/>
      </c>
      <c r="Q912" s="81" t="str">
        <f aca="false">IF(P912&lt;&gt;"",SUMIF(L912:L912,L912,N912:N912),"")</f>
        <v/>
      </c>
      <c r="R912" s="81" t="str">
        <f aca="false">IF(P912&lt;&gt;"",SUMIF(L912:L912,L912,O912:O912),"")</f>
        <v/>
      </c>
    </row>
    <row r="913" customFormat="false" ht="51" hidden="true" customHeight="true" outlineLevel="0" collapsed="false">
      <c r="A913" s="86" t="s">
        <v>663</v>
      </c>
      <c r="B913" s="87" t="s">
        <v>244</v>
      </c>
      <c r="C913" s="86" t="s">
        <v>716</v>
      </c>
      <c r="D913" s="86" t="s">
        <v>1245</v>
      </c>
      <c r="E913" s="86" t="s">
        <v>801</v>
      </c>
      <c r="F913" s="86"/>
      <c r="G913" s="88" t="s">
        <v>718</v>
      </c>
      <c r="H913" s="89" t="n">
        <v>1</v>
      </c>
      <c r="I913" s="90" t="n">
        <f aca="false">SUMIF(L:L,$L913,M:M)</f>
        <v>7304.01</v>
      </c>
      <c r="J913" s="90" t="n">
        <f aca="false">TRUNC(H913*I913,2)</f>
        <v>7304.01</v>
      </c>
      <c r="L913" s="63" t="n">
        <f aca="false">IF(AND(A914&lt;&gt;"",A913=""),L912+1,L912)</f>
        <v>82</v>
      </c>
      <c r="M913" s="80" t="str">
        <f aca="false">IF(OR(A913="Insumo",A913="Composição Auxiliar"),J913,"")</f>
        <v/>
      </c>
      <c r="N913" s="81" t="str">
        <f aca="false">IF(E913="Mão de Obra",J913,"")</f>
        <v/>
      </c>
      <c r="O913" s="81" t="str">
        <f aca="false">IF(N913&lt;&gt;"","",M913)</f>
        <v/>
      </c>
      <c r="P913" s="82" t="str">
        <f aca="false">IF(A913="Composição",B913,"")</f>
        <v> S-ARQ-ESQU-PRMPP-012 </v>
      </c>
      <c r="Q913" s="81" t="n">
        <f aca="false">IF(P913&lt;&gt;"",SUMIF(L913:L913,L913,N913:N913),"")</f>
        <v>0</v>
      </c>
      <c r="R913" s="81" t="n">
        <f aca="false">IF(P913&lt;&gt;"",SUMIF(L913:L913,L913,O913:O913),"")</f>
        <v>0</v>
      </c>
    </row>
    <row r="914" customFormat="false" ht="25.5" hidden="true" customHeight="true" outlineLevel="0" collapsed="false">
      <c r="A914" s="91" t="s">
        <v>668</v>
      </c>
      <c r="B914" s="92" t="s">
        <v>1224</v>
      </c>
      <c r="C914" s="91" t="s">
        <v>664</v>
      </c>
      <c r="D914" s="91" t="s">
        <v>1225</v>
      </c>
      <c r="E914" s="91" t="s">
        <v>801</v>
      </c>
      <c r="F914" s="91"/>
      <c r="G914" s="93" t="s">
        <v>729</v>
      </c>
      <c r="H914" s="94" t="n">
        <v>11.6</v>
      </c>
      <c r="I914" s="95" t="n">
        <f aca="false">SUMIFS(J:J,A:A,"Composição",B:B,$B914)</f>
        <v>22.88</v>
      </c>
      <c r="J914" s="95" t="n">
        <f aca="false">TRUNC(H914*I914,2)</f>
        <v>265.4</v>
      </c>
      <c r="L914" s="63" t="n">
        <f aca="false">IF(AND(A915&lt;&gt;"",A914=""),L913+1,L913)</f>
        <v>82</v>
      </c>
      <c r="M914" s="80" t="n">
        <f aca="false">IF(OR(A914="Insumo",A914="Composição Auxiliar"),J914,"")</f>
        <v>265.4</v>
      </c>
      <c r="N914" s="81" t="str">
        <f aca="false">IF(E914="Mão de Obra",J914,"")</f>
        <v/>
      </c>
      <c r="O914" s="81" t="n">
        <f aca="false">IF(N914&lt;&gt;"","",M914)</f>
        <v>265.4</v>
      </c>
      <c r="P914" s="82" t="str">
        <f aca="false">IF(A914="Composição",B914,"")</f>
        <v/>
      </c>
      <c r="Q914" s="81" t="str">
        <f aca="false">IF(P914&lt;&gt;"",SUMIF(L914:L914,L914,N914:N914),"")</f>
        <v/>
      </c>
      <c r="R914" s="81" t="str">
        <f aca="false">IF(P914&lt;&gt;"",SUMIF(L914:L914,L914,O914:O914),"")</f>
        <v/>
      </c>
    </row>
    <row r="915" customFormat="false" ht="25.5" hidden="true" customHeight="true" outlineLevel="0" collapsed="false">
      <c r="A915" s="91" t="s">
        <v>668</v>
      </c>
      <c r="B915" s="92" t="s">
        <v>677</v>
      </c>
      <c r="C915" s="91" t="s">
        <v>664</v>
      </c>
      <c r="D915" s="91" t="s">
        <v>678</v>
      </c>
      <c r="E915" s="91" t="s">
        <v>671</v>
      </c>
      <c r="F915" s="91"/>
      <c r="G915" s="93" t="s">
        <v>672</v>
      </c>
      <c r="H915" s="94" t="n">
        <v>3.47</v>
      </c>
      <c r="I915" s="95" t="n">
        <f aca="false">SUMIFS(J:J,A:A,"Composição",B:B,$B915)</f>
        <v>18.93</v>
      </c>
      <c r="J915" s="95" t="n">
        <f aca="false">TRUNC(H915*I915,2)</f>
        <v>65.68</v>
      </c>
      <c r="L915" s="63" t="n">
        <f aca="false">IF(AND(A916&lt;&gt;"",A915=""),L914+1,L914)</f>
        <v>82</v>
      </c>
      <c r="M915" s="80" t="n">
        <f aca="false">IF(OR(A915="Insumo",A915="Composição Auxiliar"),J915,"")</f>
        <v>65.68</v>
      </c>
      <c r="N915" s="81" t="str">
        <f aca="false">IF(E915="Mão de Obra",J915,"")</f>
        <v/>
      </c>
      <c r="O915" s="81" t="n">
        <f aca="false">IF(N915&lt;&gt;"","",M915)</f>
        <v>65.68</v>
      </c>
      <c r="P915" s="82" t="str">
        <f aca="false">IF(A915="Composição",B915,"")</f>
        <v/>
      </c>
      <c r="Q915" s="81" t="str">
        <f aca="false">IF(P915&lt;&gt;"",SUMIF(L915:L915,L915,N915:N915),"")</f>
        <v/>
      </c>
      <c r="R915" s="81" t="str">
        <f aca="false">IF(P915&lt;&gt;"",SUMIF(L915:L915,L915,O915:O915),"")</f>
        <v/>
      </c>
    </row>
    <row r="916" customFormat="false" ht="25.5" hidden="true" customHeight="true" outlineLevel="0" collapsed="false">
      <c r="A916" s="91" t="s">
        <v>668</v>
      </c>
      <c r="B916" s="92" t="s">
        <v>819</v>
      </c>
      <c r="C916" s="91" t="s">
        <v>664</v>
      </c>
      <c r="D916" s="91" t="s">
        <v>820</v>
      </c>
      <c r="E916" s="91" t="s">
        <v>671</v>
      </c>
      <c r="F916" s="91"/>
      <c r="G916" s="93" t="s">
        <v>672</v>
      </c>
      <c r="H916" s="94" t="n">
        <v>6.9406</v>
      </c>
      <c r="I916" s="95" t="n">
        <f aca="false">SUMIFS(J:J,A:A,"Composição",B:B,$B916)</f>
        <v>23.68</v>
      </c>
      <c r="J916" s="95" t="n">
        <f aca="false">TRUNC(H916*I916,2)</f>
        <v>164.35</v>
      </c>
      <c r="L916" s="63" t="n">
        <f aca="false">IF(AND(A917&lt;&gt;"",A916=""),L915+1,L915)</f>
        <v>82</v>
      </c>
      <c r="M916" s="80" t="n">
        <f aca="false">IF(OR(A916="Insumo",A916="Composição Auxiliar"),J916,"")</f>
        <v>164.35</v>
      </c>
      <c r="N916" s="81" t="str">
        <f aca="false">IF(E916="Mão de Obra",J916,"")</f>
        <v/>
      </c>
      <c r="O916" s="81" t="n">
        <f aca="false">IF(N916&lt;&gt;"","",M916)</f>
        <v>164.35</v>
      </c>
      <c r="P916" s="82" t="str">
        <f aca="false">IF(A916="Composição",B916,"")</f>
        <v/>
      </c>
      <c r="Q916" s="81" t="str">
        <f aca="false">IF(P916&lt;&gt;"",SUMIF(L916:L916,L916,N916:N916),"")</f>
        <v/>
      </c>
      <c r="R916" s="81" t="str">
        <f aca="false">IF(P916&lt;&gt;"",SUMIF(L916:L916,L916,O916:O916),"")</f>
        <v/>
      </c>
    </row>
    <row r="917" customFormat="false" ht="25.5" hidden="true" customHeight="false" outlineLevel="0" collapsed="false">
      <c r="A917" s="96" t="s">
        <v>679</v>
      </c>
      <c r="B917" s="97" t="s">
        <v>1243</v>
      </c>
      <c r="C917" s="96" t="str">
        <f aca="false">VLOOKUP(B917,INSUMOS!$A:$I,2,0)</f>
        <v>SINAPI</v>
      </c>
      <c r="D917" s="96" t="str">
        <f aca="false">VLOOKUP(B917,INSUMOS!$A:$I,3,0)</f>
        <v>PARAFUSO DE ACO ZINCADO COM ROSCA SOBERBA, CABECA CHATA E FENDA SIMPLES, DIAMETRO 4,2 MM, COMPRIMENTO * 32 * MM</v>
      </c>
      <c r="E917" s="98" t="str">
        <f aca="false">VLOOKUP(B917,INSUMOS!$A:$I,4,0)</f>
        <v>Material</v>
      </c>
      <c r="F917" s="98"/>
      <c r="G917" s="99" t="str">
        <f aca="false">VLOOKUP(B917,INSUMOS!$A:$I,5,0)</f>
        <v>UN</v>
      </c>
      <c r="H917" s="100" t="n">
        <v>43.618</v>
      </c>
      <c r="I917" s="101" t="n">
        <f aca="false">VLOOKUP(B917,INSUMOS!$A:$I,8,0)</f>
        <v>0.23</v>
      </c>
      <c r="J917" s="101" t="n">
        <f aca="false">TRUNC(H917*I917,2)</f>
        <v>10.03</v>
      </c>
      <c r="L917" s="63" t="n">
        <f aca="false">IF(AND(A918&lt;&gt;"",A917=""),L916+1,L916)</f>
        <v>82</v>
      </c>
      <c r="M917" s="80" t="n">
        <f aca="false">IF(OR(A917="Insumo",A917="Composição Auxiliar"),J917,"")</f>
        <v>10.03</v>
      </c>
      <c r="N917" s="81" t="str">
        <f aca="false">IF(E917="Mão de Obra",J917,"")</f>
        <v/>
      </c>
      <c r="O917" s="81" t="n">
        <f aca="false">IF(N917&lt;&gt;"","",M917)</f>
        <v>10.03</v>
      </c>
      <c r="P917" s="82" t="str">
        <f aca="false">IF(A917="Composição",B917,"")</f>
        <v/>
      </c>
      <c r="Q917" s="81" t="str">
        <f aca="false">IF(P917&lt;&gt;"",SUMIF(L917:L917,L917,N917:N917),"")</f>
        <v/>
      </c>
      <c r="R917" s="81" t="str">
        <f aca="false">IF(P917&lt;&gt;"",SUMIF(L917:L917,L917,O917:O917),"")</f>
        <v/>
      </c>
    </row>
    <row r="918" customFormat="false" ht="14.25" hidden="true" customHeight="false" outlineLevel="0" collapsed="false">
      <c r="A918" s="96" t="s">
        <v>679</v>
      </c>
      <c r="B918" s="97" t="s">
        <v>1234</v>
      </c>
      <c r="C918" s="96" t="str">
        <f aca="false">VLOOKUP(B918,INSUMOS!$A:$I,2,0)</f>
        <v>SINAPI</v>
      </c>
      <c r="D918" s="96" t="str">
        <f aca="false">VLOOKUP(B918,INSUMOS!$A:$I,3,0)</f>
        <v>SILICONE ACETICO USO GERAL INCOLOR 280 G</v>
      </c>
      <c r="E918" s="98" t="str">
        <f aca="false">VLOOKUP(B918,INSUMOS!$A:$I,4,0)</f>
        <v>Material</v>
      </c>
      <c r="F918" s="98"/>
      <c r="G918" s="99" t="str">
        <f aca="false">VLOOKUP(B918,INSUMOS!$A:$I,5,0)</f>
        <v>UN</v>
      </c>
      <c r="H918" s="100" t="n">
        <v>3.346</v>
      </c>
      <c r="I918" s="101" t="n">
        <f aca="false">VLOOKUP(B918,INSUMOS!$A:$I,8,0)</f>
        <v>24.08</v>
      </c>
      <c r="J918" s="101" t="n">
        <f aca="false">TRUNC(H918*I918,2)</f>
        <v>80.57</v>
      </c>
      <c r="L918" s="63" t="n">
        <f aca="false">IF(AND(A919&lt;&gt;"",A918=""),L917+1,L917)</f>
        <v>82</v>
      </c>
      <c r="M918" s="80" t="n">
        <f aca="false">IF(OR(A918="Insumo",A918="Composição Auxiliar"),J918,"")</f>
        <v>80.57</v>
      </c>
      <c r="N918" s="81" t="str">
        <f aca="false">IF(E918="Mão de Obra",J918,"")</f>
        <v/>
      </c>
      <c r="O918" s="81" t="n">
        <f aca="false">IF(N918&lt;&gt;"","",M918)</f>
        <v>80.57</v>
      </c>
      <c r="P918" s="82" t="str">
        <f aca="false">IF(A918="Composição",B918,"")</f>
        <v/>
      </c>
      <c r="Q918" s="81" t="str">
        <f aca="false">IF(P918&lt;&gt;"",SUMIF(L918:L918,L918,N918:N918),"")</f>
        <v/>
      </c>
      <c r="R918" s="81" t="str">
        <f aca="false">IF(P918&lt;&gt;"",SUMIF(L918:L918,L918,O918:O918),"")</f>
        <v/>
      </c>
    </row>
    <row r="919" customFormat="false" ht="38.25" hidden="true" customHeight="false" outlineLevel="0" collapsed="false">
      <c r="A919" s="96" t="s">
        <v>679</v>
      </c>
      <c r="B919" s="97" t="s">
        <v>1236</v>
      </c>
      <c r="C919" s="96" t="str">
        <f aca="false">VLOOKUP(B919,INSUMOS!$A:$I,2,0)</f>
        <v>SINAPI</v>
      </c>
      <c r="D919" s="96" t="str">
        <f aca="false">VLOOKUP(B919,INSUMOS!$A:$I,3,0)</f>
        <v>GUARNICAO / MOLDURA / ARREMATE DE ACABAMENTO PARA ESQUADRIA, EM ALUMINIO PERFIL 25, ACABAMENTO ANODIZADO BRANCO OU BRILHANTE, PARA 1 FACE</v>
      </c>
      <c r="E919" s="98" t="str">
        <f aca="false">VLOOKUP(B919,INSUMOS!$A:$I,4,0)</f>
        <v>Material</v>
      </c>
      <c r="F919" s="98"/>
      <c r="G919" s="99" t="str">
        <f aca="false">VLOOKUP(B919,INSUMOS!$A:$I,5,0)</f>
        <v>M</v>
      </c>
      <c r="H919" s="100" t="n">
        <v>11.6</v>
      </c>
      <c r="I919" s="101" t="n">
        <f aca="false">VLOOKUP(B919,INSUMOS!$A:$I,8,0)</f>
        <v>38.49</v>
      </c>
      <c r="J919" s="101" t="n">
        <f aca="false">TRUNC(H919*I919,2)</f>
        <v>446.48</v>
      </c>
      <c r="L919" s="63" t="n">
        <f aca="false">IF(AND(A920&lt;&gt;"",A919=""),L918+1,L918)</f>
        <v>82</v>
      </c>
      <c r="M919" s="80" t="n">
        <f aca="false">IF(OR(A919="Insumo",A919="Composição Auxiliar"),J919,"")</f>
        <v>446.48</v>
      </c>
      <c r="N919" s="81" t="str">
        <f aca="false">IF(E919="Mão de Obra",J919,"")</f>
        <v/>
      </c>
      <c r="O919" s="81" t="n">
        <f aca="false">IF(N919&lt;&gt;"","",M919)</f>
        <v>446.48</v>
      </c>
      <c r="P919" s="82" t="str">
        <f aca="false">IF(A919="Composição",B919,"")</f>
        <v/>
      </c>
      <c r="Q919" s="81" t="str">
        <f aca="false">IF(P919&lt;&gt;"",SUMIF(L919:L919,L919,N919:N919),"")</f>
        <v/>
      </c>
      <c r="R919" s="81" t="str">
        <f aca="false">IF(P919&lt;&gt;"",SUMIF(L919:L919,L919,O919:O919),"")</f>
        <v/>
      </c>
    </row>
    <row r="920" customFormat="false" ht="51" hidden="true" customHeight="false" outlineLevel="0" collapsed="false">
      <c r="A920" s="96" t="s">
        <v>679</v>
      </c>
      <c r="B920" s="97" t="s">
        <v>1244</v>
      </c>
      <c r="C920" s="96" t="str">
        <f aca="false">VLOOKUP(B920,INSUMOS!$A:$I,2,0)</f>
        <v>SINAPI</v>
      </c>
      <c r="D920" s="96" t="str">
        <f aca="false">VLOOKUP(B920,INSUMOS!$A:$I,3,0)</f>
        <v>JANELA DE CORRER, EM ALUMINIO PERFIL 25, 120 X 150 CM (A X L), 4 FLS, BANDEIRA COM BASCULA, ACABAMENTO BRANCO OU BRILHANTE, BATENTE/REQUADRO DE 6 A 14 CM, COM VIDRO 4 MM, SEM GUARNICAO/ALIZAR</v>
      </c>
      <c r="E920" s="98" t="str">
        <f aca="false">VLOOKUP(B920,INSUMOS!$A:$I,4,0)</f>
        <v>Material</v>
      </c>
      <c r="F920" s="98"/>
      <c r="G920" s="99" t="str">
        <f aca="false">VLOOKUP(B920,INSUMOS!$A:$I,5,0)</f>
        <v>UN</v>
      </c>
      <c r="H920" s="100" t="n">
        <v>7.0525</v>
      </c>
      <c r="I920" s="101" t="n">
        <f aca="false">VLOOKUP(B920,INSUMOS!$A:$I,8,0)</f>
        <v>889.26</v>
      </c>
      <c r="J920" s="101" t="n">
        <f aca="false">TRUNC(H920*I920,2)</f>
        <v>6271.5</v>
      </c>
      <c r="L920" s="63" t="n">
        <f aca="false">IF(AND(A921&lt;&gt;"",A920=""),L919+1,L919)</f>
        <v>82</v>
      </c>
      <c r="M920" s="80" t="n">
        <f aca="false">IF(OR(A920="Insumo",A920="Composição Auxiliar"),J920,"")</f>
        <v>6271.5</v>
      </c>
      <c r="N920" s="81" t="str">
        <f aca="false">IF(E920="Mão de Obra",J920,"")</f>
        <v/>
      </c>
      <c r="O920" s="81" t="n">
        <f aca="false">IF(N920&lt;&gt;"","",M920)</f>
        <v>6271.5</v>
      </c>
      <c r="P920" s="82" t="str">
        <f aca="false">IF(A920="Composição",B920,"")</f>
        <v/>
      </c>
      <c r="Q920" s="81" t="str">
        <f aca="false">IF(P920&lt;&gt;"",SUMIF(L920:L920,L920,N920:N920),"")</f>
        <v/>
      </c>
      <c r="R920" s="81" t="str">
        <f aca="false">IF(P920&lt;&gt;"",SUMIF(L920:L920,L920,O920:O920),"")</f>
        <v/>
      </c>
    </row>
    <row r="921" customFormat="false" ht="14.25" hidden="true" customHeight="false" outlineLevel="0" collapsed="false">
      <c r="A921" s="102"/>
      <c r="B921" s="102"/>
      <c r="C921" s="102"/>
      <c r="D921" s="102"/>
      <c r="E921" s="102"/>
      <c r="F921" s="103"/>
      <c r="G921" s="102"/>
      <c r="H921" s="103"/>
      <c r="I921" s="102"/>
      <c r="J921" s="103"/>
      <c r="L921" s="63" t="n">
        <f aca="false">IF(AND(A922&lt;&gt;"",A921=""),L920+1,L920)</f>
        <v>82</v>
      </c>
      <c r="M921" s="80" t="str">
        <f aca="false">IF(OR(A921="Insumo",A921="Composição Auxiliar"),J921,"")</f>
        <v/>
      </c>
      <c r="N921" s="81" t="str">
        <f aca="false">IF(E921="Mão de Obra",J921,"")</f>
        <v/>
      </c>
      <c r="O921" s="81" t="str">
        <f aca="false">IF(N921&lt;&gt;"","",M921)</f>
        <v/>
      </c>
      <c r="P921" s="82" t="str">
        <f aca="false">IF(A921="Composição",B921,"")</f>
        <v/>
      </c>
      <c r="Q921" s="81" t="str">
        <f aca="false">IF(P921&lt;&gt;"",SUMIF(L921:L921,L921,N921:N921),"")</f>
        <v/>
      </c>
      <c r="R921" s="81" t="str">
        <f aca="false">IF(P921&lt;&gt;"",SUMIF(L921:L921,L921,O921:O921),"")</f>
        <v/>
      </c>
    </row>
    <row r="922" customFormat="false" ht="15" hidden="true" customHeight="false" outlineLevel="0" collapsed="false">
      <c r="A922" s="102"/>
      <c r="B922" s="102"/>
      <c r="C922" s="102"/>
      <c r="D922" s="102"/>
      <c r="E922" s="102"/>
      <c r="F922" s="103"/>
      <c r="G922" s="102"/>
      <c r="H922" s="104"/>
      <c r="I922" s="104"/>
      <c r="J922" s="103"/>
      <c r="L922" s="63" t="n">
        <f aca="false">IF(AND(A923&lt;&gt;"",A922=""),L921+1,L921)</f>
        <v>82</v>
      </c>
      <c r="M922" s="80" t="str">
        <f aca="false">IF(OR(A922="Insumo",A922="Composição Auxiliar"),J922,"")</f>
        <v/>
      </c>
      <c r="N922" s="81" t="str">
        <f aca="false">IF(E922="Mão de Obra",J922,"")</f>
        <v/>
      </c>
      <c r="O922" s="81" t="str">
        <f aca="false">IF(N922&lt;&gt;"","",M922)</f>
        <v/>
      </c>
      <c r="P922" s="82" t="str">
        <f aca="false">IF(A922="Composição",B922,"")</f>
        <v/>
      </c>
      <c r="Q922" s="81" t="str">
        <f aca="false">IF(P922&lt;&gt;"",SUMIF(L922:L922,L922,N922:N922),"")</f>
        <v/>
      </c>
      <c r="R922" s="81" t="str">
        <f aca="false">IF(P922&lt;&gt;"",SUMIF(L922:L922,L922,O922:O922),"")</f>
        <v/>
      </c>
    </row>
    <row r="923" customFormat="false" ht="15" hidden="true" customHeight="false" outlineLevel="0" collapsed="false">
      <c r="A923" s="108"/>
      <c r="B923" s="108"/>
      <c r="C923" s="108"/>
      <c r="D923" s="108"/>
      <c r="E923" s="108"/>
      <c r="F923" s="108"/>
      <c r="G923" s="108"/>
      <c r="H923" s="108"/>
      <c r="I923" s="108"/>
      <c r="J923" s="108"/>
      <c r="L923" s="63" t="n">
        <f aca="false">IF(AND(A924&lt;&gt;"",A923=""),L922+1,L922)</f>
        <v>83</v>
      </c>
      <c r="M923" s="80" t="str">
        <f aca="false">IF(OR(A923="Insumo",A923="Composição Auxiliar"),J923,"")</f>
        <v/>
      </c>
      <c r="N923" s="81" t="str">
        <f aca="false">IF(E923="Mão de Obra",J923,"")</f>
        <v/>
      </c>
      <c r="O923" s="81" t="str">
        <f aca="false">IF(N923&lt;&gt;"","",M923)</f>
        <v/>
      </c>
      <c r="P923" s="82" t="str">
        <f aca="false">IF(A923="Composição",B923,"")</f>
        <v/>
      </c>
      <c r="Q923" s="81" t="str">
        <f aca="false">IF(P923&lt;&gt;"",SUMIF(L923:L923,L923,N923:N923),"")</f>
        <v/>
      </c>
      <c r="R923" s="81" t="str">
        <f aca="false">IF(P923&lt;&gt;"",SUMIF(L923:L923,L923,O923:O923),"")</f>
        <v/>
      </c>
    </row>
    <row r="924" customFormat="false" ht="15" hidden="true" customHeight="true" outlineLevel="0" collapsed="false">
      <c r="A924" s="83" t="s">
        <v>245</v>
      </c>
      <c r="B924" s="84" t="s">
        <v>655</v>
      </c>
      <c r="C924" s="83" t="s">
        <v>656</v>
      </c>
      <c r="D924" s="83" t="s">
        <v>657</v>
      </c>
      <c r="E924" s="83" t="s">
        <v>658</v>
      </c>
      <c r="F924" s="83"/>
      <c r="G924" s="85" t="s">
        <v>659</v>
      </c>
      <c r="H924" s="84" t="s">
        <v>660</v>
      </c>
      <c r="I924" s="84" t="s">
        <v>661</v>
      </c>
      <c r="J924" s="84" t="s">
        <v>662</v>
      </c>
      <c r="L924" s="63" t="n">
        <f aca="false">IF(AND(A925&lt;&gt;"",A924=""),L923+1,L923)</f>
        <v>83</v>
      </c>
      <c r="M924" s="80" t="str">
        <f aca="false">IF(OR(A924="Insumo",A924="Composição Auxiliar"),J924,"")</f>
        <v/>
      </c>
      <c r="N924" s="81" t="str">
        <f aca="false">IF(E924="Mão de Obra",J924,"")</f>
        <v/>
      </c>
      <c r="O924" s="81" t="str">
        <f aca="false">IF(N924&lt;&gt;"","",M924)</f>
        <v/>
      </c>
      <c r="P924" s="82" t="str">
        <f aca="false">IF(A924="Composição",B924,"")</f>
        <v/>
      </c>
      <c r="Q924" s="81" t="str">
        <f aca="false">IF(P924&lt;&gt;"",SUMIF(L924:L924,L924,N924:N924),"")</f>
        <v/>
      </c>
      <c r="R924" s="81" t="str">
        <f aca="false">IF(P924&lt;&gt;"",SUMIF(L924:L924,L924,O924:O924),"")</f>
        <v/>
      </c>
    </row>
    <row r="925" customFormat="false" ht="51" hidden="true" customHeight="true" outlineLevel="0" collapsed="false">
      <c r="A925" s="86" t="s">
        <v>663</v>
      </c>
      <c r="B925" s="87" t="s">
        <v>246</v>
      </c>
      <c r="C925" s="86" t="s">
        <v>716</v>
      </c>
      <c r="D925" s="86" t="s">
        <v>1246</v>
      </c>
      <c r="E925" s="86" t="s">
        <v>801</v>
      </c>
      <c r="F925" s="86"/>
      <c r="G925" s="88" t="s">
        <v>718</v>
      </c>
      <c r="H925" s="89" t="n">
        <v>1</v>
      </c>
      <c r="I925" s="90" t="n">
        <f aca="false">SUMIF(L:L,$L925,M:M)</f>
        <v>4349.57</v>
      </c>
      <c r="J925" s="90" t="n">
        <f aca="false">TRUNC(H925*I925,2)</f>
        <v>4349.57</v>
      </c>
      <c r="L925" s="63" t="n">
        <f aca="false">IF(AND(A926&lt;&gt;"",A925=""),L924+1,L924)</f>
        <v>83</v>
      </c>
      <c r="M925" s="80" t="str">
        <f aca="false">IF(OR(A925="Insumo",A925="Composição Auxiliar"),J925,"")</f>
        <v/>
      </c>
      <c r="N925" s="81" t="str">
        <f aca="false">IF(E925="Mão de Obra",J925,"")</f>
        <v/>
      </c>
      <c r="O925" s="81" t="str">
        <f aca="false">IF(N925&lt;&gt;"","",M925)</f>
        <v/>
      </c>
      <c r="P925" s="82" t="str">
        <f aca="false">IF(A925="Composição",B925,"")</f>
        <v> S-ARQ-ESQU-PRMPP-013 </v>
      </c>
      <c r="Q925" s="81" t="n">
        <f aca="false">IF(P925&lt;&gt;"",SUMIF(L925:L925,L925,N925:N925),"")</f>
        <v>0</v>
      </c>
      <c r="R925" s="81" t="n">
        <f aca="false">IF(P925&lt;&gt;"",SUMIF(L925:L925,L925,O925:O925),"")</f>
        <v>0</v>
      </c>
    </row>
    <row r="926" customFormat="false" ht="51" hidden="true" customHeight="true" outlineLevel="0" collapsed="false">
      <c r="A926" s="91" t="s">
        <v>668</v>
      </c>
      <c r="B926" s="92" t="s">
        <v>1240</v>
      </c>
      <c r="C926" s="91" t="s">
        <v>664</v>
      </c>
      <c r="D926" s="91" t="s">
        <v>1241</v>
      </c>
      <c r="E926" s="91" t="s">
        <v>801</v>
      </c>
      <c r="F926" s="91"/>
      <c r="G926" s="93" t="s">
        <v>667</v>
      </c>
      <c r="H926" s="94" t="n">
        <v>4.5</v>
      </c>
      <c r="I926" s="95" t="n">
        <f aca="false">SUMIFS(J:J,A:A,"Composição",B:B,$B926)</f>
        <v>674.98</v>
      </c>
      <c r="J926" s="95" t="n">
        <f aca="false">TRUNC(H926*I926,2)</f>
        <v>3037.41</v>
      </c>
      <c r="L926" s="63" t="n">
        <f aca="false">IF(AND(A927&lt;&gt;"",A926=""),L925+1,L925)</f>
        <v>83</v>
      </c>
      <c r="M926" s="80" t="n">
        <f aca="false">IF(OR(A926="Insumo",A926="Composição Auxiliar"),J926,"")</f>
        <v>3037.41</v>
      </c>
      <c r="N926" s="81" t="str">
        <f aca="false">IF(E926="Mão de Obra",J926,"")</f>
        <v/>
      </c>
      <c r="O926" s="81" t="n">
        <f aca="false">IF(N926&lt;&gt;"","",M926)</f>
        <v>3037.41</v>
      </c>
      <c r="P926" s="82" t="str">
        <f aca="false">IF(A926="Composição",B926,"")</f>
        <v/>
      </c>
      <c r="Q926" s="81" t="str">
        <f aca="false">IF(P926&lt;&gt;"",SUMIF(L926:L926,L926,N926:N926),"")</f>
        <v/>
      </c>
      <c r="R926" s="81" t="str">
        <f aca="false">IF(P926&lt;&gt;"",SUMIF(L926:L926,L926,O926:O926),"")</f>
        <v/>
      </c>
    </row>
    <row r="927" customFormat="false" ht="25.5" hidden="true" customHeight="true" outlineLevel="0" collapsed="false">
      <c r="A927" s="91" t="s">
        <v>668</v>
      </c>
      <c r="B927" s="92" t="s">
        <v>1224</v>
      </c>
      <c r="C927" s="91" t="s">
        <v>664</v>
      </c>
      <c r="D927" s="91" t="s">
        <v>1225</v>
      </c>
      <c r="E927" s="91" t="s">
        <v>801</v>
      </c>
      <c r="F927" s="91"/>
      <c r="G927" s="93" t="s">
        <v>729</v>
      </c>
      <c r="H927" s="94" t="n">
        <v>9.6</v>
      </c>
      <c r="I927" s="95" t="n">
        <f aca="false">SUMIFS(J:J,A:A,"Composição",B:B,$B927)</f>
        <v>22.88</v>
      </c>
      <c r="J927" s="95" t="n">
        <f aca="false">TRUNC(H927*I927,2)</f>
        <v>219.64</v>
      </c>
      <c r="L927" s="63" t="n">
        <f aca="false">IF(AND(A928&lt;&gt;"",A927=""),L926+1,L926)</f>
        <v>83</v>
      </c>
      <c r="M927" s="80" t="n">
        <f aca="false">IF(OR(A927="Insumo",A927="Composição Auxiliar"),J927,"")</f>
        <v>219.64</v>
      </c>
      <c r="N927" s="81" t="str">
        <f aca="false">IF(E927="Mão de Obra",J927,"")</f>
        <v/>
      </c>
      <c r="O927" s="81" t="n">
        <f aca="false">IF(N927&lt;&gt;"","",M927)</f>
        <v>219.64</v>
      </c>
      <c r="P927" s="82" t="str">
        <f aca="false">IF(A927="Composição",B927,"")</f>
        <v/>
      </c>
      <c r="Q927" s="81" t="str">
        <f aca="false">IF(P927&lt;&gt;"",SUMIF(L927:L927,L927,N927:N927),"")</f>
        <v/>
      </c>
      <c r="R927" s="81" t="str">
        <f aca="false">IF(P927&lt;&gt;"",SUMIF(L927:L927,L927,O927:O927),"")</f>
        <v/>
      </c>
    </row>
    <row r="928" customFormat="false" ht="25.5" hidden="true" customHeight="true" outlineLevel="0" collapsed="false">
      <c r="A928" s="91" t="s">
        <v>668</v>
      </c>
      <c r="B928" s="92" t="s">
        <v>1238</v>
      </c>
      <c r="C928" s="91" t="s">
        <v>664</v>
      </c>
      <c r="D928" s="91" t="s">
        <v>1239</v>
      </c>
      <c r="E928" s="91" t="s">
        <v>801</v>
      </c>
      <c r="F928" s="91"/>
      <c r="G928" s="93" t="s">
        <v>667</v>
      </c>
      <c r="H928" s="94" t="n">
        <v>2.5</v>
      </c>
      <c r="I928" s="95" t="n">
        <f aca="false">SUMIFS(J:J,A:A,"Composição",B:B,$B928)</f>
        <v>289.21</v>
      </c>
      <c r="J928" s="95" t="n">
        <f aca="false">TRUNC(H928*I928,2)</f>
        <v>723.02</v>
      </c>
      <c r="L928" s="63" t="n">
        <f aca="false">IF(AND(A929&lt;&gt;"",A928=""),L927+1,L927)</f>
        <v>83</v>
      </c>
      <c r="M928" s="80" t="n">
        <f aca="false">IF(OR(A928="Insumo",A928="Composição Auxiliar"),J928,"")</f>
        <v>723.02</v>
      </c>
      <c r="N928" s="81" t="str">
        <f aca="false">IF(E928="Mão de Obra",J928,"")</f>
        <v/>
      </c>
      <c r="O928" s="81" t="n">
        <f aca="false">IF(N928&lt;&gt;"","",M928)</f>
        <v>723.02</v>
      </c>
      <c r="P928" s="82" t="str">
        <f aca="false">IF(A928="Composição",B928,"")</f>
        <v/>
      </c>
      <c r="Q928" s="81" t="str">
        <f aca="false">IF(P928&lt;&gt;"",SUMIF(L928:L928,L928,N928:N928),"")</f>
        <v/>
      </c>
      <c r="R928" s="81" t="str">
        <f aca="false">IF(P928&lt;&gt;"",SUMIF(L928:L928,L928,O928:O928),"")</f>
        <v/>
      </c>
    </row>
    <row r="929" customFormat="false" ht="38.25" hidden="true" customHeight="false" outlineLevel="0" collapsed="false">
      <c r="A929" s="96" t="s">
        <v>679</v>
      </c>
      <c r="B929" s="97" t="s">
        <v>1236</v>
      </c>
      <c r="C929" s="96" t="str">
        <f aca="false">VLOOKUP(B929,INSUMOS!$A:$I,2,0)</f>
        <v>SINAPI</v>
      </c>
      <c r="D929" s="96" t="str">
        <f aca="false">VLOOKUP(B929,INSUMOS!$A:$I,3,0)</f>
        <v>GUARNICAO / MOLDURA / ARREMATE DE ACABAMENTO PARA ESQUADRIA, EM ALUMINIO PERFIL 25, ACABAMENTO ANODIZADO BRANCO OU BRILHANTE, PARA 1 FACE</v>
      </c>
      <c r="E929" s="98" t="str">
        <f aca="false">VLOOKUP(B929,INSUMOS!$A:$I,4,0)</f>
        <v>Material</v>
      </c>
      <c r="F929" s="98"/>
      <c r="G929" s="99" t="str">
        <f aca="false">VLOOKUP(B929,INSUMOS!$A:$I,5,0)</f>
        <v>M</v>
      </c>
      <c r="H929" s="100" t="n">
        <v>9.6</v>
      </c>
      <c r="I929" s="101" t="n">
        <f aca="false">VLOOKUP(B929,INSUMOS!$A:$I,8,0)</f>
        <v>38.49</v>
      </c>
      <c r="J929" s="101" t="n">
        <f aca="false">TRUNC(H929*I929,2)</f>
        <v>369.5</v>
      </c>
      <c r="L929" s="63" t="n">
        <f aca="false">IF(AND(A930&lt;&gt;"",A929=""),L928+1,L928)</f>
        <v>83</v>
      </c>
      <c r="M929" s="80" t="n">
        <f aca="false">IF(OR(A929="Insumo",A929="Composição Auxiliar"),J929,"")</f>
        <v>369.5</v>
      </c>
      <c r="N929" s="81" t="str">
        <f aca="false">IF(E929="Mão de Obra",J929,"")</f>
        <v/>
      </c>
      <c r="O929" s="81" t="n">
        <f aca="false">IF(N929&lt;&gt;"","",M929)</f>
        <v>369.5</v>
      </c>
      <c r="P929" s="82" t="str">
        <f aca="false">IF(A929="Composição",B929,"")</f>
        <v/>
      </c>
      <c r="Q929" s="81" t="str">
        <f aca="false">IF(P929&lt;&gt;"",SUMIF(L929:L929,L929,N929:N929),"")</f>
        <v/>
      </c>
      <c r="R929" s="81" t="str">
        <f aca="false">IF(P929&lt;&gt;"",SUMIF(L929:L929,L929,O929:O929),"")</f>
        <v/>
      </c>
    </row>
    <row r="930" customFormat="false" ht="14.25" hidden="true" customHeight="false" outlineLevel="0" collapsed="false">
      <c r="A930" s="102"/>
      <c r="B930" s="102"/>
      <c r="C930" s="102"/>
      <c r="D930" s="102"/>
      <c r="E930" s="102"/>
      <c r="F930" s="103"/>
      <c r="G930" s="102"/>
      <c r="H930" s="103"/>
      <c r="I930" s="102"/>
      <c r="J930" s="103"/>
      <c r="L930" s="63" t="n">
        <f aca="false">IF(AND(A931&lt;&gt;"",A930=""),L929+1,L929)</f>
        <v>83</v>
      </c>
      <c r="M930" s="80" t="str">
        <f aca="false">IF(OR(A930="Insumo",A930="Composição Auxiliar"),J930,"")</f>
        <v/>
      </c>
      <c r="N930" s="81" t="str">
        <f aca="false">IF(E930="Mão de Obra",J930,"")</f>
        <v/>
      </c>
      <c r="O930" s="81" t="str">
        <f aca="false">IF(N930&lt;&gt;"","",M930)</f>
        <v/>
      </c>
      <c r="P930" s="82" t="str">
        <f aca="false">IF(A930="Composição",B930,"")</f>
        <v/>
      </c>
      <c r="Q930" s="81" t="str">
        <f aca="false">IF(P930&lt;&gt;"",SUMIF(L930:L930,L930,N930:N930),"")</f>
        <v/>
      </c>
      <c r="R930" s="81" t="str">
        <f aca="false">IF(P930&lt;&gt;"",SUMIF(L930:L930,L930,O930:O930),"")</f>
        <v/>
      </c>
    </row>
    <row r="931" customFormat="false" ht="15" hidden="true" customHeight="false" outlineLevel="0" collapsed="false">
      <c r="A931" s="102"/>
      <c r="B931" s="102"/>
      <c r="C931" s="102"/>
      <c r="D931" s="102"/>
      <c r="E931" s="102"/>
      <c r="F931" s="103"/>
      <c r="G931" s="102"/>
      <c r="H931" s="104"/>
      <c r="I931" s="104"/>
      <c r="J931" s="103"/>
      <c r="L931" s="63" t="n">
        <f aca="false">IF(AND(A932&lt;&gt;"",A931=""),L930+1,L930)</f>
        <v>83</v>
      </c>
      <c r="M931" s="80" t="str">
        <f aca="false">IF(OR(A931="Insumo",A931="Composição Auxiliar"),J931,"")</f>
        <v/>
      </c>
      <c r="N931" s="81" t="str">
        <f aca="false">IF(E931="Mão de Obra",J931,"")</f>
        <v/>
      </c>
      <c r="O931" s="81" t="str">
        <f aca="false">IF(N931&lt;&gt;"","",M931)</f>
        <v/>
      </c>
      <c r="P931" s="82" t="str">
        <f aca="false">IF(A931="Composição",B931,"")</f>
        <v/>
      </c>
      <c r="Q931" s="81" t="str">
        <f aca="false">IF(P931&lt;&gt;"",SUMIF(L931:L931,L931,N931:N931),"")</f>
        <v/>
      </c>
      <c r="R931" s="81" t="str">
        <f aca="false">IF(P931&lt;&gt;"",SUMIF(L931:L931,L931,O931:O931),"")</f>
        <v/>
      </c>
    </row>
    <row r="932" customFormat="false" ht="15" hidden="true" customHeight="false" outlineLevel="0" collapsed="false">
      <c r="A932" s="108"/>
      <c r="B932" s="108"/>
      <c r="C932" s="108"/>
      <c r="D932" s="108"/>
      <c r="E932" s="108"/>
      <c r="F932" s="108"/>
      <c r="G932" s="108"/>
      <c r="H932" s="108"/>
      <c r="I932" s="108"/>
      <c r="J932" s="108"/>
      <c r="L932" s="63" t="n">
        <f aca="false">IF(AND(A933&lt;&gt;"",A932=""),L931+1,L931)</f>
        <v>84</v>
      </c>
      <c r="M932" s="80" t="str">
        <f aca="false">IF(OR(A932="Insumo",A932="Composição Auxiliar"),J932,"")</f>
        <v/>
      </c>
      <c r="N932" s="81" t="str">
        <f aca="false">IF(E932="Mão de Obra",J932,"")</f>
        <v/>
      </c>
      <c r="O932" s="81" t="str">
        <f aca="false">IF(N932&lt;&gt;"","",M932)</f>
        <v/>
      </c>
      <c r="P932" s="82" t="str">
        <f aca="false">IF(A932="Composição",B932,"")</f>
        <v/>
      </c>
      <c r="Q932" s="81" t="str">
        <f aca="false">IF(P932&lt;&gt;"",SUMIF(L932:L932,L932,N932:N932),"")</f>
        <v/>
      </c>
      <c r="R932" s="81" t="str">
        <f aca="false">IF(P932&lt;&gt;"",SUMIF(L932:L932,L932,O932:O932),"")</f>
        <v/>
      </c>
    </row>
    <row r="933" customFormat="false" ht="15" hidden="true" customHeight="true" outlineLevel="0" collapsed="false">
      <c r="A933" s="83" t="s">
        <v>247</v>
      </c>
      <c r="B933" s="84" t="s">
        <v>655</v>
      </c>
      <c r="C933" s="83" t="s">
        <v>656</v>
      </c>
      <c r="D933" s="83" t="s">
        <v>657</v>
      </c>
      <c r="E933" s="83" t="s">
        <v>658</v>
      </c>
      <c r="F933" s="83"/>
      <c r="G933" s="85" t="s">
        <v>659</v>
      </c>
      <c r="H933" s="84" t="s">
        <v>660</v>
      </c>
      <c r="I933" s="84" t="s">
        <v>661</v>
      </c>
      <c r="J933" s="84" t="s">
        <v>662</v>
      </c>
      <c r="L933" s="63" t="n">
        <f aca="false">IF(AND(A934&lt;&gt;"",A933=""),L932+1,L932)</f>
        <v>84</v>
      </c>
      <c r="M933" s="80" t="str">
        <f aca="false">IF(OR(A933="Insumo",A933="Composição Auxiliar"),J933,"")</f>
        <v/>
      </c>
      <c r="N933" s="81" t="str">
        <f aca="false">IF(E933="Mão de Obra",J933,"")</f>
        <v/>
      </c>
      <c r="O933" s="81" t="str">
        <f aca="false">IF(N933&lt;&gt;"","",M933)</f>
        <v/>
      </c>
      <c r="P933" s="82" t="str">
        <f aca="false">IF(A933="Composição",B933,"")</f>
        <v/>
      </c>
      <c r="Q933" s="81" t="str">
        <f aca="false">IF(P933&lt;&gt;"",SUMIF(L933:L933,L933,N933:N933),"")</f>
        <v/>
      </c>
      <c r="R933" s="81" t="str">
        <f aca="false">IF(P933&lt;&gt;"",SUMIF(L933:L933,L933,O933:O933),"")</f>
        <v/>
      </c>
    </row>
    <row r="934" customFormat="false" ht="38.25" hidden="true" customHeight="true" outlineLevel="0" collapsed="false">
      <c r="A934" s="86" t="s">
        <v>663</v>
      </c>
      <c r="B934" s="87" t="s">
        <v>248</v>
      </c>
      <c r="C934" s="86" t="s">
        <v>664</v>
      </c>
      <c r="D934" s="86" t="s">
        <v>1247</v>
      </c>
      <c r="E934" s="86" t="s">
        <v>1073</v>
      </c>
      <c r="F934" s="86"/>
      <c r="G934" s="88" t="s">
        <v>729</v>
      </c>
      <c r="H934" s="89" t="n">
        <v>1</v>
      </c>
      <c r="I934" s="90" t="n">
        <f aca="false">SUMIF(L:L,$L934,M:M)</f>
        <v>174.85</v>
      </c>
      <c r="J934" s="90" t="n">
        <f aca="false">TRUNC(H934*I934,2)</f>
        <v>174.85</v>
      </c>
      <c r="L934" s="63" t="n">
        <f aca="false">IF(AND(A935&lt;&gt;"",A934=""),L933+1,L933)</f>
        <v>84</v>
      </c>
      <c r="M934" s="80" t="str">
        <f aca="false">IF(OR(A934="Insumo",A934="Composição Auxiliar"),J934,"")</f>
        <v/>
      </c>
      <c r="N934" s="81" t="str">
        <f aca="false">IF(E934="Mão de Obra",J934,"")</f>
        <v/>
      </c>
      <c r="O934" s="81" t="str">
        <f aca="false">IF(N934&lt;&gt;"","",M934)</f>
        <v/>
      </c>
      <c r="P934" s="82" t="str">
        <f aca="false">IF(A934="Composição",B934,"")</f>
        <v> 101965 </v>
      </c>
      <c r="Q934" s="81" t="n">
        <f aca="false">IF(P934&lt;&gt;"",SUMIF(L934:L934,L934,N934:N934),"")</f>
        <v>0</v>
      </c>
      <c r="R934" s="81" t="n">
        <f aca="false">IF(P934&lt;&gt;"",SUMIF(L934:L934,L934,O934:O934),"")</f>
        <v>0</v>
      </c>
    </row>
    <row r="935" customFormat="false" ht="51" hidden="true" customHeight="true" outlineLevel="0" collapsed="false">
      <c r="A935" s="91" t="s">
        <v>668</v>
      </c>
      <c r="B935" s="92" t="s">
        <v>1248</v>
      </c>
      <c r="C935" s="91" t="s">
        <v>664</v>
      </c>
      <c r="D935" s="91" t="s">
        <v>1249</v>
      </c>
      <c r="E935" s="91" t="s">
        <v>671</v>
      </c>
      <c r="F935" s="91"/>
      <c r="G935" s="93" t="s">
        <v>676</v>
      </c>
      <c r="H935" s="94" t="n">
        <v>0.006</v>
      </c>
      <c r="I935" s="95" t="n">
        <f aca="false">SUMIFS(J:J,A:A,"Composição",B:B,$B935)</f>
        <v>445.01</v>
      </c>
      <c r="J935" s="95" t="n">
        <f aca="false">TRUNC(H935*I935,2)</f>
        <v>2.67</v>
      </c>
      <c r="L935" s="63" t="n">
        <f aca="false">IF(AND(A936&lt;&gt;"",A935=""),L934+1,L934)</f>
        <v>84</v>
      </c>
      <c r="M935" s="80" t="n">
        <f aca="false">IF(OR(A935="Insumo",A935="Composição Auxiliar"),J935,"")</f>
        <v>2.67</v>
      </c>
      <c r="N935" s="81" t="str">
        <f aca="false">IF(E935="Mão de Obra",J935,"")</f>
        <v/>
      </c>
      <c r="O935" s="81" t="n">
        <f aca="false">IF(N935&lt;&gt;"","",M935)</f>
        <v>2.67</v>
      </c>
      <c r="P935" s="82" t="str">
        <f aca="false">IF(A935="Composição",B935,"")</f>
        <v/>
      </c>
      <c r="Q935" s="81" t="str">
        <f aca="false">IF(P935&lt;&gt;"",SUMIF(L935:L935,L935,N935:N935),"")</f>
        <v/>
      </c>
      <c r="R935" s="81" t="str">
        <f aca="false">IF(P935&lt;&gt;"",SUMIF(L935:L935,L935,O935:O935),"")</f>
        <v/>
      </c>
    </row>
    <row r="936" customFormat="false" ht="25.5" hidden="true" customHeight="true" outlineLevel="0" collapsed="false">
      <c r="A936" s="91" t="s">
        <v>668</v>
      </c>
      <c r="B936" s="92" t="s">
        <v>689</v>
      </c>
      <c r="C936" s="91" t="s">
        <v>664</v>
      </c>
      <c r="D936" s="91" t="s">
        <v>690</v>
      </c>
      <c r="E936" s="91" t="s">
        <v>691</v>
      </c>
      <c r="F936" s="91"/>
      <c r="G936" s="93" t="s">
        <v>692</v>
      </c>
      <c r="H936" s="94" t="n">
        <v>0.021</v>
      </c>
      <c r="I936" s="95" t="n">
        <f aca="false">SUMIFS(J:J,A:A,"Composição",B:B,$B936)</f>
        <v>27.81</v>
      </c>
      <c r="J936" s="95" t="n">
        <f aca="false">TRUNC(H936*I936,2)</f>
        <v>0.58</v>
      </c>
      <c r="L936" s="63" t="n">
        <f aca="false">IF(AND(A937&lt;&gt;"",A936=""),L935+1,L935)</f>
        <v>84</v>
      </c>
      <c r="M936" s="80" t="n">
        <f aca="false">IF(OR(A936="Insumo",A936="Composição Auxiliar"),J936,"")</f>
        <v>0.58</v>
      </c>
      <c r="N936" s="81" t="str">
        <f aca="false">IF(E936="Mão de Obra",J936,"")</f>
        <v/>
      </c>
      <c r="O936" s="81" t="n">
        <f aca="false">IF(N936&lt;&gt;"","",M936)</f>
        <v>0.58</v>
      </c>
      <c r="P936" s="82" t="str">
        <f aca="false">IF(A936="Composição",B936,"")</f>
        <v/>
      </c>
      <c r="Q936" s="81" t="str">
        <f aca="false">IF(P936&lt;&gt;"",SUMIF(L936:L936,L936,N936:N936),"")</f>
        <v/>
      </c>
      <c r="R936" s="81" t="str">
        <f aca="false">IF(P936&lt;&gt;"",SUMIF(L936:L936,L936,O936:O936),"")</f>
        <v/>
      </c>
    </row>
    <row r="937" customFormat="false" ht="25.5" hidden="true" customHeight="true" outlineLevel="0" collapsed="false">
      <c r="A937" s="91" t="s">
        <v>668</v>
      </c>
      <c r="B937" s="92" t="s">
        <v>697</v>
      </c>
      <c r="C937" s="91" t="s">
        <v>664</v>
      </c>
      <c r="D937" s="91" t="s">
        <v>698</v>
      </c>
      <c r="E937" s="91" t="s">
        <v>691</v>
      </c>
      <c r="F937" s="91"/>
      <c r="G937" s="93" t="s">
        <v>699</v>
      </c>
      <c r="H937" s="94" t="n">
        <v>0.398</v>
      </c>
      <c r="I937" s="95" t="n">
        <f aca="false">SUMIFS(J:J,A:A,"Composição",B:B,$B937)</f>
        <v>26.23</v>
      </c>
      <c r="J937" s="95" t="n">
        <f aca="false">TRUNC(H937*I937,2)</f>
        <v>10.43</v>
      </c>
      <c r="L937" s="63" t="n">
        <f aca="false">IF(AND(A938&lt;&gt;"",A937=""),L936+1,L936)</f>
        <v>84</v>
      </c>
      <c r="M937" s="80" t="n">
        <f aca="false">IF(OR(A937="Insumo",A937="Composição Auxiliar"),J937,"")</f>
        <v>10.43</v>
      </c>
      <c r="N937" s="81" t="str">
        <f aca="false">IF(E937="Mão de Obra",J937,"")</f>
        <v/>
      </c>
      <c r="O937" s="81" t="n">
        <f aca="false">IF(N937&lt;&gt;"","",M937)</f>
        <v>10.43</v>
      </c>
      <c r="P937" s="82" t="str">
        <f aca="false">IF(A937="Composição",B937,"")</f>
        <v/>
      </c>
      <c r="Q937" s="81" t="str">
        <f aca="false">IF(P937&lt;&gt;"",SUMIF(L937:L937,L937,N937:N937),"")</f>
        <v/>
      </c>
      <c r="R937" s="81" t="str">
        <f aca="false">IF(P937&lt;&gt;"",SUMIF(L937:L937,L937,O937:O937),"")</f>
        <v/>
      </c>
    </row>
    <row r="938" customFormat="false" ht="25.5" hidden="true" customHeight="true" outlineLevel="0" collapsed="false">
      <c r="A938" s="91" t="s">
        <v>668</v>
      </c>
      <c r="B938" s="92" t="s">
        <v>677</v>
      </c>
      <c r="C938" s="91" t="s">
        <v>664</v>
      </c>
      <c r="D938" s="91" t="s">
        <v>678</v>
      </c>
      <c r="E938" s="91" t="s">
        <v>671</v>
      </c>
      <c r="F938" s="91"/>
      <c r="G938" s="93" t="s">
        <v>672</v>
      </c>
      <c r="H938" s="94" t="n">
        <v>0.209</v>
      </c>
      <c r="I938" s="95" t="n">
        <f aca="false">SUMIFS(J:J,A:A,"Composição",B:B,$B938)</f>
        <v>18.93</v>
      </c>
      <c r="J938" s="95" t="n">
        <f aca="false">TRUNC(H938*I938,2)</f>
        <v>3.95</v>
      </c>
      <c r="L938" s="63" t="n">
        <f aca="false">IF(AND(A939&lt;&gt;"",A938=""),L937+1,L937)</f>
        <v>84</v>
      </c>
      <c r="M938" s="80" t="n">
        <f aca="false">IF(OR(A938="Insumo",A938="Composição Auxiliar"),J938,"")</f>
        <v>3.95</v>
      </c>
      <c r="N938" s="81" t="str">
        <f aca="false">IF(E938="Mão de Obra",J938,"")</f>
        <v/>
      </c>
      <c r="O938" s="81" t="n">
        <f aca="false">IF(N938&lt;&gt;"","",M938)</f>
        <v>3.95</v>
      </c>
      <c r="P938" s="82" t="str">
        <f aca="false">IF(A938="Composição",B938,"")</f>
        <v/>
      </c>
      <c r="Q938" s="81" t="str">
        <f aca="false">IF(P938&lt;&gt;"",SUMIF(L938:L938,L938,N938:N938),"")</f>
        <v/>
      </c>
      <c r="R938" s="81" t="str">
        <f aca="false">IF(P938&lt;&gt;"",SUMIF(L938:L938,L938,O938:O938),"")</f>
        <v/>
      </c>
    </row>
    <row r="939" customFormat="false" ht="25.5" hidden="true" customHeight="true" outlineLevel="0" collapsed="false">
      <c r="A939" s="91" t="s">
        <v>668</v>
      </c>
      <c r="B939" s="92" t="s">
        <v>1135</v>
      </c>
      <c r="C939" s="91" t="s">
        <v>664</v>
      </c>
      <c r="D939" s="91" t="s">
        <v>1136</v>
      </c>
      <c r="E939" s="91" t="s">
        <v>671</v>
      </c>
      <c r="F939" s="91"/>
      <c r="G939" s="93" t="s">
        <v>672</v>
      </c>
      <c r="H939" s="94" t="n">
        <v>0.419</v>
      </c>
      <c r="I939" s="95" t="n">
        <f aca="false">SUMIFS(J:J,A:A,"Composição",B:B,$B939)</f>
        <v>23.56</v>
      </c>
      <c r="J939" s="95" t="n">
        <f aca="false">TRUNC(H939*I939,2)</f>
        <v>9.87</v>
      </c>
      <c r="L939" s="63" t="n">
        <f aca="false">IF(AND(A940&lt;&gt;"",A939=""),L938+1,L938)</f>
        <v>84</v>
      </c>
      <c r="M939" s="80" t="n">
        <f aca="false">IF(OR(A939="Insumo",A939="Composição Auxiliar"),J939,"")</f>
        <v>9.87</v>
      </c>
      <c r="N939" s="81" t="str">
        <f aca="false">IF(E939="Mão de Obra",J939,"")</f>
        <v/>
      </c>
      <c r="O939" s="81" t="n">
        <f aca="false">IF(N939&lt;&gt;"","",M939)</f>
        <v>9.87</v>
      </c>
      <c r="P939" s="82" t="str">
        <f aca="false">IF(A939="Composição",B939,"")</f>
        <v/>
      </c>
      <c r="Q939" s="81" t="str">
        <f aca="false">IF(P939&lt;&gt;"",SUMIF(L939:L939,L939,N939:N939),"")</f>
        <v/>
      </c>
      <c r="R939" s="81" t="str">
        <f aca="false">IF(P939&lt;&gt;"",SUMIF(L939:L939,L939,O939:O939),"")</f>
        <v/>
      </c>
    </row>
    <row r="940" customFormat="false" ht="25.5" hidden="true" customHeight="false" outlineLevel="0" collapsed="false">
      <c r="A940" s="96" t="s">
        <v>679</v>
      </c>
      <c r="B940" s="97" t="s">
        <v>1250</v>
      </c>
      <c r="C940" s="96" t="str">
        <f aca="false">VLOOKUP(B940,INSUMOS!$A:$I,2,0)</f>
        <v>SINAPI</v>
      </c>
      <c r="D940" s="96" t="str">
        <f aca="false">VLOOKUP(B940,INSUMOS!$A:$I,3,0)</f>
        <v>PEITORIL EM MARMORE, POLIDO, BRANCO COMUM, L= *15* CM, E=  *2,0* CM, COM PINGADEIRA</v>
      </c>
      <c r="E940" s="98" t="str">
        <f aca="false">VLOOKUP(B940,INSUMOS!$A:$I,4,0)</f>
        <v>Material</v>
      </c>
      <c r="F940" s="98"/>
      <c r="G940" s="99" t="str">
        <f aca="false">VLOOKUP(B940,INSUMOS!$A:$I,5,0)</f>
        <v>M</v>
      </c>
      <c r="H940" s="100" t="n">
        <v>1.04</v>
      </c>
      <c r="I940" s="101" t="n">
        <f aca="false">VLOOKUP(B940,INSUMOS!$A:$I,8,0)</f>
        <v>141.69</v>
      </c>
      <c r="J940" s="101" t="n">
        <f aca="false">TRUNC(H940*I940,2)</f>
        <v>147.35</v>
      </c>
      <c r="L940" s="63" t="n">
        <f aca="false">IF(AND(A941&lt;&gt;"",A940=""),L939+1,L939)</f>
        <v>84</v>
      </c>
      <c r="M940" s="80" t="n">
        <f aca="false">IF(OR(A940="Insumo",A940="Composição Auxiliar"),J940,"")</f>
        <v>147.35</v>
      </c>
      <c r="N940" s="81" t="str">
        <f aca="false">IF(E940="Mão de Obra",J940,"")</f>
        <v/>
      </c>
      <c r="O940" s="81" t="n">
        <f aca="false">IF(N940&lt;&gt;"","",M940)</f>
        <v>147.35</v>
      </c>
      <c r="P940" s="82" t="str">
        <f aca="false">IF(A940="Composição",B940,"")</f>
        <v/>
      </c>
      <c r="Q940" s="81" t="str">
        <f aca="false">IF(P940&lt;&gt;"",SUMIF(L940:L940,L940,N940:N940),"")</f>
        <v/>
      </c>
      <c r="R940" s="81" t="str">
        <f aca="false">IF(P940&lt;&gt;"",SUMIF(L940:L940,L940,O940:O940),"")</f>
        <v/>
      </c>
    </row>
    <row r="941" customFormat="false" ht="14.25" hidden="true" customHeight="false" outlineLevel="0" collapsed="false">
      <c r="A941" s="102"/>
      <c r="B941" s="102"/>
      <c r="C941" s="102"/>
      <c r="D941" s="102"/>
      <c r="E941" s="102"/>
      <c r="F941" s="103"/>
      <c r="G941" s="102"/>
      <c r="H941" s="103"/>
      <c r="I941" s="102"/>
      <c r="J941" s="103"/>
      <c r="L941" s="63" t="n">
        <f aca="false">IF(AND(A942&lt;&gt;"",A941=""),L940+1,L940)</f>
        <v>84</v>
      </c>
      <c r="M941" s="80" t="str">
        <f aca="false">IF(OR(A941="Insumo",A941="Composição Auxiliar"),J941,"")</f>
        <v/>
      </c>
      <c r="N941" s="81" t="str">
        <f aca="false">IF(E941="Mão de Obra",J941,"")</f>
        <v/>
      </c>
      <c r="O941" s="81" t="str">
        <f aca="false">IF(N941&lt;&gt;"","",M941)</f>
        <v/>
      </c>
      <c r="P941" s="82" t="str">
        <f aca="false">IF(A941="Composição",B941,"")</f>
        <v/>
      </c>
      <c r="Q941" s="81" t="str">
        <f aca="false">IF(P941&lt;&gt;"",SUMIF(L941:L941,L941,N941:N941),"")</f>
        <v/>
      </c>
      <c r="R941" s="81" t="str">
        <f aca="false">IF(P941&lt;&gt;"",SUMIF(L941:L941,L941,O941:O941),"")</f>
        <v/>
      </c>
    </row>
    <row r="942" customFormat="false" ht="15" hidden="true" customHeight="false" outlineLevel="0" collapsed="false">
      <c r="A942" s="102"/>
      <c r="B942" s="102"/>
      <c r="C942" s="102"/>
      <c r="D942" s="102"/>
      <c r="E942" s="102"/>
      <c r="F942" s="103"/>
      <c r="G942" s="102"/>
      <c r="H942" s="104"/>
      <c r="I942" s="104"/>
      <c r="J942" s="103"/>
      <c r="L942" s="63" t="n">
        <f aca="false">IF(AND(A943&lt;&gt;"",A942=""),L941+1,L941)</f>
        <v>84</v>
      </c>
      <c r="M942" s="80" t="str">
        <f aca="false">IF(OR(A942="Insumo",A942="Composição Auxiliar"),J942,"")</f>
        <v/>
      </c>
      <c r="N942" s="81" t="str">
        <f aca="false">IF(E942="Mão de Obra",J942,"")</f>
        <v/>
      </c>
      <c r="O942" s="81" t="str">
        <f aca="false">IF(N942&lt;&gt;"","",M942)</f>
        <v/>
      </c>
      <c r="P942" s="82" t="str">
        <f aca="false">IF(A942="Composição",B942,"")</f>
        <v/>
      </c>
      <c r="Q942" s="81" t="str">
        <f aca="false">IF(P942&lt;&gt;"",SUMIF(L942:L942,L942,N942:N942),"")</f>
        <v/>
      </c>
      <c r="R942" s="81" t="str">
        <f aca="false">IF(P942&lt;&gt;"",SUMIF(L942:L942,L942,O942:O942),"")</f>
        <v/>
      </c>
    </row>
    <row r="943" customFormat="false" ht="15" hidden="true" customHeight="false" outlineLevel="0" collapsed="false">
      <c r="A943" s="108"/>
      <c r="B943" s="108"/>
      <c r="C943" s="108"/>
      <c r="D943" s="108"/>
      <c r="E943" s="108"/>
      <c r="F943" s="108"/>
      <c r="G943" s="108"/>
      <c r="H943" s="108"/>
      <c r="I943" s="108"/>
      <c r="J943" s="108"/>
      <c r="L943" s="63" t="n">
        <f aca="false">IF(AND(A944&lt;&gt;"",A943=""),L942+1,L942)</f>
        <v>85</v>
      </c>
      <c r="M943" s="80" t="str">
        <f aca="false">IF(OR(A943="Insumo",A943="Composição Auxiliar"),J943,"")</f>
        <v/>
      </c>
      <c r="N943" s="81" t="str">
        <f aca="false">IF(E943="Mão de Obra",J943,"")</f>
        <v/>
      </c>
      <c r="O943" s="81" t="str">
        <f aca="false">IF(N943&lt;&gt;"","",M943)</f>
        <v/>
      </c>
      <c r="P943" s="82" t="str">
        <f aca="false">IF(A943="Composição",B943,"")</f>
        <v/>
      </c>
      <c r="Q943" s="81" t="str">
        <f aca="false">IF(P943&lt;&gt;"",SUMIF(L943:L943,L943,N943:N943),"")</f>
        <v/>
      </c>
      <c r="R943" s="81" t="str">
        <f aca="false">IF(P943&lt;&gt;"",SUMIF(L943:L943,L943,O943:O943),"")</f>
        <v/>
      </c>
    </row>
    <row r="944" customFormat="false" ht="15" hidden="true" customHeight="true" outlineLevel="0" collapsed="false">
      <c r="A944" s="83" t="s">
        <v>251</v>
      </c>
      <c r="B944" s="84" t="s">
        <v>655</v>
      </c>
      <c r="C944" s="83" t="s">
        <v>656</v>
      </c>
      <c r="D944" s="83" t="s">
        <v>657</v>
      </c>
      <c r="E944" s="83" t="s">
        <v>658</v>
      </c>
      <c r="F944" s="83"/>
      <c r="G944" s="85" t="s">
        <v>659</v>
      </c>
      <c r="H944" s="84" t="s">
        <v>660</v>
      </c>
      <c r="I944" s="84" t="s">
        <v>661</v>
      </c>
      <c r="J944" s="84" t="s">
        <v>662</v>
      </c>
      <c r="L944" s="63" t="n">
        <f aca="false">IF(AND(A945&lt;&gt;"",A944=""),L943+1,L943)</f>
        <v>85</v>
      </c>
      <c r="M944" s="80" t="str">
        <f aca="false">IF(OR(A944="Insumo",A944="Composição Auxiliar"),J944,"")</f>
        <v/>
      </c>
      <c r="N944" s="81" t="str">
        <f aca="false">IF(E944="Mão de Obra",J944,"")</f>
        <v/>
      </c>
      <c r="O944" s="81" t="str">
        <f aca="false">IF(N944&lt;&gt;"","",M944)</f>
        <v/>
      </c>
      <c r="P944" s="82" t="str">
        <f aca="false">IF(A944="Composição",B944,"")</f>
        <v/>
      </c>
      <c r="Q944" s="81" t="str">
        <f aca="false">IF(P944&lt;&gt;"",SUMIF(L944:L944,L944,N944:N944),"")</f>
        <v/>
      </c>
      <c r="R944" s="81" t="str">
        <f aca="false">IF(P944&lt;&gt;"",SUMIF(L944:L944,L944,O944:O944),"")</f>
        <v/>
      </c>
    </row>
    <row r="945" customFormat="false" ht="25.5" hidden="true" customHeight="true" outlineLevel="0" collapsed="false">
      <c r="A945" s="86" t="s">
        <v>663</v>
      </c>
      <c r="B945" s="87" t="s">
        <v>252</v>
      </c>
      <c r="C945" s="86" t="s">
        <v>664</v>
      </c>
      <c r="D945" s="86" t="s">
        <v>1252</v>
      </c>
      <c r="E945" s="86" t="s">
        <v>751</v>
      </c>
      <c r="F945" s="86"/>
      <c r="G945" s="88" t="s">
        <v>667</v>
      </c>
      <c r="H945" s="89" t="n">
        <v>1</v>
      </c>
      <c r="I945" s="90" t="n">
        <f aca="false">SUMIF(L:L,$L945,M:M)</f>
        <v>217.69</v>
      </c>
      <c r="J945" s="90" t="n">
        <f aca="false">TRUNC(H945*I945,2)</f>
        <v>217.69</v>
      </c>
      <c r="L945" s="63" t="n">
        <f aca="false">IF(AND(A946&lt;&gt;"",A945=""),L944+1,L944)</f>
        <v>85</v>
      </c>
      <c r="M945" s="80" t="str">
        <f aca="false">IF(OR(A945="Insumo",A945="Composição Auxiliar"),J945,"")</f>
        <v/>
      </c>
      <c r="N945" s="81" t="str">
        <f aca="false">IF(E945="Mão de Obra",J945,"")</f>
        <v/>
      </c>
      <c r="O945" s="81" t="str">
        <f aca="false">IF(N945&lt;&gt;"","",M945)</f>
        <v/>
      </c>
      <c r="P945" s="82" t="str">
        <f aca="false">IF(A945="Composição",B945,"")</f>
        <v> 94216 </v>
      </c>
      <c r="Q945" s="81" t="n">
        <f aca="false">IF(P945&lt;&gt;"",SUMIF(L945:L945,L945,N945:N945),"")</f>
        <v>0</v>
      </c>
      <c r="R945" s="81" t="n">
        <f aca="false">IF(P945&lt;&gt;"",SUMIF(L945:L945,L945,O945:O945),"")</f>
        <v>0</v>
      </c>
    </row>
    <row r="946" customFormat="false" ht="25.5" hidden="true" customHeight="true" outlineLevel="0" collapsed="false">
      <c r="A946" s="91" t="s">
        <v>668</v>
      </c>
      <c r="B946" s="92" t="s">
        <v>1253</v>
      </c>
      <c r="C946" s="91" t="s">
        <v>664</v>
      </c>
      <c r="D946" s="91" t="s">
        <v>1254</v>
      </c>
      <c r="E946" s="91" t="s">
        <v>671</v>
      </c>
      <c r="F946" s="91"/>
      <c r="G946" s="93" t="s">
        <v>672</v>
      </c>
      <c r="H946" s="94" t="n">
        <v>0.056</v>
      </c>
      <c r="I946" s="95" t="n">
        <f aca="false">SUMIFS(J:J,A:A,"Composição",B:B,$B946)</f>
        <v>23.11</v>
      </c>
      <c r="J946" s="95" t="n">
        <f aca="false">TRUNC(H946*I946,2)</f>
        <v>1.29</v>
      </c>
      <c r="L946" s="63" t="n">
        <f aca="false">IF(AND(A947&lt;&gt;"",A946=""),L945+1,L945)</f>
        <v>85</v>
      </c>
      <c r="M946" s="80" t="n">
        <f aca="false">IF(OR(A946="Insumo",A946="Composição Auxiliar"),J946,"")</f>
        <v>1.29</v>
      </c>
      <c r="N946" s="81" t="str">
        <f aca="false">IF(E946="Mão de Obra",J946,"")</f>
        <v/>
      </c>
      <c r="O946" s="81" t="n">
        <f aca="false">IF(N946&lt;&gt;"","",M946)</f>
        <v>1.29</v>
      </c>
      <c r="P946" s="82" t="str">
        <f aca="false">IF(A946="Composição",B946,"")</f>
        <v/>
      </c>
      <c r="Q946" s="81" t="str">
        <f aca="false">IF(P946&lt;&gt;"",SUMIF(L946:L946,L946,N946:N946),"")</f>
        <v/>
      </c>
      <c r="R946" s="81" t="str">
        <f aca="false">IF(P946&lt;&gt;"",SUMIF(L946:L946,L946,O946:O946),"")</f>
        <v/>
      </c>
    </row>
    <row r="947" customFormat="false" ht="25.5" hidden="true" customHeight="true" outlineLevel="0" collapsed="false">
      <c r="A947" s="91" t="s">
        <v>668</v>
      </c>
      <c r="B947" s="92" t="s">
        <v>875</v>
      </c>
      <c r="C947" s="91" t="s">
        <v>664</v>
      </c>
      <c r="D947" s="91" t="s">
        <v>876</v>
      </c>
      <c r="E947" s="91" t="s">
        <v>691</v>
      </c>
      <c r="F947" s="91"/>
      <c r="G947" s="93" t="s">
        <v>692</v>
      </c>
      <c r="H947" s="94" t="n">
        <v>0.0009</v>
      </c>
      <c r="I947" s="95" t="n">
        <f aca="false">SUMIFS(J:J,A:A,"Composição",B:B,$B947)</f>
        <v>25.22</v>
      </c>
      <c r="J947" s="95" t="n">
        <f aca="false">TRUNC(H947*I947,2)</f>
        <v>0.02</v>
      </c>
      <c r="L947" s="63" t="n">
        <f aca="false">IF(AND(A948&lt;&gt;"",A947=""),L946+1,L946)</f>
        <v>85</v>
      </c>
      <c r="M947" s="80" t="n">
        <f aca="false">IF(OR(A947="Insumo",A947="Composição Auxiliar"),J947,"")</f>
        <v>0.02</v>
      </c>
      <c r="N947" s="81" t="str">
        <f aca="false">IF(E947="Mão de Obra",J947,"")</f>
        <v/>
      </c>
      <c r="O947" s="81" t="n">
        <f aca="false">IF(N947&lt;&gt;"","",M947)</f>
        <v>0.02</v>
      </c>
      <c r="P947" s="82" t="str">
        <f aca="false">IF(A947="Composição",B947,"")</f>
        <v/>
      </c>
      <c r="Q947" s="81" t="str">
        <f aca="false">IF(P947&lt;&gt;"",SUMIF(L947:L947,L947,N947:N947),"")</f>
        <v/>
      </c>
      <c r="R947" s="81" t="str">
        <f aca="false">IF(P947&lt;&gt;"",SUMIF(L947:L947,L947,O947:O947),"")</f>
        <v/>
      </c>
    </row>
    <row r="948" customFormat="false" ht="25.5" hidden="true" customHeight="true" outlineLevel="0" collapsed="false">
      <c r="A948" s="91" t="s">
        <v>668</v>
      </c>
      <c r="B948" s="92" t="s">
        <v>873</v>
      </c>
      <c r="C948" s="91" t="s">
        <v>664</v>
      </c>
      <c r="D948" s="91" t="s">
        <v>874</v>
      </c>
      <c r="E948" s="91" t="s">
        <v>691</v>
      </c>
      <c r="F948" s="91"/>
      <c r="G948" s="93" t="s">
        <v>699</v>
      </c>
      <c r="H948" s="94" t="n">
        <v>0.0012</v>
      </c>
      <c r="I948" s="95" t="n">
        <f aca="false">SUMIFS(J:J,A:A,"Composição",B:B,$B948)</f>
        <v>24.07</v>
      </c>
      <c r="J948" s="95" t="n">
        <f aca="false">TRUNC(H948*I948,2)</f>
        <v>0.02</v>
      </c>
      <c r="L948" s="63" t="n">
        <f aca="false">IF(AND(A949&lt;&gt;"",A948=""),L947+1,L947)</f>
        <v>85</v>
      </c>
      <c r="M948" s="80" t="n">
        <f aca="false">IF(OR(A948="Insumo",A948="Composição Auxiliar"),J948,"")</f>
        <v>0.02</v>
      </c>
      <c r="N948" s="81" t="str">
        <f aca="false">IF(E948="Mão de Obra",J948,"")</f>
        <v/>
      </c>
      <c r="O948" s="81" t="n">
        <f aca="false">IF(N948&lt;&gt;"","",M948)</f>
        <v>0.02</v>
      </c>
      <c r="P948" s="82" t="str">
        <f aca="false">IF(A948="Composição",B948,"")</f>
        <v/>
      </c>
      <c r="Q948" s="81" t="str">
        <f aca="false">IF(P948&lt;&gt;"",SUMIF(L948:L948,L948,N948:N948),"")</f>
        <v/>
      </c>
      <c r="R948" s="81" t="str">
        <f aca="false">IF(P948&lt;&gt;"",SUMIF(L948:L948,L948,O948:O948),"")</f>
        <v/>
      </c>
    </row>
    <row r="949" customFormat="false" ht="25.5" hidden="true" customHeight="true" outlineLevel="0" collapsed="false">
      <c r="A949" s="91" t="s">
        <v>668</v>
      </c>
      <c r="B949" s="92" t="s">
        <v>677</v>
      </c>
      <c r="C949" s="91" t="s">
        <v>664</v>
      </c>
      <c r="D949" s="91" t="s">
        <v>678</v>
      </c>
      <c r="E949" s="91" t="s">
        <v>671</v>
      </c>
      <c r="F949" s="91"/>
      <c r="G949" s="93" t="s">
        <v>672</v>
      </c>
      <c r="H949" s="94" t="n">
        <v>0.062</v>
      </c>
      <c r="I949" s="95" t="n">
        <f aca="false">SUMIFS(J:J,A:A,"Composição",B:B,$B949)</f>
        <v>18.93</v>
      </c>
      <c r="J949" s="95" t="n">
        <f aca="false">TRUNC(H949*I949,2)</f>
        <v>1.17</v>
      </c>
      <c r="L949" s="63" t="n">
        <f aca="false">IF(AND(A950&lt;&gt;"",A949=""),L948+1,L948)</f>
        <v>85</v>
      </c>
      <c r="M949" s="80" t="n">
        <f aca="false">IF(OR(A949="Insumo",A949="Composição Auxiliar"),J949,"")</f>
        <v>1.17</v>
      </c>
      <c r="N949" s="81" t="str">
        <f aca="false">IF(E949="Mão de Obra",J949,"")</f>
        <v/>
      </c>
      <c r="O949" s="81" t="n">
        <f aca="false">IF(N949&lt;&gt;"","",M949)</f>
        <v>1.17</v>
      </c>
      <c r="P949" s="82" t="str">
        <f aca="false">IF(A949="Composição",B949,"")</f>
        <v/>
      </c>
      <c r="Q949" s="81" t="str">
        <f aca="false">IF(P949&lt;&gt;"",SUMIF(L949:L949,L949,N949:N949),"")</f>
        <v/>
      </c>
      <c r="R949" s="81" t="str">
        <f aca="false">IF(P949&lt;&gt;"",SUMIF(L949:L949,L949,O949:O949),"")</f>
        <v/>
      </c>
    </row>
    <row r="950" customFormat="false" ht="63.75" hidden="true" customHeight="false" outlineLevel="0" collapsed="false">
      <c r="A950" s="96" t="s">
        <v>679</v>
      </c>
      <c r="B950" s="97" t="s">
        <v>1255</v>
      </c>
      <c r="C950" s="96" t="str">
        <f aca="false">VLOOKUP(B950,INSUMOS!$A:$I,2,0)</f>
        <v>SINAPI</v>
      </c>
      <c r="D950" s="96" t="str">
        <f aca="false">VLOOKUP(B950,INSUMOS!$A:$I,3,0)</f>
        <v>TELHA GALVALUME COM ISOLAMENTO TERMOACUSTICO EM ESPUMA RIGIDA DE POLIURETANO (PU) INJETADO, ESPESSURA DE 30 MM, DENSIDADE DE 35 KG/M3, REVESTIMENTO EM TELHA TRAPEZOIDAL NAS DUAS FACES COM ESPESSURA DE 0,50 MM CADA, ACABAMENTO NATURAL (NAO INCLUI ACESSORIOS DE FIXACAO)</v>
      </c>
      <c r="E950" s="98" t="str">
        <f aca="false">VLOOKUP(B950,INSUMOS!$A:$I,4,0)</f>
        <v>Material</v>
      </c>
      <c r="F950" s="98"/>
      <c r="G950" s="99" t="str">
        <f aca="false">VLOOKUP(B950,INSUMOS!$A:$I,5,0)</f>
        <v>m²</v>
      </c>
      <c r="H950" s="100" t="n">
        <v>1.146</v>
      </c>
      <c r="I950" s="101" t="n">
        <f aca="false">VLOOKUP(B950,INSUMOS!$A:$I,8,0)</f>
        <v>182.25</v>
      </c>
      <c r="J950" s="101" t="n">
        <f aca="false">TRUNC(H950*I950,2)</f>
        <v>208.85</v>
      </c>
      <c r="L950" s="63" t="n">
        <f aca="false">IF(AND(A951&lt;&gt;"",A950=""),L949+1,L949)</f>
        <v>85</v>
      </c>
      <c r="M950" s="80" t="n">
        <f aca="false">IF(OR(A950="Insumo",A950="Composição Auxiliar"),J950,"")</f>
        <v>208.85</v>
      </c>
      <c r="N950" s="81" t="str">
        <f aca="false">IF(E950="Mão de Obra",J950,"")</f>
        <v/>
      </c>
      <c r="O950" s="81" t="n">
        <f aca="false">IF(N950&lt;&gt;"","",M950)</f>
        <v>208.85</v>
      </c>
      <c r="P950" s="82" t="str">
        <f aca="false">IF(A950="Composição",B950,"")</f>
        <v/>
      </c>
      <c r="Q950" s="81" t="str">
        <f aca="false">IF(P950&lt;&gt;"",SUMIF(L950:L950,L950,N950:N950),"")</f>
        <v/>
      </c>
      <c r="R950" s="81" t="str">
        <f aca="false">IF(P950&lt;&gt;"",SUMIF(L950:L950,L950,O950:O950),"")</f>
        <v/>
      </c>
    </row>
    <row r="951" customFormat="false" ht="38.25" hidden="true" customHeight="false" outlineLevel="0" collapsed="false">
      <c r="A951" s="96" t="s">
        <v>679</v>
      </c>
      <c r="B951" s="97" t="s">
        <v>1256</v>
      </c>
      <c r="C951" s="96" t="str">
        <f aca="false">VLOOKUP(B951,INSUMOS!$A:$I,2,0)</f>
        <v>SINAPI</v>
      </c>
      <c r="D951" s="96" t="str">
        <f aca="false">VLOOKUP(B951,INSUMOS!$A:$I,3,0)</f>
        <v>HASTE RETA PARA GANCHO DE FERRO GALVANIZADO, COM ROSCA 1/4 " X 30 CM PARA FIXACAO DE TELHA METALICA, INCLUI PORCA E ARRUELAS DE VEDACAO</v>
      </c>
      <c r="E951" s="98" t="str">
        <f aca="false">VLOOKUP(B951,INSUMOS!$A:$I,4,0)</f>
        <v>Material</v>
      </c>
      <c r="F951" s="98"/>
      <c r="G951" s="99" t="str">
        <f aca="false">VLOOKUP(B951,INSUMOS!$A:$I,5,0)</f>
        <v>CJ</v>
      </c>
      <c r="H951" s="100" t="n">
        <v>4.15</v>
      </c>
      <c r="I951" s="101" t="n">
        <f aca="false">VLOOKUP(B951,INSUMOS!$A:$I,8,0)</f>
        <v>1.53</v>
      </c>
      <c r="J951" s="101" t="n">
        <f aca="false">TRUNC(H951*I951,2)</f>
        <v>6.34</v>
      </c>
      <c r="L951" s="63" t="n">
        <f aca="false">IF(AND(A952&lt;&gt;"",A951=""),L950+1,L950)</f>
        <v>85</v>
      </c>
      <c r="M951" s="80" t="n">
        <f aca="false">IF(OR(A951="Insumo",A951="Composição Auxiliar"),J951,"")</f>
        <v>6.34</v>
      </c>
      <c r="N951" s="81" t="str">
        <f aca="false">IF(E951="Mão de Obra",J951,"")</f>
        <v/>
      </c>
      <c r="O951" s="81" t="n">
        <f aca="false">IF(N951&lt;&gt;"","",M951)</f>
        <v>6.34</v>
      </c>
      <c r="P951" s="82" t="str">
        <f aca="false">IF(A951="Composição",B951,"")</f>
        <v/>
      </c>
      <c r="Q951" s="81" t="str">
        <f aca="false">IF(P951&lt;&gt;"",SUMIF(L951:L951,L951,N951:N951),"")</f>
        <v/>
      </c>
      <c r="R951" s="81" t="str">
        <f aca="false">IF(P951&lt;&gt;"",SUMIF(L951:L951,L951,O951:O951),"")</f>
        <v/>
      </c>
    </row>
    <row r="952" customFormat="false" ht="14.25" hidden="true" customHeight="false" outlineLevel="0" collapsed="false">
      <c r="A952" s="102"/>
      <c r="B952" s="102"/>
      <c r="C952" s="102"/>
      <c r="D952" s="102"/>
      <c r="E952" s="102"/>
      <c r="F952" s="103"/>
      <c r="G952" s="102"/>
      <c r="H952" s="103"/>
      <c r="I952" s="102"/>
      <c r="J952" s="103"/>
      <c r="L952" s="63" t="n">
        <f aca="false">IF(AND(A953&lt;&gt;"",A952=""),L951+1,L951)</f>
        <v>85</v>
      </c>
      <c r="M952" s="80" t="str">
        <f aca="false">IF(OR(A952="Insumo",A952="Composição Auxiliar"),J952,"")</f>
        <v/>
      </c>
      <c r="N952" s="81" t="str">
        <f aca="false">IF(E952="Mão de Obra",J952,"")</f>
        <v/>
      </c>
      <c r="O952" s="81" t="str">
        <f aca="false">IF(N952&lt;&gt;"","",M952)</f>
        <v/>
      </c>
      <c r="P952" s="82" t="str">
        <f aca="false">IF(A952="Composição",B952,"")</f>
        <v/>
      </c>
      <c r="Q952" s="81" t="str">
        <f aca="false">IF(P952&lt;&gt;"",SUMIF(L952:L952,L952,N952:N952),"")</f>
        <v/>
      </c>
      <c r="R952" s="81" t="str">
        <f aca="false">IF(P952&lt;&gt;"",SUMIF(L952:L952,L952,O952:O952),"")</f>
        <v/>
      </c>
    </row>
    <row r="953" customFormat="false" ht="15" hidden="true" customHeight="false" outlineLevel="0" collapsed="false">
      <c r="A953" s="102"/>
      <c r="B953" s="102"/>
      <c r="C953" s="102"/>
      <c r="D953" s="102"/>
      <c r="E953" s="102"/>
      <c r="F953" s="103"/>
      <c r="G953" s="102"/>
      <c r="H953" s="104"/>
      <c r="I953" s="104"/>
      <c r="J953" s="103"/>
      <c r="L953" s="63" t="n">
        <f aca="false">IF(AND(A954&lt;&gt;"",A953=""),L952+1,L952)</f>
        <v>85</v>
      </c>
      <c r="M953" s="80" t="str">
        <f aca="false">IF(OR(A953="Insumo",A953="Composição Auxiliar"),J953,"")</f>
        <v/>
      </c>
      <c r="N953" s="81" t="str">
        <f aca="false">IF(E953="Mão de Obra",J953,"")</f>
        <v/>
      </c>
      <c r="O953" s="81" t="str">
        <f aca="false">IF(N953&lt;&gt;"","",M953)</f>
        <v/>
      </c>
      <c r="P953" s="82" t="str">
        <f aca="false">IF(A953="Composição",B953,"")</f>
        <v/>
      </c>
      <c r="Q953" s="81" t="str">
        <f aca="false">IF(P953&lt;&gt;"",SUMIF(L953:L953,L953,N953:N953),"")</f>
        <v/>
      </c>
      <c r="R953" s="81" t="str">
        <f aca="false">IF(P953&lt;&gt;"",SUMIF(L953:L953,L953,O953:O953),"")</f>
        <v/>
      </c>
    </row>
    <row r="954" customFormat="false" ht="15" hidden="true" customHeight="false" outlineLevel="0" collapsed="false">
      <c r="A954" s="108"/>
      <c r="B954" s="108"/>
      <c r="C954" s="108"/>
      <c r="D954" s="108"/>
      <c r="E954" s="108"/>
      <c r="F954" s="108"/>
      <c r="G954" s="108"/>
      <c r="H954" s="108"/>
      <c r="I954" s="108"/>
      <c r="J954" s="108"/>
      <c r="L954" s="63" t="n">
        <f aca="false">IF(AND(A955&lt;&gt;"",A954=""),L953+1,L953)</f>
        <v>86</v>
      </c>
      <c r="M954" s="80" t="str">
        <f aca="false">IF(OR(A954="Insumo",A954="Composição Auxiliar"),J954,"")</f>
        <v/>
      </c>
      <c r="N954" s="81" t="str">
        <f aca="false">IF(E954="Mão de Obra",J954,"")</f>
        <v/>
      </c>
      <c r="O954" s="81" t="str">
        <f aca="false">IF(N954&lt;&gt;"","",M954)</f>
        <v/>
      </c>
      <c r="P954" s="82" t="str">
        <f aca="false">IF(A954="Composição",B954,"")</f>
        <v/>
      </c>
      <c r="Q954" s="81" t="str">
        <f aca="false">IF(P954&lt;&gt;"",SUMIF(L954:L954,L954,N954:N954),"")</f>
        <v/>
      </c>
      <c r="R954" s="81" t="str">
        <f aca="false">IF(P954&lt;&gt;"",SUMIF(L954:L954,L954,O954:O954),"")</f>
        <v/>
      </c>
    </row>
    <row r="955" customFormat="false" ht="15" hidden="true" customHeight="true" outlineLevel="0" collapsed="false">
      <c r="A955" s="83" t="s">
        <v>253</v>
      </c>
      <c r="B955" s="84" t="s">
        <v>655</v>
      </c>
      <c r="C955" s="83" t="s">
        <v>656</v>
      </c>
      <c r="D955" s="83" t="s">
        <v>657</v>
      </c>
      <c r="E955" s="83" t="s">
        <v>658</v>
      </c>
      <c r="F955" s="83"/>
      <c r="G955" s="85" t="s">
        <v>659</v>
      </c>
      <c r="H955" s="84" t="s">
        <v>660</v>
      </c>
      <c r="I955" s="84" t="s">
        <v>661</v>
      </c>
      <c r="J955" s="84" t="s">
        <v>662</v>
      </c>
      <c r="L955" s="63" t="n">
        <f aca="false">IF(AND(A956&lt;&gt;"",A955=""),L954+1,L954)</f>
        <v>86</v>
      </c>
      <c r="M955" s="80" t="str">
        <f aca="false">IF(OR(A955="Insumo",A955="Composição Auxiliar"),J955,"")</f>
        <v/>
      </c>
      <c r="N955" s="81" t="str">
        <f aca="false">IF(E955="Mão de Obra",J955,"")</f>
        <v/>
      </c>
      <c r="O955" s="81" t="str">
        <f aca="false">IF(N955&lt;&gt;"","",M955)</f>
        <v/>
      </c>
      <c r="P955" s="82" t="str">
        <f aca="false">IF(A955="Composição",B955,"")</f>
        <v/>
      </c>
      <c r="Q955" s="81" t="str">
        <f aca="false">IF(P955&lt;&gt;"",SUMIF(L955:L955,L955,N955:N955),"")</f>
        <v/>
      </c>
      <c r="R955" s="81" t="str">
        <f aca="false">IF(P955&lt;&gt;"",SUMIF(L955:L955,L955,O955:O955),"")</f>
        <v/>
      </c>
    </row>
    <row r="956" customFormat="false" ht="25.5" hidden="true" customHeight="true" outlineLevel="0" collapsed="false">
      <c r="A956" s="86" t="s">
        <v>663</v>
      </c>
      <c r="B956" s="87" t="s">
        <v>254</v>
      </c>
      <c r="C956" s="86" t="s">
        <v>716</v>
      </c>
      <c r="D956" s="86" t="s">
        <v>1258</v>
      </c>
      <c r="E956" s="86" t="s">
        <v>751</v>
      </c>
      <c r="F956" s="86"/>
      <c r="G956" s="88" t="s">
        <v>729</v>
      </c>
      <c r="H956" s="89" t="n">
        <v>1</v>
      </c>
      <c r="I956" s="90" t="n">
        <f aca="false">SUMIF(L:L,$L956,M:M)</f>
        <v>53.28</v>
      </c>
      <c r="J956" s="90" t="n">
        <f aca="false">TRUNC(H956*I956,2)</f>
        <v>53.28</v>
      </c>
      <c r="L956" s="63" t="n">
        <f aca="false">IF(AND(A957&lt;&gt;"",A956=""),L955+1,L955)</f>
        <v>86</v>
      </c>
      <c r="M956" s="80" t="str">
        <f aca="false">IF(OR(A956="Insumo",A956="Composição Auxiliar"),J956,"")</f>
        <v/>
      </c>
      <c r="N956" s="81" t="str">
        <f aca="false">IF(E956="Mão de Obra",J956,"")</f>
        <v/>
      </c>
      <c r="O956" s="81" t="str">
        <f aca="false">IF(N956&lt;&gt;"","",M956)</f>
        <v/>
      </c>
      <c r="P956" s="82" t="str">
        <f aca="false">IF(A956="Composição",B956,"")</f>
        <v> S-ARQ-COBE-PRMPP-001 </v>
      </c>
      <c r="Q956" s="81" t="n">
        <f aca="false">IF(P956&lt;&gt;"",SUMIF(L956:L956,L956,N956:N956),"")</f>
        <v>0</v>
      </c>
      <c r="R956" s="81" t="n">
        <f aca="false">IF(P956&lt;&gt;"",SUMIF(L956:L956,L956,O956:O956),"")</f>
        <v>0</v>
      </c>
    </row>
    <row r="957" customFormat="false" ht="25.5" hidden="true" customHeight="true" outlineLevel="0" collapsed="false">
      <c r="A957" s="91" t="s">
        <v>668</v>
      </c>
      <c r="B957" s="92" t="s">
        <v>873</v>
      </c>
      <c r="C957" s="91" t="s">
        <v>664</v>
      </c>
      <c r="D957" s="91" t="s">
        <v>874</v>
      </c>
      <c r="E957" s="91" t="s">
        <v>691</v>
      </c>
      <c r="F957" s="91"/>
      <c r="G957" s="93" t="s">
        <v>699</v>
      </c>
      <c r="H957" s="94" t="n">
        <v>0.0183</v>
      </c>
      <c r="I957" s="95" t="n">
        <f aca="false">SUMIFS(J:J,A:A,"Composição",B:B,$B957)</f>
        <v>24.07</v>
      </c>
      <c r="J957" s="95" t="n">
        <f aca="false">TRUNC(H957*I957,2)</f>
        <v>0.44</v>
      </c>
      <c r="L957" s="63" t="n">
        <f aca="false">IF(AND(A958&lt;&gt;"",A957=""),L956+1,L956)</f>
        <v>86</v>
      </c>
      <c r="M957" s="80" t="n">
        <f aca="false">IF(OR(A957="Insumo",A957="Composição Auxiliar"),J957,"")</f>
        <v>0.44</v>
      </c>
      <c r="N957" s="81" t="str">
        <f aca="false">IF(E957="Mão de Obra",J957,"")</f>
        <v/>
      </c>
      <c r="O957" s="81" t="n">
        <f aca="false">IF(N957&lt;&gt;"","",M957)</f>
        <v>0.44</v>
      </c>
      <c r="P957" s="82" t="str">
        <f aca="false">IF(A957="Composição",B957,"")</f>
        <v/>
      </c>
      <c r="Q957" s="81" t="str">
        <f aca="false">IF(P957&lt;&gt;"",SUMIF(L957:L957,L957,N957:N957),"")</f>
        <v/>
      </c>
      <c r="R957" s="81" t="str">
        <f aca="false">IF(P957&lt;&gt;"",SUMIF(L957:L957,L957,O957:O957),"")</f>
        <v/>
      </c>
    </row>
    <row r="958" customFormat="false" ht="25.5" hidden="true" customHeight="true" outlineLevel="0" collapsed="false">
      <c r="A958" s="91" t="s">
        <v>668</v>
      </c>
      <c r="B958" s="92" t="s">
        <v>819</v>
      </c>
      <c r="C958" s="91" t="s">
        <v>664</v>
      </c>
      <c r="D958" s="91" t="s">
        <v>820</v>
      </c>
      <c r="E958" s="91" t="s">
        <v>671</v>
      </c>
      <c r="F958" s="91"/>
      <c r="G958" s="93" t="s">
        <v>672</v>
      </c>
      <c r="H958" s="94" t="n">
        <v>0.179</v>
      </c>
      <c r="I958" s="95" t="n">
        <f aca="false">SUMIFS(J:J,A:A,"Composição",B:B,$B958)</f>
        <v>23.68</v>
      </c>
      <c r="J958" s="95" t="n">
        <f aca="false">TRUNC(H958*I958,2)</f>
        <v>4.23</v>
      </c>
      <c r="L958" s="63" t="n">
        <f aca="false">IF(AND(A959&lt;&gt;"",A958=""),L957+1,L957)</f>
        <v>86</v>
      </c>
      <c r="M958" s="80" t="n">
        <f aca="false">IF(OR(A958="Insumo",A958="Composição Auxiliar"),J958,"")</f>
        <v>4.23</v>
      </c>
      <c r="N958" s="81" t="str">
        <f aca="false">IF(E958="Mão de Obra",J958,"")</f>
        <v/>
      </c>
      <c r="O958" s="81" t="n">
        <f aca="false">IF(N958&lt;&gt;"","",M958)</f>
        <v>4.23</v>
      </c>
      <c r="P958" s="82" t="str">
        <f aca="false">IF(A958="Composição",B958,"")</f>
        <v/>
      </c>
      <c r="Q958" s="81" t="str">
        <f aca="false">IF(P958&lt;&gt;"",SUMIF(L958:L958,L958,N958:N958),"")</f>
        <v/>
      </c>
      <c r="R958" s="81" t="str">
        <f aca="false">IF(P958&lt;&gt;"",SUMIF(L958:L958,L958,O958:O958),"")</f>
        <v/>
      </c>
    </row>
    <row r="959" customFormat="false" ht="25.5" hidden="true" customHeight="true" outlineLevel="0" collapsed="false">
      <c r="A959" s="91" t="s">
        <v>668</v>
      </c>
      <c r="B959" s="92" t="s">
        <v>677</v>
      </c>
      <c r="C959" s="91" t="s">
        <v>664</v>
      </c>
      <c r="D959" s="91" t="s">
        <v>678</v>
      </c>
      <c r="E959" s="91" t="s">
        <v>671</v>
      </c>
      <c r="F959" s="91"/>
      <c r="G959" s="93" t="s">
        <v>672</v>
      </c>
      <c r="H959" s="94" t="n">
        <v>0.09</v>
      </c>
      <c r="I959" s="95" t="n">
        <f aca="false">SUMIFS(J:J,A:A,"Composição",B:B,$B959)</f>
        <v>18.93</v>
      </c>
      <c r="J959" s="95" t="n">
        <f aca="false">TRUNC(H959*I959,2)</f>
        <v>1.7</v>
      </c>
      <c r="L959" s="63" t="n">
        <f aca="false">IF(AND(A960&lt;&gt;"",A959=""),L958+1,L958)</f>
        <v>86</v>
      </c>
      <c r="M959" s="80" t="n">
        <f aca="false">IF(OR(A959="Insumo",A959="Composição Auxiliar"),J959,"")</f>
        <v>1.7</v>
      </c>
      <c r="N959" s="81" t="str">
        <f aca="false">IF(E959="Mão de Obra",J959,"")</f>
        <v/>
      </c>
      <c r="O959" s="81" t="n">
        <f aca="false">IF(N959&lt;&gt;"","",M959)</f>
        <v>1.7</v>
      </c>
      <c r="P959" s="82" t="str">
        <f aca="false">IF(A959="Composição",B959,"")</f>
        <v/>
      </c>
      <c r="Q959" s="81" t="str">
        <f aca="false">IF(P959&lt;&gt;"",SUMIF(L959:L959,L959,N959:N959),"")</f>
        <v/>
      </c>
      <c r="R959" s="81" t="str">
        <f aca="false">IF(P959&lt;&gt;"",SUMIF(L959:L959,L959,O959:O959),"")</f>
        <v/>
      </c>
    </row>
    <row r="960" customFormat="false" ht="25.5" hidden="true" customHeight="true" outlineLevel="0" collapsed="false">
      <c r="A960" s="91" t="s">
        <v>668</v>
      </c>
      <c r="B960" s="92" t="s">
        <v>875</v>
      </c>
      <c r="C960" s="91" t="s">
        <v>664</v>
      </c>
      <c r="D960" s="91" t="s">
        <v>876</v>
      </c>
      <c r="E960" s="91" t="s">
        <v>691</v>
      </c>
      <c r="F960" s="91"/>
      <c r="G960" s="93" t="s">
        <v>692</v>
      </c>
      <c r="H960" s="94" t="n">
        <v>0.0132</v>
      </c>
      <c r="I960" s="95" t="n">
        <f aca="false">SUMIFS(J:J,A:A,"Composição",B:B,$B960)</f>
        <v>25.22</v>
      </c>
      <c r="J960" s="95" t="n">
        <f aca="false">TRUNC(H960*I960,2)</f>
        <v>0.33</v>
      </c>
      <c r="L960" s="63" t="n">
        <f aca="false">IF(AND(A961&lt;&gt;"",A960=""),L959+1,L959)</f>
        <v>86</v>
      </c>
      <c r="M960" s="80" t="n">
        <f aca="false">IF(OR(A960="Insumo",A960="Composição Auxiliar"),J960,"")</f>
        <v>0.33</v>
      </c>
      <c r="N960" s="81" t="str">
        <f aca="false">IF(E960="Mão de Obra",J960,"")</f>
        <v/>
      </c>
      <c r="O960" s="81" t="n">
        <f aca="false">IF(N960&lt;&gt;"","",M960)</f>
        <v>0.33</v>
      </c>
      <c r="P960" s="82" t="str">
        <f aca="false">IF(A960="Composição",B960,"")</f>
        <v/>
      </c>
      <c r="Q960" s="81" t="str">
        <f aca="false">IF(P960&lt;&gt;"",SUMIF(L960:L960,L960,N960:N960),"")</f>
        <v/>
      </c>
      <c r="R960" s="81" t="str">
        <f aca="false">IF(P960&lt;&gt;"",SUMIF(L960:L960,L960,O960:O960),"")</f>
        <v/>
      </c>
    </row>
    <row r="961" customFormat="false" ht="25.5" hidden="true" customHeight="true" outlineLevel="0" collapsed="false">
      <c r="A961" s="91" t="s">
        <v>668</v>
      </c>
      <c r="B961" s="92" t="s">
        <v>1253</v>
      </c>
      <c r="C961" s="91" t="s">
        <v>664</v>
      </c>
      <c r="D961" s="91" t="s">
        <v>1254</v>
      </c>
      <c r="E961" s="91" t="s">
        <v>671</v>
      </c>
      <c r="F961" s="91"/>
      <c r="G961" s="93" t="s">
        <v>672</v>
      </c>
      <c r="H961" s="94" t="n">
        <v>0.112</v>
      </c>
      <c r="I961" s="95" t="n">
        <f aca="false">SUMIFS(J:J,A:A,"Composição",B:B,$B961)</f>
        <v>23.11</v>
      </c>
      <c r="J961" s="95" t="n">
        <f aca="false">TRUNC(H961*I961,2)</f>
        <v>2.58</v>
      </c>
      <c r="L961" s="63" t="n">
        <f aca="false">IF(AND(A962&lt;&gt;"",A961=""),L960+1,L960)</f>
        <v>86</v>
      </c>
      <c r="M961" s="80" t="n">
        <f aca="false">IF(OR(A961="Insumo",A961="Composição Auxiliar"),J961,"")</f>
        <v>2.58</v>
      </c>
      <c r="N961" s="81" t="str">
        <f aca="false">IF(E961="Mão de Obra",J961,"")</f>
        <v/>
      </c>
      <c r="O961" s="81" t="n">
        <f aca="false">IF(N961&lt;&gt;"","",M961)</f>
        <v>2.58</v>
      </c>
      <c r="P961" s="82" t="str">
        <f aca="false">IF(A961="Composição",B961,"")</f>
        <v/>
      </c>
      <c r="Q961" s="81" t="str">
        <f aca="false">IF(P961&lt;&gt;"",SUMIF(L961:L961,L961,N961:N961),"")</f>
        <v/>
      </c>
      <c r="R961" s="81" t="str">
        <f aca="false">IF(P961&lt;&gt;"",SUMIF(L961:L961,L961,O961:O961),"")</f>
        <v/>
      </c>
    </row>
    <row r="962" customFormat="false" ht="25.5" hidden="true" customHeight="false" outlineLevel="0" collapsed="false">
      <c r="A962" s="96" t="s">
        <v>679</v>
      </c>
      <c r="B962" s="97" t="s">
        <v>1259</v>
      </c>
      <c r="C962" s="96" t="str">
        <f aca="false">VLOOKUP(B962,INSUMOS!$A:$I,2,0)</f>
        <v>SINAPI</v>
      </c>
      <c r="D962" s="96" t="str">
        <f aca="false">VLOOKUP(B962,INSUMOS!$A:$I,3,0)</f>
        <v>SELANTE ELASTICO MONOCOMPONENTE A BASE DE POLIURETANO (PU) PARA JUNTAS DIVERSAS</v>
      </c>
      <c r="E962" s="98" t="str">
        <f aca="false">VLOOKUP(B962,INSUMOS!$A:$I,4,0)</f>
        <v>Material</v>
      </c>
      <c r="F962" s="98"/>
      <c r="G962" s="99" t="str">
        <f aca="false">VLOOKUP(B962,INSUMOS!$A:$I,5,0)</f>
        <v>310ML</v>
      </c>
      <c r="H962" s="100" t="n">
        <v>0.092</v>
      </c>
      <c r="I962" s="101" t="n">
        <f aca="false">VLOOKUP(B962,INSUMOS!$A:$I,8,0)</f>
        <v>36.45</v>
      </c>
      <c r="J962" s="101" t="n">
        <f aca="false">TRUNC(H962*I962,2)</f>
        <v>3.35</v>
      </c>
      <c r="L962" s="63" t="n">
        <f aca="false">IF(AND(A963&lt;&gt;"",A962=""),L961+1,L961)</f>
        <v>86</v>
      </c>
      <c r="M962" s="80" t="n">
        <f aca="false">IF(OR(A962="Insumo",A962="Composição Auxiliar"),J962,"")</f>
        <v>3.35</v>
      </c>
      <c r="N962" s="81" t="str">
        <f aca="false">IF(E962="Mão de Obra",J962,"")</f>
        <v/>
      </c>
      <c r="O962" s="81" t="n">
        <f aca="false">IF(N962&lt;&gt;"","",M962)</f>
        <v>3.35</v>
      </c>
      <c r="P962" s="82" t="str">
        <f aca="false">IF(A962="Composição",B962,"")</f>
        <v/>
      </c>
      <c r="Q962" s="81" t="str">
        <f aca="false">IF(P962&lt;&gt;"",SUMIF(L962:L962,L962,N962:N962),"")</f>
        <v/>
      </c>
      <c r="R962" s="81" t="str">
        <f aca="false">IF(P962&lt;&gt;"",SUMIF(L962:L962,L962,O962:O962),"")</f>
        <v/>
      </c>
    </row>
    <row r="963" customFormat="false" ht="25.5" hidden="true" customHeight="false" outlineLevel="0" collapsed="false">
      <c r="A963" s="96" t="s">
        <v>679</v>
      </c>
      <c r="B963" s="97" t="s">
        <v>1260</v>
      </c>
      <c r="C963" s="96" t="str">
        <f aca="false">VLOOKUP(B963,INSUMOS!$A:$I,2,0)</f>
        <v>SINAPI</v>
      </c>
      <c r="D963" s="96" t="str">
        <f aca="false">VLOOKUP(B963,INSUMOS!$A:$I,3,0)</f>
        <v>RUFO EXTERNO/INTERNO DE CHAPA DE ACO GALVANIZADA NUM 26, CORTE 33 CM</v>
      </c>
      <c r="E963" s="98" t="str">
        <f aca="false">VLOOKUP(B963,INSUMOS!$A:$I,4,0)</f>
        <v>Material</v>
      </c>
      <c r="F963" s="98"/>
      <c r="G963" s="99" t="str">
        <f aca="false">VLOOKUP(B963,INSUMOS!$A:$I,5,0)</f>
        <v>M</v>
      </c>
      <c r="H963" s="100" t="n">
        <v>1.15</v>
      </c>
      <c r="I963" s="101" t="n">
        <f aca="false">VLOOKUP(B963,INSUMOS!$A:$I,8,0)</f>
        <v>25.98</v>
      </c>
      <c r="J963" s="101" t="n">
        <f aca="false">TRUNC(H963*I963,2)</f>
        <v>29.87</v>
      </c>
      <c r="L963" s="63" t="n">
        <f aca="false">IF(AND(A964&lt;&gt;"",A963=""),L962+1,L962)</f>
        <v>86</v>
      </c>
      <c r="M963" s="80" t="n">
        <f aca="false">IF(OR(A963="Insumo",A963="Composição Auxiliar"),J963,"")</f>
        <v>29.87</v>
      </c>
      <c r="N963" s="81" t="str">
        <f aca="false">IF(E963="Mão de Obra",J963,"")</f>
        <v/>
      </c>
      <c r="O963" s="81" t="n">
        <f aca="false">IF(N963&lt;&gt;"","",M963)</f>
        <v>29.87</v>
      </c>
      <c r="P963" s="82" t="str">
        <f aca="false">IF(A963="Composição",B963,"")</f>
        <v/>
      </c>
      <c r="Q963" s="81" t="str">
        <f aca="false">IF(P963&lt;&gt;"",SUMIF(L963:L963,L963,N963:N963),"")</f>
        <v/>
      </c>
      <c r="R963" s="81" t="str">
        <f aca="false">IF(P963&lt;&gt;"",SUMIF(L963:L963,L963,O963:O963),"")</f>
        <v/>
      </c>
    </row>
    <row r="964" customFormat="false" ht="14.25" hidden="true" customHeight="false" outlineLevel="0" collapsed="false">
      <c r="A964" s="96" t="s">
        <v>679</v>
      </c>
      <c r="B964" s="97" t="s">
        <v>1261</v>
      </c>
      <c r="C964" s="96" t="str">
        <f aca="false">VLOOKUP(B964,INSUMOS!$A:$I,2,0)</f>
        <v>SINAPI</v>
      </c>
      <c r="D964" s="96" t="str">
        <f aca="false">VLOOKUP(B964,INSUMOS!$A:$I,3,0)</f>
        <v>SOLDA EM BARRA DE ESTANHO-CHUMBO 50/50</v>
      </c>
      <c r="E964" s="98" t="str">
        <f aca="false">VLOOKUP(B964,INSUMOS!$A:$I,4,0)</f>
        <v>Material</v>
      </c>
      <c r="F964" s="98"/>
      <c r="G964" s="99" t="str">
        <f aca="false">VLOOKUP(B964,INSUMOS!$A:$I,5,0)</f>
        <v>KG</v>
      </c>
      <c r="H964" s="100" t="n">
        <v>0.045</v>
      </c>
      <c r="I964" s="101" t="n">
        <f aca="false">VLOOKUP(B964,INSUMOS!$A:$I,8,0)</f>
        <v>233.59</v>
      </c>
      <c r="J964" s="101" t="n">
        <f aca="false">TRUNC(H964*I964,2)</f>
        <v>10.51</v>
      </c>
      <c r="L964" s="63" t="n">
        <f aca="false">IF(AND(A965&lt;&gt;"",A964=""),L963+1,L963)</f>
        <v>86</v>
      </c>
      <c r="M964" s="80" t="n">
        <f aca="false">IF(OR(A964="Insumo",A964="Composição Auxiliar"),J964,"")</f>
        <v>10.51</v>
      </c>
      <c r="N964" s="81" t="str">
        <f aca="false">IF(E964="Mão de Obra",J964,"")</f>
        <v/>
      </c>
      <c r="O964" s="81" t="n">
        <f aca="false">IF(N964&lt;&gt;"","",M964)</f>
        <v>10.51</v>
      </c>
      <c r="P964" s="82" t="str">
        <f aca="false">IF(A964="Composição",B964,"")</f>
        <v/>
      </c>
      <c r="Q964" s="81" t="str">
        <f aca="false">IF(P964&lt;&gt;"",SUMIF(L964:L964,L964,N964:N964),"")</f>
        <v/>
      </c>
      <c r="R964" s="81" t="str">
        <f aca="false">IF(P964&lt;&gt;"",SUMIF(L964:L964,L964,O964:O964),"")</f>
        <v/>
      </c>
    </row>
    <row r="965" customFormat="false" ht="25.5" hidden="true" customHeight="false" outlineLevel="0" collapsed="false">
      <c r="A965" s="96" t="s">
        <v>679</v>
      </c>
      <c r="B965" s="97" t="s">
        <v>1262</v>
      </c>
      <c r="C965" s="96" t="str">
        <f aca="false">VLOOKUP(B965,INSUMOS!$A:$I,2,0)</f>
        <v>SINAPI</v>
      </c>
      <c r="D965" s="96" t="str">
        <f aca="false">VLOOKUP(B965,INSUMOS!$A:$I,3,0)</f>
        <v>REBITE DE ALUMINIO VAZADO DE REPUXO, 3,2 X 8 MM (1KG = 1025 UNIDADES)</v>
      </c>
      <c r="E965" s="98" t="str">
        <f aca="false">VLOOKUP(B965,INSUMOS!$A:$I,4,0)</f>
        <v>Material</v>
      </c>
      <c r="F965" s="98"/>
      <c r="G965" s="99" t="str">
        <f aca="false">VLOOKUP(B965,INSUMOS!$A:$I,5,0)</f>
        <v>KG</v>
      </c>
      <c r="H965" s="100" t="n">
        <v>0.0012</v>
      </c>
      <c r="I965" s="101" t="n">
        <f aca="false">VLOOKUP(B965,INSUMOS!$A:$I,8,0)</f>
        <v>118.77</v>
      </c>
      <c r="J965" s="101" t="n">
        <f aca="false">TRUNC(H965*I965,2)</f>
        <v>0.14</v>
      </c>
      <c r="L965" s="63" t="n">
        <f aca="false">IF(AND(A966&lt;&gt;"",A965=""),L964+1,L964)</f>
        <v>86</v>
      </c>
      <c r="M965" s="80" t="n">
        <f aca="false">IF(OR(A965="Insumo",A965="Composição Auxiliar"),J965,"")</f>
        <v>0.14</v>
      </c>
      <c r="N965" s="81" t="str">
        <f aca="false">IF(E965="Mão de Obra",J965,"")</f>
        <v/>
      </c>
      <c r="O965" s="81" t="n">
        <f aca="false">IF(N965&lt;&gt;"","",M965)</f>
        <v>0.14</v>
      </c>
      <c r="P965" s="82" t="str">
        <f aca="false">IF(A965="Composição",B965,"")</f>
        <v/>
      </c>
      <c r="Q965" s="81" t="str">
        <f aca="false">IF(P965&lt;&gt;"",SUMIF(L965:L965,L965,N965:N965),"")</f>
        <v/>
      </c>
      <c r="R965" s="81" t="str">
        <f aca="false">IF(P965&lt;&gt;"",SUMIF(L965:L965,L965,O965:O965),"")</f>
        <v/>
      </c>
    </row>
    <row r="966" customFormat="false" ht="14.25" hidden="true" customHeight="false" outlineLevel="0" collapsed="false">
      <c r="A966" s="96" t="s">
        <v>679</v>
      </c>
      <c r="B966" s="97" t="s">
        <v>700</v>
      </c>
      <c r="C966" s="96" t="str">
        <f aca="false">VLOOKUP(B966,INSUMOS!$A:$I,2,0)</f>
        <v>SINAPI</v>
      </c>
      <c r="D966" s="96" t="str">
        <f aca="false">VLOOKUP(B966,INSUMOS!$A:$I,3,0)</f>
        <v>PREGO DE ACO POLIDO COM CABECA 18 X 27 (2 1/2 X 10)</v>
      </c>
      <c r="E966" s="98" t="str">
        <f aca="false">VLOOKUP(B966,INSUMOS!$A:$I,4,0)</f>
        <v>Material</v>
      </c>
      <c r="F966" s="98"/>
      <c r="G966" s="99" t="str">
        <f aca="false">VLOOKUP(B966,INSUMOS!$A:$I,5,0)</f>
        <v>KG</v>
      </c>
      <c r="H966" s="100" t="n">
        <v>0.006</v>
      </c>
      <c r="I966" s="101" t="n">
        <f aca="false">VLOOKUP(B966,INSUMOS!$A:$I,8,0)</f>
        <v>21.9</v>
      </c>
      <c r="J966" s="101" t="n">
        <f aca="false">TRUNC(H966*I966,2)</f>
        <v>0.13</v>
      </c>
      <c r="L966" s="63" t="n">
        <f aca="false">IF(AND(A967&lt;&gt;"",A966=""),L965+1,L965)</f>
        <v>86</v>
      </c>
      <c r="M966" s="80" t="n">
        <f aca="false">IF(OR(A966="Insumo",A966="Composição Auxiliar"),J966,"")</f>
        <v>0.13</v>
      </c>
      <c r="N966" s="81" t="str">
        <f aca="false">IF(E966="Mão de Obra",J966,"")</f>
        <v/>
      </c>
      <c r="O966" s="81" t="n">
        <f aca="false">IF(N966&lt;&gt;"","",M966)</f>
        <v>0.13</v>
      </c>
      <c r="P966" s="82" t="str">
        <f aca="false">IF(A966="Composição",B966,"")</f>
        <v/>
      </c>
      <c r="Q966" s="81" t="str">
        <f aca="false">IF(P966&lt;&gt;"",SUMIF(L966:L966,L966,N966:N966),"")</f>
        <v/>
      </c>
      <c r="R966" s="81" t="str">
        <f aca="false">IF(P966&lt;&gt;"",SUMIF(L966:L966,L966,O966:O966),"")</f>
        <v/>
      </c>
    </row>
    <row r="967" customFormat="false" ht="14.25" hidden="true" customHeight="false" outlineLevel="0" collapsed="false">
      <c r="A967" s="102"/>
      <c r="B967" s="102"/>
      <c r="C967" s="102"/>
      <c r="D967" s="102"/>
      <c r="E967" s="102"/>
      <c r="F967" s="103"/>
      <c r="G967" s="102"/>
      <c r="H967" s="103"/>
      <c r="I967" s="102"/>
      <c r="J967" s="103"/>
      <c r="L967" s="63" t="n">
        <f aca="false">IF(AND(A968&lt;&gt;"",A967=""),L966+1,L966)</f>
        <v>86</v>
      </c>
      <c r="M967" s="80" t="str">
        <f aca="false">IF(OR(A967="Insumo",A967="Composição Auxiliar"),J967,"")</f>
        <v/>
      </c>
      <c r="N967" s="81" t="str">
        <f aca="false">IF(E967="Mão de Obra",J967,"")</f>
        <v/>
      </c>
      <c r="O967" s="81" t="str">
        <f aca="false">IF(N967&lt;&gt;"","",M967)</f>
        <v/>
      </c>
      <c r="P967" s="82" t="str">
        <f aca="false">IF(A967="Composição",B967,"")</f>
        <v/>
      </c>
      <c r="Q967" s="81" t="str">
        <f aca="false">IF(P967&lt;&gt;"",SUMIF(L967:L967,L967,N967:N967),"")</f>
        <v/>
      </c>
      <c r="R967" s="81" t="str">
        <f aca="false">IF(P967&lt;&gt;"",SUMIF(L967:L967,L967,O967:O967),"")</f>
        <v/>
      </c>
    </row>
    <row r="968" customFormat="false" ht="15" hidden="true" customHeight="false" outlineLevel="0" collapsed="false">
      <c r="A968" s="102"/>
      <c r="B968" s="102"/>
      <c r="C968" s="102"/>
      <c r="D968" s="102"/>
      <c r="E968" s="102"/>
      <c r="F968" s="103"/>
      <c r="G968" s="102"/>
      <c r="H968" s="104"/>
      <c r="I968" s="104"/>
      <c r="J968" s="103"/>
      <c r="L968" s="63" t="n">
        <f aca="false">IF(AND(A969&lt;&gt;"",A968=""),L967+1,L967)</f>
        <v>86</v>
      </c>
      <c r="M968" s="80" t="str">
        <f aca="false">IF(OR(A968="Insumo",A968="Composição Auxiliar"),J968,"")</f>
        <v/>
      </c>
      <c r="N968" s="81" t="str">
        <f aca="false">IF(E968="Mão de Obra",J968,"")</f>
        <v/>
      </c>
      <c r="O968" s="81" t="str">
        <f aca="false">IF(N968&lt;&gt;"","",M968)</f>
        <v/>
      </c>
      <c r="P968" s="82" t="str">
        <f aca="false">IF(A968="Composição",B968,"")</f>
        <v/>
      </c>
      <c r="Q968" s="81" t="str">
        <f aca="false">IF(P968&lt;&gt;"",SUMIF(L968:L968,L968,N968:N968),"")</f>
        <v/>
      </c>
      <c r="R968" s="81" t="str">
        <f aca="false">IF(P968&lt;&gt;"",SUMIF(L968:L968,L968,O968:O968),"")</f>
        <v/>
      </c>
    </row>
    <row r="969" customFormat="false" ht="15" hidden="true" customHeight="false" outlineLevel="0" collapsed="false">
      <c r="A969" s="108"/>
      <c r="B969" s="108"/>
      <c r="C969" s="108"/>
      <c r="D969" s="108"/>
      <c r="E969" s="108"/>
      <c r="F969" s="108"/>
      <c r="G969" s="108"/>
      <c r="H969" s="108"/>
      <c r="I969" s="108"/>
      <c r="J969" s="108"/>
      <c r="L969" s="63" t="n">
        <f aca="false">IF(AND(A970&lt;&gt;"",A969=""),L968+1,L968)</f>
        <v>87</v>
      </c>
      <c r="M969" s="80" t="str">
        <f aca="false">IF(OR(A969="Insumo",A969="Composição Auxiliar"),J969,"")</f>
        <v/>
      </c>
      <c r="N969" s="81" t="str">
        <f aca="false">IF(E969="Mão de Obra",J969,"")</f>
        <v/>
      </c>
      <c r="O969" s="81" t="str">
        <f aca="false">IF(N969&lt;&gt;"","",M969)</f>
        <v/>
      </c>
      <c r="P969" s="82" t="str">
        <f aca="false">IF(A969="Composição",B969,"")</f>
        <v/>
      </c>
      <c r="Q969" s="81" t="str">
        <f aca="false">IF(P969&lt;&gt;"",SUMIF(L969:L969,L969,N969:N969),"")</f>
        <v/>
      </c>
      <c r="R969" s="81" t="str">
        <f aca="false">IF(P969&lt;&gt;"",SUMIF(L969:L969,L969,O969:O969),"")</f>
        <v/>
      </c>
    </row>
    <row r="970" customFormat="false" ht="15" hidden="true" customHeight="true" outlineLevel="0" collapsed="false">
      <c r="A970" s="83" t="s">
        <v>255</v>
      </c>
      <c r="B970" s="84" t="s">
        <v>655</v>
      </c>
      <c r="C970" s="83" t="s">
        <v>656</v>
      </c>
      <c r="D970" s="83" t="s">
        <v>657</v>
      </c>
      <c r="E970" s="83" t="s">
        <v>658</v>
      </c>
      <c r="F970" s="83"/>
      <c r="G970" s="85" t="s">
        <v>659</v>
      </c>
      <c r="H970" s="84" t="s">
        <v>660</v>
      </c>
      <c r="I970" s="84" t="s">
        <v>661</v>
      </c>
      <c r="J970" s="84" t="s">
        <v>662</v>
      </c>
      <c r="L970" s="63" t="n">
        <f aca="false">IF(AND(A971&lt;&gt;"",A970=""),L969+1,L969)</f>
        <v>87</v>
      </c>
      <c r="M970" s="80" t="str">
        <f aca="false">IF(OR(A970="Insumo",A970="Composição Auxiliar"),J970,"")</f>
        <v/>
      </c>
      <c r="N970" s="81" t="str">
        <f aca="false">IF(E970="Mão de Obra",J970,"")</f>
        <v/>
      </c>
      <c r="O970" s="81" t="str">
        <f aca="false">IF(N970&lt;&gt;"","",M970)</f>
        <v/>
      </c>
      <c r="P970" s="82" t="str">
        <f aca="false">IF(A970="Composição",B970,"")</f>
        <v/>
      </c>
      <c r="Q970" s="81" t="str">
        <f aca="false">IF(P970&lt;&gt;"",SUMIF(L970:L970,L970,N970:N970),"")</f>
        <v/>
      </c>
      <c r="R970" s="81" t="str">
        <f aca="false">IF(P970&lt;&gt;"",SUMIF(L970:L970,L970,O970:O970),"")</f>
        <v/>
      </c>
    </row>
    <row r="971" customFormat="false" ht="25.5" hidden="true" customHeight="true" outlineLevel="0" collapsed="false">
      <c r="A971" s="86" t="s">
        <v>663</v>
      </c>
      <c r="B971" s="87" t="s">
        <v>256</v>
      </c>
      <c r="C971" s="86" t="s">
        <v>716</v>
      </c>
      <c r="D971" s="86" t="s">
        <v>1264</v>
      </c>
      <c r="E971" s="86" t="s">
        <v>751</v>
      </c>
      <c r="F971" s="86"/>
      <c r="G971" s="88" t="s">
        <v>729</v>
      </c>
      <c r="H971" s="89" t="n">
        <v>1</v>
      </c>
      <c r="I971" s="90" t="n">
        <f aca="false">SUMIF(L:L,$L971,M:M)</f>
        <v>50.67</v>
      </c>
      <c r="J971" s="90" t="n">
        <f aca="false">TRUNC(H971*I971,2)</f>
        <v>50.67</v>
      </c>
      <c r="L971" s="63" t="n">
        <f aca="false">IF(AND(A972&lt;&gt;"",A971=""),L970+1,L970)</f>
        <v>87</v>
      </c>
      <c r="M971" s="80" t="str">
        <f aca="false">IF(OR(A971="Insumo",A971="Composição Auxiliar"),J971,"")</f>
        <v/>
      </c>
      <c r="N971" s="81" t="str">
        <f aca="false">IF(E971="Mão de Obra",J971,"")</f>
        <v/>
      </c>
      <c r="O971" s="81" t="str">
        <f aca="false">IF(N971&lt;&gt;"","",M971)</f>
        <v/>
      </c>
      <c r="P971" s="82" t="str">
        <f aca="false">IF(A971="Composição",B971,"")</f>
        <v> S-ARQ-COBE-PRMPP-002 </v>
      </c>
      <c r="Q971" s="81" t="n">
        <f aca="false">IF(P971&lt;&gt;"",SUMIF(L971:L971,L971,N971:N971),"")</f>
        <v>0</v>
      </c>
      <c r="R971" s="81" t="n">
        <f aca="false">IF(P971&lt;&gt;"",SUMIF(L971:L971,L971,O971:O971),"")</f>
        <v>0</v>
      </c>
    </row>
    <row r="972" customFormat="false" ht="25.5" hidden="true" customHeight="true" outlineLevel="0" collapsed="false">
      <c r="A972" s="91" t="s">
        <v>668</v>
      </c>
      <c r="B972" s="92" t="s">
        <v>677</v>
      </c>
      <c r="C972" s="91" t="s">
        <v>664</v>
      </c>
      <c r="D972" s="91" t="s">
        <v>678</v>
      </c>
      <c r="E972" s="91" t="s">
        <v>671</v>
      </c>
      <c r="F972" s="91"/>
      <c r="G972" s="93" t="s">
        <v>672</v>
      </c>
      <c r="H972" s="94" t="n">
        <v>0.207</v>
      </c>
      <c r="I972" s="95" t="n">
        <f aca="false">SUMIFS(J:J,A:A,"Composição",B:B,$B972)</f>
        <v>18.93</v>
      </c>
      <c r="J972" s="95" t="n">
        <f aca="false">TRUNC(H972*I972,2)</f>
        <v>3.91</v>
      </c>
      <c r="L972" s="63" t="n">
        <f aca="false">IF(AND(A973&lt;&gt;"",A972=""),L971+1,L971)</f>
        <v>87</v>
      </c>
      <c r="M972" s="80" t="n">
        <f aca="false">IF(OR(A972="Insumo",A972="Composição Auxiliar"),J972,"")</f>
        <v>3.91</v>
      </c>
      <c r="N972" s="81" t="str">
        <f aca="false">IF(E972="Mão de Obra",J972,"")</f>
        <v/>
      </c>
      <c r="O972" s="81" t="n">
        <f aca="false">IF(N972&lt;&gt;"","",M972)</f>
        <v>3.91</v>
      </c>
      <c r="P972" s="82" t="str">
        <f aca="false">IF(A972="Composição",B972,"")</f>
        <v/>
      </c>
      <c r="Q972" s="81" t="str">
        <f aca="false">IF(P972&lt;&gt;"",SUMIF(L972:L972,L972,N972:N972),"")</f>
        <v/>
      </c>
      <c r="R972" s="81" t="str">
        <f aca="false">IF(P972&lt;&gt;"",SUMIF(L972:L972,L972,O972:O972),"")</f>
        <v/>
      </c>
    </row>
    <row r="973" customFormat="false" ht="25.5" hidden="true" customHeight="true" outlineLevel="0" collapsed="false">
      <c r="A973" s="91" t="s">
        <v>668</v>
      </c>
      <c r="B973" s="92" t="s">
        <v>873</v>
      </c>
      <c r="C973" s="91" t="s">
        <v>664</v>
      </c>
      <c r="D973" s="91" t="s">
        <v>874</v>
      </c>
      <c r="E973" s="91" t="s">
        <v>691</v>
      </c>
      <c r="F973" s="91"/>
      <c r="G973" s="93" t="s">
        <v>699</v>
      </c>
      <c r="H973" s="94" t="n">
        <v>0.0183</v>
      </c>
      <c r="I973" s="95" t="n">
        <f aca="false">SUMIFS(J:J,A:A,"Composição",B:B,$B973)</f>
        <v>24.07</v>
      </c>
      <c r="J973" s="95" t="n">
        <f aca="false">TRUNC(H973*I973,2)</f>
        <v>0.44</v>
      </c>
      <c r="L973" s="63" t="n">
        <f aca="false">IF(AND(A974&lt;&gt;"",A973=""),L972+1,L972)</f>
        <v>87</v>
      </c>
      <c r="M973" s="80" t="n">
        <f aca="false">IF(OR(A973="Insumo",A973="Composição Auxiliar"),J973,"")</f>
        <v>0.44</v>
      </c>
      <c r="N973" s="81" t="str">
        <f aca="false">IF(E973="Mão de Obra",J973,"")</f>
        <v/>
      </c>
      <c r="O973" s="81" t="n">
        <f aca="false">IF(N973&lt;&gt;"","",M973)</f>
        <v>0.44</v>
      </c>
      <c r="P973" s="82" t="str">
        <f aca="false">IF(A973="Composição",B973,"")</f>
        <v/>
      </c>
      <c r="Q973" s="81" t="str">
        <f aca="false">IF(P973&lt;&gt;"",SUMIF(L973:L973,L973,N973:N973),"")</f>
        <v/>
      </c>
      <c r="R973" s="81" t="str">
        <f aca="false">IF(P973&lt;&gt;"",SUMIF(L973:L973,L973,O973:O973),"")</f>
        <v/>
      </c>
    </row>
    <row r="974" customFormat="false" ht="25.5" hidden="true" customHeight="true" outlineLevel="0" collapsed="false">
      <c r="A974" s="91" t="s">
        <v>668</v>
      </c>
      <c r="B974" s="92" t="s">
        <v>875</v>
      </c>
      <c r="C974" s="91" t="s">
        <v>664</v>
      </c>
      <c r="D974" s="91" t="s">
        <v>876</v>
      </c>
      <c r="E974" s="91" t="s">
        <v>691</v>
      </c>
      <c r="F974" s="91"/>
      <c r="G974" s="93" t="s">
        <v>692</v>
      </c>
      <c r="H974" s="94" t="n">
        <v>0.0132</v>
      </c>
      <c r="I974" s="95" t="n">
        <f aca="false">SUMIFS(J:J,A:A,"Composição",B:B,$B974)</f>
        <v>25.22</v>
      </c>
      <c r="J974" s="95" t="n">
        <f aca="false">TRUNC(H974*I974,2)</f>
        <v>0.33</v>
      </c>
      <c r="L974" s="63" t="n">
        <f aca="false">IF(AND(A975&lt;&gt;"",A974=""),L973+1,L973)</f>
        <v>87</v>
      </c>
      <c r="M974" s="80" t="n">
        <f aca="false">IF(OR(A974="Insumo",A974="Composição Auxiliar"),J974,"")</f>
        <v>0.33</v>
      </c>
      <c r="N974" s="81" t="str">
        <f aca="false">IF(E974="Mão de Obra",J974,"")</f>
        <v/>
      </c>
      <c r="O974" s="81" t="n">
        <f aca="false">IF(N974&lt;&gt;"","",M974)</f>
        <v>0.33</v>
      </c>
      <c r="P974" s="82" t="str">
        <f aca="false">IF(A974="Composição",B974,"")</f>
        <v/>
      </c>
      <c r="Q974" s="81" t="str">
        <f aca="false">IF(P974&lt;&gt;"",SUMIF(L974:L974,L974,N974:N974),"")</f>
        <v/>
      </c>
      <c r="R974" s="81" t="str">
        <f aca="false">IF(P974&lt;&gt;"",SUMIF(L974:L974,L974,O974:O974),"")</f>
        <v/>
      </c>
    </row>
    <row r="975" customFormat="false" ht="25.5" hidden="true" customHeight="true" outlineLevel="0" collapsed="false">
      <c r="A975" s="91" t="s">
        <v>668</v>
      </c>
      <c r="B975" s="92" t="s">
        <v>1253</v>
      </c>
      <c r="C975" s="91" t="s">
        <v>664</v>
      </c>
      <c r="D975" s="91" t="s">
        <v>1254</v>
      </c>
      <c r="E975" s="91" t="s">
        <v>671</v>
      </c>
      <c r="F975" s="91"/>
      <c r="G975" s="93" t="s">
        <v>672</v>
      </c>
      <c r="H975" s="94" t="n">
        <v>0.112</v>
      </c>
      <c r="I975" s="95" t="n">
        <f aca="false">SUMIFS(J:J,A:A,"Composição",B:B,$B975)</f>
        <v>23.11</v>
      </c>
      <c r="J975" s="95" t="n">
        <f aca="false">TRUNC(H975*I975,2)</f>
        <v>2.58</v>
      </c>
      <c r="L975" s="63" t="n">
        <f aca="false">IF(AND(A976&lt;&gt;"",A975=""),L974+1,L974)</f>
        <v>87</v>
      </c>
      <c r="M975" s="80" t="n">
        <f aca="false">IF(OR(A975="Insumo",A975="Composição Auxiliar"),J975,"")</f>
        <v>2.58</v>
      </c>
      <c r="N975" s="81" t="str">
        <f aca="false">IF(E975="Mão de Obra",J975,"")</f>
        <v/>
      </c>
      <c r="O975" s="81" t="n">
        <f aca="false">IF(N975&lt;&gt;"","",M975)</f>
        <v>2.58</v>
      </c>
      <c r="P975" s="82" t="str">
        <f aca="false">IF(A975="Composição",B975,"")</f>
        <v/>
      </c>
      <c r="Q975" s="81" t="str">
        <f aca="false">IF(P975&lt;&gt;"",SUMIF(L975:L975,L975,N975:N975),"")</f>
        <v/>
      </c>
      <c r="R975" s="81" t="str">
        <f aca="false">IF(P975&lt;&gt;"",SUMIF(L975:L975,L975,O975:O975),"")</f>
        <v/>
      </c>
    </row>
    <row r="976" customFormat="false" ht="14.25" hidden="true" customHeight="false" outlineLevel="0" collapsed="false">
      <c r="A976" s="96" t="s">
        <v>679</v>
      </c>
      <c r="B976" s="97" t="s">
        <v>700</v>
      </c>
      <c r="C976" s="96" t="str">
        <f aca="false">VLOOKUP(B976,INSUMOS!$A:$I,2,0)</f>
        <v>SINAPI</v>
      </c>
      <c r="D976" s="96" t="str">
        <f aca="false">VLOOKUP(B976,INSUMOS!$A:$I,3,0)</f>
        <v>PREGO DE ACO POLIDO COM CABECA 18 X 27 (2 1/2 X 10)</v>
      </c>
      <c r="E976" s="98" t="str">
        <f aca="false">VLOOKUP(B976,INSUMOS!$A:$I,4,0)</f>
        <v>Material</v>
      </c>
      <c r="F976" s="98"/>
      <c r="G976" s="99" t="str">
        <f aca="false">VLOOKUP(B976,INSUMOS!$A:$I,5,0)</f>
        <v>KG</v>
      </c>
      <c r="H976" s="100" t="n">
        <v>0.006</v>
      </c>
      <c r="I976" s="101" t="n">
        <f aca="false">VLOOKUP(B976,INSUMOS!$A:$I,8,0)</f>
        <v>21.9</v>
      </c>
      <c r="J976" s="101" t="n">
        <f aca="false">TRUNC(H976*I976,2)</f>
        <v>0.13</v>
      </c>
      <c r="L976" s="63" t="n">
        <f aca="false">IF(AND(A977&lt;&gt;"",A976=""),L975+1,L975)</f>
        <v>87</v>
      </c>
      <c r="M976" s="80" t="n">
        <f aca="false">IF(OR(A976="Insumo",A976="Composição Auxiliar"),J976,"")</f>
        <v>0.13</v>
      </c>
      <c r="N976" s="81" t="str">
        <f aca="false">IF(E976="Mão de Obra",J976,"")</f>
        <v/>
      </c>
      <c r="O976" s="81" t="n">
        <f aca="false">IF(N976&lt;&gt;"","",M976)</f>
        <v>0.13</v>
      </c>
      <c r="P976" s="82" t="str">
        <f aca="false">IF(A976="Composição",B976,"")</f>
        <v/>
      </c>
      <c r="Q976" s="81" t="str">
        <f aca="false">IF(P976&lt;&gt;"",SUMIF(L976:L976,L976,N976:N976),"")</f>
        <v/>
      </c>
      <c r="R976" s="81" t="str">
        <f aca="false">IF(P976&lt;&gt;"",SUMIF(L976:L976,L976,O976:O976),"")</f>
        <v/>
      </c>
    </row>
    <row r="977" customFormat="false" ht="25.5" hidden="true" customHeight="false" outlineLevel="0" collapsed="false">
      <c r="A977" s="96" t="s">
        <v>679</v>
      </c>
      <c r="B977" s="97" t="s">
        <v>1259</v>
      </c>
      <c r="C977" s="96" t="str">
        <f aca="false">VLOOKUP(B977,INSUMOS!$A:$I,2,0)</f>
        <v>SINAPI</v>
      </c>
      <c r="D977" s="96" t="str">
        <f aca="false">VLOOKUP(B977,INSUMOS!$A:$I,3,0)</f>
        <v>SELANTE ELASTICO MONOCOMPONENTE A BASE DE POLIURETANO (PU) PARA JUNTAS DIVERSAS</v>
      </c>
      <c r="E977" s="98" t="str">
        <f aca="false">VLOOKUP(B977,INSUMOS!$A:$I,4,0)</f>
        <v>Material</v>
      </c>
      <c r="F977" s="98"/>
      <c r="G977" s="99" t="str">
        <f aca="false">VLOOKUP(B977,INSUMOS!$A:$I,5,0)</f>
        <v>310ML</v>
      </c>
      <c r="H977" s="100" t="n">
        <v>0.198</v>
      </c>
      <c r="I977" s="101" t="n">
        <f aca="false">VLOOKUP(B977,INSUMOS!$A:$I,8,0)</f>
        <v>36.45</v>
      </c>
      <c r="J977" s="101" t="n">
        <f aca="false">TRUNC(H977*I977,2)</f>
        <v>7.21</v>
      </c>
      <c r="L977" s="63" t="n">
        <f aca="false">IF(AND(A978&lt;&gt;"",A977=""),L976+1,L976)</f>
        <v>87</v>
      </c>
      <c r="M977" s="80" t="n">
        <f aca="false">IF(OR(A977="Insumo",A977="Composição Auxiliar"),J977,"")</f>
        <v>7.21</v>
      </c>
      <c r="N977" s="81" t="str">
        <f aca="false">IF(E977="Mão de Obra",J977,"")</f>
        <v/>
      </c>
      <c r="O977" s="81" t="n">
        <f aca="false">IF(N977&lt;&gt;"","",M977)</f>
        <v>7.21</v>
      </c>
      <c r="P977" s="82" t="str">
        <f aca="false">IF(A977="Composição",B977,"")</f>
        <v/>
      </c>
      <c r="Q977" s="81" t="str">
        <f aca="false">IF(P977&lt;&gt;"",SUMIF(L977:L977,L977,N977:N977),"")</f>
        <v/>
      </c>
      <c r="R977" s="81" t="str">
        <f aca="false">IF(P977&lt;&gt;"",SUMIF(L977:L977,L977,O977:O977),"")</f>
        <v/>
      </c>
    </row>
    <row r="978" customFormat="false" ht="14.25" hidden="true" customHeight="false" outlineLevel="0" collapsed="false">
      <c r="A978" s="96" t="s">
        <v>679</v>
      </c>
      <c r="B978" s="97" t="s">
        <v>1261</v>
      </c>
      <c r="C978" s="96" t="str">
        <f aca="false">VLOOKUP(B978,INSUMOS!$A:$I,2,0)</f>
        <v>SINAPI</v>
      </c>
      <c r="D978" s="96" t="str">
        <f aca="false">VLOOKUP(B978,INSUMOS!$A:$I,3,0)</f>
        <v>SOLDA EM BARRA DE ESTANHO-CHUMBO 50/50</v>
      </c>
      <c r="E978" s="98" t="str">
        <f aca="false">VLOOKUP(B978,INSUMOS!$A:$I,4,0)</f>
        <v>Material</v>
      </c>
      <c r="F978" s="98"/>
      <c r="G978" s="99" t="str">
        <f aca="false">VLOOKUP(B978,INSUMOS!$A:$I,5,0)</f>
        <v>KG</v>
      </c>
      <c r="H978" s="100" t="n">
        <v>0.045</v>
      </c>
      <c r="I978" s="101" t="n">
        <f aca="false">VLOOKUP(B978,INSUMOS!$A:$I,8,0)</f>
        <v>233.59</v>
      </c>
      <c r="J978" s="101" t="n">
        <f aca="false">TRUNC(H978*I978,2)</f>
        <v>10.51</v>
      </c>
      <c r="L978" s="63" t="n">
        <f aca="false">IF(AND(A979&lt;&gt;"",A978=""),L977+1,L977)</f>
        <v>87</v>
      </c>
      <c r="M978" s="80" t="n">
        <f aca="false">IF(OR(A978="Insumo",A978="Composição Auxiliar"),J978,"")</f>
        <v>10.51</v>
      </c>
      <c r="N978" s="81" t="str">
        <f aca="false">IF(E978="Mão de Obra",J978,"")</f>
        <v/>
      </c>
      <c r="O978" s="81" t="n">
        <f aca="false">IF(N978&lt;&gt;"","",M978)</f>
        <v>10.51</v>
      </c>
      <c r="P978" s="82" t="str">
        <f aca="false">IF(A978="Composição",B978,"")</f>
        <v/>
      </c>
      <c r="Q978" s="81" t="str">
        <f aca="false">IF(P978&lt;&gt;"",SUMIF(L978:L978,L978,N978:N978),"")</f>
        <v/>
      </c>
      <c r="R978" s="81" t="str">
        <f aca="false">IF(P978&lt;&gt;"",SUMIF(L978:L978,L978,O978:O978),"")</f>
        <v/>
      </c>
    </row>
    <row r="979" customFormat="false" ht="25.5" hidden="true" customHeight="false" outlineLevel="0" collapsed="false">
      <c r="A979" s="96" t="s">
        <v>679</v>
      </c>
      <c r="B979" s="97" t="s">
        <v>1265</v>
      </c>
      <c r="C979" s="96" t="str">
        <f aca="false">VLOOKUP(B979,INSUMOS!$A:$I,2,0)</f>
        <v>SINAPI</v>
      </c>
      <c r="D979" s="96" t="str">
        <f aca="false">VLOOKUP(B979,INSUMOS!$A:$I,3,0)</f>
        <v>RUFO INTERNO/EXTERNO DE CHAPA DE ACO GALVANIZADA NUM 24, CORTE 25 CM</v>
      </c>
      <c r="E979" s="98" t="str">
        <f aca="false">VLOOKUP(B979,INSUMOS!$A:$I,4,0)</f>
        <v>Material</v>
      </c>
      <c r="F979" s="98"/>
      <c r="G979" s="99" t="str">
        <f aca="false">VLOOKUP(B979,INSUMOS!$A:$I,5,0)</f>
        <v>M</v>
      </c>
      <c r="H979" s="100" t="n">
        <v>1.05</v>
      </c>
      <c r="I979" s="101" t="n">
        <f aca="false">VLOOKUP(B979,INSUMOS!$A:$I,8,0)</f>
        <v>24.21</v>
      </c>
      <c r="J979" s="101" t="n">
        <f aca="false">TRUNC(H979*I979,2)</f>
        <v>25.42</v>
      </c>
      <c r="L979" s="63" t="n">
        <f aca="false">IF(AND(A980&lt;&gt;"",A979=""),L978+1,L978)</f>
        <v>87</v>
      </c>
      <c r="M979" s="80" t="n">
        <f aca="false">IF(OR(A979="Insumo",A979="Composição Auxiliar"),J979,"")</f>
        <v>25.42</v>
      </c>
      <c r="N979" s="81" t="str">
        <f aca="false">IF(E979="Mão de Obra",J979,"")</f>
        <v/>
      </c>
      <c r="O979" s="81" t="n">
        <f aca="false">IF(N979&lt;&gt;"","",M979)</f>
        <v>25.42</v>
      </c>
      <c r="P979" s="82" t="str">
        <f aca="false">IF(A979="Composição",B979,"")</f>
        <v/>
      </c>
      <c r="Q979" s="81" t="str">
        <f aca="false">IF(P979&lt;&gt;"",SUMIF(L979:L979,L979,N979:N979),"")</f>
        <v/>
      </c>
      <c r="R979" s="81" t="str">
        <f aca="false">IF(P979&lt;&gt;"",SUMIF(L979:L979,L979,O979:O979),"")</f>
        <v/>
      </c>
    </row>
    <row r="980" customFormat="false" ht="25.5" hidden="true" customHeight="false" outlineLevel="0" collapsed="false">
      <c r="A980" s="96" t="s">
        <v>679</v>
      </c>
      <c r="B980" s="97" t="s">
        <v>1262</v>
      </c>
      <c r="C980" s="96" t="str">
        <f aca="false">VLOOKUP(B980,INSUMOS!$A:$I,2,0)</f>
        <v>SINAPI</v>
      </c>
      <c r="D980" s="96" t="str">
        <f aca="false">VLOOKUP(B980,INSUMOS!$A:$I,3,0)</f>
        <v>REBITE DE ALUMINIO VAZADO DE REPUXO, 3,2 X 8 MM (1KG = 1025 UNIDADES)</v>
      </c>
      <c r="E980" s="98" t="str">
        <f aca="false">VLOOKUP(B980,INSUMOS!$A:$I,4,0)</f>
        <v>Material</v>
      </c>
      <c r="F980" s="98"/>
      <c r="G980" s="99" t="str">
        <f aca="false">VLOOKUP(B980,INSUMOS!$A:$I,5,0)</f>
        <v>KG</v>
      </c>
      <c r="H980" s="100" t="n">
        <v>0.0012</v>
      </c>
      <c r="I980" s="101" t="n">
        <f aca="false">VLOOKUP(B980,INSUMOS!$A:$I,8,0)</f>
        <v>118.77</v>
      </c>
      <c r="J980" s="101" t="n">
        <f aca="false">TRUNC(H980*I980,2)</f>
        <v>0.14</v>
      </c>
      <c r="L980" s="63" t="n">
        <f aca="false">IF(AND(A981&lt;&gt;"",A980=""),L979+1,L979)</f>
        <v>87</v>
      </c>
      <c r="M980" s="80" t="n">
        <f aca="false">IF(OR(A980="Insumo",A980="Composição Auxiliar"),J980,"")</f>
        <v>0.14</v>
      </c>
      <c r="N980" s="81" t="str">
        <f aca="false">IF(E980="Mão de Obra",J980,"")</f>
        <v/>
      </c>
      <c r="O980" s="81" t="n">
        <f aca="false">IF(N980&lt;&gt;"","",M980)</f>
        <v>0.14</v>
      </c>
      <c r="P980" s="82" t="str">
        <f aca="false">IF(A980="Composição",B980,"")</f>
        <v/>
      </c>
      <c r="Q980" s="81" t="str">
        <f aca="false">IF(P980&lt;&gt;"",SUMIF(L980:L980,L980,N980:N980),"")</f>
        <v/>
      </c>
      <c r="R980" s="81" t="str">
        <f aca="false">IF(P980&lt;&gt;"",SUMIF(L980:L980,L980,O980:O980),"")</f>
        <v/>
      </c>
    </row>
    <row r="981" customFormat="false" ht="14.25" hidden="true" customHeight="false" outlineLevel="0" collapsed="false">
      <c r="A981" s="102"/>
      <c r="B981" s="102"/>
      <c r="C981" s="102"/>
      <c r="D981" s="102"/>
      <c r="E981" s="102"/>
      <c r="F981" s="103"/>
      <c r="G981" s="102"/>
      <c r="H981" s="103"/>
      <c r="I981" s="102"/>
      <c r="J981" s="103"/>
      <c r="L981" s="63" t="n">
        <f aca="false">IF(AND(A982&lt;&gt;"",A981=""),L980+1,L980)</f>
        <v>87</v>
      </c>
      <c r="M981" s="80" t="str">
        <f aca="false">IF(OR(A981="Insumo",A981="Composição Auxiliar"),J981,"")</f>
        <v/>
      </c>
      <c r="N981" s="81" t="str">
        <f aca="false">IF(E981="Mão de Obra",J981,"")</f>
        <v/>
      </c>
      <c r="O981" s="81" t="str">
        <f aca="false">IF(N981&lt;&gt;"","",M981)</f>
        <v/>
      </c>
      <c r="P981" s="82" t="str">
        <f aca="false">IF(A981="Composição",B981,"")</f>
        <v/>
      </c>
      <c r="Q981" s="81" t="str">
        <f aca="false">IF(P981&lt;&gt;"",SUMIF(L981:L981,L981,N981:N981),"")</f>
        <v/>
      </c>
      <c r="R981" s="81" t="str">
        <f aca="false">IF(P981&lt;&gt;"",SUMIF(L981:L981,L981,O981:O981),"")</f>
        <v/>
      </c>
    </row>
    <row r="982" customFormat="false" ht="15" hidden="true" customHeight="false" outlineLevel="0" collapsed="false">
      <c r="A982" s="102"/>
      <c r="B982" s="102"/>
      <c r="C982" s="102"/>
      <c r="D982" s="102"/>
      <c r="E982" s="102"/>
      <c r="F982" s="103"/>
      <c r="G982" s="102"/>
      <c r="H982" s="104"/>
      <c r="I982" s="104"/>
      <c r="J982" s="103"/>
      <c r="L982" s="63" t="n">
        <f aca="false">IF(AND(A983&lt;&gt;"",A982=""),L981+1,L981)</f>
        <v>87</v>
      </c>
      <c r="M982" s="80" t="str">
        <f aca="false">IF(OR(A982="Insumo",A982="Composição Auxiliar"),J982,"")</f>
        <v/>
      </c>
      <c r="N982" s="81" t="str">
        <f aca="false">IF(E982="Mão de Obra",J982,"")</f>
        <v/>
      </c>
      <c r="O982" s="81" t="str">
        <f aca="false">IF(N982&lt;&gt;"","",M982)</f>
        <v/>
      </c>
      <c r="P982" s="82" t="str">
        <f aca="false">IF(A982="Composição",B982,"")</f>
        <v/>
      </c>
      <c r="Q982" s="81" t="str">
        <f aca="false">IF(P982&lt;&gt;"",SUMIF(L982:L982,L982,N982:N982),"")</f>
        <v/>
      </c>
      <c r="R982" s="81" t="str">
        <f aca="false">IF(P982&lt;&gt;"",SUMIF(L982:L982,L982,O982:O982),"")</f>
        <v/>
      </c>
    </row>
    <row r="983" customFormat="false" ht="15" hidden="true" customHeight="false" outlineLevel="0" collapsed="false">
      <c r="A983" s="108"/>
      <c r="B983" s="108"/>
      <c r="C983" s="108"/>
      <c r="D983" s="108"/>
      <c r="E983" s="108"/>
      <c r="F983" s="108"/>
      <c r="G983" s="108"/>
      <c r="H983" s="108"/>
      <c r="I983" s="108"/>
      <c r="J983" s="108"/>
      <c r="L983" s="63" t="n">
        <f aca="false">IF(AND(A984&lt;&gt;"",A983=""),L982+1,L982)</f>
        <v>88</v>
      </c>
      <c r="M983" s="80" t="str">
        <f aca="false">IF(OR(A983="Insumo",A983="Composição Auxiliar"),J983,"")</f>
        <v/>
      </c>
      <c r="N983" s="81" t="str">
        <f aca="false">IF(E983="Mão de Obra",J983,"")</f>
        <v/>
      </c>
      <c r="O983" s="81" t="str">
        <f aca="false">IF(N983&lt;&gt;"","",M983)</f>
        <v/>
      </c>
      <c r="P983" s="82" t="str">
        <f aca="false">IF(A983="Composição",B983,"")</f>
        <v/>
      </c>
      <c r="Q983" s="81" t="str">
        <f aca="false">IF(P983&lt;&gt;"",SUMIF(L983:L983,L983,N983:N983),"")</f>
        <v/>
      </c>
      <c r="R983" s="81" t="str">
        <f aca="false">IF(P983&lt;&gt;"",SUMIF(L983:L983,L983,O983:O983),"")</f>
        <v/>
      </c>
    </row>
    <row r="984" customFormat="false" ht="15" hidden="true" customHeight="true" outlineLevel="0" collapsed="false">
      <c r="A984" s="83" t="s">
        <v>259</v>
      </c>
      <c r="B984" s="84" t="s">
        <v>655</v>
      </c>
      <c r="C984" s="83" t="s">
        <v>656</v>
      </c>
      <c r="D984" s="83" t="s">
        <v>657</v>
      </c>
      <c r="E984" s="83" t="s">
        <v>658</v>
      </c>
      <c r="F984" s="83"/>
      <c r="G984" s="85" t="s">
        <v>659</v>
      </c>
      <c r="H984" s="84" t="s">
        <v>660</v>
      </c>
      <c r="I984" s="84" t="s">
        <v>661</v>
      </c>
      <c r="J984" s="84" t="s">
        <v>662</v>
      </c>
      <c r="L984" s="63" t="n">
        <f aca="false">IF(AND(A985&lt;&gt;"",A984=""),L983+1,L983)</f>
        <v>88</v>
      </c>
      <c r="M984" s="80" t="str">
        <f aca="false">IF(OR(A984="Insumo",A984="Composição Auxiliar"),J984,"")</f>
        <v/>
      </c>
      <c r="N984" s="81" t="str">
        <f aca="false">IF(E984="Mão de Obra",J984,"")</f>
        <v/>
      </c>
      <c r="O984" s="81" t="str">
        <f aca="false">IF(N984&lt;&gt;"","",M984)</f>
        <v/>
      </c>
      <c r="P984" s="82" t="str">
        <f aca="false">IF(A984="Composição",B984,"")</f>
        <v/>
      </c>
      <c r="Q984" s="81" t="str">
        <f aca="false">IF(P984&lt;&gt;"",SUMIF(L984:L984,L984,N984:N984),"")</f>
        <v/>
      </c>
      <c r="R984" s="81" t="str">
        <f aca="false">IF(P984&lt;&gt;"",SUMIF(L984:L984,L984,O984:O984),"")</f>
        <v/>
      </c>
    </row>
    <row r="985" customFormat="false" ht="25.5" hidden="true" customHeight="true" outlineLevel="0" collapsed="false">
      <c r="A985" s="86" t="s">
        <v>663</v>
      </c>
      <c r="B985" s="87" t="s">
        <v>260</v>
      </c>
      <c r="C985" s="86" t="s">
        <v>664</v>
      </c>
      <c r="D985" s="86" t="s">
        <v>1074</v>
      </c>
      <c r="E985" s="86" t="s">
        <v>733</v>
      </c>
      <c r="F985" s="86"/>
      <c r="G985" s="88" t="s">
        <v>667</v>
      </c>
      <c r="H985" s="89" t="n">
        <v>1</v>
      </c>
      <c r="I985" s="90" t="n">
        <f aca="false">SUMIF(L:L,$L985,M:M)</f>
        <v>16.71</v>
      </c>
      <c r="J985" s="90" t="n">
        <f aca="false">TRUNC(H985*I985,2)</f>
        <v>16.71</v>
      </c>
      <c r="L985" s="63" t="n">
        <f aca="false">IF(AND(A986&lt;&gt;"",A985=""),L984+1,L984)</f>
        <v>88</v>
      </c>
      <c r="M985" s="80" t="str">
        <f aca="false">IF(OR(A985="Insumo",A985="Composição Auxiliar"),J985,"")</f>
        <v/>
      </c>
      <c r="N985" s="81" t="str">
        <f aca="false">IF(E985="Mão de Obra",J985,"")</f>
        <v/>
      </c>
      <c r="O985" s="81" t="str">
        <f aca="false">IF(N985&lt;&gt;"","",M985)</f>
        <v/>
      </c>
      <c r="P985" s="82" t="str">
        <f aca="false">IF(A985="Composição",B985,"")</f>
        <v> 88497 </v>
      </c>
      <c r="Q985" s="81" t="n">
        <f aca="false">IF(P985&lt;&gt;"",SUMIF(L985:L985,L985,N985:N985),"")</f>
        <v>0</v>
      </c>
      <c r="R985" s="81" t="n">
        <f aca="false">IF(P985&lt;&gt;"",SUMIF(L985:L985,L985,O985:O985),"")</f>
        <v>0</v>
      </c>
    </row>
    <row r="986" customFormat="false" ht="25.5" hidden="true" customHeight="true" outlineLevel="0" collapsed="false">
      <c r="A986" s="91" t="s">
        <v>668</v>
      </c>
      <c r="B986" s="92" t="s">
        <v>677</v>
      </c>
      <c r="C986" s="91" t="s">
        <v>664</v>
      </c>
      <c r="D986" s="91" t="s">
        <v>678</v>
      </c>
      <c r="E986" s="91" t="s">
        <v>671</v>
      </c>
      <c r="F986" s="91"/>
      <c r="G986" s="93" t="s">
        <v>672</v>
      </c>
      <c r="H986" s="94" t="n">
        <v>0.1203</v>
      </c>
      <c r="I986" s="95" t="n">
        <f aca="false">SUMIFS(J:J,A:A,"Composição",B:B,$B986)</f>
        <v>18.93</v>
      </c>
      <c r="J986" s="95" t="n">
        <f aca="false">TRUNC(H986*I986,2)</f>
        <v>2.27</v>
      </c>
      <c r="L986" s="63" t="n">
        <f aca="false">IF(AND(A987&lt;&gt;"",A986=""),L985+1,L985)</f>
        <v>88</v>
      </c>
      <c r="M986" s="80" t="n">
        <f aca="false">IF(OR(A986="Insumo",A986="Composição Auxiliar"),J986,"")</f>
        <v>2.27</v>
      </c>
      <c r="N986" s="81" t="str">
        <f aca="false">IF(E986="Mão de Obra",J986,"")</f>
        <v/>
      </c>
      <c r="O986" s="81" t="n">
        <f aca="false">IF(N986&lt;&gt;"","",M986)</f>
        <v>2.27</v>
      </c>
      <c r="P986" s="82" t="str">
        <f aca="false">IF(A986="Composição",B986,"")</f>
        <v/>
      </c>
      <c r="Q986" s="81" t="str">
        <f aca="false">IF(P986&lt;&gt;"",SUMIF(L986:L986,L986,N986:N986),"")</f>
        <v/>
      </c>
      <c r="R986" s="81" t="str">
        <f aca="false">IF(P986&lt;&gt;"",SUMIF(L986:L986,L986,O986:O986),"")</f>
        <v/>
      </c>
    </row>
    <row r="987" customFormat="false" ht="25.5" hidden="true" customHeight="true" outlineLevel="0" collapsed="false">
      <c r="A987" s="91" t="s">
        <v>668</v>
      </c>
      <c r="B987" s="92" t="s">
        <v>1267</v>
      </c>
      <c r="C987" s="91" t="s">
        <v>664</v>
      </c>
      <c r="D987" s="91" t="s">
        <v>1268</v>
      </c>
      <c r="E987" s="91" t="s">
        <v>671</v>
      </c>
      <c r="F987" s="91"/>
      <c r="G987" s="93" t="s">
        <v>672</v>
      </c>
      <c r="H987" s="94" t="n">
        <v>0.361</v>
      </c>
      <c r="I987" s="95" t="n">
        <f aca="false">SUMIFS(J:J,A:A,"Composição",B:B,$B987)</f>
        <v>24.91</v>
      </c>
      <c r="J987" s="95" t="n">
        <f aca="false">TRUNC(H987*I987,2)</f>
        <v>8.99</v>
      </c>
      <c r="L987" s="63" t="n">
        <f aca="false">IF(AND(A988&lt;&gt;"",A987=""),L986+1,L986)</f>
        <v>88</v>
      </c>
      <c r="M987" s="80" t="n">
        <f aca="false">IF(OR(A987="Insumo",A987="Composição Auxiliar"),J987,"")</f>
        <v>8.99</v>
      </c>
      <c r="N987" s="81" t="str">
        <f aca="false">IF(E987="Mão de Obra",J987,"")</f>
        <v/>
      </c>
      <c r="O987" s="81" t="n">
        <f aca="false">IF(N987&lt;&gt;"","",M987)</f>
        <v>8.99</v>
      </c>
      <c r="P987" s="82" t="str">
        <f aca="false">IF(A987="Composição",B987,"")</f>
        <v/>
      </c>
      <c r="Q987" s="81" t="str">
        <f aca="false">IF(P987&lt;&gt;"",SUMIF(L987:L987,L987,N987:N987),"")</f>
        <v/>
      </c>
      <c r="R987" s="81" t="str">
        <f aca="false">IF(P987&lt;&gt;"",SUMIF(L987:L987,L987,O987:O987),"")</f>
        <v/>
      </c>
    </row>
    <row r="988" customFormat="false" ht="25.5" hidden="true" customHeight="false" outlineLevel="0" collapsed="false">
      <c r="A988" s="96" t="s">
        <v>679</v>
      </c>
      <c r="B988" s="97" t="s">
        <v>1269</v>
      </c>
      <c r="C988" s="96" t="str">
        <f aca="false">VLOOKUP(B988,INSUMOS!$A:$I,2,0)</f>
        <v>SINAPI</v>
      </c>
      <c r="D988" s="96" t="str">
        <f aca="false">VLOOKUP(B988,INSUMOS!$A:$I,3,0)</f>
        <v>LIXA EM FOLHA PARA PAREDE OU MADEIRA, NUMERO 120, COR VERMELHA</v>
      </c>
      <c r="E988" s="98" t="str">
        <f aca="false">VLOOKUP(B988,INSUMOS!$A:$I,4,0)</f>
        <v>Material</v>
      </c>
      <c r="F988" s="98"/>
      <c r="G988" s="99" t="str">
        <f aca="false">VLOOKUP(B988,INSUMOS!$A:$I,5,0)</f>
        <v>UN</v>
      </c>
      <c r="H988" s="100" t="n">
        <v>0.0802</v>
      </c>
      <c r="I988" s="101" t="n">
        <f aca="false">VLOOKUP(B988,INSUMOS!$A:$I,8,0)</f>
        <v>1.35</v>
      </c>
      <c r="J988" s="101" t="n">
        <f aca="false">TRUNC(H988*I988,2)</f>
        <v>0.1</v>
      </c>
      <c r="L988" s="63" t="n">
        <f aca="false">IF(AND(A989&lt;&gt;"",A988=""),L987+1,L987)</f>
        <v>88</v>
      </c>
      <c r="M988" s="80" t="n">
        <f aca="false">IF(OR(A988="Insumo",A988="Composição Auxiliar"),J988,"")</f>
        <v>0.1</v>
      </c>
      <c r="N988" s="81" t="str">
        <f aca="false">IF(E988="Mão de Obra",J988,"")</f>
        <v/>
      </c>
      <c r="O988" s="81" t="n">
        <f aca="false">IF(N988&lt;&gt;"","",M988)</f>
        <v>0.1</v>
      </c>
      <c r="P988" s="82" t="str">
        <f aca="false">IF(A988="Composição",B988,"")</f>
        <v/>
      </c>
      <c r="Q988" s="81" t="str">
        <f aca="false">IF(P988&lt;&gt;"",SUMIF(L988:L988,L988,N988:N988),"")</f>
        <v/>
      </c>
      <c r="R988" s="81" t="str">
        <f aca="false">IF(P988&lt;&gt;"",SUMIF(L988:L988,L988,O988:O988),"")</f>
        <v/>
      </c>
    </row>
    <row r="989" customFormat="false" ht="14.25" hidden="true" customHeight="false" outlineLevel="0" collapsed="false">
      <c r="A989" s="96" t="s">
        <v>679</v>
      </c>
      <c r="B989" s="97" t="s">
        <v>1270</v>
      </c>
      <c r="C989" s="96" t="str">
        <f aca="false">VLOOKUP(B989,INSUMOS!$A:$I,2,0)</f>
        <v>SINAPI</v>
      </c>
      <c r="D989" s="96" t="str">
        <f aca="false">VLOOKUP(B989,INSUMOS!$A:$I,3,0)</f>
        <v>MASSA CORRIDA PARA SUPERFICIES DE AMBIENTES INTERNOS</v>
      </c>
      <c r="E989" s="98" t="str">
        <f aca="false">VLOOKUP(B989,INSUMOS!$A:$I,4,0)</f>
        <v>Material</v>
      </c>
      <c r="F989" s="98"/>
      <c r="G989" s="99" t="str">
        <f aca="false">VLOOKUP(B989,INSUMOS!$A:$I,5,0)</f>
        <v>KG</v>
      </c>
      <c r="H989" s="100" t="n">
        <v>1.3389</v>
      </c>
      <c r="I989" s="101" t="n">
        <f aca="false">VLOOKUP(B989,INSUMOS!$A:$I,8,0)</f>
        <v>4</v>
      </c>
      <c r="J989" s="101" t="n">
        <f aca="false">TRUNC(H989*I989,2)</f>
        <v>5.35</v>
      </c>
      <c r="L989" s="63" t="n">
        <f aca="false">IF(AND(A990&lt;&gt;"",A989=""),L988+1,L988)</f>
        <v>88</v>
      </c>
      <c r="M989" s="80" t="n">
        <f aca="false">IF(OR(A989="Insumo",A989="Composição Auxiliar"),J989,"")</f>
        <v>5.35</v>
      </c>
      <c r="N989" s="81" t="str">
        <f aca="false">IF(E989="Mão de Obra",J989,"")</f>
        <v/>
      </c>
      <c r="O989" s="81" t="n">
        <f aca="false">IF(N989&lt;&gt;"","",M989)</f>
        <v>5.35</v>
      </c>
      <c r="P989" s="82" t="str">
        <f aca="false">IF(A989="Composição",B989,"")</f>
        <v/>
      </c>
      <c r="Q989" s="81" t="str">
        <f aca="false">IF(P989&lt;&gt;"",SUMIF(L989:L989,L989,N989:N989),"")</f>
        <v/>
      </c>
      <c r="R989" s="81" t="str">
        <f aca="false">IF(P989&lt;&gt;"",SUMIF(L989:L989,L989,O989:O989),"")</f>
        <v/>
      </c>
    </row>
    <row r="990" customFormat="false" ht="14.25" hidden="true" customHeight="false" outlineLevel="0" collapsed="false">
      <c r="A990" s="102"/>
      <c r="B990" s="102"/>
      <c r="C990" s="102"/>
      <c r="D990" s="102"/>
      <c r="E990" s="102"/>
      <c r="F990" s="103"/>
      <c r="G990" s="102"/>
      <c r="H990" s="103"/>
      <c r="I990" s="102"/>
      <c r="J990" s="103"/>
      <c r="L990" s="63" t="n">
        <f aca="false">IF(AND(A991&lt;&gt;"",A990=""),L989+1,L989)</f>
        <v>88</v>
      </c>
      <c r="M990" s="80" t="str">
        <f aca="false">IF(OR(A990="Insumo",A990="Composição Auxiliar"),J990,"")</f>
        <v/>
      </c>
      <c r="N990" s="81" t="str">
        <f aca="false">IF(E990="Mão de Obra",J990,"")</f>
        <v/>
      </c>
      <c r="O990" s="81" t="str">
        <f aca="false">IF(N990&lt;&gt;"","",M990)</f>
        <v/>
      </c>
      <c r="P990" s="82" t="str">
        <f aca="false">IF(A990="Composição",B990,"")</f>
        <v/>
      </c>
      <c r="Q990" s="81" t="str">
        <f aca="false">IF(P990&lt;&gt;"",SUMIF(L990:L990,L990,N990:N990),"")</f>
        <v/>
      </c>
      <c r="R990" s="81" t="str">
        <f aca="false">IF(P990&lt;&gt;"",SUMIF(L990:L990,L990,O990:O990),"")</f>
        <v/>
      </c>
    </row>
    <row r="991" customFormat="false" ht="15" hidden="true" customHeight="false" outlineLevel="0" collapsed="false">
      <c r="A991" s="102"/>
      <c r="B991" s="102"/>
      <c r="C991" s="102"/>
      <c r="D991" s="102"/>
      <c r="E991" s="102"/>
      <c r="F991" s="103"/>
      <c r="G991" s="102"/>
      <c r="H991" s="104"/>
      <c r="I991" s="104"/>
      <c r="J991" s="103"/>
      <c r="L991" s="63" t="n">
        <f aca="false">IF(AND(A992&lt;&gt;"",A991=""),L990+1,L990)</f>
        <v>88</v>
      </c>
      <c r="M991" s="80" t="str">
        <f aca="false">IF(OR(A991="Insumo",A991="Composição Auxiliar"),J991,"")</f>
        <v/>
      </c>
      <c r="N991" s="81" t="str">
        <f aca="false">IF(E991="Mão de Obra",J991,"")</f>
        <v/>
      </c>
      <c r="O991" s="81" t="str">
        <f aca="false">IF(N991&lt;&gt;"","",M991)</f>
        <v/>
      </c>
      <c r="P991" s="82" t="str">
        <f aca="false">IF(A991="Composição",B991,"")</f>
        <v/>
      </c>
      <c r="Q991" s="81" t="str">
        <f aca="false">IF(P991&lt;&gt;"",SUMIF(L991:L991,L991,N991:N991),"")</f>
        <v/>
      </c>
      <c r="R991" s="81" t="str">
        <f aca="false">IF(P991&lt;&gt;"",SUMIF(L991:L991,L991,O991:O991),"")</f>
        <v/>
      </c>
    </row>
    <row r="992" customFormat="false" ht="15" hidden="true" customHeight="false" outlineLevel="0" collapsed="false">
      <c r="A992" s="108"/>
      <c r="B992" s="108"/>
      <c r="C992" s="108"/>
      <c r="D992" s="108"/>
      <c r="E992" s="108"/>
      <c r="F992" s="108"/>
      <c r="G992" s="108"/>
      <c r="H992" s="108"/>
      <c r="I992" s="108"/>
      <c r="J992" s="108"/>
      <c r="L992" s="63" t="n">
        <f aca="false">IF(AND(A993&lt;&gt;"",A992=""),L991+1,L991)</f>
        <v>89</v>
      </c>
      <c r="M992" s="80" t="str">
        <f aca="false">IF(OR(A992="Insumo",A992="Composição Auxiliar"),J992,"")</f>
        <v/>
      </c>
      <c r="N992" s="81" t="str">
        <f aca="false">IF(E992="Mão de Obra",J992,"")</f>
        <v/>
      </c>
      <c r="O992" s="81" t="str">
        <f aca="false">IF(N992&lt;&gt;"","",M992)</f>
        <v/>
      </c>
      <c r="P992" s="82" t="str">
        <f aca="false">IF(A992="Composição",B992,"")</f>
        <v/>
      </c>
      <c r="Q992" s="81" t="str">
        <f aca="false">IF(P992&lt;&gt;"",SUMIF(L992:L992,L992,N992:N992),"")</f>
        <v/>
      </c>
      <c r="R992" s="81" t="str">
        <f aca="false">IF(P992&lt;&gt;"",SUMIF(L992:L992,L992,O992:O992),"")</f>
        <v/>
      </c>
    </row>
    <row r="993" customFormat="false" ht="15" hidden="true" customHeight="true" outlineLevel="0" collapsed="false">
      <c r="A993" s="83" t="s">
        <v>261</v>
      </c>
      <c r="B993" s="84" t="s">
        <v>655</v>
      </c>
      <c r="C993" s="83" t="s">
        <v>656</v>
      </c>
      <c r="D993" s="83" t="s">
        <v>657</v>
      </c>
      <c r="E993" s="83" t="s">
        <v>658</v>
      </c>
      <c r="F993" s="83"/>
      <c r="G993" s="85" t="s">
        <v>659</v>
      </c>
      <c r="H993" s="84" t="s">
        <v>660</v>
      </c>
      <c r="I993" s="84" t="s">
        <v>661</v>
      </c>
      <c r="J993" s="84" t="s">
        <v>662</v>
      </c>
      <c r="L993" s="63" t="n">
        <f aca="false">IF(AND(A994&lt;&gt;"",A993=""),L992+1,L992)</f>
        <v>89</v>
      </c>
      <c r="M993" s="80" t="str">
        <f aca="false">IF(OR(A993="Insumo",A993="Composição Auxiliar"),J993,"")</f>
        <v/>
      </c>
      <c r="N993" s="81" t="str">
        <f aca="false">IF(E993="Mão de Obra",J993,"")</f>
        <v/>
      </c>
      <c r="O993" s="81" t="str">
        <f aca="false">IF(N993&lt;&gt;"","",M993)</f>
        <v/>
      </c>
      <c r="P993" s="82" t="str">
        <f aca="false">IF(A993="Composição",B993,"")</f>
        <v/>
      </c>
      <c r="Q993" s="81" t="str">
        <f aca="false">IF(P993&lt;&gt;"",SUMIF(L993:L993,L993,N993:N993),"")</f>
        <v/>
      </c>
      <c r="R993" s="81" t="str">
        <f aca="false">IF(P993&lt;&gt;"",SUMIF(L993:L993,L993,O993:O993),"")</f>
        <v/>
      </c>
    </row>
    <row r="994" customFormat="false" ht="25.5" hidden="true" customHeight="true" outlineLevel="0" collapsed="false">
      <c r="A994" s="86" t="s">
        <v>663</v>
      </c>
      <c r="B994" s="87" t="s">
        <v>262</v>
      </c>
      <c r="C994" s="86" t="s">
        <v>664</v>
      </c>
      <c r="D994" s="86" t="s">
        <v>1079</v>
      </c>
      <c r="E994" s="86" t="s">
        <v>733</v>
      </c>
      <c r="F994" s="86"/>
      <c r="G994" s="88" t="s">
        <v>667</v>
      </c>
      <c r="H994" s="89" t="n">
        <v>1</v>
      </c>
      <c r="I994" s="90" t="n">
        <f aca="false">SUMIF(L:L,$L994,M:M)</f>
        <v>3.59</v>
      </c>
      <c r="J994" s="90" t="n">
        <f aca="false">TRUNC(H994*I994,2)</f>
        <v>3.59</v>
      </c>
      <c r="L994" s="63" t="n">
        <f aca="false">IF(AND(A995&lt;&gt;"",A994=""),L993+1,L993)</f>
        <v>89</v>
      </c>
      <c r="M994" s="80" t="str">
        <f aca="false">IF(OR(A994="Insumo",A994="Composição Auxiliar"),J994,"")</f>
        <v/>
      </c>
      <c r="N994" s="81" t="str">
        <f aca="false">IF(E994="Mão de Obra",J994,"")</f>
        <v/>
      </c>
      <c r="O994" s="81" t="str">
        <f aca="false">IF(N994&lt;&gt;"","",M994)</f>
        <v/>
      </c>
      <c r="P994" s="82" t="str">
        <f aca="false">IF(A994="Composição",B994,"")</f>
        <v> 88485 </v>
      </c>
      <c r="Q994" s="81" t="n">
        <f aca="false">IF(P994&lt;&gt;"",SUMIF(L994:L994,L994,N994:N994),"")</f>
        <v>0</v>
      </c>
      <c r="R994" s="81" t="n">
        <f aca="false">IF(P994&lt;&gt;"",SUMIF(L994:L994,L994,O994:O994),"")</f>
        <v>0</v>
      </c>
    </row>
    <row r="995" customFormat="false" ht="25.5" hidden="true" customHeight="true" outlineLevel="0" collapsed="false">
      <c r="A995" s="91" t="s">
        <v>668</v>
      </c>
      <c r="B995" s="92" t="s">
        <v>677</v>
      </c>
      <c r="C995" s="91" t="s">
        <v>664</v>
      </c>
      <c r="D995" s="91" t="s">
        <v>678</v>
      </c>
      <c r="E995" s="91" t="s">
        <v>671</v>
      </c>
      <c r="F995" s="91"/>
      <c r="G995" s="93" t="s">
        <v>672</v>
      </c>
      <c r="H995" s="94" t="n">
        <v>0.0222</v>
      </c>
      <c r="I995" s="95" t="n">
        <f aca="false">SUMIFS(J:J,A:A,"Composição",B:B,$B995)</f>
        <v>18.93</v>
      </c>
      <c r="J995" s="95" t="n">
        <f aca="false">TRUNC(H995*I995,2)</f>
        <v>0.42</v>
      </c>
      <c r="L995" s="63" t="n">
        <f aca="false">IF(AND(A996&lt;&gt;"",A995=""),L994+1,L994)</f>
        <v>89</v>
      </c>
      <c r="M995" s="80" t="n">
        <f aca="false">IF(OR(A995="Insumo",A995="Composição Auxiliar"),J995,"")</f>
        <v>0.42</v>
      </c>
      <c r="N995" s="81" t="str">
        <f aca="false">IF(E995="Mão de Obra",J995,"")</f>
        <v/>
      </c>
      <c r="O995" s="81" t="n">
        <f aca="false">IF(N995&lt;&gt;"","",M995)</f>
        <v>0.42</v>
      </c>
      <c r="P995" s="82" t="str">
        <f aca="false">IF(A995="Composição",B995,"")</f>
        <v/>
      </c>
      <c r="Q995" s="81" t="str">
        <f aca="false">IF(P995&lt;&gt;"",SUMIF(L995:L995,L995,N995:N995),"")</f>
        <v/>
      </c>
      <c r="R995" s="81" t="str">
        <f aca="false">IF(P995&lt;&gt;"",SUMIF(L995:L995,L995,O995:O995),"")</f>
        <v/>
      </c>
    </row>
    <row r="996" customFormat="false" ht="25.5" hidden="true" customHeight="true" outlineLevel="0" collapsed="false">
      <c r="A996" s="91" t="s">
        <v>668</v>
      </c>
      <c r="B996" s="92" t="s">
        <v>1267</v>
      </c>
      <c r="C996" s="91" t="s">
        <v>664</v>
      </c>
      <c r="D996" s="91" t="s">
        <v>1268</v>
      </c>
      <c r="E996" s="91" t="s">
        <v>671</v>
      </c>
      <c r="F996" s="91"/>
      <c r="G996" s="93" t="s">
        <v>672</v>
      </c>
      <c r="H996" s="94" t="n">
        <v>0.0666</v>
      </c>
      <c r="I996" s="95" t="n">
        <f aca="false">SUMIFS(J:J,A:A,"Composição",B:B,$B996)</f>
        <v>24.91</v>
      </c>
      <c r="J996" s="95" t="n">
        <f aca="false">TRUNC(H996*I996,2)</f>
        <v>1.65</v>
      </c>
      <c r="L996" s="63" t="n">
        <f aca="false">IF(AND(A997&lt;&gt;"",A996=""),L995+1,L995)</f>
        <v>89</v>
      </c>
      <c r="M996" s="80" t="n">
        <f aca="false">IF(OR(A996="Insumo",A996="Composição Auxiliar"),J996,"")</f>
        <v>1.65</v>
      </c>
      <c r="N996" s="81" t="str">
        <f aca="false">IF(E996="Mão de Obra",J996,"")</f>
        <v/>
      </c>
      <c r="O996" s="81" t="n">
        <f aca="false">IF(N996&lt;&gt;"","",M996)</f>
        <v>1.65</v>
      </c>
      <c r="P996" s="82" t="str">
        <f aca="false">IF(A996="Composição",B996,"")</f>
        <v/>
      </c>
      <c r="Q996" s="81" t="str">
        <f aca="false">IF(P996&lt;&gt;"",SUMIF(L996:L996,L996,N996:N996),"")</f>
        <v/>
      </c>
      <c r="R996" s="81" t="str">
        <f aca="false">IF(P996&lt;&gt;"",SUMIF(L996:L996,L996,O996:O996),"")</f>
        <v/>
      </c>
    </row>
    <row r="997" customFormat="false" ht="14.25" hidden="true" customHeight="false" outlineLevel="0" collapsed="false">
      <c r="A997" s="96" t="s">
        <v>679</v>
      </c>
      <c r="B997" s="97" t="s">
        <v>1271</v>
      </c>
      <c r="C997" s="96" t="str">
        <f aca="false">VLOOKUP(B997,INSUMOS!$A:$I,2,0)</f>
        <v>SINAPI</v>
      </c>
      <c r="D997" s="96" t="str">
        <f aca="false">VLOOKUP(B997,INSUMOS!$A:$I,3,0)</f>
        <v>SELADOR ACRILICO OPACO PREMIUM INTERIOR/EXTERIOR</v>
      </c>
      <c r="E997" s="98" t="str">
        <f aca="false">VLOOKUP(B997,INSUMOS!$A:$I,4,0)</f>
        <v>Material</v>
      </c>
      <c r="F997" s="98"/>
      <c r="G997" s="99" t="str">
        <f aca="false">VLOOKUP(B997,INSUMOS!$A:$I,5,0)</f>
        <v>L</v>
      </c>
      <c r="H997" s="100" t="n">
        <v>0.1666</v>
      </c>
      <c r="I997" s="101" t="n">
        <f aca="false">VLOOKUP(B997,INSUMOS!$A:$I,8,0)</f>
        <v>9.18</v>
      </c>
      <c r="J997" s="101" t="n">
        <f aca="false">TRUNC(H997*I997,2)</f>
        <v>1.52</v>
      </c>
      <c r="L997" s="63" t="n">
        <f aca="false">IF(AND(A998&lt;&gt;"",A997=""),L996+1,L996)</f>
        <v>89</v>
      </c>
      <c r="M997" s="80" t="n">
        <f aca="false">IF(OR(A997="Insumo",A997="Composição Auxiliar"),J997,"")</f>
        <v>1.52</v>
      </c>
      <c r="N997" s="81" t="str">
        <f aca="false">IF(E997="Mão de Obra",J997,"")</f>
        <v/>
      </c>
      <c r="O997" s="81" t="n">
        <f aca="false">IF(N997&lt;&gt;"","",M997)</f>
        <v>1.52</v>
      </c>
      <c r="P997" s="82" t="str">
        <f aca="false">IF(A997="Composição",B997,"")</f>
        <v/>
      </c>
      <c r="Q997" s="81" t="str">
        <f aca="false">IF(P997&lt;&gt;"",SUMIF(L997:L997,L997,N997:N997),"")</f>
        <v/>
      </c>
      <c r="R997" s="81" t="str">
        <f aca="false">IF(P997&lt;&gt;"",SUMIF(L997:L997,L997,O997:O997),"")</f>
        <v/>
      </c>
    </row>
    <row r="998" customFormat="false" ht="14.25" hidden="true" customHeight="false" outlineLevel="0" collapsed="false">
      <c r="A998" s="102"/>
      <c r="B998" s="102"/>
      <c r="C998" s="102"/>
      <c r="D998" s="102"/>
      <c r="E998" s="102"/>
      <c r="F998" s="103"/>
      <c r="G998" s="102"/>
      <c r="H998" s="103"/>
      <c r="I998" s="102"/>
      <c r="J998" s="103"/>
      <c r="L998" s="63" t="n">
        <f aca="false">IF(AND(A999&lt;&gt;"",A998=""),L997+1,L997)</f>
        <v>89</v>
      </c>
      <c r="M998" s="80" t="str">
        <f aca="false">IF(OR(A998="Insumo",A998="Composição Auxiliar"),J998,"")</f>
        <v/>
      </c>
      <c r="N998" s="81" t="str">
        <f aca="false">IF(E998="Mão de Obra",J998,"")</f>
        <v/>
      </c>
      <c r="O998" s="81" t="str">
        <f aca="false">IF(N998&lt;&gt;"","",M998)</f>
        <v/>
      </c>
      <c r="P998" s="82" t="str">
        <f aca="false">IF(A998="Composição",B998,"")</f>
        <v/>
      </c>
      <c r="Q998" s="81" t="str">
        <f aca="false">IF(P998&lt;&gt;"",SUMIF(L998:L998,L998,N998:N998),"")</f>
        <v/>
      </c>
      <c r="R998" s="81" t="str">
        <f aca="false">IF(P998&lt;&gt;"",SUMIF(L998:L998,L998,O998:O998),"")</f>
        <v/>
      </c>
    </row>
    <row r="999" customFormat="false" ht="15" hidden="true" customHeight="false" outlineLevel="0" collapsed="false">
      <c r="A999" s="102"/>
      <c r="B999" s="102"/>
      <c r="C999" s="102"/>
      <c r="D999" s="102"/>
      <c r="E999" s="102"/>
      <c r="F999" s="103"/>
      <c r="G999" s="102"/>
      <c r="H999" s="104"/>
      <c r="I999" s="104"/>
      <c r="J999" s="103"/>
      <c r="L999" s="63" t="n">
        <f aca="false">IF(AND(A1000&lt;&gt;"",A999=""),L998+1,L998)</f>
        <v>89</v>
      </c>
      <c r="M999" s="80" t="str">
        <f aca="false">IF(OR(A999="Insumo",A999="Composição Auxiliar"),J999,"")</f>
        <v/>
      </c>
      <c r="N999" s="81" t="str">
        <f aca="false">IF(E999="Mão de Obra",J999,"")</f>
        <v/>
      </c>
      <c r="O999" s="81" t="str">
        <f aca="false">IF(N999&lt;&gt;"","",M999)</f>
        <v/>
      </c>
      <c r="P999" s="82" t="str">
        <f aca="false">IF(A999="Composição",B999,"")</f>
        <v/>
      </c>
      <c r="Q999" s="81" t="str">
        <f aca="false">IF(P999&lt;&gt;"",SUMIF(L999:L999,L999,N999:N999),"")</f>
        <v/>
      </c>
      <c r="R999" s="81" t="str">
        <f aca="false">IF(P999&lt;&gt;"",SUMIF(L999:L999,L999,O999:O999),"")</f>
        <v/>
      </c>
    </row>
    <row r="1000" customFormat="false" ht="15" hidden="true" customHeight="false" outlineLevel="0" collapsed="false">
      <c r="A1000" s="108"/>
      <c r="B1000" s="108"/>
      <c r="C1000" s="108"/>
      <c r="D1000" s="108"/>
      <c r="E1000" s="108"/>
      <c r="F1000" s="108"/>
      <c r="G1000" s="108"/>
      <c r="H1000" s="108"/>
      <c r="I1000" s="108"/>
      <c r="J1000" s="108"/>
      <c r="L1000" s="63" t="n">
        <f aca="false">IF(AND(A1001&lt;&gt;"",A1000=""),L999+1,L999)</f>
        <v>90</v>
      </c>
      <c r="M1000" s="80" t="str">
        <f aca="false">IF(OR(A1000="Insumo",A1000="Composição Auxiliar"),J1000,"")</f>
        <v/>
      </c>
      <c r="N1000" s="81" t="str">
        <f aca="false">IF(E1000="Mão de Obra",J1000,"")</f>
        <v/>
      </c>
      <c r="O1000" s="81" t="str">
        <f aca="false">IF(N1000&lt;&gt;"","",M1000)</f>
        <v/>
      </c>
      <c r="P1000" s="82" t="str">
        <f aca="false">IF(A1000="Composição",B1000,"")</f>
        <v/>
      </c>
      <c r="Q1000" s="81" t="str">
        <f aca="false">IF(P1000&lt;&gt;"",SUMIF(L1000:L1000,L1000,N1000:N1000),"")</f>
        <v/>
      </c>
      <c r="R1000" s="81" t="str">
        <f aca="false">IF(P1000&lt;&gt;"",SUMIF(L1000:L1000,L1000,O1000:O1000),"")</f>
        <v/>
      </c>
    </row>
    <row r="1001" customFormat="false" ht="15" hidden="true" customHeight="true" outlineLevel="0" collapsed="false">
      <c r="A1001" s="83" t="s">
        <v>263</v>
      </c>
      <c r="B1001" s="84" t="s">
        <v>655</v>
      </c>
      <c r="C1001" s="83" t="s">
        <v>656</v>
      </c>
      <c r="D1001" s="83" t="s">
        <v>657</v>
      </c>
      <c r="E1001" s="83" t="s">
        <v>658</v>
      </c>
      <c r="F1001" s="83"/>
      <c r="G1001" s="85" t="s">
        <v>659</v>
      </c>
      <c r="H1001" s="84" t="s">
        <v>660</v>
      </c>
      <c r="I1001" s="84" t="s">
        <v>661</v>
      </c>
      <c r="J1001" s="84" t="s">
        <v>662</v>
      </c>
      <c r="L1001" s="63" t="n">
        <f aca="false">IF(AND(A1002&lt;&gt;"",A1001=""),L1000+1,L1000)</f>
        <v>90</v>
      </c>
      <c r="M1001" s="80" t="str">
        <f aca="false">IF(OR(A1001="Insumo",A1001="Composição Auxiliar"),J1001,"")</f>
        <v/>
      </c>
      <c r="N1001" s="81" t="str">
        <f aca="false">IF(E1001="Mão de Obra",J1001,"")</f>
        <v/>
      </c>
      <c r="O1001" s="81" t="str">
        <f aca="false">IF(N1001&lt;&gt;"","",M1001)</f>
        <v/>
      </c>
      <c r="P1001" s="82" t="str">
        <f aca="false">IF(A1001="Composição",B1001,"")</f>
        <v/>
      </c>
      <c r="Q1001" s="81" t="str">
        <f aca="false">IF(P1001&lt;&gt;"",SUMIF(L1001:L1001,L1001,N1001:N1001),"")</f>
        <v/>
      </c>
      <c r="R1001" s="81" t="str">
        <f aca="false">IF(P1001&lt;&gt;"",SUMIF(L1001:L1001,L1001,O1001:O1001),"")</f>
        <v/>
      </c>
    </row>
    <row r="1002" customFormat="false" ht="25.5" hidden="true" customHeight="true" outlineLevel="0" collapsed="false">
      <c r="A1002" s="86" t="s">
        <v>663</v>
      </c>
      <c r="B1002" s="87" t="s">
        <v>264</v>
      </c>
      <c r="C1002" s="86" t="s">
        <v>664</v>
      </c>
      <c r="D1002" s="86" t="s">
        <v>732</v>
      </c>
      <c r="E1002" s="86" t="s">
        <v>733</v>
      </c>
      <c r="F1002" s="86"/>
      <c r="G1002" s="88" t="s">
        <v>667</v>
      </c>
      <c r="H1002" s="89" t="n">
        <v>1</v>
      </c>
      <c r="I1002" s="90" t="n">
        <f aca="false">SUMIF(L:L,$L1002,M:M)</f>
        <v>11.84</v>
      </c>
      <c r="J1002" s="90" t="n">
        <f aca="false">TRUNC(H1002*I1002,2)</f>
        <v>11.84</v>
      </c>
      <c r="L1002" s="63" t="n">
        <f aca="false">IF(AND(A1003&lt;&gt;"",A1002=""),L1001+1,L1001)</f>
        <v>90</v>
      </c>
      <c r="M1002" s="80" t="str">
        <f aca="false">IF(OR(A1002="Insumo",A1002="Composição Auxiliar"),J1002,"")</f>
        <v/>
      </c>
      <c r="N1002" s="81" t="str">
        <f aca="false">IF(E1002="Mão de Obra",J1002,"")</f>
        <v/>
      </c>
      <c r="O1002" s="81" t="str">
        <f aca="false">IF(N1002&lt;&gt;"","",M1002)</f>
        <v/>
      </c>
      <c r="P1002" s="82" t="str">
        <f aca="false">IF(A1002="Composição",B1002,"")</f>
        <v> 88489 </v>
      </c>
      <c r="Q1002" s="81" t="n">
        <f aca="false">IF(P1002&lt;&gt;"",SUMIF(L1002:L1002,L1002,N1002:N1002),"")</f>
        <v>0</v>
      </c>
      <c r="R1002" s="81" t="n">
        <f aca="false">IF(P1002&lt;&gt;"",SUMIF(L1002:L1002,L1002,O1002:O1002),"")</f>
        <v>0</v>
      </c>
    </row>
    <row r="1003" customFormat="false" ht="25.5" hidden="true" customHeight="true" outlineLevel="0" collapsed="false">
      <c r="A1003" s="91" t="s">
        <v>668</v>
      </c>
      <c r="B1003" s="92" t="s">
        <v>1267</v>
      </c>
      <c r="C1003" s="91" t="s">
        <v>664</v>
      </c>
      <c r="D1003" s="91" t="s">
        <v>1268</v>
      </c>
      <c r="E1003" s="91" t="s">
        <v>671</v>
      </c>
      <c r="F1003" s="91"/>
      <c r="G1003" s="93" t="s">
        <v>672</v>
      </c>
      <c r="H1003" s="94" t="n">
        <v>0.1631</v>
      </c>
      <c r="I1003" s="95" t="n">
        <f aca="false">SUMIFS(J:J,A:A,"Composição",B:B,$B1003)</f>
        <v>24.91</v>
      </c>
      <c r="J1003" s="95" t="n">
        <f aca="false">TRUNC(H1003*I1003,2)</f>
        <v>4.06</v>
      </c>
      <c r="L1003" s="63" t="n">
        <f aca="false">IF(AND(A1004&lt;&gt;"",A1003=""),L1002+1,L1002)</f>
        <v>90</v>
      </c>
      <c r="M1003" s="80" t="n">
        <f aca="false">IF(OR(A1003="Insumo",A1003="Composição Auxiliar"),J1003,"")</f>
        <v>4.06</v>
      </c>
      <c r="N1003" s="81" t="str">
        <f aca="false">IF(E1003="Mão de Obra",J1003,"")</f>
        <v/>
      </c>
      <c r="O1003" s="81" t="n">
        <f aca="false">IF(N1003&lt;&gt;"","",M1003)</f>
        <v>4.06</v>
      </c>
      <c r="P1003" s="82" t="str">
        <f aca="false">IF(A1003="Composição",B1003,"")</f>
        <v/>
      </c>
      <c r="Q1003" s="81" t="str">
        <f aca="false">IF(P1003&lt;&gt;"",SUMIF(L1003:L1003,L1003,N1003:N1003),"")</f>
        <v/>
      </c>
      <c r="R1003" s="81" t="str">
        <f aca="false">IF(P1003&lt;&gt;"",SUMIF(L1003:L1003,L1003,O1003:O1003),"")</f>
        <v/>
      </c>
    </row>
    <row r="1004" customFormat="false" ht="25.5" hidden="true" customHeight="true" outlineLevel="0" collapsed="false">
      <c r="A1004" s="91" t="s">
        <v>668</v>
      </c>
      <c r="B1004" s="92" t="s">
        <v>677</v>
      </c>
      <c r="C1004" s="91" t="s">
        <v>664</v>
      </c>
      <c r="D1004" s="91" t="s">
        <v>678</v>
      </c>
      <c r="E1004" s="91" t="s">
        <v>671</v>
      </c>
      <c r="F1004" s="91"/>
      <c r="G1004" s="93" t="s">
        <v>672</v>
      </c>
      <c r="H1004" s="94" t="n">
        <v>0.0544</v>
      </c>
      <c r="I1004" s="95" t="n">
        <f aca="false">SUMIFS(J:J,A:A,"Composição",B:B,$B1004)</f>
        <v>18.93</v>
      </c>
      <c r="J1004" s="95" t="n">
        <f aca="false">TRUNC(H1004*I1004,2)</f>
        <v>1.02</v>
      </c>
      <c r="L1004" s="63" t="n">
        <f aca="false">IF(AND(A1005&lt;&gt;"",A1004=""),L1003+1,L1003)</f>
        <v>90</v>
      </c>
      <c r="M1004" s="80" t="n">
        <f aca="false">IF(OR(A1004="Insumo",A1004="Composição Auxiliar"),J1004,"")</f>
        <v>1.02</v>
      </c>
      <c r="N1004" s="81" t="str">
        <f aca="false">IF(E1004="Mão de Obra",J1004,"")</f>
        <v/>
      </c>
      <c r="O1004" s="81" t="n">
        <f aca="false">IF(N1004&lt;&gt;"","",M1004)</f>
        <v>1.02</v>
      </c>
      <c r="P1004" s="82" t="str">
        <f aca="false">IF(A1004="Composição",B1004,"")</f>
        <v/>
      </c>
      <c r="Q1004" s="81" t="str">
        <f aca="false">IF(P1004&lt;&gt;"",SUMIF(L1004:L1004,L1004,N1004:N1004),"")</f>
        <v/>
      </c>
      <c r="R1004" s="81" t="str">
        <f aca="false">IF(P1004&lt;&gt;"",SUMIF(L1004:L1004,L1004,O1004:O1004),"")</f>
        <v/>
      </c>
    </row>
    <row r="1005" customFormat="false" ht="14.25" hidden="true" customHeight="false" outlineLevel="0" collapsed="false">
      <c r="A1005" s="96" t="s">
        <v>679</v>
      </c>
      <c r="B1005" s="97" t="s">
        <v>833</v>
      </c>
      <c r="C1005" s="96" t="str">
        <f aca="false">VLOOKUP(B1005,INSUMOS!$A:$I,2,0)</f>
        <v>SINAPI</v>
      </c>
      <c r="D1005" s="96" t="str">
        <f aca="false">VLOOKUP(B1005,INSUMOS!$A:$I,3,0)</f>
        <v>TINTA LATEX ACRILICA PREMIUM, COR BRANCO FOSCO</v>
      </c>
      <c r="E1005" s="98" t="str">
        <f aca="false">VLOOKUP(B1005,INSUMOS!$A:$I,4,0)</f>
        <v>Material</v>
      </c>
      <c r="F1005" s="98"/>
      <c r="G1005" s="99" t="str">
        <f aca="false">VLOOKUP(B1005,INSUMOS!$A:$I,5,0)</f>
        <v>L</v>
      </c>
      <c r="H1005" s="100" t="n">
        <v>0.2285</v>
      </c>
      <c r="I1005" s="101" t="n">
        <f aca="false">VLOOKUP(B1005,INSUMOS!$A:$I,8,0)</f>
        <v>29.62</v>
      </c>
      <c r="J1005" s="101" t="n">
        <f aca="false">TRUNC(H1005*I1005,2)</f>
        <v>6.76</v>
      </c>
      <c r="L1005" s="63" t="n">
        <f aca="false">IF(AND(A1006&lt;&gt;"",A1005=""),L1004+1,L1004)</f>
        <v>90</v>
      </c>
      <c r="M1005" s="80" t="n">
        <f aca="false">IF(OR(A1005="Insumo",A1005="Composição Auxiliar"),J1005,"")</f>
        <v>6.76</v>
      </c>
      <c r="N1005" s="81" t="str">
        <f aca="false">IF(E1005="Mão de Obra",J1005,"")</f>
        <v/>
      </c>
      <c r="O1005" s="81" t="n">
        <f aca="false">IF(N1005&lt;&gt;"","",M1005)</f>
        <v>6.76</v>
      </c>
      <c r="P1005" s="82" t="str">
        <f aca="false">IF(A1005="Composição",B1005,"")</f>
        <v/>
      </c>
      <c r="Q1005" s="81" t="str">
        <f aca="false">IF(P1005&lt;&gt;"",SUMIF(L1005:L1005,L1005,N1005:N1005),"")</f>
        <v/>
      </c>
      <c r="R1005" s="81" t="str">
        <f aca="false">IF(P1005&lt;&gt;"",SUMIF(L1005:L1005,L1005,O1005:O1005),"")</f>
        <v/>
      </c>
    </row>
    <row r="1006" customFormat="false" ht="14.25" hidden="true" customHeight="false" outlineLevel="0" collapsed="false">
      <c r="A1006" s="102"/>
      <c r="B1006" s="102"/>
      <c r="C1006" s="102"/>
      <c r="D1006" s="102"/>
      <c r="E1006" s="102"/>
      <c r="F1006" s="103"/>
      <c r="G1006" s="102"/>
      <c r="H1006" s="103"/>
      <c r="I1006" s="102"/>
      <c r="J1006" s="103"/>
      <c r="L1006" s="63" t="n">
        <f aca="false">IF(AND(A1007&lt;&gt;"",A1006=""),L1005+1,L1005)</f>
        <v>90</v>
      </c>
      <c r="M1006" s="80" t="str">
        <f aca="false">IF(OR(A1006="Insumo",A1006="Composição Auxiliar"),J1006,"")</f>
        <v/>
      </c>
      <c r="N1006" s="81" t="str">
        <f aca="false">IF(E1006="Mão de Obra",J1006,"")</f>
        <v/>
      </c>
      <c r="O1006" s="81" t="str">
        <f aca="false">IF(N1006&lt;&gt;"","",M1006)</f>
        <v/>
      </c>
      <c r="P1006" s="82" t="str">
        <f aca="false">IF(A1006="Composição",B1006,"")</f>
        <v/>
      </c>
      <c r="Q1006" s="81" t="str">
        <f aca="false">IF(P1006&lt;&gt;"",SUMIF(L1006:L1006,L1006,N1006:N1006),"")</f>
        <v/>
      </c>
      <c r="R1006" s="81" t="str">
        <f aca="false">IF(P1006&lt;&gt;"",SUMIF(L1006:L1006,L1006,O1006:O1006),"")</f>
        <v/>
      </c>
    </row>
    <row r="1007" customFormat="false" ht="15" hidden="true" customHeight="false" outlineLevel="0" collapsed="false">
      <c r="A1007" s="102"/>
      <c r="B1007" s="102"/>
      <c r="C1007" s="102"/>
      <c r="D1007" s="102"/>
      <c r="E1007" s="102"/>
      <c r="F1007" s="103"/>
      <c r="G1007" s="102"/>
      <c r="H1007" s="104"/>
      <c r="I1007" s="104"/>
      <c r="J1007" s="103"/>
      <c r="L1007" s="63" t="n">
        <f aca="false">IF(AND(A1008&lt;&gt;"",A1007=""),L1006+1,L1006)</f>
        <v>90</v>
      </c>
      <c r="M1007" s="80" t="str">
        <f aca="false">IF(OR(A1007="Insumo",A1007="Composição Auxiliar"),J1007,"")</f>
        <v/>
      </c>
      <c r="N1007" s="81" t="str">
        <f aca="false">IF(E1007="Mão de Obra",J1007,"")</f>
        <v/>
      </c>
      <c r="O1007" s="81" t="str">
        <f aca="false">IF(N1007&lt;&gt;"","",M1007)</f>
        <v/>
      </c>
      <c r="P1007" s="82" t="str">
        <f aca="false">IF(A1007="Composição",B1007,"")</f>
        <v/>
      </c>
      <c r="Q1007" s="81" t="str">
        <f aca="false">IF(P1007&lt;&gt;"",SUMIF(L1007:L1007,L1007,N1007:N1007),"")</f>
        <v/>
      </c>
      <c r="R1007" s="81" t="str">
        <f aca="false">IF(P1007&lt;&gt;"",SUMIF(L1007:L1007,L1007,O1007:O1007),"")</f>
        <v/>
      </c>
    </row>
    <row r="1008" customFormat="false" ht="15" hidden="true" customHeight="false" outlineLevel="0" collapsed="false">
      <c r="A1008" s="108"/>
      <c r="B1008" s="108"/>
      <c r="C1008" s="108"/>
      <c r="D1008" s="108"/>
      <c r="E1008" s="108"/>
      <c r="F1008" s="108"/>
      <c r="G1008" s="108"/>
      <c r="H1008" s="108"/>
      <c r="I1008" s="108"/>
      <c r="J1008" s="108"/>
      <c r="L1008" s="63" t="n">
        <f aca="false">IF(AND(A1009&lt;&gt;"",A1008=""),L1007+1,L1007)</f>
        <v>91</v>
      </c>
      <c r="M1008" s="80" t="str">
        <f aca="false">IF(OR(A1008="Insumo",A1008="Composição Auxiliar"),J1008,"")</f>
        <v/>
      </c>
      <c r="N1008" s="81" t="str">
        <f aca="false">IF(E1008="Mão de Obra",J1008,"")</f>
        <v/>
      </c>
      <c r="O1008" s="81" t="str">
        <f aca="false">IF(N1008&lt;&gt;"","",M1008)</f>
        <v/>
      </c>
      <c r="P1008" s="82" t="str">
        <f aca="false">IF(A1008="Composição",B1008,"")</f>
        <v/>
      </c>
      <c r="Q1008" s="81" t="str">
        <f aca="false">IF(P1008&lt;&gt;"",SUMIF(L1008:L1008,L1008,N1008:N1008),"")</f>
        <v/>
      </c>
      <c r="R1008" s="81" t="str">
        <f aca="false">IF(P1008&lt;&gt;"",SUMIF(L1008:L1008,L1008,O1008:O1008),"")</f>
        <v/>
      </c>
    </row>
    <row r="1009" customFormat="false" ht="15" hidden="true" customHeight="true" outlineLevel="0" collapsed="false">
      <c r="A1009" s="83" t="s">
        <v>265</v>
      </c>
      <c r="B1009" s="84" t="s">
        <v>655</v>
      </c>
      <c r="C1009" s="83" t="s">
        <v>656</v>
      </c>
      <c r="D1009" s="83" t="s">
        <v>657</v>
      </c>
      <c r="E1009" s="83" t="s">
        <v>658</v>
      </c>
      <c r="F1009" s="83"/>
      <c r="G1009" s="85" t="s">
        <v>659</v>
      </c>
      <c r="H1009" s="84" t="s">
        <v>660</v>
      </c>
      <c r="I1009" s="84" t="s">
        <v>661</v>
      </c>
      <c r="J1009" s="84" t="s">
        <v>662</v>
      </c>
      <c r="L1009" s="63" t="n">
        <f aca="false">IF(AND(A1010&lt;&gt;"",A1009=""),L1008+1,L1008)</f>
        <v>91</v>
      </c>
      <c r="M1009" s="80" t="str">
        <f aca="false">IF(OR(A1009="Insumo",A1009="Composição Auxiliar"),J1009,"")</f>
        <v/>
      </c>
      <c r="N1009" s="81" t="str">
        <f aca="false">IF(E1009="Mão de Obra",J1009,"")</f>
        <v/>
      </c>
      <c r="O1009" s="81" t="str">
        <f aca="false">IF(N1009&lt;&gt;"","",M1009)</f>
        <v/>
      </c>
      <c r="P1009" s="82" t="str">
        <f aca="false">IF(A1009="Composição",B1009,"")</f>
        <v/>
      </c>
      <c r="Q1009" s="81" t="str">
        <f aca="false">IF(P1009&lt;&gt;"",SUMIF(L1009:L1009,L1009,N1009:N1009),"")</f>
        <v/>
      </c>
      <c r="R1009" s="81" t="str">
        <f aca="false">IF(P1009&lt;&gt;"",SUMIF(L1009:L1009,L1009,O1009:O1009),"")</f>
        <v/>
      </c>
    </row>
    <row r="1010" customFormat="false" ht="25.5" hidden="true" customHeight="true" outlineLevel="0" collapsed="false">
      <c r="A1010" s="86" t="s">
        <v>663</v>
      </c>
      <c r="B1010" s="87" t="s">
        <v>266</v>
      </c>
      <c r="C1010" s="86" t="s">
        <v>664</v>
      </c>
      <c r="D1010" s="86" t="s">
        <v>1272</v>
      </c>
      <c r="E1010" s="86" t="s">
        <v>733</v>
      </c>
      <c r="F1010" s="86"/>
      <c r="G1010" s="88" t="s">
        <v>667</v>
      </c>
      <c r="H1010" s="89" t="n">
        <v>1</v>
      </c>
      <c r="I1010" s="90" t="n">
        <f aca="false">SUMIF(L:L,$L1010,M:M)</f>
        <v>15.17</v>
      </c>
      <c r="J1010" s="90" t="n">
        <f aca="false">TRUNC(H1010*I1010,2)</f>
        <v>15.17</v>
      </c>
      <c r="L1010" s="63" t="n">
        <f aca="false">IF(AND(A1011&lt;&gt;"",A1010=""),L1009+1,L1009)</f>
        <v>91</v>
      </c>
      <c r="M1010" s="80" t="str">
        <f aca="false">IF(OR(A1010="Insumo",A1010="Composição Auxiliar"),J1010,"")</f>
        <v/>
      </c>
      <c r="N1010" s="81" t="str">
        <f aca="false">IF(E1010="Mão de Obra",J1010,"")</f>
        <v/>
      </c>
      <c r="O1010" s="81" t="str">
        <f aca="false">IF(N1010&lt;&gt;"","",M1010)</f>
        <v/>
      </c>
      <c r="P1010" s="82" t="str">
        <f aca="false">IF(A1010="Composição",B1010,"")</f>
        <v> 88486 </v>
      </c>
      <c r="Q1010" s="81" t="n">
        <f aca="false">IF(P1010&lt;&gt;"",SUMIF(L1010:L1010,L1010,N1010:N1010),"")</f>
        <v>0</v>
      </c>
      <c r="R1010" s="81" t="n">
        <f aca="false">IF(P1010&lt;&gt;"",SUMIF(L1010:L1010,L1010,O1010:O1010),"")</f>
        <v>0</v>
      </c>
    </row>
    <row r="1011" customFormat="false" ht="25.5" hidden="true" customHeight="true" outlineLevel="0" collapsed="false">
      <c r="A1011" s="91" t="s">
        <v>668</v>
      </c>
      <c r="B1011" s="92" t="s">
        <v>1267</v>
      </c>
      <c r="C1011" s="91" t="s">
        <v>664</v>
      </c>
      <c r="D1011" s="91" t="s">
        <v>1268</v>
      </c>
      <c r="E1011" s="91" t="s">
        <v>671</v>
      </c>
      <c r="F1011" s="91"/>
      <c r="G1011" s="93" t="s">
        <v>672</v>
      </c>
      <c r="H1011" s="94" t="n">
        <v>0.17</v>
      </c>
      <c r="I1011" s="95" t="n">
        <f aca="false">SUMIFS(J:J,A:A,"Composição",B:B,$B1011)</f>
        <v>24.91</v>
      </c>
      <c r="J1011" s="95" t="n">
        <f aca="false">TRUNC(H1011*I1011,2)</f>
        <v>4.23</v>
      </c>
      <c r="L1011" s="63" t="n">
        <f aca="false">IF(AND(A1012&lt;&gt;"",A1011=""),L1010+1,L1010)</f>
        <v>91</v>
      </c>
      <c r="M1011" s="80" t="n">
        <f aca="false">IF(OR(A1011="Insumo",A1011="Composição Auxiliar"),J1011,"")</f>
        <v>4.23</v>
      </c>
      <c r="N1011" s="81" t="str">
        <f aca="false">IF(E1011="Mão de Obra",J1011,"")</f>
        <v/>
      </c>
      <c r="O1011" s="81" t="n">
        <f aca="false">IF(N1011&lt;&gt;"","",M1011)</f>
        <v>4.23</v>
      </c>
      <c r="P1011" s="82" t="str">
        <f aca="false">IF(A1011="Composição",B1011,"")</f>
        <v/>
      </c>
      <c r="Q1011" s="81" t="str">
        <f aca="false">IF(P1011&lt;&gt;"",SUMIF(L1011:L1011,L1011,N1011:N1011),"")</f>
        <v/>
      </c>
      <c r="R1011" s="81" t="str">
        <f aca="false">IF(P1011&lt;&gt;"",SUMIF(L1011:L1011,L1011,O1011:O1011),"")</f>
        <v/>
      </c>
    </row>
    <row r="1012" customFormat="false" ht="25.5" hidden="true" customHeight="true" outlineLevel="0" collapsed="false">
      <c r="A1012" s="91" t="s">
        <v>668</v>
      </c>
      <c r="B1012" s="92" t="s">
        <v>677</v>
      </c>
      <c r="C1012" s="91" t="s">
        <v>664</v>
      </c>
      <c r="D1012" s="91" t="s">
        <v>678</v>
      </c>
      <c r="E1012" s="91" t="s">
        <v>671</v>
      </c>
      <c r="F1012" s="91"/>
      <c r="G1012" s="93" t="s">
        <v>672</v>
      </c>
      <c r="H1012" s="94" t="n">
        <v>0.062</v>
      </c>
      <c r="I1012" s="95" t="n">
        <f aca="false">SUMIFS(J:J,A:A,"Composição",B:B,$B1012)</f>
        <v>18.93</v>
      </c>
      <c r="J1012" s="95" t="n">
        <f aca="false">TRUNC(H1012*I1012,2)</f>
        <v>1.17</v>
      </c>
      <c r="L1012" s="63" t="n">
        <f aca="false">IF(AND(A1013&lt;&gt;"",A1012=""),L1011+1,L1011)</f>
        <v>91</v>
      </c>
      <c r="M1012" s="80" t="n">
        <f aca="false">IF(OR(A1012="Insumo",A1012="Composição Auxiliar"),J1012,"")</f>
        <v>1.17</v>
      </c>
      <c r="N1012" s="81" t="str">
        <f aca="false">IF(E1012="Mão de Obra",J1012,"")</f>
        <v/>
      </c>
      <c r="O1012" s="81" t="n">
        <f aca="false">IF(N1012&lt;&gt;"","",M1012)</f>
        <v>1.17</v>
      </c>
      <c r="P1012" s="82" t="str">
        <f aca="false">IF(A1012="Composição",B1012,"")</f>
        <v/>
      </c>
      <c r="Q1012" s="81" t="str">
        <f aca="false">IF(P1012&lt;&gt;"",SUMIF(L1012:L1012,L1012,N1012:N1012),"")</f>
        <v/>
      </c>
      <c r="R1012" s="81" t="str">
        <f aca="false">IF(P1012&lt;&gt;"",SUMIF(L1012:L1012,L1012,O1012:O1012),"")</f>
        <v/>
      </c>
    </row>
    <row r="1013" customFormat="false" ht="14.25" hidden="true" customHeight="false" outlineLevel="0" collapsed="false">
      <c r="A1013" s="96" t="s">
        <v>679</v>
      </c>
      <c r="B1013" s="97" t="s">
        <v>833</v>
      </c>
      <c r="C1013" s="96" t="str">
        <f aca="false">VLOOKUP(B1013,INSUMOS!$A:$I,2,0)</f>
        <v>SINAPI</v>
      </c>
      <c r="D1013" s="96" t="str">
        <f aca="false">VLOOKUP(B1013,INSUMOS!$A:$I,3,0)</f>
        <v>TINTA LATEX ACRILICA PREMIUM, COR BRANCO FOSCO</v>
      </c>
      <c r="E1013" s="98" t="str">
        <f aca="false">VLOOKUP(B1013,INSUMOS!$A:$I,4,0)</f>
        <v>Material</v>
      </c>
      <c r="F1013" s="98"/>
      <c r="G1013" s="99" t="str">
        <f aca="false">VLOOKUP(B1013,INSUMOS!$A:$I,5,0)</f>
        <v>L</v>
      </c>
      <c r="H1013" s="100" t="n">
        <v>0.33</v>
      </c>
      <c r="I1013" s="101" t="n">
        <f aca="false">VLOOKUP(B1013,INSUMOS!$A:$I,8,0)</f>
        <v>29.62</v>
      </c>
      <c r="J1013" s="101" t="n">
        <f aca="false">TRUNC(H1013*I1013,2)</f>
        <v>9.77</v>
      </c>
      <c r="L1013" s="63" t="n">
        <f aca="false">IF(AND(A1014&lt;&gt;"",A1013=""),L1012+1,L1012)</f>
        <v>91</v>
      </c>
      <c r="M1013" s="80" t="n">
        <f aca="false">IF(OR(A1013="Insumo",A1013="Composição Auxiliar"),J1013,"")</f>
        <v>9.77</v>
      </c>
      <c r="N1013" s="81" t="str">
        <f aca="false">IF(E1013="Mão de Obra",J1013,"")</f>
        <v/>
      </c>
      <c r="O1013" s="81" t="n">
        <f aca="false">IF(N1013&lt;&gt;"","",M1013)</f>
        <v>9.77</v>
      </c>
      <c r="P1013" s="82" t="str">
        <f aca="false">IF(A1013="Composição",B1013,"")</f>
        <v/>
      </c>
      <c r="Q1013" s="81" t="str">
        <f aca="false">IF(P1013&lt;&gt;"",SUMIF(L1013:L1013,L1013,N1013:N1013),"")</f>
        <v/>
      </c>
      <c r="R1013" s="81" t="str">
        <f aca="false">IF(P1013&lt;&gt;"",SUMIF(L1013:L1013,L1013,O1013:O1013),"")</f>
        <v/>
      </c>
    </row>
    <row r="1014" customFormat="false" ht="14.25" hidden="true" customHeight="false" outlineLevel="0" collapsed="false">
      <c r="A1014" s="102"/>
      <c r="B1014" s="102"/>
      <c r="C1014" s="102"/>
      <c r="D1014" s="102"/>
      <c r="E1014" s="102"/>
      <c r="F1014" s="103"/>
      <c r="G1014" s="102"/>
      <c r="H1014" s="103"/>
      <c r="I1014" s="102"/>
      <c r="J1014" s="103"/>
      <c r="L1014" s="63" t="n">
        <f aca="false">IF(AND(A1015&lt;&gt;"",A1014=""),L1013+1,L1013)</f>
        <v>91</v>
      </c>
      <c r="M1014" s="80" t="str">
        <f aca="false">IF(OR(A1014="Insumo",A1014="Composição Auxiliar"),J1014,"")</f>
        <v/>
      </c>
      <c r="N1014" s="81" t="str">
        <f aca="false">IF(E1014="Mão de Obra",J1014,"")</f>
        <v/>
      </c>
      <c r="O1014" s="81" t="str">
        <f aca="false">IF(N1014&lt;&gt;"","",M1014)</f>
        <v/>
      </c>
      <c r="P1014" s="82" t="str">
        <f aca="false">IF(A1014="Composição",B1014,"")</f>
        <v/>
      </c>
      <c r="Q1014" s="81" t="str">
        <f aca="false">IF(P1014&lt;&gt;"",SUMIF(L1014:L1014,L1014,N1014:N1014),"")</f>
        <v/>
      </c>
      <c r="R1014" s="81" t="str">
        <f aca="false">IF(P1014&lt;&gt;"",SUMIF(L1014:L1014,L1014,O1014:O1014),"")</f>
        <v/>
      </c>
    </row>
    <row r="1015" customFormat="false" ht="15" hidden="true" customHeight="false" outlineLevel="0" collapsed="false">
      <c r="A1015" s="102"/>
      <c r="B1015" s="102"/>
      <c r="C1015" s="102"/>
      <c r="D1015" s="102"/>
      <c r="E1015" s="102"/>
      <c r="F1015" s="103"/>
      <c r="G1015" s="102"/>
      <c r="H1015" s="104"/>
      <c r="I1015" s="104"/>
      <c r="J1015" s="103"/>
      <c r="L1015" s="63" t="n">
        <f aca="false">IF(AND(A1016&lt;&gt;"",A1015=""),L1014+1,L1014)</f>
        <v>91</v>
      </c>
      <c r="M1015" s="80" t="str">
        <f aca="false">IF(OR(A1015="Insumo",A1015="Composição Auxiliar"),J1015,"")</f>
        <v/>
      </c>
      <c r="N1015" s="81" t="str">
        <f aca="false">IF(E1015="Mão de Obra",J1015,"")</f>
        <v/>
      </c>
      <c r="O1015" s="81" t="str">
        <f aca="false">IF(N1015&lt;&gt;"","",M1015)</f>
        <v/>
      </c>
      <c r="P1015" s="82" t="str">
        <f aca="false">IF(A1015="Composição",B1015,"")</f>
        <v/>
      </c>
      <c r="Q1015" s="81" t="str">
        <f aca="false">IF(P1015&lt;&gt;"",SUMIF(L1015:L1015,L1015,N1015:N1015),"")</f>
        <v/>
      </c>
      <c r="R1015" s="81" t="str">
        <f aca="false">IF(P1015&lt;&gt;"",SUMIF(L1015:L1015,L1015,O1015:O1015),"")</f>
        <v/>
      </c>
    </row>
    <row r="1016" customFormat="false" ht="15" hidden="true" customHeight="false" outlineLevel="0" collapsed="false">
      <c r="A1016" s="108"/>
      <c r="B1016" s="108"/>
      <c r="C1016" s="108"/>
      <c r="D1016" s="108"/>
      <c r="E1016" s="108"/>
      <c r="F1016" s="108"/>
      <c r="G1016" s="108"/>
      <c r="H1016" s="108"/>
      <c r="I1016" s="108"/>
      <c r="J1016" s="108"/>
      <c r="L1016" s="63" t="n">
        <f aca="false">IF(AND(A1017&lt;&gt;"",A1016=""),L1015+1,L1015)</f>
        <v>92</v>
      </c>
      <c r="M1016" s="80" t="str">
        <f aca="false">IF(OR(A1016="Insumo",A1016="Composição Auxiliar"),J1016,"")</f>
        <v/>
      </c>
      <c r="N1016" s="81" t="str">
        <f aca="false">IF(E1016="Mão de Obra",J1016,"")</f>
        <v/>
      </c>
      <c r="O1016" s="81" t="str">
        <f aca="false">IF(N1016&lt;&gt;"","",M1016)</f>
        <v/>
      </c>
      <c r="P1016" s="82" t="str">
        <f aca="false">IF(A1016="Composição",B1016,"")</f>
        <v/>
      </c>
      <c r="Q1016" s="81" t="str">
        <f aca="false">IF(P1016&lt;&gt;"",SUMIF(L1016:L1016,L1016,N1016:N1016),"")</f>
        <v/>
      </c>
      <c r="R1016" s="81" t="str">
        <f aca="false">IF(P1016&lt;&gt;"",SUMIF(L1016:L1016,L1016,O1016:O1016),"")</f>
        <v/>
      </c>
    </row>
    <row r="1017" customFormat="false" ht="15" hidden="true" customHeight="true" outlineLevel="0" collapsed="false">
      <c r="A1017" s="83" t="s">
        <v>267</v>
      </c>
      <c r="B1017" s="84" t="s">
        <v>655</v>
      </c>
      <c r="C1017" s="83" t="s">
        <v>656</v>
      </c>
      <c r="D1017" s="83" t="s">
        <v>657</v>
      </c>
      <c r="E1017" s="83" t="s">
        <v>658</v>
      </c>
      <c r="F1017" s="83"/>
      <c r="G1017" s="85" t="s">
        <v>659</v>
      </c>
      <c r="H1017" s="84" t="s">
        <v>660</v>
      </c>
      <c r="I1017" s="84" t="s">
        <v>661</v>
      </c>
      <c r="J1017" s="84" t="s">
        <v>662</v>
      </c>
      <c r="L1017" s="63" t="n">
        <f aca="false">IF(AND(A1018&lt;&gt;"",A1017=""),L1016+1,L1016)</f>
        <v>92</v>
      </c>
      <c r="M1017" s="80" t="str">
        <f aca="false">IF(OR(A1017="Insumo",A1017="Composição Auxiliar"),J1017,"")</f>
        <v/>
      </c>
      <c r="N1017" s="81" t="str">
        <f aca="false">IF(E1017="Mão de Obra",J1017,"")</f>
        <v/>
      </c>
      <c r="O1017" s="81" t="str">
        <f aca="false">IF(N1017&lt;&gt;"","",M1017)</f>
        <v/>
      </c>
      <c r="P1017" s="82" t="str">
        <f aca="false">IF(A1017="Composição",B1017,"")</f>
        <v/>
      </c>
      <c r="Q1017" s="81" t="str">
        <f aca="false">IF(P1017&lt;&gt;"",SUMIF(L1017:L1017,L1017,N1017:N1017),"")</f>
        <v/>
      </c>
      <c r="R1017" s="81" t="str">
        <f aca="false">IF(P1017&lt;&gt;"",SUMIF(L1017:L1017,L1017,O1017:O1017),"")</f>
        <v/>
      </c>
    </row>
    <row r="1018" customFormat="false" ht="25.5" hidden="true" customHeight="true" outlineLevel="0" collapsed="false">
      <c r="A1018" s="86" t="s">
        <v>663</v>
      </c>
      <c r="B1018" s="87" t="s">
        <v>268</v>
      </c>
      <c r="C1018" s="86" t="s">
        <v>664</v>
      </c>
      <c r="D1018" s="86" t="s">
        <v>1274</v>
      </c>
      <c r="E1018" s="86" t="s">
        <v>733</v>
      </c>
      <c r="F1018" s="86"/>
      <c r="G1018" s="88" t="s">
        <v>729</v>
      </c>
      <c r="H1018" s="89" t="n">
        <v>1</v>
      </c>
      <c r="I1018" s="90" t="n">
        <f aca="false">SUMIF(L:L,$L1018,M:M)</f>
        <v>4.06</v>
      </c>
      <c r="J1018" s="90" t="n">
        <f aca="false">TRUNC(H1018*I1018,2)</f>
        <v>4.06</v>
      </c>
      <c r="L1018" s="63" t="n">
        <f aca="false">IF(AND(A1019&lt;&gt;"",A1018=""),L1017+1,L1017)</f>
        <v>92</v>
      </c>
      <c r="M1018" s="80" t="str">
        <f aca="false">IF(OR(A1018="Insumo",A1018="Composição Auxiliar"),J1018,"")</f>
        <v/>
      </c>
      <c r="N1018" s="81" t="str">
        <f aca="false">IF(E1018="Mão de Obra",J1018,"")</f>
        <v/>
      </c>
      <c r="O1018" s="81" t="str">
        <f aca="false">IF(N1018&lt;&gt;"","",M1018)</f>
        <v/>
      </c>
      <c r="P1018" s="82" t="str">
        <f aca="false">IF(A1018="Composição",B1018,"")</f>
        <v> 102500 </v>
      </c>
      <c r="Q1018" s="81" t="n">
        <f aca="false">IF(P1018&lt;&gt;"",SUMIF(L1018:L1018,L1018,N1018:N1018),"")</f>
        <v>0</v>
      </c>
      <c r="R1018" s="81" t="n">
        <f aca="false">IF(P1018&lt;&gt;"",SUMIF(L1018:L1018,L1018,O1018:O1018),"")</f>
        <v>0</v>
      </c>
    </row>
    <row r="1019" customFormat="false" ht="25.5" hidden="true" customHeight="true" outlineLevel="0" collapsed="false">
      <c r="A1019" s="91" t="s">
        <v>668</v>
      </c>
      <c r="B1019" s="92" t="s">
        <v>1267</v>
      </c>
      <c r="C1019" s="91" t="s">
        <v>664</v>
      </c>
      <c r="D1019" s="91" t="s">
        <v>1268</v>
      </c>
      <c r="E1019" s="91" t="s">
        <v>671</v>
      </c>
      <c r="F1019" s="91"/>
      <c r="G1019" s="93" t="s">
        <v>672</v>
      </c>
      <c r="H1019" s="94" t="n">
        <v>0.083</v>
      </c>
      <c r="I1019" s="95" t="n">
        <f aca="false">SUMIFS(J:J,A:A,"Composição",B:B,$B1019)</f>
        <v>24.91</v>
      </c>
      <c r="J1019" s="95" t="n">
        <f aca="false">TRUNC(H1019*I1019,2)</f>
        <v>2.06</v>
      </c>
      <c r="L1019" s="63" t="n">
        <f aca="false">IF(AND(A1020&lt;&gt;"",A1019=""),L1018+1,L1018)</f>
        <v>92</v>
      </c>
      <c r="M1019" s="80" t="n">
        <f aca="false">IF(OR(A1019="Insumo",A1019="Composição Auxiliar"),J1019,"")</f>
        <v>2.06</v>
      </c>
      <c r="N1019" s="81" t="str">
        <f aca="false">IF(E1019="Mão de Obra",J1019,"")</f>
        <v/>
      </c>
      <c r="O1019" s="81" t="n">
        <f aca="false">IF(N1019&lt;&gt;"","",M1019)</f>
        <v>2.06</v>
      </c>
      <c r="P1019" s="82" t="str">
        <f aca="false">IF(A1019="Composição",B1019,"")</f>
        <v/>
      </c>
      <c r="Q1019" s="81" t="str">
        <f aca="false">IF(P1019&lt;&gt;"",SUMIF(L1019:L1019,L1019,N1019:N1019),"")</f>
        <v/>
      </c>
      <c r="R1019" s="81" t="str">
        <f aca="false">IF(P1019&lt;&gt;"",SUMIF(L1019:L1019,L1019,O1019:O1019),"")</f>
        <v/>
      </c>
    </row>
    <row r="1020" customFormat="false" ht="25.5" hidden="true" customHeight="true" outlineLevel="0" collapsed="false">
      <c r="A1020" s="91" t="s">
        <v>668</v>
      </c>
      <c r="B1020" s="92" t="s">
        <v>677</v>
      </c>
      <c r="C1020" s="91" t="s">
        <v>664</v>
      </c>
      <c r="D1020" s="91" t="s">
        <v>678</v>
      </c>
      <c r="E1020" s="91" t="s">
        <v>671</v>
      </c>
      <c r="F1020" s="91"/>
      <c r="G1020" s="93" t="s">
        <v>672</v>
      </c>
      <c r="H1020" s="94" t="n">
        <v>0.035</v>
      </c>
      <c r="I1020" s="95" t="n">
        <f aca="false">SUMIFS(J:J,A:A,"Composição",B:B,$B1020)</f>
        <v>18.93</v>
      </c>
      <c r="J1020" s="95" t="n">
        <f aca="false">TRUNC(H1020*I1020,2)</f>
        <v>0.66</v>
      </c>
      <c r="L1020" s="63" t="n">
        <f aca="false">IF(AND(A1021&lt;&gt;"",A1020=""),L1019+1,L1019)</f>
        <v>92</v>
      </c>
      <c r="M1020" s="80" t="n">
        <f aca="false">IF(OR(A1020="Insumo",A1020="Composição Auxiliar"),J1020,"")</f>
        <v>0.66</v>
      </c>
      <c r="N1020" s="81" t="str">
        <f aca="false">IF(E1020="Mão de Obra",J1020,"")</f>
        <v/>
      </c>
      <c r="O1020" s="81" t="n">
        <f aca="false">IF(N1020&lt;&gt;"","",M1020)</f>
        <v>0.66</v>
      </c>
      <c r="P1020" s="82" t="str">
        <f aca="false">IF(A1020="Composição",B1020,"")</f>
        <v/>
      </c>
      <c r="Q1020" s="81" t="str">
        <f aca="false">IF(P1020&lt;&gt;"",SUMIF(L1020:L1020,L1020,N1020:N1020),"")</f>
        <v/>
      </c>
      <c r="R1020" s="81" t="str">
        <f aca="false">IF(P1020&lt;&gt;"",SUMIF(L1020:L1020,L1020,O1020:O1020),"")</f>
        <v/>
      </c>
    </row>
    <row r="1021" customFormat="false" ht="14.25" hidden="true" customHeight="false" outlineLevel="0" collapsed="false">
      <c r="A1021" s="96" t="s">
        <v>679</v>
      </c>
      <c r="B1021" s="97" t="s">
        <v>1275</v>
      </c>
      <c r="C1021" s="96" t="str">
        <f aca="false">VLOOKUP(B1021,INSUMOS!$A:$I,2,0)</f>
        <v>SINAPI</v>
      </c>
      <c r="D1021" s="96" t="str">
        <f aca="false">VLOOKUP(B1021,INSUMOS!$A:$I,3,0)</f>
        <v>TINTA ACRILICA PREMIUM PARA PISO</v>
      </c>
      <c r="E1021" s="98" t="str">
        <f aca="false">VLOOKUP(B1021,INSUMOS!$A:$I,4,0)</f>
        <v>Material</v>
      </c>
      <c r="F1021" s="98"/>
      <c r="G1021" s="99" t="str">
        <f aca="false">VLOOKUP(B1021,INSUMOS!$A:$I,5,0)</f>
        <v>L</v>
      </c>
      <c r="H1021" s="100" t="n">
        <v>0.043</v>
      </c>
      <c r="I1021" s="101" t="n">
        <f aca="false">VLOOKUP(B1021,INSUMOS!$A:$I,8,0)</f>
        <v>19.86</v>
      </c>
      <c r="J1021" s="101" t="n">
        <f aca="false">TRUNC(H1021*I1021,2)</f>
        <v>0.85</v>
      </c>
      <c r="L1021" s="63" t="n">
        <f aca="false">IF(AND(A1022&lt;&gt;"",A1021=""),L1020+1,L1020)</f>
        <v>92</v>
      </c>
      <c r="M1021" s="80" t="n">
        <f aca="false">IF(OR(A1021="Insumo",A1021="Composição Auxiliar"),J1021,"")</f>
        <v>0.85</v>
      </c>
      <c r="N1021" s="81" t="str">
        <f aca="false">IF(E1021="Mão de Obra",J1021,"")</f>
        <v/>
      </c>
      <c r="O1021" s="81" t="n">
        <f aca="false">IF(N1021&lt;&gt;"","",M1021)</f>
        <v>0.85</v>
      </c>
      <c r="P1021" s="82" t="str">
        <f aca="false">IF(A1021="Composição",B1021,"")</f>
        <v/>
      </c>
      <c r="Q1021" s="81" t="str">
        <f aca="false">IF(P1021&lt;&gt;"",SUMIF(L1021:L1021,L1021,N1021:N1021),"")</f>
        <v/>
      </c>
      <c r="R1021" s="81" t="str">
        <f aca="false">IF(P1021&lt;&gt;"",SUMIF(L1021:L1021,L1021,O1021:O1021),"")</f>
        <v/>
      </c>
    </row>
    <row r="1022" customFormat="false" ht="14.25" hidden="true" customHeight="false" outlineLevel="0" collapsed="false">
      <c r="A1022" s="96" t="s">
        <v>679</v>
      </c>
      <c r="B1022" s="97" t="s">
        <v>847</v>
      </c>
      <c r="C1022" s="96" t="str">
        <f aca="false">VLOOKUP(B1022,INSUMOS!$A:$I,2,0)</f>
        <v>SINAPI</v>
      </c>
      <c r="D1022" s="96" t="str">
        <f aca="false">VLOOKUP(B1022,INSUMOS!$A:$I,3,0)</f>
        <v>FITA CREPE ROLO DE 25 MM X 50 M</v>
      </c>
      <c r="E1022" s="98" t="str">
        <f aca="false">VLOOKUP(B1022,INSUMOS!$A:$I,4,0)</f>
        <v>Material</v>
      </c>
      <c r="F1022" s="98"/>
      <c r="G1022" s="99" t="str">
        <f aca="false">VLOOKUP(B1022,INSUMOS!$A:$I,5,0)</f>
        <v>UN</v>
      </c>
      <c r="H1022" s="100" t="n">
        <v>0.04</v>
      </c>
      <c r="I1022" s="101" t="n">
        <f aca="false">VLOOKUP(B1022,INSUMOS!$A:$I,8,0)</f>
        <v>12.41</v>
      </c>
      <c r="J1022" s="101" t="n">
        <f aca="false">TRUNC(H1022*I1022,2)</f>
        <v>0.49</v>
      </c>
      <c r="L1022" s="63" t="n">
        <f aca="false">IF(AND(A1023&lt;&gt;"",A1022=""),L1021+1,L1021)</f>
        <v>92</v>
      </c>
      <c r="M1022" s="80" t="n">
        <f aca="false">IF(OR(A1022="Insumo",A1022="Composição Auxiliar"),J1022,"")</f>
        <v>0.49</v>
      </c>
      <c r="N1022" s="81" t="str">
        <f aca="false">IF(E1022="Mão de Obra",J1022,"")</f>
        <v/>
      </c>
      <c r="O1022" s="81" t="n">
        <f aca="false">IF(N1022&lt;&gt;"","",M1022)</f>
        <v>0.49</v>
      </c>
      <c r="P1022" s="82" t="str">
        <f aca="false">IF(A1022="Composição",B1022,"")</f>
        <v/>
      </c>
      <c r="Q1022" s="81" t="str">
        <f aca="false">IF(P1022&lt;&gt;"",SUMIF(L1022:L1022,L1022,N1022:N1022),"")</f>
        <v/>
      </c>
      <c r="R1022" s="81" t="str">
        <f aca="false">IF(P1022&lt;&gt;"",SUMIF(L1022:L1022,L1022,O1022:O1022),"")</f>
        <v/>
      </c>
    </row>
    <row r="1023" customFormat="false" ht="14.25" hidden="true" customHeight="false" outlineLevel="0" collapsed="false">
      <c r="A1023" s="102"/>
      <c r="B1023" s="102"/>
      <c r="C1023" s="102"/>
      <c r="D1023" s="102"/>
      <c r="E1023" s="102"/>
      <c r="F1023" s="103"/>
      <c r="G1023" s="102"/>
      <c r="H1023" s="103"/>
      <c r="I1023" s="102"/>
      <c r="J1023" s="103"/>
      <c r="L1023" s="63" t="n">
        <f aca="false">IF(AND(A1024&lt;&gt;"",A1023=""),L1022+1,L1022)</f>
        <v>92</v>
      </c>
      <c r="M1023" s="80" t="str">
        <f aca="false">IF(OR(A1023="Insumo",A1023="Composição Auxiliar"),J1023,"")</f>
        <v/>
      </c>
      <c r="N1023" s="81" t="str">
        <f aca="false">IF(E1023="Mão de Obra",J1023,"")</f>
        <v/>
      </c>
      <c r="O1023" s="81" t="str">
        <f aca="false">IF(N1023&lt;&gt;"","",M1023)</f>
        <v/>
      </c>
      <c r="P1023" s="82" t="str">
        <f aca="false">IF(A1023="Composição",B1023,"")</f>
        <v/>
      </c>
      <c r="Q1023" s="81" t="str">
        <f aca="false">IF(P1023&lt;&gt;"",SUMIF(L1023:L1023,L1023,N1023:N1023),"")</f>
        <v/>
      </c>
      <c r="R1023" s="81" t="str">
        <f aca="false">IF(P1023&lt;&gt;"",SUMIF(L1023:L1023,L1023,O1023:O1023),"")</f>
        <v/>
      </c>
    </row>
    <row r="1024" customFormat="false" ht="15" hidden="true" customHeight="false" outlineLevel="0" collapsed="false">
      <c r="A1024" s="102"/>
      <c r="B1024" s="102"/>
      <c r="C1024" s="102"/>
      <c r="D1024" s="102"/>
      <c r="E1024" s="102"/>
      <c r="F1024" s="103"/>
      <c r="G1024" s="102"/>
      <c r="H1024" s="104"/>
      <c r="I1024" s="104"/>
      <c r="J1024" s="103"/>
      <c r="L1024" s="63" t="n">
        <f aca="false">IF(AND(A1025&lt;&gt;"",A1024=""),L1023+1,L1023)</f>
        <v>92</v>
      </c>
      <c r="M1024" s="80" t="str">
        <f aca="false">IF(OR(A1024="Insumo",A1024="Composição Auxiliar"),J1024,"")</f>
        <v/>
      </c>
      <c r="N1024" s="81" t="str">
        <f aca="false">IF(E1024="Mão de Obra",J1024,"")</f>
        <v/>
      </c>
      <c r="O1024" s="81" t="str">
        <f aca="false">IF(N1024&lt;&gt;"","",M1024)</f>
        <v/>
      </c>
      <c r="P1024" s="82" t="str">
        <f aca="false">IF(A1024="Composição",B1024,"")</f>
        <v/>
      </c>
      <c r="Q1024" s="81" t="str">
        <f aca="false">IF(P1024&lt;&gt;"",SUMIF(L1024:L1024,L1024,N1024:N1024),"")</f>
        <v/>
      </c>
      <c r="R1024" s="81" t="str">
        <f aca="false">IF(P1024&lt;&gt;"",SUMIF(L1024:L1024,L1024,O1024:O1024),"")</f>
        <v/>
      </c>
    </row>
    <row r="1025" customFormat="false" ht="15" hidden="true" customHeight="false" outlineLevel="0" collapsed="false">
      <c r="A1025" s="108"/>
      <c r="B1025" s="108"/>
      <c r="C1025" s="108"/>
      <c r="D1025" s="108"/>
      <c r="E1025" s="108"/>
      <c r="F1025" s="108"/>
      <c r="G1025" s="108"/>
      <c r="H1025" s="108"/>
      <c r="I1025" s="108"/>
      <c r="J1025" s="108"/>
      <c r="L1025" s="63" t="n">
        <f aca="false">IF(AND(A1026&lt;&gt;"",A1025=""),L1024+1,L1024)</f>
        <v>93</v>
      </c>
      <c r="M1025" s="80" t="str">
        <f aca="false">IF(OR(A1025="Insumo",A1025="Composição Auxiliar"),J1025,"")</f>
        <v/>
      </c>
      <c r="N1025" s="81" t="str">
        <f aca="false">IF(E1025="Mão de Obra",J1025,"")</f>
        <v/>
      </c>
      <c r="O1025" s="81" t="str">
        <f aca="false">IF(N1025&lt;&gt;"","",M1025)</f>
        <v/>
      </c>
      <c r="P1025" s="82" t="str">
        <f aca="false">IF(A1025="Composição",B1025,"")</f>
        <v/>
      </c>
      <c r="Q1025" s="81" t="str">
        <f aca="false">IF(P1025&lt;&gt;"",SUMIF(L1025:L1025,L1025,N1025:N1025),"")</f>
        <v/>
      </c>
      <c r="R1025" s="81" t="str">
        <f aca="false">IF(P1025&lt;&gt;"",SUMIF(L1025:L1025,L1025,O1025:O1025),"")</f>
        <v/>
      </c>
    </row>
    <row r="1026" customFormat="false" ht="15" hidden="true" customHeight="true" outlineLevel="0" collapsed="false">
      <c r="A1026" s="83" t="s">
        <v>271</v>
      </c>
      <c r="B1026" s="84" t="s">
        <v>655</v>
      </c>
      <c r="C1026" s="83" t="s">
        <v>656</v>
      </c>
      <c r="D1026" s="83" t="s">
        <v>657</v>
      </c>
      <c r="E1026" s="83" t="s">
        <v>658</v>
      </c>
      <c r="F1026" s="83"/>
      <c r="G1026" s="85" t="s">
        <v>659</v>
      </c>
      <c r="H1026" s="84" t="s">
        <v>660</v>
      </c>
      <c r="I1026" s="84" t="s">
        <v>661</v>
      </c>
      <c r="J1026" s="84" t="s">
        <v>662</v>
      </c>
      <c r="L1026" s="63" t="n">
        <f aca="false">IF(AND(A1027&lt;&gt;"",A1026=""),L1025+1,L1025)</f>
        <v>93</v>
      </c>
      <c r="M1026" s="80" t="str">
        <f aca="false">IF(OR(A1026="Insumo",A1026="Composição Auxiliar"),J1026,"")</f>
        <v/>
      </c>
      <c r="N1026" s="81" t="str">
        <f aca="false">IF(E1026="Mão de Obra",J1026,"")</f>
        <v/>
      </c>
      <c r="O1026" s="81" t="str">
        <f aca="false">IF(N1026&lt;&gt;"","",M1026)</f>
        <v/>
      </c>
      <c r="P1026" s="82" t="str">
        <f aca="false">IF(A1026="Composição",B1026,"")</f>
        <v/>
      </c>
      <c r="Q1026" s="81" t="str">
        <f aca="false">IF(P1026&lt;&gt;"",SUMIF(L1026:L1026,L1026,N1026:N1026),"")</f>
        <v/>
      </c>
      <c r="R1026" s="81" t="str">
        <f aca="false">IF(P1026&lt;&gt;"",SUMIF(L1026:L1026,L1026,O1026:O1026),"")</f>
        <v/>
      </c>
    </row>
    <row r="1027" customFormat="false" ht="25.5" hidden="true" customHeight="true" outlineLevel="0" collapsed="false">
      <c r="A1027" s="86" t="s">
        <v>663</v>
      </c>
      <c r="B1027" s="87" t="s">
        <v>272</v>
      </c>
      <c r="C1027" s="86" t="s">
        <v>716</v>
      </c>
      <c r="D1027" s="86" t="s">
        <v>1277</v>
      </c>
      <c r="E1027" s="86" t="s">
        <v>671</v>
      </c>
      <c r="F1027" s="86"/>
      <c r="G1027" s="88" t="s">
        <v>718</v>
      </c>
      <c r="H1027" s="89" t="n">
        <v>1</v>
      </c>
      <c r="I1027" s="90" t="n">
        <f aca="false">SUMIF(L:L,$L1027,M:M)</f>
        <v>2356.93</v>
      </c>
      <c r="J1027" s="90" t="n">
        <f aca="false">TRUNC(H1027*I1027,2)</f>
        <v>2356.93</v>
      </c>
      <c r="L1027" s="63" t="n">
        <f aca="false">IF(AND(A1028&lt;&gt;"",A1027=""),L1026+1,L1026)</f>
        <v>93</v>
      </c>
      <c r="M1027" s="80" t="str">
        <f aca="false">IF(OR(A1027="Insumo",A1027="Composição Auxiliar"),J1027,"")</f>
        <v/>
      </c>
      <c r="N1027" s="81" t="str">
        <f aca="false">IF(E1027="Mão de Obra",J1027,"")</f>
        <v/>
      </c>
      <c r="O1027" s="81" t="str">
        <f aca="false">IF(N1027&lt;&gt;"","",M1027)</f>
        <v/>
      </c>
      <c r="P1027" s="82" t="str">
        <f aca="false">IF(A1027="Composição",B1027,"")</f>
        <v> S-ARQ-SERR-PRMPP-001 </v>
      </c>
      <c r="Q1027" s="81" t="n">
        <f aca="false">IF(P1027&lt;&gt;"",SUMIF(L1027:L1027,L1027,N1027:N1027),"")</f>
        <v>0</v>
      </c>
      <c r="R1027" s="81" t="n">
        <f aca="false">IF(P1027&lt;&gt;"",SUMIF(L1027:L1027,L1027,O1027:O1027),"")</f>
        <v>0</v>
      </c>
    </row>
    <row r="1028" customFormat="false" ht="51" hidden="true" customHeight="true" outlineLevel="0" collapsed="false">
      <c r="A1028" s="91" t="s">
        <v>668</v>
      </c>
      <c r="B1028" s="92" t="s">
        <v>1278</v>
      </c>
      <c r="C1028" s="91" t="s">
        <v>664</v>
      </c>
      <c r="D1028" s="91" t="s">
        <v>1279</v>
      </c>
      <c r="E1028" s="91" t="s">
        <v>733</v>
      </c>
      <c r="F1028" s="91"/>
      <c r="G1028" s="93" t="s">
        <v>667</v>
      </c>
      <c r="H1028" s="94" t="n">
        <v>16.56</v>
      </c>
      <c r="I1028" s="95" t="n">
        <f aca="false">SUMIFS(J:J,A:A,"Composição",B:B,$B1028)</f>
        <v>43.09</v>
      </c>
      <c r="J1028" s="95" t="n">
        <f aca="false">TRUNC(H1028*I1028,2)</f>
        <v>713.57</v>
      </c>
      <c r="L1028" s="63" t="n">
        <f aca="false">IF(AND(A1029&lt;&gt;"",A1028=""),L1027+1,L1027)</f>
        <v>93</v>
      </c>
      <c r="M1028" s="80" t="n">
        <f aca="false">IF(OR(A1028="Insumo",A1028="Composição Auxiliar"),J1028,"")</f>
        <v>713.57</v>
      </c>
      <c r="N1028" s="81" t="str">
        <f aca="false">IF(E1028="Mão de Obra",J1028,"")</f>
        <v/>
      </c>
      <c r="O1028" s="81" t="n">
        <f aca="false">IF(N1028&lt;&gt;"","",M1028)</f>
        <v>713.57</v>
      </c>
      <c r="P1028" s="82" t="str">
        <f aca="false">IF(A1028="Composição",B1028,"")</f>
        <v/>
      </c>
      <c r="Q1028" s="81" t="str">
        <f aca="false">IF(P1028&lt;&gt;"",SUMIF(L1028:L1028,L1028,N1028:N1028),"")</f>
        <v/>
      </c>
      <c r="R1028" s="81" t="str">
        <f aca="false">IF(P1028&lt;&gt;"",SUMIF(L1028:L1028,L1028,O1028:O1028),"")</f>
        <v/>
      </c>
    </row>
    <row r="1029" customFormat="false" ht="25.5" hidden="true" customHeight="true" outlineLevel="0" collapsed="false">
      <c r="A1029" s="91" t="s">
        <v>668</v>
      </c>
      <c r="B1029" s="92" t="s">
        <v>1226</v>
      </c>
      <c r="C1029" s="91" t="s">
        <v>664</v>
      </c>
      <c r="D1029" s="91" t="s">
        <v>1227</v>
      </c>
      <c r="E1029" s="91" t="s">
        <v>671</v>
      </c>
      <c r="F1029" s="91"/>
      <c r="G1029" s="93" t="s">
        <v>672</v>
      </c>
      <c r="H1029" s="94" t="n">
        <v>13.1235</v>
      </c>
      <c r="I1029" s="95" t="n">
        <f aca="false">SUMIFS(J:J,A:A,"Composição",B:B,$B1029)</f>
        <v>23.91</v>
      </c>
      <c r="J1029" s="95" t="n">
        <f aca="false">TRUNC(H1029*I1029,2)</f>
        <v>313.78</v>
      </c>
      <c r="L1029" s="63" t="n">
        <f aca="false">IF(AND(A1030&lt;&gt;"",A1029=""),L1028+1,L1028)</f>
        <v>93</v>
      </c>
      <c r="M1029" s="80" t="n">
        <f aca="false">IF(OR(A1029="Insumo",A1029="Composição Auxiliar"),J1029,"")</f>
        <v>313.78</v>
      </c>
      <c r="N1029" s="81" t="str">
        <f aca="false">IF(E1029="Mão de Obra",J1029,"")</f>
        <v/>
      </c>
      <c r="O1029" s="81" t="n">
        <f aca="false">IF(N1029&lt;&gt;"","",M1029)</f>
        <v>313.78</v>
      </c>
      <c r="P1029" s="82" t="str">
        <f aca="false">IF(A1029="Composição",B1029,"")</f>
        <v/>
      </c>
      <c r="Q1029" s="81" t="str">
        <f aca="false">IF(P1029&lt;&gt;"",SUMIF(L1029:L1029,L1029,N1029:N1029),"")</f>
        <v/>
      </c>
      <c r="R1029" s="81" t="str">
        <f aca="false">IF(P1029&lt;&gt;"",SUMIF(L1029:L1029,L1029,O1029:O1029),"")</f>
        <v/>
      </c>
    </row>
    <row r="1030" customFormat="false" ht="25.5" hidden="true" customHeight="true" outlineLevel="0" collapsed="false">
      <c r="A1030" s="91" t="s">
        <v>668</v>
      </c>
      <c r="B1030" s="92" t="s">
        <v>1280</v>
      </c>
      <c r="C1030" s="91" t="s">
        <v>664</v>
      </c>
      <c r="D1030" s="91" t="s">
        <v>1281</v>
      </c>
      <c r="E1030" s="91" t="s">
        <v>671</v>
      </c>
      <c r="F1030" s="91"/>
      <c r="G1030" s="93" t="s">
        <v>672</v>
      </c>
      <c r="H1030" s="94" t="n">
        <v>10.4475</v>
      </c>
      <c r="I1030" s="95" t="n">
        <f aca="false">SUMIFS(J:J,A:A,"Composição",B:B,$B1030)</f>
        <v>20.06</v>
      </c>
      <c r="J1030" s="95" t="n">
        <f aca="false">TRUNC(H1030*I1030,2)</f>
        <v>209.57</v>
      </c>
      <c r="L1030" s="63" t="n">
        <f aca="false">IF(AND(A1031&lt;&gt;"",A1030=""),L1029+1,L1029)</f>
        <v>93</v>
      </c>
      <c r="M1030" s="80" t="n">
        <f aca="false">IF(OR(A1030="Insumo",A1030="Composição Auxiliar"),J1030,"")</f>
        <v>209.57</v>
      </c>
      <c r="N1030" s="81" t="str">
        <f aca="false">IF(E1030="Mão de Obra",J1030,"")</f>
        <v/>
      </c>
      <c r="O1030" s="81" t="n">
        <f aca="false">IF(N1030&lt;&gt;"","",M1030)</f>
        <v>209.57</v>
      </c>
      <c r="P1030" s="82" t="str">
        <f aca="false">IF(A1030="Composição",B1030,"")</f>
        <v/>
      </c>
      <c r="Q1030" s="81" t="str">
        <f aca="false">IF(P1030&lt;&gt;"",SUMIF(L1030:L1030,L1030,N1030:N1030),"")</f>
        <v/>
      </c>
      <c r="R1030" s="81" t="str">
        <f aca="false">IF(P1030&lt;&gt;"",SUMIF(L1030:L1030,L1030,O1030:O1030),"")</f>
        <v/>
      </c>
    </row>
    <row r="1031" customFormat="false" ht="25.5" hidden="true" customHeight="false" outlineLevel="0" collapsed="false">
      <c r="A1031" s="96" t="s">
        <v>679</v>
      </c>
      <c r="B1031" s="97" t="s">
        <v>1282</v>
      </c>
      <c r="C1031" s="96" t="str">
        <f aca="false">VLOOKUP(B1031,INSUMOS!$A:$I,2,0)</f>
        <v>SINAPI</v>
      </c>
      <c r="D1031" s="96" t="str">
        <f aca="false">VLOOKUP(B1031,INSUMOS!$A:$I,3,0)</f>
        <v>BARRA DE ACO CHATO, RETANGULAR, 38,1 MM X 6,35 MM (L X E), 1,89 KG/M</v>
      </c>
      <c r="E1031" s="98" t="str">
        <f aca="false">VLOOKUP(B1031,INSUMOS!$A:$I,4,0)</f>
        <v>Material</v>
      </c>
      <c r="F1031" s="98"/>
      <c r="G1031" s="99" t="str">
        <f aca="false">VLOOKUP(B1031,INSUMOS!$A:$I,5,0)</f>
        <v>M</v>
      </c>
      <c r="H1031" s="100" t="n">
        <v>4.09</v>
      </c>
      <c r="I1031" s="101" t="n">
        <f aca="false">VLOOKUP(B1031,INSUMOS!$A:$I,8,0)</f>
        <v>18.06</v>
      </c>
      <c r="J1031" s="101" t="n">
        <f aca="false">TRUNC(H1031*I1031,2)</f>
        <v>73.86</v>
      </c>
      <c r="L1031" s="63" t="n">
        <f aca="false">IF(AND(A1032&lt;&gt;"",A1031=""),L1030+1,L1030)</f>
        <v>93</v>
      </c>
      <c r="M1031" s="80" t="n">
        <f aca="false">IF(OR(A1031="Insumo",A1031="Composição Auxiliar"),J1031,"")</f>
        <v>73.86</v>
      </c>
      <c r="N1031" s="81" t="str">
        <f aca="false">IF(E1031="Mão de Obra",J1031,"")</f>
        <v/>
      </c>
      <c r="O1031" s="81" t="n">
        <f aca="false">IF(N1031&lt;&gt;"","",M1031)</f>
        <v>73.86</v>
      </c>
      <c r="P1031" s="82" t="str">
        <f aca="false">IF(A1031="Composição",B1031,"")</f>
        <v/>
      </c>
      <c r="Q1031" s="81" t="str">
        <f aca="false">IF(P1031&lt;&gt;"",SUMIF(L1031:L1031,L1031,N1031:N1031),"")</f>
        <v/>
      </c>
      <c r="R1031" s="81" t="str">
        <f aca="false">IF(P1031&lt;&gt;"",SUMIF(L1031:L1031,L1031,O1031:O1031),"")</f>
        <v/>
      </c>
    </row>
    <row r="1032" customFormat="false" ht="25.5" hidden="true" customHeight="false" outlineLevel="0" collapsed="false">
      <c r="A1032" s="96" t="s">
        <v>679</v>
      </c>
      <c r="B1032" s="97" t="s">
        <v>1283</v>
      </c>
      <c r="C1032" s="96" t="str">
        <f aca="false">VLOOKUP(B1032,INSUMOS!$A:$I,2,0)</f>
        <v>SINAPI</v>
      </c>
      <c r="D1032" s="96" t="str">
        <f aca="false">VLOOKUP(B1032,INSUMOS!$A:$I,3,0)</f>
        <v>BARRA DE ACO CHATO, RETANGULAR, 25,4 MM X 4,76 MM (L X E), 1,73 KG/M</v>
      </c>
      <c r="E1032" s="98" t="str">
        <f aca="false">VLOOKUP(B1032,INSUMOS!$A:$I,4,0)</f>
        <v>Material</v>
      </c>
      <c r="F1032" s="98"/>
      <c r="G1032" s="99" t="str">
        <f aca="false">VLOOKUP(B1032,INSUMOS!$A:$I,5,0)</f>
        <v>M</v>
      </c>
      <c r="H1032" s="100" t="n">
        <v>49.5</v>
      </c>
      <c r="I1032" s="101" t="n">
        <f aca="false">VLOOKUP(B1032,INSUMOS!$A:$I,8,0)</f>
        <v>16.36</v>
      </c>
      <c r="J1032" s="101" t="n">
        <f aca="false">TRUNC(H1032*I1032,2)</f>
        <v>809.82</v>
      </c>
      <c r="L1032" s="63" t="n">
        <f aca="false">IF(AND(A1033&lt;&gt;"",A1032=""),L1031+1,L1031)</f>
        <v>93</v>
      </c>
      <c r="M1032" s="80" t="n">
        <f aca="false">IF(OR(A1032="Insumo",A1032="Composição Auxiliar"),J1032,"")</f>
        <v>809.82</v>
      </c>
      <c r="N1032" s="81" t="str">
        <f aca="false">IF(E1032="Mão de Obra",J1032,"")</f>
        <v/>
      </c>
      <c r="O1032" s="81" t="n">
        <f aca="false">IF(N1032&lt;&gt;"","",M1032)</f>
        <v>809.82</v>
      </c>
      <c r="P1032" s="82" t="str">
        <f aca="false">IF(A1032="Composição",B1032,"")</f>
        <v/>
      </c>
      <c r="Q1032" s="81" t="str">
        <f aca="false">IF(P1032&lt;&gt;"",SUMIF(L1032:L1032,L1032,N1032:N1032),"")</f>
        <v/>
      </c>
      <c r="R1032" s="81" t="str">
        <f aca="false">IF(P1032&lt;&gt;"",SUMIF(L1032:L1032,L1032,O1032:O1032),"")</f>
        <v/>
      </c>
    </row>
    <row r="1033" customFormat="false" ht="38.25" hidden="true" customHeight="false" outlineLevel="0" collapsed="false">
      <c r="A1033" s="96" t="s">
        <v>679</v>
      </c>
      <c r="B1033" s="97" t="s">
        <v>1284</v>
      </c>
      <c r="C1033" s="96" t="str">
        <f aca="false">VLOOKUP(B1033,INSUMOS!$A:$I,2,0)</f>
        <v>SINAPI</v>
      </c>
      <c r="D1033" s="96" t="str">
        <f aca="false">VLOOKUP(B1033,INSUMOS!$A:$I,3,0)</f>
        <v>FERROLHO COM FECHO / TRINCO REDONDO, EM ACO GALVANIZADO / ZINCADO, DE SOBREPOR, COM COMPRIMENTO DE 8" E ESPESSURA MINIMA DA CHAPA DE 1,50 MM</v>
      </c>
      <c r="E1033" s="98" t="str">
        <f aca="false">VLOOKUP(B1033,INSUMOS!$A:$I,4,0)</f>
        <v>Material</v>
      </c>
      <c r="F1033" s="98"/>
      <c r="G1033" s="99" t="str">
        <f aca="false">VLOOKUP(B1033,INSUMOS!$A:$I,5,0)</f>
        <v>UN</v>
      </c>
      <c r="H1033" s="100" t="n">
        <v>1</v>
      </c>
      <c r="I1033" s="101" t="n">
        <f aca="false">VLOOKUP(B1033,INSUMOS!$A:$I,8,0)</f>
        <v>18.83</v>
      </c>
      <c r="J1033" s="101" t="n">
        <f aca="false">TRUNC(H1033*I1033,2)</f>
        <v>18.83</v>
      </c>
      <c r="L1033" s="63" t="n">
        <f aca="false">IF(AND(A1034&lt;&gt;"",A1033=""),L1032+1,L1032)</f>
        <v>93</v>
      </c>
      <c r="M1033" s="80" t="n">
        <f aca="false">IF(OR(A1033="Insumo",A1033="Composição Auxiliar"),J1033,"")</f>
        <v>18.83</v>
      </c>
      <c r="N1033" s="81" t="str">
        <f aca="false">IF(E1033="Mão de Obra",J1033,"")</f>
        <v/>
      </c>
      <c r="O1033" s="81" t="n">
        <f aca="false">IF(N1033&lt;&gt;"","",M1033)</f>
        <v>18.83</v>
      </c>
      <c r="P1033" s="82" t="str">
        <f aca="false">IF(A1033="Composição",B1033,"")</f>
        <v/>
      </c>
      <c r="Q1033" s="81" t="str">
        <f aca="false">IF(P1033&lt;&gt;"",SUMIF(L1033:L1033,L1033,N1033:N1033),"")</f>
        <v/>
      </c>
      <c r="R1033" s="81" t="str">
        <f aca="false">IF(P1033&lt;&gt;"",SUMIF(L1033:L1033,L1033,O1033:O1033),"")</f>
        <v/>
      </c>
    </row>
    <row r="1034" customFormat="false" ht="14.25" hidden="true" customHeight="false" outlineLevel="0" collapsed="false">
      <c r="A1034" s="96" t="s">
        <v>679</v>
      </c>
      <c r="B1034" s="97" t="s">
        <v>1285</v>
      </c>
      <c r="C1034" s="96" t="str">
        <f aca="false">VLOOKUP(B1034,INSUMOS!$A:$I,2,0)</f>
        <v>SINAPI</v>
      </c>
      <c r="D1034" s="96" t="str">
        <f aca="false">VLOOKUP(B1034,INSUMOS!$A:$I,3,0)</f>
        <v>ELETRODO REVESTIDO AWS - E6013, DIAMETRO IGUAL A 2,50 MM</v>
      </c>
      <c r="E1034" s="98" t="str">
        <f aca="false">VLOOKUP(B1034,INSUMOS!$A:$I,4,0)</f>
        <v>Material</v>
      </c>
      <c r="F1034" s="98"/>
      <c r="G1034" s="99" t="str">
        <f aca="false">VLOOKUP(B1034,INSUMOS!$A:$I,5,0)</f>
        <v>KG</v>
      </c>
      <c r="H1034" s="100" t="n">
        <v>0.105</v>
      </c>
      <c r="I1034" s="101" t="n">
        <f aca="false">VLOOKUP(B1034,INSUMOS!$A:$I,8,0)</f>
        <v>46.09</v>
      </c>
      <c r="J1034" s="101" t="n">
        <f aca="false">TRUNC(H1034*I1034,2)</f>
        <v>4.83</v>
      </c>
      <c r="L1034" s="63" t="n">
        <f aca="false">IF(AND(A1035&lt;&gt;"",A1034=""),L1033+1,L1033)</f>
        <v>93</v>
      </c>
      <c r="M1034" s="80" t="n">
        <f aca="false">IF(OR(A1034="Insumo",A1034="Composição Auxiliar"),J1034,"")</f>
        <v>4.83</v>
      </c>
      <c r="N1034" s="81" t="str">
        <f aca="false">IF(E1034="Mão de Obra",J1034,"")</f>
        <v/>
      </c>
      <c r="O1034" s="81" t="n">
        <f aca="false">IF(N1034&lt;&gt;"","",M1034)</f>
        <v>4.83</v>
      </c>
      <c r="P1034" s="82" t="str">
        <f aca="false">IF(A1034="Composição",B1034,"")</f>
        <v/>
      </c>
      <c r="Q1034" s="81" t="str">
        <f aca="false">IF(P1034&lt;&gt;"",SUMIF(L1034:L1034,L1034,N1034:N1034),"")</f>
        <v/>
      </c>
      <c r="R1034" s="81" t="str">
        <f aca="false">IF(P1034&lt;&gt;"",SUMIF(L1034:L1034,L1034,O1034:O1034),"")</f>
        <v/>
      </c>
    </row>
    <row r="1035" customFormat="false" ht="38.25" hidden="true" customHeight="false" outlineLevel="0" collapsed="false">
      <c r="A1035" s="96" t="s">
        <v>679</v>
      </c>
      <c r="B1035" s="97" t="s">
        <v>1286</v>
      </c>
      <c r="C1035" s="96" t="str">
        <f aca="false">VLOOKUP(B1035,INSUMOS!$A:$I,2,0)</f>
        <v>SINAPI</v>
      </c>
      <c r="D1035" s="96" t="str">
        <f aca="false">VLOOKUP(B1035,INSUMOS!$A:$I,3,0)</f>
        <v>FECHADURA DE SOBREPOR PARA PORTAO, EM ACO INOX COM ACABAMENTO CROMADO, CAIXA DE 100 MM, INCLUINDO CHAVE TIPO TETRA</v>
      </c>
      <c r="E1035" s="98" t="str">
        <f aca="false">VLOOKUP(B1035,INSUMOS!$A:$I,4,0)</f>
        <v>Material</v>
      </c>
      <c r="F1035" s="98"/>
      <c r="G1035" s="99" t="str">
        <f aca="false">VLOOKUP(B1035,INSUMOS!$A:$I,5,0)</f>
        <v>UN</v>
      </c>
      <c r="H1035" s="100" t="n">
        <v>1</v>
      </c>
      <c r="I1035" s="101" t="n">
        <f aca="false">VLOOKUP(B1035,INSUMOS!$A:$I,8,0)</f>
        <v>89.65</v>
      </c>
      <c r="J1035" s="101" t="n">
        <f aca="false">TRUNC(H1035*I1035,2)</f>
        <v>89.65</v>
      </c>
      <c r="L1035" s="63" t="n">
        <f aca="false">IF(AND(A1036&lt;&gt;"",A1035=""),L1034+1,L1034)</f>
        <v>93</v>
      </c>
      <c r="M1035" s="80" t="n">
        <f aca="false">IF(OR(A1035="Insumo",A1035="Composição Auxiliar"),J1035,"")</f>
        <v>89.65</v>
      </c>
      <c r="N1035" s="81" t="str">
        <f aca="false">IF(E1035="Mão de Obra",J1035,"")</f>
        <v/>
      </c>
      <c r="O1035" s="81" t="n">
        <f aca="false">IF(N1035&lt;&gt;"","",M1035)</f>
        <v>89.65</v>
      </c>
      <c r="P1035" s="82" t="str">
        <f aca="false">IF(A1035="Composição",B1035,"")</f>
        <v/>
      </c>
      <c r="Q1035" s="81" t="str">
        <f aca="false">IF(P1035&lt;&gt;"",SUMIF(L1035:L1035,L1035,N1035:N1035),"")</f>
        <v/>
      </c>
      <c r="R1035" s="81" t="str">
        <f aca="false">IF(P1035&lt;&gt;"",SUMIF(L1035:L1035,L1035,O1035:O1035),"")</f>
        <v/>
      </c>
    </row>
    <row r="1036" customFormat="false" ht="25.5" hidden="true" customHeight="false" outlineLevel="0" collapsed="false">
      <c r="A1036" s="96" t="s">
        <v>679</v>
      </c>
      <c r="B1036" s="97" t="s">
        <v>1287</v>
      </c>
      <c r="C1036" s="96" t="str">
        <f aca="false">VLOOKUP(B1036,INSUMOS!$A:$I,2,0)</f>
        <v>SINAPI</v>
      </c>
      <c r="D1036" s="96" t="str">
        <f aca="false">VLOOKUP(B1036,INSUMOS!$A:$I,3,0)</f>
        <v>CHAPA DE ACO GALVANIZADA BITOLA GSG 14, E = 1,95 MM (15,60 KG/M2)</v>
      </c>
      <c r="E1036" s="98" t="str">
        <f aca="false">VLOOKUP(B1036,INSUMOS!$A:$I,4,0)</f>
        <v>Material</v>
      </c>
      <c r="F1036" s="98"/>
      <c r="G1036" s="99" t="str">
        <f aca="false">VLOOKUP(B1036,INSUMOS!$A:$I,5,0)</f>
        <v>KG</v>
      </c>
      <c r="H1036" s="100" t="n">
        <v>4.1</v>
      </c>
      <c r="I1036" s="101" t="n">
        <f aca="false">VLOOKUP(B1036,INSUMOS!$A:$I,8,0)</f>
        <v>10.69</v>
      </c>
      <c r="J1036" s="101" t="n">
        <f aca="false">TRUNC(H1036*I1036,2)</f>
        <v>43.82</v>
      </c>
      <c r="L1036" s="63" t="n">
        <f aca="false">IF(AND(A1037&lt;&gt;"",A1036=""),L1035+1,L1035)</f>
        <v>93</v>
      </c>
      <c r="M1036" s="80" t="n">
        <f aca="false">IF(OR(A1036="Insumo",A1036="Composição Auxiliar"),J1036,"")</f>
        <v>43.82</v>
      </c>
      <c r="N1036" s="81" t="str">
        <f aca="false">IF(E1036="Mão de Obra",J1036,"")</f>
        <v/>
      </c>
      <c r="O1036" s="81" t="n">
        <f aca="false">IF(N1036&lt;&gt;"","",M1036)</f>
        <v>43.82</v>
      </c>
      <c r="P1036" s="82" t="str">
        <f aca="false">IF(A1036="Composição",B1036,"")</f>
        <v/>
      </c>
      <c r="Q1036" s="81" t="str">
        <f aca="false">IF(P1036&lt;&gt;"",SUMIF(L1036:L1036,L1036,N1036:N1036),"")</f>
        <v/>
      </c>
      <c r="R1036" s="81" t="str">
        <f aca="false">IF(P1036&lt;&gt;"",SUMIF(L1036:L1036,L1036,O1036:O1036),"")</f>
        <v/>
      </c>
    </row>
    <row r="1037" customFormat="false" ht="25.5" hidden="true" customHeight="false" outlineLevel="0" collapsed="false">
      <c r="A1037" s="96" t="s">
        <v>679</v>
      </c>
      <c r="B1037" s="97" t="s">
        <v>1288</v>
      </c>
      <c r="C1037" s="96" t="str">
        <f aca="false">VLOOKUP(B1037,INSUMOS!$A:$I,2,0)</f>
        <v>IOPES</v>
      </c>
      <c r="D1037" s="96" t="str">
        <f aca="false">VLOOKUP(B1037,INSUMOS!$A:$I,3,0)</f>
        <v>GONZO DIAM 1" (MACHO/FEMEA) PARA PORTÃO (DE SOBREPOR) (LABOR)</v>
      </c>
      <c r="E1037" s="98" t="str">
        <f aca="false">VLOOKUP(B1037,INSUMOS!$A:$I,4,0)</f>
        <v>Material</v>
      </c>
      <c r="F1037" s="98"/>
      <c r="G1037" s="99" t="str">
        <f aca="false">VLOOKUP(B1037,INSUMOS!$A:$I,5,0)</f>
        <v>PAR</v>
      </c>
      <c r="H1037" s="100" t="n">
        <v>3</v>
      </c>
      <c r="I1037" s="101" t="n">
        <f aca="false">VLOOKUP(B1037,INSUMOS!$A:$I,8,0)</f>
        <v>26.4</v>
      </c>
      <c r="J1037" s="101" t="n">
        <f aca="false">TRUNC(H1037*I1037,2)</f>
        <v>79.2</v>
      </c>
      <c r="L1037" s="63" t="n">
        <f aca="false">IF(AND(A1038&lt;&gt;"",A1037=""),L1036+1,L1036)</f>
        <v>93</v>
      </c>
      <c r="M1037" s="80" t="n">
        <f aca="false">IF(OR(A1037="Insumo",A1037="Composição Auxiliar"),J1037,"")</f>
        <v>79.2</v>
      </c>
      <c r="N1037" s="81" t="str">
        <f aca="false">IF(E1037="Mão de Obra",J1037,"")</f>
        <v/>
      </c>
      <c r="O1037" s="81" t="n">
        <f aca="false">IF(N1037&lt;&gt;"","",M1037)</f>
        <v>79.2</v>
      </c>
      <c r="P1037" s="82" t="str">
        <f aca="false">IF(A1037="Composição",B1037,"")</f>
        <v/>
      </c>
      <c r="Q1037" s="81" t="str">
        <f aca="false">IF(P1037&lt;&gt;"",SUMIF(L1037:L1037,L1037,N1037:N1037),"")</f>
        <v/>
      </c>
      <c r="R1037" s="81" t="str">
        <f aca="false">IF(P1037&lt;&gt;"",SUMIF(L1037:L1037,L1037,O1037:O1037),"")</f>
        <v/>
      </c>
    </row>
    <row r="1038" customFormat="false" ht="14.25" hidden="true" customHeight="false" outlineLevel="0" collapsed="false">
      <c r="A1038" s="102"/>
      <c r="B1038" s="102"/>
      <c r="C1038" s="102"/>
      <c r="D1038" s="102"/>
      <c r="E1038" s="102"/>
      <c r="F1038" s="103"/>
      <c r="G1038" s="102"/>
      <c r="H1038" s="103"/>
      <c r="I1038" s="102"/>
      <c r="J1038" s="103"/>
      <c r="L1038" s="63" t="n">
        <f aca="false">IF(AND(A1039&lt;&gt;"",A1038=""),L1037+1,L1037)</f>
        <v>93</v>
      </c>
      <c r="M1038" s="80" t="str">
        <f aca="false">IF(OR(A1038="Insumo",A1038="Composição Auxiliar"),J1038,"")</f>
        <v/>
      </c>
      <c r="N1038" s="81" t="str">
        <f aca="false">IF(E1038="Mão de Obra",J1038,"")</f>
        <v/>
      </c>
      <c r="O1038" s="81" t="str">
        <f aca="false">IF(N1038&lt;&gt;"","",M1038)</f>
        <v/>
      </c>
      <c r="P1038" s="82" t="str">
        <f aca="false">IF(A1038="Composição",B1038,"")</f>
        <v/>
      </c>
      <c r="Q1038" s="81" t="str">
        <f aca="false">IF(P1038&lt;&gt;"",SUMIF(L1038:L1038,L1038,N1038:N1038),"")</f>
        <v/>
      </c>
      <c r="R1038" s="81" t="str">
        <f aca="false">IF(P1038&lt;&gt;"",SUMIF(L1038:L1038,L1038,O1038:O1038),"")</f>
        <v/>
      </c>
    </row>
    <row r="1039" customFormat="false" ht="15" hidden="true" customHeight="false" outlineLevel="0" collapsed="false">
      <c r="A1039" s="102"/>
      <c r="B1039" s="102"/>
      <c r="C1039" s="102"/>
      <c r="D1039" s="102"/>
      <c r="E1039" s="102"/>
      <c r="F1039" s="103"/>
      <c r="G1039" s="102"/>
      <c r="H1039" s="104"/>
      <c r="I1039" s="104"/>
      <c r="J1039" s="103"/>
      <c r="L1039" s="63" t="n">
        <f aca="false">IF(AND(A1040&lt;&gt;"",A1039=""),L1038+1,L1038)</f>
        <v>93</v>
      </c>
      <c r="M1039" s="80" t="str">
        <f aca="false">IF(OR(A1039="Insumo",A1039="Composição Auxiliar"),J1039,"")</f>
        <v/>
      </c>
      <c r="N1039" s="81" t="str">
        <f aca="false">IF(E1039="Mão de Obra",J1039,"")</f>
        <v/>
      </c>
      <c r="O1039" s="81" t="str">
        <f aca="false">IF(N1039&lt;&gt;"","",M1039)</f>
        <v/>
      </c>
      <c r="P1039" s="82" t="str">
        <f aca="false">IF(A1039="Composição",B1039,"")</f>
        <v/>
      </c>
      <c r="Q1039" s="81" t="str">
        <f aca="false">IF(P1039&lt;&gt;"",SUMIF(L1039:L1039,L1039,N1039:N1039),"")</f>
        <v/>
      </c>
      <c r="R1039" s="81" t="str">
        <f aca="false">IF(P1039&lt;&gt;"",SUMIF(L1039:L1039,L1039,O1039:O1039),"")</f>
        <v/>
      </c>
    </row>
    <row r="1040" customFormat="false" ht="15" hidden="true" customHeight="false" outlineLevel="0" collapsed="false">
      <c r="A1040" s="108"/>
      <c r="B1040" s="108"/>
      <c r="C1040" s="108"/>
      <c r="D1040" s="108"/>
      <c r="E1040" s="108"/>
      <c r="F1040" s="108"/>
      <c r="G1040" s="108"/>
      <c r="H1040" s="108"/>
      <c r="I1040" s="108"/>
      <c r="J1040" s="108"/>
      <c r="L1040" s="63" t="n">
        <f aca="false">IF(AND(A1041&lt;&gt;"",A1040=""),L1039+1,L1039)</f>
        <v>94</v>
      </c>
      <c r="M1040" s="80" t="str">
        <f aca="false">IF(OR(A1040="Insumo",A1040="Composição Auxiliar"),J1040,"")</f>
        <v/>
      </c>
      <c r="N1040" s="81" t="str">
        <f aca="false">IF(E1040="Mão de Obra",J1040,"")</f>
        <v/>
      </c>
      <c r="O1040" s="81" t="str">
        <f aca="false">IF(N1040&lt;&gt;"","",M1040)</f>
        <v/>
      </c>
      <c r="P1040" s="82" t="str">
        <f aca="false">IF(A1040="Composição",B1040,"")</f>
        <v/>
      </c>
      <c r="Q1040" s="81" t="str">
        <f aca="false">IF(P1040&lt;&gt;"",SUMIF(L1040:L1040,L1040,N1040:N1040),"")</f>
        <v/>
      </c>
      <c r="R1040" s="81" t="str">
        <f aca="false">IF(P1040&lt;&gt;"",SUMIF(L1040:L1040,L1040,O1040:O1040),"")</f>
        <v/>
      </c>
    </row>
    <row r="1041" customFormat="false" ht="15" hidden="true" customHeight="true" outlineLevel="0" collapsed="false">
      <c r="A1041" s="83" t="s">
        <v>273</v>
      </c>
      <c r="B1041" s="84" t="s">
        <v>655</v>
      </c>
      <c r="C1041" s="83" t="s">
        <v>656</v>
      </c>
      <c r="D1041" s="83" t="s">
        <v>657</v>
      </c>
      <c r="E1041" s="83" t="s">
        <v>658</v>
      </c>
      <c r="F1041" s="83"/>
      <c r="G1041" s="85" t="s">
        <v>659</v>
      </c>
      <c r="H1041" s="84" t="s">
        <v>660</v>
      </c>
      <c r="I1041" s="84" t="s">
        <v>661</v>
      </c>
      <c r="J1041" s="84" t="s">
        <v>662</v>
      </c>
      <c r="L1041" s="63" t="n">
        <f aca="false">IF(AND(A1042&lt;&gt;"",A1041=""),L1040+1,L1040)</f>
        <v>94</v>
      </c>
      <c r="M1041" s="80" t="str">
        <f aca="false">IF(OR(A1041="Insumo",A1041="Composição Auxiliar"),J1041,"")</f>
        <v/>
      </c>
      <c r="N1041" s="81" t="str">
        <f aca="false">IF(E1041="Mão de Obra",J1041,"")</f>
        <v/>
      </c>
      <c r="O1041" s="81" t="str">
        <f aca="false">IF(N1041&lt;&gt;"","",M1041)</f>
        <v/>
      </c>
      <c r="P1041" s="82" t="str">
        <f aca="false">IF(A1041="Composição",B1041,"")</f>
        <v/>
      </c>
      <c r="Q1041" s="81" t="str">
        <f aca="false">IF(P1041&lt;&gt;"",SUMIF(L1041:L1041,L1041,N1041:N1041),"")</f>
        <v/>
      </c>
      <c r="R1041" s="81" t="str">
        <f aca="false">IF(P1041&lt;&gt;"",SUMIF(L1041:L1041,L1041,O1041:O1041),"")</f>
        <v/>
      </c>
    </row>
    <row r="1042" customFormat="false" ht="25.5" hidden="true" customHeight="true" outlineLevel="0" collapsed="false">
      <c r="A1042" s="86" t="s">
        <v>663</v>
      </c>
      <c r="B1042" s="87" t="s">
        <v>274</v>
      </c>
      <c r="C1042" s="86" t="s">
        <v>716</v>
      </c>
      <c r="D1042" s="86" t="s">
        <v>1289</v>
      </c>
      <c r="E1042" s="86" t="s">
        <v>671</v>
      </c>
      <c r="F1042" s="86"/>
      <c r="G1042" s="88" t="s">
        <v>718</v>
      </c>
      <c r="H1042" s="89" t="n">
        <v>1</v>
      </c>
      <c r="I1042" s="90" t="n">
        <f aca="false">SUMIF(L:L,$L1042,M:M)</f>
        <v>881.44</v>
      </c>
      <c r="J1042" s="90" t="n">
        <f aca="false">TRUNC(H1042*I1042,2)</f>
        <v>881.44</v>
      </c>
      <c r="L1042" s="63" t="n">
        <f aca="false">IF(AND(A1043&lt;&gt;"",A1042=""),L1041+1,L1041)</f>
        <v>94</v>
      </c>
      <c r="M1042" s="80" t="str">
        <f aca="false">IF(OR(A1042="Insumo",A1042="Composição Auxiliar"),J1042,"")</f>
        <v/>
      </c>
      <c r="N1042" s="81" t="str">
        <f aca="false">IF(E1042="Mão de Obra",J1042,"")</f>
        <v/>
      </c>
      <c r="O1042" s="81" t="str">
        <f aca="false">IF(N1042&lt;&gt;"","",M1042)</f>
        <v/>
      </c>
      <c r="P1042" s="82" t="str">
        <f aca="false">IF(A1042="Composição",B1042,"")</f>
        <v> S-ARQ-SERR-PRMPP-002 </v>
      </c>
      <c r="Q1042" s="81" t="n">
        <f aca="false">IF(P1042&lt;&gt;"",SUMIF(L1042:L1042,L1042,N1042:N1042),"")</f>
        <v>0</v>
      </c>
      <c r="R1042" s="81" t="n">
        <f aca="false">IF(P1042&lt;&gt;"",SUMIF(L1042:L1042,L1042,O1042:O1042),"")</f>
        <v>0</v>
      </c>
    </row>
    <row r="1043" customFormat="false" ht="51" hidden="true" customHeight="true" outlineLevel="0" collapsed="false">
      <c r="A1043" s="91" t="s">
        <v>668</v>
      </c>
      <c r="B1043" s="92" t="s">
        <v>1278</v>
      </c>
      <c r="C1043" s="91" t="s">
        <v>664</v>
      </c>
      <c r="D1043" s="91" t="s">
        <v>1279</v>
      </c>
      <c r="E1043" s="91" t="s">
        <v>733</v>
      </c>
      <c r="F1043" s="91"/>
      <c r="G1043" s="93" t="s">
        <v>667</v>
      </c>
      <c r="H1043" s="94" t="n">
        <v>7.8</v>
      </c>
      <c r="I1043" s="95" t="n">
        <f aca="false">SUMIFS(J:J,A:A,"Composição",B:B,$B1043)</f>
        <v>43.09</v>
      </c>
      <c r="J1043" s="95" t="n">
        <f aca="false">TRUNC(H1043*I1043,2)</f>
        <v>336.1</v>
      </c>
      <c r="L1043" s="63" t="n">
        <f aca="false">IF(AND(A1044&lt;&gt;"",A1043=""),L1042+1,L1042)</f>
        <v>94</v>
      </c>
      <c r="M1043" s="80" t="n">
        <f aca="false">IF(OR(A1043="Insumo",A1043="Composição Auxiliar"),J1043,"")</f>
        <v>336.1</v>
      </c>
      <c r="N1043" s="81" t="str">
        <f aca="false">IF(E1043="Mão de Obra",J1043,"")</f>
        <v/>
      </c>
      <c r="O1043" s="81" t="n">
        <f aca="false">IF(N1043&lt;&gt;"","",M1043)</f>
        <v>336.1</v>
      </c>
      <c r="P1043" s="82" t="str">
        <f aca="false">IF(A1043="Composição",B1043,"")</f>
        <v/>
      </c>
      <c r="Q1043" s="81" t="str">
        <f aca="false">IF(P1043&lt;&gt;"",SUMIF(L1043:L1043,L1043,N1043:N1043),"")</f>
        <v/>
      </c>
      <c r="R1043" s="81" t="str">
        <f aca="false">IF(P1043&lt;&gt;"",SUMIF(L1043:L1043,L1043,O1043:O1043),"")</f>
        <v/>
      </c>
    </row>
    <row r="1044" customFormat="false" ht="25.5" hidden="true" customHeight="true" outlineLevel="0" collapsed="false">
      <c r="A1044" s="91" t="s">
        <v>668</v>
      </c>
      <c r="B1044" s="92" t="s">
        <v>1280</v>
      </c>
      <c r="C1044" s="91" t="s">
        <v>664</v>
      </c>
      <c r="D1044" s="91" t="s">
        <v>1281</v>
      </c>
      <c r="E1044" s="91" t="s">
        <v>671</v>
      </c>
      <c r="F1044" s="91"/>
      <c r="G1044" s="93" t="s">
        <v>672</v>
      </c>
      <c r="H1044" s="94" t="n">
        <v>0.476</v>
      </c>
      <c r="I1044" s="95" t="n">
        <f aca="false">SUMIFS(J:J,A:A,"Composição",B:B,$B1044)</f>
        <v>20.06</v>
      </c>
      <c r="J1044" s="95" t="n">
        <f aca="false">TRUNC(H1044*I1044,2)</f>
        <v>9.54</v>
      </c>
      <c r="L1044" s="63" t="n">
        <f aca="false">IF(AND(A1045&lt;&gt;"",A1044=""),L1043+1,L1043)</f>
        <v>94</v>
      </c>
      <c r="M1044" s="80" t="n">
        <f aca="false">IF(OR(A1044="Insumo",A1044="Composição Auxiliar"),J1044,"")</f>
        <v>9.54</v>
      </c>
      <c r="N1044" s="81" t="str">
        <f aca="false">IF(E1044="Mão de Obra",J1044,"")</f>
        <v/>
      </c>
      <c r="O1044" s="81" t="n">
        <f aca="false">IF(N1044&lt;&gt;"","",M1044)</f>
        <v>9.54</v>
      </c>
      <c r="P1044" s="82" t="str">
        <f aca="false">IF(A1044="Composição",B1044,"")</f>
        <v/>
      </c>
      <c r="Q1044" s="81" t="str">
        <f aca="false">IF(P1044&lt;&gt;"",SUMIF(L1044:L1044,L1044,N1044:N1044),"")</f>
        <v/>
      </c>
      <c r="R1044" s="81" t="str">
        <f aca="false">IF(P1044&lt;&gt;"",SUMIF(L1044:L1044,L1044,O1044:O1044),"")</f>
        <v/>
      </c>
    </row>
    <row r="1045" customFormat="false" ht="25.5" hidden="true" customHeight="true" outlineLevel="0" collapsed="false">
      <c r="A1045" s="91" t="s">
        <v>668</v>
      </c>
      <c r="B1045" s="92" t="s">
        <v>1226</v>
      </c>
      <c r="C1045" s="91" t="s">
        <v>664</v>
      </c>
      <c r="D1045" s="91" t="s">
        <v>1227</v>
      </c>
      <c r="E1045" s="91" t="s">
        <v>671</v>
      </c>
      <c r="F1045" s="91"/>
      <c r="G1045" s="93" t="s">
        <v>672</v>
      </c>
      <c r="H1045" s="94" t="n">
        <v>6.667</v>
      </c>
      <c r="I1045" s="95" t="n">
        <f aca="false">SUMIFS(J:J,A:A,"Composição",B:B,$B1045)</f>
        <v>23.91</v>
      </c>
      <c r="J1045" s="95" t="n">
        <f aca="false">TRUNC(H1045*I1045,2)</f>
        <v>159.4</v>
      </c>
      <c r="L1045" s="63" t="n">
        <f aca="false">IF(AND(A1046&lt;&gt;"",A1045=""),L1044+1,L1044)</f>
        <v>94</v>
      </c>
      <c r="M1045" s="80" t="n">
        <f aca="false">IF(OR(A1045="Insumo",A1045="Composição Auxiliar"),J1045,"")</f>
        <v>159.4</v>
      </c>
      <c r="N1045" s="81" t="str">
        <f aca="false">IF(E1045="Mão de Obra",J1045,"")</f>
        <v/>
      </c>
      <c r="O1045" s="81" t="n">
        <f aca="false">IF(N1045&lt;&gt;"","",M1045)</f>
        <v>159.4</v>
      </c>
      <c r="P1045" s="82" t="str">
        <f aca="false">IF(A1045="Composição",B1045,"")</f>
        <v/>
      </c>
      <c r="Q1045" s="81" t="str">
        <f aca="false">IF(P1045&lt;&gt;"",SUMIF(L1045:L1045,L1045,N1045:N1045),"")</f>
        <v/>
      </c>
      <c r="R1045" s="81" t="str">
        <f aca="false">IF(P1045&lt;&gt;"",SUMIF(L1045:L1045,L1045,O1045:O1045),"")</f>
        <v/>
      </c>
    </row>
    <row r="1046" customFormat="false" ht="25.5" hidden="true" customHeight="false" outlineLevel="0" collapsed="false">
      <c r="A1046" s="96" t="s">
        <v>679</v>
      </c>
      <c r="B1046" s="97" t="s">
        <v>1282</v>
      </c>
      <c r="C1046" s="96" t="str">
        <f aca="false">VLOOKUP(B1046,INSUMOS!$A:$I,2,0)</f>
        <v>SINAPI</v>
      </c>
      <c r="D1046" s="96" t="str">
        <f aca="false">VLOOKUP(B1046,INSUMOS!$A:$I,3,0)</f>
        <v>BARRA DE ACO CHATO, RETANGULAR, 38,1 MM X 6,35 MM (L X E), 1,89 KG/M</v>
      </c>
      <c r="E1046" s="98" t="str">
        <f aca="false">VLOOKUP(B1046,INSUMOS!$A:$I,4,0)</f>
        <v>Material</v>
      </c>
      <c r="F1046" s="98"/>
      <c r="G1046" s="99" t="str">
        <f aca="false">VLOOKUP(B1046,INSUMOS!$A:$I,5,0)</f>
        <v>M</v>
      </c>
      <c r="H1046" s="100" t="n">
        <v>4.09</v>
      </c>
      <c r="I1046" s="101" t="n">
        <f aca="false">VLOOKUP(B1046,INSUMOS!$A:$I,8,0)</f>
        <v>18.06</v>
      </c>
      <c r="J1046" s="101" t="n">
        <f aca="false">TRUNC(H1046*I1046,2)</f>
        <v>73.86</v>
      </c>
      <c r="L1046" s="63" t="n">
        <f aca="false">IF(AND(A1047&lt;&gt;"",A1046=""),L1045+1,L1045)</f>
        <v>94</v>
      </c>
      <c r="M1046" s="80" t="n">
        <f aca="false">IF(OR(A1046="Insumo",A1046="Composição Auxiliar"),J1046,"")</f>
        <v>73.86</v>
      </c>
      <c r="N1046" s="81" t="str">
        <f aca="false">IF(E1046="Mão de Obra",J1046,"")</f>
        <v/>
      </c>
      <c r="O1046" s="81" t="n">
        <f aca="false">IF(N1046&lt;&gt;"","",M1046)</f>
        <v>73.86</v>
      </c>
      <c r="P1046" s="82" t="str">
        <f aca="false">IF(A1046="Composição",B1046,"")</f>
        <v/>
      </c>
      <c r="Q1046" s="81" t="str">
        <f aca="false">IF(P1046&lt;&gt;"",SUMIF(L1046:L1046,L1046,N1046:N1046),"")</f>
        <v/>
      </c>
      <c r="R1046" s="81" t="str">
        <f aca="false">IF(P1046&lt;&gt;"",SUMIF(L1046:L1046,L1046,O1046:O1046),"")</f>
        <v/>
      </c>
    </row>
    <row r="1047" customFormat="false" ht="25.5" hidden="true" customHeight="false" outlineLevel="0" collapsed="false">
      <c r="A1047" s="96" t="s">
        <v>679</v>
      </c>
      <c r="B1047" s="97" t="s">
        <v>1283</v>
      </c>
      <c r="C1047" s="96" t="str">
        <f aca="false">VLOOKUP(B1047,INSUMOS!$A:$I,2,0)</f>
        <v>SINAPI</v>
      </c>
      <c r="D1047" s="96" t="str">
        <f aca="false">VLOOKUP(B1047,INSUMOS!$A:$I,3,0)</f>
        <v>BARRA DE ACO CHATO, RETANGULAR, 25,4 MM X 4,76 MM (L X E), 1,73 KG/M</v>
      </c>
      <c r="E1047" s="98" t="str">
        <f aca="false">VLOOKUP(B1047,INSUMOS!$A:$I,4,0)</f>
        <v>Material</v>
      </c>
      <c r="F1047" s="98"/>
      <c r="G1047" s="99" t="str">
        <f aca="false">VLOOKUP(B1047,INSUMOS!$A:$I,5,0)</f>
        <v>M</v>
      </c>
      <c r="H1047" s="100" t="n">
        <v>13.65</v>
      </c>
      <c r="I1047" s="101" t="n">
        <f aca="false">VLOOKUP(B1047,INSUMOS!$A:$I,8,0)</f>
        <v>16.36</v>
      </c>
      <c r="J1047" s="101" t="n">
        <f aca="false">TRUNC(H1047*I1047,2)</f>
        <v>223.31</v>
      </c>
      <c r="L1047" s="63" t="n">
        <f aca="false">IF(AND(A1048&lt;&gt;"",A1047=""),L1046+1,L1046)</f>
        <v>94</v>
      </c>
      <c r="M1047" s="80" t="n">
        <f aca="false">IF(OR(A1047="Insumo",A1047="Composição Auxiliar"),J1047,"")</f>
        <v>223.31</v>
      </c>
      <c r="N1047" s="81" t="str">
        <f aca="false">IF(E1047="Mão de Obra",J1047,"")</f>
        <v/>
      </c>
      <c r="O1047" s="81" t="n">
        <f aca="false">IF(N1047&lt;&gt;"","",M1047)</f>
        <v>223.31</v>
      </c>
      <c r="P1047" s="82" t="str">
        <f aca="false">IF(A1047="Composição",B1047,"")</f>
        <v/>
      </c>
      <c r="Q1047" s="81" t="str">
        <f aca="false">IF(P1047&lt;&gt;"",SUMIF(L1047:L1047,L1047,N1047:N1047),"")</f>
        <v/>
      </c>
      <c r="R1047" s="81" t="str">
        <f aca="false">IF(P1047&lt;&gt;"",SUMIF(L1047:L1047,L1047,O1047:O1047),"")</f>
        <v/>
      </c>
    </row>
    <row r="1048" customFormat="false" ht="25.5" hidden="true" customHeight="false" outlineLevel="0" collapsed="false">
      <c r="A1048" s="96" t="s">
        <v>679</v>
      </c>
      <c r="B1048" s="97" t="s">
        <v>1287</v>
      </c>
      <c r="C1048" s="96" t="str">
        <f aca="false">VLOOKUP(B1048,INSUMOS!$A:$I,2,0)</f>
        <v>SINAPI</v>
      </c>
      <c r="D1048" s="96" t="str">
        <f aca="false">VLOOKUP(B1048,INSUMOS!$A:$I,3,0)</f>
        <v>CHAPA DE ACO GALVANIZADA BITOLA GSG 14, E = 1,95 MM (15,60 KG/M2)</v>
      </c>
      <c r="E1048" s="98" t="str">
        <f aca="false">VLOOKUP(B1048,INSUMOS!$A:$I,4,0)</f>
        <v>Material</v>
      </c>
      <c r="F1048" s="98"/>
      <c r="G1048" s="99" t="str">
        <f aca="false">VLOOKUP(B1048,INSUMOS!$A:$I,5,0)</f>
        <v>KG</v>
      </c>
      <c r="H1048" s="100" t="n">
        <v>6.3</v>
      </c>
      <c r="I1048" s="101" t="n">
        <f aca="false">VLOOKUP(B1048,INSUMOS!$A:$I,8,0)</f>
        <v>10.69</v>
      </c>
      <c r="J1048" s="101" t="n">
        <f aca="false">TRUNC(H1048*I1048,2)</f>
        <v>67.34</v>
      </c>
      <c r="L1048" s="63" t="n">
        <f aca="false">IF(AND(A1049&lt;&gt;"",A1048=""),L1047+1,L1047)</f>
        <v>94</v>
      </c>
      <c r="M1048" s="80" t="n">
        <f aca="false">IF(OR(A1048="Insumo",A1048="Composição Auxiliar"),J1048,"")</f>
        <v>67.34</v>
      </c>
      <c r="N1048" s="81" t="str">
        <f aca="false">IF(E1048="Mão de Obra",J1048,"")</f>
        <v/>
      </c>
      <c r="O1048" s="81" t="n">
        <f aca="false">IF(N1048&lt;&gt;"","",M1048)</f>
        <v>67.34</v>
      </c>
      <c r="P1048" s="82" t="str">
        <f aca="false">IF(A1048="Composição",B1048,"")</f>
        <v/>
      </c>
      <c r="Q1048" s="81" t="str">
        <f aca="false">IF(P1048&lt;&gt;"",SUMIF(L1048:L1048,L1048,N1048:N1048),"")</f>
        <v/>
      </c>
      <c r="R1048" s="81" t="str">
        <f aca="false">IF(P1048&lt;&gt;"",SUMIF(L1048:L1048,L1048,O1048:O1048),"")</f>
        <v/>
      </c>
    </row>
    <row r="1049" customFormat="false" ht="14.25" hidden="true" customHeight="false" outlineLevel="0" collapsed="false">
      <c r="A1049" s="96" t="s">
        <v>679</v>
      </c>
      <c r="B1049" s="97" t="s">
        <v>1285</v>
      </c>
      <c r="C1049" s="96" t="str">
        <f aca="false">VLOOKUP(B1049,INSUMOS!$A:$I,2,0)</f>
        <v>SINAPI</v>
      </c>
      <c r="D1049" s="96" t="str">
        <f aca="false">VLOOKUP(B1049,INSUMOS!$A:$I,3,0)</f>
        <v>ELETRODO REVESTIDO AWS - E6013, DIAMETRO IGUAL A 2,50 MM</v>
      </c>
      <c r="E1049" s="98" t="str">
        <f aca="false">VLOOKUP(B1049,INSUMOS!$A:$I,4,0)</f>
        <v>Material</v>
      </c>
      <c r="F1049" s="98"/>
      <c r="G1049" s="99" t="str">
        <f aca="false">VLOOKUP(B1049,INSUMOS!$A:$I,5,0)</f>
        <v>KG</v>
      </c>
      <c r="H1049" s="100" t="n">
        <v>0.258</v>
      </c>
      <c r="I1049" s="101" t="n">
        <f aca="false">VLOOKUP(B1049,INSUMOS!$A:$I,8,0)</f>
        <v>46.09</v>
      </c>
      <c r="J1049" s="101" t="n">
        <f aca="false">TRUNC(H1049*I1049,2)</f>
        <v>11.89</v>
      </c>
      <c r="L1049" s="63" t="n">
        <f aca="false">IF(AND(A1050&lt;&gt;"",A1049=""),L1048+1,L1048)</f>
        <v>94</v>
      </c>
      <c r="M1049" s="80" t="n">
        <f aca="false">IF(OR(A1049="Insumo",A1049="Composição Auxiliar"),J1049,"")</f>
        <v>11.89</v>
      </c>
      <c r="N1049" s="81" t="str">
        <f aca="false">IF(E1049="Mão de Obra",J1049,"")</f>
        <v/>
      </c>
      <c r="O1049" s="81" t="n">
        <f aca="false">IF(N1049&lt;&gt;"","",M1049)</f>
        <v>11.89</v>
      </c>
      <c r="P1049" s="82" t="str">
        <f aca="false">IF(A1049="Composição",B1049,"")</f>
        <v/>
      </c>
      <c r="Q1049" s="81" t="str">
        <f aca="false">IF(P1049&lt;&gt;"",SUMIF(L1049:L1049,L1049,N1049:N1049),"")</f>
        <v/>
      </c>
      <c r="R1049" s="81" t="str">
        <f aca="false">IF(P1049&lt;&gt;"",SUMIF(L1049:L1049,L1049,O1049:O1049),"")</f>
        <v/>
      </c>
    </row>
    <row r="1050" customFormat="false" ht="14.25" hidden="true" customHeight="false" outlineLevel="0" collapsed="false">
      <c r="A1050" s="102"/>
      <c r="B1050" s="102"/>
      <c r="C1050" s="102"/>
      <c r="D1050" s="102"/>
      <c r="E1050" s="102"/>
      <c r="F1050" s="103"/>
      <c r="G1050" s="102"/>
      <c r="H1050" s="103"/>
      <c r="I1050" s="102"/>
      <c r="J1050" s="103"/>
      <c r="L1050" s="63" t="n">
        <f aca="false">IF(AND(A1051&lt;&gt;"",A1050=""),L1049+1,L1049)</f>
        <v>94</v>
      </c>
      <c r="M1050" s="80" t="str">
        <f aca="false">IF(OR(A1050="Insumo",A1050="Composição Auxiliar"),J1050,"")</f>
        <v/>
      </c>
      <c r="N1050" s="81" t="str">
        <f aca="false">IF(E1050="Mão de Obra",J1050,"")</f>
        <v/>
      </c>
      <c r="O1050" s="81" t="str">
        <f aca="false">IF(N1050&lt;&gt;"","",M1050)</f>
        <v/>
      </c>
      <c r="P1050" s="82" t="str">
        <f aca="false">IF(A1050="Composição",B1050,"")</f>
        <v/>
      </c>
      <c r="Q1050" s="81" t="str">
        <f aca="false">IF(P1050&lt;&gt;"",SUMIF(L1050:L1050,L1050,N1050:N1050),"")</f>
        <v/>
      </c>
      <c r="R1050" s="81" t="str">
        <f aca="false">IF(P1050&lt;&gt;"",SUMIF(L1050:L1050,L1050,O1050:O1050),"")</f>
        <v/>
      </c>
    </row>
    <row r="1051" customFormat="false" ht="15" hidden="true" customHeight="false" outlineLevel="0" collapsed="false">
      <c r="A1051" s="102"/>
      <c r="B1051" s="102"/>
      <c r="C1051" s="102"/>
      <c r="D1051" s="102"/>
      <c r="E1051" s="102"/>
      <c r="F1051" s="103"/>
      <c r="G1051" s="102"/>
      <c r="H1051" s="104"/>
      <c r="I1051" s="104"/>
      <c r="J1051" s="103"/>
      <c r="L1051" s="63" t="n">
        <f aca="false">IF(AND(A1052&lt;&gt;"",A1051=""),L1050+1,L1050)</f>
        <v>94</v>
      </c>
      <c r="M1051" s="80" t="str">
        <f aca="false">IF(OR(A1051="Insumo",A1051="Composição Auxiliar"),J1051,"")</f>
        <v/>
      </c>
      <c r="N1051" s="81" t="str">
        <f aca="false">IF(E1051="Mão de Obra",J1051,"")</f>
        <v/>
      </c>
      <c r="O1051" s="81" t="str">
        <f aca="false">IF(N1051&lt;&gt;"","",M1051)</f>
        <v/>
      </c>
      <c r="P1051" s="82" t="str">
        <f aca="false">IF(A1051="Composição",B1051,"")</f>
        <v/>
      </c>
      <c r="Q1051" s="81" t="str">
        <f aca="false">IF(P1051&lt;&gt;"",SUMIF(L1051:L1051,L1051,N1051:N1051),"")</f>
        <v/>
      </c>
      <c r="R1051" s="81" t="str">
        <f aca="false">IF(P1051&lt;&gt;"",SUMIF(L1051:L1051,L1051,O1051:O1051),"")</f>
        <v/>
      </c>
    </row>
    <row r="1052" customFormat="false" ht="15" hidden="true" customHeight="false" outlineLevel="0" collapsed="false">
      <c r="A1052" s="108"/>
      <c r="B1052" s="108"/>
      <c r="C1052" s="108"/>
      <c r="D1052" s="108"/>
      <c r="E1052" s="108"/>
      <c r="F1052" s="108"/>
      <c r="G1052" s="108"/>
      <c r="H1052" s="108"/>
      <c r="I1052" s="108"/>
      <c r="J1052" s="108"/>
      <c r="L1052" s="63" t="n">
        <f aca="false">IF(AND(A1053&lt;&gt;"",A1052=""),L1051+1,L1051)</f>
        <v>95</v>
      </c>
      <c r="M1052" s="80" t="str">
        <f aca="false">IF(OR(A1052="Insumo",A1052="Composição Auxiliar"),J1052,"")</f>
        <v/>
      </c>
      <c r="N1052" s="81" t="str">
        <f aca="false">IF(E1052="Mão de Obra",J1052,"")</f>
        <v/>
      </c>
      <c r="O1052" s="81" t="str">
        <f aca="false">IF(N1052&lt;&gt;"","",M1052)</f>
        <v/>
      </c>
      <c r="P1052" s="82" t="str">
        <f aca="false">IF(A1052="Composição",B1052,"")</f>
        <v/>
      </c>
      <c r="Q1052" s="81" t="str">
        <f aca="false">IF(P1052&lt;&gt;"",SUMIF(L1052:L1052,L1052,N1052:N1052),"")</f>
        <v/>
      </c>
      <c r="R1052" s="81" t="str">
        <f aca="false">IF(P1052&lt;&gt;"",SUMIF(L1052:L1052,L1052,O1052:O1052),"")</f>
        <v/>
      </c>
    </row>
    <row r="1053" customFormat="false" ht="15" hidden="true" customHeight="true" outlineLevel="0" collapsed="false">
      <c r="A1053" s="83" t="s">
        <v>275</v>
      </c>
      <c r="B1053" s="84" t="s">
        <v>655</v>
      </c>
      <c r="C1053" s="83" t="s">
        <v>656</v>
      </c>
      <c r="D1053" s="83" t="s">
        <v>657</v>
      </c>
      <c r="E1053" s="83" t="s">
        <v>658</v>
      </c>
      <c r="F1053" s="83"/>
      <c r="G1053" s="85" t="s">
        <v>659</v>
      </c>
      <c r="H1053" s="84" t="s">
        <v>660</v>
      </c>
      <c r="I1053" s="84" t="s">
        <v>661</v>
      </c>
      <c r="J1053" s="84" t="s">
        <v>662</v>
      </c>
      <c r="L1053" s="63" t="n">
        <f aca="false">IF(AND(A1054&lt;&gt;"",A1053=""),L1052+1,L1052)</f>
        <v>95</v>
      </c>
      <c r="M1053" s="80" t="str">
        <f aca="false">IF(OR(A1053="Insumo",A1053="Composição Auxiliar"),J1053,"")</f>
        <v/>
      </c>
      <c r="N1053" s="81" t="str">
        <f aca="false">IF(E1053="Mão de Obra",J1053,"")</f>
        <v/>
      </c>
      <c r="O1053" s="81" t="str">
        <f aca="false">IF(N1053&lt;&gt;"","",M1053)</f>
        <v/>
      </c>
      <c r="P1053" s="82" t="str">
        <f aca="false">IF(A1053="Composição",B1053,"")</f>
        <v/>
      </c>
      <c r="Q1053" s="81" t="str">
        <f aca="false">IF(P1053&lt;&gt;"",SUMIF(L1053:L1053,L1053,N1053:N1053),"")</f>
        <v/>
      </c>
      <c r="R1053" s="81" t="str">
        <f aca="false">IF(P1053&lt;&gt;"",SUMIF(L1053:L1053,L1053,O1053:O1053),"")</f>
        <v/>
      </c>
    </row>
    <row r="1054" customFormat="false" ht="25.5" hidden="true" customHeight="true" outlineLevel="0" collapsed="false">
      <c r="A1054" s="86" t="s">
        <v>663</v>
      </c>
      <c r="B1054" s="87" t="s">
        <v>276</v>
      </c>
      <c r="C1054" s="86" t="s">
        <v>716</v>
      </c>
      <c r="D1054" s="86" t="s">
        <v>1290</v>
      </c>
      <c r="E1054" s="86" t="s">
        <v>671</v>
      </c>
      <c r="F1054" s="86"/>
      <c r="G1054" s="88" t="s">
        <v>718</v>
      </c>
      <c r="H1054" s="89" t="n">
        <v>1</v>
      </c>
      <c r="I1054" s="90" t="n">
        <f aca="false">SUMIF(L:L,$L1054,M:M)</f>
        <v>3764.13</v>
      </c>
      <c r="J1054" s="90" t="n">
        <f aca="false">TRUNC(H1054*I1054,2)</f>
        <v>3764.13</v>
      </c>
      <c r="L1054" s="63" t="n">
        <f aca="false">IF(AND(A1055&lt;&gt;"",A1054=""),L1053+1,L1053)</f>
        <v>95</v>
      </c>
      <c r="M1054" s="80" t="str">
        <f aca="false">IF(OR(A1054="Insumo",A1054="Composição Auxiliar"),J1054,"")</f>
        <v/>
      </c>
      <c r="N1054" s="81" t="str">
        <f aca="false">IF(E1054="Mão de Obra",J1054,"")</f>
        <v/>
      </c>
      <c r="O1054" s="81" t="str">
        <f aca="false">IF(N1054&lt;&gt;"","",M1054)</f>
        <v/>
      </c>
      <c r="P1054" s="82" t="str">
        <f aca="false">IF(A1054="Composição",B1054,"")</f>
        <v> S-ARQ-SERR-PRMPP-003 </v>
      </c>
      <c r="Q1054" s="81" t="n">
        <f aca="false">IF(P1054&lt;&gt;"",SUMIF(L1054:L1054,L1054,N1054:N1054),"")</f>
        <v>0</v>
      </c>
      <c r="R1054" s="81" t="n">
        <f aca="false">IF(P1054&lt;&gt;"",SUMIF(L1054:L1054,L1054,O1054:O1054),"")</f>
        <v>0</v>
      </c>
    </row>
    <row r="1055" customFormat="false" ht="25.5" hidden="true" customHeight="true" outlineLevel="0" collapsed="false">
      <c r="A1055" s="91" t="s">
        <v>668</v>
      </c>
      <c r="B1055" s="92" t="s">
        <v>1226</v>
      </c>
      <c r="C1055" s="91" t="s">
        <v>664</v>
      </c>
      <c r="D1055" s="91" t="s">
        <v>1227</v>
      </c>
      <c r="E1055" s="91" t="s">
        <v>671</v>
      </c>
      <c r="F1055" s="91"/>
      <c r="G1055" s="93" t="s">
        <v>672</v>
      </c>
      <c r="H1055" s="94" t="n">
        <v>24.553</v>
      </c>
      <c r="I1055" s="95" t="n">
        <f aca="false">SUMIFS(J:J,A:A,"Composição",B:B,$B1055)</f>
        <v>23.91</v>
      </c>
      <c r="J1055" s="95" t="n">
        <f aca="false">TRUNC(H1055*I1055,2)</f>
        <v>587.06</v>
      </c>
      <c r="L1055" s="63" t="n">
        <f aca="false">IF(AND(A1056&lt;&gt;"",A1055=""),L1054+1,L1054)</f>
        <v>95</v>
      </c>
      <c r="M1055" s="80" t="n">
        <f aca="false">IF(OR(A1055="Insumo",A1055="Composição Auxiliar"),J1055,"")</f>
        <v>587.06</v>
      </c>
      <c r="N1055" s="81" t="str">
        <f aca="false">IF(E1055="Mão de Obra",J1055,"")</f>
        <v/>
      </c>
      <c r="O1055" s="81" t="n">
        <f aca="false">IF(N1055&lt;&gt;"","",M1055)</f>
        <v>587.06</v>
      </c>
      <c r="P1055" s="82" t="str">
        <f aca="false">IF(A1055="Composição",B1055,"")</f>
        <v/>
      </c>
      <c r="Q1055" s="81" t="str">
        <f aca="false">IF(P1055&lt;&gt;"",SUMIF(L1055:L1055,L1055,N1055:N1055),"")</f>
        <v/>
      </c>
      <c r="R1055" s="81" t="str">
        <f aca="false">IF(P1055&lt;&gt;"",SUMIF(L1055:L1055,L1055,O1055:O1055),"")</f>
        <v/>
      </c>
    </row>
    <row r="1056" customFormat="false" ht="51" hidden="true" customHeight="true" outlineLevel="0" collapsed="false">
      <c r="A1056" s="91" t="s">
        <v>668</v>
      </c>
      <c r="B1056" s="92" t="s">
        <v>1278</v>
      </c>
      <c r="C1056" s="91" t="s">
        <v>664</v>
      </c>
      <c r="D1056" s="91" t="s">
        <v>1279</v>
      </c>
      <c r="E1056" s="91" t="s">
        <v>733</v>
      </c>
      <c r="F1056" s="91"/>
      <c r="G1056" s="93" t="s">
        <v>667</v>
      </c>
      <c r="H1056" s="94" t="n">
        <v>34.32</v>
      </c>
      <c r="I1056" s="95" t="n">
        <f aca="false">SUMIFS(J:J,A:A,"Composição",B:B,$B1056)</f>
        <v>43.09</v>
      </c>
      <c r="J1056" s="95" t="n">
        <f aca="false">TRUNC(H1056*I1056,2)</f>
        <v>1478.84</v>
      </c>
      <c r="L1056" s="63" t="n">
        <f aca="false">IF(AND(A1057&lt;&gt;"",A1056=""),L1055+1,L1055)</f>
        <v>95</v>
      </c>
      <c r="M1056" s="80" t="n">
        <f aca="false">IF(OR(A1056="Insumo",A1056="Composição Auxiliar"),J1056,"")</f>
        <v>1478.84</v>
      </c>
      <c r="N1056" s="81" t="str">
        <f aca="false">IF(E1056="Mão de Obra",J1056,"")</f>
        <v/>
      </c>
      <c r="O1056" s="81" t="n">
        <f aca="false">IF(N1056&lt;&gt;"","",M1056)</f>
        <v>1478.84</v>
      </c>
      <c r="P1056" s="82" t="str">
        <f aca="false">IF(A1056="Composição",B1056,"")</f>
        <v/>
      </c>
      <c r="Q1056" s="81" t="str">
        <f aca="false">IF(P1056&lt;&gt;"",SUMIF(L1056:L1056,L1056,N1056:N1056),"")</f>
        <v/>
      </c>
      <c r="R1056" s="81" t="str">
        <f aca="false">IF(P1056&lt;&gt;"",SUMIF(L1056:L1056,L1056,O1056:O1056),"")</f>
        <v/>
      </c>
    </row>
    <row r="1057" customFormat="false" ht="25.5" hidden="true" customHeight="true" outlineLevel="0" collapsed="false">
      <c r="A1057" s="91" t="s">
        <v>668</v>
      </c>
      <c r="B1057" s="92" t="s">
        <v>1280</v>
      </c>
      <c r="C1057" s="91" t="s">
        <v>664</v>
      </c>
      <c r="D1057" s="91" t="s">
        <v>1281</v>
      </c>
      <c r="E1057" s="91" t="s">
        <v>671</v>
      </c>
      <c r="F1057" s="91"/>
      <c r="G1057" s="93" t="s">
        <v>672</v>
      </c>
      <c r="H1057" s="94" t="n">
        <v>2.0947</v>
      </c>
      <c r="I1057" s="95" t="n">
        <f aca="false">SUMIFS(J:J,A:A,"Composição",B:B,$B1057)</f>
        <v>20.06</v>
      </c>
      <c r="J1057" s="95" t="n">
        <f aca="false">TRUNC(H1057*I1057,2)</f>
        <v>42.01</v>
      </c>
      <c r="L1057" s="63" t="n">
        <f aca="false">IF(AND(A1058&lt;&gt;"",A1057=""),L1056+1,L1056)</f>
        <v>95</v>
      </c>
      <c r="M1057" s="80" t="n">
        <f aca="false">IF(OR(A1057="Insumo",A1057="Composição Auxiliar"),J1057,"")</f>
        <v>42.01</v>
      </c>
      <c r="N1057" s="81" t="str">
        <f aca="false">IF(E1057="Mão de Obra",J1057,"")</f>
        <v/>
      </c>
      <c r="O1057" s="81" t="n">
        <f aca="false">IF(N1057&lt;&gt;"","",M1057)</f>
        <v>42.01</v>
      </c>
      <c r="P1057" s="82" t="str">
        <f aca="false">IF(A1057="Composição",B1057,"")</f>
        <v/>
      </c>
      <c r="Q1057" s="81" t="str">
        <f aca="false">IF(P1057&lt;&gt;"",SUMIF(L1057:L1057,L1057,N1057:N1057),"")</f>
        <v/>
      </c>
      <c r="R1057" s="81" t="str">
        <f aca="false">IF(P1057&lt;&gt;"",SUMIF(L1057:L1057,L1057,O1057:O1057),"")</f>
        <v/>
      </c>
    </row>
    <row r="1058" customFormat="false" ht="25.5" hidden="true" customHeight="false" outlineLevel="0" collapsed="false">
      <c r="A1058" s="96" t="s">
        <v>679</v>
      </c>
      <c r="B1058" s="97" t="s">
        <v>1283</v>
      </c>
      <c r="C1058" s="96" t="str">
        <f aca="false">VLOOKUP(B1058,INSUMOS!$A:$I,2,0)</f>
        <v>SINAPI</v>
      </c>
      <c r="D1058" s="96" t="str">
        <f aca="false">VLOOKUP(B1058,INSUMOS!$A:$I,3,0)</f>
        <v>BARRA DE ACO CHATO, RETANGULAR, 25,4 MM X 4,76 MM (L X E), 1,73 KG/M</v>
      </c>
      <c r="E1058" s="98" t="str">
        <f aca="false">VLOOKUP(B1058,INSUMOS!$A:$I,4,0)</f>
        <v>Material</v>
      </c>
      <c r="F1058" s="98"/>
      <c r="G1058" s="99" t="str">
        <f aca="false">VLOOKUP(B1058,INSUMOS!$A:$I,5,0)</f>
        <v>M</v>
      </c>
      <c r="H1058" s="100" t="n">
        <v>60.06</v>
      </c>
      <c r="I1058" s="101" t="n">
        <f aca="false">VLOOKUP(B1058,INSUMOS!$A:$I,8,0)</f>
        <v>16.36</v>
      </c>
      <c r="J1058" s="101" t="n">
        <f aca="false">TRUNC(H1058*I1058,2)</f>
        <v>982.58</v>
      </c>
      <c r="L1058" s="63" t="n">
        <f aca="false">IF(AND(A1059&lt;&gt;"",A1058=""),L1057+1,L1057)</f>
        <v>95</v>
      </c>
      <c r="M1058" s="80" t="n">
        <f aca="false">IF(OR(A1058="Insumo",A1058="Composição Auxiliar"),J1058,"")</f>
        <v>982.58</v>
      </c>
      <c r="N1058" s="81" t="str">
        <f aca="false">IF(E1058="Mão de Obra",J1058,"")</f>
        <v/>
      </c>
      <c r="O1058" s="81" t="n">
        <f aca="false">IF(N1058&lt;&gt;"","",M1058)</f>
        <v>982.58</v>
      </c>
      <c r="P1058" s="82" t="str">
        <f aca="false">IF(A1058="Composição",B1058,"")</f>
        <v/>
      </c>
      <c r="Q1058" s="81" t="str">
        <f aca="false">IF(P1058&lt;&gt;"",SUMIF(L1058:L1058,L1058,N1058:N1058),"")</f>
        <v/>
      </c>
      <c r="R1058" s="81" t="str">
        <f aca="false">IF(P1058&lt;&gt;"",SUMIF(L1058:L1058,L1058,O1058:O1058),"")</f>
        <v/>
      </c>
    </row>
    <row r="1059" customFormat="false" ht="25.5" hidden="true" customHeight="false" outlineLevel="0" collapsed="false">
      <c r="A1059" s="96" t="s">
        <v>679</v>
      </c>
      <c r="B1059" s="97" t="s">
        <v>1282</v>
      </c>
      <c r="C1059" s="96" t="str">
        <f aca="false">VLOOKUP(B1059,INSUMOS!$A:$I,2,0)</f>
        <v>SINAPI</v>
      </c>
      <c r="D1059" s="96" t="str">
        <f aca="false">VLOOKUP(B1059,INSUMOS!$A:$I,3,0)</f>
        <v>BARRA DE ACO CHATO, RETANGULAR, 38,1 MM X 6,35 MM (L X E), 1,89 KG/M</v>
      </c>
      <c r="E1059" s="98" t="str">
        <f aca="false">VLOOKUP(B1059,INSUMOS!$A:$I,4,0)</f>
        <v>Material</v>
      </c>
      <c r="F1059" s="98"/>
      <c r="G1059" s="99" t="str">
        <f aca="false">VLOOKUP(B1059,INSUMOS!$A:$I,5,0)</f>
        <v>M</v>
      </c>
      <c r="H1059" s="100" t="n">
        <v>17.996</v>
      </c>
      <c r="I1059" s="101" t="n">
        <f aca="false">VLOOKUP(B1059,INSUMOS!$A:$I,8,0)</f>
        <v>18.06</v>
      </c>
      <c r="J1059" s="101" t="n">
        <f aca="false">TRUNC(H1059*I1059,2)</f>
        <v>325</v>
      </c>
      <c r="L1059" s="63" t="n">
        <f aca="false">IF(AND(A1060&lt;&gt;"",A1059=""),L1058+1,L1058)</f>
        <v>95</v>
      </c>
      <c r="M1059" s="80" t="n">
        <f aca="false">IF(OR(A1059="Insumo",A1059="Composição Auxiliar"),J1059,"")</f>
        <v>325</v>
      </c>
      <c r="N1059" s="81" t="str">
        <f aca="false">IF(E1059="Mão de Obra",J1059,"")</f>
        <v/>
      </c>
      <c r="O1059" s="81" t="n">
        <f aca="false">IF(N1059&lt;&gt;"","",M1059)</f>
        <v>325</v>
      </c>
      <c r="P1059" s="82" t="str">
        <f aca="false">IF(A1059="Composição",B1059,"")</f>
        <v/>
      </c>
      <c r="Q1059" s="81" t="str">
        <f aca="false">IF(P1059&lt;&gt;"",SUMIF(L1059:L1059,L1059,N1059:N1059),"")</f>
        <v/>
      </c>
      <c r="R1059" s="81" t="str">
        <f aca="false">IF(P1059&lt;&gt;"",SUMIF(L1059:L1059,L1059,O1059:O1059),"")</f>
        <v/>
      </c>
    </row>
    <row r="1060" customFormat="false" ht="14.25" hidden="true" customHeight="false" outlineLevel="0" collapsed="false">
      <c r="A1060" s="96" t="s">
        <v>679</v>
      </c>
      <c r="B1060" s="97" t="s">
        <v>1285</v>
      </c>
      <c r="C1060" s="96" t="str">
        <f aca="false">VLOOKUP(B1060,INSUMOS!$A:$I,2,0)</f>
        <v>SINAPI</v>
      </c>
      <c r="D1060" s="96" t="str">
        <f aca="false">VLOOKUP(B1060,INSUMOS!$A:$I,3,0)</f>
        <v>ELETRODO REVESTIDO AWS - E6013, DIAMETRO IGUAL A 2,50 MM</v>
      </c>
      <c r="E1060" s="98" t="str">
        <f aca="false">VLOOKUP(B1060,INSUMOS!$A:$I,4,0)</f>
        <v>Material</v>
      </c>
      <c r="F1060" s="98"/>
      <c r="G1060" s="99" t="str">
        <f aca="false">VLOOKUP(B1060,INSUMOS!$A:$I,5,0)</f>
        <v>KG</v>
      </c>
      <c r="H1060" s="100" t="n">
        <v>1.1352</v>
      </c>
      <c r="I1060" s="101" t="n">
        <f aca="false">VLOOKUP(B1060,INSUMOS!$A:$I,8,0)</f>
        <v>46.09</v>
      </c>
      <c r="J1060" s="101" t="n">
        <f aca="false">TRUNC(H1060*I1060,2)</f>
        <v>52.32</v>
      </c>
      <c r="L1060" s="63" t="n">
        <f aca="false">IF(AND(A1061&lt;&gt;"",A1060=""),L1059+1,L1059)</f>
        <v>95</v>
      </c>
      <c r="M1060" s="80" t="n">
        <f aca="false">IF(OR(A1060="Insumo",A1060="Composição Auxiliar"),J1060,"")</f>
        <v>52.32</v>
      </c>
      <c r="N1060" s="81" t="str">
        <f aca="false">IF(E1060="Mão de Obra",J1060,"")</f>
        <v/>
      </c>
      <c r="O1060" s="81" t="n">
        <f aca="false">IF(N1060&lt;&gt;"","",M1060)</f>
        <v>52.32</v>
      </c>
      <c r="P1060" s="82" t="str">
        <f aca="false">IF(A1060="Composição",B1060,"")</f>
        <v/>
      </c>
      <c r="Q1060" s="81" t="str">
        <f aca="false">IF(P1060&lt;&gt;"",SUMIF(L1060:L1060,L1060,N1060:N1060),"")</f>
        <v/>
      </c>
      <c r="R1060" s="81" t="str">
        <f aca="false">IF(P1060&lt;&gt;"",SUMIF(L1060:L1060,L1060,O1060:O1060),"")</f>
        <v/>
      </c>
    </row>
    <row r="1061" customFormat="false" ht="25.5" hidden="true" customHeight="false" outlineLevel="0" collapsed="false">
      <c r="A1061" s="96" t="s">
        <v>679</v>
      </c>
      <c r="B1061" s="97" t="s">
        <v>1287</v>
      </c>
      <c r="C1061" s="96" t="str">
        <f aca="false">VLOOKUP(B1061,INSUMOS!$A:$I,2,0)</f>
        <v>SINAPI</v>
      </c>
      <c r="D1061" s="96" t="str">
        <f aca="false">VLOOKUP(B1061,INSUMOS!$A:$I,3,0)</f>
        <v>CHAPA DE ACO GALVANIZADA BITOLA GSG 14, E = 1,95 MM (15,60 KG/M2)</v>
      </c>
      <c r="E1061" s="98" t="str">
        <f aca="false">VLOOKUP(B1061,INSUMOS!$A:$I,4,0)</f>
        <v>Material</v>
      </c>
      <c r="F1061" s="98"/>
      <c r="G1061" s="99" t="str">
        <f aca="false">VLOOKUP(B1061,INSUMOS!$A:$I,5,0)</f>
        <v>KG</v>
      </c>
      <c r="H1061" s="100" t="n">
        <v>27.72</v>
      </c>
      <c r="I1061" s="101" t="n">
        <f aca="false">VLOOKUP(B1061,INSUMOS!$A:$I,8,0)</f>
        <v>10.69</v>
      </c>
      <c r="J1061" s="101" t="n">
        <f aca="false">TRUNC(H1061*I1061,2)</f>
        <v>296.32</v>
      </c>
      <c r="L1061" s="63" t="n">
        <f aca="false">IF(AND(A1062&lt;&gt;"",A1061=""),L1060+1,L1060)</f>
        <v>95</v>
      </c>
      <c r="M1061" s="80" t="n">
        <f aca="false">IF(OR(A1061="Insumo",A1061="Composição Auxiliar"),J1061,"")</f>
        <v>296.32</v>
      </c>
      <c r="N1061" s="81" t="str">
        <f aca="false">IF(E1061="Mão de Obra",J1061,"")</f>
        <v/>
      </c>
      <c r="O1061" s="81" t="n">
        <f aca="false">IF(N1061&lt;&gt;"","",M1061)</f>
        <v>296.32</v>
      </c>
      <c r="P1061" s="82" t="str">
        <f aca="false">IF(A1061="Composição",B1061,"")</f>
        <v/>
      </c>
      <c r="Q1061" s="81" t="str">
        <f aca="false">IF(P1061&lt;&gt;"",SUMIF(L1061:L1061,L1061,N1061:N1061),"")</f>
        <v/>
      </c>
      <c r="R1061" s="81" t="str">
        <f aca="false">IF(P1061&lt;&gt;"",SUMIF(L1061:L1061,L1061,O1061:O1061),"")</f>
        <v/>
      </c>
    </row>
    <row r="1062" customFormat="false" ht="14.25" hidden="true" customHeight="false" outlineLevel="0" collapsed="false">
      <c r="A1062" s="102"/>
      <c r="B1062" s="102"/>
      <c r="C1062" s="102"/>
      <c r="D1062" s="102"/>
      <c r="E1062" s="102"/>
      <c r="F1062" s="103"/>
      <c r="G1062" s="102"/>
      <c r="H1062" s="103"/>
      <c r="I1062" s="102"/>
      <c r="J1062" s="103"/>
      <c r="L1062" s="63" t="n">
        <f aca="false">IF(AND(A1063&lt;&gt;"",A1062=""),L1061+1,L1061)</f>
        <v>95</v>
      </c>
      <c r="M1062" s="80" t="str">
        <f aca="false">IF(OR(A1062="Insumo",A1062="Composição Auxiliar"),J1062,"")</f>
        <v/>
      </c>
      <c r="N1062" s="81" t="str">
        <f aca="false">IF(E1062="Mão de Obra",J1062,"")</f>
        <v/>
      </c>
      <c r="O1062" s="81" t="str">
        <f aca="false">IF(N1062&lt;&gt;"","",M1062)</f>
        <v/>
      </c>
      <c r="P1062" s="82" t="str">
        <f aca="false">IF(A1062="Composição",B1062,"")</f>
        <v/>
      </c>
      <c r="Q1062" s="81" t="str">
        <f aca="false">IF(P1062&lt;&gt;"",SUMIF(L1062:L1062,L1062,N1062:N1062),"")</f>
        <v/>
      </c>
      <c r="R1062" s="81" t="str">
        <f aca="false">IF(P1062&lt;&gt;"",SUMIF(L1062:L1062,L1062,O1062:O1062),"")</f>
        <v/>
      </c>
    </row>
    <row r="1063" customFormat="false" ht="15" hidden="true" customHeight="false" outlineLevel="0" collapsed="false">
      <c r="A1063" s="102"/>
      <c r="B1063" s="102"/>
      <c r="C1063" s="102"/>
      <c r="D1063" s="102"/>
      <c r="E1063" s="102"/>
      <c r="F1063" s="103"/>
      <c r="G1063" s="102"/>
      <c r="H1063" s="104"/>
      <c r="I1063" s="104"/>
      <c r="J1063" s="103"/>
      <c r="L1063" s="63" t="n">
        <f aca="false">IF(AND(A1064&lt;&gt;"",A1063=""),L1062+1,L1062)</f>
        <v>95</v>
      </c>
      <c r="M1063" s="80" t="str">
        <f aca="false">IF(OR(A1063="Insumo",A1063="Composição Auxiliar"),J1063,"")</f>
        <v/>
      </c>
      <c r="N1063" s="81" t="str">
        <f aca="false">IF(E1063="Mão de Obra",J1063,"")</f>
        <v/>
      </c>
      <c r="O1063" s="81" t="str">
        <f aca="false">IF(N1063&lt;&gt;"","",M1063)</f>
        <v/>
      </c>
      <c r="P1063" s="82" t="str">
        <f aca="false">IF(A1063="Composição",B1063,"")</f>
        <v/>
      </c>
      <c r="Q1063" s="81" t="str">
        <f aca="false">IF(P1063&lt;&gt;"",SUMIF(L1063:L1063,L1063,N1063:N1063),"")</f>
        <v/>
      </c>
      <c r="R1063" s="81" t="str">
        <f aca="false">IF(P1063&lt;&gt;"",SUMIF(L1063:L1063,L1063,O1063:O1063),"")</f>
        <v/>
      </c>
    </row>
    <row r="1064" customFormat="false" ht="15" hidden="true" customHeight="false" outlineLevel="0" collapsed="false">
      <c r="A1064" s="108"/>
      <c r="B1064" s="108"/>
      <c r="C1064" s="108"/>
      <c r="D1064" s="108"/>
      <c r="E1064" s="108"/>
      <c r="F1064" s="108"/>
      <c r="G1064" s="108"/>
      <c r="H1064" s="108"/>
      <c r="I1064" s="108"/>
      <c r="J1064" s="108"/>
      <c r="L1064" s="63" t="n">
        <f aca="false">IF(AND(A1065&lt;&gt;"",A1064=""),L1063+1,L1063)</f>
        <v>96</v>
      </c>
      <c r="M1064" s="80" t="str">
        <f aca="false">IF(OR(A1064="Insumo",A1064="Composição Auxiliar"),J1064,"")</f>
        <v/>
      </c>
      <c r="N1064" s="81" t="str">
        <f aca="false">IF(E1064="Mão de Obra",J1064,"")</f>
        <v/>
      </c>
      <c r="O1064" s="81" t="str">
        <f aca="false">IF(N1064&lt;&gt;"","",M1064)</f>
        <v/>
      </c>
      <c r="P1064" s="82" t="str">
        <f aca="false">IF(A1064="Composição",B1064,"")</f>
        <v/>
      </c>
      <c r="Q1064" s="81" t="str">
        <f aca="false">IF(P1064&lt;&gt;"",SUMIF(L1064:L1064,L1064,N1064:N1064),"")</f>
        <v/>
      </c>
      <c r="R1064" s="81" t="str">
        <f aca="false">IF(P1064&lt;&gt;"",SUMIF(L1064:L1064,L1064,O1064:O1064),"")</f>
        <v/>
      </c>
    </row>
    <row r="1065" customFormat="false" ht="15" hidden="true" customHeight="true" outlineLevel="0" collapsed="false">
      <c r="A1065" s="83" t="s">
        <v>279</v>
      </c>
      <c r="B1065" s="84" t="s">
        <v>655</v>
      </c>
      <c r="C1065" s="83" t="s">
        <v>656</v>
      </c>
      <c r="D1065" s="83" t="s">
        <v>657</v>
      </c>
      <c r="E1065" s="83" t="s">
        <v>658</v>
      </c>
      <c r="F1065" s="83"/>
      <c r="G1065" s="85" t="s">
        <v>659</v>
      </c>
      <c r="H1065" s="84" t="s">
        <v>660</v>
      </c>
      <c r="I1065" s="84" t="s">
        <v>661</v>
      </c>
      <c r="J1065" s="84" t="s">
        <v>662</v>
      </c>
      <c r="L1065" s="63" t="n">
        <f aca="false">IF(AND(A1066&lt;&gt;"",A1065=""),L1064+1,L1064)</f>
        <v>96</v>
      </c>
      <c r="M1065" s="80" t="str">
        <f aca="false">IF(OR(A1065="Insumo",A1065="Composição Auxiliar"),J1065,"")</f>
        <v/>
      </c>
      <c r="N1065" s="81" t="str">
        <f aca="false">IF(E1065="Mão de Obra",J1065,"")</f>
        <v/>
      </c>
      <c r="O1065" s="81" t="str">
        <f aca="false">IF(N1065&lt;&gt;"","",M1065)</f>
        <v/>
      </c>
      <c r="P1065" s="82" t="str">
        <f aca="false">IF(A1065="Composição",B1065,"")</f>
        <v/>
      </c>
      <c r="Q1065" s="81" t="str">
        <f aca="false">IF(P1065&lt;&gt;"",SUMIF(L1065:L1065,L1065,N1065:N1065),"")</f>
        <v/>
      </c>
      <c r="R1065" s="81" t="str">
        <f aca="false">IF(P1065&lt;&gt;"",SUMIF(L1065:L1065,L1065,O1065:O1065),"")</f>
        <v/>
      </c>
    </row>
    <row r="1066" customFormat="false" ht="25.5" hidden="true" customHeight="true" outlineLevel="0" collapsed="false">
      <c r="A1066" s="86" t="s">
        <v>663</v>
      </c>
      <c r="B1066" s="87" t="s">
        <v>280</v>
      </c>
      <c r="C1066" s="86" t="s">
        <v>716</v>
      </c>
      <c r="D1066" s="86" t="s">
        <v>1291</v>
      </c>
      <c r="E1066" s="86" t="s">
        <v>764</v>
      </c>
      <c r="F1066" s="86"/>
      <c r="G1066" s="88" t="s">
        <v>718</v>
      </c>
      <c r="H1066" s="89" t="n">
        <v>1</v>
      </c>
      <c r="I1066" s="90" t="n">
        <f aca="false">SUMIF(L:L,$L1066,M:M)</f>
        <v>1356.42</v>
      </c>
      <c r="J1066" s="90" t="n">
        <f aca="false">TRUNC(H1066*I1066,2)</f>
        <v>1356.42</v>
      </c>
      <c r="L1066" s="63" t="n">
        <f aca="false">IF(AND(A1067&lt;&gt;"",A1066=""),L1065+1,L1065)</f>
        <v>96</v>
      </c>
      <c r="M1066" s="80" t="str">
        <f aca="false">IF(OR(A1066="Insumo",A1066="Composição Auxiliar"),J1066,"")</f>
        <v/>
      </c>
      <c r="N1066" s="81" t="str">
        <f aca="false">IF(E1066="Mão de Obra",J1066,"")</f>
        <v/>
      </c>
      <c r="O1066" s="81" t="str">
        <f aca="false">IF(N1066&lt;&gt;"","",M1066)</f>
        <v/>
      </c>
      <c r="P1066" s="82" t="str">
        <f aca="false">IF(A1066="Composição",B1066,"")</f>
        <v> S-ARQ-LOUC-PRMPP-002 </v>
      </c>
      <c r="Q1066" s="81" t="n">
        <f aca="false">IF(P1066&lt;&gt;"",SUMIF(L1066:L1066,L1066,N1066:N1066),"")</f>
        <v>0</v>
      </c>
      <c r="R1066" s="81" t="n">
        <f aca="false">IF(P1066&lt;&gt;"",SUMIF(L1066:L1066,L1066,O1066:O1066),"")</f>
        <v>0</v>
      </c>
    </row>
    <row r="1067" customFormat="false" ht="25.5" hidden="true" customHeight="true" outlineLevel="0" collapsed="false">
      <c r="A1067" s="91" t="s">
        <v>668</v>
      </c>
      <c r="B1067" s="92" t="s">
        <v>1292</v>
      </c>
      <c r="C1067" s="91" t="s">
        <v>664</v>
      </c>
      <c r="D1067" s="91" t="s">
        <v>1293</v>
      </c>
      <c r="E1067" s="91" t="s">
        <v>671</v>
      </c>
      <c r="F1067" s="91"/>
      <c r="G1067" s="93" t="s">
        <v>672</v>
      </c>
      <c r="H1067" s="94" t="n">
        <v>0.7791</v>
      </c>
      <c r="I1067" s="95" t="n">
        <f aca="false">SUMIFS(J:J,A:A,"Composição",B:B,$B1067)</f>
        <v>22.94</v>
      </c>
      <c r="J1067" s="95" t="n">
        <f aca="false">TRUNC(H1067*I1067,2)</f>
        <v>17.87</v>
      </c>
      <c r="L1067" s="63" t="n">
        <f aca="false">IF(AND(A1068&lt;&gt;"",A1067=""),L1066+1,L1066)</f>
        <v>96</v>
      </c>
      <c r="M1067" s="80" t="n">
        <f aca="false">IF(OR(A1067="Insumo",A1067="Composição Auxiliar"),J1067,"")</f>
        <v>17.87</v>
      </c>
      <c r="N1067" s="81" t="str">
        <f aca="false">IF(E1067="Mão de Obra",J1067,"")</f>
        <v/>
      </c>
      <c r="O1067" s="81" t="n">
        <f aca="false">IF(N1067&lt;&gt;"","",M1067)</f>
        <v>17.87</v>
      </c>
      <c r="P1067" s="82" t="str">
        <f aca="false">IF(A1067="Composição",B1067,"")</f>
        <v/>
      </c>
      <c r="Q1067" s="81" t="str">
        <f aca="false">IF(P1067&lt;&gt;"",SUMIF(L1067:L1067,L1067,N1067:N1067),"")</f>
        <v/>
      </c>
      <c r="R1067" s="81" t="str">
        <f aca="false">IF(P1067&lt;&gt;"",SUMIF(L1067:L1067,L1067,O1067:O1067),"")</f>
        <v/>
      </c>
    </row>
    <row r="1068" customFormat="false" ht="25.5" hidden="true" customHeight="true" outlineLevel="0" collapsed="false">
      <c r="A1068" s="91" t="s">
        <v>668</v>
      </c>
      <c r="B1068" s="92" t="s">
        <v>677</v>
      </c>
      <c r="C1068" s="91" t="s">
        <v>664</v>
      </c>
      <c r="D1068" s="91" t="s">
        <v>678</v>
      </c>
      <c r="E1068" s="91" t="s">
        <v>671</v>
      </c>
      <c r="F1068" s="91"/>
      <c r="G1068" s="93" t="s">
        <v>672</v>
      </c>
      <c r="H1068" s="94" t="n">
        <v>0.4384</v>
      </c>
      <c r="I1068" s="95" t="n">
        <f aca="false">SUMIFS(J:J,A:A,"Composição",B:B,$B1068)</f>
        <v>18.93</v>
      </c>
      <c r="J1068" s="95" t="n">
        <f aca="false">TRUNC(H1068*I1068,2)</f>
        <v>8.29</v>
      </c>
      <c r="L1068" s="63" t="n">
        <f aca="false">IF(AND(A1069&lt;&gt;"",A1068=""),L1067+1,L1067)</f>
        <v>96</v>
      </c>
      <c r="M1068" s="80" t="n">
        <f aca="false">IF(OR(A1068="Insumo",A1068="Composição Auxiliar"),J1068,"")</f>
        <v>8.29</v>
      </c>
      <c r="N1068" s="81" t="str">
        <f aca="false">IF(E1068="Mão de Obra",J1068,"")</f>
        <v/>
      </c>
      <c r="O1068" s="81" t="n">
        <f aca="false">IF(N1068&lt;&gt;"","",M1068)</f>
        <v>8.29</v>
      </c>
      <c r="P1068" s="82" t="str">
        <f aca="false">IF(A1068="Composição",B1068,"")</f>
        <v/>
      </c>
      <c r="Q1068" s="81" t="str">
        <f aca="false">IF(P1068&lt;&gt;"",SUMIF(L1068:L1068,L1068,N1068:N1068),"")</f>
        <v/>
      </c>
      <c r="R1068" s="81" t="str">
        <f aca="false">IF(P1068&lt;&gt;"",SUMIF(L1068:L1068,L1068,O1068:O1068),"")</f>
        <v/>
      </c>
    </row>
    <row r="1069" customFormat="false" ht="14.25" hidden="true" customHeight="false" outlineLevel="0" collapsed="false">
      <c r="A1069" s="96" t="s">
        <v>679</v>
      </c>
      <c r="B1069" s="97" t="s">
        <v>1294</v>
      </c>
      <c r="C1069" s="96" t="str">
        <f aca="false">VLOOKUP(B1069,INSUMOS!$A:$I,2,0)</f>
        <v>SINAPI</v>
      </c>
      <c r="D1069" s="96" t="str">
        <f aca="false">VLOOKUP(B1069,INSUMOS!$A:$I,3,0)</f>
        <v>REJUNTE EPOXI, QUALQUER COR</v>
      </c>
      <c r="E1069" s="98" t="str">
        <f aca="false">VLOOKUP(B1069,INSUMOS!$A:$I,4,0)</f>
        <v>Material</v>
      </c>
      <c r="F1069" s="98"/>
      <c r="G1069" s="99" t="str">
        <f aca="false">VLOOKUP(B1069,INSUMOS!$A:$I,5,0)</f>
        <v>KG</v>
      </c>
      <c r="H1069" s="100" t="n">
        <v>0.0881</v>
      </c>
      <c r="I1069" s="101" t="n">
        <f aca="false">VLOOKUP(B1069,INSUMOS!$A:$I,8,0)</f>
        <v>102.64</v>
      </c>
      <c r="J1069" s="101" t="n">
        <f aca="false">TRUNC(H1069*I1069,2)</f>
        <v>9.04</v>
      </c>
      <c r="L1069" s="63" t="n">
        <f aca="false">IF(AND(A1070&lt;&gt;"",A1069=""),L1068+1,L1068)</f>
        <v>96</v>
      </c>
      <c r="M1069" s="80" t="n">
        <f aca="false">IF(OR(A1069="Insumo",A1069="Composição Auxiliar"),J1069,"")</f>
        <v>9.04</v>
      </c>
      <c r="N1069" s="81" t="str">
        <f aca="false">IF(E1069="Mão de Obra",J1069,"")</f>
        <v/>
      </c>
      <c r="O1069" s="81" t="n">
        <f aca="false">IF(N1069&lt;&gt;"","",M1069)</f>
        <v>9.04</v>
      </c>
      <c r="P1069" s="82" t="str">
        <f aca="false">IF(A1069="Composição",B1069,"")</f>
        <v/>
      </c>
      <c r="Q1069" s="81" t="str">
        <f aca="false">IF(P1069&lt;&gt;"",SUMIF(L1069:L1069,L1069,N1069:N1069),"")</f>
        <v/>
      </c>
      <c r="R1069" s="81" t="str">
        <f aca="false">IF(P1069&lt;&gt;"",SUMIF(L1069:L1069,L1069,O1069:O1069),"")</f>
        <v/>
      </c>
    </row>
    <row r="1070" customFormat="false" ht="38.25" hidden="true" customHeight="false" outlineLevel="0" collapsed="false">
      <c r="A1070" s="96" t="s">
        <v>679</v>
      </c>
      <c r="B1070" s="97" t="s">
        <v>1295</v>
      </c>
      <c r="C1070" s="96" t="str">
        <f aca="false">VLOOKUP(B1070,INSUMOS!$A:$I,2,0)</f>
        <v>SINAPI</v>
      </c>
      <c r="D1070" s="96" t="str">
        <f aca="false">VLOOKUP(B1070,INSUMOS!$A:$I,3,0)</f>
        <v>PARAFUSO NIQUELADO COM ACABAMENTO CROMADO PARA FIXAR PECA SANITARIA, INCLUI PORCA CEGA, ARRUELA E BUCHA DE NYLON TAMANHO S-10</v>
      </c>
      <c r="E1070" s="98" t="str">
        <f aca="false">VLOOKUP(B1070,INSUMOS!$A:$I,4,0)</f>
        <v>Material</v>
      </c>
      <c r="F1070" s="98"/>
      <c r="G1070" s="99" t="str">
        <f aca="false">VLOOKUP(B1070,INSUMOS!$A:$I,5,0)</f>
        <v>UN</v>
      </c>
      <c r="H1070" s="100" t="n">
        <v>2</v>
      </c>
      <c r="I1070" s="101" t="n">
        <f aca="false">VLOOKUP(B1070,INSUMOS!$A:$I,8,0)</f>
        <v>28.57</v>
      </c>
      <c r="J1070" s="101" t="n">
        <f aca="false">TRUNC(H1070*I1070,2)</f>
        <v>57.14</v>
      </c>
      <c r="L1070" s="63" t="n">
        <f aca="false">IF(AND(A1071&lt;&gt;"",A1070=""),L1069+1,L1069)</f>
        <v>96</v>
      </c>
      <c r="M1070" s="80" t="n">
        <f aca="false">IF(OR(A1070="Insumo",A1070="Composição Auxiliar"),J1070,"")</f>
        <v>57.14</v>
      </c>
      <c r="N1070" s="81" t="str">
        <f aca="false">IF(E1070="Mão de Obra",J1070,"")</f>
        <v/>
      </c>
      <c r="O1070" s="81" t="n">
        <f aca="false">IF(N1070&lt;&gt;"","",M1070)</f>
        <v>57.14</v>
      </c>
      <c r="P1070" s="82" t="str">
        <f aca="false">IF(A1070="Composição",B1070,"")</f>
        <v/>
      </c>
      <c r="Q1070" s="81" t="str">
        <f aca="false">IF(P1070&lt;&gt;"",SUMIF(L1070:L1070,L1070,N1070:N1070),"")</f>
        <v/>
      </c>
      <c r="R1070" s="81" t="str">
        <f aca="false">IF(P1070&lt;&gt;"",SUMIF(L1070:L1070,L1070,O1070:O1070),"")</f>
        <v/>
      </c>
    </row>
    <row r="1071" customFormat="false" ht="25.5" hidden="true" customHeight="false" outlineLevel="0" collapsed="false">
      <c r="A1071" s="96" t="s">
        <v>679</v>
      </c>
      <c r="B1071" s="97" t="s">
        <v>1296</v>
      </c>
      <c r="C1071" s="96" t="str">
        <f aca="false">VLOOKUP(B1071,INSUMOS!$A:$I,2,0)</f>
        <v>Próprio</v>
      </c>
      <c r="D1071" s="96" t="str">
        <f aca="false">VLOOKUP(B1071,INSUMOS!$A:$I,3,0)</f>
        <v>BACIA SANITÁRIA PADRÃO MÉDIO P/ PCD C/ CAIXA ACOPLADA, EXCLUSIVE CAIXA - REF. IZY CONFORTO S P.115 OU EQUIV</v>
      </c>
      <c r="E1071" s="98" t="str">
        <f aca="false">VLOOKUP(B1071,INSUMOS!$A:$I,4,0)</f>
        <v>Material</v>
      </c>
      <c r="F1071" s="98"/>
      <c r="G1071" s="99" t="str">
        <f aca="false">VLOOKUP(B1071,INSUMOS!$A:$I,5,0)</f>
        <v>UN</v>
      </c>
      <c r="H1071" s="100" t="n">
        <v>1</v>
      </c>
      <c r="I1071" s="101" t="n">
        <f aca="false">VLOOKUP(B1071,INSUMOS!$A:$I,8,0)</f>
        <v>630.52</v>
      </c>
      <c r="J1071" s="101" t="n">
        <f aca="false">TRUNC(H1071*I1071,2)</f>
        <v>630.52</v>
      </c>
      <c r="L1071" s="63" t="n">
        <f aca="false">IF(AND(A1072&lt;&gt;"",A1071=""),L1070+1,L1070)</f>
        <v>96</v>
      </c>
      <c r="M1071" s="80" t="n">
        <f aca="false">IF(OR(A1071="Insumo",A1071="Composição Auxiliar"),J1071,"")</f>
        <v>630.52</v>
      </c>
      <c r="N1071" s="81" t="str">
        <f aca="false">IF(E1071="Mão de Obra",J1071,"")</f>
        <v/>
      </c>
      <c r="O1071" s="81" t="n">
        <f aca="false">IF(N1071&lt;&gt;"","",M1071)</f>
        <v>630.52</v>
      </c>
      <c r="P1071" s="82" t="str">
        <f aca="false">IF(A1071="Composição",B1071,"")</f>
        <v/>
      </c>
      <c r="Q1071" s="81" t="str">
        <f aca="false">IF(P1071&lt;&gt;"",SUMIF(L1071:L1071,L1071,N1071:N1071),"")</f>
        <v/>
      </c>
      <c r="R1071" s="81" t="str">
        <f aca="false">IF(P1071&lt;&gt;"",SUMIF(L1071:L1071,L1071,O1071:O1071),"")</f>
        <v/>
      </c>
    </row>
    <row r="1072" customFormat="false" ht="25.5" hidden="true" customHeight="false" outlineLevel="0" collapsed="false">
      <c r="A1072" s="96" t="s">
        <v>679</v>
      </c>
      <c r="B1072" s="97" t="s">
        <v>1297</v>
      </c>
      <c r="C1072" s="96" t="str">
        <f aca="false">VLOOKUP(B1072,INSUMOS!$A:$I,2,0)</f>
        <v>SINAPI</v>
      </c>
      <c r="D1072" s="96" t="str">
        <f aca="false">VLOOKUP(B1072,INSUMOS!$A:$I,3,0)</f>
        <v>ANEL DE VEDACAO, PVC FLEXIVEL, 100 MM, PARA SAIDA DE BACIA / VASO SANITARIO</v>
      </c>
      <c r="E1072" s="98" t="str">
        <f aca="false">VLOOKUP(B1072,INSUMOS!$A:$I,4,0)</f>
        <v>Material</v>
      </c>
      <c r="F1072" s="98"/>
      <c r="G1072" s="99" t="str">
        <f aca="false">VLOOKUP(B1072,INSUMOS!$A:$I,5,0)</f>
        <v>UN</v>
      </c>
      <c r="H1072" s="100" t="n">
        <v>1</v>
      </c>
      <c r="I1072" s="101" t="n">
        <f aca="false">VLOOKUP(B1072,INSUMOS!$A:$I,8,0)</f>
        <v>12.73</v>
      </c>
      <c r="J1072" s="101" t="n">
        <f aca="false">TRUNC(H1072*I1072,2)</f>
        <v>12.73</v>
      </c>
      <c r="L1072" s="63" t="n">
        <f aca="false">IF(AND(A1073&lt;&gt;"",A1072=""),L1071+1,L1071)</f>
        <v>96</v>
      </c>
      <c r="M1072" s="80" t="n">
        <f aca="false">IF(OR(A1072="Insumo",A1072="Composição Auxiliar"),J1072,"")</f>
        <v>12.73</v>
      </c>
      <c r="N1072" s="81" t="str">
        <f aca="false">IF(E1072="Mão de Obra",J1072,"")</f>
        <v/>
      </c>
      <c r="O1072" s="81" t="n">
        <f aca="false">IF(N1072&lt;&gt;"","",M1072)</f>
        <v>12.73</v>
      </c>
      <c r="P1072" s="82" t="str">
        <f aca="false">IF(A1072="Composição",B1072,"")</f>
        <v/>
      </c>
      <c r="Q1072" s="81" t="str">
        <f aca="false">IF(P1072&lt;&gt;"",SUMIF(L1072:L1072,L1072,N1072:N1072),"")</f>
        <v/>
      </c>
      <c r="R1072" s="81" t="str">
        <f aca="false">IF(P1072&lt;&gt;"",SUMIF(L1072:L1072,L1072,O1072:O1072),"")</f>
        <v/>
      </c>
    </row>
    <row r="1073" customFormat="false" ht="25.5" hidden="true" customHeight="false" outlineLevel="0" collapsed="false">
      <c r="A1073" s="96" t="s">
        <v>679</v>
      </c>
      <c r="B1073" s="97" t="s">
        <v>1298</v>
      </c>
      <c r="C1073" s="96" t="str">
        <f aca="false">VLOOKUP(B1073,INSUMOS!$A:$I,2,0)</f>
        <v>Próprio</v>
      </c>
      <c r="D1073" s="96" t="str">
        <f aca="false">VLOOKUP(B1073,INSUMOS!$A:$I,3,0)</f>
        <v>CAIXA ACOPLADA PADRÃO MÉDIO C/ ACIONAMENTO DUO EM LOUÇA BRANCA - REF. DECA CDC.00F.17 OU EQUIV</v>
      </c>
      <c r="E1073" s="98" t="str">
        <f aca="false">VLOOKUP(B1073,INSUMOS!$A:$I,4,0)</f>
        <v>Material</v>
      </c>
      <c r="F1073" s="98"/>
      <c r="G1073" s="99" t="str">
        <f aca="false">VLOOKUP(B1073,INSUMOS!$A:$I,5,0)</f>
        <v>UN</v>
      </c>
      <c r="H1073" s="100" t="n">
        <v>1</v>
      </c>
      <c r="I1073" s="101" t="n">
        <f aca="false">VLOOKUP(B1073,INSUMOS!$A:$I,8,0)</f>
        <v>620.83</v>
      </c>
      <c r="J1073" s="101" t="n">
        <f aca="false">TRUNC(H1073*I1073,2)</f>
        <v>620.83</v>
      </c>
      <c r="L1073" s="63" t="n">
        <f aca="false">IF(AND(A1074&lt;&gt;"",A1073=""),L1072+1,L1072)</f>
        <v>96</v>
      </c>
      <c r="M1073" s="80" t="n">
        <f aca="false">IF(OR(A1073="Insumo",A1073="Composição Auxiliar"),J1073,"")</f>
        <v>620.83</v>
      </c>
      <c r="N1073" s="81" t="str">
        <f aca="false">IF(E1073="Mão de Obra",J1073,"")</f>
        <v/>
      </c>
      <c r="O1073" s="81" t="n">
        <f aca="false">IF(N1073&lt;&gt;"","",M1073)</f>
        <v>620.83</v>
      </c>
      <c r="P1073" s="82" t="str">
        <f aca="false">IF(A1073="Composição",B1073,"")</f>
        <v/>
      </c>
      <c r="Q1073" s="81" t="str">
        <f aca="false">IF(P1073&lt;&gt;"",SUMIF(L1073:L1073,L1073,N1073:N1073),"")</f>
        <v/>
      </c>
      <c r="R1073" s="81" t="str">
        <f aca="false">IF(P1073&lt;&gt;"",SUMIF(L1073:L1073,L1073,O1073:O1073),"")</f>
        <v/>
      </c>
    </row>
    <row r="1074" customFormat="false" ht="14.25" hidden="true" customHeight="false" outlineLevel="0" collapsed="false">
      <c r="A1074" s="102"/>
      <c r="B1074" s="102"/>
      <c r="C1074" s="102"/>
      <c r="D1074" s="102"/>
      <c r="E1074" s="102"/>
      <c r="F1074" s="103"/>
      <c r="G1074" s="102"/>
      <c r="H1074" s="103"/>
      <c r="I1074" s="102"/>
      <c r="J1074" s="103"/>
      <c r="L1074" s="63" t="n">
        <f aca="false">IF(AND(A1075&lt;&gt;"",A1074=""),L1073+1,L1073)</f>
        <v>96</v>
      </c>
      <c r="M1074" s="80" t="str">
        <f aca="false">IF(OR(A1074="Insumo",A1074="Composição Auxiliar"),J1074,"")</f>
        <v/>
      </c>
      <c r="N1074" s="81" t="str">
        <f aca="false">IF(E1074="Mão de Obra",J1074,"")</f>
        <v/>
      </c>
      <c r="O1074" s="81" t="str">
        <f aca="false">IF(N1074&lt;&gt;"","",M1074)</f>
        <v/>
      </c>
      <c r="P1074" s="82" t="str">
        <f aca="false">IF(A1074="Composição",B1074,"")</f>
        <v/>
      </c>
      <c r="Q1074" s="81" t="str">
        <f aca="false">IF(P1074&lt;&gt;"",SUMIF(L1074:L1074,L1074,N1074:N1074),"")</f>
        <v/>
      </c>
      <c r="R1074" s="81" t="str">
        <f aca="false">IF(P1074&lt;&gt;"",SUMIF(L1074:L1074,L1074,O1074:O1074),"")</f>
        <v/>
      </c>
    </row>
    <row r="1075" customFormat="false" ht="15" hidden="true" customHeight="false" outlineLevel="0" collapsed="false">
      <c r="A1075" s="102"/>
      <c r="B1075" s="102"/>
      <c r="C1075" s="102"/>
      <c r="D1075" s="102"/>
      <c r="E1075" s="102"/>
      <c r="F1075" s="103"/>
      <c r="G1075" s="102"/>
      <c r="H1075" s="104"/>
      <c r="I1075" s="104"/>
      <c r="J1075" s="103"/>
      <c r="L1075" s="63" t="n">
        <f aca="false">IF(AND(A1076&lt;&gt;"",A1075=""),L1074+1,L1074)</f>
        <v>96</v>
      </c>
      <c r="M1075" s="80" t="str">
        <f aca="false">IF(OR(A1075="Insumo",A1075="Composição Auxiliar"),J1075,"")</f>
        <v/>
      </c>
      <c r="N1075" s="81" t="str">
        <f aca="false">IF(E1075="Mão de Obra",J1075,"")</f>
        <v/>
      </c>
      <c r="O1075" s="81" t="str">
        <f aca="false">IF(N1075&lt;&gt;"","",M1075)</f>
        <v/>
      </c>
      <c r="P1075" s="82" t="str">
        <f aca="false">IF(A1075="Composição",B1075,"")</f>
        <v/>
      </c>
      <c r="Q1075" s="81" t="str">
        <f aca="false">IF(P1075&lt;&gt;"",SUMIF(L1075:L1075,L1075,N1075:N1075),"")</f>
        <v/>
      </c>
      <c r="R1075" s="81" t="str">
        <f aca="false">IF(P1075&lt;&gt;"",SUMIF(L1075:L1075,L1075,O1075:O1075),"")</f>
        <v/>
      </c>
    </row>
    <row r="1076" customFormat="false" ht="15" hidden="true" customHeight="false" outlineLevel="0" collapsed="false">
      <c r="A1076" s="108"/>
      <c r="B1076" s="108"/>
      <c r="C1076" s="108"/>
      <c r="D1076" s="108"/>
      <c r="E1076" s="108"/>
      <c r="F1076" s="108"/>
      <c r="G1076" s="108"/>
      <c r="H1076" s="108"/>
      <c r="I1076" s="108"/>
      <c r="J1076" s="108"/>
      <c r="L1076" s="63" t="n">
        <f aca="false">IF(AND(A1077&lt;&gt;"",A1076=""),L1075+1,L1075)</f>
        <v>97</v>
      </c>
      <c r="M1076" s="80" t="str">
        <f aca="false">IF(OR(A1076="Insumo",A1076="Composição Auxiliar"),J1076,"")</f>
        <v/>
      </c>
      <c r="N1076" s="81" t="str">
        <f aca="false">IF(E1076="Mão de Obra",J1076,"")</f>
        <v/>
      </c>
      <c r="O1076" s="81" t="str">
        <f aca="false">IF(N1076&lt;&gt;"","",M1076)</f>
        <v/>
      </c>
      <c r="P1076" s="82" t="str">
        <f aca="false">IF(A1076="Composição",B1076,"")</f>
        <v/>
      </c>
      <c r="Q1076" s="81" t="str">
        <f aca="false">IF(P1076&lt;&gt;"",SUMIF(L1076:L1076,L1076,N1076:N1076),"")</f>
        <v/>
      </c>
      <c r="R1076" s="81" t="str">
        <f aca="false">IF(P1076&lt;&gt;"",SUMIF(L1076:L1076,L1076,O1076:O1076),"")</f>
        <v/>
      </c>
    </row>
    <row r="1077" customFormat="false" ht="15" hidden="true" customHeight="true" outlineLevel="0" collapsed="false">
      <c r="A1077" s="83" t="s">
        <v>281</v>
      </c>
      <c r="B1077" s="84" t="s">
        <v>655</v>
      </c>
      <c r="C1077" s="83" t="s">
        <v>656</v>
      </c>
      <c r="D1077" s="83" t="s">
        <v>657</v>
      </c>
      <c r="E1077" s="83" t="s">
        <v>658</v>
      </c>
      <c r="F1077" s="83"/>
      <c r="G1077" s="85" t="s">
        <v>659</v>
      </c>
      <c r="H1077" s="84" t="s">
        <v>660</v>
      </c>
      <c r="I1077" s="84" t="s">
        <v>661</v>
      </c>
      <c r="J1077" s="84" t="s">
        <v>662</v>
      </c>
      <c r="L1077" s="63" t="n">
        <f aca="false">IF(AND(A1078&lt;&gt;"",A1077=""),L1076+1,L1076)</f>
        <v>97</v>
      </c>
      <c r="M1077" s="80" t="str">
        <f aca="false">IF(OR(A1077="Insumo",A1077="Composição Auxiliar"),J1077,"")</f>
        <v/>
      </c>
      <c r="N1077" s="81" t="str">
        <f aca="false">IF(E1077="Mão de Obra",J1077,"")</f>
        <v/>
      </c>
      <c r="O1077" s="81" t="str">
        <f aca="false">IF(N1077&lt;&gt;"","",M1077)</f>
        <v/>
      </c>
      <c r="P1077" s="82" t="str">
        <f aca="false">IF(A1077="Composição",B1077,"")</f>
        <v/>
      </c>
      <c r="Q1077" s="81" t="str">
        <f aca="false">IF(P1077&lt;&gt;"",SUMIF(L1077:L1077,L1077,N1077:N1077),"")</f>
        <v/>
      </c>
      <c r="R1077" s="81" t="str">
        <f aca="false">IF(P1077&lt;&gt;"",SUMIF(L1077:L1077,L1077,O1077:O1077),"")</f>
        <v/>
      </c>
    </row>
    <row r="1078" customFormat="false" ht="25.5" hidden="true" customHeight="true" outlineLevel="0" collapsed="false">
      <c r="A1078" s="86" t="s">
        <v>663</v>
      </c>
      <c r="B1078" s="87" t="s">
        <v>282</v>
      </c>
      <c r="C1078" s="86" t="s">
        <v>664</v>
      </c>
      <c r="D1078" s="86" t="s">
        <v>1299</v>
      </c>
      <c r="E1078" s="86" t="s">
        <v>764</v>
      </c>
      <c r="F1078" s="86"/>
      <c r="G1078" s="88" t="s">
        <v>718</v>
      </c>
      <c r="H1078" s="89" t="n">
        <v>1</v>
      </c>
      <c r="I1078" s="90" t="n">
        <f aca="false">SUMIF(L:L,$L1078,M:M)</f>
        <v>449.84</v>
      </c>
      <c r="J1078" s="90" t="n">
        <f aca="false">TRUNC(H1078*I1078,2)</f>
        <v>449.84</v>
      </c>
      <c r="L1078" s="63" t="n">
        <f aca="false">IF(AND(A1079&lt;&gt;"",A1078=""),L1077+1,L1077)</f>
        <v>97</v>
      </c>
      <c r="M1078" s="80" t="str">
        <f aca="false">IF(OR(A1078="Insumo",A1078="Composição Auxiliar"),J1078,"")</f>
        <v/>
      </c>
      <c r="N1078" s="81" t="str">
        <f aca="false">IF(E1078="Mão de Obra",J1078,"")</f>
        <v/>
      </c>
      <c r="O1078" s="81" t="str">
        <f aca="false">IF(N1078&lt;&gt;"","",M1078)</f>
        <v/>
      </c>
      <c r="P1078" s="82" t="str">
        <f aca="false">IF(A1078="Composição",B1078,"")</f>
        <v> 86888 </v>
      </c>
      <c r="Q1078" s="81" t="n">
        <f aca="false">IF(P1078&lt;&gt;"",SUMIF(L1078:L1078,L1078,N1078:N1078),"")</f>
        <v>0</v>
      </c>
      <c r="R1078" s="81" t="n">
        <f aca="false">IF(P1078&lt;&gt;"",SUMIF(L1078:L1078,L1078,O1078:O1078),"")</f>
        <v>0</v>
      </c>
    </row>
    <row r="1079" customFormat="false" ht="25.5" hidden="true" customHeight="true" outlineLevel="0" collapsed="false">
      <c r="A1079" s="91" t="s">
        <v>668</v>
      </c>
      <c r="B1079" s="92" t="s">
        <v>1292</v>
      </c>
      <c r="C1079" s="91" t="s">
        <v>664</v>
      </c>
      <c r="D1079" s="91" t="s">
        <v>1293</v>
      </c>
      <c r="E1079" s="91" t="s">
        <v>671</v>
      </c>
      <c r="F1079" s="91"/>
      <c r="G1079" s="93" t="s">
        <v>672</v>
      </c>
      <c r="H1079" s="94" t="n">
        <v>0.7791</v>
      </c>
      <c r="I1079" s="95" t="n">
        <f aca="false">SUMIFS(J:J,A:A,"Composição",B:B,$B1079)</f>
        <v>22.94</v>
      </c>
      <c r="J1079" s="95" t="n">
        <f aca="false">TRUNC(H1079*I1079,2)</f>
        <v>17.87</v>
      </c>
      <c r="L1079" s="63" t="n">
        <f aca="false">IF(AND(A1080&lt;&gt;"",A1079=""),L1078+1,L1078)</f>
        <v>97</v>
      </c>
      <c r="M1079" s="80" t="n">
        <f aca="false">IF(OR(A1079="Insumo",A1079="Composição Auxiliar"),J1079,"")</f>
        <v>17.87</v>
      </c>
      <c r="N1079" s="81" t="str">
        <f aca="false">IF(E1079="Mão de Obra",J1079,"")</f>
        <v/>
      </c>
      <c r="O1079" s="81" t="n">
        <f aca="false">IF(N1079&lt;&gt;"","",M1079)</f>
        <v>17.87</v>
      </c>
      <c r="P1079" s="82" t="str">
        <f aca="false">IF(A1079="Composição",B1079,"")</f>
        <v/>
      </c>
      <c r="Q1079" s="81" t="str">
        <f aca="false">IF(P1079&lt;&gt;"",SUMIF(L1079:L1079,L1079,N1079:N1079),"")</f>
        <v/>
      </c>
      <c r="R1079" s="81" t="str">
        <f aca="false">IF(P1079&lt;&gt;"",SUMIF(L1079:L1079,L1079,O1079:O1079),"")</f>
        <v/>
      </c>
    </row>
    <row r="1080" customFormat="false" ht="25.5" hidden="true" customHeight="true" outlineLevel="0" collapsed="false">
      <c r="A1080" s="91" t="s">
        <v>668</v>
      </c>
      <c r="B1080" s="92" t="s">
        <v>677</v>
      </c>
      <c r="C1080" s="91" t="s">
        <v>664</v>
      </c>
      <c r="D1080" s="91" t="s">
        <v>678</v>
      </c>
      <c r="E1080" s="91" t="s">
        <v>671</v>
      </c>
      <c r="F1080" s="91"/>
      <c r="G1080" s="93" t="s">
        <v>672</v>
      </c>
      <c r="H1080" s="94" t="n">
        <v>0.4384</v>
      </c>
      <c r="I1080" s="95" t="n">
        <f aca="false">SUMIFS(J:J,A:A,"Composição",B:B,$B1080)</f>
        <v>18.93</v>
      </c>
      <c r="J1080" s="95" t="n">
        <f aca="false">TRUNC(H1080*I1080,2)</f>
        <v>8.29</v>
      </c>
      <c r="L1080" s="63" t="n">
        <f aca="false">IF(AND(A1081&lt;&gt;"",A1080=""),L1079+1,L1079)</f>
        <v>97</v>
      </c>
      <c r="M1080" s="80" t="n">
        <f aca="false">IF(OR(A1080="Insumo",A1080="Composição Auxiliar"),J1080,"")</f>
        <v>8.29</v>
      </c>
      <c r="N1080" s="81" t="str">
        <f aca="false">IF(E1080="Mão de Obra",J1080,"")</f>
        <v/>
      </c>
      <c r="O1080" s="81" t="n">
        <f aca="false">IF(N1080&lt;&gt;"","",M1080)</f>
        <v>8.29</v>
      </c>
      <c r="P1080" s="82" t="str">
        <f aca="false">IF(A1080="Composição",B1080,"")</f>
        <v/>
      </c>
      <c r="Q1080" s="81" t="str">
        <f aca="false">IF(P1080&lt;&gt;"",SUMIF(L1080:L1080,L1080,N1080:N1080),"")</f>
        <v/>
      </c>
      <c r="R1080" s="81" t="str">
        <f aca="false">IF(P1080&lt;&gt;"",SUMIF(L1080:L1080,L1080,O1080:O1080),"")</f>
        <v/>
      </c>
    </row>
    <row r="1081" customFormat="false" ht="25.5" hidden="true" customHeight="false" outlineLevel="0" collapsed="false">
      <c r="A1081" s="96" t="s">
        <v>679</v>
      </c>
      <c r="B1081" s="97" t="s">
        <v>1297</v>
      </c>
      <c r="C1081" s="96" t="str">
        <f aca="false">VLOOKUP(B1081,INSUMOS!$A:$I,2,0)</f>
        <v>SINAPI</v>
      </c>
      <c r="D1081" s="96" t="str">
        <f aca="false">VLOOKUP(B1081,INSUMOS!$A:$I,3,0)</f>
        <v>ANEL DE VEDACAO, PVC FLEXIVEL, 100 MM, PARA SAIDA DE BACIA / VASO SANITARIO</v>
      </c>
      <c r="E1081" s="98" t="str">
        <f aca="false">VLOOKUP(B1081,INSUMOS!$A:$I,4,0)</f>
        <v>Material</v>
      </c>
      <c r="F1081" s="98"/>
      <c r="G1081" s="99" t="str">
        <f aca="false">VLOOKUP(B1081,INSUMOS!$A:$I,5,0)</f>
        <v>UN</v>
      </c>
      <c r="H1081" s="100" t="n">
        <v>1</v>
      </c>
      <c r="I1081" s="101" t="n">
        <f aca="false">VLOOKUP(B1081,INSUMOS!$A:$I,8,0)</f>
        <v>12.73</v>
      </c>
      <c r="J1081" s="101" t="n">
        <f aca="false">TRUNC(H1081*I1081,2)</f>
        <v>12.73</v>
      </c>
      <c r="L1081" s="63" t="n">
        <f aca="false">IF(AND(A1082&lt;&gt;"",A1081=""),L1080+1,L1080)</f>
        <v>97</v>
      </c>
      <c r="M1081" s="80" t="n">
        <f aca="false">IF(OR(A1081="Insumo",A1081="Composição Auxiliar"),J1081,"")</f>
        <v>12.73</v>
      </c>
      <c r="N1081" s="81" t="str">
        <f aca="false">IF(E1081="Mão de Obra",J1081,"")</f>
        <v/>
      </c>
      <c r="O1081" s="81" t="n">
        <f aca="false">IF(N1081&lt;&gt;"","",M1081)</f>
        <v>12.73</v>
      </c>
      <c r="P1081" s="82" t="str">
        <f aca="false">IF(A1081="Composição",B1081,"")</f>
        <v/>
      </c>
      <c r="Q1081" s="81" t="str">
        <f aca="false">IF(P1081&lt;&gt;"",SUMIF(L1081:L1081,L1081,N1081:N1081),"")</f>
        <v/>
      </c>
      <c r="R1081" s="81" t="str">
        <f aca="false">IF(P1081&lt;&gt;"",SUMIF(L1081:L1081,L1081,O1081:O1081),"")</f>
        <v/>
      </c>
    </row>
    <row r="1082" customFormat="false" ht="25.5" hidden="true" customHeight="false" outlineLevel="0" collapsed="false">
      <c r="A1082" s="96" t="s">
        <v>679</v>
      </c>
      <c r="B1082" s="97" t="s">
        <v>1300</v>
      </c>
      <c r="C1082" s="96" t="str">
        <f aca="false">VLOOKUP(B1082,INSUMOS!$A:$I,2,0)</f>
        <v>SINAPI</v>
      </c>
      <c r="D1082" s="96" t="str">
        <f aca="false">VLOOKUP(B1082,INSUMOS!$A:$I,3,0)</f>
        <v>BACIA SANITARIA (VASO) COM CAIXA ACOPLADA, SIFAO APARENTE, DE LOUCA BRANCA (SEM ASSENTO)</v>
      </c>
      <c r="E1082" s="98" t="str">
        <f aca="false">VLOOKUP(B1082,INSUMOS!$A:$I,4,0)</f>
        <v>Material</v>
      </c>
      <c r="F1082" s="98"/>
      <c r="G1082" s="99" t="str">
        <f aca="false">VLOOKUP(B1082,INSUMOS!$A:$I,5,0)</f>
        <v>UN</v>
      </c>
      <c r="H1082" s="100" t="n">
        <v>1</v>
      </c>
      <c r="I1082" s="101" t="n">
        <f aca="false">VLOOKUP(B1082,INSUMOS!$A:$I,8,0)</f>
        <v>344.77</v>
      </c>
      <c r="J1082" s="101" t="n">
        <f aca="false">TRUNC(H1082*I1082,2)</f>
        <v>344.77</v>
      </c>
      <c r="L1082" s="63" t="n">
        <f aca="false">IF(AND(A1083&lt;&gt;"",A1082=""),L1081+1,L1081)</f>
        <v>97</v>
      </c>
      <c r="M1082" s="80" t="n">
        <f aca="false">IF(OR(A1082="Insumo",A1082="Composição Auxiliar"),J1082,"")</f>
        <v>344.77</v>
      </c>
      <c r="N1082" s="81" t="str">
        <f aca="false">IF(E1082="Mão de Obra",J1082,"")</f>
        <v/>
      </c>
      <c r="O1082" s="81" t="n">
        <f aca="false">IF(N1082&lt;&gt;"","",M1082)</f>
        <v>344.77</v>
      </c>
      <c r="P1082" s="82" t="str">
        <f aca="false">IF(A1082="Composição",B1082,"")</f>
        <v/>
      </c>
      <c r="Q1082" s="81" t="str">
        <f aca="false">IF(P1082&lt;&gt;"",SUMIF(L1082:L1082,L1082,N1082:N1082),"")</f>
        <v/>
      </c>
      <c r="R1082" s="81" t="str">
        <f aca="false">IF(P1082&lt;&gt;"",SUMIF(L1082:L1082,L1082,O1082:O1082),"")</f>
        <v/>
      </c>
    </row>
    <row r="1083" customFormat="false" ht="38.25" hidden="true" customHeight="false" outlineLevel="0" collapsed="false">
      <c r="A1083" s="96" t="s">
        <v>679</v>
      </c>
      <c r="B1083" s="97" t="s">
        <v>1295</v>
      </c>
      <c r="C1083" s="96" t="str">
        <f aca="false">VLOOKUP(B1083,INSUMOS!$A:$I,2,0)</f>
        <v>SINAPI</v>
      </c>
      <c r="D1083" s="96" t="str">
        <f aca="false">VLOOKUP(B1083,INSUMOS!$A:$I,3,0)</f>
        <v>PARAFUSO NIQUELADO COM ACABAMENTO CROMADO PARA FIXAR PECA SANITARIA, INCLUI PORCA CEGA, ARRUELA E BUCHA DE NYLON TAMANHO S-10</v>
      </c>
      <c r="E1083" s="98" t="str">
        <f aca="false">VLOOKUP(B1083,INSUMOS!$A:$I,4,0)</f>
        <v>Material</v>
      </c>
      <c r="F1083" s="98"/>
      <c r="G1083" s="99" t="str">
        <f aca="false">VLOOKUP(B1083,INSUMOS!$A:$I,5,0)</f>
        <v>UN</v>
      </c>
      <c r="H1083" s="100" t="n">
        <v>2</v>
      </c>
      <c r="I1083" s="101" t="n">
        <f aca="false">VLOOKUP(B1083,INSUMOS!$A:$I,8,0)</f>
        <v>28.57</v>
      </c>
      <c r="J1083" s="101" t="n">
        <f aca="false">TRUNC(H1083*I1083,2)</f>
        <v>57.14</v>
      </c>
      <c r="L1083" s="63" t="n">
        <f aca="false">IF(AND(A1084&lt;&gt;"",A1083=""),L1082+1,L1082)</f>
        <v>97</v>
      </c>
      <c r="M1083" s="80" t="n">
        <f aca="false">IF(OR(A1083="Insumo",A1083="Composição Auxiliar"),J1083,"")</f>
        <v>57.14</v>
      </c>
      <c r="N1083" s="81" t="str">
        <f aca="false">IF(E1083="Mão de Obra",J1083,"")</f>
        <v/>
      </c>
      <c r="O1083" s="81" t="n">
        <f aca="false">IF(N1083&lt;&gt;"","",M1083)</f>
        <v>57.14</v>
      </c>
      <c r="P1083" s="82" t="str">
        <f aca="false">IF(A1083="Composição",B1083,"")</f>
        <v/>
      </c>
      <c r="Q1083" s="81" t="str">
        <f aca="false">IF(P1083&lt;&gt;"",SUMIF(L1083:L1083,L1083,N1083:N1083),"")</f>
        <v/>
      </c>
      <c r="R1083" s="81" t="str">
        <f aca="false">IF(P1083&lt;&gt;"",SUMIF(L1083:L1083,L1083,O1083:O1083),"")</f>
        <v/>
      </c>
    </row>
    <row r="1084" customFormat="false" ht="14.25" hidden="true" customHeight="false" outlineLevel="0" collapsed="false">
      <c r="A1084" s="96" t="s">
        <v>679</v>
      </c>
      <c r="B1084" s="97" t="s">
        <v>1294</v>
      </c>
      <c r="C1084" s="96" t="str">
        <f aca="false">VLOOKUP(B1084,INSUMOS!$A:$I,2,0)</f>
        <v>SINAPI</v>
      </c>
      <c r="D1084" s="96" t="str">
        <f aca="false">VLOOKUP(B1084,INSUMOS!$A:$I,3,0)</f>
        <v>REJUNTE EPOXI, QUALQUER COR</v>
      </c>
      <c r="E1084" s="98" t="str">
        <f aca="false">VLOOKUP(B1084,INSUMOS!$A:$I,4,0)</f>
        <v>Material</v>
      </c>
      <c r="F1084" s="98"/>
      <c r="G1084" s="99" t="str">
        <f aca="false">VLOOKUP(B1084,INSUMOS!$A:$I,5,0)</f>
        <v>KG</v>
      </c>
      <c r="H1084" s="100" t="n">
        <v>0.0881</v>
      </c>
      <c r="I1084" s="101" t="n">
        <f aca="false">VLOOKUP(B1084,INSUMOS!$A:$I,8,0)</f>
        <v>102.64</v>
      </c>
      <c r="J1084" s="101" t="n">
        <f aca="false">TRUNC(H1084*I1084,2)</f>
        <v>9.04</v>
      </c>
      <c r="L1084" s="63" t="n">
        <f aca="false">IF(AND(A1085&lt;&gt;"",A1084=""),L1083+1,L1083)</f>
        <v>97</v>
      </c>
      <c r="M1084" s="80" t="n">
        <f aca="false">IF(OR(A1084="Insumo",A1084="Composição Auxiliar"),J1084,"")</f>
        <v>9.04</v>
      </c>
      <c r="N1084" s="81" t="str">
        <f aca="false">IF(E1084="Mão de Obra",J1084,"")</f>
        <v/>
      </c>
      <c r="O1084" s="81" t="n">
        <f aca="false">IF(N1084&lt;&gt;"","",M1084)</f>
        <v>9.04</v>
      </c>
      <c r="P1084" s="82" t="str">
        <f aca="false">IF(A1084="Composição",B1084,"")</f>
        <v/>
      </c>
      <c r="Q1084" s="81" t="str">
        <f aca="false">IF(P1084&lt;&gt;"",SUMIF(L1084:L1084,L1084,N1084:N1084),"")</f>
        <v/>
      </c>
      <c r="R1084" s="81" t="str">
        <f aca="false">IF(P1084&lt;&gt;"",SUMIF(L1084:L1084,L1084,O1084:O1084),"")</f>
        <v/>
      </c>
    </row>
    <row r="1085" customFormat="false" ht="14.25" hidden="true" customHeight="false" outlineLevel="0" collapsed="false">
      <c r="A1085" s="102"/>
      <c r="B1085" s="102"/>
      <c r="C1085" s="102"/>
      <c r="D1085" s="102"/>
      <c r="E1085" s="102"/>
      <c r="F1085" s="103"/>
      <c r="G1085" s="102"/>
      <c r="H1085" s="103"/>
      <c r="I1085" s="102"/>
      <c r="J1085" s="103"/>
      <c r="L1085" s="63" t="n">
        <f aca="false">IF(AND(A1086&lt;&gt;"",A1085=""),L1084+1,L1084)</f>
        <v>97</v>
      </c>
      <c r="M1085" s="80" t="str">
        <f aca="false">IF(OR(A1085="Insumo",A1085="Composição Auxiliar"),J1085,"")</f>
        <v/>
      </c>
      <c r="N1085" s="81" t="str">
        <f aca="false">IF(E1085="Mão de Obra",J1085,"")</f>
        <v/>
      </c>
      <c r="O1085" s="81" t="str">
        <f aca="false">IF(N1085&lt;&gt;"","",M1085)</f>
        <v/>
      </c>
      <c r="P1085" s="82" t="str">
        <f aca="false">IF(A1085="Composição",B1085,"")</f>
        <v/>
      </c>
      <c r="Q1085" s="81" t="str">
        <f aca="false">IF(P1085&lt;&gt;"",SUMIF(L1085:L1085,L1085,N1085:N1085),"")</f>
        <v/>
      </c>
      <c r="R1085" s="81" t="str">
        <f aca="false">IF(P1085&lt;&gt;"",SUMIF(L1085:L1085,L1085,O1085:O1085),"")</f>
        <v/>
      </c>
    </row>
    <row r="1086" customFormat="false" ht="15" hidden="true" customHeight="false" outlineLevel="0" collapsed="false">
      <c r="A1086" s="102"/>
      <c r="B1086" s="102"/>
      <c r="C1086" s="102"/>
      <c r="D1086" s="102"/>
      <c r="E1086" s="102"/>
      <c r="F1086" s="103"/>
      <c r="G1086" s="102"/>
      <c r="H1086" s="104"/>
      <c r="I1086" s="104"/>
      <c r="J1086" s="103"/>
      <c r="L1086" s="63" t="n">
        <f aca="false">IF(AND(A1087&lt;&gt;"",A1086=""),L1085+1,L1085)</f>
        <v>97</v>
      </c>
      <c r="M1086" s="80" t="str">
        <f aca="false">IF(OR(A1086="Insumo",A1086="Composição Auxiliar"),J1086,"")</f>
        <v/>
      </c>
      <c r="N1086" s="81" t="str">
        <f aca="false">IF(E1086="Mão de Obra",J1086,"")</f>
        <v/>
      </c>
      <c r="O1086" s="81" t="str">
        <f aca="false">IF(N1086&lt;&gt;"","",M1086)</f>
        <v/>
      </c>
      <c r="P1086" s="82" t="str">
        <f aca="false">IF(A1086="Composição",B1086,"")</f>
        <v/>
      </c>
      <c r="Q1086" s="81" t="str">
        <f aca="false">IF(P1086&lt;&gt;"",SUMIF(L1086:L1086,L1086,N1086:N1086),"")</f>
        <v/>
      </c>
      <c r="R1086" s="81" t="str">
        <f aca="false">IF(P1086&lt;&gt;"",SUMIF(L1086:L1086,L1086,O1086:O1086),"")</f>
        <v/>
      </c>
    </row>
    <row r="1087" customFormat="false" ht="15" hidden="true" customHeight="false" outlineLevel="0" collapsed="false">
      <c r="A1087" s="108"/>
      <c r="B1087" s="108"/>
      <c r="C1087" s="108"/>
      <c r="D1087" s="108"/>
      <c r="E1087" s="108"/>
      <c r="F1087" s="108"/>
      <c r="G1087" s="108"/>
      <c r="H1087" s="108"/>
      <c r="I1087" s="108"/>
      <c r="J1087" s="108"/>
      <c r="L1087" s="63" t="n">
        <f aca="false">IF(AND(A1088&lt;&gt;"",A1087=""),L1086+1,L1086)</f>
        <v>98</v>
      </c>
      <c r="M1087" s="80" t="str">
        <f aca="false">IF(OR(A1087="Insumo",A1087="Composição Auxiliar"),J1087,"")</f>
        <v/>
      </c>
      <c r="N1087" s="81" t="str">
        <f aca="false">IF(E1087="Mão de Obra",J1087,"")</f>
        <v/>
      </c>
      <c r="O1087" s="81" t="str">
        <f aca="false">IF(N1087&lt;&gt;"","",M1087)</f>
        <v/>
      </c>
      <c r="P1087" s="82" t="str">
        <f aca="false">IF(A1087="Composição",B1087,"")</f>
        <v/>
      </c>
      <c r="Q1087" s="81" t="str">
        <f aca="false">IF(P1087&lt;&gt;"",SUMIF(L1087:L1087,L1087,N1087:N1087),"")</f>
        <v/>
      </c>
      <c r="R1087" s="81" t="str">
        <f aca="false">IF(P1087&lt;&gt;"",SUMIF(L1087:L1087,L1087,O1087:O1087),"")</f>
        <v/>
      </c>
    </row>
    <row r="1088" customFormat="false" ht="15" hidden="true" customHeight="true" outlineLevel="0" collapsed="false">
      <c r="A1088" s="83" t="s">
        <v>283</v>
      </c>
      <c r="B1088" s="84" t="s">
        <v>655</v>
      </c>
      <c r="C1088" s="83" t="s">
        <v>656</v>
      </c>
      <c r="D1088" s="83" t="s">
        <v>657</v>
      </c>
      <c r="E1088" s="83" t="s">
        <v>658</v>
      </c>
      <c r="F1088" s="83"/>
      <c r="G1088" s="85" t="s">
        <v>659</v>
      </c>
      <c r="H1088" s="84" t="s">
        <v>660</v>
      </c>
      <c r="I1088" s="84" t="s">
        <v>661</v>
      </c>
      <c r="J1088" s="84" t="s">
        <v>662</v>
      </c>
      <c r="L1088" s="63" t="n">
        <f aca="false">IF(AND(A1089&lt;&gt;"",A1088=""),L1087+1,L1087)</f>
        <v>98</v>
      </c>
      <c r="M1088" s="80" t="str">
        <f aca="false">IF(OR(A1088="Insumo",A1088="Composição Auxiliar"),J1088,"")</f>
        <v/>
      </c>
      <c r="N1088" s="81" t="str">
        <f aca="false">IF(E1088="Mão de Obra",J1088,"")</f>
        <v/>
      </c>
      <c r="O1088" s="81" t="str">
        <f aca="false">IF(N1088&lt;&gt;"","",M1088)</f>
        <v/>
      </c>
      <c r="P1088" s="82" t="str">
        <f aca="false">IF(A1088="Composição",B1088,"")</f>
        <v/>
      </c>
      <c r="Q1088" s="81" t="str">
        <f aca="false">IF(P1088&lt;&gt;"",SUMIF(L1088:L1088,L1088,N1088:N1088),"")</f>
        <v/>
      </c>
      <c r="R1088" s="81" t="str">
        <f aca="false">IF(P1088&lt;&gt;"",SUMIF(L1088:L1088,L1088,O1088:O1088),"")</f>
        <v/>
      </c>
    </row>
    <row r="1089" customFormat="false" ht="38.25" hidden="true" customHeight="true" outlineLevel="0" collapsed="false">
      <c r="A1089" s="86" t="s">
        <v>663</v>
      </c>
      <c r="B1089" s="87" t="s">
        <v>284</v>
      </c>
      <c r="C1089" s="86" t="s">
        <v>716</v>
      </c>
      <c r="D1089" s="86" t="s">
        <v>1301</v>
      </c>
      <c r="E1089" s="86" t="s">
        <v>764</v>
      </c>
      <c r="F1089" s="86"/>
      <c r="G1089" s="88" t="s">
        <v>718</v>
      </c>
      <c r="H1089" s="89" t="n">
        <v>1</v>
      </c>
      <c r="I1089" s="90" t="n">
        <f aca="false">SUMIF(L:L,$L1089,M:M)</f>
        <v>1129.64</v>
      </c>
      <c r="J1089" s="90" t="n">
        <f aca="false">TRUNC(H1089*I1089,2)</f>
        <v>1129.64</v>
      </c>
      <c r="L1089" s="63" t="n">
        <f aca="false">IF(AND(A1090&lt;&gt;"",A1089=""),L1088+1,L1088)</f>
        <v>98</v>
      </c>
      <c r="M1089" s="80" t="str">
        <f aca="false">IF(OR(A1089="Insumo",A1089="Composição Auxiliar"),J1089,"")</f>
        <v/>
      </c>
      <c r="N1089" s="81" t="str">
        <f aca="false">IF(E1089="Mão de Obra",J1089,"")</f>
        <v/>
      </c>
      <c r="O1089" s="81" t="str">
        <f aca="false">IF(N1089&lt;&gt;"","",M1089)</f>
        <v/>
      </c>
      <c r="P1089" s="82" t="str">
        <f aca="false">IF(A1089="Composição",B1089,"")</f>
        <v> S-ARQ-LOUC-PRMPP-004 </v>
      </c>
      <c r="Q1089" s="81" t="n">
        <f aca="false">IF(P1089&lt;&gt;"",SUMIF(L1089:L1089,L1089,N1089:N1089),"")</f>
        <v>0</v>
      </c>
      <c r="R1089" s="81" t="n">
        <f aca="false">IF(P1089&lt;&gt;"",SUMIF(L1089:L1089,L1089,O1089:O1089),"")</f>
        <v>0</v>
      </c>
    </row>
    <row r="1090" customFormat="false" ht="25.5" hidden="true" customHeight="true" outlineLevel="0" collapsed="false">
      <c r="A1090" s="91" t="s">
        <v>668</v>
      </c>
      <c r="B1090" s="92" t="s">
        <v>1302</v>
      </c>
      <c r="C1090" s="91" t="s">
        <v>664</v>
      </c>
      <c r="D1090" s="91" t="s">
        <v>1303</v>
      </c>
      <c r="E1090" s="91" t="s">
        <v>764</v>
      </c>
      <c r="F1090" s="91"/>
      <c r="G1090" s="93" t="s">
        <v>718</v>
      </c>
      <c r="H1090" s="94" t="n">
        <v>1</v>
      </c>
      <c r="I1090" s="95" t="n">
        <f aca="false">SUMIFS(J:J,A:A,"Composição",B:B,$B1090)</f>
        <v>89.56</v>
      </c>
      <c r="J1090" s="95" t="n">
        <f aca="false">TRUNC(H1090*I1090,2)</f>
        <v>89.56</v>
      </c>
      <c r="L1090" s="63" t="n">
        <f aca="false">IF(AND(A1091&lt;&gt;"",A1090=""),L1089+1,L1089)</f>
        <v>98</v>
      </c>
      <c r="M1090" s="80" t="n">
        <f aca="false">IF(OR(A1090="Insumo",A1090="Composição Auxiliar"),J1090,"")</f>
        <v>89.56</v>
      </c>
      <c r="N1090" s="81" t="str">
        <f aca="false">IF(E1090="Mão de Obra",J1090,"")</f>
        <v/>
      </c>
      <c r="O1090" s="81" t="n">
        <f aca="false">IF(N1090&lt;&gt;"","",M1090)</f>
        <v>89.56</v>
      </c>
      <c r="P1090" s="82" t="str">
        <f aca="false">IF(A1090="Composição",B1090,"")</f>
        <v/>
      </c>
      <c r="Q1090" s="81" t="str">
        <f aca="false">IF(P1090&lt;&gt;"",SUMIF(L1090:L1090,L1090,N1090:N1090),"")</f>
        <v/>
      </c>
      <c r="R1090" s="81" t="str">
        <f aca="false">IF(P1090&lt;&gt;"",SUMIF(L1090:L1090,L1090,O1090:O1090),"")</f>
        <v/>
      </c>
    </row>
    <row r="1091" customFormat="false" ht="25.5" hidden="true" customHeight="true" outlineLevel="0" collapsed="false">
      <c r="A1091" s="91" t="s">
        <v>668</v>
      </c>
      <c r="B1091" s="92" t="s">
        <v>677</v>
      </c>
      <c r="C1091" s="91" t="s">
        <v>664</v>
      </c>
      <c r="D1091" s="91" t="s">
        <v>678</v>
      </c>
      <c r="E1091" s="91" t="s">
        <v>671</v>
      </c>
      <c r="F1091" s="91"/>
      <c r="G1091" s="93" t="s">
        <v>672</v>
      </c>
      <c r="H1091" s="94" t="n">
        <v>0.1886</v>
      </c>
      <c r="I1091" s="95" t="n">
        <f aca="false">SUMIFS(J:J,A:A,"Composição",B:B,$B1091)</f>
        <v>18.93</v>
      </c>
      <c r="J1091" s="95" t="n">
        <f aca="false">TRUNC(H1091*I1091,2)</f>
        <v>3.57</v>
      </c>
      <c r="L1091" s="63" t="n">
        <f aca="false">IF(AND(A1092&lt;&gt;"",A1091=""),L1090+1,L1090)</f>
        <v>98</v>
      </c>
      <c r="M1091" s="80" t="n">
        <f aca="false">IF(OR(A1091="Insumo",A1091="Composição Auxiliar"),J1091,"")</f>
        <v>3.57</v>
      </c>
      <c r="N1091" s="81" t="str">
        <f aca="false">IF(E1091="Mão de Obra",J1091,"")</f>
        <v/>
      </c>
      <c r="O1091" s="81" t="n">
        <f aca="false">IF(N1091&lt;&gt;"","",M1091)</f>
        <v>3.57</v>
      </c>
      <c r="P1091" s="82" t="str">
        <f aca="false">IF(A1091="Composição",B1091,"")</f>
        <v/>
      </c>
      <c r="Q1091" s="81" t="str">
        <f aca="false">IF(P1091&lt;&gt;"",SUMIF(L1091:L1091,L1091,N1091:N1091),"")</f>
        <v/>
      </c>
      <c r="R1091" s="81" t="str">
        <f aca="false">IF(P1091&lt;&gt;"",SUMIF(L1091:L1091,L1091,O1091:O1091),"")</f>
        <v/>
      </c>
    </row>
    <row r="1092" customFormat="false" ht="25.5" hidden="true" customHeight="true" outlineLevel="0" collapsed="false">
      <c r="A1092" s="91" t="s">
        <v>668</v>
      </c>
      <c r="B1092" s="92" t="s">
        <v>1292</v>
      </c>
      <c r="C1092" s="91" t="s">
        <v>664</v>
      </c>
      <c r="D1092" s="91" t="s">
        <v>1293</v>
      </c>
      <c r="E1092" s="91" t="s">
        <v>671</v>
      </c>
      <c r="F1092" s="91"/>
      <c r="G1092" s="93" t="s">
        <v>672</v>
      </c>
      <c r="H1092" s="94" t="n">
        <v>0.387</v>
      </c>
      <c r="I1092" s="95" t="n">
        <f aca="false">SUMIFS(J:J,A:A,"Composição",B:B,$B1092)</f>
        <v>22.94</v>
      </c>
      <c r="J1092" s="95" t="n">
        <f aca="false">TRUNC(H1092*I1092,2)</f>
        <v>8.87</v>
      </c>
      <c r="L1092" s="63" t="n">
        <f aca="false">IF(AND(A1093&lt;&gt;"",A1092=""),L1091+1,L1091)</f>
        <v>98</v>
      </c>
      <c r="M1092" s="80" t="n">
        <f aca="false">IF(OR(A1092="Insumo",A1092="Composição Auxiliar"),J1092,"")</f>
        <v>8.87</v>
      </c>
      <c r="N1092" s="81" t="str">
        <f aca="false">IF(E1092="Mão de Obra",J1092,"")</f>
        <v/>
      </c>
      <c r="O1092" s="81" t="n">
        <f aca="false">IF(N1092&lt;&gt;"","",M1092)</f>
        <v>8.87</v>
      </c>
      <c r="P1092" s="82" t="str">
        <f aca="false">IF(A1092="Composição",B1092,"")</f>
        <v/>
      </c>
      <c r="Q1092" s="81" t="str">
        <f aca="false">IF(P1092&lt;&gt;"",SUMIF(L1092:L1092,L1092,N1092:N1092),"")</f>
        <v/>
      </c>
      <c r="R1092" s="81" t="str">
        <f aca="false">IF(P1092&lt;&gt;"",SUMIF(L1092:L1092,L1092,O1092:O1092),"")</f>
        <v/>
      </c>
    </row>
    <row r="1093" customFormat="false" ht="25.5" hidden="true" customHeight="true" outlineLevel="0" collapsed="false">
      <c r="A1093" s="91" t="s">
        <v>668</v>
      </c>
      <c r="B1093" s="92" t="s">
        <v>1304</v>
      </c>
      <c r="C1093" s="91" t="s">
        <v>664</v>
      </c>
      <c r="D1093" s="91" t="s">
        <v>1305</v>
      </c>
      <c r="E1093" s="91" t="s">
        <v>764</v>
      </c>
      <c r="F1093" s="91"/>
      <c r="G1093" s="93" t="s">
        <v>718</v>
      </c>
      <c r="H1093" s="94" t="n">
        <v>1</v>
      </c>
      <c r="I1093" s="95" t="n">
        <f aca="false">SUMIFS(J:J,A:A,"Composição",B:B,$B1093)</f>
        <v>12.57</v>
      </c>
      <c r="J1093" s="95" t="n">
        <f aca="false">TRUNC(H1093*I1093,2)</f>
        <v>12.57</v>
      </c>
      <c r="L1093" s="63" t="n">
        <f aca="false">IF(AND(A1094&lt;&gt;"",A1093=""),L1092+1,L1092)</f>
        <v>98</v>
      </c>
      <c r="M1093" s="80" t="n">
        <f aca="false">IF(OR(A1093="Insumo",A1093="Composição Auxiliar"),J1093,"")</f>
        <v>12.57</v>
      </c>
      <c r="N1093" s="81" t="str">
        <f aca="false">IF(E1093="Mão de Obra",J1093,"")</f>
        <v/>
      </c>
      <c r="O1093" s="81" t="n">
        <f aca="false">IF(N1093&lt;&gt;"","",M1093)</f>
        <v>12.57</v>
      </c>
      <c r="P1093" s="82" t="str">
        <f aca="false">IF(A1093="Composição",B1093,"")</f>
        <v/>
      </c>
      <c r="Q1093" s="81" t="str">
        <f aca="false">IF(P1093&lt;&gt;"",SUMIF(L1093:L1093,L1093,N1093:N1093),"")</f>
        <v/>
      </c>
      <c r="R1093" s="81" t="str">
        <f aca="false">IF(P1093&lt;&gt;"",SUMIF(L1093:L1093,L1093,O1093:O1093),"")</f>
        <v/>
      </c>
    </row>
    <row r="1094" customFormat="false" ht="25.5" hidden="true" customHeight="false" outlineLevel="0" collapsed="false">
      <c r="A1094" s="96" t="s">
        <v>679</v>
      </c>
      <c r="B1094" s="97" t="s">
        <v>1306</v>
      </c>
      <c r="C1094" s="96" t="str">
        <f aca="false">VLOOKUP(B1094,INSUMOS!$A:$I,2,0)</f>
        <v>SINAPI</v>
      </c>
      <c r="D1094" s="96" t="str">
        <f aca="false">VLOOKUP(B1094,INSUMOS!$A:$I,3,0)</f>
        <v>VALVULA DE ESCOAMENTO PARA TANQUE, EM METAL CROMADO, 1.1/2 ", SEM LADRAO, COM TAMPAO PLASTICO</v>
      </c>
      <c r="E1094" s="98" t="str">
        <f aca="false">VLOOKUP(B1094,INSUMOS!$A:$I,4,0)</f>
        <v>Material</v>
      </c>
      <c r="F1094" s="98"/>
      <c r="G1094" s="99" t="str">
        <f aca="false">VLOOKUP(B1094,INSUMOS!$A:$I,5,0)</f>
        <v>UN</v>
      </c>
      <c r="H1094" s="100" t="n">
        <v>1</v>
      </c>
      <c r="I1094" s="101" t="n">
        <f aca="false">VLOOKUP(B1094,INSUMOS!$A:$I,8,0)</f>
        <v>106.61</v>
      </c>
      <c r="J1094" s="101" t="n">
        <f aca="false">TRUNC(H1094*I1094,2)</f>
        <v>106.61</v>
      </c>
      <c r="L1094" s="63" t="n">
        <f aca="false">IF(AND(A1095&lt;&gt;"",A1094=""),L1093+1,L1093)</f>
        <v>98</v>
      </c>
      <c r="M1094" s="80" t="n">
        <f aca="false">IF(OR(A1094="Insumo",A1094="Composição Auxiliar"),J1094,"")</f>
        <v>106.61</v>
      </c>
      <c r="N1094" s="81" t="str">
        <f aca="false">IF(E1094="Mão de Obra",J1094,"")</f>
        <v/>
      </c>
      <c r="O1094" s="81" t="n">
        <f aca="false">IF(N1094&lt;&gt;"","",M1094)</f>
        <v>106.61</v>
      </c>
      <c r="P1094" s="82" t="str">
        <f aca="false">IF(A1094="Composição",B1094,"")</f>
        <v/>
      </c>
      <c r="Q1094" s="81" t="str">
        <f aca="false">IF(P1094&lt;&gt;"",SUMIF(L1094:L1094,L1094,N1094:N1094),"")</f>
        <v/>
      </c>
      <c r="R1094" s="81" t="str">
        <f aca="false">IF(P1094&lt;&gt;"",SUMIF(L1094:L1094,L1094,O1094:O1094),"")</f>
        <v/>
      </c>
    </row>
    <row r="1095" customFormat="false" ht="38.25" hidden="true" customHeight="false" outlineLevel="0" collapsed="false">
      <c r="A1095" s="96" t="s">
        <v>679</v>
      </c>
      <c r="B1095" s="97" t="s">
        <v>1307</v>
      </c>
      <c r="C1095" s="96" t="str">
        <f aca="false">VLOOKUP(B1095,INSUMOS!$A:$I,2,0)</f>
        <v>SINAPI</v>
      </c>
      <c r="D1095" s="96" t="str">
        <f aca="false">VLOOKUP(B1095,INSUMOS!$A:$I,3,0)</f>
        <v>PARAFUSO NIQUELADO 3 1/2" COM ACABAMENTO CROMADO PARA FIXAR PECA SANITARIA, INCLUI PORCA CEGA, ARRUELA E BUCHA DE NYLON TAMANHO S-8</v>
      </c>
      <c r="E1095" s="98" t="str">
        <f aca="false">VLOOKUP(B1095,INSUMOS!$A:$I,4,0)</f>
        <v>Material</v>
      </c>
      <c r="F1095" s="98"/>
      <c r="G1095" s="99" t="str">
        <f aca="false">VLOOKUP(B1095,INSUMOS!$A:$I,5,0)</f>
        <v>UN</v>
      </c>
      <c r="H1095" s="100" t="n">
        <v>2</v>
      </c>
      <c r="I1095" s="101" t="n">
        <f aca="false">VLOOKUP(B1095,INSUMOS!$A:$I,8,0)</f>
        <v>21.18</v>
      </c>
      <c r="J1095" s="101" t="n">
        <f aca="false">TRUNC(H1095*I1095,2)</f>
        <v>42.36</v>
      </c>
      <c r="L1095" s="63" t="n">
        <f aca="false">IF(AND(A1096&lt;&gt;"",A1095=""),L1094+1,L1094)</f>
        <v>98</v>
      </c>
      <c r="M1095" s="80" t="n">
        <f aca="false">IF(OR(A1095="Insumo",A1095="Composição Auxiliar"),J1095,"")</f>
        <v>42.36</v>
      </c>
      <c r="N1095" s="81" t="str">
        <f aca="false">IF(E1095="Mão de Obra",J1095,"")</f>
        <v/>
      </c>
      <c r="O1095" s="81" t="n">
        <f aca="false">IF(N1095&lt;&gt;"","",M1095)</f>
        <v>42.36</v>
      </c>
      <c r="P1095" s="82" t="str">
        <f aca="false">IF(A1095="Composição",B1095,"")</f>
        <v/>
      </c>
      <c r="Q1095" s="81" t="str">
        <f aca="false">IF(P1095&lt;&gt;"",SUMIF(L1095:L1095,L1095,N1095:N1095),"")</f>
        <v/>
      </c>
      <c r="R1095" s="81" t="str">
        <f aca="false">IF(P1095&lt;&gt;"",SUMIF(L1095:L1095,L1095,O1095:O1095),"")</f>
        <v/>
      </c>
    </row>
    <row r="1096" customFormat="false" ht="14.25" hidden="true" customHeight="false" outlineLevel="0" collapsed="false">
      <c r="A1096" s="96" t="s">
        <v>679</v>
      </c>
      <c r="B1096" s="97" t="s">
        <v>1294</v>
      </c>
      <c r="C1096" s="96" t="str">
        <f aca="false">VLOOKUP(B1096,INSUMOS!$A:$I,2,0)</f>
        <v>SINAPI</v>
      </c>
      <c r="D1096" s="96" t="str">
        <f aca="false">VLOOKUP(B1096,INSUMOS!$A:$I,3,0)</f>
        <v>REJUNTE EPOXI, QUALQUER COR</v>
      </c>
      <c r="E1096" s="98" t="str">
        <f aca="false">VLOOKUP(B1096,INSUMOS!$A:$I,4,0)</f>
        <v>Material</v>
      </c>
      <c r="F1096" s="98"/>
      <c r="G1096" s="99" t="str">
        <f aca="false">VLOOKUP(B1096,INSUMOS!$A:$I,5,0)</f>
        <v>KG</v>
      </c>
      <c r="H1096" s="100" t="n">
        <v>0.0304</v>
      </c>
      <c r="I1096" s="101" t="n">
        <f aca="false">VLOOKUP(B1096,INSUMOS!$A:$I,8,0)</f>
        <v>102.64</v>
      </c>
      <c r="J1096" s="101" t="n">
        <f aca="false">TRUNC(H1096*I1096,2)</f>
        <v>3.12</v>
      </c>
      <c r="L1096" s="63" t="n">
        <f aca="false">IF(AND(A1097&lt;&gt;"",A1096=""),L1095+1,L1095)</f>
        <v>98</v>
      </c>
      <c r="M1096" s="80" t="n">
        <f aca="false">IF(OR(A1096="Insumo",A1096="Composição Auxiliar"),J1096,"")</f>
        <v>3.12</v>
      </c>
      <c r="N1096" s="81" t="str">
        <f aca="false">IF(E1096="Mão de Obra",J1096,"")</f>
        <v/>
      </c>
      <c r="O1096" s="81" t="n">
        <f aca="false">IF(N1096&lt;&gt;"","",M1096)</f>
        <v>3.12</v>
      </c>
      <c r="P1096" s="82" t="str">
        <f aca="false">IF(A1096="Composição",B1096,"")</f>
        <v/>
      </c>
      <c r="Q1096" s="81" t="str">
        <f aca="false">IF(P1096&lt;&gt;"",SUMIF(L1096:L1096,L1096,N1096:N1096),"")</f>
        <v/>
      </c>
      <c r="R1096" s="81" t="str">
        <f aca="false">IF(P1096&lt;&gt;"",SUMIF(L1096:L1096,L1096,O1096:O1096),"")</f>
        <v/>
      </c>
    </row>
    <row r="1097" customFormat="false" ht="25.5" hidden="true" customHeight="false" outlineLevel="0" collapsed="false">
      <c r="A1097" s="96" t="s">
        <v>679</v>
      </c>
      <c r="B1097" s="97" t="s">
        <v>1308</v>
      </c>
      <c r="C1097" s="96" t="str">
        <f aca="false">VLOOKUP(B1097,INSUMOS!$A:$I,2,0)</f>
        <v>Próprio</v>
      </c>
      <c r="D1097" s="96" t="str">
        <f aca="false">VLOOKUP(B1097,INSUMOS!$A:$I,3,0)</f>
        <v>COLUNA SUSPENSA P/ LAVATÓRIO EM LOUÇA BRANCA - REF. DECA VOGUE PLUS C.510.17 OU EQUIV</v>
      </c>
      <c r="E1097" s="98" t="str">
        <f aca="false">VLOOKUP(B1097,INSUMOS!$A:$I,4,0)</f>
        <v>Material</v>
      </c>
      <c r="F1097" s="98"/>
      <c r="G1097" s="99" t="str">
        <f aca="false">VLOOKUP(B1097,INSUMOS!$A:$I,5,0)</f>
        <v>UN</v>
      </c>
      <c r="H1097" s="100" t="n">
        <v>1</v>
      </c>
      <c r="I1097" s="101" t="n">
        <f aca="false">VLOOKUP(B1097,INSUMOS!$A:$I,8,0)</f>
        <v>282.86</v>
      </c>
      <c r="J1097" s="101" t="n">
        <f aca="false">TRUNC(H1097*I1097,2)</f>
        <v>282.86</v>
      </c>
      <c r="L1097" s="63" t="n">
        <f aca="false">IF(AND(A1098&lt;&gt;"",A1097=""),L1096+1,L1096)</f>
        <v>98</v>
      </c>
      <c r="M1097" s="80" t="n">
        <f aca="false">IF(OR(A1097="Insumo",A1097="Composição Auxiliar"),J1097,"")</f>
        <v>282.86</v>
      </c>
      <c r="N1097" s="81" t="str">
        <f aca="false">IF(E1097="Mão de Obra",J1097,"")</f>
        <v/>
      </c>
      <c r="O1097" s="81" t="n">
        <f aca="false">IF(N1097&lt;&gt;"","",M1097)</f>
        <v>282.86</v>
      </c>
      <c r="P1097" s="82" t="str">
        <f aca="false">IF(A1097="Composição",B1097,"")</f>
        <v/>
      </c>
      <c r="Q1097" s="81" t="str">
        <f aca="false">IF(P1097&lt;&gt;"",SUMIF(L1097:L1097,L1097,N1097:N1097),"")</f>
        <v/>
      </c>
      <c r="R1097" s="81" t="str">
        <f aca="false">IF(P1097&lt;&gt;"",SUMIF(L1097:L1097,L1097,O1097:O1097),"")</f>
        <v/>
      </c>
    </row>
    <row r="1098" customFormat="false" ht="25.5" hidden="true" customHeight="false" outlineLevel="0" collapsed="false">
      <c r="A1098" s="96" t="s">
        <v>679</v>
      </c>
      <c r="B1098" s="97" t="s">
        <v>1309</v>
      </c>
      <c r="C1098" s="96" t="str">
        <f aca="false">VLOOKUP(B1098,INSUMOS!$A:$I,2,0)</f>
        <v>Próprio</v>
      </c>
      <c r="D1098" s="96" t="str">
        <f aca="false">VLOOKUP(B1098,INSUMOS!$A:$I,3,0)</f>
        <v>LAVATÓRIO P/ COLUNA EM LOUÇA BRANCA - REF. DECA VOGUE PLUS L.51.17 OU EQUIV</v>
      </c>
      <c r="E1098" s="98" t="str">
        <f aca="false">VLOOKUP(B1098,INSUMOS!$A:$I,4,0)</f>
        <v>Material</v>
      </c>
      <c r="F1098" s="98"/>
      <c r="G1098" s="99" t="str">
        <f aca="false">VLOOKUP(B1098,INSUMOS!$A:$I,5,0)</f>
        <v>UN</v>
      </c>
      <c r="H1098" s="100" t="n">
        <v>1</v>
      </c>
      <c r="I1098" s="101" t="n">
        <f aca="false">VLOOKUP(B1098,INSUMOS!$A:$I,8,0)</f>
        <v>580.12</v>
      </c>
      <c r="J1098" s="101" t="n">
        <f aca="false">TRUNC(H1098*I1098,2)</f>
        <v>580.12</v>
      </c>
      <c r="L1098" s="63" t="n">
        <f aca="false">IF(AND(A1099&lt;&gt;"",A1098=""),L1097+1,L1097)</f>
        <v>98</v>
      </c>
      <c r="M1098" s="80" t="n">
        <f aca="false">IF(OR(A1098="Insumo",A1098="Composição Auxiliar"),J1098,"")</f>
        <v>580.12</v>
      </c>
      <c r="N1098" s="81" t="str">
        <f aca="false">IF(E1098="Mão de Obra",J1098,"")</f>
        <v/>
      </c>
      <c r="O1098" s="81" t="n">
        <f aca="false">IF(N1098&lt;&gt;"","",M1098)</f>
        <v>580.12</v>
      </c>
      <c r="P1098" s="82" t="str">
        <f aca="false">IF(A1098="Composição",B1098,"")</f>
        <v/>
      </c>
      <c r="Q1098" s="81" t="str">
        <f aca="false">IF(P1098&lt;&gt;"",SUMIF(L1098:L1098,L1098,N1098:N1098),"")</f>
        <v/>
      </c>
      <c r="R1098" s="81" t="str">
        <f aca="false">IF(P1098&lt;&gt;"",SUMIF(L1098:L1098,L1098,O1098:O1098),"")</f>
        <v/>
      </c>
    </row>
    <row r="1099" customFormat="false" ht="14.25" hidden="true" customHeight="false" outlineLevel="0" collapsed="false">
      <c r="A1099" s="102"/>
      <c r="B1099" s="102"/>
      <c r="C1099" s="102"/>
      <c r="D1099" s="102"/>
      <c r="E1099" s="102"/>
      <c r="F1099" s="103"/>
      <c r="G1099" s="102"/>
      <c r="H1099" s="103"/>
      <c r="I1099" s="102"/>
      <c r="J1099" s="103"/>
      <c r="L1099" s="63" t="n">
        <f aca="false">IF(AND(A1100&lt;&gt;"",A1099=""),L1098+1,L1098)</f>
        <v>98</v>
      </c>
      <c r="M1099" s="80" t="str">
        <f aca="false">IF(OR(A1099="Insumo",A1099="Composição Auxiliar"),J1099,"")</f>
        <v/>
      </c>
      <c r="N1099" s="81" t="str">
        <f aca="false">IF(E1099="Mão de Obra",J1099,"")</f>
        <v/>
      </c>
      <c r="O1099" s="81" t="str">
        <f aca="false">IF(N1099&lt;&gt;"","",M1099)</f>
        <v/>
      </c>
      <c r="P1099" s="82" t="str">
        <f aca="false">IF(A1099="Composição",B1099,"")</f>
        <v/>
      </c>
      <c r="Q1099" s="81" t="str">
        <f aca="false">IF(P1099&lt;&gt;"",SUMIF(L1099:L1099,L1099,N1099:N1099),"")</f>
        <v/>
      </c>
      <c r="R1099" s="81" t="str">
        <f aca="false">IF(P1099&lt;&gt;"",SUMIF(L1099:L1099,L1099,O1099:O1099),"")</f>
        <v/>
      </c>
    </row>
    <row r="1100" customFormat="false" ht="15" hidden="true" customHeight="false" outlineLevel="0" collapsed="false">
      <c r="A1100" s="102"/>
      <c r="B1100" s="102"/>
      <c r="C1100" s="102"/>
      <c r="D1100" s="102"/>
      <c r="E1100" s="102"/>
      <c r="F1100" s="103"/>
      <c r="G1100" s="102"/>
      <c r="H1100" s="104"/>
      <c r="I1100" s="104"/>
      <c r="J1100" s="103"/>
      <c r="L1100" s="63" t="n">
        <f aca="false">IF(AND(A1101&lt;&gt;"",A1100=""),L1099+1,L1099)</f>
        <v>98</v>
      </c>
      <c r="M1100" s="80" t="str">
        <f aca="false">IF(OR(A1100="Insumo",A1100="Composição Auxiliar"),J1100,"")</f>
        <v/>
      </c>
      <c r="N1100" s="81" t="str">
        <f aca="false">IF(E1100="Mão de Obra",J1100,"")</f>
        <v/>
      </c>
      <c r="O1100" s="81" t="str">
        <f aca="false">IF(N1100&lt;&gt;"","",M1100)</f>
        <v/>
      </c>
      <c r="P1100" s="82" t="str">
        <f aca="false">IF(A1100="Composição",B1100,"")</f>
        <v/>
      </c>
      <c r="Q1100" s="81" t="str">
        <f aca="false">IF(P1100&lt;&gt;"",SUMIF(L1100:L1100,L1100,N1100:N1100),"")</f>
        <v/>
      </c>
      <c r="R1100" s="81" t="str">
        <f aca="false">IF(P1100&lt;&gt;"",SUMIF(L1100:L1100,L1100,O1100:O1100),"")</f>
        <v/>
      </c>
    </row>
    <row r="1101" customFormat="false" ht="15" hidden="true" customHeight="false" outlineLevel="0" collapsed="false">
      <c r="A1101" s="108"/>
      <c r="B1101" s="108"/>
      <c r="C1101" s="108"/>
      <c r="D1101" s="108"/>
      <c r="E1101" s="108"/>
      <c r="F1101" s="108"/>
      <c r="G1101" s="108"/>
      <c r="H1101" s="108"/>
      <c r="I1101" s="108"/>
      <c r="J1101" s="108"/>
      <c r="L1101" s="63" t="n">
        <f aca="false">IF(AND(A1102&lt;&gt;"",A1101=""),L1100+1,L1100)</f>
        <v>99</v>
      </c>
      <c r="M1101" s="80" t="str">
        <f aca="false">IF(OR(A1101="Insumo",A1101="Composição Auxiliar"),J1101,"")</f>
        <v/>
      </c>
      <c r="N1101" s="81" t="str">
        <f aca="false">IF(E1101="Mão de Obra",J1101,"")</f>
        <v/>
      </c>
      <c r="O1101" s="81" t="str">
        <f aca="false">IF(N1101&lt;&gt;"","",M1101)</f>
        <v/>
      </c>
      <c r="P1101" s="82" t="str">
        <f aca="false">IF(A1101="Composição",B1101,"")</f>
        <v/>
      </c>
      <c r="Q1101" s="81" t="str">
        <f aca="false">IF(P1101&lt;&gt;"",SUMIF(L1101:L1101,L1101,N1101:N1101),"")</f>
        <v/>
      </c>
      <c r="R1101" s="81" t="str">
        <f aca="false">IF(P1101&lt;&gt;"",SUMIF(L1101:L1101,L1101,O1101:O1101),"")</f>
        <v/>
      </c>
    </row>
    <row r="1102" customFormat="false" ht="15" hidden="true" customHeight="true" outlineLevel="0" collapsed="false">
      <c r="A1102" s="83" t="s">
        <v>285</v>
      </c>
      <c r="B1102" s="84" t="s">
        <v>655</v>
      </c>
      <c r="C1102" s="83" t="s">
        <v>656</v>
      </c>
      <c r="D1102" s="83" t="s">
        <v>657</v>
      </c>
      <c r="E1102" s="83" t="s">
        <v>658</v>
      </c>
      <c r="F1102" s="83"/>
      <c r="G1102" s="85" t="s">
        <v>659</v>
      </c>
      <c r="H1102" s="84" t="s">
        <v>660</v>
      </c>
      <c r="I1102" s="84" t="s">
        <v>661</v>
      </c>
      <c r="J1102" s="84" t="s">
        <v>662</v>
      </c>
      <c r="L1102" s="63" t="n">
        <f aca="false">IF(AND(A1103&lt;&gt;"",A1102=""),L1101+1,L1101)</f>
        <v>99</v>
      </c>
      <c r="M1102" s="80" t="str">
        <f aca="false">IF(OR(A1102="Insumo",A1102="Composição Auxiliar"),J1102,"")</f>
        <v/>
      </c>
      <c r="N1102" s="81" t="str">
        <f aca="false">IF(E1102="Mão de Obra",J1102,"")</f>
        <v/>
      </c>
      <c r="O1102" s="81" t="str">
        <f aca="false">IF(N1102&lt;&gt;"","",M1102)</f>
        <v/>
      </c>
      <c r="P1102" s="82" t="str">
        <f aca="false">IF(A1102="Composição",B1102,"")</f>
        <v/>
      </c>
      <c r="Q1102" s="81" t="str">
        <f aca="false">IF(P1102&lt;&gt;"",SUMIF(L1102:L1102,L1102,N1102:N1102),"")</f>
        <v/>
      </c>
      <c r="R1102" s="81" t="str">
        <f aca="false">IF(P1102&lt;&gt;"",SUMIF(L1102:L1102,L1102,O1102:O1102),"")</f>
        <v/>
      </c>
    </row>
    <row r="1103" customFormat="false" ht="38.25" hidden="true" customHeight="true" outlineLevel="0" collapsed="false">
      <c r="A1103" s="86" t="s">
        <v>663</v>
      </c>
      <c r="B1103" s="87" t="s">
        <v>286</v>
      </c>
      <c r="C1103" s="86" t="s">
        <v>716</v>
      </c>
      <c r="D1103" s="86" t="s">
        <v>1310</v>
      </c>
      <c r="E1103" s="86" t="s">
        <v>764</v>
      </c>
      <c r="F1103" s="86"/>
      <c r="G1103" s="88" t="s">
        <v>718</v>
      </c>
      <c r="H1103" s="89" t="n">
        <v>1</v>
      </c>
      <c r="I1103" s="90" t="n">
        <f aca="false">SUMIF(L:L,$L1103,M:M)</f>
        <v>1484.16</v>
      </c>
      <c r="J1103" s="90" t="n">
        <f aca="false">TRUNC(H1103*I1103,2)</f>
        <v>1484.16</v>
      </c>
      <c r="L1103" s="63" t="n">
        <f aca="false">IF(AND(A1104&lt;&gt;"",A1103=""),L1102+1,L1102)</f>
        <v>99</v>
      </c>
      <c r="M1103" s="80" t="str">
        <f aca="false">IF(OR(A1103="Insumo",A1103="Composição Auxiliar"),J1103,"")</f>
        <v/>
      </c>
      <c r="N1103" s="81" t="str">
        <f aca="false">IF(E1103="Mão de Obra",J1103,"")</f>
        <v/>
      </c>
      <c r="O1103" s="81" t="str">
        <f aca="false">IF(N1103&lt;&gt;"","",M1103)</f>
        <v/>
      </c>
      <c r="P1103" s="82" t="str">
        <f aca="false">IF(A1103="Composição",B1103,"")</f>
        <v> S-ARQ-LOUC-PRMPP-001 </v>
      </c>
      <c r="Q1103" s="81" t="n">
        <f aca="false">IF(P1103&lt;&gt;"",SUMIF(L1103:L1103,L1103,N1103:N1103),"")</f>
        <v>0</v>
      </c>
      <c r="R1103" s="81" t="n">
        <f aca="false">IF(P1103&lt;&gt;"",SUMIF(L1103:L1103,L1103,O1103:O1103),"")</f>
        <v>0</v>
      </c>
    </row>
    <row r="1104" customFormat="false" ht="25.5" hidden="true" customHeight="true" outlineLevel="0" collapsed="false">
      <c r="A1104" s="91" t="s">
        <v>668</v>
      </c>
      <c r="B1104" s="92" t="s">
        <v>677</v>
      </c>
      <c r="C1104" s="91" t="s">
        <v>664</v>
      </c>
      <c r="D1104" s="91" t="s">
        <v>678</v>
      </c>
      <c r="E1104" s="91" t="s">
        <v>671</v>
      </c>
      <c r="F1104" s="91"/>
      <c r="G1104" s="93" t="s">
        <v>672</v>
      </c>
      <c r="H1104" s="94" t="n">
        <v>0.2665</v>
      </c>
      <c r="I1104" s="95" t="n">
        <f aca="false">SUMIFS(J:J,A:A,"Composição",B:B,$B1104)</f>
        <v>18.93</v>
      </c>
      <c r="J1104" s="95" t="n">
        <f aca="false">TRUNC(H1104*I1104,2)</f>
        <v>5.04</v>
      </c>
      <c r="L1104" s="63" t="n">
        <f aca="false">IF(AND(A1105&lt;&gt;"",A1104=""),L1103+1,L1103)</f>
        <v>99</v>
      </c>
      <c r="M1104" s="80" t="n">
        <f aca="false">IF(OR(A1104="Insumo",A1104="Composição Auxiliar"),J1104,"")</f>
        <v>5.04</v>
      </c>
      <c r="N1104" s="81" t="str">
        <f aca="false">IF(E1104="Mão de Obra",J1104,"")</f>
        <v/>
      </c>
      <c r="O1104" s="81" t="n">
        <f aca="false">IF(N1104&lt;&gt;"","",M1104)</f>
        <v>5.04</v>
      </c>
      <c r="P1104" s="82" t="str">
        <f aca="false">IF(A1104="Composição",B1104,"")</f>
        <v/>
      </c>
      <c r="Q1104" s="81" t="str">
        <f aca="false">IF(P1104&lt;&gt;"",SUMIF(L1104:L1104,L1104,N1104:N1104),"")</f>
        <v/>
      </c>
      <c r="R1104" s="81" t="str">
        <f aca="false">IF(P1104&lt;&gt;"",SUMIF(L1104:L1104,L1104,O1104:O1104),"")</f>
        <v/>
      </c>
    </row>
    <row r="1105" customFormat="false" ht="38.25" hidden="true" customHeight="true" outlineLevel="0" collapsed="false">
      <c r="A1105" s="91" t="s">
        <v>668</v>
      </c>
      <c r="B1105" s="92" t="s">
        <v>1311</v>
      </c>
      <c r="C1105" s="91" t="s">
        <v>664</v>
      </c>
      <c r="D1105" s="91" t="s">
        <v>1312</v>
      </c>
      <c r="E1105" s="91" t="s">
        <v>764</v>
      </c>
      <c r="F1105" s="91"/>
      <c r="G1105" s="93" t="s">
        <v>718</v>
      </c>
      <c r="H1105" s="94" t="n">
        <v>1</v>
      </c>
      <c r="I1105" s="95" t="n">
        <f aca="false">SUMIFS(J:J,A:A,"Composição",B:B,$B1105)</f>
        <v>111.84</v>
      </c>
      <c r="J1105" s="95" t="n">
        <f aca="false">TRUNC(H1105*I1105,2)</f>
        <v>111.84</v>
      </c>
      <c r="L1105" s="63" t="n">
        <f aca="false">IF(AND(A1106&lt;&gt;"",A1105=""),L1104+1,L1104)</f>
        <v>99</v>
      </c>
      <c r="M1105" s="80" t="n">
        <f aca="false">IF(OR(A1105="Insumo",A1105="Composição Auxiliar"),J1105,"")</f>
        <v>111.84</v>
      </c>
      <c r="N1105" s="81" t="str">
        <f aca="false">IF(E1105="Mão de Obra",J1105,"")</f>
        <v/>
      </c>
      <c r="O1105" s="81" t="n">
        <f aca="false">IF(N1105&lt;&gt;"","",M1105)</f>
        <v>111.84</v>
      </c>
      <c r="P1105" s="82" t="str">
        <f aca="false">IF(A1105="Composição",B1105,"")</f>
        <v/>
      </c>
      <c r="Q1105" s="81" t="str">
        <f aca="false">IF(P1105&lt;&gt;"",SUMIF(L1105:L1105,L1105,N1105:N1105),"")</f>
        <v/>
      </c>
      <c r="R1105" s="81" t="str">
        <f aca="false">IF(P1105&lt;&gt;"",SUMIF(L1105:L1105,L1105,O1105:O1105),"")</f>
        <v/>
      </c>
    </row>
    <row r="1106" customFormat="false" ht="25.5" hidden="true" customHeight="true" outlineLevel="0" collapsed="false">
      <c r="A1106" s="91" t="s">
        <v>668</v>
      </c>
      <c r="B1106" s="92" t="s">
        <v>1302</v>
      </c>
      <c r="C1106" s="91" t="s">
        <v>664</v>
      </c>
      <c r="D1106" s="91" t="s">
        <v>1303</v>
      </c>
      <c r="E1106" s="91" t="s">
        <v>764</v>
      </c>
      <c r="F1106" s="91"/>
      <c r="G1106" s="93" t="s">
        <v>718</v>
      </c>
      <c r="H1106" s="94" t="n">
        <v>1</v>
      </c>
      <c r="I1106" s="95" t="n">
        <f aca="false">SUMIFS(J:J,A:A,"Composição",B:B,$B1106)</f>
        <v>89.56</v>
      </c>
      <c r="J1106" s="95" t="n">
        <f aca="false">TRUNC(H1106*I1106,2)</f>
        <v>89.56</v>
      </c>
      <c r="L1106" s="63" t="n">
        <f aca="false">IF(AND(A1107&lt;&gt;"",A1106=""),L1105+1,L1105)</f>
        <v>99</v>
      </c>
      <c r="M1106" s="80" t="n">
        <f aca="false">IF(OR(A1106="Insumo",A1106="Composição Auxiliar"),J1106,"")</f>
        <v>89.56</v>
      </c>
      <c r="N1106" s="81" t="str">
        <f aca="false">IF(E1106="Mão de Obra",J1106,"")</f>
        <v/>
      </c>
      <c r="O1106" s="81" t="n">
        <f aca="false">IF(N1106&lt;&gt;"","",M1106)</f>
        <v>89.56</v>
      </c>
      <c r="P1106" s="82" t="str">
        <f aca="false">IF(A1106="Composição",B1106,"")</f>
        <v/>
      </c>
      <c r="Q1106" s="81" t="str">
        <f aca="false">IF(P1106&lt;&gt;"",SUMIF(L1106:L1106,L1106,N1106:N1106),"")</f>
        <v/>
      </c>
      <c r="R1106" s="81" t="str">
        <f aca="false">IF(P1106&lt;&gt;"",SUMIF(L1106:L1106,L1106,O1106:O1106),"")</f>
        <v/>
      </c>
    </row>
    <row r="1107" customFormat="false" ht="25.5" hidden="true" customHeight="true" outlineLevel="0" collapsed="false">
      <c r="A1107" s="91" t="s">
        <v>668</v>
      </c>
      <c r="B1107" s="92" t="s">
        <v>1313</v>
      </c>
      <c r="C1107" s="91" t="s">
        <v>664</v>
      </c>
      <c r="D1107" s="91" t="s">
        <v>1314</v>
      </c>
      <c r="E1107" s="91" t="s">
        <v>764</v>
      </c>
      <c r="F1107" s="91"/>
      <c r="G1107" s="93" t="s">
        <v>718</v>
      </c>
      <c r="H1107" s="94" t="n">
        <v>1</v>
      </c>
      <c r="I1107" s="95" t="n">
        <f aca="false">SUMIFS(J:J,A:A,"Composição",B:B,$B1107)</f>
        <v>346.94</v>
      </c>
      <c r="J1107" s="95" t="n">
        <f aca="false">TRUNC(H1107*I1107,2)</f>
        <v>346.94</v>
      </c>
      <c r="L1107" s="63" t="n">
        <f aca="false">IF(AND(A1108&lt;&gt;"",A1107=""),L1106+1,L1106)</f>
        <v>99</v>
      </c>
      <c r="M1107" s="80" t="n">
        <f aca="false">IF(OR(A1107="Insumo",A1107="Composição Auxiliar"),J1107,"")</f>
        <v>346.94</v>
      </c>
      <c r="N1107" s="81" t="str">
        <f aca="false">IF(E1107="Mão de Obra",J1107,"")</f>
        <v/>
      </c>
      <c r="O1107" s="81" t="n">
        <f aca="false">IF(N1107&lt;&gt;"","",M1107)</f>
        <v>346.94</v>
      </c>
      <c r="P1107" s="82" t="str">
        <f aca="false">IF(A1107="Composição",B1107,"")</f>
        <v/>
      </c>
      <c r="Q1107" s="81" t="str">
        <f aca="false">IF(P1107&lt;&gt;"",SUMIF(L1107:L1107,L1107,N1107:N1107),"")</f>
        <v/>
      </c>
      <c r="R1107" s="81" t="str">
        <f aca="false">IF(P1107&lt;&gt;"",SUMIF(L1107:L1107,L1107,O1107:O1107),"")</f>
        <v/>
      </c>
    </row>
    <row r="1108" customFormat="false" ht="25.5" hidden="true" customHeight="true" outlineLevel="0" collapsed="false">
      <c r="A1108" s="91" t="s">
        <v>668</v>
      </c>
      <c r="B1108" s="92" t="s">
        <v>1135</v>
      </c>
      <c r="C1108" s="91" t="s">
        <v>664</v>
      </c>
      <c r="D1108" s="91" t="s">
        <v>1136</v>
      </c>
      <c r="E1108" s="91" t="s">
        <v>671</v>
      </c>
      <c r="F1108" s="91"/>
      <c r="G1108" s="93" t="s">
        <v>672</v>
      </c>
      <c r="H1108" s="94" t="n">
        <v>0.8458</v>
      </c>
      <c r="I1108" s="95" t="n">
        <f aca="false">SUMIFS(J:J,A:A,"Composição",B:B,$B1108)</f>
        <v>23.56</v>
      </c>
      <c r="J1108" s="95" t="n">
        <f aca="false">TRUNC(H1108*I1108,2)</f>
        <v>19.92</v>
      </c>
      <c r="L1108" s="63" t="n">
        <f aca="false">IF(AND(A1109&lt;&gt;"",A1108=""),L1107+1,L1107)</f>
        <v>99</v>
      </c>
      <c r="M1108" s="80" t="n">
        <f aca="false">IF(OR(A1108="Insumo",A1108="Composição Auxiliar"),J1108,"")</f>
        <v>19.92</v>
      </c>
      <c r="N1108" s="81" t="str">
        <f aca="false">IF(E1108="Mão de Obra",J1108,"")</f>
        <v/>
      </c>
      <c r="O1108" s="81" t="n">
        <f aca="false">IF(N1108&lt;&gt;"","",M1108)</f>
        <v>19.92</v>
      </c>
      <c r="P1108" s="82" t="str">
        <f aca="false">IF(A1108="Composição",B1108,"")</f>
        <v/>
      </c>
      <c r="Q1108" s="81" t="str">
        <f aca="false">IF(P1108&lt;&gt;"",SUMIF(L1108:L1108,L1108,N1108:N1108),"")</f>
        <v/>
      </c>
      <c r="R1108" s="81" t="str">
        <f aca="false">IF(P1108&lt;&gt;"",SUMIF(L1108:L1108,L1108,O1108:O1108),"")</f>
        <v/>
      </c>
    </row>
    <row r="1109" customFormat="false" ht="25.5" hidden="true" customHeight="false" outlineLevel="0" collapsed="false">
      <c r="A1109" s="96" t="s">
        <v>679</v>
      </c>
      <c r="B1109" s="97" t="s">
        <v>1315</v>
      </c>
      <c r="C1109" s="96" t="str">
        <f aca="false">VLOOKUP(B1109,INSUMOS!$A:$I,2,0)</f>
        <v>Próprio</v>
      </c>
      <c r="D1109" s="96" t="str">
        <f aca="false">VLOOKUP(B1109,INSUMOS!$A:$I,3,0)</f>
        <v>CUBA DE SEMIENCAIXE QUADRADA COM MESA EM LOUÇA BRANCA, 42X42CM, REF.: DECA L.830 OU EQUIV</v>
      </c>
      <c r="E1109" s="98" t="str">
        <f aca="false">VLOOKUP(B1109,INSUMOS!$A:$I,4,0)</f>
        <v>Material</v>
      </c>
      <c r="F1109" s="98"/>
      <c r="G1109" s="99" t="str">
        <f aca="false">VLOOKUP(B1109,INSUMOS!$A:$I,5,0)</f>
        <v>UN</v>
      </c>
      <c r="H1109" s="100" t="n">
        <v>1</v>
      </c>
      <c r="I1109" s="101" t="n">
        <f aca="false">VLOOKUP(B1109,INSUMOS!$A:$I,8,0)</f>
        <v>887.37</v>
      </c>
      <c r="J1109" s="101" t="n">
        <f aca="false">TRUNC(H1109*I1109,2)</f>
        <v>887.37</v>
      </c>
      <c r="L1109" s="63" t="n">
        <f aca="false">IF(AND(A1110&lt;&gt;"",A1109=""),L1108+1,L1108)</f>
        <v>99</v>
      </c>
      <c r="M1109" s="80" t="n">
        <f aca="false">IF(OR(A1109="Insumo",A1109="Composição Auxiliar"),J1109,"")</f>
        <v>887.37</v>
      </c>
      <c r="N1109" s="81" t="str">
        <f aca="false">IF(E1109="Mão de Obra",J1109,"")</f>
        <v/>
      </c>
      <c r="O1109" s="81" t="n">
        <f aca="false">IF(N1109&lt;&gt;"","",M1109)</f>
        <v>887.37</v>
      </c>
      <c r="P1109" s="82" t="str">
        <f aca="false">IF(A1109="Composição",B1109,"")</f>
        <v/>
      </c>
      <c r="Q1109" s="81" t="str">
        <f aca="false">IF(P1109&lt;&gt;"",SUMIF(L1109:L1109,L1109,N1109:N1109),"")</f>
        <v/>
      </c>
      <c r="R1109" s="81" t="str">
        <f aca="false">IF(P1109&lt;&gt;"",SUMIF(L1109:L1109,L1109,O1109:O1109),"")</f>
        <v/>
      </c>
    </row>
    <row r="1110" customFormat="false" ht="14.25" hidden="true" customHeight="false" outlineLevel="0" collapsed="false">
      <c r="A1110" s="96" t="s">
        <v>679</v>
      </c>
      <c r="B1110" s="97" t="s">
        <v>1316</v>
      </c>
      <c r="C1110" s="96" t="str">
        <f aca="false">VLOOKUP(B1110,INSUMOS!$A:$I,2,0)</f>
        <v>SINAPI</v>
      </c>
      <c r="D1110" s="96" t="str">
        <f aca="false">VLOOKUP(B1110,INSUMOS!$A:$I,3,0)</f>
        <v>MASSA PLASTICA PARA MARMORE/GRANITO</v>
      </c>
      <c r="E1110" s="98" t="str">
        <f aca="false">VLOOKUP(B1110,INSUMOS!$A:$I,4,0)</f>
        <v>Material</v>
      </c>
      <c r="F1110" s="98"/>
      <c r="G1110" s="99" t="str">
        <f aca="false">VLOOKUP(B1110,INSUMOS!$A:$I,5,0)</f>
        <v>KG</v>
      </c>
      <c r="H1110" s="100" t="n">
        <v>0.5271</v>
      </c>
      <c r="I1110" s="101" t="n">
        <f aca="false">VLOOKUP(B1110,INSUMOS!$A:$I,8,0)</f>
        <v>44.57</v>
      </c>
      <c r="J1110" s="101" t="n">
        <f aca="false">TRUNC(H1110*I1110,2)</f>
        <v>23.49</v>
      </c>
      <c r="L1110" s="63" t="n">
        <f aca="false">IF(AND(A1111&lt;&gt;"",A1110=""),L1109+1,L1109)</f>
        <v>99</v>
      </c>
      <c r="M1110" s="80" t="n">
        <f aca="false">IF(OR(A1110="Insumo",A1110="Composição Auxiliar"),J1110,"")</f>
        <v>23.49</v>
      </c>
      <c r="N1110" s="81" t="str">
        <f aca="false">IF(E1110="Mão de Obra",J1110,"")</f>
        <v/>
      </c>
      <c r="O1110" s="81" t="n">
        <f aca="false">IF(N1110&lt;&gt;"","",M1110)</f>
        <v>23.49</v>
      </c>
      <c r="P1110" s="82" t="str">
        <f aca="false">IF(A1110="Composição",B1110,"")</f>
        <v/>
      </c>
      <c r="Q1110" s="81" t="str">
        <f aca="false">IF(P1110&lt;&gt;"",SUMIF(L1110:L1110,L1110,N1110:N1110),"")</f>
        <v/>
      </c>
      <c r="R1110" s="81" t="str">
        <f aca="false">IF(P1110&lt;&gt;"",SUMIF(L1110:L1110,L1110,O1110:O1110),"")</f>
        <v/>
      </c>
    </row>
    <row r="1111" customFormat="false" ht="14.25" hidden="true" customHeight="false" outlineLevel="0" collapsed="false">
      <c r="A1111" s="102"/>
      <c r="B1111" s="102"/>
      <c r="C1111" s="102"/>
      <c r="D1111" s="102"/>
      <c r="E1111" s="102"/>
      <c r="F1111" s="103"/>
      <c r="G1111" s="102"/>
      <c r="H1111" s="103"/>
      <c r="I1111" s="102"/>
      <c r="J1111" s="103"/>
      <c r="L1111" s="63" t="n">
        <f aca="false">IF(AND(A1112&lt;&gt;"",A1111=""),L1110+1,L1110)</f>
        <v>99</v>
      </c>
      <c r="M1111" s="80" t="str">
        <f aca="false">IF(OR(A1111="Insumo",A1111="Composição Auxiliar"),J1111,"")</f>
        <v/>
      </c>
      <c r="N1111" s="81" t="str">
        <f aca="false">IF(E1111="Mão de Obra",J1111,"")</f>
        <v/>
      </c>
      <c r="O1111" s="81" t="str">
        <f aca="false">IF(N1111&lt;&gt;"","",M1111)</f>
        <v/>
      </c>
      <c r="P1111" s="82" t="str">
        <f aca="false">IF(A1111="Composição",B1111,"")</f>
        <v/>
      </c>
      <c r="Q1111" s="81" t="str">
        <f aca="false">IF(P1111&lt;&gt;"",SUMIF(L1111:L1111,L1111,N1111:N1111),"")</f>
        <v/>
      </c>
      <c r="R1111" s="81" t="str">
        <f aca="false">IF(P1111&lt;&gt;"",SUMIF(L1111:L1111,L1111,O1111:O1111),"")</f>
        <v/>
      </c>
    </row>
    <row r="1112" customFormat="false" ht="15" hidden="true" customHeight="false" outlineLevel="0" collapsed="false">
      <c r="A1112" s="102"/>
      <c r="B1112" s="102"/>
      <c r="C1112" s="102"/>
      <c r="D1112" s="102"/>
      <c r="E1112" s="102"/>
      <c r="F1112" s="103"/>
      <c r="G1112" s="102"/>
      <c r="H1112" s="104"/>
      <c r="I1112" s="104"/>
      <c r="J1112" s="103"/>
      <c r="L1112" s="63" t="n">
        <f aca="false">IF(AND(A1113&lt;&gt;"",A1112=""),L1111+1,L1111)</f>
        <v>99</v>
      </c>
      <c r="M1112" s="80" t="str">
        <f aca="false">IF(OR(A1112="Insumo",A1112="Composição Auxiliar"),J1112,"")</f>
        <v/>
      </c>
      <c r="N1112" s="81" t="str">
        <f aca="false">IF(E1112="Mão de Obra",J1112,"")</f>
        <v/>
      </c>
      <c r="O1112" s="81" t="str">
        <f aca="false">IF(N1112&lt;&gt;"","",M1112)</f>
        <v/>
      </c>
      <c r="P1112" s="82" t="str">
        <f aca="false">IF(A1112="Composição",B1112,"")</f>
        <v/>
      </c>
      <c r="Q1112" s="81" t="str">
        <f aca="false">IF(P1112&lt;&gt;"",SUMIF(L1112:L1112,L1112,N1112:N1112),"")</f>
        <v/>
      </c>
      <c r="R1112" s="81" t="str">
        <f aca="false">IF(P1112&lt;&gt;"",SUMIF(L1112:L1112,L1112,O1112:O1112),"")</f>
        <v/>
      </c>
    </row>
    <row r="1113" customFormat="false" ht="15" hidden="true" customHeight="false" outlineLevel="0" collapsed="false">
      <c r="A1113" s="108"/>
      <c r="B1113" s="108"/>
      <c r="C1113" s="108"/>
      <c r="D1113" s="108"/>
      <c r="E1113" s="108"/>
      <c r="F1113" s="108"/>
      <c r="G1113" s="108"/>
      <c r="H1113" s="108"/>
      <c r="I1113" s="108"/>
      <c r="J1113" s="108"/>
      <c r="L1113" s="63" t="n">
        <f aca="false">IF(AND(A1114&lt;&gt;"",A1113=""),L1112+1,L1112)</f>
        <v>100</v>
      </c>
      <c r="M1113" s="80" t="str">
        <f aca="false">IF(OR(A1113="Insumo",A1113="Composição Auxiliar"),J1113,"")</f>
        <v/>
      </c>
      <c r="N1113" s="81" t="str">
        <f aca="false">IF(E1113="Mão de Obra",J1113,"")</f>
        <v/>
      </c>
      <c r="O1113" s="81" t="str">
        <f aca="false">IF(N1113&lt;&gt;"","",M1113)</f>
        <v/>
      </c>
      <c r="P1113" s="82" t="str">
        <f aca="false">IF(A1113="Composição",B1113,"")</f>
        <v/>
      </c>
      <c r="Q1113" s="81" t="str">
        <f aca="false">IF(P1113&lt;&gt;"",SUMIF(L1113:L1113,L1113,N1113:N1113),"")</f>
        <v/>
      </c>
      <c r="R1113" s="81" t="str">
        <f aca="false">IF(P1113&lt;&gt;"",SUMIF(L1113:L1113,L1113,O1113:O1113),"")</f>
        <v/>
      </c>
    </row>
    <row r="1114" customFormat="false" ht="15" hidden="true" customHeight="true" outlineLevel="0" collapsed="false">
      <c r="A1114" s="83" t="s">
        <v>287</v>
      </c>
      <c r="B1114" s="84" t="s">
        <v>655</v>
      </c>
      <c r="C1114" s="83" t="s">
        <v>656</v>
      </c>
      <c r="D1114" s="83" t="s">
        <v>657</v>
      </c>
      <c r="E1114" s="83" t="s">
        <v>658</v>
      </c>
      <c r="F1114" s="83"/>
      <c r="G1114" s="85" t="s">
        <v>659</v>
      </c>
      <c r="H1114" s="84" t="s">
        <v>660</v>
      </c>
      <c r="I1114" s="84" t="s">
        <v>661</v>
      </c>
      <c r="J1114" s="84" t="s">
        <v>662</v>
      </c>
      <c r="L1114" s="63" t="n">
        <f aca="false">IF(AND(A1115&lt;&gt;"",A1114=""),L1113+1,L1113)</f>
        <v>100</v>
      </c>
      <c r="M1114" s="80" t="str">
        <f aca="false">IF(OR(A1114="Insumo",A1114="Composição Auxiliar"),J1114,"")</f>
        <v/>
      </c>
      <c r="N1114" s="81" t="str">
        <f aca="false">IF(E1114="Mão de Obra",J1114,"")</f>
        <v/>
      </c>
      <c r="O1114" s="81" t="str">
        <f aca="false">IF(N1114&lt;&gt;"","",M1114)</f>
        <v/>
      </c>
      <c r="P1114" s="82" t="str">
        <f aca="false">IF(A1114="Composição",B1114,"")</f>
        <v/>
      </c>
      <c r="Q1114" s="81" t="str">
        <f aca="false">IF(P1114&lt;&gt;"",SUMIF(L1114:L1114,L1114,N1114:N1114),"")</f>
        <v/>
      </c>
      <c r="R1114" s="81" t="str">
        <f aca="false">IF(P1114&lt;&gt;"",SUMIF(L1114:L1114,L1114,O1114:O1114),"")</f>
        <v/>
      </c>
    </row>
    <row r="1115" customFormat="false" ht="38.25" hidden="true" customHeight="true" outlineLevel="0" collapsed="false">
      <c r="A1115" s="86" t="s">
        <v>663</v>
      </c>
      <c r="B1115" s="87" t="s">
        <v>288</v>
      </c>
      <c r="C1115" s="86" t="s">
        <v>716</v>
      </c>
      <c r="D1115" s="86" t="s">
        <v>1317</v>
      </c>
      <c r="E1115" s="86" t="s">
        <v>764</v>
      </c>
      <c r="F1115" s="86"/>
      <c r="G1115" s="88" t="s">
        <v>718</v>
      </c>
      <c r="H1115" s="89" t="n">
        <v>1</v>
      </c>
      <c r="I1115" s="90" t="n">
        <f aca="false">SUMIF(L:L,$L1115,M:M)</f>
        <v>1385.54</v>
      </c>
      <c r="J1115" s="90" t="n">
        <f aca="false">TRUNC(H1115*I1115,2)</f>
        <v>1385.54</v>
      </c>
      <c r="L1115" s="63" t="n">
        <f aca="false">IF(AND(A1116&lt;&gt;"",A1115=""),L1114+1,L1114)</f>
        <v>100</v>
      </c>
      <c r="M1115" s="80" t="str">
        <f aca="false">IF(OR(A1115="Insumo",A1115="Composição Auxiliar"),J1115,"")</f>
        <v/>
      </c>
      <c r="N1115" s="81" t="str">
        <f aca="false">IF(E1115="Mão de Obra",J1115,"")</f>
        <v/>
      </c>
      <c r="O1115" s="81" t="str">
        <f aca="false">IF(N1115&lt;&gt;"","",M1115)</f>
        <v/>
      </c>
      <c r="P1115" s="82" t="str">
        <f aca="false">IF(A1115="Composição",B1115,"")</f>
        <v> S-ARQ-LOUC-PRMPP-014 </v>
      </c>
      <c r="Q1115" s="81" t="n">
        <f aca="false">IF(P1115&lt;&gt;"",SUMIF(L1115:L1115,L1115,N1115:N1115),"")</f>
        <v>0</v>
      </c>
      <c r="R1115" s="81" t="n">
        <f aca="false">IF(P1115&lt;&gt;"",SUMIF(L1115:L1115,L1115,O1115:O1115),"")</f>
        <v>0</v>
      </c>
    </row>
    <row r="1116" customFormat="false" ht="38.25" hidden="true" customHeight="true" outlineLevel="0" collapsed="false">
      <c r="A1116" s="91" t="s">
        <v>668</v>
      </c>
      <c r="B1116" s="92" t="s">
        <v>1311</v>
      </c>
      <c r="C1116" s="91" t="s">
        <v>664</v>
      </c>
      <c r="D1116" s="91" t="s">
        <v>1312</v>
      </c>
      <c r="E1116" s="91" t="s">
        <v>764</v>
      </c>
      <c r="F1116" s="91"/>
      <c r="G1116" s="93" t="s">
        <v>718</v>
      </c>
      <c r="H1116" s="94" t="n">
        <v>1</v>
      </c>
      <c r="I1116" s="95" t="n">
        <f aca="false">SUMIFS(J:J,A:A,"Composição",B:B,$B1116)</f>
        <v>111.84</v>
      </c>
      <c r="J1116" s="95" t="n">
        <f aca="false">TRUNC(H1116*I1116,2)</f>
        <v>111.84</v>
      </c>
      <c r="L1116" s="63" t="n">
        <f aca="false">IF(AND(A1117&lt;&gt;"",A1116=""),L1115+1,L1115)</f>
        <v>100</v>
      </c>
      <c r="M1116" s="80" t="n">
        <f aca="false">IF(OR(A1116="Insumo",A1116="Composição Auxiliar"),J1116,"")</f>
        <v>111.84</v>
      </c>
      <c r="N1116" s="81" t="str">
        <f aca="false">IF(E1116="Mão de Obra",J1116,"")</f>
        <v/>
      </c>
      <c r="O1116" s="81" t="n">
        <f aca="false">IF(N1116&lt;&gt;"","",M1116)</f>
        <v>111.84</v>
      </c>
      <c r="P1116" s="82" t="str">
        <f aca="false">IF(A1116="Composição",B1116,"")</f>
        <v/>
      </c>
      <c r="Q1116" s="81" t="str">
        <f aca="false">IF(P1116&lt;&gt;"",SUMIF(L1116:L1116,L1116,N1116:N1116),"")</f>
        <v/>
      </c>
      <c r="R1116" s="81" t="str">
        <f aca="false">IF(P1116&lt;&gt;"",SUMIF(L1116:L1116,L1116,O1116:O1116),"")</f>
        <v/>
      </c>
    </row>
    <row r="1117" customFormat="false" ht="25.5" hidden="true" customHeight="true" outlineLevel="0" collapsed="false">
      <c r="A1117" s="91" t="s">
        <v>668</v>
      </c>
      <c r="B1117" s="92" t="s">
        <v>1292</v>
      </c>
      <c r="C1117" s="91" t="s">
        <v>664</v>
      </c>
      <c r="D1117" s="91" t="s">
        <v>1293</v>
      </c>
      <c r="E1117" s="91" t="s">
        <v>671</v>
      </c>
      <c r="F1117" s="91"/>
      <c r="G1117" s="93" t="s">
        <v>672</v>
      </c>
      <c r="H1117" s="94" t="n">
        <v>1.7689</v>
      </c>
      <c r="I1117" s="95" t="n">
        <f aca="false">SUMIFS(J:J,A:A,"Composição",B:B,$B1117)</f>
        <v>22.94</v>
      </c>
      <c r="J1117" s="95" t="n">
        <f aca="false">TRUNC(H1117*I1117,2)</f>
        <v>40.57</v>
      </c>
      <c r="L1117" s="63" t="n">
        <f aca="false">IF(AND(A1118&lt;&gt;"",A1117=""),L1116+1,L1116)</f>
        <v>100</v>
      </c>
      <c r="M1117" s="80" t="n">
        <f aca="false">IF(OR(A1117="Insumo",A1117="Composição Auxiliar"),J1117,"")</f>
        <v>40.57</v>
      </c>
      <c r="N1117" s="81" t="str">
        <f aca="false">IF(E1117="Mão de Obra",J1117,"")</f>
        <v/>
      </c>
      <c r="O1117" s="81" t="n">
        <f aca="false">IF(N1117&lt;&gt;"","",M1117)</f>
        <v>40.57</v>
      </c>
      <c r="P1117" s="82" t="str">
        <f aca="false">IF(A1117="Composição",B1117,"")</f>
        <v/>
      </c>
      <c r="Q1117" s="81" t="str">
        <f aca="false">IF(P1117&lt;&gt;"",SUMIF(L1117:L1117,L1117,N1117:N1117),"")</f>
        <v/>
      </c>
      <c r="R1117" s="81" t="str">
        <f aca="false">IF(P1117&lt;&gt;"",SUMIF(L1117:L1117,L1117,O1117:O1117),"")</f>
        <v/>
      </c>
    </row>
    <row r="1118" customFormat="false" ht="25.5" hidden="true" customHeight="true" outlineLevel="0" collapsed="false">
      <c r="A1118" s="91" t="s">
        <v>668</v>
      </c>
      <c r="B1118" s="92" t="s">
        <v>677</v>
      </c>
      <c r="C1118" s="91" t="s">
        <v>664</v>
      </c>
      <c r="D1118" s="91" t="s">
        <v>678</v>
      </c>
      <c r="E1118" s="91" t="s">
        <v>671</v>
      </c>
      <c r="F1118" s="91"/>
      <c r="G1118" s="93" t="s">
        <v>672</v>
      </c>
      <c r="H1118" s="94" t="n">
        <v>0.7111</v>
      </c>
      <c r="I1118" s="95" t="n">
        <f aca="false">SUMIFS(J:J,A:A,"Composição",B:B,$B1118)</f>
        <v>18.93</v>
      </c>
      <c r="J1118" s="95" t="n">
        <f aca="false">TRUNC(H1118*I1118,2)</f>
        <v>13.46</v>
      </c>
      <c r="L1118" s="63" t="n">
        <f aca="false">IF(AND(A1119&lt;&gt;"",A1118=""),L1117+1,L1117)</f>
        <v>100</v>
      </c>
      <c r="M1118" s="80" t="n">
        <f aca="false">IF(OR(A1118="Insumo",A1118="Composição Auxiliar"),J1118,"")</f>
        <v>13.46</v>
      </c>
      <c r="N1118" s="81" t="str">
        <f aca="false">IF(E1118="Mão de Obra",J1118,"")</f>
        <v/>
      </c>
      <c r="O1118" s="81" t="n">
        <f aca="false">IF(N1118&lt;&gt;"","",M1118)</f>
        <v>13.46</v>
      </c>
      <c r="P1118" s="82" t="str">
        <f aca="false">IF(A1118="Composição",B1118,"")</f>
        <v/>
      </c>
      <c r="Q1118" s="81" t="str">
        <f aca="false">IF(P1118&lt;&gt;"",SUMIF(L1118:L1118,L1118,N1118:N1118),"")</f>
        <v/>
      </c>
      <c r="R1118" s="81" t="str">
        <f aca="false">IF(P1118&lt;&gt;"",SUMIF(L1118:L1118,L1118,O1118:O1118),"")</f>
        <v/>
      </c>
    </row>
    <row r="1119" customFormat="false" ht="25.5" hidden="true" customHeight="true" outlineLevel="0" collapsed="false">
      <c r="A1119" s="91" t="s">
        <v>668</v>
      </c>
      <c r="B1119" s="92" t="s">
        <v>1313</v>
      </c>
      <c r="C1119" s="91" t="s">
        <v>664</v>
      </c>
      <c r="D1119" s="91" t="s">
        <v>1314</v>
      </c>
      <c r="E1119" s="91" t="s">
        <v>764</v>
      </c>
      <c r="F1119" s="91"/>
      <c r="G1119" s="93" t="s">
        <v>718</v>
      </c>
      <c r="H1119" s="94" t="n">
        <v>1</v>
      </c>
      <c r="I1119" s="95" t="n">
        <f aca="false">SUMIFS(J:J,A:A,"Composição",B:B,$B1119)</f>
        <v>346.94</v>
      </c>
      <c r="J1119" s="95" t="n">
        <f aca="false">TRUNC(H1119*I1119,2)</f>
        <v>346.94</v>
      </c>
      <c r="L1119" s="63" t="n">
        <f aca="false">IF(AND(A1120&lt;&gt;"",A1119=""),L1118+1,L1118)</f>
        <v>100</v>
      </c>
      <c r="M1119" s="80" t="n">
        <f aca="false">IF(OR(A1119="Insumo",A1119="Composição Auxiliar"),J1119,"")</f>
        <v>346.94</v>
      </c>
      <c r="N1119" s="81" t="str">
        <f aca="false">IF(E1119="Mão de Obra",J1119,"")</f>
        <v/>
      </c>
      <c r="O1119" s="81" t="n">
        <f aca="false">IF(N1119&lt;&gt;"","",M1119)</f>
        <v>346.94</v>
      </c>
      <c r="P1119" s="82" t="str">
        <f aca="false">IF(A1119="Composição",B1119,"")</f>
        <v/>
      </c>
      <c r="Q1119" s="81" t="str">
        <f aca="false">IF(P1119&lt;&gt;"",SUMIF(L1119:L1119,L1119,N1119:N1119),"")</f>
        <v/>
      </c>
      <c r="R1119" s="81" t="str">
        <f aca="false">IF(P1119&lt;&gt;"",SUMIF(L1119:L1119,L1119,O1119:O1119),"")</f>
        <v/>
      </c>
    </row>
    <row r="1120" customFormat="false" ht="14.25" hidden="true" customHeight="false" outlineLevel="0" collapsed="false">
      <c r="A1120" s="96" t="s">
        <v>679</v>
      </c>
      <c r="B1120" s="97" t="s">
        <v>1318</v>
      </c>
      <c r="C1120" s="96" t="str">
        <f aca="false">VLOOKUP(B1120,INSUMOS!$A:$I,2,0)</f>
        <v>FDE</v>
      </c>
      <c r="D1120" s="96" t="str">
        <f aca="false">VLOOKUP(B1120,INSUMOS!$A:$I,3,0)</f>
        <v>TANQUE DE LOUÇA BRANCA GRANDE (55X60CM)</v>
      </c>
      <c r="E1120" s="98" t="str">
        <f aca="false">VLOOKUP(B1120,INSUMOS!$A:$I,4,0)</f>
        <v>Material</v>
      </c>
      <c r="F1120" s="98"/>
      <c r="G1120" s="99" t="str">
        <f aca="false">VLOOKUP(B1120,INSUMOS!$A:$I,5,0)</f>
        <v>UN</v>
      </c>
      <c r="H1120" s="100" t="n">
        <v>1</v>
      </c>
      <c r="I1120" s="101" t="n">
        <f aca="false">VLOOKUP(B1120,INSUMOS!$A:$I,8,0)</f>
        <v>738.45</v>
      </c>
      <c r="J1120" s="101" t="n">
        <f aca="false">TRUNC(H1120*I1120,2)</f>
        <v>738.45</v>
      </c>
      <c r="L1120" s="63" t="n">
        <f aca="false">IF(AND(A1121&lt;&gt;"",A1120=""),L1119+1,L1119)</f>
        <v>100</v>
      </c>
      <c r="M1120" s="80" t="n">
        <f aca="false">IF(OR(A1120="Insumo",A1120="Composição Auxiliar"),J1120,"")</f>
        <v>738.45</v>
      </c>
      <c r="N1120" s="81" t="str">
        <f aca="false">IF(E1120="Mão de Obra",J1120,"")</f>
        <v/>
      </c>
      <c r="O1120" s="81" t="n">
        <f aca="false">IF(N1120&lt;&gt;"","",M1120)</f>
        <v>738.45</v>
      </c>
      <c r="P1120" s="82" t="str">
        <f aca="false">IF(A1120="Composição",B1120,"")</f>
        <v/>
      </c>
      <c r="Q1120" s="81" t="str">
        <f aca="false">IF(P1120&lt;&gt;"",SUMIF(L1120:L1120,L1120,N1120:N1120),"")</f>
        <v/>
      </c>
      <c r="R1120" s="81" t="str">
        <f aca="false">IF(P1120&lt;&gt;"",SUMIF(L1120:L1120,L1120,O1120:O1120),"")</f>
        <v/>
      </c>
    </row>
    <row r="1121" customFormat="false" ht="38.25" hidden="true" customHeight="false" outlineLevel="0" collapsed="false">
      <c r="A1121" s="96" t="s">
        <v>679</v>
      </c>
      <c r="B1121" s="97" t="s">
        <v>1307</v>
      </c>
      <c r="C1121" s="96" t="str">
        <f aca="false">VLOOKUP(B1121,INSUMOS!$A:$I,2,0)</f>
        <v>SINAPI</v>
      </c>
      <c r="D1121" s="96" t="str">
        <f aca="false">VLOOKUP(B1121,INSUMOS!$A:$I,3,0)</f>
        <v>PARAFUSO NIQUELADO 3 1/2" COM ACABAMENTO CROMADO PARA FIXAR PECA SANITARIA, INCLUI PORCA CEGA, ARRUELA E BUCHA DE NYLON TAMANHO S-8</v>
      </c>
      <c r="E1121" s="98" t="str">
        <f aca="false">VLOOKUP(B1121,INSUMOS!$A:$I,4,0)</f>
        <v>Material</v>
      </c>
      <c r="F1121" s="98"/>
      <c r="G1121" s="99" t="str">
        <f aca="false">VLOOKUP(B1121,INSUMOS!$A:$I,5,0)</f>
        <v>UN</v>
      </c>
      <c r="H1121" s="100" t="n">
        <v>6</v>
      </c>
      <c r="I1121" s="101" t="n">
        <f aca="false">VLOOKUP(B1121,INSUMOS!$A:$I,8,0)</f>
        <v>21.18</v>
      </c>
      <c r="J1121" s="101" t="n">
        <f aca="false">TRUNC(H1121*I1121,2)</f>
        <v>127.08</v>
      </c>
      <c r="L1121" s="63" t="n">
        <f aca="false">IF(AND(A1122&lt;&gt;"",A1121=""),L1120+1,L1120)</f>
        <v>100</v>
      </c>
      <c r="M1121" s="80" t="n">
        <f aca="false">IF(OR(A1121="Insumo",A1121="Composição Auxiliar"),J1121,"")</f>
        <v>127.08</v>
      </c>
      <c r="N1121" s="81" t="str">
        <f aca="false">IF(E1121="Mão de Obra",J1121,"")</f>
        <v/>
      </c>
      <c r="O1121" s="81" t="n">
        <f aca="false">IF(N1121&lt;&gt;"","",M1121)</f>
        <v>127.08</v>
      </c>
      <c r="P1121" s="82" t="str">
        <f aca="false">IF(A1121="Composição",B1121,"")</f>
        <v/>
      </c>
      <c r="Q1121" s="81" t="str">
        <f aca="false">IF(P1121&lt;&gt;"",SUMIF(L1121:L1121,L1121,N1121:N1121),"")</f>
        <v/>
      </c>
      <c r="R1121" s="81" t="str">
        <f aca="false">IF(P1121&lt;&gt;"",SUMIF(L1121:L1121,L1121,O1121:O1121),"")</f>
        <v/>
      </c>
    </row>
    <row r="1122" customFormat="false" ht="14.25" hidden="true" customHeight="false" outlineLevel="0" collapsed="false">
      <c r="A1122" s="96" t="s">
        <v>679</v>
      </c>
      <c r="B1122" s="97" t="s">
        <v>1294</v>
      </c>
      <c r="C1122" s="96" t="str">
        <f aca="false">VLOOKUP(B1122,INSUMOS!$A:$I,2,0)</f>
        <v>SINAPI</v>
      </c>
      <c r="D1122" s="96" t="str">
        <f aca="false">VLOOKUP(B1122,INSUMOS!$A:$I,3,0)</f>
        <v>REJUNTE EPOXI, QUALQUER COR</v>
      </c>
      <c r="E1122" s="98" t="str">
        <f aca="false">VLOOKUP(B1122,INSUMOS!$A:$I,4,0)</f>
        <v>Material</v>
      </c>
      <c r="F1122" s="98"/>
      <c r="G1122" s="99" t="str">
        <f aca="false">VLOOKUP(B1122,INSUMOS!$A:$I,5,0)</f>
        <v>KG</v>
      </c>
      <c r="H1122" s="100" t="n">
        <v>0.0702</v>
      </c>
      <c r="I1122" s="101" t="n">
        <f aca="false">VLOOKUP(B1122,INSUMOS!$A:$I,8,0)</f>
        <v>102.64</v>
      </c>
      <c r="J1122" s="101" t="n">
        <f aca="false">TRUNC(H1122*I1122,2)</f>
        <v>7.2</v>
      </c>
      <c r="L1122" s="63" t="n">
        <f aca="false">IF(AND(A1123&lt;&gt;"",A1122=""),L1121+1,L1121)</f>
        <v>100</v>
      </c>
      <c r="M1122" s="80" t="n">
        <f aca="false">IF(OR(A1122="Insumo",A1122="Composição Auxiliar"),J1122,"")</f>
        <v>7.2</v>
      </c>
      <c r="N1122" s="81" t="str">
        <f aca="false">IF(E1122="Mão de Obra",J1122,"")</f>
        <v/>
      </c>
      <c r="O1122" s="81" t="n">
        <f aca="false">IF(N1122&lt;&gt;"","",M1122)</f>
        <v>7.2</v>
      </c>
      <c r="P1122" s="82" t="str">
        <f aca="false">IF(A1122="Composição",B1122,"")</f>
        <v/>
      </c>
      <c r="Q1122" s="81" t="str">
        <f aca="false">IF(P1122&lt;&gt;"",SUMIF(L1122:L1122,L1122,N1122:N1122),"")</f>
        <v/>
      </c>
      <c r="R1122" s="81" t="str">
        <f aca="false">IF(P1122&lt;&gt;"",SUMIF(L1122:L1122,L1122,O1122:O1122),"")</f>
        <v/>
      </c>
    </row>
    <row r="1123" customFormat="false" ht="14.25" hidden="true" customHeight="false" outlineLevel="0" collapsed="false">
      <c r="A1123" s="102"/>
      <c r="B1123" s="102"/>
      <c r="C1123" s="102"/>
      <c r="D1123" s="102"/>
      <c r="E1123" s="102"/>
      <c r="F1123" s="103"/>
      <c r="G1123" s="102"/>
      <c r="H1123" s="103"/>
      <c r="I1123" s="102"/>
      <c r="J1123" s="103"/>
      <c r="L1123" s="63" t="n">
        <f aca="false">IF(AND(A1124&lt;&gt;"",A1123=""),L1122+1,L1122)</f>
        <v>100</v>
      </c>
      <c r="M1123" s="80" t="str">
        <f aca="false">IF(OR(A1123="Insumo",A1123="Composição Auxiliar"),J1123,"")</f>
        <v/>
      </c>
      <c r="N1123" s="81" t="str">
        <f aca="false">IF(E1123="Mão de Obra",J1123,"")</f>
        <v/>
      </c>
      <c r="O1123" s="81" t="str">
        <f aca="false">IF(N1123&lt;&gt;"","",M1123)</f>
        <v/>
      </c>
      <c r="P1123" s="82" t="str">
        <f aca="false">IF(A1123="Composição",B1123,"")</f>
        <v/>
      </c>
      <c r="Q1123" s="81" t="str">
        <f aca="false">IF(P1123&lt;&gt;"",SUMIF(L1123:L1123,L1123,N1123:N1123),"")</f>
        <v/>
      </c>
      <c r="R1123" s="81" t="str">
        <f aca="false">IF(P1123&lt;&gt;"",SUMIF(L1123:L1123,L1123,O1123:O1123),"")</f>
        <v/>
      </c>
    </row>
    <row r="1124" customFormat="false" ht="15" hidden="true" customHeight="false" outlineLevel="0" collapsed="false">
      <c r="A1124" s="102"/>
      <c r="B1124" s="102"/>
      <c r="C1124" s="102"/>
      <c r="D1124" s="102"/>
      <c r="E1124" s="102"/>
      <c r="F1124" s="103"/>
      <c r="G1124" s="102"/>
      <c r="H1124" s="104"/>
      <c r="I1124" s="104"/>
      <c r="J1124" s="103"/>
      <c r="L1124" s="63" t="n">
        <f aca="false">IF(AND(A1125&lt;&gt;"",A1124=""),L1123+1,L1123)</f>
        <v>100</v>
      </c>
      <c r="M1124" s="80" t="str">
        <f aca="false">IF(OR(A1124="Insumo",A1124="Composição Auxiliar"),J1124,"")</f>
        <v/>
      </c>
      <c r="N1124" s="81" t="str">
        <f aca="false">IF(E1124="Mão de Obra",J1124,"")</f>
        <v/>
      </c>
      <c r="O1124" s="81" t="str">
        <f aca="false">IF(N1124&lt;&gt;"","",M1124)</f>
        <v/>
      </c>
      <c r="P1124" s="82" t="str">
        <f aca="false">IF(A1124="Composição",B1124,"")</f>
        <v/>
      </c>
      <c r="Q1124" s="81" t="str">
        <f aca="false">IF(P1124&lt;&gt;"",SUMIF(L1124:L1124,L1124,N1124:N1124),"")</f>
        <v/>
      </c>
      <c r="R1124" s="81" t="str">
        <f aca="false">IF(P1124&lt;&gt;"",SUMIF(L1124:L1124,L1124,O1124:O1124),"")</f>
        <v/>
      </c>
    </row>
    <row r="1125" customFormat="false" ht="15" hidden="true" customHeight="false" outlineLevel="0" collapsed="false">
      <c r="A1125" s="108"/>
      <c r="B1125" s="108"/>
      <c r="C1125" s="108"/>
      <c r="D1125" s="108"/>
      <c r="E1125" s="108"/>
      <c r="F1125" s="108"/>
      <c r="G1125" s="108"/>
      <c r="H1125" s="108"/>
      <c r="I1125" s="108"/>
      <c r="J1125" s="108"/>
      <c r="L1125" s="63" t="n">
        <f aca="false">IF(AND(A1126&lt;&gt;"",A1125=""),L1124+1,L1124)</f>
        <v>101</v>
      </c>
      <c r="M1125" s="80" t="str">
        <f aca="false">IF(OR(A1125="Insumo",A1125="Composição Auxiliar"),J1125,"")</f>
        <v/>
      </c>
      <c r="N1125" s="81" t="str">
        <f aca="false">IF(E1125="Mão de Obra",J1125,"")</f>
        <v/>
      </c>
      <c r="O1125" s="81" t="str">
        <f aca="false">IF(N1125&lt;&gt;"","",M1125)</f>
        <v/>
      </c>
      <c r="P1125" s="82" t="str">
        <f aca="false">IF(A1125="Composição",B1125,"")</f>
        <v/>
      </c>
      <c r="Q1125" s="81" t="str">
        <f aca="false">IF(P1125&lt;&gt;"",SUMIF(L1125:L1125,L1125,N1125:N1125),"")</f>
        <v/>
      </c>
      <c r="R1125" s="81" t="str">
        <f aca="false">IF(P1125&lt;&gt;"",SUMIF(L1125:L1125,L1125,O1125:O1125),"")</f>
        <v/>
      </c>
    </row>
    <row r="1126" customFormat="false" ht="15" hidden="true" customHeight="true" outlineLevel="0" collapsed="false">
      <c r="A1126" s="83" t="s">
        <v>289</v>
      </c>
      <c r="B1126" s="84" t="s">
        <v>655</v>
      </c>
      <c r="C1126" s="83" t="s">
        <v>656</v>
      </c>
      <c r="D1126" s="83" t="s">
        <v>657</v>
      </c>
      <c r="E1126" s="83" t="s">
        <v>658</v>
      </c>
      <c r="F1126" s="83"/>
      <c r="G1126" s="85" t="s">
        <v>659</v>
      </c>
      <c r="H1126" s="84" t="s">
        <v>660</v>
      </c>
      <c r="I1126" s="84" t="s">
        <v>661</v>
      </c>
      <c r="J1126" s="84" t="s">
        <v>662</v>
      </c>
      <c r="L1126" s="63" t="n">
        <f aca="false">IF(AND(A1127&lt;&gt;"",A1126=""),L1125+1,L1125)</f>
        <v>101</v>
      </c>
      <c r="M1126" s="80" t="str">
        <f aca="false">IF(OR(A1126="Insumo",A1126="Composição Auxiliar"),J1126,"")</f>
        <v/>
      </c>
      <c r="N1126" s="81" t="str">
        <f aca="false">IF(E1126="Mão de Obra",J1126,"")</f>
        <v/>
      </c>
      <c r="O1126" s="81" t="str">
        <f aca="false">IF(N1126&lt;&gt;"","",M1126)</f>
        <v/>
      </c>
      <c r="P1126" s="82" t="str">
        <f aca="false">IF(A1126="Composição",B1126,"")</f>
        <v/>
      </c>
      <c r="Q1126" s="81" t="str">
        <f aca="false">IF(P1126&lt;&gt;"",SUMIF(L1126:L1126,L1126,N1126:N1126),"")</f>
        <v/>
      </c>
      <c r="R1126" s="81" t="str">
        <f aca="false">IF(P1126&lt;&gt;"",SUMIF(L1126:L1126,L1126,O1126:O1126),"")</f>
        <v/>
      </c>
    </row>
    <row r="1127" customFormat="false" ht="38.25" hidden="true" customHeight="true" outlineLevel="0" collapsed="false">
      <c r="A1127" s="86" t="s">
        <v>663</v>
      </c>
      <c r="B1127" s="87" t="s">
        <v>290</v>
      </c>
      <c r="C1127" s="86" t="s">
        <v>716</v>
      </c>
      <c r="D1127" s="86" t="s">
        <v>1319</v>
      </c>
      <c r="E1127" s="86" t="s">
        <v>764</v>
      </c>
      <c r="F1127" s="86"/>
      <c r="G1127" s="88" t="s">
        <v>718</v>
      </c>
      <c r="H1127" s="89" t="n">
        <v>1</v>
      </c>
      <c r="I1127" s="90" t="n">
        <f aca="false">SUMIF(L:L,$L1127,M:M)</f>
        <v>682.42</v>
      </c>
      <c r="J1127" s="90" t="n">
        <f aca="false">TRUNC(H1127*I1127,2)</f>
        <v>682.42</v>
      </c>
      <c r="L1127" s="63" t="n">
        <f aca="false">IF(AND(A1128&lt;&gt;"",A1127=""),L1126+1,L1126)</f>
        <v>101</v>
      </c>
      <c r="M1127" s="80" t="str">
        <f aca="false">IF(OR(A1127="Insumo",A1127="Composição Auxiliar"),J1127,"")</f>
        <v/>
      </c>
      <c r="N1127" s="81" t="str">
        <f aca="false">IF(E1127="Mão de Obra",J1127,"")</f>
        <v/>
      </c>
      <c r="O1127" s="81" t="str">
        <f aca="false">IF(N1127&lt;&gt;"","",M1127)</f>
        <v/>
      </c>
      <c r="P1127" s="82" t="str">
        <f aca="false">IF(A1127="Composição",B1127,"")</f>
        <v> S-ARQ-LOUC-PRMPP-005 </v>
      </c>
      <c r="Q1127" s="81" t="n">
        <f aca="false">IF(P1127&lt;&gt;"",SUMIF(L1127:L1127,L1127,N1127:N1127),"")</f>
        <v>0</v>
      </c>
      <c r="R1127" s="81" t="n">
        <f aca="false">IF(P1127&lt;&gt;"",SUMIF(L1127:L1127,L1127,O1127:O1127),"")</f>
        <v>0</v>
      </c>
    </row>
    <row r="1128" customFormat="false" ht="25.5" hidden="true" customHeight="true" outlineLevel="0" collapsed="false">
      <c r="A1128" s="91" t="s">
        <v>668</v>
      </c>
      <c r="B1128" s="92" t="s">
        <v>1292</v>
      </c>
      <c r="C1128" s="91" t="s">
        <v>664</v>
      </c>
      <c r="D1128" s="91" t="s">
        <v>1293</v>
      </c>
      <c r="E1128" s="91" t="s">
        <v>671</v>
      </c>
      <c r="F1128" s="91"/>
      <c r="G1128" s="93" t="s">
        <v>672</v>
      </c>
      <c r="H1128" s="94" t="n">
        <v>0.387</v>
      </c>
      <c r="I1128" s="95" t="n">
        <f aca="false">SUMIFS(J:J,A:A,"Composição",B:B,$B1128)</f>
        <v>22.94</v>
      </c>
      <c r="J1128" s="95" t="n">
        <f aca="false">TRUNC(H1128*I1128,2)</f>
        <v>8.87</v>
      </c>
      <c r="L1128" s="63" t="n">
        <f aca="false">IF(AND(A1129&lt;&gt;"",A1128=""),L1127+1,L1127)</f>
        <v>101</v>
      </c>
      <c r="M1128" s="80" t="n">
        <f aca="false">IF(OR(A1128="Insumo",A1128="Composição Auxiliar"),J1128,"")</f>
        <v>8.87</v>
      </c>
      <c r="N1128" s="81" t="str">
        <f aca="false">IF(E1128="Mão de Obra",J1128,"")</f>
        <v/>
      </c>
      <c r="O1128" s="81" t="n">
        <f aca="false">IF(N1128&lt;&gt;"","",M1128)</f>
        <v>8.87</v>
      </c>
      <c r="P1128" s="82" t="str">
        <f aca="false">IF(A1128="Composição",B1128,"")</f>
        <v/>
      </c>
      <c r="Q1128" s="81" t="str">
        <f aca="false">IF(P1128&lt;&gt;"",SUMIF(L1128:L1128,L1128,N1128:N1128),"")</f>
        <v/>
      </c>
      <c r="R1128" s="81" t="str">
        <f aca="false">IF(P1128&lt;&gt;"",SUMIF(L1128:L1128,L1128,O1128:O1128),"")</f>
        <v/>
      </c>
    </row>
    <row r="1129" customFormat="false" ht="25.5" hidden="true" customHeight="true" outlineLevel="0" collapsed="false">
      <c r="A1129" s="91" t="s">
        <v>668</v>
      </c>
      <c r="B1129" s="92" t="s">
        <v>1313</v>
      </c>
      <c r="C1129" s="91" t="s">
        <v>664</v>
      </c>
      <c r="D1129" s="91" t="s">
        <v>1314</v>
      </c>
      <c r="E1129" s="91" t="s">
        <v>764</v>
      </c>
      <c r="F1129" s="91"/>
      <c r="G1129" s="93" t="s">
        <v>718</v>
      </c>
      <c r="H1129" s="94" t="n">
        <v>1</v>
      </c>
      <c r="I1129" s="95" t="n">
        <f aca="false">SUMIFS(J:J,A:A,"Composição",B:B,$B1129)</f>
        <v>346.94</v>
      </c>
      <c r="J1129" s="95" t="n">
        <f aca="false">TRUNC(H1129*I1129,2)</f>
        <v>346.94</v>
      </c>
      <c r="L1129" s="63" t="n">
        <f aca="false">IF(AND(A1130&lt;&gt;"",A1129=""),L1128+1,L1128)</f>
        <v>101</v>
      </c>
      <c r="M1129" s="80" t="n">
        <f aca="false">IF(OR(A1129="Insumo",A1129="Composição Auxiliar"),J1129,"")</f>
        <v>346.94</v>
      </c>
      <c r="N1129" s="81" t="str">
        <f aca="false">IF(E1129="Mão de Obra",J1129,"")</f>
        <v/>
      </c>
      <c r="O1129" s="81" t="n">
        <f aca="false">IF(N1129&lt;&gt;"","",M1129)</f>
        <v>346.94</v>
      </c>
      <c r="P1129" s="82" t="str">
        <f aca="false">IF(A1129="Composição",B1129,"")</f>
        <v/>
      </c>
      <c r="Q1129" s="81" t="str">
        <f aca="false">IF(P1129&lt;&gt;"",SUMIF(L1129:L1129,L1129,N1129:N1129),"")</f>
        <v/>
      </c>
      <c r="R1129" s="81" t="str">
        <f aca="false">IF(P1129&lt;&gt;"",SUMIF(L1129:L1129,L1129,O1129:O1129),"")</f>
        <v/>
      </c>
    </row>
    <row r="1130" customFormat="false" ht="25.5" hidden="true" customHeight="true" outlineLevel="0" collapsed="false">
      <c r="A1130" s="91" t="s">
        <v>668</v>
      </c>
      <c r="B1130" s="92" t="s">
        <v>677</v>
      </c>
      <c r="C1130" s="91" t="s">
        <v>664</v>
      </c>
      <c r="D1130" s="91" t="s">
        <v>678</v>
      </c>
      <c r="E1130" s="91" t="s">
        <v>671</v>
      </c>
      <c r="F1130" s="91"/>
      <c r="G1130" s="93" t="s">
        <v>672</v>
      </c>
      <c r="H1130" s="94" t="n">
        <v>0.1886</v>
      </c>
      <c r="I1130" s="95" t="n">
        <f aca="false">SUMIFS(J:J,A:A,"Composição",B:B,$B1130)</f>
        <v>18.93</v>
      </c>
      <c r="J1130" s="95" t="n">
        <f aca="false">TRUNC(H1130*I1130,2)</f>
        <v>3.57</v>
      </c>
      <c r="L1130" s="63" t="n">
        <f aca="false">IF(AND(A1131&lt;&gt;"",A1130=""),L1129+1,L1129)</f>
        <v>101</v>
      </c>
      <c r="M1130" s="80" t="n">
        <f aca="false">IF(OR(A1130="Insumo",A1130="Composição Auxiliar"),J1130,"")</f>
        <v>3.57</v>
      </c>
      <c r="N1130" s="81" t="str">
        <f aca="false">IF(E1130="Mão de Obra",J1130,"")</f>
        <v/>
      </c>
      <c r="O1130" s="81" t="n">
        <f aca="false">IF(N1130&lt;&gt;"","",M1130)</f>
        <v>3.57</v>
      </c>
      <c r="P1130" s="82" t="str">
        <f aca="false">IF(A1130="Composição",B1130,"")</f>
        <v/>
      </c>
      <c r="Q1130" s="81" t="str">
        <f aca="false">IF(P1130&lt;&gt;"",SUMIF(L1130:L1130,L1130,N1130:N1130),"")</f>
        <v/>
      </c>
      <c r="R1130" s="81" t="str">
        <f aca="false">IF(P1130&lt;&gt;"",SUMIF(L1130:L1130,L1130,O1130:O1130),"")</f>
        <v/>
      </c>
    </row>
    <row r="1131" customFormat="false" ht="38.25" hidden="true" customHeight="true" outlineLevel="0" collapsed="false">
      <c r="A1131" s="91" t="s">
        <v>668</v>
      </c>
      <c r="B1131" s="92" t="s">
        <v>1311</v>
      </c>
      <c r="C1131" s="91" t="s">
        <v>664</v>
      </c>
      <c r="D1131" s="91" t="s">
        <v>1312</v>
      </c>
      <c r="E1131" s="91" t="s">
        <v>764</v>
      </c>
      <c r="F1131" s="91"/>
      <c r="G1131" s="93" t="s">
        <v>718</v>
      </c>
      <c r="H1131" s="94" t="n">
        <v>1</v>
      </c>
      <c r="I1131" s="95" t="n">
        <f aca="false">SUMIFS(J:J,A:A,"Composição",B:B,$B1131)</f>
        <v>111.84</v>
      </c>
      <c r="J1131" s="95" t="n">
        <f aca="false">TRUNC(H1131*I1131,2)</f>
        <v>111.84</v>
      </c>
      <c r="L1131" s="63" t="n">
        <f aca="false">IF(AND(A1132&lt;&gt;"",A1131=""),L1130+1,L1130)</f>
        <v>101</v>
      </c>
      <c r="M1131" s="80" t="n">
        <f aca="false">IF(OR(A1131="Insumo",A1131="Composição Auxiliar"),J1131,"")</f>
        <v>111.84</v>
      </c>
      <c r="N1131" s="81" t="str">
        <f aca="false">IF(E1131="Mão de Obra",J1131,"")</f>
        <v/>
      </c>
      <c r="O1131" s="81" t="n">
        <f aca="false">IF(N1131&lt;&gt;"","",M1131)</f>
        <v>111.84</v>
      </c>
      <c r="P1131" s="82" t="str">
        <f aca="false">IF(A1131="Composição",B1131,"")</f>
        <v/>
      </c>
      <c r="Q1131" s="81" t="str">
        <f aca="false">IF(P1131&lt;&gt;"",SUMIF(L1131:L1131,L1131,N1131:N1131),"")</f>
        <v/>
      </c>
      <c r="R1131" s="81" t="str">
        <f aca="false">IF(P1131&lt;&gt;"",SUMIF(L1131:L1131,L1131,O1131:O1131),"")</f>
        <v/>
      </c>
    </row>
    <row r="1132" customFormat="false" ht="25.5" hidden="true" customHeight="true" outlineLevel="0" collapsed="false">
      <c r="A1132" s="91" t="s">
        <v>668</v>
      </c>
      <c r="B1132" s="92" t="s">
        <v>1320</v>
      </c>
      <c r="C1132" s="91" t="s">
        <v>664</v>
      </c>
      <c r="D1132" s="91" t="s">
        <v>1321</v>
      </c>
      <c r="E1132" s="91" t="s">
        <v>764</v>
      </c>
      <c r="F1132" s="91"/>
      <c r="G1132" s="93" t="s">
        <v>718</v>
      </c>
      <c r="H1132" s="94" t="n">
        <v>1</v>
      </c>
      <c r="I1132" s="95" t="n">
        <f aca="false">SUMIFS(J:J,A:A,"Composição",B:B,$B1132)</f>
        <v>82.21</v>
      </c>
      <c r="J1132" s="95" t="n">
        <f aca="false">TRUNC(H1132*I1132,2)</f>
        <v>82.21</v>
      </c>
      <c r="L1132" s="63" t="n">
        <f aca="false">IF(AND(A1133&lt;&gt;"",A1132=""),L1131+1,L1131)</f>
        <v>101</v>
      </c>
      <c r="M1132" s="80" t="n">
        <f aca="false">IF(OR(A1132="Insumo",A1132="Composição Auxiliar"),J1132,"")</f>
        <v>82.21</v>
      </c>
      <c r="N1132" s="81" t="str">
        <f aca="false">IF(E1132="Mão de Obra",J1132,"")</f>
        <v/>
      </c>
      <c r="O1132" s="81" t="n">
        <f aca="false">IF(N1132&lt;&gt;"","",M1132)</f>
        <v>82.21</v>
      </c>
      <c r="P1132" s="82" t="str">
        <f aca="false">IF(A1132="Composição",B1132,"")</f>
        <v/>
      </c>
      <c r="Q1132" s="81" t="str">
        <f aca="false">IF(P1132&lt;&gt;"",SUMIF(L1132:L1132,L1132,N1132:N1132),"")</f>
        <v/>
      </c>
      <c r="R1132" s="81" t="str">
        <f aca="false">IF(P1132&lt;&gt;"",SUMIF(L1132:L1132,L1132,O1132:O1132),"")</f>
        <v/>
      </c>
    </row>
    <row r="1133" customFormat="false" ht="25.5" hidden="true" customHeight="false" outlineLevel="0" collapsed="false">
      <c r="A1133" s="96" t="s">
        <v>679</v>
      </c>
      <c r="B1133" s="97" t="s">
        <v>710</v>
      </c>
      <c r="C1133" s="96" t="str">
        <f aca="false">VLOOKUP(B1133,INSUMOS!$A:$I,2,0)</f>
        <v>SINAPI</v>
      </c>
      <c r="D1133" s="96" t="str">
        <f aca="false">VLOOKUP(B1133,INSUMOS!$A:$I,3,0)</f>
        <v>LAVATORIO DE LOUCA BRANCA, SUSPENSO (SEM COLUNA), DIMENSOES *40 X 30* CM</v>
      </c>
      <c r="E1133" s="98" t="str">
        <f aca="false">VLOOKUP(B1133,INSUMOS!$A:$I,4,0)</f>
        <v>Material</v>
      </c>
      <c r="F1133" s="98"/>
      <c r="G1133" s="99" t="str">
        <f aca="false">VLOOKUP(B1133,INSUMOS!$A:$I,5,0)</f>
        <v>UN</v>
      </c>
      <c r="H1133" s="100" t="n">
        <v>1</v>
      </c>
      <c r="I1133" s="101" t="n">
        <f aca="false">VLOOKUP(B1133,INSUMOS!$A:$I,8,0)</f>
        <v>83.51</v>
      </c>
      <c r="J1133" s="101" t="n">
        <f aca="false">TRUNC(H1133*I1133,2)</f>
        <v>83.51</v>
      </c>
      <c r="L1133" s="63" t="n">
        <f aca="false">IF(AND(A1134&lt;&gt;"",A1133=""),L1132+1,L1132)</f>
        <v>101</v>
      </c>
      <c r="M1133" s="80" t="n">
        <f aca="false">IF(OR(A1133="Insumo",A1133="Composição Auxiliar"),J1133,"")</f>
        <v>83.51</v>
      </c>
      <c r="N1133" s="81" t="str">
        <f aca="false">IF(E1133="Mão de Obra",J1133,"")</f>
        <v/>
      </c>
      <c r="O1133" s="81" t="n">
        <f aca="false">IF(N1133&lt;&gt;"","",M1133)</f>
        <v>83.51</v>
      </c>
      <c r="P1133" s="82" t="str">
        <f aca="false">IF(A1133="Composição",B1133,"")</f>
        <v/>
      </c>
      <c r="Q1133" s="81" t="str">
        <f aca="false">IF(P1133&lt;&gt;"",SUMIF(L1133:L1133,L1133,N1133:N1133),"")</f>
        <v/>
      </c>
      <c r="R1133" s="81" t="str">
        <f aca="false">IF(P1133&lt;&gt;"",SUMIF(L1133:L1133,L1133,O1133:O1133),"")</f>
        <v/>
      </c>
    </row>
    <row r="1134" customFormat="false" ht="38.25" hidden="true" customHeight="false" outlineLevel="0" collapsed="false">
      <c r="A1134" s="96" t="s">
        <v>679</v>
      </c>
      <c r="B1134" s="97" t="s">
        <v>1307</v>
      </c>
      <c r="C1134" s="96" t="str">
        <f aca="false">VLOOKUP(B1134,INSUMOS!$A:$I,2,0)</f>
        <v>SINAPI</v>
      </c>
      <c r="D1134" s="96" t="str">
        <f aca="false">VLOOKUP(B1134,INSUMOS!$A:$I,3,0)</f>
        <v>PARAFUSO NIQUELADO 3 1/2" COM ACABAMENTO CROMADO PARA FIXAR PECA SANITARIA, INCLUI PORCA CEGA, ARRUELA E BUCHA DE NYLON TAMANHO S-8</v>
      </c>
      <c r="E1134" s="98" t="str">
        <f aca="false">VLOOKUP(B1134,INSUMOS!$A:$I,4,0)</f>
        <v>Material</v>
      </c>
      <c r="F1134" s="98"/>
      <c r="G1134" s="99" t="str">
        <f aca="false">VLOOKUP(B1134,INSUMOS!$A:$I,5,0)</f>
        <v>UN</v>
      </c>
      <c r="H1134" s="100" t="n">
        <v>2</v>
      </c>
      <c r="I1134" s="101" t="n">
        <f aca="false">VLOOKUP(B1134,INSUMOS!$A:$I,8,0)</f>
        <v>21.18</v>
      </c>
      <c r="J1134" s="101" t="n">
        <f aca="false">TRUNC(H1134*I1134,2)</f>
        <v>42.36</v>
      </c>
      <c r="L1134" s="63" t="n">
        <f aca="false">IF(AND(A1135&lt;&gt;"",A1134=""),L1133+1,L1133)</f>
        <v>101</v>
      </c>
      <c r="M1134" s="80" t="n">
        <f aca="false">IF(OR(A1134="Insumo",A1134="Composição Auxiliar"),J1134,"")</f>
        <v>42.36</v>
      </c>
      <c r="N1134" s="81" t="str">
        <f aca="false">IF(E1134="Mão de Obra",J1134,"")</f>
        <v/>
      </c>
      <c r="O1134" s="81" t="n">
        <f aca="false">IF(N1134&lt;&gt;"","",M1134)</f>
        <v>42.36</v>
      </c>
      <c r="P1134" s="82" t="str">
        <f aca="false">IF(A1134="Composição",B1134,"")</f>
        <v/>
      </c>
      <c r="Q1134" s="81" t="str">
        <f aca="false">IF(P1134&lt;&gt;"",SUMIF(L1134:L1134,L1134,N1134:N1134),"")</f>
        <v/>
      </c>
      <c r="R1134" s="81" t="str">
        <f aca="false">IF(P1134&lt;&gt;"",SUMIF(L1134:L1134,L1134,O1134:O1134),"")</f>
        <v/>
      </c>
    </row>
    <row r="1135" customFormat="false" ht="14.25" hidden="true" customHeight="false" outlineLevel="0" collapsed="false">
      <c r="A1135" s="96" t="s">
        <v>679</v>
      </c>
      <c r="B1135" s="97" t="s">
        <v>1294</v>
      </c>
      <c r="C1135" s="96" t="str">
        <f aca="false">VLOOKUP(B1135,INSUMOS!$A:$I,2,0)</f>
        <v>SINAPI</v>
      </c>
      <c r="D1135" s="96" t="str">
        <f aca="false">VLOOKUP(B1135,INSUMOS!$A:$I,3,0)</f>
        <v>REJUNTE EPOXI, QUALQUER COR</v>
      </c>
      <c r="E1135" s="98" t="str">
        <f aca="false">VLOOKUP(B1135,INSUMOS!$A:$I,4,0)</f>
        <v>Material</v>
      </c>
      <c r="F1135" s="98"/>
      <c r="G1135" s="99" t="str">
        <f aca="false">VLOOKUP(B1135,INSUMOS!$A:$I,5,0)</f>
        <v>KG</v>
      </c>
      <c r="H1135" s="100" t="n">
        <v>0.0304</v>
      </c>
      <c r="I1135" s="101" t="n">
        <f aca="false">VLOOKUP(B1135,INSUMOS!$A:$I,8,0)</f>
        <v>102.64</v>
      </c>
      <c r="J1135" s="101" t="n">
        <f aca="false">TRUNC(H1135*I1135,2)</f>
        <v>3.12</v>
      </c>
      <c r="L1135" s="63" t="n">
        <f aca="false">IF(AND(A1136&lt;&gt;"",A1135=""),L1134+1,L1134)</f>
        <v>101</v>
      </c>
      <c r="M1135" s="80" t="n">
        <f aca="false">IF(OR(A1135="Insumo",A1135="Composição Auxiliar"),J1135,"")</f>
        <v>3.12</v>
      </c>
      <c r="N1135" s="81" t="str">
        <f aca="false">IF(E1135="Mão de Obra",J1135,"")</f>
        <v/>
      </c>
      <c r="O1135" s="81" t="n">
        <f aca="false">IF(N1135&lt;&gt;"","",M1135)</f>
        <v>3.12</v>
      </c>
      <c r="P1135" s="82" t="str">
        <f aca="false">IF(A1135="Composição",B1135,"")</f>
        <v/>
      </c>
      <c r="Q1135" s="81" t="str">
        <f aca="false">IF(P1135&lt;&gt;"",SUMIF(L1135:L1135,L1135,N1135:N1135),"")</f>
        <v/>
      </c>
      <c r="R1135" s="81" t="str">
        <f aca="false">IF(P1135&lt;&gt;"",SUMIF(L1135:L1135,L1135,O1135:O1135),"")</f>
        <v/>
      </c>
    </row>
    <row r="1136" customFormat="false" ht="14.25" hidden="true" customHeight="false" outlineLevel="0" collapsed="false">
      <c r="A1136" s="102"/>
      <c r="B1136" s="102"/>
      <c r="C1136" s="102"/>
      <c r="D1136" s="102"/>
      <c r="E1136" s="102"/>
      <c r="F1136" s="103"/>
      <c r="G1136" s="102"/>
      <c r="H1136" s="103"/>
      <c r="I1136" s="102"/>
      <c r="J1136" s="103"/>
      <c r="L1136" s="63" t="n">
        <f aca="false">IF(AND(A1137&lt;&gt;"",A1136=""),L1135+1,L1135)</f>
        <v>101</v>
      </c>
      <c r="M1136" s="80" t="str">
        <f aca="false">IF(OR(A1136="Insumo",A1136="Composição Auxiliar"),J1136,"")</f>
        <v/>
      </c>
      <c r="N1136" s="81" t="str">
        <f aca="false">IF(E1136="Mão de Obra",J1136,"")</f>
        <v/>
      </c>
      <c r="O1136" s="81" t="str">
        <f aca="false">IF(N1136&lt;&gt;"","",M1136)</f>
        <v/>
      </c>
      <c r="P1136" s="82" t="str">
        <f aca="false">IF(A1136="Composição",B1136,"")</f>
        <v/>
      </c>
      <c r="Q1136" s="81" t="str">
        <f aca="false">IF(P1136&lt;&gt;"",SUMIF(L1136:L1136,L1136,N1136:N1136),"")</f>
        <v/>
      </c>
      <c r="R1136" s="81" t="str">
        <f aca="false">IF(P1136&lt;&gt;"",SUMIF(L1136:L1136,L1136,O1136:O1136),"")</f>
        <v/>
      </c>
    </row>
    <row r="1137" customFormat="false" ht="15" hidden="true" customHeight="false" outlineLevel="0" collapsed="false">
      <c r="A1137" s="102"/>
      <c r="B1137" s="102"/>
      <c r="C1137" s="102"/>
      <c r="D1137" s="102"/>
      <c r="E1137" s="102"/>
      <c r="F1137" s="103"/>
      <c r="G1137" s="102"/>
      <c r="H1137" s="104"/>
      <c r="I1137" s="104"/>
      <c r="J1137" s="103"/>
      <c r="L1137" s="63" t="n">
        <f aca="false">IF(AND(A1138&lt;&gt;"",A1137=""),L1136+1,L1136)</f>
        <v>101</v>
      </c>
      <c r="M1137" s="80" t="str">
        <f aca="false">IF(OR(A1137="Insumo",A1137="Composição Auxiliar"),J1137,"")</f>
        <v/>
      </c>
      <c r="N1137" s="81" t="str">
        <f aca="false">IF(E1137="Mão de Obra",J1137,"")</f>
        <v/>
      </c>
      <c r="O1137" s="81" t="str">
        <f aca="false">IF(N1137&lt;&gt;"","",M1137)</f>
        <v/>
      </c>
      <c r="P1137" s="82" t="str">
        <f aca="false">IF(A1137="Composição",B1137,"")</f>
        <v/>
      </c>
      <c r="Q1137" s="81" t="str">
        <f aca="false">IF(P1137&lt;&gt;"",SUMIF(L1137:L1137,L1137,N1137:N1137),"")</f>
        <v/>
      </c>
      <c r="R1137" s="81" t="str">
        <f aca="false">IF(P1137&lt;&gt;"",SUMIF(L1137:L1137,L1137,O1137:O1137),"")</f>
        <v/>
      </c>
    </row>
    <row r="1138" customFormat="false" ht="15" hidden="true" customHeight="false" outlineLevel="0" collapsed="false">
      <c r="A1138" s="108"/>
      <c r="B1138" s="108"/>
      <c r="C1138" s="108"/>
      <c r="D1138" s="108"/>
      <c r="E1138" s="108"/>
      <c r="F1138" s="108"/>
      <c r="G1138" s="108"/>
      <c r="H1138" s="108"/>
      <c r="I1138" s="108"/>
      <c r="J1138" s="108"/>
      <c r="L1138" s="63" t="n">
        <f aca="false">IF(AND(A1139&lt;&gt;"",A1138=""),L1137+1,L1137)</f>
        <v>102</v>
      </c>
      <c r="M1138" s="80" t="str">
        <f aca="false">IF(OR(A1138="Insumo",A1138="Composição Auxiliar"),J1138,"")</f>
        <v/>
      </c>
      <c r="N1138" s="81" t="str">
        <f aca="false">IF(E1138="Mão de Obra",J1138,"")</f>
        <v/>
      </c>
      <c r="O1138" s="81" t="str">
        <f aca="false">IF(N1138&lt;&gt;"","",M1138)</f>
        <v/>
      </c>
      <c r="P1138" s="82" t="str">
        <f aca="false">IF(A1138="Composição",B1138,"")</f>
        <v/>
      </c>
      <c r="Q1138" s="81" t="str">
        <f aca="false">IF(P1138&lt;&gt;"",SUMIF(L1138:L1138,L1138,N1138:N1138),"")</f>
        <v/>
      </c>
      <c r="R1138" s="81" t="str">
        <f aca="false">IF(P1138&lt;&gt;"",SUMIF(L1138:L1138,L1138,O1138:O1138),"")</f>
        <v/>
      </c>
    </row>
    <row r="1139" customFormat="false" ht="15" hidden="true" customHeight="true" outlineLevel="0" collapsed="false">
      <c r="A1139" s="83" t="s">
        <v>293</v>
      </c>
      <c r="B1139" s="84" t="s">
        <v>655</v>
      </c>
      <c r="C1139" s="83" t="s">
        <v>656</v>
      </c>
      <c r="D1139" s="83" t="s">
        <v>657</v>
      </c>
      <c r="E1139" s="83" t="s">
        <v>658</v>
      </c>
      <c r="F1139" s="83"/>
      <c r="G1139" s="85" t="s">
        <v>659</v>
      </c>
      <c r="H1139" s="84" t="s">
        <v>660</v>
      </c>
      <c r="I1139" s="84" t="s">
        <v>661</v>
      </c>
      <c r="J1139" s="84" t="s">
        <v>662</v>
      </c>
      <c r="L1139" s="63" t="n">
        <f aca="false">IF(AND(A1140&lt;&gt;"",A1139=""),L1138+1,L1138)</f>
        <v>102</v>
      </c>
      <c r="M1139" s="80" t="str">
        <f aca="false">IF(OR(A1139="Insumo",A1139="Composição Auxiliar"),J1139,"")</f>
        <v/>
      </c>
      <c r="N1139" s="81" t="str">
        <f aca="false">IF(E1139="Mão de Obra",J1139,"")</f>
        <v/>
      </c>
      <c r="O1139" s="81" t="str">
        <f aca="false">IF(N1139&lt;&gt;"","",M1139)</f>
        <v/>
      </c>
      <c r="P1139" s="82" t="str">
        <f aca="false">IF(A1139="Composição",B1139,"")</f>
        <v/>
      </c>
      <c r="Q1139" s="81" t="str">
        <f aca="false">IF(P1139&lt;&gt;"",SUMIF(L1139:L1139,L1139,N1139:N1139),"")</f>
        <v/>
      </c>
      <c r="R1139" s="81" t="str">
        <f aca="false">IF(P1139&lt;&gt;"",SUMIF(L1139:L1139,L1139,O1139:O1139),"")</f>
        <v/>
      </c>
    </row>
    <row r="1140" customFormat="false" ht="38.25" hidden="true" customHeight="true" outlineLevel="0" collapsed="false">
      <c r="A1140" s="86" t="s">
        <v>663</v>
      </c>
      <c r="B1140" s="87" t="s">
        <v>294</v>
      </c>
      <c r="C1140" s="86" t="s">
        <v>716</v>
      </c>
      <c r="D1140" s="86" t="s">
        <v>1322</v>
      </c>
      <c r="E1140" s="86" t="s">
        <v>764</v>
      </c>
      <c r="F1140" s="86"/>
      <c r="G1140" s="88" t="s">
        <v>718</v>
      </c>
      <c r="H1140" s="89" t="n">
        <v>1</v>
      </c>
      <c r="I1140" s="90" t="n">
        <f aca="false">SUMIF(L:L,$L1140,M:M)</f>
        <v>431.82</v>
      </c>
      <c r="J1140" s="90" t="n">
        <f aca="false">TRUNC(H1140*I1140,2)</f>
        <v>431.82</v>
      </c>
      <c r="L1140" s="63" t="n">
        <f aca="false">IF(AND(A1141&lt;&gt;"",A1140=""),L1139+1,L1139)</f>
        <v>102</v>
      </c>
      <c r="M1140" s="80" t="str">
        <f aca="false">IF(OR(A1140="Insumo",A1140="Composição Auxiliar"),J1140,"")</f>
        <v/>
      </c>
      <c r="N1140" s="81" t="str">
        <f aca="false">IF(E1140="Mão de Obra",J1140,"")</f>
        <v/>
      </c>
      <c r="O1140" s="81" t="str">
        <f aca="false">IF(N1140&lt;&gt;"","",M1140)</f>
        <v/>
      </c>
      <c r="P1140" s="82" t="str">
        <f aca="false">IF(A1140="Composição",B1140,"")</f>
        <v> S-ARQ-META-PRMPP-001 </v>
      </c>
      <c r="Q1140" s="81" t="n">
        <f aca="false">IF(P1140&lt;&gt;"",SUMIF(L1140:L1140,L1140,N1140:N1140),"")</f>
        <v>0</v>
      </c>
      <c r="R1140" s="81" t="n">
        <f aca="false">IF(P1140&lt;&gt;"",SUMIF(L1140:L1140,L1140,O1140:O1140),"")</f>
        <v>0</v>
      </c>
    </row>
    <row r="1141" customFormat="false" ht="25.5" hidden="true" customHeight="true" outlineLevel="0" collapsed="false">
      <c r="A1141" s="91" t="s">
        <v>668</v>
      </c>
      <c r="B1141" s="92" t="s">
        <v>1302</v>
      </c>
      <c r="C1141" s="91" t="s">
        <v>664</v>
      </c>
      <c r="D1141" s="91" t="s">
        <v>1303</v>
      </c>
      <c r="E1141" s="91" t="s">
        <v>764</v>
      </c>
      <c r="F1141" s="91"/>
      <c r="G1141" s="93" t="s">
        <v>718</v>
      </c>
      <c r="H1141" s="94" t="n">
        <v>1</v>
      </c>
      <c r="I1141" s="95" t="n">
        <f aca="false">SUMIFS(J:J,A:A,"Composição",B:B,$B1141)</f>
        <v>89.56</v>
      </c>
      <c r="J1141" s="95" t="n">
        <f aca="false">TRUNC(H1141*I1141,2)</f>
        <v>89.56</v>
      </c>
      <c r="L1141" s="63" t="n">
        <f aca="false">IF(AND(A1142&lt;&gt;"",A1141=""),L1140+1,L1140)</f>
        <v>102</v>
      </c>
      <c r="M1141" s="80" t="n">
        <f aca="false">IF(OR(A1141="Insumo",A1141="Composição Auxiliar"),J1141,"")</f>
        <v>89.56</v>
      </c>
      <c r="N1141" s="81" t="str">
        <f aca="false">IF(E1141="Mão de Obra",J1141,"")</f>
        <v/>
      </c>
      <c r="O1141" s="81" t="n">
        <f aca="false">IF(N1141&lt;&gt;"","",M1141)</f>
        <v>89.56</v>
      </c>
      <c r="P1141" s="82" t="str">
        <f aca="false">IF(A1141="Composição",B1141,"")</f>
        <v/>
      </c>
      <c r="Q1141" s="81" t="str">
        <f aca="false">IF(P1141&lt;&gt;"",SUMIF(L1141:L1141,L1141,N1141:N1141),"")</f>
        <v/>
      </c>
      <c r="R1141" s="81" t="str">
        <f aca="false">IF(P1141&lt;&gt;"",SUMIF(L1141:L1141,L1141,O1141:O1141),"")</f>
        <v/>
      </c>
    </row>
    <row r="1142" customFormat="false" ht="25.5" hidden="true" customHeight="true" outlineLevel="0" collapsed="false">
      <c r="A1142" s="91" t="s">
        <v>668</v>
      </c>
      <c r="B1142" s="92" t="s">
        <v>1323</v>
      </c>
      <c r="C1142" s="91" t="s">
        <v>664</v>
      </c>
      <c r="D1142" s="91" t="s">
        <v>1324</v>
      </c>
      <c r="E1142" s="91" t="s">
        <v>764</v>
      </c>
      <c r="F1142" s="91"/>
      <c r="G1142" s="93" t="s">
        <v>718</v>
      </c>
      <c r="H1142" s="94" t="n">
        <v>1</v>
      </c>
      <c r="I1142" s="95" t="n">
        <f aca="false">SUMIFS(J:J,A:A,"Composição",B:B,$B1142)</f>
        <v>120.97</v>
      </c>
      <c r="J1142" s="95" t="n">
        <f aca="false">TRUNC(H1142*I1142,2)</f>
        <v>120.97</v>
      </c>
      <c r="L1142" s="63" t="n">
        <f aca="false">IF(AND(A1143&lt;&gt;"",A1142=""),L1141+1,L1141)</f>
        <v>102</v>
      </c>
      <c r="M1142" s="80" t="n">
        <f aca="false">IF(OR(A1142="Insumo",A1142="Composição Auxiliar"),J1142,"")</f>
        <v>120.97</v>
      </c>
      <c r="N1142" s="81" t="str">
        <f aca="false">IF(E1142="Mão de Obra",J1142,"")</f>
        <v/>
      </c>
      <c r="O1142" s="81" t="n">
        <f aca="false">IF(N1142&lt;&gt;"","",M1142)</f>
        <v>120.97</v>
      </c>
      <c r="P1142" s="82" t="str">
        <f aca="false">IF(A1142="Composição",B1142,"")</f>
        <v/>
      </c>
      <c r="Q1142" s="81" t="str">
        <f aca="false">IF(P1142&lt;&gt;"",SUMIF(L1142:L1142,L1142,N1142:N1142),"")</f>
        <v/>
      </c>
      <c r="R1142" s="81" t="str">
        <f aca="false">IF(P1142&lt;&gt;"",SUMIF(L1142:L1142,L1142,O1142:O1142),"")</f>
        <v/>
      </c>
    </row>
    <row r="1143" customFormat="false" ht="25.5" hidden="true" customHeight="true" outlineLevel="0" collapsed="false">
      <c r="A1143" s="91" t="s">
        <v>668</v>
      </c>
      <c r="B1143" s="92" t="s">
        <v>1304</v>
      </c>
      <c r="C1143" s="91" t="s">
        <v>664</v>
      </c>
      <c r="D1143" s="91" t="s">
        <v>1305</v>
      </c>
      <c r="E1143" s="91" t="s">
        <v>764</v>
      </c>
      <c r="F1143" s="91"/>
      <c r="G1143" s="93" t="s">
        <v>718</v>
      </c>
      <c r="H1143" s="94" t="n">
        <v>1</v>
      </c>
      <c r="I1143" s="95" t="n">
        <f aca="false">SUMIFS(J:J,A:A,"Composição",B:B,$B1143)</f>
        <v>12.57</v>
      </c>
      <c r="J1143" s="95" t="n">
        <f aca="false">TRUNC(H1143*I1143,2)</f>
        <v>12.57</v>
      </c>
      <c r="L1143" s="63" t="n">
        <f aca="false">IF(AND(A1144&lt;&gt;"",A1143=""),L1142+1,L1142)</f>
        <v>102</v>
      </c>
      <c r="M1143" s="80" t="n">
        <f aca="false">IF(OR(A1143="Insumo",A1143="Composição Auxiliar"),J1143,"")</f>
        <v>12.57</v>
      </c>
      <c r="N1143" s="81" t="str">
        <f aca="false">IF(E1143="Mão de Obra",J1143,"")</f>
        <v/>
      </c>
      <c r="O1143" s="81" t="n">
        <f aca="false">IF(N1143&lt;&gt;"","",M1143)</f>
        <v>12.57</v>
      </c>
      <c r="P1143" s="82" t="str">
        <f aca="false">IF(A1143="Composição",B1143,"")</f>
        <v/>
      </c>
      <c r="Q1143" s="81" t="str">
        <f aca="false">IF(P1143&lt;&gt;"",SUMIF(L1143:L1143,L1143,N1143:N1143),"")</f>
        <v/>
      </c>
      <c r="R1143" s="81" t="str">
        <f aca="false">IF(P1143&lt;&gt;"",SUMIF(L1143:L1143,L1143,O1143:O1143),"")</f>
        <v/>
      </c>
    </row>
    <row r="1144" customFormat="false" ht="25.5" hidden="true" customHeight="true" outlineLevel="0" collapsed="false">
      <c r="A1144" s="91" t="s">
        <v>668</v>
      </c>
      <c r="B1144" s="92" t="s">
        <v>1325</v>
      </c>
      <c r="C1144" s="91" t="s">
        <v>664</v>
      </c>
      <c r="D1144" s="91" t="s">
        <v>1326</v>
      </c>
      <c r="E1144" s="91" t="s">
        <v>764</v>
      </c>
      <c r="F1144" s="91"/>
      <c r="G1144" s="93" t="s">
        <v>718</v>
      </c>
      <c r="H1144" s="94" t="n">
        <v>1</v>
      </c>
      <c r="I1144" s="95" t="n">
        <f aca="false">SUMIFS(J:J,A:A,"Composição",B:B,$B1144)</f>
        <v>208.72</v>
      </c>
      <c r="J1144" s="95" t="n">
        <f aca="false">TRUNC(H1144*I1144,2)</f>
        <v>208.72</v>
      </c>
      <c r="L1144" s="63" t="n">
        <f aca="false">IF(AND(A1145&lt;&gt;"",A1144=""),L1143+1,L1143)</f>
        <v>102</v>
      </c>
      <c r="M1144" s="80" t="n">
        <f aca="false">IF(OR(A1144="Insumo",A1144="Composição Auxiliar"),J1144,"")</f>
        <v>208.72</v>
      </c>
      <c r="N1144" s="81" t="str">
        <f aca="false">IF(E1144="Mão de Obra",J1144,"")</f>
        <v/>
      </c>
      <c r="O1144" s="81" t="n">
        <f aca="false">IF(N1144&lt;&gt;"","",M1144)</f>
        <v>208.72</v>
      </c>
      <c r="P1144" s="82" t="str">
        <f aca="false">IF(A1144="Composição",B1144,"")</f>
        <v/>
      </c>
      <c r="Q1144" s="81" t="str">
        <f aca="false">IF(P1144&lt;&gt;"",SUMIF(L1144:L1144,L1144,N1144:N1144),"")</f>
        <v/>
      </c>
      <c r="R1144" s="81" t="str">
        <f aca="false">IF(P1144&lt;&gt;"",SUMIF(L1144:L1144,L1144,O1144:O1144),"")</f>
        <v/>
      </c>
    </row>
    <row r="1145" customFormat="false" ht="14.25" hidden="true" customHeight="false" outlineLevel="0" collapsed="false">
      <c r="A1145" s="102"/>
      <c r="B1145" s="102"/>
      <c r="C1145" s="102"/>
      <c r="D1145" s="102"/>
      <c r="E1145" s="102"/>
      <c r="F1145" s="103"/>
      <c r="G1145" s="102"/>
      <c r="H1145" s="103"/>
      <c r="I1145" s="102"/>
      <c r="J1145" s="103"/>
      <c r="L1145" s="63" t="n">
        <f aca="false">IF(AND(A1146&lt;&gt;"",A1145=""),L1144+1,L1144)</f>
        <v>102</v>
      </c>
      <c r="M1145" s="80" t="str">
        <f aca="false">IF(OR(A1145="Insumo",A1145="Composição Auxiliar"),J1145,"")</f>
        <v/>
      </c>
      <c r="N1145" s="81" t="str">
        <f aca="false">IF(E1145="Mão de Obra",J1145,"")</f>
        <v/>
      </c>
      <c r="O1145" s="81" t="str">
        <f aca="false">IF(N1145&lt;&gt;"","",M1145)</f>
        <v/>
      </c>
      <c r="P1145" s="82" t="str">
        <f aca="false">IF(A1145="Composição",B1145,"")</f>
        <v/>
      </c>
      <c r="Q1145" s="81" t="str">
        <f aca="false">IF(P1145&lt;&gt;"",SUMIF(L1145:L1145,L1145,N1145:N1145),"")</f>
        <v/>
      </c>
      <c r="R1145" s="81" t="str">
        <f aca="false">IF(P1145&lt;&gt;"",SUMIF(L1145:L1145,L1145,O1145:O1145),"")</f>
        <v/>
      </c>
    </row>
    <row r="1146" customFormat="false" ht="15" hidden="true" customHeight="false" outlineLevel="0" collapsed="false">
      <c r="A1146" s="102"/>
      <c r="B1146" s="102"/>
      <c r="C1146" s="102"/>
      <c r="D1146" s="102"/>
      <c r="E1146" s="102"/>
      <c r="F1146" s="103"/>
      <c r="G1146" s="102"/>
      <c r="H1146" s="104"/>
      <c r="I1146" s="104"/>
      <c r="J1146" s="103"/>
      <c r="L1146" s="63" t="n">
        <f aca="false">IF(AND(A1147&lt;&gt;"",A1146=""),L1145+1,L1145)</f>
        <v>102</v>
      </c>
      <c r="M1146" s="80" t="str">
        <f aca="false">IF(OR(A1146="Insumo",A1146="Composição Auxiliar"),J1146,"")</f>
        <v/>
      </c>
      <c r="N1146" s="81" t="str">
        <f aca="false">IF(E1146="Mão de Obra",J1146,"")</f>
        <v/>
      </c>
      <c r="O1146" s="81" t="str">
        <f aca="false">IF(N1146&lt;&gt;"","",M1146)</f>
        <v/>
      </c>
      <c r="P1146" s="82" t="str">
        <f aca="false">IF(A1146="Composição",B1146,"")</f>
        <v/>
      </c>
      <c r="Q1146" s="81" t="str">
        <f aca="false">IF(P1146&lt;&gt;"",SUMIF(L1146:L1146,L1146,N1146:N1146),"")</f>
        <v/>
      </c>
      <c r="R1146" s="81" t="str">
        <f aca="false">IF(P1146&lt;&gt;"",SUMIF(L1146:L1146,L1146,O1146:O1146),"")</f>
        <v/>
      </c>
    </row>
    <row r="1147" customFormat="false" ht="15" hidden="true" customHeight="false" outlineLevel="0" collapsed="false">
      <c r="A1147" s="108"/>
      <c r="B1147" s="108"/>
      <c r="C1147" s="108"/>
      <c r="D1147" s="108"/>
      <c r="E1147" s="108"/>
      <c r="F1147" s="108"/>
      <c r="G1147" s="108"/>
      <c r="H1147" s="108"/>
      <c r="I1147" s="108"/>
      <c r="J1147" s="108"/>
      <c r="L1147" s="63" t="n">
        <f aca="false">IF(AND(A1148&lt;&gt;"",A1147=""),L1146+1,L1146)</f>
        <v>103</v>
      </c>
      <c r="M1147" s="80" t="str">
        <f aca="false">IF(OR(A1147="Insumo",A1147="Composição Auxiliar"),J1147,"")</f>
        <v/>
      </c>
      <c r="N1147" s="81" t="str">
        <f aca="false">IF(E1147="Mão de Obra",J1147,"")</f>
        <v/>
      </c>
      <c r="O1147" s="81" t="str">
        <f aca="false">IF(N1147&lt;&gt;"","",M1147)</f>
        <v/>
      </c>
      <c r="P1147" s="82" t="str">
        <f aca="false">IF(A1147="Composição",B1147,"")</f>
        <v/>
      </c>
      <c r="Q1147" s="81" t="str">
        <f aca="false">IF(P1147&lt;&gt;"",SUMIF(L1147:L1147,L1147,N1147:N1147),"")</f>
        <v/>
      </c>
      <c r="R1147" s="81" t="str">
        <f aca="false">IF(P1147&lt;&gt;"",SUMIF(L1147:L1147,L1147,O1147:O1147),"")</f>
        <v/>
      </c>
    </row>
    <row r="1148" customFormat="false" ht="15" hidden="true" customHeight="true" outlineLevel="0" collapsed="false">
      <c r="A1148" s="83" t="s">
        <v>295</v>
      </c>
      <c r="B1148" s="84" t="s">
        <v>655</v>
      </c>
      <c r="C1148" s="83" t="s">
        <v>656</v>
      </c>
      <c r="D1148" s="83" t="s">
        <v>657</v>
      </c>
      <c r="E1148" s="83" t="s">
        <v>658</v>
      </c>
      <c r="F1148" s="83"/>
      <c r="G1148" s="85" t="s">
        <v>659</v>
      </c>
      <c r="H1148" s="84" t="s">
        <v>660</v>
      </c>
      <c r="I1148" s="84" t="s">
        <v>661</v>
      </c>
      <c r="J1148" s="84" t="s">
        <v>662</v>
      </c>
      <c r="L1148" s="63" t="n">
        <f aca="false">IF(AND(A1149&lt;&gt;"",A1148=""),L1147+1,L1147)</f>
        <v>103</v>
      </c>
      <c r="M1148" s="80" t="str">
        <f aca="false">IF(OR(A1148="Insumo",A1148="Composição Auxiliar"),J1148,"")</f>
        <v/>
      </c>
      <c r="N1148" s="81" t="str">
        <f aca="false">IF(E1148="Mão de Obra",J1148,"")</f>
        <v/>
      </c>
      <c r="O1148" s="81" t="str">
        <f aca="false">IF(N1148&lt;&gt;"","",M1148)</f>
        <v/>
      </c>
      <c r="P1148" s="82" t="str">
        <f aca="false">IF(A1148="Composição",B1148,"")</f>
        <v/>
      </c>
      <c r="Q1148" s="81" t="str">
        <f aca="false">IF(P1148&lt;&gt;"",SUMIF(L1148:L1148,L1148,N1148:N1148),"")</f>
        <v/>
      </c>
      <c r="R1148" s="81" t="str">
        <f aca="false">IF(P1148&lt;&gt;"",SUMIF(L1148:L1148,L1148,O1148:O1148),"")</f>
        <v/>
      </c>
    </row>
    <row r="1149" customFormat="false" ht="25.5" hidden="true" customHeight="true" outlineLevel="0" collapsed="false">
      <c r="A1149" s="86" t="s">
        <v>663</v>
      </c>
      <c r="B1149" s="87" t="s">
        <v>296</v>
      </c>
      <c r="C1149" s="86" t="s">
        <v>664</v>
      </c>
      <c r="D1149" s="86" t="s">
        <v>1327</v>
      </c>
      <c r="E1149" s="86" t="s">
        <v>764</v>
      </c>
      <c r="F1149" s="86"/>
      <c r="G1149" s="88" t="s">
        <v>718</v>
      </c>
      <c r="H1149" s="89" t="n">
        <v>1</v>
      </c>
      <c r="I1149" s="90" t="n">
        <f aca="false">SUMIF(L:L,$L1149,M:M)</f>
        <v>82.66</v>
      </c>
      <c r="J1149" s="90" t="n">
        <f aca="false">TRUNC(H1149*I1149,2)</f>
        <v>82.66</v>
      </c>
      <c r="L1149" s="63" t="n">
        <f aca="false">IF(AND(A1150&lt;&gt;"",A1149=""),L1148+1,L1148)</f>
        <v>103</v>
      </c>
      <c r="M1149" s="80" t="str">
        <f aca="false">IF(OR(A1149="Insumo",A1149="Composição Auxiliar"),J1149,"")</f>
        <v/>
      </c>
      <c r="N1149" s="81" t="str">
        <f aca="false">IF(E1149="Mão de Obra",J1149,"")</f>
        <v/>
      </c>
      <c r="O1149" s="81" t="str">
        <f aca="false">IF(N1149&lt;&gt;"","",M1149)</f>
        <v/>
      </c>
      <c r="P1149" s="82" t="str">
        <f aca="false">IF(A1149="Composição",B1149,"")</f>
        <v> 86914 </v>
      </c>
      <c r="Q1149" s="81" t="n">
        <f aca="false">IF(P1149&lt;&gt;"",SUMIF(L1149:L1149,L1149,N1149:N1149),"")</f>
        <v>0</v>
      </c>
      <c r="R1149" s="81" t="n">
        <f aca="false">IF(P1149&lt;&gt;"",SUMIF(L1149:L1149,L1149,O1149:O1149),"")</f>
        <v>0</v>
      </c>
    </row>
    <row r="1150" customFormat="false" ht="25.5" hidden="true" customHeight="true" outlineLevel="0" collapsed="false">
      <c r="A1150" s="91" t="s">
        <v>668</v>
      </c>
      <c r="B1150" s="92" t="s">
        <v>677</v>
      </c>
      <c r="C1150" s="91" t="s">
        <v>664</v>
      </c>
      <c r="D1150" s="91" t="s">
        <v>678</v>
      </c>
      <c r="E1150" s="91" t="s">
        <v>671</v>
      </c>
      <c r="F1150" s="91"/>
      <c r="G1150" s="93" t="s">
        <v>672</v>
      </c>
      <c r="H1150" s="94" t="n">
        <v>0.0481</v>
      </c>
      <c r="I1150" s="95" t="n">
        <f aca="false">SUMIFS(J:J,A:A,"Composição",B:B,$B1150)</f>
        <v>18.93</v>
      </c>
      <c r="J1150" s="95" t="n">
        <f aca="false">TRUNC(H1150*I1150,2)</f>
        <v>0.91</v>
      </c>
      <c r="L1150" s="63" t="n">
        <f aca="false">IF(AND(A1151&lt;&gt;"",A1150=""),L1149+1,L1149)</f>
        <v>103</v>
      </c>
      <c r="M1150" s="80" t="n">
        <f aca="false">IF(OR(A1150="Insumo",A1150="Composição Auxiliar"),J1150,"")</f>
        <v>0.91</v>
      </c>
      <c r="N1150" s="81" t="str">
        <f aca="false">IF(E1150="Mão de Obra",J1150,"")</f>
        <v/>
      </c>
      <c r="O1150" s="81" t="n">
        <f aca="false">IF(N1150&lt;&gt;"","",M1150)</f>
        <v>0.91</v>
      </c>
      <c r="P1150" s="82" t="str">
        <f aca="false">IF(A1150="Composição",B1150,"")</f>
        <v/>
      </c>
      <c r="Q1150" s="81" t="str">
        <f aca="false">IF(P1150&lt;&gt;"",SUMIF(L1150:L1150,L1150,N1150:N1150),"")</f>
        <v/>
      </c>
      <c r="R1150" s="81" t="str">
        <f aca="false">IF(P1150&lt;&gt;"",SUMIF(L1150:L1150,L1150,O1150:O1150),"")</f>
        <v/>
      </c>
    </row>
    <row r="1151" customFormat="false" ht="25.5" hidden="true" customHeight="true" outlineLevel="0" collapsed="false">
      <c r="A1151" s="91" t="s">
        <v>668</v>
      </c>
      <c r="B1151" s="92" t="s">
        <v>1292</v>
      </c>
      <c r="C1151" s="91" t="s">
        <v>664</v>
      </c>
      <c r="D1151" s="91" t="s">
        <v>1293</v>
      </c>
      <c r="E1151" s="91" t="s">
        <v>671</v>
      </c>
      <c r="F1151" s="91"/>
      <c r="G1151" s="93" t="s">
        <v>672</v>
      </c>
      <c r="H1151" s="94" t="n">
        <v>0.1525</v>
      </c>
      <c r="I1151" s="95" t="n">
        <f aca="false">SUMIFS(J:J,A:A,"Composição",B:B,$B1151)</f>
        <v>22.94</v>
      </c>
      <c r="J1151" s="95" t="n">
        <f aca="false">TRUNC(H1151*I1151,2)</f>
        <v>3.49</v>
      </c>
      <c r="L1151" s="63" t="n">
        <f aca="false">IF(AND(A1152&lt;&gt;"",A1151=""),L1150+1,L1150)</f>
        <v>103</v>
      </c>
      <c r="M1151" s="80" t="n">
        <f aca="false">IF(OR(A1151="Insumo",A1151="Composição Auxiliar"),J1151,"")</f>
        <v>3.49</v>
      </c>
      <c r="N1151" s="81" t="str">
        <f aca="false">IF(E1151="Mão de Obra",J1151,"")</f>
        <v/>
      </c>
      <c r="O1151" s="81" t="n">
        <f aca="false">IF(N1151&lt;&gt;"","",M1151)</f>
        <v>3.49</v>
      </c>
      <c r="P1151" s="82" t="str">
        <f aca="false">IF(A1151="Composição",B1151,"")</f>
        <v/>
      </c>
      <c r="Q1151" s="81" t="str">
        <f aca="false">IF(P1151&lt;&gt;"",SUMIF(L1151:L1151,L1151,N1151:N1151),"")</f>
        <v/>
      </c>
      <c r="R1151" s="81" t="str">
        <f aca="false">IF(P1151&lt;&gt;"",SUMIF(L1151:L1151,L1151,O1151:O1151),"")</f>
        <v/>
      </c>
    </row>
    <row r="1152" customFormat="false" ht="14.25" hidden="true" customHeight="false" outlineLevel="0" collapsed="false">
      <c r="A1152" s="96" t="s">
        <v>679</v>
      </c>
      <c r="B1152" s="97" t="s">
        <v>1328</v>
      </c>
      <c r="C1152" s="96" t="str">
        <f aca="false">VLOOKUP(B1152,INSUMOS!$A:$I,2,0)</f>
        <v>SINAPI</v>
      </c>
      <c r="D1152" s="96" t="str">
        <f aca="false">VLOOKUP(B1152,INSUMOS!$A:$I,3,0)</f>
        <v>FITA VEDA ROSCA EM ROLOS DE 18 MM X 10 M (L X C)</v>
      </c>
      <c r="E1152" s="98" t="str">
        <f aca="false">VLOOKUP(B1152,INSUMOS!$A:$I,4,0)</f>
        <v>Material</v>
      </c>
      <c r="F1152" s="98"/>
      <c r="G1152" s="99" t="str">
        <f aca="false">VLOOKUP(B1152,INSUMOS!$A:$I,5,0)</f>
        <v>UN</v>
      </c>
      <c r="H1152" s="100" t="n">
        <v>0.021</v>
      </c>
      <c r="I1152" s="101" t="n">
        <f aca="false">VLOOKUP(B1152,INSUMOS!$A:$I,8,0)</f>
        <v>4.49</v>
      </c>
      <c r="J1152" s="101" t="n">
        <f aca="false">TRUNC(H1152*I1152,2)</f>
        <v>0.09</v>
      </c>
      <c r="L1152" s="63" t="n">
        <f aca="false">IF(AND(A1153&lt;&gt;"",A1152=""),L1151+1,L1151)</f>
        <v>103</v>
      </c>
      <c r="M1152" s="80" t="n">
        <f aca="false">IF(OR(A1152="Insumo",A1152="Composição Auxiliar"),J1152,"")</f>
        <v>0.09</v>
      </c>
      <c r="N1152" s="81" t="str">
        <f aca="false">IF(E1152="Mão de Obra",J1152,"")</f>
        <v/>
      </c>
      <c r="O1152" s="81" t="n">
        <f aca="false">IF(N1152&lt;&gt;"","",M1152)</f>
        <v>0.09</v>
      </c>
      <c r="P1152" s="82" t="str">
        <f aca="false">IF(A1152="Composição",B1152,"")</f>
        <v/>
      </c>
      <c r="Q1152" s="81" t="str">
        <f aca="false">IF(P1152&lt;&gt;"",SUMIF(L1152:L1152,L1152,N1152:N1152),"")</f>
        <v/>
      </c>
      <c r="R1152" s="81" t="str">
        <f aca="false">IF(P1152&lt;&gt;"",SUMIF(L1152:L1152,L1152,O1152:O1152),"")</f>
        <v/>
      </c>
    </row>
    <row r="1153" customFormat="false" ht="38.25" hidden="true" customHeight="false" outlineLevel="0" collapsed="false">
      <c r="A1153" s="96" t="s">
        <v>679</v>
      </c>
      <c r="B1153" s="97" t="s">
        <v>1329</v>
      </c>
      <c r="C1153" s="96" t="str">
        <f aca="false">VLOOKUP(B1153,INSUMOS!$A:$I,2,0)</f>
        <v>SINAPI</v>
      </c>
      <c r="D1153" s="96" t="str">
        <f aca="false">VLOOKUP(B1153,INSUMOS!$A:$I,3,0)</f>
        <v>TORNEIRA METALICA CROMADA CANO CURTO, SEM BICO, SEM AREJADOR, DE PAREDE, PARA TANQUE E USO GERAL, 1/2 " OU 3/4 " (REF 1143)</v>
      </c>
      <c r="E1153" s="98" t="str">
        <f aca="false">VLOOKUP(B1153,INSUMOS!$A:$I,4,0)</f>
        <v>Material</v>
      </c>
      <c r="F1153" s="98"/>
      <c r="G1153" s="99" t="str">
        <f aca="false">VLOOKUP(B1153,INSUMOS!$A:$I,5,0)</f>
        <v>UN</v>
      </c>
      <c r="H1153" s="100" t="n">
        <v>1</v>
      </c>
      <c r="I1153" s="101" t="n">
        <f aca="false">VLOOKUP(B1153,INSUMOS!$A:$I,8,0)</f>
        <v>78.17</v>
      </c>
      <c r="J1153" s="101" t="n">
        <f aca="false">TRUNC(H1153*I1153,2)</f>
        <v>78.17</v>
      </c>
      <c r="L1153" s="63" t="n">
        <f aca="false">IF(AND(A1154&lt;&gt;"",A1153=""),L1152+1,L1152)</f>
        <v>103</v>
      </c>
      <c r="M1153" s="80" t="n">
        <f aca="false">IF(OR(A1153="Insumo",A1153="Composição Auxiliar"),J1153,"")</f>
        <v>78.17</v>
      </c>
      <c r="N1153" s="81" t="str">
        <f aca="false">IF(E1153="Mão de Obra",J1153,"")</f>
        <v/>
      </c>
      <c r="O1153" s="81" t="n">
        <f aca="false">IF(N1153&lt;&gt;"","",M1153)</f>
        <v>78.17</v>
      </c>
      <c r="P1153" s="82" t="str">
        <f aca="false">IF(A1153="Composição",B1153,"")</f>
        <v/>
      </c>
      <c r="Q1153" s="81" t="str">
        <f aca="false">IF(P1153&lt;&gt;"",SUMIF(L1153:L1153,L1153,N1153:N1153),"")</f>
        <v/>
      </c>
      <c r="R1153" s="81" t="str">
        <f aca="false">IF(P1153&lt;&gt;"",SUMIF(L1153:L1153,L1153,O1153:O1153),"")</f>
        <v/>
      </c>
    </row>
    <row r="1154" customFormat="false" ht="14.25" hidden="true" customHeight="false" outlineLevel="0" collapsed="false">
      <c r="A1154" s="102"/>
      <c r="B1154" s="102"/>
      <c r="C1154" s="102"/>
      <c r="D1154" s="102"/>
      <c r="E1154" s="102"/>
      <c r="F1154" s="103"/>
      <c r="G1154" s="102"/>
      <c r="H1154" s="103"/>
      <c r="I1154" s="102"/>
      <c r="J1154" s="103"/>
      <c r="L1154" s="63" t="n">
        <f aca="false">IF(AND(A1155&lt;&gt;"",A1154=""),L1153+1,L1153)</f>
        <v>103</v>
      </c>
      <c r="M1154" s="80" t="str">
        <f aca="false">IF(OR(A1154="Insumo",A1154="Composição Auxiliar"),J1154,"")</f>
        <v/>
      </c>
      <c r="N1154" s="81" t="str">
        <f aca="false">IF(E1154="Mão de Obra",J1154,"")</f>
        <v/>
      </c>
      <c r="O1154" s="81" t="str">
        <f aca="false">IF(N1154&lt;&gt;"","",M1154)</f>
        <v/>
      </c>
      <c r="P1154" s="82" t="str">
        <f aca="false">IF(A1154="Composição",B1154,"")</f>
        <v/>
      </c>
      <c r="Q1154" s="81" t="str">
        <f aca="false">IF(P1154&lt;&gt;"",SUMIF(L1154:L1154,L1154,N1154:N1154),"")</f>
        <v/>
      </c>
      <c r="R1154" s="81" t="str">
        <f aca="false">IF(P1154&lt;&gt;"",SUMIF(L1154:L1154,L1154,O1154:O1154),"")</f>
        <v/>
      </c>
    </row>
    <row r="1155" customFormat="false" ht="15" hidden="true" customHeight="false" outlineLevel="0" collapsed="false">
      <c r="A1155" s="102"/>
      <c r="B1155" s="102"/>
      <c r="C1155" s="102"/>
      <c r="D1155" s="102"/>
      <c r="E1155" s="102"/>
      <c r="F1155" s="103"/>
      <c r="G1155" s="102"/>
      <c r="H1155" s="104"/>
      <c r="I1155" s="104"/>
      <c r="J1155" s="103"/>
      <c r="L1155" s="63" t="n">
        <f aca="false">IF(AND(A1156&lt;&gt;"",A1155=""),L1154+1,L1154)</f>
        <v>103</v>
      </c>
      <c r="M1155" s="80" t="str">
        <f aca="false">IF(OR(A1155="Insumo",A1155="Composição Auxiliar"),J1155,"")</f>
        <v/>
      </c>
      <c r="N1155" s="81" t="str">
        <f aca="false">IF(E1155="Mão de Obra",J1155,"")</f>
        <v/>
      </c>
      <c r="O1155" s="81" t="str">
        <f aca="false">IF(N1155&lt;&gt;"","",M1155)</f>
        <v/>
      </c>
      <c r="P1155" s="82" t="str">
        <f aca="false">IF(A1155="Composição",B1155,"")</f>
        <v/>
      </c>
      <c r="Q1155" s="81" t="str">
        <f aca="false">IF(P1155&lt;&gt;"",SUMIF(L1155:L1155,L1155,N1155:N1155),"")</f>
        <v/>
      </c>
      <c r="R1155" s="81" t="str">
        <f aca="false">IF(P1155&lt;&gt;"",SUMIF(L1155:L1155,L1155,O1155:O1155),"")</f>
        <v/>
      </c>
    </row>
    <row r="1156" customFormat="false" ht="15" hidden="true" customHeight="false" outlineLevel="0" collapsed="false">
      <c r="A1156" s="108"/>
      <c r="B1156" s="108"/>
      <c r="C1156" s="108"/>
      <c r="D1156" s="108"/>
      <c r="E1156" s="108"/>
      <c r="F1156" s="108"/>
      <c r="G1156" s="108"/>
      <c r="H1156" s="108"/>
      <c r="I1156" s="108"/>
      <c r="J1156" s="108"/>
      <c r="L1156" s="63" t="n">
        <f aca="false">IF(AND(A1157&lt;&gt;"",A1156=""),L1155+1,L1155)</f>
        <v>104</v>
      </c>
      <c r="M1156" s="80" t="str">
        <f aca="false">IF(OR(A1156="Insumo",A1156="Composição Auxiliar"),J1156,"")</f>
        <v/>
      </c>
      <c r="N1156" s="81" t="str">
        <f aca="false">IF(E1156="Mão de Obra",J1156,"")</f>
        <v/>
      </c>
      <c r="O1156" s="81" t="str">
        <f aca="false">IF(N1156&lt;&gt;"","",M1156)</f>
        <v/>
      </c>
      <c r="P1156" s="82" t="str">
        <f aca="false">IF(A1156="Composição",B1156,"")</f>
        <v/>
      </c>
      <c r="Q1156" s="81" t="str">
        <f aca="false">IF(P1156&lt;&gt;"",SUMIF(L1156:L1156,L1156,N1156:N1156),"")</f>
        <v/>
      </c>
      <c r="R1156" s="81" t="str">
        <f aca="false">IF(P1156&lt;&gt;"",SUMIF(L1156:L1156,L1156,O1156:O1156),"")</f>
        <v/>
      </c>
    </row>
    <row r="1157" customFormat="false" ht="15" hidden="true" customHeight="true" outlineLevel="0" collapsed="false">
      <c r="A1157" s="83" t="s">
        <v>297</v>
      </c>
      <c r="B1157" s="84" t="s">
        <v>655</v>
      </c>
      <c r="C1157" s="83" t="s">
        <v>656</v>
      </c>
      <c r="D1157" s="83" t="s">
        <v>657</v>
      </c>
      <c r="E1157" s="83" t="s">
        <v>658</v>
      </c>
      <c r="F1157" s="83"/>
      <c r="G1157" s="85" t="s">
        <v>659</v>
      </c>
      <c r="H1157" s="84" t="s">
        <v>660</v>
      </c>
      <c r="I1157" s="84" t="s">
        <v>661</v>
      </c>
      <c r="J1157" s="84" t="s">
        <v>662</v>
      </c>
      <c r="L1157" s="63" t="n">
        <f aca="false">IF(AND(A1158&lt;&gt;"",A1157=""),L1156+1,L1156)</f>
        <v>104</v>
      </c>
      <c r="M1157" s="80" t="str">
        <f aca="false">IF(OR(A1157="Insumo",A1157="Composição Auxiliar"),J1157,"")</f>
        <v/>
      </c>
      <c r="N1157" s="81" t="str">
        <f aca="false">IF(E1157="Mão de Obra",J1157,"")</f>
        <v/>
      </c>
      <c r="O1157" s="81" t="str">
        <f aca="false">IF(N1157&lt;&gt;"","",M1157)</f>
        <v/>
      </c>
      <c r="P1157" s="82" t="str">
        <f aca="false">IF(A1157="Composição",B1157,"")</f>
        <v/>
      </c>
      <c r="Q1157" s="81" t="str">
        <f aca="false">IF(P1157&lt;&gt;"",SUMIF(L1157:L1157,L1157,N1157:N1157),"")</f>
        <v/>
      </c>
      <c r="R1157" s="81" t="str">
        <f aca="false">IF(P1157&lt;&gt;"",SUMIF(L1157:L1157,L1157,O1157:O1157),"")</f>
        <v/>
      </c>
    </row>
    <row r="1158" customFormat="false" ht="25.5" hidden="true" customHeight="true" outlineLevel="0" collapsed="false">
      <c r="A1158" s="86" t="s">
        <v>663</v>
      </c>
      <c r="B1158" s="87" t="s">
        <v>298</v>
      </c>
      <c r="C1158" s="86" t="s">
        <v>716</v>
      </c>
      <c r="D1158" s="86" t="s">
        <v>1330</v>
      </c>
      <c r="E1158" s="86" t="s">
        <v>764</v>
      </c>
      <c r="F1158" s="86"/>
      <c r="G1158" s="88" t="s">
        <v>718</v>
      </c>
      <c r="H1158" s="89" t="n">
        <v>1</v>
      </c>
      <c r="I1158" s="90" t="n">
        <f aca="false">SUMIF(L:L,$L1158,M:M)</f>
        <v>289.38</v>
      </c>
      <c r="J1158" s="90" t="n">
        <f aca="false">TRUNC(H1158*I1158,2)</f>
        <v>289.38</v>
      </c>
      <c r="L1158" s="63" t="n">
        <f aca="false">IF(AND(A1159&lt;&gt;"",A1158=""),L1157+1,L1157)</f>
        <v>104</v>
      </c>
      <c r="M1158" s="80" t="str">
        <f aca="false">IF(OR(A1158="Insumo",A1158="Composição Auxiliar"),J1158,"")</f>
        <v/>
      </c>
      <c r="N1158" s="81" t="str">
        <f aca="false">IF(E1158="Mão de Obra",J1158,"")</f>
        <v/>
      </c>
      <c r="O1158" s="81" t="str">
        <f aca="false">IF(N1158&lt;&gt;"","",M1158)</f>
        <v/>
      </c>
      <c r="P1158" s="82" t="str">
        <f aca="false">IF(A1158="Composição",B1158,"")</f>
        <v> S-ARQ-LOUC-PRRS-006 </v>
      </c>
      <c r="Q1158" s="81" t="n">
        <f aca="false">IF(P1158&lt;&gt;"",SUMIF(L1158:L1158,L1158,N1158:N1158),"")</f>
        <v>0</v>
      </c>
      <c r="R1158" s="81" t="n">
        <f aca="false">IF(P1158&lt;&gt;"",SUMIF(L1158:L1158,L1158,O1158:O1158),"")</f>
        <v>0</v>
      </c>
    </row>
    <row r="1159" customFormat="false" ht="25.5" hidden="true" customHeight="true" outlineLevel="0" collapsed="false">
      <c r="A1159" s="91" t="s">
        <v>668</v>
      </c>
      <c r="B1159" s="92" t="s">
        <v>677</v>
      </c>
      <c r="C1159" s="91" t="s">
        <v>664</v>
      </c>
      <c r="D1159" s="91" t="s">
        <v>678</v>
      </c>
      <c r="E1159" s="91" t="s">
        <v>671</v>
      </c>
      <c r="F1159" s="91"/>
      <c r="G1159" s="93" t="s">
        <v>672</v>
      </c>
      <c r="H1159" s="94" t="n">
        <v>0.133</v>
      </c>
      <c r="I1159" s="95" t="n">
        <f aca="false">SUMIFS(J:J,A:A,"Composição",B:B,$B1159)</f>
        <v>18.93</v>
      </c>
      <c r="J1159" s="95" t="n">
        <f aca="false">TRUNC(H1159*I1159,2)</f>
        <v>2.51</v>
      </c>
      <c r="L1159" s="63" t="n">
        <f aca="false">IF(AND(A1160&lt;&gt;"",A1159=""),L1158+1,L1158)</f>
        <v>104</v>
      </c>
      <c r="M1159" s="80" t="n">
        <f aca="false">IF(OR(A1159="Insumo",A1159="Composição Auxiliar"),J1159,"")</f>
        <v>2.51</v>
      </c>
      <c r="N1159" s="81" t="str">
        <f aca="false">IF(E1159="Mão de Obra",J1159,"")</f>
        <v/>
      </c>
      <c r="O1159" s="81" t="n">
        <f aca="false">IF(N1159&lt;&gt;"","",M1159)</f>
        <v>2.51</v>
      </c>
      <c r="P1159" s="82" t="str">
        <f aca="false">IF(A1159="Composição",B1159,"")</f>
        <v/>
      </c>
      <c r="Q1159" s="81" t="str">
        <f aca="false">IF(P1159&lt;&gt;"",SUMIF(L1159:L1159,L1159,N1159:N1159),"")</f>
        <v/>
      </c>
      <c r="R1159" s="81" t="str">
        <f aca="false">IF(P1159&lt;&gt;"",SUMIF(L1159:L1159,L1159,O1159:O1159),"")</f>
        <v/>
      </c>
    </row>
    <row r="1160" customFormat="false" ht="25.5" hidden="true" customHeight="true" outlineLevel="0" collapsed="false">
      <c r="A1160" s="91" t="s">
        <v>668</v>
      </c>
      <c r="B1160" s="92" t="s">
        <v>1292</v>
      </c>
      <c r="C1160" s="91" t="s">
        <v>664</v>
      </c>
      <c r="D1160" s="91" t="s">
        <v>1293</v>
      </c>
      <c r="E1160" s="91" t="s">
        <v>671</v>
      </c>
      <c r="F1160" s="91"/>
      <c r="G1160" s="93" t="s">
        <v>672</v>
      </c>
      <c r="H1160" s="94" t="n">
        <v>0.4453</v>
      </c>
      <c r="I1160" s="95" t="n">
        <f aca="false">SUMIFS(J:J,A:A,"Composição",B:B,$B1160)</f>
        <v>22.94</v>
      </c>
      <c r="J1160" s="95" t="n">
        <f aca="false">TRUNC(H1160*I1160,2)</f>
        <v>10.21</v>
      </c>
      <c r="L1160" s="63" t="n">
        <f aca="false">IF(AND(A1161&lt;&gt;"",A1160=""),L1159+1,L1159)</f>
        <v>104</v>
      </c>
      <c r="M1160" s="80" t="n">
        <f aca="false">IF(OR(A1160="Insumo",A1160="Composição Auxiliar"),J1160,"")</f>
        <v>10.21</v>
      </c>
      <c r="N1160" s="81" t="str">
        <f aca="false">IF(E1160="Mão de Obra",J1160,"")</f>
        <v/>
      </c>
      <c r="O1160" s="81" t="n">
        <f aca="false">IF(N1160&lt;&gt;"","",M1160)</f>
        <v>10.21</v>
      </c>
      <c r="P1160" s="82" t="str">
        <f aca="false">IF(A1160="Composição",B1160,"")</f>
        <v/>
      </c>
      <c r="Q1160" s="81" t="str">
        <f aca="false">IF(P1160&lt;&gt;"",SUMIF(L1160:L1160,L1160,N1160:N1160),"")</f>
        <v/>
      </c>
      <c r="R1160" s="81" t="str">
        <f aca="false">IF(P1160&lt;&gt;"",SUMIF(L1160:L1160,L1160,O1160:O1160),"")</f>
        <v/>
      </c>
    </row>
    <row r="1161" customFormat="false" ht="14.25" hidden="true" customHeight="false" outlineLevel="0" collapsed="false">
      <c r="A1161" s="96" t="s">
        <v>679</v>
      </c>
      <c r="B1161" s="97" t="s">
        <v>1328</v>
      </c>
      <c r="C1161" s="96" t="str">
        <f aca="false">VLOOKUP(B1161,INSUMOS!$A:$I,2,0)</f>
        <v>SINAPI</v>
      </c>
      <c r="D1161" s="96" t="str">
        <f aca="false">VLOOKUP(B1161,INSUMOS!$A:$I,3,0)</f>
        <v>FITA VEDA ROSCA EM ROLOS DE 18 MM X 10 M (L X C)</v>
      </c>
      <c r="E1161" s="98" t="str">
        <f aca="false">VLOOKUP(B1161,INSUMOS!$A:$I,4,0)</f>
        <v>Material</v>
      </c>
      <c r="F1161" s="98"/>
      <c r="G1161" s="99" t="str">
        <f aca="false">VLOOKUP(B1161,INSUMOS!$A:$I,5,0)</f>
        <v>UN</v>
      </c>
      <c r="H1161" s="100" t="n">
        <v>0.021</v>
      </c>
      <c r="I1161" s="101" t="n">
        <f aca="false">VLOOKUP(B1161,INSUMOS!$A:$I,8,0)</f>
        <v>4.49</v>
      </c>
      <c r="J1161" s="101" t="n">
        <f aca="false">TRUNC(H1161*I1161,2)</f>
        <v>0.09</v>
      </c>
      <c r="L1161" s="63" t="n">
        <f aca="false">IF(AND(A1162&lt;&gt;"",A1161=""),L1160+1,L1160)</f>
        <v>104</v>
      </c>
      <c r="M1161" s="80" t="n">
        <f aca="false">IF(OR(A1161="Insumo",A1161="Composição Auxiliar"),J1161,"")</f>
        <v>0.09</v>
      </c>
      <c r="N1161" s="81" t="str">
        <f aca="false">IF(E1161="Mão de Obra",J1161,"")</f>
        <v/>
      </c>
      <c r="O1161" s="81" t="n">
        <f aca="false">IF(N1161&lt;&gt;"","",M1161)</f>
        <v>0.09</v>
      </c>
      <c r="P1161" s="82" t="str">
        <f aca="false">IF(A1161="Composição",B1161,"")</f>
        <v/>
      </c>
      <c r="Q1161" s="81" t="str">
        <f aca="false">IF(P1161&lt;&gt;"",SUMIF(L1161:L1161,L1161,N1161:N1161),"")</f>
        <v/>
      </c>
      <c r="R1161" s="81" t="str">
        <f aca="false">IF(P1161&lt;&gt;"",SUMIF(L1161:L1161,L1161,O1161:O1161),"")</f>
        <v/>
      </c>
    </row>
    <row r="1162" customFormat="false" ht="25.5" hidden="true" customHeight="false" outlineLevel="0" collapsed="false">
      <c r="A1162" s="96" t="s">
        <v>679</v>
      </c>
      <c r="B1162" s="97" t="s">
        <v>1331</v>
      </c>
      <c r="C1162" s="96" t="str">
        <f aca="false">VLOOKUP(B1162,INSUMOS!$A:$I,2,0)</f>
        <v>Próprio</v>
      </c>
      <c r="D1162" s="96" t="str">
        <f aca="false">VLOOKUP(B1162,INSUMOS!$A:$I,3,0)</f>
        <v>TORNEIRA CROMADA C/ FECHAMENTO AUTOMÁTICO - REF. DOCOL PRESSMATIC ALFA OU EQUIV</v>
      </c>
      <c r="E1162" s="98" t="str">
        <f aca="false">VLOOKUP(B1162,INSUMOS!$A:$I,4,0)</f>
        <v>Material</v>
      </c>
      <c r="F1162" s="98"/>
      <c r="G1162" s="99" t="str">
        <f aca="false">VLOOKUP(B1162,INSUMOS!$A:$I,5,0)</f>
        <v>UN</v>
      </c>
      <c r="H1162" s="100" t="n">
        <v>1</v>
      </c>
      <c r="I1162" s="101" t="n">
        <f aca="false">VLOOKUP(B1162,INSUMOS!$A:$I,8,0)</f>
        <v>276.57</v>
      </c>
      <c r="J1162" s="101" t="n">
        <f aca="false">TRUNC(H1162*I1162,2)</f>
        <v>276.57</v>
      </c>
      <c r="L1162" s="63" t="n">
        <f aca="false">IF(AND(A1163&lt;&gt;"",A1162=""),L1161+1,L1161)</f>
        <v>104</v>
      </c>
      <c r="M1162" s="80" t="n">
        <f aca="false">IF(OR(A1162="Insumo",A1162="Composição Auxiliar"),J1162,"")</f>
        <v>276.57</v>
      </c>
      <c r="N1162" s="81" t="str">
        <f aca="false">IF(E1162="Mão de Obra",J1162,"")</f>
        <v/>
      </c>
      <c r="O1162" s="81" t="n">
        <f aca="false">IF(N1162&lt;&gt;"","",M1162)</f>
        <v>276.57</v>
      </c>
      <c r="P1162" s="82" t="str">
        <f aca="false">IF(A1162="Composição",B1162,"")</f>
        <v/>
      </c>
      <c r="Q1162" s="81" t="str">
        <f aca="false">IF(P1162&lt;&gt;"",SUMIF(L1162:L1162,L1162,N1162:N1162),"")</f>
        <v/>
      </c>
      <c r="R1162" s="81" t="str">
        <f aca="false">IF(P1162&lt;&gt;"",SUMIF(L1162:L1162,L1162,O1162:O1162),"")</f>
        <v/>
      </c>
    </row>
    <row r="1163" customFormat="false" ht="14.25" hidden="true" customHeight="false" outlineLevel="0" collapsed="false">
      <c r="A1163" s="102"/>
      <c r="B1163" s="102"/>
      <c r="C1163" s="102"/>
      <c r="D1163" s="102"/>
      <c r="E1163" s="102"/>
      <c r="F1163" s="103"/>
      <c r="G1163" s="102"/>
      <c r="H1163" s="103"/>
      <c r="I1163" s="102"/>
      <c r="J1163" s="103"/>
      <c r="L1163" s="63" t="n">
        <f aca="false">IF(AND(A1164&lt;&gt;"",A1163=""),L1162+1,L1162)</f>
        <v>104</v>
      </c>
      <c r="M1163" s="80" t="str">
        <f aca="false">IF(OR(A1163="Insumo",A1163="Composição Auxiliar"),J1163,"")</f>
        <v/>
      </c>
      <c r="N1163" s="81" t="str">
        <f aca="false">IF(E1163="Mão de Obra",J1163,"")</f>
        <v/>
      </c>
      <c r="O1163" s="81" t="str">
        <f aca="false">IF(N1163&lt;&gt;"","",M1163)</f>
        <v/>
      </c>
      <c r="P1163" s="82" t="str">
        <f aca="false">IF(A1163="Composição",B1163,"")</f>
        <v/>
      </c>
      <c r="Q1163" s="81" t="str">
        <f aca="false">IF(P1163&lt;&gt;"",SUMIF(L1163:L1163,L1163,N1163:N1163),"")</f>
        <v/>
      </c>
      <c r="R1163" s="81" t="str">
        <f aca="false">IF(P1163&lt;&gt;"",SUMIF(L1163:L1163,L1163,O1163:O1163),"")</f>
        <v/>
      </c>
    </row>
    <row r="1164" customFormat="false" ht="15" hidden="true" customHeight="false" outlineLevel="0" collapsed="false">
      <c r="A1164" s="102"/>
      <c r="B1164" s="102"/>
      <c r="C1164" s="102"/>
      <c r="D1164" s="102"/>
      <c r="E1164" s="102"/>
      <c r="F1164" s="103"/>
      <c r="G1164" s="102"/>
      <c r="H1164" s="104"/>
      <c r="I1164" s="104"/>
      <c r="J1164" s="103"/>
      <c r="L1164" s="63" t="n">
        <f aca="false">IF(AND(A1165&lt;&gt;"",A1164=""),L1163+1,L1163)</f>
        <v>104</v>
      </c>
      <c r="M1164" s="80" t="str">
        <f aca="false">IF(OR(A1164="Insumo",A1164="Composição Auxiliar"),J1164,"")</f>
        <v/>
      </c>
      <c r="N1164" s="81" t="str">
        <f aca="false">IF(E1164="Mão de Obra",J1164,"")</f>
        <v/>
      </c>
      <c r="O1164" s="81" t="str">
        <f aca="false">IF(N1164&lt;&gt;"","",M1164)</f>
        <v/>
      </c>
      <c r="P1164" s="82" t="str">
        <f aca="false">IF(A1164="Composição",B1164,"")</f>
        <v/>
      </c>
      <c r="Q1164" s="81" t="str">
        <f aca="false">IF(P1164&lt;&gt;"",SUMIF(L1164:L1164,L1164,N1164:N1164),"")</f>
        <v/>
      </c>
      <c r="R1164" s="81" t="str">
        <f aca="false">IF(P1164&lt;&gt;"",SUMIF(L1164:L1164,L1164,O1164:O1164),"")</f>
        <v/>
      </c>
    </row>
    <row r="1165" customFormat="false" ht="15" hidden="true" customHeight="false" outlineLevel="0" collapsed="false">
      <c r="A1165" s="108"/>
      <c r="B1165" s="108"/>
      <c r="C1165" s="108"/>
      <c r="D1165" s="108"/>
      <c r="E1165" s="108"/>
      <c r="F1165" s="108"/>
      <c r="G1165" s="108"/>
      <c r="H1165" s="108"/>
      <c r="I1165" s="108"/>
      <c r="J1165" s="108"/>
      <c r="L1165" s="63" t="n">
        <f aca="false">IF(AND(A1166&lt;&gt;"",A1165=""),L1164+1,L1164)</f>
        <v>105</v>
      </c>
      <c r="M1165" s="80" t="str">
        <f aca="false">IF(OR(A1165="Insumo",A1165="Composição Auxiliar"),J1165,"")</f>
        <v/>
      </c>
      <c r="N1165" s="81" t="str">
        <f aca="false">IF(E1165="Mão de Obra",J1165,"")</f>
        <v/>
      </c>
      <c r="O1165" s="81" t="str">
        <f aca="false">IF(N1165&lt;&gt;"","",M1165)</f>
        <v/>
      </c>
      <c r="P1165" s="82" t="str">
        <f aca="false">IF(A1165="Composição",B1165,"")</f>
        <v/>
      </c>
      <c r="Q1165" s="81" t="str">
        <f aca="false">IF(P1165&lt;&gt;"",SUMIF(L1165:L1165,L1165,N1165:N1165),"")</f>
        <v/>
      </c>
      <c r="R1165" s="81" t="str">
        <f aca="false">IF(P1165&lt;&gt;"",SUMIF(L1165:L1165,L1165,O1165:O1165),"")</f>
        <v/>
      </c>
    </row>
    <row r="1166" customFormat="false" ht="15" hidden="true" customHeight="true" outlineLevel="0" collapsed="false">
      <c r="A1166" s="83" t="s">
        <v>299</v>
      </c>
      <c r="B1166" s="84" t="s">
        <v>655</v>
      </c>
      <c r="C1166" s="83" t="s">
        <v>656</v>
      </c>
      <c r="D1166" s="83" t="s">
        <v>657</v>
      </c>
      <c r="E1166" s="83" t="s">
        <v>658</v>
      </c>
      <c r="F1166" s="83"/>
      <c r="G1166" s="85" t="s">
        <v>659</v>
      </c>
      <c r="H1166" s="84" t="s">
        <v>660</v>
      </c>
      <c r="I1166" s="84" t="s">
        <v>661</v>
      </c>
      <c r="J1166" s="84" t="s">
        <v>662</v>
      </c>
      <c r="L1166" s="63" t="n">
        <f aca="false">IF(AND(A1167&lt;&gt;"",A1166=""),L1165+1,L1165)</f>
        <v>105</v>
      </c>
      <c r="M1166" s="80" t="str">
        <f aca="false">IF(OR(A1166="Insumo",A1166="Composição Auxiliar"),J1166,"")</f>
        <v/>
      </c>
      <c r="N1166" s="81" t="str">
        <f aca="false">IF(E1166="Mão de Obra",J1166,"")</f>
        <v/>
      </c>
      <c r="O1166" s="81" t="str">
        <f aca="false">IF(N1166&lt;&gt;"","",M1166)</f>
        <v/>
      </c>
      <c r="P1166" s="82" t="str">
        <f aca="false">IF(A1166="Composição",B1166,"")</f>
        <v/>
      </c>
      <c r="Q1166" s="81" t="str">
        <f aca="false">IF(P1166&lt;&gt;"",SUMIF(L1166:L1166,L1166,N1166:N1166),"")</f>
        <v/>
      </c>
      <c r="R1166" s="81" t="str">
        <f aca="false">IF(P1166&lt;&gt;"",SUMIF(L1166:L1166,L1166,O1166:O1166),"")</f>
        <v/>
      </c>
    </row>
    <row r="1167" customFormat="false" ht="25.5" hidden="true" customHeight="true" outlineLevel="0" collapsed="false">
      <c r="A1167" s="86" t="s">
        <v>663</v>
      </c>
      <c r="B1167" s="87" t="s">
        <v>300</v>
      </c>
      <c r="C1167" s="86" t="s">
        <v>664</v>
      </c>
      <c r="D1167" s="86" t="s">
        <v>1332</v>
      </c>
      <c r="E1167" s="86" t="s">
        <v>764</v>
      </c>
      <c r="F1167" s="86"/>
      <c r="G1167" s="88" t="s">
        <v>718</v>
      </c>
      <c r="H1167" s="89" t="n">
        <v>1</v>
      </c>
      <c r="I1167" s="90" t="n">
        <f aca="false">SUMIF(L:L,$L1167,M:M)</f>
        <v>109.17</v>
      </c>
      <c r="J1167" s="90" t="n">
        <f aca="false">TRUNC(H1167*I1167,2)</f>
        <v>109.17</v>
      </c>
      <c r="L1167" s="63" t="n">
        <f aca="false">IF(AND(A1168&lt;&gt;"",A1167=""),L1166+1,L1166)</f>
        <v>105</v>
      </c>
      <c r="M1167" s="80" t="str">
        <f aca="false">IF(OR(A1167="Insumo",A1167="Composição Auxiliar"),J1167,"")</f>
        <v/>
      </c>
      <c r="N1167" s="81" t="str">
        <f aca="false">IF(E1167="Mão de Obra",J1167,"")</f>
        <v/>
      </c>
      <c r="O1167" s="81" t="str">
        <f aca="false">IF(N1167&lt;&gt;"","",M1167)</f>
        <v/>
      </c>
      <c r="P1167" s="82" t="str">
        <f aca="false">IF(A1167="Composição",B1167,"")</f>
        <v> 86909 </v>
      </c>
      <c r="Q1167" s="81" t="n">
        <f aca="false">IF(P1167&lt;&gt;"",SUMIF(L1167:L1167,L1167,N1167:N1167),"")</f>
        <v>0</v>
      </c>
      <c r="R1167" s="81" t="n">
        <f aca="false">IF(P1167&lt;&gt;"",SUMIF(L1167:L1167,L1167,O1167:O1167),"")</f>
        <v>0</v>
      </c>
    </row>
    <row r="1168" customFormat="false" ht="25.5" hidden="true" customHeight="true" outlineLevel="0" collapsed="false">
      <c r="A1168" s="91" t="s">
        <v>668</v>
      </c>
      <c r="B1168" s="92" t="s">
        <v>677</v>
      </c>
      <c r="C1168" s="91" t="s">
        <v>664</v>
      </c>
      <c r="D1168" s="91" t="s">
        <v>678</v>
      </c>
      <c r="E1168" s="91" t="s">
        <v>671</v>
      </c>
      <c r="F1168" s="91"/>
      <c r="G1168" s="93" t="s">
        <v>672</v>
      </c>
      <c r="H1168" s="94" t="n">
        <v>0.0525</v>
      </c>
      <c r="I1168" s="95" t="n">
        <f aca="false">SUMIFS(J:J,A:A,"Composição",B:B,$B1168)</f>
        <v>18.93</v>
      </c>
      <c r="J1168" s="95" t="n">
        <f aca="false">TRUNC(H1168*I1168,2)</f>
        <v>0.99</v>
      </c>
      <c r="L1168" s="63" t="n">
        <f aca="false">IF(AND(A1169&lt;&gt;"",A1168=""),L1167+1,L1167)</f>
        <v>105</v>
      </c>
      <c r="M1168" s="80" t="n">
        <f aca="false">IF(OR(A1168="Insumo",A1168="Composição Auxiliar"),J1168,"")</f>
        <v>0.99</v>
      </c>
      <c r="N1168" s="81" t="str">
        <f aca="false">IF(E1168="Mão de Obra",J1168,"")</f>
        <v/>
      </c>
      <c r="O1168" s="81" t="n">
        <f aca="false">IF(N1168&lt;&gt;"","",M1168)</f>
        <v>0.99</v>
      </c>
      <c r="P1168" s="82" t="str">
        <f aca="false">IF(A1168="Composição",B1168,"")</f>
        <v/>
      </c>
      <c r="Q1168" s="81" t="str">
        <f aca="false">IF(P1168&lt;&gt;"",SUMIF(L1168:L1168,L1168,N1168:N1168),"")</f>
        <v/>
      </c>
      <c r="R1168" s="81" t="str">
        <f aca="false">IF(P1168&lt;&gt;"",SUMIF(L1168:L1168,L1168,O1168:O1168),"")</f>
        <v/>
      </c>
    </row>
    <row r="1169" customFormat="false" ht="25.5" hidden="true" customHeight="true" outlineLevel="0" collapsed="false">
      <c r="A1169" s="91" t="s">
        <v>668</v>
      </c>
      <c r="B1169" s="92" t="s">
        <v>1292</v>
      </c>
      <c r="C1169" s="91" t="s">
        <v>664</v>
      </c>
      <c r="D1169" s="91" t="s">
        <v>1293</v>
      </c>
      <c r="E1169" s="91" t="s">
        <v>671</v>
      </c>
      <c r="F1169" s="91"/>
      <c r="G1169" s="93" t="s">
        <v>672</v>
      </c>
      <c r="H1169" s="94" t="n">
        <v>0.1667</v>
      </c>
      <c r="I1169" s="95" t="n">
        <f aca="false">SUMIFS(J:J,A:A,"Composição",B:B,$B1169)</f>
        <v>22.94</v>
      </c>
      <c r="J1169" s="95" t="n">
        <f aca="false">TRUNC(H1169*I1169,2)</f>
        <v>3.82</v>
      </c>
      <c r="L1169" s="63" t="n">
        <f aca="false">IF(AND(A1170&lt;&gt;"",A1169=""),L1168+1,L1168)</f>
        <v>105</v>
      </c>
      <c r="M1169" s="80" t="n">
        <f aca="false">IF(OR(A1169="Insumo",A1169="Composição Auxiliar"),J1169,"")</f>
        <v>3.82</v>
      </c>
      <c r="N1169" s="81" t="str">
        <f aca="false">IF(E1169="Mão de Obra",J1169,"")</f>
        <v/>
      </c>
      <c r="O1169" s="81" t="n">
        <f aca="false">IF(N1169&lt;&gt;"","",M1169)</f>
        <v>3.82</v>
      </c>
      <c r="P1169" s="82" t="str">
        <f aca="false">IF(A1169="Composição",B1169,"")</f>
        <v/>
      </c>
      <c r="Q1169" s="81" t="str">
        <f aca="false">IF(P1169&lt;&gt;"",SUMIF(L1169:L1169,L1169,N1169:N1169),"")</f>
        <v/>
      </c>
      <c r="R1169" s="81" t="str">
        <f aca="false">IF(P1169&lt;&gt;"",SUMIF(L1169:L1169,L1169,O1169:O1169),"")</f>
        <v/>
      </c>
    </row>
    <row r="1170" customFormat="false" ht="25.5" hidden="true" customHeight="false" outlineLevel="0" collapsed="false">
      <c r="A1170" s="96" t="s">
        <v>679</v>
      </c>
      <c r="B1170" s="97" t="s">
        <v>1333</v>
      </c>
      <c r="C1170" s="96" t="str">
        <f aca="false">VLOOKUP(B1170,INSUMOS!$A:$I,2,0)</f>
        <v>SINAPI</v>
      </c>
      <c r="D1170" s="96" t="str">
        <f aca="false">VLOOKUP(B1170,INSUMOS!$A:$I,3,0)</f>
        <v>TORNEIRA METALICA CROMADA, DE MESA/BANCADA, PARA COZINHA, BICA MOVEL, COM AREJADOR, 1/2 " OU 3/4 " (REF 1167 / 1168)</v>
      </c>
      <c r="E1170" s="98" t="str">
        <f aca="false">VLOOKUP(B1170,INSUMOS!$A:$I,4,0)</f>
        <v>Material</v>
      </c>
      <c r="F1170" s="98"/>
      <c r="G1170" s="99" t="str">
        <f aca="false">VLOOKUP(B1170,INSUMOS!$A:$I,5,0)</f>
        <v>UN</v>
      </c>
      <c r="H1170" s="100" t="n">
        <v>1</v>
      </c>
      <c r="I1170" s="101" t="n">
        <f aca="false">VLOOKUP(B1170,INSUMOS!$A:$I,8,0)</f>
        <v>104.27</v>
      </c>
      <c r="J1170" s="101" t="n">
        <f aca="false">TRUNC(H1170*I1170,2)</f>
        <v>104.27</v>
      </c>
      <c r="L1170" s="63" t="n">
        <f aca="false">IF(AND(A1171&lt;&gt;"",A1170=""),L1169+1,L1169)</f>
        <v>105</v>
      </c>
      <c r="M1170" s="80" t="n">
        <f aca="false">IF(OR(A1170="Insumo",A1170="Composição Auxiliar"),J1170,"")</f>
        <v>104.27</v>
      </c>
      <c r="N1170" s="81" t="str">
        <f aca="false">IF(E1170="Mão de Obra",J1170,"")</f>
        <v/>
      </c>
      <c r="O1170" s="81" t="n">
        <f aca="false">IF(N1170&lt;&gt;"","",M1170)</f>
        <v>104.27</v>
      </c>
      <c r="P1170" s="82" t="str">
        <f aca="false">IF(A1170="Composição",B1170,"")</f>
        <v/>
      </c>
      <c r="Q1170" s="81" t="str">
        <f aca="false">IF(P1170&lt;&gt;"",SUMIF(L1170:L1170,L1170,N1170:N1170),"")</f>
        <v/>
      </c>
      <c r="R1170" s="81" t="str">
        <f aca="false">IF(P1170&lt;&gt;"",SUMIF(L1170:L1170,L1170,O1170:O1170),"")</f>
        <v/>
      </c>
    </row>
    <row r="1171" customFormat="false" ht="14.25" hidden="true" customHeight="false" outlineLevel="0" collapsed="false">
      <c r="A1171" s="96" t="s">
        <v>679</v>
      </c>
      <c r="B1171" s="97" t="s">
        <v>1328</v>
      </c>
      <c r="C1171" s="96" t="str">
        <f aca="false">VLOOKUP(B1171,INSUMOS!$A:$I,2,0)</f>
        <v>SINAPI</v>
      </c>
      <c r="D1171" s="96" t="str">
        <f aca="false">VLOOKUP(B1171,INSUMOS!$A:$I,3,0)</f>
        <v>FITA VEDA ROSCA EM ROLOS DE 18 MM X 10 M (L X C)</v>
      </c>
      <c r="E1171" s="98" t="str">
        <f aca="false">VLOOKUP(B1171,INSUMOS!$A:$I,4,0)</f>
        <v>Material</v>
      </c>
      <c r="F1171" s="98"/>
      <c r="G1171" s="99" t="str">
        <f aca="false">VLOOKUP(B1171,INSUMOS!$A:$I,5,0)</f>
        <v>UN</v>
      </c>
      <c r="H1171" s="100" t="n">
        <v>0.021</v>
      </c>
      <c r="I1171" s="101" t="n">
        <f aca="false">VLOOKUP(B1171,INSUMOS!$A:$I,8,0)</f>
        <v>4.49</v>
      </c>
      <c r="J1171" s="101" t="n">
        <f aca="false">TRUNC(H1171*I1171,2)</f>
        <v>0.09</v>
      </c>
      <c r="L1171" s="63" t="n">
        <f aca="false">IF(AND(A1172&lt;&gt;"",A1171=""),L1170+1,L1170)</f>
        <v>105</v>
      </c>
      <c r="M1171" s="80" t="n">
        <f aca="false">IF(OR(A1171="Insumo",A1171="Composição Auxiliar"),J1171,"")</f>
        <v>0.09</v>
      </c>
      <c r="N1171" s="81" t="str">
        <f aca="false">IF(E1171="Mão de Obra",J1171,"")</f>
        <v/>
      </c>
      <c r="O1171" s="81" t="n">
        <f aca="false">IF(N1171&lt;&gt;"","",M1171)</f>
        <v>0.09</v>
      </c>
      <c r="P1171" s="82" t="str">
        <f aca="false">IF(A1171="Composição",B1171,"")</f>
        <v/>
      </c>
      <c r="Q1171" s="81" t="str">
        <f aca="false">IF(P1171&lt;&gt;"",SUMIF(L1171:L1171,L1171,N1171:N1171),"")</f>
        <v/>
      </c>
      <c r="R1171" s="81" t="str">
        <f aca="false">IF(P1171&lt;&gt;"",SUMIF(L1171:L1171,L1171,O1171:O1171),"")</f>
        <v/>
      </c>
    </row>
    <row r="1172" customFormat="false" ht="14.25" hidden="true" customHeight="false" outlineLevel="0" collapsed="false">
      <c r="A1172" s="102"/>
      <c r="B1172" s="102"/>
      <c r="C1172" s="102"/>
      <c r="D1172" s="102"/>
      <c r="E1172" s="102"/>
      <c r="F1172" s="103"/>
      <c r="G1172" s="102"/>
      <c r="H1172" s="103"/>
      <c r="I1172" s="102"/>
      <c r="J1172" s="103"/>
      <c r="L1172" s="63" t="n">
        <f aca="false">IF(AND(A1173&lt;&gt;"",A1172=""),L1171+1,L1171)</f>
        <v>105</v>
      </c>
      <c r="M1172" s="80" t="str">
        <f aca="false">IF(OR(A1172="Insumo",A1172="Composição Auxiliar"),J1172,"")</f>
        <v/>
      </c>
      <c r="N1172" s="81" t="str">
        <f aca="false">IF(E1172="Mão de Obra",J1172,"")</f>
        <v/>
      </c>
      <c r="O1172" s="81" t="str">
        <f aca="false">IF(N1172&lt;&gt;"","",M1172)</f>
        <v/>
      </c>
      <c r="P1172" s="82" t="str">
        <f aca="false">IF(A1172="Composição",B1172,"")</f>
        <v/>
      </c>
      <c r="Q1172" s="81" t="str">
        <f aca="false">IF(P1172&lt;&gt;"",SUMIF(L1172:L1172,L1172,N1172:N1172),"")</f>
        <v/>
      </c>
      <c r="R1172" s="81" t="str">
        <f aca="false">IF(P1172&lt;&gt;"",SUMIF(L1172:L1172,L1172,O1172:O1172),"")</f>
        <v/>
      </c>
    </row>
    <row r="1173" customFormat="false" ht="15" hidden="true" customHeight="false" outlineLevel="0" collapsed="false">
      <c r="A1173" s="102"/>
      <c r="B1173" s="102"/>
      <c r="C1173" s="102"/>
      <c r="D1173" s="102"/>
      <c r="E1173" s="102"/>
      <c r="F1173" s="103"/>
      <c r="G1173" s="102"/>
      <c r="H1173" s="104"/>
      <c r="I1173" s="104"/>
      <c r="J1173" s="103"/>
      <c r="L1173" s="63" t="n">
        <f aca="false">IF(AND(A1174&lt;&gt;"",A1173=""),L1172+1,L1172)</f>
        <v>105</v>
      </c>
      <c r="M1173" s="80" t="str">
        <f aca="false">IF(OR(A1173="Insumo",A1173="Composição Auxiliar"),J1173,"")</f>
        <v/>
      </c>
      <c r="N1173" s="81" t="str">
        <f aca="false">IF(E1173="Mão de Obra",J1173,"")</f>
        <v/>
      </c>
      <c r="O1173" s="81" t="str">
        <f aca="false">IF(N1173&lt;&gt;"","",M1173)</f>
        <v/>
      </c>
      <c r="P1173" s="82" t="str">
        <f aca="false">IF(A1173="Composição",B1173,"")</f>
        <v/>
      </c>
      <c r="Q1173" s="81" t="str">
        <f aca="false">IF(P1173&lt;&gt;"",SUMIF(L1173:L1173,L1173,N1173:N1173),"")</f>
        <v/>
      </c>
      <c r="R1173" s="81" t="str">
        <f aca="false">IF(P1173&lt;&gt;"",SUMIF(L1173:L1173,L1173,O1173:O1173),"")</f>
        <v/>
      </c>
    </row>
    <row r="1174" customFormat="false" ht="15" hidden="true" customHeight="false" outlineLevel="0" collapsed="false">
      <c r="A1174" s="108"/>
      <c r="B1174" s="108"/>
      <c r="C1174" s="108"/>
      <c r="D1174" s="108"/>
      <c r="E1174" s="108"/>
      <c r="F1174" s="108"/>
      <c r="G1174" s="108"/>
      <c r="H1174" s="108"/>
      <c r="I1174" s="108"/>
      <c r="J1174" s="108"/>
      <c r="L1174" s="63" t="n">
        <f aca="false">IF(AND(A1175&lt;&gt;"",A1174=""),L1173+1,L1173)</f>
        <v>106</v>
      </c>
      <c r="M1174" s="80" t="str">
        <f aca="false">IF(OR(A1174="Insumo",A1174="Composição Auxiliar"),J1174,"")</f>
        <v/>
      </c>
      <c r="N1174" s="81" t="str">
        <f aca="false">IF(E1174="Mão de Obra",J1174,"")</f>
        <v/>
      </c>
      <c r="O1174" s="81" t="str">
        <f aca="false">IF(N1174&lt;&gt;"","",M1174)</f>
        <v/>
      </c>
      <c r="P1174" s="82" t="str">
        <f aca="false">IF(A1174="Composição",B1174,"")</f>
        <v/>
      </c>
      <c r="Q1174" s="81" t="str">
        <f aca="false">IF(P1174&lt;&gt;"",SUMIF(L1174:L1174,L1174,N1174:N1174),"")</f>
        <v/>
      </c>
      <c r="R1174" s="81" t="str">
        <f aca="false">IF(P1174&lt;&gt;"",SUMIF(L1174:L1174,L1174,O1174:O1174),"")</f>
        <v/>
      </c>
    </row>
    <row r="1175" customFormat="false" ht="15" hidden="true" customHeight="true" outlineLevel="0" collapsed="false">
      <c r="A1175" s="83" t="s">
        <v>301</v>
      </c>
      <c r="B1175" s="84" t="s">
        <v>655</v>
      </c>
      <c r="C1175" s="83" t="s">
        <v>656</v>
      </c>
      <c r="D1175" s="83" t="s">
        <v>657</v>
      </c>
      <c r="E1175" s="83" t="s">
        <v>658</v>
      </c>
      <c r="F1175" s="83"/>
      <c r="G1175" s="85" t="s">
        <v>659</v>
      </c>
      <c r="H1175" s="84" t="s">
        <v>660</v>
      </c>
      <c r="I1175" s="84" t="s">
        <v>661</v>
      </c>
      <c r="J1175" s="84" t="s">
        <v>662</v>
      </c>
      <c r="L1175" s="63" t="n">
        <f aca="false">IF(AND(A1176&lt;&gt;"",A1175=""),L1174+1,L1174)</f>
        <v>106</v>
      </c>
      <c r="M1175" s="80" t="str">
        <f aca="false">IF(OR(A1175="Insumo",A1175="Composição Auxiliar"),J1175,"")</f>
        <v/>
      </c>
      <c r="N1175" s="81" t="str">
        <f aca="false">IF(E1175="Mão de Obra",J1175,"")</f>
        <v/>
      </c>
      <c r="O1175" s="81" t="str">
        <f aca="false">IF(N1175&lt;&gt;"","",M1175)</f>
        <v/>
      </c>
      <c r="P1175" s="82" t="str">
        <f aca="false">IF(A1175="Composição",B1175,"")</f>
        <v/>
      </c>
      <c r="Q1175" s="81" t="str">
        <f aca="false">IF(P1175&lt;&gt;"",SUMIF(L1175:L1175,L1175,N1175:N1175),"")</f>
        <v/>
      </c>
      <c r="R1175" s="81" t="str">
        <f aca="false">IF(P1175&lt;&gt;"",SUMIF(L1175:L1175,L1175,O1175:O1175),"")</f>
        <v/>
      </c>
    </row>
    <row r="1176" customFormat="false" ht="25.5" hidden="true" customHeight="false" outlineLevel="0" collapsed="false">
      <c r="A1176" s="86" t="s">
        <v>663</v>
      </c>
      <c r="B1176" s="87" t="s">
        <v>302</v>
      </c>
      <c r="C1176" s="86" t="s">
        <v>1334</v>
      </c>
      <c r="D1176" s="86" t="s">
        <v>1335</v>
      </c>
      <c r="E1176" s="86" t="n">
        <v>13</v>
      </c>
      <c r="F1176" s="86"/>
      <c r="G1176" s="88" t="s">
        <v>718</v>
      </c>
      <c r="H1176" s="89" t="n">
        <v>1</v>
      </c>
      <c r="I1176" s="90" t="n">
        <f aca="false">SUMIF(L:L,$L1176,M:M)</f>
        <v>281.28</v>
      </c>
      <c r="J1176" s="90" t="n">
        <f aca="false">TRUNC(H1176*I1176,2)</f>
        <v>281.28</v>
      </c>
      <c r="L1176" s="63" t="n">
        <f aca="false">IF(AND(A1177&lt;&gt;"",A1176=""),L1175+1,L1175)</f>
        <v>106</v>
      </c>
      <c r="M1176" s="80" t="str">
        <f aca="false">IF(OR(A1176="Insumo",A1176="Composição Auxiliar"),J1176,"")</f>
        <v/>
      </c>
      <c r="N1176" s="81" t="str">
        <f aca="false">IF(E1176="Mão de Obra",J1176,"")</f>
        <v/>
      </c>
      <c r="O1176" s="81" t="str">
        <f aca="false">IF(N1176&lt;&gt;"","",M1176)</f>
        <v/>
      </c>
      <c r="P1176" s="82" t="str">
        <f aca="false">IF(A1176="Composição",B1176,"")</f>
        <v> 1301003520 </v>
      </c>
      <c r="Q1176" s="81" t="n">
        <f aca="false">IF(P1176&lt;&gt;"",SUMIF(L1176:L1176,L1176,N1176:N1176),"")</f>
        <v>0</v>
      </c>
      <c r="R1176" s="81" t="n">
        <f aca="false">IF(P1176&lt;&gt;"",SUMIF(L1176:L1176,L1176,O1176:O1176),"")</f>
        <v>0</v>
      </c>
    </row>
    <row r="1177" customFormat="false" ht="25.5" hidden="true" customHeight="true" outlineLevel="0" collapsed="false">
      <c r="A1177" s="91" t="s">
        <v>668</v>
      </c>
      <c r="B1177" s="92" t="s">
        <v>1292</v>
      </c>
      <c r="C1177" s="91" t="s">
        <v>664</v>
      </c>
      <c r="D1177" s="91" t="s">
        <v>1293</v>
      </c>
      <c r="E1177" s="91" t="s">
        <v>671</v>
      </c>
      <c r="F1177" s="91"/>
      <c r="G1177" s="93" t="s">
        <v>672</v>
      </c>
      <c r="H1177" s="94" t="n">
        <v>0.5</v>
      </c>
      <c r="I1177" s="95" t="n">
        <f aca="false">SUMIFS(J:J,A:A,"Composição",B:B,$B1177)</f>
        <v>22.94</v>
      </c>
      <c r="J1177" s="95" t="n">
        <f aca="false">TRUNC(H1177*I1177,2)</f>
        <v>11.47</v>
      </c>
      <c r="L1177" s="63" t="n">
        <f aca="false">IF(AND(A1178&lt;&gt;"",A1177=""),L1176+1,L1176)</f>
        <v>106</v>
      </c>
      <c r="M1177" s="80" t="n">
        <f aca="false">IF(OR(A1177="Insumo",A1177="Composição Auxiliar"),J1177,"")</f>
        <v>11.47</v>
      </c>
      <c r="N1177" s="81" t="str">
        <f aca="false">IF(E1177="Mão de Obra",J1177,"")</f>
        <v/>
      </c>
      <c r="O1177" s="81" t="n">
        <f aca="false">IF(N1177&lt;&gt;"","",M1177)</f>
        <v>11.47</v>
      </c>
      <c r="P1177" s="82" t="str">
        <f aca="false">IF(A1177="Composição",B1177,"")</f>
        <v/>
      </c>
      <c r="Q1177" s="81" t="str">
        <f aca="false">IF(P1177&lt;&gt;"",SUMIF(L1177:L1177,L1177,N1177:N1177),"")</f>
        <v/>
      </c>
      <c r="R1177" s="81" t="str">
        <f aca="false">IF(P1177&lt;&gt;"",SUMIF(L1177:L1177,L1177,O1177:O1177),"")</f>
        <v/>
      </c>
    </row>
    <row r="1178" customFormat="false" ht="25.5" hidden="true" customHeight="true" outlineLevel="0" collapsed="false">
      <c r="A1178" s="91" t="s">
        <v>668</v>
      </c>
      <c r="B1178" s="92" t="s">
        <v>1336</v>
      </c>
      <c r="C1178" s="91" t="s">
        <v>664</v>
      </c>
      <c r="D1178" s="91" t="s">
        <v>1337</v>
      </c>
      <c r="E1178" s="91" t="s">
        <v>671</v>
      </c>
      <c r="F1178" s="91"/>
      <c r="G1178" s="93" t="s">
        <v>672</v>
      </c>
      <c r="H1178" s="94" t="n">
        <v>0.5</v>
      </c>
      <c r="I1178" s="95" t="n">
        <f aca="false">SUMIFS(J:J,A:A,"Composição",B:B,$B1178)</f>
        <v>19.47</v>
      </c>
      <c r="J1178" s="95" t="n">
        <f aca="false">TRUNC(H1178*I1178,2)</f>
        <v>9.73</v>
      </c>
      <c r="L1178" s="63" t="n">
        <f aca="false">IF(AND(A1179&lt;&gt;"",A1178=""),L1177+1,L1177)</f>
        <v>106</v>
      </c>
      <c r="M1178" s="80" t="n">
        <f aca="false">IF(OR(A1178="Insumo",A1178="Composição Auxiliar"),J1178,"")</f>
        <v>9.73</v>
      </c>
      <c r="N1178" s="81" t="str">
        <f aca="false">IF(E1178="Mão de Obra",J1178,"")</f>
        <v/>
      </c>
      <c r="O1178" s="81" t="n">
        <f aca="false">IF(N1178&lt;&gt;"","",M1178)</f>
        <v>9.73</v>
      </c>
      <c r="P1178" s="82" t="str">
        <f aca="false">IF(A1178="Composição",B1178,"")</f>
        <v/>
      </c>
      <c r="Q1178" s="81" t="str">
        <f aca="false">IF(P1178&lt;&gt;"",SUMIF(L1178:L1178,L1178,N1178:N1178),"")</f>
        <v/>
      </c>
      <c r="R1178" s="81" t="str">
        <f aca="false">IF(P1178&lt;&gt;"",SUMIF(L1178:L1178,L1178,O1178:O1178),"")</f>
        <v/>
      </c>
    </row>
    <row r="1179" customFormat="false" ht="14.25" hidden="true" customHeight="false" outlineLevel="0" collapsed="false">
      <c r="A1179" s="96" t="s">
        <v>679</v>
      </c>
      <c r="B1179" s="97" t="s">
        <v>1338</v>
      </c>
      <c r="C1179" s="96" t="str">
        <f aca="false">VLOOKUP(B1179,INSUMOS!$A:$I,2,0)</f>
        <v>SINAPI</v>
      </c>
      <c r="D1179" s="96" t="str">
        <f aca="false">VLOOKUP(B1179,INSUMOS!$A:$I,3,0)</f>
        <v>FITA VEDA ROSCA EM ROLOS DE 18 MM X 50 M (L X C)</v>
      </c>
      <c r="E1179" s="98" t="str">
        <f aca="false">VLOOKUP(B1179,INSUMOS!$A:$I,4,0)</f>
        <v>Material</v>
      </c>
      <c r="F1179" s="98"/>
      <c r="G1179" s="99" t="str">
        <f aca="false">VLOOKUP(B1179,INSUMOS!$A:$I,5,0)</f>
        <v>UN</v>
      </c>
      <c r="H1179" s="100" t="n">
        <v>0.0112</v>
      </c>
      <c r="I1179" s="101" t="n">
        <f aca="false">VLOOKUP(B1179,INSUMOS!$A:$I,8,0)</f>
        <v>16.56</v>
      </c>
      <c r="J1179" s="101" t="n">
        <f aca="false">TRUNC(H1179*I1179,2)</f>
        <v>0.18</v>
      </c>
      <c r="L1179" s="63" t="n">
        <f aca="false">IF(AND(A1180&lt;&gt;"",A1179=""),L1178+1,L1178)</f>
        <v>106</v>
      </c>
      <c r="M1179" s="80" t="n">
        <f aca="false">IF(OR(A1179="Insumo",A1179="Composição Auxiliar"),J1179,"")</f>
        <v>0.18</v>
      </c>
      <c r="N1179" s="81" t="str">
        <f aca="false">IF(E1179="Mão de Obra",J1179,"")</f>
        <v/>
      </c>
      <c r="O1179" s="81" t="n">
        <f aca="false">IF(N1179&lt;&gt;"","",M1179)</f>
        <v>0.18</v>
      </c>
      <c r="P1179" s="82" t="str">
        <f aca="false">IF(A1179="Composição",B1179,"")</f>
        <v/>
      </c>
      <c r="Q1179" s="81" t="str">
        <f aca="false">IF(P1179&lt;&gt;"",SUMIF(L1179:L1179,L1179,N1179:N1179),"")</f>
        <v/>
      </c>
      <c r="R1179" s="81" t="str">
        <f aca="false">IF(P1179&lt;&gt;"",SUMIF(L1179:L1179,L1179,O1179:O1179),"")</f>
        <v/>
      </c>
    </row>
    <row r="1180" customFormat="false" ht="25.5" hidden="true" customHeight="false" outlineLevel="0" collapsed="false">
      <c r="A1180" s="96" t="s">
        <v>679</v>
      </c>
      <c r="B1180" s="97" t="s">
        <v>1339</v>
      </c>
      <c r="C1180" s="96" t="str">
        <f aca="false">VLOOKUP(B1180,INSUMOS!$A:$I,2,0)</f>
        <v>AGESUL</v>
      </c>
      <c r="D1180" s="96" t="str">
        <f aca="false">VLOOKUP(B1180,INSUMOS!$A:$I,3,0)</f>
        <v>DUCHA HIGIENICA COM REGISTRO E GATILHO, REF. 00900806, LINHA PERTUTTI DA DOCOL OU SIMILAR</v>
      </c>
      <c r="E1180" s="98" t="str">
        <f aca="false">VLOOKUP(B1180,INSUMOS!$A:$I,4,0)</f>
        <v>Material</v>
      </c>
      <c r="F1180" s="98"/>
      <c r="G1180" s="99" t="str">
        <f aca="false">VLOOKUP(B1180,INSUMOS!$A:$I,5,0)</f>
        <v>UN</v>
      </c>
      <c r="H1180" s="100" t="n">
        <v>1</v>
      </c>
      <c r="I1180" s="101" t="n">
        <f aca="false">VLOOKUP(B1180,INSUMOS!$A:$I,8,0)</f>
        <v>259.9</v>
      </c>
      <c r="J1180" s="101" t="n">
        <f aca="false">TRUNC(H1180*I1180,2)</f>
        <v>259.9</v>
      </c>
      <c r="L1180" s="63" t="n">
        <f aca="false">IF(AND(A1181&lt;&gt;"",A1180=""),L1179+1,L1179)</f>
        <v>106</v>
      </c>
      <c r="M1180" s="80" t="n">
        <f aca="false">IF(OR(A1180="Insumo",A1180="Composição Auxiliar"),J1180,"")</f>
        <v>259.9</v>
      </c>
      <c r="N1180" s="81" t="str">
        <f aca="false">IF(E1180="Mão de Obra",J1180,"")</f>
        <v/>
      </c>
      <c r="O1180" s="81" t="n">
        <f aca="false">IF(N1180&lt;&gt;"","",M1180)</f>
        <v>259.9</v>
      </c>
      <c r="P1180" s="82" t="str">
        <f aca="false">IF(A1180="Composição",B1180,"")</f>
        <v/>
      </c>
      <c r="Q1180" s="81" t="str">
        <f aca="false">IF(P1180&lt;&gt;"",SUMIF(L1180:L1180,L1180,N1180:N1180),"")</f>
        <v/>
      </c>
      <c r="R1180" s="81" t="str">
        <f aca="false">IF(P1180&lt;&gt;"",SUMIF(L1180:L1180,L1180,O1180:O1180),"")</f>
        <v/>
      </c>
    </row>
    <row r="1181" customFormat="false" ht="14.25" hidden="true" customHeight="false" outlineLevel="0" collapsed="false">
      <c r="A1181" s="102"/>
      <c r="B1181" s="102"/>
      <c r="C1181" s="102"/>
      <c r="D1181" s="102"/>
      <c r="E1181" s="102"/>
      <c r="F1181" s="103"/>
      <c r="G1181" s="102"/>
      <c r="H1181" s="103"/>
      <c r="I1181" s="102"/>
      <c r="J1181" s="103"/>
      <c r="L1181" s="63" t="n">
        <f aca="false">IF(AND(A1182&lt;&gt;"",A1181=""),L1180+1,L1180)</f>
        <v>106</v>
      </c>
      <c r="M1181" s="80" t="str">
        <f aca="false">IF(OR(A1181="Insumo",A1181="Composição Auxiliar"),J1181,"")</f>
        <v/>
      </c>
      <c r="N1181" s="81" t="str">
        <f aca="false">IF(E1181="Mão de Obra",J1181,"")</f>
        <v/>
      </c>
      <c r="O1181" s="81" t="str">
        <f aca="false">IF(N1181&lt;&gt;"","",M1181)</f>
        <v/>
      </c>
      <c r="P1181" s="82" t="str">
        <f aca="false">IF(A1181="Composição",B1181,"")</f>
        <v/>
      </c>
      <c r="Q1181" s="81" t="str">
        <f aca="false">IF(P1181&lt;&gt;"",SUMIF(L1181:L1181,L1181,N1181:N1181),"")</f>
        <v/>
      </c>
      <c r="R1181" s="81" t="str">
        <f aca="false">IF(P1181&lt;&gt;"",SUMIF(L1181:L1181,L1181,O1181:O1181),"")</f>
        <v/>
      </c>
    </row>
    <row r="1182" customFormat="false" ht="15" hidden="true" customHeight="false" outlineLevel="0" collapsed="false">
      <c r="A1182" s="102"/>
      <c r="B1182" s="102"/>
      <c r="C1182" s="102"/>
      <c r="D1182" s="102"/>
      <c r="E1182" s="102"/>
      <c r="F1182" s="103"/>
      <c r="G1182" s="102"/>
      <c r="H1182" s="104"/>
      <c r="I1182" s="104"/>
      <c r="J1182" s="103"/>
      <c r="L1182" s="63" t="n">
        <f aca="false">IF(AND(A1183&lt;&gt;"",A1182=""),L1181+1,L1181)</f>
        <v>106</v>
      </c>
      <c r="M1182" s="80" t="str">
        <f aca="false">IF(OR(A1182="Insumo",A1182="Composição Auxiliar"),J1182,"")</f>
        <v/>
      </c>
      <c r="N1182" s="81" t="str">
        <f aca="false">IF(E1182="Mão de Obra",J1182,"")</f>
        <v/>
      </c>
      <c r="O1182" s="81" t="str">
        <f aca="false">IF(N1182&lt;&gt;"","",M1182)</f>
        <v/>
      </c>
      <c r="P1182" s="82" t="str">
        <f aca="false">IF(A1182="Composição",B1182,"")</f>
        <v/>
      </c>
      <c r="Q1182" s="81" t="str">
        <f aca="false">IF(P1182&lt;&gt;"",SUMIF(L1182:L1182,L1182,N1182:N1182),"")</f>
        <v/>
      </c>
      <c r="R1182" s="81" t="str">
        <f aca="false">IF(P1182&lt;&gt;"",SUMIF(L1182:L1182,L1182,O1182:O1182),"")</f>
        <v/>
      </c>
    </row>
    <row r="1183" customFormat="false" ht="15" hidden="true" customHeight="false" outlineLevel="0" collapsed="false">
      <c r="A1183" s="108"/>
      <c r="B1183" s="108"/>
      <c r="C1183" s="108"/>
      <c r="D1183" s="108"/>
      <c r="E1183" s="108"/>
      <c r="F1183" s="108"/>
      <c r="G1183" s="108"/>
      <c r="H1183" s="108"/>
      <c r="I1183" s="108"/>
      <c r="J1183" s="108"/>
      <c r="L1183" s="63" t="n">
        <f aca="false">IF(AND(A1184&lt;&gt;"",A1183=""),L1182+1,L1182)</f>
        <v>107</v>
      </c>
      <c r="M1183" s="80" t="str">
        <f aca="false">IF(OR(A1183="Insumo",A1183="Composição Auxiliar"),J1183,"")</f>
        <v/>
      </c>
      <c r="N1183" s="81" t="str">
        <f aca="false">IF(E1183="Mão de Obra",J1183,"")</f>
        <v/>
      </c>
      <c r="O1183" s="81" t="str">
        <f aca="false">IF(N1183&lt;&gt;"","",M1183)</f>
        <v/>
      </c>
      <c r="P1183" s="82" t="str">
        <f aca="false">IF(A1183="Composição",B1183,"")</f>
        <v/>
      </c>
      <c r="Q1183" s="81" t="str">
        <f aca="false">IF(P1183&lt;&gt;"",SUMIF(L1183:L1183,L1183,N1183:N1183),"")</f>
        <v/>
      </c>
      <c r="R1183" s="81" t="str">
        <f aca="false">IF(P1183&lt;&gt;"",SUMIF(L1183:L1183,L1183,O1183:O1183),"")</f>
        <v/>
      </c>
    </row>
    <row r="1184" customFormat="false" ht="15" hidden="true" customHeight="true" outlineLevel="0" collapsed="false">
      <c r="A1184" s="83" t="s">
        <v>303</v>
      </c>
      <c r="B1184" s="84" t="s">
        <v>655</v>
      </c>
      <c r="C1184" s="83" t="s">
        <v>656</v>
      </c>
      <c r="D1184" s="83" t="s">
        <v>657</v>
      </c>
      <c r="E1184" s="83" t="s">
        <v>658</v>
      </c>
      <c r="F1184" s="83"/>
      <c r="G1184" s="85" t="s">
        <v>659</v>
      </c>
      <c r="H1184" s="84" t="s">
        <v>660</v>
      </c>
      <c r="I1184" s="84" t="s">
        <v>661</v>
      </c>
      <c r="J1184" s="84" t="s">
        <v>662</v>
      </c>
      <c r="L1184" s="63" t="n">
        <f aca="false">IF(AND(A1185&lt;&gt;"",A1184=""),L1183+1,L1183)</f>
        <v>107</v>
      </c>
      <c r="M1184" s="80" t="str">
        <f aca="false">IF(OR(A1184="Insumo",A1184="Composição Auxiliar"),J1184,"")</f>
        <v/>
      </c>
      <c r="N1184" s="81" t="str">
        <f aca="false">IF(E1184="Mão de Obra",J1184,"")</f>
        <v/>
      </c>
      <c r="O1184" s="81" t="str">
        <f aca="false">IF(N1184&lt;&gt;"","",M1184)</f>
        <v/>
      </c>
      <c r="P1184" s="82" t="str">
        <f aca="false">IF(A1184="Composição",B1184,"")</f>
        <v/>
      </c>
      <c r="Q1184" s="81" t="str">
        <f aca="false">IF(P1184&lt;&gt;"",SUMIF(L1184:L1184,L1184,N1184:N1184),"")</f>
        <v/>
      </c>
      <c r="R1184" s="81" t="str">
        <f aca="false">IF(P1184&lt;&gt;"",SUMIF(L1184:L1184,L1184,O1184:O1184),"")</f>
        <v/>
      </c>
    </row>
    <row r="1185" customFormat="false" ht="25.5" hidden="true" customHeight="true" outlineLevel="0" collapsed="false">
      <c r="A1185" s="86" t="s">
        <v>663</v>
      </c>
      <c r="B1185" s="87" t="s">
        <v>304</v>
      </c>
      <c r="C1185" s="86" t="s">
        <v>716</v>
      </c>
      <c r="D1185" s="86" t="s">
        <v>1340</v>
      </c>
      <c r="E1185" s="86" t="s">
        <v>671</v>
      </c>
      <c r="F1185" s="86"/>
      <c r="G1185" s="88" t="s">
        <v>718</v>
      </c>
      <c r="H1185" s="89" t="n">
        <v>1</v>
      </c>
      <c r="I1185" s="90" t="n">
        <f aca="false">SUMIF(L:L,$L1185,M:M)</f>
        <v>112.87</v>
      </c>
      <c r="J1185" s="90" t="n">
        <f aca="false">TRUNC(H1185*I1185,2)</f>
        <v>112.87</v>
      </c>
      <c r="L1185" s="63" t="n">
        <f aca="false">IF(AND(A1186&lt;&gt;"",A1185=""),L1184+1,L1184)</f>
        <v>107</v>
      </c>
      <c r="M1185" s="80" t="str">
        <f aca="false">IF(OR(A1185="Insumo",A1185="Composição Auxiliar"),J1185,"")</f>
        <v/>
      </c>
      <c r="N1185" s="81" t="str">
        <f aca="false">IF(E1185="Mão de Obra",J1185,"")</f>
        <v/>
      </c>
      <c r="O1185" s="81" t="str">
        <f aca="false">IF(N1185&lt;&gt;"","",M1185)</f>
        <v/>
      </c>
      <c r="P1185" s="82" t="str">
        <f aca="false">IF(A1185="Composição",B1185,"")</f>
        <v> S-ARQ-LOUC-PRRS-013 </v>
      </c>
      <c r="Q1185" s="81" t="n">
        <f aca="false">IF(P1185&lt;&gt;"",SUMIF(L1185:L1185,L1185,N1185:N1185),"")</f>
        <v>0</v>
      </c>
      <c r="R1185" s="81" t="n">
        <f aca="false">IF(P1185&lt;&gt;"",SUMIF(L1185:L1185,L1185,O1185:O1185),"")</f>
        <v>0</v>
      </c>
    </row>
    <row r="1186" customFormat="false" ht="25.5" hidden="true" customHeight="true" outlineLevel="0" collapsed="false">
      <c r="A1186" s="91" t="s">
        <v>668</v>
      </c>
      <c r="B1186" s="92" t="s">
        <v>677</v>
      </c>
      <c r="C1186" s="91" t="s">
        <v>664</v>
      </c>
      <c r="D1186" s="91" t="s">
        <v>678</v>
      </c>
      <c r="E1186" s="91" t="s">
        <v>671</v>
      </c>
      <c r="F1186" s="91"/>
      <c r="G1186" s="93" t="s">
        <v>672</v>
      </c>
      <c r="H1186" s="94" t="n">
        <v>0.4</v>
      </c>
      <c r="I1186" s="95" t="n">
        <f aca="false">SUMIFS(J:J,A:A,"Composição",B:B,$B1186)</f>
        <v>18.93</v>
      </c>
      <c r="J1186" s="95" t="n">
        <f aca="false">TRUNC(H1186*I1186,2)</f>
        <v>7.57</v>
      </c>
      <c r="L1186" s="63" t="n">
        <f aca="false">IF(AND(A1187&lt;&gt;"",A1186=""),L1185+1,L1185)</f>
        <v>107</v>
      </c>
      <c r="M1186" s="80" t="n">
        <f aca="false">IF(OR(A1186="Insumo",A1186="Composição Auxiliar"),J1186,"")</f>
        <v>7.57</v>
      </c>
      <c r="N1186" s="81" t="str">
        <f aca="false">IF(E1186="Mão de Obra",J1186,"")</f>
        <v/>
      </c>
      <c r="O1186" s="81" t="n">
        <f aca="false">IF(N1186&lt;&gt;"","",M1186)</f>
        <v>7.57</v>
      </c>
      <c r="P1186" s="82" t="str">
        <f aca="false">IF(A1186="Composição",B1186,"")</f>
        <v/>
      </c>
      <c r="Q1186" s="81" t="str">
        <f aca="false">IF(P1186&lt;&gt;"",SUMIF(L1186:L1186,L1186,N1186:N1186),"")</f>
        <v/>
      </c>
      <c r="R1186" s="81" t="str">
        <f aca="false">IF(P1186&lt;&gt;"",SUMIF(L1186:L1186,L1186,O1186:O1186),"")</f>
        <v/>
      </c>
    </row>
    <row r="1187" customFormat="false" ht="38.25" hidden="true" customHeight="false" outlineLevel="0" collapsed="false">
      <c r="A1187" s="96" t="s">
        <v>679</v>
      </c>
      <c r="B1187" s="97" t="s">
        <v>1341</v>
      </c>
      <c r="C1187" s="96" t="str">
        <f aca="false">VLOOKUP(B1187,INSUMOS!$A:$I,2,0)</f>
        <v>SINAPI</v>
      </c>
      <c r="D1187" s="96" t="str">
        <f aca="false">VLOOKUP(B1187,INSUMOS!$A:$I,3,0)</f>
        <v>BUCHA DE NYLON SEM ABA S8, COM PARAFUSO DE 4,80 X 50 MM EM ACO ZINCADO COM ROSCA SOBERBA, CABECA CHATA E FENDA PHILLIPS</v>
      </c>
      <c r="E1187" s="98" t="str">
        <f aca="false">VLOOKUP(B1187,INSUMOS!$A:$I,4,0)</f>
        <v>Material</v>
      </c>
      <c r="F1187" s="98"/>
      <c r="G1187" s="99" t="str">
        <f aca="false">VLOOKUP(B1187,INSUMOS!$A:$I,5,0)</f>
        <v>UN</v>
      </c>
      <c r="H1187" s="100" t="n">
        <v>2</v>
      </c>
      <c r="I1187" s="101" t="n">
        <f aca="false">VLOOKUP(B1187,INSUMOS!$A:$I,8,0)</f>
        <v>0.2</v>
      </c>
      <c r="J1187" s="101" t="n">
        <f aca="false">TRUNC(H1187*I1187,2)</f>
        <v>0.4</v>
      </c>
      <c r="L1187" s="63" t="n">
        <f aca="false">IF(AND(A1188&lt;&gt;"",A1187=""),L1186+1,L1186)</f>
        <v>107</v>
      </c>
      <c r="M1187" s="80" t="n">
        <f aca="false">IF(OR(A1187="Insumo",A1187="Composição Auxiliar"),J1187,"")</f>
        <v>0.4</v>
      </c>
      <c r="N1187" s="81" t="str">
        <f aca="false">IF(E1187="Mão de Obra",J1187,"")</f>
        <v/>
      </c>
      <c r="O1187" s="81" t="n">
        <f aca="false">IF(N1187&lt;&gt;"","",M1187)</f>
        <v>0.4</v>
      </c>
      <c r="P1187" s="82" t="str">
        <f aca="false">IF(A1187="Composição",B1187,"")</f>
        <v/>
      </c>
      <c r="Q1187" s="81" t="str">
        <f aca="false">IF(P1187&lt;&gt;"",SUMIF(L1187:L1187,L1187,N1187:N1187),"")</f>
        <v/>
      </c>
      <c r="R1187" s="81" t="str">
        <f aca="false">IF(P1187&lt;&gt;"",SUMIF(L1187:L1187,L1187,O1187:O1187),"")</f>
        <v/>
      </c>
    </row>
    <row r="1188" customFormat="false" ht="25.5" hidden="true" customHeight="false" outlineLevel="0" collapsed="false">
      <c r="A1188" s="96" t="s">
        <v>679</v>
      </c>
      <c r="B1188" s="97" t="s">
        <v>1342</v>
      </c>
      <c r="C1188" s="96" t="str">
        <f aca="false">VLOOKUP(B1188,INSUMOS!$A:$I,2,0)</f>
        <v>ORSE</v>
      </c>
      <c r="D1188" s="96" t="str">
        <f aca="false">VLOOKUP(B1188,INSUMOS!$A:$I,3,0)</f>
        <v>BARRA DE APOIO, RETA, FIXA, EM AÇO INOX, L=40CM, D=1 1/4" - JACKWAL OU SIMILAR UN</v>
      </c>
      <c r="E1188" s="98" t="str">
        <f aca="false">VLOOKUP(B1188,INSUMOS!$A:$I,4,0)</f>
        <v>Material</v>
      </c>
      <c r="F1188" s="98"/>
      <c r="G1188" s="99" t="str">
        <f aca="false">VLOOKUP(B1188,INSUMOS!$A:$I,5,0)</f>
        <v>un</v>
      </c>
      <c r="H1188" s="100" t="n">
        <v>1</v>
      </c>
      <c r="I1188" s="101" t="n">
        <f aca="false">VLOOKUP(B1188,INSUMOS!$A:$I,8,0)</f>
        <v>104.9</v>
      </c>
      <c r="J1188" s="101" t="n">
        <f aca="false">TRUNC(H1188*I1188,2)</f>
        <v>104.9</v>
      </c>
      <c r="L1188" s="63" t="n">
        <f aca="false">IF(AND(A1189&lt;&gt;"",A1188=""),L1187+1,L1187)</f>
        <v>107</v>
      </c>
      <c r="M1188" s="80" t="n">
        <f aca="false">IF(OR(A1188="Insumo",A1188="Composição Auxiliar"),J1188,"")</f>
        <v>104.9</v>
      </c>
      <c r="N1188" s="81" t="str">
        <f aca="false">IF(E1188="Mão de Obra",J1188,"")</f>
        <v/>
      </c>
      <c r="O1188" s="81" t="n">
        <f aca="false">IF(N1188&lt;&gt;"","",M1188)</f>
        <v>104.9</v>
      </c>
      <c r="P1188" s="82" t="str">
        <f aca="false">IF(A1188="Composição",B1188,"")</f>
        <v/>
      </c>
      <c r="Q1188" s="81" t="str">
        <f aca="false">IF(P1188&lt;&gt;"",SUMIF(L1188:L1188,L1188,N1188:N1188),"")</f>
        <v/>
      </c>
      <c r="R1188" s="81" t="str">
        <f aca="false">IF(P1188&lt;&gt;"",SUMIF(L1188:L1188,L1188,O1188:O1188),"")</f>
        <v/>
      </c>
    </row>
    <row r="1189" customFormat="false" ht="14.25" hidden="true" customHeight="false" outlineLevel="0" collapsed="false">
      <c r="A1189" s="102"/>
      <c r="B1189" s="102"/>
      <c r="C1189" s="102"/>
      <c r="D1189" s="102"/>
      <c r="E1189" s="102"/>
      <c r="F1189" s="103"/>
      <c r="G1189" s="102"/>
      <c r="H1189" s="103"/>
      <c r="I1189" s="102"/>
      <c r="J1189" s="103"/>
      <c r="L1189" s="63" t="n">
        <f aca="false">IF(AND(A1190&lt;&gt;"",A1189=""),L1188+1,L1188)</f>
        <v>107</v>
      </c>
      <c r="M1189" s="80" t="str">
        <f aca="false">IF(OR(A1189="Insumo",A1189="Composição Auxiliar"),J1189,"")</f>
        <v/>
      </c>
      <c r="N1189" s="81" t="str">
        <f aca="false">IF(E1189="Mão de Obra",J1189,"")</f>
        <v/>
      </c>
      <c r="O1189" s="81" t="str">
        <f aca="false">IF(N1189&lt;&gt;"","",M1189)</f>
        <v/>
      </c>
      <c r="P1189" s="82" t="str">
        <f aca="false">IF(A1189="Composição",B1189,"")</f>
        <v/>
      </c>
      <c r="Q1189" s="81" t="str">
        <f aca="false">IF(P1189&lt;&gt;"",SUMIF(L1189:L1189,L1189,N1189:N1189),"")</f>
        <v/>
      </c>
      <c r="R1189" s="81" t="str">
        <f aca="false">IF(P1189&lt;&gt;"",SUMIF(L1189:L1189,L1189,O1189:O1189),"")</f>
        <v/>
      </c>
    </row>
    <row r="1190" customFormat="false" ht="15" hidden="true" customHeight="false" outlineLevel="0" collapsed="false">
      <c r="A1190" s="102"/>
      <c r="B1190" s="102"/>
      <c r="C1190" s="102"/>
      <c r="D1190" s="102"/>
      <c r="E1190" s="102"/>
      <c r="F1190" s="103"/>
      <c r="G1190" s="102"/>
      <c r="H1190" s="104"/>
      <c r="I1190" s="104"/>
      <c r="J1190" s="103"/>
      <c r="L1190" s="63" t="n">
        <f aca="false">IF(AND(A1191&lt;&gt;"",A1190=""),L1189+1,L1189)</f>
        <v>107</v>
      </c>
      <c r="M1190" s="80" t="str">
        <f aca="false">IF(OR(A1190="Insumo",A1190="Composição Auxiliar"),J1190,"")</f>
        <v/>
      </c>
      <c r="N1190" s="81" t="str">
        <f aca="false">IF(E1190="Mão de Obra",J1190,"")</f>
        <v/>
      </c>
      <c r="O1190" s="81" t="str">
        <f aca="false">IF(N1190&lt;&gt;"","",M1190)</f>
        <v/>
      </c>
      <c r="P1190" s="82" t="str">
        <f aca="false">IF(A1190="Composição",B1190,"")</f>
        <v/>
      </c>
      <c r="Q1190" s="81" t="str">
        <f aca="false">IF(P1190&lt;&gt;"",SUMIF(L1190:L1190,L1190,N1190:N1190),"")</f>
        <v/>
      </c>
      <c r="R1190" s="81" t="str">
        <f aca="false">IF(P1190&lt;&gt;"",SUMIF(L1190:L1190,L1190,O1190:O1190),"")</f>
        <v/>
      </c>
    </row>
    <row r="1191" customFormat="false" ht="15" hidden="true" customHeight="false" outlineLevel="0" collapsed="false">
      <c r="A1191" s="108"/>
      <c r="B1191" s="108"/>
      <c r="C1191" s="108"/>
      <c r="D1191" s="108"/>
      <c r="E1191" s="108"/>
      <c r="F1191" s="108"/>
      <c r="G1191" s="108"/>
      <c r="H1191" s="108"/>
      <c r="I1191" s="108"/>
      <c r="J1191" s="108"/>
      <c r="L1191" s="63" t="n">
        <f aca="false">IF(AND(A1192&lt;&gt;"",A1191=""),L1190+1,L1190)</f>
        <v>108</v>
      </c>
      <c r="M1191" s="80" t="str">
        <f aca="false">IF(OR(A1191="Insumo",A1191="Composição Auxiliar"),J1191,"")</f>
        <v/>
      </c>
      <c r="N1191" s="81" t="str">
        <f aca="false">IF(E1191="Mão de Obra",J1191,"")</f>
        <v/>
      </c>
      <c r="O1191" s="81" t="str">
        <f aca="false">IF(N1191&lt;&gt;"","",M1191)</f>
        <v/>
      </c>
      <c r="P1191" s="82" t="str">
        <f aca="false">IF(A1191="Composição",B1191,"")</f>
        <v/>
      </c>
      <c r="Q1191" s="81" t="str">
        <f aca="false">IF(P1191&lt;&gt;"",SUMIF(L1191:L1191,L1191,N1191:N1191),"")</f>
        <v/>
      </c>
      <c r="R1191" s="81" t="str">
        <f aca="false">IF(P1191&lt;&gt;"",SUMIF(L1191:L1191,L1191,O1191:O1191),"")</f>
        <v/>
      </c>
    </row>
    <row r="1192" customFormat="false" ht="15" hidden="true" customHeight="true" outlineLevel="0" collapsed="false">
      <c r="A1192" s="83" t="s">
        <v>305</v>
      </c>
      <c r="B1192" s="84" t="s">
        <v>655</v>
      </c>
      <c r="C1192" s="83" t="s">
        <v>656</v>
      </c>
      <c r="D1192" s="83" t="s">
        <v>657</v>
      </c>
      <c r="E1192" s="83" t="s">
        <v>658</v>
      </c>
      <c r="F1192" s="83"/>
      <c r="G1192" s="85" t="s">
        <v>659</v>
      </c>
      <c r="H1192" s="84" t="s">
        <v>660</v>
      </c>
      <c r="I1192" s="84" t="s">
        <v>661</v>
      </c>
      <c r="J1192" s="84" t="s">
        <v>662</v>
      </c>
      <c r="L1192" s="63" t="n">
        <f aca="false">IF(AND(A1193&lt;&gt;"",A1192=""),L1191+1,L1191)</f>
        <v>108</v>
      </c>
      <c r="M1192" s="80" t="str">
        <f aca="false">IF(OR(A1192="Insumo",A1192="Composição Auxiliar"),J1192,"")</f>
        <v/>
      </c>
      <c r="N1192" s="81" t="str">
        <f aca="false">IF(E1192="Mão de Obra",J1192,"")</f>
        <v/>
      </c>
      <c r="O1192" s="81" t="str">
        <f aca="false">IF(N1192&lt;&gt;"","",M1192)</f>
        <v/>
      </c>
      <c r="P1192" s="82" t="str">
        <f aca="false">IF(A1192="Composição",B1192,"")</f>
        <v/>
      </c>
      <c r="Q1192" s="81" t="str">
        <f aca="false">IF(P1192&lt;&gt;"",SUMIF(L1192:L1192,L1192,N1192:N1192),"")</f>
        <v/>
      </c>
      <c r="R1192" s="81" t="str">
        <f aca="false">IF(P1192&lt;&gt;"",SUMIF(L1192:L1192,L1192,O1192:O1192),"")</f>
        <v/>
      </c>
    </row>
    <row r="1193" customFormat="false" ht="25.5" hidden="true" customHeight="true" outlineLevel="0" collapsed="false">
      <c r="A1193" s="86" t="s">
        <v>663</v>
      </c>
      <c r="B1193" s="87" t="s">
        <v>306</v>
      </c>
      <c r="C1193" s="86" t="s">
        <v>664</v>
      </c>
      <c r="D1193" s="86" t="s">
        <v>1343</v>
      </c>
      <c r="E1193" s="86" t="s">
        <v>764</v>
      </c>
      <c r="F1193" s="86"/>
      <c r="G1193" s="88" t="s">
        <v>718</v>
      </c>
      <c r="H1193" s="89" t="n">
        <v>1</v>
      </c>
      <c r="I1193" s="90" t="n">
        <f aca="false">SUMIF(L:L,$L1193,M:M)</f>
        <v>377.25</v>
      </c>
      <c r="J1193" s="90" t="n">
        <f aca="false">TRUNC(H1193*I1193,2)</f>
        <v>377.25</v>
      </c>
      <c r="L1193" s="63" t="n">
        <f aca="false">IF(AND(A1194&lt;&gt;"",A1193=""),L1192+1,L1192)</f>
        <v>108</v>
      </c>
      <c r="M1193" s="80" t="str">
        <f aca="false">IF(OR(A1193="Insumo",A1193="Composição Auxiliar"),J1193,"")</f>
        <v/>
      </c>
      <c r="N1193" s="81" t="str">
        <f aca="false">IF(E1193="Mão de Obra",J1193,"")</f>
        <v/>
      </c>
      <c r="O1193" s="81" t="str">
        <f aca="false">IF(N1193&lt;&gt;"","",M1193)</f>
        <v/>
      </c>
      <c r="P1193" s="82" t="str">
        <f aca="false">IF(A1193="Composição",B1193,"")</f>
        <v> 100868 </v>
      </c>
      <c r="Q1193" s="81" t="n">
        <f aca="false">IF(P1193&lt;&gt;"",SUMIF(L1193:L1193,L1193,N1193:N1193),"")</f>
        <v>0</v>
      </c>
      <c r="R1193" s="81" t="n">
        <f aca="false">IF(P1193&lt;&gt;"",SUMIF(L1193:L1193,L1193,O1193:O1193),"")</f>
        <v>0</v>
      </c>
    </row>
    <row r="1194" customFormat="false" ht="25.5" hidden="true" customHeight="true" outlineLevel="0" collapsed="false">
      <c r="A1194" s="91" t="s">
        <v>668</v>
      </c>
      <c r="B1194" s="92" t="s">
        <v>677</v>
      </c>
      <c r="C1194" s="91" t="s">
        <v>664</v>
      </c>
      <c r="D1194" s="91" t="s">
        <v>678</v>
      </c>
      <c r="E1194" s="91" t="s">
        <v>671</v>
      </c>
      <c r="F1194" s="91"/>
      <c r="G1194" s="93" t="s">
        <v>672</v>
      </c>
      <c r="H1194" s="94" t="n">
        <v>0.2988</v>
      </c>
      <c r="I1194" s="95" t="n">
        <f aca="false">SUMIFS(J:J,A:A,"Composição",B:B,$B1194)</f>
        <v>18.93</v>
      </c>
      <c r="J1194" s="95" t="n">
        <f aca="false">TRUNC(H1194*I1194,2)</f>
        <v>5.65</v>
      </c>
      <c r="L1194" s="63" t="n">
        <f aca="false">IF(AND(A1195&lt;&gt;"",A1194=""),L1193+1,L1193)</f>
        <v>108</v>
      </c>
      <c r="M1194" s="80" t="n">
        <f aca="false">IF(OR(A1194="Insumo",A1194="Composição Auxiliar"),J1194,"")</f>
        <v>5.65</v>
      </c>
      <c r="N1194" s="81" t="str">
        <f aca="false">IF(E1194="Mão de Obra",J1194,"")</f>
        <v/>
      </c>
      <c r="O1194" s="81" t="n">
        <f aca="false">IF(N1194&lt;&gt;"","",M1194)</f>
        <v>5.65</v>
      </c>
      <c r="P1194" s="82" t="str">
        <f aca="false">IF(A1194="Composição",B1194,"")</f>
        <v/>
      </c>
      <c r="Q1194" s="81" t="str">
        <f aca="false">IF(P1194&lt;&gt;"",SUMIF(L1194:L1194,L1194,N1194:N1194),"")</f>
        <v/>
      </c>
      <c r="R1194" s="81" t="str">
        <f aca="false">IF(P1194&lt;&gt;"",SUMIF(L1194:L1194,L1194,O1194:O1194),"")</f>
        <v/>
      </c>
    </row>
    <row r="1195" customFormat="false" ht="25.5" hidden="true" customHeight="true" outlineLevel="0" collapsed="false">
      <c r="A1195" s="91" t="s">
        <v>668</v>
      </c>
      <c r="B1195" s="92" t="s">
        <v>1292</v>
      </c>
      <c r="C1195" s="91" t="s">
        <v>664</v>
      </c>
      <c r="D1195" s="91" t="s">
        <v>1293</v>
      </c>
      <c r="E1195" s="91" t="s">
        <v>671</v>
      </c>
      <c r="F1195" s="91"/>
      <c r="G1195" s="93" t="s">
        <v>672</v>
      </c>
      <c r="H1195" s="94" t="n">
        <v>0.9485</v>
      </c>
      <c r="I1195" s="95" t="n">
        <f aca="false">SUMIFS(J:J,A:A,"Composição",B:B,$B1195)</f>
        <v>22.94</v>
      </c>
      <c r="J1195" s="95" t="n">
        <f aca="false">TRUNC(H1195*I1195,2)</f>
        <v>21.75</v>
      </c>
      <c r="L1195" s="63" t="n">
        <f aca="false">IF(AND(A1196&lt;&gt;"",A1195=""),L1194+1,L1194)</f>
        <v>108</v>
      </c>
      <c r="M1195" s="80" t="n">
        <f aca="false">IF(OR(A1195="Insumo",A1195="Composição Auxiliar"),J1195,"")</f>
        <v>21.75</v>
      </c>
      <c r="N1195" s="81" t="str">
        <f aca="false">IF(E1195="Mão de Obra",J1195,"")</f>
        <v/>
      </c>
      <c r="O1195" s="81" t="n">
        <f aca="false">IF(N1195&lt;&gt;"","",M1195)</f>
        <v>21.75</v>
      </c>
      <c r="P1195" s="82" t="str">
        <f aca="false">IF(A1195="Composição",B1195,"")</f>
        <v/>
      </c>
      <c r="Q1195" s="81" t="str">
        <f aca="false">IF(P1195&lt;&gt;"",SUMIF(L1195:L1195,L1195,N1195:N1195),"")</f>
        <v/>
      </c>
      <c r="R1195" s="81" t="str">
        <f aca="false">IF(P1195&lt;&gt;"",SUMIF(L1195:L1195,L1195,O1195:O1195),"")</f>
        <v/>
      </c>
    </row>
    <row r="1196" customFormat="false" ht="38.25" hidden="true" customHeight="false" outlineLevel="0" collapsed="false">
      <c r="A1196" s="96" t="s">
        <v>679</v>
      </c>
      <c r="B1196" s="97" t="s">
        <v>1307</v>
      </c>
      <c r="C1196" s="96" t="str">
        <f aca="false">VLOOKUP(B1196,INSUMOS!$A:$I,2,0)</f>
        <v>SINAPI</v>
      </c>
      <c r="D1196" s="96" t="str">
        <f aca="false">VLOOKUP(B1196,INSUMOS!$A:$I,3,0)</f>
        <v>PARAFUSO NIQUELADO 3 1/2" COM ACABAMENTO CROMADO PARA FIXAR PECA SANITARIA, INCLUI PORCA CEGA, ARRUELA E BUCHA DE NYLON TAMANHO S-8</v>
      </c>
      <c r="E1196" s="98" t="str">
        <f aca="false">VLOOKUP(B1196,INSUMOS!$A:$I,4,0)</f>
        <v>Material</v>
      </c>
      <c r="F1196" s="98"/>
      <c r="G1196" s="99" t="str">
        <f aca="false">VLOOKUP(B1196,INSUMOS!$A:$I,5,0)</f>
        <v>UN</v>
      </c>
      <c r="H1196" s="100" t="n">
        <v>6</v>
      </c>
      <c r="I1196" s="101" t="n">
        <f aca="false">VLOOKUP(B1196,INSUMOS!$A:$I,8,0)</f>
        <v>21.18</v>
      </c>
      <c r="J1196" s="101" t="n">
        <f aca="false">TRUNC(H1196*I1196,2)</f>
        <v>127.08</v>
      </c>
      <c r="L1196" s="63" t="n">
        <f aca="false">IF(AND(A1197&lt;&gt;"",A1196=""),L1195+1,L1195)</f>
        <v>108</v>
      </c>
      <c r="M1196" s="80" t="n">
        <f aca="false">IF(OR(A1196="Insumo",A1196="Composição Auxiliar"),J1196,"")</f>
        <v>127.08</v>
      </c>
      <c r="N1196" s="81" t="str">
        <f aca="false">IF(E1196="Mão de Obra",J1196,"")</f>
        <v/>
      </c>
      <c r="O1196" s="81" t="n">
        <f aca="false">IF(N1196&lt;&gt;"","",M1196)</f>
        <v>127.08</v>
      </c>
      <c r="P1196" s="82" t="str">
        <f aca="false">IF(A1196="Composição",B1196,"")</f>
        <v/>
      </c>
      <c r="Q1196" s="81" t="str">
        <f aca="false">IF(P1196&lt;&gt;"",SUMIF(L1196:L1196,L1196,N1196:N1196),"")</f>
        <v/>
      </c>
      <c r="R1196" s="81" t="str">
        <f aca="false">IF(P1196&lt;&gt;"",SUMIF(L1196:L1196,L1196,O1196:O1196),"")</f>
        <v/>
      </c>
    </row>
    <row r="1197" customFormat="false" ht="25.5" hidden="true" customHeight="false" outlineLevel="0" collapsed="false">
      <c r="A1197" s="96" t="s">
        <v>679</v>
      </c>
      <c r="B1197" s="97" t="s">
        <v>1344</v>
      </c>
      <c r="C1197" s="96" t="str">
        <f aca="false">VLOOKUP(B1197,INSUMOS!$A:$I,2,0)</f>
        <v>SINAPI</v>
      </c>
      <c r="D1197" s="96" t="str">
        <f aca="false">VLOOKUP(B1197,INSUMOS!$A:$I,3,0)</f>
        <v>BARRA DE APOIO RETA, EM ACO INOX POLIDO, COMPRIMENTO 80CM, DIAMETRO MINIMO 3 CM</v>
      </c>
      <c r="E1197" s="98" t="str">
        <f aca="false">VLOOKUP(B1197,INSUMOS!$A:$I,4,0)</f>
        <v>Material</v>
      </c>
      <c r="F1197" s="98"/>
      <c r="G1197" s="99" t="str">
        <f aca="false">VLOOKUP(B1197,INSUMOS!$A:$I,5,0)</f>
        <v>UN</v>
      </c>
      <c r="H1197" s="100" t="n">
        <v>1</v>
      </c>
      <c r="I1197" s="101" t="n">
        <f aca="false">VLOOKUP(B1197,INSUMOS!$A:$I,8,0)</f>
        <v>222.77</v>
      </c>
      <c r="J1197" s="101" t="n">
        <f aca="false">TRUNC(H1197*I1197,2)</f>
        <v>222.77</v>
      </c>
      <c r="L1197" s="63" t="n">
        <f aca="false">IF(AND(A1198&lt;&gt;"",A1197=""),L1196+1,L1196)</f>
        <v>108</v>
      </c>
      <c r="M1197" s="80" t="n">
        <f aca="false">IF(OR(A1197="Insumo",A1197="Composição Auxiliar"),J1197,"")</f>
        <v>222.77</v>
      </c>
      <c r="N1197" s="81" t="str">
        <f aca="false">IF(E1197="Mão de Obra",J1197,"")</f>
        <v/>
      </c>
      <c r="O1197" s="81" t="n">
        <f aca="false">IF(N1197&lt;&gt;"","",M1197)</f>
        <v>222.77</v>
      </c>
      <c r="P1197" s="82" t="str">
        <f aca="false">IF(A1197="Composição",B1197,"")</f>
        <v/>
      </c>
      <c r="Q1197" s="81" t="str">
        <f aca="false">IF(P1197&lt;&gt;"",SUMIF(L1197:L1197,L1197,N1197:N1197),"")</f>
        <v/>
      </c>
      <c r="R1197" s="81" t="str">
        <f aca="false">IF(P1197&lt;&gt;"",SUMIF(L1197:L1197,L1197,O1197:O1197),"")</f>
        <v/>
      </c>
    </row>
    <row r="1198" customFormat="false" ht="14.25" hidden="true" customHeight="false" outlineLevel="0" collapsed="false">
      <c r="A1198" s="102"/>
      <c r="B1198" s="102"/>
      <c r="C1198" s="102"/>
      <c r="D1198" s="102"/>
      <c r="E1198" s="102"/>
      <c r="F1198" s="103"/>
      <c r="G1198" s="102"/>
      <c r="H1198" s="103"/>
      <c r="I1198" s="102"/>
      <c r="J1198" s="103"/>
      <c r="L1198" s="63" t="n">
        <f aca="false">IF(AND(A1199&lt;&gt;"",A1198=""),L1197+1,L1197)</f>
        <v>108</v>
      </c>
      <c r="M1198" s="80" t="str">
        <f aca="false">IF(OR(A1198="Insumo",A1198="Composição Auxiliar"),J1198,"")</f>
        <v/>
      </c>
      <c r="N1198" s="81" t="str">
        <f aca="false">IF(E1198="Mão de Obra",J1198,"")</f>
        <v/>
      </c>
      <c r="O1198" s="81" t="str">
        <f aca="false">IF(N1198&lt;&gt;"","",M1198)</f>
        <v/>
      </c>
      <c r="P1198" s="82" t="str">
        <f aca="false">IF(A1198="Composição",B1198,"")</f>
        <v/>
      </c>
      <c r="Q1198" s="81" t="str">
        <f aca="false">IF(P1198&lt;&gt;"",SUMIF(L1198:L1198,L1198,N1198:N1198),"")</f>
        <v/>
      </c>
      <c r="R1198" s="81" t="str">
        <f aca="false">IF(P1198&lt;&gt;"",SUMIF(L1198:L1198,L1198,O1198:O1198),"")</f>
        <v/>
      </c>
    </row>
    <row r="1199" customFormat="false" ht="15" hidden="true" customHeight="false" outlineLevel="0" collapsed="false">
      <c r="A1199" s="102"/>
      <c r="B1199" s="102"/>
      <c r="C1199" s="102"/>
      <c r="D1199" s="102"/>
      <c r="E1199" s="102"/>
      <c r="F1199" s="103"/>
      <c r="G1199" s="102"/>
      <c r="H1199" s="104"/>
      <c r="I1199" s="104"/>
      <c r="J1199" s="103"/>
      <c r="L1199" s="63" t="n">
        <f aca="false">IF(AND(A1200&lt;&gt;"",A1199=""),L1198+1,L1198)</f>
        <v>108</v>
      </c>
      <c r="M1199" s="80" t="str">
        <f aca="false">IF(OR(A1199="Insumo",A1199="Composição Auxiliar"),J1199,"")</f>
        <v/>
      </c>
      <c r="N1199" s="81" t="str">
        <f aca="false">IF(E1199="Mão de Obra",J1199,"")</f>
        <v/>
      </c>
      <c r="O1199" s="81" t="str">
        <f aca="false">IF(N1199&lt;&gt;"","",M1199)</f>
        <v/>
      </c>
      <c r="P1199" s="82" t="str">
        <f aca="false">IF(A1199="Composição",B1199,"")</f>
        <v/>
      </c>
      <c r="Q1199" s="81" t="str">
        <f aca="false">IF(P1199&lt;&gt;"",SUMIF(L1199:L1199,L1199,N1199:N1199),"")</f>
        <v/>
      </c>
      <c r="R1199" s="81" t="str">
        <f aca="false">IF(P1199&lt;&gt;"",SUMIF(L1199:L1199,L1199,O1199:O1199),"")</f>
        <v/>
      </c>
    </row>
    <row r="1200" customFormat="false" ht="15" hidden="true" customHeight="false" outlineLevel="0" collapsed="false">
      <c r="A1200" s="108"/>
      <c r="B1200" s="108"/>
      <c r="C1200" s="108"/>
      <c r="D1200" s="108"/>
      <c r="E1200" s="108"/>
      <c r="F1200" s="108"/>
      <c r="G1200" s="108"/>
      <c r="H1200" s="108"/>
      <c r="I1200" s="108"/>
      <c r="J1200" s="108"/>
      <c r="L1200" s="63" t="n">
        <f aca="false">IF(AND(A1201&lt;&gt;"",A1200=""),L1199+1,L1199)</f>
        <v>109</v>
      </c>
      <c r="M1200" s="80" t="str">
        <f aca="false">IF(OR(A1200="Insumo",A1200="Composição Auxiliar"),J1200,"")</f>
        <v/>
      </c>
      <c r="N1200" s="81" t="str">
        <f aca="false">IF(E1200="Mão de Obra",J1200,"")</f>
        <v/>
      </c>
      <c r="O1200" s="81" t="str">
        <f aca="false">IF(N1200&lt;&gt;"","",M1200)</f>
        <v/>
      </c>
      <c r="P1200" s="82" t="str">
        <f aca="false">IF(A1200="Composição",B1200,"")</f>
        <v/>
      </c>
      <c r="Q1200" s="81" t="str">
        <f aca="false">IF(P1200&lt;&gt;"",SUMIF(L1200:L1200,L1200,N1200:N1200),"")</f>
        <v/>
      </c>
      <c r="R1200" s="81" t="str">
        <f aca="false">IF(P1200&lt;&gt;"",SUMIF(L1200:L1200,L1200,O1200:O1200),"")</f>
        <v/>
      </c>
    </row>
    <row r="1201" customFormat="false" ht="15" hidden="true" customHeight="true" outlineLevel="0" collapsed="false">
      <c r="A1201" s="83" t="s">
        <v>307</v>
      </c>
      <c r="B1201" s="84" t="s">
        <v>655</v>
      </c>
      <c r="C1201" s="83" t="s">
        <v>656</v>
      </c>
      <c r="D1201" s="83" t="s">
        <v>657</v>
      </c>
      <c r="E1201" s="83" t="s">
        <v>658</v>
      </c>
      <c r="F1201" s="83"/>
      <c r="G1201" s="85" t="s">
        <v>659</v>
      </c>
      <c r="H1201" s="84" t="s">
        <v>660</v>
      </c>
      <c r="I1201" s="84" t="s">
        <v>661</v>
      </c>
      <c r="J1201" s="84" t="s">
        <v>662</v>
      </c>
      <c r="L1201" s="63" t="n">
        <f aca="false">IF(AND(A1202&lt;&gt;"",A1201=""),L1200+1,L1200)</f>
        <v>109</v>
      </c>
      <c r="M1201" s="80" t="str">
        <f aca="false">IF(OR(A1201="Insumo",A1201="Composição Auxiliar"),J1201,"")</f>
        <v/>
      </c>
      <c r="N1201" s="81" t="str">
        <f aca="false">IF(E1201="Mão de Obra",J1201,"")</f>
        <v/>
      </c>
      <c r="O1201" s="81" t="str">
        <f aca="false">IF(N1201&lt;&gt;"","",M1201)</f>
        <v/>
      </c>
      <c r="P1201" s="82" t="str">
        <f aca="false">IF(A1201="Composição",B1201,"")</f>
        <v/>
      </c>
      <c r="Q1201" s="81" t="str">
        <f aca="false">IF(P1201&lt;&gt;"",SUMIF(L1201:L1201,L1201,N1201:N1201),"")</f>
        <v/>
      </c>
      <c r="R1201" s="81" t="str">
        <f aca="false">IF(P1201&lt;&gt;"",SUMIF(L1201:L1201,L1201,O1201:O1201),"")</f>
        <v/>
      </c>
    </row>
    <row r="1202" customFormat="false" ht="25.5" hidden="true" customHeight="true" outlineLevel="0" collapsed="false">
      <c r="A1202" s="86" t="s">
        <v>663</v>
      </c>
      <c r="B1202" s="87" t="s">
        <v>308</v>
      </c>
      <c r="C1202" s="86" t="s">
        <v>716</v>
      </c>
      <c r="D1202" s="86" t="s">
        <v>1346</v>
      </c>
      <c r="E1202" s="86" t="s">
        <v>764</v>
      </c>
      <c r="F1202" s="86"/>
      <c r="G1202" s="88" t="s">
        <v>718</v>
      </c>
      <c r="H1202" s="89" t="n">
        <v>1</v>
      </c>
      <c r="I1202" s="90" t="n">
        <f aca="false">SUMIF(L:L,$L1202,M:M)</f>
        <v>76.51</v>
      </c>
      <c r="J1202" s="90" t="n">
        <f aca="false">TRUNC(H1202*I1202,2)</f>
        <v>76.51</v>
      </c>
      <c r="L1202" s="63" t="n">
        <f aca="false">IF(AND(A1203&lt;&gt;"",A1202=""),L1201+1,L1201)</f>
        <v>109</v>
      </c>
      <c r="M1202" s="80" t="str">
        <f aca="false">IF(OR(A1202="Insumo",A1202="Composição Auxiliar"),J1202,"")</f>
        <v/>
      </c>
      <c r="N1202" s="81" t="str">
        <f aca="false">IF(E1202="Mão de Obra",J1202,"")</f>
        <v/>
      </c>
      <c r="O1202" s="81" t="str">
        <f aca="false">IF(N1202&lt;&gt;"","",M1202)</f>
        <v/>
      </c>
      <c r="P1202" s="82" t="str">
        <f aca="false">IF(A1202="Composição",B1202,"")</f>
        <v> S-ARQ-LOUC-MET-012 </v>
      </c>
      <c r="Q1202" s="81" t="n">
        <f aca="false">IF(P1202&lt;&gt;"",SUMIF(L1202:L1202,L1202,N1202:N1202),"")</f>
        <v>0</v>
      </c>
      <c r="R1202" s="81" t="n">
        <f aca="false">IF(P1202&lt;&gt;"",SUMIF(L1202:L1202,L1202,O1202:O1202),"")</f>
        <v>0</v>
      </c>
    </row>
    <row r="1203" customFormat="false" ht="25.5" hidden="true" customHeight="true" outlineLevel="0" collapsed="false">
      <c r="A1203" s="91" t="s">
        <v>668</v>
      </c>
      <c r="B1203" s="92" t="s">
        <v>1292</v>
      </c>
      <c r="C1203" s="91" t="s">
        <v>664</v>
      </c>
      <c r="D1203" s="91" t="s">
        <v>1293</v>
      </c>
      <c r="E1203" s="91" t="s">
        <v>671</v>
      </c>
      <c r="F1203" s="91"/>
      <c r="G1203" s="93" t="s">
        <v>672</v>
      </c>
      <c r="H1203" s="94" t="n">
        <v>0.15</v>
      </c>
      <c r="I1203" s="95" t="n">
        <f aca="false">SUMIFS(J:J,A:A,"Composição",B:B,$B1203)</f>
        <v>22.94</v>
      </c>
      <c r="J1203" s="95" t="n">
        <f aca="false">TRUNC(H1203*I1203,2)</f>
        <v>3.44</v>
      </c>
      <c r="L1203" s="63" t="n">
        <f aca="false">IF(AND(A1204&lt;&gt;"",A1203=""),L1202+1,L1202)</f>
        <v>109</v>
      </c>
      <c r="M1203" s="80" t="n">
        <f aca="false">IF(OR(A1203="Insumo",A1203="Composição Auxiliar"),J1203,"")</f>
        <v>3.44</v>
      </c>
      <c r="N1203" s="81" t="str">
        <f aca="false">IF(E1203="Mão de Obra",J1203,"")</f>
        <v/>
      </c>
      <c r="O1203" s="81" t="n">
        <f aca="false">IF(N1203&lt;&gt;"","",M1203)</f>
        <v>3.44</v>
      </c>
      <c r="P1203" s="82" t="str">
        <f aca="false">IF(A1203="Composição",B1203,"")</f>
        <v/>
      </c>
      <c r="Q1203" s="81" t="str">
        <f aca="false">IF(P1203&lt;&gt;"",SUMIF(L1203:L1203,L1203,N1203:N1203),"")</f>
        <v/>
      </c>
      <c r="R1203" s="81" t="str">
        <f aca="false">IF(P1203&lt;&gt;"",SUMIF(L1203:L1203,L1203,O1203:O1203),"")</f>
        <v/>
      </c>
    </row>
    <row r="1204" customFormat="false" ht="25.5" hidden="true" customHeight="true" outlineLevel="0" collapsed="false">
      <c r="A1204" s="91" t="s">
        <v>668</v>
      </c>
      <c r="B1204" s="92" t="s">
        <v>1336</v>
      </c>
      <c r="C1204" s="91" t="s">
        <v>664</v>
      </c>
      <c r="D1204" s="91" t="s">
        <v>1337</v>
      </c>
      <c r="E1204" s="91" t="s">
        <v>671</v>
      </c>
      <c r="F1204" s="91"/>
      <c r="G1204" s="93" t="s">
        <v>672</v>
      </c>
      <c r="H1204" s="94" t="n">
        <v>0.15</v>
      </c>
      <c r="I1204" s="95" t="n">
        <f aca="false">SUMIFS(J:J,A:A,"Composição",B:B,$B1204)</f>
        <v>19.47</v>
      </c>
      <c r="J1204" s="95" t="n">
        <f aca="false">TRUNC(H1204*I1204,2)</f>
        <v>2.92</v>
      </c>
      <c r="L1204" s="63" t="n">
        <f aca="false">IF(AND(A1205&lt;&gt;"",A1204=""),L1203+1,L1203)</f>
        <v>109</v>
      </c>
      <c r="M1204" s="80" t="n">
        <f aca="false">IF(OR(A1204="Insumo",A1204="Composição Auxiliar"),J1204,"")</f>
        <v>2.92</v>
      </c>
      <c r="N1204" s="81" t="str">
        <f aca="false">IF(E1204="Mão de Obra",J1204,"")</f>
        <v/>
      </c>
      <c r="O1204" s="81" t="n">
        <f aca="false">IF(N1204&lt;&gt;"","",M1204)</f>
        <v>2.92</v>
      </c>
      <c r="P1204" s="82" t="str">
        <f aca="false">IF(A1204="Composição",B1204,"")</f>
        <v/>
      </c>
      <c r="Q1204" s="81" t="str">
        <f aca="false">IF(P1204&lt;&gt;"",SUMIF(L1204:L1204,L1204,N1204:N1204),"")</f>
        <v/>
      </c>
      <c r="R1204" s="81" t="str">
        <f aca="false">IF(P1204&lt;&gt;"",SUMIF(L1204:L1204,L1204,O1204:O1204),"")</f>
        <v/>
      </c>
    </row>
    <row r="1205" customFormat="false" ht="25.5" hidden="true" customHeight="false" outlineLevel="0" collapsed="false">
      <c r="A1205" s="96" t="s">
        <v>679</v>
      </c>
      <c r="B1205" s="97" t="s">
        <v>1347</v>
      </c>
      <c r="C1205" s="96" t="str">
        <f aca="false">VLOOKUP(B1205,INSUMOS!$A:$I,2,0)</f>
        <v>ORSE</v>
      </c>
      <c r="D1205" s="96" t="str">
        <f aca="false">VLOOKUP(B1205,INSUMOS!$A:$I,3,0)</f>
        <v>ACABAMENTO PARA REGISTRO, LINHA LINK - REF. 4900.C.PQ.LNK, DECA OU SIMILAR UN</v>
      </c>
      <c r="E1205" s="98" t="str">
        <f aca="false">VLOOKUP(B1205,INSUMOS!$A:$I,4,0)</f>
        <v>Material</v>
      </c>
      <c r="F1205" s="98"/>
      <c r="G1205" s="99" t="str">
        <f aca="false">VLOOKUP(B1205,INSUMOS!$A:$I,5,0)</f>
        <v>un</v>
      </c>
      <c r="H1205" s="100" t="n">
        <v>1</v>
      </c>
      <c r="I1205" s="101" t="n">
        <f aca="false">VLOOKUP(B1205,INSUMOS!$A:$I,8,0)</f>
        <v>70.15</v>
      </c>
      <c r="J1205" s="101" t="n">
        <f aca="false">TRUNC(H1205*I1205,2)</f>
        <v>70.15</v>
      </c>
      <c r="L1205" s="63" t="n">
        <f aca="false">IF(AND(A1206&lt;&gt;"",A1205=""),L1204+1,L1204)</f>
        <v>109</v>
      </c>
      <c r="M1205" s="80" t="n">
        <f aca="false">IF(OR(A1205="Insumo",A1205="Composição Auxiliar"),J1205,"")</f>
        <v>70.15</v>
      </c>
      <c r="N1205" s="81" t="str">
        <f aca="false">IF(E1205="Mão de Obra",J1205,"")</f>
        <v/>
      </c>
      <c r="O1205" s="81" t="n">
        <f aca="false">IF(N1205&lt;&gt;"","",M1205)</f>
        <v>70.15</v>
      </c>
      <c r="P1205" s="82" t="str">
        <f aca="false">IF(A1205="Composição",B1205,"")</f>
        <v/>
      </c>
      <c r="Q1205" s="81" t="str">
        <f aca="false">IF(P1205&lt;&gt;"",SUMIF(L1205:L1205,L1205,N1205:N1205),"")</f>
        <v/>
      </c>
      <c r="R1205" s="81" t="str">
        <f aca="false">IF(P1205&lt;&gt;"",SUMIF(L1205:L1205,L1205,O1205:O1205),"")</f>
        <v/>
      </c>
    </row>
    <row r="1206" customFormat="false" ht="14.25" hidden="true" customHeight="false" outlineLevel="0" collapsed="false">
      <c r="A1206" s="102"/>
      <c r="B1206" s="102"/>
      <c r="C1206" s="102"/>
      <c r="D1206" s="102"/>
      <c r="E1206" s="102"/>
      <c r="F1206" s="103"/>
      <c r="G1206" s="102"/>
      <c r="H1206" s="103"/>
      <c r="I1206" s="102"/>
      <c r="J1206" s="103"/>
      <c r="L1206" s="63" t="n">
        <f aca="false">IF(AND(A1207&lt;&gt;"",A1206=""),L1205+1,L1205)</f>
        <v>109</v>
      </c>
      <c r="M1206" s="80" t="str">
        <f aca="false">IF(OR(A1206="Insumo",A1206="Composição Auxiliar"),J1206,"")</f>
        <v/>
      </c>
      <c r="N1206" s="81" t="str">
        <f aca="false">IF(E1206="Mão de Obra",J1206,"")</f>
        <v/>
      </c>
      <c r="O1206" s="81" t="str">
        <f aca="false">IF(N1206&lt;&gt;"","",M1206)</f>
        <v/>
      </c>
      <c r="P1206" s="82" t="str">
        <f aca="false">IF(A1206="Composição",B1206,"")</f>
        <v/>
      </c>
      <c r="Q1206" s="81" t="str">
        <f aca="false">IF(P1206&lt;&gt;"",SUMIF(L1206:L1206,L1206,N1206:N1206),"")</f>
        <v/>
      </c>
      <c r="R1206" s="81" t="str">
        <f aca="false">IF(P1206&lt;&gt;"",SUMIF(L1206:L1206,L1206,O1206:O1206),"")</f>
        <v/>
      </c>
    </row>
    <row r="1207" customFormat="false" ht="15" hidden="true" customHeight="false" outlineLevel="0" collapsed="false">
      <c r="A1207" s="102"/>
      <c r="B1207" s="102"/>
      <c r="C1207" s="102"/>
      <c r="D1207" s="102"/>
      <c r="E1207" s="102"/>
      <c r="F1207" s="103"/>
      <c r="G1207" s="102"/>
      <c r="H1207" s="104"/>
      <c r="I1207" s="104"/>
      <c r="J1207" s="103"/>
      <c r="L1207" s="63" t="n">
        <f aca="false">IF(AND(A1208&lt;&gt;"",A1207=""),L1206+1,L1206)</f>
        <v>109</v>
      </c>
      <c r="M1207" s="80" t="str">
        <f aca="false">IF(OR(A1207="Insumo",A1207="Composição Auxiliar"),J1207,"")</f>
        <v/>
      </c>
      <c r="N1207" s="81" t="str">
        <f aca="false">IF(E1207="Mão de Obra",J1207,"")</f>
        <v/>
      </c>
      <c r="O1207" s="81" t="str">
        <f aca="false">IF(N1207&lt;&gt;"","",M1207)</f>
        <v/>
      </c>
      <c r="P1207" s="82" t="str">
        <f aca="false">IF(A1207="Composição",B1207,"")</f>
        <v/>
      </c>
      <c r="Q1207" s="81" t="str">
        <f aca="false">IF(P1207&lt;&gt;"",SUMIF(L1207:L1207,L1207,N1207:N1207),"")</f>
        <v/>
      </c>
      <c r="R1207" s="81" t="str">
        <f aca="false">IF(P1207&lt;&gt;"",SUMIF(L1207:L1207,L1207,O1207:O1207),"")</f>
        <v/>
      </c>
    </row>
    <row r="1208" customFormat="false" ht="15" hidden="true" customHeight="false" outlineLevel="0" collapsed="false">
      <c r="A1208" s="108"/>
      <c r="B1208" s="108"/>
      <c r="C1208" s="108"/>
      <c r="D1208" s="108"/>
      <c r="E1208" s="108"/>
      <c r="F1208" s="108"/>
      <c r="G1208" s="108"/>
      <c r="H1208" s="108"/>
      <c r="I1208" s="108"/>
      <c r="J1208" s="108"/>
      <c r="L1208" s="63" t="n">
        <f aca="false">IF(AND(A1209&lt;&gt;"",A1208=""),L1207+1,L1207)</f>
        <v>110</v>
      </c>
      <c r="M1208" s="80" t="str">
        <f aca="false">IF(OR(A1208="Insumo",A1208="Composição Auxiliar"),J1208,"")</f>
        <v/>
      </c>
      <c r="N1208" s="81" t="str">
        <f aca="false">IF(E1208="Mão de Obra",J1208,"")</f>
        <v/>
      </c>
      <c r="O1208" s="81" t="str">
        <f aca="false">IF(N1208&lt;&gt;"","",M1208)</f>
        <v/>
      </c>
      <c r="P1208" s="82" t="str">
        <f aca="false">IF(A1208="Composição",B1208,"")</f>
        <v/>
      </c>
      <c r="Q1208" s="81" t="str">
        <f aca="false">IF(P1208&lt;&gt;"",SUMIF(L1208:L1208,L1208,N1208:N1208),"")</f>
        <v/>
      </c>
      <c r="R1208" s="81" t="str">
        <f aca="false">IF(P1208&lt;&gt;"",SUMIF(L1208:L1208,L1208,O1208:O1208),"")</f>
        <v/>
      </c>
    </row>
    <row r="1209" customFormat="false" ht="15" hidden="true" customHeight="true" outlineLevel="0" collapsed="false">
      <c r="A1209" s="83" t="s">
        <v>311</v>
      </c>
      <c r="B1209" s="84" t="s">
        <v>655</v>
      </c>
      <c r="C1209" s="83" t="s">
        <v>656</v>
      </c>
      <c r="D1209" s="83" t="s">
        <v>657</v>
      </c>
      <c r="E1209" s="83" t="s">
        <v>658</v>
      </c>
      <c r="F1209" s="83"/>
      <c r="G1209" s="85" t="s">
        <v>659</v>
      </c>
      <c r="H1209" s="84" t="s">
        <v>660</v>
      </c>
      <c r="I1209" s="84" t="s">
        <v>661</v>
      </c>
      <c r="J1209" s="84" t="s">
        <v>662</v>
      </c>
      <c r="L1209" s="63" t="n">
        <f aca="false">IF(AND(A1210&lt;&gt;"",A1209=""),L1208+1,L1208)</f>
        <v>110</v>
      </c>
      <c r="M1209" s="80" t="str">
        <f aca="false">IF(OR(A1209="Insumo",A1209="Composição Auxiliar"),J1209,"")</f>
        <v/>
      </c>
      <c r="N1209" s="81" t="str">
        <f aca="false">IF(E1209="Mão de Obra",J1209,"")</f>
        <v/>
      </c>
      <c r="O1209" s="81" t="str">
        <f aca="false">IF(N1209&lt;&gt;"","",M1209)</f>
        <v/>
      </c>
      <c r="P1209" s="82" t="str">
        <f aca="false">IF(A1209="Composição",B1209,"")</f>
        <v/>
      </c>
      <c r="Q1209" s="81" t="str">
        <f aca="false">IF(P1209&lt;&gt;"",SUMIF(L1209:L1209,L1209,N1209:N1209),"")</f>
        <v/>
      </c>
      <c r="R1209" s="81" t="str">
        <f aca="false">IF(P1209&lt;&gt;"",SUMIF(L1209:L1209,L1209,O1209:O1209),"")</f>
        <v/>
      </c>
    </row>
    <row r="1210" customFormat="false" ht="38.25" hidden="true" customHeight="true" outlineLevel="0" collapsed="false">
      <c r="A1210" s="86" t="s">
        <v>663</v>
      </c>
      <c r="B1210" s="87" t="s">
        <v>312</v>
      </c>
      <c r="C1210" s="86" t="s">
        <v>716</v>
      </c>
      <c r="D1210" s="86" t="s">
        <v>1348</v>
      </c>
      <c r="E1210" s="86" t="s">
        <v>764</v>
      </c>
      <c r="F1210" s="86"/>
      <c r="G1210" s="88" t="s">
        <v>718</v>
      </c>
      <c r="H1210" s="89" t="n">
        <v>1</v>
      </c>
      <c r="I1210" s="90" t="n">
        <f aca="false">SUMIF(L:L,$L1210,M:M)</f>
        <v>722.08</v>
      </c>
      <c r="J1210" s="90" t="n">
        <f aca="false">TRUNC(H1210*I1210,2)</f>
        <v>722.08</v>
      </c>
      <c r="L1210" s="63" t="n">
        <f aca="false">IF(AND(A1211&lt;&gt;"",A1210=""),L1209+1,L1209)</f>
        <v>110</v>
      </c>
      <c r="M1210" s="80" t="str">
        <f aca="false">IF(OR(A1210="Insumo",A1210="Composição Auxiliar"),J1210,"")</f>
        <v/>
      </c>
      <c r="N1210" s="81" t="str">
        <f aca="false">IF(E1210="Mão de Obra",J1210,"")</f>
        <v/>
      </c>
      <c r="O1210" s="81" t="str">
        <f aca="false">IF(N1210&lt;&gt;"","",M1210)</f>
        <v/>
      </c>
      <c r="P1210" s="82" t="str">
        <f aca="false">IF(A1210="Composição",B1210,"")</f>
        <v> S-ARQ-BANC-PRMPP-001 </v>
      </c>
      <c r="Q1210" s="81" t="n">
        <f aca="false">IF(P1210&lt;&gt;"",SUMIF(L1210:L1210,L1210,N1210:N1210),"")</f>
        <v>0</v>
      </c>
      <c r="R1210" s="81" t="n">
        <f aca="false">IF(P1210&lt;&gt;"",SUMIF(L1210:L1210,L1210,O1210:O1210),"")</f>
        <v>0</v>
      </c>
    </row>
    <row r="1211" customFormat="false" ht="25.5" hidden="true" customHeight="true" outlineLevel="0" collapsed="false">
      <c r="A1211" s="91" t="s">
        <v>668</v>
      </c>
      <c r="B1211" s="92" t="s">
        <v>677</v>
      </c>
      <c r="C1211" s="91" t="s">
        <v>664</v>
      </c>
      <c r="D1211" s="91" t="s">
        <v>678</v>
      </c>
      <c r="E1211" s="91" t="s">
        <v>671</v>
      </c>
      <c r="F1211" s="91"/>
      <c r="G1211" s="93" t="s">
        <v>672</v>
      </c>
      <c r="H1211" s="94" t="n">
        <v>0.9811</v>
      </c>
      <c r="I1211" s="95" t="n">
        <f aca="false">SUMIFS(J:J,A:A,"Composição",B:B,$B1211)</f>
        <v>18.93</v>
      </c>
      <c r="J1211" s="95" t="n">
        <f aca="false">TRUNC(H1211*I1211,2)</f>
        <v>18.57</v>
      </c>
      <c r="L1211" s="63" t="n">
        <f aca="false">IF(AND(A1212&lt;&gt;"",A1211=""),L1210+1,L1210)</f>
        <v>110</v>
      </c>
      <c r="M1211" s="80" t="n">
        <f aca="false">IF(OR(A1211="Insumo",A1211="Composição Auxiliar"),J1211,"")</f>
        <v>18.57</v>
      </c>
      <c r="N1211" s="81" t="str">
        <f aca="false">IF(E1211="Mão de Obra",J1211,"")</f>
        <v/>
      </c>
      <c r="O1211" s="81" t="n">
        <f aca="false">IF(N1211&lt;&gt;"","",M1211)</f>
        <v>18.57</v>
      </c>
      <c r="P1211" s="82" t="str">
        <f aca="false">IF(A1211="Composição",B1211,"")</f>
        <v/>
      </c>
      <c r="Q1211" s="81" t="str">
        <f aca="false">IF(P1211&lt;&gt;"",SUMIF(L1211:L1211,L1211,N1211:N1211),"")</f>
        <v/>
      </c>
      <c r="R1211" s="81" t="str">
        <f aca="false">IF(P1211&lt;&gt;"",SUMIF(L1211:L1211,L1211,O1211:O1211),"")</f>
        <v/>
      </c>
    </row>
    <row r="1212" customFormat="false" ht="25.5" hidden="true" customHeight="true" outlineLevel="0" collapsed="false">
      <c r="A1212" s="91" t="s">
        <v>668</v>
      </c>
      <c r="B1212" s="92" t="s">
        <v>1135</v>
      </c>
      <c r="C1212" s="91" t="s">
        <v>664</v>
      </c>
      <c r="D1212" s="91" t="s">
        <v>1136</v>
      </c>
      <c r="E1212" s="91" t="s">
        <v>671</v>
      </c>
      <c r="F1212" s="91"/>
      <c r="G1212" s="93" t="s">
        <v>672</v>
      </c>
      <c r="H1212" s="94" t="n">
        <v>1.9209</v>
      </c>
      <c r="I1212" s="95" t="n">
        <f aca="false">SUMIFS(J:J,A:A,"Composição",B:B,$B1212)</f>
        <v>23.56</v>
      </c>
      <c r="J1212" s="95" t="n">
        <f aca="false">TRUNC(H1212*I1212,2)</f>
        <v>45.25</v>
      </c>
      <c r="L1212" s="63" t="n">
        <f aca="false">IF(AND(A1213&lt;&gt;"",A1212=""),L1211+1,L1211)</f>
        <v>110</v>
      </c>
      <c r="M1212" s="80" t="n">
        <f aca="false">IF(OR(A1212="Insumo",A1212="Composição Auxiliar"),J1212,"")</f>
        <v>45.25</v>
      </c>
      <c r="N1212" s="81" t="str">
        <f aca="false">IF(E1212="Mão de Obra",J1212,"")</f>
        <v/>
      </c>
      <c r="O1212" s="81" t="n">
        <f aca="false">IF(N1212&lt;&gt;"","",M1212)</f>
        <v>45.25</v>
      </c>
      <c r="P1212" s="82" t="str">
        <f aca="false">IF(A1212="Composição",B1212,"")</f>
        <v/>
      </c>
      <c r="Q1212" s="81" t="str">
        <f aca="false">IF(P1212&lt;&gt;"",SUMIF(L1212:L1212,L1212,N1212:N1212),"")</f>
        <v/>
      </c>
      <c r="R1212" s="81" t="str">
        <f aca="false">IF(P1212&lt;&gt;"",SUMIF(L1212:L1212,L1212,O1212:O1212),"")</f>
        <v/>
      </c>
    </row>
    <row r="1213" customFormat="false" ht="14.25" hidden="true" customHeight="false" outlineLevel="0" collapsed="false">
      <c r="A1213" s="96" t="s">
        <v>679</v>
      </c>
      <c r="B1213" s="97" t="s">
        <v>1294</v>
      </c>
      <c r="C1213" s="96" t="str">
        <f aca="false">VLOOKUP(B1213,INSUMOS!$A:$I,2,0)</f>
        <v>SINAPI</v>
      </c>
      <c r="D1213" s="96" t="str">
        <f aca="false">VLOOKUP(B1213,INSUMOS!$A:$I,3,0)</f>
        <v>REJUNTE EPOXI, QUALQUER COR</v>
      </c>
      <c r="E1213" s="98" t="str">
        <f aca="false">VLOOKUP(B1213,INSUMOS!$A:$I,4,0)</f>
        <v>Material</v>
      </c>
      <c r="F1213" s="98"/>
      <c r="G1213" s="99" t="str">
        <f aca="false">VLOOKUP(B1213,INSUMOS!$A:$I,5,0)</f>
        <v>KG</v>
      </c>
      <c r="H1213" s="100" t="n">
        <v>0.0154</v>
      </c>
      <c r="I1213" s="101" t="n">
        <f aca="false">VLOOKUP(B1213,INSUMOS!$A:$I,8,0)</f>
        <v>102.64</v>
      </c>
      <c r="J1213" s="101" t="n">
        <f aca="false">TRUNC(H1213*I1213,2)</f>
        <v>1.58</v>
      </c>
      <c r="L1213" s="63" t="n">
        <f aca="false">IF(AND(A1214&lt;&gt;"",A1213=""),L1212+1,L1212)</f>
        <v>110</v>
      </c>
      <c r="M1213" s="80" t="n">
        <f aca="false">IF(OR(A1213="Insumo",A1213="Composição Auxiliar"),J1213,"")</f>
        <v>1.58</v>
      </c>
      <c r="N1213" s="81" t="str">
        <f aca="false">IF(E1213="Mão de Obra",J1213,"")</f>
        <v/>
      </c>
      <c r="O1213" s="81" t="n">
        <f aca="false">IF(N1213&lt;&gt;"","",M1213)</f>
        <v>1.58</v>
      </c>
      <c r="P1213" s="82" t="str">
        <f aca="false">IF(A1213="Composição",B1213,"")</f>
        <v/>
      </c>
      <c r="Q1213" s="81" t="str">
        <f aca="false">IF(P1213&lt;&gt;"",SUMIF(L1213:L1213,L1213,N1213:N1213),"")</f>
        <v/>
      </c>
      <c r="R1213" s="81" t="str">
        <f aca="false">IF(P1213&lt;&gt;"",SUMIF(L1213:L1213,L1213,O1213:O1213),"")</f>
        <v/>
      </c>
    </row>
    <row r="1214" customFormat="false" ht="14.25" hidden="true" customHeight="false" outlineLevel="0" collapsed="false">
      <c r="A1214" s="96" t="s">
        <v>679</v>
      </c>
      <c r="B1214" s="97" t="s">
        <v>1316</v>
      </c>
      <c r="C1214" s="96" t="str">
        <f aca="false">VLOOKUP(B1214,INSUMOS!$A:$I,2,0)</f>
        <v>SINAPI</v>
      </c>
      <c r="D1214" s="96" t="str">
        <f aca="false">VLOOKUP(B1214,INSUMOS!$A:$I,3,0)</f>
        <v>MASSA PLASTICA PARA MARMORE/GRANITO</v>
      </c>
      <c r="E1214" s="98" t="str">
        <f aca="false">VLOOKUP(B1214,INSUMOS!$A:$I,4,0)</f>
        <v>Material</v>
      </c>
      <c r="F1214" s="98"/>
      <c r="G1214" s="99" t="str">
        <f aca="false">VLOOKUP(B1214,INSUMOS!$A:$I,5,0)</f>
        <v>KG</v>
      </c>
      <c r="H1214" s="100" t="n">
        <v>0.5844</v>
      </c>
      <c r="I1214" s="101" t="n">
        <f aca="false">VLOOKUP(B1214,INSUMOS!$A:$I,8,0)</f>
        <v>44.57</v>
      </c>
      <c r="J1214" s="101" t="n">
        <f aca="false">TRUNC(H1214*I1214,2)</f>
        <v>26.04</v>
      </c>
      <c r="L1214" s="63" t="n">
        <f aca="false">IF(AND(A1215&lt;&gt;"",A1214=""),L1213+1,L1213)</f>
        <v>110</v>
      </c>
      <c r="M1214" s="80" t="n">
        <f aca="false">IF(OR(A1214="Insumo",A1214="Composição Auxiliar"),J1214,"")</f>
        <v>26.04</v>
      </c>
      <c r="N1214" s="81" t="str">
        <f aca="false">IF(E1214="Mão de Obra",J1214,"")</f>
        <v/>
      </c>
      <c r="O1214" s="81" t="n">
        <f aca="false">IF(N1214&lt;&gt;"","",M1214)</f>
        <v>26.04</v>
      </c>
      <c r="P1214" s="82" t="str">
        <f aca="false">IF(A1214="Composição",B1214,"")</f>
        <v/>
      </c>
      <c r="Q1214" s="81" t="str">
        <f aca="false">IF(P1214&lt;&gt;"",SUMIF(L1214:L1214,L1214,N1214:N1214),"")</f>
        <v/>
      </c>
      <c r="R1214" s="81" t="str">
        <f aca="false">IF(P1214&lt;&gt;"",SUMIF(L1214:L1214,L1214,O1214:O1214),"")</f>
        <v/>
      </c>
    </row>
    <row r="1215" customFormat="false" ht="38.25" hidden="true" customHeight="false" outlineLevel="0" collapsed="false">
      <c r="A1215" s="96" t="s">
        <v>679</v>
      </c>
      <c r="B1215" s="97" t="s">
        <v>1349</v>
      </c>
      <c r="C1215" s="96" t="str">
        <f aca="false">VLOOKUP(B1215,INSUMOS!$A:$I,2,0)</f>
        <v>SINAPI</v>
      </c>
      <c r="D1215" s="96" t="str">
        <f aca="false">VLOOKUP(B1215,INSUMOS!$A:$I,3,0)</f>
        <v>RODAPE OU RODABANCADA EM GRANITO, POLIDO, TIPO ANDORINHA/ QUARTZ/ CASTELO/ CORUMBA OU OUTROS EQUIVALENTES DA REGIAO, H= 10 CM, E=  *2,0* CM</v>
      </c>
      <c r="E1215" s="98" t="str">
        <f aca="false">VLOOKUP(B1215,INSUMOS!$A:$I,4,0)</f>
        <v>Material</v>
      </c>
      <c r="F1215" s="98"/>
      <c r="G1215" s="99" t="str">
        <f aca="false">VLOOKUP(B1215,INSUMOS!$A:$I,5,0)</f>
        <v>M</v>
      </c>
      <c r="H1215" s="100" t="n">
        <v>1.5</v>
      </c>
      <c r="I1215" s="101" t="n">
        <f aca="false">VLOOKUP(B1215,INSUMOS!$A:$I,8,0)</f>
        <v>66.98</v>
      </c>
      <c r="J1215" s="101" t="n">
        <f aca="false">TRUNC(H1215*I1215,2)</f>
        <v>100.47</v>
      </c>
      <c r="L1215" s="63" t="n">
        <f aca="false">IF(AND(A1216&lt;&gt;"",A1215=""),L1214+1,L1214)</f>
        <v>110</v>
      </c>
      <c r="M1215" s="80" t="n">
        <f aca="false">IF(OR(A1215="Insumo",A1215="Composição Auxiliar"),J1215,"")</f>
        <v>100.47</v>
      </c>
      <c r="N1215" s="81" t="str">
        <f aca="false">IF(E1215="Mão de Obra",J1215,"")</f>
        <v/>
      </c>
      <c r="O1215" s="81" t="n">
        <f aca="false">IF(N1215&lt;&gt;"","",M1215)</f>
        <v>100.47</v>
      </c>
      <c r="P1215" s="82" t="str">
        <f aca="false">IF(A1215="Composição",B1215,"")</f>
        <v/>
      </c>
      <c r="Q1215" s="81" t="str">
        <f aca="false">IF(P1215&lt;&gt;"",SUMIF(L1215:L1215,L1215,N1215:N1215),"")</f>
        <v/>
      </c>
      <c r="R1215" s="81" t="str">
        <f aca="false">IF(P1215&lt;&gt;"",SUMIF(L1215:L1215,L1215,O1215:O1215),"")</f>
        <v/>
      </c>
    </row>
    <row r="1216" customFormat="false" ht="25.5" hidden="true" customHeight="false" outlineLevel="0" collapsed="false">
      <c r="A1216" s="96" t="s">
        <v>679</v>
      </c>
      <c r="B1216" s="97" t="s">
        <v>1350</v>
      </c>
      <c r="C1216" s="96" t="str">
        <f aca="false">VLOOKUP(B1216,INSUMOS!$A:$I,2,0)</f>
        <v>SINAPI</v>
      </c>
      <c r="D1216" s="96" t="str">
        <f aca="false">VLOOKUP(B1216,INSUMOS!$A:$I,3,0)</f>
        <v>ABERTURA PARA ENCAIXE DE CUBA OU LAVATORIO EM BANCADA DE MARMORE/ GRANITO OU OUTRO TIPO DE PEDRA NATURAL</v>
      </c>
      <c r="E1216" s="98" t="str">
        <f aca="false">VLOOKUP(B1216,INSUMOS!$A:$I,4,0)</f>
        <v>Serviços</v>
      </c>
      <c r="F1216" s="98"/>
      <c r="G1216" s="99" t="str">
        <f aca="false">VLOOKUP(B1216,INSUMOS!$A:$I,5,0)</f>
        <v>UN</v>
      </c>
      <c r="H1216" s="100" t="n">
        <v>1</v>
      </c>
      <c r="I1216" s="101" t="n">
        <f aca="false">VLOOKUP(B1216,INSUMOS!$A:$I,8,0)</f>
        <v>213.23</v>
      </c>
      <c r="J1216" s="101" t="n">
        <f aca="false">TRUNC(H1216*I1216,2)</f>
        <v>213.23</v>
      </c>
      <c r="L1216" s="63" t="n">
        <f aca="false">IF(AND(A1217&lt;&gt;"",A1216=""),L1215+1,L1215)</f>
        <v>110</v>
      </c>
      <c r="M1216" s="80" t="n">
        <f aca="false">IF(OR(A1216="Insumo",A1216="Composição Auxiliar"),J1216,"")</f>
        <v>213.23</v>
      </c>
      <c r="N1216" s="81" t="str">
        <f aca="false">IF(E1216="Mão de Obra",J1216,"")</f>
        <v/>
      </c>
      <c r="O1216" s="81" t="n">
        <f aca="false">IF(N1216&lt;&gt;"","",M1216)</f>
        <v>213.23</v>
      </c>
      <c r="P1216" s="82" t="str">
        <f aca="false">IF(A1216="Composição",B1216,"")</f>
        <v/>
      </c>
      <c r="Q1216" s="81" t="str">
        <f aca="false">IF(P1216&lt;&gt;"",SUMIF(L1216:L1216,L1216,N1216:N1216),"")</f>
        <v/>
      </c>
      <c r="R1216" s="81" t="str">
        <f aca="false">IF(P1216&lt;&gt;"",SUMIF(L1216:L1216,L1216,O1216:O1216),"")</f>
        <v/>
      </c>
    </row>
    <row r="1217" customFormat="false" ht="25.5" hidden="true" customHeight="false" outlineLevel="0" collapsed="false">
      <c r="A1217" s="96" t="s">
        <v>679</v>
      </c>
      <c r="B1217" s="97" t="s">
        <v>1351</v>
      </c>
      <c r="C1217" s="96" t="str">
        <f aca="false">VLOOKUP(B1217,INSUMOS!$A:$I,2,0)</f>
        <v>SINAPI</v>
      </c>
      <c r="D1217" s="96" t="str">
        <f aca="false">VLOOKUP(B1217,INSUMOS!$A:$I,3,0)</f>
        <v>BANCADA/ BANCA/ BALCAO/ TAMPO EM MARMORE BRANCO COMUM, POLIDO, LISO, ACABAMENTO RETO, E= *3* CM (SEM FUROS)</v>
      </c>
      <c r="E1217" s="98" t="str">
        <f aca="false">VLOOKUP(B1217,INSUMOS!$A:$I,4,0)</f>
        <v>Material</v>
      </c>
      <c r="F1217" s="98"/>
      <c r="G1217" s="99" t="str">
        <f aca="false">VLOOKUP(B1217,INSUMOS!$A:$I,5,0)</f>
        <v>m²</v>
      </c>
      <c r="H1217" s="100" t="n">
        <v>0.377</v>
      </c>
      <c r="I1217" s="101" t="n">
        <f aca="false">VLOOKUP(B1217,INSUMOS!$A:$I,8,0)</f>
        <v>721.7</v>
      </c>
      <c r="J1217" s="101" t="n">
        <f aca="false">TRUNC(H1217*I1217,2)</f>
        <v>272.08</v>
      </c>
      <c r="L1217" s="63" t="n">
        <f aca="false">IF(AND(A1218&lt;&gt;"",A1217=""),L1216+1,L1216)</f>
        <v>110</v>
      </c>
      <c r="M1217" s="80" t="n">
        <f aca="false">IF(OR(A1217="Insumo",A1217="Composição Auxiliar"),J1217,"")</f>
        <v>272.08</v>
      </c>
      <c r="N1217" s="81" t="str">
        <f aca="false">IF(E1217="Mão de Obra",J1217,"")</f>
        <v/>
      </c>
      <c r="O1217" s="81" t="n">
        <f aca="false">IF(N1217&lt;&gt;"","",M1217)</f>
        <v>272.08</v>
      </c>
      <c r="P1217" s="82" t="str">
        <f aca="false">IF(A1217="Composição",B1217,"")</f>
        <v/>
      </c>
      <c r="Q1217" s="81" t="str">
        <f aca="false">IF(P1217&lt;&gt;"",SUMIF(L1217:L1217,L1217,N1217:N1217),"")</f>
        <v/>
      </c>
      <c r="R1217" s="81" t="str">
        <f aca="false">IF(P1217&lt;&gt;"",SUMIF(L1217:L1217,L1217,O1217:O1217),"")</f>
        <v/>
      </c>
    </row>
    <row r="1218" customFormat="false" ht="25.5" hidden="true" customHeight="false" outlineLevel="0" collapsed="false">
      <c r="A1218" s="96" t="s">
        <v>679</v>
      </c>
      <c r="B1218" s="97" t="s">
        <v>1352</v>
      </c>
      <c r="C1218" s="96" t="str">
        <f aca="false">VLOOKUP(B1218,INSUMOS!$A:$I,2,0)</f>
        <v>SINAPI</v>
      </c>
      <c r="D1218" s="96" t="str">
        <f aca="false">VLOOKUP(B1218,INSUMOS!$A:$I,3,0)</f>
        <v>SUPORTE MAO-FRANCESA EM ACO, ABAS IGUAIS 30 CM, CAPACIDADE MINIMA 60 KG, BRANCO</v>
      </c>
      <c r="E1218" s="98" t="str">
        <f aca="false">VLOOKUP(B1218,INSUMOS!$A:$I,4,0)</f>
        <v>Material</v>
      </c>
      <c r="F1218" s="98"/>
      <c r="G1218" s="99" t="str">
        <f aca="false">VLOOKUP(B1218,INSUMOS!$A:$I,5,0)</f>
        <v>UN</v>
      </c>
      <c r="H1218" s="100" t="n">
        <v>2</v>
      </c>
      <c r="I1218" s="101" t="n">
        <f aca="false">VLOOKUP(B1218,INSUMOS!$A:$I,8,0)</f>
        <v>21.53</v>
      </c>
      <c r="J1218" s="101" t="n">
        <f aca="false">TRUNC(H1218*I1218,2)</f>
        <v>43.06</v>
      </c>
      <c r="L1218" s="63" t="n">
        <f aca="false">IF(AND(A1219&lt;&gt;"",A1218=""),L1217+1,L1217)</f>
        <v>110</v>
      </c>
      <c r="M1218" s="80" t="n">
        <f aca="false">IF(OR(A1218="Insumo",A1218="Composição Auxiliar"),J1218,"")</f>
        <v>43.06</v>
      </c>
      <c r="N1218" s="81" t="str">
        <f aca="false">IF(E1218="Mão de Obra",J1218,"")</f>
        <v/>
      </c>
      <c r="O1218" s="81" t="n">
        <f aca="false">IF(N1218&lt;&gt;"","",M1218)</f>
        <v>43.06</v>
      </c>
      <c r="P1218" s="82" t="str">
        <f aca="false">IF(A1218="Composição",B1218,"")</f>
        <v/>
      </c>
      <c r="Q1218" s="81" t="str">
        <f aca="false">IF(P1218&lt;&gt;"",SUMIF(L1218:L1218,L1218,N1218:N1218),"")</f>
        <v/>
      </c>
      <c r="R1218" s="81" t="str">
        <f aca="false">IF(P1218&lt;&gt;"",SUMIF(L1218:L1218,L1218,O1218:O1218),"")</f>
        <v/>
      </c>
    </row>
    <row r="1219" customFormat="false" ht="38.25" hidden="true" customHeight="false" outlineLevel="0" collapsed="false">
      <c r="A1219" s="96" t="s">
        <v>679</v>
      </c>
      <c r="B1219" s="97" t="s">
        <v>1353</v>
      </c>
      <c r="C1219" s="96" t="str">
        <f aca="false">VLOOKUP(B1219,INSUMOS!$A:$I,2,0)</f>
        <v>SINAPI</v>
      </c>
      <c r="D1219" s="96" t="str">
        <f aca="false">VLOOKUP(B1219,INSUMOS!$A:$I,3,0)</f>
        <v>BUCHA DE NYLON SEM ABA S10, COM PARAFUSO DE 6,10 X 65 MM EM ACO ZINCADO COM ROSCA SOBERBA, CABECA CHATA E FENDA PHILLIPS</v>
      </c>
      <c r="E1219" s="98" t="str">
        <f aca="false">VLOOKUP(B1219,INSUMOS!$A:$I,4,0)</f>
        <v>Material</v>
      </c>
      <c r="F1219" s="98"/>
      <c r="G1219" s="99" t="str">
        <f aca="false">VLOOKUP(B1219,INSUMOS!$A:$I,5,0)</f>
        <v>UN</v>
      </c>
      <c r="H1219" s="100" t="n">
        <v>6</v>
      </c>
      <c r="I1219" s="101" t="n">
        <f aca="false">VLOOKUP(B1219,INSUMOS!$A:$I,8,0)</f>
        <v>0.3</v>
      </c>
      <c r="J1219" s="101" t="n">
        <f aca="false">TRUNC(H1219*I1219,2)</f>
        <v>1.8</v>
      </c>
      <c r="L1219" s="63" t="n">
        <f aca="false">IF(AND(A1220&lt;&gt;"",A1219=""),L1218+1,L1218)</f>
        <v>110</v>
      </c>
      <c r="M1219" s="80" t="n">
        <f aca="false">IF(OR(A1219="Insumo",A1219="Composição Auxiliar"),J1219,"")</f>
        <v>1.8</v>
      </c>
      <c r="N1219" s="81" t="str">
        <f aca="false">IF(E1219="Mão de Obra",J1219,"")</f>
        <v/>
      </c>
      <c r="O1219" s="81" t="n">
        <f aca="false">IF(N1219&lt;&gt;"","",M1219)</f>
        <v>1.8</v>
      </c>
      <c r="P1219" s="82" t="str">
        <f aca="false">IF(A1219="Composição",B1219,"")</f>
        <v/>
      </c>
      <c r="Q1219" s="81" t="str">
        <f aca="false">IF(P1219&lt;&gt;"",SUMIF(L1219:L1219,L1219,N1219:N1219),"")</f>
        <v/>
      </c>
      <c r="R1219" s="81" t="str">
        <f aca="false">IF(P1219&lt;&gt;"",SUMIF(L1219:L1219,L1219,O1219:O1219),"")</f>
        <v/>
      </c>
    </row>
    <row r="1220" customFormat="false" ht="14.25" hidden="true" customHeight="false" outlineLevel="0" collapsed="false">
      <c r="A1220" s="102"/>
      <c r="B1220" s="102"/>
      <c r="C1220" s="102"/>
      <c r="D1220" s="102"/>
      <c r="E1220" s="102"/>
      <c r="F1220" s="103"/>
      <c r="G1220" s="102"/>
      <c r="H1220" s="103"/>
      <c r="I1220" s="102"/>
      <c r="J1220" s="103"/>
      <c r="L1220" s="63" t="n">
        <f aca="false">IF(AND(A1221&lt;&gt;"",A1220=""),L1219+1,L1219)</f>
        <v>110</v>
      </c>
      <c r="M1220" s="80" t="str">
        <f aca="false">IF(OR(A1220="Insumo",A1220="Composição Auxiliar"),J1220,"")</f>
        <v/>
      </c>
      <c r="N1220" s="81" t="str">
        <f aca="false">IF(E1220="Mão de Obra",J1220,"")</f>
        <v/>
      </c>
      <c r="O1220" s="81" t="str">
        <f aca="false">IF(N1220&lt;&gt;"","",M1220)</f>
        <v/>
      </c>
      <c r="P1220" s="82" t="str">
        <f aca="false">IF(A1220="Composição",B1220,"")</f>
        <v/>
      </c>
      <c r="Q1220" s="81" t="str">
        <f aca="false">IF(P1220&lt;&gt;"",SUMIF(L1220:L1220,L1220,N1220:N1220),"")</f>
        <v/>
      </c>
      <c r="R1220" s="81" t="str">
        <f aca="false">IF(P1220&lt;&gt;"",SUMIF(L1220:L1220,L1220,O1220:O1220),"")</f>
        <v/>
      </c>
    </row>
    <row r="1221" customFormat="false" ht="15" hidden="true" customHeight="false" outlineLevel="0" collapsed="false">
      <c r="A1221" s="102"/>
      <c r="B1221" s="102"/>
      <c r="C1221" s="102"/>
      <c r="D1221" s="102"/>
      <c r="E1221" s="102"/>
      <c r="F1221" s="103"/>
      <c r="G1221" s="102"/>
      <c r="H1221" s="104"/>
      <c r="I1221" s="104"/>
      <c r="J1221" s="103"/>
      <c r="L1221" s="63" t="n">
        <f aca="false">IF(AND(A1222&lt;&gt;"",A1221=""),L1220+1,L1220)</f>
        <v>110</v>
      </c>
      <c r="M1221" s="80" t="str">
        <f aca="false">IF(OR(A1221="Insumo",A1221="Composição Auxiliar"),J1221,"")</f>
        <v/>
      </c>
      <c r="N1221" s="81" t="str">
        <f aca="false">IF(E1221="Mão de Obra",J1221,"")</f>
        <v/>
      </c>
      <c r="O1221" s="81" t="str">
        <f aca="false">IF(N1221&lt;&gt;"","",M1221)</f>
        <v/>
      </c>
      <c r="P1221" s="82" t="str">
        <f aca="false">IF(A1221="Composição",B1221,"")</f>
        <v/>
      </c>
      <c r="Q1221" s="81" t="str">
        <f aca="false">IF(P1221&lt;&gt;"",SUMIF(L1221:L1221,L1221,N1221:N1221),"")</f>
        <v/>
      </c>
      <c r="R1221" s="81" t="str">
        <f aca="false">IF(P1221&lt;&gt;"",SUMIF(L1221:L1221,L1221,O1221:O1221),"")</f>
        <v/>
      </c>
    </row>
    <row r="1222" customFormat="false" ht="15" hidden="true" customHeight="false" outlineLevel="0" collapsed="false">
      <c r="A1222" s="108"/>
      <c r="B1222" s="108"/>
      <c r="C1222" s="108"/>
      <c r="D1222" s="108"/>
      <c r="E1222" s="108"/>
      <c r="F1222" s="108"/>
      <c r="G1222" s="108"/>
      <c r="H1222" s="108"/>
      <c r="I1222" s="108"/>
      <c r="J1222" s="108"/>
      <c r="L1222" s="63" t="n">
        <f aca="false">IF(AND(A1223&lt;&gt;"",A1222=""),L1221+1,L1221)</f>
        <v>111</v>
      </c>
      <c r="M1222" s="80" t="str">
        <f aca="false">IF(OR(A1222="Insumo",A1222="Composição Auxiliar"),J1222,"")</f>
        <v/>
      </c>
      <c r="N1222" s="81" t="str">
        <f aca="false">IF(E1222="Mão de Obra",J1222,"")</f>
        <v/>
      </c>
      <c r="O1222" s="81" t="str">
        <f aca="false">IF(N1222&lt;&gt;"","",M1222)</f>
        <v/>
      </c>
      <c r="P1222" s="82" t="str">
        <f aca="false">IF(A1222="Composição",B1222,"")</f>
        <v/>
      </c>
      <c r="Q1222" s="81" t="str">
        <f aca="false">IF(P1222&lt;&gt;"",SUMIF(L1222:L1222,L1222,N1222:N1222),"")</f>
        <v/>
      </c>
      <c r="R1222" s="81" t="str">
        <f aca="false">IF(P1222&lt;&gt;"",SUMIF(L1222:L1222,L1222,O1222:O1222),"")</f>
        <v/>
      </c>
    </row>
    <row r="1223" customFormat="false" ht="15" hidden="true" customHeight="true" outlineLevel="0" collapsed="false">
      <c r="A1223" s="83" t="s">
        <v>313</v>
      </c>
      <c r="B1223" s="84" t="s">
        <v>655</v>
      </c>
      <c r="C1223" s="83" t="s">
        <v>656</v>
      </c>
      <c r="D1223" s="83" t="s">
        <v>657</v>
      </c>
      <c r="E1223" s="83" t="s">
        <v>658</v>
      </c>
      <c r="F1223" s="83"/>
      <c r="G1223" s="85" t="s">
        <v>659</v>
      </c>
      <c r="H1223" s="84" t="s">
        <v>660</v>
      </c>
      <c r="I1223" s="84" t="s">
        <v>661</v>
      </c>
      <c r="J1223" s="84" t="s">
        <v>662</v>
      </c>
      <c r="L1223" s="63" t="n">
        <f aca="false">IF(AND(A1224&lt;&gt;"",A1223=""),L1222+1,L1222)</f>
        <v>111</v>
      </c>
      <c r="M1223" s="80" t="str">
        <f aca="false">IF(OR(A1223="Insumo",A1223="Composição Auxiliar"),J1223,"")</f>
        <v/>
      </c>
      <c r="N1223" s="81" t="str">
        <f aca="false">IF(E1223="Mão de Obra",J1223,"")</f>
        <v/>
      </c>
      <c r="O1223" s="81" t="str">
        <f aca="false">IF(N1223&lt;&gt;"","",M1223)</f>
        <v/>
      </c>
      <c r="P1223" s="82" t="str">
        <f aca="false">IF(A1223="Composição",B1223,"")</f>
        <v/>
      </c>
      <c r="Q1223" s="81" t="str">
        <f aca="false">IF(P1223&lt;&gt;"",SUMIF(L1223:L1223,L1223,N1223:N1223),"")</f>
        <v/>
      </c>
      <c r="R1223" s="81" t="str">
        <f aca="false">IF(P1223&lt;&gt;"",SUMIF(L1223:L1223,L1223,O1223:O1223),"")</f>
        <v/>
      </c>
    </row>
    <row r="1224" customFormat="false" ht="38.25" hidden="true" customHeight="true" outlineLevel="0" collapsed="false">
      <c r="A1224" s="86" t="s">
        <v>663</v>
      </c>
      <c r="B1224" s="87" t="s">
        <v>314</v>
      </c>
      <c r="C1224" s="86" t="s">
        <v>716</v>
      </c>
      <c r="D1224" s="86" t="s">
        <v>1354</v>
      </c>
      <c r="E1224" s="86" t="s">
        <v>764</v>
      </c>
      <c r="F1224" s="86"/>
      <c r="G1224" s="88" t="s">
        <v>718</v>
      </c>
      <c r="H1224" s="89" t="n">
        <v>1</v>
      </c>
      <c r="I1224" s="90" t="n">
        <f aca="false">SUMIF(L:L,$L1224,M:M)</f>
        <v>2295.29</v>
      </c>
      <c r="J1224" s="90" t="n">
        <f aca="false">TRUNC(H1224*I1224,2)</f>
        <v>2295.29</v>
      </c>
      <c r="L1224" s="63" t="n">
        <f aca="false">IF(AND(A1225&lt;&gt;"",A1224=""),L1223+1,L1223)</f>
        <v>111</v>
      </c>
      <c r="M1224" s="80" t="str">
        <f aca="false">IF(OR(A1224="Insumo",A1224="Composição Auxiliar"),J1224,"")</f>
        <v/>
      </c>
      <c r="N1224" s="81" t="str">
        <f aca="false">IF(E1224="Mão de Obra",J1224,"")</f>
        <v/>
      </c>
      <c r="O1224" s="81" t="str">
        <f aca="false">IF(N1224&lt;&gt;"","",M1224)</f>
        <v/>
      </c>
      <c r="P1224" s="82" t="str">
        <f aca="false">IF(A1224="Composição",B1224,"")</f>
        <v> S-ARQ-BANC-PRMPP-002 </v>
      </c>
      <c r="Q1224" s="81" t="n">
        <f aca="false">IF(P1224&lt;&gt;"",SUMIF(L1224:L1224,L1224,N1224:N1224),"")</f>
        <v>0</v>
      </c>
      <c r="R1224" s="81" t="n">
        <f aca="false">IF(P1224&lt;&gt;"",SUMIF(L1224:L1224,L1224,O1224:O1224),"")</f>
        <v>0</v>
      </c>
    </row>
    <row r="1225" customFormat="false" ht="25.5" hidden="true" customHeight="true" outlineLevel="0" collapsed="false">
      <c r="A1225" s="91" t="s">
        <v>668</v>
      </c>
      <c r="B1225" s="92" t="s">
        <v>677</v>
      </c>
      <c r="C1225" s="91" t="s">
        <v>664</v>
      </c>
      <c r="D1225" s="91" t="s">
        <v>678</v>
      </c>
      <c r="E1225" s="91" t="s">
        <v>671</v>
      </c>
      <c r="F1225" s="91"/>
      <c r="G1225" s="93" t="s">
        <v>672</v>
      </c>
      <c r="H1225" s="94" t="n">
        <v>4.415</v>
      </c>
      <c r="I1225" s="95" t="n">
        <f aca="false">SUMIFS(J:J,A:A,"Composição",B:B,$B1225)</f>
        <v>18.93</v>
      </c>
      <c r="J1225" s="95" t="n">
        <f aca="false">TRUNC(H1225*I1225,2)</f>
        <v>83.57</v>
      </c>
      <c r="L1225" s="63" t="n">
        <f aca="false">IF(AND(A1226&lt;&gt;"",A1225=""),L1224+1,L1224)</f>
        <v>111</v>
      </c>
      <c r="M1225" s="80" t="n">
        <f aca="false">IF(OR(A1225="Insumo",A1225="Composição Auxiliar"),J1225,"")</f>
        <v>83.57</v>
      </c>
      <c r="N1225" s="81" t="str">
        <f aca="false">IF(E1225="Mão de Obra",J1225,"")</f>
        <v/>
      </c>
      <c r="O1225" s="81" t="n">
        <f aca="false">IF(N1225&lt;&gt;"","",M1225)</f>
        <v>83.57</v>
      </c>
      <c r="P1225" s="82" t="str">
        <f aca="false">IF(A1225="Composição",B1225,"")</f>
        <v/>
      </c>
      <c r="Q1225" s="81" t="str">
        <f aca="false">IF(P1225&lt;&gt;"",SUMIF(L1225:L1225,L1225,N1225:N1225),"")</f>
        <v/>
      </c>
      <c r="R1225" s="81" t="str">
        <f aca="false">IF(P1225&lt;&gt;"",SUMIF(L1225:L1225,L1225,O1225:O1225),"")</f>
        <v/>
      </c>
    </row>
    <row r="1226" customFormat="false" ht="25.5" hidden="true" customHeight="true" outlineLevel="0" collapsed="false">
      <c r="A1226" s="91" t="s">
        <v>668</v>
      </c>
      <c r="B1226" s="92" t="s">
        <v>1135</v>
      </c>
      <c r="C1226" s="91" t="s">
        <v>664</v>
      </c>
      <c r="D1226" s="91" t="s">
        <v>1136</v>
      </c>
      <c r="E1226" s="91" t="s">
        <v>671</v>
      </c>
      <c r="F1226" s="91"/>
      <c r="G1226" s="93" t="s">
        <v>672</v>
      </c>
      <c r="H1226" s="94" t="n">
        <v>16.588</v>
      </c>
      <c r="I1226" s="95" t="n">
        <f aca="false">SUMIFS(J:J,A:A,"Composição",B:B,$B1226)</f>
        <v>23.56</v>
      </c>
      <c r="J1226" s="95" t="n">
        <f aca="false">TRUNC(H1226*I1226,2)</f>
        <v>390.81</v>
      </c>
      <c r="L1226" s="63" t="n">
        <f aca="false">IF(AND(A1227&lt;&gt;"",A1226=""),L1225+1,L1225)</f>
        <v>111</v>
      </c>
      <c r="M1226" s="80" t="n">
        <f aca="false">IF(OR(A1226="Insumo",A1226="Composição Auxiliar"),J1226,"")</f>
        <v>390.81</v>
      </c>
      <c r="N1226" s="81" t="str">
        <f aca="false">IF(E1226="Mão de Obra",J1226,"")</f>
        <v/>
      </c>
      <c r="O1226" s="81" t="n">
        <f aca="false">IF(N1226&lt;&gt;"","",M1226)</f>
        <v>390.81</v>
      </c>
      <c r="P1226" s="82" t="str">
        <f aca="false">IF(A1226="Composição",B1226,"")</f>
        <v/>
      </c>
      <c r="Q1226" s="81" t="str">
        <f aca="false">IF(P1226&lt;&gt;"",SUMIF(L1226:L1226,L1226,N1226:N1226),"")</f>
        <v/>
      </c>
      <c r="R1226" s="81" t="str">
        <f aca="false">IF(P1226&lt;&gt;"",SUMIF(L1226:L1226,L1226,O1226:O1226),"")</f>
        <v/>
      </c>
    </row>
    <row r="1227" customFormat="false" ht="25.5" hidden="true" customHeight="false" outlineLevel="0" collapsed="false">
      <c r="A1227" s="96" t="s">
        <v>679</v>
      </c>
      <c r="B1227" s="97" t="s">
        <v>1350</v>
      </c>
      <c r="C1227" s="96" t="str">
        <f aca="false">VLOOKUP(B1227,INSUMOS!$A:$I,2,0)</f>
        <v>SINAPI</v>
      </c>
      <c r="D1227" s="96" t="str">
        <f aca="false">VLOOKUP(B1227,INSUMOS!$A:$I,3,0)</f>
        <v>ABERTURA PARA ENCAIXE DE CUBA OU LAVATORIO EM BANCADA DE MARMORE/ GRANITO OU OUTRO TIPO DE PEDRA NATURAL</v>
      </c>
      <c r="E1227" s="98" t="str">
        <f aca="false">VLOOKUP(B1227,INSUMOS!$A:$I,4,0)</f>
        <v>Serviços</v>
      </c>
      <c r="F1227" s="98"/>
      <c r="G1227" s="99" t="str">
        <f aca="false">VLOOKUP(B1227,INSUMOS!$A:$I,5,0)</f>
        <v>UN</v>
      </c>
      <c r="H1227" s="100" t="n">
        <v>1</v>
      </c>
      <c r="I1227" s="101" t="n">
        <f aca="false">VLOOKUP(B1227,INSUMOS!$A:$I,8,0)</f>
        <v>213.23</v>
      </c>
      <c r="J1227" s="101" t="n">
        <f aca="false">TRUNC(H1227*I1227,2)</f>
        <v>213.23</v>
      </c>
      <c r="L1227" s="63" t="n">
        <f aca="false">IF(AND(A1228&lt;&gt;"",A1227=""),L1226+1,L1226)</f>
        <v>111</v>
      </c>
      <c r="M1227" s="80" t="n">
        <f aca="false">IF(OR(A1227="Insumo",A1227="Composição Auxiliar"),J1227,"")</f>
        <v>213.23</v>
      </c>
      <c r="N1227" s="81" t="str">
        <f aca="false">IF(E1227="Mão de Obra",J1227,"")</f>
        <v/>
      </c>
      <c r="O1227" s="81" t="n">
        <f aca="false">IF(N1227&lt;&gt;"","",M1227)</f>
        <v>213.23</v>
      </c>
      <c r="P1227" s="82" t="str">
        <f aca="false">IF(A1227="Composição",B1227,"")</f>
        <v/>
      </c>
      <c r="Q1227" s="81" t="str">
        <f aca="false">IF(P1227&lt;&gt;"",SUMIF(L1227:L1227,L1227,N1227:N1227),"")</f>
        <v/>
      </c>
      <c r="R1227" s="81" t="str">
        <f aca="false">IF(P1227&lt;&gt;"",SUMIF(L1227:L1227,L1227,O1227:O1227),"")</f>
        <v/>
      </c>
    </row>
    <row r="1228" customFormat="false" ht="25.5" hidden="true" customHeight="false" outlineLevel="0" collapsed="false">
      <c r="A1228" s="96" t="s">
        <v>679</v>
      </c>
      <c r="B1228" s="97" t="s">
        <v>1352</v>
      </c>
      <c r="C1228" s="96" t="str">
        <f aca="false">VLOOKUP(B1228,INSUMOS!$A:$I,2,0)</f>
        <v>SINAPI</v>
      </c>
      <c r="D1228" s="96" t="str">
        <f aca="false">VLOOKUP(B1228,INSUMOS!$A:$I,3,0)</f>
        <v>SUPORTE MAO-FRANCESA EM ACO, ABAS IGUAIS 30 CM, CAPACIDADE MINIMA 60 KG, BRANCO</v>
      </c>
      <c r="E1228" s="98" t="str">
        <f aca="false">VLOOKUP(B1228,INSUMOS!$A:$I,4,0)</f>
        <v>Material</v>
      </c>
      <c r="F1228" s="98"/>
      <c r="G1228" s="99" t="str">
        <f aca="false">VLOOKUP(B1228,INSUMOS!$A:$I,5,0)</f>
        <v>UN</v>
      </c>
      <c r="H1228" s="100" t="n">
        <v>4</v>
      </c>
      <c r="I1228" s="101" t="n">
        <f aca="false">VLOOKUP(B1228,INSUMOS!$A:$I,8,0)</f>
        <v>21.53</v>
      </c>
      <c r="J1228" s="101" t="n">
        <f aca="false">TRUNC(H1228*I1228,2)</f>
        <v>86.12</v>
      </c>
      <c r="L1228" s="63" t="n">
        <f aca="false">IF(AND(A1229&lt;&gt;"",A1228=""),L1227+1,L1227)</f>
        <v>111</v>
      </c>
      <c r="M1228" s="80" t="n">
        <f aca="false">IF(OR(A1228="Insumo",A1228="Composição Auxiliar"),J1228,"")</f>
        <v>86.12</v>
      </c>
      <c r="N1228" s="81" t="str">
        <f aca="false">IF(E1228="Mão de Obra",J1228,"")</f>
        <v/>
      </c>
      <c r="O1228" s="81" t="n">
        <f aca="false">IF(N1228&lt;&gt;"","",M1228)</f>
        <v>86.12</v>
      </c>
      <c r="P1228" s="82" t="str">
        <f aca="false">IF(A1228="Composição",B1228,"")</f>
        <v/>
      </c>
      <c r="Q1228" s="81" t="str">
        <f aca="false">IF(P1228&lt;&gt;"",SUMIF(L1228:L1228,L1228,N1228:N1228),"")</f>
        <v/>
      </c>
      <c r="R1228" s="81" t="str">
        <f aca="false">IF(P1228&lt;&gt;"",SUMIF(L1228:L1228,L1228,O1228:O1228),"")</f>
        <v/>
      </c>
    </row>
    <row r="1229" customFormat="false" ht="38.25" hidden="true" customHeight="false" outlineLevel="0" collapsed="false">
      <c r="A1229" s="96" t="s">
        <v>679</v>
      </c>
      <c r="B1229" s="97" t="s">
        <v>1349</v>
      </c>
      <c r="C1229" s="96" t="str">
        <f aca="false">VLOOKUP(B1229,INSUMOS!$A:$I,2,0)</f>
        <v>SINAPI</v>
      </c>
      <c r="D1229" s="96" t="str">
        <f aca="false">VLOOKUP(B1229,INSUMOS!$A:$I,3,0)</f>
        <v>RODAPE OU RODABANCADA EM GRANITO, POLIDO, TIPO ANDORINHA/ QUARTZ/ CASTELO/ CORUMBA OU OUTROS EQUIVALENTES DA REGIAO, H= 10 CM, E=  *2,0* CM</v>
      </c>
      <c r="E1229" s="98" t="str">
        <f aca="false">VLOOKUP(B1229,INSUMOS!$A:$I,4,0)</f>
        <v>Material</v>
      </c>
      <c r="F1229" s="98"/>
      <c r="G1229" s="99" t="str">
        <f aca="false">VLOOKUP(B1229,INSUMOS!$A:$I,5,0)</f>
        <v>M</v>
      </c>
      <c r="H1229" s="100" t="n">
        <v>2.05</v>
      </c>
      <c r="I1229" s="101" t="n">
        <f aca="false">VLOOKUP(B1229,INSUMOS!$A:$I,8,0)</f>
        <v>66.98</v>
      </c>
      <c r="J1229" s="101" t="n">
        <f aca="false">TRUNC(H1229*I1229,2)</f>
        <v>137.3</v>
      </c>
      <c r="L1229" s="63" t="n">
        <f aca="false">IF(AND(A1230&lt;&gt;"",A1229=""),L1228+1,L1228)</f>
        <v>111</v>
      </c>
      <c r="M1229" s="80" t="n">
        <f aca="false">IF(OR(A1229="Insumo",A1229="Composição Auxiliar"),J1229,"")</f>
        <v>137.3</v>
      </c>
      <c r="N1229" s="81" t="str">
        <f aca="false">IF(E1229="Mão de Obra",J1229,"")</f>
        <v/>
      </c>
      <c r="O1229" s="81" t="n">
        <f aca="false">IF(N1229&lt;&gt;"","",M1229)</f>
        <v>137.3</v>
      </c>
      <c r="P1229" s="82" t="str">
        <f aca="false">IF(A1229="Composição",B1229,"")</f>
        <v/>
      </c>
      <c r="Q1229" s="81" t="str">
        <f aca="false">IF(P1229&lt;&gt;"",SUMIF(L1229:L1229,L1229,N1229:N1229),"")</f>
        <v/>
      </c>
      <c r="R1229" s="81" t="str">
        <f aca="false">IF(P1229&lt;&gt;"",SUMIF(L1229:L1229,L1229,O1229:O1229),"")</f>
        <v/>
      </c>
    </row>
    <row r="1230" customFormat="false" ht="38.25" hidden="true" customHeight="false" outlineLevel="0" collapsed="false">
      <c r="A1230" s="96" t="s">
        <v>679</v>
      </c>
      <c r="B1230" s="97" t="s">
        <v>1353</v>
      </c>
      <c r="C1230" s="96" t="str">
        <f aca="false">VLOOKUP(B1230,INSUMOS!$A:$I,2,0)</f>
        <v>SINAPI</v>
      </c>
      <c r="D1230" s="96" t="str">
        <f aca="false">VLOOKUP(B1230,INSUMOS!$A:$I,3,0)</f>
        <v>BUCHA DE NYLON SEM ABA S10, COM PARAFUSO DE 6,10 X 65 MM EM ACO ZINCADO COM ROSCA SOBERBA, CABECA CHATA E FENDA PHILLIPS</v>
      </c>
      <c r="E1230" s="98" t="str">
        <f aca="false">VLOOKUP(B1230,INSUMOS!$A:$I,4,0)</f>
        <v>Material</v>
      </c>
      <c r="F1230" s="98"/>
      <c r="G1230" s="99" t="str">
        <f aca="false">VLOOKUP(B1230,INSUMOS!$A:$I,5,0)</f>
        <v>UN</v>
      </c>
      <c r="H1230" s="100" t="n">
        <v>12</v>
      </c>
      <c r="I1230" s="101" t="n">
        <f aca="false">VLOOKUP(B1230,INSUMOS!$A:$I,8,0)</f>
        <v>0.3</v>
      </c>
      <c r="J1230" s="101" t="n">
        <f aca="false">TRUNC(H1230*I1230,2)</f>
        <v>3.6</v>
      </c>
      <c r="L1230" s="63" t="n">
        <f aca="false">IF(AND(A1231&lt;&gt;"",A1230=""),L1229+1,L1229)</f>
        <v>111</v>
      </c>
      <c r="M1230" s="80" t="n">
        <f aca="false">IF(OR(A1230="Insumo",A1230="Composição Auxiliar"),J1230,"")</f>
        <v>3.6</v>
      </c>
      <c r="N1230" s="81" t="str">
        <f aca="false">IF(E1230="Mão de Obra",J1230,"")</f>
        <v/>
      </c>
      <c r="O1230" s="81" t="n">
        <f aca="false">IF(N1230&lt;&gt;"","",M1230)</f>
        <v>3.6</v>
      </c>
      <c r="P1230" s="82" t="str">
        <f aca="false">IF(A1230="Composição",B1230,"")</f>
        <v/>
      </c>
      <c r="Q1230" s="81" t="str">
        <f aca="false">IF(P1230&lt;&gt;"",SUMIF(L1230:L1230,L1230,N1230:N1230),"")</f>
        <v/>
      </c>
      <c r="R1230" s="81" t="str">
        <f aca="false">IF(P1230&lt;&gt;"",SUMIF(L1230:L1230,L1230,O1230:O1230),"")</f>
        <v/>
      </c>
    </row>
    <row r="1231" customFormat="false" ht="25.5" hidden="true" customHeight="false" outlineLevel="0" collapsed="false">
      <c r="A1231" s="96" t="s">
        <v>679</v>
      </c>
      <c r="B1231" s="97" t="s">
        <v>1351</v>
      </c>
      <c r="C1231" s="96" t="str">
        <f aca="false">VLOOKUP(B1231,INSUMOS!$A:$I,2,0)</f>
        <v>SINAPI</v>
      </c>
      <c r="D1231" s="96" t="str">
        <f aca="false">VLOOKUP(B1231,INSUMOS!$A:$I,3,0)</f>
        <v>BANCADA/ BANCA/ BALCAO/ TAMPO EM MARMORE BRANCO COMUM, POLIDO, LISO, ACABAMENTO RETO, E= *3* CM (SEM FUROS)</v>
      </c>
      <c r="E1231" s="98" t="str">
        <f aca="false">VLOOKUP(B1231,INSUMOS!$A:$I,4,0)</f>
        <v>Material</v>
      </c>
      <c r="F1231" s="98"/>
      <c r="G1231" s="99" t="str">
        <f aca="false">VLOOKUP(B1231,INSUMOS!$A:$I,5,0)</f>
        <v>m²</v>
      </c>
      <c r="H1231" s="100" t="n">
        <v>1.6965</v>
      </c>
      <c r="I1231" s="101" t="n">
        <f aca="false">VLOOKUP(B1231,INSUMOS!$A:$I,8,0)</f>
        <v>721.7</v>
      </c>
      <c r="J1231" s="101" t="n">
        <f aca="false">TRUNC(H1231*I1231,2)</f>
        <v>1224.36</v>
      </c>
      <c r="L1231" s="63" t="n">
        <f aca="false">IF(AND(A1232&lt;&gt;"",A1231=""),L1230+1,L1230)</f>
        <v>111</v>
      </c>
      <c r="M1231" s="80" t="n">
        <f aca="false">IF(OR(A1231="Insumo",A1231="Composição Auxiliar"),J1231,"")</f>
        <v>1224.36</v>
      </c>
      <c r="N1231" s="81" t="str">
        <f aca="false">IF(E1231="Mão de Obra",J1231,"")</f>
        <v/>
      </c>
      <c r="O1231" s="81" t="n">
        <f aca="false">IF(N1231&lt;&gt;"","",M1231)</f>
        <v>1224.36</v>
      </c>
      <c r="P1231" s="82" t="str">
        <f aca="false">IF(A1231="Composição",B1231,"")</f>
        <v/>
      </c>
      <c r="Q1231" s="81" t="str">
        <f aca="false">IF(P1231&lt;&gt;"",SUMIF(L1231:L1231,L1231,N1231:N1231),"")</f>
        <v/>
      </c>
      <c r="R1231" s="81" t="str">
        <f aca="false">IF(P1231&lt;&gt;"",SUMIF(L1231:L1231,L1231,O1231:O1231),"")</f>
        <v/>
      </c>
    </row>
    <row r="1232" customFormat="false" ht="14.25" hidden="true" customHeight="false" outlineLevel="0" collapsed="false">
      <c r="A1232" s="96" t="s">
        <v>679</v>
      </c>
      <c r="B1232" s="97" t="s">
        <v>1294</v>
      </c>
      <c r="C1232" s="96" t="str">
        <f aca="false">VLOOKUP(B1232,INSUMOS!$A:$I,2,0)</f>
        <v>SINAPI</v>
      </c>
      <c r="D1232" s="96" t="str">
        <f aca="false">VLOOKUP(B1232,INSUMOS!$A:$I,3,0)</f>
        <v>REJUNTE EPOXI, QUALQUER COR</v>
      </c>
      <c r="E1232" s="98" t="str">
        <f aca="false">VLOOKUP(B1232,INSUMOS!$A:$I,4,0)</f>
        <v>Material</v>
      </c>
      <c r="F1232" s="98"/>
      <c r="G1232" s="99" t="str">
        <f aca="false">VLOOKUP(B1232,INSUMOS!$A:$I,5,0)</f>
        <v>KG</v>
      </c>
      <c r="H1232" s="100" t="n">
        <v>0.0693</v>
      </c>
      <c r="I1232" s="101" t="n">
        <f aca="false">VLOOKUP(B1232,INSUMOS!$A:$I,8,0)</f>
        <v>102.64</v>
      </c>
      <c r="J1232" s="101" t="n">
        <f aca="false">TRUNC(H1232*I1232,2)</f>
        <v>7.11</v>
      </c>
      <c r="L1232" s="63" t="n">
        <f aca="false">IF(AND(A1233&lt;&gt;"",A1232=""),L1231+1,L1231)</f>
        <v>111</v>
      </c>
      <c r="M1232" s="80" t="n">
        <f aca="false">IF(OR(A1232="Insumo",A1232="Composição Auxiliar"),J1232,"")</f>
        <v>7.11</v>
      </c>
      <c r="N1232" s="81" t="str">
        <f aca="false">IF(E1232="Mão de Obra",J1232,"")</f>
        <v/>
      </c>
      <c r="O1232" s="81" t="n">
        <f aca="false">IF(N1232&lt;&gt;"","",M1232)</f>
        <v>7.11</v>
      </c>
      <c r="P1232" s="82" t="str">
        <f aca="false">IF(A1232="Composição",B1232,"")</f>
        <v/>
      </c>
      <c r="Q1232" s="81" t="str">
        <f aca="false">IF(P1232&lt;&gt;"",SUMIF(L1232:L1232,L1232,N1232:N1232),"")</f>
        <v/>
      </c>
      <c r="R1232" s="81" t="str">
        <f aca="false">IF(P1232&lt;&gt;"",SUMIF(L1232:L1232,L1232,O1232:O1232),"")</f>
        <v/>
      </c>
    </row>
    <row r="1233" customFormat="false" ht="14.25" hidden="true" customHeight="false" outlineLevel="0" collapsed="false">
      <c r="A1233" s="96" t="s">
        <v>679</v>
      </c>
      <c r="B1233" s="97" t="s">
        <v>1316</v>
      </c>
      <c r="C1233" s="96" t="str">
        <f aca="false">VLOOKUP(B1233,INSUMOS!$A:$I,2,0)</f>
        <v>SINAPI</v>
      </c>
      <c r="D1233" s="96" t="str">
        <f aca="false">VLOOKUP(B1233,INSUMOS!$A:$I,3,0)</f>
        <v>MASSA PLASTICA PARA MARMORE/GRANITO</v>
      </c>
      <c r="E1233" s="98" t="str">
        <f aca="false">VLOOKUP(B1233,INSUMOS!$A:$I,4,0)</f>
        <v>Material</v>
      </c>
      <c r="F1233" s="98"/>
      <c r="G1233" s="99" t="str">
        <f aca="false">VLOOKUP(B1233,INSUMOS!$A:$I,5,0)</f>
        <v>KG</v>
      </c>
      <c r="H1233" s="100" t="n">
        <v>2.6298</v>
      </c>
      <c r="I1233" s="101" t="n">
        <f aca="false">VLOOKUP(B1233,INSUMOS!$A:$I,8,0)</f>
        <v>44.57</v>
      </c>
      <c r="J1233" s="101" t="n">
        <f aca="false">TRUNC(H1233*I1233,2)</f>
        <v>117.21</v>
      </c>
      <c r="L1233" s="63" t="n">
        <f aca="false">IF(AND(A1234&lt;&gt;"",A1233=""),L1232+1,L1232)</f>
        <v>111</v>
      </c>
      <c r="M1233" s="80" t="n">
        <f aca="false">IF(OR(A1233="Insumo",A1233="Composição Auxiliar"),J1233,"")</f>
        <v>117.21</v>
      </c>
      <c r="N1233" s="81" t="str">
        <f aca="false">IF(E1233="Mão de Obra",J1233,"")</f>
        <v/>
      </c>
      <c r="O1233" s="81" t="n">
        <f aca="false">IF(N1233&lt;&gt;"","",M1233)</f>
        <v>117.21</v>
      </c>
      <c r="P1233" s="82" t="str">
        <f aca="false">IF(A1233="Composição",B1233,"")</f>
        <v/>
      </c>
      <c r="Q1233" s="81" t="str">
        <f aca="false">IF(P1233&lt;&gt;"",SUMIF(L1233:L1233,L1233,N1233:N1233),"")</f>
        <v/>
      </c>
      <c r="R1233" s="81" t="str">
        <f aca="false">IF(P1233&lt;&gt;"",SUMIF(L1233:L1233,L1233,O1233:O1233),"")</f>
        <v/>
      </c>
    </row>
    <row r="1234" customFormat="false" ht="25.5" hidden="true" customHeight="false" outlineLevel="0" collapsed="false">
      <c r="A1234" s="96" t="s">
        <v>679</v>
      </c>
      <c r="B1234" s="97" t="s">
        <v>1355</v>
      </c>
      <c r="C1234" s="96" t="str">
        <f aca="false">VLOOKUP(B1234,INSUMOS!$A:$I,2,0)</f>
        <v>SINAPI</v>
      </c>
      <c r="D1234" s="96" t="str">
        <f aca="false">VLOOKUP(B1234,INSUMOS!$A:$I,3,0)</f>
        <v>FURO PARA TORNEIRA OU OUTROS ACESSORIOS  EM BANCADA DE MARMORE/ GRANITO OU OUTRO TIPO DE PEDRA NATURAL</v>
      </c>
      <c r="E1234" s="98" t="str">
        <f aca="false">VLOOKUP(B1234,INSUMOS!$A:$I,4,0)</f>
        <v>Serviços</v>
      </c>
      <c r="F1234" s="98"/>
      <c r="G1234" s="99" t="str">
        <f aca="false">VLOOKUP(B1234,INSUMOS!$A:$I,5,0)</f>
        <v>UN</v>
      </c>
      <c r="H1234" s="100" t="n">
        <v>1</v>
      </c>
      <c r="I1234" s="101" t="n">
        <f aca="false">VLOOKUP(B1234,INSUMOS!$A:$I,8,0)</f>
        <v>31.98</v>
      </c>
      <c r="J1234" s="101" t="n">
        <f aca="false">TRUNC(H1234*I1234,2)</f>
        <v>31.98</v>
      </c>
      <c r="L1234" s="63" t="n">
        <f aca="false">IF(AND(A1235&lt;&gt;"",A1234=""),L1233+1,L1233)</f>
        <v>111</v>
      </c>
      <c r="M1234" s="80" t="n">
        <f aca="false">IF(OR(A1234="Insumo",A1234="Composição Auxiliar"),J1234,"")</f>
        <v>31.98</v>
      </c>
      <c r="N1234" s="81" t="str">
        <f aca="false">IF(E1234="Mão de Obra",J1234,"")</f>
        <v/>
      </c>
      <c r="O1234" s="81" t="n">
        <f aca="false">IF(N1234&lt;&gt;"","",M1234)</f>
        <v>31.98</v>
      </c>
      <c r="P1234" s="82" t="str">
        <f aca="false">IF(A1234="Composição",B1234,"")</f>
        <v/>
      </c>
      <c r="Q1234" s="81" t="str">
        <f aca="false">IF(P1234&lt;&gt;"",SUMIF(L1234:L1234,L1234,N1234:N1234),"")</f>
        <v/>
      </c>
      <c r="R1234" s="81" t="str">
        <f aca="false">IF(P1234&lt;&gt;"",SUMIF(L1234:L1234,L1234,O1234:O1234),"")</f>
        <v/>
      </c>
    </row>
    <row r="1235" customFormat="false" ht="14.25" hidden="true" customHeight="false" outlineLevel="0" collapsed="false">
      <c r="A1235" s="102"/>
      <c r="B1235" s="102"/>
      <c r="C1235" s="102"/>
      <c r="D1235" s="102"/>
      <c r="E1235" s="102"/>
      <c r="F1235" s="103"/>
      <c r="G1235" s="102"/>
      <c r="H1235" s="103"/>
      <c r="I1235" s="102"/>
      <c r="J1235" s="103"/>
      <c r="L1235" s="63" t="n">
        <f aca="false">IF(AND(A1236&lt;&gt;"",A1235=""),L1234+1,L1234)</f>
        <v>111</v>
      </c>
      <c r="M1235" s="80" t="str">
        <f aca="false">IF(OR(A1235="Insumo",A1235="Composição Auxiliar"),J1235,"")</f>
        <v/>
      </c>
      <c r="N1235" s="81" t="str">
        <f aca="false">IF(E1235="Mão de Obra",J1235,"")</f>
        <v/>
      </c>
      <c r="O1235" s="81" t="str">
        <f aca="false">IF(N1235&lt;&gt;"","",M1235)</f>
        <v/>
      </c>
      <c r="P1235" s="82" t="str">
        <f aca="false">IF(A1235="Composição",B1235,"")</f>
        <v/>
      </c>
      <c r="Q1235" s="81" t="str">
        <f aca="false">IF(P1235&lt;&gt;"",SUMIF(L1235:L1235,L1235,N1235:N1235),"")</f>
        <v/>
      </c>
      <c r="R1235" s="81" t="str">
        <f aca="false">IF(P1235&lt;&gt;"",SUMIF(L1235:L1235,L1235,O1235:O1235),"")</f>
        <v/>
      </c>
    </row>
    <row r="1236" customFormat="false" ht="15" hidden="true" customHeight="false" outlineLevel="0" collapsed="false">
      <c r="A1236" s="102"/>
      <c r="B1236" s="102"/>
      <c r="C1236" s="102"/>
      <c r="D1236" s="102"/>
      <c r="E1236" s="102"/>
      <c r="F1236" s="103"/>
      <c r="G1236" s="102"/>
      <c r="H1236" s="104"/>
      <c r="I1236" s="104"/>
      <c r="J1236" s="103"/>
      <c r="L1236" s="63" t="n">
        <f aca="false">IF(AND(A1237&lt;&gt;"",A1236=""),L1235+1,L1235)</f>
        <v>111</v>
      </c>
      <c r="M1236" s="80" t="str">
        <f aca="false">IF(OR(A1236="Insumo",A1236="Composição Auxiliar"),J1236,"")</f>
        <v/>
      </c>
      <c r="N1236" s="81" t="str">
        <f aca="false">IF(E1236="Mão de Obra",J1236,"")</f>
        <v/>
      </c>
      <c r="O1236" s="81" t="str">
        <f aca="false">IF(N1236&lt;&gt;"","",M1236)</f>
        <v/>
      </c>
      <c r="P1236" s="82" t="str">
        <f aca="false">IF(A1236="Composição",B1236,"")</f>
        <v/>
      </c>
      <c r="Q1236" s="81" t="str">
        <f aca="false">IF(P1236&lt;&gt;"",SUMIF(L1236:L1236,L1236,N1236:N1236),"")</f>
        <v/>
      </c>
      <c r="R1236" s="81" t="str">
        <f aca="false">IF(P1236&lt;&gt;"",SUMIF(L1236:L1236,L1236,O1236:O1236),"")</f>
        <v/>
      </c>
    </row>
    <row r="1237" customFormat="false" ht="15" hidden="true" customHeight="false" outlineLevel="0" collapsed="false">
      <c r="A1237" s="108"/>
      <c r="B1237" s="108"/>
      <c r="C1237" s="108"/>
      <c r="D1237" s="108"/>
      <c r="E1237" s="108"/>
      <c r="F1237" s="108"/>
      <c r="G1237" s="108"/>
      <c r="H1237" s="108"/>
      <c r="I1237" s="108"/>
      <c r="J1237" s="108"/>
      <c r="L1237" s="63" t="n">
        <f aca="false">IF(AND(A1238&lt;&gt;"",A1237=""),L1236+1,L1236)</f>
        <v>112</v>
      </c>
      <c r="M1237" s="80" t="str">
        <f aca="false">IF(OR(A1237="Insumo",A1237="Composição Auxiliar"),J1237,"")</f>
        <v/>
      </c>
      <c r="N1237" s="81" t="str">
        <f aca="false">IF(E1237="Mão de Obra",J1237,"")</f>
        <v/>
      </c>
      <c r="O1237" s="81" t="str">
        <f aca="false">IF(N1237&lt;&gt;"","",M1237)</f>
        <v/>
      </c>
      <c r="P1237" s="82" t="str">
        <f aca="false">IF(A1237="Composição",B1237,"")</f>
        <v/>
      </c>
      <c r="Q1237" s="81" t="str">
        <f aca="false">IF(P1237&lt;&gt;"",SUMIF(L1237:L1237,L1237,N1237:N1237),"")</f>
        <v/>
      </c>
      <c r="R1237" s="81" t="str">
        <f aca="false">IF(P1237&lt;&gt;"",SUMIF(L1237:L1237,L1237,O1237:O1237),"")</f>
        <v/>
      </c>
    </row>
    <row r="1238" customFormat="false" ht="15" hidden="true" customHeight="true" outlineLevel="0" collapsed="false">
      <c r="A1238" s="83" t="s">
        <v>317</v>
      </c>
      <c r="B1238" s="84" t="s">
        <v>655</v>
      </c>
      <c r="C1238" s="83" t="s">
        <v>656</v>
      </c>
      <c r="D1238" s="83" t="s">
        <v>657</v>
      </c>
      <c r="E1238" s="83" t="s">
        <v>658</v>
      </c>
      <c r="F1238" s="83"/>
      <c r="G1238" s="85" t="s">
        <v>659</v>
      </c>
      <c r="H1238" s="84" t="s">
        <v>660</v>
      </c>
      <c r="I1238" s="84" t="s">
        <v>661</v>
      </c>
      <c r="J1238" s="84" t="s">
        <v>662</v>
      </c>
      <c r="L1238" s="63" t="n">
        <f aca="false">IF(AND(A1239&lt;&gt;"",A1238=""),L1237+1,L1237)</f>
        <v>112</v>
      </c>
      <c r="M1238" s="80" t="str">
        <f aca="false">IF(OR(A1238="Insumo",A1238="Composição Auxiliar"),J1238,"")</f>
        <v/>
      </c>
      <c r="N1238" s="81" t="str">
        <f aca="false">IF(E1238="Mão de Obra",J1238,"")</f>
        <v/>
      </c>
      <c r="O1238" s="81" t="str">
        <f aca="false">IF(N1238&lt;&gt;"","",M1238)</f>
        <v/>
      </c>
      <c r="P1238" s="82" t="str">
        <f aca="false">IF(A1238="Composição",B1238,"")</f>
        <v/>
      </c>
      <c r="Q1238" s="81" t="str">
        <f aca="false">IF(P1238&lt;&gt;"",SUMIF(L1238:L1238,L1238,N1238:N1238),"")</f>
        <v/>
      </c>
      <c r="R1238" s="81" t="str">
        <f aca="false">IF(P1238&lt;&gt;"",SUMIF(L1238:L1238,L1238,O1238:O1238),"")</f>
        <v/>
      </c>
    </row>
    <row r="1239" customFormat="false" ht="51" hidden="true" customHeight="true" outlineLevel="0" collapsed="false">
      <c r="A1239" s="86" t="s">
        <v>663</v>
      </c>
      <c r="B1239" s="87" t="s">
        <v>318</v>
      </c>
      <c r="C1239" s="86" t="s">
        <v>716</v>
      </c>
      <c r="D1239" s="86" t="s">
        <v>1356</v>
      </c>
      <c r="E1239" s="86" t="s">
        <v>1357</v>
      </c>
      <c r="F1239" s="86"/>
      <c r="G1239" s="88" t="s">
        <v>718</v>
      </c>
      <c r="H1239" s="89" t="n">
        <v>1</v>
      </c>
      <c r="I1239" s="90" t="n">
        <f aca="false">SUMIF(L:L,$L1239,M:M)</f>
        <v>330.9</v>
      </c>
      <c r="J1239" s="90" t="n">
        <f aca="false">TRUNC(H1239*I1239,2)</f>
        <v>330.9</v>
      </c>
      <c r="L1239" s="63" t="n">
        <f aca="false">IF(AND(A1240&lt;&gt;"",A1239=""),L1238+1,L1238)</f>
        <v>112</v>
      </c>
      <c r="M1239" s="80" t="str">
        <f aca="false">IF(OR(A1239="Insumo",A1239="Composição Auxiliar"),J1239,"")</f>
        <v/>
      </c>
      <c r="N1239" s="81" t="str">
        <f aca="false">IF(E1239="Mão de Obra",J1239,"")</f>
        <v/>
      </c>
      <c r="O1239" s="81" t="str">
        <f aca="false">IF(N1239&lt;&gt;"","",M1239)</f>
        <v/>
      </c>
      <c r="P1239" s="82" t="str">
        <f aca="false">IF(A1239="Composição",B1239,"")</f>
        <v> S-ARQ-MARC-PRMPP-001 </v>
      </c>
      <c r="Q1239" s="81" t="n">
        <f aca="false">IF(P1239&lt;&gt;"",SUMIF(L1239:L1239,L1239,N1239:N1239),"")</f>
        <v>0</v>
      </c>
      <c r="R1239" s="81" t="n">
        <f aca="false">IF(P1239&lt;&gt;"",SUMIF(L1239:L1239,L1239,O1239:O1239),"")</f>
        <v>0</v>
      </c>
    </row>
    <row r="1240" customFormat="false" ht="25.5" hidden="true" customHeight="true" outlineLevel="0" collapsed="false">
      <c r="A1240" s="91" t="s">
        <v>668</v>
      </c>
      <c r="B1240" s="92" t="s">
        <v>1199</v>
      </c>
      <c r="C1240" s="91" t="s">
        <v>664</v>
      </c>
      <c r="D1240" s="91" t="s">
        <v>1200</v>
      </c>
      <c r="E1240" s="91" t="s">
        <v>671</v>
      </c>
      <c r="F1240" s="91"/>
      <c r="G1240" s="93" t="s">
        <v>672</v>
      </c>
      <c r="H1240" s="94" t="n">
        <v>4</v>
      </c>
      <c r="I1240" s="95" t="n">
        <f aca="false">SUMIFS(J:J,A:A,"Composição",B:B,$B1240)</f>
        <v>22.05</v>
      </c>
      <c r="J1240" s="95" t="n">
        <f aca="false">TRUNC(H1240*I1240,2)</f>
        <v>88.2</v>
      </c>
      <c r="L1240" s="63" t="n">
        <f aca="false">IF(AND(A1241&lt;&gt;"",A1240=""),L1239+1,L1239)</f>
        <v>112</v>
      </c>
      <c r="M1240" s="80" t="n">
        <f aca="false">IF(OR(A1240="Insumo",A1240="Composição Auxiliar"),J1240,"")</f>
        <v>88.2</v>
      </c>
      <c r="N1240" s="81" t="str">
        <f aca="false">IF(E1240="Mão de Obra",J1240,"")</f>
        <v/>
      </c>
      <c r="O1240" s="81" t="n">
        <f aca="false">IF(N1240&lt;&gt;"","",M1240)</f>
        <v>88.2</v>
      </c>
      <c r="P1240" s="82" t="str">
        <f aca="false">IF(A1240="Composição",B1240,"")</f>
        <v/>
      </c>
      <c r="Q1240" s="81" t="str">
        <f aca="false">IF(P1240&lt;&gt;"",SUMIF(L1240:L1240,L1240,N1240:N1240),"")</f>
        <v/>
      </c>
      <c r="R1240" s="81" t="str">
        <f aca="false">IF(P1240&lt;&gt;"",SUMIF(L1240:L1240,L1240,O1240:O1240),"")</f>
        <v/>
      </c>
    </row>
    <row r="1241" customFormat="false" ht="25.5" hidden="true" customHeight="true" outlineLevel="0" collapsed="false">
      <c r="A1241" s="91" t="s">
        <v>668</v>
      </c>
      <c r="B1241" s="92" t="s">
        <v>695</v>
      </c>
      <c r="C1241" s="91" t="s">
        <v>664</v>
      </c>
      <c r="D1241" s="91" t="s">
        <v>696</v>
      </c>
      <c r="E1241" s="91" t="s">
        <v>671</v>
      </c>
      <c r="F1241" s="91"/>
      <c r="G1241" s="93" t="s">
        <v>672</v>
      </c>
      <c r="H1241" s="94" t="n">
        <v>4</v>
      </c>
      <c r="I1241" s="95" t="n">
        <f aca="false">SUMIFS(J:J,A:A,"Composição",B:B,$B1241)</f>
        <v>19.93</v>
      </c>
      <c r="J1241" s="95" t="n">
        <f aca="false">TRUNC(H1241*I1241,2)</f>
        <v>79.72</v>
      </c>
      <c r="L1241" s="63" t="n">
        <f aca="false">IF(AND(A1242&lt;&gt;"",A1241=""),L1240+1,L1240)</f>
        <v>112</v>
      </c>
      <c r="M1241" s="80" t="n">
        <f aca="false">IF(OR(A1241="Insumo",A1241="Composição Auxiliar"),J1241,"")</f>
        <v>79.72</v>
      </c>
      <c r="N1241" s="81" t="str">
        <f aca="false">IF(E1241="Mão de Obra",J1241,"")</f>
        <v/>
      </c>
      <c r="O1241" s="81" t="n">
        <f aca="false">IF(N1241&lt;&gt;"","",M1241)</f>
        <v>79.72</v>
      </c>
      <c r="P1241" s="82" t="str">
        <f aca="false">IF(A1241="Composição",B1241,"")</f>
        <v/>
      </c>
      <c r="Q1241" s="81" t="str">
        <f aca="false">IF(P1241&lt;&gt;"",SUMIF(L1241:L1241,L1241,N1241:N1241),"")</f>
        <v/>
      </c>
      <c r="R1241" s="81" t="str">
        <f aca="false">IF(P1241&lt;&gt;"",SUMIF(L1241:L1241,L1241,O1241:O1241),"")</f>
        <v/>
      </c>
    </row>
    <row r="1242" customFormat="false" ht="14.25" hidden="true" customHeight="false" outlineLevel="0" collapsed="false">
      <c r="A1242" s="96" t="s">
        <v>679</v>
      </c>
      <c r="B1242" s="97" t="s">
        <v>1358</v>
      </c>
      <c r="C1242" s="96" t="str">
        <f aca="false">VLOOKUP(B1242,INSUMOS!$A:$I,2,0)</f>
        <v>SINAPI</v>
      </c>
      <c r="D1242" s="96" t="str">
        <f aca="false">VLOOKUP(B1242,INSUMOS!$A:$I,3,0)</f>
        <v>CHAPA DE MDF BRANCO LISO 1 FACE, E = 15 MM, DE *2,75 X 1,85* M</v>
      </c>
      <c r="E1242" s="98" t="str">
        <f aca="false">VLOOKUP(B1242,INSUMOS!$A:$I,4,0)</f>
        <v>Material</v>
      </c>
      <c r="F1242" s="98"/>
      <c r="G1242" s="99" t="str">
        <f aca="false">VLOOKUP(B1242,INSUMOS!$A:$I,5,0)</f>
        <v>m²</v>
      </c>
      <c r="H1242" s="100" t="n">
        <v>1.3475</v>
      </c>
      <c r="I1242" s="101" t="n">
        <f aca="false">VLOOKUP(B1242,INSUMOS!$A:$I,8,0)</f>
        <v>45.18</v>
      </c>
      <c r="J1242" s="101" t="n">
        <f aca="false">TRUNC(H1242*I1242,2)</f>
        <v>60.88</v>
      </c>
      <c r="L1242" s="63" t="n">
        <f aca="false">IF(AND(A1243&lt;&gt;"",A1242=""),L1241+1,L1241)</f>
        <v>112</v>
      </c>
      <c r="M1242" s="80" t="n">
        <f aca="false">IF(OR(A1242="Insumo",A1242="Composição Auxiliar"),J1242,"")</f>
        <v>60.88</v>
      </c>
      <c r="N1242" s="81" t="str">
        <f aca="false">IF(E1242="Mão de Obra",J1242,"")</f>
        <v/>
      </c>
      <c r="O1242" s="81" t="n">
        <f aca="false">IF(N1242&lt;&gt;"","",M1242)</f>
        <v>60.88</v>
      </c>
      <c r="P1242" s="82" t="str">
        <f aca="false">IF(A1242="Composição",B1242,"")</f>
        <v/>
      </c>
      <c r="Q1242" s="81" t="str">
        <f aca="false">IF(P1242&lt;&gt;"",SUMIF(L1242:L1242,L1242,N1242:N1242),"")</f>
        <v/>
      </c>
      <c r="R1242" s="81" t="str">
        <f aca="false">IF(P1242&lt;&gt;"",SUMIF(L1242:L1242,L1242,O1242:O1242),"")</f>
        <v/>
      </c>
    </row>
    <row r="1243" customFormat="false" ht="25.5" hidden="true" customHeight="false" outlineLevel="0" collapsed="false">
      <c r="A1243" s="96" t="s">
        <v>679</v>
      </c>
      <c r="B1243" s="97" t="s">
        <v>1129</v>
      </c>
      <c r="C1243" s="96" t="str">
        <f aca="false">VLOOKUP(B1243,INSUMOS!$A:$I,2,0)</f>
        <v>SINAPI</v>
      </c>
      <c r="D1243" s="96" t="str">
        <f aca="false">VLOOKUP(B1243,INSUMOS!$A:$I,3,0)</f>
        <v>COLA A BASE DE RESINA SINTETICA PARA CHAPA DE LAMINADO MELAMINICO</v>
      </c>
      <c r="E1243" s="98" t="str">
        <f aca="false">VLOOKUP(B1243,INSUMOS!$A:$I,4,0)</f>
        <v>Material</v>
      </c>
      <c r="F1243" s="98"/>
      <c r="G1243" s="99" t="str">
        <f aca="false">VLOOKUP(B1243,INSUMOS!$A:$I,5,0)</f>
        <v>KG</v>
      </c>
      <c r="H1243" s="100" t="n">
        <v>0.539</v>
      </c>
      <c r="I1243" s="101" t="n">
        <f aca="false">VLOOKUP(B1243,INSUMOS!$A:$I,8,0)</f>
        <v>62.3</v>
      </c>
      <c r="J1243" s="101" t="n">
        <f aca="false">TRUNC(H1243*I1243,2)</f>
        <v>33.57</v>
      </c>
      <c r="L1243" s="63" t="n">
        <f aca="false">IF(AND(A1244&lt;&gt;"",A1243=""),L1242+1,L1242)</f>
        <v>112</v>
      </c>
      <c r="M1243" s="80" t="n">
        <f aca="false">IF(OR(A1243="Insumo",A1243="Composição Auxiliar"),J1243,"")</f>
        <v>33.57</v>
      </c>
      <c r="N1243" s="81" t="str">
        <f aca="false">IF(E1243="Mão de Obra",J1243,"")</f>
        <v/>
      </c>
      <c r="O1243" s="81" t="n">
        <f aca="false">IF(N1243&lt;&gt;"","",M1243)</f>
        <v>33.57</v>
      </c>
      <c r="P1243" s="82" t="str">
        <f aca="false">IF(A1243="Composição",B1243,"")</f>
        <v/>
      </c>
      <c r="Q1243" s="81" t="str">
        <f aca="false">IF(P1243&lt;&gt;"",SUMIF(L1243:L1243,L1243,N1243:N1243),"")</f>
        <v/>
      </c>
      <c r="R1243" s="81" t="str">
        <f aca="false">IF(P1243&lt;&gt;"",SUMIF(L1243:L1243,L1243,O1243:O1243),"")</f>
        <v/>
      </c>
    </row>
    <row r="1244" customFormat="false" ht="25.5" hidden="true" customHeight="false" outlineLevel="0" collapsed="false">
      <c r="A1244" s="96" t="s">
        <v>679</v>
      </c>
      <c r="B1244" s="97" t="s">
        <v>1352</v>
      </c>
      <c r="C1244" s="96" t="str">
        <f aca="false">VLOOKUP(B1244,INSUMOS!$A:$I,2,0)</f>
        <v>SINAPI</v>
      </c>
      <c r="D1244" s="96" t="str">
        <f aca="false">VLOOKUP(B1244,INSUMOS!$A:$I,3,0)</f>
        <v>SUPORTE MAO-FRANCESA EM ACO, ABAS IGUAIS 30 CM, CAPACIDADE MINIMA 60 KG, BRANCO</v>
      </c>
      <c r="E1244" s="98" t="str">
        <f aca="false">VLOOKUP(B1244,INSUMOS!$A:$I,4,0)</f>
        <v>Material</v>
      </c>
      <c r="F1244" s="98"/>
      <c r="G1244" s="99" t="str">
        <f aca="false">VLOOKUP(B1244,INSUMOS!$A:$I,5,0)</f>
        <v>UN</v>
      </c>
      <c r="H1244" s="100" t="n">
        <v>3</v>
      </c>
      <c r="I1244" s="101" t="n">
        <f aca="false">VLOOKUP(B1244,INSUMOS!$A:$I,8,0)</f>
        <v>21.53</v>
      </c>
      <c r="J1244" s="101" t="n">
        <f aca="false">TRUNC(H1244*I1244,2)</f>
        <v>64.59</v>
      </c>
      <c r="L1244" s="63" t="n">
        <f aca="false">IF(AND(A1245&lt;&gt;"",A1244=""),L1243+1,L1243)</f>
        <v>112</v>
      </c>
      <c r="M1244" s="80" t="n">
        <f aca="false">IF(OR(A1244="Insumo",A1244="Composição Auxiliar"),J1244,"")</f>
        <v>64.59</v>
      </c>
      <c r="N1244" s="81" t="str">
        <f aca="false">IF(E1244="Mão de Obra",J1244,"")</f>
        <v/>
      </c>
      <c r="O1244" s="81" t="n">
        <f aca="false">IF(N1244&lt;&gt;"","",M1244)</f>
        <v>64.59</v>
      </c>
      <c r="P1244" s="82" t="str">
        <f aca="false">IF(A1244="Composição",B1244,"")</f>
        <v/>
      </c>
      <c r="Q1244" s="81" t="str">
        <f aca="false">IF(P1244&lt;&gt;"",SUMIF(L1244:L1244,L1244,N1244:N1244),"")</f>
        <v/>
      </c>
      <c r="R1244" s="81" t="str">
        <f aca="false">IF(P1244&lt;&gt;"",SUMIF(L1244:L1244,L1244,O1244:O1244),"")</f>
        <v/>
      </c>
    </row>
    <row r="1245" customFormat="false" ht="38.25" hidden="true" customHeight="false" outlineLevel="0" collapsed="false">
      <c r="A1245" s="96" t="s">
        <v>679</v>
      </c>
      <c r="B1245" s="97" t="s">
        <v>1353</v>
      </c>
      <c r="C1245" s="96" t="str">
        <f aca="false">VLOOKUP(B1245,INSUMOS!$A:$I,2,0)</f>
        <v>SINAPI</v>
      </c>
      <c r="D1245" s="96" t="str">
        <f aca="false">VLOOKUP(B1245,INSUMOS!$A:$I,3,0)</f>
        <v>BUCHA DE NYLON SEM ABA S10, COM PARAFUSO DE 6,10 X 65 MM EM ACO ZINCADO COM ROSCA SOBERBA, CABECA CHATA E FENDA PHILLIPS</v>
      </c>
      <c r="E1245" s="98" t="str">
        <f aca="false">VLOOKUP(B1245,INSUMOS!$A:$I,4,0)</f>
        <v>Material</v>
      </c>
      <c r="F1245" s="98"/>
      <c r="G1245" s="99" t="str">
        <f aca="false">VLOOKUP(B1245,INSUMOS!$A:$I,5,0)</f>
        <v>UN</v>
      </c>
      <c r="H1245" s="100" t="n">
        <v>9</v>
      </c>
      <c r="I1245" s="101" t="n">
        <f aca="false">VLOOKUP(B1245,INSUMOS!$A:$I,8,0)</f>
        <v>0.3</v>
      </c>
      <c r="J1245" s="101" t="n">
        <f aca="false">TRUNC(H1245*I1245,2)</f>
        <v>2.7</v>
      </c>
      <c r="L1245" s="63" t="n">
        <f aca="false">IF(AND(A1246&lt;&gt;"",A1245=""),L1244+1,L1244)</f>
        <v>112</v>
      </c>
      <c r="M1245" s="80" t="n">
        <f aca="false">IF(OR(A1245="Insumo",A1245="Composição Auxiliar"),J1245,"")</f>
        <v>2.7</v>
      </c>
      <c r="N1245" s="81" t="str">
        <f aca="false">IF(E1245="Mão de Obra",J1245,"")</f>
        <v/>
      </c>
      <c r="O1245" s="81" t="n">
        <f aca="false">IF(N1245&lt;&gt;"","",M1245)</f>
        <v>2.7</v>
      </c>
      <c r="P1245" s="82" t="str">
        <f aca="false">IF(A1245="Composição",B1245,"")</f>
        <v/>
      </c>
      <c r="Q1245" s="81" t="str">
        <f aca="false">IF(P1245&lt;&gt;"",SUMIF(L1245:L1245,L1245,N1245:N1245),"")</f>
        <v/>
      </c>
      <c r="R1245" s="81" t="str">
        <f aca="false">IF(P1245&lt;&gt;"",SUMIF(L1245:L1245,L1245,O1245:O1245),"")</f>
        <v/>
      </c>
    </row>
    <row r="1246" customFormat="false" ht="14.25" hidden="true" customHeight="false" outlineLevel="0" collapsed="false">
      <c r="A1246" s="96" t="s">
        <v>679</v>
      </c>
      <c r="B1246" s="97" t="s">
        <v>1359</v>
      </c>
      <c r="C1246" s="96" t="str">
        <f aca="false">VLOOKUP(B1246,INSUMOS!$A:$I,2,0)</f>
        <v>ORSE</v>
      </c>
      <c r="D1246" s="96" t="str">
        <f aca="false">VLOOKUP(B1246,INSUMOS!$A:$I,3,0)</f>
        <v>FITA ACABAMENTO BORDO, EM PVC, COR BRANCA, E=19MM M</v>
      </c>
      <c r="E1246" s="98" t="str">
        <f aca="false">VLOOKUP(B1246,INSUMOS!$A:$I,4,0)</f>
        <v>Material</v>
      </c>
      <c r="F1246" s="98"/>
      <c r="G1246" s="99" t="str">
        <f aca="false">VLOOKUP(B1246,INSUMOS!$A:$I,5,0)</f>
        <v>m</v>
      </c>
      <c r="H1246" s="100" t="n">
        <v>3.55</v>
      </c>
      <c r="I1246" s="101" t="n">
        <f aca="false">VLOOKUP(B1246,INSUMOS!$A:$I,8,0)</f>
        <v>0.35</v>
      </c>
      <c r="J1246" s="101" t="n">
        <f aca="false">TRUNC(H1246*I1246,2)</f>
        <v>1.24</v>
      </c>
      <c r="L1246" s="63" t="n">
        <f aca="false">IF(AND(A1247&lt;&gt;"",A1246=""),L1245+1,L1245)</f>
        <v>112</v>
      </c>
      <c r="M1246" s="80" t="n">
        <f aca="false">IF(OR(A1246="Insumo",A1246="Composição Auxiliar"),J1246,"")</f>
        <v>1.24</v>
      </c>
      <c r="N1246" s="81" t="str">
        <f aca="false">IF(E1246="Mão de Obra",J1246,"")</f>
        <v/>
      </c>
      <c r="O1246" s="81" t="n">
        <f aca="false">IF(N1246&lt;&gt;"","",M1246)</f>
        <v>1.24</v>
      </c>
      <c r="P1246" s="82" t="str">
        <f aca="false">IF(A1246="Composição",B1246,"")</f>
        <v/>
      </c>
      <c r="Q1246" s="81" t="str">
        <f aca="false">IF(P1246&lt;&gt;"",SUMIF(L1246:L1246,L1246,N1246:N1246),"")</f>
        <v/>
      </c>
      <c r="R1246" s="81" t="str">
        <f aca="false">IF(P1246&lt;&gt;"",SUMIF(L1246:L1246,L1246,O1246:O1246),"")</f>
        <v/>
      </c>
    </row>
    <row r="1247" customFormat="false" ht="14.25" hidden="true" customHeight="false" outlineLevel="0" collapsed="false">
      <c r="A1247" s="102"/>
      <c r="B1247" s="102"/>
      <c r="C1247" s="102"/>
      <c r="D1247" s="102"/>
      <c r="E1247" s="102"/>
      <c r="F1247" s="103"/>
      <c r="G1247" s="102"/>
      <c r="H1247" s="103"/>
      <c r="I1247" s="102"/>
      <c r="J1247" s="103"/>
      <c r="L1247" s="63" t="n">
        <f aca="false">IF(AND(A1248&lt;&gt;"",A1247=""),L1246+1,L1246)</f>
        <v>112</v>
      </c>
      <c r="M1247" s="80" t="str">
        <f aca="false">IF(OR(A1247="Insumo",A1247="Composição Auxiliar"),J1247,"")</f>
        <v/>
      </c>
      <c r="N1247" s="81" t="str">
        <f aca="false">IF(E1247="Mão de Obra",J1247,"")</f>
        <v/>
      </c>
      <c r="O1247" s="81" t="str">
        <f aca="false">IF(N1247&lt;&gt;"","",M1247)</f>
        <v/>
      </c>
      <c r="P1247" s="82" t="str">
        <f aca="false">IF(A1247="Composição",B1247,"")</f>
        <v/>
      </c>
      <c r="Q1247" s="81" t="str">
        <f aca="false">IF(P1247&lt;&gt;"",SUMIF(L1247:L1247,L1247,N1247:N1247),"")</f>
        <v/>
      </c>
      <c r="R1247" s="81" t="str">
        <f aca="false">IF(P1247&lt;&gt;"",SUMIF(L1247:L1247,L1247,O1247:O1247),"")</f>
        <v/>
      </c>
    </row>
    <row r="1248" customFormat="false" ht="15" hidden="true" customHeight="false" outlineLevel="0" collapsed="false">
      <c r="A1248" s="102"/>
      <c r="B1248" s="102"/>
      <c r="C1248" s="102"/>
      <c r="D1248" s="102"/>
      <c r="E1248" s="102"/>
      <c r="F1248" s="103"/>
      <c r="G1248" s="102"/>
      <c r="H1248" s="104"/>
      <c r="I1248" s="104"/>
      <c r="J1248" s="103"/>
      <c r="L1248" s="63" t="n">
        <f aca="false">IF(AND(A1249&lt;&gt;"",A1248=""),L1247+1,L1247)</f>
        <v>112</v>
      </c>
      <c r="M1248" s="80" t="str">
        <f aca="false">IF(OR(A1248="Insumo",A1248="Composição Auxiliar"),J1248,"")</f>
        <v/>
      </c>
      <c r="N1248" s="81" t="str">
        <f aca="false">IF(E1248="Mão de Obra",J1248,"")</f>
        <v/>
      </c>
      <c r="O1248" s="81" t="str">
        <f aca="false">IF(N1248&lt;&gt;"","",M1248)</f>
        <v/>
      </c>
      <c r="P1248" s="82" t="str">
        <f aca="false">IF(A1248="Composição",B1248,"")</f>
        <v/>
      </c>
      <c r="Q1248" s="81" t="str">
        <f aca="false">IF(P1248&lt;&gt;"",SUMIF(L1248:L1248,L1248,N1248:N1248),"")</f>
        <v/>
      </c>
      <c r="R1248" s="81" t="str">
        <f aca="false">IF(P1248&lt;&gt;"",SUMIF(L1248:L1248,L1248,O1248:O1248),"")</f>
        <v/>
      </c>
    </row>
    <row r="1249" customFormat="false" ht="15" hidden="true" customHeight="false" outlineLevel="0" collapsed="false">
      <c r="A1249" s="108"/>
      <c r="B1249" s="108"/>
      <c r="C1249" s="108"/>
      <c r="D1249" s="108"/>
      <c r="E1249" s="108"/>
      <c r="F1249" s="108"/>
      <c r="G1249" s="108"/>
      <c r="H1249" s="108"/>
      <c r="I1249" s="108"/>
      <c r="J1249" s="108"/>
      <c r="L1249" s="63" t="n">
        <f aca="false">IF(AND(A1250&lt;&gt;"",A1249=""),L1248+1,L1248)</f>
        <v>113</v>
      </c>
      <c r="M1249" s="80" t="str">
        <f aca="false">IF(OR(A1249="Insumo",A1249="Composição Auxiliar"),J1249,"")</f>
        <v/>
      </c>
      <c r="N1249" s="81" t="str">
        <f aca="false">IF(E1249="Mão de Obra",J1249,"")</f>
        <v/>
      </c>
      <c r="O1249" s="81" t="str">
        <f aca="false">IF(N1249&lt;&gt;"","",M1249)</f>
        <v/>
      </c>
      <c r="P1249" s="82" t="str">
        <f aca="false">IF(A1249="Composição",B1249,"")</f>
        <v/>
      </c>
      <c r="Q1249" s="81" t="str">
        <f aca="false">IF(P1249&lt;&gt;"",SUMIF(L1249:L1249,L1249,N1249:N1249),"")</f>
        <v/>
      </c>
      <c r="R1249" s="81" t="str">
        <f aca="false">IF(P1249&lt;&gt;"",SUMIF(L1249:L1249,L1249,O1249:O1249),"")</f>
        <v/>
      </c>
    </row>
    <row r="1250" customFormat="false" ht="15" hidden="true" customHeight="true" outlineLevel="0" collapsed="false">
      <c r="A1250" s="83" t="s">
        <v>319</v>
      </c>
      <c r="B1250" s="84" t="s">
        <v>655</v>
      </c>
      <c r="C1250" s="83" t="s">
        <v>656</v>
      </c>
      <c r="D1250" s="83" t="s">
        <v>657</v>
      </c>
      <c r="E1250" s="83" t="s">
        <v>658</v>
      </c>
      <c r="F1250" s="83"/>
      <c r="G1250" s="85" t="s">
        <v>659</v>
      </c>
      <c r="H1250" s="84" t="s">
        <v>660</v>
      </c>
      <c r="I1250" s="84" t="s">
        <v>661</v>
      </c>
      <c r="J1250" s="84" t="s">
        <v>662</v>
      </c>
      <c r="L1250" s="63" t="n">
        <f aca="false">IF(AND(A1251&lt;&gt;"",A1250=""),L1249+1,L1249)</f>
        <v>113</v>
      </c>
      <c r="M1250" s="80" t="str">
        <f aca="false">IF(OR(A1250="Insumo",A1250="Composição Auxiliar"),J1250,"")</f>
        <v/>
      </c>
      <c r="N1250" s="81" t="str">
        <f aca="false">IF(E1250="Mão de Obra",J1250,"")</f>
        <v/>
      </c>
      <c r="O1250" s="81" t="str">
        <f aca="false">IF(N1250&lt;&gt;"","",M1250)</f>
        <v/>
      </c>
      <c r="P1250" s="82" t="str">
        <f aca="false">IF(A1250="Composição",B1250,"")</f>
        <v/>
      </c>
      <c r="Q1250" s="81" t="str">
        <f aca="false">IF(P1250&lt;&gt;"",SUMIF(L1250:L1250,L1250,N1250:N1250),"")</f>
        <v/>
      </c>
      <c r="R1250" s="81" t="str">
        <f aca="false">IF(P1250&lt;&gt;"",SUMIF(L1250:L1250,L1250,O1250:O1250),"")</f>
        <v/>
      </c>
    </row>
    <row r="1251" customFormat="false" ht="51" hidden="true" customHeight="true" outlineLevel="0" collapsed="false">
      <c r="A1251" s="86" t="s">
        <v>663</v>
      </c>
      <c r="B1251" s="87" t="s">
        <v>320</v>
      </c>
      <c r="C1251" s="86" t="s">
        <v>716</v>
      </c>
      <c r="D1251" s="86" t="s">
        <v>1360</v>
      </c>
      <c r="E1251" s="86" t="s">
        <v>1357</v>
      </c>
      <c r="F1251" s="86"/>
      <c r="G1251" s="88" t="s">
        <v>718</v>
      </c>
      <c r="H1251" s="89" t="n">
        <v>1</v>
      </c>
      <c r="I1251" s="90" t="n">
        <f aca="false">SUMIF(L:L,$L1251,M:M)</f>
        <v>1547.58</v>
      </c>
      <c r="J1251" s="90" t="n">
        <f aca="false">TRUNC(H1251*I1251,2)</f>
        <v>1547.58</v>
      </c>
      <c r="L1251" s="63" t="n">
        <f aca="false">IF(AND(A1252&lt;&gt;"",A1251=""),L1250+1,L1250)</f>
        <v>113</v>
      </c>
      <c r="M1251" s="80" t="str">
        <f aca="false">IF(OR(A1251="Insumo",A1251="Composição Auxiliar"),J1251,"")</f>
        <v/>
      </c>
      <c r="N1251" s="81" t="str">
        <f aca="false">IF(E1251="Mão de Obra",J1251,"")</f>
        <v/>
      </c>
      <c r="O1251" s="81" t="str">
        <f aca="false">IF(N1251&lt;&gt;"","",M1251)</f>
        <v/>
      </c>
      <c r="P1251" s="82" t="str">
        <f aca="false">IF(A1251="Composição",B1251,"")</f>
        <v> S-ARQ-MARC-PRMPP-002 </v>
      </c>
      <c r="Q1251" s="81" t="n">
        <f aca="false">IF(P1251&lt;&gt;"",SUMIF(L1251:L1251,L1251,N1251:N1251),"")</f>
        <v>0</v>
      </c>
      <c r="R1251" s="81" t="n">
        <f aca="false">IF(P1251&lt;&gt;"",SUMIF(L1251:L1251,L1251,O1251:O1251),"")</f>
        <v>0</v>
      </c>
    </row>
    <row r="1252" customFormat="false" ht="25.5" hidden="true" customHeight="true" outlineLevel="0" collapsed="false">
      <c r="A1252" s="91" t="s">
        <v>668</v>
      </c>
      <c r="B1252" s="92" t="s">
        <v>1199</v>
      </c>
      <c r="C1252" s="91" t="s">
        <v>664</v>
      </c>
      <c r="D1252" s="91" t="s">
        <v>1200</v>
      </c>
      <c r="E1252" s="91" t="s">
        <v>671</v>
      </c>
      <c r="F1252" s="91"/>
      <c r="G1252" s="93" t="s">
        <v>672</v>
      </c>
      <c r="H1252" s="94" t="n">
        <v>16</v>
      </c>
      <c r="I1252" s="95" t="n">
        <f aca="false">SUMIFS(J:J,A:A,"Composição",B:B,$B1252)</f>
        <v>22.05</v>
      </c>
      <c r="J1252" s="95" t="n">
        <f aca="false">TRUNC(H1252*I1252,2)</f>
        <v>352.8</v>
      </c>
      <c r="L1252" s="63" t="n">
        <f aca="false">IF(AND(A1253&lt;&gt;"",A1252=""),L1251+1,L1251)</f>
        <v>113</v>
      </c>
      <c r="M1252" s="80" t="n">
        <f aca="false">IF(OR(A1252="Insumo",A1252="Composição Auxiliar"),J1252,"")</f>
        <v>352.8</v>
      </c>
      <c r="N1252" s="81" t="str">
        <f aca="false">IF(E1252="Mão de Obra",J1252,"")</f>
        <v/>
      </c>
      <c r="O1252" s="81" t="n">
        <f aca="false">IF(N1252&lt;&gt;"","",M1252)</f>
        <v>352.8</v>
      </c>
      <c r="P1252" s="82" t="str">
        <f aca="false">IF(A1252="Composição",B1252,"")</f>
        <v/>
      </c>
      <c r="Q1252" s="81" t="str">
        <f aca="false">IF(P1252&lt;&gt;"",SUMIF(L1252:L1252,L1252,N1252:N1252),"")</f>
        <v/>
      </c>
      <c r="R1252" s="81" t="str">
        <f aca="false">IF(P1252&lt;&gt;"",SUMIF(L1252:L1252,L1252,O1252:O1252),"")</f>
        <v/>
      </c>
    </row>
    <row r="1253" customFormat="false" ht="25.5" hidden="true" customHeight="true" outlineLevel="0" collapsed="false">
      <c r="A1253" s="91" t="s">
        <v>668</v>
      </c>
      <c r="B1253" s="92" t="s">
        <v>695</v>
      </c>
      <c r="C1253" s="91" t="s">
        <v>664</v>
      </c>
      <c r="D1253" s="91" t="s">
        <v>696</v>
      </c>
      <c r="E1253" s="91" t="s">
        <v>671</v>
      </c>
      <c r="F1253" s="91"/>
      <c r="G1253" s="93" t="s">
        <v>672</v>
      </c>
      <c r="H1253" s="94" t="n">
        <v>16</v>
      </c>
      <c r="I1253" s="95" t="n">
        <f aca="false">SUMIFS(J:J,A:A,"Composição",B:B,$B1253)</f>
        <v>19.93</v>
      </c>
      <c r="J1253" s="95" t="n">
        <f aca="false">TRUNC(H1253*I1253,2)</f>
        <v>318.88</v>
      </c>
      <c r="L1253" s="63" t="n">
        <f aca="false">IF(AND(A1254&lt;&gt;"",A1253=""),L1252+1,L1252)</f>
        <v>113</v>
      </c>
      <c r="M1253" s="80" t="n">
        <f aca="false">IF(OR(A1253="Insumo",A1253="Composição Auxiliar"),J1253,"")</f>
        <v>318.88</v>
      </c>
      <c r="N1253" s="81" t="str">
        <f aca="false">IF(E1253="Mão de Obra",J1253,"")</f>
        <v/>
      </c>
      <c r="O1253" s="81" t="n">
        <f aca="false">IF(N1253&lt;&gt;"","",M1253)</f>
        <v>318.88</v>
      </c>
      <c r="P1253" s="82" t="str">
        <f aca="false">IF(A1253="Composição",B1253,"")</f>
        <v/>
      </c>
      <c r="Q1253" s="81" t="str">
        <f aca="false">IF(P1253&lt;&gt;"",SUMIF(L1253:L1253,L1253,N1253:N1253),"")</f>
        <v/>
      </c>
      <c r="R1253" s="81" t="str">
        <f aca="false">IF(P1253&lt;&gt;"",SUMIF(L1253:L1253,L1253,O1253:O1253),"")</f>
        <v/>
      </c>
    </row>
    <row r="1254" customFormat="false" ht="25.5" hidden="true" customHeight="false" outlineLevel="0" collapsed="false">
      <c r="A1254" s="96" t="s">
        <v>679</v>
      </c>
      <c r="B1254" s="97" t="s">
        <v>1129</v>
      </c>
      <c r="C1254" s="96" t="str">
        <f aca="false">VLOOKUP(B1254,INSUMOS!$A:$I,2,0)</f>
        <v>SINAPI</v>
      </c>
      <c r="D1254" s="96" t="str">
        <f aca="false">VLOOKUP(B1254,INSUMOS!$A:$I,3,0)</f>
        <v>COLA A BASE DE RESINA SINTETICA PARA CHAPA DE LAMINADO MELAMINICO</v>
      </c>
      <c r="E1254" s="98" t="str">
        <f aca="false">VLOOKUP(B1254,INSUMOS!$A:$I,4,0)</f>
        <v>Material</v>
      </c>
      <c r="F1254" s="98"/>
      <c r="G1254" s="99" t="str">
        <f aca="false">VLOOKUP(B1254,INSUMOS!$A:$I,5,0)</f>
        <v>KG</v>
      </c>
      <c r="H1254" s="100" t="n">
        <v>0.256</v>
      </c>
      <c r="I1254" s="101" t="n">
        <f aca="false">VLOOKUP(B1254,INSUMOS!$A:$I,8,0)</f>
        <v>62.3</v>
      </c>
      <c r="J1254" s="101" t="n">
        <f aca="false">TRUNC(H1254*I1254,2)</f>
        <v>15.94</v>
      </c>
      <c r="L1254" s="63" t="n">
        <f aca="false">IF(AND(A1255&lt;&gt;"",A1254=""),L1253+1,L1253)</f>
        <v>113</v>
      </c>
      <c r="M1254" s="80" t="n">
        <f aca="false">IF(OR(A1254="Insumo",A1254="Composição Auxiliar"),J1254,"")</f>
        <v>15.94</v>
      </c>
      <c r="N1254" s="81" t="str">
        <f aca="false">IF(E1254="Mão de Obra",J1254,"")</f>
        <v/>
      </c>
      <c r="O1254" s="81" t="n">
        <f aca="false">IF(N1254&lt;&gt;"","",M1254)</f>
        <v>15.94</v>
      </c>
      <c r="P1254" s="82" t="str">
        <f aca="false">IF(A1254="Composição",B1254,"")</f>
        <v/>
      </c>
      <c r="Q1254" s="81" t="str">
        <f aca="false">IF(P1254&lt;&gt;"",SUMIF(L1254:L1254,L1254,N1254:N1254),"")</f>
        <v/>
      </c>
      <c r="R1254" s="81" t="str">
        <f aca="false">IF(P1254&lt;&gt;"",SUMIF(L1254:L1254,L1254,O1254:O1254),"")</f>
        <v/>
      </c>
    </row>
    <row r="1255" customFormat="false" ht="14.25" hidden="true" customHeight="false" outlineLevel="0" collapsed="false">
      <c r="A1255" s="96" t="s">
        <v>679</v>
      </c>
      <c r="B1255" s="97" t="s">
        <v>1361</v>
      </c>
      <c r="C1255" s="96" t="str">
        <f aca="false">VLOOKUP(B1255,INSUMOS!$A:$I,2,0)</f>
        <v>SINAPI</v>
      </c>
      <c r="D1255" s="96" t="str">
        <f aca="false">VLOOKUP(B1255,INSUMOS!$A:$I,3,0)</f>
        <v>CHAPA DE MDF BRANCO LISO 1 FACE, E = 12 MM, DE *2,75 X 1,85* M</v>
      </c>
      <c r="E1255" s="98" t="str">
        <f aca="false">VLOOKUP(B1255,INSUMOS!$A:$I,4,0)</f>
        <v>Material</v>
      </c>
      <c r="F1255" s="98"/>
      <c r="G1255" s="99" t="str">
        <f aca="false">VLOOKUP(B1255,INSUMOS!$A:$I,5,0)</f>
        <v>m²</v>
      </c>
      <c r="H1255" s="100" t="n">
        <v>2.17</v>
      </c>
      <c r="I1255" s="101" t="n">
        <f aca="false">VLOOKUP(B1255,INSUMOS!$A:$I,8,0)</f>
        <v>40.79</v>
      </c>
      <c r="J1255" s="101" t="n">
        <f aca="false">TRUNC(H1255*I1255,2)</f>
        <v>88.51</v>
      </c>
      <c r="L1255" s="63" t="n">
        <f aca="false">IF(AND(A1256&lt;&gt;"",A1255=""),L1254+1,L1254)</f>
        <v>113</v>
      </c>
      <c r="M1255" s="80" t="n">
        <f aca="false">IF(OR(A1255="Insumo",A1255="Composição Auxiliar"),J1255,"")</f>
        <v>88.51</v>
      </c>
      <c r="N1255" s="81" t="str">
        <f aca="false">IF(E1255="Mão de Obra",J1255,"")</f>
        <v/>
      </c>
      <c r="O1255" s="81" t="n">
        <f aca="false">IF(N1255&lt;&gt;"","",M1255)</f>
        <v>88.51</v>
      </c>
      <c r="P1255" s="82" t="str">
        <f aca="false">IF(A1255="Composição",B1255,"")</f>
        <v/>
      </c>
      <c r="Q1255" s="81" t="str">
        <f aca="false">IF(P1255&lt;&gt;"",SUMIF(L1255:L1255,L1255,N1255:N1255),"")</f>
        <v/>
      </c>
      <c r="R1255" s="81" t="str">
        <f aca="false">IF(P1255&lt;&gt;"",SUMIF(L1255:L1255,L1255,O1255:O1255),"")</f>
        <v/>
      </c>
    </row>
    <row r="1256" customFormat="false" ht="25.5" hidden="true" customHeight="false" outlineLevel="0" collapsed="false">
      <c r="A1256" s="96" t="s">
        <v>679</v>
      </c>
      <c r="B1256" s="97" t="s">
        <v>1362</v>
      </c>
      <c r="C1256" s="96" t="str">
        <f aca="false">VLOOKUP(B1256,INSUMOS!$A:$I,2,0)</f>
        <v>Próprio</v>
      </c>
      <c r="D1256" s="96" t="str">
        <f aca="false">VLOOKUP(B1256,INSUMOS!$A:$I,3,0)</f>
        <v>CORREDIÇA TELESCÓPICA P / GAVETA 40 MM - REF. FGVTN TT45 OU EQUIV</v>
      </c>
      <c r="E1256" s="98" t="str">
        <f aca="false">VLOOKUP(B1256,INSUMOS!$A:$I,4,0)</f>
        <v>Material</v>
      </c>
      <c r="F1256" s="98"/>
      <c r="G1256" s="99" t="str">
        <f aca="false">VLOOKUP(B1256,INSUMOS!$A:$I,5,0)</f>
        <v>PAR</v>
      </c>
      <c r="H1256" s="100" t="n">
        <v>3</v>
      </c>
      <c r="I1256" s="101" t="n">
        <f aca="false">VLOOKUP(B1256,INSUMOS!$A:$I,8,0)</f>
        <v>53.14</v>
      </c>
      <c r="J1256" s="101" t="n">
        <f aca="false">TRUNC(H1256*I1256,2)</f>
        <v>159.42</v>
      </c>
      <c r="L1256" s="63" t="n">
        <f aca="false">IF(AND(A1257&lt;&gt;"",A1256=""),L1255+1,L1255)</f>
        <v>113</v>
      </c>
      <c r="M1256" s="80" t="n">
        <f aca="false">IF(OR(A1256="Insumo",A1256="Composição Auxiliar"),J1256,"")</f>
        <v>159.42</v>
      </c>
      <c r="N1256" s="81" t="str">
        <f aca="false">IF(E1256="Mão de Obra",J1256,"")</f>
        <v/>
      </c>
      <c r="O1256" s="81" t="n">
        <f aca="false">IF(N1256&lt;&gt;"","",M1256)</f>
        <v>159.42</v>
      </c>
      <c r="P1256" s="82" t="str">
        <f aca="false">IF(A1256="Composição",B1256,"")</f>
        <v/>
      </c>
      <c r="Q1256" s="81" t="str">
        <f aca="false">IF(P1256&lt;&gt;"",SUMIF(L1256:L1256,L1256,N1256:N1256),"")</f>
        <v/>
      </c>
      <c r="R1256" s="81" t="str">
        <f aca="false">IF(P1256&lt;&gt;"",SUMIF(L1256:L1256,L1256,O1256:O1256),"")</f>
        <v/>
      </c>
    </row>
    <row r="1257" customFormat="false" ht="25.5" hidden="true" customHeight="false" outlineLevel="0" collapsed="false">
      <c r="A1257" s="96" t="s">
        <v>679</v>
      </c>
      <c r="B1257" s="97" t="s">
        <v>1243</v>
      </c>
      <c r="C1257" s="96" t="str">
        <f aca="false">VLOOKUP(B1257,INSUMOS!$A:$I,2,0)</f>
        <v>SINAPI</v>
      </c>
      <c r="D1257" s="96" t="str">
        <f aca="false">VLOOKUP(B1257,INSUMOS!$A:$I,3,0)</f>
        <v>PARAFUSO DE ACO ZINCADO COM ROSCA SOBERBA, CABECA CHATA E FENDA SIMPLES, DIAMETRO 4,2 MM, COMPRIMENTO * 32 * MM</v>
      </c>
      <c r="E1257" s="98" t="str">
        <f aca="false">VLOOKUP(B1257,INSUMOS!$A:$I,4,0)</f>
        <v>Material</v>
      </c>
      <c r="F1257" s="98"/>
      <c r="G1257" s="99" t="str">
        <f aca="false">VLOOKUP(B1257,INSUMOS!$A:$I,5,0)</f>
        <v>UN</v>
      </c>
      <c r="H1257" s="100" t="n">
        <v>48</v>
      </c>
      <c r="I1257" s="101" t="n">
        <f aca="false">VLOOKUP(B1257,INSUMOS!$A:$I,8,0)</f>
        <v>0.23</v>
      </c>
      <c r="J1257" s="101" t="n">
        <f aca="false">TRUNC(H1257*I1257,2)</f>
        <v>11.04</v>
      </c>
      <c r="L1257" s="63" t="n">
        <f aca="false">IF(AND(A1258&lt;&gt;"",A1257=""),L1256+1,L1256)</f>
        <v>113</v>
      </c>
      <c r="M1257" s="80" t="n">
        <f aca="false">IF(OR(A1257="Insumo",A1257="Composição Auxiliar"),J1257,"")</f>
        <v>11.04</v>
      </c>
      <c r="N1257" s="81" t="str">
        <f aca="false">IF(E1257="Mão de Obra",J1257,"")</f>
        <v/>
      </c>
      <c r="O1257" s="81" t="n">
        <f aca="false">IF(N1257&lt;&gt;"","",M1257)</f>
        <v>11.04</v>
      </c>
      <c r="P1257" s="82" t="str">
        <f aca="false">IF(A1257="Composição",B1257,"")</f>
        <v/>
      </c>
      <c r="Q1257" s="81" t="str">
        <f aca="false">IF(P1257&lt;&gt;"",SUMIF(L1257:L1257,L1257,N1257:N1257),"")</f>
        <v/>
      </c>
      <c r="R1257" s="81" t="str">
        <f aca="false">IF(P1257&lt;&gt;"",SUMIF(L1257:L1257,L1257,O1257:O1257),"")</f>
        <v/>
      </c>
    </row>
    <row r="1258" customFormat="false" ht="25.5" hidden="true" customHeight="false" outlineLevel="0" collapsed="false">
      <c r="A1258" s="96" t="s">
        <v>679</v>
      </c>
      <c r="B1258" s="97" t="s">
        <v>1363</v>
      </c>
      <c r="C1258" s="96" t="str">
        <f aca="false">VLOOKUP(B1258,INSUMOS!$A:$I,2,0)</f>
        <v>Próprio</v>
      </c>
      <c r="D1258" s="96" t="str">
        <f aca="false">VLOOKUP(B1258,INSUMOS!$A:$I,3,0)</f>
        <v>DOBRADIÇA TIPO CANECO, C/ BRAÇO CURVO, S/ MOLA - REF. FGVTN MS 51MS0505080AB OU EQUIV.</v>
      </c>
      <c r="E1258" s="98" t="str">
        <f aca="false">VLOOKUP(B1258,INSUMOS!$A:$I,4,0)</f>
        <v>Material</v>
      </c>
      <c r="F1258" s="98"/>
      <c r="G1258" s="99" t="str">
        <f aca="false">VLOOKUP(B1258,INSUMOS!$A:$I,5,0)</f>
        <v>UN</v>
      </c>
      <c r="H1258" s="100" t="n">
        <v>8</v>
      </c>
      <c r="I1258" s="101" t="n">
        <f aca="false">VLOOKUP(B1258,INSUMOS!$A:$I,8,0)</f>
        <v>7.25</v>
      </c>
      <c r="J1258" s="101" t="n">
        <f aca="false">TRUNC(H1258*I1258,2)</f>
        <v>58</v>
      </c>
      <c r="L1258" s="63" t="n">
        <f aca="false">IF(AND(A1259&lt;&gt;"",A1258=""),L1257+1,L1257)</f>
        <v>113</v>
      </c>
      <c r="M1258" s="80" t="n">
        <f aca="false">IF(OR(A1258="Insumo",A1258="Composição Auxiliar"),J1258,"")</f>
        <v>58</v>
      </c>
      <c r="N1258" s="81" t="str">
        <f aca="false">IF(E1258="Mão de Obra",J1258,"")</f>
        <v/>
      </c>
      <c r="O1258" s="81" t="n">
        <f aca="false">IF(N1258&lt;&gt;"","",M1258)</f>
        <v>58</v>
      </c>
      <c r="P1258" s="82" t="str">
        <f aca="false">IF(A1258="Composição",B1258,"")</f>
        <v/>
      </c>
      <c r="Q1258" s="81" t="str">
        <f aca="false">IF(P1258&lt;&gt;"",SUMIF(L1258:L1258,L1258,N1258:N1258),"")</f>
        <v/>
      </c>
      <c r="R1258" s="81" t="str">
        <f aca="false">IF(P1258&lt;&gt;"",SUMIF(L1258:L1258,L1258,O1258:O1258),"")</f>
        <v/>
      </c>
    </row>
    <row r="1259" customFormat="false" ht="14.25" hidden="true" customHeight="false" outlineLevel="0" collapsed="false">
      <c r="A1259" s="96" t="s">
        <v>679</v>
      </c>
      <c r="B1259" s="97" t="s">
        <v>1359</v>
      </c>
      <c r="C1259" s="96" t="str">
        <f aca="false">VLOOKUP(B1259,INSUMOS!$A:$I,2,0)</f>
        <v>ORSE</v>
      </c>
      <c r="D1259" s="96" t="str">
        <f aca="false">VLOOKUP(B1259,INSUMOS!$A:$I,3,0)</f>
        <v>FITA ACABAMENTO BORDO, EM PVC, COR BRANCA, E=19MM M</v>
      </c>
      <c r="E1259" s="98" t="str">
        <f aca="false">VLOOKUP(B1259,INSUMOS!$A:$I,4,0)</f>
        <v>Material</v>
      </c>
      <c r="F1259" s="98"/>
      <c r="G1259" s="99" t="str">
        <f aca="false">VLOOKUP(B1259,INSUMOS!$A:$I,5,0)</f>
        <v>m</v>
      </c>
      <c r="H1259" s="100" t="n">
        <v>9.76</v>
      </c>
      <c r="I1259" s="101" t="n">
        <f aca="false">VLOOKUP(B1259,INSUMOS!$A:$I,8,0)</f>
        <v>0.35</v>
      </c>
      <c r="J1259" s="101" t="n">
        <f aca="false">TRUNC(H1259*I1259,2)</f>
        <v>3.41</v>
      </c>
      <c r="L1259" s="63" t="n">
        <f aca="false">IF(AND(A1260&lt;&gt;"",A1259=""),L1258+1,L1258)</f>
        <v>113</v>
      </c>
      <c r="M1259" s="80" t="n">
        <f aca="false">IF(OR(A1259="Insumo",A1259="Composição Auxiliar"),J1259,"")</f>
        <v>3.41</v>
      </c>
      <c r="N1259" s="81" t="str">
        <f aca="false">IF(E1259="Mão de Obra",J1259,"")</f>
        <v/>
      </c>
      <c r="O1259" s="81" t="n">
        <f aca="false">IF(N1259&lt;&gt;"","",M1259)</f>
        <v>3.41</v>
      </c>
      <c r="P1259" s="82" t="str">
        <f aca="false">IF(A1259="Composição",B1259,"")</f>
        <v/>
      </c>
      <c r="Q1259" s="81" t="str">
        <f aca="false">IF(P1259&lt;&gt;"",SUMIF(L1259:L1259,L1259,N1259:N1259),"")</f>
        <v/>
      </c>
      <c r="R1259" s="81" t="str">
        <f aca="false">IF(P1259&lt;&gt;"",SUMIF(L1259:L1259,L1259,O1259:O1259),"")</f>
        <v/>
      </c>
    </row>
    <row r="1260" customFormat="false" ht="14.25" hidden="true" customHeight="false" outlineLevel="0" collapsed="false">
      <c r="A1260" s="96" t="s">
        <v>679</v>
      </c>
      <c r="B1260" s="97" t="s">
        <v>1364</v>
      </c>
      <c r="C1260" s="96" t="str">
        <f aca="false">VLOOKUP(B1260,INSUMOS!$A:$I,2,0)</f>
        <v>SINAPI</v>
      </c>
      <c r="D1260" s="96" t="str">
        <f aca="false">VLOOKUP(B1260,INSUMOS!$A:$I,3,0)</f>
        <v>CHAPA DE MDF BRANCO LISO 2 FACES, E = 18 MM, DE *2,75 X 1,85* M</v>
      </c>
      <c r="E1260" s="98" t="str">
        <f aca="false">VLOOKUP(B1260,INSUMOS!$A:$I,4,0)</f>
        <v>Material</v>
      </c>
      <c r="F1260" s="98"/>
      <c r="G1260" s="99" t="str">
        <f aca="false">VLOOKUP(B1260,INSUMOS!$A:$I,5,0)</f>
        <v>m²</v>
      </c>
      <c r="H1260" s="100" t="n">
        <v>7.733</v>
      </c>
      <c r="I1260" s="101" t="n">
        <f aca="false">VLOOKUP(B1260,INSUMOS!$A:$I,8,0)</f>
        <v>58.09</v>
      </c>
      <c r="J1260" s="101" t="n">
        <f aca="false">TRUNC(H1260*I1260,2)</f>
        <v>449.2</v>
      </c>
      <c r="L1260" s="63" t="n">
        <f aca="false">IF(AND(A1261&lt;&gt;"",A1260=""),L1259+1,L1259)</f>
        <v>113</v>
      </c>
      <c r="M1260" s="80" t="n">
        <f aca="false">IF(OR(A1260="Insumo",A1260="Composição Auxiliar"),J1260,"")</f>
        <v>449.2</v>
      </c>
      <c r="N1260" s="81" t="str">
        <f aca="false">IF(E1260="Mão de Obra",J1260,"")</f>
        <v/>
      </c>
      <c r="O1260" s="81" t="n">
        <f aca="false">IF(N1260&lt;&gt;"","",M1260)</f>
        <v>449.2</v>
      </c>
      <c r="P1260" s="82" t="str">
        <f aca="false">IF(A1260="Composição",B1260,"")</f>
        <v/>
      </c>
      <c r="Q1260" s="81" t="str">
        <f aca="false">IF(P1260&lt;&gt;"",SUMIF(L1260:L1260,L1260,N1260:N1260),"")</f>
        <v/>
      </c>
      <c r="R1260" s="81" t="str">
        <f aca="false">IF(P1260&lt;&gt;"",SUMIF(L1260:L1260,L1260,O1260:O1260),"")</f>
        <v/>
      </c>
    </row>
    <row r="1261" customFormat="false" ht="25.5" hidden="true" customHeight="false" outlineLevel="0" collapsed="false">
      <c r="A1261" s="96" t="s">
        <v>679</v>
      </c>
      <c r="B1261" s="97" t="s">
        <v>1365</v>
      </c>
      <c r="C1261" s="96" t="str">
        <f aca="false">VLOOKUP(B1261,INSUMOS!$A:$I,2,0)</f>
        <v>Próprio</v>
      </c>
      <c r="D1261" s="96" t="str">
        <f aca="false">VLOOKUP(B1261,INSUMOS!$A:$I,3,0)</f>
        <v>PERFIL PUXADOR EM ALUMÍNIO SP-046L P/ CHAPAS DE 18 MM ACAB. ANODIZADO FOSCO - BARRA 3 M</v>
      </c>
      <c r="E1261" s="98" t="str">
        <f aca="false">VLOOKUP(B1261,INSUMOS!$A:$I,4,0)</f>
        <v>Material</v>
      </c>
      <c r="F1261" s="98"/>
      <c r="G1261" s="99" t="str">
        <f aca="false">VLOOKUP(B1261,INSUMOS!$A:$I,5,0)</f>
        <v>UN</v>
      </c>
      <c r="H1261" s="100" t="n">
        <v>1.11</v>
      </c>
      <c r="I1261" s="101" t="n">
        <f aca="false">VLOOKUP(B1261,INSUMOS!$A:$I,8,0)</f>
        <v>61.46</v>
      </c>
      <c r="J1261" s="101" t="n">
        <f aca="false">TRUNC(H1261*I1261,2)</f>
        <v>68.22</v>
      </c>
      <c r="L1261" s="63" t="n">
        <f aca="false">IF(AND(A1262&lt;&gt;"",A1261=""),L1260+1,L1260)</f>
        <v>113</v>
      </c>
      <c r="M1261" s="80" t="n">
        <f aca="false">IF(OR(A1261="Insumo",A1261="Composição Auxiliar"),J1261,"")</f>
        <v>68.22</v>
      </c>
      <c r="N1261" s="81" t="str">
        <f aca="false">IF(E1261="Mão de Obra",J1261,"")</f>
        <v/>
      </c>
      <c r="O1261" s="81" t="n">
        <f aca="false">IF(N1261&lt;&gt;"","",M1261)</f>
        <v>68.22</v>
      </c>
      <c r="P1261" s="82" t="str">
        <f aca="false">IF(A1261="Composição",B1261,"")</f>
        <v/>
      </c>
      <c r="Q1261" s="81" t="str">
        <f aca="false">IF(P1261&lt;&gt;"",SUMIF(L1261:L1261,L1261,N1261:N1261),"")</f>
        <v/>
      </c>
      <c r="R1261" s="81" t="str">
        <f aca="false">IF(P1261&lt;&gt;"",SUMIF(L1261:L1261,L1261,O1261:O1261),"")</f>
        <v/>
      </c>
    </row>
    <row r="1262" customFormat="false" ht="14.25" hidden="true" customHeight="false" outlineLevel="0" collapsed="false">
      <c r="A1262" s="96" t="s">
        <v>679</v>
      </c>
      <c r="B1262" s="97" t="s">
        <v>1366</v>
      </c>
      <c r="C1262" s="96" t="str">
        <f aca="false">VLOOKUP(B1262,INSUMOS!$A:$I,2,0)</f>
        <v>SINAPI</v>
      </c>
      <c r="D1262" s="96" t="str">
        <f aca="false">VLOOKUP(B1262,INSUMOS!$A:$I,3,0)</f>
        <v>COLA BRANCA BASE PVA</v>
      </c>
      <c r="E1262" s="98" t="str">
        <f aca="false">VLOOKUP(B1262,INSUMOS!$A:$I,4,0)</f>
        <v>Material</v>
      </c>
      <c r="F1262" s="98"/>
      <c r="G1262" s="99" t="str">
        <f aca="false">VLOOKUP(B1262,INSUMOS!$A:$I,5,0)</f>
        <v>KG</v>
      </c>
      <c r="H1262" s="100" t="n">
        <v>0.62</v>
      </c>
      <c r="I1262" s="101" t="n">
        <f aca="false">VLOOKUP(B1262,INSUMOS!$A:$I,8,0)</f>
        <v>35.75</v>
      </c>
      <c r="J1262" s="101" t="n">
        <f aca="false">TRUNC(H1262*I1262,2)</f>
        <v>22.16</v>
      </c>
      <c r="L1262" s="63" t="n">
        <f aca="false">IF(AND(A1263&lt;&gt;"",A1262=""),L1261+1,L1261)</f>
        <v>113</v>
      </c>
      <c r="M1262" s="80" t="n">
        <f aca="false">IF(OR(A1262="Insumo",A1262="Composição Auxiliar"),J1262,"")</f>
        <v>22.16</v>
      </c>
      <c r="N1262" s="81" t="str">
        <f aca="false">IF(E1262="Mão de Obra",J1262,"")</f>
        <v/>
      </c>
      <c r="O1262" s="81" t="n">
        <f aca="false">IF(N1262&lt;&gt;"","",M1262)</f>
        <v>22.16</v>
      </c>
      <c r="P1262" s="82" t="str">
        <f aca="false">IF(A1262="Composição",B1262,"")</f>
        <v/>
      </c>
      <c r="Q1262" s="81" t="str">
        <f aca="false">IF(P1262&lt;&gt;"",SUMIF(L1262:L1262,L1262,N1262:N1262),"")</f>
        <v/>
      </c>
      <c r="R1262" s="81" t="str">
        <f aca="false">IF(P1262&lt;&gt;"",SUMIF(L1262:L1262,L1262,O1262:O1262),"")</f>
        <v/>
      </c>
    </row>
    <row r="1263" customFormat="false" ht="14.25" hidden="true" customHeight="false" outlineLevel="0" collapsed="false">
      <c r="A1263" s="102"/>
      <c r="B1263" s="102"/>
      <c r="C1263" s="102"/>
      <c r="D1263" s="102"/>
      <c r="E1263" s="102"/>
      <c r="F1263" s="103"/>
      <c r="G1263" s="102"/>
      <c r="H1263" s="103"/>
      <c r="I1263" s="102"/>
      <c r="J1263" s="103"/>
      <c r="L1263" s="63" t="n">
        <f aca="false">IF(AND(A1264&lt;&gt;"",A1263=""),L1262+1,L1262)</f>
        <v>113</v>
      </c>
      <c r="M1263" s="80" t="str">
        <f aca="false">IF(OR(A1263="Insumo",A1263="Composição Auxiliar"),J1263,"")</f>
        <v/>
      </c>
      <c r="N1263" s="81" t="str">
        <f aca="false">IF(E1263="Mão de Obra",J1263,"")</f>
        <v/>
      </c>
      <c r="O1263" s="81" t="str">
        <f aca="false">IF(N1263&lt;&gt;"","",M1263)</f>
        <v/>
      </c>
      <c r="P1263" s="82" t="str">
        <f aca="false">IF(A1263="Composição",B1263,"")</f>
        <v/>
      </c>
      <c r="Q1263" s="81" t="str">
        <f aca="false">IF(P1263&lt;&gt;"",SUMIF(L1263:L1263,L1263,N1263:N1263),"")</f>
        <v/>
      </c>
      <c r="R1263" s="81" t="str">
        <f aca="false">IF(P1263&lt;&gt;"",SUMIF(L1263:L1263,L1263,O1263:O1263),"")</f>
        <v/>
      </c>
    </row>
    <row r="1264" customFormat="false" ht="15" hidden="true" customHeight="false" outlineLevel="0" collapsed="false">
      <c r="A1264" s="102"/>
      <c r="B1264" s="102"/>
      <c r="C1264" s="102"/>
      <c r="D1264" s="102"/>
      <c r="E1264" s="102"/>
      <c r="F1264" s="103"/>
      <c r="G1264" s="102"/>
      <c r="H1264" s="104"/>
      <c r="I1264" s="104"/>
      <c r="J1264" s="103"/>
      <c r="L1264" s="63" t="n">
        <f aca="false">IF(AND(A1265&lt;&gt;"",A1264=""),L1263+1,L1263)</f>
        <v>113</v>
      </c>
      <c r="M1264" s="80" t="str">
        <f aca="false">IF(OR(A1264="Insumo",A1264="Composição Auxiliar"),J1264,"")</f>
        <v/>
      </c>
      <c r="N1264" s="81" t="str">
        <f aca="false">IF(E1264="Mão de Obra",J1264,"")</f>
        <v/>
      </c>
      <c r="O1264" s="81" t="str">
        <f aca="false">IF(N1264&lt;&gt;"","",M1264)</f>
        <v/>
      </c>
      <c r="P1264" s="82" t="str">
        <f aca="false">IF(A1264="Composição",B1264,"")</f>
        <v/>
      </c>
      <c r="Q1264" s="81" t="str">
        <f aca="false">IF(P1264&lt;&gt;"",SUMIF(L1264:L1264,L1264,N1264:N1264),"")</f>
        <v/>
      </c>
      <c r="R1264" s="81" t="str">
        <f aca="false">IF(P1264&lt;&gt;"",SUMIF(L1264:L1264,L1264,O1264:O1264),"")</f>
        <v/>
      </c>
    </row>
    <row r="1265" customFormat="false" ht="15" hidden="true" customHeight="false" outlineLevel="0" collapsed="false">
      <c r="A1265" s="108"/>
      <c r="B1265" s="108"/>
      <c r="C1265" s="108"/>
      <c r="D1265" s="108"/>
      <c r="E1265" s="108"/>
      <c r="F1265" s="108"/>
      <c r="G1265" s="108"/>
      <c r="H1265" s="108"/>
      <c r="I1265" s="108"/>
      <c r="J1265" s="108"/>
      <c r="L1265" s="63" t="n">
        <f aca="false">IF(AND(A1266&lt;&gt;"",A1265=""),L1264+1,L1264)</f>
        <v>114</v>
      </c>
      <c r="M1265" s="80" t="str">
        <f aca="false">IF(OR(A1265="Insumo",A1265="Composição Auxiliar"),J1265,"")</f>
        <v/>
      </c>
      <c r="N1265" s="81" t="str">
        <f aca="false">IF(E1265="Mão de Obra",J1265,"")</f>
        <v/>
      </c>
      <c r="O1265" s="81" t="str">
        <f aca="false">IF(N1265&lt;&gt;"","",M1265)</f>
        <v/>
      </c>
      <c r="P1265" s="82" t="str">
        <f aca="false">IF(A1265="Composição",B1265,"")</f>
        <v/>
      </c>
      <c r="Q1265" s="81" t="str">
        <f aca="false">IF(P1265&lt;&gt;"",SUMIF(L1265:L1265,L1265,N1265:N1265),"")</f>
        <v/>
      </c>
      <c r="R1265" s="81" t="str">
        <f aca="false">IF(P1265&lt;&gt;"",SUMIF(L1265:L1265,L1265,O1265:O1265),"")</f>
        <v/>
      </c>
    </row>
    <row r="1266" customFormat="false" ht="15" hidden="true" customHeight="true" outlineLevel="0" collapsed="false">
      <c r="A1266" s="83" t="s">
        <v>321</v>
      </c>
      <c r="B1266" s="84" t="s">
        <v>655</v>
      </c>
      <c r="C1266" s="83" t="s">
        <v>656</v>
      </c>
      <c r="D1266" s="83" t="s">
        <v>657</v>
      </c>
      <c r="E1266" s="83" t="s">
        <v>658</v>
      </c>
      <c r="F1266" s="83"/>
      <c r="G1266" s="85" t="s">
        <v>659</v>
      </c>
      <c r="H1266" s="84" t="s">
        <v>660</v>
      </c>
      <c r="I1266" s="84" t="s">
        <v>661</v>
      </c>
      <c r="J1266" s="84" t="s">
        <v>662</v>
      </c>
      <c r="L1266" s="63" t="n">
        <f aca="false">IF(AND(A1267&lt;&gt;"",A1266=""),L1265+1,L1265)</f>
        <v>114</v>
      </c>
      <c r="M1266" s="80" t="str">
        <f aca="false">IF(OR(A1266="Insumo",A1266="Composição Auxiliar"),J1266,"")</f>
        <v/>
      </c>
      <c r="N1266" s="81" t="str">
        <f aca="false">IF(E1266="Mão de Obra",J1266,"")</f>
        <v/>
      </c>
      <c r="O1266" s="81" t="str">
        <f aca="false">IF(N1266&lt;&gt;"","",M1266)</f>
        <v/>
      </c>
      <c r="P1266" s="82" t="str">
        <f aca="false">IF(A1266="Composição",B1266,"")</f>
        <v/>
      </c>
      <c r="Q1266" s="81" t="str">
        <f aca="false">IF(P1266&lt;&gt;"",SUMIF(L1266:L1266,L1266,N1266:N1266),"")</f>
        <v/>
      </c>
      <c r="R1266" s="81" t="str">
        <f aca="false">IF(P1266&lt;&gt;"",SUMIF(L1266:L1266,L1266,O1266:O1266),"")</f>
        <v/>
      </c>
    </row>
    <row r="1267" customFormat="false" ht="51" hidden="true" customHeight="true" outlineLevel="0" collapsed="false">
      <c r="A1267" s="86" t="s">
        <v>663</v>
      </c>
      <c r="B1267" s="87" t="s">
        <v>322</v>
      </c>
      <c r="C1267" s="86" t="s">
        <v>716</v>
      </c>
      <c r="D1267" s="86" t="s">
        <v>1367</v>
      </c>
      <c r="E1267" s="86" t="s">
        <v>1357</v>
      </c>
      <c r="F1267" s="86"/>
      <c r="G1267" s="88" t="s">
        <v>718</v>
      </c>
      <c r="H1267" s="89" t="n">
        <v>1</v>
      </c>
      <c r="I1267" s="90" t="n">
        <f aca="false">SUMIF(L:L,$L1267,M:M)</f>
        <v>6320.16</v>
      </c>
      <c r="J1267" s="90" t="n">
        <f aca="false">TRUNC(H1267*I1267,2)</f>
        <v>6320.16</v>
      </c>
      <c r="L1267" s="63" t="n">
        <f aca="false">IF(AND(A1268&lt;&gt;"",A1267=""),L1266+1,L1266)</f>
        <v>114</v>
      </c>
      <c r="M1267" s="80" t="str">
        <f aca="false">IF(OR(A1267="Insumo",A1267="Composição Auxiliar"),J1267,"")</f>
        <v/>
      </c>
      <c r="N1267" s="81" t="str">
        <f aca="false">IF(E1267="Mão de Obra",J1267,"")</f>
        <v/>
      </c>
      <c r="O1267" s="81" t="str">
        <f aca="false">IF(N1267&lt;&gt;"","",M1267)</f>
        <v/>
      </c>
      <c r="P1267" s="82" t="str">
        <f aca="false">IF(A1267="Composição",B1267,"")</f>
        <v> S-ARQ-MARC-PRMPP-003 </v>
      </c>
      <c r="Q1267" s="81" t="n">
        <f aca="false">IF(P1267&lt;&gt;"",SUMIF(L1267:L1267,L1267,N1267:N1267),"")</f>
        <v>0</v>
      </c>
      <c r="R1267" s="81" t="n">
        <f aca="false">IF(P1267&lt;&gt;"",SUMIF(L1267:L1267,L1267,O1267:O1267),"")</f>
        <v>0</v>
      </c>
    </row>
    <row r="1268" customFormat="false" ht="25.5" hidden="true" customHeight="true" outlineLevel="0" collapsed="false">
      <c r="A1268" s="91" t="s">
        <v>668</v>
      </c>
      <c r="B1268" s="92" t="s">
        <v>1135</v>
      </c>
      <c r="C1268" s="91" t="s">
        <v>664</v>
      </c>
      <c r="D1268" s="91" t="s">
        <v>1136</v>
      </c>
      <c r="E1268" s="91" t="s">
        <v>671</v>
      </c>
      <c r="F1268" s="91"/>
      <c r="G1268" s="93" t="s">
        <v>672</v>
      </c>
      <c r="H1268" s="94" t="n">
        <v>12</v>
      </c>
      <c r="I1268" s="95" t="n">
        <f aca="false">SUMIFS(J:J,A:A,"Composição",B:B,$B1268)</f>
        <v>23.56</v>
      </c>
      <c r="J1268" s="95" t="n">
        <f aca="false">TRUNC(H1268*I1268,2)</f>
        <v>282.72</v>
      </c>
      <c r="L1268" s="63" t="n">
        <f aca="false">IF(AND(A1269&lt;&gt;"",A1268=""),L1267+1,L1267)</f>
        <v>114</v>
      </c>
      <c r="M1268" s="80" t="n">
        <f aca="false">IF(OR(A1268="Insumo",A1268="Composição Auxiliar"),J1268,"")</f>
        <v>282.72</v>
      </c>
      <c r="N1268" s="81" t="str">
        <f aca="false">IF(E1268="Mão de Obra",J1268,"")</f>
        <v/>
      </c>
      <c r="O1268" s="81" t="n">
        <f aca="false">IF(N1268&lt;&gt;"","",M1268)</f>
        <v>282.72</v>
      </c>
      <c r="P1268" s="82" t="str">
        <f aca="false">IF(A1268="Composição",B1268,"")</f>
        <v/>
      </c>
      <c r="Q1268" s="81" t="str">
        <f aca="false">IF(P1268&lt;&gt;"",SUMIF(L1268:L1268,L1268,N1268:N1268),"")</f>
        <v/>
      </c>
      <c r="R1268" s="81" t="str">
        <f aca="false">IF(P1268&lt;&gt;"",SUMIF(L1268:L1268,L1268,O1268:O1268),"")</f>
        <v/>
      </c>
    </row>
    <row r="1269" customFormat="false" ht="25.5" hidden="true" customHeight="true" outlineLevel="0" collapsed="false">
      <c r="A1269" s="91" t="s">
        <v>668</v>
      </c>
      <c r="B1269" s="92" t="s">
        <v>677</v>
      </c>
      <c r="C1269" s="91" t="s">
        <v>664</v>
      </c>
      <c r="D1269" s="91" t="s">
        <v>678</v>
      </c>
      <c r="E1269" s="91" t="s">
        <v>671</v>
      </c>
      <c r="F1269" s="91"/>
      <c r="G1269" s="93" t="s">
        <v>672</v>
      </c>
      <c r="H1269" s="94" t="n">
        <v>12</v>
      </c>
      <c r="I1269" s="95" t="n">
        <f aca="false">SUMIFS(J:J,A:A,"Composição",B:B,$B1269)</f>
        <v>18.93</v>
      </c>
      <c r="J1269" s="95" t="n">
        <f aca="false">TRUNC(H1269*I1269,2)</f>
        <v>227.16</v>
      </c>
      <c r="L1269" s="63" t="n">
        <f aca="false">IF(AND(A1270&lt;&gt;"",A1269=""),L1268+1,L1268)</f>
        <v>114</v>
      </c>
      <c r="M1269" s="80" t="n">
        <f aca="false">IF(OR(A1269="Insumo",A1269="Composição Auxiliar"),J1269,"")</f>
        <v>227.16</v>
      </c>
      <c r="N1269" s="81" t="str">
        <f aca="false">IF(E1269="Mão de Obra",J1269,"")</f>
        <v/>
      </c>
      <c r="O1269" s="81" t="n">
        <f aca="false">IF(N1269&lt;&gt;"","",M1269)</f>
        <v>227.16</v>
      </c>
      <c r="P1269" s="82" t="str">
        <f aca="false">IF(A1269="Composição",B1269,"")</f>
        <v/>
      </c>
      <c r="Q1269" s="81" t="str">
        <f aca="false">IF(P1269&lt;&gt;"",SUMIF(L1269:L1269,L1269,N1269:N1269),"")</f>
        <v/>
      </c>
      <c r="R1269" s="81" t="str">
        <f aca="false">IF(P1269&lt;&gt;"",SUMIF(L1269:L1269,L1269,O1269:O1269),"")</f>
        <v/>
      </c>
    </row>
    <row r="1270" customFormat="false" ht="25.5" hidden="true" customHeight="true" outlineLevel="0" collapsed="false">
      <c r="A1270" s="91" t="s">
        <v>668</v>
      </c>
      <c r="B1270" s="92" t="s">
        <v>1199</v>
      </c>
      <c r="C1270" s="91" t="s">
        <v>664</v>
      </c>
      <c r="D1270" s="91" t="s">
        <v>1200</v>
      </c>
      <c r="E1270" s="91" t="s">
        <v>671</v>
      </c>
      <c r="F1270" s="91"/>
      <c r="G1270" s="93" t="s">
        <v>672</v>
      </c>
      <c r="H1270" s="94" t="n">
        <v>12</v>
      </c>
      <c r="I1270" s="95" t="n">
        <f aca="false">SUMIFS(J:J,A:A,"Composição",B:B,$B1270)</f>
        <v>22.05</v>
      </c>
      <c r="J1270" s="95" t="n">
        <f aca="false">TRUNC(H1270*I1270,2)</f>
        <v>264.6</v>
      </c>
      <c r="L1270" s="63" t="n">
        <f aca="false">IF(AND(A1271&lt;&gt;"",A1270=""),L1269+1,L1269)</f>
        <v>114</v>
      </c>
      <c r="M1270" s="80" t="n">
        <f aca="false">IF(OR(A1270="Insumo",A1270="Composição Auxiliar"),J1270,"")</f>
        <v>264.6</v>
      </c>
      <c r="N1270" s="81" t="str">
        <f aca="false">IF(E1270="Mão de Obra",J1270,"")</f>
        <v/>
      </c>
      <c r="O1270" s="81" t="n">
        <f aca="false">IF(N1270&lt;&gt;"","",M1270)</f>
        <v>264.6</v>
      </c>
      <c r="P1270" s="82" t="str">
        <f aca="false">IF(A1270="Composição",B1270,"")</f>
        <v/>
      </c>
      <c r="Q1270" s="81" t="str">
        <f aca="false">IF(P1270&lt;&gt;"",SUMIF(L1270:L1270,L1270,N1270:N1270),"")</f>
        <v/>
      </c>
      <c r="R1270" s="81" t="str">
        <f aca="false">IF(P1270&lt;&gt;"",SUMIF(L1270:L1270,L1270,O1270:O1270),"")</f>
        <v/>
      </c>
    </row>
    <row r="1271" customFormat="false" ht="25.5" hidden="true" customHeight="true" outlineLevel="0" collapsed="false">
      <c r="A1271" s="91" t="s">
        <v>668</v>
      </c>
      <c r="B1271" s="92" t="s">
        <v>695</v>
      </c>
      <c r="C1271" s="91" t="s">
        <v>664</v>
      </c>
      <c r="D1271" s="91" t="s">
        <v>696</v>
      </c>
      <c r="E1271" s="91" t="s">
        <v>671</v>
      </c>
      <c r="F1271" s="91"/>
      <c r="G1271" s="93" t="s">
        <v>672</v>
      </c>
      <c r="H1271" s="94" t="n">
        <v>12</v>
      </c>
      <c r="I1271" s="95" t="n">
        <f aca="false">SUMIFS(J:J,A:A,"Composição",B:B,$B1271)</f>
        <v>19.93</v>
      </c>
      <c r="J1271" s="95" t="n">
        <f aca="false">TRUNC(H1271*I1271,2)</f>
        <v>239.16</v>
      </c>
      <c r="L1271" s="63" t="n">
        <f aca="false">IF(AND(A1272&lt;&gt;"",A1271=""),L1270+1,L1270)</f>
        <v>114</v>
      </c>
      <c r="M1271" s="80" t="n">
        <f aca="false">IF(OR(A1271="Insumo",A1271="Composição Auxiliar"),J1271,"")</f>
        <v>239.16</v>
      </c>
      <c r="N1271" s="81" t="str">
        <f aca="false">IF(E1271="Mão de Obra",J1271,"")</f>
        <v/>
      </c>
      <c r="O1271" s="81" t="n">
        <f aca="false">IF(N1271&lt;&gt;"","",M1271)</f>
        <v>239.16</v>
      </c>
      <c r="P1271" s="82" t="str">
        <f aca="false">IF(A1271="Composição",B1271,"")</f>
        <v/>
      </c>
      <c r="Q1271" s="81" t="str">
        <f aca="false">IF(P1271&lt;&gt;"",SUMIF(L1271:L1271,L1271,N1271:N1271),"")</f>
        <v/>
      </c>
      <c r="R1271" s="81" t="str">
        <f aca="false">IF(P1271&lt;&gt;"",SUMIF(L1271:L1271,L1271,O1271:O1271),"")</f>
        <v/>
      </c>
    </row>
    <row r="1272" customFormat="false" ht="25.5" hidden="true" customHeight="false" outlineLevel="0" collapsed="false">
      <c r="A1272" s="96" t="s">
        <v>679</v>
      </c>
      <c r="B1272" s="97" t="s">
        <v>1129</v>
      </c>
      <c r="C1272" s="96" t="str">
        <f aca="false">VLOOKUP(B1272,INSUMOS!$A:$I,2,0)</f>
        <v>SINAPI</v>
      </c>
      <c r="D1272" s="96" t="str">
        <f aca="false">VLOOKUP(B1272,INSUMOS!$A:$I,3,0)</f>
        <v>COLA A BASE DE RESINA SINTETICA PARA CHAPA DE LAMINADO MELAMINICO</v>
      </c>
      <c r="E1272" s="98" t="str">
        <f aca="false">VLOOKUP(B1272,INSUMOS!$A:$I,4,0)</f>
        <v>Material</v>
      </c>
      <c r="F1272" s="98"/>
      <c r="G1272" s="99" t="str">
        <f aca="false">VLOOKUP(B1272,INSUMOS!$A:$I,5,0)</f>
        <v>KG</v>
      </c>
      <c r="H1272" s="100" t="n">
        <v>0.215</v>
      </c>
      <c r="I1272" s="101" t="n">
        <f aca="false">VLOOKUP(B1272,INSUMOS!$A:$I,8,0)</f>
        <v>62.3</v>
      </c>
      <c r="J1272" s="101" t="n">
        <f aca="false">TRUNC(H1272*I1272,2)</f>
        <v>13.39</v>
      </c>
      <c r="L1272" s="63" t="n">
        <f aca="false">IF(AND(A1273&lt;&gt;"",A1272=""),L1271+1,L1271)</f>
        <v>114</v>
      </c>
      <c r="M1272" s="80" t="n">
        <f aca="false">IF(OR(A1272="Insumo",A1272="Composição Auxiliar"),J1272,"")</f>
        <v>13.39</v>
      </c>
      <c r="N1272" s="81" t="str">
        <f aca="false">IF(E1272="Mão de Obra",J1272,"")</f>
        <v/>
      </c>
      <c r="O1272" s="81" t="n">
        <f aca="false">IF(N1272&lt;&gt;"","",M1272)</f>
        <v>13.39</v>
      </c>
      <c r="P1272" s="82" t="str">
        <f aca="false">IF(A1272="Composição",B1272,"")</f>
        <v/>
      </c>
      <c r="Q1272" s="81" t="str">
        <f aca="false">IF(P1272&lt;&gt;"",SUMIF(L1272:L1272,L1272,N1272:N1272),"")</f>
        <v/>
      </c>
      <c r="R1272" s="81" t="str">
        <f aca="false">IF(P1272&lt;&gt;"",SUMIF(L1272:L1272,L1272,O1272:O1272),"")</f>
        <v/>
      </c>
    </row>
    <row r="1273" customFormat="false" ht="14.25" hidden="true" customHeight="false" outlineLevel="0" collapsed="false">
      <c r="A1273" s="96" t="s">
        <v>679</v>
      </c>
      <c r="B1273" s="97" t="s">
        <v>1359</v>
      </c>
      <c r="C1273" s="96" t="str">
        <f aca="false">VLOOKUP(B1273,INSUMOS!$A:$I,2,0)</f>
        <v>ORSE</v>
      </c>
      <c r="D1273" s="96" t="str">
        <f aca="false">VLOOKUP(B1273,INSUMOS!$A:$I,3,0)</f>
        <v>FITA ACABAMENTO BORDO, EM PVC, COR BRANCA, E=19MM M</v>
      </c>
      <c r="E1273" s="98" t="str">
        <f aca="false">VLOOKUP(B1273,INSUMOS!$A:$I,4,0)</f>
        <v>Material</v>
      </c>
      <c r="F1273" s="98"/>
      <c r="G1273" s="99" t="str">
        <f aca="false">VLOOKUP(B1273,INSUMOS!$A:$I,5,0)</f>
        <v>m</v>
      </c>
      <c r="H1273" s="100" t="n">
        <v>5.76</v>
      </c>
      <c r="I1273" s="101" t="n">
        <f aca="false">VLOOKUP(B1273,INSUMOS!$A:$I,8,0)</f>
        <v>0.35</v>
      </c>
      <c r="J1273" s="101" t="n">
        <f aca="false">TRUNC(H1273*I1273,2)</f>
        <v>2.01</v>
      </c>
      <c r="L1273" s="63" t="n">
        <f aca="false">IF(AND(A1274&lt;&gt;"",A1273=""),L1272+1,L1272)</f>
        <v>114</v>
      </c>
      <c r="M1273" s="80" t="n">
        <f aca="false">IF(OR(A1273="Insumo",A1273="Composição Auxiliar"),J1273,"")</f>
        <v>2.01</v>
      </c>
      <c r="N1273" s="81" t="str">
        <f aca="false">IF(E1273="Mão de Obra",J1273,"")</f>
        <v/>
      </c>
      <c r="O1273" s="81" t="n">
        <f aca="false">IF(N1273&lt;&gt;"","",M1273)</f>
        <v>2.01</v>
      </c>
      <c r="P1273" s="82" t="str">
        <f aca="false">IF(A1273="Composição",B1273,"")</f>
        <v/>
      </c>
      <c r="Q1273" s="81" t="str">
        <f aca="false">IF(P1273&lt;&gt;"",SUMIF(L1273:L1273,L1273,N1273:N1273),"")</f>
        <v/>
      </c>
      <c r="R1273" s="81" t="str">
        <f aca="false">IF(P1273&lt;&gt;"",SUMIF(L1273:L1273,L1273,O1273:O1273),"")</f>
        <v/>
      </c>
    </row>
    <row r="1274" customFormat="false" ht="38.25" hidden="true" customHeight="false" outlineLevel="0" collapsed="false">
      <c r="A1274" s="96" t="s">
        <v>679</v>
      </c>
      <c r="B1274" s="97" t="s">
        <v>1368</v>
      </c>
      <c r="C1274" s="96" t="str">
        <f aca="false">VLOOKUP(B1274,INSUMOS!$A:$I,2,0)</f>
        <v>SINAPI</v>
      </c>
      <c r="D1274" s="96" t="str">
        <f aca="false">VLOOKUP(B1274,INSUMOS!$A:$I,3,0)</f>
        <v>GRANITO PARA BANCADA, POLIDO, TIPO ANDORINHA/ QUARTZ/ CASTELO/ CORUMBA OU OUTROS EQUIVALENTES DA REGIAO, E=  *2,5* CM</v>
      </c>
      <c r="E1274" s="98" t="str">
        <f aca="false">VLOOKUP(B1274,INSUMOS!$A:$I,4,0)</f>
        <v>Material</v>
      </c>
      <c r="F1274" s="98"/>
      <c r="G1274" s="99" t="str">
        <f aca="false">VLOOKUP(B1274,INSUMOS!$A:$I,5,0)</f>
        <v>m²</v>
      </c>
      <c r="H1274" s="100" t="n">
        <v>6.56</v>
      </c>
      <c r="I1274" s="101" t="n">
        <f aca="false">VLOOKUP(B1274,INSUMOS!$A:$I,8,0)</f>
        <v>679.24</v>
      </c>
      <c r="J1274" s="101" t="n">
        <f aca="false">TRUNC(H1274*I1274,2)</f>
        <v>4455.81</v>
      </c>
      <c r="L1274" s="63" t="n">
        <f aca="false">IF(AND(A1275&lt;&gt;"",A1274=""),L1273+1,L1273)</f>
        <v>114</v>
      </c>
      <c r="M1274" s="80" t="n">
        <f aca="false">IF(OR(A1274="Insumo",A1274="Composição Auxiliar"),J1274,"")</f>
        <v>4455.81</v>
      </c>
      <c r="N1274" s="81" t="str">
        <f aca="false">IF(E1274="Mão de Obra",J1274,"")</f>
        <v/>
      </c>
      <c r="O1274" s="81" t="n">
        <f aca="false">IF(N1274&lt;&gt;"","",M1274)</f>
        <v>4455.81</v>
      </c>
      <c r="P1274" s="82" t="str">
        <f aca="false">IF(A1274="Composição",B1274,"")</f>
        <v/>
      </c>
      <c r="Q1274" s="81" t="str">
        <f aca="false">IF(P1274&lt;&gt;"",SUMIF(L1274:L1274,L1274,N1274:N1274),"")</f>
        <v/>
      </c>
      <c r="R1274" s="81" t="str">
        <f aca="false">IF(P1274&lt;&gt;"",SUMIF(L1274:L1274,L1274,O1274:O1274),"")</f>
        <v/>
      </c>
    </row>
    <row r="1275" customFormat="false" ht="14.25" hidden="true" customHeight="false" outlineLevel="0" collapsed="false">
      <c r="A1275" s="96" t="s">
        <v>679</v>
      </c>
      <c r="B1275" s="97" t="s">
        <v>1366</v>
      </c>
      <c r="C1275" s="96" t="str">
        <f aca="false">VLOOKUP(B1275,INSUMOS!$A:$I,2,0)</f>
        <v>SINAPI</v>
      </c>
      <c r="D1275" s="96" t="str">
        <f aca="false">VLOOKUP(B1275,INSUMOS!$A:$I,3,0)</f>
        <v>COLA BRANCA BASE PVA</v>
      </c>
      <c r="E1275" s="98" t="str">
        <f aca="false">VLOOKUP(B1275,INSUMOS!$A:$I,4,0)</f>
        <v>Material</v>
      </c>
      <c r="F1275" s="98"/>
      <c r="G1275" s="99" t="str">
        <f aca="false">VLOOKUP(B1275,INSUMOS!$A:$I,5,0)</f>
        <v>KG</v>
      </c>
      <c r="H1275" s="100" t="n">
        <v>0.42</v>
      </c>
      <c r="I1275" s="101" t="n">
        <f aca="false">VLOOKUP(B1275,INSUMOS!$A:$I,8,0)</f>
        <v>35.75</v>
      </c>
      <c r="J1275" s="101" t="n">
        <f aca="false">TRUNC(H1275*I1275,2)</f>
        <v>15.01</v>
      </c>
      <c r="L1275" s="63" t="n">
        <f aca="false">IF(AND(A1276&lt;&gt;"",A1275=""),L1274+1,L1274)</f>
        <v>114</v>
      </c>
      <c r="M1275" s="80" t="n">
        <f aca="false">IF(OR(A1275="Insumo",A1275="Composição Auxiliar"),J1275,"")</f>
        <v>15.01</v>
      </c>
      <c r="N1275" s="81" t="str">
        <f aca="false">IF(E1275="Mão de Obra",J1275,"")</f>
        <v/>
      </c>
      <c r="O1275" s="81" t="n">
        <f aca="false">IF(N1275&lt;&gt;"","",M1275)</f>
        <v>15.01</v>
      </c>
      <c r="P1275" s="82" t="str">
        <f aca="false">IF(A1275="Composição",B1275,"")</f>
        <v/>
      </c>
      <c r="Q1275" s="81" t="str">
        <f aca="false">IF(P1275&lt;&gt;"",SUMIF(L1275:L1275,L1275,N1275:N1275),"")</f>
        <v/>
      </c>
      <c r="R1275" s="81" t="str">
        <f aca="false">IF(P1275&lt;&gt;"",SUMIF(L1275:L1275,L1275,O1275:O1275),"")</f>
        <v/>
      </c>
    </row>
    <row r="1276" customFormat="false" ht="25.5" hidden="true" customHeight="false" outlineLevel="0" collapsed="false">
      <c r="A1276" s="96" t="s">
        <v>679</v>
      </c>
      <c r="B1276" s="97" t="s">
        <v>1363</v>
      </c>
      <c r="C1276" s="96" t="str">
        <f aca="false">VLOOKUP(B1276,INSUMOS!$A:$I,2,0)</f>
        <v>Próprio</v>
      </c>
      <c r="D1276" s="96" t="str">
        <f aca="false">VLOOKUP(B1276,INSUMOS!$A:$I,3,0)</f>
        <v>DOBRADIÇA TIPO CANECO, C/ BRAÇO CURVO, S/ MOLA - REF. FGVTN MS 51MS0505080AB OU EQUIV.</v>
      </c>
      <c r="E1276" s="98" t="str">
        <f aca="false">VLOOKUP(B1276,INSUMOS!$A:$I,4,0)</f>
        <v>Material</v>
      </c>
      <c r="F1276" s="98"/>
      <c r="G1276" s="99" t="str">
        <f aca="false">VLOOKUP(B1276,INSUMOS!$A:$I,5,0)</f>
        <v>UN</v>
      </c>
      <c r="H1276" s="100" t="n">
        <v>2</v>
      </c>
      <c r="I1276" s="101" t="n">
        <f aca="false">VLOOKUP(B1276,INSUMOS!$A:$I,8,0)</f>
        <v>7.25</v>
      </c>
      <c r="J1276" s="101" t="n">
        <f aca="false">TRUNC(H1276*I1276,2)</f>
        <v>14.5</v>
      </c>
      <c r="L1276" s="63" t="n">
        <f aca="false">IF(AND(A1277&lt;&gt;"",A1276=""),L1275+1,L1275)</f>
        <v>114</v>
      </c>
      <c r="M1276" s="80" t="n">
        <f aca="false">IF(OR(A1276="Insumo",A1276="Composição Auxiliar"),J1276,"")</f>
        <v>14.5</v>
      </c>
      <c r="N1276" s="81" t="str">
        <f aca="false">IF(E1276="Mão de Obra",J1276,"")</f>
        <v/>
      </c>
      <c r="O1276" s="81" t="n">
        <f aca="false">IF(N1276&lt;&gt;"","",M1276)</f>
        <v>14.5</v>
      </c>
      <c r="P1276" s="82" t="str">
        <f aca="false">IF(A1276="Composição",B1276,"")</f>
        <v/>
      </c>
      <c r="Q1276" s="81" t="str">
        <f aca="false">IF(P1276&lt;&gt;"",SUMIF(L1276:L1276,L1276,N1276:N1276),"")</f>
        <v/>
      </c>
      <c r="R1276" s="81" t="str">
        <f aca="false">IF(P1276&lt;&gt;"",SUMIF(L1276:L1276,L1276,O1276:O1276),"")</f>
        <v/>
      </c>
    </row>
    <row r="1277" customFormat="false" ht="14.25" hidden="true" customHeight="false" outlineLevel="0" collapsed="false">
      <c r="A1277" s="96" t="s">
        <v>679</v>
      </c>
      <c r="B1277" s="97" t="s">
        <v>1361</v>
      </c>
      <c r="C1277" s="96" t="str">
        <f aca="false">VLOOKUP(B1277,INSUMOS!$A:$I,2,0)</f>
        <v>SINAPI</v>
      </c>
      <c r="D1277" s="96" t="str">
        <f aca="false">VLOOKUP(B1277,INSUMOS!$A:$I,3,0)</f>
        <v>CHAPA DE MDF BRANCO LISO 1 FACE, E = 12 MM, DE *2,75 X 1,85* M</v>
      </c>
      <c r="E1277" s="98" t="str">
        <f aca="false">VLOOKUP(B1277,INSUMOS!$A:$I,4,0)</f>
        <v>Material</v>
      </c>
      <c r="F1277" s="98"/>
      <c r="G1277" s="99" t="str">
        <f aca="false">VLOOKUP(B1277,INSUMOS!$A:$I,5,0)</f>
        <v>m²</v>
      </c>
      <c r="H1277" s="100" t="n">
        <v>0.9723</v>
      </c>
      <c r="I1277" s="101" t="n">
        <f aca="false">VLOOKUP(B1277,INSUMOS!$A:$I,8,0)</f>
        <v>40.79</v>
      </c>
      <c r="J1277" s="101" t="n">
        <f aca="false">TRUNC(H1277*I1277,2)</f>
        <v>39.66</v>
      </c>
      <c r="L1277" s="63" t="n">
        <f aca="false">IF(AND(A1278&lt;&gt;"",A1277=""),L1276+1,L1276)</f>
        <v>114</v>
      </c>
      <c r="M1277" s="80" t="n">
        <f aca="false">IF(OR(A1277="Insumo",A1277="Composição Auxiliar"),J1277,"")</f>
        <v>39.66</v>
      </c>
      <c r="N1277" s="81" t="str">
        <f aca="false">IF(E1277="Mão de Obra",J1277,"")</f>
        <v/>
      </c>
      <c r="O1277" s="81" t="n">
        <f aca="false">IF(N1277&lt;&gt;"","",M1277)</f>
        <v>39.66</v>
      </c>
      <c r="P1277" s="82" t="str">
        <f aca="false">IF(A1277="Composição",B1277,"")</f>
        <v/>
      </c>
      <c r="Q1277" s="81" t="str">
        <f aca="false">IF(P1277&lt;&gt;"",SUMIF(L1277:L1277,L1277,N1277:N1277),"")</f>
        <v/>
      </c>
      <c r="R1277" s="81" t="str">
        <f aca="false">IF(P1277&lt;&gt;"",SUMIF(L1277:L1277,L1277,O1277:O1277),"")</f>
        <v/>
      </c>
    </row>
    <row r="1278" customFormat="false" ht="25.5" hidden="true" customHeight="false" outlineLevel="0" collapsed="false">
      <c r="A1278" s="96" t="s">
        <v>679</v>
      </c>
      <c r="B1278" s="97" t="s">
        <v>1243</v>
      </c>
      <c r="C1278" s="96" t="str">
        <f aca="false">VLOOKUP(B1278,INSUMOS!$A:$I,2,0)</f>
        <v>SINAPI</v>
      </c>
      <c r="D1278" s="96" t="str">
        <f aca="false">VLOOKUP(B1278,INSUMOS!$A:$I,3,0)</f>
        <v>PARAFUSO DE ACO ZINCADO COM ROSCA SOBERBA, CABECA CHATA E FENDA SIMPLES, DIAMETRO 4,2 MM, COMPRIMENTO * 32 * MM</v>
      </c>
      <c r="E1278" s="98" t="str">
        <f aca="false">VLOOKUP(B1278,INSUMOS!$A:$I,4,0)</f>
        <v>Material</v>
      </c>
      <c r="F1278" s="98"/>
      <c r="G1278" s="99" t="str">
        <f aca="false">VLOOKUP(B1278,INSUMOS!$A:$I,5,0)</f>
        <v>UN</v>
      </c>
      <c r="H1278" s="100" t="n">
        <v>38</v>
      </c>
      <c r="I1278" s="101" t="n">
        <f aca="false">VLOOKUP(B1278,INSUMOS!$A:$I,8,0)</f>
        <v>0.23</v>
      </c>
      <c r="J1278" s="101" t="n">
        <f aca="false">TRUNC(H1278*I1278,2)</f>
        <v>8.74</v>
      </c>
      <c r="L1278" s="63" t="n">
        <f aca="false">IF(AND(A1279&lt;&gt;"",A1278=""),L1277+1,L1277)</f>
        <v>114</v>
      </c>
      <c r="M1278" s="80" t="n">
        <f aca="false">IF(OR(A1278="Insumo",A1278="Composição Auxiliar"),J1278,"")</f>
        <v>8.74</v>
      </c>
      <c r="N1278" s="81" t="str">
        <f aca="false">IF(E1278="Mão de Obra",J1278,"")</f>
        <v/>
      </c>
      <c r="O1278" s="81" t="n">
        <f aca="false">IF(N1278&lt;&gt;"","",M1278)</f>
        <v>8.74</v>
      </c>
      <c r="P1278" s="82" t="str">
        <f aca="false">IF(A1278="Composição",B1278,"")</f>
        <v/>
      </c>
      <c r="Q1278" s="81" t="str">
        <f aca="false">IF(P1278&lt;&gt;"",SUMIF(L1278:L1278,L1278,N1278:N1278),"")</f>
        <v/>
      </c>
      <c r="R1278" s="81" t="str">
        <f aca="false">IF(P1278&lt;&gt;"",SUMIF(L1278:L1278,L1278,O1278:O1278),"")</f>
        <v/>
      </c>
    </row>
    <row r="1279" customFormat="false" ht="14.25" hidden="true" customHeight="false" outlineLevel="0" collapsed="false">
      <c r="A1279" s="96" t="s">
        <v>679</v>
      </c>
      <c r="B1279" s="97" t="s">
        <v>1364</v>
      </c>
      <c r="C1279" s="96" t="str">
        <f aca="false">VLOOKUP(B1279,INSUMOS!$A:$I,2,0)</f>
        <v>SINAPI</v>
      </c>
      <c r="D1279" s="96" t="str">
        <f aca="false">VLOOKUP(B1279,INSUMOS!$A:$I,3,0)</f>
        <v>CHAPA DE MDF BRANCO LISO 2 FACES, E = 18 MM, DE *2,75 X 1,85* M</v>
      </c>
      <c r="E1279" s="98" t="str">
        <f aca="false">VLOOKUP(B1279,INSUMOS!$A:$I,4,0)</f>
        <v>Material</v>
      </c>
      <c r="F1279" s="98"/>
      <c r="G1279" s="99" t="str">
        <f aca="false">VLOOKUP(B1279,INSUMOS!$A:$I,5,0)</f>
        <v>m²</v>
      </c>
      <c r="H1279" s="100" t="n">
        <v>3.573</v>
      </c>
      <c r="I1279" s="101" t="n">
        <f aca="false">VLOOKUP(B1279,INSUMOS!$A:$I,8,0)</f>
        <v>58.09</v>
      </c>
      <c r="J1279" s="101" t="n">
        <f aca="false">TRUNC(H1279*I1279,2)</f>
        <v>207.55</v>
      </c>
      <c r="L1279" s="63" t="n">
        <f aca="false">IF(AND(A1280&lt;&gt;"",A1279=""),L1278+1,L1278)</f>
        <v>114</v>
      </c>
      <c r="M1279" s="80" t="n">
        <f aca="false">IF(OR(A1279="Insumo",A1279="Composição Auxiliar"),J1279,"")</f>
        <v>207.55</v>
      </c>
      <c r="N1279" s="81" t="str">
        <f aca="false">IF(E1279="Mão de Obra",J1279,"")</f>
        <v/>
      </c>
      <c r="O1279" s="81" t="n">
        <f aca="false">IF(N1279&lt;&gt;"","",M1279)</f>
        <v>207.55</v>
      </c>
      <c r="P1279" s="82" t="str">
        <f aca="false">IF(A1279="Composição",B1279,"")</f>
        <v/>
      </c>
      <c r="Q1279" s="81" t="str">
        <f aca="false">IF(P1279&lt;&gt;"",SUMIF(L1279:L1279,L1279,N1279:N1279),"")</f>
        <v/>
      </c>
      <c r="R1279" s="81" t="str">
        <f aca="false">IF(P1279&lt;&gt;"",SUMIF(L1279:L1279,L1279,O1279:O1279),"")</f>
        <v/>
      </c>
    </row>
    <row r="1280" customFormat="false" ht="14.25" hidden="true" customHeight="false" outlineLevel="0" collapsed="false">
      <c r="A1280" s="96" t="s">
        <v>679</v>
      </c>
      <c r="B1280" s="97" t="s">
        <v>1316</v>
      </c>
      <c r="C1280" s="96" t="str">
        <f aca="false">VLOOKUP(B1280,INSUMOS!$A:$I,2,0)</f>
        <v>SINAPI</v>
      </c>
      <c r="D1280" s="96" t="str">
        <f aca="false">VLOOKUP(B1280,INSUMOS!$A:$I,3,0)</f>
        <v>MASSA PLASTICA PARA MARMORE/GRANITO</v>
      </c>
      <c r="E1280" s="98" t="str">
        <f aca="false">VLOOKUP(B1280,INSUMOS!$A:$I,4,0)</f>
        <v>Material</v>
      </c>
      <c r="F1280" s="98"/>
      <c r="G1280" s="99" t="str">
        <f aca="false">VLOOKUP(B1280,INSUMOS!$A:$I,5,0)</f>
        <v>KG</v>
      </c>
      <c r="H1280" s="100" t="n">
        <v>8.76</v>
      </c>
      <c r="I1280" s="101" t="n">
        <f aca="false">VLOOKUP(B1280,INSUMOS!$A:$I,8,0)</f>
        <v>44.57</v>
      </c>
      <c r="J1280" s="101" t="n">
        <f aca="false">TRUNC(H1280*I1280,2)</f>
        <v>390.43</v>
      </c>
      <c r="L1280" s="63" t="n">
        <f aca="false">IF(AND(A1281&lt;&gt;"",A1280=""),L1279+1,L1279)</f>
        <v>114</v>
      </c>
      <c r="M1280" s="80" t="n">
        <f aca="false">IF(OR(A1280="Insumo",A1280="Composição Auxiliar"),J1280,"")</f>
        <v>390.43</v>
      </c>
      <c r="N1280" s="81" t="str">
        <f aca="false">IF(E1280="Mão de Obra",J1280,"")</f>
        <v/>
      </c>
      <c r="O1280" s="81" t="n">
        <f aca="false">IF(N1280&lt;&gt;"","",M1280)</f>
        <v>390.43</v>
      </c>
      <c r="P1280" s="82" t="str">
        <f aca="false">IF(A1280="Composição",B1280,"")</f>
        <v/>
      </c>
      <c r="Q1280" s="81" t="str">
        <f aca="false">IF(P1280&lt;&gt;"",SUMIF(L1280:L1280,L1280,N1280:N1280),"")</f>
        <v/>
      </c>
      <c r="R1280" s="81" t="str">
        <f aca="false">IF(P1280&lt;&gt;"",SUMIF(L1280:L1280,L1280,O1280:O1280),"")</f>
        <v/>
      </c>
    </row>
    <row r="1281" customFormat="false" ht="25.5" hidden="true" customHeight="false" outlineLevel="0" collapsed="false">
      <c r="A1281" s="96" t="s">
        <v>679</v>
      </c>
      <c r="B1281" s="97" t="s">
        <v>1362</v>
      </c>
      <c r="C1281" s="96" t="str">
        <f aca="false">VLOOKUP(B1281,INSUMOS!$A:$I,2,0)</f>
        <v>Próprio</v>
      </c>
      <c r="D1281" s="96" t="str">
        <f aca="false">VLOOKUP(B1281,INSUMOS!$A:$I,3,0)</f>
        <v>CORREDIÇA TELESCÓPICA P / GAVETA 40 MM - REF. FGVTN TT45 OU EQUIV</v>
      </c>
      <c r="E1281" s="98" t="str">
        <f aca="false">VLOOKUP(B1281,INSUMOS!$A:$I,4,0)</f>
        <v>Material</v>
      </c>
      <c r="F1281" s="98"/>
      <c r="G1281" s="99" t="str">
        <f aca="false">VLOOKUP(B1281,INSUMOS!$A:$I,5,0)</f>
        <v>PAR</v>
      </c>
      <c r="H1281" s="100" t="n">
        <v>3</v>
      </c>
      <c r="I1281" s="101" t="n">
        <f aca="false">VLOOKUP(B1281,INSUMOS!$A:$I,8,0)</f>
        <v>53.14</v>
      </c>
      <c r="J1281" s="101" t="n">
        <f aca="false">TRUNC(H1281*I1281,2)</f>
        <v>159.42</v>
      </c>
      <c r="L1281" s="63" t="n">
        <f aca="false">IF(AND(A1282&lt;&gt;"",A1281=""),L1280+1,L1280)</f>
        <v>114</v>
      </c>
      <c r="M1281" s="80" t="n">
        <f aca="false">IF(OR(A1281="Insumo",A1281="Composição Auxiliar"),J1281,"")</f>
        <v>159.42</v>
      </c>
      <c r="N1281" s="81" t="str">
        <f aca="false">IF(E1281="Mão de Obra",J1281,"")</f>
        <v/>
      </c>
      <c r="O1281" s="81" t="n">
        <f aca="false">IF(N1281&lt;&gt;"","",M1281)</f>
        <v>159.42</v>
      </c>
      <c r="P1281" s="82" t="str">
        <f aca="false">IF(A1281="Composição",B1281,"")</f>
        <v/>
      </c>
      <c r="Q1281" s="81" t="str">
        <f aca="false">IF(P1281&lt;&gt;"",SUMIF(L1281:L1281,L1281,N1281:N1281),"")</f>
        <v/>
      </c>
      <c r="R1281" s="81" t="str">
        <f aca="false">IF(P1281&lt;&gt;"",SUMIF(L1281:L1281,L1281,O1281:O1281),"")</f>
        <v/>
      </c>
    </row>
    <row r="1282" customFormat="false" ht="14.25" hidden="true" customHeight="false" outlineLevel="0" collapsed="false">
      <c r="A1282" s="102"/>
      <c r="B1282" s="102"/>
      <c r="C1282" s="102"/>
      <c r="D1282" s="102"/>
      <c r="E1282" s="102"/>
      <c r="F1282" s="103"/>
      <c r="G1282" s="102"/>
      <c r="H1282" s="103"/>
      <c r="I1282" s="102"/>
      <c r="J1282" s="103"/>
      <c r="L1282" s="63" t="n">
        <f aca="false">IF(AND(A1283&lt;&gt;"",A1282=""),L1281+1,L1281)</f>
        <v>114</v>
      </c>
      <c r="M1282" s="80" t="str">
        <f aca="false">IF(OR(A1282="Insumo",A1282="Composição Auxiliar"),J1282,"")</f>
        <v/>
      </c>
      <c r="N1282" s="81" t="str">
        <f aca="false">IF(E1282="Mão de Obra",J1282,"")</f>
        <v/>
      </c>
      <c r="O1282" s="81" t="str">
        <f aca="false">IF(N1282&lt;&gt;"","",M1282)</f>
        <v/>
      </c>
      <c r="P1282" s="82" t="str">
        <f aca="false">IF(A1282="Composição",B1282,"")</f>
        <v/>
      </c>
      <c r="Q1282" s="81" t="str">
        <f aca="false">IF(P1282&lt;&gt;"",SUMIF(L1282:L1282,L1282,N1282:N1282),"")</f>
        <v/>
      </c>
      <c r="R1282" s="81" t="str">
        <f aca="false">IF(P1282&lt;&gt;"",SUMIF(L1282:L1282,L1282,O1282:O1282),"")</f>
        <v/>
      </c>
    </row>
    <row r="1283" customFormat="false" ht="15" hidden="true" customHeight="false" outlineLevel="0" collapsed="false">
      <c r="A1283" s="102"/>
      <c r="B1283" s="102"/>
      <c r="C1283" s="102"/>
      <c r="D1283" s="102"/>
      <c r="E1283" s="102"/>
      <c r="F1283" s="103"/>
      <c r="G1283" s="102"/>
      <c r="H1283" s="104"/>
      <c r="I1283" s="104"/>
      <c r="J1283" s="103"/>
      <c r="L1283" s="63" t="n">
        <f aca="false">IF(AND(A1284&lt;&gt;"",A1283=""),L1282+1,L1282)</f>
        <v>114</v>
      </c>
      <c r="M1283" s="80" t="str">
        <f aca="false">IF(OR(A1283="Insumo",A1283="Composição Auxiliar"),J1283,"")</f>
        <v/>
      </c>
      <c r="N1283" s="81" t="str">
        <f aca="false">IF(E1283="Mão de Obra",J1283,"")</f>
        <v/>
      </c>
      <c r="O1283" s="81" t="str">
        <f aca="false">IF(N1283&lt;&gt;"","",M1283)</f>
        <v/>
      </c>
      <c r="P1283" s="82" t="str">
        <f aca="false">IF(A1283="Composição",B1283,"")</f>
        <v/>
      </c>
      <c r="Q1283" s="81" t="str">
        <f aca="false">IF(P1283&lt;&gt;"",SUMIF(L1283:L1283,L1283,N1283:N1283),"")</f>
        <v/>
      </c>
      <c r="R1283" s="81" t="str">
        <f aca="false">IF(P1283&lt;&gt;"",SUMIF(L1283:L1283,L1283,O1283:O1283),"")</f>
        <v/>
      </c>
    </row>
    <row r="1284" customFormat="false" ht="15" hidden="true" customHeight="false" outlineLevel="0" collapsed="false">
      <c r="A1284" s="108"/>
      <c r="B1284" s="108"/>
      <c r="C1284" s="108"/>
      <c r="D1284" s="108"/>
      <c r="E1284" s="108"/>
      <c r="F1284" s="108"/>
      <c r="G1284" s="108"/>
      <c r="H1284" s="108"/>
      <c r="I1284" s="108"/>
      <c r="J1284" s="108"/>
      <c r="L1284" s="63" t="n">
        <f aca="false">IF(AND(A1285&lt;&gt;"",A1284=""),L1283+1,L1283)</f>
        <v>115</v>
      </c>
      <c r="M1284" s="80" t="str">
        <f aca="false">IF(OR(A1284="Insumo",A1284="Composição Auxiliar"),J1284,"")</f>
        <v/>
      </c>
      <c r="N1284" s="81" t="str">
        <f aca="false">IF(E1284="Mão de Obra",J1284,"")</f>
        <v/>
      </c>
      <c r="O1284" s="81" t="str">
        <f aca="false">IF(N1284&lt;&gt;"","",M1284)</f>
        <v/>
      </c>
      <c r="P1284" s="82" t="str">
        <f aca="false">IF(A1284="Composição",B1284,"")</f>
        <v/>
      </c>
      <c r="Q1284" s="81" t="str">
        <f aca="false">IF(P1284&lt;&gt;"",SUMIF(L1284:L1284,L1284,N1284:N1284),"")</f>
        <v/>
      </c>
      <c r="R1284" s="81" t="str">
        <f aca="false">IF(P1284&lt;&gt;"",SUMIF(L1284:L1284,L1284,O1284:O1284),"")</f>
        <v/>
      </c>
    </row>
    <row r="1285" customFormat="false" ht="15" hidden="true" customHeight="true" outlineLevel="0" collapsed="false">
      <c r="A1285" s="83" t="s">
        <v>325</v>
      </c>
      <c r="B1285" s="84" t="s">
        <v>655</v>
      </c>
      <c r="C1285" s="83" t="s">
        <v>656</v>
      </c>
      <c r="D1285" s="83" t="s">
        <v>657</v>
      </c>
      <c r="E1285" s="83" t="s">
        <v>658</v>
      </c>
      <c r="F1285" s="83"/>
      <c r="G1285" s="85" t="s">
        <v>659</v>
      </c>
      <c r="H1285" s="84" t="s">
        <v>660</v>
      </c>
      <c r="I1285" s="84" t="s">
        <v>661</v>
      </c>
      <c r="J1285" s="84" t="s">
        <v>662</v>
      </c>
      <c r="L1285" s="63" t="n">
        <f aca="false">IF(AND(A1286&lt;&gt;"",A1285=""),L1284+1,L1284)</f>
        <v>115</v>
      </c>
      <c r="M1285" s="80" t="str">
        <f aca="false">IF(OR(A1285="Insumo",A1285="Composição Auxiliar"),J1285,"")</f>
        <v/>
      </c>
      <c r="N1285" s="81" t="str">
        <f aca="false">IF(E1285="Mão de Obra",J1285,"")</f>
        <v/>
      </c>
      <c r="O1285" s="81" t="str">
        <f aca="false">IF(N1285&lt;&gt;"","",M1285)</f>
        <v/>
      </c>
      <c r="P1285" s="82" t="str">
        <f aca="false">IF(A1285="Composição",B1285,"")</f>
        <v/>
      </c>
      <c r="Q1285" s="81" t="str">
        <f aca="false">IF(P1285&lt;&gt;"",SUMIF(L1285:L1285,L1285,N1285:N1285),"")</f>
        <v/>
      </c>
      <c r="R1285" s="81" t="str">
        <f aca="false">IF(P1285&lt;&gt;"",SUMIF(L1285:L1285,L1285,O1285:O1285),"")</f>
        <v/>
      </c>
    </row>
    <row r="1286" customFormat="false" ht="14.25" hidden="true" customHeight="true" outlineLevel="0" collapsed="false">
      <c r="A1286" s="86" t="s">
        <v>663</v>
      </c>
      <c r="B1286" s="87" t="s">
        <v>326</v>
      </c>
      <c r="C1286" s="86" t="s">
        <v>664</v>
      </c>
      <c r="D1286" s="86" t="s">
        <v>1369</v>
      </c>
      <c r="E1286" s="86" t="s">
        <v>851</v>
      </c>
      <c r="F1286" s="86"/>
      <c r="G1286" s="88" t="s">
        <v>667</v>
      </c>
      <c r="H1286" s="89" t="n">
        <v>1</v>
      </c>
      <c r="I1286" s="90" t="n">
        <f aca="false">SUMIF(L:L,$L1286,M:M)</f>
        <v>7.57</v>
      </c>
      <c r="J1286" s="90" t="n">
        <f aca="false">TRUNC(H1286*I1286,2)</f>
        <v>7.57</v>
      </c>
      <c r="L1286" s="63" t="n">
        <f aca="false">IF(AND(A1287&lt;&gt;"",A1286=""),L1285+1,L1285)</f>
        <v>115</v>
      </c>
      <c r="M1286" s="80" t="str">
        <f aca="false">IF(OR(A1286="Insumo",A1286="Composição Auxiliar"),J1286,"")</f>
        <v/>
      </c>
      <c r="N1286" s="81" t="str">
        <f aca="false">IF(E1286="Mão de Obra",J1286,"")</f>
        <v/>
      </c>
      <c r="O1286" s="81" t="str">
        <f aca="false">IF(N1286&lt;&gt;"","",M1286)</f>
        <v/>
      </c>
      <c r="P1286" s="82" t="str">
        <f aca="false">IF(A1286="Composição",B1286,"")</f>
        <v> 85422 </v>
      </c>
      <c r="Q1286" s="81" t="n">
        <f aca="false">IF(P1286&lt;&gt;"",SUMIF(L1286:L1286,L1286,N1286:N1286),"")</f>
        <v>0</v>
      </c>
      <c r="R1286" s="81" t="n">
        <f aca="false">IF(P1286&lt;&gt;"",SUMIF(L1286:L1286,L1286,O1286:O1286),"")</f>
        <v>0</v>
      </c>
    </row>
    <row r="1287" customFormat="false" ht="25.5" hidden="true" customHeight="true" outlineLevel="0" collapsed="false">
      <c r="A1287" s="91" t="s">
        <v>668</v>
      </c>
      <c r="B1287" s="92" t="s">
        <v>677</v>
      </c>
      <c r="C1287" s="91" t="s">
        <v>664</v>
      </c>
      <c r="D1287" s="91" t="s">
        <v>678</v>
      </c>
      <c r="E1287" s="91" t="s">
        <v>671</v>
      </c>
      <c r="F1287" s="91"/>
      <c r="G1287" s="93" t="s">
        <v>672</v>
      </c>
      <c r="H1287" s="94" t="n">
        <v>0.4</v>
      </c>
      <c r="I1287" s="95" t="n">
        <f aca="false">SUMIFS(J:J,A:A,"Composição",B:B,$B1287)</f>
        <v>18.93</v>
      </c>
      <c r="J1287" s="95" t="n">
        <f aca="false">TRUNC(H1287*I1287,2)</f>
        <v>7.57</v>
      </c>
      <c r="L1287" s="63" t="n">
        <f aca="false">IF(AND(A1288&lt;&gt;"",A1287=""),L1286+1,L1286)</f>
        <v>115</v>
      </c>
      <c r="M1287" s="80" t="n">
        <f aca="false">IF(OR(A1287="Insumo",A1287="Composição Auxiliar"),J1287,"")</f>
        <v>7.57</v>
      </c>
      <c r="N1287" s="81" t="str">
        <f aca="false">IF(E1287="Mão de Obra",J1287,"")</f>
        <v/>
      </c>
      <c r="O1287" s="81" t="n">
        <f aca="false">IF(N1287&lt;&gt;"","",M1287)</f>
        <v>7.57</v>
      </c>
      <c r="P1287" s="82" t="str">
        <f aca="false">IF(A1287="Composição",B1287,"")</f>
        <v/>
      </c>
      <c r="Q1287" s="81" t="str">
        <f aca="false">IF(P1287&lt;&gt;"",SUMIF(L1287:L1287,L1287,N1287:N1287),"")</f>
        <v/>
      </c>
      <c r="R1287" s="81" t="str">
        <f aca="false">IF(P1287&lt;&gt;"",SUMIF(L1287:L1287,L1287,O1287:O1287),"")</f>
        <v/>
      </c>
    </row>
    <row r="1288" customFormat="false" ht="14.25" hidden="true" customHeight="false" outlineLevel="0" collapsed="false">
      <c r="A1288" s="102"/>
      <c r="B1288" s="102"/>
      <c r="C1288" s="102"/>
      <c r="D1288" s="102"/>
      <c r="E1288" s="102"/>
      <c r="F1288" s="103"/>
      <c r="G1288" s="102"/>
      <c r="H1288" s="103"/>
      <c r="I1288" s="102"/>
      <c r="J1288" s="103"/>
      <c r="L1288" s="63" t="n">
        <f aca="false">IF(AND(A1289&lt;&gt;"",A1288=""),L1287+1,L1287)</f>
        <v>115</v>
      </c>
      <c r="M1288" s="80" t="str">
        <f aca="false">IF(OR(A1288="Insumo",A1288="Composição Auxiliar"),J1288,"")</f>
        <v/>
      </c>
      <c r="N1288" s="81" t="str">
        <f aca="false">IF(E1288="Mão de Obra",J1288,"")</f>
        <v/>
      </c>
      <c r="O1288" s="81" t="str">
        <f aca="false">IF(N1288&lt;&gt;"","",M1288)</f>
        <v/>
      </c>
      <c r="P1288" s="82" t="str">
        <f aca="false">IF(A1288="Composição",B1288,"")</f>
        <v/>
      </c>
      <c r="Q1288" s="81" t="str">
        <f aca="false">IF(P1288&lt;&gt;"",SUMIF(L1288:L1288,L1288,N1288:N1288),"")</f>
        <v/>
      </c>
      <c r="R1288" s="81" t="str">
        <f aca="false">IF(P1288&lt;&gt;"",SUMIF(L1288:L1288,L1288,O1288:O1288),"")</f>
        <v/>
      </c>
    </row>
    <row r="1289" customFormat="false" ht="15" hidden="true" customHeight="false" outlineLevel="0" collapsed="false">
      <c r="A1289" s="102"/>
      <c r="B1289" s="102"/>
      <c r="C1289" s="102"/>
      <c r="D1289" s="102"/>
      <c r="E1289" s="102"/>
      <c r="F1289" s="103"/>
      <c r="G1289" s="102"/>
      <c r="H1289" s="104"/>
      <c r="I1289" s="104"/>
      <c r="J1289" s="103"/>
      <c r="L1289" s="63" t="n">
        <f aca="false">IF(AND(A1290&lt;&gt;"",A1289=""),L1288+1,L1288)</f>
        <v>115</v>
      </c>
      <c r="M1289" s="80" t="str">
        <f aca="false">IF(OR(A1289="Insumo",A1289="Composição Auxiliar"),J1289,"")</f>
        <v/>
      </c>
      <c r="N1289" s="81" t="str">
        <f aca="false">IF(E1289="Mão de Obra",J1289,"")</f>
        <v/>
      </c>
      <c r="O1289" s="81" t="str">
        <f aca="false">IF(N1289&lt;&gt;"","",M1289)</f>
        <v/>
      </c>
      <c r="P1289" s="82" t="str">
        <f aca="false">IF(A1289="Composição",B1289,"")</f>
        <v/>
      </c>
      <c r="Q1289" s="81" t="str">
        <f aca="false">IF(P1289&lt;&gt;"",SUMIF(L1289:L1289,L1289,N1289:N1289),"")</f>
        <v/>
      </c>
      <c r="R1289" s="81" t="str">
        <f aca="false">IF(P1289&lt;&gt;"",SUMIF(L1289:L1289,L1289,O1289:O1289),"")</f>
        <v/>
      </c>
    </row>
    <row r="1290" customFormat="false" ht="15" hidden="true" customHeight="false" outlineLevel="0" collapsed="false">
      <c r="A1290" s="108"/>
      <c r="B1290" s="108"/>
      <c r="C1290" s="108"/>
      <c r="D1290" s="108"/>
      <c r="E1290" s="108"/>
      <c r="F1290" s="108"/>
      <c r="G1290" s="108"/>
      <c r="H1290" s="108"/>
      <c r="I1290" s="108"/>
      <c r="J1290" s="108"/>
      <c r="L1290" s="63" t="n">
        <f aca="false">IF(AND(A1291&lt;&gt;"",A1290=""),L1289+1,L1289)</f>
        <v>116</v>
      </c>
      <c r="M1290" s="80" t="str">
        <f aca="false">IF(OR(A1290="Insumo",A1290="Composição Auxiliar"),J1290,"")</f>
        <v/>
      </c>
      <c r="N1290" s="81" t="str">
        <f aca="false">IF(E1290="Mão de Obra",J1290,"")</f>
        <v/>
      </c>
      <c r="O1290" s="81" t="str">
        <f aca="false">IF(N1290&lt;&gt;"","",M1290)</f>
        <v/>
      </c>
      <c r="P1290" s="82" t="str">
        <f aca="false">IF(A1290="Composição",B1290,"")</f>
        <v/>
      </c>
      <c r="Q1290" s="81" t="str">
        <f aca="false">IF(P1290&lt;&gt;"",SUMIF(L1290:L1290,L1290,N1290:N1290),"")</f>
        <v/>
      </c>
      <c r="R1290" s="81" t="str">
        <f aca="false">IF(P1290&lt;&gt;"",SUMIF(L1290:L1290,L1290,O1290:O1290),"")</f>
        <v/>
      </c>
    </row>
    <row r="1291" customFormat="false" ht="15" hidden="true" customHeight="true" outlineLevel="0" collapsed="false">
      <c r="A1291" s="83" t="s">
        <v>327</v>
      </c>
      <c r="B1291" s="84" t="s">
        <v>655</v>
      </c>
      <c r="C1291" s="83" t="s">
        <v>656</v>
      </c>
      <c r="D1291" s="83" t="s">
        <v>657</v>
      </c>
      <c r="E1291" s="83" t="s">
        <v>658</v>
      </c>
      <c r="F1291" s="83"/>
      <c r="G1291" s="85" t="s">
        <v>659</v>
      </c>
      <c r="H1291" s="84" t="s">
        <v>660</v>
      </c>
      <c r="I1291" s="84" t="s">
        <v>661</v>
      </c>
      <c r="J1291" s="84" t="s">
        <v>662</v>
      </c>
      <c r="L1291" s="63" t="n">
        <f aca="false">IF(AND(A1292&lt;&gt;"",A1291=""),L1290+1,L1290)</f>
        <v>116</v>
      </c>
      <c r="M1291" s="80" t="str">
        <f aca="false">IF(OR(A1291="Insumo",A1291="Composição Auxiliar"),J1291,"")</f>
        <v/>
      </c>
      <c r="N1291" s="81" t="str">
        <f aca="false">IF(E1291="Mão de Obra",J1291,"")</f>
        <v/>
      </c>
      <c r="O1291" s="81" t="str">
        <f aca="false">IF(N1291&lt;&gt;"","",M1291)</f>
        <v/>
      </c>
      <c r="P1291" s="82" t="str">
        <f aca="false">IF(A1291="Composição",B1291,"")</f>
        <v/>
      </c>
      <c r="Q1291" s="81" t="str">
        <f aca="false">IF(P1291&lt;&gt;"",SUMIF(L1291:L1291,L1291,N1291:N1291),"")</f>
        <v/>
      </c>
      <c r="R1291" s="81" t="str">
        <f aca="false">IF(P1291&lt;&gt;"",SUMIF(L1291:L1291,L1291,O1291:O1291),"")</f>
        <v/>
      </c>
    </row>
    <row r="1292" customFormat="false" ht="38.25" hidden="true" customHeight="true" outlineLevel="0" collapsed="false">
      <c r="A1292" s="86" t="s">
        <v>663</v>
      </c>
      <c r="B1292" s="87" t="s">
        <v>328</v>
      </c>
      <c r="C1292" s="86" t="s">
        <v>664</v>
      </c>
      <c r="D1292" s="86" t="s">
        <v>1371</v>
      </c>
      <c r="E1292" s="86" t="s">
        <v>675</v>
      </c>
      <c r="F1292" s="86"/>
      <c r="G1292" s="88" t="s">
        <v>667</v>
      </c>
      <c r="H1292" s="89" t="n">
        <v>1</v>
      </c>
      <c r="I1292" s="90" t="n">
        <f aca="false">SUMIF(L:L,$L1292,M:M)</f>
        <v>0.6</v>
      </c>
      <c r="J1292" s="90" t="n">
        <f aca="false">TRUNC(H1292*I1292,2)</f>
        <v>0.6</v>
      </c>
      <c r="L1292" s="63" t="n">
        <f aca="false">IF(AND(A1293&lt;&gt;"",A1292=""),L1291+1,L1291)</f>
        <v>116</v>
      </c>
      <c r="M1292" s="80" t="str">
        <f aca="false">IF(OR(A1292="Insumo",A1292="Composição Auxiliar"),J1292,"")</f>
        <v/>
      </c>
      <c r="N1292" s="81" t="str">
        <f aca="false">IF(E1292="Mão de Obra",J1292,"")</f>
        <v/>
      </c>
      <c r="O1292" s="81" t="str">
        <f aca="false">IF(N1292&lt;&gt;"","",M1292)</f>
        <v/>
      </c>
      <c r="P1292" s="82" t="str">
        <f aca="false">IF(A1292="Composição",B1292,"")</f>
        <v> 97084 </v>
      </c>
      <c r="Q1292" s="81" t="n">
        <f aca="false">IF(P1292&lt;&gt;"",SUMIF(L1292:L1292,L1292,N1292:N1292),"")</f>
        <v>0</v>
      </c>
      <c r="R1292" s="81" t="n">
        <f aca="false">IF(P1292&lt;&gt;"",SUMIF(L1292:L1292,L1292,O1292:O1292),"")</f>
        <v>0</v>
      </c>
    </row>
    <row r="1293" customFormat="false" ht="25.5" hidden="true" customHeight="true" outlineLevel="0" collapsed="false">
      <c r="A1293" s="91" t="s">
        <v>668</v>
      </c>
      <c r="B1293" s="92" t="s">
        <v>819</v>
      </c>
      <c r="C1293" s="91" t="s">
        <v>664</v>
      </c>
      <c r="D1293" s="91" t="s">
        <v>820</v>
      </c>
      <c r="E1293" s="91" t="s">
        <v>671</v>
      </c>
      <c r="F1293" s="91"/>
      <c r="G1293" s="93" t="s">
        <v>672</v>
      </c>
      <c r="H1293" s="94" t="n">
        <v>0.009</v>
      </c>
      <c r="I1293" s="95" t="n">
        <f aca="false">SUMIFS(J:J,A:A,"Composição",B:B,$B1293)</f>
        <v>23.68</v>
      </c>
      <c r="J1293" s="95" t="n">
        <f aca="false">TRUNC(H1293*I1293,2)</f>
        <v>0.21</v>
      </c>
      <c r="L1293" s="63" t="n">
        <f aca="false">IF(AND(A1294&lt;&gt;"",A1293=""),L1292+1,L1292)</f>
        <v>116</v>
      </c>
      <c r="M1293" s="80" t="n">
        <f aca="false">IF(OR(A1293="Insumo",A1293="Composição Auxiliar"),J1293,"")</f>
        <v>0.21</v>
      </c>
      <c r="N1293" s="81" t="str">
        <f aca="false">IF(E1293="Mão de Obra",J1293,"")</f>
        <v/>
      </c>
      <c r="O1293" s="81" t="n">
        <f aca="false">IF(N1293&lt;&gt;"","",M1293)</f>
        <v>0.21</v>
      </c>
      <c r="P1293" s="82" t="str">
        <f aca="false">IF(A1293="Composição",B1293,"")</f>
        <v/>
      </c>
      <c r="Q1293" s="81" t="str">
        <f aca="false">IF(P1293&lt;&gt;"",SUMIF(L1293:L1293,L1293,N1293:N1293),"")</f>
        <v/>
      </c>
      <c r="R1293" s="81" t="str">
        <f aca="false">IF(P1293&lt;&gt;"",SUMIF(L1293:L1293,L1293,O1293:O1293),"")</f>
        <v/>
      </c>
    </row>
    <row r="1294" customFormat="false" ht="38.25" hidden="true" customHeight="true" outlineLevel="0" collapsed="false">
      <c r="A1294" s="91" t="s">
        <v>668</v>
      </c>
      <c r="B1294" s="92" t="s">
        <v>1372</v>
      </c>
      <c r="C1294" s="91" t="s">
        <v>664</v>
      </c>
      <c r="D1294" s="91" t="s">
        <v>1373</v>
      </c>
      <c r="E1294" s="91" t="s">
        <v>691</v>
      </c>
      <c r="F1294" s="91"/>
      <c r="G1294" s="93" t="s">
        <v>692</v>
      </c>
      <c r="H1294" s="94" t="n">
        <v>0.005</v>
      </c>
      <c r="I1294" s="95" t="n">
        <f aca="false">SUMIFS(J:J,A:A,"Composição",B:B,$B1294)</f>
        <v>8.76</v>
      </c>
      <c r="J1294" s="95" t="n">
        <f aca="false">TRUNC(H1294*I1294,2)</f>
        <v>0.04</v>
      </c>
      <c r="L1294" s="63" t="n">
        <f aca="false">IF(AND(A1295&lt;&gt;"",A1294=""),L1293+1,L1293)</f>
        <v>116</v>
      </c>
      <c r="M1294" s="80" t="n">
        <f aca="false">IF(OR(A1294="Insumo",A1294="Composição Auxiliar"),J1294,"")</f>
        <v>0.04</v>
      </c>
      <c r="N1294" s="81" t="str">
        <f aca="false">IF(E1294="Mão de Obra",J1294,"")</f>
        <v/>
      </c>
      <c r="O1294" s="81" t="n">
        <f aca="false">IF(N1294&lt;&gt;"","",M1294)</f>
        <v>0.04</v>
      </c>
      <c r="P1294" s="82" t="str">
        <f aca="false">IF(A1294="Composição",B1294,"")</f>
        <v/>
      </c>
      <c r="Q1294" s="81" t="str">
        <f aca="false">IF(P1294&lt;&gt;"",SUMIF(L1294:L1294,L1294,N1294:N1294),"")</f>
        <v/>
      </c>
      <c r="R1294" s="81" t="str">
        <f aca="false">IF(P1294&lt;&gt;"",SUMIF(L1294:L1294,L1294,O1294:O1294),"")</f>
        <v/>
      </c>
    </row>
    <row r="1295" customFormat="false" ht="25.5" hidden="true" customHeight="true" outlineLevel="0" collapsed="false">
      <c r="A1295" s="91" t="s">
        <v>668</v>
      </c>
      <c r="B1295" s="92" t="s">
        <v>677</v>
      </c>
      <c r="C1295" s="91" t="s">
        <v>664</v>
      </c>
      <c r="D1295" s="91" t="s">
        <v>678</v>
      </c>
      <c r="E1295" s="91" t="s">
        <v>671</v>
      </c>
      <c r="F1295" s="91"/>
      <c r="G1295" s="93" t="s">
        <v>672</v>
      </c>
      <c r="H1295" s="94" t="n">
        <v>0.019</v>
      </c>
      <c r="I1295" s="95" t="n">
        <f aca="false">SUMIFS(J:J,A:A,"Composição",B:B,$B1295)</f>
        <v>18.93</v>
      </c>
      <c r="J1295" s="95" t="n">
        <f aca="false">TRUNC(H1295*I1295,2)</f>
        <v>0.35</v>
      </c>
      <c r="L1295" s="63" t="n">
        <f aca="false">IF(AND(A1296&lt;&gt;"",A1295=""),L1294+1,L1294)</f>
        <v>116</v>
      </c>
      <c r="M1295" s="80" t="n">
        <f aca="false">IF(OR(A1295="Insumo",A1295="Composição Auxiliar"),J1295,"")</f>
        <v>0.35</v>
      </c>
      <c r="N1295" s="81" t="str">
        <f aca="false">IF(E1295="Mão de Obra",J1295,"")</f>
        <v/>
      </c>
      <c r="O1295" s="81" t="n">
        <f aca="false">IF(N1295&lt;&gt;"","",M1295)</f>
        <v>0.35</v>
      </c>
      <c r="P1295" s="82" t="str">
        <f aca="false">IF(A1295="Composição",B1295,"")</f>
        <v/>
      </c>
      <c r="Q1295" s="81" t="str">
        <f aca="false">IF(P1295&lt;&gt;"",SUMIF(L1295:L1295,L1295,N1295:N1295),"")</f>
        <v/>
      </c>
      <c r="R1295" s="81" t="str">
        <f aca="false">IF(P1295&lt;&gt;"",SUMIF(L1295:L1295,L1295,O1295:O1295),"")</f>
        <v/>
      </c>
    </row>
    <row r="1296" customFormat="false" ht="14.25" hidden="true" customHeight="false" outlineLevel="0" collapsed="false">
      <c r="A1296" s="102"/>
      <c r="B1296" s="102"/>
      <c r="C1296" s="102"/>
      <c r="D1296" s="102"/>
      <c r="E1296" s="102"/>
      <c r="F1296" s="103"/>
      <c r="G1296" s="102"/>
      <c r="H1296" s="103"/>
      <c r="I1296" s="102"/>
      <c r="J1296" s="103"/>
      <c r="L1296" s="63" t="n">
        <f aca="false">IF(AND(A1297&lt;&gt;"",A1296=""),L1295+1,L1295)</f>
        <v>116</v>
      </c>
      <c r="M1296" s="80" t="str">
        <f aca="false">IF(OR(A1296="Insumo",A1296="Composição Auxiliar"),J1296,"")</f>
        <v/>
      </c>
      <c r="N1296" s="81" t="str">
        <f aca="false">IF(E1296="Mão de Obra",J1296,"")</f>
        <v/>
      </c>
      <c r="O1296" s="81" t="str">
        <f aca="false">IF(N1296&lt;&gt;"","",M1296)</f>
        <v/>
      </c>
      <c r="P1296" s="82" t="str">
        <f aca="false">IF(A1296="Composição",B1296,"")</f>
        <v/>
      </c>
      <c r="Q1296" s="81" t="str">
        <f aca="false">IF(P1296&lt;&gt;"",SUMIF(L1296:L1296,L1296,N1296:N1296),"")</f>
        <v/>
      </c>
      <c r="R1296" s="81" t="str">
        <f aca="false">IF(P1296&lt;&gt;"",SUMIF(L1296:L1296,L1296,O1296:O1296),"")</f>
        <v/>
      </c>
    </row>
    <row r="1297" customFormat="false" ht="15" hidden="true" customHeight="false" outlineLevel="0" collapsed="false">
      <c r="A1297" s="102"/>
      <c r="B1297" s="102"/>
      <c r="C1297" s="102"/>
      <c r="D1297" s="102"/>
      <c r="E1297" s="102"/>
      <c r="F1297" s="103"/>
      <c r="G1297" s="102"/>
      <c r="H1297" s="104"/>
      <c r="I1297" s="104"/>
      <c r="J1297" s="103"/>
      <c r="L1297" s="63" t="n">
        <f aca="false">IF(AND(A1298&lt;&gt;"",A1297=""),L1296+1,L1296)</f>
        <v>116</v>
      </c>
      <c r="M1297" s="80" t="str">
        <f aca="false">IF(OR(A1297="Insumo",A1297="Composição Auxiliar"),J1297,"")</f>
        <v/>
      </c>
      <c r="N1297" s="81" t="str">
        <f aca="false">IF(E1297="Mão de Obra",J1297,"")</f>
        <v/>
      </c>
      <c r="O1297" s="81" t="str">
        <f aca="false">IF(N1297&lt;&gt;"","",M1297)</f>
        <v/>
      </c>
      <c r="P1297" s="82" t="str">
        <f aca="false">IF(A1297="Composição",B1297,"")</f>
        <v/>
      </c>
      <c r="Q1297" s="81" t="str">
        <f aca="false">IF(P1297&lt;&gt;"",SUMIF(L1297:L1297,L1297,N1297:N1297),"")</f>
        <v/>
      </c>
      <c r="R1297" s="81" t="str">
        <f aca="false">IF(P1297&lt;&gt;"",SUMIF(L1297:L1297,L1297,O1297:O1297),"")</f>
        <v/>
      </c>
    </row>
    <row r="1298" customFormat="false" ht="15" hidden="true" customHeight="false" outlineLevel="0" collapsed="false">
      <c r="A1298" s="108"/>
      <c r="B1298" s="108"/>
      <c r="C1298" s="108"/>
      <c r="D1298" s="108"/>
      <c r="E1298" s="108"/>
      <c r="F1298" s="108"/>
      <c r="G1298" s="108"/>
      <c r="H1298" s="108"/>
      <c r="I1298" s="108"/>
      <c r="J1298" s="108"/>
      <c r="L1298" s="63" t="n">
        <f aca="false">IF(AND(A1299&lt;&gt;"",A1298=""),L1297+1,L1297)</f>
        <v>117</v>
      </c>
      <c r="M1298" s="80" t="str">
        <f aca="false">IF(OR(A1298="Insumo",A1298="Composição Auxiliar"),J1298,"")</f>
        <v/>
      </c>
      <c r="N1298" s="81" t="str">
        <f aca="false">IF(E1298="Mão de Obra",J1298,"")</f>
        <v/>
      </c>
      <c r="O1298" s="81" t="str">
        <f aca="false">IF(N1298&lt;&gt;"","",M1298)</f>
        <v/>
      </c>
      <c r="P1298" s="82" t="str">
        <f aca="false">IF(A1298="Composição",B1298,"")</f>
        <v/>
      </c>
      <c r="Q1298" s="81" t="str">
        <f aca="false">IF(P1298&lt;&gt;"",SUMIF(L1298:L1298,L1298,N1298:N1298),"")</f>
        <v/>
      </c>
      <c r="R1298" s="81" t="str">
        <f aca="false">IF(P1298&lt;&gt;"",SUMIF(L1298:L1298,L1298,O1298:O1298),"")</f>
        <v/>
      </c>
    </row>
    <row r="1299" customFormat="false" ht="15" hidden="true" customHeight="true" outlineLevel="0" collapsed="false">
      <c r="A1299" s="83" t="s">
        <v>329</v>
      </c>
      <c r="B1299" s="84" t="s">
        <v>655</v>
      </c>
      <c r="C1299" s="83" t="s">
        <v>656</v>
      </c>
      <c r="D1299" s="83" t="s">
        <v>657</v>
      </c>
      <c r="E1299" s="83" t="s">
        <v>658</v>
      </c>
      <c r="F1299" s="83"/>
      <c r="G1299" s="85" t="s">
        <v>659</v>
      </c>
      <c r="H1299" s="84" t="s">
        <v>660</v>
      </c>
      <c r="I1299" s="84" t="s">
        <v>661</v>
      </c>
      <c r="J1299" s="84" t="s">
        <v>662</v>
      </c>
      <c r="L1299" s="63" t="n">
        <f aca="false">IF(AND(A1300&lt;&gt;"",A1299=""),L1298+1,L1298)</f>
        <v>117</v>
      </c>
      <c r="M1299" s="80" t="str">
        <f aca="false">IF(OR(A1299="Insumo",A1299="Composição Auxiliar"),J1299,"")</f>
        <v/>
      </c>
      <c r="N1299" s="81" t="str">
        <f aca="false">IF(E1299="Mão de Obra",J1299,"")</f>
        <v/>
      </c>
      <c r="O1299" s="81" t="str">
        <f aca="false">IF(N1299&lt;&gt;"","",M1299)</f>
        <v/>
      </c>
      <c r="P1299" s="82" t="str">
        <f aca="false">IF(A1299="Composição",B1299,"")</f>
        <v/>
      </c>
      <c r="Q1299" s="81" t="str">
        <f aca="false">IF(P1299&lt;&gt;"",SUMIF(L1299:L1299,L1299,N1299:N1299),"")</f>
        <v/>
      </c>
      <c r="R1299" s="81" t="str">
        <f aca="false">IF(P1299&lt;&gt;"",SUMIF(L1299:L1299,L1299,O1299:O1299),"")</f>
        <v/>
      </c>
    </row>
    <row r="1300" customFormat="false" ht="25.5" hidden="true" customHeight="true" outlineLevel="0" collapsed="false">
      <c r="A1300" s="86" t="s">
        <v>663</v>
      </c>
      <c r="B1300" s="87" t="s">
        <v>330</v>
      </c>
      <c r="C1300" s="86" t="s">
        <v>664</v>
      </c>
      <c r="D1300" s="86" t="s">
        <v>1374</v>
      </c>
      <c r="E1300" s="86" t="s">
        <v>1375</v>
      </c>
      <c r="F1300" s="86"/>
      <c r="G1300" s="88" t="s">
        <v>667</v>
      </c>
      <c r="H1300" s="89" t="n">
        <v>1</v>
      </c>
      <c r="I1300" s="90" t="n">
        <f aca="false">SUMIF(L:L,$L1300,M:M)</f>
        <v>1.97</v>
      </c>
      <c r="J1300" s="90" t="n">
        <f aca="false">TRUNC(H1300*I1300,2)</f>
        <v>1.97</v>
      </c>
      <c r="L1300" s="63" t="n">
        <f aca="false">IF(AND(A1301&lt;&gt;"",A1300=""),L1299+1,L1299)</f>
        <v>117</v>
      </c>
      <c r="M1300" s="80" t="str">
        <f aca="false">IF(OR(A1300="Insumo",A1300="Composição Auxiliar"),J1300,"")</f>
        <v/>
      </c>
      <c r="N1300" s="81" t="str">
        <f aca="false">IF(E1300="Mão de Obra",J1300,"")</f>
        <v/>
      </c>
      <c r="O1300" s="81" t="str">
        <f aca="false">IF(N1300&lt;&gt;"","",M1300)</f>
        <v/>
      </c>
      <c r="P1300" s="82" t="str">
        <f aca="false">IF(A1300="Composição",B1300,"")</f>
        <v> 97113 </v>
      </c>
      <c r="Q1300" s="81" t="n">
        <f aca="false">IF(P1300&lt;&gt;"",SUMIF(L1300:L1300,L1300,N1300:N1300),"")</f>
        <v>0</v>
      </c>
      <c r="R1300" s="81" t="n">
        <f aca="false">IF(P1300&lt;&gt;"",SUMIF(L1300:L1300,L1300,O1300:O1300),"")</f>
        <v>0</v>
      </c>
    </row>
    <row r="1301" customFormat="false" ht="25.5" hidden="true" customHeight="true" outlineLevel="0" collapsed="false">
      <c r="A1301" s="91" t="s">
        <v>668</v>
      </c>
      <c r="B1301" s="92" t="s">
        <v>677</v>
      </c>
      <c r="C1301" s="91" t="s">
        <v>664</v>
      </c>
      <c r="D1301" s="91" t="s">
        <v>678</v>
      </c>
      <c r="E1301" s="91" t="s">
        <v>671</v>
      </c>
      <c r="F1301" s="91"/>
      <c r="G1301" s="93" t="s">
        <v>672</v>
      </c>
      <c r="H1301" s="94" t="n">
        <v>0.00589</v>
      </c>
      <c r="I1301" s="95" t="n">
        <f aca="false">SUMIFS(J:J,A:A,"Composição",B:B,$B1301)</f>
        <v>18.93</v>
      </c>
      <c r="J1301" s="95" t="n">
        <f aca="false">TRUNC(H1301*I1301,2)</f>
        <v>0.11</v>
      </c>
      <c r="L1301" s="63" t="n">
        <f aca="false">IF(AND(A1302&lt;&gt;"",A1301=""),L1300+1,L1300)</f>
        <v>117</v>
      </c>
      <c r="M1301" s="80" t="n">
        <f aca="false">IF(OR(A1301="Insumo",A1301="Composição Auxiliar"),J1301,"")</f>
        <v>0.11</v>
      </c>
      <c r="N1301" s="81" t="str">
        <f aca="false">IF(E1301="Mão de Obra",J1301,"")</f>
        <v/>
      </c>
      <c r="O1301" s="81" t="n">
        <f aca="false">IF(N1301&lt;&gt;"","",M1301)</f>
        <v>0.11</v>
      </c>
      <c r="P1301" s="82" t="str">
        <f aca="false">IF(A1301="Composição",B1301,"")</f>
        <v/>
      </c>
      <c r="Q1301" s="81" t="str">
        <f aca="false">IF(P1301&lt;&gt;"",SUMIF(L1301:L1301,L1301,N1301:N1301),"")</f>
        <v/>
      </c>
      <c r="R1301" s="81" t="str">
        <f aca="false">IF(P1301&lt;&gt;"",SUMIF(L1301:L1301,L1301,O1301:O1301),"")</f>
        <v/>
      </c>
    </row>
    <row r="1302" customFormat="false" ht="25.5" hidden="true" customHeight="true" outlineLevel="0" collapsed="false">
      <c r="A1302" s="91" t="s">
        <v>668</v>
      </c>
      <c r="B1302" s="92" t="s">
        <v>819</v>
      </c>
      <c r="C1302" s="91" t="s">
        <v>664</v>
      </c>
      <c r="D1302" s="91" t="s">
        <v>820</v>
      </c>
      <c r="E1302" s="91" t="s">
        <v>671</v>
      </c>
      <c r="F1302" s="91"/>
      <c r="G1302" s="93" t="s">
        <v>672</v>
      </c>
      <c r="H1302" s="94" t="n">
        <v>0.00491</v>
      </c>
      <c r="I1302" s="95" t="n">
        <f aca="false">SUMIFS(J:J,A:A,"Composição",B:B,$B1302)</f>
        <v>23.68</v>
      </c>
      <c r="J1302" s="95" t="n">
        <f aca="false">TRUNC(H1302*I1302,2)</f>
        <v>0.11</v>
      </c>
      <c r="L1302" s="63" t="n">
        <f aca="false">IF(AND(A1303&lt;&gt;"",A1302=""),L1301+1,L1301)</f>
        <v>117</v>
      </c>
      <c r="M1302" s="80" t="n">
        <f aca="false">IF(OR(A1302="Insumo",A1302="Composição Auxiliar"),J1302,"")</f>
        <v>0.11</v>
      </c>
      <c r="N1302" s="81" t="str">
        <f aca="false">IF(E1302="Mão de Obra",J1302,"")</f>
        <v/>
      </c>
      <c r="O1302" s="81" t="n">
        <f aca="false">IF(N1302&lt;&gt;"","",M1302)</f>
        <v>0.11</v>
      </c>
      <c r="P1302" s="82" t="str">
        <f aca="false">IF(A1302="Composição",B1302,"")</f>
        <v/>
      </c>
      <c r="Q1302" s="81" t="str">
        <f aca="false">IF(P1302&lt;&gt;"",SUMIF(L1302:L1302,L1302,N1302:N1302),"")</f>
        <v/>
      </c>
      <c r="R1302" s="81" t="str">
        <f aca="false">IF(P1302&lt;&gt;"",SUMIF(L1302:L1302,L1302,O1302:O1302),"")</f>
        <v/>
      </c>
    </row>
    <row r="1303" customFormat="false" ht="14.25" hidden="true" customHeight="false" outlineLevel="0" collapsed="false">
      <c r="A1303" s="96" t="s">
        <v>679</v>
      </c>
      <c r="B1303" s="97" t="s">
        <v>1376</v>
      </c>
      <c r="C1303" s="96" t="str">
        <f aca="false">VLOOKUP(B1303,INSUMOS!$A:$I,2,0)</f>
        <v>SINAPI</v>
      </c>
      <c r="D1303" s="96" t="str">
        <f aca="false">VLOOKUP(B1303,INSUMOS!$A:$I,3,0)</f>
        <v>LONA PLASTICA EXTRA FORTE PRETA, E = 200 MICRA</v>
      </c>
      <c r="E1303" s="98" t="str">
        <f aca="false">VLOOKUP(B1303,INSUMOS!$A:$I,4,0)</f>
        <v>Material</v>
      </c>
      <c r="F1303" s="98"/>
      <c r="G1303" s="99" t="str">
        <f aca="false">VLOOKUP(B1303,INSUMOS!$A:$I,5,0)</f>
        <v>m²</v>
      </c>
      <c r="H1303" s="100" t="n">
        <v>1.128</v>
      </c>
      <c r="I1303" s="101" t="n">
        <f aca="false">VLOOKUP(B1303,INSUMOS!$A:$I,8,0)</f>
        <v>1.56</v>
      </c>
      <c r="J1303" s="101" t="n">
        <f aca="false">TRUNC(H1303*I1303,2)</f>
        <v>1.75</v>
      </c>
      <c r="L1303" s="63" t="n">
        <f aca="false">IF(AND(A1304&lt;&gt;"",A1303=""),L1302+1,L1302)</f>
        <v>117</v>
      </c>
      <c r="M1303" s="80" t="n">
        <f aca="false">IF(OR(A1303="Insumo",A1303="Composição Auxiliar"),J1303,"")</f>
        <v>1.75</v>
      </c>
      <c r="N1303" s="81" t="str">
        <f aca="false">IF(E1303="Mão de Obra",J1303,"")</f>
        <v/>
      </c>
      <c r="O1303" s="81" t="n">
        <f aca="false">IF(N1303&lt;&gt;"","",M1303)</f>
        <v>1.75</v>
      </c>
      <c r="P1303" s="82" t="str">
        <f aca="false">IF(A1303="Composição",B1303,"")</f>
        <v/>
      </c>
      <c r="Q1303" s="81" t="str">
        <f aca="false">IF(P1303&lt;&gt;"",SUMIF(L1303:L1303,L1303,N1303:N1303),"")</f>
        <v/>
      </c>
      <c r="R1303" s="81" t="str">
        <f aca="false">IF(P1303&lt;&gt;"",SUMIF(L1303:L1303,L1303,O1303:O1303),"")</f>
        <v/>
      </c>
    </row>
    <row r="1304" customFormat="false" ht="14.25" hidden="true" customHeight="false" outlineLevel="0" collapsed="false">
      <c r="A1304" s="102"/>
      <c r="B1304" s="102"/>
      <c r="C1304" s="102"/>
      <c r="D1304" s="102"/>
      <c r="E1304" s="102"/>
      <c r="F1304" s="103"/>
      <c r="G1304" s="102"/>
      <c r="H1304" s="103"/>
      <c r="I1304" s="102"/>
      <c r="J1304" s="103"/>
      <c r="L1304" s="63" t="n">
        <f aca="false">IF(AND(A1305&lt;&gt;"",A1304=""),L1303+1,L1303)</f>
        <v>117</v>
      </c>
      <c r="M1304" s="80" t="str">
        <f aca="false">IF(OR(A1304="Insumo",A1304="Composição Auxiliar"),J1304,"")</f>
        <v/>
      </c>
      <c r="N1304" s="81" t="str">
        <f aca="false">IF(E1304="Mão de Obra",J1304,"")</f>
        <v/>
      </c>
      <c r="O1304" s="81" t="str">
        <f aca="false">IF(N1304&lt;&gt;"","",M1304)</f>
        <v/>
      </c>
      <c r="P1304" s="82" t="str">
        <f aca="false">IF(A1304="Composição",B1304,"")</f>
        <v/>
      </c>
      <c r="Q1304" s="81" t="str">
        <f aca="false">IF(P1304&lt;&gt;"",SUMIF(L1304:L1304,L1304,N1304:N1304),"")</f>
        <v/>
      </c>
      <c r="R1304" s="81" t="str">
        <f aca="false">IF(P1304&lt;&gt;"",SUMIF(L1304:L1304,L1304,O1304:O1304),"")</f>
        <v/>
      </c>
    </row>
    <row r="1305" customFormat="false" ht="15" hidden="true" customHeight="false" outlineLevel="0" collapsed="false">
      <c r="A1305" s="102"/>
      <c r="B1305" s="102"/>
      <c r="C1305" s="102"/>
      <c r="D1305" s="102"/>
      <c r="E1305" s="102"/>
      <c r="F1305" s="103"/>
      <c r="G1305" s="102"/>
      <c r="H1305" s="104"/>
      <c r="I1305" s="104"/>
      <c r="J1305" s="103"/>
      <c r="L1305" s="63" t="n">
        <f aca="false">IF(AND(A1306&lt;&gt;"",A1305=""),L1304+1,L1304)</f>
        <v>117</v>
      </c>
      <c r="M1305" s="80" t="str">
        <f aca="false">IF(OR(A1305="Insumo",A1305="Composição Auxiliar"),J1305,"")</f>
        <v/>
      </c>
      <c r="N1305" s="81" t="str">
        <f aca="false">IF(E1305="Mão de Obra",J1305,"")</f>
        <v/>
      </c>
      <c r="O1305" s="81" t="str">
        <f aca="false">IF(N1305&lt;&gt;"","",M1305)</f>
        <v/>
      </c>
      <c r="P1305" s="82" t="str">
        <f aca="false">IF(A1305="Composição",B1305,"")</f>
        <v/>
      </c>
      <c r="Q1305" s="81" t="str">
        <f aca="false">IF(P1305&lt;&gt;"",SUMIF(L1305:L1305,L1305,N1305:N1305),"")</f>
        <v/>
      </c>
      <c r="R1305" s="81" t="str">
        <f aca="false">IF(P1305&lt;&gt;"",SUMIF(L1305:L1305,L1305,O1305:O1305),"")</f>
        <v/>
      </c>
    </row>
    <row r="1306" customFormat="false" ht="15" hidden="true" customHeight="false" outlineLevel="0" collapsed="false">
      <c r="A1306" s="108"/>
      <c r="B1306" s="108"/>
      <c r="C1306" s="108"/>
      <c r="D1306" s="108"/>
      <c r="E1306" s="108"/>
      <c r="F1306" s="108"/>
      <c r="G1306" s="108"/>
      <c r="H1306" s="108"/>
      <c r="I1306" s="108"/>
      <c r="J1306" s="108"/>
      <c r="L1306" s="63" t="n">
        <f aca="false">IF(AND(A1307&lt;&gt;"",A1306=""),L1305+1,L1305)</f>
        <v>118</v>
      </c>
      <c r="M1306" s="80" t="str">
        <f aca="false">IF(OR(A1306="Insumo",A1306="Composição Auxiliar"),J1306,"")</f>
        <v/>
      </c>
      <c r="N1306" s="81" t="str">
        <f aca="false">IF(E1306="Mão de Obra",J1306,"")</f>
        <v/>
      </c>
      <c r="O1306" s="81" t="str">
        <f aca="false">IF(N1306&lt;&gt;"","",M1306)</f>
        <v/>
      </c>
      <c r="P1306" s="82" t="str">
        <f aca="false">IF(A1306="Composição",B1306,"")</f>
        <v/>
      </c>
      <c r="Q1306" s="81" t="str">
        <f aca="false">IF(P1306&lt;&gt;"",SUMIF(L1306:L1306,L1306,N1306:N1306),"")</f>
        <v/>
      </c>
      <c r="R1306" s="81" t="str">
        <f aca="false">IF(P1306&lt;&gt;"",SUMIF(L1306:L1306,L1306,O1306:O1306),"")</f>
        <v/>
      </c>
    </row>
    <row r="1307" customFormat="false" ht="15" hidden="true" customHeight="true" outlineLevel="0" collapsed="false">
      <c r="A1307" s="83" t="s">
        <v>331</v>
      </c>
      <c r="B1307" s="84" t="s">
        <v>655</v>
      </c>
      <c r="C1307" s="83" t="s">
        <v>656</v>
      </c>
      <c r="D1307" s="83" t="s">
        <v>657</v>
      </c>
      <c r="E1307" s="83" t="s">
        <v>658</v>
      </c>
      <c r="F1307" s="83"/>
      <c r="G1307" s="85" t="s">
        <v>659</v>
      </c>
      <c r="H1307" s="84" t="s">
        <v>660</v>
      </c>
      <c r="I1307" s="84" t="s">
        <v>661</v>
      </c>
      <c r="J1307" s="84" t="s">
        <v>662</v>
      </c>
      <c r="L1307" s="63" t="n">
        <f aca="false">IF(AND(A1308&lt;&gt;"",A1307=""),L1306+1,L1306)</f>
        <v>118</v>
      </c>
      <c r="M1307" s="80" t="str">
        <f aca="false">IF(OR(A1307="Insumo",A1307="Composição Auxiliar"),J1307,"")</f>
        <v/>
      </c>
      <c r="N1307" s="81" t="str">
        <f aca="false">IF(E1307="Mão de Obra",J1307,"")</f>
        <v/>
      </c>
      <c r="O1307" s="81" t="str">
        <f aca="false">IF(N1307&lt;&gt;"","",M1307)</f>
        <v/>
      </c>
      <c r="P1307" s="82" t="str">
        <f aca="false">IF(A1307="Composição",B1307,"")</f>
        <v/>
      </c>
      <c r="Q1307" s="81" t="str">
        <f aca="false">IF(P1307&lt;&gt;"",SUMIF(L1307:L1307,L1307,N1307:N1307),"")</f>
        <v/>
      </c>
      <c r="R1307" s="81" t="str">
        <f aca="false">IF(P1307&lt;&gt;"",SUMIF(L1307:L1307,L1307,O1307:O1307),"")</f>
        <v/>
      </c>
    </row>
    <row r="1308" customFormat="false" ht="38.25" hidden="true" customHeight="true" outlineLevel="0" collapsed="false">
      <c r="A1308" s="86" t="s">
        <v>663</v>
      </c>
      <c r="B1308" s="87" t="s">
        <v>332</v>
      </c>
      <c r="C1308" s="86" t="s">
        <v>664</v>
      </c>
      <c r="D1308" s="86" t="s">
        <v>1377</v>
      </c>
      <c r="E1308" s="86" t="s">
        <v>1109</v>
      </c>
      <c r="F1308" s="86"/>
      <c r="G1308" s="88" t="s">
        <v>667</v>
      </c>
      <c r="H1308" s="89" t="n">
        <v>1</v>
      </c>
      <c r="I1308" s="90" t="n">
        <f aca="false">SUMIF(L:L,$L1308,M:M)</f>
        <v>93.4</v>
      </c>
      <c r="J1308" s="90" t="n">
        <f aca="false">TRUNC(H1308*I1308,2)</f>
        <v>93.4</v>
      </c>
      <c r="L1308" s="63" t="n">
        <f aca="false">IF(AND(A1309&lt;&gt;"",A1308=""),L1307+1,L1307)</f>
        <v>118</v>
      </c>
      <c r="M1308" s="80" t="str">
        <f aca="false">IF(OR(A1308="Insumo",A1308="Composição Auxiliar"),J1308,"")</f>
        <v/>
      </c>
      <c r="N1308" s="81" t="str">
        <f aca="false">IF(E1308="Mão de Obra",J1308,"")</f>
        <v/>
      </c>
      <c r="O1308" s="81" t="str">
        <f aca="false">IF(N1308&lt;&gt;"","",M1308)</f>
        <v/>
      </c>
      <c r="P1308" s="82" t="str">
        <f aca="false">IF(A1308="Composição",B1308,"")</f>
        <v> 94994 </v>
      </c>
      <c r="Q1308" s="81" t="n">
        <f aca="false">IF(P1308&lt;&gt;"",SUMIF(L1308:L1308,L1308,N1308:N1308),"")</f>
        <v>0</v>
      </c>
      <c r="R1308" s="81" t="n">
        <f aca="false">IF(P1308&lt;&gt;"",SUMIF(L1308:L1308,L1308,O1308:O1308),"")</f>
        <v>0</v>
      </c>
    </row>
    <row r="1309" customFormat="false" ht="38.25" hidden="true" customHeight="true" outlineLevel="0" collapsed="false">
      <c r="A1309" s="91" t="s">
        <v>668</v>
      </c>
      <c r="B1309" s="92" t="s">
        <v>1378</v>
      </c>
      <c r="C1309" s="91" t="s">
        <v>664</v>
      </c>
      <c r="D1309" s="91" t="s">
        <v>1379</v>
      </c>
      <c r="E1309" s="91" t="s">
        <v>675</v>
      </c>
      <c r="F1309" s="91"/>
      <c r="G1309" s="93" t="s">
        <v>676</v>
      </c>
      <c r="H1309" s="94" t="n">
        <v>0.0985</v>
      </c>
      <c r="I1309" s="95" t="n">
        <f aca="false">SUMIFS(J:J,A:A,"Composição",B:B,$B1309)</f>
        <v>471.68</v>
      </c>
      <c r="J1309" s="95" t="n">
        <f aca="false">TRUNC(H1309*I1309,2)</f>
        <v>46.46</v>
      </c>
      <c r="L1309" s="63" t="n">
        <f aca="false">IF(AND(A1310&lt;&gt;"",A1309=""),L1308+1,L1308)</f>
        <v>118</v>
      </c>
      <c r="M1309" s="80" t="n">
        <f aca="false">IF(OR(A1309="Insumo",A1309="Composição Auxiliar"),J1309,"")</f>
        <v>46.46</v>
      </c>
      <c r="N1309" s="81" t="str">
        <f aca="false">IF(E1309="Mão de Obra",J1309,"")</f>
        <v/>
      </c>
      <c r="O1309" s="81" t="n">
        <f aca="false">IF(N1309&lt;&gt;"","",M1309)</f>
        <v>46.46</v>
      </c>
      <c r="P1309" s="82" t="str">
        <f aca="false">IF(A1309="Composição",B1309,"")</f>
        <v/>
      </c>
      <c r="Q1309" s="81" t="str">
        <f aca="false">IF(P1309&lt;&gt;"",SUMIF(L1309:L1309,L1309,N1309:N1309),"")</f>
        <v/>
      </c>
      <c r="R1309" s="81" t="str">
        <f aca="false">IF(P1309&lt;&gt;"",SUMIF(L1309:L1309,L1309,O1309:O1309),"")</f>
        <v/>
      </c>
    </row>
    <row r="1310" customFormat="false" ht="25.5" hidden="true" customHeight="true" outlineLevel="0" collapsed="false">
      <c r="A1310" s="91" t="s">
        <v>668</v>
      </c>
      <c r="B1310" s="92" t="s">
        <v>677</v>
      </c>
      <c r="C1310" s="91" t="s">
        <v>664</v>
      </c>
      <c r="D1310" s="91" t="s">
        <v>678</v>
      </c>
      <c r="E1310" s="91" t="s">
        <v>671</v>
      </c>
      <c r="F1310" s="91"/>
      <c r="G1310" s="93" t="s">
        <v>672</v>
      </c>
      <c r="H1310" s="94" t="n">
        <v>0.3183</v>
      </c>
      <c r="I1310" s="95" t="n">
        <f aca="false">SUMIFS(J:J,A:A,"Composição",B:B,$B1310)</f>
        <v>18.93</v>
      </c>
      <c r="J1310" s="95" t="n">
        <f aca="false">TRUNC(H1310*I1310,2)</f>
        <v>6.02</v>
      </c>
      <c r="L1310" s="63" t="n">
        <f aca="false">IF(AND(A1311&lt;&gt;"",A1310=""),L1309+1,L1309)</f>
        <v>118</v>
      </c>
      <c r="M1310" s="80" t="n">
        <f aca="false">IF(OR(A1310="Insumo",A1310="Composição Auxiliar"),J1310,"")</f>
        <v>6.02</v>
      </c>
      <c r="N1310" s="81" t="str">
        <f aca="false">IF(E1310="Mão de Obra",J1310,"")</f>
        <v/>
      </c>
      <c r="O1310" s="81" t="n">
        <f aca="false">IF(N1310&lt;&gt;"","",M1310)</f>
        <v>6.02</v>
      </c>
      <c r="P1310" s="82" t="str">
        <f aca="false">IF(A1310="Composição",B1310,"")</f>
        <v/>
      </c>
      <c r="Q1310" s="81" t="str">
        <f aca="false">IF(P1310&lt;&gt;"",SUMIF(L1310:L1310,L1310,N1310:N1310),"")</f>
        <v/>
      </c>
      <c r="R1310" s="81" t="str">
        <f aca="false">IF(P1310&lt;&gt;"",SUMIF(L1310:L1310,L1310,O1310:O1310),"")</f>
        <v/>
      </c>
    </row>
    <row r="1311" customFormat="false" ht="25.5" hidden="true" customHeight="true" outlineLevel="0" collapsed="false">
      <c r="A1311" s="91" t="s">
        <v>668</v>
      </c>
      <c r="B1311" s="92" t="s">
        <v>819</v>
      </c>
      <c r="C1311" s="91" t="s">
        <v>664</v>
      </c>
      <c r="D1311" s="91" t="s">
        <v>820</v>
      </c>
      <c r="E1311" s="91" t="s">
        <v>671</v>
      </c>
      <c r="F1311" s="91"/>
      <c r="G1311" s="93" t="s">
        <v>672</v>
      </c>
      <c r="H1311" s="94" t="n">
        <v>0.1882</v>
      </c>
      <c r="I1311" s="95" t="n">
        <f aca="false">SUMIFS(J:J,A:A,"Composição",B:B,$B1311)</f>
        <v>23.68</v>
      </c>
      <c r="J1311" s="95" t="n">
        <f aca="false">TRUNC(H1311*I1311,2)</f>
        <v>4.45</v>
      </c>
      <c r="L1311" s="63" t="n">
        <f aca="false">IF(AND(A1312&lt;&gt;"",A1311=""),L1310+1,L1310)</f>
        <v>118</v>
      </c>
      <c r="M1311" s="80" t="n">
        <f aca="false">IF(OR(A1311="Insumo",A1311="Composição Auxiliar"),J1311,"")</f>
        <v>4.45</v>
      </c>
      <c r="N1311" s="81" t="str">
        <f aca="false">IF(E1311="Mão de Obra",J1311,"")</f>
        <v/>
      </c>
      <c r="O1311" s="81" t="n">
        <f aca="false">IF(N1311&lt;&gt;"","",M1311)</f>
        <v>4.45</v>
      </c>
      <c r="P1311" s="82" t="str">
        <f aca="false">IF(A1311="Composição",B1311,"")</f>
        <v/>
      </c>
      <c r="Q1311" s="81" t="str">
        <f aca="false">IF(P1311&lt;&gt;"",SUMIF(L1311:L1311,L1311,N1311:N1311),"")</f>
        <v/>
      </c>
      <c r="R1311" s="81" t="str">
        <f aca="false">IF(P1311&lt;&gt;"",SUMIF(L1311:L1311,L1311,O1311:O1311),"")</f>
        <v/>
      </c>
    </row>
    <row r="1312" customFormat="false" ht="25.5" hidden="true" customHeight="true" outlineLevel="0" collapsed="false">
      <c r="A1312" s="91" t="s">
        <v>668</v>
      </c>
      <c r="B1312" s="92" t="s">
        <v>669</v>
      </c>
      <c r="C1312" s="91" t="s">
        <v>664</v>
      </c>
      <c r="D1312" s="91" t="s">
        <v>670</v>
      </c>
      <c r="E1312" s="91" t="s">
        <v>671</v>
      </c>
      <c r="F1312" s="91"/>
      <c r="G1312" s="93" t="s">
        <v>672</v>
      </c>
      <c r="H1312" s="94" t="n">
        <v>0.1301</v>
      </c>
      <c r="I1312" s="95" t="n">
        <f aca="false">SUMIFS(J:J,A:A,"Composição",B:B,$B1312)</f>
        <v>23.32</v>
      </c>
      <c r="J1312" s="95" t="n">
        <f aca="false">TRUNC(H1312*I1312,2)</f>
        <v>3.03</v>
      </c>
      <c r="L1312" s="63" t="n">
        <f aca="false">IF(AND(A1313&lt;&gt;"",A1312=""),L1311+1,L1311)</f>
        <v>118</v>
      </c>
      <c r="M1312" s="80" t="n">
        <f aca="false">IF(OR(A1312="Insumo",A1312="Composição Auxiliar"),J1312,"")</f>
        <v>3.03</v>
      </c>
      <c r="N1312" s="81" t="str">
        <f aca="false">IF(E1312="Mão de Obra",J1312,"")</f>
        <v/>
      </c>
      <c r="O1312" s="81" t="n">
        <f aca="false">IF(N1312&lt;&gt;"","",M1312)</f>
        <v>3.03</v>
      </c>
      <c r="P1312" s="82" t="str">
        <f aca="false">IF(A1312="Composição",B1312,"")</f>
        <v/>
      </c>
      <c r="Q1312" s="81" t="str">
        <f aca="false">IF(P1312&lt;&gt;"",SUMIF(L1312:L1312,L1312,N1312:N1312),"")</f>
        <v/>
      </c>
      <c r="R1312" s="81" t="str">
        <f aca="false">IF(P1312&lt;&gt;"",SUMIF(L1312:L1312,L1312,O1312:O1312),"")</f>
        <v/>
      </c>
    </row>
    <row r="1313" customFormat="false" ht="25.5" hidden="true" customHeight="false" outlineLevel="0" collapsed="false">
      <c r="A1313" s="96" t="s">
        <v>679</v>
      </c>
      <c r="B1313" s="97" t="s">
        <v>982</v>
      </c>
      <c r="C1313" s="96" t="str">
        <f aca="false">VLOOKUP(B1313,INSUMOS!$A:$I,2,0)</f>
        <v>SINAPI</v>
      </c>
      <c r="D1313" s="96" t="str">
        <f aca="false">VLOOKUP(B1313,INSUMOS!$A:$I,3,0)</f>
        <v>DESMOLDANTE PROTETOR PARA FORMAS DE MADEIRA, DE BASE OLEOSA EMULSIONADA EM AGUA</v>
      </c>
      <c r="E1313" s="98" t="str">
        <f aca="false">VLOOKUP(B1313,INSUMOS!$A:$I,4,0)</f>
        <v>Material</v>
      </c>
      <c r="F1313" s="98"/>
      <c r="G1313" s="99" t="str">
        <f aca="false">VLOOKUP(B1313,INSUMOS!$A:$I,5,0)</f>
        <v>L</v>
      </c>
      <c r="H1313" s="100" t="n">
        <v>0.0017</v>
      </c>
      <c r="I1313" s="101" t="n">
        <f aca="false">VLOOKUP(B1313,INSUMOS!$A:$I,8,0)</f>
        <v>7.3</v>
      </c>
      <c r="J1313" s="101" t="n">
        <f aca="false">TRUNC(H1313*I1313,2)</f>
        <v>0.01</v>
      </c>
      <c r="L1313" s="63" t="n">
        <f aca="false">IF(AND(A1314&lt;&gt;"",A1313=""),L1312+1,L1312)</f>
        <v>118</v>
      </c>
      <c r="M1313" s="80" t="n">
        <f aca="false">IF(OR(A1313="Insumo",A1313="Composição Auxiliar"),J1313,"")</f>
        <v>0.01</v>
      </c>
      <c r="N1313" s="81" t="str">
        <f aca="false">IF(E1313="Mão de Obra",J1313,"")</f>
        <v/>
      </c>
      <c r="O1313" s="81" t="n">
        <f aca="false">IF(N1313&lt;&gt;"","",M1313)</f>
        <v>0.01</v>
      </c>
      <c r="P1313" s="82" t="str">
        <f aca="false">IF(A1313="Composição",B1313,"")</f>
        <v/>
      </c>
      <c r="Q1313" s="81" t="str">
        <f aca="false">IF(P1313&lt;&gt;"",SUMIF(L1313:L1313,L1313,N1313:N1313),"")</f>
        <v/>
      </c>
      <c r="R1313" s="81" t="str">
        <f aca="false">IF(P1313&lt;&gt;"",SUMIF(L1313:L1313,L1313,O1313:O1313),"")</f>
        <v/>
      </c>
    </row>
    <row r="1314" customFormat="false" ht="38.25" hidden="true" customHeight="false" outlineLevel="0" collapsed="false">
      <c r="A1314" s="96" t="s">
        <v>679</v>
      </c>
      <c r="B1314" s="97" t="s">
        <v>1380</v>
      </c>
      <c r="C1314" s="96" t="str">
        <f aca="false">VLOOKUP(B1314,INSUMOS!$A:$I,2,0)</f>
        <v>SINAPI</v>
      </c>
      <c r="D1314" s="96" t="str">
        <f aca="false">VLOOKUP(B1314,INSUMOS!$A:$I,3,0)</f>
        <v>TELA DE ACO SOLDADA NERVURADA, CA-60, Q-196, (3,11 KG/M2), DIAMETRO DO FIO = 5,0 MM, LARGURA = 2,45 M, ESPACAMENTO DA MALHA = 10 X 10 CM</v>
      </c>
      <c r="E1314" s="98" t="str">
        <f aca="false">VLOOKUP(B1314,INSUMOS!$A:$I,4,0)</f>
        <v>Material</v>
      </c>
      <c r="F1314" s="98"/>
      <c r="G1314" s="99" t="str">
        <f aca="false">VLOOKUP(B1314,INSUMOS!$A:$I,5,0)</f>
        <v>m²</v>
      </c>
      <c r="H1314" s="100" t="n">
        <v>1.0816</v>
      </c>
      <c r="I1314" s="101" t="n">
        <f aca="false">VLOOKUP(B1314,INSUMOS!$A:$I,8,0)</f>
        <v>29.02</v>
      </c>
      <c r="J1314" s="101" t="n">
        <f aca="false">TRUNC(H1314*I1314,2)</f>
        <v>31.38</v>
      </c>
      <c r="L1314" s="63" t="n">
        <f aca="false">IF(AND(A1315&lt;&gt;"",A1314=""),L1313+1,L1313)</f>
        <v>118</v>
      </c>
      <c r="M1314" s="80" t="n">
        <f aca="false">IF(OR(A1314="Insumo",A1314="Composição Auxiliar"),J1314,"")</f>
        <v>31.38</v>
      </c>
      <c r="N1314" s="81" t="str">
        <f aca="false">IF(E1314="Mão de Obra",J1314,"")</f>
        <v/>
      </c>
      <c r="O1314" s="81" t="n">
        <f aca="false">IF(N1314&lt;&gt;"","",M1314)</f>
        <v>31.38</v>
      </c>
      <c r="P1314" s="82" t="str">
        <f aca="false">IF(A1314="Composição",B1314,"")</f>
        <v/>
      </c>
      <c r="Q1314" s="81" t="str">
        <f aca="false">IF(P1314&lt;&gt;"",SUMIF(L1314:L1314,L1314,N1314:N1314),"")</f>
        <v/>
      </c>
      <c r="R1314" s="81" t="str">
        <f aca="false">IF(P1314&lt;&gt;"",SUMIF(L1314:L1314,L1314,O1314:O1314),"")</f>
        <v/>
      </c>
    </row>
    <row r="1315" customFormat="false" ht="25.5" hidden="true" customHeight="false" outlineLevel="0" collapsed="false">
      <c r="A1315" s="96" t="s">
        <v>679</v>
      </c>
      <c r="B1315" s="97" t="s">
        <v>981</v>
      </c>
      <c r="C1315" s="96" t="str">
        <f aca="false">VLOOKUP(B1315,INSUMOS!$A:$I,2,0)</f>
        <v>SINAPI</v>
      </c>
      <c r="D1315" s="96" t="str">
        <f aca="false">VLOOKUP(B1315,INSUMOS!$A:$I,3,0)</f>
        <v>SARRAFO *2,5 X 7,5* CM EM PINUS, MISTA OU EQUIVALENTE DA REGIAO - BRUTA</v>
      </c>
      <c r="E1315" s="98" t="str">
        <f aca="false">VLOOKUP(B1315,INSUMOS!$A:$I,4,0)</f>
        <v>Material</v>
      </c>
      <c r="F1315" s="98"/>
      <c r="G1315" s="99" t="str">
        <f aca="false">VLOOKUP(B1315,INSUMOS!$A:$I,5,0)</f>
        <v>M</v>
      </c>
      <c r="H1315" s="100" t="n">
        <v>0.2</v>
      </c>
      <c r="I1315" s="101" t="n">
        <f aca="false">VLOOKUP(B1315,INSUMOS!$A:$I,8,0)</f>
        <v>2.7</v>
      </c>
      <c r="J1315" s="101" t="n">
        <f aca="false">TRUNC(H1315*I1315,2)</f>
        <v>0.54</v>
      </c>
      <c r="L1315" s="63" t="n">
        <f aca="false">IF(AND(A1316&lt;&gt;"",A1315=""),L1314+1,L1314)</f>
        <v>118</v>
      </c>
      <c r="M1315" s="80" t="n">
        <f aca="false">IF(OR(A1315="Insumo",A1315="Composição Auxiliar"),J1315,"")</f>
        <v>0.54</v>
      </c>
      <c r="N1315" s="81" t="str">
        <f aca="false">IF(E1315="Mão de Obra",J1315,"")</f>
        <v/>
      </c>
      <c r="O1315" s="81" t="n">
        <f aca="false">IF(N1315&lt;&gt;"","",M1315)</f>
        <v>0.54</v>
      </c>
      <c r="P1315" s="82" t="str">
        <f aca="false">IF(A1315="Composição",B1315,"")</f>
        <v/>
      </c>
      <c r="Q1315" s="81" t="str">
        <f aca="false">IF(P1315&lt;&gt;"",SUMIF(L1315:L1315,L1315,N1315:N1315),"")</f>
        <v/>
      </c>
      <c r="R1315" s="81" t="str">
        <f aca="false">IF(P1315&lt;&gt;"",SUMIF(L1315:L1315,L1315,O1315:O1315),"")</f>
        <v/>
      </c>
    </row>
    <row r="1316" customFormat="false" ht="14.25" hidden="true" customHeight="false" outlineLevel="0" collapsed="false">
      <c r="A1316" s="96" t="s">
        <v>679</v>
      </c>
      <c r="B1316" s="97" t="s">
        <v>832</v>
      </c>
      <c r="C1316" s="96" t="str">
        <f aca="false">VLOOKUP(B1316,INSUMOS!$A:$I,2,0)</f>
        <v>SINAPI</v>
      </c>
      <c r="D1316" s="96" t="str">
        <f aca="false">VLOOKUP(B1316,INSUMOS!$A:$I,3,0)</f>
        <v>PREGO DE ACO POLIDO COM CABECA 17 X 21 (2 X 11)</v>
      </c>
      <c r="E1316" s="98" t="str">
        <f aca="false">VLOOKUP(B1316,INSUMOS!$A:$I,4,0)</f>
        <v>Material</v>
      </c>
      <c r="F1316" s="98"/>
      <c r="G1316" s="99" t="str">
        <f aca="false">VLOOKUP(B1316,INSUMOS!$A:$I,5,0)</f>
        <v>KG</v>
      </c>
      <c r="H1316" s="100" t="n">
        <v>0.024</v>
      </c>
      <c r="I1316" s="101" t="n">
        <f aca="false">VLOOKUP(B1316,INSUMOS!$A:$I,8,0)</f>
        <v>22.28</v>
      </c>
      <c r="J1316" s="101" t="n">
        <f aca="false">TRUNC(H1316*I1316,2)</f>
        <v>0.53</v>
      </c>
      <c r="L1316" s="63" t="n">
        <f aca="false">IF(AND(A1317&lt;&gt;"",A1316=""),L1315+1,L1315)</f>
        <v>118</v>
      </c>
      <c r="M1316" s="80" t="n">
        <f aca="false">IF(OR(A1316="Insumo",A1316="Composição Auxiliar"),J1316,"")</f>
        <v>0.53</v>
      </c>
      <c r="N1316" s="81" t="str">
        <f aca="false">IF(E1316="Mão de Obra",J1316,"")</f>
        <v/>
      </c>
      <c r="O1316" s="81" t="n">
        <f aca="false">IF(N1316&lt;&gt;"","",M1316)</f>
        <v>0.53</v>
      </c>
      <c r="P1316" s="82" t="str">
        <f aca="false">IF(A1316="Composição",B1316,"")</f>
        <v/>
      </c>
      <c r="Q1316" s="81" t="str">
        <f aca="false">IF(P1316&lt;&gt;"",SUMIF(L1316:L1316,L1316,N1316:N1316),"")</f>
        <v/>
      </c>
      <c r="R1316" s="81" t="str">
        <f aca="false">IF(P1316&lt;&gt;"",SUMIF(L1316:L1316,L1316,O1316:O1316),"")</f>
        <v/>
      </c>
    </row>
    <row r="1317" customFormat="false" ht="25.5" hidden="true" customHeight="false" outlineLevel="0" collapsed="false">
      <c r="A1317" s="96" t="s">
        <v>679</v>
      </c>
      <c r="B1317" s="97" t="s">
        <v>1381</v>
      </c>
      <c r="C1317" s="96" t="str">
        <f aca="false">VLOOKUP(B1317,INSUMOS!$A:$I,2,0)</f>
        <v>SINAPI</v>
      </c>
      <c r="D1317" s="96" t="str">
        <f aca="false">VLOOKUP(B1317,INSUMOS!$A:$I,3,0)</f>
        <v>SARRAFO *2,5 X 10* CM EM PINUS, MISTA OU EQUIVALENTE DA REGIAO - BRUTA</v>
      </c>
      <c r="E1317" s="98" t="str">
        <f aca="false">VLOOKUP(B1317,INSUMOS!$A:$I,4,0)</f>
        <v>Material</v>
      </c>
      <c r="F1317" s="98"/>
      <c r="G1317" s="99" t="str">
        <f aca="false">VLOOKUP(B1317,INSUMOS!$A:$I,5,0)</f>
        <v>M</v>
      </c>
      <c r="H1317" s="100" t="n">
        <v>0.25</v>
      </c>
      <c r="I1317" s="101" t="n">
        <f aca="false">VLOOKUP(B1317,INSUMOS!$A:$I,8,0)</f>
        <v>3.92</v>
      </c>
      <c r="J1317" s="101" t="n">
        <f aca="false">TRUNC(H1317*I1317,2)</f>
        <v>0.98</v>
      </c>
      <c r="L1317" s="63" t="n">
        <f aca="false">IF(AND(A1318&lt;&gt;"",A1317=""),L1316+1,L1316)</f>
        <v>118</v>
      </c>
      <c r="M1317" s="80" t="n">
        <f aca="false">IF(OR(A1317="Insumo",A1317="Composição Auxiliar"),J1317,"")</f>
        <v>0.98</v>
      </c>
      <c r="N1317" s="81" t="str">
        <f aca="false">IF(E1317="Mão de Obra",J1317,"")</f>
        <v/>
      </c>
      <c r="O1317" s="81" t="n">
        <f aca="false">IF(N1317&lt;&gt;"","",M1317)</f>
        <v>0.98</v>
      </c>
      <c r="P1317" s="82" t="str">
        <f aca="false">IF(A1317="Composição",B1317,"")</f>
        <v/>
      </c>
      <c r="Q1317" s="81" t="str">
        <f aca="false">IF(P1317&lt;&gt;"",SUMIF(L1317:L1317,L1317,N1317:N1317),"")</f>
        <v/>
      </c>
      <c r="R1317" s="81" t="str">
        <f aca="false">IF(P1317&lt;&gt;"",SUMIF(L1317:L1317,L1317,O1317:O1317),"")</f>
        <v/>
      </c>
    </row>
    <row r="1318" customFormat="false" ht="14.25" hidden="true" customHeight="false" outlineLevel="0" collapsed="false">
      <c r="A1318" s="102"/>
      <c r="B1318" s="102"/>
      <c r="C1318" s="102"/>
      <c r="D1318" s="102"/>
      <c r="E1318" s="102"/>
      <c r="F1318" s="103"/>
      <c r="G1318" s="102"/>
      <c r="H1318" s="103"/>
      <c r="I1318" s="102"/>
      <c r="J1318" s="103"/>
      <c r="L1318" s="63" t="n">
        <f aca="false">IF(AND(A1319&lt;&gt;"",A1318=""),L1317+1,L1317)</f>
        <v>118</v>
      </c>
      <c r="M1318" s="80" t="str">
        <f aca="false">IF(OR(A1318="Insumo",A1318="Composição Auxiliar"),J1318,"")</f>
        <v/>
      </c>
      <c r="N1318" s="81" t="str">
        <f aca="false">IF(E1318="Mão de Obra",J1318,"")</f>
        <v/>
      </c>
      <c r="O1318" s="81" t="str">
        <f aca="false">IF(N1318&lt;&gt;"","",M1318)</f>
        <v/>
      </c>
      <c r="P1318" s="82" t="str">
        <f aca="false">IF(A1318="Composição",B1318,"")</f>
        <v/>
      </c>
      <c r="Q1318" s="81" t="str">
        <f aca="false">IF(P1318&lt;&gt;"",SUMIF(L1318:L1318,L1318,N1318:N1318),"")</f>
        <v/>
      </c>
      <c r="R1318" s="81" t="str">
        <f aca="false">IF(P1318&lt;&gt;"",SUMIF(L1318:L1318,L1318,O1318:O1318),"")</f>
        <v/>
      </c>
    </row>
    <row r="1319" customFormat="false" ht="15" hidden="true" customHeight="false" outlineLevel="0" collapsed="false">
      <c r="A1319" s="102"/>
      <c r="B1319" s="102"/>
      <c r="C1319" s="102"/>
      <c r="D1319" s="102"/>
      <c r="E1319" s="102"/>
      <c r="F1319" s="103"/>
      <c r="G1319" s="102"/>
      <c r="H1319" s="104"/>
      <c r="I1319" s="104"/>
      <c r="J1319" s="103"/>
      <c r="L1319" s="63" t="n">
        <f aca="false">IF(AND(A1320&lt;&gt;"",A1319=""),L1318+1,L1318)</f>
        <v>118</v>
      </c>
      <c r="M1319" s="80" t="str">
        <f aca="false">IF(OR(A1319="Insumo",A1319="Composição Auxiliar"),J1319,"")</f>
        <v/>
      </c>
      <c r="N1319" s="81" t="str">
        <f aca="false">IF(E1319="Mão de Obra",J1319,"")</f>
        <v/>
      </c>
      <c r="O1319" s="81" t="str">
        <f aca="false">IF(N1319&lt;&gt;"","",M1319)</f>
        <v/>
      </c>
      <c r="P1319" s="82" t="str">
        <f aca="false">IF(A1319="Composição",B1319,"")</f>
        <v/>
      </c>
      <c r="Q1319" s="81" t="str">
        <f aca="false">IF(P1319&lt;&gt;"",SUMIF(L1319:L1319,L1319,N1319:N1319),"")</f>
        <v/>
      </c>
      <c r="R1319" s="81" t="str">
        <f aca="false">IF(P1319&lt;&gt;"",SUMIF(L1319:L1319,L1319,O1319:O1319),"")</f>
        <v/>
      </c>
    </row>
    <row r="1320" customFormat="false" ht="15" hidden="true" customHeight="false" outlineLevel="0" collapsed="false">
      <c r="A1320" s="108"/>
      <c r="B1320" s="108"/>
      <c r="C1320" s="108"/>
      <c r="D1320" s="108"/>
      <c r="E1320" s="108"/>
      <c r="F1320" s="108"/>
      <c r="G1320" s="108"/>
      <c r="H1320" s="108"/>
      <c r="I1320" s="108"/>
      <c r="J1320" s="108"/>
      <c r="L1320" s="63" t="n">
        <f aca="false">IF(AND(A1321&lt;&gt;"",A1320=""),L1319+1,L1319)</f>
        <v>119</v>
      </c>
      <c r="M1320" s="80" t="str">
        <f aca="false">IF(OR(A1320="Insumo",A1320="Composição Auxiliar"),J1320,"")</f>
        <v/>
      </c>
      <c r="N1320" s="81" t="str">
        <f aca="false">IF(E1320="Mão de Obra",J1320,"")</f>
        <v/>
      </c>
      <c r="O1320" s="81" t="str">
        <f aca="false">IF(N1320&lt;&gt;"","",M1320)</f>
        <v/>
      </c>
      <c r="P1320" s="82" t="str">
        <f aca="false">IF(A1320="Composição",B1320,"")</f>
        <v/>
      </c>
      <c r="Q1320" s="81" t="str">
        <f aca="false">IF(P1320&lt;&gt;"",SUMIF(L1320:L1320,L1320,N1320:N1320),"")</f>
        <v/>
      </c>
      <c r="R1320" s="81" t="str">
        <f aca="false">IF(P1320&lt;&gt;"",SUMIF(L1320:L1320,L1320,O1320:O1320),"")</f>
        <v/>
      </c>
    </row>
    <row r="1321" customFormat="false" ht="15" hidden="true" customHeight="true" outlineLevel="0" collapsed="false">
      <c r="A1321" s="83" t="s">
        <v>333</v>
      </c>
      <c r="B1321" s="84" t="s">
        <v>655</v>
      </c>
      <c r="C1321" s="83" t="s">
        <v>656</v>
      </c>
      <c r="D1321" s="83" t="s">
        <v>657</v>
      </c>
      <c r="E1321" s="83" t="s">
        <v>658</v>
      </c>
      <c r="F1321" s="83"/>
      <c r="G1321" s="85" t="s">
        <v>659</v>
      </c>
      <c r="H1321" s="84" t="s">
        <v>660</v>
      </c>
      <c r="I1321" s="84" t="s">
        <v>661</v>
      </c>
      <c r="J1321" s="84" t="s">
        <v>662</v>
      </c>
      <c r="L1321" s="63" t="n">
        <f aca="false">IF(AND(A1322&lt;&gt;"",A1321=""),L1320+1,L1320)</f>
        <v>119</v>
      </c>
      <c r="M1321" s="80" t="str">
        <f aca="false">IF(OR(A1321="Insumo",A1321="Composição Auxiliar"),J1321,"")</f>
        <v/>
      </c>
      <c r="N1321" s="81" t="str">
        <f aca="false">IF(E1321="Mão de Obra",J1321,"")</f>
        <v/>
      </c>
      <c r="O1321" s="81" t="str">
        <f aca="false">IF(N1321&lt;&gt;"","",M1321)</f>
        <v/>
      </c>
      <c r="P1321" s="82" t="str">
        <f aca="false">IF(A1321="Composição",B1321,"")</f>
        <v/>
      </c>
      <c r="Q1321" s="81" t="str">
        <f aca="false">IF(P1321&lt;&gt;"",SUMIF(L1321:L1321,L1321,N1321:N1321),"")</f>
        <v/>
      </c>
      <c r="R1321" s="81" t="str">
        <f aca="false">IF(P1321&lt;&gt;"",SUMIF(L1321:L1321,L1321,O1321:O1321),"")</f>
        <v/>
      </c>
    </row>
    <row r="1322" customFormat="false" ht="63.75" hidden="true" customHeight="true" outlineLevel="0" collapsed="false">
      <c r="A1322" s="86" t="s">
        <v>663</v>
      </c>
      <c r="B1322" s="87" t="s">
        <v>334</v>
      </c>
      <c r="C1322" s="86" t="s">
        <v>664</v>
      </c>
      <c r="D1322" s="86" t="s">
        <v>1382</v>
      </c>
      <c r="E1322" s="86" t="s">
        <v>1383</v>
      </c>
      <c r="F1322" s="86"/>
      <c r="G1322" s="88" t="s">
        <v>729</v>
      </c>
      <c r="H1322" s="89" t="n">
        <v>1</v>
      </c>
      <c r="I1322" s="90" t="n">
        <f aca="false">SUMIF(L:L,$L1322,M:M)</f>
        <v>44.68</v>
      </c>
      <c r="J1322" s="90" t="n">
        <f aca="false">TRUNC(H1322*I1322,2)</f>
        <v>44.68</v>
      </c>
      <c r="L1322" s="63" t="n">
        <f aca="false">IF(AND(A1323&lt;&gt;"",A1322=""),L1321+1,L1321)</f>
        <v>119</v>
      </c>
      <c r="M1322" s="80" t="str">
        <f aca="false">IF(OR(A1322="Insumo",A1322="Composição Auxiliar"),J1322,"")</f>
        <v/>
      </c>
      <c r="N1322" s="81" t="str">
        <f aca="false">IF(E1322="Mão de Obra",J1322,"")</f>
        <v/>
      </c>
      <c r="O1322" s="81" t="str">
        <f aca="false">IF(N1322&lt;&gt;"","",M1322)</f>
        <v/>
      </c>
      <c r="P1322" s="82" t="str">
        <f aca="false">IF(A1322="Composição",B1322,"")</f>
        <v> 94275 </v>
      </c>
      <c r="Q1322" s="81" t="n">
        <f aca="false">IF(P1322&lt;&gt;"",SUMIF(L1322:L1322,L1322,N1322:N1322),"")</f>
        <v>0</v>
      </c>
      <c r="R1322" s="81" t="n">
        <f aca="false">IF(P1322&lt;&gt;"",SUMIF(L1322:L1322,L1322,O1322:O1322),"")</f>
        <v>0</v>
      </c>
    </row>
    <row r="1323" customFormat="false" ht="25.5" hidden="true" customHeight="true" outlineLevel="0" collapsed="false">
      <c r="A1323" s="91" t="s">
        <v>668</v>
      </c>
      <c r="B1323" s="92" t="s">
        <v>819</v>
      </c>
      <c r="C1323" s="91" t="s">
        <v>664</v>
      </c>
      <c r="D1323" s="91" t="s">
        <v>820</v>
      </c>
      <c r="E1323" s="91" t="s">
        <v>671</v>
      </c>
      <c r="F1323" s="91"/>
      <c r="G1323" s="93" t="s">
        <v>672</v>
      </c>
      <c r="H1323" s="94" t="n">
        <v>0.36</v>
      </c>
      <c r="I1323" s="95" t="n">
        <f aca="false">SUMIFS(J:J,A:A,"Composição",B:B,$B1323)</f>
        <v>23.68</v>
      </c>
      <c r="J1323" s="95" t="n">
        <f aca="false">TRUNC(H1323*I1323,2)</f>
        <v>8.52</v>
      </c>
      <c r="L1323" s="63" t="n">
        <f aca="false">IF(AND(A1324&lt;&gt;"",A1323=""),L1322+1,L1322)</f>
        <v>119</v>
      </c>
      <c r="M1323" s="80" t="n">
        <f aca="false">IF(OR(A1323="Insumo",A1323="Composição Auxiliar"),J1323,"")</f>
        <v>8.52</v>
      </c>
      <c r="N1323" s="81" t="str">
        <f aca="false">IF(E1323="Mão de Obra",J1323,"")</f>
        <v/>
      </c>
      <c r="O1323" s="81" t="n">
        <f aca="false">IF(N1323&lt;&gt;"","",M1323)</f>
        <v>8.52</v>
      </c>
      <c r="P1323" s="82" t="str">
        <f aca="false">IF(A1323="Composição",B1323,"")</f>
        <v/>
      </c>
      <c r="Q1323" s="81" t="str">
        <f aca="false">IF(P1323&lt;&gt;"",SUMIF(L1323:L1323,L1323,N1323:N1323),"")</f>
        <v/>
      </c>
      <c r="R1323" s="81" t="str">
        <f aca="false">IF(P1323&lt;&gt;"",SUMIF(L1323:L1323,L1323,O1323:O1323),"")</f>
        <v/>
      </c>
    </row>
    <row r="1324" customFormat="false" ht="25.5" hidden="true" customHeight="true" outlineLevel="0" collapsed="false">
      <c r="A1324" s="91" t="s">
        <v>668</v>
      </c>
      <c r="B1324" s="92" t="s">
        <v>1384</v>
      </c>
      <c r="C1324" s="91" t="s">
        <v>664</v>
      </c>
      <c r="D1324" s="91" t="s">
        <v>1385</v>
      </c>
      <c r="E1324" s="91" t="s">
        <v>671</v>
      </c>
      <c r="F1324" s="91"/>
      <c r="G1324" s="93" t="s">
        <v>676</v>
      </c>
      <c r="H1324" s="94" t="n">
        <v>0.001</v>
      </c>
      <c r="I1324" s="95" t="n">
        <f aca="false">SUMIFS(J:J,A:A,"Composição",B:B,$B1324)</f>
        <v>649.72</v>
      </c>
      <c r="J1324" s="95" t="n">
        <f aca="false">TRUNC(H1324*I1324,2)</f>
        <v>0.64</v>
      </c>
      <c r="L1324" s="63" t="n">
        <f aca="false">IF(AND(A1325&lt;&gt;"",A1324=""),L1323+1,L1323)</f>
        <v>119</v>
      </c>
      <c r="M1324" s="80" t="n">
        <f aca="false">IF(OR(A1324="Insumo",A1324="Composição Auxiliar"),J1324,"")</f>
        <v>0.64</v>
      </c>
      <c r="N1324" s="81" t="str">
        <f aca="false">IF(E1324="Mão de Obra",J1324,"")</f>
        <v/>
      </c>
      <c r="O1324" s="81" t="n">
        <f aca="false">IF(N1324&lt;&gt;"","",M1324)</f>
        <v>0.64</v>
      </c>
      <c r="P1324" s="82" t="str">
        <f aca="false">IF(A1324="Composição",B1324,"")</f>
        <v/>
      </c>
      <c r="Q1324" s="81" t="str">
        <f aca="false">IF(P1324&lt;&gt;"",SUMIF(L1324:L1324,L1324,N1324:N1324),"")</f>
        <v/>
      </c>
      <c r="R1324" s="81" t="str">
        <f aca="false">IF(P1324&lt;&gt;"",SUMIF(L1324:L1324,L1324,O1324:O1324),"")</f>
        <v/>
      </c>
    </row>
    <row r="1325" customFormat="false" ht="25.5" hidden="true" customHeight="true" outlineLevel="0" collapsed="false">
      <c r="A1325" s="91" t="s">
        <v>668</v>
      </c>
      <c r="B1325" s="92" t="s">
        <v>677</v>
      </c>
      <c r="C1325" s="91" t="s">
        <v>664</v>
      </c>
      <c r="D1325" s="91" t="s">
        <v>678</v>
      </c>
      <c r="E1325" s="91" t="s">
        <v>671</v>
      </c>
      <c r="F1325" s="91"/>
      <c r="G1325" s="93" t="s">
        <v>672</v>
      </c>
      <c r="H1325" s="94" t="n">
        <v>0.36</v>
      </c>
      <c r="I1325" s="95" t="n">
        <f aca="false">SUMIFS(J:J,A:A,"Composição",B:B,$B1325)</f>
        <v>18.93</v>
      </c>
      <c r="J1325" s="95" t="n">
        <f aca="false">TRUNC(H1325*I1325,2)</f>
        <v>6.81</v>
      </c>
      <c r="L1325" s="63" t="n">
        <f aca="false">IF(AND(A1326&lt;&gt;"",A1325=""),L1324+1,L1324)</f>
        <v>119</v>
      </c>
      <c r="M1325" s="80" t="n">
        <f aca="false">IF(OR(A1325="Insumo",A1325="Composição Auxiliar"),J1325,"")</f>
        <v>6.81</v>
      </c>
      <c r="N1325" s="81" t="str">
        <f aca="false">IF(E1325="Mão de Obra",J1325,"")</f>
        <v/>
      </c>
      <c r="O1325" s="81" t="n">
        <f aca="false">IF(N1325&lt;&gt;"","",M1325)</f>
        <v>6.81</v>
      </c>
      <c r="P1325" s="82" t="str">
        <f aca="false">IF(A1325="Composição",B1325,"")</f>
        <v/>
      </c>
      <c r="Q1325" s="81" t="str">
        <f aca="false">IF(P1325&lt;&gt;"",SUMIF(L1325:L1325,L1325,N1325:N1325),"")</f>
        <v/>
      </c>
      <c r="R1325" s="81" t="str">
        <f aca="false">IF(P1325&lt;&gt;"",SUMIF(L1325:L1325,L1325,O1325:O1325),"")</f>
        <v/>
      </c>
    </row>
    <row r="1326" customFormat="false" ht="25.5" hidden="true" customHeight="false" outlineLevel="0" collapsed="false">
      <c r="A1326" s="96" t="s">
        <v>679</v>
      </c>
      <c r="B1326" s="97" t="s">
        <v>1386</v>
      </c>
      <c r="C1326" s="96" t="str">
        <f aca="false">VLOOKUP(B1326,INSUMOS!$A:$I,2,0)</f>
        <v>SINAPI</v>
      </c>
      <c r="D1326" s="96" t="str">
        <f aca="false">VLOOKUP(B1326,INSUMOS!$A:$I,3,0)</f>
        <v>MEIO-FIO OU GUIA DE CONCRETO PRE-MOLDADO, COMP 1 M, *20 X 12/15* CM (H X L1/L2)</v>
      </c>
      <c r="E1326" s="98" t="str">
        <f aca="false">VLOOKUP(B1326,INSUMOS!$A:$I,4,0)</f>
        <v>Material</v>
      </c>
      <c r="F1326" s="98"/>
      <c r="G1326" s="99" t="str">
        <f aca="false">VLOOKUP(B1326,INSUMOS!$A:$I,5,0)</f>
        <v>UN</v>
      </c>
      <c r="H1326" s="100" t="n">
        <v>1.005</v>
      </c>
      <c r="I1326" s="101" t="n">
        <f aca="false">VLOOKUP(B1326,INSUMOS!$A:$I,8,0)</f>
        <v>27.95</v>
      </c>
      <c r="J1326" s="101" t="n">
        <f aca="false">TRUNC(H1326*I1326,2)</f>
        <v>28.08</v>
      </c>
      <c r="L1326" s="63" t="n">
        <f aca="false">IF(AND(A1327&lt;&gt;"",A1326=""),L1325+1,L1325)</f>
        <v>119</v>
      </c>
      <c r="M1326" s="80" t="n">
        <f aca="false">IF(OR(A1326="Insumo",A1326="Composição Auxiliar"),J1326,"")</f>
        <v>28.08</v>
      </c>
      <c r="N1326" s="81" t="str">
        <f aca="false">IF(E1326="Mão de Obra",J1326,"")</f>
        <v/>
      </c>
      <c r="O1326" s="81" t="n">
        <f aca="false">IF(N1326&lt;&gt;"","",M1326)</f>
        <v>28.08</v>
      </c>
      <c r="P1326" s="82" t="str">
        <f aca="false">IF(A1326="Composição",B1326,"")</f>
        <v/>
      </c>
      <c r="Q1326" s="81" t="str">
        <f aca="false">IF(P1326&lt;&gt;"",SUMIF(L1326:L1326,L1326,N1326:N1326),"")</f>
        <v/>
      </c>
      <c r="R1326" s="81" t="str">
        <f aca="false">IF(P1326&lt;&gt;"",SUMIF(L1326:L1326,L1326,O1326:O1326),"")</f>
        <v/>
      </c>
    </row>
    <row r="1327" customFormat="false" ht="25.5" hidden="true" customHeight="false" outlineLevel="0" collapsed="false">
      <c r="A1327" s="96" t="s">
        <v>679</v>
      </c>
      <c r="B1327" s="97" t="s">
        <v>1016</v>
      </c>
      <c r="C1327" s="96" t="str">
        <f aca="false">VLOOKUP(B1327,INSUMOS!$A:$I,2,0)</f>
        <v>SINAPI</v>
      </c>
      <c r="D1327" s="96" t="str">
        <f aca="false">VLOOKUP(B1327,INSUMOS!$A:$I,3,0)</f>
        <v>AREIA MEDIA - POSTO JAZIDA/FORNECEDOR (RETIRADO NA JAZIDA, SEM TRANSPORTE)</v>
      </c>
      <c r="E1327" s="98" t="str">
        <f aca="false">VLOOKUP(B1327,INSUMOS!$A:$I,4,0)</f>
        <v>Material</v>
      </c>
      <c r="F1327" s="98"/>
      <c r="G1327" s="99" t="str">
        <f aca="false">VLOOKUP(B1327,INSUMOS!$A:$I,5,0)</f>
        <v>m³</v>
      </c>
      <c r="H1327" s="100" t="n">
        <v>0.007</v>
      </c>
      <c r="I1327" s="101" t="n">
        <f aca="false">VLOOKUP(B1327,INSUMOS!$A:$I,8,0)</f>
        <v>90</v>
      </c>
      <c r="J1327" s="101" t="n">
        <f aca="false">TRUNC(H1327*I1327,2)</f>
        <v>0.63</v>
      </c>
      <c r="L1327" s="63" t="n">
        <f aca="false">IF(AND(A1328&lt;&gt;"",A1327=""),L1326+1,L1326)</f>
        <v>119</v>
      </c>
      <c r="M1327" s="80" t="n">
        <f aca="false">IF(OR(A1327="Insumo",A1327="Composição Auxiliar"),J1327,"")</f>
        <v>0.63</v>
      </c>
      <c r="N1327" s="81" t="str">
        <f aca="false">IF(E1327="Mão de Obra",J1327,"")</f>
        <v/>
      </c>
      <c r="O1327" s="81" t="n">
        <f aca="false">IF(N1327&lt;&gt;"","",M1327)</f>
        <v>0.63</v>
      </c>
      <c r="P1327" s="82" t="str">
        <f aca="false">IF(A1327="Composição",B1327,"")</f>
        <v/>
      </c>
      <c r="Q1327" s="81" t="str">
        <f aca="false">IF(P1327&lt;&gt;"",SUMIF(L1327:L1327,L1327,N1327:N1327),"")</f>
        <v/>
      </c>
      <c r="R1327" s="81" t="str">
        <f aca="false">IF(P1327&lt;&gt;"",SUMIF(L1327:L1327,L1327,O1327:O1327),"")</f>
        <v/>
      </c>
    </row>
    <row r="1328" customFormat="false" ht="14.25" hidden="true" customHeight="false" outlineLevel="0" collapsed="false">
      <c r="A1328" s="102"/>
      <c r="B1328" s="102"/>
      <c r="C1328" s="102"/>
      <c r="D1328" s="102"/>
      <c r="E1328" s="102"/>
      <c r="F1328" s="103"/>
      <c r="G1328" s="102"/>
      <c r="H1328" s="103"/>
      <c r="I1328" s="102"/>
      <c r="J1328" s="103"/>
      <c r="L1328" s="63" t="n">
        <f aca="false">IF(AND(A1329&lt;&gt;"",A1328=""),L1327+1,L1327)</f>
        <v>119</v>
      </c>
      <c r="M1328" s="80" t="str">
        <f aca="false">IF(OR(A1328="Insumo",A1328="Composição Auxiliar"),J1328,"")</f>
        <v/>
      </c>
      <c r="N1328" s="81" t="str">
        <f aca="false">IF(E1328="Mão de Obra",J1328,"")</f>
        <v/>
      </c>
      <c r="O1328" s="81" t="str">
        <f aca="false">IF(N1328&lt;&gt;"","",M1328)</f>
        <v/>
      </c>
      <c r="P1328" s="82" t="str">
        <f aca="false">IF(A1328="Composição",B1328,"")</f>
        <v/>
      </c>
      <c r="Q1328" s="81" t="str">
        <f aca="false">IF(P1328&lt;&gt;"",SUMIF(L1328:L1328,L1328,N1328:N1328),"")</f>
        <v/>
      </c>
      <c r="R1328" s="81" t="str">
        <f aca="false">IF(P1328&lt;&gt;"",SUMIF(L1328:L1328,L1328,O1328:O1328),"")</f>
        <v/>
      </c>
    </row>
    <row r="1329" customFormat="false" ht="15" hidden="true" customHeight="false" outlineLevel="0" collapsed="false">
      <c r="A1329" s="102"/>
      <c r="B1329" s="102"/>
      <c r="C1329" s="102"/>
      <c r="D1329" s="102"/>
      <c r="E1329" s="102"/>
      <c r="F1329" s="103"/>
      <c r="G1329" s="102"/>
      <c r="H1329" s="104"/>
      <c r="I1329" s="104"/>
      <c r="J1329" s="103"/>
      <c r="L1329" s="63" t="n">
        <f aca="false">IF(AND(A1330&lt;&gt;"",A1329=""),L1328+1,L1328)</f>
        <v>119</v>
      </c>
      <c r="M1329" s="80" t="str">
        <f aca="false">IF(OR(A1329="Insumo",A1329="Composição Auxiliar"),J1329,"")</f>
        <v/>
      </c>
      <c r="N1329" s="81" t="str">
        <f aca="false">IF(E1329="Mão de Obra",J1329,"")</f>
        <v/>
      </c>
      <c r="O1329" s="81" t="str">
        <f aca="false">IF(N1329&lt;&gt;"","",M1329)</f>
        <v/>
      </c>
      <c r="P1329" s="82" t="str">
        <f aca="false">IF(A1329="Composição",B1329,"")</f>
        <v/>
      </c>
      <c r="Q1329" s="81" t="str">
        <f aca="false">IF(P1329&lt;&gt;"",SUMIF(L1329:L1329,L1329,N1329:N1329),"")</f>
        <v/>
      </c>
      <c r="R1329" s="81" t="str">
        <f aca="false">IF(P1329&lt;&gt;"",SUMIF(L1329:L1329,L1329,O1329:O1329),"")</f>
        <v/>
      </c>
    </row>
    <row r="1330" customFormat="false" ht="15" hidden="true" customHeight="false" outlineLevel="0" collapsed="false">
      <c r="A1330" s="108"/>
      <c r="B1330" s="108"/>
      <c r="C1330" s="108"/>
      <c r="D1330" s="108"/>
      <c r="E1330" s="108"/>
      <c r="F1330" s="108"/>
      <c r="G1330" s="108"/>
      <c r="H1330" s="108"/>
      <c r="I1330" s="108"/>
      <c r="J1330" s="108"/>
      <c r="L1330" s="63" t="n">
        <f aca="false">IF(AND(A1331&lt;&gt;"",A1330=""),L1329+1,L1329)</f>
        <v>120</v>
      </c>
      <c r="M1330" s="80" t="str">
        <f aca="false">IF(OR(A1330="Insumo",A1330="Composição Auxiliar"),J1330,"")</f>
        <v/>
      </c>
      <c r="N1330" s="81" t="str">
        <f aca="false">IF(E1330="Mão de Obra",J1330,"")</f>
        <v/>
      </c>
      <c r="O1330" s="81" t="str">
        <f aca="false">IF(N1330&lt;&gt;"","",M1330)</f>
        <v/>
      </c>
      <c r="P1330" s="82" t="str">
        <f aca="false">IF(A1330="Composição",B1330,"")</f>
        <v/>
      </c>
      <c r="Q1330" s="81" t="str">
        <f aca="false">IF(P1330&lt;&gt;"",SUMIF(L1330:L1330,L1330,N1330:N1330),"")</f>
        <v/>
      </c>
      <c r="R1330" s="81" t="str">
        <f aca="false">IF(P1330&lt;&gt;"",SUMIF(L1330:L1330,L1330,O1330:O1330),"")</f>
        <v/>
      </c>
    </row>
    <row r="1331" customFormat="false" ht="15" hidden="true" customHeight="true" outlineLevel="0" collapsed="false">
      <c r="A1331" s="83" t="s">
        <v>337</v>
      </c>
      <c r="B1331" s="84" t="s">
        <v>655</v>
      </c>
      <c r="C1331" s="83" t="s">
        <v>656</v>
      </c>
      <c r="D1331" s="83" t="s">
        <v>657</v>
      </c>
      <c r="E1331" s="83" t="s">
        <v>658</v>
      </c>
      <c r="F1331" s="83"/>
      <c r="G1331" s="85" t="s">
        <v>659</v>
      </c>
      <c r="H1331" s="84" t="s">
        <v>660</v>
      </c>
      <c r="I1331" s="84" t="s">
        <v>661</v>
      </c>
      <c r="J1331" s="84" t="s">
        <v>662</v>
      </c>
      <c r="L1331" s="63" t="n">
        <f aca="false">IF(AND(A1332&lt;&gt;"",A1331=""),L1330+1,L1330)</f>
        <v>120</v>
      </c>
      <c r="M1331" s="80" t="str">
        <f aca="false">IF(OR(A1331="Insumo",A1331="Composição Auxiliar"),J1331,"")</f>
        <v/>
      </c>
      <c r="N1331" s="81" t="str">
        <f aca="false">IF(E1331="Mão de Obra",J1331,"")</f>
        <v/>
      </c>
      <c r="O1331" s="81" t="str">
        <f aca="false">IF(N1331&lt;&gt;"","",M1331)</f>
        <v/>
      </c>
      <c r="P1331" s="82" t="str">
        <f aca="false">IF(A1331="Composição",B1331,"")</f>
        <v/>
      </c>
      <c r="Q1331" s="81" t="str">
        <f aca="false">IF(P1331&lt;&gt;"",SUMIF(L1331:L1331,L1331,N1331:N1331),"")</f>
        <v/>
      </c>
      <c r="R1331" s="81" t="str">
        <f aca="false">IF(P1331&lt;&gt;"",SUMIF(L1331:L1331,L1331,O1331:O1331),"")</f>
        <v/>
      </c>
    </row>
    <row r="1332" customFormat="false" ht="25.5" hidden="true" customHeight="true" outlineLevel="0" collapsed="false">
      <c r="A1332" s="86" t="s">
        <v>663</v>
      </c>
      <c r="B1332" s="87" t="s">
        <v>338</v>
      </c>
      <c r="C1332" s="86" t="s">
        <v>716</v>
      </c>
      <c r="D1332" s="86" t="s">
        <v>1388</v>
      </c>
      <c r="E1332" s="86" t="s">
        <v>886</v>
      </c>
      <c r="F1332" s="86"/>
      <c r="G1332" s="88" t="s">
        <v>1389</v>
      </c>
      <c r="H1332" s="89" t="n">
        <v>1</v>
      </c>
      <c r="I1332" s="90" t="n">
        <f aca="false">SUMIF(L:L,$L1332,M:M)</f>
        <v>6406.73</v>
      </c>
      <c r="J1332" s="90" t="n">
        <f aca="false">TRUNC(H1332*I1332,2)</f>
        <v>6406.73</v>
      </c>
      <c r="L1332" s="63" t="n">
        <f aca="false">IF(AND(A1333&lt;&gt;"",A1332=""),L1331+1,L1331)</f>
        <v>120</v>
      </c>
      <c r="M1332" s="80" t="str">
        <f aca="false">IF(OR(A1332="Insumo",A1332="Composição Auxiliar"),J1332,"")</f>
        <v/>
      </c>
      <c r="N1332" s="81" t="str">
        <f aca="false">IF(E1332="Mão de Obra",J1332,"")</f>
        <v/>
      </c>
      <c r="O1332" s="81" t="str">
        <f aca="false">IF(N1332&lt;&gt;"","",M1332)</f>
        <v/>
      </c>
      <c r="P1332" s="82" t="str">
        <f aca="false">IF(A1332="Composição",B1332,"")</f>
        <v> S-ARQ-URBA-PRMPP-001 </v>
      </c>
      <c r="Q1332" s="81" t="n">
        <f aca="false">IF(P1332&lt;&gt;"",SUMIF(L1332:L1332,L1332,N1332:N1332),"")</f>
        <v>0</v>
      </c>
      <c r="R1332" s="81" t="n">
        <f aca="false">IF(P1332&lt;&gt;"",SUMIF(L1332:L1332,L1332,O1332:O1332),"")</f>
        <v>0</v>
      </c>
    </row>
    <row r="1333" customFormat="false" ht="25.5" hidden="true" customHeight="true" outlineLevel="0" collapsed="false">
      <c r="A1333" s="91" t="s">
        <v>668</v>
      </c>
      <c r="B1333" s="92" t="s">
        <v>1390</v>
      </c>
      <c r="C1333" s="91" t="s">
        <v>664</v>
      </c>
      <c r="D1333" s="91" t="s">
        <v>1391</v>
      </c>
      <c r="E1333" s="91" t="s">
        <v>1109</v>
      </c>
      <c r="F1333" s="91"/>
      <c r="G1333" s="93" t="s">
        <v>667</v>
      </c>
      <c r="H1333" s="94" t="n">
        <v>1.2</v>
      </c>
      <c r="I1333" s="95" t="n">
        <f aca="false">SUMIFS(J:J,A:A,"Composição",B:B,$B1333)</f>
        <v>32.89</v>
      </c>
      <c r="J1333" s="95" t="n">
        <f aca="false">TRUNC(H1333*I1333,2)</f>
        <v>39.46</v>
      </c>
      <c r="L1333" s="63" t="n">
        <f aca="false">IF(AND(A1334&lt;&gt;"",A1333=""),L1332+1,L1332)</f>
        <v>120</v>
      </c>
      <c r="M1333" s="80" t="n">
        <f aca="false">IF(OR(A1333="Insumo",A1333="Composição Auxiliar"),J1333,"")</f>
        <v>39.46</v>
      </c>
      <c r="N1333" s="81" t="str">
        <f aca="false">IF(E1333="Mão de Obra",J1333,"")</f>
        <v/>
      </c>
      <c r="O1333" s="81" t="n">
        <f aca="false">IF(N1333&lt;&gt;"","",M1333)</f>
        <v>39.46</v>
      </c>
      <c r="P1333" s="82" t="str">
        <f aca="false">IF(A1333="Composição",B1333,"")</f>
        <v/>
      </c>
      <c r="Q1333" s="81" t="str">
        <f aca="false">IF(P1333&lt;&gt;"",SUMIF(L1333:L1333,L1333,N1333:N1333),"")</f>
        <v/>
      </c>
      <c r="R1333" s="81" t="str">
        <f aca="false">IF(P1333&lt;&gt;"",SUMIF(L1333:L1333,L1333,O1333:O1333),"")</f>
        <v/>
      </c>
    </row>
    <row r="1334" customFormat="false" ht="25.5" hidden="true" customHeight="true" outlineLevel="0" collapsed="false">
      <c r="A1334" s="91" t="s">
        <v>668</v>
      </c>
      <c r="B1334" s="92" t="s">
        <v>677</v>
      </c>
      <c r="C1334" s="91" t="s">
        <v>664</v>
      </c>
      <c r="D1334" s="91" t="s">
        <v>678</v>
      </c>
      <c r="E1334" s="91" t="s">
        <v>671</v>
      </c>
      <c r="F1334" s="91"/>
      <c r="G1334" s="93" t="s">
        <v>672</v>
      </c>
      <c r="H1334" s="94" t="n">
        <v>2</v>
      </c>
      <c r="I1334" s="95" t="n">
        <f aca="false">SUMIFS(J:J,A:A,"Composição",B:B,$B1334)</f>
        <v>18.93</v>
      </c>
      <c r="J1334" s="95" t="n">
        <f aca="false">TRUNC(H1334*I1334,2)</f>
        <v>37.86</v>
      </c>
      <c r="L1334" s="63" t="n">
        <f aca="false">IF(AND(A1335&lt;&gt;"",A1334=""),L1333+1,L1333)</f>
        <v>120</v>
      </c>
      <c r="M1334" s="80" t="n">
        <f aca="false">IF(OR(A1334="Insumo",A1334="Composição Auxiliar"),J1334,"")</f>
        <v>37.86</v>
      </c>
      <c r="N1334" s="81" t="str">
        <f aca="false">IF(E1334="Mão de Obra",J1334,"")</f>
        <v/>
      </c>
      <c r="O1334" s="81" t="n">
        <f aca="false">IF(N1334&lt;&gt;"","",M1334)</f>
        <v>37.86</v>
      </c>
      <c r="P1334" s="82" t="str">
        <f aca="false">IF(A1334="Composição",B1334,"")</f>
        <v/>
      </c>
      <c r="Q1334" s="81" t="str">
        <f aca="false">IF(P1334&lt;&gt;"",SUMIF(L1334:L1334,L1334,N1334:N1334),"")</f>
        <v/>
      </c>
      <c r="R1334" s="81" t="str">
        <f aca="false">IF(P1334&lt;&gt;"",SUMIF(L1334:L1334,L1334,O1334:O1334),"")</f>
        <v/>
      </c>
    </row>
    <row r="1335" customFormat="false" ht="38.25" hidden="true" customHeight="true" outlineLevel="0" collapsed="false">
      <c r="A1335" s="91" t="s">
        <v>668</v>
      </c>
      <c r="B1335" s="92" t="s">
        <v>1392</v>
      </c>
      <c r="C1335" s="91" t="s">
        <v>664</v>
      </c>
      <c r="D1335" s="91" t="s">
        <v>1393</v>
      </c>
      <c r="E1335" s="91" t="s">
        <v>675</v>
      </c>
      <c r="F1335" s="91"/>
      <c r="G1335" s="93" t="s">
        <v>676</v>
      </c>
      <c r="H1335" s="94" t="n">
        <v>0.98</v>
      </c>
      <c r="I1335" s="95" t="n">
        <f aca="false">SUMIFS(J:J,A:A,"Composição",B:B,$B1335)</f>
        <v>614.99</v>
      </c>
      <c r="J1335" s="95" t="n">
        <f aca="false">TRUNC(H1335*I1335,2)</f>
        <v>602.69</v>
      </c>
      <c r="L1335" s="63" t="n">
        <f aca="false">IF(AND(A1336&lt;&gt;"",A1335=""),L1334+1,L1334)</f>
        <v>120</v>
      </c>
      <c r="M1335" s="80" t="n">
        <f aca="false">IF(OR(A1335="Insumo",A1335="Composição Auxiliar"),J1335,"")</f>
        <v>602.69</v>
      </c>
      <c r="N1335" s="81" t="str">
        <f aca="false">IF(E1335="Mão de Obra",J1335,"")</f>
        <v/>
      </c>
      <c r="O1335" s="81" t="n">
        <f aca="false">IF(N1335&lt;&gt;"","",M1335)</f>
        <v>602.69</v>
      </c>
      <c r="P1335" s="82" t="str">
        <f aca="false">IF(A1335="Composição",B1335,"")</f>
        <v/>
      </c>
      <c r="Q1335" s="81" t="str">
        <f aca="false">IF(P1335&lt;&gt;"",SUMIF(L1335:L1335,L1335,N1335:N1335),"")</f>
        <v/>
      </c>
      <c r="R1335" s="81" t="str">
        <f aca="false">IF(P1335&lt;&gt;"",SUMIF(L1335:L1335,L1335,O1335:O1335),"")</f>
        <v/>
      </c>
    </row>
    <row r="1336" customFormat="false" ht="25.5" hidden="true" customHeight="true" outlineLevel="0" collapsed="false">
      <c r="A1336" s="91" t="s">
        <v>668</v>
      </c>
      <c r="B1336" s="92" t="s">
        <v>819</v>
      </c>
      <c r="C1336" s="91" t="s">
        <v>664</v>
      </c>
      <c r="D1336" s="91" t="s">
        <v>820</v>
      </c>
      <c r="E1336" s="91" t="s">
        <v>671</v>
      </c>
      <c r="F1336" s="91"/>
      <c r="G1336" s="93" t="s">
        <v>672</v>
      </c>
      <c r="H1336" s="94" t="n">
        <v>2</v>
      </c>
      <c r="I1336" s="95" t="n">
        <f aca="false">SUMIFS(J:J,A:A,"Composição",B:B,$B1336)</f>
        <v>23.68</v>
      </c>
      <c r="J1336" s="95" t="n">
        <f aca="false">TRUNC(H1336*I1336,2)</f>
        <v>47.36</v>
      </c>
      <c r="L1336" s="63" t="n">
        <f aca="false">IF(AND(A1337&lt;&gt;"",A1336=""),L1335+1,L1335)</f>
        <v>120</v>
      </c>
      <c r="M1336" s="80" t="n">
        <f aca="false">IF(OR(A1336="Insumo",A1336="Composição Auxiliar"),J1336,"")</f>
        <v>47.36</v>
      </c>
      <c r="N1336" s="81" t="str">
        <f aca="false">IF(E1336="Mão de Obra",J1336,"")</f>
        <v/>
      </c>
      <c r="O1336" s="81" t="n">
        <f aca="false">IF(N1336&lt;&gt;"","",M1336)</f>
        <v>47.36</v>
      </c>
      <c r="P1336" s="82" t="str">
        <f aca="false">IF(A1336="Composição",B1336,"")</f>
        <v/>
      </c>
      <c r="Q1336" s="81" t="str">
        <f aca="false">IF(P1336&lt;&gt;"",SUMIF(L1336:L1336,L1336,N1336:N1336),"")</f>
        <v/>
      </c>
      <c r="R1336" s="81" t="str">
        <f aca="false">IF(P1336&lt;&gt;"",SUMIF(L1336:L1336,L1336,O1336:O1336),"")</f>
        <v/>
      </c>
    </row>
    <row r="1337" customFormat="false" ht="38.25" hidden="true" customHeight="false" outlineLevel="0" collapsed="false">
      <c r="A1337" s="96" t="s">
        <v>679</v>
      </c>
      <c r="B1337" s="97" t="s">
        <v>1394</v>
      </c>
      <c r="C1337" s="96" t="str">
        <f aca="false">VLOOKUP(B1337,INSUMOS!$A:$I,2,0)</f>
        <v>CPOS/CDHU</v>
      </c>
      <c r="D1337" s="96" t="str">
        <f aca="false">VLOOKUP(B1337,INSUMOS!$A:$I,3,0)</f>
        <v>MASTRO PARA BANDEIRA EM AÇO GALVANIZADO COMPLETO ENGASTADO, ALTURA LIVRE DE 7,00 M</v>
      </c>
      <c r="E1337" s="98" t="str">
        <f aca="false">VLOOKUP(B1337,INSUMOS!$A:$I,4,0)</f>
        <v>Material</v>
      </c>
      <c r="F1337" s="98"/>
      <c r="G1337" s="99" t="str">
        <f aca="false">VLOOKUP(B1337,INSUMOS!$A:$I,5,0)</f>
        <v>UN</v>
      </c>
      <c r="H1337" s="100" t="n">
        <v>3</v>
      </c>
      <c r="I1337" s="101" t="n">
        <f aca="false">VLOOKUP(B1337,INSUMOS!$A:$I,8,0)</f>
        <v>1893.12</v>
      </c>
      <c r="J1337" s="101" t="n">
        <f aca="false">TRUNC(H1337*I1337,2)</f>
        <v>5679.36</v>
      </c>
      <c r="L1337" s="63" t="n">
        <f aca="false">IF(AND(A1338&lt;&gt;"",A1337=""),L1336+1,L1336)</f>
        <v>120</v>
      </c>
      <c r="M1337" s="80" t="n">
        <f aca="false">IF(OR(A1337="Insumo",A1337="Composição Auxiliar"),J1337,"")</f>
        <v>5679.36</v>
      </c>
      <c r="N1337" s="81" t="str">
        <f aca="false">IF(E1337="Mão de Obra",J1337,"")</f>
        <v/>
      </c>
      <c r="O1337" s="81" t="n">
        <f aca="false">IF(N1337&lt;&gt;"","",M1337)</f>
        <v>5679.36</v>
      </c>
      <c r="P1337" s="82" t="str">
        <f aca="false">IF(A1337="Composição",B1337,"")</f>
        <v/>
      </c>
      <c r="Q1337" s="81" t="str">
        <f aca="false">IF(P1337&lt;&gt;"",SUMIF(L1337:L1337,L1337,N1337:N1337),"")</f>
        <v/>
      </c>
      <c r="R1337" s="81" t="str">
        <f aca="false">IF(P1337&lt;&gt;"",SUMIF(L1337:L1337,L1337,O1337:O1337),"")</f>
        <v/>
      </c>
    </row>
    <row r="1338" customFormat="false" ht="14.25" hidden="true" customHeight="false" outlineLevel="0" collapsed="false">
      <c r="A1338" s="102"/>
      <c r="B1338" s="102"/>
      <c r="C1338" s="102"/>
      <c r="D1338" s="102"/>
      <c r="E1338" s="102"/>
      <c r="F1338" s="103"/>
      <c r="G1338" s="102"/>
      <c r="H1338" s="103"/>
      <c r="I1338" s="102"/>
      <c r="J1338" s="103"/>
      <c r="L1338" s="63" t="n">
        <f aca="false">IF(AND(A1339&lt;&gt;"",A1338=""),L1337+1,L1337)</f>
        <v>120</v>
      </c>
      <c r="M1338" s="80" t="str">
        <f aca="false">IF(OR(A1338="Insumo",A1338="Composição Auxiliar"),J1338,"")</f>
        <v/>
      </c>
      <c r="N1338" s="81" t="str">
        <f aca="false">IF(E1338="Mão de Obra",J1338,"")</f>
        <v/>
      </c>
      <c r="O1338" s="81" t="str">
        <f aca="false">IF(N1338&lt;&gt;"","",M1338)</f>
        <v/>
      </c>
      <c r="P1338" s="82" t="str">
        <f aca="false">IF(A1338="Composição",B1338,"")</f>
        <v/>
      </c>
      <c r="Q1338" s="81" t="str">
        <f aca="false">IF(P1338&lt;&gt;"",SUMIF(L1338:L1338,L1338,N1338:N1338),"")</f>
        <v/>
      </c>
      <c r="R1338" s="81" t="str">
        <f aca="false">IF(P1338&lt;&gt;"",SUMIF(L1338:L1338,L1338,O1338:O1338),"")</f>
        <v/>
      </c>
    </row>
    <row r="1339" customFormat="false" ht="15" hidden="true" customHeight="false" outlineLevel="0" collapsed="false">
      <c r="A1339" s="102"/>
      <c r="B1339" s="102"/>
      <c r="C1339" s="102"/>
      <c r="D1339" s="102"/>
      <c r="E1339" s="102"/>
      <c r="F1339" s="103"/>
      <c r="G1339" s="102"/>
      <c r="H1339" s="104"/>
      <c r="I1339" s="104"/>
      <c r="J1339" s="103"/>
      <c r="L1339" s="63" t="n">
        <f aca="false">IF(AND(A1340&lt;&gt;"",A1339=""),L1338+1,L1338)</f>
        <v>120</v>
      </c>
      <c r="M1339" s="80" t="str">
        <f aca="false">IF(OR(A1339="Insumo",A1339="Composição Auxiliar"),J1339,"")</f>
        <v/>
      </c>
      <c r="N1339" s="81" t="str">
        <f aca="false">IF(E1339="Mão de Obra",J1339,"")</f>
        <v/>
      </c>
      <c r="O1339" s="81" t="str">
        <f aca="false">IF(N1339&lt;&gt;"","",M1339)</f>
        <v/>
      </c>
      <c r="P1339" s="82" t="str">
        <f aca="false">IF(A1339="Composição",B1339,"")</f>
        <v/>
      </c>
      <c r="Q1339" s="81" t="str">
        <f aca="false">IF(P1339&lt;&gt;"",SUMIF(L1339:L1339,L1339,N1339:N1339),"")</f>
        <v/>
      </c>
      <c r="R1339" s="81" t="str">
        <f aca="false">IF(P1339&lt;&gt;"",SUMIF(L1339:L1339,L1339,O1339:O1339),"")</f>
        <v/>
      </c>
    </row>
    <row r="1340" customFormat="false" ht="15" hidden="true" customHeight="false" outlineLevel="0" collapsed="false">
      <c r="A1340" s="108"/>
      <c r="B1340" s="108"/>
      <c r="C1340" s="108"/>
      <c r="D1340" s="108"/>
      <c r="E1340" s="108"/>
      <c r="F1340" s="108"/>
      <c r="G1340" s="108"/>
      <c r="H1340" s="108"/>
      <c r="I1340" s="108"/>
      <c r="J1340" s="108"/>
      <c r="L1340" s="63" t="n">
        <f aca="false">IF(AND(A1341&lt;&gt;"",A1340=""),L1339+1,L1339)</f>
        <v>121</v>
      </c>
      <c r="M1340" s="80" t="str">
        <f aca="false">IF(OR(A1340="Insumo",A1340="Composição Auxiliar"),J1340,"")</f>
        <v/>
      </c>
      <c r="N1340" s="81" t="str">
        <f aca="false">IF(E1340="Mão de Obra",J1340,"")</f>
        <v/>
      </c>
      <c r="O1340" s="81" t="str">
        <f aca="false">IF(N1340&lt;&gt;"","",M1340)</f>
        <v/>
      </c>
      <c r="P1340" s="82" t="str">
        <f aca="false">IF(A1340="Composição",B1340,"")</f>
        <v/>
      </c>
      <c r="Q1340" s="81" t="str">
        <f aca="false">IF(P1340&lt;&gt;"",SUMIF(L1340:L1340,L1340,N1340:N1340),"")</f>
        <v/>
      </c>
      <c r="R1340" s="81" t="str">
        <f aca="false">IF(P1340&lt;&gt;"",SUMIF(L1340:L1340,L1340,O1340:O1340),"")</f>
        <v/>
      </c>
    </row>
    <row r="1341" customFormat="false" ht="15" hidden="true" customHeight="true" outlineLevel="0" collapsed="false">
      <c r="A1341" s="83" t="s">
        <v>341</v>
      </c>
      <c r="B1341" s="84" t="s">
        <v>655</v>
      </c>
      <c r="C1341" s="83" t="s">
        <v>656</v>
      </c>
      <c r="D1341" s="83" t="s">
        <v>657</v>
      </c>
      <c r="E1341" s="83" t="s">
        <v>658</v>
      </c>
      <c r="F1341" s="83"/>
      <c r="G1341" s="85" t="s">
        <v>659</v>
      </c>
      <c r="H1341" s="84" t="s">
        <v>660</v>
      </c>
      <c r="I1341" s="84" t="s">
        <v>661</v>
      </c>
      <c r="J1341" s="84" t="s">
        <v>662</v>
      </c>
      <c r="L1341" s="63" t="n">
        <f aca="false">IF(AND(A1342&lt;&gt;"",A1341=""),L1340+1,L1340)</f>
        <v>121</v>
      </c>
      <c r="M1341" s="80" t="str">
        <f aca="false">IF(OR(A1341="Insumo",A1341="Composição Auxiliar"),J1341,"")</f>
        <v/>
      </c>
      <c r="N1341" s="81" t="str">
        <f aca="false">IF(E1341="Mão de Obra",J1341,"")</f>
        <v/>
      </c>
      <c r="O1341" s="81" t="str">
        <f aca="false">IF(N1341&lt;&gt;"","",M1341)</f>
        <v/>
      </c>
      <c r="P1341" s="82" t="str">
        <f aca="false">IF(A1341="Composição",B1341,"")</f>
        <v/>
      </c>
      <c r="Q1341" s="81" t="str">
        <f aca="false">IF(P1341&lt;&gt;"",SUMIF(L1341:L1341,L1341,N1341:N1341),"")</f>
        <v/>
      </c>
      <c r="R1341" s="81" t="str">
        <f aca="false">IF(P1341&lt;&gt;"",SUMIF(L1341:L1341,L1341,O1341:O1341),"")</f>
        <v/>
      </c>
    </row>
    <row r="1342" customFormat="false" ht="25.5" hidden="true" customHeight="true" outlineLevel="0" collapsed="false">
      <c r="A1342" s="86" t="s">
        <v>663</v>
      </c>
      <c r="B1342" s="87" t="s">
        <v>342</v>
      </c>
      <c r="C1342" s="86" t="s">
        <v>716</v>
      </c>
      <c r="D1342" s="86" t="s">
        <v>1395</v>
      </c>
      <c r="E1342" s="86" t="s">
        <v>801</v>
      </c>
      <c r="F1342" s="86"/>
      <c r="G1342" s="88" t="s">
        <v>1396</v>
      </c>
      <c r="H1342" s="89" t="n">
        <v>1</v>
      </c>
      <c r="I1342" s="90" t="n">
        <f aca="false">SUMIF(L:L,$L1342,M:M)</f>
        <v>540.02</v>
      </c>
      <c r="J1342" s="90" t="n">
        <f aca="false">TRUNC(H1342*I1342,2)</f>
        <v>540.02</v>
      </c>
      <c r="L1342" s="63" t="n">
        <f aca="false">IF(AND(A1343&lt;&gt;"",A1342=""),L1341+1,L1341)</f>
        <v>121</v>
      </c>
      <c r="M1342" s="80" t="str">
        <f aca="false">IF(OR(A1342="Insumo",A1342="Composição Auxiliar"),J1342,"")</f>
        <v/>
      </c>
      <c r="N1342" s="81" t="str">
        <f aca="false">IF(E1342="Mão de Obra",J1342,"")</f>
        <v/>
      </c>
      <c r="O1342" s="81" t="str">
        <f aca="false">IF(N1342&lt;&gt;"","",M1342)</f>
        <v/>
      </c>
      <c r="P1342" s="82" t="str">
        <f aca="false">IF(A1342="Composição",B1342,"")</f>
        <v> S-ARQ-DIVE-ESPELHO-01 </v>
      </c>
      <c r="Q1342" s="81" t="n">
        <f aca="false">IF(P1342&lt;&gt;"",SUMIF(L1342:L1342,L1342,N1342:N1342),"")</f>
        <v>0</v>
      </c>
      <c r="R1342" s="81" t="n">
        <f aca="false">IF(P1342&lt;&gt;"",SUMIF(L1342:L1342,L1342,O1342:O1342),"")</f>
        <v>0</v>
      </c>
    </row>
    <row r="1343" customFormat="false" ht="25.5" hidden="true" customHeight="true" outlineLevel="0" collapsed="false">
      <c r="A1343" s="91" t="s">
        <v>668</v>
      </c>
      <c r="B1343" s="92" t="s">
        <v>677</v>
      </c>
      <c r="C1343" s="91" t="s">
        <v>664</v>
      </c>
      <c r="D1343" s="91" t="s">
        <v>678</v>
      </c>
      <c r="E1343" s="91" t="s">
        <v>671</v>
      </c>
      <c r="F1343" s="91"/>
      <c r="G1343" s="93" t="s">
        <v>672</v>
      </c>
      <c r="H1343" s="94" t="n">
        <v>0.8</v>
      </c>
      <c r="I1343" s="95" t="n">
        <f aca="false">SUMIFS(J:J,A:A,"Composição",B:B,$B1343)</f>
        <v>18.93</v>
      </c>
      <c r="J1343" s="95" t="n">
        <f aca="false">TRUNC(H1343*I1343,2)</f>
        <v>15.14</v>
      </c>
      <c r="L1343" s="63" t="n">
        <f aca="false">IF(AND(A1344&lt;&gt;"",A1343=""),L1342+1,L1342)</f>
        <v>121</v>
      </c>
      <c r="M1343" s="80" t="n">
        <f aca="false">IF(OR(A1343="Insumo",A1343="Composição Auxiliar"),J1343,"")</f>
        <v>15.14</v>
      </c>
      <c r="N1343" s="81" t="str">
        <f aca="false">IF(E1343="Mão de Obra",J1343,"")</f>
        <v/>
      </c>
      <c r="O1343" s="81" t="n">
        <f aca="false">IF(N1343&lt;&gt;"","",M1343)</f>
        <v>15.14</v>
      </c>
      <c r="P1343" s="82" t="str">
        <f aca="false">IF(A1343="Composição",B1343,"")</f>
        <v/>
      </c>
      <c r="Q1343" s="81" t="str">
        <f aca="false">IF(P1343&lt;&gt;"",SUMIF(L1343:L1343,L1343,N1343:N1343),"")</f>
        <v/>
      </c>
      <c r="R1343" s="81" t="str">
        <f aca="false">IF(P1343&lt;&gt;"",SUMIF(L1343:L1343,L1343,O1343:O1343),"")</f>
        <v/>
      </c>
    </row>
    <row r="1344" customFormat="false" ht="25.5" hidden="true" customHeight="true" outlineLevel="0" collapsed="false">
      <c r="A1344" s="91" t="s">
        <v>668</v>
      </c>
      <c r="B1344" s="92" t="s">
        <v>1212</v>
      </c>
      <c r="C1344" s="91" t="s">
        <v>664</v>
      </c>
      <c r="D1344" s="91" t="s">
        <v>1213</v>
      </c>
      <c r="E1344" s="91" t="s">
        <v>671</v>
      </c>
      <c r="F1344" s="91"/>
      <c r="G1344" s="93" t="s">
        <v>672</v>
      </c>
      <c r="H1344" s="94" t="n">
        <v>3</v>
      </c>
      <c r="I1344" s="95" t="n">
        <f aca="false">SUMIFS(J:J,A:A,"Composição",B:B,$B1344)</f>
        <v>21.09</v>
      </c>
      <c r="J1344" s="95" t="n">
        <f aca="false">TRUNC(H1344*I1344,2)</f>
        <v>63.27</v>
      </c>
      <c r="L1344" s="63" t="n">
        <f aca="false">IF(AND(A1345&lt;&gt;"",A1344=""),L1343+1,L1343)</f>
        <v>121</v>
      </c>
      <c r="M1344" s="80" t="n">
        <f aca="false">IF(OR(A1344="Insumo",A1344="Composição Auxiliar"),J1344,"")</f>
        <v>63.27</v>
      </c>
      <c r="N1344" s="81" t="str">
        <f aca="false">IF(E1344="Mão de Obra",J1344,"")</f>
        <v/>
      </c>
      <c r="O1344" s="81" t="n">
        <f aca="false">IF(N1344&lt;&gt;"","",M1344)</f>
        <v>63.27</v>
      </c>
      <c r="P1344" s="82" t="str">
        <f aca="false">IF(A1344="Composição",B1344,"")</f>
        <v/>
      </c>
      <c r="Q1344" s="81" t="str">
        <f aca="false">IF(P1344&lt;&gt;"",SUMIF(L1344:L1344,L1344,N1344:N1344),"")</f>
        <v/>
      </c>
      <c r="R1344" s="81" t="str">
        <f aca="false">IF(P1344&lt;&gt;"",SUMIF(L1344:L1344,L1344,O1344:O1344),"")</f>
        <v/>
      </c>
    </row>
    <row r="1345" customFormat="false" ht="14.25" hidden="true" customHeight="false" outlineLevel="0" collapsed="false">
      <c r="A1345" s="96" t="s">
        <v>679</v>
      </c>
      <c r="B1345" s="97" t="s">
        <v>1397</v>
      </c>
      <c r="C1345" s="96" t="str">
        <f aca="false">VLOOKUP(B1345,INSUMOS!$A:$I,2,0)</f>
        <v>FDE</v>
      </c>
      <c r="D1345" s="96" t="str">
        <f aca="false">VLOOKUP(B1345,INSUMOS!$A:$I,3,0)</f>
        <v>COLA ADESIVA FIXA ESPELHO BISNAGA 360G CEBRACE</v>
      </c>
      <c r="E1345" s="98" t="str">
        <f aca="false">VLOOKUP(B1345,INSUMOS!$A:$I,4,0)</f>
        <v>Material</v>
      </c>
      <c r="F1345" s="98"/>
      <c r="G1345" s="99" t="str">
        <f aca="false">VLOOKUP(B1345,INSUMOS!$A:$I,5,0)</f>
        <v>UN</v>
      </c>
      <c r="H1345" s="100" t="n">
        <v>0.8</v>
      </c>
      <c r="I1345" s="101" t="n">
        <f aca="false">VLOOKUP(B1345,INSUMOS!$A:$I,8,0)</f>
        <v>50.28</v>
      </c>
      <c r="J1345" s="101" t="n">
        <f aca="false">TRUNC(H1345*I1345,2)</f>
        <v>40.22</v>
      </c>
      <c r="L1345" s="63" t="n">
        <f aca="false">IF(AND(A1346&lt;&gt;"",A1345=""),L1344+1,L1344)</f>
        <v>121</v>
      </c>
      <c r="M1345" s="80" t="n">
        <f aca="false">IF(OR(A1345="Insumo",A1345="Composição Auxiliar"),J1345,"")</f>
        <v>40.22</v>
      </c>
      <c r="N1345" s="81" t="str">
        <f aca="false">IF(E1345="Mão de Obra",J1345,"")</f>
        <v/>
      </c>
      <c r="O1345" s="81" t="n">
        <f aca="false">IF(N1345&lt;&gt;"","",M1345)</f>
        <v>40.22</v>
      </c>
      <c r="P1345" s="82" t="str">
        <f aca="false">IF(A1345="Composição",B1345,"")</f>
        <v/>
      </c>
      <c r="Q1345" s="81" t="str">
        <f aca="false">IF(P1345&lt;&gt;"",SUMIF(L1345:L1345,L1345,N1345:N1345),"")</f>
        <v/>
      </c>
      <c r="R1345" s="81" t="str">
        <f aca="false">IF(P1345&lt;&gt;"",SUMIF(L1345:L1345,L1345,O1345:O1345),"")</f>
        <v/>
      </c>
    </row>
    <row r="1346" customFormat="false" ht="14.25" hidden="true" customHeight="false" outlineLevel="0" collapsed="false">
      <c r="A1346" s="96" t="s">
        <v>679</v>
      </c>
      <c r="B1346" s="97" t="s">
        <v>1398</v>
      </c>
      <c r="C1346" s="96" t="str">
        <f aca="false">VLOOKUP(B1346,INSUMOS!$A:$I,2,0)</f>
        <v>SINAPI</v>
      </c>
      <c r="D1346" s="96" t="str">
        <f aca="false">VLOOKUP(B1346,INSUMOS!$A:$I,3,0)</f>
        <v>ESPELHO CRISTAL E = 4 MM</v>
      </c>
      <c r="E1346" s="98" t="str">
        <f aca="false">VLOOKUP(B1346,INSUMOS!$A:$I,4,0)</f>
        <v>Material</v>
      </c>
      <c r="F1346" s="98"/>
      <c r="G1346" s="99" t="str">
        <f aca="false">VLOOKUP(B1346,INSUMOS!$A:$I,5,0)</f>
        <v>m²</v>
      </c>
      <c r="H1346" s="100" t="n">
        <v>1.05</v>
      </c>
      <c r="I1346" s="101" t="n">
        <f aca="false">VLOOKUP(B1346,INSUMOS!$A:$I,8,0)</f>
        <v>401.33</v>
      </c>
      <c r="J1346" s="101" t="n">
        <f aca="false">TRUNC(H1346*I1346,2)</f>
        <v>421.39</v>
      </c>
      <c r="L1346" s="63" t="n">
        <f aca="false">IF(AND(A1347&lt;&gt;"",A1346=""),L1345+1,L1345)</f>
        <v>121</v>
      </c>
      <c r="M1346" s="80" t="n">
        <f aca="false">IF(OR(A1346="Insumo",A1346="Composição Auxiliar"),J1346,"")</f>
        <v>421.39</v>
      </c>
      <c r="N1346" s="81" t="str">
        <f aca="false">IF(E1346="Mão de Obra",J1346,"")</f>
        <v/>
      </c>
      <c r="O1346" s="81" t="n">
        <f aca="false">IF(N1346&lt;&gt;"","",M1346)</f>
        <v>421.39</v>
      </c>
      <c r="P1346" s="82" t="str">
        <f aca="false">IF(A1346="Composição",B1346,"")</f>
        <v/>
      </c>
      <c r="Q1346" s="81" t="str">
        <f aca="false">IF(P1346&lt;&gt;"",SUMIF(L1346:L1346,L1346,N1346:N1346),"")</f>
        <v/>
      </c>
      <c r="R1346" s="81" t="str">
        <f aca="false">IF(P1346&lt;&gt;"",SUMIF(L1346:L1346,L1346,O1346:O1346),"")</f>
        <v/>
      </c>
    </row>
    <row r="1347" customFormat="false" ht="14.25" hidden="true" customHeight="false" outlineLevel="0" collapsed="false">
      <c r="A1347" s="102"/>
      <c r="B1347" s="102"/>
      <c r="C1347" s="102"/>
      <c r="D1347" s="102"/>
      <c r="E1347" s="102"/>
      <c r="F1347" s="103"/>
      <c r="G1347" s="102"/>
      <c r="H1347" s="103"/>
      <c r="I1347" s="102"/>
      <c r="J1347" s="103"/>
      <c r="L1347" s="63" t="n">
        <f aca="false">IF(AND(A1348&lt;&gt;"",A1347=""),L1346+1,L1346)</f>
        <v>121</v>
      </c>
      <c r="M1347" s="80" t="str">
        <f aca="false">IF(OR(A1347="Insumo",A1347="Composição Auxiliar"),J1347,"")</f>
        <v/>
      </c>
      <c r="N1347" s="81" t="str">
        <f aca="false">IF(E1347="Mão de Obra",J1347,"")</f>
        <v/>
      </c>
      <c r="O1347" s="81" t="str">
        <f aca="false">IF(N1347&lt;&gt;"","",M1347)</f>
        <v/>
      </c>
      <c r="P1347" s="82" t="str">
        <f aca="false">IF(A1347="Composição",B1347,"")</f>
        <v/>
      </c>
      <c r="Q1347" s="81" t="str">
        <f aca="false">IF(P1347&lt;&gt;"",SUMIF(L1347:L1347,L1347,N1347:N1347),"")</f>
        <v/>
      </c>
      <c r="R1347" s="81" t="str">
        <f aca="false">IF(P1347&lt;&gt;"",SUMIF(L1347:L1347,L1347,O1347:O1347),"")</f>
        <v/>
      </c>
    </row>
    <row r="1348" customFormat="false" ht="15" hidden="true" customHeight="false" outlineLevel="0" collapsed="false">
      <c r="A1348" s="102"/>
      <c r="B1348" s="102"/>
      <c r="C1348" s="102"/>
      <c r="D1348" s="102"/>
      <c r="E1348" s="102"/>
      <c r="F1348" s="103"/>
      <c r="G1348" s="102"/>
      <c r="H1348" s="104"/>
      <c r="I1348" s="104"/>
      <c r="J1348" s="103"/>
      <c r="L1348" s="63" t="n">
        <f aca="false">IF(AND(A1349&lt;&gt;"",A1348=""),L1347+1,L1347)</f>
        <v>121</v>
      </c>
      <c r="M1348" s="80" t="str">
        <f aca="false">IF(OR(A1348="Insumo",A1348="Composição Auxiliar"),J1348,"")</f>
        <v/>
      </c>
      <c r="N1348" s="81" t="str">
        <f aca="false">IF(E1348="Mão de Obra",J1348,"")</f>
        <v/>
      </c>
      <c r="O1348" s="81" t="str">
        <f aca="false">IF(N1348&lt;&gt;"","",M1348)</f>
        <v/>
      </c>
      <c r="P1348" s="82" t="str">
        <f aca="false">IF(A1348="Composição",B1348,"")</f>
        <v/>
      </c>
      <c r="Q1348" s="81" t="str">
        <f aca="false">IF(P1348&lt;&gt;"",SUMIF(L1348:L1348,L1348,N1348:N1348),"")</f>
        <v/>
      </c>
      <c r="R1348" s="81" t="str">
        <f aca="false">IF(P1348&lt;&gt;"",SUMIF(L1348:L1348,L1348,O1348:O1348),"")</f>
        <v/>
      </c>
    </row>
    <row r="1349" customFormat="false" ht="15" hidden="true" customHeight="false" outlineLevel="0" collapsed="false">
      <c r="A1349" s="108"/>
      <c r="B1349" s="108"/>
      <c r="C1349" s="108"/>
      <c r="D1349" s="108"/>
      <c r="E1349" s="108"/>
      <c r="F1349" s="108"/>
      <c r="G1349" s="108"/>
      <c r="H1349" s="108"/>
      <c r="I1349" s="108"/>
      <c r="J1349" s="108"/>
      <c r="L1349" s="63" t="n">
        <f aca="false">IF(AND(A1350&lt;&gt;"",A1349=""),L1348+1,L1348)</f>
        <v>122</v>
      </c>
      <c r="M1349" s="80" t="str">
        <f aca="false">IF(OR(A1349="Insumo",A1349="Composição Auxiliar"),J1349,"")</f>
        <v/>
      </c>
      <c r="N1349" s="81" t="str">
        <f aca="false">IF(E1349="Mão de Obra",J1349,"")</f>
        <v/>
      </c>
      <c r="O1349" s="81" t="str">
        <f aca="false">IF(N1349&lt;&gt;"","",M1349)</f>
        <v/>
      </c>
      <c r="P1349" s="82" t="str">
        <f aca="false">IF(A1349="Composição",B1349,"")</f>
        <v/>
      </c>
      <c r="Q1349" s="81" t="str">
        <f aca="false">IF(P1349&lt;&gt;"",SUMIF(L1349:L1349,L1349,N1349:N1349),"")</f>
        <v/>
      </c>
      <c r="R1349" s="81" t="str">
        <f aca="false">IF(P1349&lt;&gt;"",SUMIF(L1349:L1349,L1349,O1349:O1349),"")</f>
        <v/>
      </c>
    </row>
    <row r="1350" customFormat="false" ht="15" hidden="true" customHeight="true" outlineLevel="0" collapsed="false">
      <c r="A1350" s="83" t="s">
        <v>343</v>
      </c>
      <c r="B1350" s="84" t="s">
        <v>655</v>
      </c>
      <c r="C1350" s="83" t="s">
        <v>656</v>
      </c>
      <c r="D1350" s="83" t="s">
        <v>657</v>
      </c>
      <c r="E1350" s="83" t="s">
        <v>658</v>
      </c>
      <c r="F1350" s="83"/>
      <c r="G1350" s="85" t="s">
        <v>659</v>
      </c>
      <c r="H1350" s="84" t="s">
        <v>660</v>
      </c>
      <c r="I1350" s="84" t="s">
        <v>661</v>
      </c>
      <c r="J1350" s="84" t="s">
        <v>662</v>
      </c>
      <c r="L1350" s="63" t="n">
        <f aca="false">IF(AND(A1351&lt;&gt;"",A1350=""),L1349+1,L1349)</f>
        <v>122</v>
      </c>
      <c r="M1350" s="80" t="str">
        <f aca="false">IF(OR(A1350="Insumo",A1350="Composição Auxiliar"),J1350,"")</f>
        <v/>
      </c>
      <c r="N1350" s="81" t="str">
        <f aca="false">IF(E1350="Mão de Obra",J1350,"")</f>
        <v/>
      </c>
      <c r="O1350" s="81" t="str">
        <f aca="false">IF(N1350&lt;&gt;"","",M1350)</f>
        <v/>
      </c>
      <c r="P1350" s="82" t="str">
        <f aca="false">IF(A1350="Composição",B1350,"")</f>
        <v/>
      </c>
      <c r="Q1350" s="81" t="str">
        <f aca="false">IF(P1350&lt;&gt;"",SUMIF(L1350:L1350,L1350,N1350:N1350),"")</f>
        <v/>
      </c>
      <c r="R1350" s="81" t="str">
        <f aca="false">IF(P1350&lt;&gt;"",SUMIF(L1350:L1350,L1350,O1350:O1350),"")</f>
        <v/>
      </c>
    </row>
    <row r="1351" customFormat="false" ht="25.5" hidden="true" customHeight="true" outlineLevel="0" collapsed="false">
      <c r="A1351" s="86" t="s">
        <v>663</v>
      </c>
      <c r="B1351" s="87" t="s">
        <v>344</v>
      </c>
      <c r="C1351" s="86" t="s">
        <v>716</v>
      </c>
      <c r="D1351" s="86" t="s">
        <v>1400</v>
      </c>
      <c r="E1351" s="86" t="s">
        <v>671</v>
      </c>
      <c r="F1351" s="86"/>
      <c r="G1351" s="88" t="s">
        <v>1389</v>
      </c>
      <c r="H1351" s="89" t="n">
        <v>1</v>
      </c>
      <c r="I1351" s="90" t="n">
        <f aca="false">SUMIF(L:L,$L1351,M:M)</f>
        <v>155.3</v>
      </c>
      <c r="J1351" s="90" t="n">
        <f aca="false">TRUNC(H1351*I1351,2)</f>
        <v>155.3</v>
      </c>
      <c r="L1351" s="63" t="n">
        <f aca="false">IF(AND(A1352&lt;&gt;"",A1351=""),L1350+1,L1350)</f>
        <v>122</v>
      </c>
      <c r="M1351" s="80" t="str">
        <f aca="false">IF(OR(A1351="Insumo",A1351="Composição Auxiliar"),J1351,"")</f>
        <v/>
      </c>
      <c r="N1351" s="81" t="str">
        <f aca="false">IF(E1351="Mão de Obra",J1351,"")</f>
        <v/>
      </c>
      <c r="O1351" s="81" t="str">
        <f aca="false">IF(N1351&lt;&gt;"","",M1351)</f>
        <v/>
      </c>
      <c r="P1351" s="82" t="str">
        <f aca="false">IF(A1351="Composição",B1351,"")</f>
        <v> S-ARQ-ACES-PRRS-001 </v>
      </c>
      <c r="Q1351" s="81" t="n">
        <f aca="false">IF(P1351&lt;&gt;"",SUMIF(L1351:L1351,L1351,N1351:N1351),"")</f>
        <v>0</v>
      </c>
      <c r="R1351" s="81" t="n">
        <f aca="false">IF(P1351&lt;&gt;"",SUMIF(L1351:L1351,L1351,O1351:O1351),"")</f>
        <v>0</v>
      </c>
    </row>
    <row r="1352" customFormat="false" ht="25.5" hidden="true" customHeight="true" outlineLevel="0" collapsed="false">
      <c r="A1352" s="91" t="s">
        <v>668</v>
      </c>
      <c r="B1352" s="92" t="s">
        <v>822</v>
      </c>
      <c r="C1352" s="91" t="s">
        <v>664</v>
      </c>
      <c r="D1352" s="91" t="s">
        <v>823</v>
      </c>
      <c r="E1352" s="91" t="s">
        <v>671</v>
      </c>
      <c r="F1352" s="91"/>
      <c r="G1352" s="93" t="s">
        <v>672</v>
      </c>
      <c r="H1352" s="94" t="n">
        <v>0.5</v>
      </c>
      <c r="I1352" s="95" t="n">
        <f aca="false">SUMIFS(J:J,A:A,"Composição",B:B,$B1352)</f>
        <v>26.14</v>
      </c>
      <c r="J1352" s="95" t="n">
        <f aca="false">TRUNC(H1352*I1352,2)</f>
        <v>13.07</v>
      </c>
      <c r="L1352" s="63" t="n">
        <f aca="false">IF(AND(A1353&lt;&gt;"",A1352=""),L1351+1,L1351)</f>
        <v>122</v>
      </c>
      <c r="M1352" s="80" t="n">
        <f aca="false">IF(OR(A1352="Insumo",A1352="Composição Auxiliar"),J1352,"")</f>
        <v>13.07</v>
      </c>
      <c r="N1352" s="81" t="str">
        <f aca="false">IF(E1352="Mão de Obra",J1352,"")</f>
        <v/>
      </c>
      <c r="O1352" s="81" t="n">
        <f aca="false">IF(N1352&lt;&gt;"","",M1352)</f>
        <v>13.07</v>
      </c>
      <c r="P1352" s="82" t="str">
        <f aca="false">IF(A1352="Composição",B1352,"")</f>
        <v/>
      </c>
      <c r="Q1352" s="81" t="str">
        <f aca="false">IF(P1352&lt;&gt;"",SUMIF(L1352:L1352,L1352,N1352:N1352),"")</f>
        <v/>
      </c>
      <c r="R1352" s="81" t="str">
        <f aca="false">IF(P1352&lt;&gt;"",SUMIF(L1352:L1352,L1352,O1352:O1352),"")</f>
        <v/>
      </c>
    </row>
    <row r="1353" customFormat="false" ht="25.5" hidden="true" customHeight="true" outlineLevel="0" collapsed="false">
      <c r="A1353" s="91" t="s">
        <v>668</v>
      </c>
      <c r="B1353" s="92" t="s">
        <v>817</v>
      </c>
      <c r="C1353" s="91" t="s">
        <v>664</v>
      </c>
      <c r="D1353" s="91" t="s">
        <v>818</v>
      </c>
      <c r="E1353" s="91" t="s">
        <v>671</v>
      </c>
      <c r="F1353" s="91"/>
      <c r="G1353" s="93" t="s">
        <v>672</v>
      </c>
      <c r="H1353" s="94" t="n">
        <v>0.5</v>
      </c>
      <c r="I1353" s="95" t="n">
        <f aca="false">SUMIFS(J:J,A:A,"Composição",B:B,$B1353)</f>
        <v>22.2</v>
      </c>
      <c r="J1353" s="95" t="n">
        <f aca="false">TRUNC(H1353*I1353,2)</f>
        <v>11.1</v>
      </c>
      <c r="L1353" s="63" t="n">
        <f aca="false">IF(AND(A1354&lt;&gt;"",A1353=""),L1352+1,L1352)</f>
        <v>122</v>
      </c>
      <c r="M1353" s="80" t="n">
        <f aca="false">IF(OR(A1353="Insumo",A1353="Composição Auxiliar"),J1353,"")</f>
        <v>11.1</v>
      </c>
      <c r="N1353" s="81" t="str">
        <f aca="false">IF(E1353="Mão de Obra",J1353,"")</f>
        <v/>
      </c>
      <c r="O1353" s="81" t="n">
        <f aca="false">IF(N1353&lt;&gt;"","",M1353)</f>
        <v>11.1</v>
      </c>
      <c r="P1353" s="82" t="str">
        <f aca="false">IF(A1353="Composição",B1353,"")</f>
        <v/>
      </c>
      <c r="Q1353" s="81" t="str">
        <f aca="false">IF(P1353&lt;&gt;"",SUMIF(L1353:L1353,L1353,N1353:N1353),"")</f>
        <v/>
      </c>
      <c r="R1353" s="81" t="str">
        <f aca="false">IF(P1353&lt;&gt;"",SUMIF(L1353:L1353,L1353,O1353:O1353),"")</f>
        <v/>
      </c>
    </row>
    <row r="1354" customFormat="false" ht="25.5" hidden="true" customHeight="false" outlineLevel="0" collapsed="false">
      <c r="A1354" s="96" t="s">
        <v>679</v>
      </c>
      <c r="B1354" s="97" t="s">
        <v>1401</v>
      </c>
      <c r="C1354" s="96" t="str">
        <f aca="false">VLOOKUP(B1354,INSUMOS!$A:$I,2,0)</f>
        <v>Próprio</v>
      </c>
      <c r="D1354" s="96" t="str">
        <f aca="false">VLOOKUP(B1354,INSUMOS!$A:$I,3,0)</f>
        <v>ALARME AUDIOVISUAL SEM FIO P/ SANITÁRIO ACESSÍVEL - REF. DNI 4240 OU EQUIV</v>
      </c>
      <c r="E1354" s="98" t="str">
        <f aca="false">VLOOKUP(B1354,INSUMOS!$A:$I,4,0)</f>
        <v>Material</v>
      </c>
      <c r="F1354" s="98"/>
      <c r="G1354" s="99" t="str">
        <f aca="false">VLOOKUP(B1354,INSUMOS!$A:$I,5,0)</f>
        <v>UN</v>
      </c>
      <c r="H1354" s="100" t="n">
        <v>1</v>
      </c>
      <c r="I1354" s="101" t="n">
        <f aca="false">VLOOKUP(B1354,INSUMOS!$A:$I,8,0)</f>
        <v>131.13</v>
      </c>
      <c r="J1354" s="101" t="n">
        <f aca="false">TRUNC(H1354*I1354,2)</f>
        <v>131.13</v>
      </c>
      <c r="L1354" s="63" t="n">
        <f aca="false">IF(AND(A1355&lt;&gt;"",A1354=""),L1353+1,L1353)</f>
        <v>122</v>
      </c>
      <c r="M1354" s="80" t="n">
        <f aca="false">IF(OR(A1354="Insumo",A1354="Composição Auxiliar"),J1354,"")</f>
        <v>131.13</v>
      </c>
      <c r="N1354" s="81" t="str">
        <f aca="false">IF(E1354="Mão de Obra",J1354,"")</f>
        <v/>
      </c>
      <c r="O1354" s="81" t="n">
        <f aca="false">IF(N1354&lt;&gt;"","",M1354)</f>
        <v>131.13</v>
      </c>
      <c r="P1354" s="82" t="str">
        <f aca="false">IF(A1354="Composição",B1354,"")</f>
        <v/>
      </c>
      <c r="Q1354" s="81" t="str">
        <f aca="false">IF(P1354&lt;&gt;"",SUMIF(L1354:L1354,L1354,N1354:N1354),"")</f>
        <v/>
      </c>
      <c r="R1354" s="81" t="str">
        <f aca="false">IF(P1354&lt;&gt;"",SUMIF(L1354:L1354,L1354,O1354:O1354),"")</f>
        <v/>
      </c>
    </row>
    <row r="1355" customFormat="false" ht="14.25" hidden="true" customHeight="false" outlineLevel="0" collapsed="false">
      <c r="A1355" s="102"/>
      <c r="B1355" s="102"/>
      <c r="C1355" s="102"/>
      <c r="D1355" s="102"/>
      <c r="E1355" s="102"/>
      <c r="F1355" s="103"/>
      <c r="G1355" s="102"/>
      <c r="H1355" s="103"/>
      <c r="I1355" s="102"/>
      <c r="J1355" s="103"/>
      <c r="L1355" s="63" t="n">
        <f aca="false">IF(AND(A1356&lt;&gt;"",A1355=""),L1354+1,L1354)</f>
        <v>122</v>
      </c>
      <c r="M1355" s="80" t="str">
        <f aca="false">IF(OR(A1355="Insumo",A1355="Composição Auxiliar"),J1355,"")</f>
        <v/>
      </c>
      <c r="N1355" s="81" t="str">
        <f aca="false">IF(E1355="Mão de Obra",J1355,"")</f>
        <v/>
      </c>
      <c r="O1355" s="81" t="str">
        <f aca="false">IF(N1355&lt;&gt;"","",M1355)</f>
        <v/>
      </c>
      <c r="P1355" s="82" t="str">
        <f aca="false">IF(A1355="Composição",B1355,"")</f>
        <v/>
      </c>
      <c r="Q1355" s="81" t="str">
        <f aca="false">IF(P1355&lt;&gt;"",SUMIF(L1355:L1355,L1355,N1355:N1355),"")</f>
        <v/>
      </c>
      <c r="R1355" s="81" t="str">
        <f aca="false">IF(P1355&lt;&gt;"",SUMIF(L1355:L1355,L1355,O1355:O1355),"")</f>
        <v/>
      </c>
    </row>
    <row r="1356" customFormat="false" ht="15" hidden="true" customHeight="false" outlineLevel="0" collapsed="false">
      <c r="A1356" s="102"/>
      <c r="B1356" s="102"/>
      <c r="C1356" s="102"/>
      <c r="D1356" s="102"/>
      <c r="E1356" s="102"/>
      <c r="F1356" s="103"/>
      <c r="G1356" s="102"/>
      <c r="H1356" s="104"/>
      <c r="I1356" s="104"/>
      <c r="J1356" s="103"/>
      <c r="L1356" s="63" t="n">
        <f aca="false">IF(AND(A1357&lt;&gt;"",A1356=""),L1355+1,L1355)</f>
        <v>122</v>
      </c>
      <c r="M1356" s="80" t="str">
        <f aca="false">IF(OR(A1356="Insumo",A1356="Composição Auxiliar"),J1356,"")</f>
        <v/>
      </c>
      <c r="N1356" s="81" t="str">
        <f aca="false">IF(E1356="Mão de Obra",J1356,"")</f>
        <v/>
      </c>
      <c r="O1356" s="81" t="str">
        <f aca="false">IF(N1356&lt;&gt;"","",M1356)</f>
        <v/>
      </c>
      <c r="P1356" s="82" t="str">
        <f aca="false">IF(A1356="Composição",B1356,"")</f>
        <v/>
      </c>
      <c r="Q1356" s="81" t="str">
        <f aca="false">IF(P1356&lt;&gt;"",SUMIF(L1356:L1356,L1356,N1356:N1356),"")</f>
        <v/>
      </c>
      <c r="R1356" s="81" t="str">
        <f aca="false">IF(P1356&lt;&gt;"",SUMIF(L1356:L1356,L1356,O1356:O1356),"")</f>
        <v/>
      </c>
    </row>
    <row r="1357" customFormat="false" ht="15" hidden="true" customHeight="false" outlineLevel="0" collapsed="false">
      <c r="A1357" s="108"/>
      <c r="B1357" s="108"/>
      <c r="C1357" s="108"/>
      <c r="D1357" s="108"/>
      <c r="E1357" s="108"/>
      <c r="F1357" s="108"/>
      <c r="G1357" s="108"/>
      <c r="H1357" s="108"/>
      <c r="I1357" s="108"/>
      <c r="J1357" s="108"/>
      <c r="L1357" s="63" t="n">
        <f aca="false">IF(AND(A1358&lt;&gt;"",A1357=""),L1356+1,L1356)</f>
        <v>123</v>
      </c>
      <c r="M1357" s="80" t="str">
        <f aca="false">IF(OR(A1357="Insumo",A1357="Composição Auxiliar"),J1357,"")</f>
        <v/>
      </c>
      <c r="N1357" s="81" t="str">
        <f aca="false">IF(E1357="Mão de Obra",J1357,"")</f>
        <v/>
      </c>
      <c r="O1357" s="81" t="str">
        <f aca="false">IF(N1357&lt;&gt;"","",M1357)</f>
        <v/>
      </c>
      <c r="P1357" s="82" t="str">
        <f aca="false">IF(A1357="Composição",B1357,"")</f>
        <v/>
      </c>
      <c r="Q1357" s="81" t="str">
        <f aca="false">IF(P1357&lt;&gt;"",SUMIF(L1357:L1357,L1357,N1357:N1357),"")</f>
        <v/>
      </c>
      <c r="R1357" s="81" t="str">
        <f aca="false">IF(P1357&lt;&gt;"",SUMIF(L1357:L1357,L1357,O1357:O1357),"")</f>
        <v/>
      </c>
    </row>
    <row r="1358" customFormat="false" ht="15" hidden="true" customHeight="true" outlineLevel="0" collapsed="false">
      <c r="A1358" s="83" t="s">
        <v>345</v>
      </c>
      <c r="B1358" s="84" t="s">
        <v>655</v>
      </c>
      <c r="C1358" s="83" t="s">
        <v>656</v>
      </c>
      <c r="D1358" s="83" t="s">
        <v>657</v>
      </c>
      <c r="E1358" s="83" t="s">
        <v>658</v>
      </c>
      <c r="F1358" s="83"/>
      <c r="G1358" s="85" t="s">
        <v>659</v>
      </c>
      <c r="H1358" s="84" t="s">
        <v>660</v>
      </c>
      <c r="I1358" s="84" t="s">
        <v>661</v>
      </c>
      <c r="J1358" s="84" t="s">
        <v>662</v>
      </c>
      <c r="L1358" s="63" t="n">
        <f aca="false">IF(AND(A1359&lt;&gt;"",A1358=""),L1357+1,L1357)</f>
        <v>123</v>
      </c>
      <c r="M1358" s="80" t="str">
        <f aca="false">IF(OR(A1358="Insumo",A1358="Composição Auxiliar"),J1358,"")</f>
        <v/>
      </c>
      <c r="N1358" s="81" t="str">
        <f aca="false">IF(E1358="Mão de Obra",J1358,"")</f>
        <v/>
      </c>
      <c r="O1358" s="81" t="str">
        <f aca="false">IF(N1358&lt;&gt;"","",M1358)</f>
        <v/>
      </c>
      <c r="P1358" s="82" t="str">
        <f aca="false">IF(A1358="Composição",B1358,"")</f>
        <v/>
      </c>
      <c r="Q1358" s="81" t="str">
        <f aca="false">IF(P1358&lt;&gt;"",SUMIF(L1358:L1358,L1358,N1358:N1358),"")</f>
        <v/>
      </c>
      <c r="R1358" s="81" t="str">
        <f aca="false">IF(P1358&lt;&gt;"",SUMIF(L1358:L1358,L1358,O1358:O1358),"")</f>
        <v/>
      </c>
    </row>
    <row r="1359" customFormat="false" ht="25.5" hidden="true" customHeight="true" outlineLevel="0" collapsed="false">
      <c r="A1359" s="86" t="s">
        <v>663</v>
      </c>
      <c r="B1359" s="87" t="s">
        <v>346</v>
      </c>
      <c r="C1359" s="86" t="s">
        <v>664</v>
      </c>
      <c r="D1359" s="86" t="s">
        <v>1402</v>
      </c>
      <c r="E1359" s="86" t="s">
        <v>764</v>
      </c>
      <c r="F1359" s="86"/>
      <c r="G1359" s="88" t="s">
        <v>718</v>
      </c>
      <c r="H1359" s="89" t="n">
        <v>1</v>
      </c>
      <c r="I1359" s="90" t="n">
        <f aca="false">SUMIF(L:L,$L1359,M:M)</f>
        <v>47.93</v>
      </c>
      <c r="J1359" s="90" t="n">
        <f aca="false">TRUNC(H1359*I1359,2)</f>
        <v>47.93</v>
      </c>
      <c r="L1359" s="63" t="n">
        <f aca="false">IF(AND(A1360&lt;&gt;"",A1359=""),L1358+1,L1358)</f>
        <v>123</v>
      </c>
      <c r="M1359" s="80" t="str">
        <f aca="false">IF(OR(A1359="Insumo",A1359="Composição Auxiliar"),J1359,"")</f>
        <v/>
      </c>
      <c r="N1359" s="81" t="str">
        <f aca="false">IF(E1359="Mão de Obra",J1359,"")</f>
        <v/>
      </c>
      <c r="O1359" s="81" t="str">
        <f aca="false">IF(N1359&lt;&gt;"","",M1359)</f>
        <v/>
      </c>
      <c r="P1359" s="82" t="str">
        <f aca="false">IF(A1359="Composição",B1359,"")</f>
        <v> 100849 </v>
      </c>
      <c r="Q1359" s="81" t="n">
        <f aca="false">IF(P1359&lt;&gt;"",SUMIF(L1359:L1359,L1359,N1359:N1359),"")</f>
        <v>0</v>
      </c>
      <c r="R1359" s="81" t="n">
        <f aca="false">IF(P1359&lt;&gt;"",SUMIF(L1359:L1359,L1359,O1359:O1359),"")</f>
        <v>0</v>
      </c>
    </row>
    <row r="1360" customFormat="false" ht="25.5" hidden="true" customHeight="true" outlineLevel="0" collapsed="false">
      <c r="A1360" s="91" t="s">
        <v>668</v>
      </c>
      <c r="B1360" s="92" t="s">
        <v>677</v>
      </c>
      <c r="C1360" s="91" t="s">
        <v>664</v>
      </c>
      <c r="D1360" s="91" t="s">
        <v>678</v>
      </c>
      <c r="E1360" s="91" t="s">
        <v>671</v>
      </c>
      <c r="F1360" s="91"/>
      <c r="G1360" s="93" t="s">
        <v>672</v>
      </c>
      <c r="H1360" s="94" t="n">
        <v>0.0484</v>
      </c>
      <c r="I1360" s="95" t="n">
        <f aca="false">SUMIFS(J:J,A:A,"Composição",B:B,$B1360)</f>
        <v>18.93</v>
      </c>
      <c r="J1360" s="95" t="n">
        <f aca="false">TRUNC(H1360*I1360,2)</f>
        <v>0.91</v>
      </c>
      <c r="L1360" s="63" t="n">
        <f aca="false">IF(AND(A1361&lt;&gt;"",A1360=""),L1359+1,L1359)</f>
        <v>123</v>
      </c>
      <c r="M1360" s="80" t="n">
        <f aca="false">IF(OR(A1360="Insumo",A1360="Composição Auxiliar"),J1360,"")</f>
        <v>0.91</v>
      </c>
      <c r="N1360" s="81" t="str">
        <f aca="false">IF(E1360="Mão de Obra",J1360,"")</f>
        <v/>
      </c>
      <c r="O1360" s="81" t="n">
        <f aca="false">IF(N1360&lt;&gt;"","",M1360)</f>
        <v>0.91</v>
      </c>
      <c r="P1360" s="82" t="str">
        <f aca="false">IF(A1360="Composição",B1360,"")</f>
        <v/>
      </c>
      <c r="Q1360" s="81" t="str">
        <f aca="false">IF(P1360&lt;&gt;"",SUMIF(L1360:L1360,L1360,N1360:N1360),"")</f>
        <v/>
      </c>
      <c r="R1360" s="81" t="str">
        <f aca="false">IF(P1360&lt;&gt;"",SUMIF(L1360:L1360,L1360,O1360:O1360),"")</f>
        <v/>
      </c>
    </row>
    <row r="1361" customFormat="false" ht="25.5" hidden="true" customHeight="true" outlineLevel="0" collapsed="false">
      <c r="A1361" s="91" t="s">
        <v>668</v>
      </c>
      <c r="B1361" s="92" t="s">
        <v>1292</v>
      </c>
      <c r="C1361" s="91" t="s">
        <v>664</v>
      </c>
      <c r="D1361" s="91" t="s">
        <v>1293</v>
      </c>
      <c r="E1361" s="91" t="s">
        <v>671</v>
      </c>
      <c r="F1361" s="91"/>
      <c r="G1361" s="93" t="s">
        <v>672</v>
      </c>
      <c r="H1361" s="94" t="n">
        <v>0.1536</v>
      </c>
      <c r="I1361" s="95" t="n">
        <f aca="false">SUMIFS(J:J,A:A,"Composição",B:B,$B1361)</f>
        <v>22.94</v>
      </c>
      <c r="J1361" s="95" t="n">
        <f aca="false">TRUNC(H1361*I1361,2)</f>
        <v>3.52</v>
      </c>
      <c r="L1361" s="63" t="n">
        <f aca="false">IF(AND(A1362&lt;&gt;"",A1361=""),L1360+1,L1360)</f>
        <v>123</v>
      </c>
      <c r="M1361" s="80" t="n">
        <f aca="false">IF(OR(A1361="Insumo",A1361="Composição Auxiliar"),J1361,"")</f>
        <v>3.52</v>
      </c>
      <c r="N1361" s="81" t="str">
        <f aca="false">IF(E1361="Mão de Obra",J1361,"")</f>
        <v/>
      </c>
      <c r="O1361" s="81" t="n">
        <f aca="false">IF(N1361&lt;&gt;"","",M1361)</f>
        <v>3.52</v>
      </c>
      <c r="P1361" s="82" t="str">
        <f aca="false">IF(A1361="Composição",B1361,"")</f>
        <v/>
      </c>
      <c r="Q1361" s="81" t="str">
        <f aca="false">IF(P1361&lt;&gt;"",SUMIF(L1361:L1361,L1361,N1361:N1361),"")</f>
        <v/>
      </c>
      <c r="R1361" s="81" t="str">
        <f aca="false">IF(P1361&lt;&gt;"",SUMIF(L1361:L1361,L1361,O1361:O1361),"")</f>
        <v/>
      </c>
    </row>
    <row r="1362" customFormat="false" ht="14.25" hidden="true" customHeight="false" outlineLevel="0" collapsed="false">
      <c r="A1362" s="96" t="s">
        <v>679</v>
      </c>
      <c r="B1362" s="97" t="s">
        <v>1403</v>
      </c>
      <c r="C1362" s="96" t="str">
        <f aca="false">VLOOKUP(B1362,INSUMOS!$A:$I,2,0)</f>
        <v>SINAPI</v>
      </c>
      <c r="D1362" s="96" t="str">
        <f aca="false">VLOOKUP(B1362,INSUMOS!$A:$I,3,0)</f>
        <v>ASSENTO SANITARIO DE PLASTICO, TIPO CONVENCIONAL</v>
      </c>
      <c r="E1362" s="98" t="str">
        <f aca="false">VLOOKUP(B1362,INSUMOS!$A:$I,4,0)</f>
        <v>Material</v>
      </c>
      <c r="F1362" s="98"/>
      <c r="G1362" s="99" t="str">
        <f aca="false">VLOOKUP(B1362,INSUMOS!$A:$I,5,0)</f>
        <v>UN</v>
      </c>
      <c r="H1362" s="100" t="n">
        <v>1</v>
      </c>
      <c r="I1362" s="101" t="n">
        <f aca="false">VLOOKUP(B1362,INSUMOS!$A:$I,8,0)</f>
        <v>43.5</v>
      </c>
      <c r="J1362" s="101" t="n">
        <f aca="false">TRUNC(H1362*I1362,2)</f>
        <v>43.5</v>
      </c>
      <c r="L1362" s="63" t="n">
        <f aca="false">IF(AND(A1363&lt;&gt;"",A1362=""),L1361+1,L1361)</f>
        <v>123</v>
      </c>
      <c r="M1362" s="80" t="n">
        <f aca="false">IF(OR(A1362="Insumo",A1362="Composição Auxiliar"),J1362,"")</f>
        <v>43.5</v>
      </c>
      <c r="N1362" s="81" t="str">
        <f aca="false">IF(E1362="Mão de Obra",J1362,"")</f>
        <v/>
      </c>
      <c r="O1362" s="81" t="n">
        <f aca="false">IF(N1362&lt;&gt;"","",M1362)</f>
        <v>43.5</v>
      </c>
      <c r="P1362" s="82" t="str">
        <f aca="false">IF(A1362="Composição",B1362,"")</f>
        <v/>
      </c>
      <c r="Q1362" s="81" t="str">
        <f aca="false">IF(P1362&lt;&gt;"",SUMIF(L1362:L1362,L1362,N1362:N1362),"")</f>
        <v/>
      </c>
      <c r="R1362" s="81" t="str">
        <f aca="false">IF(P1362&lt;&gt;"",SUMIF(L1362:L1362,L1362,O1362:O1362),"")</f>
        <v/>
      </c>
    </row>
    <row r="1363" customFormat="false" ht="14.25" hidden="true" customHeight="false" outlineLevel="0" collapsed="false">
      <c r="A1363" s="102"/>
      <c r="B1363" s="102"/>
      <c r="C1363" s="102"/>
      <c r="D1363" s="102"/>
      <c r="E1363" s="102"/>
      <c r="F1363" s="103"/>
      <c r="G1363" s="102"/>
      <c r="H1363" s="103"/>
      <c r="I1363" s="102"/>
      <c r="J1363" s="103"/>
      <c r="L1363" s="63" t="n">
        <f aca="false">IF(AND(A1364&lt;&gt;"",A1363=""),L1362+1,L1362)</f>
        <v>123</v>
      </c>
      <c r="M1363" s="80" t="str">
        <f aca="false">IF(OR(A1363="Insumo",A1363="Composição Auxiliar"),J1363,"")</f>
        <v/>
      </c>
      <c r="N1363" s="81" t="str">
        <f aca="false">IF(E1363="Mão de Obra",J1363,"")</f>
        <v/>
      </c>
      <c r="O1363" s="81" t="str">
        <f aca="false">IF(N1363&lt;&gt;"","",M1363)</f>
        <v/>
      </c>
      <c r="P1363" s="82" t="str">
        <f aca="false">IF(A1363="Composição",B1363,"")</f>
        <v/>
      </c>
      <c r="Q1363" s="81" t="str">
        <f aca="false">IF(P1363&lt;&gt;"",SUMIF(L1363:L1363,L1363,N1363:N1363),"")</f>
        <v/>
      </c>
      <c r="R1363" s="81" t="str">
        <f aca="false">IF(P1363&lt;&gt;"",SUMIF(L1363:L1363,L1363,O1363:O1363),"")</f>
        <v/>
      </c>
    </row>
    <row r="1364" customFormat="false" ht="15" hidden="true" customHeight="false" outlineLevel="0" collapsed="false">
      <c r="A1364" s="102"/>
      <c r="B1364" s="102"/>
      <c r="C1364" s="102"/>
      <c r="D1364" s="102"/>
      <c r="E1364" s="102"/>
      <c r="F1364" s="103"/>
      <c r="G1364" s="102"/>
      <c r="H1364" s="104"/>
      <c r="I1364" s="104"/>
      <c r="J1364" s="103"/>
      <c r="L1364" s="63" t="n">
        <f aca="false">IF(AND(A1365&lt;&gt;"",A1364=""),L1363+1,L1363)</f>
        <v>123</v>
      </c>
      <c r="M1364" s="80" t="str">
        <f aca="false">IF(OR(A1364="Insumo",A1364="Composição Auxiliar"),J1364,"")</f>
        <v/>
      </c>
      <c r="N1364" s="81" t="str">
        <f aca="false">IF(E1364="Mão de Obra",J1364,"")</f>
        <v/>
      </c>
      <c r="O1364" s="81" t="str">
        <f aca="false">IF(N1364&lt;&gt;"","",M1364)</f>
        <v/>
      </c>
      <c r="P1364" s="82" t="str">
        <f aca="false">IF(A1364="Composição",B1364,"")</f>
        <v/>
      </c>
      <c r="Q1364" s="81" t="str">
        <f aca="false">IF(P1364&lt;&gt;"",SUMIF(L1364:L1364,L1364,N1364:N1364),"")</f>
        <v/>
      </c>
      <c r="R1364" s="81" t="str">
        <f aca="false">IF(P1364&lt;&gt;"",SUMIF(L1364:L1364,L1364,O1364:O1364),"")</f>
        <v/>
      </c>
    </row>
    <row r="1365" customFormat="false" ht="15" hidden="true" customHeight="false" outlineLevel="0" collapsed="false">
      <c r="A1365" s="108"/>
      <c r="B1365" s="108"/>
      <c r="C1365" s="108"/>
      <c r="D1365" s="108"/>
      <c r="E1365" s="108"/>
      <c r="F1365" s="108"/>
      <c r="G1365" s="108"/>
      <c r="H1365" s="108"/>
      <c r="I1365" s="108"/>
      <c r="J1365" s="108"/>
      <c r="L1365" s="63" t="n">
        <f aca="false">IF(AND(A1366&lt;&gt;"",A1365=""),L1364+1,L1364)</f>
        <v>124</v>
      </c>
      <c r="M1365" s="80" t="str">
        <f aca="false">IF(OR(A1365="Insumo",A1365="Composição Auxiliar"),J1365,"")</f>
        <v/>
      </c>
      <c r="N1365" s="81" t="str">
        <f aca="false">IF(E1365="Mão de Obra",J1365,"")</f>
        <v/>
      </c>
      <c r="O1365" s="81" t="str">
        <f aca="false">IF(N1365&lt;&gt;"","",M1365)</f>
        <v/>
      </c>
      <c r="P1365" s="82" t="str">
        <f aca="false">IF(A1365="Composição",B1365,"")</f>
        <v/>
      </c>
      <c r="Q1365" s="81" t="str">
        <f aca="false">IF(P1365&lt;&gt;"",SUMIF(L1365:L1365,L1365,N1365:N1365),"")</f>
        <v/>
      </c>
      <c r="R1365" s="81" t="str">
        <f aca="false">IF(P1365&lt;&gt;"",SUMIF(L1365:L1365,L1365,O1365:O1365),"")</f>
        <v/>
      </c>
    </row>
    <row r="1366" customFormat="false" ht="15" hidden="true" customHeight="true" outlineLevel="0" collapsed="false">
      <c r="A1366" s="83" t="s">
        <v>347</v>
      </c>
      <c r="B1366" s="84" t="s">
        <v>655</v>
      </c>
      <c r="C1366" s="83" t="s">
        <v>656</v>
      </c>
      <c r="D1366" s="83" t="s">
        <v>657</v>
      </c>
      <c r="E1366" s="83" t="s">
        <v>658</v>
      </c>
      <c r="F1366" s="83"/>
      <c r="G1366" s="85" t="s">
        <v>659</v>
      </c>
      <c r="H1366" s="84" t="s">
        <v>660</v>
      </c>
      <c r="I1366" s="84" t="s">
        <v>661</v>
      </c>
      <c r="J1366" s="84" t="s">
        <v>662</v>
      </c>
      <c r="L1366" s="63" t="n">
        <f aca="false">IF(AND(A1367&lt;&gt;"",A1366=""),L1365+1,L1365)</f>
        <v>124</v>
      </c>
      <c r="M1366" s="80" t="str">
        <f aca="false">IF(OR(A1366="Insumo",A1366="Composição Auxiliar"),J1366,"")</f>
        <v/>
      </c>
      <c r="N1366" s="81" t="str">
        <f aca="false">IF(E1366="Mão de Obra",J1366,"")</f>
        <v/>
      </c>
      <c r="O1366" s="81" t="str">
        <f aca="false">IF(N1366&lt;&gt;"","",M1366)</f>
        <v/>
      </c>
      <c r="P1366" s="82" t="str">
        <f aca="false">IF(A1366="Composição",B1366,"")</f>
        <v/>
      </c>
      <c r="Q1366" s="81" t="str">
        <f aca="false">IF(P1366&lt;&gt;"",SUMIF(L1366:L1366,L1366,N1366:N1366),"")</f>
        <v/>
      </c>
      <c r="R1366" s="81" t="str">
        <f aca="false">IF(P1366&lt;&gt;"",SUMIF(L1366:L1366,L1366,O1366:O1366),"")</f>
        <v/>
      </c>
    </row>
    <row r="1367" customFormat="false" ht="25.5" hidden="true" customHeight="true" outlineLevel="0" collapsed="false">
      <c r="A1367" s="86" t="s">
        <v>663</v>
      </c>
      <c r="B1367" s="87" t="s">
        <v>348</v>
      </c>
      <c r="C1367" s="86" t="s">
        <v>716</v>
      </c>
      <c r="D1367" s="86" t="s">
        <v>1404</v>
      </c>
      <c r="E1367" s="86" t="s">
        <v>764</v>
      </c>
      <c r="F1367" s="86"/>
      <c r="G1367" s="88" t="s">
        <v>718</v>
      </c>
      <c r="H1367" s="89" t="n">
        <v>1</v>
      </c>
      <c r="I1367" s="90" t="n">
        <f aca="false">SUMIF(L:L,$L1367,M:M)</f>
        <v>141.48</v>
      </c>
      <c r="J1367" s="90" t="n">
        <f aca="false">TRUNC(H1367*I1367,2)</f>
        <v>141.48</v>
      </c>
      <c r="L1367" s="63" t="n">
        <f aca="false">IF(AND(A1368&lt;&gt;"",A1367=""),L1366+1,L1366)</f>
        <v>124</v>
      </c>
      <c r="M1367" s="80" t="str">
        <f aca="false">IF(OR(A1367="Insumo",A1367="Composição Auxiliar"),J1367,"")</f>
        <v/>
      </c>
      <c r="N1367" s="81" t="str">
        <f aca="false">IF(E1367="Mão de Obra",J1367,"")</f>
        <v/>
      </c>
      <c r="O1367" s="81" t="str">
        <f aca="false">IF(N1367&lt;&gt;"","",M1367)</f>
        <v/>
      </c>
      <c r="P1367" s="82" t="str">
        <f aca="false">IF(A1367="Composição",B1367,"")</f>
        <v> S-ARQ -ACES-ASSENTO-01 </v>
      </c>
      <c r="Q1367" s="81" t="n">
        <f aca="false">IF(P1367&lt;&gt;"",SUMIF(L1367:L1367,L1367,N1367:N1367),"")</f>
        <v>0</v>
      </c>
      <c r="R1367" s="81" t="n">
        <f aca="false">IF(P1367&lt;&gt;"",SUMIF(L1367:L1367,L1367,O1367:O1367),"")</f>
        <v>0</v>
      </c>
    </row>
    <row r="1368" customFormat="false" ht="25.5" hidden="true" customHeight="true" outlineLevel="0" collapsed="false">
      <c r="A1368" s="91" t="s">
        <v>668</v>
      </c>
      <c r="B1368" s="92" t="s">
        <v>677</v>
      </c>
      <c r="C1368" s="91" t="s">
        <v>664</v>
      </c>
      <c r="D1368" s="91" t="s">
        <v>678</v>
      </c>
      <c r="E1368" s="91" t="s">
        <v>671</v>
      </c>
      <c r="F1368" s="91"/>
      <c r="G1368" s="93" t="s">
        <v>672</v>
      </c>
      <c r="H1368" s="94" t="n">
        <v>0.0484</v>
      </c>
      <c r="I1368" s="95" t="n">
        <f aca="false">SUMIFS(J:J,A:A,"Composição",B:B,$B1368)</f>
        <v>18.93</v>
      </c>
      <c r="J1368" s="95" t="n">
        <f aca="false">TRUNC(H1368*I1368,2)</f>
        <v>0.91</v>
      </c>
      <c r="L1368" s="63" t="n">
        <f aca="false">IF(AND(A1369&lt;&gt;"",A1368=""),L1367+1,L1367)</f>
        <v>124</v>
      </c>
      <c r="M1368" s="80" t="n">
        <f aca="false">IF(OR(A1368="Insumo",A1368="Composição Auxiliar"),J1368,"")</f>
        <v>0.91</v>
      </c>
      <c r="N1368" s="81" t="str">
        <f aca="false">IF(E1368="Mão de Obra",J1368,"")</f>
        <v/>
      </c>
      <c r="O1368" s="81" t="n">
        <f aca="false">IF(N1368&lt;&gt;"","",M1368)</f>
        <v>0.91</v>
      </c>
      <c r="P1368" s="82" t="str">
        <f aca="false">IF(A1368="Composição",B1368,"")</f>
        <v/>
      </c>
      <c r="Q1368" s="81" t="str">
        <f aca="false">IF(P1368&lt;&gt;"",SUMIF(L1368:L1368,L1368,N1368:N1368),"")</f>
        <v/>
      </c>
      <c r="R1368" s="81" t="str">
        <f aca="false">IF(P1368&lt;&gt;"",SUMIF(L1368:L1368,L1368,O1368:O1368),"")</f>
        <v/>
      </c>
    </row>
    <row r="1369" customFormat="false" ht="25.5" hidden="true" customHeight="true" outlineLevel="0" collapsed="false">
      <c r="A1369" s="91" t="s">
        <v>668</v>
      </c>
      <c r="B1369" s="92" t="s">
        <v>1292</v>
      </c>
      <c r="C1369" s="91" t="s">
        <v>664</v>
      </c>
      <c r="D1369" s="91" t="s">
        <v>1293</v>
      </c>
      <c r="E1369" s="91" t="s">
        <v>671</v>
      </c>
      <c r="F1369" s="91"/>
      <c r="G1369" s="93" t="s">
        <v>672</v>
      </c>
      <c r="H1369" s="94" t="n">
        <v>0.1536</v>
      </c>
      <c r="I1369" s="95" t="n">
        <f aca="false">SUMIFS(J:J,A:A,"Composição",B:B,$B1369)</f>
        <v>22.94</v>
      </c>
      <c r="J1369" s="95" t="n">
        <f aca="false">TRUNC(H1369*I1369,2)</f>
        <v>3.52</v>
      </c>
      <c r="L1369" s="63" t="n">
        <f aca="false">IF(AND(A1370&lt;&gt;"",A1369=""),L1368+1,L1368)</f>
        <v>124</v>
      </c>
      <c r="M1369" s="80" t="n">
        <f aca="false">IF(OR(A1369="Insumo",A1369="Composição Auxiliar"),J1369,"")</f>
        <v>3.52</v>
      </c>
      <c r="N1369" s="81" t="str">
        <f aca="false">IF(E1369="Mão de Obra",J1369,"")</f>
        <v/>
      </c>
      <c r="O1369" s="81" t="n">
        <f aca="false">IF(N1369&lt;&gt;"","",M1369)</f>
        <v>3.52</v>
      </c>
      <c r="P1369" s="82" t="str">
        <f aca="false">IF(A1369="Composição",B1369,"")</f>
        <v/>
      </c>
      <c r="Q1369" s="81" t="str">
        <f aca="false">IF(P1369&lt;&gt;"",SUMIF(L1369:L1369,L1369,N1369:N1369),"")</f>
        <v/>
      </c>
      <c r="R1369" s="81" t="str">
        <f aca="false">IF(P1369&lt;&gt;"",SUMIF(L1369:L1369,L1369,O1369:O1369),"")</f>
        <v/>
      </c>
    </row>
    <row r="1370" customFormat="false" ht="25.5" hidden="true" customHeight="false" outlineLevel="0" collapsed="false">
      <c r="A1370" s="96" t="s">
        <v>679</v>
      </c>
      <c r="B1370" s="97" t="s">
        <v>1405</v>
      </c>
      <c r="C1370" s="96" t="str">
        <f aca="false">VLOOKUP(B1370,INSUMOS!$A:$I,2,0)</f>
        <v>ORSE</v>
      </c>
      <c r="D1370" s="96" t="str">
        <f aca="false">VLOOKUP(B1370,INSUMOS!$A:$I,3,0)</f>
        <v>ASSENTO PARA VASO SANITÁRIO PLÁSTICO SLOW CLOSE, DECA, REF. AP 165 OU SIMILAR UN</v>
      </c>
      <c r="E1370" s="98" t="str">
        <f aca="false">VLOOKUP(B1370,INSUMOS!$A:$I,4,0)</f>
        <v>Material</v>
      </c>
      <c r="F1370" s="98"/>
      <c r="G1370" s="99" t="str">
        <f aca="false">VLOOKUP(B1370,INSUMOS!$A:$I,5,0)</f>
        <v>un</v>
      </c>
      <c r="H1370" s="100" t="n">
        <v>1</v>
      </c>
      <c r="I1370" s="101" t="n">
        <f aca="false">VLOOKUP(B1370,INSUMOS!$A:$I,8,0)</f>
        <v>137.05</v>
      </c>
      <c r="J1370" s="101" t="n">
        <f aca="false">TRUNC(H1370*I1370,2)</f>
        <v>137.05</v>
      </c>
      <c r="L1370" s="63" t="n">
        <f aca="false">IF(AND(A1371&lt;&gt;"",A1370=""),L1369+1,L1369)</f>
        <v>124</v>
      </c>
      <c r="M1370" s="80" t="n">
        <f aca="false">IF(OR(A1370="Insumo",A1370="Composição Auxiliar"),J1370,"")</f>
        <v>137.05</v>
      </c>
      <c r="N1370" s="81" t="str">
        <f aca="false">IF(E1370="Mão de Obra",J1370,"")</f>
        <v/>
      </c>
      <c r="O1370" s="81" t="n">
        <f aca="false">IF(N1370&lt;&gt;"","",M1370)</f>
        <v>137.05</v>
      </c>
      <c r="P1370" s="82" t="str">
        <f aca="false">IF(A1370="Composição",B1370,"")</f>
        <v/>
      </c>
      <c r="Q1370" s="81" t="str">
        <f aca="false">IF(P1370&lt;&gt;"",SUMIF(L1370:L1370,L1370,N1370:N1370),"")</f>
        <v/>
      </c>
      <c r="R1370" s="81" t="str">
        <f aca="false">IF(P1370&lt;&gt;"",SUMIF(L1370:L1370,L1370,O1370:O1370),"")</f>
        <v/>
      </c>
    </row>
    <row r="1371" customFormat="false" ht="14.25" hidden="true" customHeight="false" outlineLevel="0" collapsed="false">
      <c r="A1371" s="102"/>
      <c r="B1371" s="102"/>
      <c r="C1371" s="102"/>
      <c r="D1371" s="102"/>
      <c r="E1371" s="102"/>
      <c r="F1371" s="103"/>
      <c r="G1371" s="102"/>
      <c r="H1371" s="103"/>
      <c r="I1371" s="102"/>
      <c r="J1371" s="103"/>
      <c r="L1371" s="63" t="n">
        <f aca="false">IF(AND(A1372&lt;&gt;"",A1371=""),L1370+1,L1370)</f>
        <v>124</v>
      </c>
      <c r="M1371" s="80" t="str">
        <f aca="false">IF(OR(A1371="Insumo",A1371="Composição Auxiliar"),J1371,"")</f>
        <v/>
      </c>
      <c r="N1371" s="81" t="str">
        <f aca="false">IF(E1371="Mão de Obra",J1371,"")</f>
        <v/>
      </c>
      <c r="O1371" s="81" t="str">
        <f aca="false">IF(N1371&lt;&gt;"","",M1371)</f>
        <v/>
      </c>
      <c r="P1371" s="82" t="str">
        <f aca="false">IF(A1371="Composição",B1371,"")</f>
        <v/>
      </c>
      <c r="Q1371" s="81" t="str">
        <f aca="false">IF(P1371&lt;&gt;"",SUMIF(L1371:L1371,L1371,N1371:N1371),"")</f>
        <v/>
      </c>
      <c r="R1371" s="81" t="str">
        <f aca="false">IF(P1371&lt;&gt;"",SUMIF(L1371:L1371,L1371,O1371:O1371),"")</f>
        <v/>
      </c>
    </row>
    <row r="1372" customFormat="false" ht="15" hidden="true" customHeight="false" outlineLevel="0" collapsed="false">
      <c r="A1372" s="102"/>
      <c r="B1372" s="102"/>
      <c r="C1372" s="102"/>
      <c r="D1372" s="102"/>
      <c r="E1372" s="102"/>
      <c r="F1372" s="103"/>
      <c r="G1372" s="102"/>
      <c r="H1372" s="104"/>
      <c r="I1372" s="104"/>
      <c r="J1372" s="103"/>
      <c r="L1372" s="63" t="n">
        <f aca="false">IF(AND(A1373&lt;&gt;"",A1372=""),L1371+1,L1371)</f>
        <v>124</v>
      </c>
      <c r="M1372" s="80" t="str">
        <f aca="false">IF(OR(A1372="Insumo",A1372="Composição Auxiliar"),J1372,"")</f>
        <v/>
      </c>
      <c r="N1372" s="81" t="str">
        <f aca="false">IF(E1372="Mão de Obra",J1372,"")</f>
        <v/>
      </c>
      <c r="O1372" s="81" t="str">
        <f aca="false">IF(N1372&lt;&gt;"","",M1372)</f>
        <v/>
      </c>
      <c r="P1372" s="82" t="str">
        <f aca="false">IF(A1372="Composição",B1372,"")</f>
        <v/>
      </c>
      <c r="Q1372" s="81" t="str">
        <f aca="false">IF(P1372&lt;&gt;"",SUMIF(L1372:L1372,L1372,N1372:N1372),"")</f>
        <v/>
      </c>
      <c r="R1372" s="81" t="str">
        <f aca="false">IF(P1372&lt;&gt;"",SUMIF(L1372:L1372,L1372,O1372:O1372),"")</f>
        <v/>
      </c>
    </row>
    <row r="1373" customFormat="false" ht="15" hidden="true" customHeight="false" outlineLevel="0" collapsed="false">
      <c r="A1373" s="108"/>
      <c r="B1373" s="108"/>
      <c r="C1373" s="108"/>
      <c r="D1373" s="108"/>
      <c r="E1373" s="108"/>
      <c r="F1373" s="108"/>
      <c r="G1373" s="108"/>
      <c r="H1373" s="108"/>
      <c r="I1373" s="108"/>
      <c r="J1373" s="108"/>
      <c r="L1373" s="63" t="n">
        <f aca="false">IF(AND(A1374&lt;&gt;"",A1373=""),L1372+1,L1372)</f>
        <v>125</v>
      </c>
      <c r="M1373" s="80" t="str">
        <f aca="false">IF(OR(A1373="Insumo",A1373="Composição Auxiliar"),J1373,"")</f>
        <v/>
      </c>
      <c r="N1373" s="81" t="str">
        <f aca="false">IF(E1373="Mão de Obra",J1373,"")</f>
        <v/>
      </c>
      <c r="O1373" s="81" t="str">
        <f aca="false">IF(N1373&lt;&gt;"","",M1373)</f>
        <v/>
      </c>
      <c r="P1373" s="82" t="str">
        <f aca="false">IF(A1373="Composição",B1373,"")</f>
        <v/>
      </c>
      <c r="Q1373" s="81" t="str">
        <f aca="false">IF(P1373&lt;&gt;"",SUMIF(L1373:L1373,L1373,N1373:N1373),"")</f>
        <v/>
      </c>
      <c r="R1373" s="81" t="str">
        <f aca="false">IF(P1373&lt;&gt;"",SUMIF(L1373:L1373,L1373,O1373:O1373),"")</f>
        <v/>
      </c>
    </row>
    <row r="1374" customFormat="false" ht="15" hidden="true" customHeight="true" outlineLevel="0" collapsed="false">
      <c r="A1374" s="83" t="s">
        <v>353</v>
      </c>
      <c r="B1374" s="84" t="s">
        <v>655</v>
      </c>
      <c r="C1374" s="83" t="s">
        <v>656</v>
      </c>
      <c r="D1374" s="83" t="s">
        <v>657</v>
      </c>
      <c r="E1374" s="83" t="s">
        <v>658</v>
      </c>
      <c r="F1374" s="83"/>
      <c r="G1374" s="85" t="s">
        <v>659</v>
      </c>
      <c r="H1374" s="84" t="s">
        <v>660</v>
      </c>
      <c r="I1374" s="84" t="s">
        <v>661</v>
      </c>
      <c r="J1374" s="84" t="s">
        <v>662</v>
      </c>
      <c r="L1374" s="63" t="n">
        <f aca="false">IF(AND(A1375&lt;&gt;"",A1374=""),L1373+1,L1373)</f>
        <v>125</v>
      </c>
      <c r="M1374" s="80" t="str">
        <f aca="false">IF(OR(A1374="Insumo",A1374="Composição Auxiliar"),J1374,"")</f>
        <v/>
      </c>
      <c r="N1374" s="81" t="str">
        <f aca="false">IF(E1374="Mão de Obra",J1374,"")</f>
        <v/>
      </c>
      <c r="O1374" s="81" t="str">
        <f aca="false">IF(N1374&lt;&gt;"","",M1374)</f>
        <v/>
      </c>
      <c r="P1374" s="82" t="str">
        <f aca="false">IF(A1374="Composição",B1374,"")</f>
        <v/>
      </c>
      <c r="Q1374" s="81" t="str">
        <f aca="false">IF(P1374&lt;&gt;"",SUMIF(L1374:L1374,L1374,N1374:N1374),"")</f>
        <v/>
      </c>
      <c r="R1374" s="81" t="str">
        <f aca="false">IF(P1374&lt;&gt;"",SUMIF(L1374:L1374,L1374,O1374:O1374),"")</f>
        <v/>
      </c>
    </row>
    <row r="1375" customFormat="false" ht="38.25" hidden="true" customHeight="true" outlineLevel="0" collapsed="false">
      <c r="A1375" s="86" t="s">
        <v>663</v>
      </c>
      <c r="B1375" s="87" t="s">
        <v>354</v>
      </c>
      <c r="C1375" s="86" t="s">
        <v>664</v>
      </c>
      <c r="D1375" s="86" t="s">
        <v>1406</v>
      </c>
      <c r="E1375" s="86" t="s">
        <v>1033</v>
      </c>
      <c r="F1375" s="86"/>
      <c r="G1375" s="88" t="s">
        <v>667</v>
      </c>
      <c r="H1375" s="89" t="n">
        <v>1</v>
      </c>
      <c r="I1375" s="90" t="n">
        <f aca="false">SUMIF(L:L,$L1375,M:M)</f>
        <v>54.53</v>
      </c>
      <c r="J1375" s="90" t="n">
        <f aca="false">TRUNC(H1375*I1375,2)</f>
        <v>54.53</v>
      </c>
      <c r="L1375" s="63" t="n">
        <f aca="false">IF(AND(A1376&lt;&gt;"",A1375=""),L1374+1,L1374)</f>
        <v>125</v>
      </c>
      <c r="M1375" s="80" t="str">
        <f aca="false">IF(OR(A1375="Insumo",A1375="Composição Auxiliar"),J1375,"")</f>
        <v/>
      </c>
      <c r="N1375" s="81" t="str">
        <f aca="false">IF(E1375="Mão de Obra",J1375,"")</f>
        <v/>
      </c>
      <c r="O1375" s="81" t="str">
        <f aca="false">IF(N1375&lt;&gt;"","",M1375)</f>
        <v/>
      </c>
      <c r="P1375" s="82" t="str">
        <f aca="false">IF(A1375="Composição",B1375,"")</f>
        <v> 98556 </v>
      </c>
      <c r="Q1375" s="81" t="n">
        <f aca="false">IF(P1375&lt;&gt;"",SUMIF(L1375:L1375,L1375,N1375:N1375),"")</f>
        <v>0</v>
      </c>
      <c r="R1375" s="81" t="n">
        <f aca="false">IF(P1375&lt;&gt;"",SUMIF(L1375:L1375,L1375,O1375:O1375),"")</f>
        <v>0</v>
      </c>
    </row>
    <row r="1376" customFormat="false" ht="25.5" hidden="true" customHeight="true" outlineLevel="0" collapsed="false">
      <c r="A1376" s="91" t="s">
        <v>668</v>
      </c>
      <c r="B1376" s="92" t="s">
        <v>1407</v>
      </c>
      <c r="C1376" s="91" t="s">
        <v>664</v>
      </c>
      <c r="D1376" s="91" t="s">
        <v>1408</v>
      </c>
      <c r="E1376" s="91" t="s">
        <v>671</v>
      </c>
      <c r="F1376" s="91"/>
      <c r="G1376" s="93" t="s">
        <v>672</v>
      </c>
      <c r="H1376" s="94" t="n">
        <v>0.881</v>
      </c>
      <c r="I1376" s="95" t="n">
        <f aca="false">SUMIFS(J:J,A:A,"Composição",B:B,$B1376)</f>
        <v>23.5</v>
      </c>
      <c r="J1376" s="95" t="n">
        <f aca="false">TRUNC(H1376*I1376,2)</f>
        <v>20.7</v>
      </c>
      <c r="L1376" s="63" t="n">
        <f aca="false">IF(AND(A1377&lt;&gt;"",A1376=""),L1375+1,L1375)</f>
        <v>125</v>
      </c>
      <c r="M1376" s="80" t="n">
        <f aca="false">IF(OR(A1376="Insumo",A1376="Composição Auxiliar"),J1376,"")</f>
        <v>20.7</v>
      </c>
      <c r="N1376" s="81" t="str">
        <f aca="false">IF(E1376="Mão de Obra",J1376,"")</f>
        <v/>
      </c>
      <c r="O1376" s="81" t="n">
        <f aca="false">IF(N1376&lt;&gt;"","",M1376)</f>
        <v>20.7</v>
      </c>
      <c r="P1376" s="82" t="str">
        <f aca="false">IF(A1376="Composição",B1376,"")</f>
        <v/>
      </c>
      <c r="Q1376" s="81" t="str">
        <f aca="false">IF(P1376&lt;&gt;"",SUMIF(L1376:L1376,L1376,N1376:N1376),"")</f>
        <v/>
      </c>
      <c r="R1376" s="81" t="str">
        <f aca="false">IF(P1376&lt;&gt;"",SUMIF(L1376:L1376,L1376,O1376:O1376),"")</f>
        <v/>
      </c>
    </row>
    <row r="1377" customFormat="false" ht="25.5" hidden="true" customHeight="true" outlineLevel="0" collapsed="false">
      <c r="A1377" s="91" t="s">
        <v>668</v>
      </c>
      <c r="B1377" s="92" t="s">
        <v>841</v>
      </c>
      <c r="C1377" s="91" t="s">
        <v>664</v>
      </c>
      <c r="D1377" s="91" t="s">
        <v>842</v>
      </c>
      <c r="E1377" s="91" t="s">
        <v>671</v>
      </c>
      <c r="F1377" s="91"/>
      <c r="G1377" s="93" t="s">
        <v>672</v>
      </c>
      <c r="H1377" s="94" t="n">
        <v>0.178</v>
      </c>
      <c r="I1377" s="95" t="n">
        <f aca="false">SUMIFS(J:J,A:A,"Composição",B:B,$B1377)</f>
        <v>19.91</v>
      </c>
      <c r="J1377" s="95" t="n">
        <f aca="false">TRUNC(H1377*I1377,2)</f>
        <v>3.54</v>
      </c>
      <c r="L1377" s="63" t="n">
        <f aca="false">IF(AND(A1378&lt;&gt;"",A1377=""),L1376+1,L1376)</f>
        <v>125</v>
      </c>
      <c r="M1377" s="80" t="n">
        <f aca="false">IF(OR(A1377="Insumo",A1377="Composição Auxiliar"),J1377,"")</f>
        <v>3.54</v>
      </c>
      <c r="N1377" s="81" t="str">
        <f aca="false">IF(E1377="Mão de Obra",J1377,"")</f>
        <v/>
      </c>
      <c r="O1377" s="81" t="n">
        <f aca="false">IF(N1377&lt;&gt;"","",M1377)</f>
        <v>3.54</v>
      </c>
      <c r="P1377" s="82" t="str">
        <f aca="false">IF(A1377="Composição",B1377,"")</f>
        <v/>
      </c>
      <c r="Q1377" s="81" t="str">
        <f aca="false">IF(P1377&lt;&gt;"",SUMIF(L1377:L1377,L1377,N1377:N1377),"")</f>
        <v/>
      </c>
      <c r="R1377" s="81" t="str">
        <f aca="false">IF(P1377&lt;&gt;"",SUMIF(L1377:L1377,L1377,O1377:O1377),"")</f>
        <v/>
      </c>
    </row>
    <row r="1378" customFormat="false" ht="14.25" hidden="true" customHeight="false" outlineLevel="0" collapsed="false">
      <c r="A1378" s="96" t="s">
        <v>679</v>
      </c>
      <c r="B1378" s="97" t="s">
        <v>1409</v>
      </c>
      <c r="C1378" s="96" t="str">
        <f aca="false">VLOOKUP(B1378,INSUMOS!$A:$I,2,0)</f>
        <v>SINAPI</v>
      </c>
      <c r="D1378" s="96" t="str">
        <f aca="false">VLOOKUP(B1378,INSUMOS!$A:$I,3,0)</f>
        <v>VEU DE POLIESTER PARA IMPERMEABILIZACAO</v>
      </c>
      <c r="E1378" s="98" t="str">
        <f aca="false">VLOOKUP(B1378,INSUMOS!$A:$I,4,0)</f>
        <v>Material</v>
      </c>
      <c r="F1378" s="98"/>
      <c r="G1378" s="99" t="str">
        <f aca="false">VLOOKUP(B1378,INSUMOS!$A:$I,5,0)</f>
        <v>m²</v>
      </c>
      <c r="H1378" s="100" t="n">
        <v>1.351</v>
      </c>
      <c r="I1378" s="101" t="n">
        <f aca="false">VLOOKUP(B1378,INSUMOS!$A:$I,8,0)</f>
        <v>11.61</v>
      </c>
      <c r="J1378" s="101" t="n">
        <f aca="false">TRUNC(H1378*I1378,2)</f>
        <v>15.68</v>
      </c>
      <c r="L1378" s="63" t="n">
        <f aca="false">IF(AND(A1379&lt;&gt;"",A1378=""),L1377+1,L1377)</f>
        <v>125</v>
      </c>
      <c r="M1378" s="80" t="n">
        <f aca="false">IF(OR(A1378="Insumo",A1378="Composição Auxiliar"),J1378,"")</f>
        <v>15.68</v>
      </c>
      <c r="N1378" s="81" t="str">
        <f aca="false">IF(E1378="Mão de Obra",J1378,"")</f>
        <v/>
      </c>
      <c r="O1378" s="81" t="n">
        <f aca="false">IF(N1378&lt;&gt;"","",M1378)</f>
        <v>15.68</v>
      </c>
      <c r="P1378" s="82" t="str">
        <f aca="false">IF(A1378="Composição",B1378,"")</f>
        <v/>
      </c>
      <c r="Q1378" s="81" t="str">
        <f aca="false">IF(P1378&lt;&gt;"",SUMIF(L1378:L1378,L1378,N1378:N1378),"")</f>
        <v/>
      </c>
      <c r="R1378" s="81" t="str">
        <f aca="false">IF(P1378&lt;&gt;"",SUMIF(L1378:L1378,L1378,O1378:O1378),"")</f>
        <v/>
      </c>
    </row>
    <row r="1379" customFormat="false" ht="25.5" hidden="true" customHeight="false" outlineLevel="0" collapsed="false">
      <c r="A1379" s="96" t="s">
        <v>679</v>
      </c>
      <c r="B1379" s="97" t="s">
        <v>1410</v>
      </c>
      <c r="C1379" s="96" t="str">
        <f aca="false">VLOOKUP(B1379,INSUMOS!$A:$I,2,0)</f>
        <v>SINAPI</v>
      </c>
      <c r="D1379" s="96" t="str">
        <f aca="false">VLOOKUP(B1379,INSUMOS!$A:$I,3,0)</f>
        <v>ARGAMASSA POLIMERICA IMPERMEABILIZANTE SEMIFLEXIVEL, BICOMPONENTE (MEMBRANA IMPERMEABILIZANTE ACRILICA)</v>
      </c>
      <c r="E1379" s="98" t="str">
        <f aca="false">VLOOKUP(B1379,INSUMOS!$A:$I,4,0)</f>
        <v>Material</v>
      </c>
      <c r="F1379" s="98"/>
      <c r="G1379" s="99" t="str">
        <f aca="false">VLOOKUP(B1379,INSUMOS!$A:$I,5,0)</f>
        <v>KG</v>
      </c>
      <c r="H1379" s="100" t="n">
        <v>4.2</v>
      </c>
      <c r="I1379" s="101" t="n">
        <f aca="false">VLOOKUP(B1379,INSUMOS!$A:$I,8,0)</f>
        <v>3.48</v>
      </c>
      <c r="J1379" s="101" t="n">
        <f aca="false">TRUNC(H1379*I1379,2)</f>
        <v>14.61</v>
      </c>
      <c r="L1379" s="63" t="n">
        <f aca="false">IF(AND(A1380&lt;&gt;"",A1379=""),L1378+1,L1378)</f>
        <v>125</v>
      </c>
      <c r="M1379" s="80" t="n">
        <f aca="false">IF(OR(A1379="Insumo",A1379="Composição Auxiliar"),J1379,"")</f>
        <v>14.61</v>
      </c>
      <c r="N1379" s="81" t="str">
        <f aca="false">IF(E1379="Mão de Obra",J1379,"")</f>
        <v/>
      </c>
      <c r="O1379" s="81" t="n">
        <f aca="false">IF(N1379&lt;&gt;"","",M1379)</f>
        <v>14.61</v>
      </c>
      <c r="P1379" s="82" t="str">
        <f aca="false">IF(A1379="Composição",B1379,"")</f>
        <v/>
      </c>
      <c r="Q1379" s="81" t="str">
        <f aca="false">IF(P1379&lt;&gt;"",SUMIF(L1379:L1379,L1379,N1379:N1379),"")</f>
        <v/>
      </c>
      <c r="R1379" s="81" t="str">
        <f aca="false">IF(P1379&lt;&gt;"",SUMIF(L1379:L1379,L1379,O1379:O1379),"")</f>
        <v/>
      </c>
    </row>
    <row r="1380" customFormat="false" ht="14.25" hidden="true" customHeight="false" outlineLevel="0" collapsed="false">
      <c r="A1380" s="102"/>
      <c r="B1380" s="102"/>
      <c r="C1380" s="102"/>
      <c r="D1380" s="102"/>
      <c r="E1380" s="102"/>
      <c r="F1380" s="103"/>
      <c r="G1380" s="102"/>
      <c r="H1380" s="103"/>
      <c r="I1380" s="102"/>
      <c r="J1380" s="103"/>
      <c r="L1380" s="63" t="n">
        <f aca="false">IF(AND(A1381&lt;&gt;"",A1380=""),L1379+1,L1379)</f>
        <v>125</v>
      </c>
      <c r="M1380" s="80" t="str">
        <f aca="false">IF(OR(A1380="Insumo",A1380="Composição Auxiliar"),J1380,"")</f>
        <v/>
      </c>
      <c r="N1380" s="81" t="str">
        <f aca="false">IF(E1380="Mão de Obra",J1380,"")</f>
        <v/>
      </c>
      <c r="O1380" s="81" t="str">
        <f aca="false">IF(N1380&lt;&gt;"","",M1380)</f>
        <v/>
      </c>
      <c r="P1380" s="82" t="str">
        <f aca="false">IF(A1380="Composição",B1380,"")</f>
        <v/>
      </c>
      <c r="Q1380" s="81" t="str">
        <f aca="false">IF(P1380&lt;&gt;"",SUMIF(L1380:L1380,L1380,N1380:N1380),"")</f>
        <v/>
      </c>
      <c r="R1380" s="81" t="str">
        <f aca="false">IF(P1380&lt;&gt;"",SUMIF(L1380:L1380,L1380,O1380:O1380),"")</f>
        <v/>
      </c>
    </row>
    <row r="1381" customFormat="false" ht="15" hidden="true" customHeight="false" outlineLevel="0" collapsed="false">
      <c r="A1381" s="102"/>
      <c r="B1381" s="102"/>
      <c r="C1381" s="102"/>
      <c r="D1381" s="102"/>
      <c r="E1381" s="102"/>
      <c r="F1381" s="103"/>
      <c r="G1381" s="102"/>
      <c r="H1381" s="104"/>
      <c r="I1381" s="104"/>
      <c r="J1381" s="103"/>
      <c r="L1381" s="63" t="n">
        <f aca="false">IF(AND(A1382&lt;&gt;"",A1381=""),L1380+1,L1380)</f>
        <v>125</v>
      </c>
      <c r="M1381" s="80" t="str">
        <f aca="false">IF(OR(A1381="Insumo",A1381="Composição Auxiliar"),J1381,"")</f>
        <v/>
      </c>
      <c r="N1381" s="81" t="str">
        <f aca="false">IF(E1381="Mão de Obra",J1381,"")</f>
        <v/>
      </c>
      <c r="O1381" s="81" t="str">
        <f aca="false">IF(N1381&lt;&gt;"","",M1381)</f>
        <v/>
      </c>
      <c r="P1381" s="82" t="str">
        <f aca="false">IF(A1381="Composição",B1381,"")</f>
        <v/>
      </c>
      <c r="Q1381" s="81" t="str">
        <f aca="false">IF(P1381&lt;&gt;"",SUMIF(L1381:L1381,L1381,N1381:N1381),"")</f>
        <v/>
      </c>
      <c r="R1381" s="81" t="str">
        <f aca="false">IF(P1381&lt;&gt;"",SUMIF(L1381:L1381,L1381,O1381:O1381),"")</f>
        <v/>
      </c>
    </row>
    <row r="1382" customFormat="false" ht="15" hidden="true" customHeight="false" outlineLevel="0" collapsed="false">
      <c r="A1382" s="108"/>
      <c r="B1382" s="108"/>
      <c r="C1382" s="108"/>
      <c r="D1382" s="108"/>
      <c r="E1382" s="108"/>
      <c r="F1382" s="108"/>
      <c r="G1382" s="108"/>
      <c r="H1382" s="108"/>
      <c r="I1382" s="108"/>
      <c r="J1382" s="108"/>
      <c r="L1382" s="63" t="n">
        <f aca="false">IF(AND(A1383&lt;&gt;"",A1382=""),L1381+1,L1381)</f>
        <v>126</v>
      </c>
      <c r="M1382" s="80" t="str">
        <f aca="false">IF(OR(A1382="Insumo",A1382="Composição Auxiliar"),J1382,"")</f>
        <v/>
      </c>
      <c r="N1382" s="81" t="str">
        <f aca="false">IF(E1382="Mão de Obra",J1382,"")</f>
        <v/>
      </c>
      <c r="O1382" s="81" t="str">
        <f aca="false">IF(N1382&lt;&gt;"","",M1382)</f>
        <v/>
      </c>
      <c r="P1382" s="82" t="str">
        <f aca="false">IF(A1382="Composição",B1382,"")</f>
        <v/>
      </c>
      <c r="Q1382" s="81" t="str">
        <f aca="false">IF(P1382&lt;&gt;"",SUMIF(L1382:L1382,L1382,N1382:N1382),"")</f>
        <v/>
      </c>
      <c r="R1382" s="81" t="str">
        <f aca="false">IF(P1382&lt;&gt;"",SUMIF(L1382:L1382,L1382,O1382:O1382),"")</f>
        <v/>
      </c>
    </row>
    <row r="1383" customFormat="false" ht="15" hidden="true" customHeight="true" outlineLevel="0" collapsed="false">
      <c r="A1383" s="83" t="s">
        <v>355</v>
      </c>
      <c r="B1383" s="84" t="s">
        <v>655</v>
      </c>
      <c r="C1383" s="83" t="s">
        <v>656</v>
      </c>
      <c r="D1383" s="83" t="s">
        <v>657</v>
      </c>
      <c r="E1383" s="83" t="s">
        <v>658</v>
      </c>
      <c r="F1383" s="83"/>
      <c r="G1383" s="85" t="s">
        <v>659</v>
      </c>
      <c r="H1383" s="84" t="s">
        <v>660</v>
      </c>
      <c r="I1383" s="84" t="s">
        <v>661</v>
      </c>
      <c r="J1383" s="84" t="s">
        <v>662</v>
      </c>
      <c r="L1383" s="63" t="n">
        <f aca="false">IF(AND(A1384&lt;&gt;"",A1383=""),L1382+1,L1382)</f>
        <v>126</v>
      </c>
      <c r="M1383" s="80" t="str">
        <f aca="false">IF(OR(A1383="Insumo",A1383="Composição Auxiliar"),J1383,"")</f>
        <v/>
      </c>
      <c r="N1383" s="81" t="str">
        <f aca="false">IF(E1383="Mão de Obra",J1383,"")</f>
        <v/>
      </c>
      <c r="O1383" s="81" t="str">
        <f aca="false">IF(N1383&lt;&gt;"","",M1383)</f>
        <v/>
      </c>
      <c r="P1383" s="82" t="str">
        <f aca="false">IF(A1383="Composição",B1383,"")</f>
        <v/>
      </c>
      <c r="Q1383" s="81" t="str">
        <f aca="false">IF(P1383&lt;&gt;"",SUMIF(L1383:L1383,L1383,N1383:N1383),"")</f>
        <v/>
      </c>
      <c r="R1383" s="81" t="str">
        <f aca="false">IF(P1383&lt;&gt;"",SUMIF(L1383:L1383,L1383,O1383:O1383),"")</f>
        <v/>
      </c>
    </row>
    <row r="1384" customFormat="false" ht="38.25" hidden="true" customHeight="true" outlineLevel="0" collapsed="false">
      <c r="A1384" s="86" t="s">
        <v>663</v>
      </c>
      <c r="B1384" s="87" t="s">
        <v>356</v>
      </c>
      <c r="C1384" s="86" t="s">
        <v>716</v>
      </c>
      <c r="D1384" s="86" t="s">
        <v>1412</v>
      </c>
      <c r="E1384" s="86" t="s">
        <v>1033</v>
      </c>
      <c r="F1384" s="86"/>
      <c r="G1384" s="88" t="s">
        <v>667</v>
      </c>
      <c r="H1384" s="89" t="n">
        <v>1</v>
      </c>
      <c r="I1384" s="90" t="n">
        <f aca="false">SUMIF(L:L,$L1384,M:M)</f>
        <v>163.12</v>
      </c>
      <c r="J1384" s="90" t="n">
        <f aca="false">TRUNC(H1384*I1384,2)</f>
        <v>163.12</v>
      </c>
      <c r="L1384" s="63" t="n">
        <f aca="false">IF(AND(A1385&lt;&gt;"",A1384=""),L1383+1,L1383)</f>
        <v>126</v>
      </c>
      <c r="M1384" s="80" t="str">
        <f aca="false">IF(OR(A1384="Insumo",A1384="Composição Auxiliar"),J1384,"")</f>
        <v/>
      </c>
      <c r="N1384" s="81" t="str">
        <f aca="false">IF(E1384="Mão de Obra",J1384,"")</f>
        <v/>
      </c>
      <c r="O1384" s="81" t="str">
        <f aca="false">IF(N1384&lt;&gt;"","",M1384)</f>
        <v/>
      </c>
      <c r="P1384" s="82" t="str">
        <f aca="false">IF(A1384="Composição",B1384,"")</f>
        <v> S-IMP-MANT-PRMPP-001 </v>
      </c>
      <c r="Q1384" s="81" t="n">
        <f aca="false">IF(P1384&lt;&gt;"",SUMIF(L1384:L1384,L1384,N1384:N1384),"")</f>
        <v>0</v>
      </c>
      <c r="R1384" s="81" t="n">
        <f aca="false">IF(P1384&lt;&gt;"",SUMIF(L1384:L1384,L1384,O1384:O1384),"")</f>
        <v>0</v>
      </c>
    </row>
    <row r="1385" customFormat="false" ht="25.5" hidden="true" customHeight="true" outlineLevel="0" collapsed="false">
      <c r="A1385" s="91" t="s">
        <v>668</v>
      </c>
      <c r="B1385" s="92" t="s">
        <v>841</v>
      </c>
      <c r="C1385" s="91" t="s">
        <v>664</v>
      </c>
      <c r="D1385" s="91" t="s">
        <v>842</v>
      </c>
      <c r="E1385" s="91" t="s">
        <v>671</v>
      </c>
      <c r="F1385" s="91"/>
      <c r="G1385" s="93" t="s">
        <v>672</v>
      </c>
      <c r="H1385" s="94" t="n">
        <v>0.192</v>
      </c>
      <c r="I1385" s="95" t="n">
        <f aca="false">SUMIFS(J:J,A:A,"Composição",B:B,$B1385)</f>
        <v>19.91</v>
      </c>
      <c r="J1385" s="95" t="n">
        <f aca="false">TRUNC(H1385*I1385,2)</f>
        <v>3.82</v>
      </c>
      <c r="L1385" s="63" t="n">
        <f aca="false">IF(AND(A1386&lt;&gt;"",A1385=""),L1384+1,L1384)</f>
        <v>126</v>
      </c>
      <c r="M1385" s="80" t="n">
        <f aca="false">IF(OR(A1385="Insumo",A1385="Composição Auxiliar"),J1385,"")</f>
        <v>3.82</v>
      </c>
      <c r="N1385" s="81" t="str">
        <f aca="false">IF(E1385="Mão de Obra",J1385,"")</f>
        <v/>
      </c>
      <c r="O1385" s="81" t="n">
        <f aca="false">IF(N1385&lt;&gt;"","",M1385)</f>
        <v>3.82</v>
      </c>
      <c r="P1385" s="82" t="str">
        <f aca="false">IF(A1385="Composição",B1385,"")</f>
        <v/>
      </c>
      <c r="Q1385" s="81" t="str">
        <f aca="false">IF(P1385&lt;&gt;"",SUMIF(L1385:L1385,L1385,N1385:N1385),"")</f>
        <v/>
      </c>
      <c r="R1385" s="81" t="str">
        <f aca="false">IF(P1385&lt;&gt;"",SUMIF(L1385:L1385,L1385,O1385:O1385),"")</f>
        <v/>
      </c>
    </row>
    <row r="1386" customFormat="false" ht="25.5" hidden="true" customHeight="true" outlineLevel="0" collapsed="false">
      <c r="A1386" s="91" t="s">
        <v>668</v>
      </c>
      <c r="B1386" s="92" t="s">
        <v>1407</v>
      </c>
      <c r="C1386" s="91" t="s">
        <v>664</v>
      </c>
      <c r="D1386" s="91" t="s">
        <v>1408</v>
      </c>
      <c r="E1386" s="91" t="s">
        <v>671</v>
      </c>
      <c r="F1386" s="91"/>
      <c r="G1386" s="93" t="s">
        <v>672</v>
      </c>
      <c r="H1386" s="94" t="n">
        <v>0.948</v>
      </c>
      <c r="I1386" s="95" t="n">
        <f aca="false">SUMIFS(J:J,A:A,"Composição",B:B,$B1386)</f>
        <v>23.5</v>
      </c>
      <c r="J1386" s="95" t="n">
        <f aca="false">TRUNC(H1386*I1386,2)</f>
        <v>22.27</v>
      </c>
      <c r="L1386" s="63" t="n">
        <f aca="false">IF(AND(A1387&lt;&gt;"",A1386=""),L1385+1,L1385)</f>
        <v>126</v>
      </c>
      <c r="M1386" s="80" t="n">
        <f aca="false">IF(OR(A1386="Insumo",A1386="Composição Auxiliar"),J1386,"")</f>
        <v>22.27</v>
      </c>
      <c r="N1386" s="81" t="str">
        <f aca="false">IF(E1386="Mão de Obra",J1386,"")</f>
        <v/>
      </c>
      <c r="O1386" s="81" t="n">
        <f aca="false">IF(N1386&lt;&gt;"","",M1386)</f>
        <v>22.27</v>
      </c>
      <c r="P1386" s="82" t="str">
        <f aca="false">IF(A1386="Composição",B1386,"")</f>
        <v/>
      </c>
      <c r="Q1386" s="81" t="str">
        <f aca="false">IF(P1386&lt;&gt;"",SUMIF(L1386:L1386,L1386,N1386:N1386),"")</f>
        <v/>
      </c>
      <c r="R1386" s="81" t="str">
        <f aca="false">IF(P1386&lt;&gt;"",SUMIF(L1386:L1386,L1386,O1386:O1386),"")</f>
        <v/>
      </c>
    </row>
    <row r="1387" customFormat="false" ht="14.25" hidden="true" customHeight="false" outlineLevel="0" collapsed="false">
      <c r="A1387" s="96" t="s">
        <v>679</v>
      </c>
      <c r="B1387" s="97" t="s">
        <v>1413</v>
      </c>
      <c r="C1387" s="96" t="str">
        <f aca="false">VLOOKUP(B1387,INSUMOS!$A:$I,2,0)</f>
        <v>SINAPI</v>
      </c>
      <c r="D1387" s="96" t="str">
        <f aca="false">VLOOKUP(B1387,INSUMOS!$A:$I,3,0)</f>
        <v>GAS DE COZINHA - GLP</v>
      </c>
      <c r="E1387" s="98" t="str">
        <f aca="false">VLOOKUP(B1387,INSUMOS!$A:$I,4,0)</f>
        <v>Material</v>
      </c>
      <c r="F1387" s="98"/>
      <c r="G1387" s="99" t="str">
        <f aca="false">VLOOKUP(B1387,INSUMOS!$A:$I,5,0)</f>
        <v>KG</v>
      </c>
      <c r="H1387" s="100" t="n">
        <v>0.26</v>
      </c>
      <c r="I1387" s="101" t="n">
        <f aca="false">VLOOKUP(B1387,INSUMOS!$A:$I,8,0)</f>
        <v>7.94</v>
      </c>
      <c r="J1387" s="101" t="n">
        <f aca="false">TRUNC(H1387*I1387,2)</f>
        <v>2.06</v>
      </c>
      <c r="L1387" s="63" t="n">
        <f aca="false">IF(AND(A1388&lt;&gt;"",A1387=""),L1386+1,L1386)</f>
        <v>126</v>
      </c>
      <c r="M1387" s="80" t="n">
        <f aca="false">IF(OR(A1387="Insumo",A1387="Composição Auxiliar"),J1387,"")</f>
        <v>2.06</v>
      </c>
      <c r="N1387" s="81" t="str">
        <f aca="false">IF(E1387="Mão de Obra",J1387,"")</f>
        <v/>
      </c>
      <c r="O1387" s="81" t="n">
        <f aca="false">IF(N1387&lt;&gt;"","",M1387)</f>
        <v>2.06</v>
      </c>
      <c r="P1387" s="82" t="str">
        <f aca="false">IF(A1387="Composição",B1387,"")</f>
        <v/>
      </c>
      <c r="Q1387" s="81" t="str">
        <f aca="false">IF(P1387&lt;&gt;"",SUMIF(L1387:L1387,L1387,N1387:N1387),"")</f>
        <v/>
      </c>
      <c r="R1387" s="81" t="str">
        <f aca="false">IF(P1387&lt;&gt;"",SUMIF(L1387:L1387,L1387,O1387:O1387),"")</f>
        <v/>
      </c>
    </row>
    <row r="1388" customFormat="false" ht="25.5" hidden="true" customHeight="false" outlineLevel="0" collapsed="false">
      <c r="A1388" s="96" t="s">
        <v>679</v>
      </c>
      <c r="B1388" s="97" t="s">
        <v>1414</v>
      </c>
      <c r="C1388" s="96" t="str">
        <f aca="false">VLOOKUP(B1388,INSUMOS!$A:$I,2,0)</f>
        <v>SINAPI</v>
      </c>
      <c r="D1388" s="96" t="str">
        <f aca="false">VLOOKUP(B1388,INSUMOS!$A:$I,3,0)</f>
        <v>PRIMER PARA MANTA ASFALTICA A BASE DE ASFALTO MODIFICADO DILUIDO EM SOLVENTE, APLICACAO A FRIO</v>
      </c>
      <c r="E1388" s="98" t="str">
        <f aca="false">VLOOKUP(B1388,INSUMOS!$A:$I,4,0)</f>
        <v>Material</v>
      </c>
      <c r="F1388" s="98"/>
      <c r="G1388" s="99" t="str">
        <f aca="false">VLOOKUP(B1388,INSUMOS!$A:$I,5,0)</f>
        <v>L</v>
      </c>
      <c r="H1388" s="100" t="n">
        <v>0.615</v>
      </c>
      <c r="I1388" s="101" t="n">
        <f aca="false">VLOOKUP(B1388,INSUMOS!$A:$I,8,0)</f>
        <v>20.48</v>
      </c>
      <c r="J1388" s="101" t="n">
        <f aca="false">TRUNC(H1388*I1388,2)</f>
        <v>12.59</v>
      </c>
      <c r="L1388" s="63" t="n">
        <f aca="false">IF(AND(A1389&lt;&gt;"",A1388=""),L1387+1,L1387)</f>
        <v>126</v>
      </c>
      <c r="M1388" s="80" t="n">
        <f aca="false">IF(OR(A1388="Insumo",A1388="Composição Auxiliar"),J1388,"")</f>
        <v>12.59</v>
      </c>
      <c r="N1388" s="81" t="str">
        <f aca="false">IF(E1388="Mão de Obra",J1388,"")</f>
        <v/>
      </c>
      <c r="O1388" s="81" t="n">
        <f aca="false">IF(N1388&lt;&gt;"","",M1388)</f>
        <v>12.59</v>
      </c>
      <c r="P1388" s="82" t="str">
        <f aca="false">IF(A1388="Composição",B1388,"")</f>
        <v/>
      </c>
      <c r="Q1388" s="81" t="str">
        <f aca="false">IF(P1388&lt;&gt;"",SUMIF(L1388:L1388,L1388,N1388:N1388),"")</f>
        <v/>
      </c>
      <c r="R1388" s="81" t="str">
        <f aca="false">IF(P1388&lt;&gt;"",SUMIF(L1388:L1388,L1388,O1388:O1388),"")</f>
        <v/>
      </c>
    </row>
    <row r="1389" customFormat="false" ht="25.5" hidden="true" customHeight="false" outlineLevel="0" collapsed="false">
      <c r="A1389" s="96" t="s">
        <v>679</v>
      </c>
      <c r="B1389" s="97" t="s">
        <v>1415</v>
      </c>
      <c r="C1389" s="96" t="str">
        <f aca="false">VLOOKUP(B1389,INSUMOS!$A:$I,2,0)</f>
        <v>SINAPI</v>
      </c>
      <c r="D1389" s="96" t="str">
        <f aca="false">VLOOKUP(B1389,INSUMOS!$A:$I,3,0)</f>
        <v>MANTA ASFALTICA ELASTOMERICA EM POLIESTER 4 MM, TIPO III, CLASSE B, ACABAMENTO PP (NBR 9952)</v>
      </c>
      <c r="E1389" s="98" t="str">
        <f aca="false">VLOOKUP(B1389,INSUMOS!$A:$I,4,0)</f>
        <v>Material</v>
      </c>
      <c r="F1389" s="98"/>
      <c r="G1389" s="99" t="str">
        <f aca="false">VLOOKUP(B1389,INSUMOS!$A:$I,5,0)</f>
        <v>m²</v>
      </c>
      <c r="H1389" s="100" t="n">
        <v>1.125</v>
      </c>
      <c r="I1389" s="101" t="n">
        <f aca="false">VLOOKUP(B1389,INSUMOS!$A:$I,8,0)</f>
        <v>108.79</v>
      </c>
      <c r="J1389" s="101" t="n">
        <f aca="false">TRUNC(H1389*I1389,2)</f>
        <v>122.38</v>
      </c>
      <c r="L1389" s="63" t="n">
        <f aca="false">IF(AND(A1390&lt;&gt;"",A1389=""),L1388+1,L1388)</f>
        <v>126</v>
      </c>
      <c r="M1389" s="80" t="n">
        <f aca="false">IF(OR(A1389="Insumo",A1389="Composição Auxiliar"),J1389,"")</f>
        <v>122.38</v>
      </c>
      <c r="N1389" s="81" t="str">
        <f aca="false">IF(E1389="Mão de Obra",J1389,"")</f>
        <v/>
      </c>
      <c r="O1389" s="81" t="n">
        <f aca="false">IF(N1389&lt;&gt;"","",M1389)</f>
        <v>122.38</v>
      </c>
      <c r="P1389" s="82" t="str">
        <f aca="false">IF(A1389="Composição",B1389,"")</f>
        <v/>
      </c>
      <c r="Q1389" s="81" t="str">
        <f aca="false">IF(P1389&lt;&gt;"",SUMIF(L1389:L1389,L1389,N1389:N1389),"")</f>
        <v/>
      </c>
      <c r="R1389" s="81" t="str">
        <f aca="false">IF(P1389&lt;&gt;"",SUMIF(L1389:L1389,L1389,O1389:O1389),"")</f>
        <v/>
      </c>
    </row>
    <row r="1390" customFormat="false" ht="14.25" hidden="true" customHeight="false" outlineLevel="0" collapsed="false">
      <c r="A1390" s="102"/>
      <c r="B1390" s="102"/>
      <c r="C1390" s="102"/>
      <c r="D1390" s="102"/>
      <c r="E1390" s="102"/>
      <c r="F1390" s="103"/>
      <c r="G1390" s="102"/>
      <c r="H1390" s="103"/>
      <c r="I1390" s="102"/>
      <c r="J1390" s="103"/>
      <c r="L1390" s="63" t="n">
        <f aca="false">IF(AND(A1391&lt;&gt;"",A1390=""),L1389+1,L1389)</f>
        <v>126</v>
      </c>
      <c r="M1390" s="80" t="str">
        <f aca="false">IF(OR(A1390="Insumo",A1390="Composição Auxiliar"),J1390,"")</f>
        <v/>
      </c>
      <c r="N1390" s="81" t="str">
        <f aca="false">IF(E1390="Mão de Obra",J1390,"")</f>
        <v/>
      </c>
      <c r="O1390" s="81" t="str">
        <f aca="false">IF(N1390&lt;&gt;"","",M1390)</f>
        <v/>
      </c>
      <c r="P1390" s="82" t="str">
        <f aca="false">IF(A1390="Composição",B1390,"")</f>
        <v/>
      </c>
      <c r="Q1390" s="81" t="str">
        <f aca="false">IF(P1390&lt;&gt;"",SUMIF(L1390:L1390,L1390,N1390:N1390),"")</f>
        <v/>
      </c>
      <c r="R1390" s="81" t="str">
        <f aca="false">IF(P1390&lt;&gt;"",SUMIF(L1390:L1390,L1390,O1390:O1390),"")</f>
        <v/>
      </c>
    </row>
    <row r="1391" customFormat="false" ht="15" hidden="true" customHeight="false" outlineLevel="0" collapsed="false">
      <c r="A1391" s="102"/>
      <c r="B1391" s="102"/>
      <c r="C1391" s="102"/>
      <c r="D1391" s="102"/>
      <c r="E1391" s="102"/>
      <c r="F1391" s="103"/>
      <c r="G1391" s="102"/>
      <c r="H1391" s="104"/>
      <c r="I1391" s="104"/>
      <c r="J1391" s="103"/>
      <c r="L1391" s="63" t="n">
        <f aca="false">IF(AND(A1392&lt;&gt;"",A1391=""),L1390+1,L1390)</f>
        <v>126</v>
      </c>
      <c r="M1391" s="80" t="str">
        <f aca="false">IF(OR(A1391="Insumo",A1391="Composição Auxiliar"),J1391,"")</f>
        <v/>
      </c>
      <c r="N1391" s="81" t="str">
        <f aca="false">IF(E1391="Mão de Obra",J1391,"")</f>
        <v/>
      </c>
      <c r="O1391" s="81" t="str">
        <f aca="false">IF(N1391&lt;&gt;"","",M1391)</f>
        <v/>
      </c>
      <c r="P1391" s="82" t="str">
        <f aca="false">IF(A1391="Composição",B1391,"")</f>
        <v/>
      </c>
      <c r="Q1391" s="81" t="str">
        <f aca="false">IF(P1391&lt;&gt;"",SUMIF(L1391:L1391,L1391,N1391:N1391),"")</f>
        <v/>
      </c>
      <c r="R1391" s="81" t="str">
        <f aca="false">IF(P1391&lt;&gt;"",SUMIF(L1391:L1391,L1391,O1391:O1391),"")</f>
        <v/>
      </c>
    </row>
    <row r="1392" customFormat="false" ht="15" hidden="true" customHeight="false" outlineLevel="0" collapsed="false">
      <c r="A1392" s="108"/>
      <c r="B1392" s="108"/>
      <c r="C1392" s="108"/>
      <c r="D1392" s="108"/>
      <c r="E1392" s="108"/>
      <c r="F1392" s="108"/>
      <c r="G1392" s="108"/>
      <c r="H1392" s="108"/>
      <c r="I1392" s="108"/>
      <c r="J1392" s="108"/>
      <c r="L1392" s="63" t="n">
        <f aca="false">IF(AND(A1393&lt;&gt;"",A1392=""),L1391+1,L1391)</f>
        <v>127</v>
      </c>
      <c r="M1392" s="80" t="str">
        <f aca="false">IF(OR(A1392="Insumo",A1392="Composição Auxiliar"),J1392,"")</f>
        <v/>
      </c>
      <c r="N1392" s="81" t="str">
        <f aca="false">IF(E1392="Mão de Obra",J1392,"")</f>
        <v/>
      </c>
      <c r="O1392" s="81" t="str">
        <f aca="false">IF(N1392&lt;&gt;"","",M1392)</f>
        <v/>
      </c>
      <c r="P1392" s="82" t="str">
        <f aca="false">IF(A1392="Composição",B1392,"")</f>
        <v/>
      </c>
      <c r="Q1392" s="81" t="str">
        <f aca="false">IF(P1392&lt;&gt;"",SUMIF(L1392:L1392,L1392,N1392:N1392),"")</f>
        <v/>
      </c>
      <c r="R1392" s="81" t="str">
        <f aca="false">IF(P1392&lt;&gt;"",SUMIF(L1392:L1392,L1392,O1392:O1392),"")</f>
        <v/>
      </c>
    </row>
    <row r="1393" customFormat="false" ht="15" hidden="true" customHeight="true" outlineLevel="0" collapsed="false">
      <c r="A1393" s="83" t="s">
        <v>357</v>
      </c>
      <c r="B1393" s="84" t="s">
        <v>655</v>
      </c>
      <c r="C1393" s="83" t="s">
        <v>656</v>
      </c>
      <c r="D1393" s="83" t="s">
        <v>657</v>
      </c>
      <c r="E1393" s="83" t="s">
        <v>658</v>
      </c>
      <c r="F1393" s="83"/>
      <c r="G1393" s="85" t="s">
        <v>659</v>
      </c>
      <c r="H1393" s="84" t="s">
        <v>660</v>
      </c>
      <c r="I1393" s="84" t="s">
        <v>661</v>
      </c>
      <c r="J1393" s="84" t="s">
        <v>662</v>
      </c>
      <c r="L1393" s="63" t="n">
        <f aca="false">IF(AND(A1394&lt;&gt;"",A1393=""),L1392+1,L1392)</f>
        <v>127</v>
      </c>
      <c r="M1393" s="80" t="str">
        <f aca="false">IF(OR(A1393="Insumo",A1393="Composição Auxiliar"),J1393,"")</f>
        <v/>
      </c>
      <c r="N1393" s="81" t="str">
        <f aca="false">IF(E1393="Mão de Obra",J1393,"")</f>
        <v/>
      </c>
      <c r="O1393" s="81" t="str">
        <f aca="false">IF(N1393&lt;&gt;"","",M1393)</f>
        <v/>
      </c>
      <c r="P1393" s="82" t="str">
        <f aca="false">IF(A1393="Composição",B1393,"")</f>
        <v/>
      </c>
      <c r="Q1393" s="81" t="str">
        <f aca="false">IF(P1393&lt;&gt;"",SUMIF(L1393:L1393,L1393,N1393:N1393),"")</f>
        <v/>
      </c>
      <c r="R1393" s="81" t="str">
        <f aca="false">IF(P1393&lt;&gt;"",SUMIF(L1393:L1393,L1393,O1393:O1393),"")</f>
        <v/>
      </c>
    </row>
    <row r="1394" customFormat="false" ht="25.5" hidden="true" customHeight="true" outlineLevel="0" collapsed="false">
      <c r="A1394" s="86" t="s">
        <v>663</v>
      </c>
      <c r="B1394" s="87" t="s">
        <v>358</v>
      </c>
      <c r="C1394" s="86" t="s">
        <v>664</v>
      </c>
      <c r="D1394" s="86" t="s">
        <v>1417</v>
      </c>
      <c r="E1394" s="86" t="s">
        <v>1033</v>
      </c>
      <c r="F1394" s="86"/>
      <c r="G1394" s="88" t="s">
        <v>667</v>
      </c>
      <c r="H1394" s="89" t="n">
        <v>1</v>
      </c>
      <c r="I1394" s="90" t="n">
        <f aca="false">SUMIF(L:L,$L1394,M:M)</f>
        <v>47.09</v>
      </c>
      <c r="J1394" s="90" t="n">
        <f aca="false">TRUNC(H1394*I1394,2)</f>
        <v>47.09</v>
      </c>
      <c r="L1394" s="63" t="n">
        <f aca="false">IF(AND(A1395&lt;&gt;"",A1394=""),L1393+1,L1393)</f>
        <v>127</v>
      </c>
      <c r="M1394" s="80" t="str">
        <f aca="false">IF(OR(A1394="Insumo",A1394="Composição Auxiliar"),J1394,"")</f>
        <v/>
      </c>
      <c r="N1394" s="81" t="str">
        <f aca="false">IF(E1394="Mão de Obra",J1394,"")</f>
        <v/>
      </c>
      <c r="O1394" s="81" t="str">
        <f aca="false">IF(N1394&lt;&gt;"","",M1394)</f>
        <v/>
      </c>
      <c r="P1394" s="82" t="str">
        <f aca="false">IF(A1394="Composição",B1394,"")</f>
        <v> 98557 </v>
      </c>
      <c r="Q1394" s="81" t="n">
        <f aca="false">IF(P1394&lt;&gt;"",SUMIF(L1394:L1394,L1394,N1394:N1394),"")</f>
        <v>0</v>
      </c>
      <c r="R1394" s="81" t="n">
        <f aca="false">IF(P1394&lt;&gt;"",SUMIF(L1394:L1394,L1394,O1394:O1394),"")</f>
        <v>0</v>
      </c>
    </row>
    <row r="1395" customFormat="false" ht="25.5" hidden="true" customHeight="true" outlineLevel="0" collapsed="false">
      <c r="A1395" s="91" t="s">
        <v>668</v>
      </c>
      <c r="B1395" s="92" t="s">
        <v>1407</v>
      </c>
      <c r="C1395" s="91" t="s">
        <v>664</v>
      </c>
      <c r="D1395" s="91" t="s">
        <v>1408</v>
      </c>
      <c r="E1395" s="91" t="s">
        <v>671</v>
      </c>
      <c r="F1395" s="91"/>
      <c r="G1395" s="93" t="s">
        <v>672</v>
      </c>
      <c r="H1395" s="94" t="n">
        <v>0.422</v>
      </c>
      <c r="I1395" s="95" t="n">
        <f aca="false">SUMIFS(J:J,A:A,"Composição",B:B,$B1395)</f>
        <v>23.5</v>
      </c>
      <c r="J1395" s="95" t="n">
        <f aca="false">TRUNC(H1395*I1395,2)</f>
        <v>9.91</v>
      </c>
      <c r="L1395" s="63" t="n">
        <f aca="false">IF(AND(A1396&lt;&gt;"",A1395=""),L1394+1,L1394)</f>
        <v>127</v>
      </c>
      <c r="M1395" s="80" t="n">
        <f aca="false">IF(OR(A1395="Insumo",A1395="Composição Auxiliar"),J1395,"")</f>
        <v>9.91</v>
      </c>
      <c r="N1395" s="81" t="str">
        <f aca="false">IF(E1395="Mão de Obra",J1395,"")</f>
        <v/>
      </c>
      <c r="O1395" s="81" t="n">
        <f aca="false">IF(N1395&lt;&gt;"","",M1395)</f>
        <v>9.91</v>
      </c>
      <c r="P1395" s="82" t="str">
        <f aca="false">IF(A1395="Composição",B1395,"")</f>
        <v/>
      </c>
      <c r="Q1395" s="81" t="str">
        <f aca="false">IF(P1395&lt;&gt;"",SUMIF(L1395:L1395,L1395,N1395:N1395),"")</f>
        <v/>
      </c>
      <c r="R1395" s="81" t="str">
        <f aca="false">IF(P1395&lt;&gt;"",SUMIF(L1395:L1395,L1395,O1395:O1395),"")</f>
        <v/>
      </c>
    </row>
    <row r="1396" customFormat="false" ht="25.5" hidden="true" customHeight="true" outlineLevel="0" collapsed="false">
      <c r="A1396" s="91" t="s">
        <v>668</v>
      </c>
      <c r="B1396" s="92" t="s">
        <v>841</v>
      </c>
      <c r="C1396" s="91" t="s">
        <v>664</v>
      </c>
      <c r="D1396" s="91" t="s">
        <v>842</v>
      </c>
      <c r="E1396" s="91" t="s">
        <v>671</v>
      </c>
      <c r="F1396" s="91"/>
      <c r="G1396" s="93" t="s">
        <v>672</v>
      </c>
      <c r="H1396" s="94" t="n">
        <v>0.085</v>
      </c>
      <c r="I1396" s="95" t="n">
        <f aca="false">SUMIFS(J:J,A:A,"Composição",B:B,$B1396)</f>
        <v>19.91</v>
      </c>
      <c r="J1396" s="95" t="n">
        <f aca="false">TRUNC(H1396*I1396,2)</f>
        <v>1.69</v>
      </c>
      <c r="L1396" s="63" t="n">
        <f aca="false">IF(AND(A1397&lt;&gt;"",A1396=""),L1395+1,L1395)</f>
        <v>127</v>
      </c>
      <c r="M1396" s="80" t="n">
        <f aca="false">IF(OR(A1396="Insumo",A1396="Composição Auxiliar"),J1396,"")</f>
        <v>1.69</v>
      </c>
      <c r="N1396" s="81" t="str">
        <f aca="false">IF(E1396="Mão de Obra",J1396,"")</f>
        <v/>
      </c>
      <c r="O1396" s="81" t="n">
        <f aca="false">IF(N1396&lt;&gt;"","",M1396)</f>
        <v>1.69</v>
      </c>
      <c r="P1396" s="82" t="str">
        <f aca="false">IF(A1396="Composição",B1396,"")</f>
        <v/>
      </c>
      <c r="Q1396" s="81" t="str">
        <f aca="false">IF(P1396&lt;&gt;"",SUMIF(L1396:L1396,L1396,N1396:N1396),"")</f>
        <v/>
      </c>
      <c r="R1396" s="81" t="str">
        <f aca="false">IF(P1396&lt;&gt;"",SUMIF(L1396:L1396,L1396,O1396:O1396),"")</f>
        <v/>
      </c>
    </row>
    <row r="1397" customFormat="false" ht="38.25" hidden="true" customHeight="false" outlineLevel="0" collapsed="false">
      <c r="A1397" s="96" t="s">
        <v>679</v>
      </c>
      <c r="B1397" s="97" t="s">
        <v>1418</v>
      </c>
      <c r="C1397" s="96" t="str">
        <f aca="false">VLOOKUP(B1397,INSUMOS!$A:$I,2,0)</f>
        <v>SINAPI</v>
      </c>
      <c r="D1397" s="96" t="str">
        <f aca="false">VLOOKUP(B1397,INSUMOS!$A:$I,3,0)</f>
        <v>MANTA LIQUIDA DE BASE ASFALTICA MODIFICADA COM A ADICAO DE ELASTOMEROS DILUIDOS EM SOLVENTE ORGANICO, APLICACAO A FRIO (MEMBRANA IMPERMEABILIZANTE ASFASTICA)</v>
      </c>
      <c r="E1397" s="98" t="str">
        <f aca="false">VLOOKUP(B1397,INSUMOS!$A:$I,4,0)</f>
        <v>Material</v>
      </c>
      <c r="F1397" s="98"/>
      <c r="G1397" s="99" t="str">
        <f aca="false">VLOOKUP(B1397,INSUMOS!$A:$I,5,0)</f>
        <v>KG</v>
      </c>
      <c r="H1397" s="100" t="n">
        <v>1.5</v>
      </c>
      <c r="I1397" s="101" t="n">
        <f aca="false">VLOOKUP(B1397,INSUMOS!$A:$I,8,0)</f>
        <v>23.66</v>
      </c>
      <c r="J1397" s="101" t="n">
        <f aca="false">TRUNC(H1397*I1397,2)</f>
        <v>35.49</v>
      </c>
      <c r="L1397" s="63" t="n">
        <f aca="false">IF(AND(A1398&lt;&gt;"",A1397=""),L1396+1,L1396)</f>
        <v>127</v>
      </c>
      <c r="M1397" s="80" t="n">
        <f aca="false">IF(OR(A1397="Insumo",A1397="Composição Auxiliar"),J1397,"")</f>
        <v>35.49</v>
      </c>
      <c r="N1397" s="81" t="str">
        <f aca="false">IF(E1397="Mão de Obra",J1397,"")</f>
        <v/>
      </c>
      <c r="O1397" s="81" t="n">
        <f aca="false">IF(N1397&lt;&gt;"","",M1397)</f>
        <v>35.49</v>
      </c>
      <c r="P1397" s="82" t="str">
        <f aca="false">IF(A1397="Composição",B1397,"")</f>
        <v/>
      </c>
      <c r="Q1397" s="81" t="str">
        <f aca="false">IF(P1397&lt;&gt;"",SUMIF(L1397:L1397,L1397,N1397:N1397),"")</f>
        <v/>
      </c>
      <c r="R1397" s="81" t="str">
        <f aca="false">IF(P1397&lt;&gt;"",SUMIF(L1397:L1397,L1397,O1397:O1397),"")</f>
        <v/>
      </c>
    </row>
    <row r="1398" customFormat="false" ht="14.25" hidden="true" customHeight="false" outlineLevel="0" collapsed="false">
      <c r="A1398" s="102"/>
      <c r="B1398" s="102"/>
      <c r="C1398" s="102"/>
      <c r="D1398" s="102"/>
      <c r="E1398" s="102"/>
      <c r="F1398" s="103"/>
      <c r="G1398" s="102"/>
      <c r="H1398" s="103"/>
      <c r="I1398" s="102"/>
      <c r="J1398" s="103"/>
      <c r="L1398" s="63" t="n">
        <f aca="false">IF(AND(A1399&lt;&gt;"",A1398=""),L1397+1,L1397)</f>
        <v>127</v>
      </c>
      <c r="M1398" s="80" t="str">
        <f aca="false">IF(OR(A1398="Insumo",A1398="Composição Auxiliar"),J1398,"")</f>
        <v/>
      </c>
      <c r="N1398" s="81" t="str">
        <f aca="false">IF(E1398="Mão de Obra",J1398,"")</f>
        <v/>
      </c>
      <c r="O1398" s="81" t="str">
        <f aca="false">IF(N1398&lt;&gt;"","",M1398)</f>
        <v/>
      </c>
      <c r="P1398" s="82" t="str">
        <f aca="false">IF(A1398="Composição",B1398,"")</f>
        <v/>
      </c>
      <c r="Q1398" s="81" t="str">
        <f aca="false">IF(P1398&lt;&gt;"",SUMIF(L1398:L1398,L1398,N1398:N1398),"")</f>
        <v/>
      </c>
      <c r="R1398" s="81" t="str">
        <f aca="false">IF(P1398&lt;&gt;"",SUMIF(L1398:L1398,L1398,O1398:O1398),"")</f>
        <v/>
      </c>
    </row>
    <row r="1399" customFormat="false" ht="15" hidden="true" customHeight="false" outlineLevel="0" collapsed="false">
      <c r="A1399" s="102"/>
      <c r="B1399" s="102"/>
      <c r="C1399" s="102"/>
      <c r="D1399" s="102"/>
      <c r="E1399" s="102"/>
      <c r="F1399" s="103"/>
      <c r="G1399" s="102"/>
      <c r="H1399" s="104"/>
      <c r="I1399" s="104"/>
      <c r="J1399" s="103"/>
      <c r="L1399" s="63" t="n">
        <f aca="false">IF(AND(A1400&lt;&gt;"",A1399=""),L1398+1,L1398)</f>
        <v>127</v>
      </c>
      <c r="M1399" s="80" t="str">
        <f aca="false">IF(OR(A1399="Insumo",A1399="Composição Auxiliar"),J1399,"")</f>
        <v/>
      </c>
      <c r="N1399" s="81" t="str">
        <f aca="false">IF(E1399="Mão de Obra",J1399,"")</f>
        <v/>
      </c>
      <c r="O1399" s="81" t="str">
        <f aca="false">IF(N1399&lt;&gt;"","",M1399)</f>
        <v/>
      </c>
      <c r="P1399" s="82" t="str">
        <f aca="false">IF(A1399="Composição",B1399,"")</f>
        <v/>
      </c>
      <c r="Q1399" s="81" t="str">
        <f aca="false">IF(P1399&lt;&gt;"",SUMIF(L1399:L1399,L1399,N1399:N1399),"")</f>
        <v/>
      </c>
      <c r="R1399" s="81" t="str">
        <f aca="false">IF(P1399&lt;&gt;"",SUMIF(L1399:L1399,L1399,O1399:O1399),"")</f>
        <v/>
      </c>
    </row>
    <row r="1400" customFormat="false" ht="15" hidden="true" customHeight="false" outlineLevel="0" collapsed="false">
      <c r="A1400" s="108"/>
      <c r="B1400" s="108"/>
      <c r="C1400" s="108"/>
      <c r="D1400" s="108"/>
      <c r="E1400" s="108"/>
      <c r="F1400" s="108"/>
      <c r="G1400" s="108"/>
      <c r="H1400" s="108"/>
      <c r="I1400" s="108"/>
      <c r="J1400" s="108"/>
      <c r="L1400" s="63" t="n">
        <f aca="false">IF(AND(A1401&lt;&gt;"",A1400=""),L1399+1,L1399)</f>
        <v>128</v>
      </c>
      <c r="M1400" s="80" t="str">
        <f aca="false">IF(OR(A1400="Insumo",A1400="Composição Auxiliar"),J1400,"")</f>
        <v/>
      </c>
      <c r="N1400" s="81" t="str">
        <f aca="false">IF(E1400="Mão de Obra",J1400,"")</f>
        <v/>
      </c>
      <c r="O1400" s="81" t="str">
        <f aca="false">IF(N1400&lt;&gt;"","",M1400)</f>
        <v/>
      </c>
      <c r="P1400" s="82" t="str">
        <f aca="false">IF(A1400="Composição",B1400,"")</f>
        <v/>
      </c>
      <c r="Q1400" s="81" t="str">
        <f aca="false">IF(P1400&lt;&gt;"",SUMIF(L1400:L1400,L1400,N1400:N1400),"")</f>
        <v/>
      </c>
      <c r="R1400" s="81" t="str">
        <f aca="false">IF(P1400&lt;&gt;"",SUMIF(L1400:L1400,L1400,O1400:O1400),"")</f>
        <v/>
      </c>
    </row>
    <row r="1401" customFormat="false" ht="15" hidden="true" customHeight="true" outlineLevel="0" collapsed="false">
      <c r="A1401" s="83" t="s">
        <v>363</v>
      </c>
      <c r="B1401" s="84" t="s">
        <v>655</v>
      </c>
      <c r="C1401" s="83" t="s">
        <v>656</v>
      </c>
      <c r="D1401" s="83" t="s">
        <v>657</v>
      </c>
      <c r="E1401" s="83" t="s">
        <v>658</v>
      </c>
      <c r="F1401" s="83"/>
      <c r="G1401" s="85" t="s">
        <v>659</v>
      </c>
      <c r="H1401" s="84" t="s">
        <v>660</v>
      </c>
      <c r="I1401" s="84" t="s">
        <v>661</v>
      </c>
      <c r="J1401" s="84" t="s">
        <v>662</v>
      </c>
      <c r="L1401" s="63" t="n">
        <f aca="false">IF(AND(A1402&lt;&gt;"",A1401=""),L1400+1,L1400)</f>
        <v>128</v>
      </c>
      <c r="M1401" s="80" t="str">
        <f aca="false">IF(OR(A1401="Insumo",A1401="Composição Auxiliar"),J1401,"")</f>
        <v/>
      </c>
      <c r="N1401" s="81" t="str">
        <f aca="false">IF(E1401="Mão de Obra",J1401,"")</f>
        <v/>
      </c>
      <c r="O1401" s="81" t="str">
        <f aca="false">IF(N1401&lt;&gt;"","",M1401)</f>
        <v/>
      </c>
      <c r="P1401" s="82" t="str">
        <f aca="false">IF(A1401="Composição",B1401,"")</f>
        <v/>
      </c>
      <c r="Q1401" s="81" t="str">
        <f aca="false">IF(P1401&lt;&gt;"",SUMIF(L1401:L1401,L1401,N1401:N1401),"")</f>
        <v/>
      </c>
      <c r="R1401" s="81" t="str">
        <f aca="false">IF(P1401&lt;&gt;"",SUMIF(L1401:L1401,L1401,O1401:O1401),"")</f>
        <v/>
      </c>
    </row>
    <row r="1402" customFormat="false" ht="25.5" hidden="true" customHeight="true" outlineLevel="0" collapsed="false">
      <c r="A1402" s="86" t="s">
        <v>663</v>
      </c>
      <c r="B1402" s="87" t="s">
        <v>364</v>
      </c>
      <c r="C1402" s="86" t="s">
        <v>664</v>
      </c>
      <c r="D1402" s="86" t="s">
        <v>1420</v>
      </c>
      <c r="E1402" s="86" t="s">
        <v>764</v>
      </c>
      <c r="F1402" s="86"/>
      <c r="G1402" s="88" t="s">
        <v>718</v>
      </c>
      <c r="H1402" s="89" t="n">
        <v>1</v>
      </c>
      <c r="I1402" s="90" t="n">
        <f aca="false">SUMIF(L:L,$L1402,M:M)</f>
        <v>897.62</v>
      </c>
      <c r="J1402" s="90" t="n">
        <f aca="false">TRUNC(H1402*I1402,2)</f>
        <v>897.62</v>
      </c>
      <c r="L1402" s="63" t="n">
        <f aca="false">IF(AND(A1403&lt;&gt;"",A1402=""),L1401+1,L1401)</f>
        <v>128</v>
      </c>
      <c r="M1402" s="80" t="str">
        <f aca="false">IF(OR(A1402="Insumo",A1402="Composição Auxiliar"),J1402,"")</f>
        <v/>
      </c>
      <c r="N1402" s="81" t="str">
        <f aca="false">IF(E1402="Mão de Obra",J1402,"")</f>
        <v/>
      </c>
      <c r="O1402" s="81" t="str">
        <f aca="false">IF(N1402&lt;&gt;"","",M1402)</f>
        <v/>
      </c>
      <c r="P1402" s="82" t="str">
        <f aca="false">IF(A1402="Composição",B1402,"")</f>
        <v> 102623 </v>
      </c>
      <c r="Q1402" s="81" t="n">
        <f aca="false">IF(P1402&lt;&gt;"",SUMIF(L1402:L1402,L1402,N1402:N1402),"")</f>
        <v>0</v>
      </c>
      <c r="R1402" s="81" t="n">
        <f aca="false">IF(P1402&lt;&gt;"",SUMIF(L1402:L1402,L1402,O1402:O1402),"")</f>
        <v>0</v>
      </c>
    </row>
    <row r="1403" customFormat="false" ht="38.25" hidden="true" customHeight="true" outlineLevel="0" collapsed="false">
      <c r="A1403" s="91" t="s">
        <v>668</v>
      </c>
      <c r="B1403" s="92" t="s">
        <v>1421</v>
      </c>
      <c r="C1403" s="91" t="s">
        <v>664</v>
      </c>
      <c r="D1403" s="91" t="s">
        <v>1422</v>
      </c>
      <c r="E1403" s="91" t="s">
        <v>764</v>
      </c>
      <c r="F1403" s="91"/>
      <c r="G1403" s="93" t="s">
        <v>729</v>
      </c>
      <c r="H1403" s="94" t="n">
        <v>0.95</v>
      </c>
      <c r="I1403" s="95" t="n">
        <f aca="false">SUMIFS(J:J,A:A,"Composição",B:B,$B1403)</f>
        <v>26.54</v>
      </c>
      <c r="J1403" s="95" t="n">
        <f aca="false">TRUNC(H1403*I1403,2)</f>
        <v>25.21</v>
      </c>
      <c r="L1403" s="63" t="n">
        <f aca="false">IF(AND(A1404&lt;&gt;"",A1403=""),L1402+1,L1402)</f>
        <v>128</v>
      </c>
      <c r="M1403" s="80" t="n">
        <f aca="false">IF(OR(A1403="Insumo",A1403="Composição Auxiliar"),J1403,"")</f>
        <v>25.21</v>
      </c>
      <c r="N1403" s="81" t="str">
        <f aca="false">IF(E1403="Mão de Obra",J1403,"")</f>
        <v/>
      </c>
      <c r="O1403" s="81" t="n">
        <f aca="false">IF(N1403&lt;&gt;"","",M1403)</f>
        <v>25.21</v>
      </c>
      <c r="P1403" s="82" t="str">
        <f aca="false">IF(A1403="Composição",B1403,"")</f>
        <v/>
      </c>
      <c r="Q1403" s="81" t="str">
        <f aca="false">IF(P1403&lt;&gt;"",SUMIF(L1403:L1403,L1403,N1403:N1403),"")</f>
        <v/>
      </c>
      <c r="R1403" s="81" t="str">
        <f aca="false">IF(P1403&lt;&gt;"",SUMIF(L1403:L1403,L1403,O1403:O1403),"")</f>
        <v/>
      </c>
    </row>
    <row r="1404" customFormat="false" ht="38.25" hidden="true" customHeight="true" outlineLevel="0" collapsed="false">
      <c r="A1404" s="91" t="s">
        <v>668</v>
      </c>
      <c r="B1404" s="92" t="s">
        <v>1423</v>
      </c>
      <c r="C1404" s="91" t="s">
        <v>664</v>
      </c>
      <c r="D1404" s="91" t="s">
        <v>1424</v>
      </c>
      <c r="E1404" s="91" t="s">
        <v>764</v>
      </c>
      <c r="F1404" s="91"/>
      <c r="G1404" s="93" t="s">
        <v>718</v>
      </c>
      <c r="H1404" s="94" t="n">
        <v>1</v>
      </c>
      <c r="I1404" s="95" t="n">
        <f aca="false">SUMIFS(J:J,A:A,"Composição",B:B,$B1404)</f>
        <v>26.31</v>
      </c>
      <c r="J1404" s="95" t="n">
        <f aca="false">TRUNC(H1404*I1404,2)</f>
        <v>26.31</v>
      </c>
      <c r="L1404" s="63" t="n">
        <f aca="false">IF(AND(A1405&lt;&gt;"",A1404=""),L1403+1,L1403)</f>
        <v>128</v>
      </c>
      <c r="M1404" s="80" t="n">
        <f aca="false">IF(OR(A1404="Insumo",A1404="Composição Auxiliar"),J1404,"")</f>
        <v>26.31</v>
      </c>
      <c r="N1404" s="81" t="str">
        <f aca="false">IF(E1404="Mão de Obra",J1404,"")</f>
        <v/>
      </c>
      <c r="O1404" s="81" t="n">
        <f aca="false">IF(N1404&lt;&gt;"","",M1404)</f>
        <v>26.31</v>
      </c>
      <c r="P1404" s="82" t="str">
        <f aca="false">IF(A1404="Composição",B1404,"")</f>
        <v/>
      </c>
      <c r="Q1404" s="81" t="str">
        <f aca="false">IF(P1404&lt;&gt;"",SUMIF(L1404:L1404,L1404,N1404:N1404),"")</f>
        <v/>
      </c>
      <c r="R1404" s="81" t="str">
        <f aca="false">IF(P1404&lt;&gt;"",SUMIF(L1404:L1404,L1404,O1404:O1404),"")</f>
        <v/>
      </c>
    </row>
    <row r="1405" customFormat="false" ht="38.25" hidden="true" customHeight="true" outlineLevel="0" collapsed="false">
      <c r="A1405" s="91" t="s">
        <v>668</v>
      </c>
      <c r="B1405" s="92" t="s">
        <v>1425</v>
      </c>
      <c r="C1405" s="91" t="s">
        <v>664</v>
      </c>
      <c r="D1405" s="91" t="s">
        <v>1426</v>
      </c>
      <c r="E1405" s="91" t="s">
        <v>764</v>
      </c>
      <c r="F1405" s="91"/>
      <c r="G1405" s="93" t="s">
        <v>718</v>
      </c>
      <c r="H1405" s="94" t="n">
        <v>1</v>
      </c>
      <c r="I1405" s="95" t="n">
        <f aca="false">SUMIFS(J:J,A:A,"Composição",B:B,$B1405)</f>
        <v>18.03</v>
      </c>
      <c r="J1405" s="95" t="n">
        <f aca="false">TRUNC(H1405*I1405,2)</f>
        <v>18.03</v>
      </c>
      <c r="L1405" s="63" t="n">
        <f aca="false">IF(AND(A1406&lt;&gt;"",A1405=""),L1404+1,L1404)</f>
        <v>128</v>
      </c>
      <c r="M1405" s="80" t="n">
        <f aca="false">IF(OR(A1405="Insumo",A1405="Composição Auxiliar"),J1405,"")</f>
        <v>18.03</v>
      </c>
      <c r="N1405" s="81" t="str">
        <f aca="false">IF(E1405="Mão de Obra",J1405,"")</f>
        <v/>
      </c>
      <c r="O1405" s="81" t="n">
        <f aca="false">IF(N1405&lt;&gt;"","",M1405)</f>
        <v>18.03</v>
      </c>
      <c r="P1405" s="82" t="str">
        <f aca="false">IF(A1405="Composição",B1405,"")</f>
        <v/>
      </c>
      <c r="Q1405" s="81" t="str">
        <f aca="false">IF(P1405&lt;&gt;"",SUMIF(L1405:L1405,L1405,N1405:N1405),"")</f>
        <v/>
      </c>
      <c r="R1405" s="81" t="str">
        <f aca="false">IF(P1405&lt;&gt;"",SUMIF(L1405:L1405,L1405,O1405:O1405),"")</f>
        <v/>
      </c>
    </row>
    <row r="1406" customFormat="false" ht="25.5" hidden="true" customHeight="true" outlineLevel="0" collapsed="false">
      <c r="A1406" s="91" t="s">
        <v>668</v>
      </c>
      <c r="B1406" s="92" t="s">
        <v>1427</v>
      </c>
      <c r="C1406" s="91" t="s">
        <v>664</v>
      </c>
      <c r="D1406" s="91" t="s">
        <v>1428</v>
      </c>
      <c r="E1406" s="91" t="s">
        <v>764</v>
      </c>
      <c r="F1406" s="91"/>
      <c r="G1406" s="93" t="s">
        <v>718</v>
      </c>
      <c r="H1406" s="94" t="n">
        <v>3</v>
      </c>
      <c r="I1406" s="95" t="n">
        <f aca="false">SUMIFS(J:J,A:A,"Composição",B:B,$B1406)</f>
        <v>3.62</v>
      </c>
      <c r="J1406" s="95" t="n">
        <f aca="false">TRUNC(H1406*I1406,2)</f>
        <v>10.86</v>
      </c>
      <c r="L1406" s="63" t="n">
        <f aca="false">IF(AND(A1407&lt;&gt;"",A1406=""),L1405+1,L1405)</f>
        <v>128</v>
      </c>
      <c r="M1406" s="80" t="n">
        <f aca="false">IF(OR(A1406="Insumo",A1406="Composição Auxiliar"),J1406,"")</f>
        <v>10.86</v>
      </c>
      <c r="N1406" s="81" t="str">
        <f aca="false">IF(E1406="Mão de Obra",J1406,"")</f>
        <v/>
      </c>
      <c r="O1406" s="81" t="n">
        <f aca="false">IF(N1406&lt;&gt;"","",M1406)</f>
        <v>10.86</v>
      </c>
      <c r="P1406" s="82" t="str">
        <f aca="false">IF(A1406="Composição",B1406,"")</f>
        <v/>
      </c>
      <c r="Q1406" s="81" t="str">
        <f aca="false">IF(P1406&lt;&gt;"",SUMIF(L1406:L1406,L1406,N1406:N1406),"")</f>
        <v/>
      </c>
      <c r="R1406" s="81" t="str">
        <f aca="false">IF(P1406&lt;&gt;"",SUMIF(L1406:L1406,L1406,O1406:O1406),"")</f>
        <v/>
      </c>
    </row>
    <row r="1407" customFormat="false" ht="51" hidden="true" customHeight="true" outlineLevel="0" collapsed="false">
      <c r="A1407" s="91" t="s">
        <v>668</v>
      </c>
      <c r="B1407" s="92" t="s">
        <v>1429</v>
      </c>
      <c r="C1407" s="91" t="s">
        <v>664</v>
      </c>
      <c r="D1407" s="91" t="s">
        <v>1430</v>
      </c>
      <c r="E1407" s="91" t="s">
        <v>764</v>
      </c>
      <c r="F1407" s="91"/>
      <c r="G1407" s="93" t="s">
        <v>718</v>
      </c>
      <c r="H1407" s="94" t="n">
        <v>3</v>
      </c>
      <c r="I1407" s="95" t="n">
        <f aca="false">SUMIFS(J:J,A:A,"Composição",B:B,$B1407)</f>
        <v>23.57</v>
      </c>
      <c r="J1407" s="95" t="n">
        <f aca="false">TRUNC(H1407*I1407,2)</f>
        <v>70.71</v>
      </c>
      <c r="L1407" s="63" t="n">
        <f aca="false">IF(AND(A1408&lt;&gt;"",A1407=""),L1406+1,L1406)</f>
        <v>128</v>
      </c>
      <c r="M1407" s="80" t="n">
        <f aca="false">IF(OR(A1407="Insumo",A1407="Composição Auxiliar"),J1407,"")</f>
        <v>70.71</v>
      </c>
      <c r="N1407" s="81" t="str">
        <f aca="false">IF(E1407="Mão de Obra",J1407,"")</f>
        <v/>
      </c>
      <c r="O1407" s="81" t="n">
        <f aca="false">IF(N1407&lt;&gt;"","",M1407)</f>
        <v>70.71</v>
      </c>
      <c r="P1407" s="82" t="str">
        <f aca="false">IF(A1407="Composição",B1407,"")</f>
        <v/>
      </c>
      <c r="Q1407" s="81" t="str">
        <f aca="false">IF(P1407&lt;&gt;"",SUMIF(L1407:L1407,L1407,N1407:N1407),"")</f>
        <v/>
      </c>
      <c r="R1407" s="81" t="str">
        <f aca="false">IF(P1407&lt;&gt;"",SUMIF(L1407:L1407,L1407,O1407:O1407),"")</f>
        <v/>
      </c>
    </row>
    <row r="1408" customFormat="false" ht="38.25" hidden="true" customHeight="true" outlineLevel="0" collapsed="false">
      <c r="A1408" s="91" t="s">
        <v>668</v>
      </c>
      <c r="B1408" s="92" t="s">
        <v>1431</v>
      </c>
      <c r="C1408" s="91" t="s">
        <v>664</v>
      </c>
      <c r="D1408" s="91" t="s">
        <v>1432</v>
      </c>
      <c r="E1408" s="91" t="s">
        <v>764</v>
      </c>
      <c r="F1408" s="91"/>
      <c r="G1408" s="93" t="s">
        <v>718</v>
      </c>
      <c r="H1408" s="94" t="n">
        <v>1</v>
      </c>
      <c r="I1408" s="95" t="n">
        <f aca="false">SUMIFS(J:J,A:A,"Composição",B:B,$B1408)</f>
        <v>10.92</v>
      </c>
      <c r="J1408" s="95" t="n">
        <f aca="false">TRUNC(H1408*I1408,2)</f>
        <v>10.92</v>
      </c>
      <c r="L1408" s="63" t="n">
        <f aca="false">IF(AND(A1409&lt;&gt;"",A1408=""),L1407+1,L1407)</f>
        <v>128</v>
      </c>
      <c r="M1408" s="80" t="n">
        <f aca="false">IF(OR(A1408="Insumo",A1408="Composição Auxiliar"),J1408,"")</f>
        <v>10.92</v>
      </c>
      <c r="N1408" s="81" t="str">
        <f aca="false">IF(E1408="Mão de Obra",J1408,"")</f>
        <v/>
      </c>
      <c r="O1408" s="81" t="n">
        <f aca="false">IF(N1408&lt;&gt;"","",M1408)</f>
        <v>10.92</v>
      </c>
      <c r="P1408" s="82" t="str">
        <f aca="false">IF(A1408="Composição",B1408,"")</f>
        <v/>
      </c>
      <c r="Q1408" s="81" t="str">
        <f aca="false">IF(P1408&lt;&gt;"",SUMIF(L1408:L1408,L1408,N1408:N1408),"")</f>
        <v/>
      </c>
      <c r="R1408" s="81" t="str">
        <f aca="false">IF(P1408&lt;&gt;"",SUMIF(L1408:L1408,L1408,O1408:O1408),"")</f>
        <v/>
      </c>
    </row>
    <row r="1409" customFormat="false" ht="51" hidden="true" customHeight="true" outlineLevel="0" collapsed="false">
      <c r="A1409" s="91" t="s">
        <v>668</v>
      </c>
      <c r="B1409" s="92" t="s">
        <v>1433</v>
      </c>
      <c r="C1409" s="91" t="s">
        <v>664</v>
      </c>
      <c r="D1409" s="91" t="s">
        <v>1434</v>
      </c>
      <c r="E1409" s="91" t="s">
        <v>764</v>
      </c>
      <c r="F1409" s="91"/>
      <c r="G1409" s="93" t="s">
        <v>718</v>
      </c>
      <c r="H1409" s="94" t="n">
        <v>1</v>
      </c>
      <c r="I1409" s="95" t="n">
        <f aca="false">SUMIFS(J:J,A:A,"Composição",B:B,$B1409)</f>
        <v>43.33</v>
      </c>
      <c r="J1409" s="95" t="n">
        <f aca="false">TRUNC(H1409*I1409,2)</f>
        <v>43.33</v>
      </c>
      <c r="L1409" s="63" t="n">
        <f aca="false">IF(AND(A1410&lt;&gt;"",A1409=""),L1408+1,L1408)</f>
        <v>128</v>
      </c>
      <c r="M1409" s="80" t="n">
        <f aca="false">IF(OR(A1409="Insumo",A1409="Composição Auxiliar"),J1409,"")</f>
        <v>43.33</v>
      </c>
      <c r="N1409" s="81" t="str">
        <f aca="false">IF(E1409="Mão de Obra",J1409,"")</f>
        <v/>
      </c>
      <c r="O1409" s="81" t="n">
        <f aca="false">IF(N1409&lt;&gt;"","",M1409)</f>
        <v>43.33</v>
      </c>
      <c r="P1409" s="82" t="str">
        <f aca="false">IF(A1409="Composição",B1409,"")</f>
        <v/>
      </c>
      <c r="Q1409" s="81" t="str">
        <f aca="false">IF(P1409&lt;&gt;"",SUMIF(L1409:L1409,L1409,N1409:N1409),"")</f>
        <v/>
      </c>
      <c r="R1409" s="81" t="str">
        <f aca="false">IF(P1409&lt;&gt;"",SUMIF(L1409:L1409,L1409,O1409:O1409),"")</f>
        <v/>
      </c>
    </row>
    <row r="1410" customFormat="false" ht="38.25" hidden="true" customHeight="true" outlineLevel="0" collapsed="false">
      <c r="A1410" s="91" t="s">
        <v>668</v>
      </c>
      <c r="B1410" s="92" t="s">
        <v>1435</v>
      </c>
      <c r="C1410" s="91" t="s">
        <v>664</v>
      </c>
      <c r="D1410" s="91" t="s">
        <v>1436</v>
      </c>
      <c r="E1410" s="91" t="s">
        <v>764</v>
      </c>
      <c r="F1410" s="91"/>
      <c r="G1410" s="93" t="s">
        <v>729</v>
      </c>
      <c r="H1410" s="94" t="n">
        <v>1.8</v>
      </c>
      <c r="I1410" s="95" t="n">
        <f aca="false">SUMIFS(J:J,A:A,"Composição",B:B,$B1410)</f>
        <v>11.17</v>
      </c>
      <c r="J1410" s="95" t="n">
        <f aca="false">TRUNC(H1410*I1410,2)</f>
        <v>20.1</v>
      </c>
      <c r="L1410" s="63" t="n">
        <f aca="false">IF(AND(A1411&lt;&gt;"",A1410=""),L1409+1,L1409)</f>
        <v>128</v>
      </c>
      <c r="M1410" s="80" t="n">
        <f aca="false">IF(OR(A1410="Insumo",A1410="Composição Auxiliar"),J1410,"")</f>
        <v>20.1</v>
      </c>
      <c r="N1410" s="81" t="str">
        <f aca="false">IF(E1410="Mão de Obra",J1410,"")</f>
        <v/>
      </c>
      <c r="O1410" s="81" t="n">
        <f aca="false">IF(N1410&lt;&gt;"","",M1410)</f>
        <v>20.1</v>
      </c>
      <c r="P1410" s="82" t="str">
        <f aca="false">IF(A1410="Composição",B1410,"")</f>
        <v/>
      </c>
      <c r="Q1410" s="81" t="str">
        <f aca="false">IF(P1410&lt;&gt;"",SUMIF(L1410:L1410,L1410,N1410:N1410),"")</f>
        <v/>
      </c>
      <c r="R1410" s="81" t="str">
        <f aca="false">IF(P1410&lt;&gt;"",SUMIF(L1410:L1410,L1410,O1410:O1410),"")</f>
        <v/>
      </c>
    </row>
    <row r="1411" customFormat="false" ht="25.5" hidden="true" customHeight="true" outlineLevel="0" collapsed="false">
      <c r="A1411" s="91" t="s">
        <v>668</v>
      </c>
      <c r="B1411" s="92" t="s">
        <v>1437</v>
      </c>
      <c r="C1411" s="91" t="s">
        <v>664</v>
      </c>
      <c r="D1411" s="91" t="s">
        <v>1438</v>
      </c>
      <c r="E1411" s="91" t="s">
        <v>764</v>
      </c>
      <c r="F1411" s="91"/>
      <c r="G1411" s="93" t="s">
        <v>718</v>
      </c>
      <c r="H1411" s="94" t="n">
        <v>1</v>
      </c>
      <c r="I1411" s="95" t="n">
        <f aca="false">SUMIFS(J:J,A:A,"Composição",B:B,$B1411)</f>
        <v>479.45</v>
      </c>
      <c r="J1411" s="95" t="n">
        <f aca="false">TRUNC(H1411*I1411,2)</f>
        <v>479.45</v>
      </c>
      <c r="L1411" s="63" t="n">
        <f aca="false">IF(AND(A1412&lt;&gt;"",A1411=""),L1410+1,L1410)</f>
        <v>128</v>
      </c>
      <c r="M1411" s="80" t="n">
        <f aca="false">IF(OR(A1411="Insumo",A1411="Composição Auxiliar"),J1411,"")</f>
        <v>479.45</v>
      </c>
      <c r="N1411" s="81" t="str">
        <f aca="false">IF(E1411="Mão de Obra",J1411,"")</f>
        <v/>
      </c>
      <c r="O1411" s="81" t="n">
        <f aca="false">IF(N1411&lt;&gt;"","",M1411)</f>
        <v>479.45</v>
      </c>
      <c r="P1411" s="82" t="str">
        <f aca="false">IF(A1411="Composição",B1411,"")</f>
        <v/>
      </c>
      <c r="Q1411" s="81" t="str">
        <f aca="false">IF(P1411&lt;&gt;"",SUMIF(L1411:L1411,L1411,N1411:N1411),"")</f>
        <v/>
      </c>
      <c r="R1411" s="81" t="str">
        <f aca="false">IF(P1411&lt;&gt;"",SUMIF(L1411:L1411,L1411,O1411:O1411),"")</f>
        <v/>
      </c>
    </row>
    <row r="1412" customFormat="false" ht="51" hidden="true" customHeight="true" outlineLevel="0" collapsed="false">
      <c r="A1412" s="91" t="s">
        <v>668</v>
      </c>
      <c r="B1412" s="92" t="s">
        <v>1439</v>
      </c>
      <c r="C1412" s="91" t="s">
        <v>664</v>
      </c>
      <c r="D1412" s="91" t="s">
        <v>1440</v>
      </c>
      <c r="E1412" s="91" t="s">
        <v>764</v>
      </c>
      <c r="F1412" s="91"/>
      <c r="G1412" s="93" t="s">
        <v>718</v>
      </c>
      <c r="H1412" s="94" t="n">
        <v>2</v>
      </c>
      <c r="I1412" s="95" t="n">
        <f aca="false">SUMIFS(J:J,A:A,"Composição",B:B,$B1412)</f>
        <v>9.99</v>
      </c>
      <c r="J1412" s="95" t="n">
        <f aca="false">TRUNC(H1412*I1412,2)</f>
        <v>19.98</v>
      </c>
      <c r="L1412" s="63" t="n">
        <f aca="false">IF(AND(A1413&lt;&gt;"",A1412=""),L1411+1,L1411)</f>
        <v>128</v>
      </c>
      <c r="M1412" s="80" t="n">
        <f aca="false">IF(OR(A1412="Insumo",A1412="Composição Auxiliar"),J1412,"")</f>
        <v>19.98</v>
      </c>
      <c r="N1412" s="81" t="str">
        <f aca="false">IF(E1412="Mão de Obra",J1412,"")</f>
        <v/>
      </c>
      <c r="O1412" s="81" t="n">
        <f aca="false">IF(N1412&lt;&gt;"","",M1412)</f>
        <v>19.98</v>
      </c>
      <c r="P1412" s="82" t="str">
        <f aca="false">IF(A1412="Composição",B1412,"")</f>
        <v/>
      </c>
      <c r="Q1412" s="81" t="str">
        <f aca="false">IF(P1412&lt;&gt;"",SUMIF(L1412:L1412,L1412,N1412:N1412),"")</f>
        <v/>
      </c>
      <c r="R1412" s="81" t="str">
        <f aca="false">IF(P1412&lt;&gt;"",SUMIF(L1412:L1412,L1412,O1412:O1412),"")</f>
        <v/>
      </c>
    </row>
    <row r="1413" customFormat="false" ht="25.5" hidden="true" customHeight="true" outlineLevel="0" collapsed="false">
      <c r="A1413" s="91" t="s">
        <v>668</v>
      </c>
      <c r="B1413" s="92" t="s">
        <v>1441</v>
      </c>
      <c r="C1413" s="91" t="s">
        <v>664</v>
      </c>
      <c r="D1413" s="91" t="s">
        <v>1442</v>
      </c>
      <c r="E1413" s="91" t="s">
        <v>764</v>
      </c>
      <c r="F1413" s="91"/>
      <c r="G1413" s="93" t="s">
        <v>718</v>
      </c>
      <c r="H1413" s="94" t="n">
        <v>1</v>
      </c>
      <c r="I1413" s="95" t="n">
        <f aca="false">SUMIFS(J:J,A:A,"Composição",B:B,$B1413)</f>
        <v>4.62</v>
      </c>
      <c r="J1413" s="95" t="n">
        <f aca="false">TRUNC(H1413*I1413,2)</f>
        <v>4.62</v>
      </c>
      <c r="L1413" s="63" t="n">
        <f aca="false">IF(AND(A1414&lt;&gt;"",A1413=""),L1412+1,L1412)</f>
        <v>128</v>
      </c>
      <c r="M1413" s="80" t="n">
        <f aca="false">IF(OR(A1413="Insumo",A1413="Composição Auxiliar"),J1413,"")</f>
        <v>4.62</v>
      </c>
      <c r="N1413" s="81" t="str">
        <f aca="false">IF(E1413="Mão de Obra",J1413,"")</f>
        <v/>
      </c>
      <c r="O1413" s="81" t="n">
        <f aca="false">IF(N1413&lt;&gt;"","",M1413)</f>
        <v>4.62</v>
      </c>
      <c r="P1413" s="82" t="str">
        <f aca="false">IF(A1413="Composição",B1413,"")</f>
        <v/>
      </c>
      <c r="Q1413" s="81" t="str">
        <f aca="false">IF(P1413&lt;&gt;"",SUMIF(L1413:L1413,L1413,N1413:N1413),"")</f>
        <v/>
      </c>
      <c r="R1413" s="81" t="str">
        <f aca="false">IF(P1413&lt;&gt;"",SUMIF(L1413:L1413,L1413,O1413:O1413),"")</f>
        <v/>
      </c>
    </row>
    <row r="1414" customFormat="false" ht="25.5" hidden="true" customHeight="true" outlineLevel="0" collapsed="false">
      <c r="A1414" s="91" t="s">
        <v>668</v>
      </c>
      <c r="B1414" s="92" t="s">
        <v>1443</v>
      </c>
      <c r="C1414" s="91" t="s">
        <v>664</v>
      </c>
      <c r="D1414" s="91" t="s">
        <v>1444</v>
      </c>
      <c r="E1414" s="91" t="s">
        <v>764</v>
      </c>
      <c r="F1414" s="91"/>
      <c r="G1414" s="93" t="s">
        <v>718</v>
      </c>
      <c r="H1414" s="94" t="n">
        <v>1</v>
      </c>
      <c r="I1414" s="95" t="n">
        <f aca="false">SUMIFS(J:J,A:A,"Composição",B:B,$B1414)</f>
        <v>60.59</v>
      </c>
      <c r="J1414" s="95" t="n">
        <f aca="false">TRUNC(H1414*I1414,2)</f>
        <v>60.59</v>
      </c>
      <c r="L1414" s="63" t="n">
        <f aca="false">IF(AND(A1415&lt;&gt;"",A1414=""),L1413+1,L1413)</f>
        <v>128</v>
      </c>
      <c r="M1414" s="80" t="n">
        <f aca="false">IF(OR(A1414="Insumo",A1414="Composição Auxiliar"),J1414,"")</f>
        <v>60.59</v>
      </c>
      <c r="N1414" s="81" t="str">
        <f aca="false">IF(E1414="Mão de Obra",J1414,"")</f>
        <v/>
      </c>
      <c r="O1414" s="81" t="n">
        <f aca="false">IF(N1414&lt;&gt;"","",M1414)</f>
        <v>60.59</v>
      </c>
      <c r="P1414" s="82" t="str">
        <f aca="false">IF(A1414="Composição",B1414,"")</f>
        <v/>
      </c>
      <c r="Q1414" s="81" t="str">
        <f aca="false">IF(P1414&lt;&gt;"",SUMIF(L1414:L1414,L1414,N1414:N1414),"")</f>
        <v/>
      </c>
      <c r="R1414" s="81" t="str">
        <f aca="false">IF(P1414&lt;&gt;"",SUMIF(L1414:L1414,L1414,O1414:O1414),"")</f>
        <v/>
      </c>
    </row>
    <row r="1415" customFormat="false" ht="25.5" hidden="true" customHeight="true" outlineLevel="0" collapsed="false">
      <c r="A1415" s="91" t="s">
        <v>668</v>
      </c>
      <c r="B1415" s="92" t="s">
        <v>1445</v>
      </c>
      <c r="C1415" s="91" t="s">
        <v>664</v>
      </c>
      <c r="D1415" s="91" t="s">
        <v>1446</v>
      </c>
      <c r="E1415" s="91" t="s">
        <v>764</v>
      </c>
      <c r="F1415" s="91"/>
      <c r="G1415" s="93" t="s">
        <v>718</v>
      </c>
      <c r="H1415" s="94" t="n">
        <v>1</v>
      </c>
      <c r="I1415" s="95" t="n">
        <f aca="false">SUMIFS(J:J,A:A,"Composição",B:B,$B1415)</f>
        <v>47.77</v>
      </c>
      <c r="J1415" s="95" t="n">
        <f aca="false">TRUNC(H1415*I1415,2)</f>
        <v>47.77</v>
      </c>
      <c r="L1415" s="63" t="n">
        <f aca="false">IF(AND(A1416&lt;&gt;"",A1415=""),L1414+1,L1414)</f>
        <v>128</v>
      </c>
      <c r="M1415" s="80" t="n">
        <f aca="false">IF(OR(A1415="Insumo",A1415="Composição Auxiliar"),J1415,"")</f>
        <v>47.77</v>
      </c>
      <c r="N1415" s="81" t="str">
        <f aca="false">IF(E1415="Mão de Obra",J1415,"")</f>
        <v/>
      </c>
      <c r="O1415" s="81" t="n">
        <f aca="false">IF(N1415&lt;&gt;"","",M1415)</f>
        <v>47.77</v>
      </c>
      <c r="P1415" s="82" t="str">
        <f aca="false">IF(A1415="Composição",B1415,"")</f>
        <v/>
      </c>
      <c r="Q1415" s="81" t="str">
        <f aca="false">IF(P1415&lt;&gt;"",SUMIF(L1415:L1415,L1415,N1415:N1415),"")</f>
        <v/>
      </c>
      <c r="R1415" s="81" t="str">
        <f aca="false">IF(P1415&lt;&gt;"",SUMIF(L1415:L1415,L1415,O1415:O1415),"")</f>
        <v/>
      </c>
    </row>
    <row r="1416" customFormat="false" ht="25.5" hidden="true" customHeight="true" outlineLevel="0" collapsed="false">
      <c r="A1416" s="91" t="s">
        <v>668</v>
      </c>
      <c r="B1416" s="92" t="s">
        <v>383</v>
      </c>
      <c r="C1416" s="91" t="s">
        <v>664</v>
      </c>
      <c r="D1416" s="91" t="s">
        <v>1447</v>
      </c>
      <c r="E1416" s="91" t="s">
        <v>764</v>
      </c>
      <c r="F1416" s="91"/>
      <c r="G1416" s="93" t="s">
        <v>718</v>
      </c>
      <c r="H1416" s="94" t="n">
        <v>2</v>
      </c>
      <c r="I1416" s="95" t="n">
        <f aca="false">SUMIFS(J:J,A:A,"Composição",B:B,$B1416)</f>
        <v>29.87</v>
      </c>
      <c r="J1416" s="95" t="n">
        <f aca="false">TRUNC(H1416*I1416,2)</f>
        <v>59.74</v>
      </c>
      <c r="L1416" s="63" t="n">
        <f aca="false">IF(AND(A1417&lt;&gt;"",A1416=""),L1415+1,L1415)</f>
        <v>128</v>
      </c>
      <c r="M1416" s="80" t="n">
        <f aca="false">IF(OR(A1416="Insumo",A1416="Composição Auxiliar"),J1416,"")</f>
        <v>59.74</v>
      </c>
      <c r="N1416" s="81" t="str">
        <f aca="false">IF(E1416="Mão de Obra",J1416,"")</f>
        <v/>
      </c>
      <c r="O1416" s="81" t="n">
        <f aca="false">IF(N1416&lt;&gt;"","",M1416)</f>
        <v>59.74</v>
      </c>
      <c r="P1416" s="82" t="str">
        <f aca="false">IF(A1416="Composição",B1416,"")</f>
        <v/>
      </c>
      <c r="Q1416" s="81" t="str">
        <f aca="false">IF(P1416&lt;&gt;"",SUMIF(L1416:L1416,L1416,N1416:N1416),"")</f>
        <v/>
      </c>
      <c r="R1416" s="81" t="str">
        <f aca="false">IF(P1416&lt;&gt;"",SUMIF(L1416:L1416,L1416,O1416:O1416),"")</f>
        <v/>
      </c>
    </row>
    <row r="1417" customFormat="false" ht="14.25" hidden="true" customHeight="false" outlineLevel="0" collapsed="false">
      <c r="A1417" s="102"/>
      <c r="B1417" s="102"/>
      <c r="C1417" s="102"/>
      <c r="D1417" s="102"/>
      <c r="E1417" s="102"/>
      <c r="F1417" s="103"/>
      <c r="G1417" s="102"/>
      <c r="H1417" s="103"/>
      <c r="I1417" s="102"/>
      <c r="J1417" s="103"/>
      <c r="L1417" s="63" t="n">
        <f aca="false">IF(AND(A1418&lt;&gt;"",A1417=""),L1416+1,L1416)</f>
        <v>128</v>
      </c>
      <c r="M1417" s="80" t="str">
        <f aca="false">IF(OR(A1417="Insumo",A1417="Composição Auxiliar"),J1417,"")</f>
        <v/>
      </c>
      <c r="N1417" s="81" t="str">
        <f aca="false">IF(E1417="Mão de Obra",J1417,"")</f>
        <v/>
      </c>
      <c r="O1417" s="81" t="str">
        <f aca="false">IF(N1417&lt;&gt;"","",M1417)</f>
        <v/>
      </c>
      <c r="P1417" s="82" t="str">
        <f aca="false">IF(A1417="Composição",B1417,"")</f>
        <v/>
      </c>
      <c r="Q1417" s="81" t="str">
        <f aca="false">IF(P1417&lt;&gt;"",SUMIF(L1417:L1417,L1417,N1417:N1417),"")</f>
        <v/>
      </c>
      <c r="R1417" s="81" t="str">
        <f aca="false">IF(P1417&lt;&gt;"",SUMIF(L1417:L1417,L1417,O1417:O1417),"")</f>
        <v/>
      </c>
    </row>
    <row r="1418" customFormat="false" ht="15" hidden="true" customHeight="false" outlineLevel="0" collapsed="false">
      <c r="A1418" s="102"/>
      <c r="B1418" s="102"/>
      <c r="C1418" s="102"/>
      <c r="D1418" s="102"/>
      <c r="E1418" s="102"/>
      <c r="F1418" s="103"/>
      <c r="G1418" s="102"/>
      <c r="H1418" s="104"/>
      <c r="I1418" s="104"/>
      <c r="J1418" s="103"/>
      <c r="L1418" s="63" t="n">
        <f aca="false">IF(AND(A1419&lt;&gt;"",A1418=""),L1417+1,L1417)</f>
        <v>128</v>
      </c>
      <c r="M1418" s="80" t="str">
        <f aca="false">IF(OR(A1418="Insumo",A1418="Composição Auxiliar"),J1418,"")</f>
        <v/>
      </c>
      <c r="N1418" s="81" t="str">
        <f aca="false">IF(E1418="Mão de Obra",J1418,"")</f>
        <v/>
      </c>
      <c r="O1418" s="81" t="str">
        <f aca="false">IF(N1418&lt;&gt;"","",M1418)</f>
        <v/>
      </c>
      <c r="P1418" s="82" t="str">
        <f aca="false">IF(A1418="Composição",B1418,"")</f>
        <v/>
      </c>
      <c r="Q1418" s="81" t="str">
        <f aca="false">IF(P1418&lt;&gt;"",SUMIF(L1418:L1418,L1418,N1418:N1418),"")</f>
        <v/>
      </c>
      <c r="R1418" s="81" t="str">
        <f aca="false">IF(P1418&lt;&gt;"",SUMIF(L1418:L1418,L1418,O1418:O1418),"")</f>
        <v/>
      </c>
    </row>
    <row r="1419" customFormat="false" ht="15" hidden="true" customHeight="false" outlineLevel="0" collapsed="false">
      <c r="A1419" s="108"/>
      <c r="B1419" s="108"/>
      <c r="C1419" s="108"/>
      <c r="D1419" s="108"/>
      <c r="E1419" s="108"/>
      <c r="F1419" s="108"/>
      <c r="G1419" s="108"/>
      <c r="H1419" s="108"/>
      <c r="I1419" s="108"/>
      <c r="J1419" s="108"/>
      <c r="L1419" s="63" t="n">
        <f aca="false">IF(AND(A1420&lt;&gt;"",A1419=""),L1418+1,L1418)</f>
        <v>129</v>
      </c>
      <c r="M1419" s="80" t="str">
        <f aca="false">IF(OR(A1419="Insumo",A1419="Composição Auxiliar"),J1419,"")</f>
        <v/>
      </c>
      <c r="N1419" s="81" t="str">
        <f aca="false">IF(E1419="Mão de Obra",J1419,"")</f>
        <v/>
      </c>
      <c r="O1419" s="81" t="str">
        <f aca="false">IF(N1419&lt;&gt;"","",M1419)</f>
        <v/>
      </c>
      <c r="P1419" s="82" t="str">
        <f aca="false">IF(A1419="Composição",B1419,"")</f>
        <v/>
      </c>
      <c r="Q1419" s="81" t="str">
        <f aca="false">IF(P1419&lt;&gt;"",SUMIF(L1419:L1419,L1419,N1419:N1419),"")</f>
        <v/>
      </c>
      <c r="R1419" s="81" t="str">
        <f aca="false">IF(P1419&lt;&gt;"",SUMIF(L1419:L1419,L1419,O1419:O1419),"")</f>
        <v/>
      </c>
    </row>
    <row r="1420" customFormat="false" ht="15" hidden="true" customHeight="true" outlineLevel="0" collapsed="false">
      <c r="A1420" s="83" t="s">
        <v>365</v>
      </c>
      <c r="B1420" s="84" t="s">
        <v>655</v>
      </c>
      <c r="C1420" s="83" t="s">
        <v>656</v>
      </c>
      <c r="D1420" s="83" t="s">
        <v>657</v>
      </c>
      <c r="E1420" s="83" t="s">
        <v>658</v>
      </c>
      <c r="F1420" s="83"/>
      <c r="G1420" s="85" t="s">
        <v>659</v>
      </c>
      <c r="H1420" s="84" t="s">
        <v>660</v>
      </c>
      <c r="I1420" s="84" t="s">
        <v>661</v>
      </c>
      <c r="J1420" s="84" t="s">
        <v>662</v>
      </c>
      <c r="L1420" s="63" t="n">
        <f aca="false">IF(AND(A1421&lt;&gt;"",A1420=""),L1419+1,L1419)</f>
        <v>129</v>
      </c>
      <c r="M1420" s="80" t="str">
        <f aca="false">IF(OR(A1420="Insumo",A1420="Composição Auxiliar"),J1420,"")</f>
        <v/>
      </c>
      <c r="N1420" s="81" t="str">
        <f aca="false">IF(E1420="Mão de Obra",J1420,"")</f>
        <v/>
      </c>
      <c r="O1420" s="81" t="str">
        <f aca="false">IF(N1420&lt;&gt;"","",M1420)</f>
        <v/>
      </c>
      <c r="P1420" s="82" t="str">
        <f aca="false">IF(A1420="Composição",B1420,"")</f>
        <v/>
      </c>
      <c r="Q1420" s="81" t="str">
        <f aca="false">IF(P1420&lt;&gt;"",SUMIF(L1420:L1420,L1420,N1420:N1420),"")</f>
        <v/>
      </c>
      <c r="R1420" s="81" t="str">
        <f aca="false">IF(P1420&lt;&gt;"",SUMIF(L1420:L1420,L1420,O1420:O1420),"")</f>
        <v/>
      </c>
    </row>
    <row r="1421" customFormat="false" ht="25.5" hidden="true" customHeight="true" outlineLevel="0" collapsed="false">
      <c r="A1421" s="86" t="s">
        <v>663</v>
      </c>
      <c r="B1421" s="87" t="s">
        <v>366</v>
      </c>
      <c r="C1421" s="86" t="s">
        <v>664</v>
      </c>
      <c r="D1421" s="86" t="s">
        <v>730</v>
      </c>
      <c r="E1421" s="86" t="s">
        <v>731</v>
      </c>
      <c r="F1421" s="86"/>
      <c r="G1421" s="88" t="s">
        <v>676</v>
      </c>
      <c r="H1421" s="89" t="n">
        <v>1</v>
      </c>
      <c r="I1421" s="90" t="n">
        <f aca="false">SUMIF(L:L,$L1421,M:M)</f>
        <v>74.88</v>
      </c>
      <c r="J1421" s="90" t="n">
        <f aca="false">TRUNC(H1421*I1421,2)</f>
        <v>74.88</v>
      </c>
      <c r="L1421" s="63" t="n">
        <f aca="false">IF(AND(A1422&lt;&gt;"",A1421=""),L1420+1,L1420)</f>
        <v>129</v>
      </c>
      <c r="M1421" s="80" t="str">
        <f aca="false">IF(OR(A1421="Insumo",A1421="Composição Auxiliar"),J1421,"")</f>
        <v/>
      </c>
      <c r="N1421" s="81" t="str">
        <f aca="false">IF(E1421="Mão de Obra",J1421,"")</f>
        <v/>
      </c>
      <c r="O1421" s="81" t="str">
        <f aca="false">IF(N1421&lt;&gt;"","",M1421)</f>
        <v/>
      </c>
      <c r="P1421" s="82" t="str">
        <f aca="false">IF(A1421="Composição",B1421,"")</f>
        <v> 93358 </v>
      </c>
      <c r="Q1421" s="81" t="n">
        <f aca="false">IF(P1421&lt;&gt;"",SUMIF(L1421:L1421,L1421,N1421:N1421),"")</f>
        <v>0</v>
      </c>
      <c r="R1421" s="81" t="n">
        <f aca="false">IF(P1421&lt;&gt;"",SUMIF(L1421:L1421,L1421,O1421:O1421),"")</f>
        <v>0</v>
      </c>
    </row>
    <row r="1422" customFormat="false" ht="25.5" hidden="true" customHeight="true" outlineLevel="0" collapsed="false">
      <c r="A1422" s="91" t="s">
        <v>668</v>
      </c>
      <c r="B1422" s="92" t="s">
        <v>677</v>
      </c>
      <c r="C1422" s="91" t="s">
        <v>664</v>
      </c>
      <c r="D1422" s="91" t="s">
        <v>678</v>
      </c>
      <c r="E1422" s="91" t="s">
        <v>671</v>
      </c>
      <c r="F1422" s="91"/>
      <c r="G1422" s="93" t="s">
        <v>672</v>
      </c>
      <c r="H1422" s="94" t="n">
        <v>3.956</v>
      </c>
      <c r="I1422" s="95" t="n">
        <f aca="false">SUMIFS(J:J,A:A,"Composição",B:B,$B1422)</f>
        <v>18.93</v>
      </c>
      <c r="J1422" s="95" t="n">
        <f aca="false">TRUNC(H1422*I1422,2)</f>
        <v>74.88</v>
      </c>
      <c r="L1422" s="63" t="n">
        <f aca="false">IF(AND(A1423&lt;&gt;"",A1422=""),L1421+1,L1421)</f>
        <v>129</v>
      </c>
      <c r="M1422" s="80" t="n">
        <f aca="false">IF(OR(A1422="Insumo",A1422="Composição Auxiliar"),J1422,"")</f>
        <v>74.88</v>
      </c>
      <c r="N1422" s="81" t="str">
        <f aca="false">IF(E1422="Mão de Obra",J1422,"")</f>
        <v/>
      </c>
      <c r="O1422" s="81" t="n">
        <f aca="false">IF(N1422&lt;&gt;"","",M1422)</f>
        <v>74.88</v>
      </c>
      <c r="P1422" s="82" t="str">
        <f aca="false">IF(A1422="Composição",B1422,"")</f>
        <v/>
      </c>
      <c r="Q1422" s="81" t="str">
        <f aca="false">IF(P1422&lt;&gt;"",SUMIF(L1422:L1422,L1422,N1422:N1422),"")</f>
        <v/>
      </c>
      <c r="R1422" s="81" t="str">
        <f aca="false">IF(P1422&lt;&gt;"",SUMIF(L1422:L1422,L1422,O1422:O1422),"")</f>
        <v/>
      </c>
    </row>
    <row r="1423" customFormat="false" ht="14.25" hidden="true" customHeight="false" outlineLevel="0" collapsed="false">
      <c r="A1423" s="102"/>
      <c r="B1423" s="102"/>
      <c r="C1423" s="102"/>
      <c r="D1423" s="102"/>
      <c r="E1423" s="102"/>
      <c r="F1423" s="103"/>
      <c r="G1423" s="102"/>
      <c r="H1423" s="103"/>
      <c r="I1423" s="102"/>
      <c r="J1423" s="103"/>
      <c r="L1423" s="63" t="n">
        <f aca="false">IF(AND(A1424&lt;&gt;"",A1423=""),L1422+1,L1422)</f>
        <v>129</v>
      </c>
      <c r="M1423" s="80" t="str">
        <f aca="false">IF(OR(A1423="Insumo",A1423="Composição Auxiliar"),J1423,"")</f>
        <v/>
      </c>
      <c r="N1423" s="81" t="str">
        <f aca="false">IF(E1423="Mão de Obra",J1423,"")</f>
        <v/>
      </c>
      <c r="O1423" s="81" t="str">
        <f aca="false">IF(N1423&lt;&gt;"","",M1423)</f>
        <v/>
      </c>
      <c r="P1423" s="82" t="str">
        <f aca="false">IF(A1423="Composição",B1423,"")</f>
        <v/>
      </c>
      <c r="Q1423" s="81" t="str">
        <f aca="false">IF(P1423&lt;&gt;"",SUMIF(L1423:L1423,L1423,N1423:N1423),"")</f>
        <v/>
      </c>
      <c r="R1423" s="81" t="str">
        <f aca="false">IF(P1423&lt;&gt;"",SUMIF(L1423:L1423,L1423,O1423:O1423),"")</f>
        <v/>
      </c>
    </row>
    <row r="1424" customFormat="false" ht="15" hidden="true" customHeight="false" outlineLevel="0" collapsed="false">
      <c r="A1424" s="102"/>
      <c r="B1424" s="102"/>
      <c r="C1424" s="102"/>
      <c r="D1424" s="102"/>
      <c r="E1424" s="102"/>
      <c r="F1424" s="103"/>
      <c r="G1424" s="102"/>
      <c r="H1424" s="104"/>
      <c r="I1424" s="104"/>
      <c r="J1424" s="103"/>
      <c r="L1424" s="63" t="n">
        <f aca="false">IF(AND(A1425&lt;&gt;"",A1424=""),L1423+1,L1423)</f>
        <v>129</v>
      </c>
      <c r="M1424" s="80" t="str">
        <f aca="false">IF(OR(A1424="Insumo",A1424="Composição Auxiliar"),J1424,"")</f>
        <v/>
      </c>
      <c r="N1424" s="81" t="str">
        <f aca="false">IF(E1424="Mão de Obra",J1424,"")</f>
        <v/>
      </c>
      <c r="O1424" s="81" t="str">
        <f aca="false">IF(N1424&lt;&gt;"","",M1424)</f>
        <v/>
      </c>
      <c r="P1424" s="82" t="str">
        <f aca="false">IF(A1424="Composição",B1424,"")</f>
        <v/>
      </c>
      <c r="Q1424" s="81" t="str">
        <f aca="false">IF(P1424&lt;&gt;"",SUMIF(L1424:L1424,L1424,N1424:N1424),"")</f>
        <v/>
      </c>
      <c r="R1424" s="81" t="str">
        <f aca="false">IF(P1424&lt;&gt;"",SUMIF(L1424:L1424,L1424,O1424:O1424),"")</f>
        <v/>
      </c>
    </row>
    <row r="1425" customFormat="false" ht="15" hidden="true" customHeight="false" outlineLevel="0" collapsed="false">
      <c r="A1425" s="108"/>
      <c r="B1425" s="108"/>
      <c r="C1425" s="108"/>
      <c r="D1425" s="108"/>
      <c r="E1425" s="108"/>
      <c r="F1425" s="108"/>
      <c r="G1425" s="108"/>
      <c r="H1425" s="108"/>
      <c r="I1425" s="108"/>
      <c r="J1425" s="108"/>
      <c r="L1425" s="63" t="n">
        <f aca="false">IF(AND(A1426&lt;&gt;"",A1425=""),L1424+1,L1424)</f>
        <v>130</v>
      </c>
      <c r="M1425" s="80" t="str">
        <f aca="false">IF(OR(A1425="Insumo",A1425="Composição Auxiliar"),J1425,"")</f>
        <v/>
      </c>
      <c r="N1425" s="81" t="str">
        <f aca="false">IF(E1425="Mão de Obra",J1425,"")</f>
        <v/>
      </c>
      <c r="O1425" s="81" t="str">
        <f aca="false">IF(N1425&lt;&gt;"","",M1425)</f>
        <v/>
      </c>
      <c r="P1425" s="82" t="str">
        <f aca="false">IF(A1425="Composição",B1425,"")</f>
        <v/>
      </c>
      <c r="Q1425" s="81" t="str">
        <f aca="false">IF(P1425&lt;&gt;"",SUMIF(L1425:L1425,L1425,N1425:N1425),"")</f>
        <v/>
      </c>
      <c r="R1425" s="81" t="str">
        <f aca="false">IF(P1425&lt;&gt;"",SUMIF(L1425:L1425,L1425,O1425:O1425),"")</f>
        <v/>
      </c>
    </row>
    <row r="1426" customFormat="false" ht="15" hidden="true" customHeight="true" outlineLevel="0" collapsed="false">
      <c r="A1426" s="83" t="s">
        <v>368</v>
      </c>
      <c r="B1426" s="84" t="s">
        <v>655</v>
      </c>
      <c r="C1426" s="83" t="s">
        <v>656</v>
      </c>
      <c r="D1426" s="83" t="s">
        <v>657</v>
      </c>
      <c r="E1426" s="83" t="s">
        <v>658</v>
      </c>
      <c r="F1426" s="83"/>
      <c r="G1426" s="85" t="s">
        <v>659</v>
      </c>
      <c r="H1426" s="84" t="s">
        <v>660</v>
      </c>
      <c r="I1426" s="84" t="s">
        <v>661</v>
      </c>
      <c r="J1426" s="84" t="s">
        <v>662</v>
      </c>
      <c r="L1426" s="63" t="n">
        <f aca="false">IF(AND(A1427&lt;&gt;"",A1426=""),L1425+1,L1425)</f>
        <v>130</v>
      </c>
      <c r="M1426" s="80" t="str">
        <f aca="false">IF(OR(A1426="Insumo",A1426="Composição Auxiliar"),J1426,"")</f>
        <v/>
      </c>
      <c r="N1426" s="81" t="str">
        <f aca="false">IF(E1426="Mão de Obra",J1426,"")</f>
        <v/>
      </c>
      <c r="O1426" s="81" t="str">
        <f aca="false">IF(N1426&lt;&gt;"","",M1426)</f>
        <v/>
      </c>
      <c r="P1426" s="82" t="str">
        <f aca="false">IF(A1426="Composição",B1426,"")</f>
        <v/>
      </c>
      <c r="Q1426" s="81" t="str">
        <f aca="false">IF(P1426&lt;&gt;"",SUMIF(L1426:L1426,L1426,N1426:N1426),"")</f>
        <v/>
      </c>
      <c r="R1426" s="81" t="str">
        <f aca="false">IF(P1426&lt;&gt;"",SUMIF(L1426:L1426,L1426,O1426:O1426),"")</f>
        <v/>
      </c>
    </row>
    <row r="1427" customFormat="false" ht="51" hidden="true" customHeight="true" outlineLevel="0" collapsed="false">
      <c r="A1427" s="86" t="s">
        <v>663</v>
      </c>
      <c r="B1427" s="87" t="s">
        <v>369</v>
      </c>
      <c r="C1427" s="86" t="s">
        <v>664</v>
      </c>
      <c r="D1427" s="86" t="s">
        <v>1449</v>
      </c>
      <c r="E1427" s="86" t="s">
        <v>1375</v>
      </c>
      <c r="F1427" s="86"/>
      <c r="G1427" s="88" t="s">
        <v>667</v>
      </c>
      <c r="H1427" s="89" t="n">
        <v>1</v>
      </c>
      <c r="I1427" s="90" t="n">
        <f aca="false">SUMIF(L:L,$L1427,M:M)</f>
        <v>48.23</v>
      </c>
      <c r="J1427" s="90" t="n">
        <f aca="false">TRUNC(H1427*I1427,2)</f>
        <v>48.23</v>
      </c>
      <c r="L1427" s="63" t="n">
        <f aca="false">IF(AND(A1428&lt;&gt;"",A1427=""),L1426+1,L1426)</f>
        <v>130</v>
      </c>
      <c r="M1427" s="80" t="str">
        <f aca="false">IF(OR(A1427="Insumo",A1427="Composição Auxiliar"),J1427,"")</f>
        <v/>
      </c>
      <c r="N1427" s="81" t="str">
        <f aca="false">IF(E1427="Mão de Obra",J1427,"")</f>
        <v/>
      </c>
      <c r="O1427" s="81" t="str">
        <f aca="false">IF(N1427&lt;&gt;"","",M1427)</f>
        <v/>
      </c>
      <c r="P1427" s="82" t="str">
        <f aca="false">IF(A1427="Composição",B1427,"")</f>
        <v> 102988 </v>
      </c>
      <c r="Q1427" s="81" t="n">
        <f aca="false">IF(P1427&lt;&gt;"",SUMIF(L1427:L1427,L1427,N1427:N1427),"")</f>
        <v>0</v>
      </c>
      <c r="R1427" s="81" t="n">
        <f aca="false">IF(P1427&lt;&gt;"",SUMIF(L1427:L1427,L1427,O1427:O1427),"")</f>
        <v>0</v>
      </c>
    </row>
    <row r="1428" customFormat="false" ht="25.5" hidden="true" customHeight="true" outlineLevel="0" collapsed="false">
      <c r="A1428" s="91" t="s">
        <v>668</v>
      </c>
      <c r="B1428" s="92" t="s">
        <v>1450</v>
      </c>
      <c r="C1428" s="91" t="s">
        <v>664</v>
      </c>
      <c r="D1428" s="91" t="s">
        <v>1451</v>
      </c>
      <c r="E1428" s="91" t="s">
        <v>851</v>
      </c>
      <c r="F1428" s="91"/>
      <c r="G1428" s="93" t="s">
        <v>667</v>
      </c>
      <c r="H1428" s="94" t="n">
        <v>1</v>
      </c>
      <c r="I1428" s="95" t="n">
        <f aca="false">SUMIFS(J:J,A:A,"Composição",B:B,$B1428)</f>
        <v>12.99</v>
      </c>
      <c r="J1428" s="95" t="n">
        <f aca="false">TRUNC(H1428*I1428,2)</f>
        <v>12.99</v>
      </c>
      <c r="L1428" s="63" t="n">
        <f aca="false">IF(AND(A1429&lt;&gt;"",A1428=""),L1427+1,L1427)</f>
        <v>130</v>
      </c>
      <c r="M1428" s="80" t="n">
        <f aca="false">IF(OR(A1428="Insumo",A1428="Composição Auxiliar"),J1428,"")</f>
        <v>12.99</v>
      </c>
      <c r="N1428" s="81" t="str">
        <f aca="false">IF(E1428="Mão de Obra",J1428,"")</f>
        <v/>
      </c>
      <c r="O1428" s="81" t="n">
        <f aca="false">IF(N1428&lt;&gt;"","",M1428)</f>
        <v>12.99</v>
      </c>
      <c r="P1428" s="82" t="str">
        <f aca="false">IF(A1428="Composição",B1428,"")</f>
        <v/>
      </c>
      <c r="Q1428" s="81" t="str">
        <f aca="false">IF(P1428&lt;&gt;"",SUMIF(L1428:L1428,L1428,N1428:N1428),"")</f>
        <v/>
      </c>
      <c r="R1428" s="81" t="str">
        <f aca="false">IF(P1428&lt;&gt;"",SUMIF(L1428:L1428,L1428,O1428:O1428),"")</f>
        <v/>
      </c>
    </row>
    <row r="1429" customFormat="false" ht="38.25" hidden="true" customHeight="true" outlineLevel="0" collapsed="false">
      <c r="A1429" s="91" t="s">
        <v>668</v>
      </c>
      <c r="B1429" s="92" t="s">
        <v>1452</v>
      </c>
      <c r="C1429" s="91" t="s">
        <v>664</v>
      </c>
      <c r="D1429" s="91" t="s">
        <v>1453</v>
      </c>
      <c r="E1429" s="91" t="s">
        <v>691</v>
      </c>
      <c r="F1429" s="91"/>
      <c r="G1429" s="93" t="s">
        <v>699</v>
      </c>
      <c r="H1429" s="94" t="n">
        <v>0.3746</v>
      </c>
      <c r="I1429" s="95" t="n">
        <f aca="false">SUMIFS(J:J,A:A,"Composição",B:B,$B1429)</f>
        <v>0.66</v>
      </c>
      <c r="J1429" s="95" t="n">
        <f aca="false">TRUNC(H1429*I1429,2)</f>
        <v>0.24</v>
      </c>
      <c r="L1429" s="63" t="n">
        <f aca="false">IF(AND(A1430&lt;&gt;"",A1429=""),L1428+1,L1428)</f>
        <v>130</v>
      </c>
      <c r="M1429" s="80" t="n">
        <f aca="false">IF(OR(A1429="Insumo",A1429="Composição Auxiliar"),J1429,"")</f>
        <v>0.24</v>
      </c>
      <c r="N1429" s="81" t="str">
        <f aca="false">IF(E1429="Mão de Obra",J1429,"")</f>
        <v/>
      </c>
      <c r="O1429" s="81" t="n">
        <f aca="false">IF(N1429&lt;&gt;"","",M1429)</f>
        <v>0.24</v>
      </c>
      <c r="P1429" s="82" t="str">
        <f aca="false">IF(A1429="Composição",B1429,"")</f>
        <v/>
      </c>
      <c r="Q1429" s="81" t="str">
        <f aca="false">IF(P1429&lt;&gt;"",SUMIF(L1429:L1429,L1429,N1429:N1429),"")</f>
        <v/>
      </c>
      <c r="R1429" s="81" t="str">
        <f aca="false">IF(P1429&lt;&gt;"",SUMIF(L1429:L1429,L1429,O1429:O1429),"")</f>
        <v/>
      </c>
    </row>
    <row r="1430" customFormat="false" ht="38.25" hidden="true" customHeight="true" outlineLevel="0" collapsed="false">
      <c r="A1430" s="91" t="s">
        <v>668</v>
      </c>
      <c r="B1430" s="92" t="s">
        <v>1372</v>
      </c>
      <c r="C1430" s="91" t="s">
        <v>664</v>
      </c>
      <c r="D1430" s="91" t="s">
        <v>1373</v>
      </c>
      <c r="E1430" s="91" t="s">
        <v>691</v>
      </c>
      <c r="F1430" s="91"/>
      <c r="G1430" s="93" t="s">
        <v>692</v>
      </c>
      <c r="H1430" s="94" t="n">
        <v>0.0113</v>
      </c>
      <c r="I1430" s="95" t="n">
        <f aca="false">SUMIFS(J:J,A:A,"Composição",B:B,$B1430)</f>
        <v>8.76</v>
      </c>
      <c r="J1430" s="95" t="n">
        <f aca="false">TRUNC(H1430*I1430,2)</f>
        <v>0.09</v>
      </c>
      <c r="L1430" s="63" t="n">
        <f aca="false">IF(AND(A1431&lt;&gt;"",A1430=""),L1429+1,L1429)</f>
        <v>130</v>
      </c>
      <c r="M1430" s="80" t="n">
        <f aca="false">IF(OR(A1430="Insumo",A1430="Composição Auxiliar"),J1430,"")</f>
        <v>0.09</v>
      </c>
      <c r="N1430" s="81" t="str">
        <f aca="false">IF(E1430="Mão de Obra",J1430,"")</f>
        <v/>
      </c>
      <c r="O1430" s="81" t="n">
        <f aca="false">IF(N1430&lt;&gt;"","",M1430)</f>
        <v>0.09</v>
      </c>
      <c r="P1430" s="82" t="str">
        <f aca="false">IF(A1430="Composição",B1430,"")</f>
        <v/>
      </c>
      <c r="Q1430" s="81" t="str">
        <f aca="false">IF(P1430&lt;&gt;"",SUMIF(L1430:L1430,L1430,N1430:N1430),"")</f>
        <v/>
      </c>
      <c r="R1430" s="81" t="str">
        <f aca="false">IF(P1430&lt;&gt;"",SUMIF(L1430:L1430,L1430,O1430:O1430),"")</f>
        <v/>
      </c>
    </row>
    <row r="1431" customFormat="false" ht="25.5" hidden="true" customHeight="true" outlineLevel="0" collapsed="false">
      <c r="A1431" s="91" t="s">
        <v>668</v>
      </c>
      <c r="B1431" s="92" t="s">
        <v>677</v>
      </c>
      <c r="C1431" s="91" t="s">
        <v>664</v>
      </c>
      <c r="D1431" s="91" t="s">
        <v>678</v>
      </c>
      <c r="E1431" s="91" t="s">
        <v>671</v>
      </c>
      <c r="F1431" s="91"/>
      <c r="G1431" s="93" t="s">
        <v>672</v>
      </c>
      <c r="H1431" s="94" t="n">
        <v>1.5437</v>
      </c>
      <c r="I1431" s="95" t="n">
        <f aca="false">SUMIFS(J:J,A:A,"Composição",B:B,$B1431)</f>
        <v>18.93</v>
      </c>
      <c r="J1431" s="95" t="n">
        <f aca="false">TRUNC(H1431*I1431,2)</f>
        <v>29.22</v>
      </c>
      <c r="L1431" s="63" t="n">
        <f aca="false">IF(AND(A1432&lt;&gt;"",A1431=""),L1430+1,L1430)</f>
        <v>130</v>
      </c>
      <c r="M1431" s="80" t="n">
        <f aca="false">IF(OR(A1431="Insumo",A1431="Composição Auxiliar"),J1431,"")</f>
        <v>29.22</v>
      </c>
      <c r="N1431" s="81" t="str">
        <f aca="false">IF(E1431="Mão de Obra",J1431,"")</f>
        <v/>
      </c>
      <c r="O1431" s="81" t="n">
        <f aca="false">IF(N1431&lt;&gt;"","",M1431)</f>
        <v>29.22</v>
      </c>
      <c r="P1431" s="82" t="str">
        <f aca="false">IF(A1431="Composição",B1431,"")</f>
        <v/>
      </c>
      <c r="Q1431" s="81" t="str">
        <f aca="false">IF(P1431&lt;&gt;"",SUMIF(L1431:L1431,L1431,N1431:N1431),"")</f>
        <v/>
      </c>
      <c r="R1431" s="81" t="str">
        <f aca="false">IF(P1431&lt;&gt;"",SUMIF(L1431:L1431,L1431,O1431:O1431),"")</f>
        <v/>
      </c>
    </row>
    <row r="1432" customFormat="false" ht="14.25" hidden="true" customHeight="false" outlineLevel="0" collapsed="false">
      <c r="A1432" s="96" t="s">
        <v>679</v>
      </c>
      <c r="B1432" s="97" t="s">
        <v>1454</v>
      </c>
      <c r="C1432" s="96" t="str">
        <f aca="false">VLOOKUP(B1432,INSUMOS!$A:$I,2,0)</f>
        <v>SINAPI</v>
      </c>
      <c r="D1432" s="96" t="str">
        <f aca="false">VLOOKUP(B1432,INSUMOS!$A:$I,3,0)</f>
        <v>PO DE PEDRA (POSTO PEDREIRA/FORNECEDOR, SEM FRETE)</v>
      </c>
      <c r="E1432" s="98" t="str">
        <f aca="false">VLOOKUP(B1432,INSUMOS!$A:$I,4,0)</f>
        <v>Material</v>
      </c>
      <c r="F1432" s="98"/>
      <c r="G1432" s="99" t="str">
        <f aca="false">VLOOKUP(B1432,INSUMOS!$A:$I,5,0)</f>
        <v>m³</v>
      </c>
      <c r="H1432" s="100" t="n">
        <v>0.0064</v>
      </c>
      <c r="I1432" s="101" t="n">
        <f aca="false">VLOOKUP(B1432,INSUMOS!$A:$I,8,0)</f>
        <v>91.61</v>
      </c>
      <c r="J1432" s="101" t="n">
        <f aca="false">TRUNC(H1432*I1432,2)</f>
        <v>0.58</v>
      </c>
      <c r="L1432" s="63" t="n">
        <f aca="false">IF(AND(A1433&lt;&gt;"",A1432=""),L1431+1,L1431)</f>
        <v>130</v>
      </c>
      <c r="M1432" s="80" t="n">
        <f aca="false">IF(OR(A1432="Insumo",A1432="Composição Auxiliar"),J1432,"")</f>
        <v>0.58</v>
      </c>
      <c r="N1432" s="81" t="str">
        <f aca="false">IF(E1432="Mão de Obra",J1432,"")</f>
        <v/>
      </c>
      <c r="O1432" s="81" t="n">
        <f aca="false">IF(N1432&lt;&gt;"","",M1432)</f>
        <v>0.58</v>
      </c>
      <c r="P1432" s="82" t="str">
        <f aca="false">IF(A1432="Composição",B1432,"")</f>
        <v/>
      </c>
      <c r="Q1432" s="81" t="str">
        <f aca="false">IF(P1432&lt;&gt;"",SUMIF(L1432:L1432,L1432,N1432:N1432),"")</f>
        <v/>
      </c>
      <c r="R1432" s="81" t="str">
        <f aca="false">IF(P1432&lt;&gt;"",SUMIF(L1432:L1432,L1432,O1432:O1432),"")</f>
        <v/>
      </c>
    </row>
    <row r="1433" customFormat="false" ht="25.5" hidden="true" customHeight="false" outlineLevel="0" collapsed="false">
      <c r="A1433" s="96" t="s">
        <v>679</v>
      </c>
      <c r="B1433" s="97" t="s">
        <v>1016</v>
      </c>
      <c r="C1433" s="96" t="str">
        <f aca="false">VLOOKUP(B1433,INSUMOS!$A:$I,2,0)</f>
        <v>SINAPI</v>
      </c>
      <c r="D1433" s="96" t="str">
        <f aca="false">VLOOKUP(B1433,INSUMOS!$A:$I,3,0)</f>
        <v>AREIA MEDIA - POSTO JAZIDA/FORNECEDOR (RETIRADO NA JAZIDA, SEM TRANSPORTE)</v>
      </c>
      <c r="E1433" s="98" t="str">
        <f aca="false">VLOOKUP(B1433,INSUMOS!$A:$I,4,0)</f>
        <v>Material</v>
      </c>
      <c r="F1433" s="98"/>
      <c r="G1433" s="99" t="str">
        <f aca="false">VLOOKUP(B1433,INSUMOS!$A:$I,5,0)</f>
        <v>m³</v>
      </c>
      <c r="H1433" s="100" t="n">
        <v>0.0568</v>
      </c>
      <c r="I1433" s="101" t="n">
        <f aca="false">VLOOKUP(B1433,INSUMOS!$A:$I,8,0)</f>
        <v>90</v>
      </c>
      <c r="J1433" s="101" t="n">
        <f aca="false">TRUNC(H1433*I1433,2)</f>
        <v>5.11</v>
      </c>
      <c r="L1433" s="63" t="n">
        <f aca="false">IF(AND(A1434&lt;&gt;"",A1433=""),L1432+1,L1432)</f>
        <v>130</v>
      </c>
      <c r="M1433" s="80" t="n">
        <f aca="false">IF(OR(A1433="Insumo",A1433="Composição Auxiliar"),J1433,"")</f>
        <v>5.11</v>
      </c>
      <c r="N1433" s="81" t="str">
        <f aca="false">IF(E1433="Mão de Obra",J1433,"")</f>
        <v/>
      </c>
      <c r="O1433" s="81" t="n">
        <f aca="false">IF(N1433&lt;&gt;"","",M1433)</f>
        <v>5.11</v>
      </c>
      <c r="P1433" s="82" t="str">
        <f aca="false">IF(A1433="Composição",B1433,"")</f>
        <v/>
      </c>
      <c r="Q1433" s="81" t="str">
        <f aca="false">IF(P1433&lt;&gt;"",SUMIF(L1433:L1433,L1433,N1433:N1433),"")</f>
        <v/>
      </c>
      <c r="R1433" s="81" t="str">
        <f aca="false">IF(P1433&lt;&gt;"",SUMIF(L1433:L1433,L1433,O1433:O1433),"")</f>
        <v/>
      </c>
    </row>
    <row r="1434" customFormat="false" ht="14.25" hidden="true" customHeight="false" outlineLevel="0" collapsed="false">
      <c r="A1434" s="102"/>
      <c r="B1434" s="102"/>
      <c r="C1434" s="102"/>
      <c r="D1434" s="102"/>
      <c r="E1434" s="102"/>
      <c r="F1434" s="103"/>
      <c r="G1434" s="102"/>
      <c r="H1434" s="103"/>
      <c r="I1434" s="102"/>
      <c r="J1434" s="103"/>
      <c r="L1434" s="63" t="n">
        <f aca="false">IF(AND(A1435&lt;&gt;"",A1434=""),L1433+1,L1433)</f>
        <v>130</v>
      </c>
      <c r="M1434" s="80" t="str">
        <f aca="false">IF(OR(A1434="Insumo",A1434="Composição Auxiliar"),J1434,"")</f>
        <v/>
      </c>
      <c r="N1434" s="81" t="str">
        <f aca="false">IF(E1434="Mão de Obra",J1434,"")</f>
        <v/>
      </c>
      <c r="O1434" s="81" t="str">
        <f aca="false">IF(N1434&lt;&gt;"","",M1434)</f>
        <v/>
      </c>
      <c r="P1434" s="82" t="str">
        <f aca="false">IF(A1434="Composição",B1434,"")</f>
        <v/>
      </c>
      <c r="Q1434" s="81" t="str">
        <f aca="false">IF(P1434&lt;&gt;"",SUMIF(L1434:L1434,L1434,N1434:N1434),"")</f>
        <v/>
      </c>
      <c r="R1434" s="81" t="str">
        <f aca="false">IF(P1434&lt;&gt;"",SUMIF(L1434:L1434,L1434,O1434:O1434),"")</f>
        <v/>
      </c>
    </row>
    <row r="1435" customFormat="false" ht="15" hidden="true" customHeight="false" outlineLevel="0" collapsed="false">
      <c r="A1435" s="102"/>
      <c r="B1435" s="102"/>
      <c r="C1435" s="102"/>
      <c r="D1435" s="102"/>
      <c r="E1435" s="102"/>
      <c r="F1435" s="103"/>
      <c r="G1435" s="102"/>
      <c r="H1435" s="104"/>
      <c r="I1435" s="104"/>
      <c r="J1435" s="103"/>
      <c r="L1435" s="63" t="n">
        <f aca="false">IF(AND(A1436&lt;&gt;"",A1435=""),L1434+1,L1434)</f>
        <v>130</v>
      </c>
      <c r="M1435" s="80" t="str">
        <f aca="false">IF(OR(A1435="Insumo",A1435="Composição Auxiliar"),J1435,"")</f>
        <v/>
      </c>
      <c r="N1435" s="81" t="str">
        <f aca="false">IF(E1435="Mão de Obra",J1435,"")</f>
        <v/>
      </c>
      <c r="O1435" s="81" t="str">
        <f aca="false">IF(N1435&lt;&gt;"","",M1435)</f>
        <v/>
      </c>
      <c r="P1435" s="82" t="str">
        <f aca="false">IF(A1435="Composição",B1435,"")</f>
        <v/>
      </c>
      <c r="Q1435" s="81" t="str">
        <f aca="false">IF(P1435&lt;&gt;"",SUMIF(L1435:L1435,L1435,N1435:N1435),"")</f>
        <v/>
      </c>
      <c r="R1435" s="81" t="str">
        <f aca="false">IF(P1435&lt;&gt;"",SUMIF(L1435:L1435,L1435,O1435:O1435),"")</f>
        <v/>
      </c>
    </row>
    <row r="1436" customFormat="false" ht="15" hidden="true" customHeight="false" outlineLevel="0" collapsed="false">
      <c r="A1436" s="108"/>
      <c r="B1436" s="108"/>
      <c r="C1436" s="108"/>
      <c r="D1436" s="108"/>
      <c r="E1436" s="108"/>
      <c r="F1436" s="108"/>
      <c r="G1436" s="108"/>
      <c r="H1436" s="108"/>
      <c r="I1436" s="108"/>
      <c r="J1436" s="108"/>
      <c r="L1436" s="63" t="n">
        <f aca="false">IF(AND(A1437&lt;&gt;"",A1436=""),L1435+1,L1435)</f>
        <v>131</v>
      </c>
      <c r="M1436" s="80" t="str">
        <f aca="false">IF(OR(A1436="Insumo",A1436="Composição Auxiliar"),J1436,"")</f>
        <v/>
      </c>
      <c r="N1436" s="81" t="str">
        <f aca="false">IF(E1436="Mão de Obra",J1436,"")</f>
        <v/>
      </c>
      <c r="O1436" s="81" t="str">
        <f aca="false">IF(N1436&lt;&gt;"","",M1436)</f>
        <v/>
      </c>
      <c r="P1436" s="82" t="str">
        <f aca="false">IF(A1436="Composição",B1436,"")</f>
        <v/>
      </c>
      <c r="Q1436" s="81" t="str">
        <f aca="false">IF(P1436&lt;&gt;"",SUMIF(L1436:L1436,L1436,N1436:N1436),"")</f>
        <v/>
      </c>
      <c r="R1436" s="81" t="str">
        <f aca="false">IF(P1436&lt;&gt;"",SUMIF(L1436:L1436,L1436,O1436:O1436),"")</f>
        <v/>
      </c>
    </row>
    <row r="1437" customFormat="false" ht="15" hidden="true" customHeight="true" outlineLevel="0" collapsed="false">
      <c r="A1437" s="83" t="s">
        <v>370</v>
      </c>
      <c r="B1437" s="84" t="s">
        <v>655</v>
      </c>
      <c r="C1437" s="83" t="s">
        <v>656</v>
      </c>
      <c r="D1437" s="83" t="s">
        <v>657</v>
      </c>
      <c r="E1437" s="83" t="s">
        <v>658</v>
      </c>
      <c r="F1437" s="83"/>
      <c r="G1437" s="85" t="s">
        <v>659</v>
      </c>
      <c r="H1437" s="84" t="s">
        <v>660</v>
      </c>
      <c r="I1437" s="84" t="s">
        <v>661</v>
      </c>
      <c r="J1437" s="84" t="s">
        <v>662</v>
      </c>
      <c r="L1437" s="63" t="n">
        <f aca="false">IF(AND(A1438&lt;&gt;"",A1437=""),L1436+1,L1436)</f>
        <v>131</v>
      </c>
      <c r="M1437" s="80" t="str">
        <f aca="false">IF(OR(A1437="Insumo",A1437="Composição Auxiliar"),J1437,"")</f>
        <v/>
      </c>
      <c r="N1437" s="81" t="str">
        <f aca="false">IF(E1437="Mão de Obra",J1437,"")</f>
        <v/>
      </c>
      <c r="O1437" s="81" t="str">
        <f aca="false">IF(N1437&lt;&gt;"","",M1437)</f>
        <v/>
      </c>
      <c r="P1437" s="82" t="str">
        <f aca="false">IF(A1437="Composição",B1437,"")</f>
        <v/>
      </c>
      <c r="Q1437" s="81" t="str">
        <f aca="false">IF(P1437&lt;&gt;"",SUMIF(L1437:L1437,L1437,N1437:N1437),"")</f>
        <v/>
      </c>
      <c r="R1437" s="81" t="str">
        <f aca="false">IF(P1437&lt;&gt;"",SUMIF(L1437:L1437,L1437,O1437:O1437),"")</f>
        <v/>
      </c>
    </row>
    <row r="1438" customFormat="false" ht="25.5" hidden="true" customHeight="true" outlineLevel="0" collapsed="false">
      <c r="A1438" s="86" t="s">
        <v>663</v>
      </c>
      <c r="B1438" s="87" t="s">
        <v>371</v>
      </c>
      <c r="C1438" s="86" t="s">
        <v>716</v>
      </c>
      <c r="D1438" s="86" t="s">
        <v>816</v>
      </c>
      <c r="E1438" s="86" t="s">
        <v>764</v>
      </c>
      <c r="F1438" s="86"/>
      <c r="G1438" s="88" t="s">
        <v>729</v>
      </c>
      <c r="H1438" s="89" t="n">
        <v>1</v>
      </c>
      <c r="I1438" s="90" t="n">
        <f aca="false">SUMIF(L:L,$L1438,M:M)</f>
        <v>25.53</v>
      </c>
      <c r="J1438" s="90" t="n">
        <f aca="false">TRUNC(H1438*I1438,2)</f>
        <v>25.53</v>
      </c>
      <c r="L1438" s="63" t="n">
        <f aca="false">IF(AND(A1439&lt;&gt;"",A1438=""),L1437+1,L1437)</f>
        <v>131</v>
      </c>
      <c r="M1438" s="80" t="str">
        <f aca="false">IF(OR(A1438="Insumo",A1438="Composição Auxiliar"),J1438,"")</f>
        <v/>
      </c>
      <c r="N1438" s="81" t="str">
        <f aca="false">IF(E1438="Mão de Obra",J1438,"")</f>
        <v/>
      </c>
      <c r="O1438" s="81" t="str">
        <f aca="false">IF(N1438&lt;&gt;"","",M1438)</f>
        <v/>
      </c>
      <c r="P1438" s="82" t="str">
        <f aca="false">IF(A1438="Composição",B1438,"")</f>
        <v> S-HID-AFRI-75030/001 </v>
      </c>
      <c r="Q1438" s="81" t="n">
        <f aca="false">IF(P1438&lt;&gt;"",SUMIF(L1438:L1438,L1438,N1438:N1438),"")</f>
        <v>0</v>
      </c>
      <c r="R1438" s="81" t="n">
        <f aca="false">IF(P1438&lt;&gt;"",SUMIF(L1438:L1438,L1438,O1438:O1438),"")</f>
        <v>0</v>
      </c>
    </row>
    <row r="1439" customFormat="false" ht="25.5" hidden="true" customHeight="true" outlineLevel="0" collapsed="false">
      <c r="A1439" s="91" t="s">
        <v>668</v>
      </c>
      <c r="B1439" s="92" t="s">
        <v>1292</v>
      </c>
      <c r="C1439" s="91" t="s">
        <v>664</v>
      </c>
      <c r="D1439" s="91" t="s">
        <v>1293</v>
      </c>
      <c r="E1439" s="91" t="s">
        <v>671</v>
      </c>
      <c r="F1439" s="91"/>
      <c r="G1439" s="93" t="s">
        <v>672</v>
      </c>
      <c r="H1439" s="94" t="n">
        <v>0.4</v>
      </c>
      <c r="I1439" s="95" t="n">
        <f aca="false">SUMIFS(J:J,A:A,"Composição",B:B,$B1439)</f>
        <v>22.94</v>
      </c>
      <c r="J1439" s="95" t="n">
        <f aca="false">TRUNC(H1439*I1439,2)</f>
        <v>9.17</v>
      </c>
      <c r="L1439" s="63" t="n">
        <f aca="false">IF(AND(A1440&lt;&gt;"",A1439=""),L1438+1,L1438)</f>
        <v>131</v>
      </c>
      <c r="M1439" s="80" t="n">
        <f aca="false">IF(OR(A1439="Insumo",A1439="Composição Auxiliar"),J1439,"")</f>
        <v>9.17</v>
      </c>
      <c r="N1439" s="81" t="str">
        <f aca="false">IF(E1439="Mão de Obra",J1439,"")</f>
        <v/>
      </c>
      <c r="O1439" s="81" t="n">
        <f aca="false">IF(N1439&lt;&gt;"","",M1439)</f>
        <v>9.17</v>
      </c>
      <c r="P1439" s="82" t="str">
        <f aca="false">IF(A1439="Composição",B1439,"")</f>
        <v/>
      </c>
      <c r="Q1439" s="81" t="str">
        <f aca="false">IF(P1439&lt;&gt;"",SUMIF(L1439:L1439,L1439,N1439:N1439),"")</f>
        <v/>
      </c>
      <c r="R1439" s="81" t="str">
        <f aca="false">IF(P1439&lt;&gt;"",SUMIF(L1439:L1439,L1439,O1439:O1439),"")</f>
        <v/>
      </c>
    </row>
    <row r="1440" customFormat="false" ht="25.5" hidden="true" customHeight="true" outlineLevel="0" collapsed="false">
      <c r="A1440" s="91" t="s">
        <v>668</v>
      </c>
      <c r="B1440" s="92" t="s">
        <v>1336</v>
      </c>
      <c r="C1440" s="91" t="s">
        <v>664</v>
      </c>
      <c r="D1440" s="91" t="s">
        <v>1337</v>
      </c>
      <c r="E1440" s="91" t="s">
        <v>671</v>
      </c>
      <c r="F1440" s="91"/>
      <c r="G1440" s="93" t="s">
        <v>672</v>
      </c>
      <c r="H1440" s="94" t="n">
        <v>0.4</v>
      </c>
      <c r="I1440" s="95" t="n">
        <f aca="false">SUMIFS(J:J,A:A,"Composição",B:B,$B1440)</f>
        <v>19.47</v>
      </c>
      <c r="J1440" s="95" t="n">
        <f aca="false">TRUNC(H1440*I1440,2)</f>
        <v>7.78</v>
      </c>
      <c r="L1440" s="63" t="n">
        <f aca="false">IF(AND(A1441&lt;&gt;"",A1440=""),L1439+1,L1439)</f>
        <v>131</v>
      </c>
      <c r="M1440" s="80" t="n">
        <f aca="false">IF(OR(A1440="Insumo",A1440="Composição Auxiliar"),J1440,"")</f>
        <v>7.78</v>
      </c>
      <c r="N1440" s="81" t="str">
        <f aca="false">IF(E1440="Mão de Obra",J1440,"")</f>
        <v/>
      </c>
      <c r="O1440" s="81" t="n">
        <f aca="false">IF(N1440&lt;&gt;"","",M1440)</f>
        <v>7.78</v>
      </c>
      <c r="P1440" s="82" t="str">
        <f aca="false">IF(A1440="Composição",B1440,"")</f>
        <v/>
      </c>
      <c r="Q1440" s="81" t="str">
        <f aca="false">IF(P1440&lt;&gt;"",SUMIF(L1440:L1440,L1440,N1440:N1440),"")</f>
        <v/>
      </c>
      <c r="R1440" s="81" t="str">
        <f aca="false">IF(P1440&lt;&gt;"",SUMIF(L1440:L1440,L1440,O1440:O1440),"")</f>
        <v/>
      </c>
    </row>
    <row r="1441" customFormat="false" ht="14.25" hidden="true" customHeight="false" outlineLevel="0" collapsed="false">
      <c r="A1441" s="96" t="s">
        <v>679</v>
      </c>
      <c r="B1441" s="97" t="s">
        <v>1456</v>
      </c>
      <c r="C1441" s="96" t="str">
        <f aca="false">VLOOKUP(B1441,INSUMOS!$A:$I,2,0)</f>
        <v>SINAPI</v>
      </c>
      <c r="D1441" s="96" t="str">
        <f aca="false">VLOOKUP(B1441,INSUMOS!$A:$I,3,0)</f>
        <v>TUBO PVC, SOLDAVEL, DE 25 MM, AGUA FRIA (NBR-5648)</v>
      </c>
      <c r="E1441" s="98" t="str">
        <f aca="false">VLOOKUP(B1441,INSUMOS!$A:$I,4,0)</f>
        <v>Material</v>
      </c>
      <c r="F1441" s="98"/>
      <c r="G1441" s="99" t="str">
        <f aca="false">VLOOKUP(B1441,INSUMOS!$A:$I,5,0)</f>
        <v>M</v>
      </c>
      <c r="H1441" s="100" t="n">
        <v>1.6</v>
      </c>
      <c r="I1441" s="101" t="n">
        <f aca="false">VLOOKUP(B1441,INSUMOS!$A:$I,8,0)</f>
        <v>5.32</v>
      </c>
      <c r="J1441" s="101" t="n">
        <f aca="false">TRUNC(H1441*I1441,2)</f>
        <v>8.51</v>
      </c>
      <c r="L1441" s="63" t="n">
        <f aca="false">IF(AND(A1442&lt;&gt;"",A1441=""),L1440+1,L1440)</f>
        <v>131</v>
      </c>
      <c r="M1441" s="80" t="n">
        <f aca="false">IF(OR(A1441="Insumo",A1441="Composição Auxiliar"),J1441,"")</f>
        <v>8.51</v>
      </c>
      <c r="N1441" s="81" t="str">
        <f aca="false">IF(E1441="Mão de Obra",J1441,"")</f>
        <v/>
      </c>
      <c r="O1441" s="81" t="n">
        <f aca="false">IF(N1441&lt;&gt;"","",M1441)</f>
        <v>8.51</v>
      </c>
      <c r="P1441" s="82" t="str">
        <f aca="false">IF(A1441="Composição",B1441,"")</f>
        <v/>
      </c>
      <c r="Q1441" s="81" t="str">
        <f aca="false">IF(P1441&lt;&gt;"",SUMIF(L1441:L1441,L1441,N1441:N1441),"")</f>
        <v/>
      </c>
      <c r="R1441" s="81" t="str">
        <f aca="false">IF(P1441&lt;&gt;"",SUMIF(L1441:L1441,L1441,O1441:O1441),"")</f>
        <v/>
      </c>
    </row>
    <row r="1442" customFormat="false" ht="25.5" hidden="true" customHeight="false" outlineLevel="0" collapsed="false">
      <c r="A1442" s="96" t="s">
        <v>679</v>
      </c>
      <c r="B1442" s="97" t="s">
        <v>1457</v>
      </c>
      <c r="C1442" s="96" t="str">
        <f aca="false">VLOOKUP(B1442,INSUMOS!$A:$I,2,0)</f>
        <v>SINAPI</v>
      </c>
      <c r="D1442" s="96" t="str">
        <f aca="false">VLOOKUP(B1442,INSUMOS!$A:$I,3,0)</f>
        <v>SOLUCAO PREPARADORA / LIMPADORA PARA PVC, FRASCO COM 1000 CM3</v>
      </c>
      <c r="E1442" s="98" t="str">
        <f aca="false">VLOOKUP(B1442,INSUMOS!$A:$I,4,0)</f>
        <v>Material</v>
      </c>
      <c r="F1442" s="98"/>
      <c r="G1442" s="99" t="str">
        <f aca="false">VLOOKUP(B1442,INSUMOS!$A:$I,5,0)</f>
        <v>UN</v>
      </c>
      <c r="H1442" s="100" t="n">
        <v>0.0003</v>
      </c>
      <c r="I1442" s="101" t="n">
        <f aca="false">VLOOKUP(B1442,INSUMOS!$A:$I,8,0)</f>
        <v>82.81</v>
      </c>
      <c r="J1442" s="101" t="n">
        <f aca="false">TRUNC(H1442*I1442,2)</f>
        <v>0.02</v>
      </c>
      <c r="L1442" s="63" t="n">
        <f aca="false">IF(AND(A1443&lt;&gt;"",A1442=""),L1441+1,L1441)</f>
        <v>131</v>
      </c>
      <c r="M1442" s="80" t="n">
        <f aca="false">IF(OR(A1442="Insumo",A1442="Composição Auxiliar"),J1442,"")</f>
        <v>0.02</v>
      </c>
      <c r="N1442" s="81" t="str">
        <f aca="false">IF(E1442="Mão de Obra",J1442,"")</f>
        <v/>
      </c>
      <c r="O1442" s="81" t="n">
        <f aca="false">IF(N1442&lt;&gt;"","",M1442)</f>
        <v>0.02</v>
      </c>
      <c r="P1442" s="82" t="str">
        <f aca="false">IF(A1442="Composição",B1442,"")</f>
        <v/>
      </c>
      <c r="Q1442" s="81" t="str">
        <f aca="false">IF(P1442&lt;&gt;"",SUMIF(L1442:L1442,L1442,N1442:N1442),"")</f>
        <v/>
      </c>
      <c r="R1442" s="81" t="str">
        <f aca="false">IF(P1442&lt;&gt;"",SUMIF(L1442:L1442,L1442,O1442:O1442),"")</f>
        <v/>
      </c>
    </row>
    <row r="1443" customFormat="false" ht="14.25" hidden="true" customHeight="false" outlineLevel="0" collapsed="false">
      <c r="A1443" s="96" t="s">
        <v>679</v>
      </c>
      <c r="B1443" s="97" t="s">
        <v>1458</v>
      </c>
      <c r="C1443" s="96" t="str">
        <f aca="false">VLOOKUP(B1443,INSUMOS!$A:$I,2,0)</f>
        <v>SINAPI</v>
      </c>
      <c r="D1443" s="96" t="str">
        <f aca="false">VLOOKUP(B1443,INSUMOS!$A:$I,3,0)</f>
        <v>ADESIVO PLASTICO PARA PVC, FRASCO COM *850* GR</v>
      </c>
      <c r="E1443" s="98" t="str">
        <f aca="false">VLOOKUP(B1443,INSUMOS!$A:$I,4,0)</f>
        <v>Material</v>
      </c>
      <c r="F1443" s="98"/>
      <c r="G1443" s="99" t="str">
        <f aca="false">VLOOKUP(B1443,INSUMOS!$A:$I,5,0)</f>
        <v>UN</v>
      </c>
      <c r="H1443" s="100" t="n">
        <v>0.0008</v>
      </c>
      <c r="I1443" s="101" t="n">
        <f aca="false">VLOOKUP(B1443,INSUMOS!$A:$I,8,0)</f>
        <v>73.09</v>
      </c>
      <c r="J1443" s="101" t="n">
        <f aca="false">TRUNC(H1443*I1443,2)</f>
        <v>0.05</v>
      </c>
      <c r="L1443" s="63" t="n">
        <f aca="false">IF(AND(A1444&lt;&gt;"",A1443=""),L1442+1,L1442)</f>
        <v>131</v>
      </c>
      <c r="M1443" s="80" t="n">
        <f aca="false">IF(OR(A1443="Insumo",A1443="Composição Auxiliar"),J1443,"")</f>
        <v>0.05</v>
      </c>
      <c r="N1443" s="81" t="str">
        <f aca="false">IF(E1443="Mão de Obra",J1443,"")</f>
        <v/>
      </c>
      <c r="O1443" s="81" t="n">
        <f aca="false">IF(N1443&lt;&gt;"","",M1443)</f>
        <v>0.05</v>
      </c>
      <c r="P1443" s="82" t="str">
        <f aca="false">IF(A1443="Composição",B1443,"")</f>
        <v/>
      </c>
      <c r="Q1443" s="81" t="str">
        <f aca="false">IF(P1443&lt;&gt;"",SUMIF(L1443:L1443,L1443,N1443:N1443),"")</f>
        <v/>
      </c>
      <c r="R1443" s="81" t="str">
        <f aca="false">IF(P1443&lt;&gt;"",SUMIF(L1443:L1443,L1443,O1443:O1443),"")</f>
        <v/>
      </c>
    </row>
    <row r="1444" customFormat="false" ht="14.25" hidden="true" customHeight="false" outlineLevel="0" collapsed="false">
      <c r="A1444" s="102"/>
      <c r="B1444" s="102"/>
      <c r="C1444" s="102"/>
      <c r="D1444" s="102"/>
      <c r="E1444" s="102"/>
      <c r="F1444" s="103"/>
      <c r="G1444" s="102"/>
      <c r="H1444" s="103"/>
      <c r="I1444" s="102"/>
      <c r="J1444" s="103"/>
      <c r="L1444" s="63" t="n">
        <f aca="false">IF(AND(A1445&lt;&gt;"",A1444=""),L1443+1,L1443)</f>
        <v>131</v>
      </c>
      <c r="M1444" s="80" t="str">
        <f aca="false">IF(OR(A1444="Insumo",A1444="Composição Auxiliar"),J1444,"")</f>
        <v/>
      </c>
      <c r="N1444" s="81" t="str">
        <f aca="false">IF(E1444="Mão de Obra",J1444,"")</f>
        <v/>
      </c>
      <c r="O1444" s="81" t="str">
        <f aca="false">IF(N1444&lt;&gt;"","",M1444)</f>
        <v/>
      </c>
      <c r="P1444" s="82" t="str">
        <f aca="false">IF(A1444="Composição",B1444,"")</f>
        <v/>
      </c>
      <c r="Q1444" s="81" t="str">
        <f aca="false">IF(P1444&lt;&gt;"",SUMIF(L1444:L1444,L1444,N1444:N1444),"")</f>
        <v/>
      </c>
      <c r="R1444" s="81" t="str">
        <f aca="false">IF(P1444&lt;&gt;"",SUMIF(L1444:L1444,L1444,O1444:O1444),"")</f>
        <v/>
      </c>
    </row>
    <row r="1445" customFormat="false" ht="15" hidden="true" customHeight="false" outlineLevel="0" collapsed="false">
      <c r="A1445" s="102"/>
      <c r="B1445" s="102"/>
      <c r="C1445" s="102"/>
      <c r="D1445" s="102"/>
      <c r="E1445" s="102"/>
      <c r="F1445" s="103"/>
      <c r="G1445" s="102"/>
      <c r="H1445" s="104"/>
      <c r="I1445" s="104"/>
      <c r="J1445" s="103"/>
      <c r="L1445" s="63" t="n">
        <f aca="false">IF(AND(A1446&lt;&gt;"",A1445=""),L1444+1,L1444)</f>
        <v>131</v>
      </c>
      <c r="M1445" s="80" t="str">
        <f aca="false">IF(OR(A1445="Insumo",A1445="Composição Auxiliar"),J1445,"")</f>
        <v/>
      </c>
      <c r="N1445" s="81" t="str">
        <f aca="false">IF(E1445="Mão de Obra",J1445,"")</f>
        <v/>
      </c>
      <c r="O1445" s="81" t="str">
        <f aca="false">IF(N1445&lt;&gt;"","",M1445)</f>
        <v/>
      </c>
      <c r="P1445" s="82" t="str">
        <f aca="false">IF(A1445="Composição",B1445,"")</f>
        <v/>
      </c>
      <c r="Q1445" s="81" t="str">
        <f aca="false">IF(P1445&lt;&gt;"",SUMIF(L1445:L1445,L1445,N1445:N1445),"")</f>
        <v/>
      </c>
      <c r="R1445" s="81" t="str">
        <f aca="false">IF(P1445&lt;&gt;"",SUMIF(L1445:L1445,L1445,O1445:O1445),"")</f>
        <v/>
      </c>
    </row>
    <row r="1446" customFormat="false" ht="15" hidden="true" customHeight="false" outlineLevel="0" collapsed="false">
      <c r="A1446" s="108"/>
      <c r="B1446" s="108"/>
      <c r="C1446" s="108"/>
      <c r="D1446" s="108"/>
      <c r="E1446" s="108"/>
      <c r="F1446" s="108"/>
      <c r="G1446" s="108"/>
      <c r="H1446" s="108"/>
      <c r="I1446" s="108"/>
      <c r="J1446" s="108"/>
      <c r="L1446" s="63" t="n">
        <f aca="false">IF(AND(A1447&lt;&gt;"",A1446=""),L1445+1,L1445)</f>
        <v>132</v>
      </c>
      <c r="M1446" s="80" t="str">
        <f aca="false">IF(OR(A1446="Insumo",A1446="Composição Auxiliar"),J1446,"")</f>
        <v/>
      </c>
      <c r="N1446" s="81" t="str">
        <f aca="false">IF(E1446="Mão de Obra",J1446,"")</f>
        <v/>
      </c>
      <c r="O1446" s="81" t="str">
        <f aca="false">IF(N1446&lt;&gt;"","",M1446)</f>
        <v/>
      </c>
      <c r="P1446" s="82" t="str">
        <f aca="false">IF(A1446="Composição",B1446,"")</f>
        <v/>
      </c>
      <c r="Q1446" s="81" t="str">
        <f aca="false">IF(P1446&lt;&gt;"",SUMIF(L1446:L1446,L1446,N1446:N1446),"")</f>
        <v/>
      </c>
      <c r="R1446" s="81" t="str">
        <f aca="false">IF(P1446&lt;&gt;"",SUMIF(L1446:L1446,L1446,O1446:O1446),"")</f>
        <v/>
      </c>
    </row>
    <row r="1447" customFormat="false" ht="15" hidden="true" customHeight="true" outlineLevel="0" collapsed="false">
      <c r="A1447" s="83" t="s">
        <v>372</v>
      </c>
      <c r="B1447" s="84" t="s">
        <v>655</v>
      </c>
      <c r="C1447" s="83" t="s">
        <v>656</v>
      </c>
      <c r="D1447" s="83" t="s">
        <v>657</v>
      </c>
      <c r="E1447" s="83" t="s">
        <v>658</v>
      </c>
      <c r="F1447" s="83"/>
      <c r="G1447" s="85" t="s">
        <v>659</v>
      </c>
      <c r="H1447" s="84" t="s">
        <v>660</v>
      </c>
      <c r="I1447" s="84" t="s">
        <v>661</v>
      </c>
      <c r="J1447" s="84" t="s">
        <v>662</v>
      </c>
      <c r="L1447" s="63" t="n">
        <f aca="false">IF(AND(A1448&lt;&gt;"",A1447=""),L1446+1,L1446)</f>
        <v>132</v>
      </c>
      <c r="M1447" s="80" t="str">
        <f aca="false">IF(OR(A1447="Insumo",A1447="Composição Auxiliar"),J1447,"")</f>
        <v/>
      </c>
      <c r="N1447" s="81" t="str">
        <f aca="false">IF(E1447="Mão de Obra",J1447,"")</f>
        <v/>
      </c>
      <c r="O1447" s="81" t="str">
        <f aca="false">IF(N1447&lt;&gt;"","",M1447)</f>
        <v/>
      </c>
      <c r="P1447" s="82" t="str">
        <f aca="false">IF(A1447="Composição",B1447,"")</f>
        <v/>
      </c>
      <c r="Q1447" s="81" t="str">
        <f aca="false">IF(P1447&lt;&gt;"",SUMIF(L1447:L1447,L1447,N1447:N1447),"")</f>
        <v/>
      </c>
      <c r="R1447" s="81" t="str">
        <f aca="false">IF(P1447&lt;&gt;"",SUMIF(L1447:L1447,L1447,O1447:O1447),"")</f>
        <v/>
      </c>
    </row>
    <row r="1448" customFormat="false" ht="25.5" hidden="true" customHeight="true" outlineLevel="0" collapsed="false">
      <c r="A1448" s="86" t="s">
        <v>663</v>
      </c>
      <c r="B1448" s="87" t="s">
        <v>373</v>
      </c>
      <c r="C1448" s="86" t="s">
        <v>716</v>
      </c>
      <c r="D1448" s="86" t="s">
        <v>1460</v>
      </c>
      <c r="E1448" s="86" t="s">
        <v>764</v>
      </c>
      <c r="F1448" s="86"/>
      <c r="G1448" s="88" t="s">
        <v>729</v>
      </c>
      <c r="H1448" s="89" t="n">
        <v>1</v>
      </c>
      <c r="I1448" s="90" t="n">
        <f aca="false">SUMIF(L:L,$L1448,M:M)</f>
        <v>36.42</v>
      </c>
      <c r="J1448" s="90" t="n">
        <f aca="false">TRUNC(H1448*I1448,2)</f>
        <v>36.42</v>
      </c>
      <c r="L1448" s="63" t="n">
        <f aca="false">IF(AND(A1449&lt;&gt;"",A1448=""),L1447+1,L1447)</f>
        <v>132</v>
      </c>
      <c r="M1448" s="80" t="str">
        <f aca="false">IF(OR(A1448="Insumo",A1448="Composição Auxiliar"),J1448,"")</f>
        <v/>
      </c>
      <c r="N1448" s="81" t="str">
        <f aca="false">IF(E1448="Mão de Obra",J1448,"")</f>
        <v/>
      </c>
      <c r="O1448" s="81" t="str">
        <f aca="false">IF(N1448&lt;&gt;"","",M1448)</f>
        <v/>
      </c>
      <c r="P1448" s="82" t="str">
        <f aca="false">IF(A1448="Composição",B1448,"")</f>
        <v> S-HID-AFRI-75030/002 </v>
      </c>
      <c r="Q1448" s="81" t="n">
        <f aca="false">IF(P1448&lt;&gt;"",SUMIF(L1448:L1448,L1448,N1448:N1448),"")</f>
        <v>0</v>
      </c>
      <c r="R1448" s="81" t="n">
        <f aca="false">IF(P1448&lt;&gt;"",SUMIF(L1448:L1448,L1448,O1448:O1448),"")</f>
        <v>0</v>
      </c>
    </row>
    <row r="1449" customFormat="false" ht="25.5" hidden="true" customHeight="true" outlineLevel="0" collapsed="false">
      <c r="A1449" s="91" t="s">
        <v>668</v>
      </c>
      <c r="B1449" s="92" t="s">
        <v>1292</v>
      </c>
      <c r="C1449" s="91" t="s">
        <v>664</v>
      </c>
      <c r="D1449" s="91" t="s">
        <v>1293</v>
      </c>
      <c r="E1449" s="91" t="s">
        <v>671</v>
      </c>
      <c r="F1449" s="91"/>
      <c r="G1449" s="93" t="s">
        <v>672</v>
      </c>
      <c r="H1449" s="94" t="n">
        <v>0.45</v>
      </c>
      <c r="I1449" s="95" t="n">
        <f aca="false">SUMIFS(J:J,A:A,"Composição",B:B,$B1449)</f>
        <v>22.94</v>
      </c>
      <c r="J1449" s="95" t="n">
        <f aca="false">TRUNC(H1449*I1449,2)</f>
        <v>10.32</v>
      </c>
      <c r="L1449" s="63" t="n">
        <f aca="false">IF(AND(A1450&lt;&gt;"",A1449=""),L1448+1,L1448)</f>
        <v>132</v>
      </c>
      <c r="M1449" s="80" t="n">
        <f aca="false">IF(OR(A1449="Insumo",A1449="Composição Auxiliar"),J1449,"")</f>
        <v>10.32</v>
      </c>
      <c r="N1449" s="81" t="str">
        <f aca="false">IF(E1449="Mão de Obra",J1449,"")</f>
        <v/>
      </c>
      <c r="O1449" s="81" t="n">
        <f aca="false">IF(N1449&lt;&gt;"","",M1449)</f>
        <v>10.32</v>
      </c>
      <c r="P1449" s="82" t="str">
        <f aca="false">IF(A1449="Composição",B1449,"")</f>
        <v/>
      </c>
      <c r="Q1449" s="81" t="str">
        <f aca="false">IF(P1449&lt;&gt;"",SUMIF(L1449:L1449,L1449,N1449:N1449),"")</f>
        <v/>
      </c>
      <c r="R1449" s="81" t="str">
        <f aca="false">IF(P1449&lt;&gt;"",SUMIF(L1449:L1449,L1449,O1449:O1449),"")</f>
        <v/>
      </c>
    </row>
    <row r="1450" customFormat="false" ht="25.5" hidden="true" customHeight="true" outlineLevel="0" collapsed="false">
      <c r="A1450" s="91" t="s">
        <v>668</v>
      </c>
      <c r="B1450" s="92" t="s">
        <v>1336</v>
      </c>
      <c r="C1450" s="91" t="s">
        <v>664</v>
      </c>
      <c r="D1450" s="91" t="s">
        <v>1337</v>
      </c>
      <c r="E1450" s="91" t="s">
        <v>671</v>
      </c>
      <c r="F1450" s="91"/>
      <c r="G1450" s="93" t="s">
        <v>672</v>
      </c>
      <c r="H1450" s="94" t="n">
        <v>0.45</v>
      </c>
      <c r="I1450" s="95" t="n">
        <f aca="false">SUMIFS(J:J,A:A,"Composição",B:B,$B1450)</f>
        <v>19.47</v>
      </c>
      <c r="J1450" s="95" t="n">
        <f aca="false">TRUNC(H1450*I1450,2)</f>
        <v>8.76</v>
      </c>
      <c r="L1450" s="63" t="n">
        <f aca="false">IF(AND(A1451&lt;&gt;"",A1450=""),L1449+1,L1449)</f>
        <v>132</v>
      </c>
      <c r="M1450" s="80" t="n">
        <f aca="false">IF(OR(A1450="Insumo",A1450="Composição Auxiliar"),J1450,"")</f>
        <v>8.76</v>
      </c>
      <c r="N1450" s="81" t="str">
        <f aca="false">IF(E1450="Mão de Obra",J1450,"")</f>
        <v/>
      </c>
      <c r="O1450" s="81" t="n">
        <f aca="false">IF(N1450&lt;&gt;"","",M1450)</f>
        <v>8.76</v>
      </c>
      <c r="P1450" s="82" t="str">
        <f aca="false">IF(A1450="Composição",B1450,"")</f>
        <v/>
      </c>
      <c r="Q1450" s="81" t="str">
        <f aca="false">IF(P1450&lt;&gt;"",SUMIF(L1450:L1450,L1450,N1450:N1450),"")</f>
        <v/>
      </c>
      <c r="R1450" s="81" t="str">
        <f aca="false">IF(P1450&lt;&gt;"",SUMIF(L1450:L1450,L1450,O1450:O1450),"")</f>
        <v/>
      </c>
    </row>
    <row r="1451" customFormat="false" ht="14.25" hidden="true" customHeight="false" outlineLevel="0" collapsed="false">
      <c r="A1451" s="96" t="s">
        <v>679</v>
      </c>
      <c r="B1451" s="97" t="s">
        <v>1461</v>
      </c>
      <c r="C1451" s="96" t="str">
        <f aca="false">VLOOKUP(B1451,INSUMOS!$A:$I,2,0)</f>
        <v>SINAPI</v>
      </c>
      <c r="D1451" s="96" t="str">
        <f aca="false">VLOOKUP(B1451,INSUMOS!$A:$I,3,0)</f>
        <v>TUBO PVC, SOLDAVEL, DE 32 MM, AGUA FRIA (NBR-5648)</v>
      </c>
      <c r="E1451" s="98" t="str">
        <f aca="false">VLOOKUP(B1451,INSUMOS!$A:$I,4,0)</f>
        <v>Material</v>
      </c>
      <c r="F1451" s="98"/>
      <c r="G1451" s="99" t="str">
        <f aca="false">VLOOKUP(B1451,INSUMOS!$A:$I,5,0)</f>
        <v>M</v>
      </c>
      <c r="H1451" s="100" t="n">
        <v>1.5</v>
      </c>
      <c r="I1451" s="101" t="n">
        <f aca="false">VLOOKUP(B1451,INSUMOS!$A:$I,8,0)</f>
        <v>11.48</v>
      </c>
      <c r="J1451" s="101" t="n">
        <f aca="false">TRUNC(H1451*I1451,2)</f>
        <v>17.22</v>
      </c>
      <c r="L1451" s="63" t="n">
        <f aca="false">IF(AND(A1452&lt;&gt;"",A1451=""),L1450+1,L1450)</f>
        <v>132</v>
      </c>
      <c r="M1451" s="80" t="n">
        <f aca="false">IF(OR(A1451="Insumo",A1451="Composição Auxiliar"),J1451,"")</f>
        <v>17.22</v>
      </c>
      <c r="N1451" s="81" t="str">
        <f aca="false">IF(E1451="Mão de Obra",J1451,"")</f>
        <v/>
      </c>
      <c r="O1451" s="81" t="n">
        <f aca="false">IF(N1451&lt;&gt;"","",M1451)</f>
        <v>17.22</v>
      </c>
      <c r="P1451" s="82" t="str">
        <f aca="false">IF(A1451="Composição",B1451,"")</f>
        <v/>
      </c>
      <c r="Q1451" s="81" t="str">
        <f aca="false">IF(P1451&lt;&gt;"",SUMIF(L1451:L1451,L1451,N1451:N1451),"")</f>
        <v/>
      </c>
      <c r="R1451" s="81" t="str">
        <f aca="false">IF(P1451&lt;&gt;"",SUMIF(L1451:L1451,L1451,O1451:O1451),"")</f>
        <v/>
      </c>
    </row>
    <row r="1452" customFormat="false" ht="14.25" hidden="true" customHeight="false" outlineLevel="0" collapsed="false">
      <c r="A1452" s="96" t="s">
        <v>679</v>
      </c>
      <c r="B1452" s="97" t="s">
        <v>1458</v>
      </c>
      <c r="C1452" s="96" t="str">
        <f aca="false">VLOOKUP(B1452,INSUMOS!$A:$I,2,0)</f>
        <v>SINAPI</v>
      </c>
      <c r="D1452" s="96" t="str">
        <f aca="false">VLOOKUP(B1452,INSUMOS!$A:$I,3,0)</f>
        <v>ADESIVO PLASTICO PARA PVC, FRASCO COM *850* GR</v>
      </c>
      <c r="E1452" s="98" t="str">
        <f aca="false">VLOOKUP(B1452,INSUMOS!$A:$I,4,0)</f>
        <v>Material</v>
      </c>
      <c r="F1452" s="98"/>
      <c r="G1452" s="99" t="str">
        <f aca="false">VLOOKUP(B1452,INSUMOS!$A:$I,5,0)</f>
        <v>UN</v>
      </c>
      <c r="H1452" s="100" t="n">
        <v>0.0011</v>
      </c>
      <c r="I1452" s="101" t="n">
        <f aca="false">VLOOKUP(B1452,INSUMOS!$A:$I,8,0)</f>
        <v>73.09</v>
      </c>
      <c r="J1452" s="101" t="n">
        <f aca="false">TRUNC(H1452*I1452,2)</f>
        <v>0.08</v>
      </c>
      <c r="L1452" s="63" t="n">
        <f aca="false">IF(AND(A1453&lt;&gt;"",A1452=""),L1451+1,L1451)</f>
        <v>132</v>
      </c>
      <c r="M1452" s="80" t="n">
        <f aca="false">IF(OR(A1452="Insumo",A1452="Composição Auxiliar"),J1452,"")</f>
        <v>0.08</v>
      </c>
      <c r="N1452" s="81" t="str">
        <f aca="false">IF(E1452="Mão de Obra",J1452,"")</f>
        <v/>
      </c>
      <c r="O1452" s="81" t="n">
        <f aca="false">IF(N1452&lt;&gt;"","",M1452)</f>
        <v>0.08</v>
      </c>
      <c r="P1452" s="82" t="str">
        <f aca="false">IF(A1452="Composição",B1452,"")</f>
        <v/>
      </c>
      <c r="Q1452" s="81" t="str">
        <f aca="false">IF(P1452&lt;&gt;"",SUMIF(L1452:L1452,L1452,N1452:N1452),"")</f>
        <v/>
      </c>
      <c r="R1452" s="81" t="str">
        <f aca="false">IF(P1452&lt;&gt;"",SUMIF(L1452:L1452,L1452,O1452:O1452),"")</f>
        <v/>
      </c>
    </row>
    <row r="1453" customFormat="false" ht="25.5" hidden="true" customHeight="false" outlineLevel="0" collapsed="false">
      <c r="A1453" s="96" t="s">
        <v>679</v>
      </c>
      <c r="B1453" s="97" t="s">
        <v>1457</v>
      </c>
      <c r="C1453" s="96" t="str">
        <f aca="false">VLOOKUP(B1453,INSUMOS!$A:$I,2,0)</f>
        <v>SINAPI</v>
      </c>
      <c r="D1453" s="96" t="str">
        <f aca="false">VLOOKUP(B1453,INSUMOS!$A:$I,3,0)</f>
        <v>SOLUCAO PREPARADORA / LIMPADORA PARA PVC, FRASCO COM 1000 CM3</v>
      </c>
      <c r="E1453" s="98" t="str">
        <f aca="false">VLOOKUP(B1453,INSUMOS!$A:$I,4,0)</f>
        <v>Material</v>
      </c>
      <c r="F1453" s="98"/>
      <c r="G1453" s="99" t="str">
        <f aca="false">VLOOKUP(B1453,INSUMOS!$A:$I,5,0)</f>
        <v>UN</v>
      </c>
      <c r="H1453" s="100" t="n">
        <v>0.0005</v>
      </c>
      <c r="I1453" s="101" t="n">
        <f aca="false">VLOOKUP(B1453,INSUMOS!$A:$I,8,0)</f>
        <v>82.81</v>
      </c>
      <c r="J1453" s="101" t="n">
        <f aca="false">TRUNC(H1453*I1453,2)</f>
        <v>0.04</v>
      </c>
      <c r="L1453" s="63" t="n">
        <f aca="false">IF(AND(A1454&lt;&gt;"",A1453=""),L1452+1,L1452)</f>
        <v>132</v>
      </c>
      <c r="M1453" s="80" t="n">
        <f aca="false">IF(OR(A1453="Insumo",A1453="Composição Auxiliar"),J1453,"")</f>
        <v>0.04</v>
      </c>
      <c r="N1453" s="81" t="str">
        <f aca="false">IF(E1453="Mão de Obra",J1453,"")</f>
        <v/>
      </c>
      <c r="O1453" s="81" t="n">
        <f aca="false">IF(N1453&lt;&gt;"","",M1453)</f>
        <v>0.04</v>
      </c>
      <c r="P1453" s="82" t="str">
        <f aca="false">IF(A1453="Composição",B1453,"")</f>
        <v/>
      </c>
      <c r="Q1453" s="81" t="str">
        <f aca="false">IF(P1453&lt;&gt;"",SUMIF(L1453:L1453,L1453,N1453:N1453),"")</f>
        <v/>
      </c>
      <c r="R1453" s="81" t="str">
        <f aca="false">IF(P1453&lt;&gt;"",SUMIF(L1453:L1453,L1453,O1453:O1453),"")</f>
        <v/>
      </c>
    </row>
    <row r="1454" customFormat="false" ht="14.25" hidden="true" customHeight="false" outlineLevel="0" collapsed="false">
      <c r="A1454" s="102"/>
      <c r="B1454" s="102"/>
      <c r="C1454" s="102"/>
      <c r="D1454" s="102"/>
      <c r="E1454" s="102"/>
      <c r="F1454" s="103"/>
      <c r="G1454" s="102"/>
      <c r="H1454" s="103"/>
      <c r="I1454" s="102"/>
      <c r="J1454" s="103"/>
      <c r="L1454" s="63" t="n">
        <f aca="false">IF(AND(A1455&lt;&gt;"",A1454=""),L1453+1,L1453)</f>
        <v>132</v>
      </c>
      <c r="M1454" s="80" t="str">
        <f aca="false">IF(OR(A1454="Insumo",A1454="Composição Auxiliar"),J1454,"")</f>
        <v/>
      </c>
      <c r="N1454" s="81" t="str">
        <f aca="false">IF(E1454="Mão de Obra",J1454,"")</f>
        <v/>
      </c>
      <c r="O1454" s="81" t="str">
        <f aca="false">IF(N1454&lt;&gt;"","",M1454)</f>
        <v/>
      </c>
      <c r="P1454" s="82" t="str">
        <f aca="false">IF(A1454="Composição",B1454,"")</f>
        <v/>
      </c>
      <c r="Q1454" s="81" t="str">
        <f aca="false">IF(P1454&lt;&gt;"",SUMIF(L1454:L1454,L1454,N1454:N1454),"")</f>
        <v/>
      </c>
      <c r="R1454" s="81" t="str">
        <f aca="false">IF(P1454&lt;&gt;"",SUMIF(L1454:L1454,L1454,O1454:O1454),"")</f>
        <v/>
      </c>
    </row>
    <row r="1455" customFormat="false" ht="15" hidden="true" customHeight="false" outlineLevel="0" collapsed="false">
      <c r="A1455" s="102"/>
      <c r="B1455" s="102"/>
      <c r="C1455" s="102"/>
      <c r="D1455" s="102"/>
      <c r="E1455" s="102"/>
      <c r="F1455" s="103"/>
      <c r="G1455" s="102"/>
      <c r="H1455" s="104"/>
      <c r="I1455" s="104"/>
      <c r="J1455" s="103"/>
      <c r="L1455" s="63" t="n">
        <f aca="false">IF(AND(A1456&lt;&gt;"",A1455=""),L1454+1,L1454)</f>
        <v>132</v>
      </c>
      <c r="M1455" s="80" t="str">
        <f aca="false">IF(OR(A1455="Insumo",A1455="Composição Auxiliar"),J1455,"")</f>
        <v/>
      </c>
      <c r="N1455" s="81" t="str">
        <f aca="false">IF(E1455="Mão de Obra",J1455,"")</f>
        <v/>
      </c>
      <c r="O1455" s="81" t="str">
        <f aca="false">IF(N1455&lt;&gt;"","",M1455)</f>
        <v/>
      </c>
      <c r="P1455" s="82" t="str">
        <f aca="false">IF(A1455="Composição",B1455,"")</f>
        <v/>
      </c>
      <c r="Q1455" s="81" t="str">
        <f aca="false">IF(P1455&lt;&gt;"",SUMIF(L1455:L1455,L1455,N1455:N1455),"")</f>
        <v/>
      </c>
      <c r="R1455" s="81" t="str">
        <f aca="false">IF(P1455&lt;&gt;"",SUMIF(L1455:L1455,L1455,O1455:O1455),"")</f>
        <v/>
      </c>
    </row>
    <row r="1456" customFormat="false" ht="15" hidden="true" customHeight="false" outlineLevel="0" collapsed="false">
      <c r="A1456" s="108"/>
      <c r="B1456" s="108"/>
      <c r="C1456" s="108"/>
      <c r="D1456" s="108"/>
      <c r="E1456" s="108"/>
      <c r="F1456" s="108"/>
      <c r="G1456" s="108"/>
      <c r="H1456" s="108"/>
      <c r="I1456" s="108"/>
      <c r="J1456" s="108"/>
      <c r="L1456" s="63" t="n">
        <f aca="false">IF(AND(A1457&lt;&gt;"",A1456=""),L1455+1,L1455)</f>
        <v>133</v>
      </c>
      <c r="M1456" s="80" t="str">
        <f aca="false">IF(OR(A1456="Insumo",A1456="Composição Auxiliar"),J1456,"")</f>
        <v/>
      </c>
      <c r="N1456" s="81" t="str">
        <f aca="false">IF(E1456="Mão de Obra",J1456,"")</f>
        <v/>
      </c>
      <c r="O1456" s="81" t="str">
        <f aca="false">IF(N1456&lt;&gt;"","",M1456)</f>
        <v/>
      </c>
      <c r="P1456" s="82" t="str">
        <f aca="false">IF(A1456="Composição",B1456,"")</f>
        <v/>
      </c>
      <c r="Q1456" s="81" t="str">
        <f aca="false">IF(P1456&lt;&gt;"",SUMIF(L1456:L1456,L1456,N1456:N1456),"")</f>
        <v/>
      </c>
      <c r="R1456" s="81" t="str">
        <f aca="false">IF(P1456&lt;&gt;"",SUMIF(L1456:L1456,L1456,O1456:O1456),"")</f>
        <v/>
      </c>
    </row>
    <row r="1457" customFormat="false" ht="15" hidden="true" customHeight="true" outlineLevel="0" collapsed="false">
      <c r="A1457" s="83" t="s">
        <v>374</v>
      </c>
      <c r="B1457" s="84" t="s">
        <v>655</v>
      </c>
      <c r="C1457" s="83" t="s">
        <v>656</v>
      </c>
      <c r="D1457" s="83" t="s">
        <v>657</v>
      </c>
      <c r="E1457" s="83" t="s">
        <v>658</v>
      </c>
      <c r="F1457" s="83"/>
      <c r="G1457" s="85" t="s">
        <v>659</v>
      </c>
      <c r="H1457" s="84" t="s">
        <v>660</v>
      </c>
      <c r="I1457" s="84" t="s">
        <v>661</v>
      </c>
      <c r="J1457" s="84" t="s">
        <v>662</v>
      </c>
      <c r="L1457" s="63" t="n">
        <f aca="false">IF(AND(A1458&lt;&gt;"",A1457=""),L1456+1,L1456)</f>
        <v>133</v>
      </c>
      <c r="M1457" s="80" t="str">
        <f aca="false">IF(OR(A1457="Insumo",A1457="Composição Auxiliar"),J1457,"")</f>
        <v/>
      </c>
      <c r="N1457" s="81" t="str">
        <f aca="false">IF(E1457="Mão de Obra",J1457,"")</f>
        <v/>
      </c>
      <c r="O1457" s="81" t="str">
        <f aca="false">IF(N1457&lt;&gt;"","",M1457)</f>
        <v/>
      </c>
      <c r="P1457" s="82" t="str">
        <f aca="false">IF(A1457="Composição",B1457,"")</f>
        <v/>
      </c>
      <c r="Q1457" s="81" t="str">
        <f aca="false">IF(P1457&lt;&gt;"",SUMIF(L1457:L1457,L1457,N1457:N1457),"")</f>
        <v/>
      </c>
      <c r="R1457" s="81" t="str">
        <f aca="false">IF(P1457&lt;&gt;"",SUMIF(L1457:L1457,L1457,O1457:O1457),"")</f>
        <v/>
      </c>
    </row>
    <row r="1458" customFormat="false" ht="25.5" hidden="true" customHeight="true" outlineLevel="0" collapsed="false">
      <c r="A1458" s="86" t="s">
        <v>663</v>
      </c>
      <c r="B1458" s="87" t="s">
        <v>375</v>
      </c>
      <c r="C1458" s="86" t="s">
        <v>716</v>
      </c>
      <c r="D1458" s="86" t="s">
        <v>1462</v>
      </c>
      <c r="E1458" s="86" t="s">
        <v>764</v>
      </c>
      <c r="F1458" s="86"/>
      <c r="G1458" s="88" t="s">
        <v>729</v>
      </c>
      <c r="H1458" s="89" t="n">
        <v>1</v>
      </c>
      <c r="I1458" s="90" t="n">
        <f aca="false">SUMIF(L:L,$L1458,M:M)</f>
        <v>48.36</v>
      </c>
      <c r="J1458" s="90" t="n">
        <f aca="false">TRUNC(H1458*I1458,2)</f>
        <v>48.36</v>
      </c>
      <c r="L1458" s="63" t="n">
        <f aca="false">IF(AND(A1459&lt;&gt;"",A1458=""),L1457+1,L1457)</f>
        <v>133</v>
      </c>
      <c r="M1458" s="80" t="str">
        <f aca="false">IF(OR(A1458="Insumo",A1458="Composição Auxiliar"),J1458,"")</f>
        <v/>
      </c>
      <c r="N1458" s="81" t="str">
        <f aca="false">IF(E1458="Mão de Obra",J1458,"")</f>
        <v/>
      </c>
      <c r="O1458" s="81" t="str">
        <f aca="false">IF(N1458&lt;&gt;"","",M1458)</f>
        <v/>
      </c>
      <c r="P1458" s="82" t="str">
        <f aca="false">IF(A1458="Composição",B1458,"")</f>
        <v> S-HID-AFRI-75030/003 </v>
      </c>
      <c r="Q1458" s="81" t="n">
        <f aca="false">IF(P1458&lt;&gt;"",SUMIF(L1458:L1458,L1458,N1458:N1458),"")</f>
        <v>0</v>
      </c>
      <c r="R1458" s="81" t="n">
        <f aca="false">IF(P1458&lt;&gt;"",SUMIF(L1458:L1458,L1458,O1458:O1458),"")</f>
        <v>0</v>
      </c>
    </row>
    <row r="1459" customFormat="false" ht="25.5" hidden="true" customHeight="true" outlineLevel="0" collapsed="false">
      <c r="A1459" s="91" t="s">
        <v>668</v>
      </c>
      <c r="B1459" s="92" t="s">
        <v>1336</v>
      </c>
      <c r="C1459" s="91" t="s">
        <v>664</v>
      </c>
      <c r="D1459" s="91" t="s">
        <v>1337</v>
      </c>
      <c r="E1459" s="91" t="s">
        <v>671</v>
      </c>
      <c r="F1459" s="91"/>
      <c r="G1459" s="93" t="s">
        <v>672</v>
      </c>
      <c r="H1459" s="94" t="n">
        <v>0.5</v>
      </c>
      <c r="I1459" s="95" t="n">
        <f aca="false">SUMIFS(J:J,A:A,"Composição",B:B,$B1459)</f>
        <v>19.47</v>
      </c>
      <c r="J1459" s="95" t="n">
        <f aca="false">TRUNC(H1459*I1459,2)</f>
        <v>9.73</v>
      </c>
      <c r="L1459" s="63" t="n">
        <f aca="false">IF(AND(A1460&lt;&gt;"",A1459=""),L1458+1,L1458)</f>
        <v>133</v>
      </c>
      <c r="M1459" s="80" t="n">
        <f aca="false">IF(OR(A1459="Insumo",A1459="Composição Auxiliar"),J1459,"")</f>
        <v>9.73</v>
      </c>
      <c r="N1459" s="81" t="str">
        <f aca="false">IF(E1459="Mão de Obra",J1459,"")</f>
        <v/>
      </c>
      <c r="O1459" s="81" t="n">
        <f aca="false">IF(N1459&lt;&gt;"","",M1459)</f>
        <v>9.73</v>
      </c>
      <c r="P1459" s="82" t="str">
        <f aca="false">IF(A1459="Composição",B1459,"")</f>
        <v/>
      </c>
      <c r="Q1459" s="81" t="str">
        <f aca="false">IF(P1459&lt;&gt;"",SUMIF(L1459:L1459,L1459,N1459:N1459),"")</f>
        <v/>
      </c>
      <c r="R1459" s="81" t="str">
        <f aca="false">IF(P1459&lt;&gt;"",SUMIF(L1459:L1459,L1459,O1459:O1459),"")</f>
        <v/>
      </c>
    </row>
    <row r="1460" customFormat="false" ht="25.5" hidden="true" customHeight="true" outlineLevel="0" collapsed="false">
      <c r="A1460" s="91" t="s">
        <v>668</v>
      </c>
      <c r="B1460" s="92" t="s">
        <v>1292</v>
      </c>
      <c r="C1460" s="91" t="s">
        <v>664</v>
      </c>
      <c r="D1460" s="91" t="s">
        <v>1293</v>
      </c>
      <c r="E1460" s="91" t="s">
        <v>671</v>
      </c>
      <c r="F1460" s="91"/>
      <c r="G1460" s="93" t="s">
        <v>672</v>
      </c>
      <c r="H1460" s="94" t="n">
        <v>0.5</v>
      </c>
      <c r="I1460" s="95" t="n">
        <f aca="false">SUMIFS(J:J,A:A,"Composição",B:B,$B1460)</f>
        <v>22.94</v>
      </c>
      <c r="J1460" s="95" t="n">
        <f aca="false">TRUNC(H1460*I1460,2)</f>
        <v>11.47</v>
      </c>
      <c r="L1460" s="63" t="n">
        <f aca="false">IF(AND(A1461&lt;&gt;"",A1460=""),L1459+1,L1459)</f>
        <v>133</v>
      </c>
      <c r="M1460" s="80" t="n">
        <f aca="false">IF(OR(A1460="Insumo",A1460="Composição Auxiliar"),J1460,"")</f>
        <v>11.47</v>
      </c>
      <c r="N1460" s="81" t="str">
        <f aca="false">IF(E1460="Mão de Obra",J1460,"")</f>
        <v/>
      </c>
      <c r="O1460" s="81" t="n">
        <f aca="false">IF(N1460&lt;&gt;"","",M1460)</f>
        <v>11.47</v>
      </c>
      <c r="P1460" s="82" t="str">
        <f aca="false">IF(A1460="Composição",B1460,"")</f>
        <v/>
      </c>
      <c r="Q1460" s="81" t="str">
        <f aca="false">IF(P1460&lt;&gt;"",SUMIF(L1460:L1460,L1460,N1460:N1460),"")</f>
        <v/>
      </c>
      <c r="R1460" s="81" t="str">
        <f aca="false">IF(P1460&lt;&gt;"",SUMIF(L1460:L1460,L1460,O1460:O1460),"")</f>
        <v/>
      </c>
    </row>
    <row r="1461" customFormat="false" ht="14.25" hidden="true" customHeight="false" outlineLevel="0" collapsed="false">
      <c r="A1461" s="96" t="s">
        <v>679</v>
      </c>
      <c r="B1461" s="97" t="s">
        <v>1458</v>
      </c>
      <c r="C1461" s="96" t="str">
        <f aca="false">VLOOKUP(B1461,INSUMOS!$A:$I,2,0)</f>
        <v>SINAPI</v>
      </c>
      <c r="D1461" s="96" t="str">
        <f aca="false">VLOOKUP(B1461,INSUMOS!$A:$I,3,0)</f>
        <v>ADESIVO PLASTICO PARA PVC, FRASCO COM *850* GR</v>
      </c>
      <c r="E1461" s="98" t="str">
        <f aca="false">VLOOKUP(B1461,INSUMOS!$A:$I,4,0)</f>
        <v>Material</v>
      </c>
      <c r="F1461" s="98"/>
      <c r="G1461" s="99" t="str">
        <f aca="false">VLOOKUP(B1461,INSUMOS!$A:$I,5,0)</f>
        <v>UN</v>
      </c>
      <c r="H1461" s="100" t="n">
        <v>0.0012</v>
      </c>
      <c r="I1461" s="101" t="n">
        <f aca="false">VLOOKUP(B1461,INSUMOS!$A:$I,8,0)</f>
        <v>73.09</v>
      </c>
      <c r="J1461" s="101" t="n">
        <f aca="false">TRUNC(H1461*I1461,2)</f>
        <v>0.08</v>
      </c>
      <c r="L1461" s="63" t="n">
        <f aca="false">IF(AND(A1462&lt;&gt;"",A1461=""),L1460+1,L1460)</f>
        <v>133</v>
      </c>
      <c r="M1461" s="80" t="n">
        <f aca="false">IF(OR(A1461="Insumo",A1461="Composição Auxiliar"),J1461,"")</f>
        <v>0.08</v>
      </c>
      <c r="N1461" s="81" t="str">
        <f aca="false">IF(E1461="Mão de Obra",J1461,"")</f>
        <v/>
      </c>
      <c r="O1461" s="81" t="n">
        <f aca="false">IF(N1461&lt;&gt;"","",M1461)</f>
        <v>0.08</v>
      </c>
      <c r="P1461" s="82" t="str">
        <f aca="false">IF(A1461="Composição",B1461,"")</f>
        <v/>
      </c>
      <c r="Q1461" s="81" t="str">
        <f aca="false">IF(P1461&lt;&gt;"",SUMIF(L1461:L1461,L1461,N1461:N1461),"")</f>
        <v/>
      </c>
      <c r="R1461" s="81" t="str">
        <f aca="false">IF(P1461&lt;&gt;"",SUMIF(L1461:L1461,L1461,O1461:O1461),"")</f>
        <v/>
      </c>
    </row>
    <row r="1462" customFormat="false" ht="14.25" hidden="true" customHeight="false" outlineLevel="0" collapsed="false">
      <c r="A1462" s="96" t="s">
        <v>679</v>
      </c>
      <c r="B1462" s="97" t="s">
        <v>1463</v>
      </c>
      <c r="C1462" s="96" t="str">
        <f aca="false">VLOOKUP(B1462,INSUMOS!$A:$I,2,0)</f>
        <v>SINAPI</v>
      </c>
      <c r="D1462" s="96" t="str">
        <f aca="false">VLOOKUP(B1462,INSUMOS!$A:$I,3,0)</f>
        <v>TUBO PVC, SOLDAVEL, DE 40 MM, AGUA FRIA (NBR-5648)</v>
      </c>
      <c r="E1462" s="98" t="str">
        <f aca="false">VLOOKUP(B1462,INSUMOS!$A:$I,4,0)</f>
        <v>Material</v>
      </c>
      <c r="F1462" s="98"/>
      <c r="G1462" s="99" t="str">
        <f aca="false">VLOOKUP(B1462,INSUMOS!$A:$I,5,0)</f>
        <v>M</v>
      </c>
      <c r="H1462" s="100" t="n">
        <v>1.5</v>
      </c>
      <c r="I1462" s="101" t="n">
        <f aca="false">VLOOKUP(B1462,INSUMOS!$A:$I,8,0)</f>
        <v>18.03</v>
      </c>
      <c r="J1462" s="101" t="n">
        <f aca="false">TRUNC(H1462*I1462,2)</f>
        <v>27.04</v>
      </c>
      <c r="L1462" s="63" t="n">
        <f aca="false">IF(AND(A1463&lt;&gt;"",A1462=""),L1461+1,L1461)</f>
        <v>133</v>
      </c>
      <c r="M1462" s="80" t="n">
        <f aca="false">IF(OR(A1462="Insumo",A1462="Composição Auxiliar"),J1462,"")</f>
        <v>27.04</v>
      </c>
      <c r="N1462" s="81" t="str">
        <f aca="false">IF(E1462="Mão de Obra",J1462,"")</f>
        <v/>
      </c>
      <c r="O1462" s="81" t="n">
        <f aca="false">IF(N1462&lt;&gt;"","",M1462)</f>
        <v>27.04</v>
      </c>
      <c r="P1462" s="82" t="str">
        <f aca="false">IF(A1462="Composição",B1462,"")</f>
        <v/>
      </c>
      <c r="Q1462" s="81" t="str">
        <f aca="false">IF(P1462&lt;&gt;"",SUMIF(L1462:L1462,L1462,N1462:N1462),"")</f>
        <v/>
      </c>
      <c r="R1462" s="81" t="str">
        <f aca="false">IF(P1462&lt;&gt;"",SUMIF(L1462:L1462,L1462,O1462:O1462),"")</f>
        <v/>
      </c>
    </row>
    <row r="1463" customFormat="false" ht="25.5" hidden="true" customHeight="false" outlineLevel="0" collapsed="false">
      <c r="A1463" s="96" t="s">
        <v>679</v>
      </c>
      <c r="B1463" s="97" t="s">
        <v>1457</v>
      </c>
      <c r="C1463" s="96" t="str">
        <f aca="false">VLOOKUP(B1463,INSUMOS!$A:$I,2,0)</f>
        <v>SINAPI</v>
      </c>
      <c r="D1463" s="96" t="str">
        <f aca="false">VLOOKUP(B1463,INSUMOS!$A:$I,3,0)</f>
        <v>SOLUCAO PREPARADORA / LIMPADORA PARA PVC, FRASCO COM 1000 CM3</v>
      </c>
      <c r="E1463" s="98" t="str">
        <f aca="false">VLOOKUP(B1463,INSUMOS!$A:$I,4,0)</f>
        <v>Material</v>
      </c>
      <c r="F1463" s="98"/>
      <c r="G1463" s="99" t="str">
        <f aca="false">VLOOKUP(B1463,INSUMOS!$A:$I,5,0)</f>
        <v>UN</v>
      </c>
      <c r="H1463" s="100" t="n">
        <v>0.0005</v>
      </c>
      <c r="I1463" s="101" t="n">
        <f aca="false">VLOOKUP(B1463,INSUMOS!$A:$I,8,0)</f>
        <v>82.81</v>
      </c>
      <c r="J1463" s="101" t="n">
        <f aca="false">TRUNC(H1463*I1463,2)</f>
        <v>0.04</v>
      </c>
      <c r="L1463" s="63" t="n">
        <f aca="false">IF(AND(A1464&lt;&gt;"",A1463=""),L1462+1,L1462)</f>
        <v>133</v>
      </c>
      <c r="M1463" s="80" t="n">
        <f aca="false">IF(OR(A1463="Insumo",A1463="Composição Auxiliar"),J1463,"")</f>
        <v>0.04</v>
      </c>
      <c r="N1463" s="81" t="str">
        <f aca="false">IF(E1463="Mão de Obra",J1463,"")</f>
        <v/>
      </c>
      <c r="O1463" s="81" t="n">
        <f aca="false">IF(N1463&lt;&gt;"","",M1463)</f>
        <v>0.04</v>
      </c>
      <c r="P1463" s="82" t="str">
        <f aca="false">IF(A1463="Composição",B1463,"")</f>
        <v/>
      </c>
      <c r="Q1463" s="81" t="str">
        <f aca="false">IF(P1463&lt;&gt;"",SUMIF(L1463:L1463,L1463,N1463:N1463),"")</f>
        <v/>
      </c>
      <c r="R1463" s="81" t="str">
        <f aca="false">IF(P1463&lt;&gt;"",SUMIF(L1463:L1463,L1463,O1463:O1463),"")</f>
        <v/>
      </c>
    </row>
    <row r="1464" customFormat="false" ht="14.25" hidden="true" customHeight="false" outlineLevel="0" collapsed="false">
      <c r="A1464" s="102"/>
      <c r="B1464" s="102"/>
      <c r="C1464" s="102"/>
      <c r="D1464" s="102"/>
      <c r="E1464" s="102"/>
      <c r="F1464" s="103"/>
      <c r="G1464" s="102"/>
      <c r="H1464" s="103"/>
      <c r="I1464" s="102"/>
      <c r="J1464" s="103"/>
      <c r="L1464" s="63" t="n">
        <f aca="false">IF(AND(A1465&lt;&gt;"",A1464=""),L1463+1,L1463)</f>
        <v>133</v>
      </c>
      <c r="M1464" s="80" t="str">
        <f aca="false">IF(OR(A1464="Insumo",A1464="Composição Auxiliar"),J1464,"")</f>
        <v/>
      </c>
      <c r="N1464" s="81" t="str">
        <f aca="false">IF(E1464="Mão de Obra",J1464,"")</f>
        <v/>
      </c>
      <c r="O1464" s="81" t="str">
        <f aca="false">IF(N1464&lt;&gt;"","",M1464)</f>
        <v/>
      </c>
      <c r="P1464" s="82" t="str">
        <f aca="false">IF(A1464="Composição",B1464,"")</f>
        <v/>
      </c>
      <c r="Q1464" s="81" t="str">
        <f aca="false">IF(P1464&lt;&gt;"",SUMIF(L1464:L1464,L1464,N1464:N1464),"")</f>
        <v/>
      </c>
      <c r="R1464" s="81" t="str">
        <f aca="false">IF(P1464&lt;&gt;"",SUMIF(L1464:L1464,L1464,O1464:O1464),"")</f>
        <v/>
      </c>
    </row>
    <row r="1465" customFormat="false" ht="15" hidden="true" customHeight="false" outlineLevel="0" collapsed="false">
      <c r="A1465" s="102"/>
      <c r="B1465" s="102"/>
      <c r="C1465" s="102"/>
      <c r="D1465" s="102"/>
      <c r="E1465" s="102"/>
      <c r="F1465" s="103"/>
      <c r="G1465" s="102"/>
      <c r="H1465" s="104"/>
      <c r="I1465" s="104"/>
      <c r="J1465" s="103"/>
      <c r="L1465" s="63" t="n">
        <f aca="false">IF(AND(A1466&lt;&gt;"",A1465=""),L1464+1,L1464)</f>
        <v>133</v>
      </c>
      <c r="M1465" s="80" t="str">
        <f aca="false">IF(OR(A1465="Insumo",A1465="Composição Auxiliar"),J1465,"")</f>
        <v/>
      </c>
      <c r="N1465" s="81" t="str">
        <f aca="false">IF(E1465="Mão de Obra",J1465,"")</f>
        <v/>
      </c>
      <c r="O1465" s="81" t="str">
        <f aca="false">IF(N1465&lt;&gt;"","",M1465)</f>
        <v/>
      </c>
      <c r="P1465" s="82" t="str">
        <f aca="false">IF(A1465="Composição",B1465,"")</f>
        <v/>
      </c>
      <c r="Q1465" s="81" t="str">
        <f aca="false">IF(P1465&lt;&gt;"",SUMIF(L1465:L1465,L1465,N1465:N1465),"")</f>
        <v/>
      </c>
      <c r="R1465" s="81" t="str">
        <f aca="false">IF(P1465&lt;&gt;"",SUMIF(L1465:L1465,L1465,O1465:O1465),"")</f>
        <v/>
      </c>
    </row>
    <row r="1466" customFormat="false" ht="15" hidden="true" customHeight="false" outlineLevel="0" collapsed="false">
      <c r="A1466" s="108"/>
      <c r="B1466" s="108"/>
      <c r="C1466" s="108"/>
      <c r="D1466" s="108"/>
      <c r="E1466" s="108"/>
      <c r="F1466" s="108"/>
      <c r="G1466" s="108"/>
      <c r="H1466" s="108"/>
      <c r="I1466" s="108"/>
      <c r="J1466" s="108"/>
      <c r="L1466" s="63" t="n">
        <f aca="false">IF(AND(A1467&lt;&gt;"",A1466=""),L1465+1,L1465)</f>
        <v>134</v>
      </c>
      <c r="M1466" s="80" t="str">
        <f aca="false">IF(OR(A1466="Insumo",A1466="Composição Auxiliar"),J1466,"")</f>
        <v/>
      </c>
      <c r="N1466" s="81" t="str">
        <f aca="false">IF(E1466="Mão de Obra",J1466,"")</f>
        <v/>
      </c>
      <c r="O1466" s="81" t="str">
        <f aca="false">IF(N1466&lt;&gt;"","",M1466)</f>
        <v/>
      </c>
      <c r="P1466" s="82" t="str">
        <f aca="false">IF(A1466="Composição",B1466,"")</f>
        <v/>
      </c>
      <c r="Q1466" s="81" t="str">
        <f aca="false">IF(P1466&lt;&gt;"",SUMIF(L1466:L1466,L1466,N1466:N1466),"")</f>
        <v/>
      </c>
      <c r="R1466" s="81" t="str">
        <f aca="false">IF(P1466&lt;&gt;"",SUMIF(L1466:L1466,L1466,O1466:O1466),"")</f>
        <v/>
      </c>
    </row>
    <row r="1467" customFormat="false" ht="15" hidden="true" customHeight="true" outlineLevel="0" collapsed="false">
      <c r="A1467" s="83" t="s">
        <v>376</v>
      </c>
      <c r="B1467" s="84" t="s">
        <v>655</v>
      </c>
      <c r="C1467" s="83" t="s">
        <v>656</v>
      </c>
      <c r="D1467" s="83" t="s">
        <v>657</v>
      </c>
      <c r="E1467" s="83" t="s">
        <v>658</v>
      </c>
      <c r="F1467" s="83"/>
      <c r="G1467" s="85" t="s">
        <v>659</v>
      </c>
      <c r="H1467" s="84" t="s">
        <v>660</v>
      </c>
      <c r="I1467" s="84" t="s">
        <v>661</v>
      </c>
      <c r="J1467" s="84" t="s">
        <v>662</v>
      </c>
      <c r="L1467" s="63" t="n">
        <f aca="false">IF(AND(A1468&lt;&gt;"",A1467=""),L1466+1,L1466)</f>
        <v>134</v>
      </c>
      <c r="M1467" s="80" t="str">
        <f aca="false">IF(OR(A1467="Insumo",A1467="Composição Auxiliar"),J1467,"")</f>
        <v/>
      </c>
      <c r="N1467" s="81" t="str">
        <f aca="false">IF(E1467="Mão de Obra",J1467,"")</f>
        <v/>
      </c>
      <c r="O1467" s="81" t="str">
        <f aca="false">IF(N1467&lt;&gt;"","",M1467)</f>
        <v/>
      </c>
      <c r="P1467" s="82" t="str">
        <f aca="false">IF(A1467="Composição",B1467,"")</f>
        <v/>
      </c>
      <c r="Q1467" s="81" t="str">
        <f aca="false">IF(P1467&lt;&gt;"",SUMIF(L1467:L1467,L1467,N1467:N1467),"")</f>
        <v/>
      </c>
      <c r="R1467" s="81" t="str">
        <f aca="false">IF(P1467&lt;&gt;"",SUMIF(L1467:L1467,L1467,O1467:O1467),"")</f>
        <v/>
      </c>
    </row>
    <row r="1468" customFormat="false" ht="25.5" hidden="true" customHeight="true" outlineLevel="0" collapsed="false">
      <c r="A1468" s="86" t="s">
        <v>663</v>
      </c>
      <c r="B1468" s="87" t="s">
        <v>377</v>
      </c>
      <c r="C1468" s="86" t="s">
        <v>716</v>
      </c>
      <c r="D1468" s="86" t="s">
        <v>1464</v>
      </c>
      <c r="E1468" s="86" t="s">
        <v>733</v>
      </c>
      <c r="F1468" s="86"/>
      <c r="G1468" s="88" t="s">
        <v>729</v>
      </c>
      <c r="H1468" s="89" t="n">
        <v>1</v>
      </c>
      <c r="I1468" s="90" t="n">
        <f aca="false">SUMIF(L:L,$L1468,M:M)</f>
        <v>7.42</v>
      </c>
      <c r="J1468" s="90" t="n">
        <f aca="false">TRUNC(H1468*I1468,2)</f>
        <v>7.42</v>
      </c>
      <c r="L1468" s="63" t="n">
        <f aca="false">IF(AND(A1469&lt;&gt;"",A1468=""),L1467+1,L1467)</f>
        <v>134</v>
      </c>
      <c r="M1468" s="80" t="str">
        <f aca="false">IF(OR(A1468="Insumo",A1468="Composição Auxiliar"),J1468,"")</f>
        <v/>
      </c>
      <c r="N1468" s="81" t="str">
        <f aca="false">IF(E1468="Mão de Obra",J1468,"")</f>
        <v/>
      </c>
      <c r="O1468" s="81" t="str">
        <f aca="false">IF(N1468&lt;&gt;"","",M1468)</f>
        <v/>
      </c>
      <c r="P1468" s="82" t="str">
        <f aca="false">IF(A1468="Composição",B1468,"")</f>
        <v> S-ELE-INFR-PINT </v>
      </c>
      <c r="Q1468" s="81" t="n">
        <f aca="false">IF(P1468&lt;&gt;"",SUMIF(L1468:L1468,L1468,N1468:N1468),"")</f>
        <v>0</v>
      </c>
      <c r="R1468" s="81" t="n">
        <f aca="false">IF(P1468&lt;&gt;"",SUMIF(L1468:L1468,L1468,O1468:O1468),"")</f>
        <v>0</v>
      </c>
    </row>
    <row r="1469" customFormat="false" ht="25.5" hidden="true" customHeight="true" outlineLevel="0" collapsed="false">
      <c r="A1469" s="91" t="s">
        <v>668</v>
      </c>
      <c r="B1469" s="92" t="s">
        <v>1267</v>
      </c>
      <c r="C1469" s="91" t="s">
        <v>664</v>
      </c>
      <c r="D1469" s="91" t="s">
        <v>1268</v>
      </c>
      <c r="E1469" s="91" t="s">
        <v>671</v>
      </c>
      <c r="F1469" s="91"/>
      <c r="G1469" s="93" t="s">
        <v>672</v>
      </c>
      <c r="H1469" s="94" t="n">
        <v>0.1</v>
      </c>
      <c r="I1469" s="95" t="n">
        <f aca="false">SUMIFS(J:J,A:A,"Composição",B:B,$B1469)</f>
        <v>24.91</v>
      </c>
      <c r="J1469" s="95" t="n">
        <f aca="false">TRUNC(H1469*I1469,2)</f>
        <v>2.49</v>
      </c>
      <c r="L1469" s="63" t="n">
        <f aca="false">IF(AND(A1470&lt;&gt;"",A1469=""),L1468+1,L1468)</f>
        <v>134</v>
      </c>
      <c r="M1469" s="80" t="n">
        <f aca="false">IF(OR(A1469="Insumo",A1469="Composição Auxiliar"),J1469,"")</f>
        <v>2.49</v>
      </c>
      <c r="N1469" s="81" t="str">
        <f aca="false">IF(E1469="Mão de Obra",J1469,"")</f>
        <v/>
      </c>
      <c r="O1469" s="81" t="n">
        <f aca="false">IF(N1469&lt;&gt;"","",M1469)</f>
        <v>2.49</v>
      </c>
      <c r="P1469" s="82" t="str">
        <f aca="false">IF(A1469="Composição",B1469,"")</f>
        <v/>
      </c>
      <c r="Q1469" s="81" t="str">
        <f aca="false">IF(P1469&lt;&gt;"",SUMIF(L1469:L1469,L1469,N1469:N1469),"")</f>
        <v/>
      </c>
      <c r="R1469" s="81" t="str">
        <f aca="false">IF(P1469&lt;&gt;"",SUMIF(L1469:L1469,L1469,O1469:O1469),"")</f>
        <v/>
      </c>
    </row>
    <row r="1470" customFormat="false" ht="25.5" hidden="true" customHeight="true" outlineLevel="0" collapsed="false">
      <c r="A1470" s="91" t="s">
        <v>668</v>
      </c>
      <c r="B1470" s="92" t="s">
        <v>677</v>
      </c>
      <c r="C1470" s="91" t="s">
        <v>664</v>
      </c>
      <c r="D1470" s="91" t="s">
        <v>678</v>
      </c>
      <c r="E1470" s="91" t="s">
        <v>671</v>
      </c>
      <c r="F1470" s="91"/>
      <c r="G1470" s="93" t="s">
        <v>672</v>
      </c>
      <c r="H1470" s="94" t="n">
        <v>0.1</v>
      </c>
      <c r="I1470" s="95" t="n">
        <f aca="false">SUMIFS(J:J,A:A,"Composição",B:B,$B1470)</f>
        <v>18.93</v>
      </c>
      <c r="J1470" s="95" t="n">
        <f aca="false">TRUNC(H1470*I1470,2)</f>
        <v>1.89</v>
      </c>
      <c r="L1470" s="63" t="n">
        <f aca="false">IF(AND(A1471&lt;&gt;"",A1470=""),L1469+1,L1469)</f>
        <v>134</v>
      </c>
      <c r="M1470" s="80" t="n">
        <f aca="false">IF(OR(A1470="Insumo",A1470="Composição Auxiliar"),J1470,"")</f>
        <v>1.89</v>
      </c>
      <c r="N1470" s="81" t="str">
        <f aca="false">IF(E1470="Mão de Obra",J1470,"")</f>
        <v/>
      </c>
      <c r="O1470" s="81" t="n">
        <f aca="false">IF(N1470&lt;&gt;"","",M1470)</f>
        <v>1.89</v>
      </c>
      <c r="P1470" s="82" t="str">
        <f aca="false">IF(A1470="Composição",B1470,"")</f>
        <v/>
      </c>
      <c r="Q1470" s="81" t="str">
        <f aca="false">IF(P1470&lt;&gt;"",SUMIF(L1470:L1470,L1470,N1470:N1470),"")</f>
        <v/>
      </c>
      <c r="R1470" s="81" t="str">
        <f aca="false">IF(P1470&lt;&gt;"",SUMIF(L1470:L1470,L1470,O1470:O1470),"")</f>
        <v/>
      </c>
    </row>
    <row r="1471" customFormat="false" ht="14.25" hidden="true" customHeight="false" outlineLevel="0" collapsed="false">
      <c r="A1471" s="96" t="s">
        <v>679</v>
      </c>
      <c r="B1471" s="97" t="s">
        <v>1465</v>
      </c>
      <c r="C1471" s="96" t="str">
        <f aca="false">VLOOKUP(B1471,INSUMOS!$A:$I,2,0)</f>
        <v>SINAPI</v>
      </c>
      <c r="D1471" s="96" t="str">
        <f aca="false">VLOOKUP(B1471,INSUMOS!$A:$I,3,0)</f>
        <v>DILUENTE AGUARRAS</v>
      </c>
      <c r="E1471" s="98" t="str">
        <f aca="false">VLOOKUP(B1471,INSUMOS!$A:$I,4,0)</f>
        <v>Material</v>
      </c>
      <c r="F1471" s="98"/>
      <c r="G1471" s="99" t="str">
        <f aca="false">VLOOKUP(B1471,INSUMOS!$A:$I,5,0)</f>
        <v>L</v>
      </c>
      <c r="H1471" s="100" t="n">
        <v>0.02</v>
      </c>
      <c r="I1471" s="101" t="n">
        <f aca="false">VLOOKUP(B1471,INSUMOS!$A:$I,8,0)</f>
        <v>17.8</v>
      </c>
      <c r="J1471" s="101" t="n">
        <f aca="false">TRUNC(H1471*I1471,2)</f>
        <v>0.35</v>
      </c>
      <c r="L1471" s="63" t="n">
        <f aca="false">IF(AND(A1472&lt;&gt;"",A1471=""),L1470+1,L1470)</f>
        <v>134</v>
      </c>
      <c r="M1471" s="80" t="n">
        <f aca="false">IF(OR(A1471="Insumo",A1471="Composição Auxiliar"),J1471,"")</f>
        <v>0.35</v>
      </c>
      <c r="N1471" s="81" t="str">
        <f aca="false">IF(E1471="Mão de Obra",J1471,"")</f>
        <v/>
      </c>
      <c r="O1471" s="81" t="n">
        <f aca="false">IF(N1471&lt;&gt;"","",M1471)</f>
        <v>0.35</v>
      </c>
      <c r="P1471" s="82" t="str">
        <f aca="false">IF(A1471="Composição",B1471,"")</f>
        <v/>
      </c>
      <c r="Q1471" s="81" t="str">
        <f aca="false">IF(P1471&lt;&gt;"",SUMIF(L1471:L1471,L1471,N1471:N1471),"")</f>
        <v/>
      </c>
      <c r="R1471" s="81" t="str">
        <f aca="false">IF(P1471&lt;&gt;"",SUMIF(L1471:L1471,L1471,O1471:O1471),"")</f>
        <v/>
      </c>
    </row>
    <row r="1472" customFormat="false" ht="14.25" hidden="true" customHeight="false" outlineLevel="0" collapsed="false">
      <c r="A1472" s="96" t="s">
        <v>679</v>
      </c>
      <c r="B1472" s="97" t="s">
        <v>1466</v>
      </c>
      <c r="C1472" s="96" t="str">
        <f aca="false">VLOOKUP(B1472,INSUMOS!$A:$I,2,0)</f>
        <v>SINAPI</v>
      </c>
      <c r="D1472" s="96" t="str">
        <f aca="false">VLOOKUP(B1472,INSUMOS!$A:$I,3,0)</f>
        <v>LIXA EM FOLHA PARA FERRO, NUMERO 150</v>
      </c>
      <c r="E1472" s="98" t="str">
        <f aca="false">VLOOKUP(B1472,INSUMOS!$A:$I,4,0)</f>
        <v>Material</v>
      </c>
      <c r="F1472" s="98"/>
      <c r="G1472" s="99" t="str">
        <f aca="false">VLOOKUP(B1472,INSUMOS!$A:$I,5,0)</f>
        <v>UN</v>
      </c>
      <c r="H1472" s="100" t="n">
        <v>0.25</v>
      </c>
      <c r="I1472" s="101" t="n">
        <f aca="false">VLOOKUP(B1472,INSUMOS!$A:$I,8,0)</f>
        <v>4.04</v>
      </c>
      <c r="J1472" s="101" t="n">
        <f aca="false">TRUNC(H1472*I1472,2)</f>
        <v>1.01</v>
      </c>
      <c r="L1472" s="63" t="n">
        <f aca="false">IF(AND(A1473&lt;&gt;"",A1472=""),L1471+1,L1471)</f>
        <v>134</v>
      </c>
      <c r="M1472" s="80" t="n">
        <f aca="false">IF(OR(A1472="Insumo",A1472="Composição Auxiliar"),J1472,"")</f>
        <v>1.01</v>
      </c>
      <c r="N1472" s="81" t="str">
        <f aca="false">IF(E1472="Mão de Obra",J1472,"")</f>
        <v/>
      </c>
      <c r="O1472" s="81" t="n">
        <f aca="false">IF(N1472&lt;&gt;"","",M1472)</f>
        <v>1.01</v>
      </c>
      <c r="P1472" s="82" t="str">
        <f aca="false">IF(A1472="Composição",B1472,"")</f>
        <v/>
      </c>
      <c r="Q1472" s="81" t="str">
        <f aca="false">IF(P1472&lt;&gt;"",SUMIF(L1472:L1472,L1472,N1472:N1472),"")</f>
        <v/>
      </c>
      <c r="R1472" s="81" t="str">
        <f aca="false">IF(P1472&lt;&gt;"",SUMIF(L1472:L1472,L1472,O1472:O1472),"")</f>
        <v/>
      </c>
    </row>
    <row r="1473" customFormat="false" ht="14.25" hidden="true" customHeight="false" outlineLevel="0" collapsed="false">
      <c r="A1473" s="96" t="s">
        <v>679</v>
      </c>
      <c r="B1473" s="97" t="s">
        <v>1467</v>
      </c>
      <c r="C1473" s="96" t="str">
        <f aca="false">VLOOKUP(B1473,INSUMOS!$A:$I,2,0)</f>
        <v>SINAPI</v>
      </c>
      <c r="D1473" s="96" t="str">
        <f aca="false">VLOOKUP(B1473,INSUMOS!$A:$I,3,0)</f>
        <v>TINTA ESMALTE SINTETICO PREMIUM BRILHANTE</v>
      </c>
      <c r="E1473" s="98" t="str">
        <f aca="false">VLOOKUP(B1473,INSUMOS!$A:$I,4,0)</f>
        <v>Material</v>
      </c>
      <c r="F1473" s="98"/>
      <c r="G1473" s="99" t="str">
        <f aca="false">VLOOKUP(B1473,INSUMOS!$A:$I,5,0)</f>
        <v>L</v>
      </c>
      <c r="H1473" s="100" t="n">
        <v>0.05</v>
      </c>
      <c r="I1473" s="101" t="n">
        <f aca="false">VLOOKUP(B1473,INSUMOS!$A:$I,8,0)</f>
        <v>33.71</v>
      </c>
      <c r="J1473" s="101" t="n">
        <f aca="false">TRUNC(H1473*I1473,2)</f>
        <v>1.68</v>
      </c>
      <c r="L1473" s="63" t="n">
        <f aca="false">IF(AND(A1474&lt;&gt;"",A1473=""),L1472+1,L1472)</f>
        <v>134</v>
      </c>
      <c r="M1473" s="80" t="n">
        <f aca="false">IF(OR(A1473="Insumo",A1473="Composição Auxiliar"),J1473,"")</f>
        <v>1.68</v>
      </c>
      <c r="N1473" s="81" t="str">
        <f aca="false">IF(E1473="Mão de Obra",J1473,"")</f>
        <v/>
      </c>
      <c r="O1473" s="81" t="n">
        <f aca="false">IF(N1473&lt;&gt;"","",M1473)</f>
        <v>1.68</v>
      </c>
      <c r="P1473" s="82" t="str">
        <f aca="false">IF(A1473="Composição",B1473,"")</f>
        <v/>
      </c>
      <c r="Q1473" s="81" t="str">
        <f aca="false">IF(P1473&lt;&gt;"",SUMIF(L1473:L1473,L1473,N1473:N1473),"")</f>
        <v/>
      </c>
      <c r="R1473" s="81" t="str">
        <f aca="false">IF(P1473&lt;&gt;"",SUMIF(L1473:L1473,L1473,O1473:O1473),"")</f>
        <v/>
      </c>
    </row>
    <row r="1474" customFormat="false" ht="14.25" hidden="true" customHeight="false" outlineLevel="0" collapsed="false">
      <c r="A1474" s="102"/>
      <c r="B1474" s="102"/>
      <c r="C1474" s="102"/>
      <c r="D1474" s="102"/>
      <c r="E1474" s="102"/>
      <c r="F1474" s="103"/>
      <c r="G1474" s="102"/>
      <c r="H1474" s="103"/>
      <c r="I1474" s="102"/>
      <c r="J1474" s="103"/>
      <c r="L1474" s="63" t="n">
        <f aca="false">IF(AND(A1475&lt;&gt;"",A1474=""),L1473+1,L1473)</f>
        <v>134</v>
      </c>
      <c r="M1474" s="80" t="str">
        <f aca="false">IF(OR(A1474="Insumo",A1474="Composição Auxiliar"),J1474,"")</f>
        <v/>
      </c>
      <c r="N1474" s="81" t="str">
        <f aca="false">IF(E1474="Mão de Obra",J1474,"")</f>
        <v/>
      </c>
      <c r="O1474" s="81" t="str">
        <f aca="false">IF(N1474&lt;&gt;"","",M1474)</f>
        <v/>
      </c>
      <c r="P1474" s="82" t="str">
        <f aca="false">IF(A1474="Composição",B1474,"")</f>
        <v/>
      </c>
      <c r="Q1474" s="81" t="str">
        <f aca="false">IF(P1474&lt;&gt;"",SUMIF(L1474:L1474,L1474,N1474:N1474),"")</f>
        <v/>
      </c>
      <c r="R1474" s="81" t="str">
        <f aca="false">IF(P1474&lt;&gt;"",SUMIF(L1474:L1474,L1474,O1474:O1474),"")</f>
        <v/>
      </c>
    </row>
    <row r="1475" customFormat="false" ht="15" hidden="true" customHeight="false" outlineLevel="0" collapsed="false">
      <c r="A1475" s="102"/>
      <c r="B1475" s="102"/>
      <c r="C1475" s="102"/>
      <c r="D1475" s="102"/>
      <c r="E1475" s="102"/>
      <c r="F1475" s="103"/>
      <c r="G1475" s="102"/>
      <c r="H1475" s="104"/>
      <c r="I1475" s="104"/>
      <c r="J1475" s="103"/>
      <c r="L1475" s="63" t="n">
        <f aca="false">IF(AND(A1476&lt;&gt;"",A1475=""),L1474+1,L1474)</f>
        <v>134</v>
      </c>
      <c r="M1475" s="80" t="str">
        <f aca="false">IF(OR(A1475="Insumo",A1475="Composição Auxiliar"),J1475,"")</f>
        <v/>
      </c>
      <c r="N1475" s="81" t="str">
        <f aca="false">IF(E1475="Mão de Obra",J1475,"")</f>
        <v/>
      </c>
      <c r="O1475" s="81" t="str">
        <f aca="false">IF(N1475&lt;&gt;"","",M1475)</f>
        <v/>
      </c>
      <c r="P1475" s="82" t="str">
        <f aca="false">IF(A1475="Composição",B1475,"")</f>
        <v/>
      </c>
      <c r="Q1475" s="81" t="str">
        <f aca="false">IF(P1475&lt;&gt;"",SUMIF(L1475:L1475,L1475,N1475:N1475),"")</f>
        <v/>
      </c>
      <c r="R1475" s="81" t="str">
        <f aca="false">IF(P1475&lt;&gt;"",SUMIF(L1475:L1475,L1475,O1475:O1475),"")</f>
        <v/>
      </c>
    </row>
    <row r="1476" customFormat="false" ht="15" hidden="true" customHeight="false" outlineLevel="0" collapsed="false">
      <c r="A1476" s="108"/>
      <c r="B1476" s="108"/>
      <c r="C1476" s="108"/>
      <c r="D1476" s="108"/>
      <c r="E1476" s="108"/>
      <c r="F1476" s="108"/>
      <c r="G1476" s="108"/>
      <c r="H1476" s="108"/>
      <c r="I1476" s="108"/>
      <c r="J1476" s="108"/>
      <c r="L1476" s="63" t="n">
        <f aca="false">IF(AND(A1477&lt;&gt;"",A1476=""),L1475+1,L1475)</f>
        <v>135</v>
      </c>
      <c r="M1476" s="80" t="str">
        <f aca="false">IF(OR(A1476="Insumo",A1476="Composição Auxiliar"),J1476,"")</f>
        <v/>
      </c>
      <c r="N1476" s="81" t="str">
        <f aca="false">IF(E1476="Mão de Obra",J1476,"")</f>
        <v/>
      </c>
      <c r="O1476" s="81" t="str">
        <f aca="false">IF(N1476&lt;&gt;"","",M1476)</f>
        <v/>
      </c>
      <c r="P1476" s="82" t="str">
        <f aca="false">IF(A1476="Composição",B1476,"")</f>
        <v/>
      </c>
      <c r="Q1476" s="81" t="str">
        <f aca="false">IF(P1476&lt;&gt;"",SUMIF(L1476:L1476,L1476,N1476:N1476),"")</f>
        <v/>
      </c>
      <c r="R1476" s="81" t="str">
        <f aca="false">IF(P1476&lt;&gt;"",SUMIF(L1476:L1476,L1476,O1476:O1476),"")</f>
        <v/>
      </c>
    </row>
    <row r="1477" customFormat="false" ht="15" hidden="true" customHeight="true" outlineLevel="0" collapsed="false">
      <c r="A1477" s="83" t="s">
        <v>378</v>
      </c>
      <c r="B1477" s="84" t="s">
        <v>655</v>
      </c>
      <c r="C1477" s="83" t="s">
        <v>656</v>
      </c>
      <c r="D1477" s="83" t="s">
        <v>657</v>
      </c>
      <c r="E1477" s="83" t="s">
        <v>658</v>
      </c>
      <c r="F1477" s="83"/>
      <c r="G1477" s="85" t="s">
        <v>659</v>
      </c>
      <c r="H1477" s="84" t="s">
        <v>660</v>
      </c>
      <c r="I1477" s="84" t="s">
        <v>661</v>
      </c>
      <c r="J1477" s="84" t="s">
        <v>662</v>
      </c>
      <c r="L1477" s="63" t="n">
        <f aca="false">IF(AND(A1478&lt;&gt;"",A1477=""),L1476+1,L1476)</f>
        <v>135</v>
      </c>
      <c r="M1477" s="80" t="str">
        <f aca="false">IF(OR(A1477="Insumo",A1477="Composição Auxiliar"),J1477,"")</f>
        <v/>
      </c>
      <c r="N1477" s="81" t="str">
        <f aca="false">IF(E1477="Mão de Obra",J1477,"")</f>
        <v/>
      </c>
      <c r="O1477" s="81" t="str">
        <f aca="false">IF(N1477&lt;&gt;"","",M1477)</f>
        <v/>
      </c>
      <c r="P1477" s="82" t="str">
        <f aca="false">IF(A1477="Composição",B1477,"")</f>
        <v/>
      </c>
      <c r="Q1477" s="81" t="str">
        <f aca="false">IF(P1477&lt;&gt;"",SUMIF(L1477:L1477,L1477,N1477:N1477),"")</f>
        <v/>
      </c>
      <c r="R1477" s="81" t="str">
        <f aca="false">IF(P1477&lt;&gt;"",SUMIF(L1477:L1477,L1477,O1477:O1477),"")</f>
        <v/>
      </c>
    </row>
    <row r="1478" customFormat="false" ht="25.5" hidden="true" customHeight="true" outlineLevel="0" collapsed="false">
      <c r="A1478" s="86" t="s">
        <v>663</v>
      </c>
      <c r="B1478" s="87" t="s">
        <v>379</v>
      </c>
      <c r="C1478" s="86" t="s">
        <v>716</v>
      </c>
      <c r="D1478" s="86" t="s">
        <v>1468</v>
      </c>
      <c r="E1478" s="86" t="s">
        <v>1469</v>
      </c>
      <c r="F1478" s="86"/>
      <c r="G1478" s="88" t="s">
        <v>718</v>
      </c>
      <c r="H1478" s="89" t="n">
        <v>1</v>
      </c>
      <c r="I1478" s="90" t="n">
        <f aca="false">SUMIF(L:L,$L1478,M:M)</f>
        <v>25.38</v>
      </c>
      <c r="J1478" s="90" t="n">
        <f aca="false">TRUNC(H1478*I1478,2)</f>
        <v>25.38</v>
      </c>
      <c r="L1478" s="63" t="n">
        <f aca="false">IF(AND(A1479&lt;&gt;"",A1478=""),L1477+1,L1477)</f>
        <v>135</v>
      </c>
      <c r="M1478" s="80" t="str">
        <f aca="false">IF(OR(A1478="Insumo",A1478="Composição Auxiliar"),J1478,"")</f>
        <v/>
      </c>
      <c r="N1478" s="81" t="str">
        <f aca="false">IF(E1478="Mão de Obra",J1478,"")</f>
        <v/>
      </c>
      <c r="O1478" s="81" t="str">
        <f aca="false">IF(N1478&lt;&gt;"","",M1478)</f>
        <v/>
      </c>
      <c r="P1478" s="82" t="str">
        <f aca="false">IF(A1478="Composição",B1478,"")</f>
        <v> S-HID-DIVE-SUP-HOR-01 </v>
      </c>
      <c r="Q1478" s="81" t="n">
        <f aca="false">IF(P1478&lt;&gt;"",SUMIF(L1478:L1478,L1478,N1478:N1478),"")</f>
        <v>0</v>
      </c>
      <c r="R1478" s="81" t="n">
        <f aca="false">IF(P1478&lt;&gt;"",SUMIF(L1478:L1478,L1478,O1478:O1478),"")</f>
        <v>0</v>
      </c>
    </row>
    <row r="1479" customFormat="false" ht="25.5" hidden="true" customHeight="true" outlineLevel="0" collapsed="false">
      <c r="A1479" s="91" t="s">
        <v>668</v>
      </c>
      <c r="B1479" s="92" t="s">
        <v>819</v>
      </c>
      <c r="C1479" s="91" t="s">
        <v>664</v>
      </c>
      <c r="D1479" s="91" t="s">
        <v>820</v>
      </c>
      <c r="E1479" s="91" t="s">
        <v>671</v>
      </c>
      <c r="F1479" s="91"/>
      <c r="G1479" s="93" t="s">
        <v>672</v>
      </c>
      <c r="H1479" s="94" t="n">
        <v>0.25</v>
      </c>
      <c r="I1479" s="95" t="n">
        <f aca="false">SUMIFS(J:J,A:A,"Composição",B:B,$B1479)</f>
        <v>23.68</v>
      </c>
      <c r="J1479" s="95" t="n">
        <f aca="false">TRUNC(H1479*I1479,2)</f>
        <v>5.92</v>
      </c>
      <c r="L1479" s="63" t="n">
        <f aca="false">IF(AND(A1480&lt;&gt;"",A1479=""),L1478+1,L1478)</f>
        <v>135</v>
      </c>
      <c r="M1479" s="80" t="n">
        <f aca="false">IF(OR(A1479="Insumo",A1479="Composição Auxiliar"),J1479,"")</f>
        <v>5.92</v>
      </c>
      <c r="N1479" s="81" t="str">
        <f aca="false">IF(E1479="Mão de Obra",J1479,"")</f>
        <v/>
      </c>
      <c r="O1479" s="81" t="n">
        <f aca="false">IF(N1479&lt;&gt;"","",M1479)</f>
        <v>5.92</v>
      </c>
      <c r="P1479" s="82" t="str">
        <f aca="false">IF(A1479="Composição",B1479,"")</f>
        <v/>
      </c>
      <c r="Q1479" s="81" t="str">
        <f aca="false">IF(P1479&lt;&gt;"",SUMIF(L1479:L1479,L1479,N1479:N1479),"")</f>
        <v/>
      </c>
      <c r="R1479" s="81" t="str">
        <f aca="false">IF(P1479&lt;&gt;"",SUMIF(L1479:L1479,L1479,O1479:O1479),"")</f>
        <v/>
      </c>
    </row>
    <row r="1480" customFormat="false" ht="25.5" hidden="true" customHeight="true" outlineLevel="0" collapsed="false">
      <c r="A1480" s="91" t="s">
        <v>668</v>
      </c>
      <c r="B1480" s="92" t="s">
        <v>677</v>
      </c>
      <c r="C1480" s="91" t="s">
        <v>664</v>
      </c>
      <c r="D1480" s="91" t="s">
        <v>678</v>
      </c>
      <c r="E1480" s="91" t="s">
        <v>671</v>
      </c>
      <c r="F1480" s="91"/>
      <c r="G1480" s="93" t="s">
        <v>672</v>
      </c>
      <c r="H1480" s="94" t="n">
        <v>0.25</v>
      </c>
      <c r="I1480" s="95" t="n">
        <f aca="false">SUMIFS(J:J,A:A,"Composição",B:B,$B1480)</f>
        <v>18.93</v>
      </c>
      <c r="J1480" s="95" t="n">
        <f aca="false">TRUNC(H1480*I1480,2)</f>
        <v>4.73</v>
      </c>
      <c r="L1480" s="63" t="n">
        <f aca="false">IF(AND(A1481&lt;&gt;"",A1480=""),L1479+1,L1479)</f>
        <v>135</v>
      </c>
      <c r="M1480" s="80" t="n">
        <f aca="false">IF(OR(A1480="Insumo",A1480="Composição Auxiliar"),J1480,"")</f>
        <v>4.73</v>
      </c>
      <c r="N1480" s="81" t="str">
        <f aca="false">IF(E1480="Mão de Obra",J1480,"")</f>
        <v/>
      </c>
      <c r="O1480" s="81" t="n">
        <f aca="false">IF(N1480&lt;&gt;"","",M1480)</f>
        <v>4.73</v>
      </c>
      <c r="P1480" s="82" t="str">
        <f aca="false">IF(A1480="Composição",B1480,"")</f>
        <v/>
      </c>
      <c r="Q1480" s="81" t="str">
        <f aca="false">IF(P1480&lt;&gt;"",SUMIF(L1480:L1480,L1480,N1480:N1480),"")</f>
        <v/>
      </c>
      <c r="R1480" s="81" t="str">
        <f aca="false">IF(P1480&lt;&gt;"",SUMIF(L1480:L1480,L1480,O1480:O1480),"")</f>
        <v/>
      </c>
    </row>
    <row r="1481" customFormat="false" ht="14.25" hidden="true" customHeight="false" outlineLevel="0" collapsed="false">
      <c r="A1481" s="96" t="s">
        <v>679</v>
      </c>
      <c r="B1481" s="97" t="s">
        <v>1470</v>
      </c>
      <c r="C1481" s="96" t="str">
        <f aca="false">VLOOKUP(B1481,INSUMOS!$A:$I,2,0)</f>
        <v>SINAPI</v>
      </c>
      <c r="D1481" s="96" t="str">
        <f aca="false">VLOOKUP(B1481,INSUMOS!$A:$I,3,0)</f>
        <v>PORCA ZINCADA, SEXTAVADA, DIAMETRO 3/8"</v>
      </c>
      <c r="E1481" s="98" t="str">
        <f aca="false">VLOOKUP(B1481,INSUMOS!$A:$I,4,0)</f>
        <v>Material</v>
      </c>
      <c r="F1481" s="98"/>
      <c r="G1481" s="99" t="str">
        <f aca="false">VLOOKUP(B1481,INSUMOS!$A:$I,5,0)</f>
        <v>UN</v>
      </c>
      <c r="H1481" s="100" t="n">
        <v>3</v>
      </c>
      <c r="I1481" s="101" t="n">
        <f aca="false">VLOOKUP(B1481,INSUMOS!$A:$I,8,0)</f>
        <v>0.28</v>
      </c>
      <c r="J1481" s="101" t="n">
        <f aca="false">TRUNC(H1481*I1481,2)</f>
        <v>0.84</v>
      </c>
      <c r="L1481" s="63" t="n">
        <f aca="false">IF(AND(A1482&lt;&gt;"",A1481=""),L1480+1,L1480)</f>
        <v>135</v>
      </c>
      <c r="M1481" s="80" t="n">
        <f aca="false">IF(OR(A1481="Insumo",A1481="Composição Auxiliar"),J1481,"")</f>
        <v>0.84</v>
      </c>
      <c r="N1481" s="81" t="str">
        <f aca="false">IF(E1481="Mão de Obra",J1481,"")</f>
        <v/>
      </c>
      <c r="O1481" s="81" t="n">
        <f aca="false">IF(N1481&lt;&gt;"","",M1481)</f>
        <v>0.84</v>
      </c>
      <c r="P1481" s="82" t="str">
        <f aca="false">IF(A1481="Composição",B1481,"")</f>
        <v/>
      </c>
      <c r="Q1481" s="81" t="str">
        <f aca="false">IF(P1481&lt;&gt;"",SUMIF(L1481:L1481,L1481,N1481:N1481),"")</f>
        <v/>
      </c>
      <c r="R1481" s="81" t="str">
        <f aca="false">IF(P1481&lt;&gt;"",SUMIF(L1481:L1481,L1481,O1481:O1481),"")</f>
        <v/>
      </c>
    </row>
    <row r="1482" customFormat="false" ht="14.25" hidden="true" customHeight="false" outlineLevel="0" collapsed="false">
      <c r="A1482" s="96" t="s">
        <v>679</v>
      </c>
      <c r="B1482" s="97" t="s">
        <v>1471</v>
      </c>
      <c r="C1482" s="96" t="str">
        <f aca="false">VLOOKUP(B1482,INSUMOS!$A:$I,2,0)</f>
        <v>ORSE</v>
      </c>
      <c r="D1482" s="96" t="str">
        <f aca="false">VLOOKUP(B1482,INSUMOS!$A:$I,3,0)</f>
        <v>BARRA ROSCADA ZINCADA Ø 3/8" M</v>
      </c>
      <c r="E1482" s="98" t="str">
        <f aca="false">VLOOKUP(B1482,INSUMOS!$A:$I,4,0)</f>
        <v>Material</v>
      </c>
      <c r="F1482" s="98"/>
      <c r="G1482" s="99" t="str">
        <f aca="false">VLOOKUP(B1482,INSUMOS!$A:$I,5,0)</f>
        <v>barra</v>
      </c>
      <c r="H1482" s="100" t="n">
        <v>0.9</v>
      </c>
      <c r="I1482" s="101" t="n">
        <f aca="false">VLOOKUP(B1482,INSUMOS!$A:$I,8,0)</f>
        <v>7.7</v>
      </c>
      <c r="J1482" s="101" t="n">
        <f aca="false">TRUNC(H1482*I1482,2)</f>
        <v>6.93</v>
      </c>
      <c r="L1482" s="63" t="n">
        <f aca="false">IF(AND(A1483&lt;&gt;"",A1482=""),L1481+1,L1481)</f>
        <v>135</v>
      </c>
      <c r="M1482" s="80" t="n">
        <f aca="false">IF(OR(A1482="Insumo",A1482="Composição Auxiliar"),J1482,"")</f>
        <v>6.93</v>
      </c>
      <c r="N1482" s="81" t="str">
        <f aca="false">IF(E1482="Mão de Obra",J1482,"")</f>
        <v/>
      </c>
      <c r="O1482" s="81" t="n">
        <f aca="false">IF(N1482&lt;&gt;"","",M1482)</f>
        <v>6.93</v>
      </c>
      <c r="P1482" s="82" t="str">
        <f aca="false">IF(A1482="Composição",B1482,"")</f>
        <v/>
      </c>
      <c r="Q1482" s="81" t="str">
        <f aca="false">IF(P1482&lt;&gt;"",SUMIF(L1482:L1482,L1482,N1482:N1482),"")</f>
        <v/>
      </c>
      <c r="R1482" s="81" t="str">
        <f aca="false">IF(P1482&lt;&gt;"",SUMIF(L1482:L1482,L1482,O1482:O1482),"")</f>
        <v/>
      </c>
    </row>
    <row r="1483" customFormat="false" ht="14.25" hidden="true" customHeight="false" outlineLevel="0" collapsed="false">
      <c r="A1483" s="96" t="s">
        <v>679</v>
      </c>
      <c r="B1483" s="97" t="s">
        <v>1472</v>
      </c>
      <c r="C1483" s="96" t="str">
        <f aca="false">VLOOKUP(B1483,INSUMOS!$A:$I,2,0)</f>
        <v>ORSE</v>
      </c>
      <c r="D1483" s="96" t="str">
        <f aca="false">VLOOKUP(B1483,INSUMOS!$A:$I,3,0)</f>
        <v>ARRUELA LISA DE 3/8" UN</v>
      </c>
      <c r="E1483" s="98" t="str">
        <f aca="false">VLOOKUP(B1483,INSUMOS!$A:$I,4,0)</f>
        <v>Material</v>
      </c>
      <c r="F1483" s="98"/>
      <c r="G1483" s="99" t="str">
        <f aca="false">VLOOKUP(B1483,INSUMOS!$A:$I,5,0)</f>
        <v>un</v>
      </c>
      <c r="H1483" s="100" t="n">
        <v>3</v>
      </c>
      <c r="I1483" s="101" t="n">
        <f aca="false">VLOOKUP(B1483,INSUMOS!$A:$I,8,0)</f>
        <v>0.12</v>
      </c>
      <c r="J1483" s="101" t="n">
        <f aca="false">TRUNC(H1483*I1483,2)</f>
        <v>0.36</v>
      </c>
      <c r="L1483" s="63" t="n">
        <f aca="false">IF(AND(A1484&lt;&gt;"",A1483=""),L1482+1,L1482)</f>
        <v>135</v>
      </c>
      <c r="M1483" s="80" t="n">
        <f aca="false">IF(OR(A1483="Insumo",A1483="Composição Auxiliar"),J1483,"")</f>
        <v>0.36</v>
      </c>
      <c r="N1483" s="81" t="str">
        <f aca="false">IF(E1483="Mão de Obra",J1483,"")</f>
        <v/>
      </c>
      <c r="O1483" s="81" t="n">
        <f aca="false">IF(N1483&lt;&gt;"","",M1483)</f>
        <v>0.36</v>
      </c>
      <c r="P1483" s="82" t="str">
        <f aca="false">IF(A1483="Composição",B1483,"")</f>
        <v/>
      </c>
      <c r="Q1483" s="81" t="str">
        <f aca="false">IF(P1483&lt;&gt;"",SUMIF(L1483:L1483,L1483,N1483:N1483),"")</f>
        <v/>
      </c>
      <c r="R1483" s="81" t="str">
        <f aca="false">IF(P1483&lt;&gt;"",SUMIF(L1483:L1483,L1483,O1483:O1483),"")</f>
        <v/>
      </c>
    </row>
    <row r="1484" customFormat="false" ht="25.5" hidden="true" customHeight="false" outlineLevel="0" collapsed="false">
      <c r="A1484" s="96" t="s">
        <v>679</v>
      </c>
      <c r="B1484" s="97" t="s">
        <v>1473</v>
      </c>
      <c r="C1484" s="96" t="str">
        <f aca="false">VLOOKUP(B1484,INSUMOS!$A:$I,2,0)</f>
        <v>SINAPI</v>
      </c>
      <c r="D1484" s="96" t="str">
        <f aca="false">VLOOKUP(B1484,INSUMOS!$A:$I,3,0)</f>
        <v>ABRACADEIRA EM ACO PARA AMARRACAO DE ELETRODUTOS, TIPO U SIMPLES, COM 2"</v>
      </c>
      <c r="E1484" s="98" t="str">
        <f aca="false">VLOOKUP(B1484,INSUMOS!$A:$I,4,0)</f>
        <v>Material</v>
      </c>
      <c r="F1484" s="98"/>
      <c r="G1484" s="99" t="str">
        <f aca="false">VLOOKUP(B1484,INSUMOS!$A:$I,5,0)</f>
        <v>UN</v>
      </c>
      <c r="H1484" s="100" t="n">
        <v>1</v>
      </c>
      <c r="I1484" s="101" t="n">
        <f aca="false">VLOOKUP(B1484,INSUMOS!$A:$I,8,0)</f>
        <v>3.57</v>
      </c>
      <c r="J1484" s="101" t="n">
        <f aca="false">TRUNC(H1484*I1484,2)</f>
        <v>3.57</v>
      </c>
      <c r="L1484" s="63" t="n">
        <f aca="false">IF(AND(A1485&lt;&gt;"",A1484=""),L1483+1,L1483)</f>
        <v>135</v>
      </c>
      <c r="M1484" s="80" t="n">
        <f aca="false">IF(OR(A1484="Insumo",A1484="Composição Auxiliar"),J1484,"")</f>
        <v>3.57</v>
      </c>
      <c r="N1484" s="81" t="str">
        <f aca="false">IF(E1484="Mão de Obra",J1484,"")</f>
        <v/>
      </c>
      <c r="O1484" s="81" t="n">
        <f aca="false">IF(N1484&lt;&gt;"","",M1484)</f>
        <v>3.57</v>
      </c>
      <c r="P1484" s="82" t="str">
        <f aca="false">IF(A1484="Composição",B1484,"")</f>
        <v/>
      </c>
      <c r="Q1484" s="81" t="str">
        <f aca="false">IF(P1484&lt;&gt;"",SUMIF(L1484:L1484,L1484,N1484:N1484),"")</f>
        <v/>
      </c>
      <c r="R1484" s="81" t="str">
        <f aca="false">IF(P1484&lt;&gt;"",SUMIF(L1484:L1484,L1484,O1484:O1484),"")</f>
        <v/>
      </c>
    </row>
    <row r="1485" customFormat="false" ht="25.5" hidden="true" customHeight="false" outlineLevel="0" collapsed="false">
      <c r="A1485" s="96" t="s">
        <v>679</v>
      </c>
      <c r="B1485" s="97" t="s">
        <v>1474</v>
      </c>
      <c r="C1485" s="96" t="str">
        <f aca="false">VLOOKUP(B1485,INSUMOS!$A:$I,2,0)</f>
        <v>SINAPI</v>
      </c>
      <c r="D1485" s="96" t="str">
        <f aca="false">VLOOKUP(B1485,INSUMOS!$A:$I,3,0)</f>
        <v>PARAFUSO DE ACO TIPO CHUMBADOR PARABOLT, DIAMETRO 3/8", COMPRIMENTO 75 MM</v>
      </c>
      <c r="E1485" s="98" t="str">
        <f aca="false">VLOOKUP(B1485,INSUMOS!$A:$I,4,0)</f>
        <v>Material</v>
      </c>
      <c r="F1485" s="98"/>
      <c r="G1485" s="99" t="str">
        <f aca="false">VLOOKUP(B1485,INSUMOS!$A:$I,5,0)</f>
        <v>UN</v>
      </c>
      <c r="H1485" s="100" t="n">
        <v>1</v>
      </c>
      <c r="I1485" s="101" t="n">
        <f aca="false">VLOOKUP(B1485,INSUMOS!$A:$I,8,0)</f>
        <v>3.03</v>
      </c>
      <c r="J1485" s="101" t="n">
        <f aca="false">TRUNC(H1485*I1485,2)</f>
        <v>3.03</v>
      </c>
      <c r="L1485" s="63" t="n">
        <f aca="false">IF(AND(A1486&lt;&gt;"",A1485=""),L1484+1,L1484)</f>
        <v>135</v>
      </c>
      <c r="M1485" s="80" t="n">
        <f aca="false">IF(OR(A1485="Insumo",A1485="Composição Auxiliar"),J1485,"")</f>
        <v>3.03</v>
      </c>
      <c r="N1485" s="81" t="str">
        <f aca="false">IF(E1485="Mão de Obra",J1485,"")</f>
        <v/>
      </c>
      <c r="O1485" s="81" t="n">
        <f aca="false">IF(N1485&lt;&gt;"","",M1485)</f>
        <v>3.03</v>
      </c>
      <c r="P1485" s="82" t="str">
        <f aca="false">IF(A1485="Composição",B1485,"")</f>
        <v/>
      </c>
      <c r="Q1485" s="81" t="str">
        <f aca="false">IF(P1485&lt;&gt;"",SUMIF(L1485:L1485,L1485,N1485:N1485),"")</f>
        <v/>
      </c>
      <c r="R1485" s="81" t="str">
        <f aca="false">IF(P1485&lt;&gt;"",SUMIF(L1485:L1485,L1485,O1485:O1485),"")</f>
        <v/>
      </c>
    </row>
    <row r="1486" customFormat="false" ht="14.25" hidden="true" customHeight="false" outlineLevel="0" collapsed="false">
      <c r="A1486" s="102"/>
      <c r="B1486" s="102"/>
      <c r="C1486" s="102"/>
      <c r="D1486" s="102"/>
      <c r="E1486" s="102"/>
      <c r="F1486" s="103"/>
      <c r="G1486" s="102"/>
      <c r="H1486" s="103"/>
      <c r="I1486" s="102"/>
      <c r="J1486" s="103"/>
      <c r="L1486" s="63" t="n">
        <f aca="false">IF(AND(A1487&lt;&gt;"",A1486=""),L1485+1,L1485)</f>
        <v>135</v>
      </c>
      <c r="M1486" s="80" t="str">
        <f aca="false">IF(OR(A1486="Insumo",A1486="Composição Auxiliar"),J1486,"")</f>
        <v/>
      </c>
      <c r="N1486" s="81" t="str">
        <f aca="false">IF(E1486="Mão de Obra",J1486,"")</f>
        <v/>
      </c>
      <c r="O1486" s="81" t="str">
        <f aca="false">IF(N1486&lt;&gt;"","",M1486)</f>
        <v/>
      </c>
      <c r="P1486" s="82" t="str">
        <f aca="false">IF(A1486="Composição",B1486,"")</f>
        <v/>
      </c>
      <c r="Q1486" s="81" t="str">
        <f aca="false">IF(P1486&lt;&gt;"",SUMIF(L1486:L1486,L1486,N1486:N1486),"")</f>
        <v/>
      </c>
      <c r="R1486" s="81" t="str">
        <f aca="false">IF(P1486&lt;&gt;"",SUMIF(L1486:L1486,L1486,O1486:O1486),"")</f>
        <v/>
      </c>
    </row>
    <row r="1487" customFormat="false" ht="15" hidden="true" customHeight="false" outlineLevel="0" collapsed="false">
      <c r="A1487" s="102"/>
      <c r="B1487" s="102"/>
      <c r="C1487" s="102"/>
      <c r="D1487" s="102"/>
      <c r="E1487" s="102"/>
      <c r="F1487" s="103"/>
      <c r="G1487" s="102"/>
      <c r="H1487" s="104"/>
      <c r="I1487" s="104"/>
      <c r="J1487" s="103"/>
      <c r="L1487" s="63" t="n">
        <f aca="false">IF(AND(A1488&lt;&gt;"",A1487=""),L1486+1,L1486)</f>
        <v>135</v>
      </c>
      <c r="M1487" s="80" t="str">
        <f aca="false">IF(OR(A1487="Insumo",A1487="Composição Auxiliar"),J1487,"")</f>
        <v/>
      </c>
      <c r="N1487" s="81" t="str">
        <f aca="false">IF(E1487="Mão de Obra",J1487,"")</f>
        <v/>
      </c>
      <c r="O1487" s="81" t="str">
        <f aca="false">IF(N1487&lt;&gt;"","",M1487)</f>
        <v/>
      </c>
      <c r="P1487" s="82" t="str">
        <f aca="false">IF(A1487="Composição",B1487,"")</f>
        <v/>
      </c>
      <c r="Q1487" s="81" t="str">
        <f aca="false">IF(P1487&lt;&gt;"",SUMIF(L1487:L1487,L1487,N1487:N1487),"")</f>
        <v/>
      </c>
      <c r="R1487" s="81" t="str">
        <f aca="false">IF(P1487&lt;&gt;"",SUMIF(L1487:L1487,L1487,O1487:O1487),"")</f>
        <v/>
      </c>
    </row>
    <row r="1488" customFormat="false" ht="15" hidden="true" customHeight="false" outlineLevel="0" collapsed="false">
      <c r="A1488" s="108"/>
      <c r="B1488" s="108"/>
      <c r="C1488" s="108"/>
      <c r="D1488" s="108"/>
      <c r="E1488" s="108"/>
      <c r="F1488" s="108"/>
      <c r="G1488" s="108"/>
      <c r="H1488" s="108"/>
      <c r="I1488" s="108"/>
      <c r="J1488" s="108"/>
      <c r="L1488" s="63" t="n">
        <f aca="false">IF(AND(A1489&lt;&gt;"",A1488=""),L1487+1,L1487)</f>
        <v>136</v>
      </c>
      <c r="M1488" s="80" t="str">
        <f aca="false">IF(OR(A1488="Insumo",A1488="Composição Auxiliar"),J1488,"")</f>
        <v/>
      </c>
      <c r="N1488" s="81" t="str">
        <f aca="false">IF(E1488="Mão de Obra",J1488,"")</f>
        <v/>
      </c>
      <c r="O1488" s="81" t="str">
        <f aca="false">IF(N1488&lt;&gt;"","",M1488)</f>
        <v/>
      </c>
      <c r="P1488" s="82" t="str">
        <f aca="false">IF(A1488="Composição",B1488,"")</f>
        <v/>
      </c>
      <c r="Q1488" s="81" t="str">
        <f aca="false">IF(P1488&lt;&gt;"",SUMIF(L1488:L1488,L1488,N1488:N1488),"")</f>
        <v/>
      </c>
      <c r="R1488" s="81" t="str">
        <f aca="false">IF(P1488&lt;&gt;"",SUMIF(L1488:L1488,L1488,O1488:O1488),"")</f>
        <v/>
      </c>
    </row>
    <row r="1489" customFormat="false" ht="15" hidden="true" customHeight="true" outlineLevel="0" collapsed="false">
      <c r="A1489" s="83" t="s">
        <v>380</v>
      </c>
      <c r="B1489" s="84" t="s">
        <v>655</v>
      </c>
      <c r="C1489" s="83" t="s">
        <v>656</v>
      </c>
      <c r="D1489" s="83" t="s">
        <v>657</v>
      </c>
      <c r="E1489" s="83" t="s">
        <v>658</v>
      </c>
      <c r="F1489" s="83"/>
      <c r="G1489" s="85" t="s">
        <v>659</v>
      </c>
      <c r="H1489" s="84" t="s">
        <v>660</v>
      </c>
      <c r="I1489" s="84" t="s">
        <v>661</v>
      </c>
      <c r="J1489" s="84" t="s">
        <v>662</v>
      </c>
      <c r="L1489" s="63" t="n">
        <f aca="false">IF(AND(A1490&lt;&gt;"",A1489=""),L1488+1,L1488)</f>
        <v>136</v>
      </c>
      <c r="M1489" s="80" t="str">
        <f aca="false">IF(OR(A1489="Insumo",A1489="Composição Auxiliar"),J1489,"")</f>
        <v/>
      </c>
      <c r="N1489" s="81" t="str">
        <f aca="false">IF(E1489="Mão de Obra",J1489,"")</f>
        <v/>
      </c>
      <c r="O1489" s="81" t="str">
        <f aca="false">IF(N1489&lt;&gt;"","",M1489)</f>
        <v/>
      </c>
      <c r="P1489" s="82" t="str">
        <f aca="false">IF(A1489="Composição",B1489,"")</f>
        <v/>
      </c>
      <c r="Q1489" s="81" t="str">
        <f aca="false">IF(P1489&lt;&gt;"",SUMIF(L1489:L1489,L1489,N1489:N1489),"")</f>
        <v/>
      </c>
      <c r="R1489" s="81" t="str">
        <f aca="false">IF(P1489&lt;&gt;"",SUMIF(L1489:L1489,L1489,O1489:O1489),"")</f>
        <v/>
      </c>
    </row>
    <row r="1490" customFormat="false" ht="25.5" hidden="true" customHeight="true" outlineLevel="0" collapsed="false">
      <c r="A1490" s="86" t="s">
        <v>663</v>
      </c>
      <c r="B1490" s="87" t="s">
        <v>381</v>
      </c>
      <c r="C1490" s="86" t="s">
        <v>716</v>
      </c>
      <c r="D1490" s="86" t="s">
        <v>1476</v>
      </c>
      <c r="E1490" s="86" t="s">
        <v>1469</v>
      </c>
      <c r="F1490" s="86"/>
      <c r="G1490" s="88" t="s">
        <v>718</v>
      </c>
      <c r="H1490" s="89" t="n">
        <v>1</v>
      </c>
      <c r="I1490" s="90" t="n">
        <f aca="false">SUMIF(L:L,$L1490,M:M)</f>
        <v>9.27</v>
      </c>
      <c r="J1490" s="90" t="n">
        <f aca="false">TRUNC(H1490*I1490,2)</f>
        <v>9.27</v>
      </c>
      <c r="L1490" s="63" t="n">
        <f aca="false">IF(AND(A1491&lt;&gt;"",A1490=""),L1489+1,L1489)</f>
        <v>136</v>
      </c>
      <c r="M1490" s="80" t="str">
        <f aca="false">IF(OR(A1490="Insumo",A1490="Composição Auxiliar"),J1490,"")</f>
        <v/>
      </c>
      <c r="N1490" s="81" t="str">
        <f aca="false">IF(E1490="Mão de Obra",J1490,"")</f>
        <v/>
      </c>
      <c r="O1490" s="81" t="str">
        <f aca="false">IF(N1490&lt;&gt;"","",M1490)</f>
        <v/>
      </c>
      <c r="P1490" s="82" t="str">
        <f aca="false">IF(A1490="Composição",B1490,"")</f>
        <v> S-HID-DIVE-SUP-VER-02 </v>
      </c>
      <c r="Q1490" s="81" t="n">
        <f aca="false">IF(P1490&lt;&gt;"",SUMIF(L1490:L1490,L1490,N1490:N1490),"")</f>
        <v>0</v>
      </c>
      <c r="R1490" s="81" t="n">
        <f aca="false">IF(P1490&lt;&gt;"",SUMIF(L1490:L1490,L1490,O1490:O1490),"")</f>
        <v>0</v>
      </c>
    </row>
    <row r="1491" customFormat="false" ht="25.5" hidden="true" customHeight="true" outlineLevel="0" collapsed="false">
      <c r="A1491" s="91" t="s">
        <v>668</v>
      </c>
      <c r="B1491" s="92" t="s">
        <v>819</v>
      </c>
      <c r="C1491" s="91" t="s">
        <v>664</v>
      </c>
      <c r="D1491" s="91" t="s">
        <v>820</v>
      </c>
      <c r="E1491" s="91" t="s">
        <v>671</v>
      </c>
      <c r="F1491" s="91"/>
      <c r="G1491" s="93" t="s">
        <v>672</v>
      </c>
      <c r="H1491" s="94" t="n">
        <v>0.15</v>
      </c>
      <c r="I1491" s="95" t="n">
        <f aca="false">SUMIFS(J:J,A:A,"Composição",B:B,$B1491)</f>
        <v>23.68</v>
      </c>
      <c r="J1491" s="95" t="n">
        <f aca="false">TRUNC(H1491*I1491,2)</f>
        <v>3.55</v>
      </c>
      <c r="L1491" s="63" t="n">
        <f aca="false">IF(AND(A1492&lt;&gt;"",A1491=""),L1490+1,L1490)</f>
        <v>136</v>
      </c>
      <c r="M1491" s="80" t="n">
        <f aca="false">IF(OR(A1491="Insumo",A1491="Composição Auxiliar"),J1491,"")</f>
        <v>3.55</v>
      </c>
      <c r="N1491" s="81" t="str">
        <f aca="false">IF(E1491="Mão de Obra",J1491,"")</f>
        <v/>
      </c>
      <c r="O1491" s="81" t="n">
        <f aca="false">IF(N1491&lt;&gt;"","",M1491)</f>
        <v>3.55</v>
      </c>
      <c r="P1491" s="82" t="str">
        <f aca="false">IF(A1491="Composição",B1491,"")</f>
        <v/>
      </c>
      <c r="Q1491" s="81" t="str">
        <f aca="false">IF(P1491&lt;&gt;"",SUMIF(L1491:L1491,L1491,N1491:N1491),"")</f>
        <v/>
      </c>
      <c r="R1491" s="81" t="str">
        <f aca="false">IF(P1491&lt;&gt;"",SUMIF(L1491:L1491,L1491,O1491:O1491),"")</f>
        <v/>
      </c>
    </row>
    <row r="1492" customFormat="false" ht="25.5" hidden="true" customHeight="true" outlineLevel="0" collapsed="false">
      <c r="A1492" s="91" t="s">
        <v>668</v>
      </c>
      <c r="B1492" s="92" t="s">
        <v>677</v>
      </c>
      <c r="C1492" s="91" t="s">
        <v>664</v>
      </c>
      <c r="D1492" s="91" t="s">
        <v>678</v>
      </c>
      <c r="E1492" s="91" t="s">
        <v>671</v>
      </c>
      <c r="F1492" s="91"/>
      <c r="G1492" s="93" t="s">
        <v>672</v>
      </c>
      <c r="H1492" s="94" t="n">
        <v>0.15</v>
      </c>
      <c r="I1492" s="95" t="n">
        <f aca="false">SUMIFS(J:J,A:A,"Composição",B:B,$B1492)</f>
        <v>18.93</v>
      </c>
      <c r="J1492" s="95" t="n">
        <f aca="false">TRUNC(H1492*I1492,2)</f>
        <v>2.83</v>
      </c>
      <c r="L1492" s="63" t="n">
        <f aca="false">IF(AND(A1493&lt;&gt;"",A1492=""),L1491+1,L1491)</f>
        <v>136</v>
      </c>
      <c r="M1492" s="80" t="n">
        <f aca="false">IF(OR(A1492="Insumo",A1492="Composição Auxiliar"),J1492,"")</f>
        <v>2.83</v>
      </c>
      <c r="N1492" s="81" t="str">
        <f aca="false">IF(E1492="Mão de Obra",J1492,"")</f>
        <v/>
      </c>
      <c r="O1492" s="81" t="n">
        <f aca="false">IF(N1492&lt;&gt;"","",M1492)</f>
        <v>2.83</v>
      </c>
      <c r="P1492" s="82" t="str">
        <f aca="false">IF(A1492="Composição",B1492,"")</f>
        <v/>
      </c>
      <c r="Q1492" s="81" t="str">
        <f aca="false">IF(P1492&lt;&gt;"",SUMIF(L1492:L1492,L1492,N1492:N1492),"")</f>
        <v/>
      </c>
      <c r="R1492" s="81" t="str">
        <f aca="false">IF(P1492&lt;&gt;"",SUMIF(L1492:L1492,L1492,O1492:O1492),"")</f>
        <v/>
      </c>
    </row>
    <row r="1493" customFormat="false" ht="25.5" hidden="true" customHeight="false" outlineLevel="0" collapsed="false">
      <c r="A1493" s="96" t="s">
        <v>679</v>
      </c>
      <c r="B1493" s="97" t="s">
        <v>1477</v>
      </c>
      <c r="C1493" s="96" t="str">
        <f aca="false">VLOOKUP(B1493,INSUMOS!$A:$I,2,0)</f>
        <v>SINAPI</v>
      </c>
      <c r="D1493" s="96" t="str">
        <f aca="false">VLOOKUP(B1493,INSUMOS!$A:$I,3,0)</f>
        <v>ABRACADEIRA EM ACO PARA AMARRACAO DE ELETRODUTOS, TIPO U SIMPLES, COM 1 1/4"</v>
      </c>
      <c r="E1493" s="98" t="str">
        <f aca="false">VLOOKUP(B1493,INSUMOS!$A:$I,4,0)</f>
        <v>Material</v>
      </c>
      <c r="F1493" s="98"/>
      <c r="G1493" s="99" t="str">
        <f aca="false">VLOOKUP(B1493,INSUMOS!$A:$I,5,0)</f>
        <v>UN</v>
      </c>
      <c r="H1493" s="100" t="n">
        <v>1</v>
      </c>
      <c r="I1493" s="101" t="n">
        <f aca="false">VLOOKUP(B1493,INSUMOS!$A:$I,8,0)</f>
        <v>2.19</v>
      </c>
      <c r="J1493" s="101" t="n">
        <f aca="false">TRUNC(H1493*I1493,2)</f>
        <v>2.19</v>
      </c>
      <c r="L1493" s="63" t="n">
        <f aca="false">IF(AND(A1494&lt;&gt;"",A1493=""),L1492+1,L1492)</f>
        <v>136</v>
      </c>
      <c r="M1493" s="80" t="n">
        <f aca="false">IF(OR(A1493="Insumo",A1493="Composição Auxiliar"),J1493,"")</f>
        <v>2.19</v>
      </c>
      <c r="N1493" s="81" t="str">
        <f aca="false">IF(E1493="Mão de Obra",J1493,"")</f>
        <v/>
      </c>
      <c r="O1493" s="81" t="n">
        <f aca="false">IF(N1493&lt;&gt;"","",M1493)</f>
        <v>2.19</v>
      </c>
      <c r="P1493" s="82" t="str">
        <f aca="false">IF(A1493="Composição",B1493,"")</f>
        <v/>
      </c>
      <c r="Q1493" s="81" t="str">
        <f aca="false">IF(P1493&lt;&gt;"",SUMIF(L1493:L1493,L1493,N1493:N1493),"")</f>
        <v/>
      </c>
      <c r="R1493" s="81" t="str">
        <f aca="false">IF(P1493&lt;&gt;"",SUMIF(L1493:L1493,L1493,O1493:O1493),"")</f>
        <v/>
      </c>
    </row>
    <row r="1494" customFormat="false" ht="14.25" hidden="true" customHeight="false" outlineLevel="0" collapsed="false">
      <c r="A1494" s="96" t="s">
        <v>679</v>
      </c>
      <c r="B1494" s="97" t="s">
        <v>1478</v>
      </c>
      <c r="C1494" s="96" t="str">
        <f aca="false">VLOOKUP(B1494,INSUMOS!$A:$I,2,0)</f>
        <v>SINAPI</v>
      </c>
      <c r="D1494" s="96" t="str">
        <f aca="false">VLOOKUP(B1494,INSUMOS!$A:$I,3,0)</f>
        <v>BUCHA DE NYLON SEM ABA S8</v>
      </c>
      <c r="E1494" s="98" t="str">
        <f aca="false">VLOOKUP(B1494,INSUMOS!$A:$I,4,0)</f>
        <v>Material</v>
      </c>
      <c r="F1494" s="98"/>
      <c r="G1494" s="99" t="str">
        <f aca="false">VLOOKUP(B1494,INSUMOS!$A:$I,5,0)</f>
        <v>UN</v>
      </c>
      <c r="H1494" s="100" t="n">
        <v>2</v>
      </c>
      <c r="I1494" s="101" t="n">
        <f aca="false">VLOOKUP(B1494,INSUMOS!$A:$I,8,0)</f>
        <v>0.09</v>
      </c>
      <c r="J1494" s="101" t="n">
        <f aca="false">TRUNC(H1494*I1494,2)</f>
        <v>0.18</v>
      </c>
      <c r="L1494" s="63" t="n">
        <f aca="false">IF(AND(A1495&lt;&gt;"",A1494=""),L1493+1,L1493)</f>
        <v>136</v>
      </c>
      <c r="M1494" s="80" t="n">
        <f aca="false">IF(OR(A1494="Insumo",A1494="Composição Auxiliar"),J1494,"")</f>
        <v>0.18</v>
      </c>
      <c r="N1494" s="81" t="str">
        <f aca="false">IF(E1494="Mão de Obra",J1494,"")</f>
        <v/>
      </c>
      <c r="O1494" s="81" t="n">
        <f aca="false">IF(N1494&lt;&gt;"","",M1494)</f>
        <v>0.18</v>
      </c>
      <c r="P1494" s="82" t="str">
        <f aca="false">IF(A1494="Composição",B1494,"")</f>
        <v/>
      </c>
      <c r="Q1494" s="81" t="str">
        <f aca="false">IF(P1494&lt;&gt;"",SUMIF(L1494:L1494,L1494,N1494:N1494),"")</f>
        <v/>
      </c>
      <c r="R1494" s="81" t="str">
        <f aca="false">IF(P1494&lt;&gt;"",SUMIF(L1494:L1494,L1494,O1494:O1494),"")</f>
        <v/>
      </c>
    </row>
    <row r="1495" customFormat="false" ht="25.5" hidden="true" customHeight="false" outlineLevel="0" collapsed="false">
      <c r="A1495" s="96" t="s">
        <v>679</v>
      </c>
      <c r="B1495" s="97" t="s">
        <v>1479</v>
      </c>
      <c r="C1495" s="96" t="str">
        <f aca="false">VLOOKUP(B1495,INSUMOS!$A:$I,2,0)</f>
        <v>SINAPI</v>
      </c>
      <c r="D1495" s="96" t="str">
        <f aca="false">VLOOKUP(B1495,INSUMOS!$A:$I,3,0)</f>
        <v>PARAFUSO ROSCA SOBERBA ZINCADO CABECA CHATA FENDA SIMPLES 5,5 X 50 MM (2 ")</v>
      </c>
      <c r="E1495" s="98" t="str">
        <f aca="false">VLOOKUP(B1495,INSUMOS!$A:$I,4,0)</f>
        <v>Material</v>
      </c>
      <c r="F1495" s="98"/>
      <c r="G1495" s="99" t="str">
        <f aca="false">VLOOKUP(B1495,INSUMOS!$A:$I,5,0)</f>
        <v>UN</v>
      </c>
      <c r="H1495" s="100" t="n">
        <v>2</v>
      </c>
      <c r="I1495" s="101" t="n">
        <f aca="false">VLOOKUP(B1495,INSUMOS!$A:$I,8,0)</f>
        <v>0.26</v>
      </c>
      <c r="J1495" s="101" t="n">
        <f aca="false">TRUNC(H1495*I1495,2)</f>
        <v>0.52</v>
      </c>
      <c r="L1495" s="63" t="n">
        <f aca="false">IF(AND(A1496&lt;&gt;"",A1495=""),L1494+1,L1494)</f>
        <v>136</v>
      </c>
      <c r="M1495" s="80" t="n">
        <f aca="false">IF(OR(A1495="Insumo",A1495="Composição Auxiliar"),J1495,"")</f>
        <v>0.52</v>
      </c>
      <c r="N1495" s="81" t="str">
        <f aca="false">IF(E1495="Mão de Obra",J1495,"")</f>
        <v/>
      </c>
      <c r="O1495" s="81" t="n">
        <f aca="false">IF(N1495&lt;&gt;"","",M1495)</f>
        <v>0.52</v>
      </c>
      <c r="P1495" s="82" t="str">
        <f aca="false">IF(A1495="Composição",B1495,"")</f>
        <v/>
      </c>
      <c r="Q1495" s="81" t="str">
        <f aca="false">IF(P1495&lt;&gt;"",SUMIF(L1495:L1495,L1495,N1495:N1495),"")</f>
        <v/>
      </c>
      <c r="R1495" s="81" t="str">
        <f aca="false">IF(P1495&lt;&gt;"",SUMIF(L1495:L1495,L1495,O1495:O1495),"")</f>
        <v/>
      </c>
    </row>
    <row r="1496" customFormat="false" ht="14.25" hidden="true" customHeight="false" outlineLevel="0" collapsed="false">
      <c r="A1496" s="102"/>
      <c r="B1496" s="102"/>
      <c r="C1496" s="102"/>
      <c r="D1496" s="102"/>
      <c r="E1496" s="102"/>
      <c r="F1496" s="103"/>
      <c r="G1496" s="102"/>
      <c r="H1496" s="103"/>
      <c r="I1496" s="102"/>
      <c r="J1496" s="103"/>
      <c r="L1496" s="63" t="n">
        <f aca="false">IF(AND(A1497&lt;&gt;"",A1496=""),L1495+1,L1495)</f>
        <v>136</v>
      </c>
      <c r="M1496" s="80" t="str">
        <f aca="false">IF(OR(A1496="Insumo",A1496="Composição Auxiliar"),J1496,"")</f>
        <v/>
      </c>
      <c r="N1496" s="81" t="str">
        <f aca="false">IF(E1496="Mão de Obra",J1496,"")</f>
        <v/>
      </c>
      <c r="O1496" s="81" t="str">
        <f aca="false">IF(N1496&lt;&gt;"","",M1496)</f>
        <v/>
      </c>
      <c r="P1496" s="82" t="str">
        <f aca="false">IF(A1496="Composição",B1496,"")</f>
        <v/>
      </c>
      <c r="Q1496" s="81" t="str">
        <f aca="false">IF(P1496&lt;&gt;"",SUMIF(L1496:L1496,L1496,N1496:N1496),"")</f>
        <v/>
      </c>
      <c r="R1496" s="81" t="str">
        <f aca="false">IF(P1496&lt;&gt;"",SUMIF(L1496:L1496,L1496,O1496:O1496),"")</f>
        <v/>
      </c>
    </row>
    <row r="1497" customFormat="false" ht="15" hidden="true" customHeight="false" outlineLevel="0" collapsed="false">
      <c r="A1497" s="102"/>
      <c r="B1497" s="102"/>
      <c r="C1497" s="102"/>
      <c r="D1497" s="102"/>
      <c r="E1497" s="102"/>
      <c r="F1497" s="103"/>
      <c r="G1497" s="102"/>
      <c r="H1497" s="104"/>
      <c r="I1497" s="104"/>
      <c r="J1497" s="103"/>
      <c r="L1497" s="63" t="n">
        <f aca="false">IF(AND(A1498&lt;&gt;"",A1497=""),L1496+1,L1496)</f>
        <v>136</v>
      </c>
      <c r="M1497" s="80" t="str">
        <f aca="false">IF(OR(A1497="Insumo",A1497="Composição Auxiliar"),J1497,"")</f>
        <v/>
      </c>
      <c r="N1497" s="81" t="str">
        <f aca="false">IF(E1497="Mão de Obra",J1497,"")</f>
        <v/>
      </c>
      <c r="O1497" s="81" t="str">
        <f aca="false">IF(N1497&lt;&gt;"","",M1497)</f>
        <v/>
      </c>
      <c r="P1497" s="82" t="str">
        <f aca="false">IF(A1497="Composição",B1497,"")</f>
        <v/>
      </c>
      <c r="Q1497" s="81" t="str">
        <f aca="false">IF(P1497&lt;&gt;"",SUMIF(L1497:L1497,L1497,N1497:N1497),"")</f>
        <v/>
      </c>
      <c r="R1497" s="81" t="str">
        <f aca="false">IF(P1497&lt;&gt;"",SUMIF(L1497:L1497,L1497,O1497:O1497),"")</f>
        <v/>
      </c>
    </row>
    <row r="1498" customFormat="false" ht="15" hidden="true" customHeight="false" outlineLevel="0" collapsed="false">
      <c r="A1498" s="108"/>
      <c r="B1498" s="108"/>
      <c r="C1498" s="108"/>
      <c r="D1498" s="108"/>
      <c r="E1498" s="108"/>
      <c r="F1498" s="108"/>
      <c r="G1498" s="108"/>
      <c r="H1498" s="108"/>
      <c r="I1498" s="108"/>
      <c r="J1498" s="108"/>
      <c r="L1498" s="63" t="n">
        <f aca="false">IF(AND(A1499&lt;&gt;"",A1498=""),L1497+1,L1497)</f>
        <v>137</v>
      </c>
      <c r="M1498" s="80" t="str">
        <f aca="false">IF(OR(A1498="Insumo",A1498="Composição Auxiliar"),J1498,"")</f>
        <v/>
      </c>
      <c r="N1498" s="81" t="str">
        <f aca="false">IF(E1498="Mão de Obra",J1498,"")</f>
        <v/>
      </c>
      <c r="O1498" s="81" t="str">
        <f aca="false">IF(N1498&lt;&gt;"","",M1498)</f>
        <v/>
      </c>
      <c r="P1498" s="82" t="str">
        <f aca="false">IF(A1498="Composição",B1498,"")</f>
        <v/>
      </c>
      <c r="Q1498" s="81" t="str">
        <f aca="false">IF(P1498&lt;&gt;"",SUMIF(L1498:L1498,L1498,N1498:N1498),"")</f>
        <v/>
      </c>
      <c r="R1498" s="81" t="str">
        <f aca="false">IF(P1498&lt;&gt;"",SUMIF(L1498:L1498,L1498,O1498:O1498),"")</f>
        <v/>
      </c>
    </row>
    <row r="1499" customFormat="false" ht="15" hidden="true" customHeight="true" outlineLevel="0" collapsed="false">
      <c r="A1499" s="83" t="s">
        <v>382</v>
      </c>
      <c r="B1499" s="84" t="s">
        <v>655</v>
      </c>
      <c r="C1499" s="83" t="s">
        <v>656</v>
      </c>
      <c r="D1499" s="83" t="s">
        <v>657</v>
      </c>
      <c r="E1499" s="83" t="s">
        <v>658</v>
      </c>
      <c r="F1499" s="83"/>
      <c r="G1499" s="85" t="s">
        <v>659</v>
      </c>
      <c r="H1499" s="84" t="s">
        <v>660</v>
      </c>
      <c r="I1499" s="84" t="s">
        <v>661</v>
      </c>
      <c r="J1499" s="84" t="s">
        <v>662</v>
      </c>
      <c r="L1499" s="63" t="n">
        <f aca="false">IF(AND(A1500&lt;&gt;"",A1499=""),L1498+1,L1498)</f>
        <v>137</v>
      </c>
      <c r="M1499" s="80" t="str">
        <f aca="false">IF(OR(A1499="Insumo",A1499="Composição Auxiliar"),J1499,"")</f>
        <v/>
      </c>
      <c r="N1499" s="81" t="str">
        <f aca="false">IF(E1499="Mão de Obra",J1499,"")</f>
        <v/>
      </c>
      <c r="O1499" s="81" t="str">
        <f aca="false">IF(N1499&lt;&gt;"","",M1499)</f>
        <v/>
      </c>
      <c r="P1499" s="82" t="str">
        <f aca="false">IF(A1499="Composição",B1499,"")</f>
        <v/>
      </c>
      <c r="Q1499" s="81" t="str">
        <f aca="false">IF(P1499&lt;&gt;"",SUMIF(L1499:L1499,L1499,N1499:N1499),"")</f>
        <v/>
      </c>
      <c r="R1499" s="81" t="str">
        <f aca="false">IF(P1499&lt;&gt;"",SUMIF(L1499:L1499,L1499,O1499:O1499),"")</f>
        <v/>
      </c>
    </row>
    <row r="1500" customFormat="false" ht="25.5" hidden="true" customHeight="true" outlineLevel="0" collapsed="false">
      <c r="A1500" s="86" t="s">
        <v>663</v>
      </c>
      <c r="B1500" s="87" t="s">
        <v>383</v>
      </c>
      <c r="C1500" s="86" t="s">
        <v>664</v>
      </c>
      <c r="D1500" s="86" t="s">
        <v>1447</v>
      </c>
      <c r="E1500" s="86" t="s">
        <v>764</v>
      </c>
      <c r="F1500" s="86"/>
      <c r="G1500" s="88" t="s">
        <v>718</v>
      </c>
      <c r="H1500" s="89" t="n">
        <v>1</v>
      </c>
      <c r="I1500" s="90" t="n">
        <f aca="false">SUMIF(L:L,$L1500,M:M)</f>
        <v>29.87</v>
      </c>
      <c r="J1500" s="90" t="n">
        <f aca="false">TRUNC(H1500*I1500,2)</f>
        <v>29.87</v>
      </c>
      <c r="L1500" s="63" t="n">
        <f aca="false">IF(AND(A1501&lt;&gt;"",A1500=""),L1499+1,L1499)</f>
        <v>137</v>
      </c>
      <c r="M1500" s="80" t="str">
        <f aca="false">IF(OR(A1500="Insumo",A1500="Composição Auxiliar"),J1500,"")</f>
        <v/>
      </c>
      <c r="N1500" s="81" t="str">
        <f aca="false">IF(E1500="Mão de Obra",J1500,"")</f>
        <v/>
      </c>
      <c r="O1500" s="81" t="str">
        <f aca="false">IF(N1500&lt;&gt;"","",M1500)</f>
        <v/>
      </c>
      <c r="P1500" s="82" t="str">
        <f aca="false">IF(A1500="Composição",B1500,"")</f>
        <v> 94489 </v>
      </c>
      <c r="Q1500" s="81" t="n">
        <f aca="false">IF(P1500&lt;&gt;"",SUMIF(L1500:L1500,L1500,N1500:N1500),"")</f>
        <v>0</v>
      </c>
      <c r="R1500" s="81" t="n">
        <f aca="false">IF(P1500&lt;&gt;"",SUMIF(L1500:L1500,L1500,O1500:O1500),"")</f>
        <v>0</v>
      </c>
    </row>
    <row r="1501" customFormat="false" ht="25.5" hidden="true" customHeight="true" outlineLevel="0" collapsed="false">
      <c r="A1501" s="91" t="s">
        <v>668</v>
      </c>
      <c r="B1501" s="92" t="s">
        <v>1336</v>
      </c>
      <c r="C1501" s="91" t="s">
        <v>664</v>
      </c>
      <c r="D1501" s="91" t="s">
        <v>1337</v>
      </c>
      <c r="E1501" s="91" t="s">
        <v>671</v>
      </c>
      <c r="F1501" s="91"/>
      <c r="G1501" s="93" t="s">
        <v>672</v>
      </c>
      <c r="H1501" s="94" t="n">
        <v>0.0795</v>
      </c>
      <c r="I1501" s="95" t="n">
        <f aca="false">SUMIFS(J:J,A:A,"Composição",B:B,$B1501)</f>
        <v>19.47</v>
      </c>
      <c r="J1501" s="95" t="n">
        <f aca="false">TRUNC(H1501*I1501,2)</f>
        <v>1.54</v>
      </c>
      <c r="L1501" s="63" t="n">
        <f aca="false">IF(AND(A1502&lt;&gt;"",A1501=""),L1500+1,L1500)</f>
        <v>137</v>
      </c>
      <c r="M1501" s="80" t="n">
        <f aca="false">IF(OR(A1501="Insumo",A1501="Composição Auxiliar"),J1501,"")</f>
        <v>1.54</v>
      </c>
      <c r="N1501" s="81" t="str">
        <f aca="false">IF(E1501="Mão de Obra",J1501,"")</f>
        <v/>
      </c>
      <c r="O1501" s="81" t="n">
        <f aca="false">IF(N1501&lt;&gt;"","",M1501)</f>
        <v>1.54</v>
      </c>
      <c r="P1501" s="82" t="str">
        <f aca="false">IF(A1501="Composição",B1501,"")</f>
        <v/>
      </c>
      <c r="Q1501" s="81" t="str">
        <f aca="false">IF(P1501&lt;&gt;"",SUMIF(L1501:L1501,L1501,N1501:N1501),"")</f>
        <v/>
      </c>
      <c r="R1501" s="81" t="str">
        <f aca="false">IF(P1501&lt;&gt;"",SUMIF(L1501:L1501,L1501,O1501:O1501),"")</f>
        <v/>
      </c>
    </row>
    <row r="1502" customFormat="false" ht="25.5" hidden="true" customHeight="true" outlineLevel="0" collapsed="false">
      <c r="A1502" s="91" t="s">
        <v>668</v>
      </c>
      <c r="B1502" s="92" t="s">
        <v>1292</v>
      </c>
      <c r="C1502" s="91" t="s">
        <v>664</v>
      </c>
      <c r="D1502" s="91" t="s">
        <v>1293</v>
      </c>
      <c r="E1502" s="91" t="s">
        <v>671</v>
      </c>
      <c r="F1502" s="91"/>
      <c r="G1502" s="93" t="s">
        <v>672</v>
      </c>
      <c r="H1502" s="94" t="n">
        <v>0.0795</v>
      </c>
      <c r="I1502" s="95" t="n">
        <f aca="false">SUMIFS(J:J,A:A,"Composição",B:B,$B1502)</f>
        <v>22.94</v>
      </c>
      <c r="J1502" s="95" t="n">
        <f aca="false">TRUNC(H1502*I1502,2)</f>
        <v>1.82</v>
      </c>
      <c r="L1502" s="63" t="n">
        <f aca="false">IF(AND(A1503&lt;&gt;"",A1502=""),L1501+1,L1501)</f>
        <v>137</v>
      </c>
      <c r="M1502" s="80" t="n">
        <f aca="false">IF(OR(A1502="Insumo",A1502="Composição Auxiliar"),J1502,"")</f>
        <v>1.82</v>
      </c>
      <c r="N1502" s="81" t="str">
        <f aca="false">IF(E1502="Mão de Obra",J1502,"")</f>
        <v/>
      </c>
      <c r="O1502" s="81" t="n">
        <f aca="false">IF(N1502&lt;&gt;"","",M1502)</f>
        <v>1.82</v>
      </c>
      <c r="P1502" s="82" t="str">
        <f aca="false">IF(A1502="Composição",B1502,"")</f>
        <v/>
      </c>
      <c r="Q1502" s="81" t="str">
        <f aca="false">IF(P1502&lt;&gt;"",SUMIF(L1502:L1502,L1502,N1502:N1502),"")</f>
        <v/>
      </c>
      <c r="R1502" s="81" t="str">
        <f aca="false">IF(P1502&lt;&gt;"",SUMIF(L1502:L1502,L1502,O1502:O1502),"")</f>
        <v/>
      </c>
    </row>
    <row r="1503" customFormat="false" ht="25.5" hidden="true" customHeight="false" outlineLevel="0" collapsed="false">
      <c r="A1503" s="96" t="s">
        <v>679</v>
      </c>
      <c r="B1503" s="97" t="s">
        <v>1480</v>
      </c>
      <c r="C1503" s="96" t="str">
        <f aca="false">VLOOKUP(B1503,INSUMOS!$A:$I,2,0)</f>
        <v>SINAPI</v>
      </c>
      <c r="D1503" s="96" t="str">
        <f aca="false">VLOOKUP(B1503,INSUMOS!$A:$I,3,0)</f>
        <v>REGISTRO DE ESFERA, PVC, COM VOLANTE, VS, SOLDAVEL, DN 25 MM, COM CORPO DIVIDIDO</v>
      </c>
      <c r="E1503" s="98" t="str">
        <f aca="false">VLOOKUP(B1503,INSUMOS!$A:$I,4,0)</f>
        <v>Material</v>
      </c>
      <c r="F1503" s="98"/>
      <c r="G1503" s="99" t="str">
        <f aca="false">VLOOKUP(B1503,INSUMOS!$A:$I,5,0)</f>
        <v>UN</v>
      </c>
      <c r="H1503" s="100" t="n">
        <v>1</v>
      </c>
      <c r="I1503" s="101" t="n">
        <f aca="false">VLOOKUP(B1503,INSUMOS!$A:$I,8,0)</f>
        <v>24.76</v>
      </c>
      <c r="J1503" s="101" t="n">
        <f aca="false">TRUNC(H1503*I1503,2)</f>
        <v>24.76</v>
      </c>
      <c r="L1503" s="63" t="n">
        <f aca="false">IF(AND(A1504&lt;&gt;"",A1503=""),L1502+1,L1502)</f>
        <v>137</v>
      </c>
      <c r="M1503" s="80" t="n">
        <f aca="false">IF(OR(A1503="Insumo",A1503="Composição Auxiliar"),J1503,"")</f>
        <v>24.76</v>
      </c>
      <c r="N1503" s="81" t="str">
        <f aca="false">IF(E1503="Mão de Obra",J1503,"")</f>
        <v/>
      </c>
      <c r="O1503" s="81" t="n">
        <f aca="false">IF(N1503&lt;&gt;"","",M1503)</f>
        <v>24.76</v>
      </c>
      <c r="P1503" s="82" t="str">
        <f aca="false">IF(A1503="Composição",B1503,"")</f>
        <v/>
      </c>
      <c r="Q1503" s="81" t="str">
        <f aca="false">IF(P1503&lt;&gt;"",SUMIF(L1503:L1503,L1503,N1503:N1503),"")</f>
        <v/>
      </c>
      <c r="R1503" s="81" t="str">
        <f aca="false">IF(P1503&lt;&gt;"",SUMIF(L1503:L1503,L1503,O1503:O1503),"")</f>
        <v/>
      </c>
    </row>
    <row r="1504" customFormat="false" ht="25.5" hidden="true" customHeight="false" outlineLevel="0" collapsed="false">
      <c r="A1504" s="96" t="s">
        <v>679</v>
      </c>
      <c r="B1504" s="97" t="s">
        <v>1457</v>
      </c>
      <c r="C1504" s="96" t="str">
        <f aca="false">VLOOKUP(B1504,INSUMOS!$A:$I,2,0)</f>
        <v>SINAPI</v>
      </c>
      <c r="D1504" s="96" t="str">
        <f aca="false">VLOOKUP(B1504,INSUMOS!$A:$I,3,0)</f>
        <v>SOLUCAO PREPARADORA / LIMPADORA PARA PVC, FRASCO COM 1000 CM3</v>
      </c>
      <c r="E1504" s="98" t="str">
        <f aca="false">VLOOKUP(B1504,INSUMOS!$A:$I,4,0)</f>
        <v>Material</v>
      </c>
      <c r="F1504" s="98"/>
      <c r="G1504" s="99" t="str">
        <f aca="false">VLOOKUP(B1504,INSUMOS!$A:$I,5,0)</f>
        <v>UN</v>
      </c>
      <c r="H1504" s="100" t="n">
        <v>0.0095</v>
      </c>
      <c r="I1504" s="101" t="n">
        <f aca="false">VLOOKUP(B1504,INSUMOS!$A:$I,8,0)</f>
        <v>82.81</v>
      </c>
      <c r="J1504" s="101" t="n">
        <f aca="false">TRUNC(H1504*I1504,2)</f>
        <v>0.78</v>
      </c>
      <c r="L1504" s="63" t="n">
        <f aca="false">IF(AND(A1505&lt;&gt;"",A1504=""),L1503+1,L1503)</f>
        <v>137</v>
      </c>
      <c r="M1504" s="80" t="n">
        <f aca="false">IF(OR(A1504="Insumo",A1504="Composição Auxiliar"),J1504,"")</f>
        <v>0.78</v>
      </c>
      <c r="N1504" s="81" t="str">
        <f aca="false">IF(E1504="Mão de Obra",J1504,"")</f>
        <v/>
      </c>
      <c r="O1504" s="81" t="n">
        <f aca="false">IF(N1504&lt;&gt;"","",M1504)</f>
        <v>0.78</v>
      </c>
      <c r="P1504" s="82" t="str">
        <f aca="false">IF(A1504="Composição",B1504,"")</f>
        <v/>
      </c>
      <c r="Q1504" s="81" t="str">
        <f aca="false">IF(P1504&lt;&gt;"",SUMIF(L1504:L1504,L1504,N1504:N1504),"")</f>
        <v/>
      </c>
      <c r="R1504" s="81" t="str">
        <f aca="false">IF(P1504&lt;&gt;"",SUMIF(L1504:L1504,L1504,O1504:O1504),"")</f>
        <v/>
      </c>
    </row>
    <row r="1505" customFormat="false" ht="14.25" hidden="true" customHeight="false" outlineLevel="0" collapsed="false">
      <c r="A1505" s="96" t="s">
        <v>679</v>
      </c>
      <c r="B1505" s="97" t="s">
        <v>1481</v>
      </c>
      <c r="C1505" s="96" t="str">
        <f aca="false">VLOOKUP(B1505,INSUMOS!$A:$I,2,0)</f>
        <v>SINAPI</v>
      </c>
      <c r="D1505" s="96" t="str">
        <f aca="false">VLOOKUP(B1505,INSUMOS!$A:$I,3,0)</f>
        <v>LIXA D'AGUA EM FOLHA, GRAO 100</v>
      </c>
      <c r="E1505" s="98" t="str">
        <f aca="false">VLOOKUP(B1505,INSUMOS!$A:$I,4,0)</f>
        <v>Material</v>
      </c>
      <c r="F1505" s="98"/>
      <c r="G1505" s="99" t="str">
        <f aca="false">VLOOKUP(B1505,INSUMOS!$A:$I,5,0)</f>
        <v>UN</v>
      </c>
      <c r="H1505" s="100" t="n">
        <v>0.008</v>
      </c>
      <c r="I1505" s="101" t="n">
        <f aca="false">VLOOKUP(B1505,INSUMOS!$A:$I,8,0)</f>
        <v>3.03</v>
      </c>
      <c r="J1505" s="101" t="n">
        <f aca="false">TRUNC(H1505*I1505,2)</f>
        <v>0.02</v>
      </c>
      <c r="L1505" s="63" t="n">
        <f aca="false">IF(AND(A1506&lt;&gt;"",A1505=""),L1504+1,L1504)</f>
        <v>137</v>
      </c>
      <c r="M1505" s="80" t="n">
        <f aca="false">IF(OR(A1505="Insumo",A1505="Composição Auxiliar"),J1505,"")</f>
        <v>0.02</v>
      </c>
      <c r="N1505" s="81" t="str">
        <f aca="false">IF(E1505="Mão de Obra",J1505,"")</f>
        <v/>
      </c>
      <c r="O1505" s="81" t="n">
        <f aca="false">IF(N1505&lt;&gt;"","",M1505)</f>
        <v>0.02</v>
      </c>
      <c r="P1505" s="82" t="str">
        <f aca="false">IF(A1505="Composição",B1505,"")</f>
        <v/>
      </c>
      <c r="Q1505" s="81" t="str">
        <f aca="false">IF(P1505&lt;&gt;"",SUMIF(L1505:L1505,L1505,N1505:N1505),"")</f>
        <v/>
      </c>
      <c r="R1505" s="81" t="str">
        <f aca="false">IF(P1505&lt;&gt;"",SUMIF(L1505:L1505,L1505,O1505:O1505),"")</f>
        <v/>
      </c>
    </row>
    <row r="1506" customFormat="false" ht="14.25" hidden="true" customHeight="false" outlineLevel="0" collapsed="false">
      <c r="A1506" s="96" t="s">
        <v>679</v>
      </c>
      <c r="B1506" s="97" t="s">
        <v>1482</v>
      </c>
      <c r="C1506" s="96" t="str">
        <f aca="false">VLOOKUP(B1506,INSUMOS!$A:$I,2,0)</f>
        <v>SINAPI</v>
      </c>
      <c r="D1506" s="96" t="str">
        <f aca="false">VLOOKUP(B1506,INSUMOS!$A:$I,3,0)</f>
        <v>ADESIVO PLASTICO PARA PVC, FRASCO COM 175 GR</v>
      </c>
      <c r="E1506" s="98" t="str">
        <f aca="false">VLOOKUP(B1506,INSUMOS!$A:$I,4,0)</f>
        <v>Material</v>
      </c>
      <c r="F1506" s="98"/>
      <c r="G1506" s="99" t="str">
        <f aca="false">VLOOKUP(B1506,INSUMOS!$A:$I,5,0)</f>
        <v>UN</v>
      </c>
      <c r="H1506" s="100" t="n">
        <v>0.04</v>
      </c>
      <c r="I1506" s="101" t="n">
        <f aca="false">VLOOKUP(B1506,INSUMOS!$A:$I,8,0)</f>
        <v>23.85</v>
      </c>
      <c r="J1506" s="101" t="n">
        <f aca="false">TRUNC(H1506*I1506,2)</f>
        <v>0.95</v>
      </c>
      <c r="L1506" s="63" t="n">
        <f aca="false">IF(AND(A1507&lt;&gt;"",A1506=""),L1505+1,L1505)</f>
        <v>137</v>
      </c>
      <c r="M1506" s="80" t="n">
        <f aca="false">IF(OR(A1506="Insumo",A1506="Composição Auxiliar"),J1506,"")</f>
        <v>0.95</v>
      </c>
      <c r="N1506" s="81" t="str">
        <f aca="false">IF(E1506="Mão de Obra",J1506,"")</f>
        <v/>
      </c>
      <c r="O1506" s="81" t="n">
        <f aca="false">IF(N1506&lt;&gt;"","",M1506)</f>
        <v>0.95</v>
      </c>
      <c r="P1506" s="82" t="str">
        <f aca="false">IF(A1506="Composição",B1506,"")</f>
        <v/>
      </c>
      <c r="Q1506" s="81" t="str">
        <f aca="false">IF(P1506&lt;&gt;"",SUMIF(L1506:L1506,L1506,N1506:N1506),"")</f>
        <v/>
      </c>
      <c r="R1506" s="81" t="str">
        <f aca="false">IF(P1506&lt;&gt;"",SUMIF(L1506:L1506,L1506,O1506:O1506),"")</f>
        <v/>
      </c>
    </row>
    <row r="1507" customFormat="false" ht="14.25" hidden="true" customHeight="false" outlineLevel="0" collapsed="false">
      <c r="A1507" s="102"/>
      <c r="B1507" s="102"/>
      <c r="C1507" s="102"/>
      <c r="D1507" s="102"/>
      <c r="E1507" s="102"/>
      <c r="F1507" s="103"/>
      <c r="G1507" s="102"/>
      <c r="H1507" s="103"/>
      <c r="I1507" s="102"/>
      <c r="J1507" s="103"/>
      <c r="L1507" s="63" t="n">
        <f aca="false">IF(AND(A1508&lt;&gt;"",A1507=""),L1506+1,L1506)</f>
        <v>137</v>
      </c>
      <c r="M1507" s="80" t="str">
        <f aca="false">IF(OR(A1507="Insumo",A1507="Composição Auxiliar"),J1507,"")</f>
        <v/>
      </c>
      <c r="N1507" s="81" t="str">
        <f aca="false">IF(E1507="Mão de Obra",J1507,"")</f>
        <v/>
      </c>
      <c r="O1507" s="81" t="str">
        <f aca="false">IF(N1507&lt;&gt;"","",M1507)</f>
        <v/>
      </c>
      <c r="P1507" s="82" t="str">
        <f aca="false">IF(A1507="Composição",B1507,"")</f>
        <v/>
      </c>
      <c r="Q1507" s="81" t="str">
        <f aca="false">IF(P1507&lt;&gt;"",SUMIF(L1507:L1507,L1507,N1507:N1507),"")</f>
        <v/>
      </c>
      <c r="R1507" s="81" t="str">
        <f aca="false">IF(P1507&lt;&gt;"",SUMIF(L1507:L1507,L1507,O1507:O1507),"")</f>
        <v/>
      </c>
    </row>
    <row r="1508" customFormat="false" ht="15" hidden="true" customHeight="false" outlineLevel="0" collapsed="false">
      <c r="A1508" s="102"/>
      <c r="B1508" s="102"/>
      <c r="C1508" s="102"/>
      <c r="D1508" s="102"/>
      <c r="E1508" s="102"/>
      <c r="F1508" s="103"/>
      <c r="G1508" s="102"/>
      <c r="H1508" s="104"/>
      <c r="I1508" s="104"/>
      <c r="J1508" s="103"/>
      <c r="L1508" s="63" t="n">
        <f aca="false">IF(AND(A1509&lt;&gt;"",A1508=""),L1507+1,L1507)</f>
        <v>137</v>
      </c>
      <c r="M1508" s="80" t="str">
        <f aca="false">IF(OR(A1508="Insumo",A1508="Composição Auxiliar"),J1508,"")</f>
        <v/>
      </c>
      <c r="N1508" s="81" t="str">
        <f aca="false">IF(E1508="Mão de Obra",J1508,"")</f>
        <v/>
      </c>
      <c r="O1508" s="81" t="str">
        <f aca="false">IF(N1508&lt;&gt;"","",M1508)</f>
        <v/>
      </c>
      <c r="P1508" s="82" t="str">
        <f aca="false">IF(A1508="Composição",B1508,"")</f>
        <v/>
      </c>
      <c r="Q1508" s="81" t="str">
        <f aca="false">IF(P1508&lt;&gt;"",SUMIF(L1508:L1508,L1508,N1508:N1508),"")</f>
        <v/>
      </c>
      <c r="R1508" s="81" t="str">
        <f aca="false">IF(P1508&lt;&gt;"",SUMIF(L1508:L1508,L1508,O1508:O1508),"")</f>
        <v/>
      </c>
    </row>
    <row r="1509" customFormat="false" ht="15" hidden="true" customHeight="false" outlineLevel="0" collapsed="false">
      <c r="A1509" s="108"/>
      <c r="B1509" s="108"/>
      <c r="C1509" s="108"/>
      <c r="D1509" s="108"/>
      <c r="E1509" s="108"/>
      <c r="F1509" s="108"/>
      <c r="G1509" s="108"/>
      <c r="H1509" s="108"/>
      <c r="I1509" s="108"/>
      <c r="J1509" s="108"/>
      <c r="L1509" s="63" t="n">
        <f aca="false">IF(AND(A1510&lt;&gt;"",A1509=""),L1508+1,L1508)</f>
        <v>138</v>
      </c>
      <c r="M1509" s="80" t="str">
        <f aca="false">IF(OR(A1509="Insumo",A1509="Composição Auxiliar"),J1509,"")</f>
        <v/>
      </c>
      <c r="N1509" s="81" t="str">
        <f aca="false">IF(E1509="Mão de Obra",J1509,"")</f>
        <v/>
      </c>
      <c r="O1509" s="81" t="str">
        <f aca="false">IF(N1509&lt;&gt;"","",M1509)</f>
        <v/>
      </c>
      <c r="P1509" s="82" t="str">
        <f aca="false">IF(A1509="Composição",B1509,"")</f>
        <v/>
      </c>
      <c r="Q1509" s="81" t="str">
        <f aca="false">IF(P1509&lt;&gt;"",SUMIF(L1509:L1509,L1509,N1509:N1509),"")</f>
        <v/>
      </c>
      <c r="R1509" s="81" t="str">
        <f aca="false">IF(P1509&lt;&gt;"",SUMIF(L1509:L1509,L1509,O1509:O1509),"")</f>
        <v/>
      </c>
    </row>
    <row r="1510" customFormat="false" ht="15" hidden="true" customHeight="true" outlineLevel="0" collapsed="false">
      <c r="A1510" s="83" t="s">
        <v>384</v>
      </c>
      <c r="B1510" s="84" t="s">
        <v>655</v>
      </c>
      <c r="C1510" s="83" t="s">
        <v>656</v>
      </c>
      <c r="D1510" s="83" t="s">
        <v>657</v>
      </c>
      <c r="E1510" s="83" t="s">
        <v>658</v>
      </c>
      <c r="F1510" s="83"/>
      <c r="G1510" s="85" t="s">
        <v>659</v>
      </c>
      <c r="H1510" s="84" t="s">
        <v>660</v>
      </c>
      <c r="I1510" s="84" t="s">
        <v>661</v>
      </c>
      <c r="J1510" s="84" t="s">
        <v>662</v>
      </c>
      <c r="L1510" s="63" t="n">
        <f aca="false">IF(AND(A1511&lt;&gt;"",A1510=""),L1509+1,L1509)</f>
        <v>138</v>
      </c>
      <c r="M1510" s="80" t="str">
        <f aca="false">IF(OR(A1510="Insumo",A1510="Composição Auxiliar"),J1510,"")</f>
        <v/>
      </c>
      <c r="N1510" s="81" t="str">
        <f aca="false">IF(E1510="Mão de Obra",J1510,"")</f>
        <v/>
      </c>
      <c r="O1510" s="81" t="str">
        <f aca="false">IF(N1510&lt;&gt;"","",M1510)</f>
        <v/>
      </c>
      <c r="P1510" s="82" t="str">
        <f aca="false">IF(A1510="Composição",B1510,"")</f>
        <v/>
      </c>
      <c r="Q1510" s="81" t="str">
        <f aca="false">IF(P1510&lt;&gt;"",SUMIF(L1510:L1510,L1510,N1510:N1510),"")</f>
        <v/>
      </c>
      <c r="R1510" s="81" t="str">
        <f aca="false">IF(P1510&lt;&gt;"",SUMIF(L1510:L1510,L1510,O1510:O1510),"")</f>
        <v/>
      </c>
    </row>
    <row r="1511" customFormat="false" ht="25.5" hidden="true" customHeight="true" outlineLevel="0" collapsed="false">
      <c r="A1511" s="86" t="s">
        <v>663</v>
      </c>
      <c r="B1511" s="87" t="s">
        <v>385</v>
      </c>
      <c r="C1511" s="86" t="s">
        <v>664</v>
      </c>
      <c r="D1511" s="86" t="s">
        <v>1483</v>
      </c>
      <c r="E1511" s="86" t="s">
        <v>764</v>
      </c>
      <c r="F1511" s="86"/>
      <c r="G1511" s="88" t="s">
        <v>718</v>
      </c>
      <c r="H1511" s="89" t="n">
        <v>1</v>
      </c>
      <c r="I1511" s="90" t="n">
        <f aca="false">SUMIF(L:L,$L1511,M:M)</f>
        <v>44.42</v>
      </c>
      <c r="J1511" s="90" t="n">
        <f aca="false">TRUNC(H1511*I1511,2)</f>
        <v>44.42</v>
      </c>
      <c r="L1511" s="63" t="n">
        <f aca="false">IF(AND(A1512&lt;&gt;"",A1511=""),L1510+1,L1510)</f>
        <v>138</v>
      </c>
      <c r="M1511" s="80" t="str">
        <f aca="false">IF(OR(A1511="Insumo",A1511="Composição Auxiliar"),J1511,"")</f>
        <v/>
      </c>
      <c r="N1511" s="81" t="str">
        <f aca="false">IF(E1511="Mão de Obra",J1511,"")</f>
        <v/>
      </c>
      <c r="O1511" s="81" t="str">
        <f aca="false">IF(N1511&lt;&gt;"","",M1511)</f>
        <v/>
      </c>
      <c r="P1511" s="82" t="str">
        <f aca="false">IF(A1511="Composição",B1511,"")</f>
        <v> 94490 </v>
      </c>
      <c r="Q1511" s="81" t="n">
        <f aca="false">IF(P1511&lt;&gt;"",SUMIF(L1511:L1511,L1511,N1511:N1511),"")</f>
        <v>0</v>
      </c>
      <c r="R1511" s="81" t="n">
        <f aca="false">IF(P1511&lt;&gt;"",SUMIF(L1511:L1511,L1511,O1511:O1511),"")</f>
        <v>0</v>
      </c>
    </row>
    <row r="1512" customFormat="false" ht="25.5" hidden="true" customHeight="true" outlineLevel="0" collapsed="false">
      <c r="A1512" s="91" t="s">
        <v>668</v>
      </c>
      <c r="B1512" s="92" t="s">
        <v>1292</v>
      </c>
      <c r="C1512" s="91" t="s">
        <v>664</v>
      </c>
      <c r="D1512" s="91" t="s">
        <v>1293</v>
      </c>
      <c r="E1512" s="91" t="s">
        <v>671</v>
      </c>
      <c r="F1512" s="91"/>
      <c r="G1512" s="93" t="s">
        <v>672</v>
      </c>
      <c r="H1512" s="94" t="n">
        <v>0.0795</v>
      </c>
      <c r="I1512" s="95" t="n">
        <f aca="false">SUMIFS(J:J,A:A,"Composição",B:B,$B1512)</f>
        <v>22.94</v>
      </c>
      <c r="J1512" s="95" t="n">
        <f aca="false">TRUNC(H1512*I1512,2)</f>
        <v>1.82</v>
      </c>
      <c r="L1512" s="63" t="n">
        <f aca="false">IF(AND(A1513&lt;&gt;"",A1512=""),L1511+1,L1511)</f>
        <v>138</v>
      </c>
      <c r="M1512" s="80" t="n">
        <f aca="false">IF(OR(A1512="Insumo",A1512="Composição Auxiliar"),J1512,"")</f>
        <v>1.82</v>
      </c>
      <c r="N1512" s="81" t="str">
        <f aca="false">IF(E1512="Mão de Obra",J1512,"")</f>
        <v/>
      </c>
      <c r="O1512" s="81" t="n">
        <f aca="false">IF(N1512&lt;&gt;"","",M1512)</f>
        <v>1.82</v>
      </c>
      <c r="P1512" s="82" t="str">
        <f aca="false">IF(A1512="Composição",B1512,"")</f>
        <v/>
      </c>
      <c r="Q1512" s="81" t="str">
        <f aca="false">IF(P1512&lt;&gt;"",SUMIF(L1512:L1512,L1512,N1512:N1512),"")</f>
        <v/>
      </c>
      <c r="R1512" s="81" t="str">
        <f aca="false">IF(P1512&lt;&gt;"",SUMIF(L1512:L1512,L1512,O1512:O1512),"")</f>
        <v/>
      </c>
    </row>
    <row r="1513" customFormat="false" ht="25.5" hidden="true" customHeight="true" outlineLevel="0" collapsed="false">
      <c r="A1513" s="91" t="s">
        <v>668</v>
      </c>
      <c r="B1513" s="92" t="s">
        <v>1336</v>
      </c>
      <c r="C1513" s="91" t="s">
        <v>664</v>
      </c>
      <c r="D1513" s="91" t="s">
        <v>1337</v>
      </c>
      <c r="E1513" s="91" t="s">
        <v>671</v>
      </c>
      <c r="F1513" s="91"/>
      <c r="G1513" s="93" t="s">
        <v>672</v>
      </c>
      <c r="H1513" s="94" t="n">
        <v>0.0795</v>
      </c>
      <c r="I1513" s="95" t="n">
        <f aca="false">SUMIFS(J:J,A:A,"Composição",B:B,$B1513)</f>
        <v>19.47</v>
      </c>
      <c r="J1513" s="95" t="n">
        <f aca="false">TRUNC(H1513*I1513,2)</f>
        <v>1.54</v>
      </c>
      <c r="L1513" s="63" t="n">
        <f aca="false">IF(AND(A1514&lt;&gt;"",A1513=""),L1512+1,L1512)</f>
        <v>138</v>
      </c>
      <c r="M1513" s="80" t="n">
        <f aca="false">IF(OR(A1513="Insumo",A1513="Composição Auxiliar"),J1513,"")</f>
        <v>1.54</v>
      </c>
      <c r="N1513" s="81" t="str">
        <f aca="false">IF(E1513="Mão de Obra",J1513,"")</f>
        <v/>
      </c>
      <c r="O1513" s="81" t="n">
        <f aca="false">IF(N1513&lt;&gt;"","",M1513)</f>
        <v>1.54</v>
      </c>
      <c r="P1513" s="82" t="str">
        <f aca="false">IF(A1513="Composição",B1513,"")</f>
        <v/>
      </c>
      <c r="Q1513" s="81" t="str">
        <f aca="false">IF(P1513&lt;&gt;"",SUMIF(L1513:L1513,L1513,N1513:N1513),"")</f>
        <v/>
      </c>
      <c r="R1513" s="81" t="str">
        <f aca="false">IF(P1513&lt;&gt;"",SUMIF(L1513:L1513,L1513,O1513:O1513),"")</f>
        <v/>
      </c>
    </row>
    <row r="1514" customFormat="false" ht="14.25" hidden="true" customHeight="false" outlineLevel="0" collapsed="false">
      <c r="A1514" s="96" t="s">
        <v>679</v>
      </c>
      <c r="B1514" s="97" t="s">
        <v>1482</v>
      </c>
      <c r="C1514" s="96" t="str">
        <f aca="false">VLOOKUP(B1514,INSUMOS!$A:$I,2,0)</f>
        <v>SINAPI</v>
      </c>
      <c r="D1514" s="96" t="str">
        <f aca="false">VLOOKUP(B1514,INSUMOS!$A:$I,3,0)</f>
        <v>ADESIVO PLASTICO PARA PVC, FRASCO COM 175 GR</v>
      </c>
      <c r="E1514" s="98" t="str">
        <f aca="false">VLOOKUP(B1514,INSUMOS!$A:$I,4,0)</f>
        <v>Material</v>
      </c>
      <c r="F1514" s="98"/>
      <c r="G1514" s="99" t="str">
        <f aca="false">VLOOKUP(B1514,INSUMOS!$A:$I,5,0)</f>
        <v>UN</v>
      </c>
      <c r="H1514" s="100" t="n">
        <v>0.04</v>
      </c>
      <c r="I1514" s="101" t="n">
        <f aca="false">VLOOKUP(B1514,INSUMOS!$A:$I,8,0)</f>
        <v>23.85</v>
      </c>
      <c r="J1514" s="101" t="n">
        <f aca="false">TRUNC(H1514*I1514,2)</f>
        <v>0.95</v>
      </c>
      <c r="L1514" s="63" t="n">
        <f aca="false">IF(AND(A1515&lt;&gt;"",A1514=""),L1513+1,L1513)</f>
        <v>138</v>
      </c>
      <c r="M1514" s="80" t="n">
        <f aca="false">IF(OR(A1514="Insumo",A1514="Composição Auxiliar"),J1514,"")</f>
        <v>0.95</v>
      </c>
      <c r="N1514" s="81" t="str">
        <f aca="false">IF(E1514="Mão de Obra",J1514,"")</f>
        <v/>
      </c>
      <c r="O1514" s="81" t="n">
        <f aca="false">IF(N1514&lt;&gt;"","",M1514)</f>
        <v>0.95</v>
      </c>
      <c r="P1514" s="82" t="str">
        <f aca="false">IF(A1514="Composição",B1514,"")</f>
        <v/>
      </c>
      <c r="Q1514" s="81" t="str">
        <f aca="false">IF(P1514&lt;&gt;"",SUMIF(L1514:L1514,L1514,N1514:N1514),"")</f>
        <v/>
      </c>
      <c r="R1514" s="81" t="str">
        <f aca="false">IF(P1514&lt;&gt;"",SUMIF(L1514:L1514,L1514,O1514:O1514),"")</f>
        <v/>
      </c>
    </row>
    <row r="1515" customFormat="false" ht="14.25" hidden="true" customHeight="false" outlineLevel="0" collapsed="false">
      <c r="A1515" s="96" t="s">
        <v>679</v>
      </c>
      <c r="B1515" s="97" t="s">
        <v>1481</v>
      </c>
      <c r="C1515" s="96" t="str">
        <f aca="false">VLOOKUP(B1515,INSUMOS!$A:$I,2,0)</f>
        <v>SINAPI</v>
      </c>
      <c r="D1515" s="96" t="str">
        <f aca="false">VLOOKUP(B1515,INSUMOS!$A:$I,3,0)</f>
        <v>LIXA D'AGUA EM FOLHA, GRAO 100</v>
      </c>
      <c r="E1515" s="98" t="str">
        <f aca="false">VLOOKUP(B1515,INSUMOS!$A:$I,4,0)</f>
        <v>Material</v>
      </c>
      <c r="F1515" s="98"/>
      <c r="G1515" s="99" t="str">
        <f aca="false">VLOOKUP(B1515,INSUMOS!$A:$I,5,0)</f>
        <v>UN</v>
      </c>
      <c r="H1515" s="100" t="n">
        <v>0.008</v>
      </c>
      <c r="I1515" s="101" t="n">
        <f aca="false">VLOOKUP(B1515,INSUMOS!$A:$I,8,0)</f>
        <v>3.03</v>
      </c>
      <c r="J1515" s="101" t="n">
        <f aca="false">TRUNC(H1515*I1515,2)</f>
        <v>0.02</v>
      </c>
      <c r="L1515" s="63" t="n">
        <f aca="false">IF(AND(A1516&lt;&gt;"",A1515=""),L1514+1,L1514)</f>
        <v>138</v>
      </c>
      <c r="M1515" s="80" t="n">
        <f aca="false">IF(OR(A1515="Insumo",A1515="Composição Auxiliar"),J1515,"")</f>
        <v>0.02</v>
      </c>
      <c r="N1515" s="81" t="str">
        <f aca="false">IF(E1515="Mão de Obra",J1515,"")</f>
        <v/>
      </c>
      <c r="O1515" s="81" t="n">
        <f aca="false">IF(N1515&lt;&gt;"","",M1515)</f>
        <v>0.02</v>
      </c>
      <c r="P1515" s="82" t="str">
        <f aca="false">IF(A1515="Composição",B1515,"")</f>
        <v/>
      </c>
      <c r="Q1515" s="81" t="str">
        <f aca="false">IF(P1515&lt;&gt;"",SUMIF(L1515:L1515,L1515,N1515:N1515),"")</f>
        <v/>
      </c>
      <c r="R1515" s="81" t="str">
        <f aca="false">IF(P1515&lt;&gt;"",SUMIF(L1515:L1515,L1515,O1515:O1515),"")</f>
        <v/>
      </c>
    </row>
    <row r="1516" customFormat="false" ht="25.5" hidden="true" customHeight="false" outlineLevel="0" collapsed="false">
      <c r="A1516" s="96" t="s">
        <v>679</v>
      </c>
      <c r="B1516" s="97" t="s">
        <v>1457</v>
      </c>
      <c r="C1516" s="96" t="str">
        <f aca="false">VLOOKUP(B1516,INSUMOS!$A:$I,2,0)</f>
        <v>SINAPI</v>
      </c>
      <c r="D1516" s="96" t="str">
        <f aca="false">VLOOKUP(B1516,INSUMOS!$A:$I,3,0)</f>
        <v>SOLUCAO PREPARADORA / LIMPADORA PARA PVC, FRASCO COM 1000 CM3</v>
      </c>
      <c r="E1516" s="98" t="str">
        <f aca="false">VLOOKUP(B1516,INSUMOS!$A:$I,4,0)</f>
        <v>Material</v>
      </c>
      <c r="F1516" s="98"/>
      <c r="G1516" s="99" t="str">
        <f aca="false">VLOOKUP(B1516,INSUMOS!$A:$I,5,0)</f>
        <v>UN</v>
      </c>
      <c r="H1516" s="100" t="n">
        <v>0.0095</v>
      </c>
      <c r="I1516" s="101" t="n">
        <f aca="false">VLOOKUP(B1516,INSUMOS!$A:$I,8,0)</f>
        <v>82.81</v>
      </c>
      <c r="J1516" s="101" t="n">
        <f aca="false">TRUNC(H1516*I1516,2)</f>
        <v>0.78</v>
      </c>
      <c r="L1516" s="63" t="n">
        <f aca="false">IF(AND(A1517&lt;&gt;"",A1516=""),L1515+1,L1515)</f>
        <v>138</v>
      </c>
      <c r="M1516" s="80" t="n">
        <f aca="false">IF(OR(A1516="Insumo",A1516="Composição Auxiliar"),J1516,"")</f>
        <v>0.78</v>
      </c>
      <c r="N1516" s="81" t="str">
        <f aca="false">IF(E1516="Mão de Obra",J1516,"")</f>
        <v/>
      </c>
      <c r="O1516" s="81" t="n">
        <f aca="false">IF(N1516&lt;&gt;"","",M1516)</f>
        <v>0.78</v>
      </c>
      <c r="P1516" s="82" t="str">
        <f aca="false">IF(A1516="Composição",B1516,"")</f>
        <v/>
      </c>
      <c r="Q1516" s="81" t="str">
        <f aca="false">IF(P1516&lt;&gt;"",SUMIF(L1516:L1516,L1516,N1516:N1516),"")</f>
        <v/>
      </c>
      <c r="R1516" s="81" t="str">
        <f aca="false">IF(P1516&lt;&gt;"",SUMIF(L1516:L1516,L1516,O1516:O1516),"")</f>
        <v/>
      </c>
    </row>
    <row r="1517" customFormat="false" ht="25.5" hidden="true" customHeight="false" outlineLevel="0" collapsed="false">
      <c r="A1517" s="96" t="s">
        <v>679</v>
      </c>
      <c r="B1517" s="97" t="s">
        <v>1484</v>
      </c>
      <c r="C1517" s="96" t="str">
        <f aca="false">VLOOKUP(B1517,INSUMOS!$A:$I,2,0)</f>
        <v>SINAPI</v>
      </c>
      <c r="D1517" s="96" t="str">
        <f aca="false">VLOOKUP(B1517,INSUMOS!$A:$I,3,0)</f>
        <v>REGISTRO DE ESFERA, PVC, COM VOLANTE, VS, SOLDAVEL, DN 32 MM, COM CORPO DIVIDIDO</v>
      </c>
      <c r="E1517" s="98" t="str">
        <f aca="false">VLOOKUP(B1517,INSUMOS!$A:$I,4,0)</f>
        <v>Material</v>
      </c>
      <c r="F1517" s="98"/>
      <c r="G1517" s="99" t="str">
        <f aca="false">VLOOKUP(B1517,INSUMOS!$A:$I,5,0)</f>
        <v>UN</v>
      </c>
      <c r="H1517" s="100" t="n">
        <v>1</v>
      </c>
      <c r="I1517" s="101" t="n">
        <f aca="false">VLOOKUP(B1517,INSUMOS!$A:$I,8,0)</f>
        <v>39.31</v>
      </c>
      <c r="J1517" s="101" t="n">
        <f aca="false">TRUNC(H1517*I1517,2)</f>
        <v>39.31</v>
      </c>
      <c r="L1517" s="63" t="n">
        <f aca="false">IF(AND(A1518&lt;&gt;"",A1517=""),L1516+1,L1516)</f>
        <v>138</v>
      </c>
      <c r="M1517" s="80" t="n">
        <f aca="false">IF(OR(A1517="Insumo",A1517="Composição Auxiliar"),J1517,"")</f>
        <v>39.31</v>
      </c>
      <c r="N1517" s="81" t="str">
        <f aca="false">IF(E1517="Mão de Obra",J1517,"")</f>
        <v/>
      </c>
      <c r="O1517" s="81" t="n">
        <f aca="false">IF(N1517&lt;&gt;"","",M1517)</f>
        <v>39.31</v>
      </c>
      <c r="P1517" s="82" t="str">
        <f aca="false">IF(A1517="Composição",B1517,"")</f>
        <v/>
      </c>
      <c r="Q1517" s="81" t="str">
        <f aca="false">IF(P1517&lt;&gt;"",SUMIF(L1517:L1517,L1517,N1517:N1517),"")</f>
        <v/>
      </c>
      <c r="R1517" s="81" t="str">
        <f aca="false">IF(P1517&lt;&gt;"",SUMIF(L1517:L1517,L1517,O1517:O1517),"")</f>
        <v/>
      </c>
    </row>
    <row r="1518" customFormat="false" ht="14.25" hidden="true" customHeight="false" outlineLevel="0" collapsed="false">
      <c r="A1518" s="102"/>
      <c r="B1518" s="102"/>
      <c r="C1518" s="102"/>
      <c r="D1518" s="102"/>
      <c r="E1518" s="102"/>
      <c r="F1518" s="103"/>
      <c r="G1518" s="102"/>
      <c r="H1518" s="103"/>
      <c r="I1518" s="102"/>
      <c r="J1518" s="103"/>
      <c r="L1518" s="63" t="n">
        <f aca="false">IF(AND(A1519&lt;&gt;"",A1518=""),L1517+1,L1517)</f>
        <v>138</v>
      </c>
      <c r="M1518" s="80" t="str">
        <f aca="false">IF(OR(A1518="Insumo",A1518="Composição Auxiliar"),J1518,"")</f>
        <v/>
      </c>
      <c r="N1518" s="81" t="str">
        <f aca="false">IF(E1518="Mão de Obra",J1518,"")</f>
        <v/>
      </c>
      <c r="O1518" s="81" t="str">
        <f aca="false">IF(N1518&lt;&gt;"","",M1518)</f>
        <v/>
      </c>
      <c r="P1518" s="82" t="str">
        <f aca="false">IF(A1518="Composição",B1518,"")</f>
        <v/>
      </c>
      <c r="Q1518" s="81" t="str">
        <f aca="false">IF(P1518&lt;&gt;"",SUMIF(L1518:L1518,L1518,N1518:N1518),"")</f>
        <v/>
      </c>
      <c r="R1518" s="81" t="str">
        <f aca="false">IF(P1518&lt;&gt;"",SUMIF(L1518:L1518,L1518,O1518:O1518),"")</f>
        <v/>
      </c>
    </row>
    <row r="1519" customFormat="false" ht="15" hidden="true" customHeight="false" outlineLevel="0" collapsed="false">
      <c r="A1519" s="102"/>
      <c r="B1519" s="102"/>
      <c r="C1519" s="102"/>
      <c r="D1519" s="102"/>
      <c r="E1519" s="102"/>
      <c r="F1519" s="103"/>
      <c r="G1519" s="102"/>
      <c r="H1519" s="104"/>
      <c r="I1519" s="104"/>
      <c r="J1519" s="103"/>
      <c r="L1519" s="63" t="n">
        <f aca="false">IF(AND(A1520&lt;&gt;"",A1519=""),L1518+1,L1518)</f>
        <v>138</v>
      </c>
      <c r="M1519" s="80" t="str">
        <f aca="false">IF(OR(A1519="Insumo",A1519="Composição Auxiliar"),J1519,"")</f>
        <v/>
      </c>
      <c r="N1519" s="81" t="str">
        <f aca="false">IF(E1519="Mão de Obra",J1519,"")</f>
        <v/>
      </c>
      <c r="O1519" s="81" t="str">
        <f aca="false">IF(N1519&lt;&gt;"","",M1519)</f>
        <v/>
      </c>
      <c r="P1519" s="82" t="str">
        <f aca="false">IF(A1519="Composição",B1519,"")</f>
        <v/>
      </c>
      <c r="Q1519" s="81" t="str">
        <f aca="false">IF(P1519&lt;&gt;"",SUMIF(L1519:L1519,L1519,N1519:N1519),"")</f>
        <v/>
      </c>
      <c r="R1519" s="81" t="str">
        <f aca="false">IF(P1519&lt;&gt;"",SUMIF(L1519:L1519,L1519,O1519:O1519),"")</f>
        <v/>
      </c>
    </row>
    <row r="1520" customFormat="false" ht="15" hidden="true" customHeight="false" outlineLevel="0" collapsed="false">
      <c r="A1520" s="108"/>
      <c r="B1520" s="108"/>
      <c r="C1520" s="108"/>
      <c r="D1520" s="108"/>
      <c r="E1520" s="108"/>
      <c r="F1520" s="108"/>
      <c r="G1520" s="108"/>
      <c r="H1520" s="108"/>
      <c r="I1520" s="108"/>
      <c r="J1520" s="108"/>
      <c r="L1520" s="63" t="n">
        <f aca="false">IF(AND(A1521&lt;&gt;"",A1520=""),L1519+1,L1519)</f>
        <v>139</v>
      </c>
      <c r="M1520" s="80" t="str">
        <f aca="false">IF(OR(A1520="Insumo",A1520="Composição Auxiliar"),J1520,"")</f>
        <v/>
      </c>
      <c r="N1520" s="81" t="str">
        <f aca="false">IF(E1520="Mão de Obra",J1520,"")</f>
        <v/>
      </c>
      <c r="O1520" s="81" t="str">
        <f aca="false">IF(N1520&lt;&gt;"","",M1520)</f>
        <v/>
      </c>
      <c r="P1520" s="82" t="str">
        <f aca="false">IF(A1520="Composição",B1520,"")</f>
        <v/>
      </c>
      <c r="Q1520" s="81" t="str">
        <f aca="false">IF(P1520&lt;&gt;"",SUMIF(L1520:L1520,L1520,N1520:N1520),"")</f>
        <v/>
      </c>
      <c r="R1520" s="81" t="str">
        <f aca="false">IF(P1520&lt;&gt;"",SUMIF(L1520:L1520,L1520,O1520:O1520),"")</f>
        <v/>
      </c>
    </row>
    <row r="1521" customFormat="false" ht="15" hidden="true" customHeight="true" outlineLevel="0" collapsed="false">
      <c r="A1521" s="83" t="s">
        <v>386</v>
      </c>
      <c r="B1521" s="84" t="s">
        <v>655</v>
      </c>
      <c r="C1521" s="83" t="s">
        <v>656</v>
      </c>
      <c r="D1521" s="83" t="s">
        <v>657</v>
      </c>
      <c r="E1521" s="83" t="s">
        <v>658</v>
      </c>
      <c r="F1521" s="83"/>
      <c r="G1521" s="85" t="s">
        <v>659</v>
      </c>
      <c r="H1521" s="84" t="s">
        <v>660</v>
      </c>
      <c r="I1521" s="84" t="s">
        <v>661</v>
      </c>
      <c r="J1521" s="84" t="s">
        <v>662</v>
      </c>
      <c r="L1521" s="63" t="n">
        <f aca="false">IF(AND(A1522&lt;&gt;"",A1521=""),L1520+1,L1520)</f>
        <v>139</v>
      </c>
      <c r="M1521" s="80" t="str">
        <f aca="false">IF(OR(A1521="Insumo",A1521="Composição Auxiliar"),J1521,"")</f>
        <v/>
      </c>
      <c r="N1521" s="81" t="str">
        <f aca="false">IF(E1521="Mão de Obra",J1521,"")</f>
        <v/>
      </c>
      <c r="O1521" s="81" t="str">
        <f aca="false">IF(N1521&lt;&gt;"","",M1521)</f>
        <v/>
      </c>
      <c r="P1521" s="82" t="str">
        <f aca="false">IF(A1521="Composição",B1521,"")</f>
        <v/>
      </c>
      <c r="Q1521" s="81" t="str">
        <f aca="false">IF(P1521&lt;&gt;"",SUMIF(L1521:L1521,L1521,N1521:N1521),"")</f>
        <v/>
      </c>
      <c r="R1521" s="81" t="str">
        <f aca="false">IF(P1521&lt;&gt;"",SUMIF(L1521:L1521,L1521,O1521:O1521),"")</f>
        <v/>
      </c>
    </row>
    <row r="1522" customFormat="false" ht="25.5" hidden="true" customHeight="true" outlineLevel="0" collapsed="false">
      <c r="A1522" s="86" t="s">
        <v>663</v>
      </c>
      <c r="B1522" s="87" t="s">
        <v>387</v>
      </c>
      <c r="C1522" s="86" t="s">
        <v>664</v>
      </c>
      <c r="D1522" s="86" t="s">
        <v>1485</v>
      </c>
      <c r="E1522" s="86" t="s">
        <v>764</v>
      </c>
      <c r="F1522" s="86"/>
      <c r="G1522" s="88" t="s">
        <v>718</v>
      </c>
      <c r="H1522" s="89" t="n">
        <v>1</v>
      </c>
      <c r="I1522" s="90" t="n">
        <f aca="false">SUMIF(L:L,$L1522,M:M)</f>
        <v>31.02</v>
      </c>
      <c r="J1522" s="90" t="n">
        <f aca="false">TRUNC(H1522*I1522,2)</f>
        <v>31.02</v>
      </c>
      <c r="L1522" s="63" t="n">
        <f aca="false">IF(AND(A1523&lt;&gt;"",A1522=""),L1521+1,L1521)</f>
        <v>139</v>
      </c>
      <c r="M1522" s="80" t="str">
        <f aca="false">IF(OR(A1522="Insumo",A1522="Composição Auxiliar"),J1522,"")</f>
        <v/>
      </c>
      <c r="N1522" s="81" t="str">
        <f aca="false">IF(E1522="Mão de Obra",J1522,"")</f>
        <v/>
      </c>
      <c r="O1522" s="81" t="str">
        <f aca="false">IF(N1522&lt;&gt;"","",M1522)</f>
        <v/>
      </c>
      <c r="P1522" s="82" t="str">
        <f aca="false">IF(A1522="Composição",B1522,"")</f>
        <v> 89353 </v>
      </c>
      <c r="Q1522" s="81" t="n">
        <f aca="false">IF(P1522&lt;&gt;"",SUMIF(L1522:L1522,L1522,N1522:N1522),"")</f>
        <v>0</v>
      </c>
      <c r="R1522" s="81" t="n">
        <f aca="false">IF(P1522&lt;&gt;"",SUMIF(L1522:L1522,L1522,O1522:O1522),"")</f>
        <v>0</v>
      </c>
    </row>
    <row r="1523" customFormat="false" ht="25.5" hidden="true" customHeight="true" outlineLevel="0" collapsed="false">
      <c r="A1523" s="91" t="s">
        <v>668</v>
      </c>
      <c r="B1523" s="92" t="s">
        <v>1336</v>
      </c>
      <c r="C1523" s="91" t="s">
        <v>664</v>
      </c>
      <c r="D1523" s="91" t="s">
        <v>1337</v>
      </c>
      <c r="E1523" s="91" t="s">
        <v>671</v>
      </c>
      <c r="F1523" s="91"/>
      <c r="G1523" s="93" t="s">
        <v>672</v>
      </c>
      <c r="H1523" s="94" t="n">
        <v>0.1102</v>
      </c>
      <c r="I1523" s="95" t="n">
        <f aca="false">SUMIFS(J:J,A:A,"Composição",B:B,$B1523)</f>
        <v>19.47</v>
      </c>
      <c r="J1523" s="95" t="n">
        <f aca="false">TRUNC(H1523*I1523,2)</f>
        <v>2.14</v>
      </c>
      <c r="L1523" s="63" t="n">
        <f aca="false">IF(AND(A1524&lt;&gt;"",A1523=""),L1522+1,L1522)</f>
        <v>139</v>
      </c>
      <c r="M1523" s="80" t="n">
        <f aca="false">IF(OR(A1523="Insumo",A1523="Composição Auxiliar"),J1523,"")</f>
        <v>2.14</v>
      </c>
      <c r="N1523" s="81" t="str">
        <f aca="false">IF(E1523="Mão de Obra",J1523,"")</f>
        <v/>
      </c>
      <c r="O1523" s="81" t="n">
        <f aca="false">IF(N1523&lt;&gt;"","",M1523)</f>
        <v>2.14</v>
      </c>
      <c r="P1523" s="82" t="str">
        <f aca="false">IF(A1523="Composição",B1523,"")</f>
        <v/>
      </c>
      <c r="Q1523" s="81" t="str">
        <f aca="false">IF(P1523&lt;&gt;"",SUMIF(L1523:L1523,L1523,N1523:N1523),"")</f>
        <v/>
      </c>
      <c r="R1523" s="81" t="str">
        <f aca="false">IF(P1523&lt;&gt;"",SUMIF(L1523:L1523,L1523,O1523:O1523),"")</f>
        <v/>
      </c>
    </row>
    <row r="1524" customFormat="false" ht="25.5" hidden="true" customHeight="true" outlineLevel="0" collapsed="false">
      <c r="A1524" s="91" t="s">
        <v>668</v>
      </c>
      <c r="B1524" s="92" t="s">
        <v>1292</v>
      </c>
      <c r="C1524" s="91" t="s">
        <v>664</v>
      </c>
      <c r="D1524" s="91" t="s">
        <v>1293</v>
      </c>
      <c r="E1524" s="91" t="s">
        <v>671</v>
      </c>
      <c r="F1524" s="91"/>
      <c r="G1524" s="93" t="s">
        <v>672</v>
      </c>
      <c r="H1524" s="94" t="n">
        <v>0.1102</v>
      </c>
      <c r="I1524" s="95" t="n">
        <f aca="false">SUMIFS(J:J,A:A,"Composição",B:B,$B1524)</f>
        <v>22.94</v>
      </c>
      <c r="J1524" s="95" t="n">
        <f aca="false">TRUNC(H1524*I1524,2)</f>
        <v>2.52</v>
      </c>
      <c r="L1524" s="63" t="n">
        <f aca="false">IF(AND(A1525&lt;&gt;"",A1524=""),L1523+1,L1523)</f>
        <v>139</v>
      </c>
      <c r="M1524" s="80" t="n">
        <f aca="false">IF(OR(A1524="Insumo",A1524="Composição Auxiliar"),J1524,"")</f>
        <v>2.52</v>
      </c>
      <c r="N1524" s="81" t="str">
        <f aca="false">IF(E1524="Mão de Obra",J1524,"")</f>
        <v/>
      </c>
      <c r="O1524" s="81" t="n">
        <f aca="false">IF(N1524&lt;&gt;"","",M1524)</f>
        <v>2.52</v>
      </c>
      <c r="P1524" s="82" t="str">
        <f aca="false">IF(A1524="Composição",B1524,"")</f>
        <v/>
      </c>
      <c r="Q1524" s="81" t="str">
        <f aca="false">IF(P1524&lt;&gt;"",SUMIF(L1524:L1524,L1524,N1524:N1524),"")</f>
        <v/>
      </c>
      <c r="R1524" s="81" t="str">
        <f aca="false">IF(P1524&lt;&gt;"",SUMIF(L1524:L1524,L1524,O1524:O1524),"")</f>
        <v/>
      </c>
    </row>
    <row r="1525" customFormat="false" ht="14.25" hidden="true" customHeight="false" outlineLevel="0" collapsed="false">
      <c r="A1525" s="96" t="s">
        <v>679</v>
      </c>
      <c r="B1525" s="97" t="s">
        <v>1338</v>
      </c>
      <c r="C1525" s="96" t="str">
        <f aca="false">VLOOKUP(B1525,INSUMOS!$A:$I,2,0)</f>
        <v>SINAPI</v>
      </c>
      <c r="D1525" s="96" t="str">
        <f aca="false">VLOOKUP(B1525,INSUMOS!$A:$I,3,0)</f>
        <v>FITA VEDA ROSCA EM ROLOS DE 18 MM X 50 M (L X C)</v>
      </c>
      <c r="E1525" s="98" t="str">
        <f aca="false">VLOOKUP(B1525,INSUMOS!$A:$I,4,0)</f>
        <v>Material</v>
      </c>
      <c r="F1525" s="98"/>
      <c r="G1525" s="99" t="str">
        <f aca="false">VLOOKUP(B1525,INSUMOS!$A:$I,5,0)</f>
        <v>UN</v>
      </c>
      <c r="H1525" s="100" t="n">
        <v>0.0106</v>
      </c>
      <c r="I1525" s="101" t="n">
        <f aca="false">VLOOKUP(B1525,INSUMOS!$A:$I,8,0)</f>
        <v>16.56</v>
      </c>
      <c r="J1525" s="101" t="n">
        <f aca="false">TRUNC(H1525*I1525,2)</f>
        <v>0.17</v>
      </c>
      <c r="L1525" s="63" t="n">
        <f aca="false">IF(AND(A1526&lt;&gt;"",A1525=""),L1524+1,L1524)</f>
        <v>139</v>
      </c>
      <c r="M1525" s="80" t="n">
        <f aca="false">IF(OR(A1525="Insumo",A1525="Composição Auxiliar"),J1525,"")</f>
        <v>0.17</v>
      </c>
      <c r="N1525" s="81" t="str">
        <f aca="false">IF(E1525="Mão de Obra",J1525,"")</f>
        <v/>
      </c>
      <c r="O1525" s="81" t="n">
        <f aca="false">IF(N1525&lt;&gt;"","",M1525)</f>
        <v>0.17</v>
      </c>
      <c r="P1525" s="82" t="str">
        <f aca="false">IF(A1525="Composição",B1525,"")</f>
        <v/>
      </c>
      <c r="Q1525" s="81" t="str">
        <f aca="false">IF(P1525&lt;&gt;"",SUMIF(L1525:L1525,L1525,N1525:N1525),"")</f>
        <v/>
      </c>
      <c r="R1525" s="81" t="str">
        <f aca="false">IF(P1525&lt;&gt;"",SUMIF(L1525:L1525,L1525,O1525:O1525),"")</f>
        <v/>
      </c>
    </row>
    <row r="1526" customFormat="false" ht="14.25" hidden="true" customHeight="false" outlineLevel="0" collapsed="false">
      <c r="A1526" s="96" t="s">
        <v>679</v>
      </c>
      <c r="B1526" s="97" t="s">
        <v>1486</v>
      </c>
      <c r="C1526" s="96" t="str">
        <f aca="false">VLOOKUP(B1526,INSUMOS!$A:$I,2,0)</f>
        <v>SINAPI</v>
      </c>
      <c r="D1526" s="96" t="str">
        <f aca="false">VLOOKUP(B1526,INSUMOS!$A:$I,3,0)</f>
        <v>REGISTRO GAVETA BRUTO EM LATAO FORJADO, BITOLA 3/4 " (REF 1509)</v>
      </c>
      <c r="E1526" s="98" t="str">
        <f aca="false">VLOOKUP(B1526,INSUMOS!$A:$I,4,0)</f>
        <v>Material</v>
      </c>
      <c r="F1526" s="98"/>
      <c r="G1526" s="99" t="str">
        <f aca="false">VLOOKUP(B1526,INSUMOS!$A:$I,5,0)</f>
        <v>UN</v>
      </c>
      <c r="H1526" s="100" t="n">
        <v>1</v>
      </c>
      <c r="I1526" s="101" t="n">
        <f aca="false">VLOOKUP(B1526,INSUMOS!$A:$I,8,0)</f>
        <v>26.19</v>
      </c>
      <c r="J1526" s="101" t="n">
        <f aca="false">TRUNC(H1526*I1526,2)</f>
        <v>26.19</v>
      </c>
      <c r="L1526" s="63" t="n">
        <f aca="false">IF(AND(A1527&lt;&gt;"",A1526=""),L1525+1,L1525)</f>
        <v>139</v>
      </c>
      <c r="M1526" s="80" t="n">
        <f aca="false">IF(OR(A1526="Insumo",A1526="Composição Auxiliar"),J1526,"")</f>
        <v>26.19</v>
      </c>
      <c r="N1526" s="81" t="str">
        <f aca="false">IF(E1526="Mão de Obra",J1526,"")</f>
        <v/>
      </c>
      <c r="O1526" s="81" t="n">
        <f aca="false">IF(N1526&lt;&gt;"","",M1526)</f>
        <v>26.19</v>
      </c>
      <c r="P1526" s="82" t="str">
        <f aca="false">IF(A1526="Composição",B1526,"")</f>
        <v/>
      </c>
      <c r="Q1526" s="81" t="str">
        <f aca="false">IF(P1526&lt;&gt;"",SUMIF(L1526:L1526,L1526,N1526:N1526),"")</f>
        <v/>
      </c>
      <c r="R1526" s="81" t="str">
        <f aca="false">IF(P1526&lt;&gt;"",SUMIF(L1526:L1526,L1526,O1526:O1526),"")</f>
        <v/>
      </c>
    </row>
    <row r="1527" customFormat="false" ht="14.25" hidden="true" customHeight="false" outlineLevel="0" collapsed="false">
      <c r="A1527" s="102"/>
      <c r="B1527" s="102"/>
      <c r="C1527" s="102"/>
      <c r="D1527" s="102"/>
      <c r="E1527" s="102"/>
      <c r="F1527" s="103"/>
      <c r="G1527" s="102"/>
      <c r="H1527" s="103"/>
      <c r="I1527" s="102"/>
      <c r="J1527" s="103"/>
      <c r="L1527" s="63" t="n">
        <f aca="false">IF(AND(A1528&lt;&gt;"",A1527=""),L1526+1,L1526)</f>
        <v>139</v>
      </c>
      <c r="M1527" s="80" t="str">
        <f aca="false">IF(OR(A1527="Insumo",A1527="Composição Auxiliar"),J1527,"")</f>
        <v/>
      </c>
      <c r="N1527" s="81" t="str">
        <f aca="false">IF(E1527="Mão de Obra",J1527,"")</f>
        <v/>
      </c>
      <c r="O1527" s="81" t="str">
        <f aca="false">IF(N1527&lt;&gt;"","",M1527)</f>
        <v/>
      </c>
      <c r="P1527" s="82" t="str">
        <f aca="false">IF(A1527="Composição",B1527,"")</f>
        <v/>
      </c>
      <c r="Q1527" s="81" t="str">
        <f aca="false">IF(P1527&lt;&gt;"",SUMIF(L1527:L1527,L1527,N1527:N1527),"")</f>
        <v/>
      </c>
      <c r="R1527" s="81" t="str">
        <f aca="false">IF(P1527&lt;&gt;"",SUMIF(L1527:L1527,L1527,O1527:O1527),"")</f>
        <v/>
      </c>
    </row>
    <row r="1528" customFormat="false" ht="15" hidden="true" customHeight="false" outlineLevel="0" collapsed="false">
      <c r="A1528" s="102"/>
      <c r="B1528" s="102"/>
      <c r="C1528" s="102"/>
      <c r="D1528" s="102"/>
      <c r="E1528" s="102"/>
      <c r="F1528" s="103"/>
      <c r="G1528" s="102"/>
      <c r="H1528" s="104"/>
      <c r="I1528" s="104"/>
      <c r="J1528" s="103"/>
      <c r="L1528" s="63" t="n">
        <f aca="false">IF(AND(A1529&lt;&gt;"",A1528=""),L1527+1,L1527)</f>
        <v>139</v>
      </c>
      <c r="M1528" s="80" t="str">
        <f aca="false">IF(OR(A1528="Insumo",A1528="Composição Auxiliar"),J1528,"")</f>
        <v/>
      </c>
      <c r="N1528" s="81" t="str">
        <f aca="false">IF(E1528="Mão de Obra",J1528,"")</f>
        <v/>
      </c>
      <c r="O1528" s="81" t="str">
        <f aca="false">IF(N1528&lt;&gt;"","",M1528)</f>
        <v/>
      </c>
      <c r="P1528" s="82" t="str">
        <f aca="false">IF(A1528="Composição",B1528,"")</f>
        <v/>
      </c>
      <c r="Q1528" s="81" t="str">
        <f aca="false">IF(P1528&lt;&gt;"",SUMIF(L1528:L1528,L1528,N1528:N1528),"")</f>
        <v/>
      </c>
      <c r="R1528" s="81" t="str">
        <f aca="false">IF(P1528&lt;&gt;"",SUMIF(L1528:L1528,L1528,O1528:O1528),"")</f>
        <v/>
      </c>
    </row>
    <row r="1529" customFormat="false" ht="15" hidden="true" customHeight="false" outlineLevel="0" collapsed="false">
      <c r="A1529" s="108"/>
      <c r="B1529" s="108"/>
      <c r="C1529" s="108"/>
      <c r="D1529" s="108"/>
      <c r="E1529" s="108"/>
      <c r="F1529" s="108"/>
      <c r="G1529" s="108"/>
      <c r="H1529" s="108"/>
      <c r="I1529" s="108"/>
      <c r="J1529" s="108"/>
      <c r="L1529" s="63" t="n">
        <f aca="false">IF(AND(A1530&lt;&gt;"",A1529=""),L1528+1,L1528)</f>
        <v>140</v>
      </c>
      <c r="M1529" s="80" t="str">
        <f aca="false">IF(OR(A1529="Insumo",A1529="Composição Auxiliar"),J1529,"")</f>
        <v/>
      </c>
      <c r="N1529" s="81" t="str">
        <f aca="false">IF(E1529="Mão de Obra",J1529,"")</f>
        <v/>
      </c>
      <c r="O1529" s="81" t="str">
        <f aca="false">IF(N1529&lt;&gt;"","",M1529)</f>
        <v/>
      </c>
      <c r="P1529" s="82" t="str">
        <f aca="false">IF(A1529="Composição",B1529,"")</f>
        <v/>
      </c>
      <c r="Q1529" s="81" t="str">
        <f aca="false">IF(P1529&lt;&gt;"",SUMIF(L1529:L1529,L1529,N1529:N1529),"")</f>
        <v/>
      </c>
      <c r="R1529" s="81" t="str">
        <f aca="false">IF(P1529&lt;&gt;"",SUMIF(L1529:L1529,L1529,O1529:O1529),"")</f>
        <v/>
      </c>
    </row>
    <row r="1530" customFormat="false" ht="15" hidden="true" customHeight="true" outlineLevel="0" collapsed="false">
      <c r="A1530" s="83" t="s">
        <v>388</v>
      </c>
      <c r="B1530" s="84" t="s">
        <v>655</v>
      </c>
      <c r="C1530" s="83" t="s">
        <v>656</v>
      </c>
      <c r="D1530" s="83" t="s">
        <v>657</v>
      </c>
      <c r="E1530" s="83" t="s">
        <v>658</v>
      </c>
      <c r="F1530" s="83"/>
      <c r="G1530" s="85" t="s">
        <v>659</v>
      </c>
      <c r="H1530" s="84" t="s">
        <v>660</v>
      </c>
      <c r="I1530" s="84" t="s">
        <v>661</v>
      </c>
      <c r="J1530" s="84" t="s">
        <v>662</v>
      </c>
      <c r="L1530" s="63" t="n">
        <f aca="false">IF(AND(A1531&lt;&gt;"",A1530=""),L1529+1,L1529)</f>
        <v>140</v>
      </c>
      <c r="M1530" s="80" t="str">
        <f aca="false">IF(OR(A1530="Insumo",A1530="Composição Auxiliar"),J1530,"")</f>
        <v/>
      </c>
      <c r="N1530" s="81" t="str">
        <f aca="false">IF(E1530="Mão de Obra",J1530,"")</f>
        <v/>
      </c>
      <c r="O1530" s="81" t="str">
        <f aca="false">IF(N1530&lt;&gt;"","",M1530)</f>
        <v/>
      </c>
      <c r="P1530" s="82" t="str">
        <f aca="false">IF(A1530="Composição",B1530,"")</f>
        <v/>
      </c>
      <c r="Q1530" s="81" t="str">
        <f aca="false">IF(P1530&lt;&gt;"",SUMIF(L1530:L1530,L1530,N1530:N1530),"")</f>
        <v/>
      </c>
      <c r="R1530" s="81" t="str">
        <f aca="false">IF(P1530&lt;&gt;"",SUMIF(L1530:L1530,L1530,O1530:O1530),"")</f>
        <v/>
      </c>
    </row>
    <row r="1531" customFormat="false" ht="25.5" hidden="true" customHeight="true" outlineLevel="0" collapsed="false">
      <c r="A1531" s="86" t="s">
        <v>663</v>
      </c>
      <c r="B1531" s="87" t="s">
        <v>389</v>
      </c>
      <c r="C1531" s="86" t="s">
        <v>664</v>
      </c>
      <c r="D1531" s="86" t="s">
        <v>1487</v>
      </c>
      <c r="E1531" s="86" t="s">
        <v>764</v>
      </c>
      <c r="F1531" s="86"/>
      <c r="G1531" s="88" t="s">
        <v>718</v>
      </c>
      <c r="H1531" s="89" t="n">
        <v>1</v>
      </c>
      <c r="I1531" s="90" t="n">
        <f aca="false">SUMIF(L:L,$L1531,M:M)</f>
        <v>144.37</v>
      </c>
      <c r="J1531" s="90" t="n">
        <f aca="false">TRUNC(H1531*I1531,2)</f>
        <v>144.37</v>
      </c>
      <c r="L1531" s="63" t="n">
        <f aca="false">IF(AND(A1532&lt;&gt;"",A1531=""),L1530+1,L1530)</f>
        <v>140</v>
      </c>
      <c r="M1531" s="80" t="str">
        <f aca="false">IF(OR(A1531="Insumo",A1531="Composição Auxiliar"),J1531,"")</f>
        <v/>
      </c>
      <c r="N1531" s="81" t="str">
        <f aca="false">IF(E1531="Mão de Obra",J1531,"")</f>
        <v/>
      </c>
      <c r="O1531" s="81" t="str">
        <f aca="false">IF(N1531&lt;&gt;"","",M1531)</f>
        <v/>
      </c>
      <c r="P1531" s="82" t="str">
        <f aca="false">IF(A1531="Composição",B1531,"")</f>
        <v> 95675 </v>
      </c>
      <c r="Q1531" s="81" t="n">
        <f aca="false">IF(P1531&lt;&gt;"",SUMIF(L1531:L1531,L1531,N1531:N1531),"")</f>
        <v>0</v>
      </c>
      <c r="R1531" s="81" t="n">
        <f aca="false">IF(P1531&lt;&gt;"",SUMIF(L1531:L1531,L1531,O1531:O1531),"")</f>
        <v>0</v>
      </c>
    </row>
    <row r="1532" customFormat="false" ht="25.5" hidden="true" customHeight="true" outlineLevel="0" collapsed="false">
      <c r="A1532" s="91" t="s">
        <v>668</v>
      </c>
      <c r="B1532" s="92" t="s">
        <v>1292</v>
      </c>
      <c r="C1532" s="91" t="s">
        <v>664</v>
      </c>
      <c r="D1532" s="91" t="s">
        <v>1293</v>
      </c>
      <c r="E1532" s="91" t="s">
        <v>671</v>
      </c>
      <c r="F1532" s="91"/>
      <c r="G1532" s="93" t="s">
        <v>672</v>
      </c>
      <c r="H1532" s="94" t="n">
        <v>0.5259</v>
      </c>
      <c r="I1532" s="95" t="n">
        <f aca="false">SUMIFS(J:J,A:A,"Composição",B:B,$B1532)</f>
        <v>22.94</v>
      </c>
      <c r="J1532" s="95" t="n">
        <f aca="false">TRUNC(H1532*I1532,2)</f>
        <v>12.06</v>
      </c>
      <c r="L1532" s="63" t="n">
        <f aca="false">IF(AND(A1533&lt;&gt;"",A1532=""),L1531+1,L1531)</f>
        <v>140</v>
      </c>
      <c r="M1532" s="80" t="n">
        <f aca="false">IF(OR(A1532="Insumo",A1532="Composição Auxiliar"),J1532,"")</f>
        <v>12.06</v>
      </c>
      <c r="N1532" s="81" t="str">
        <f aca="false">IF(E1532="Mão de Obra",J1532,"")</f>
        <v/>
      </c>
      <c r="O1532" s="81" t="n">
        <f aca="false">IF(N1532&lt;&gt;"","",M1532)</f>
        <v>12.06</v>
      </c>
      <c r="P1532" s="82" t="str">
        <f aca="false">IF(A1532="Composição",B1532,"")</f>
        <v/>
      </c>
      <c r="Q1532" s="81" t="str">
        <f aca="false">IF(P1532&lt;&gt;"",SUMIF(L1532:L1532,L1532,N1532:N1532),"")</f>
        <v/>
      </c>
      <c r="R1532" s="81" t="str">
        <f aca="false">IF(P1532&lt;&gt;"",SUMIF(L1532:L1532,L1532,O1532:O1532),"")</f>
        <v/>
      </c>
    </row>
    <row r="1533" customFormat="false" ht="25.5" hidden="true" customHeight="true" outlineLevel="0" collapsed="false">
      <c r="A1533" s="91" t="s">
        <v>668</v>
      </c>
      <c r="B1533" s="92" t="s">
        <v>1336</v>
      </c>
      <c r="C1533" s="91" t="s">
        <v>664</v>
      </c>
      <c r="D1533" s="91" t="s">
        <v>1337</v>
      </c>
      <c r="E1533" s="91" t="s">
        <v>671</v>
      </c>
      <c r="F1533" s="91"/>
      <c r="G1533" s="93" t="s">
        <v>672</v>
      </c>
      <c r="H1533" s="94" t="n">
        <v>0.5259</v>
      </c>
      <c r="I1533" s="95" t="n">
        <f aca="false">SUMIFS(J:J,A:A,"Composição",B:B,$B1533)</f>
        <v>19.47</v>
      </c>
      <c r="J1533" s="95" t="n">
        <f aca="false">TRUNC(H1533*I1533,2)</f>
        <v>10.23</v>
      </c>
      <c r="L1533" s="63" t="n">
        <f aca="false">IF(AND(A1534&lt;&gt;"",A1533=""),L1532+1,L1532)</f>
        <v>140</v>
      </c>
      <c r="M1533" s="80" t="n">
        <f aca="false">IF(OR(A1533="Insumo",A1533="Composição Auxiliar"),J1533,"")</f>
        <v>10.23</v>
      </c>
      <c r="N1533" s="81" t="str">
        <f aca="false">IF(E1533="Mão de Obra",J1533,"")</f>
        <v/>
      </c>
      <c r="O1533" s="81" t="n">
        <f aca="false">IF(N1533&lt;&gt;"","",M1533)</f>
        <v>10.23</v>
      </c>
      <c r="P1533" s="82" t="str">
        <f aca="false">IF(A1533="Composição",B1533,"")</f>
        <v/>
      </c>
      <c r="Q1533" s="81" t="str">
        <f aca="false">IF(P1533&lt;&gt;"",SUMIF(L1533:L1533,L1533,N1533:N1533),"")</f>
        <v/>
      </c>
      <c r="R1533" s="81" t="str">
        <f aca="false">IF(P1533&lt;&gt;"",SUMIF(L1533:L1533,L1533,O1533:O1533),"")</f>
        <v/>
      </c>
    </row>
    <row r="1534" customFormat="false" ht="38.25" hidden="true" customHeight="false" outlineLevel="0" collapsed="false">
      <c r="A1534" s="96" t="s">
        <v>679</v>
      </c>
      <c r="B1534" s="97" t="s">
        <v>1488</v>
      </c>
      <c r="C1534" s="96" t="str">
        <f aca="false">VLOOKUP(B1534,INSUMOS!$A:$I,2,0)</f>
        <v>SINAPI</v>
      </c>
      <c r="D1534" s="96" t="str">
        <f aca="false">VLOOKUP(B1534,INSUMOS!$A:$I,3,0)</f>
        <v>HIDROMETRO UNIJATO / MEDIDOR DE AGUA, DN 3/4", VAZAO MAXIMA DE 5 M3/H, PARA AGUA POTAVEL FRIA, RELOJOARIA PLANA, CLASSE B, HORIZONTAL (SEM CONEXOES)0,</v>
      </c>
      <c r="E1534" s="98" t="str">
        <f aca="false">VLOOKUP(B1534,INSUMOS!$A:$I,4,0)</f>
        <v>Material</v>
      </c>
      <c r="F1534" s="98"/>
      <c r="G1534" s="99" t="str">
        <f aca="false">VLOOKUP(B1534,INSUMOS!$A:$I,5,0)</f>
        <v>UN</v>
      </c>
      <c r="H1534" s="100" t="n">
        <v>1</v>
      </c>
      <c r="I1534" s="101" t="n">
        <f aca="false">VLOOKUP(B1534,INSUMOS!$A:$I,8,0)</f>
        <v>121.76</v>
      </c>
      <c r="J1534" s="101" t="n">
        <f aca="false">TRUNC(H1534*I1534,2)</f>
        <v>121.76</v>
      </c>
      <c r="L1534" s="63" t="n">
        <f aca="false">IF(AND(A1535&lt;&gt;"",A1534=""),L1533+1,L1533)</f>
        <v>140</v>
      </c>
      <c r="M1534" s="80" t="n">
        <f aca="false">IF(OR(A1534="Insumo",A1534="Composição Auxiliar"),J1534,"")</f>
        <v>121.76</v>
      </c>
      <c r="N1534" s="81" t="str">
        <f aca="false">IF(E1534="Mão de Obra",J1534,"")</f>
        <v/>
      </c>
      <c r="O1534" s="81" t="n">
        <f aca="false">IF(N1534&lt;&gt;"","",M1534)</f>
        <v>121.76</v>
      </c>
      <c r="P1534" s="82" t="str">
        <f aca="false">IF(A1534="Composição",B1534,"")</f>
        <v/>
      </c>
      <c r="Q1534" s="81" t="str">
        <f aca="false">IF(P1534&lt;&gt;"",SUMIF(L1534:L1534,L1534,N1534:N1534),"")</f>
        <v/>
      </c>
      <c r="R1534" s="81" t="str">
        <f aca="false">IF(P1534&lt;&gt;"",SUMIF(L1534:L1534,L1534,O1534:O1534),"")</f>
        <v/>
      </c>
    </row>
    <row r="1535" customFormat="false" ht="14.25" hidden="true" customHeight="false" outlineLevel="0" collapsed="false">
      <c r="A1535" s="96" t="s">
        <v>679</v>
      </c>
      <c r="B1535" s="97" t="s">
        <v>1338</v>
      </c>
      <c r="C1535" s="96" t="str">
        <f aca="false">VLOOKUP(B1535,INSUMOS!$A:$I,2,0)</f>
        <v>SINAPI</v>
      </c>
      <c r="D1535" s="96" t="str">
        <f aca="false">VLOOKUP(B1535,INSUMOS!$A:$I,3,0)</f>
        <v>FITA VEDA ROSCA EM ROLOS DE 18 MM X 50 M (L X C)</v>
      </c>
      <c r="E1535" s="98" t="str">
        <f aca="false">VLOOKUP(B1535,INSUMOS!$A:$I,4,0)</f>
        <v>Material</v>
      </c>
      <c r="F1535" s="98"/>
      <c r="G1535" s="99" t="str">
        <f aca="false">VLOOKUP(B1535,INSUMOS!$A:$I,5,0)</f>
        <v>UN</v>
      </c>
      <c r="H1535" s="100" t="n">
        <v>0.0198</v>
      </c>
      <c r="I1535" s="101" t="n">
        <f aca="false">VLOOKUP(B1535,INSUMOS!$A:$I,8,0)</f>
        <v>16.56</v>
      </c>
      <c r="J1535" s="101" t="n">
        <f aca="false">TRUNC(H1535*I1535,2)</f>
        <v>0.32</v>
      </c>
      <c r="L1535" s="63" t="n">
        <f aca="false">IF(AND(A1536&lt;&gt;"",A1535=""),L1534+1,L1534)</f>
        <v>140</v>
      </c>
      <c r="M1535" s="80" t="n">
        <f aca="false">IF(OR(A1535="Insumo",A1535="Composição Auxiliar"),J1535,"")</f>
        <v>0.32</v>
      </c>
      <c r="N1535" s="81" t="str">
        <f aca="false">IF(E1535="Mão de Obra",J1535,"")</f>
        <v/>
      </c>
      <c r="O1535" s="81" t="n">
        <f aca="false">IF(N1535&lt;&gt;"","",M1535)</f>
        <v>0.32</v>
      </c>
      <c r="P1535" s="82" t="str">
        <f aca="false">IF(A1535="Composição",B1535,"")</f>
        <v/>
      </c>
      <c r="Q1535" s="81" t="str">
        <f aca="false">IF(P1535&lt;&gt;"",SUMIF(L1535:L1535,L1535,N1535:N1535),"")</f>
        <v/>
      </c>
      <c r="R1535" s="81" t="str">
        <f aca="false">IF(P1535&lt;&gt;"",SUMIF(L1535:L1535,L1535,O1535:O1535),"")</f>
        <v/>
      </c>
    </row>
    <row r="1536" customFormat="false" ht="14.25" hidden="true" customHeight="false" outlineLevel="0" collapsed="false">
      <c r="A1536" s="102"/>
      <c r="B1536" s="102"/>
      <c r="C1536" s="102"/>
      <c r="D1536" s="102"/>
      <c r="E1536" s="102"/>
      <c r="F1536" s="103"/>
      <c r="G1536" s="102"/>
      <c r="H1536" s="103"/>
      <c r="I1536" s="102"/>
      <c r="J1536" s="103"/>
      <c r="L1536" s="63" t="n">
        <f aca="false">IF(AND(A1537&lt;&gt;"",A1536=""),L1535+1,L1535)</f>
        <v>140</v>
      </c>
      <c r="M1536" s="80" t="str">
        <f aca="false">IF(OR(A1536="Insumo",A1536="Composição Auxiliar"),J1536,"")</f>
        <v/>
      </c>
      <c r="N1536" s="81" t="str">
        <f aca="false">IF(E1536="Mão de Obra",J1536,"")</f>
        <v/>
      </c>
      <c r="O1536" s="81" t="str">
        <f aca="false">IF(N1536&lt;&gt;"","",M1536)</f>
        <v/>
      </c>
      <c r="P1536" s="82" t="str">
        <f aca="false">IF(A1536="Composição",B1536,"")</f>
        <v/>
      </c>
      <c r="Q1536" s="81" t="str">
        <f aca="false">IF(P1536&lt;&gt;"",SUMIF(L1536:L1536,L1536,N1536:N1536),"")</f>
        <v/>
      </c>
      <c r="R1536" s="81" t="str">
        <f aca="false">IF(P1536&lt;&gt;"",SUMIF(L1536:L1536,L1536,O1536:O1536),"")</f>
        <v/>
      </c>
    </row>
    <row r="1537" customFormat="false" ht="15" hidden="true" customHeight="false" outlineLevel="0" collapsed="false">
      <c r="A1537" s="102"/>
      <c r="B1537" s="102"/>
      <c r="C1537" s="102"/>
      <c r="D1537" s="102"/>
      <c r="E1537" s="102"/>
      <c r="F1537" s="103"/>
      <c r="G1537" s="102"/>
      <c r="H1537" s="104"/>
      <c r="I1537" s="104"/>
      <c r="J1537" s="103"/>
      <c r="L1537" s="63" t="n">
        <f aca="false">IF(AND(A1538&lt;&gt;"",A1537=""),L1536+1,L1536)</f>
        <v>140</v>
      </c>
      <c r="M1537" s="80" t="str">
        <f aca="false">IF(OR(A1537="Insumo",A1537="Composição Auxiliar"),J1537,"")</f>
        <v/>
      </c>
      <c r="N1537" s="81" t="str">
        <f aca="false">IF(E1537="Mão de Obra",J1537,"")</f>
        <v/>
      </c>
      <c r="O1537" s="81" t="str">
        <f aca="false">IF(N1537&lt;&gt;"","",M1537)</f>
        <v/>
      </c>
      <c r="P1537" s="82" t="str">
        <f aca="false">IF(A1537="Composição",B1537,"")</f>
        <v/>
      </c>
      <c r="Q1537" s="81" t="str">
        <f aca="false">IF(P1537&lt;&gt;"",SUMIF(L1537:L1537,L1537,N1537:N1537),"")</f>
        <v/>
      </c>
      <c r="R1537" s="81" t="str">
        <f aca="false">IF(P1537&lt;&gt;"",SUMIF(L1537:L1537,L1537,O1537:O1537),"")</f>
        <v/>
      </c>
    </row>
    <row r="1538" customFormat="false" ht="15" hidden="true" customHeight="false" outlineLevel="0" collapsed="false">
      <c r="A1538" s="108"/>
      <c r="B1538" s="108"/>
      <c r="C1538" s="108"/>
      <c r="D1538" s="108"/>
      <c r="E1538" s="108"/>
      <c r="F1538" s="108"/>
      <c r="G1538" s="108"/>
      <c r="H1538" s="108"/>
      <c r="I1538" s="108"/>
      <c r="J1538" s="108"/>
      <c r="L1538" s="63" t="n">
        <f aca="false">IF(AND(A1539&lt;&gt;"",A1538=""),L1537+1,L1537)</f>
        <v>141</v>
      </c>
      <c r="M1538" s="80" t="str">
        <f aca="false">IF(OR(A1538="Insumo",A1538="Composição Auxiliar"),J1538,"")</f>
        <v/>
      </c>
      <c r="N1538" s="81" t="str">
        <f aca="false">IF(E1538="Mão de Obra",J1538,"")</f>
        <v/>
      </c>
      <c r="O1538" s="81" t="str">
        <f aca="false">IF(N1538&lt;&gt;"","",M1538)</f>
        <v/>
      </c>
      <c r="P1538" s="82" t="str">
        <f aca="false">IF(A1538="Composição",B1538,"")</f>
        <v/>
      </c>
      <c r="Q1538" s="81" t="str">
        <f aca="false">IF(P1538&lt;&gt;"",SUMIF(L1538:L1538,L1538,N1538:N1538),"")</f>
        <v/>
      </c>
      <c r="R1538" s="81" t="str">
        <f aca="false">IF(P1538&lt;&gt;"",SUMIF(L1538:L1538,L1538,O1538:O1538),"")</f>
        <v/>
      </c>
    </row>
    <row r="1539" customFormat="false" ht="15" hidden="true" customHeight="true" outlineLevel="0" collapsed="false">
      <c r="A1539" s="83" t="s">
        <v>390</v>
      </c>
      <c r="B1539" s="84" t="s">
        <v>655</v>
      </c>
      <c r="C1539" s="83" t="s">
        <v>656</v>
      </c>
      <c r="D1539" s="83" t="s">
        <v>657</v>
      </c>
      <c r="E1539" s="83" t="s">
        <v>658</v>
      </c>
      <c r="F1539" s="83"/>
      <c r="G1539" s="85" t="s">
        <v>659</v>
      </c>
      <c r="H1539" s="84" t="s">
        <v>660</v>
      </c>
      <c r="I1539" s="84" t="s">
        <v>661</v>
      </c>
      <c r="J1539" s="84" t="s">
        <v>662</v>
      </c>
      <c r="L1539" s="63" t="n">
        <f aca="false">IF(AND(A1540&lt;&gt;"",A1539=""),L1538+1,L1538)</f>
        <v>141</v>
      </c>
      <c r="M1539" s="80" t="str">
        <f aca="false">IF(OR(A1539="Insumo",A1539="Composição Auxiliar"),J1539,"")</f>
        <v/>
      </c>
      <c r="N1539" s="81" t="str">
        <f aca="false">IF(E1539="Mão de Obra",J1539,"")</f>
        <v/>
      </c>
      <c r="O1539" s="81" t="str">
        <f aca="false">IF(N1539&lt;&gt;"","",M1539)</f>
        <v/>
      </c>
      <c r="P1539" s="82" t="str">
        <f aca="false">IF(A1539="Composição",B1539,"")</f>
        <v/>
      </c>
      <c r="Q1539" s="81" t="str">
        <f aca="false">IF(P1539&lt;&gt;"",SUMIF(L1539:L1539,L1539,N1539:N1539),"")</f>
        <v/>
      </c>
      <c r="R1539" s="81" t="str">
        <f aca="false">IF(P1539&lt;&gt;"",SUMIF(L1539:L1539,L1539,O1539:O1539),"")</f>
        <v/>
      </c>
    </row>
    <row r="1540" customFormat="false" ht="25.5" hidden="true" customHeight="true" outlineLevel="0" collapsed="false">
      <c r="A1540" s="86" t="s">
        <v>663</v>
      </c>
      <c r="B1540" s="87" t="s">
        <v>391</v>
      </c>
      <c r="C1540" s="86" t="s">
        <v>664</v>
      </c>
      <c r="D1540" s="86" t="s">
        <v>1489</v>
      </c>
      <c r="E1540" s="86" t="s">
        <v>764</v>
      </c>
      <c r="F1540" s="86"/>
      <c r="G1540" s="88" t="s">
        <v>718</v>
      </c>
      <c r="H1540" s="89" t="n">
        <v>1</v>
      </c>
      <c r="I1540" s="90" t="n">
        <f aca="false">SUMIF(L:L,$L1540,M:M)</f>
        <v>135.8</v>
      </c>
      <c r="J1540" s="90" t="n">
        <f aca="false">TRUNC(H1540*I1540,2)</f>
        <v>135.8</v>
      </c>
      <c r="L1540" s="63" t="n">
        <f aca="false">IF(AND(A1541&lt;&gt;"",A1540=""),L1539+1,L1539)</f>
        <v>141</v>
      </c>
      <c r="M1540" s="80" t="str">
        <f aca="false">IF(OR(A1540="Insumo",A1540="Composição Auxiliar"),J1540,"")</f>
        <v/>
      </c>
      <c r="N1540" s="81" t="str">
        <f aca="false">IF(E1540="Mão de Obra",J1540,"")</f>
        <v/>
      </c>
      <c r="O1540" s="81" t="str">
        <f aca="false">IF(N1540&lt;&gt;"","",M1540)</f>
        <v/>
      </c>
      <c r="P1540" s="82" t="str">
        <f aca="false">IF(A1540="Composição",B1540,"")</f>
        <v> 95676 </v>
      </c>
      <c r="Q1540" s="81" t="n">
        <f aca="false">IF(P1540&lt;&gt;"",SUMIF(L1540:L1540,L1540,N1540:N1540),"")</f>
        <v>0</v>
      </c>
      <c r="R1540" s="81" t="n">
        <f aca="false">IF(P1540&lt;&gt;"",SUMIF(L1540:L1540,L1540,O1540:O1540),"")</f>
        <v>0</v>
      </c>
    </row>
    <row r="1541" customFormat="false" ht="25.5" hidden="true" customHeight="true" outlineLevel="0" collapsed="false">
      <c r="A1541" s="91" t="s">
        <v>668</v>
      </c>
      <c r="B1541" s="92" t="s">
        <v>1336</v>
      </c>
      <c r="C1541" s="91" t="s">
        <v>664</v>
      </c>
      <c r="D1541" s="91" t="s">
        <v>1337</v>
      </c>
      <c r="E1541" s="91" t="s">
        <v>671</v>
      </c>
      <c r="F1541" s="91"/>
      <c r="G1541" s="93" t="s">
        <v>672</v>
      </c>
      <c r="H1541" s="94" t="n">
        <v>0.2169</v>
      </c>
      <c r="I1541" s="95" t="n">
        <f aca="false">SUMIFS(J:J,A:A,"Composição",B:B,$B1541)</f>
        <v>19.47</v>
      </c>
      <c r="J1541" s="95" t="n">
        <f aca="false">TRUNC(H1541*I1541,2)</f>
        <v>4.22</v>
      </c>
      <c r="L1541" s="63" t="n">
        <f aca="false">IF(AND(A1542&lt;&gt;"",A1541=""),L1540+1,L1540)</f>
        <v>141</v>
      </c>
      <c r="M1541" s="80" t="n">
        <f aca="false">IF(OR(A1541="Insumo",A1541="Composição Auxiliar"),J1541,"")</f>
        <v>4.22</v>
      </c>
      <c r="N1541" s="81" t="str">
        <f aca="false">IF(E1541="Mão de Obra",J1541,"")</f>
        <v/>
      </c>
      <c r="O1541" s="81" t="n">
        <f aca="false">IF(N1541&lt;&gt;"","",M1541)</f>
        <v>4.22</v>
      </c>
      <c r="P1541" s="82" t="str">
        <f aca="false">IF(A1541="Composição",B1541,"")</f>
        <v/>
      </c>
      <c r="Q1541" s="81" t="str">
        <f aca="false">IF(P1541&lt;&gt;"",SUMIF(L1541:L1541,L1541,N1541:N1541),"")</f>
        <v/>
      </c>
      <c r="R1541" s="81" t="str">
        <f aca="false">IF(P1541&lt;&gt;"",SUMIF(L1541:L1541,L1541,O1541:O1541),"")</f>
        <v/>
      </c>
    </row>
    <row r="1542" customFormat="false" ht="25.5" hidden="true" customHeight="true" outlineLevel="0" collapsed="false">
      <c r="A1542" s="91" t="s">
        <v>668</v>
      </c>
      <c r="B1542" s="92" t="s">
        <v>1292</v>
      </c>
      <c r="C1542" s="91" t="s">
        <v>664</v>
      </c>
      <c r="D1542" s="91" t="s">
        <v>1293</v>
      </c>
      <c r="E1542" s="91" t="s">
        <v>671</v>
      </c>
      <c r="F1542" s="91"/>
      <c r="G1542" s="93" t="s">
        <v>672</v>
      </c>
      <c r="H1542" s="94" t="n">
        <v>0.2169</v>
      </c>
      <c r="I1542" s="95" t="n">
        <f aca="false">SUMIFS(J:J,A:A,"Composição",B:B,$B1542)</f>
        <v>22.94</v>
      </c>
      <c r="J1542" s="95" t="n">
        <f aca="false">TRUNC(H1542*I1542,2)</f>
        <v>4.97</v>
      </c>
      <c r="L1542" s="63" t="n">
        <f aca="false">IF(AND(A1543&lt;&gt;"",A1542=""),L1541+1,L1541)</f>
        <v>141</v>
      </c>
      <c r="M1542" s="80" t="n">
        <f aca="false">IF(OR(A1542="Insumo",A1542="Composição Auxiliar"),J1542,"")</f>
        <v>4.97</v>
      </c>
      <c r="N1542" s="81" t="str">
        <f aca="false">IF(E1542="Mão de Obra",J1542,"")</f>
        <v/>
      </c>
      <c r="O1542" s="81" t="n">
        <f aca="false">IF(N1542&lt;&gt;"","",M1542)</f>
        <v>4.97</v>
      </c>
      <c r="P1542" s="82" t="str">
        <f aca="false">IF(A1542="Composição",B1542,"")</f>
        <v/>
      </c>
      <c r="Q1542" s="81" t="str">
        <f aca="false">IF(P1542&lt;&gt;"",SUMIF(L1542:L1542,L1542,N1542:N1542),"")</f>
        <v/>
      </c>
      <c r="R1542" s="81" t="str">
        <f aca="false">IF(P1542&lt;&gt;"",SUMIF(L1542:L1542,L1542,O1542:O1542),"")</f>
        <v/>
      </c>
    </row>
    <row r="1543" customFormat="false" ht="25.5" hidden="true" customHeight="false" outlineLevel="0" collapsed="false">
      <c r="A1543" s="96" t="s">
        <v>679</v>
      </c>
      <c r="B1543" s="97" t="s">
        <v>1490</v>
      </c>
      <c r="C1543" s="96" t="str">
        <f aca="false">VLOOKUP(B1543,INSUMOS!$A:$I,2,0)</f>
        <v>SINAPI</v>
      </c>
      <c r="D1543" s="96" t="str">
        <f aca="false">VLOOKUP(B1543,INSUMOS!$A:$I,3,0)</f>
        <v>CAIXA PARA HIDROMETRO CONCRETO PRE MOLDADO, *0,24 M X 0,45 M X 0,30* M (L X C X A)</v>
      </c>
      <c r="E1543" s="98" t="str">
        <f aca="false">VLOOKUP(B1543,INSUMOS!$A:$I,4,0)</f>
        <v>Material</v>
      </c>
      <c r="F1543" s="98"/>
      <c r="G1543" s="99" t="str">
        <f aca="false">VLOOKUP(B1543,INSUMOS!$A:$I,5,0)</f>
        <v>UN</v>
      </c>
      <c r="H1543" s="100" t="n">
        <v>1</v>
      </c>
      <c r="I1543" s="101" t="n">
        <f aca="false">VLOOKUP(B1543,INSUMOS!$A:$I,8,0)</f>
        <v>126.61</v>
      </c>
      <c r="J1543" s="101" t="n">
        <f aca="false">TRUNC(H1543*I1543,2)</f>
        <v>126.61</v>
      </c>
      <c r="L1543" s="63" t="n">
        <f aca="false">IF(AND(A1544&lt;&gt;"",A1543=""),L1542+1,L1542)</f>
        <v>141</v>
      </c>
      <c r="M1543" s="80" t="n">
        <f aca="false">IF(OR(A1543="Insumo",A1543="Composição Auxiliar"),J1543,"")</f>
        <v>126.61</v>
      </c>
      <c r="N1543" s="81" t="str">
        <f aca="false">IF(E1543="Mão de Obra",J1543,"")</f>
        <v/>
      </c>
      <c r="O1543" s="81" t="n">
        <f aca="false">IF(N1543&lt;&gt;"","",M1543)</f>
        <v>126.61</v>
      </c>
      <c r="P1543" s="82" t="str">
        <f aca="false">IF(A1543="Composição",B1543,"")</f>
        <v/>
      </c>
      <c r="Q1543" s="81" t="str">
        <f aca="false">IF(P1543&lt;&gt;"",SUMIF(L1543:L1543,L1543,N1543:N1543),"")</f>
        <v/>
      </c>
      <c r="R1543" s="81" t="str">
        <f aca="false">IF(P1543&lt;&gt;"",SUMIF(L1543:L1543,L1543,O1543:O1543),"")</f>
        <v/>
      </c>
    </row>
    <row r="1544" customFormat="false" ht="14.25" hidden="true" customHeight="false" outlineLevel="0" collapsed="false">
      <c r="A1544" s="102"/>
      <c r="B1544" s="102"/>
      <c r="C1544" s="102"/>
      <c r="D1544" s="102"/>
      <c r="E1544" s="102"/>
      <c r="F1544" s="103"/>
      <c r="G1544" s="102"/>
      <c r="H1544" s="103"/>
      <c r="I1544" s="102"/>
      <c r="J1544" s="103"/>
      <c r="L1544" s="63" t="n">
        <f aca="false">IF(AND(A1545&lt;&gt;"",A1544=""),L1543+1,L1543)</f>
        <v>141</v>
      </c>
      <c r="M1544" s="80" t="str">
        <f aca="false">IF(OR(A1544="Insumo",A1544="Composição Auxiliar"),J1544,"")</f>
        <v/>
      </c>
      <c r="N1544" s="81" t="str">
        <f aca="false">IF(E1544="Mão de Obra",J1544,"")</f>
        <v/>
      </c>
      <c r="O1544" s="81" t="str">
        <f aca="false">IF(N1544&lt;&gt;"","",M1544)</f>
        <v/>
      </c>
      <c r="P1544" s="82" t="str">
        <f aca="false">IF(A1544="Composição",B1544,"")</f>
        <v/>
      </c>
      <c r="Q1544" s="81" t="str">
        <f aca="false">IF(P1544&lt;&gt;"",SUMIF(L1544:L1544,L1544,N1544:N1544),"")</f>
        <v/>
      </c>
      <c r="R1544" s="81" t="str">
        <f aca="false">IF(P1544&lt;&gt;"",SUMIF(L1544:L1544,L1544,O1544:O1544),"")</f>
        <v/>
      </c>
    </row>
    <row r="1545" customFormat="false" ht="15" hidden="true" customHeight="false" outlineLevel="0" collapsed="false">
      <c r="A1545" s="102"/>
      <c r="B1545" s="102"/>
      <c r="C1545" s="102"/>
      <c r="D1545" s="102"/>
      <c r="E1545" s="102"/>
      <c r="F1545" s="103"/>
      <c r="G1545" s="102"/>
      <c r="H1545" s="104"/>
      <c r="I1545" s="104"/>
      <c r="J1545" s="103"/>
      <c r="L1545" s="63" t="n">
        <f aca="false">IF(AND(A1546&lt;&gt;"",A1545=""),L1544+1,L1544)</f>
        <v>141</v>
      </c>
      <c r="M1545" s="80" t="str">
        <f aca="false">IF(OR(A1545="Insumo",A1545="Composição Auxiliar"),J1545,"")</f>
        <v/>
      </c>
      <c r="N1545" s="81" t="str">
        <f aca="false">IF(E1545="Mão de Obra",J1545,"")</f>
        <v/>
      </c>
      <c r="O1545" s="81" t="str">
        <f aca="false">IF(N1545&lt;&gt;"","",M1545)</f>
        <v/>
      </c>
      <c r="P1545" s="82" t="str">
        <f aca="false">IF(A1545="Composição",B1545,"")</f>
        <v/>
      </c>
      <c r="Q1545" s="81" t="str">
        <f aca="false">IF(P1545&lt;&gt;"",SUMIF(L1545:L1545,L1545,N1545:N1545),"")</f>
        <v/>
      </c>
      <c r="R1545" s="81" t="str">
        <f aca="false">IF(P1545&lt;&gt;"",SUMIF(L1545:L1545,L1545,O1545:O1545),"")</f>
        <v/>
      </c>
    </row>
    <row r="1546" customFormat="false" ht="15" hidden="true" customHeight="false" outlineLevel="0" collapsed="false">
      <c r="A1546" s="108"/>
      <c r="B1546" s="108"/>
      <c r="C1546" s="108"/>
      <c r="D1546" s="108"/>
      <c r="E1546" s="108"/>
      <c r="F1546" s="108"/>
      <c r="G1546" s="108"/>
      <c r="H1546" s="108"/>
      <c r="I1546" s="108"/>
      <c r="J1546" s="108"/>
      <c r="L1546" s="63" t="n">
        <f aca="false">IF(AND(A1547&lt;&gt;"",A1546=""),L1545+1,L1545)</f>
        <v>142</v>
      </c>
      <c r="M1546" s="80" t="str">
        <f aca="false">IF(OR(A1546="Insumo",A1546="Composição Auxiliar"),J1546,"")</f>
        <v/>
      </c>
      <c r="N1546" s="81" t="str">
        <f aca="false">IF(E1546="Mão de Obra",J1546,"")</f>
        <v/>
      </c>
      <c r="O1546" s="81" t="str">
        <f aca="false">IF(N1546&lt;&gt;"","",M1546)</f>
        <v/>
      </c>
      <c r="P1546" s="82" t="str">
        <f aca="false">IF(A1546="Composição",B1546,"")</f>
        <v/>
      </c>
      <c r="Q1546" s="81" t="str">
        <f aca="false">IF(P1546&lt;&gt;"",SUMIF(L1546:L1546,L1546,N1546:N1546),"")</f>
        <v/>
      </c>
      <c r="R1546" s="81" t="str">
        <f aca="false">IF(P1546&lt;&gt;"",SUMIF(L1546:L1546,L1546,O1546:O1546),"")</f>
        <v/>
      </c>
    </row>
    <row r="1547" customFormat="false" ht="15" hidden="true" customHeight="true" outlineLevel="0" collapsed="false">
      <c r="A1547" s="83" t="s">
        <v>397</v>
      </c>
      <c r="B1547" s="84" t="s">
        <v>655</v>
      </c>
      <c r="C1547" s="83" t="s">
        <v>656</v>
      </c>
      <c r="D1547" s="83" t="s">
        <v>657</v>
      </c>
      <c r="E1547" s="83" t="s">
        <v>658</v>
      </c>
      <c r="F1547" s="83"/>
      <c r="G1547" s="85" t="s">
        <v>659</v>
      </c>
      <c r="H1547" s="84" t="s">
        <v>660</v>
      </c>
      <c r="I1547" s="84" t="s">
        <v>661</v>
      </c>
      <c r="J1547" s="84" t="s">
        <v>662</v>
      </c>
      <c r="L1547" s="63" t="n">
        <f aca="false">IF(AND(A1548&lt;&gt;"",A1547=""),L1546+1,L1546)</f>
        <v>142</v>
      </c>
      <c r="M1547" s="80" t="str">
        <f aca="false">IF(OR(A1547="Insumo",A1547="Composição Auxiliar"),J1547,"")</f>
        <v/>
      </c>
      <c r="N1547" s="81" t="str">
        <f aca="false">IF(E1547="Mão de Obra",J1547,"")</f>
        <v/>
      </c>
      <c r="O1547" s="81" t="str">
        <f aca="false">IF(N1547&lt;&gt;"","",M1547)</f>
        <v/>
      </c>
      <c r="P1547" s="82" t="str">
        <f aca="false">IF(A1547="Composição",B1547,"")</f>
        <v/>
      </c>
      <c r="Q1547" s="81" t="str">
        <f aca="false">IF(P1547&lt;&gt;"",SUMIF(L1547:L1547,L1547,N1547:N1547),"")</f>
        <v/>
      </c>
      <c r="R1547" s="81" t="str">
        <f aca="false">IF(P1547&lt;&gt;"",SUMIF(L1547:L1547,L1547,O1547:O1547),"")</f>
        <v/>
      </c>
    </row>
    <row r="1548" customFormat="false" ht="25.5" hidden="true" customHeight="true" outlineLevel="0" collapsed="false">
      <c r="A1548" s="86" t="s">
        <v>663</v>
      </c>
      <c r="B1548" s="87" t="s">
        <v>398</v>
      </c>
      <c r="C1548" s="86" t="s">
        <v>716</v>
      </c>
      <c r="D1548" s="86" t="s">
        <v>1492</v>
      </c>
      <c r="E1548" s="86" t="s">
        <v>764</v>
      </c>
      <c r="F1548" s="86"/>
      <c r="G1548" s="88" t="s">
        <v>729</v>
      </c>
      <c r="H1548" s="89" t="n">
        <v>1</v>
      </c>
      <c r="I1548" s="90" t="n">
        <f aca="false">SUMIF(L:L,$L1548,M:M)</f>
        <v>38.16</v>
      </c>
      <c r="J1548" s="90" t="n">
        <f aca="false">TRUNC(H1548*I1548,2)</f>
        <v>38.16</v>
      </c>
      <c r="L1548" s="63" t="n">
        <f aca="false">IF(AND(A1549&lt;&gt;"",A1548=""),L1547+1,L1547)</f>
        <v>142</v>
      </c>
      <c r="M1548" s="80" t="str">
        <f aca="false">IF(OR(A1548="Insumo",A1548="Composição Auxiliar"),J1548,"")</f>
        <v/>
      </c>
      <c r="N1548" s="81" t="str">
        <f aca="false">IF(E1548="Mão de Obra",J1548,"")</f>
        <v/>
      </c>
      <c r="O1548" s="81" t="str">
        <f aca="false">IF(N1548&lt;&gt;"","",M1548)</f>
        <v/>
      </c>
      <c r="P1548" s="82" t="str">
        <f aca="false">IF(A1548="Composição",B1548,"")</f>
        <v> S-HID-ESGO-74165/1.1 </v>
      </c>
      <c r="Q1548" s="81" t="n">
        <f aca="false">IF(P1548&lt;&gt;"",SUMIF(L1548:L1548,L1548,N1548:N1548),"")</f>
        <v>0</v>
      </c>
      <c r="R1548" s="81" t="n">
        <f aca="false">IF(P1548&lt;&gt;"",SUMIF(L1548:L1548,L1548,O1548:O1548),"")</f>
        <v>0</v>
      </c>
    </row>
    <row r="1549" customFormat="false" ht="25.5" hidden="true" customHeight="true" outlineLevel="0" collapsed="false">
      <c r="A1549" s="91" t="s">
        <v>668</v>
      </c>
      <c r="B1549" s="92" t="s">
        <v>1292</v>
      </c>
      <c r="C1549" s="91" t="s">
        <v>664</v>
      </c>
      <c r="D1549" s="91" t="s">
        <v>1293</v>
      </c>
      <c r="E1549" s="91" t="s">
        <v>671</v>
      </c>
      <c r="F1549" s="91"/>
      <c r="G1549" s="93" t="s">
        <v>672</v>
      </c>
      <c r="H1549" s="94" t="n">
        <v>0.6</v>
      </c>
      <c r="I1549" s="95" t="n">
        <f aca="false">SUMIFS(J:J,A:A,"Composição",B:B,$B1549)</f>
        <v>22.94</v>
      </c>
      <c r="J1549" s="95" t="n">
        <f aca="false">TRUNC(H1549*I1549,2)</f>
        <v>13.76</v>
      </c>
      <c r="L1549" s="63" t="n">
        <f aca="false">IF(AND(A1550&lt;&gt;"",A1549=""),L1548+1,L1548)</f>
        <v>142</v>
      </c>
      <c r="M1549" s="80" t="n">
        <f aca="false">IF(OR(A1549="Insumo",A1549="Composição Auxiliar"),J1549,"")</f>
        <v>13.76</v>
      </c>
      <c r="N1549" s="81" t="str">
        <f aca="false">IF(E1549="Mão de Obra",J1549,"")</f>
        <v/>
      </c>
      <c r="O1549" s="81" t="n">
        <f aca="false">IF(N1549&lt;&gt;"","",M1549)</f>
        <v>13.76</v>
      </c>
      <c r="P1549" s="82" t="str">
        <f aca="false">IF(A1549="Composição",B1549,"")</f>
        <v/>
      </c>
      <c r="Q1549" s="81" t="str">
        <f aca="false">IF(P1549&lt;&gt;"",SUMIF(L1549:L1549,L1549,N1549:N1549),"")</f>
        <v/>
      </c>
      <c r="R1549" s="81" t="str">
        <f aca="false">IF(P1549&lt;&gt;"",SUMIF(L1549:L1549,L1549,O1549:O1549),"")</f>
        <v/>
      </c>
    </row>
    <row r="1550" customFormat="false" ht="25.5" hidden="true" customHeight="true" outlineLevel="0" collapsed="false">
      <c r="A1550" s="91" t="s">
        <v>668</v>
      </c>
      <c r="B1550" s="92" t="s">
        <v>1336</v>
      </c>
      <c r="C1550" s="91" t="s">
        <v>664</v>
      </c>
      <c r="D1550" s="91" t="s">
        <v>1337</v>
      </c>
      <c r="E1550" s="91" t="s">
        <v>671</v>
      </c>
      <c r="F1550" s="91"/>
      <c r="G1550" s="93" t="s">
        <v>672</v>
      </c>
      <c r="H1550" s="94" t="n">
        <v>0.6</v>
      </c>
      <c r="I1550" s="95" t="n">
        <f aca="false">SUMIFS(J:J,A:A,"Composição",B:B,$B1550)</f>
        <v>19.47</v>
      </c>
      <c r="J1550" s="95" t="n">
        <f aca="false">TRUNC(H1550*I1550,2)</f>
        <v>11.68</v>
      </c>
      <c r="L1550" s="63" t="n">
        <f aca="false">IF(AND(A1551&lt;&gt;"",A1550=""),L1549+1,L1549)</f>
        <v>142</v>
      </c>
      <c r="M1550" s="80" t="n">
        <f aca="false">IF(OR(A1550="Insumo",A1550="Composição Auxiliar"),J1550,"")</f>
        <v>11.68</v>
      </c>
      <c r="N1550" s="81" t="str">
        <f aca="false">IF(E1550="Mão de Obra",J1550,"")</f>
        <v/>
      </c>
      <c r="O1550" s="81" t="n">
        <f aca="false">IF(N1550&lt;&gt;"","",M1550)</f>
        <v>11.68</v>
      </c>
      <c r="P1550" s="82" t="str">
        <f aca="false">IF(A1550="Composição",B1550,"")</f>
        <v/>
      </c>
      <c r="Q1550" s="81" t="str">
        <f aca="false">IF(P1550&lt;&gt;"",SUMIF(L1550:L1550,L1550,N1550:N1550),"")</f>
        <v/>
      </c>
      <c r="R1550" s="81" t="str">
        <f aca="false">IF(P1550&lt;&gt;"",SUMIF(L1550:L1550,L1550,O1550:O1550),"")</f>
        <v/>
      </c>
    </row>
    <row r="1551" customFormat="false" ht="25.5" hidden="true" customHeight="false" outlineLevel="0" collapsed="false">
      <c r="A1551" s="96" t="s">
        <v>679</v>
      </c>
      <c r="B1551" s="97" t="s">
        <v>1457</v>
      </c>
      <c r="C1551" s="96" t="str">
        <f aca="false">VLOOKUP(B1551,INSUMOS!$A:$I,2,0)</f>
        <v>SINAPI</v>
      </c>
      <c r="D1551" s="96" t="str">
        <f aca="false">VLOOKUP(B1551,INSUMOS!$A:$I,3,0)</f>
        <v>SOLUCAO PREPARADORA / LIMPADORA PARA PVC, FRASCO COM 1000 CM3</v>
      </c>
      <c r="E1551" s="98" t="str">
        <f aca="false">VLOOKUP(B1551,INSUMOS!$A:$I,4,0)</f>
        <v>Material</v>
      </c>
      <c r="F1551" s="98"/>
      <c r="G1551" s="99" t="str">
        <f aca="false">VLOOKUP(B1551,INSUMOS!$A:$I,5,0)</f>
        <v>UN</v>
      </c>
      <c r="H1551" s="100" t="n">
        <v>0.0075</v>
      </c>
      <c r="I1551" s="101" t="n">
        <f aca="false">VLOOKUP(B1551,INSUMOS!$A:$I,8,0)</f>
        <v>82.81</v>
      </c>
      <c r="J1551" s="101" t="n">
        <f aca="false">TRUNC(H1551*I1551,2)</f>
        <v>0.62</v>
      </c>
      <c r="L1551" s="63" t="n">
        <f aca="false">IF(AND(A1552&lt;&gt;"",A1551=""),L1550+1,L1550)</f>
        <v>142</v>
      </c>
      <c r="M1551" s="80" t="n">
        <f aca="false">IF(OR(A1551="Insumo",A1551="Composição Auxiliar"),J1551,"")</f>
        <v>0.62</v>
      </c>
      <c r="N1551" s="81" t="str">
        <f aca="false">IF(E1551="Mão de Obra",J1551,"")</f>
        <v/>
      </c>
      <c r="O1551" s="81" t="n">
        <f aca="false">IF(N1551&lt;&gt;"","",M1551)</f>
        <v>0.62</v>
      </c>
      <c r="P1551" s="82" t="str">
        <f aca="false">IF(A1551="Composição",B1551,"")</f>
        <v/>
      </c>
      <c r="Q1551" s="81" t="str">
        <f aca="false">IF(P1551&lt;&gt;"",SUMIF(L1551:L1551,L1551,N1551:N1551),"")</f>
        <v/>
      </c>
      <c r="R1551" s="81" t="str">
        <f aca="false">IF(P1551&lt;&gt;"",SUMIF(L1551:L1551,L1551,O1551:O1551),"")</f>
        <v/>
      </c>
    </row>
    <row r="1552" customFormat="false" ht="14.25" hidden="true" customHeight="false" outlineLevel="0" collapsed="false">
      <c r="A1552" s="96" t="s">
        <v>679</v>
      </c>
      <c r="B1552" s="97" t="s">
        <v>1458</v>
      </c>
      <c r="C1552" s="96" t="str">
        <f aca="false">VLOOKUP(B1552,INSUMOS!$A:$I,2,0)</f>
        <v>SINAPI</v>
      </c>
      <c r="D1552" s="96" t="str">
        <f aca="false">VLOOKUP(B1552,INSUMOS!$A:$I,3,0)</f>
        <v>ADESIVO PLASTICO PARA PVC, FRASCO COM *850* GR</v>
      </c>
      <c r="E1552" s="98" t="str">
        <f aca="false">VLOOKUP(B1552,INSUMOS!$A:$I,4,0)</f>
        <v>Material</v>
      </c>
      <c r="F1552" s="98"/>
      <c r="G1552" s="99" t="str">
        <f aca="false">VLOOKUP(B1552,INSUMOS!$A:$I,5,0)</f>
        <v>UN</v>
      </c>
      <c r="H1552" s="100" t="n">
        <v>0.005</v>
      </c>
      <c r="I1552" s="101" t="n">
        <f aca="false">VLOOKUP(B1552,INSUMOS!$A:$I,8,0)</f>
        <v>73.09</v>
      </c>
      <c r="J1552" s="101" t="n">
        <f aca="false">TRUNC(H1552*I1552,2)</f>
        <v>0.36</v>
      </c>
      <c r="L1552" s="63" t="n">
        <f aca="false">IF(AND(A1553&lt;&gt;"",A1552=""),L1551+1,L1551)</f>
        <v>142</v>
      </c>
      <c r="M1552" s="80" t="n">
        <f aca="false">IF(OR(A1552="Insumo",A1552="Composição Auxiliar"),J1552,"")</f>
        <v>0.36</v>
      </c>
      <c r="N1552" s="81" t="str">
        <f aca="false">IF(E1552="Mão de Obra",J1552,"")</f>
        <v/>
      </c>
      <c r="O1552" s="81" t="n">
        <f aca="false">IF(N1552&lt;&gt;"","",M1552)</f>
        <v>0.36</v>
      </c>
      <c r="P1552" s="82" t="str">
        <f aca="false">IF(A1552="Composição",B1552,"")</f>
        <v/>
      </c>
      <c r="Q1552" s="81" t="str">
        <f aca="false">IF(P1552&lt;&gt;"",SUMIF(L1552:L1552,L1552,N1552:N1552),"")</f>
        <v/>
      </c>
      <c r="R1552" s="81" t="str">
        <f aca="false">IF(P1552&lt;&gt;"",SUMIF(L1552:L1552,L1552,O1552:O1552),"")</f>
        <v/>
      </c>
    </row>
    <row r="1553" customFormat="false" ht="25.5" hidden="true" customHeight="false" outlineLevel="0" collapsed="false">
      <c r="A1553" s="96" t="s">
        <v>679</v>
      </c>
      <c r="B1553" s="97" t="s">
        <v>1493</v>
      </c>
      <c r="C1553" s="96" t="str">
        <f aca="false">VLOOKUP(B1553,INSUMOS!$A:$I,2,0)</f>
        <v>SINAPI</v>
      </c>
      <c r="D1553" s="96" t="str">
        <f aca="false">VLOOKUP(B1553,INSUMOS!$A:$I,3,0)</f>
        <v>TUBO PVC  SERIE NORMAL, DN 40 MM, PARA ESGOTO  PREDIAL (NBR 5688)</v>
      </c>
      <c r="E1553" s="98" t="str">
        <f aca="false">VLOOKUP(B1553,INSUMOS!$A:$I,4,0)</f>
        <v>Material</v>
      </c>
      <c r="F1553" s="98"/>
      <c r="G1553" s="99" t="str">
        <f aca="false">VLOOKUP(B1553,INSUMOS!$A:$I,5,0)</f>
        <v>M</v>
      </c>
      <c r="H1553" s="100" t="n">
        <v>1.5</v>
      </c>
      <c r="I1553" s="101" t="n">
        <f aca="false">VLOOKUP(B1553,INSUMOS!$A:$I,8,0)</f>
        <v>7.83</v>
      </c>
      <c r="J1553" s="101" t="n">
        <f aca="false">TRUNC(H1553*I1553,2)</f>
        <v>11.74</v>
      </c>
      <c r="L1553" s="63" t="n">
        <f aca="false">IF(AND(A1554&lt;&gt;"",A1553=""),L1552+1,L1552)</f>
        <v>142</v>
      </c>
      <c r="M1553" s="80" t="n">
        <f aca="false">IF(OR(A1553="Insumo",A1553="Composição Auxiliar"),J1553,"")</f>
        <v>11.74</v>
      </c>
      <c r="N1553" s="81" t="str">
        <f aca="false">IF(E1553="Mão de Obra",J1553,"")</f>
        <v/>
      </c>
      <c r="O1553" s="81" t="n">
        <f aca="false">IF(N1553&lt;&gt;"","",M1553)</f>
        <v>11.74</v>
      </c>
      <c r="P1553" s="82" t="str">
        <f aca="false">IF(A1553="Composição",B1553,"")</f>
        <v/>
      </c>
      <c r="Q1553" s="81" t="str">
        <f aca="false">IF(P1553&lt;&gt;"",SUMIF(L1553:L1553,L1553,N1553:N1553),"")</f>
        <v/>
      </c>
      <c r="R1553" s="81" t="str">
        <f aca="false">IF(P1553&lt;&gt;"",SUMIF(L1553:L1553,L1553,O1553:O1553),"")</f>
        <v/>
      </c>
    </row>
    <row r="1554" customFormat="false" ht="14.25" hidden="true" customHeight="false" outlineLevel="0" collapsed="false">
      <c r="A1554" s="102"/>
      <c r="B1554" s="102"/>
      <c r="C1554" s="102"/>
      <c r="D1554" s="102"/>
      <c r="E1554" s="102"/>
      <c r="F1554" s="103"/>
      <c r="G1554" s="102"/>
      <c r="H1554" s="103"/>
      <c r="I1554" s="102"/>
      <c r="J1554" s="103"/>
      <c r="L1554" s="63" t="n">
        <f aca="false">IF(AND(A1555&lt;&gt;"",A1554=""),L1553+1,L1553)</f>
        <v>142</v>
      </c>
      <c r="M1554" s="80" t="str">
        <f aca="false">IF(OR(A1554="Insumo",A1554="Composição Auxiliar"),J1554,"")</f>
        <v/>
      </c>
      <c r="N1554" s="81" t="str">
        <f aca="false">IF(E1554="Mão de Obra",J1554,"")</f>
        <v/>
      </c>
      <c r="O1554" s="81" t="str">
        <f aca="false">IF(N1554&lt;&gt;"","",M1554)</f>
        <v/>
      </c>
      <c r="P1554" s="82" t="str">
        <f aca="false">IF(A1554="Composição",B1554,"")</f>
        <v/>
      </c>
      <c r="Q1554" s="81" t="str">
        <f aca="false">IF(P1554&lt;&gt;"",SUMIF(L1554:L1554,L1554,N1554:N1554),"")</f>
        <v/>
      </c>
      <c r="R1554" s="81" t="str">
        <f aca="false">IF(P1554&lt;&gt;"",SUMIF(L1554:L1554,L1554,O1554:O1554),"")</f>
        <v/>
      </c>
    </row>
    <row r="1555" customFormat="false" ht="15" hidden="true" customHeight="false" outlineLevel="0" collapsed="false">
      <c r="A1555" s="102"/>
      <c r="B1555" s="102"/>
      <c r="C1555" s="102"/>
      <c r="D1555" s="102"/>
      <c r="E1555" s="102"/>
      <c r="F1555" s="103"/>
      <c r="G1555" s="102"/>
      <c r="H1555" s="104"/>
      <c r="I1555" s="104"/>
      <c r="J1555" s="103"/>
      <c r="L1555" s="63" t="n">
        <f aca="false">IF(AND(A1556&lt;&gt;"",A1555=""),L1554+1,L1554)</f>
        <v>142</v>
      </c>
      <c r="M1555" s="80" t="str">
        <f aca="false">IF(OR(A1555="Insumo",A1555="Composição Auxiliar"),J1555,"")</f>
        <v/>
      </c>
      <c r="N1555" s="81" t="str">
        <f aca="false">IF(E1555="Mão de Obra",J1555,"")</f>
        <v/>
      </c>
      <c r="O1555" s="81" t="str">
        <f aca="false">IF(N1555&lt;&gt;"","",M1555)</f>
        <v/>
      </c>
      <c r="P1555" s="82" t="str">
        <f aca="false">IF(A1555="Composição",B1555,"")</f>
        <v/>
      </c>
      <c r="Q1555" s="81" t="str">
        <f aca="false">IF(P1555&lt;&gt;"",SUMIF(L1555:L1555,L1555,N1555:N1555),"")</f>
        <v/>
      </c>
      <c r="R1555" s="81" t="str">
        <f aca="false">IF(P1555&lt;&gt;"",SUMIF(L1555:L1555,L1555,O1555:O1555),"")</f>
        <v/>
      </c>
    </row>
    <row r="1556" customFormat="false" ht="15" hidden="true" customHeight="false" outlineLevel="0" collapsed="false">
      <c r="A1556" s="108"/>
      <c r="B1556" s="108"/>
      <c r="C1556" s="108"/>
      <c r="D1556" s="108"/>
      <c r="E1556" s="108"/>
      <c r="F1556" s="108"/>
      <c r="G1556" s="108"/>
      <c r="H1556" s="108"/>
      <c r="I1556" s="108"/>
      <c r="J1556" s="108"/>
      <c r="L1556" s="63" t="n">
        <f aca="false">IF(AND(A1557&lt;&gt;"",A1556=""),L1555+1,L1555)</f>
        <v>143</v>
      </c>
      <c r="M1556" s="80" t="str">
        <f aca="false">IF(OR(A1556="Insumo",A1556="Composição Auxiliar"),J1556,"")</f>
        <v/>
      </c>
      <c r="N1556" s="81" t="str">
        <f aca="false">IF(E1556="Mão de Obra",J1556,"")</f>
        <v/>
      </c>
      <c r="O1556" s="81" t="str">
        <f aca="false">IF(N1556&lt;&gt;"","",M1556)</f>
        <v/>
      </c>
      <c r="P1556" s="82" t="str">
        <f aca="false">IF(A1556="Composição",B1556,"")</f>
        <v/>
      </c>
      <c r="Q1556" s="81" t="str">
        <f aca="false">IF(P1556&lt;&gt;"",SUMIF(L1556:L1556,L1556,N1556:N1556),"")</f>
        <v/>
      </c>
      <c r="R1556" s="81" t="str">
        <f aca="false">IF(P1556&lt;&gt;"",SUMIF(L1556:L1556,L1556,O1556:O1556),"")</f>
        <v/>
      </c>
    </row>
    <row r="1557" customFormat="false" ht="15" hidden="true" customHeight="true" outlineLevel="0" collapsed="false">
      <c r="A1557" s="83" t="s">
        <v>399</v>
      </c>
      <c r="B1557" s="84" t="s">
        <v>655</v>
      </c>
      <c r="C1557" s="83" t="s">
        <v>656</v>
      </c>
      <c r="D1557" s="83" t="s">
        <v>657</v>
      </c>
      <c r="E1557" s="83" t="s">
        <v>658</v>
      </c>
      <c r="F1557" s="83"/>
      <c r="G1557" s="85" t="s">
        <v>659</v>
      </c>
      <c r="H1557" s="84" t="s">
        <v>660</v>
      </c>
      <c r="I1557" s="84" t="s">
        <v>661</v>
      </c>
      <c r="J1557" s="84" t="s">
        <v>662</v>
      </c>
      <c r="L1557" s="63" t="n">
        <f aca="false">IF(AND(A1558&lt;&gt;"",A1557=""),L1556+1,L1556)</f>
        <v>143</v>
      </c>
      <c r="M1557" s="80" t="str">
        <f aca="false">IF(OR(A1557="Insumo",A1557="Composição Auxiliar"),J1557,"")</f>
        <v/>
      </c>
      <c r="N1557" s="81" t="str">
        <f aca="false">IF(E1557="Mão de Obra",J1557,"")</f>
        <v/>
      </c>
      <c r="O1557" s="81" t="str">
        <f aca="false">IF(N1557&lt;&gt;"","",M1557)</f>
        <v/>
      </c>
      <c r="P1557" s="82" t="str">
        <f aca="false">IF(A1557="Composição",B1557,"")</f>
        <v/>
      </c>
      <c r="Q1557" s="81" t="str">
        <f aca="false">IF(P1557&lt;&gt;"",SUMIF(L1557:L1557,L1557,N1557:N1557),"")</f>
        <v/>
      </c>
      <c r="R1557" s="81" t="str">
        <f aca="false">IF(P1557&lt;&gt;"",SUMIF(L1557:L1557,L1557,O1557:O1557),"")</f>
        <v/>
      </c>
    </row>
    <row r="1558" customFormat="false" ht="25.5" hidden="true" customHeight="true" outlineLevel="0" collapsed="false">
      <c r="A1558" s="86" t="s">
        <v>663</v>
      </c>
      <c r="B1558" s="87" t="s">
        <v>400</v>
      </c>
      <c r="C1558" s="86" t="s">
        <v>716</v>
      </c>
      <c r="D1558" s="86" t="s">
        <v>1494</v>
      </c>
      <c r="E1558" s="86" t="s">
        <v>764</v>
      </c>
      <c r="F1558" s="86"/>
      <c r="G1558" s="88" t="s">
        <v>729</v>
      </c>
      <c r="H1558" s="89" t="n">
        <v>1</v>
      </c>
      <c r="I1558" s="90" t="n">
        <f aca="false">SUMIF(L:L,$L1558,M:M)</f>
        <v>50.39</v>
      </c>
      <c r="J1558" s="90" t="n">
        <f aca="false">TRUNC(H1558*I1558,2)</f>
        <v>50.39</v>
      </c>
      <c r="L1558" s="63" t="n">
        <f aca="false">IF(AND(A1559&lt;&gt;"",A1558=""),L1557+1,L1557)</f>
        <v>143</v>
      </c>
      <c r="M1558" s="80" t="str">
        <f aca="false">IF(OR(A1558="Insumo",A1558="Composição Auxiliar"),J1558,"")</f>
        <v/>
      </c>
      <c r="N1558" s="81" t="str">
        <f aca="false">IF(E1558="Mão de Obra",J1558,"")</f>
        <v/>
      </c>
      <c r="O1558" s="81" t="str">
        <f aca="false">IF(N1558&lt;&gt;"","",M1558)</f>
        <v/>
      </c>
      <c r="P1558" s="82" t="str">
        <f aca="false">IF(A1558="Composição",B1558,"")</f>
        <v> S-HID-ESGO-74165/2.1 </v>
      </c>
      <c r="Q1558" s="81" t="n">
        <f aca="false">IF(P1558&lt;&gt;"",SUMIF(L1558:L1558,L1558,N1558:N1558),"")</f>
        <v>0</v>
      </c>
      <c r="R1558" s="81" t="n">
        <f aca="false">IF(P1558&lt;&gt;"",SUMIF(L1558:L1558,L1558,O1558:O1558),"")</f>
        <v>0</v>
      </c>
    </row>
    <row r="1559" customFormat="false" ht="25.5" hidden="true" customHeight="true" outlineLevel="0" collapsed="false">
      <c r="A1559" s="91" t="s">
        <v>668</v>
      </c>
      <c r="B1559" s="92" t="s">
        <v>1292</v>
      </c>
      <c r="C1559" s="91" t="s">
        <v>664</v>
      </c>
      <c r="D1559" s="91" t="s">
        <v>1293</v>
      </c>
      <c r="E1559" s="91" t="s">
        <v>671</v>
      </c>
      <c r="F1559" s="91"/>
      <c r="G1559" s="93" t="s">
        <v>672</v>
      </c>
      <c r="H1559" s="94" t="n">
        <v>0.75</v>
      </c>
      <c r="I1559" s="95" t="n">
        <f aca="false">SUMIFS(J:J,A:A,"Composição",B:B,$B1559)</f>
        <v>22.94</v>
      </c>
      <c r="J1559" s="95" t="n">
        <f aca="false">TRUNC(H1559*I1559,2)</f>
        <v>17.2</v>
      </c>
      <c r="L1559" s="63" t="n">
        <f aca="false">IF(AND(A1560&lt;&gt;"",A1559=""),L1558+1,L1558)</f>
        <v>143</v>
      </c>
      <c r="M1559" s="80" t="n">
        <f aca="false">IF(OR(A1559="Insumo",A1559="Composição Auxiliar"),J1559,"")</f>
        <v>17.2</v>
      </c>
      <c r="N1559" s="81" t="str">
        <f aca="false">IF(E1559="Mão de Obra",J1559,"")</f>
        <v/>
      </c>
      <c r="O1559" s="81" t="n">
        <f aca="false">IF(N1559&lt;&gt;"","",M1559)</f>
        <v>17.2</v>
      </c>
      <c r="P1559" s="82" t="str">
        <f aca="false">IF(A1559="Composição",B1559,"")</f>
        <v/>
      </c>
      <c r="Q1559" s="81" t="str">
        <f aca="false">IF(P1559&lt;&gt;"",SUMIF(L1559:L1559,L1559,N1559:N1559),"")</f>
        <v/>
      </c>
      <c r="R1559" s="81" t="str">
        <f aca="false">IF(P1559&lt;&gt;"",SUMIF(L1559:L1559,L1559,O1559:O1559),"")</f>
        <v/>
      </c>
    </row>
    <row r="1560" customFormat="false" ht="25.5" hidden="true" customHeight="true" outlineLevel="0" collapsed="false">
      <c r="A1560" s="91" t="s">
        <v>668</v>
      </c>
      <c r="B1560" s="92" t="s">
        <v>1336</v>
      </c>
      <c r="C1560" s="91" t="s">
        <v>664</v>
      </c>
      <c r="D1560" s="91" t="s">
        <v>1337</v>
      </c>
      <c r="E1560" s="91" t="s">
        <v>671</v>
      </c>
      <c r="F1560" s="91"/>
      <c r="G1560" s="93" t="s">
        <v>672</v>
      </c>
      <c r="H1560" s="94" t="n">
        <v>0.75</v>
      </c>
      <c r="I1560" s="95" t="n">
        <f aca="false">SUMIFS(J:J,A:A,"Composição",B:B,$B1560)</f>
        <v>19.47</v>
      </c>
      <c r="J1560" s="95" t="n">
        <f aca="false">TRUNC(H1560*I1560,2)</f>
        <v>14.6</v>
      </c>
      <c r="L1560" s="63" t="n">
        <f aca="false">IF(AND(A1561&lt;&gt;"",A1560=""),L1559+1,L1559)</f>
        <v>143</v>
      </c>
      <c r="M1560" s="80" t="n">
        <f aca="false">IF(OR(A1560="Insumo",A1560="Composição Auxiliar"),J1560,"")</f>
        <v>14.6</v>
      </c>
      <c r="N1560" s="81" t="str">
        <f aca="false">IF(E1560="Mão de Obra",J1560,"")</f>
        <v/>
      </c>
      <c r="O1560" s="81" t="n">
        <f aca="false">IF(N1560&lt;&gt;"","",M1560)</f>
        <v>14.6</v>
      </c>
      <c r="P1560" s="82" t="str">
        <f aca="false">IF(A1560="Composição",B1560,"")</f>
        <v/>
      </c>
      <c r="Q1560" s="81" t="str">
        <f aca="false">IF(P1560&lt;&gt;"",SUMIF(L1560:L1560,L1560,N1560:N1560),"")</f>
        <v/>
      </c>
      <c r="R1560" s="81" t="str">
        <f aca="false">IF(P1560&lt;&gt;"",SUMIF(L1560:L1560,L1560,O1560:O1560),"")</f>
        <v/>
      </c>
    </row>
    <row r="1561" customFormat="false" ht="14.25" hidden="true" customHeight="false" outlineLevel="0" collapsed="false">
      <c r="A1561" s="96" t="s">
        <v>679</v>
      </c>
      <c r="B1561" s="97" t="s">
        <v>1458</v>
      </c>
      <c r="C1561" s="96" t="str">
        <f aca="false">VLOOKUP(B1561,INSUMOS!$A:$I,2,0)</f>
        <v>SINAPI</v>
      </c>
      <c r="D1561" s="96" t="str">
        <f aca="false">VLOOKUP(B1561,INSUMOS!$A:$I,3,0)</f>
        <v>ADESIVO PLASTICO PARA PVC, FRASCO COM *850* GR</v>
      </c>
      <c r="E1561" s="98" t="str">
        <f aca="false">VLOOKUP(B1561,INSUMOS!$A:$I,4,0)</f>
        <v>Material</v>
      </c>
      <c r="F1561" s="98"/>
      <c r="G1561" s="99" t="str">
        <f aca="false">VLOOKUP(B1561,INSUMOS!$A:$I,5,0)</f>
        <v>UN</v>
      </c>
      <c r="H1561" s="100" t="n">
        <v>0.0025</v>
      </c>
      <c r="I1561" s="101" t="n">
        <f aca="false">VLOOKUP(B1561,INSUMOS!$A:$I,8,0)</f>
        <v>73.09</v>
      </c>
      <c r="J1561" s="101" t="n">
        <f aca="false">TRUNC(H1561*I1561,2)</f>
        <v>0.18</v>
      </c>
      <c r="L1561" s="63" t="n">
        <f aca="false">IF(AND(A1562&lt;&gt;"",A1561=""),L1560+1,L1560)</f>
        <v>143</v>
      </c>
      <c r="M1561" s="80" t="n">
        <f aca="false">IF(OR(A1561="Insumo",A1561="Composição Auxiliar"),J1561,"")</f>
        <v>0.18</v>
      </c>
      <c r="N1561" s="81" t="str">
        <f aca="false">IF(E1561="Mão de Obra",J1561,"")</f>
        <v/>
      </c>
      <c r="O1561" s="81" t="n">
        <f aca="false">IF(N1561&lt;&gt;"","",M1561)</f>
        <v>0.18</v>
      </c>
      <c r="P1561" s="82" t="str">
        <f aca="false">IF(A1561="Composição",B1561,"")</f>
        <v/>
      </c>
      <c r="Q1561" s="81" t="str">
        <f aca="false">IF(P1561&lt;&gt;"",SUMIF(L1561:L1561,L1561,N1561:N1561),"")</f>
        <v/>
      </c>
      <c r="R1561" s="81" t="str">
        <f aca="false">IF(P1561&lt;&gt;"",SUMIF(L1561:L1561,L1561,O1561:O1561),"")</f>
        <v/>
      </c>
    </row>
    <row r="1562" customFormat="false" ht="25.5" hidden="true" customHeight="false" outlineLevel="0" collapsed="false">
      <c r="A1562" s="96" t="s">
        <v>679</v>
      </c>
      <c r="B1562" s="97" t="s">
        <v>1495</v>
      </c>
      <c r="C1562" s="96" t="str">
        <f aca="false">VLOOKUP(B1562,INSUMOS!$A:$I,2,0)</f>
        <v>SINAPI</v>
      </c>
      <c r="D1562" s="96" t="str">
        <f aca="false">VLOOKUP(B1562,INSUMOS!$A:$I,3,0)</f>
        <v>TUBO PVC SERIE NORMAL, DN 50 MM, PARA ESGOTO PREDIAL (NBR 5688)</v>
      </c>
      <c r="E1562" s="98" t="str">
        <f aca="false">VLOOKUP(B1562,INSUMOS!$A:$I,4,0)</f>
        <v>Material</v>
      </c>
      <c r="F1562" s="98"/>
      <c r="G1562" s="99" t="str">
        <f aca="false">VLOOKUP(B1562,INSUMOS!$A:$I,5,0)</f>
        <v>M</v>
      </c>
      <c r="H1562" s="100" t="n">
        <v>1.4</v>
      </c>
      <c r="I1562" s="101" t="n">
        <f aca="false">VLOOKUP(B1562,INSUMOS!$A:$I,8,0)</f>
        <v>12.94</v>
      </c>
      <c r="J1562" s="101" t="n">
        <f aca="false">TRUNC(H1562*I1562,2)</f>
        <v>18.11</v>
      </c>
      <c r="L1562" s="63" t="n">
        <f aca="false">IF(AND(A1563&lt;&gt;"",A1562=""),L1561+1,L1561)</f>
        <v>143</v>
      </c>
      <c r="M1562" s="80" t="n">
        <f aca="false">IF(OR(A1562="Insumo",A1562="Composição Auxiliar"),J1562,"")</f>
        <v>18.11</v>
      </c>
      <c r="N1562" s="81" t="str">
        <f aca="false">IF(E1562="Mão de Obra",J1562,"")</f>
        <v/>
      </c>
      <c r="O1562" s="81" t="n">
        <f aca="false">IF(N1562&lt;&gt;"","",M1562)</f>
        <v>18.11</v>
      </c>
      <c r="P1562" s="82" t="str">
        <f aca="false">IF(A1562="Composição",B1562,"")</f>
        <v/>
      </c>
      <c r="Q1562" s="81" t="str">
        <f aca="false">IF(P1562&lt;&gt;"",SUMIF(L1562:L1562,L1562,N1562:N1562),"")</f>
        <v/>
      </c>
      <c r="R1562" s="81" t="str">
        <f aca="false">IF(P1562&lt;&gt;"",SUMIF(L1562:L1562,L1562,O1562:O1562),"")</f>
        <v/>
      </c>
    </row>
    <row r="1563" customFormat="false" ht="25.5" hidden="true" customHeight="false" outlineLevel="0" collapsed="false">
      <c r="A1563" s="96" t="s">
        <v>679</v>
      </c>
      <c r="B1563" s="97" t="s">
        <v>1457</v>
      </c>
      <c r="C1563" s="96" t="str">
        <f aca="false">VLOOKUP(B1563,INSUMOS!$A:$I,2,0)</f>
        <v>SINAPI</v>
      </c>
      <c r="D1563" s="96" t="str">
        <f aca="false">VLOOKUP(B1563,INSUMOS!$A:$I,3,0)</f>
        <v>SOLUCAO PREPARADORA / LIMPADORA PARA PVC, FRASCO COM 1000 CM3</v>
      </c>
      <c r="E1563" s="98" t="str">
        <f aca="false">VLOOKUP(B1563,INSUMOS!$A:$I,4,0)</f>
        <v>Material</v>
      </c>
      <c r="F1563" s="98"/>
      <c r="G1563" s="99" t="str">
        <f aca="false">VLOOKUP(B1563,INSUMOS!$A:$I,5,0)</f>
        <v>UN</v>
      </c>
      <c r="H1563" s="100" t="n">
        <v>0.0037</v>
      </c>
      <c r="I1563" s="101" t="n">
        <f aca="false">VLOOKUP(B1563,INSUMOS!$A:$I,8,0)</f>
        <v>82.81</v>
      </c>
      <c r="J1563" s="101" t="n">
        <f aca="false">TRUNC(H1563*I1563,2)</f>
        <v>0.3</v>
      </c>
      <c r="L1563" s="63" t="n">
        <f aca="false">IF(AND(A1564&lt;&gt;"",A1563=""),L1562+1,L1562)</f>
        <v>143</v>
      </c>
      <c r="M1563" s="80" t="n">
        <f aca="false">IF(OR(A1563="Insumo",A1563="Composição Auxiliar"),J1563,"")</f>
        <v>0.3</v>
      </c>
      <c r="N1563" s="81" t="str">
        <f aca="false">IF(E1563="Mão de Obra",J1563,"")</f>
        <v/>
      </c>
      <c r="O1563" s="81" t="n">
        <f aca="false">IF(N1563&lt;&gt;"","",M1563)</f>
        <v>0.3</v>
      </c>
      <c r="P1563" s="82" t="str">
        <f aca="false">IF(A1563="Composição",B1563,"")</f>
        <v/>
      </c>
      <c r="Q1563" s="81" t="str">
        <f aca="false">IF(P1563&lt;&gt;"",SUMIF(L1563:L1563,L1563,N1563:N1563),"")</f>
        <v/>
      </c>
      <c r="R1563" s="81" t="str">
        <f aca="false">IF(P1563&lt;&gt;"",SUMIF(L1563:L1563,L1563,O1563:O1563),"")</f>
        <v/>
      </c>
    </row>
    <row r="1564" customFormat="false" ht="14.25" hidden="true" customHeight="false" outlineLevel="0" collapsed="false">
      <c r="A1564" s="102"/>
      <c r="B1564" s="102"/>
      <c r="C1564" s="102"/>
      <c r="D1564" s="102"/>
      <c r="E1564" s="102"/>
      <c r="F1564" s="103"/>
      <c r="G1564" s="102"/>
      <c r="H1564" s="103"/>
      <c r="I1564" s="102"/>
      <c r="J1564" s="103"/>
      <c r="L1564" s="63" t="n">
        <f aca="false">IF(AND(A1565&lt;&gt;"",A1564=""),L1563+1,L1563)</f>
        <v>143</v>
      </c>
      <c r="M1564" s="80" t="str">
        <f aca="false">IF(OR(A1564="Insumo",A1564="Composição Auxiliar"),J1564,"")</f>
        <v/>
      </c>
      <c r="N1564" s="81" t="str">
        <f aca="false">IF(E1564="Mão de Obra",J1564,"")</f>
        <v/>
      </c>
      <c r="O1564" s="81" t="str">
        <f aca="false">IF(N1564&lt;&gt;"","",M1564)</f>
        <v/>
      </c>
      <c r="P1564" s="82" t="str">
        <f aca="false">IF(A1564="Composição",B1564,"")</f>
        <v/>
      </c>
      <c r="Q1564" s="81" t="str">
        <f aca="false">IF(P1564&lt;&gt;"",SUMIF(L1564:L1564,L1564,N1564:N1564),"")</f>
        <v/>
      </c>
      <c r="R1564" s="81" t="str">
        <f aca="false">IF(P1564&lt;&gt;"",SUMIF(L1564:L1564,L1564,O1564:O1564),"")</f>
        <v/>
      </c>
    </row>
    <row r="1565" customFormat="false" ht="15" hidden="true" customHeight="false" outlineLevel="0" collapsed="false">
      <c r="A1565" s="102"/>
      <c r="B1565" s="102"/>
      <c r="C1565" s="102"/>
      <c r="D1565" s="102"/>
      <c r="E1565" s="102"/>
      <c r="F1565" s="103"/>
      <c r="G1565" s="102"/>
      <c r="H1565" s="104"/>
      <c r="I1565" s="104"/>
      <c r="J1565" s="103"/>
      <c r="L1565" s="63" t="n">
        <f aca="false">IF(AND(A1566&lt;&gt;"",A1565=""),L1564+1,L1564)</f>
        <v>143</v>
      </c>
      <c r="M1565" s="80" t="str">
        <f aca="false">IF(OR(A1565="Insumo",A1565="Composição Auxiliar"),J1565,"")</f>
        <v/>
      </c>
      <c r="N1565" s="81" t="str">
        <f aca="false">IF(E1565="Mão de Obra",J1565,"")</f>
        <v/>
      </c>
      <c r="O1565" s="81" t="str">
        <f aca="false">IF(N1565&lt;&gt;"","",M1565)</f>
        <v/>
      </c>
      <c r="P1565" s="82" t="str">
        <f aca="false">IF(A1565="Composição",B1565,"")</f>
        <v/>
      </c>
      <c r="Q1565" s="81" t="str">
        <f aca="false">IF(P1565&lt;&gt;"",SUMIF(L1565:L1565,L1565,N1565:N1565),"")</f>
        <v/>
      </c>
      <c r="R1565" s="81" t="str">
        <f aca="false">IF(P1565&lt;&gt;"",SUMIF(L1565:L1565,L1565,O1565:O1565),"")</f>
        <v/>
      </c>
    </row>
    <row r="1566" customFormat="false" ht="15" hidden="true" customHeight="false" outlineLevel="0" collapsed="false">
      <c r="A1566" s="108"/>
      <c r="B1566" s="108"/>
      <c r="C1566" s="108"/>
      <c r="D1566" s="108"/>
      <c r="E1566" s="108"/>
      <c r="F1566" s="108"/>
      <c r="G1566" s="108"/>
      <c r="H1566" s="108"/>
      <c r="I1566" s="108"/>
      <c r="J1566" s="108"/>
      <c r="L1566" s="63" t="n">
        <f aca="false">IF(AND(A1567&lt;&gt;"",A1566=""),L1565+1,L1565)</f>
        <v>144</v>
      </c>
      <c r="M1566" s="80" t="str">
        <f aca="false">IF(OR(A1566="Insumo",A1566="Composição Auxiliar"),J1566,"")</f>
        <v/>
      </c>
      <c r="N1566" s="81" t="str">
        <f aca="false">IF(E1566="Mão de Obra",J1566,"")</f>
        <v/>
      </c>
      <c r="O1566" s="81" t="str">
        <f aca="false">IF(N1566&lt;&gt;"","",M1566)</f>
        <v/>
      </c>
      <c r="P1566" s="82" t="str">
        <f aca="false">IF(A1566="Composição",B1566,"")</f>
        <v/>
      </c>
      <c r="Q1566" s="81" t="str">
        <f aca="false">IF(P1566&lt;&gt;"",SUMIF(L1566:L1566,L1566,N1566:N1566),"")</f>
        <v/>
      </c>
      <c r="R1566" s="81" t="str">
        <f aca="false">IF(P1566&lt;&gt;"",SUMIF(L1566:L1566,L1566,O1566:O1566),"")</f>
        <v/>
      </c>
    </row>
    <row r="1567" customFormat="false" ht="15" hidden="true" customHeight="true" outlineLevel="0" collapsed="false">
      <c r="A1567" s="83" t="s">
        <v>401</v>
      </c>
      <c r="B1567" s="84" t="s">
        <v>655</v>
      </c>
      <c r="C1567" s="83" t="s">
        <v>656</v>
      </c>
      <c r="D1567" s="83" t="s">
        <v>657</v>
      </c>
      <c r="E1567" s="83" t="s">
        <v>658</v>
      </c>
      <c r="F1567" s="83"/>
      <c r="G1567" s="85" t="s">
        <v>659</v>
      </c>
      <c r="H1567" s="84" t="s">
        <v>660</v>
      </c>
      <c r="I1567" s="84" t="s">
        <v>661</v>
      </c>
      <c r="J1567" s="84" t="s">
        <v>662</v>
      </c>
      <c r="L1567" s="63" t="n">
        <f aca="false">IF(AND(A1568&lt;&gt;"",A1567=""),L1566+1,L1566)</f>
        <v>144</v>
      </c>
      <c r="M1567" s="80" t="str">
        <f aca="false">IF(OR(A1567="Insumo",A1567="Composição Auxiliar"),J1567,"")</f>
        <v/>
      </c>
      <c r="N1567" s="81" t="str">
        <f aca="false">IF(E1567="Mão de Obra",J1567,"")</f>
        <v/>
      </c>
      <c r="O1567" s="81" t="str">
        <f aca="false">IF(N1567&lt;&gt;"","",M1567)</f>
        <v/>
      </c>
      <c r="P1567" s="82" t="str">
        <f aca="false">IF(A1567="Composição",B1567,"")</f>
        <v/>
      </c>
      <c r="Q1567" s="81" t="str">
        <f aca="false">IF(P1567&lt;&gt;"",SUMIF(L1567:L1567,L1567,N1567:N1567),"")</f>
        <v/>
      </c>
      <c r="R1567" s="81" t="str">
        <f aca="false">IF(P1567&lt;&gt;"",SUMIF(L1567:L1567,L1567,O1567:O1567),"")</f>
        <v/>
      </c>
    </row>
    <row r="1568" customFormat="false" ht="38.25" hidden="true" customHeight="true" outlineLevel="0" collapsed="false">
      <c r="A1568" s="86" t="s">
        <v>663</v>
      </c>
      <c r="B1568" s="87" t="s">
        <v>402</v>
      </c>
      <c r="C1568" s="86" t="s">
        <v>664</v>
      </c>
      <c r="D1568" s="86" t="s">
        <v>1496</v>
      </c>
      <c r="E1568" s="86" t="s">
        <v>764</v>
      </c>
      <c r="F1568" s="86"/>
      <c r="G1568" s="88" t="s">
        <v>718</v>
      </c>
      <c r="H1568" s="89" t="n">
        <v>1</v>
      </c>
      <c r="I1568" s="90" t="n">
        <f aca="false">SUMIF(L:L,$L1568,M:M)</f>
        <v>12.92</v>
      </c>
      <c r="J1568" s="90" t="n">
        <f aca="false">TRUNC(H1568*I1568,2)</f>
        <v>12.92</v>
      </c>
      <c r="L1568" s="63" t="n">
        <f aca="false">IF(AND(A1569&lt;&gt;"",A1568=""),L1567+1,L1567)</f>
        <v>144</v>
      </c>
      <c r="M1568" s="80" t="str">
        <f aca="false">IF(OR(A1568="Insumo",A1568="Composição Auxiliar"),J1568,"")</f>
        <v/>
      </c>
      <c r="N1568" s="81" t="str">
        <f aca="false">IF(E1568="Mão de Obra",J1568,"")</f>
        <v/>
      </c>
      <c r="O1568" s="81" t="str">
        <f aca="false">IF(N1568&lt;&gt;"","",M1568)</f>
        <v/>
      </c>
      <c r="P1568" s="82" t="str">
        <f aca="false">IF(A1568="Composição",B1568,"")</f>
        <v> 104348 </v>
      </c>
      <c r="Q1568" s="81" t="n">
        <f aca="false">IF(P1568&lt;&gt;"",SUMIF(L1568:L1568,L1568,N1568:N1568),"")</f>
        <v>0</v>
      </c>
      <c r="R1568" s="81" t="n">
        <f aca="false">IF(P1568&lt;&gt;"",SUMIF(L1568:L1568,L1568,O1568:O1568),"")</f>
        <v>0</v>
      </c>
    </row>
    <row r="1569" customFormat="false" ht="25.5" hidden="true" customHeight="true" outlineLevel="0" collapsed="false">
      <c r="A1569" s="91" t="s">
        <v>668</v>
      </c>
      <c r="B1569" s="92" t="s">
        <v>1336</v>
      </c>
      <c r="C1569" s="91" t="s">
        <v>664</v>
      </c>
      <c r="D1569" s="91" t="s">
        <v>1337</v>
      </c>
      <c r="E1569" s="91" t="s">
        <v>671</v>
      </c>
      <c r="F1569" s="91"/>
      <c r="G1569" s="93" t="s">
        <v>672</v>
      </c>
      <c r="H1569" s="94" t="n">
        <v>0.0114</v>
      </c>
      <c r="I1569" s="95" t="n">
        <f aca="false">SUMIFS(J:J,A:A,"Composição",B:B,$B1569)</f>
        <v>19.47</v>
      </c>
      <c r="J1569" s="95" t="n">
        <f aca="false">TRUNC(H1569*I1569,2)</f>
        <v>0.22</v>
      </c>
      <c r="L1569" s="63" t="n">
        <f aca="false">IF(AND(A1570&lt;&gt;"",A1569=""),L1568+1,L1568)</f>
        <v>144</v>
      </c>
      <c r="M1569" s="80" t="n">
        <f aca="false">IF(OR(A1569="Insumo",A1569="Composição Auxiliar"),J1569,"")</f>
        <v>0.22</v>
      </c>
      <c r="N1569" s="81" t="str">
        <f aca="false">IF(E1569="Mão de Obra",J1569,"")</f>
        <v/>
      </c>
      <c r="O1569" s="81" t="n">
        <f aca="false">IF(N1569&lt;&gt;"","",M1569)</f>
        <v>0.22</v>
      </c>
      <c r="P1569" s="82" t="str">
        <f aca="false">IF(A1569="Composição",B1569,"")</f>
        <v/>
      </c>
      <c r="Q1569" s="81" t="str">
        <f aca="false">IF(P1569&lt;&gt;"",SUMIF(L1569:L1569,L1569,N1569:N1569),"")</f>
        <v/>
      </c>
      <c r="R1569" s="81" t="str">
        <f aca="false">IF(P1569&lt;&gt;"",SUMIF(L1569:L1569,L1569,O1569:O1569),"")</f>
        <v/>
      </c>
    </row>
    <row r="1570" customFormat="false" ht="25.5" hidden="true" customHeight="true" outlineLevel="0" collapsed="false">
      <c r="A1570" s="91" t="s">
        <v>668</v>
      </c>
      <c r="B1570" s="92" t="s">
        <v>1292</v>
      </c>
      <c r="C1570" s="91" t="s">
        <v>664</v>
      </c>
      <c r="D1570" s="91" t="s">
        <v>1293</v>
      </c>
      <c r="E1570" s="91" t="s">
        <v>671</v>
      </c>
      <c r="F1570" s="91"/>
      <c r="G1570" s="93" t="s">
        <v>672</v>
      </c>
      <c r="H1570" s="94" t="n">
        <v>0.0114</v>
      </c>
      <c r="I1570" s="95" t="n">
        <f aca="false">SUMIFS(J:J,A:A,"Composição",B:B,$B1570)</f>
        <v>22.94</v>
      </c>
      <c r="J1570" s="95" t="n">
        <f aca="false">TRUNC(H1570*I1570,2)</f>
        <v>0.26</v>
      </c>
      <c r="L1570" s="63" t="n">
        <f aca="false">IF(AND(A1571&lt;&gt;"",A1570=""),L1569+1,L1569)</f>
        <v>144</v>
      </c>
      <c r="M1570" s="80" t="n">
        <f aca="false">IF(OR(A1570="Insumo",A1570="Composição Auxiliar"),J1570,"")</f>
        <v>0.26</v>
      </c>
      <c r="N1570" s="81" t="str">
        <f aca="false">IF(E1570="Mão de Obra",J1570,"")</f>
        <v/>
      </c>
      <c r="O1570" s="81" t="n">
        <f aca="false">IF(N1570&lt;&gt;"","",M1570)</f>
        <v>0.26</v>
      </c>
      <c r="P1570" s="82" t="str">
        <f aca="false">IF(A1570="Composição",B1570,"")</f>
        <v/>
      </c>
      <c r="Q1570" s="81" t="str">
        <f aca="false">IF(P1570&lt;&gt;"",SUMIF(L1570:L1570,L1570,N1570:N1570),"")</f>
        <v/>
      </c>
      <c r="R1570" s="81" t="str">
        <f aca="false">IF(P1570&lt;&gt;"",SUMIF(L1570:L1570,L1570,O1570:O1570),"")</f>
        <v/>
      </c>
    </row>
    <row r="1571" customFormat="false" ht="14.25" hidden="true" customHeight="false" outlineLevel="0" collapsed="false">
      <c r="A1571" s="96" t="s">
        <v>679</v>
      </c>
      <c r="B1571" s="97" t="s">
        <v>1481</v>
      </c>
      <c r="C1571" s="96" t="str">
        <f aca="false">VLOOKUP(B1571,INSUMOS!$A:$I,2,0)</f>
        <v>SINAPI</v>
      </c>
      <c r="D1571" s="96" t="str">
        <f aca="false">VLOOKUP(B1571,INSUMOS!$A:$I,3,0)</f>
        <v>LIXA D'AGUA EM FOLHA, GRAO 100</v>
      </c>
      <c r="E1571" s="98" t="str">
        <f aca="false">VLOOKUP(B1571,INSUMOS!$A:$I,4,0)</f>
        <v>Material</v>
      </c>
      <c r="F1571" s="98"/>
      <c r="G1571" s="99" t="str">
        <f aca="false">VLOOKUP(B1571,INSUMOS!$A:$I,5,0)</f>
        <v>UN</v>
      </c>
      <c r="H1571" s="100" t="n">
        <v>0.008</v>
      </c>
      <c r="I1571" s="101" t="n">
        <f aca="false">VLOOKUP(B1571,INSUMOS!$A:$I,8,0)</f>
        <v>3.03</v>
      </c>
      <c r="J1571" s="101" t="n">
        <f aca="false">TRUNC(H1571*I1571,2)</f>
        <v>0.02</v>
      </c>
      <c r="L1571" s="63" t="n">
        <f aca="false">IF(AND(A1572&lt;&gt;"",A1571=""),L1570+1,L1570)</f>
        <v>144</v>
      </c>
      <c r="M1571" s="80" t="n">
        <f aca="false">IF(OR(A1571="Insumo",A1571="Composição Auxiliar"),J1571,"")</f>
        <v>0.02</v>
      </c>
      <c r="N1571" s="81" t="str">
        <f aca="false">IF(E1571="Mão de Obra",J1571,"")</f>
        <v/>
      </c>
      <c r="O1571" s="81" t="n">
        <f aca="false">IF(N1571&lt;&gt;"","",M1571)</f>
        <v>0.02</v>
      </c>
      <c r="P1571" s="82" t="str">
        <f aca="false">IF(A1571="Composição",B1571,"")</f>
        <v/>
      </c>
      <c r="Q1571" s="81" t="str">
        <f aca="false">IF(P1571&lt;&gt;"",SUMIF(L1571:L1571,L1571,N1571:N1571),"")</f>
        <v/>
      </c>
      <c r="R1571" s="81" t="str">
        <f aca="false">IF(P1571&lt;&gt;"",SUMIF(L1571:L1571,L1571,O1571:O1571),"")</f>
        <v/>
      </c>
    </row>
    <row r="1572" customFormat="false" ht="25.5" hidden="true" customHeight="false" outlineLevel="0" collapsed="false">
      <c r="A1572" s="96" t="s">
        <v>679</v>
      </c>
      <c r="B1572" s="97" t="s">
        <v>1457</v>
      </c>
      <c r="C1572" s="96" t="str">
        <f aca="false">VLOOKUP(B1572,INSUMOS!$A:$I,2,0)</f>
        <v>SINAPI</v>
      </c>
      <c r="D1572" s="96" t="str">
        <f aca="false">VLOOKUP(B1572,INSUMOS!$A:$I,3,0)</f>
        <v>SOLUCAO PREPARADORA / LIMPADORA PARA PVC, FRASCO COM 1000 CM3</v>
      </c>
      <c r="E1572" s="98" t="str">
        <f aca="false">VLOOKUP(B1572,INSUMOS!$A:$I,4,0)</f>
        <v>Material</v>
      </c>
      <c r="F1572" s="98"/>
      <c r="G1572" s="99" t="str">
        <f aca="false">VLOOKUP(B1572,INSUMOS!$A:$I,5,0)</f>
        <v>UN</v>
      </c>
      <c r="H1572" s="100" t="n">
        <v>0.011</v>
      </c>
      <c r="I1572" s="101" t="n">
        <f aca="false">VLOOKUP(B1572,INSUMOS!$A:$I,8,0)</f>
        <v>82.81</v>
      </c>
      <c r="J1572" s="101" t="n">
        <f aca="false">TRUNC(H1572*I1572,2)</f>
        <v>0.91</v>
      </c>
      <c r="L1572" s="63" t="n">
        <f aca="false">IF(AND(A1573&lt;&gt;"",A1572=""),L1571+1,L1571)</f>
        <v>144</v>
      </c>
      <c r="M1572" s="80" t="n">
        <f aca="false">IF(OR(A1572="Insumo",A1572="Composição Auxiliar"),J1572,"")</f>
        <v>0.91</v>
      </c>
      <c r="N1572" s="81" t="str">
        <f aca="false">IF(E1572="Mão de Obra",J1572,"")</f>
        <v/>
      </c>
      <c r="O1572" s="81" t="n">
        <f aca="false">IF(N1572&lt;&gt;"","",M1572)</f>
        <v>0.91</v>
      </c>
      <c r="P1572" s="82" t="str">
        <f aca="false">IF(A1572="Composição",B1572,"")</f>
        <v/>
      </c>
      <c r="Q1572" s="81" t="str">
        <f aca="false">IF(P1572&lt;&gt;"",SUMIF(L1572:L1572,L1572,N1572:N1572),"")</f>
        <v/>
      </c>
      <c r="R1572" s="81" t="str">
        <f aca="false">IF(P1572&lt;&gt;"",SUMIF(L1572:L1572,L1572,O1572:O1572),"")</f>
        <v/>
      </c>
    </row>
    <row r="1573" customFormat="false" ht="14.25" hidden="true" customHeight="false" outlineLevel="0" collapsed="false">
      <c r="A1573" s="96" t="s">
        <v>679</v>
      </c>
      <c r="B1573" s="97" t="s">
        <v>1497</v>
      </c>
      <c r="C1573" s="96" t="str">
        <f aca="false">VLOOKUP(B1573,INSUMOS!$A:$I,2,0)</f>
        <v>SINAPI</v>
      </c>
      <c r="D1573" s="96" t="str">
        <f aca="false">VLOOKUP(B1573,INSUMOS!$A:$I,3,0)</f>
        <v>TERMINAL DE VENTILACAO, 50 MM, SERIE NORMAL, ESGOTO PREDIAL</v>
      </c>
      <c r="E1573" s="98" t="str">
        <f aca="false">VLOOKUP(B1573,INSUMOS!$A:$I,4,0)</f>
        <v>Material</v>
      </c>
      <c r="F1573" s="98"/>
      <c r="G1573" s="99" t="str">
        <f aca="false">VLOOKUP(B1573,INSUMOS!$A:$I,5,0)</f>
        <v>UN</v>
      </c>
      <c r="H1573" s="100" t="n">
        <v>1</v>
      </c>
      <c r="I1573" s="101" t="n">
        <f aca="false">VLOOKUP(B1573,INSUMOS!$A:$I,8,0)</f>
        <v>10.98</v>
      </c>
      <c r="J1573" s="101" t="n">
        <f aca="false">TRUNC(H1573*I1573,2)</f>
        <v>10.98</v>
      </c>
      <c r="L1573" s="63" t="n">
        <f aca="false">IF(AND(A1574&lt;&gt;"",A1573=""),L1572+1,L1572)</f>
        <v>144</v>
      </c>
      <c r="M1573" s="80" t="n">
        <f aca="false">IF(OR(A1573="Insumo",A1573="Composição Auxiliar"),J1573,"")</f>
        <v>10.98</v>
      </c>
      <c r="N1573" s="81" t="str">
        <f aca="false">IF(E1573="Mão de Obra",J1573,"")</f>
        <v/>
      </c>
      <c r="O1573" s="81" t="n">
        <f aca="false">IF(N1573&lt;&gt;"","",M1573)</f>
        <v>10.98</v>
      </c>
      <c r="P1573" s="82" t="str">
        <f aca="false">IF(A1573="Composição",B1573,"")</f>
        <v/>
      </c>
      <c r="Q1573" s="81" t="str">
        <f aca="false">IF(P1573&lt;&gt;"",SUMIF(L1573:L1573,L1573,N1573:N1573),"")</f>
        <v/>
      </c>
      <c r="R1573" s="81" t="str">
        <f aca="false">IF(P1573&lt;&gt;"",SUMIF(L1573:L1573,L1573,O1573:O1573),"")</f>
        <v/>
      </c>
    </row>
    <row r="1574" customFormat="false" ht="14.25" hidden="true" customHeight="false" outlineLevel="0" collapsed="false">
      <c r="A1574" s="96" t="s">
        <v>679</v>
      </c>
      <c r="B1574" s="97" t="s">
        <v>1458</v>
      </c>
      <c r="C1574" s="96" t="str">
        <f aca="false">VLOOKUP(B1574,INSUMOS!$A:$I,2,0)</f>
        <v>SINAPI</v>
      </c>
      <c r="D1574" s="96" t="str">
        <f aca="false">VLOOKUP(B1574,INSUMOS!$A:$I,3,0)</f>
        <v>ADESIVO PLASTICO PARA PVC, FRASCO COM *850* GR</v>
      </c>
      <c r="E1574" s="98" t="str">
        <f aca="false">VLOOKUP(B1574,INSUMOS!$A:$I,4,0)</f>
        <v>Material</v>
      </c>
      <c r="F1574" s="98"/>
      <c r="G1574" s="99" t="str">
        <f aca="false">VLOOKUP(B1574,INSUMOS!$A:$I,5,0)</f>
        <v>UN</v>
      </c>
      <c r="H1574" s="100" t="n">
        <v>0.0073</v>
      </c>
      <c r="I1574" s="101" t="n">
        <f aca="false">VLOOKUP(B1574,INSUMOS!$A:$I,8,0)</f>
        <v>73.09</v>
      </c>
      <c r="J1574" s="101" t="n">
        <f aca="false">TRUNC(H1574*I1574,2)</f>
        <v>0.53</v>
      </c>
      <c r="L1574" s="63" t="n">
        <f aca="false">IF(AND(A1575&lt;&gt;"",A1574=""),L1573+1,L1573)</f>
        <v>144</v>
      </c>
      <c r="M1574" s="80" t="n">
        <f aca="false">IF(OR(A1574="Insumo",A1574="Composição Auxiliar"),J1574,"")</f>
        <v>0.53</v>
      </c>
      <c r="N1574" s="81" t="str">
        <f aca="false">IF(E1574="Mão de Obra",J1574,"")</f>
        <v/>
      </c>
      <c r="O1574" s="81" t="n">
        <f aca="false">IF(N1574&lt;&gt;"","",M1574)</f>
        <v>0.53</v>
      </c>
      <c r="P1574" s="82" t="str">
        <f aca="false">IF(A1574="Composição",B1574,"")</f>
        <v/>
      </c>
      <c r="Q1574" s="81" t="str">
        <f aca="false">IF(P1574&lt;&gt;"",SUMIF(L1574:L1574,L1574,N1574:N1574),"")</f>
        <v/>
      </c>
      <c r="R1574" s="81" t="str">
        <f aca="false">IF(P1574&lt;&gt;"",SUMIF(L1574:L1574,L1574,O1574:O1574),"")</f>
        <v/>
      </c>
    </row>
    <row r="1575" customFormat="false" ht="14.25" hidden="true" customHeight="false" outlineLevel="0" collapsed="false">
      <c r="A1575" s="102"/>
      <c r="B1575" s="102"/>
      <c r="C1575" s="102"/>
      <c r="D1575" s="102"/>
      <c r="E1575" s="102"/>
      <c r="F1575" s="103"/>
      <c r="G1575" s="102"/>
      <c r="H1575" s="103"/>
      <c r="I1575" s="102"/>
      <c r="J1575" s="103"/>
      <c r="L1575" s="63" t="n">
        <f aca="false">IF(AND(A1576&lt;&gt;"",A1575=""),L1574+1,L1574)</f>
        <v>144</v>
      </c>
      <c r="M1575" s="80" t="str">
        <f aca="false">IF(OR(A1575="Insumo",A1575="Composição Auxiliar"),J1575,"")</f>
        <v/>
      </c>
      <c r="N1575" s="81" t="str">
        <f aca="false">IF(E1575="Mão de Obra",J1575,"")</f>
        <v/>
      </c>
      <c r="O1575" s="81" t="str">
        <f aca="false">IF(N1575&lt;&gt;"","",M1575)</f>
        <v/>
      </c>
      <c r="P1575" s="82" t="str">
        <f aca="false">IF(A1575="Composição",B1575,"")</f>
        <v/>
      </c>
      <c r="Q1575" s="81" t="str">
        <f aca="false">IF(P1575&lt;&gt;"",SUMIF(L1575:L1575,L1575,N1575:N1575),"")</f>
        <v/>
      </c>
      <c r="R1575" s="81" t="str">
        <f aca="false">IF(P1575&lt;&gt;"",SUMIF(L1575:L1575,L1575,O1575:O1575),"")</f>
        <v/>
      </c>
    </row>
    <row r="1576" customFormat="false" ht="15" hidden="true" customHeight="false" outlineLevel="0" collapsed="false">
      <c r="A1576" s="102"/>
      <c r="B1576" s="102"/>
      <c r="C1576" s="102"/>
      <c r="D1576" s="102"/>
      <c r="E1576" s="102"/>
      <c r="F1576" s="103"/>
      <c r="G1576" s="102"/>
      <c r="H1576" s="104"/>
      <c r="I1576" s="104"/>
      <c r="J1576" s="103"/>
      <c r="L1576" s="63" t="n">
        <f aca="false">IF(AND(A1577&lt;&gt;"",A1576=""),L1575+1,L1575)</f>
        <v>144</v>
      </c>
      <c r="M1576" s="80" t="str">
        <f aca="false">IF(OR(A1576="Insumo",A1576="Composição Auxiliar"),J1576,"")</f>
        <v/>
      </c>
      <c r="N1576" s="81" t="str">
        <f aca="false">IF(E1576="Mão de Obra",J1576,"")</f>
        <v/>
      </c>
      <c r="O1576" s="81" t="str">
        <f aca="false">IF(N1576&lt;&gt;"","",M1576)</f>
        <v/>
      </c>
      <c r="P1576" s="82" t="str">
        <f aca="false">IF(A1576="Composição",B1576,"")</f>
        <v/>
      </c>
      <c r="Q1576" s="81" t="str">
        <f aca="false">IF(P1576&lt;&gt;"",SUMIF(L1576:L1576,L1576,N1576:N1576),"")</f>
        <v/>
      </c>
      <c r="R1576" s="81" t="str">
        <f aca="false">IF(P1576&lt;&gt;"",SUMIF(L1576:L1576,L1576,O1576:O1576),"")</f>
        <v/>
      </c>
    </row>
    <row r="1577" customFormat="false" ht="15" hidden="true" customHeight="false" outlineLevel="0" collapsed="false">
      <c r="A1577" s="108"/>
      <c r="B1577" s="108"/>
      <c r="C1577" s="108"/>
      <c r="D1577" s="108"/>
      <c r="E1577" s="108"/>
      <c r="F1577" s="108"/>
      <c r="G1577" s="108"/>
      <c r="H1577" s="108"/>
      <c r="I1577" s="108"/>
      <c r="J1577" s="108"/>
      <c r="L1577" s="63" t="n">
        <f aca="false">IF(AND(A1578&lt;&gt;"",A1577=""),L1576+1,L1576)</f>
        <v>145</v>
      </c>
      <c r="M1577" s="80" t="str">
        <f aca="false">IF(OR(A1577="Insumo",A1577="Composição Auxiliar"),J1577,"")</f>
        <v/>
      </c>
      <c r="N1577" s="81" t="str">
        <f aca="false">IF(E1577="Mão de Obra",J1577,"")</f>
        <v/>
      </c>
      <c r="O1577" s="81" t="str">
        <f aca="false">IF(N1577&lt;&gt;"","",M1577)</f>
        <v/>
      </c>
      <c r="P1577" s="82" t="str">
        <f aca="false">IF(A1577="Composição",B1577,"")</f>
        <v/>
      </c>
      <c r="Q1577" s="81" t="str">
        <f aca="false">IF(P1577&lt;&gt;"",SUMIF(L1577:L1577,L1577,N1577:N1577),"")</f>
        <v/>
      </c>
      <c r="R1577" s="81" t="str">
        <f aca="false">IF(P1577&lt;&gt;"",SUMIF(L1577:L1577,L1577,O1577:O1577),"")</f>
        <v/>
      </c>
    </row>
    <row r="1578" customFormat="false" ht="15" hidden="true" customHeight="true" outlineLevel="0" collapsed="false">
      <c r="A1578" s="83" t="s">
        <v>403</v>
      </c>
      <c r="B1578" s="84" t="s">
        <v>655</v>
      </c>
      <c r="C1578" s="83" t="s">
        <v>656</v>
      </c>
      <c r="D1578" s="83" t="s">
        <v>657</v>
      </c>
      <c r="E1578" s="83" t="s">
        <v>658</v>
      </c>
      <c r="F1578" s="83"/>
      <c r="G1578" s="85" t="s">
        <v>659</v>
      </c>
      <c r="H1578" s="84" t="s">
        <v>660</v>
      </c>
      <c r="I1578" s="84" t="s">
        <v>661</v>
      </c>
      <c r="J1578" s="84" t="s">
        <v>662</v>
      </c>
      <c r="L1578" s="63" t="n">
        <f aca="false">IF(AND(A1579&lt;&gt;"",A1578=""),L1577+1,L1577)</f>
        <v>145</v>
      </c>
      <c r="M1578" s="80" t="str">
        <f aca="false">IF(OR(A1578="Insumo",A1578="Composição Auxiliar"),J1578,"")</f>
        <v/>
      </c>
      <c r="N1578" s="81" t="str">
        <f aca="false">IF(E1578="Mão de Obra",J1578,"")</f>
        <v/>
      </c>
      <c r="O1578" s="81" t="str">
        <f aca="false">IF(N1578&lt;&gt;"","",M1578)</f>
        <v/>
      </c>
      <c r="P1578" s="82" t="str">
        <f aca="false">IF(A1578="Composição",B1578,"")</f>
        <v/>
      </c>
      <c r="Q1578" s="81" t="str">
        <f aca="false">IF(P1578&lt;&gt;"",SUMIF(L1578:L1578,L1578,N1578:N1578),"")</f>
        <v/>
      </c>
      <c r="R1578" s="81" t="str">
        <f aca="false">IF(P1578&lt;&gt;"",SUMIF(L1578:L1578,L1578,O1578:O1578),"")</f>
        <v/>
      </c>
    </row>
    <row r="1579" customFormat="false" ht="25.5" hidden="true" customHeight="true" outlineLevel="0" collapsed="false">
      <c r="A1579" s="86" t="s">
        <v>663</v>
      </c>
      <c r="B1579" s="87" t="s">
        <v>404</v>
      </c>
      <c r="C1579" s="86" t="s">
        <v>716</v>
      </c>
      <c r="D1579" s="86" t="s">
        <v>821</v>
      </c>
      <c r="E1579" s="86" t="s">
        <v>764</v>
      </c>
      <c r="F1579" s="86"/>
      <c r="G1579" s="88" t="s">
        <v>729</v>
      </c>
      <c r="H1579" s="89" t="n">
        <v>1</v>
      </c>
      <c r="I1579" s="90" t="n">
        <f aca="false">SUMIF(L:L,$L1579,M:M)</f>
        <v>71.19</v>
      </c>
      <c r="J1579" s="90" t="n">
        <f aca="false">TRUNC(H1579*I1579,2)</f>
        <v>71.19</v>
      </c>
      <c r="L1579" s="63" t="n">
        <f aca="false">IF(AND(A1580&lt;&gt;"",A1579=""),L1578+1,L1578)</f>
        <v>145</v>
      </c>
      <c r="M1579" s="80" t="str">
        <f aca="false">IF(OR(A1579="Insumo",A1579="Composição Auxiliar"),J1579,"")</f>
        <v/>
      </c>
      <c r="N1579" s="81" t="str">
        <f aca="false">IF(E1579="Mão de Obra",J1579,"")</f>
        <v/>
      </c>
      <c r="O1579" s="81" t="str">
        <f aca="false">IF(N1579&lt;&gt;"","",M1579)</f>
        <v/>
      </c>
      <c r="P1579" s="82" t="str">
        <f aca="false">IF(A1579="Composição",B1579,"")</f>
        <v> S-HID-ESGO-74165/4.1 </v>
      </c>
      <c r="Q1579" s="81" t="n">
        <f aca="false">IF(P1579&lt;&gt;"",SUMIF(L1579:L1579,L1579,N1579:N1579),"")</f>
        <v>0</v>
      </c>
      <c r="R1579" s="81" t="n">
        <f aca="false">IF(P1579&lt;&gt;"",SUMIF(L1579:L1579,L1579,O1579:O1579),"")</f>
        <v>0</v>
      </c>
    </row>
    <row r="1580" customFormat="false" ht="25.5" hidden="true" customHeight="true" outlineLevel="0" collapsed="false">
      <c r="A1580" s="91" t="s">
        <v>668</v>
      </c>
      <c r="B1580" s="92" t="s">
        <v>1336</v>
      </c>
      <c r="C1580" s="91" t="s">
        <v>664</v>
      </c>
      <c r="D1580" s="91" t="s">
        <v>1337</v>
      </c>
      <c r="E1580" s="91" t="s">
        <v>671</v>
      </c>
      <c r="F1580" s="91"/>
      <c r="G1580" s="93" t="s">
        <v>672</v>
      </c>
      <c r="H1580" s="94" t="n">
        <v>1.09</v>
      </c>
      <c r="I1580" s="95" t="n">
        <f aca="false">SUMIFS(J:J,A:A,"Composição",B:B,$B1580)</f>
        <v>19.47</v>
      </c>
      <c r="J1580" s="95" t="n">
        <f aca="false">TRUNC(H1580*I1580,2)</f>
        <v>21.22</v>
      </c>
      <c r="L1580" s="63" t="n">
        <f aca="false">IF(AND(A1581&lt;&gt;"",A1580=""),L1579+1,L1579)</f>
        <v>145</v>
      </c>
      <c r="M1580" s="80" t="n">
        <f aca="false">IF(OR(A1580="Insumo",A1580="Composição Auxiliar"),J1580,"")</f>
        <v>21.22</v>
      </c>
      <c r="N1580" s="81" t="str">
        <f aca="false">IF(E1580="Mão de Obra",J1580,"")</f>
        <v/>
      </c>
      <c r="O1580" s="81" t="n">
        <f aca="false">IF(N1580&lt;&gt;"","",M1580)</f>
        <v>21.22</v>
      </c>
      <c r="P1580" s="82" t="str">
        <f aca="false">IF(A1580="Composição",B1580,"")</f>
        <v/>
      </c>
      <c r="Q1580" s="81" t="str">
        <f aca="false">IF(P1580&lt;&gt;"",SUMIF(L1580:L1580,L1580,N1580:N1580),"")</f>
        <v/>
      </c>
      <c r="R1580" s="81" t="str">
        <f aca="false">IF(P1580&lt;&gt;"",SUMIF(L1580:L1580,L1580,O1580:O1580),"")</f>
        <v/>
      </c>
    </row>
    <row r="1581" customFormat="false" ht="25.5" hidden="true" customHeight="true" outlineLevel="0" collapsed="false">
      <c r="A1581" s="91" t="s">
        <v>668</v>
      </c>
      <c r="B1581" s="92" t="s">
        <v>1292</v>
      </c>
      <c r="C1581" s="91" t="s">
        <v>664</v>
      </c>
      <c r="D1581" s="91" t="s">
        <v>1293</v>
      </c>
      <c r="E1581" s="91" t="s">
        <v>671</v>
      </c>
      <c r="F1581" s="91"/>
      <c r="G1581" s="93" t="s">
        <v>672</v>
      </c>
      <c r="H1581" s="94" t="n">
        <v>1.09</v>
      </c>
      <c r="I1581" s="95" t="n">
        <f aca="false">SUMIFS(J:J,A:A,"Composição",B:B,$B1581)</f>
        <v>22.94</v>
      </c>
      <c r="J1581" s="95" t="n">
        <f aca="false">TRUNC(H1581*I1581,2)</f>
        <v>25</v>
      </c>
      <c r="L1581" s="63" t="n">
        <f aca="false">IF(AND(A1582&lt;&gt;"",A1581=""),L1580+1,L1580)</f>
        <v>145</v>
      </c>
      <c r="M1581" s="80" t="n">
        <f aca="false">IF(OR(A1581="Insumo",A1581="Composição Auxiliar"),J1581,"")</f>
        <v>25</v>
      </c>
      <c r="N1581" s="81" t="str">
        <f aca="false">IF(E1581="Mão de Obra",J1581,"")</f>
        <v/>
      </c>
      <c r="O1581" s="81" t="n">
        <f aca="false">IF(N1581&lt;&gt;"","",M1581)</f>
        <v>25</v>
      </c>
      <c r="P1581" s="82" t="str">
        <f aca="false">IF(A1581="Composição",B1581,"")</f>
        <v/>
      </c>
      <c r="Q1581" s="81" t="str">
        <f aca="false">IF(P1581&lt;&gt;"",SUMIF(L1581:L1581,L1581,N1581:N1581),"")</f>
        <v/>
      </c>
      <c r="R1581" s="81" t="str">
        <f aca="false">IF(P1581&lt;&gt;"",SUMIF(L1581:L1581,L1581,O1581:O1581),"")</f>
        <v/>
      </c>
    </row>
    <row r="1582" customFormat="false" ht="25.5" hidden="true" customHeight="false" outlineLevel="0" collapsed="false">
      <c r="A1582" s="96" t="s">
        <v>679</v>
      </c>
      <c r="B1582" s="97" t="s">
        <v>1457</v>
      </c>
      <c r="C1582" s="96" t="str">
        <f aca="false">VLOOKUP(B1582,INSUMOS!$A:$I,2,0)</f>
        <v>SINAPI</v>
      </c>
      <c r="D1582" s="96" t="str">
        <f aca="false">VLOOKUP(B1582,INSUMOS!$A:$I,3,0)</f>
        <v>SOLUCAO PREPARADORA / LIMPADORA PARA PVC, FRASCO COM 1000 CM3</v>
      </c>
      <c r="E1582" s="98" t="str">
        <f aca="false">VLOOKUP(B1582,INSUMOS!$A:$I,4,0)</f>
        <v>Material</v>
      </c>
      <c r="F1582" s="98"/>
      <c r="G1582" s="99" t="str">
        <f aca="false">VLOOKUP(B1582,INSUMOS!$A:$I,5,0)</f>
        <v>UN</v>
      </c>
      <c r="H1582" s="100" t="n">
        <v>0.013</v>
      </c>
      <c r="I1582" s="101" t="n">
        <f aca="false">VLOOKUP(B1582,INSUMOS!$A:$I,8,0)</f>
        <v>82.81</v>
      </c>
      <c r="J1582" s="101" t="n">
        <f aca="false">TRUNC(H1582*I1582,2)</f>
        <v>1.07</v>
      </c>
      <c r="L1582" s="63" t="n">
        <f aca="false">IF(AND(A1583&lt;&gt;"",A1582=""),L1581+1,L1581)</f>
        <v>145</v>
      </c>
      <c r="M1582" s="80" t="n">
        <f aca="false">IF(OR(A1582="Insumo",A1582="Composição Auxiliar"),J1582,"")</f>
        <v>1.07</v>
      </c>
      <c r="N1582" s="81" t="str">
        <f aca="false">IF(E1582="Mão de Obra",J1582,"")</f>
        <v/>
      </c>
      <c r="O1582" s="81" t="n">
        <f aca="false">IF(N1582&lt;&gt;"","",M1582)</f>
        <v>1.07</v>
      </c>
      <c r="P1582" s="82" t="str">
        <f aca="false">IF(A1582="Composição",B1582,"")</f>
        <v/>
      </c>
      <c r="Q1582" s="81" t="str">
        <f aca="false">IF(P1582&lt;&gt;"",SUMIF(L1582:L1582,L1582,N1582:N1582),"")</f>
        <v/>
      </c>
      <c r="R1582" s="81" t="str">
        <f aca="false">IF(P1582&lt;&gt;"",SUMIF(L1582:L1582,L1582,O1582:O1582),"")</f>
        <v/>
      </c>
    </row>
    <row r="1583" customFormat="false" ht="25.5" hidden="true" customHeight="false" outlineLevel="0" collapsed="false">
      <c r="A1583" s="96" t="s">
        <v>679</v>
      </c>
      <c r="B1583" s="97" t="s">
        <v>1498</v>
      </c>
      <c r="C1583" s="96" t="str">
        <f aca="false">VLOOKUP(B1583,INSUMOS!$A:$I,2,0)</f>
        <v>SINAPI</v>
      </c>
      <c r="D1583" s="96" t="str">
        <f aca="false">VLOOKUP(B1583,INSUMOS!$A:$I,3,0)</f>
        <v>TUBO PVC  SERIE NORMAL, DN 100 MM, PARA ESGOTO  PREDIAL (NBR 5688)</v>
      </c>
      <c r="E1583" s="98" t="str">
        <f aca="false">VLOOKUP(B1583,INSUMOS!$A:$I,4,0)</f>
        <v>Material</v>
      </c>
      <c r="F1583" s="98"/>
      <c r="G1583" s="99" t="str">
        <f aca="false">VLOOKUP(B1583,INSUMOS!$A:$I,5,0)</f>
        <v>M</v>
      </c>
      <c r="H1583" s="100" t="n">
        <v>1.3</v>
      </c>
      <c r="I1583" s="101" t="n">
        <f aca="false">VLOOKUP(B1583,INSUMOS!$A:$I,8,0)</f>
        <v>17.93</v>
      </c>
      <c r="J1583" s="101" t="n">
        <f aca="false">TRUNC(H1583*I1583,2)</f>
        <v>23.3</v>
      </c>
      <c r="L1583" s="63" t="n">
        <f aca="false">IF(AND(A1584&lt;&gt;"",A1583=""),L1582+1,L1582)</f>
        <v>145</v>
      </c>
      <c r="M1583" s="80" t="n">
        <f aca="false">IF(OR(A1583="Insumo",A1583="Composição Auxiliar"),J1583,"")</f>
        <v>23.3</v>
      </c>
      <c r="N1583" s="81" t="str">
        <f aca="false">IF(E1583="Mão de Obra",J1583,"")</f>
        <v/>
      </c>
      <c r="O1583" s="81" t="n">
        <f aca="false">IF(N1583&lt;&gt;"","",M1583)</f>
        <v>23.3</v>
      </c>
      <c r="P1583" s="82" t="str">
        <f aca="false">IF(A1583="Composição",B1583,"")</f>
        <v/>
      </c>
      <c r="Q1583" s="81" t="str">
        <f aca="false">IF(P1583&lt;&gt;"",SUMIF(L1583:L1583,L1583,N1583:N1583),"")</f>
        <v/>
      </c>
      <c r="R1583" s="81" t="str">
        <f aca="false">IF(P1583&lt;&gt;"",SUMIF(L1583:L1583,L1583,O1583:O1583),"")</f>
        <v/>
      </c>
    </row>
    <row r="1584" customFormat="false" ht="14.25" hidden="true" customHeight="false" outlineLevel="0" collapsed="false">
      <c r="A1584" s="96" t="s">
        <v>679</v>
      </c>
      <c r="B1584" s="97" t="s">
        <v>1458</v>
      </c>
      <c r="C1584" s="96" t="str">
        <f aca="false">VLOOKUP(B1584,INSUMOS!$A:$I,2,0)</f>
        <v>SINAPI</v>
      </c>
      <c r="D1584" s="96" t="str">
        <f aca="false">VLOOKUP(B1584,INSUMOS!$A:$I,3,0)</f>
        <v>ADESIVO PLASTICO PARA PVC, FRASCO COM *850* GR</v>
      </c>
      <c r="E1584" s="98" t="str">
        <f aca="false">VLOOKUP(B1584,INSUMOS!$A:$I,4,0)</f>
        <v>Material</v>
      </c>
      <c r="F1584" s="98"/>
      <c r="G1584" s="99" t="str">
        <f aca="false">VLOOKUP(B1584,INSUMOS!$A:$I,5,0)</f>
        <v>UN</v>
      </c>
      <c r="H1584" s="100" t="n">
        <v>0.0083</v>
      </c>
      <c r="I1584" s="101" t="n">
        <f aca="false">VLOOKUP(B1584,INSUMOS!$A:$I,8,0)</f>
        <v>73.09</v>
      </c>
      <c r="J1584" s="101" t="n">
        <f aca="false">TRUNC(H1584*I1584,2)</f>
        <v>0.6</v>
      </c>
      <c r="L1584" s="63" t="n">
        <f aca="false">IF(AND(A1585&lt;&gt;"",A1584=""),L1583+1,L1583)</f>
        <v>145</v>
      </c>
      <c r="M1584" s="80" t="n">
        <f aca="false">IF(OR(A1584="Insumo",A1584="Composição Auxiliar"),J1584,"")</f>
        <v>0.6</v>
      </c>
      <c r="N1584" s="81" t="str">
        <f aca="false">IF(E1584="Mão de Obra",J1584,"")</f>
        <v/>
      </c>
      <c r="O1584" s="81" t="n">
        <f aca="false">IF(N1584&lt;&gt;"","",M1584)</f>
        <v>0.6</v>
      </c>
      <c r="P1584" s="82" t="str">
        <f aca="false">IF(A1584="Composição",B1584,"")</f>
        <v/>
      </c>
      <c r="Q1584" s="81" t="str">
        <f aca="false">IF(P1584&lt;&gt;"",SUMIF(L1584:L1584,L1584,N1584:N1584),"")</f>
        <v/>
      </c>
      <c r="R1584" s="81" t="str">
        <f aca="false">IF(P1584&lt;&gt;"",SUMIF(L1584:L1584,L1584,O1584:O1584),"")</f>
        <v/>
      </c>
    </row>
    <row r="1585" customFormat="false" ht="14.25" hidden="true" customHeight="false" outlineLevel="0" collapsed="false">
      <c r="A1585" s="102"/>
      <c r="B1585" s="102"/>
      <c r="C1585" s="102"/>
      <c r="D1585" s="102"/>
      <c r="E1585" s="102"/>
      <c r="F1585" s="103"/>
      <c r="G1585" s="102"/>
      <c r="H1585" s="103"/>
      <c r="I1585" s="102"/>
      <c r="J1585" s="103"/>
      <c r="L1585" s="63" t="n">
        <f aca="false">IF(AND(A1586&lt;&gt;"",A1585=""),L1584+1,L1584)</f>
        <v>145</v>
      </c>
      <c r="M1585" s="80" t="str">
        <f aca="false">IF(OR(A1585="Insumo",A1585="Composição Auxiliar"),J1585,"")</f>
        <v/>
      </c>
      <c r="N1585" s="81" t="str">
        <f aca="false">IF(E1585="Mão de Obra",J1585,"")</f>
        <v/>
      </c>
      <c r="O1585" s="81" t="str">
        <f aca="false">IF(N1585&lt;&gt;"","",M1585)</f>
        <v/>
      </c>
      <c r="P1585" s="82" t="str">
        <f aca="false">IF(A1585="Composição",B1585,"")</f>
        <v/>
      </c>
      <c r="Q1585" s="81" t="str">
        <f aca="false">IF(P1585&lt;&gt;"",SUMIF(L1585:L1585,L1585,N1585:N1585),"")</f>
        <v/>
      </c>
      <c r="R1585" s="81" t="str">
        <f aca="false">IF(P1585&lt;&gt;"",SUMIF(L1585:L1585,L1585,O1585:O1585),"")</f>
        <v/>
      </c>
    </row>
    <row r="1586" customFormat="false" ht="15" hidden="true" customHeight="false" outlineLevel="0" collapsed="false">
      <c r="A1586" s="102"/>
      <c r="B1586" s="102"/>
      <c r="C1586" s="102"/>
      <c r="D1586" s="102"/>
      <c r="E1586" s="102"/>
      <c r="F1586" s="103"/>
      <c r="G1586" s="102"/>
      <c r="H1586" s="104"/>
      <c r="I1586" s="104"/>
      <c r="J1586" s="103"/>
      <c r="L1586" s="63" t="n">
        <f aca="false">IF(AND(A1587&lt;&gt;"",A1586=""),L1585+1,L1585)</f>
        <v>145</v>
      </c>
      <c r="M1586" s="80" t="str">
        <f aca="false">IF(OR(A1586="Insumo",A1586="Composição Auxiliar"),J1586,"")</f>
        <v/>
      </c>
      <c r="N1586" s="81" t="str">
        <f aca="false">IF(E1586="Mão de Obra",J1586,"")</f>
        <v/>
      </c>
      <c r="O1586" s="81" t="str">
        <f aca="false">IF(N1586&lt;&gt;"","",M1586)</f>
        <v/>
      </c>
      <c r="P1586" s="82" t="str">
        <f aca="false">IF(A1586="Composição",B1586,"")</f>
        <v/>
      </c>
      <c r="Q1586" s="81" t="str">
        <f aca="false">IF(P1586&lt;&gt;"",SUMIF(L1586:L1586,L1586,N1586:N1586),"")</f>
        <v/>
      </c>
      <c r="R1586" s="81" t="str">
        <f aca="false">IF(P1586&lt;&gt;"",SUMIF(L1586:L1586,L1586,O1586:O1586),"")</f>
        <v/>
      </c>
    </row>
    <row r="1587" customFormat="false" ht="15" hidden="true" customHeight="false" outlineLevel="0" collapsed="false">
      <c r="A1587" s="108"/>
      <c r="B1587" s="108"/>
      <c r="C1587" s="108"/>
      <c r="D1587" s="108"/>
      <c r="E1587" s="108"/>
      <c r="F1587" s="108"/>
      <c r="G1587" s="108"/>
      <c r="H1587" s="108"/>
      <c r="I1587" s="108"/>
      <c r="J1587" s="108"/>
      <c r="L1587" s="63" t="n">
        <f aca="false">IF(AND(A1588&lt;&gt;"",A1587=""),L1586+1,L1586)</f>
        <v>146</v>
      </c>
      <c r="M1587" s="80" t="str">
        <f aca="false">IF(OR(A1587="Insumo",A1587="Composição Auxiliar"),J1587,"")</f>
        <v/>
      </c>
      <c r="N1587" s="81" t="str">
        <f aca="false">IF(E1587="Mão de Obra",J1587,"")</f>
        <v/>
      </c>
      <c r="O1587" s="81" t="str">
        <f aca="false">IF(N1587&lt;&gt;"","",M1587)</f>
        <v/>
      </c>
      <c r="P1587" s="82" t="str">
        <f aca="false">IF(A1587="Composição",B1587,"")</f>
        <v/>
      </c>
      <c r="Q1587" s="81" t="str">
        <f aca="false">IF(P1587&lt;&gt;"",SUMIF(L1587:L1587,L1587,N1587:N1587),"")</f>
        <v/>
      </c>
      <c r="R1587" s="81" t="str">
        <f aca="false">IF(P1587&lt;&gt;"",SUMIF(L1587:L1587,L1587,O1587:O1587),"")</f>
        <v/>
      </c>
    </row>
    <row r="1588" customFormat="false" ht="15" hidden="true" customHeight="true" outlineLevel="0" collapsed="false">
      <c r="A1588" s="83" t="s">
        <v>405</v>
      </c>
      <c r="B1588" s="84" t="s">
        <v>655</v>
      </c>
      <c r="C1588" s="83" t="s">
        <v>656</v>
      </c>
      <c r="D1588" s="83" t="s">
        <v>657</v>
      </c>
      <c r="E1588" s="83" t="s">
        <v>658</v>
      </c>
      <c r="F1588" s="83"/>
      <c r="G1588" s="85" t="s">
        <v>659</v>
      </c>
      <c r="H1588" s="84" t="s">
        <v>660</v>
      </c>
      <c r="I1588" s="84" t="s">
        <v>661</v>
      </c>
      <c r="J1588" s="84" t="s">
        <v>662</v>
      </c>
      <c r="L1588" s="63" t="n">
        <f aca="false">IF(AND(A1589&lt;&gt;"",A1588=""),L1587+1,L1587)</f>
        <v>146</v>
      </c>
      <c r="M1588" s="80" t="str">
        <f aca="false">IF(OR(A1588="Insumo",A1588="Composição Auxiliar"),J1588,"")</f>
        <v/>
      </c>
      <c r="N1588" s="81" t="str">
        <f aca="false">IF(E1588="Mão de Obra",J1588,"")</f>
        <v/>
      </c>
      <c r="O1588" s="81" t="str">
        <f aca="false">IF(N1588&lt;&gt;"","",M1588)</f>
        <v/>
      </c>
      <c r="P1588" s="82" t="str">
        <f aca="false">IF(A1588="Composição",B1588,"")</f>
        <v/>
      </c>
      <c r="Q1588" s="81" t="str">
        <f aca="false">IF(P1588&lt;&gt;"",SUMIF(L1588:L1588,L1588,N1588:N1588),"")</f>
        <v/>
      </c>
      <c r="R1588" s="81" t="str">
        <f aca="false">IF(P1588&lt;&gt;"",SUMIF(L1588:L1588,L1588,O1588:O1588),"")</f>
        <v/>
      </c>
    </row>
    <row r="1589" customFormat="false" ht="25.5" hidden="true" customHeight="true" outlineLevel="0" collapsed="false">
      <c r="A1589" s="86" t="s">
        <v>663</v>
      </c>
      <c r="B1589" s="87" t="s">
        <v>377</v>
      </c>
      <c r="C1589" s="86" t="s">
        <v>716</v>
      </c>
      <c r="D1589" s="86" t="s">
        <v>1464</v>
      </c>
      <c r="E1589" s="86" t="s">
        <v>733</v>
      </c>
      <c r="F1589" s="86"/>
      <c r="G1589" s="88" t="s">
        <v>729</v>
      </c>
      <c r="H1589" s="89" t="n">
        <v>1</v>
      </c>
      <c r="I1589" s="90" t="n">
        <f aca="false">SUMIF(L:L,$L1589,M:M)</f>
        <v>7.42</v>
      </c>
      <c r="J1589" s="90" t="n">
        <f aca="false">TRUNC(H1589*I1589,2)</f>
        <v>7.42</v>
      </c>
      <c r="L1589" s="63" t="n">
        <f aca="false">IF(AND(A1590&lt;&gt;"",A1589=""),L1588+1,L1588)</f>
        <v>146</v>
      </c>
      <c r="M1589" s="80" t="str">
        <f aca="false">IF(OR(A1589="Insumo",A1589="Composição Auxiliar"),J1589,"")</f>
        <v/>
      </c>
      <c r="N1589" s="81" t="str">
        <f aca="false">IF(E1589="Mão de Obra",J1589,"")</f>
        <v/>
      </c>
      <c r="O1589" s="81" t="str">
        <f aca="false">IF(N1589&lt;&gt;"","",M1589)</f>
        <v/>
      </c>
      <c r="P1589" s="82" t="str">
        <f aca="false">IF(A1589="Composição",B1589,"")</f>
        <v> S-ELE-INFR-PINT </v>
      </c>
      <c r="Q1589" s="81" t="n">
        <f aca="false">IF(P1589&lt;&gt;"",SUMIF(L1589:L1589,L1589,N1589:N1589),"")</f>
        <v>0</v>
      </c>
      <c r="R1589" s="81" t="n">
        <f aca="false">IF(P1589&lt;&gt;"",SUMIF(L1589:L1589,L1589,O1589:O1589),"")</f>
        <v>0</v>
      </c>
    </row>
    <row r="1590" customFormat="false" ht="25.5" hidden="true" customHeight="true" outlineLevel="0" collapsed="false">
      <c r="A1590" s="91" t="s">
        <v>668</v>
      </c>
      <c r="B1590" s="92" t="s">
        <v>1267</v>
      </c>
      <c r="C1590" s="91" t="s">
        <v>664</v>
      </c>
      <c r="D1590" s="91" t="s">
        <v>1268</v>
      </c>
      <c r="E1590" s="91" t="s">
        <v>671</v>
      </c>
      <c r="F1590" s="91"/>
      <c r="G1590" s="93" t="s">
        <v>672</v>
      </c>
      <c r="H1590" s="94" t="n">
        <v>0.1</v>
      </c>
      <c r="I1590" s="95" t="n">
        <f aca="false">SUMIFS(J:J,A:A,"Composição",B:B,$B1590)</f>
        <v>24.91</v>
      </c>
      <c r="J1590" s="95" t="n">
        <f aca="false">TRUNC(H1590*I1590,2)</f>
        <v>2.49</v>
      </c>
      <c r="L1590" s="63" t="n">
        <f aca="false">IF(AND(A1591&lt;&gt;"",A1590=""),L1589+1,L1589)</f>
        <v>146</v>
      </c>
      <c r="M1590" s="80" t="n">
        <f aca="false">IF(OR(A1590="Insumo",A1590="Composição Auxiliar"),J1590,"")</f>
        <v>2.49</v>
      </c>
      <c r="N1590" s="81" t="str">
        <f aca="false">IF(E1590="Mão de Obra",J1590,"")</f>
        <v/>
      </c>
      <c r="O1590" s="81" t="n">
        <f aca="false">IF(N1590&lt;&gt;"","",M1590)</f>
        <v>2.49</v>
      </c>
      <c r="P1590" s="82" t="str">
        <f aca="false">IF(A1590="Composição",B1590,"")</f>
        <v/>
      </c>
      <c r="Q1590" s="81" t="str">
        <f aca="false">IF(P1590&lt;&gt;"",SUMIF(L1590:L1590,L1590,N1590:N1590),"")</f>
        <v/>
      </c>
      <c r="R1590" s="81" t="str">
        <f aca="false">IF(P1590&lt;&gt;"",SUMIF(L1590:L1590,L1590,O1590:O1590),"")</f>
        <v/>
      </c>
    </row>
    <row r="1591" customFormat="false" ht="25.5" hidden="true" customHeight="true" outlineLevel="0" collapsed="false">
      <c r="A1591" s="91" t="s">
        <v>668</v>
      </c>
      <c r="B1591" s="92" t="s">
        <v>677</v>
      </c>
      <c r="C1591" s="91" t="s">
        <v>664</v>
      </c>
      <c r="D1591" s="91" t="s">
        <v>678</v>
      </c>
      <c r="E1591" s="91" t="s">
        <v>671</v>
      </c>
      <c r="F1591" s="91"/>
      <c r="G1591" s="93" t="s">
        <v>672</v>
      </c>
      <c r="H1591" s="94" t="n">
        <v>0.1</v>
      </c>
      <c r="I1591" s="95" t="n">
        <f aca="false">SUMIFS(J:J,A:A,"Composição",B:B,$B1591)</f>
        <v>18.93</v>
      </c>
      <c r="J1591" s="95" t="n">
        <f aca="false">TRUNC(H1591*I1591,2)</f>
        <v>1.89</v>
      </c>
      <c r="L1591" s="63" t="n">
        <f aca="false">IF(AND(A1592&lt;&gt;"",A1591=""),L1590+1,L1590)</f>
        <v>146</v>
      </c>
      <c r="M1591" s="80" t="n">
        <f aca="false">IF(OR(A1591="Insumo",A1591="Composição Auxiliar"),J1591,"")</f>
        <v>1.89</v>
      </c>
      <c r="N1591" s="81" t="str">
        <f aca="false">IF(E1591="Mão de Obra",J1591,"")</f>
        <v/>
      </c>
      <c r="O1591" s="81" t="n">
        <f aca="false">IF(N1591&lt;&gt;"","",M1591)</f>
        <v>1.89</v>
      </c>
      <c r="P1591" s="82" t="str">
        <f aca="false">IF(A1591="Composição",B1591,"")</f>
        <v/>
      </c>
      <c r="Q1591" s="81" t="str">
        <f aca="false">IF(P1591&lt;&gt;"",SUMIF(L1591:L1591,L1591,N1591:N1591),"")</f>
        <v/>
      </c>
      <c r="R1591" s="81" t="str">
        <f aca="false">IF(P1591&lt;&gt;"",SUMIF(L1591:L1591,L1591,O1591:O1591),"")</f>
        <v/>
      </c>
    </row>
    <row r="1592" customFormat="false" ht="14.25" hidden="true" customHeight="false" outlineLevel="0" collapsed="false">
      <c r="A1592" s="96" t="s">
        <v>679</v>
      </c>
      <c r="B1592" s="97" t="s">
        <v>1466</v>
      </c>
      <c r="C1592" s="96" t="str">
        <f aca="false">VLOOKUP(B1592,INSUMOS!$A:$I,2,0)</f>
        <v>SINAPI</v>
      </c>
      <c r="D1592" s="96" t="str">
        <f aca="false">VLOOKUP(B1592,INSUMOS!$A:$I,3,0)</f>
        <v>LIXA EM FOLHA PARA FERRO, NUMERO 150</v>
      </c>
      <c r="E1592" s="98" t="str">
        <f aca="false">VLOOKUP(B1592,INSUMOS!$A:$I,4,0)</f>
        <v>Material</v>
      </c>
      <c r="F1592" s="98"/>
      <c r="G1592" s="99" t="str">
        <f aca="false">VLOOKUP(B1592,INSUMOS!$A:$I,5,0)</f>
        <v>UN</v>
      </c>
      <c r="H1592" s="100" t="n">
        <v>0.25</v>
      </c>
      <c r="I1592" s="101" t="n">
        <f aca="false">VLOOKUP(B1592,INSUMOS!$A:$I,8,0)</f>
        <v>4.04</v>
      </c>
      <c r="J1592" s="101" t="n">
        <f aca="false">TRUNC(H1592*I1592,2)</f>
        <v>1.01</v>
      </c>
      <c r="L1592" s="63" t="n">
        <f aca="false">IF(AND(A1593&lt;&gt;"",A1592=""),L1591+1,L1591)</f>
        <v>146</v>
      </c>
      <c r="M1592" s="80" t="n">
        <f aca="false">IF(OR(A1592="Insumo",A1592="Composição Auxiliar"),J1592,"")</f>
        <v>1.01</v>
      </c>
      <c r="N1592" s="81" t="str">
        <f aca="false">IF(E1592="Mão de Obra",J1592,"")</f>
        <v/>
      </c>
      <c r="O1592" s="81" t="n">
        <f aca="false">IF(N1592&lt;&gt;"","",M1592)</f>
        <v>1.01</v>
      </c>
      <c r="P1592" s="82" t="str">
        <f aca="false">IF(A1592="Composição",B1592,"")</f>
        <v/>
      </c>
      <c r="Q1592" s="81" t="str">
        <f aca="false">IF(P1592&lt;&gt;"",SUMIF(L1592:L1592,L1592,N1592:N1592),"")</f>
        <v/>
      </c>
      <c r="R1592" s="81" t="str">
        <f aca="false">IF(P1592&lt;&gt;"",SUMIF(L1592:L1592,L1592,O1592:O1592),"")</f>
        <v/>
      </c>
    </row>
    <row r="1593" customFormat="false" ht="14.25" hidden="true" customHeight="false" outlineLevel="0" collapsed="false">
      <c r="A1593" s="96" t="s">
        <v>679</v>
      </c>
      <c r="B1593" s="97" t="s">
        <v>1467</v>
      </c>
      <c r="C1593" s="96" t="str">
        <f aca="false">VLOOKUP(B1593,INSUMOS!$A:$I,2,0)</f>
        <v>SINAPI</v>
      </c>
      <c r="D1593" s="96" t="str">
        <f aca="false">VLOOKUP(B1593,INSUMOS!$A:$I,3,0)</f>
        <v>TINTA ESMALTE SINTETICO PREMIUM BRILHANTE</v>
      </c>
      <c r="E1593" s="98" t="str">
        <f aca="false">VLOOKUP(B1593,INSUMOS!$A:$I,4,0)</f>
        <v>Material</v>
      </c>
      <c r="F1593" s="98"/>
      <c r="G1593" s="99" t="str">
        <f aca="false">VLOOKUP(B1593,INSUMOS!$A:$I,5,0)</f>
        <v>L</v>
      </c>
      <c r="H1593" s="100" t="n">
        <v>0.05</v>
      </c>
      <c r="I1593" s="101" t="n">
        <f aca="false">VLOOKUP(B1593,INSUMOS!$A:$I,8,0)</f>
        <v>33.71</v>
      </c>
      <c r="J1593" s="101" t="n">
        <f aca="false">TRUNC(H1593*I1593,2)</f>
        <v>1.68</v>
      </c>
      <c r="L1593" s="63" t="n">
        <f aca="false">IF(AND(A1594&lt;&gt;"",A1593=""),L1592+1,L1592)</f>
        <v>146</v>
      </c>
      <c r="M1593" s="80" t="n">
        <f aca="false">IF(OR(A1593="Insumo",A1593="Composição Auxiliar"),J1593,"")</f>
        <v>1.68</v>
      </c>
      <c r="N1593" s="81" t="str">
        <f aca="false">IF(E1593="Mão de Obra",J1593,"")</f>
        <v/>
      </c>
      <c r="O1593" s="81" t="n">
        <f aca="false">IF(N1593&lt;&gt;"","",M1593)</f>
        <v>1.68</v>
      </c>
      <c r="P1593" s="82" t="str">
        <f aca="false">IF(A1593="Composição",B1593,"")</f>
        <v/>
      </c>
      <c r="Q1593" s="81" t="str">
        <f aca="false">IF(P1593&lt;&gt;"",SUMIF(L1593:L1593,L1593,N1593:N1593),"")</f>
        <v/>
      </c>
      <c r="R1593" s="81" t="str">
        <f aca="false">IF(P1593&lt;&gt;"",SUMIF(L1593:L1593,L1593,O1593:O1593),"")</f>
        <v/>
      </c>
    </row>
    <row r="1594" customFormat="false" ht="14.25" hidden="true" customHeight="false" outlineLevel="0" collapsed="false">
      <c r="A1594" s="96" t="s">
        <v>679</v>
      </c>
      <c r="B1594" s="97" t="s">
        <v>1465</v>
      </c>
      <c r="C1594" s="96" t="str">
        <f aca="false">VLOOKUP(B1594,INSUMOS!$A:$I,2,0)</f>
        <v>SINAPI</v>
      </c>
      <c r="D1594" s="96" t="str">
        <f aca="false">VLOOKUP(B1594,INSUMOS!$A:$I,3,0)</f>
        <v>DILUENTE AGUARRAS</v>
      </c>
      <c r="E1594" s="98" t="str">
        <f aca="false">VLOOKUP(B1594,INSUMOS!$A:$I,4,0)</f>
        <v>Material</v>
      </c>
      <c r="F1594" s="98"/>
      <c r="G1594" s="99" t="str">
        <f aca="false">VLOOKUP(B1594,INSUMOS!$A:$I,5,0)</f>
        <v>L</v>
      </c>
      <c r="H1594" s="100" t="n">
        <v>0.02</v>
      </c>
      <c r="I1594" s="101" t="n">
        <f aca="false">VLOOKUP(B1594,INSUMOS!$A:$I,8,0)</f>
        <v>17.8</v>
      </c>
      <c r="J1594" s="101" t="n">
        <f aca="false">TRUNC(H1594*I1594,2)</f>
        <v>0.35</v>
      </c>
      <c r="L1594" s="63" t="n">
        <f aca="false">IF(AND(A1595&lt;&gt;"",A1594=""),L1593+1,L1593)</f>
        <v>146</v>
      </c>
      <c r="M1594" s="80" t="n">
        <f aca="false">IF(OR(A1594="Insumo",A1594="Composição Auxiliar"),J1594,"")</f>
        <v>0.35</v>
      </c>
      <c r="N1594" s="81" t="str">
        <f aca="false">IF(E1594="Mão de Obra",J1594,"")</f>
        <v/>
      </c>
      <c r="O1594" s="81" t="n">
        <f aca="false">IF(N1594&lt;&gt;"","",M1594)</f>
        <v>0.35</v>
      </c>
      <c r="P1594" s="82" t="str">
        <f aca="false">IF(A1594="Composição",B1594,"")</f>
        <v/>
      </c>
      <c r="Q1594" s="81" t="str">
        <f aca="false">IF(P1594&lt;&gt;"",SUMIF(L1594:L1594,L1594,N1594:N1594),"")</f>
        <v/>
      </c>
      <c r="R1594" s="81" t="str">
        <f aca="false">IF(P1594&lt;&gt;"",SUMIF(L1594:L1594,L1594,O1594:O1594),"")</f>
        <v/>
      </c>
    </row>
    <row r="1595" customFormat="false" ht="14.25" hidden="true" customHeight="false" outlineLevel="0" collapsed="false">
      <c r="A1595" s="102"/>
      <c r="B1595" s="102"/>
      <c r="C1595" s="102"/>
      <c r="D1595" s="102"/>
      <c r="E1595" s="102"/>
      <c r="F1595" s="103"/>
      <c r="G1595" s="102"/>
      <c r="H1595" s="103"/>
      <c r="I1595" s="102"/>
      <c r="J1595" s="103"/>
      <c r="L1595" s="63" t="n">
        <f aca="false">IF(AND(A1596&lt;&gt;"",A1595=""),L1594+1,L1594)</f>
        <v>146</v>
      </c>
      <c r="M1595" s="80" t="str">
        <f aca="false">IF(OR(A1595="Insumo",A1595="Composição Auxiliar"),J1595,"")</f>
        <v/>
      </c>
      <c r="N1595" s="81" t="str">
        <f aca="false">IF(E1595="Mão de Obra",J1595,"")</f>
        <v/>
      </c>
      <c r="O1595" s="81" t="str">
        <f aca="false">IF(N1595&lt;&gt;"","",M1595)</f>
        <v/>
      </c>
      <c r="P1595" s="82" t="str">
        <f aca="false">IF(A1595="Composição",B1595,"")</f>
        <v/>
      </c>
      <c r="Q1595" s="81" t="str">
        <f aca="false">IF(P1595&lt;&gt;"",SUMIF(L1595:L1595,L1595,N1595:N1595),"")</f>
        <v/>
      </c>
      <c r="R1595" s="81" t="str">
        <f aca="false">IF(P1595&lt;&gt;"",SUMIF(L1595:L1595,L1595,O1595:O1595),"")</f>
        <v/>
      </c>
    </row>
    <row r="1596" customFormat="false" ht="15" hidden="true" customHeight="false" outlineLevel="0" collapsed="false">
      <c r="A1596" s="102"/>
      <c r="B1596" s="102"/>
      <c r="C1596" s="102"/>
      <c r="D1596" s="102"/>
      <c r="E1596" s="102"/>
      <c r="F1596" s="103"/>
      <c r="G1596" s="102"/>
      <c r="H1596" s="104"/>
      <c r="I1596" s="104"/>
      <c r="J1596" s="103"/>
      <c r="L1596" s="63" t="n">
        <f aca="false">IF(AND(A1597&lt;&gt;"",A1596=""),L1595+1,L1595)</f>
        <v>146</v>
      </c>
      <c r="M1596" s="80" t="str">
        <f aca="false">IF(OR(A1596="Insumo",A1596="Composição Auxiliar"),J1596,"")</f>
        <v/>
      </c>
      <c r="N1596" s="81" t="str">
        <f aca="false">IF(E1596="Mão de Obra",J1596,"")</f>
        <v/>
      </c>
      <c r="O1596" s="81" t="str">
        <f aca="false">IF(N1596&lt;&gt;"","",M1596)</f>
        <v/>
      </c>
      <c r="P1596" s="82" t="str">
        <f aca="false">IF(A1596="Composição",B1596,"")</f>
        <v/>
      </c>
      <c r="Q1596" s="81" t="str">
        <f aca="false">IF(P1596&lt;&gt;"",SUMIF(L1596:L1596,L1596,N1596:N1596),"")</f>
        <v/>
      </c>
      <c r="R1596" s="81" t="str">
        <f aca="false">IF(P1596&lt;&gt;"",SUMIF(L1596:L1596,L1596,O1596:O1596),"")</f>
        <v/>
      </c>
    </row>
    <row r="1597" customFormat="false" ht="15" hidden="true" customHeight="false" outlineLevel="0" collapsed="false">
      <c r="A1597" s="108"/>
      <c r="B1597" s="108"/>
      <c r="C1597" s="108"/>
      <c r="D1597" s="108"/>
      <c r="E1597" s="108"/>
      <c r="F1597" s="108"/>
      <c r="G1597" s="108"/>
      <c r="H1597" s="108"/>
      <c r="I1597" s="108"/>
      <c r="J1597" s="108"/>
      <c r="L1597" s="63" t="n">
        <f aca="false">IF(AND(A1598&lt;&gt;"",A1597=""),L1596+1,L1596)</f>
        <v>147</v>
      </c>
      <c r="M1597" s="80" t="str">
        <f aca="false">IF(OR(A1597="Insumo",A1597="Composição Auxiliar"),J1597,"")</f>
        <v/>
      </c>
      <c r="N1597" s="81" t="str">
        <f aca="false">IF(E1597="Mão de Obra",J1597,"")</f>
        <v/>
      </c>
      <c r="O1597" s="81" t="str">
        <f aca="false">IF(N1597&lt;&gt;"","",M1597)</f>
        <v/>
      </c>
      <c r="P1597" s="82" t="str">
        <f aca="false">IF(A1597="Composição",B1597,"")</f>
        <v/>
      </c>
      <c r="Q1597" s="81" t="str">
        <f aca="false">IF(P1597&lt;&gt;"",SUMIF(L1597:L1597,L1597,N1597:N1597),"")</f>
        <v/>
      </c>
      <c r="R1597" s="81" t="str">
        <f aca="false">IF(P1597&lt;&gt;"",SUMIF(L1597:L1597,L1597,O1597:O1597),"")</f>
        <v/>
      </c>
    </row>
    <row r="1598" customFormat="false" ht="15" hidden="true" customHeight="true" outlineLevel="0" collapsed="false">
      <c r="A1598" s="83" t="s">
        <v>406</v>
      </c>
      <c r="B1598" s="84" t="s">
        <v>655</v>
      </c>
      <c r="C1598" s="83" t="s">
        <v>656</v>
      </c>
      <c r="D1598" s="83" t="s">
        <v>657</v>
      </c>
      <c r="E1598" s="83" t="s">
        <v>658</v>
      </c>
      <c r="F1598" s="83"/>
      <c r="G1598" s="85" t="s">
        <v>659</v>
      </c>
      <c r="H1598" s="84" t="s">
        <v>660</v>
      </c>
      <c r="I1598" s="84" t="s">
        <v>661</v>
      </c>
      <c r="J1598" s="84" t="s">
        <v>662</v>
      </c>
      <c r="L1598" s="63" t="n">
        <f aca="false">IF(AND(A1599&lt;&gt;"",A1598=""),L1597+1,L1597)</f>
        <v>147</v>
      </c>
      <c r="M1598" s="80" t="str">
        <f aca="false">IF(OR(A1598="Insumo",A1598="Composição Auxiliar"),J1598,"")</f>
        <v/>
      </c>
      <c r="N1598" s="81" t="str">
        <f aca="false">IF(E1598="Mão de Obra",J1598,"")</f>
        <v/>
      </c>
      <c r="O1598" s="81" t="str">
        <f aca="false">IF(N1598&lt;&gt;"","",M1598)</f>
        <v/>
      </c>
      <c r="P1598" s="82" t="str">
        <f aca="false">IF(A1598="Composição",B1598,"")</f>
        <v/>
      </c>
      <c r="Q1598" s="81" t="str">
        <f aca="false">IF(P1598&lt;&gt;"",SUMIF(L1598:L1598,L1598,N1598:N1598),"")</f>
        <v/>
      </c>
      <c r="R1598" s="81" t="str">
        <f aca="false">IF(P1598&lt;&gt;"",SUMIF(L1598:L1598,L1598,O1598:O1598),"")</f>
        <v/>
      </c>
    </row>
    <row r="1599" customFormat="false" ht="38.25" hidden="true" customHeight="true" outlineLevel="0" collapsed="false">
      <c r="A1599" s="86" t="s">
        <v>663</v>
      </c>
      <c r="B1599" s="87" t="s">
        <v>407</v>
      </c>
      <c r="C1599" s="86" t="s">
        <v>716</v>
      </c>
      <c r="D1599" s="86" t="s">
        <v>1499</v>
      </c>
      <c r="E1599" s="86" t="s">
        <v>764</v>
      </c>
      <c r="F1599" s="86"/>
      <c r="G1599" s="88" t="s">
        <v>718</v>
      </c>
      <c r="H1599" s="89" t="n">
        <v>1</v>
      </c>
      <c r="I1599" s="90" t="n">
        <f aca="false">SUMIF(L:L,$L1599,M:M)</f>
        <v>76.87</v>
      </c>
      <c r="J1599" s="90" t="n">
        <f aca="false">TRUNC(H1599*I1599,2)</f>
        <v>76.87</v>
      </c>
      <c r="L1599" s="63" t="n">
        <f aca="false">IF(AND(A1600&lt;&gt;"",A1599=""),L1598+1,L1598)</f>
        <v>147</v>
      </c>
      <c r="M1599" s="80" t="str">
        <f aca="false">IF(OR(A1599="Insumo",A1599="Composição Auxiliar"),J1599,"")</f>
        <v/>
      </c>
      <c r="N1599" s="81" t="str">
        <f aca="false">IF(E1599="Mão de Obra",J1599,"")</f>
        <v/>
      </c>
      <c r="O1599" s="81" t="str">
        <f aca="false">IF(N1599&lt;&gt;"","",M1599)</f>
        <v/>
      </c>
      <c r="P1599" s="82" t="str">
        <f aca="false">IF(A1599="Composição",B1599,"")</f>
        <v> S-HID-CAIX-89482.02 </v>
      </c>
      <c r="Q1599" s="81" t="n">
        <f aca="false">IF(P1599&lt;&gt;"",SUMIF(L1599:L1599,L1599,N1599:N1599),"")</f>
        <v>0</v>
      </c>
      <c r="R1599" s="81" t="n">
        <f aca="false">IF(P1599&lt;&gt;"",SUMIF(L1599:L1599,L1599,O1599:O1599),"")</f>
        <v>0</v>
      </c>
    </row>
    <row r="1600" customFormat="false" ht="25.5" hidden="true" customHeight="true" outlineLevel="0" collapsed="false">
      <c r="A1600" s="91" t="s">
        <v>668</v>
      </c>
      <c r="B1600" s="92" t="s">
        <v>1336</v>
      </c>
      <c r="C1600" s="91" t="s">
        <v>664</v>
      </c>
      <c r="D1600" s="91" t="s">
        <v>1337</v>
      </c>
      <c r="E1600" s="91" t="s">
        <v>671</v>
      </c>
      <c r="F1600" s="91"/>
      <c r="G1600" s="93" t="s">
        <v>672</v>
      </c>
      <c r="H1600" s="94" t="n">
        <v>0.135</v>
      </c>
      <c r="I1600" s="95" t="n">
        <f aca="false">SUMIFS(J:J,A:A,"Composição",B:B,$B1600)</f>
        <v>19.47</v>
      </c>
      <c r="J1600" s="95" t="n">
        <f aca="false">TRUNC(H1600*I1600,2)</f>
        <v>2.62</v>
      </c>
      <c r="L1600" s="63" t="n">
        <f aca="false">IF(AND(A1601&lt;&gt;"",A1600=""),L1599+1,L1599)</f>
        <v>147</v>
      </c>
      <c r="M1600" s="80" t="n">
        <f aca="false">IF(OR(A1600="Insumo",A1600="Composição Auxiliar"),J1600,"")</f>
        <v>2.62</v>
      </c>
      <c r="N1600" s="81" t="str">
        <f aca="false">IF(E1600="Mão de Obra",J1600,"")</f>
        <v/>
      </c>
      <c r="O1600" s="81" t="n">
        <f aca="false">IF(N1600&lt;&gt;"","",M1600)</f>
        <v>2.62</v>
      </c>
      <c r="P1600" s="82" t="str">
        <f aca="false">IF(A1600="Composição",B1600,"")</f>
        <v/>
      </c>
      <c r="Q1600" s="81" t="str">
        <f aca="false">IF(P1600&lt;&gt;"",SUMIF(L1600:L1600,L1600,N1600:N1600),"")</f>
        <v/>
      </c>
      <c r="R1600" s="81" t="str">
        <f aca="false">IF(P1600&lt;&gt;"",SUMIF(L1600:L1600,L1600,O1600:O1600),"")</f>
        <v/>
      </c>
    </row>
    <row r="1601" customFormat="false" ht="25.5" hidden="true" customHeight="true" outlineLevel="0" collapsed="false">
      <c r="A1601" s="91" t="s">
        <v>668</v>
      </c>
      <c r="B1601" s="92" t="s">
        <v>1292</v>
      </c>
      <c r="C1601" s="91" t="s">
        <v>664</v>
      </c>
      <c r="D1601" s="91" t="s">
        <v>1293</v>
      </c>
      <c r="E1601" s="91" t="s">
        <v>671</v>
      </c>
      <c r="F1601" s="91"/>
      <c r="G1601" s="93" t="s">
        <v>672</v>
      </c>
      <c r="H1601" s="94" t="n">
        <v>0.135</v>
      </c>
      <c r="I1601" s="95" t="n">
        <f aca="false">SUMIFS(J:J,A:A,"Composição",B:B,$B1601)</f>
        <v>22.94</v>
      </c>
      <c r="J1601" s="95" t="n">
        <f aca="false">TRUNC(H1601*I1601,2)</f>
        <v>3.09</v>
      </c>
      <c r="L1601" s="63" t="n">
        <f aca="false">IF(AND(A1602&lt;&gt;"",A1601=""),L1600+1,L1600)</f>
        <v>147</v>
      </c>
      <c r="M1601" s="80" t="n">
        <f aca="false">IF(OR(A1601="Insumo",A1601="Composição Auxiliar"),J1601,"")</f>
        <v>3.09</v>
      </c>
      <c r="N1601" s="81" t="str">
        <f aca="false">IF(E1601="Mão de Obra",J1601,"")</f>
        <v/>
      </c>
      <c r="O1601" s="81" t="n">
        <f aca="false">IF(N1601&lt;&gt;"","",M1601)</f>
        <v>3.09</v>
      </c>
      <c r="P1601" s="82" t="str">
        <f aca="false">IF(A1601="Composição",B1601,"")</f>
        <v/>
      </c>
      <c r="Q1601" s="81" t="str">
        <f aca="false">IF(P1601&lt;&gt;"",SUMIF(L1601:L1601,L1601,N1601:N1601),"")</f>
        <v/>
      </c>
      <c r="R1601" s="81" t="str">
        <f aca="false">IF(P1601&lt;&gt;"",SUMIF(L1601:L1601,L1601,O1601:O1601),"")</f>
        <v/>
      </c>
    </row>
    <row r="1602" customFormat="false" ht="25.5" hidden="true" customHeight="false" outlineLevel="0" collapsed="false">
      <c r="A1602" s="96" t="s">
        <v>679</v>
      </c>
      <c r="B1602" s="97" t="s">
        <v>1500</v>
      </c>
      <c r="C1602" s="96" t="str">
        <f aca="false">VLOOKUP(B1602,INSUMOS!$A:$I,2,0)</f>
        <v>SINAPI</v>
      </c>
      <c r="D1602" s="96" t="str">
        <f aca="false">VLOOKUP(B1602,INSUMOS!$A:$I,3,0)</f>
        <v>PROLONGAMENTO / PROLONGADOR PARA CAIXA SIFONADA, PVC, 150 MM X 200 MM (NBR 5688)</v>
      </c>
      <c r="E1602" s="98" t="str">
        <f aca="false">VLOOKUP(B1602,INSUMOS!$A:$I,4,0)</f>
        <v>Material</v>
      </c>
      <c r="F1602" s="98"/>
      <c r="G1602" s="99" t="str">
        <f aca="false">VLOOKUP(B1602,INSUMOS!$A:$I,5,0)</f>
        <v>UN</v>
      </c>
      <c r="H1602" s="100" t="n">
        <v>1</v>
      </c>
      <c r="I1602" s="101" t="n">
        <f aca="false">VLOOKUP(B1602,INSUMOS!$A:$I,8,0)</f>
        <v>18.61</v>
      </c>
      <c r="J1602" s="101" t="n">
        <f aca="false">TRUNC(H1602*I1602,2)</f>
        <v>18.61</v>
      </c>
      <c r="L1602" s="63" t="n">
        <f aca="false">IF(AND(A1603&lt;&gt;"",A1602=""),L1601+1,L1601)</f>
        <v>147</v>
      </c>
      <c r="M1602" s="80" t="n">
        <f aca="false">IF(OR(A1602="Insumo",A1602="Composição Auxiliar"),J1602,"")</f>
        <v>18.61</v>
      </c>
      <c r="N1602" s="81" t="str">
        <f aca="false">IF(E1602="Mão de Obra",J1602,"")</f>
        <v/>
      </c>
      <c r="O1602" s="81" t="n">
        <f aca="false">IF(N1602&lt;&gt;"","",M1602)</f>
        <v>18.61</v>
      </c>
      <c r="P1602" s="82" t="str">
        <f aca="false">IF(A1602="Composição",B1602,"")</f>
        <v/>
      </c>
      <c r="Q1602" s="81" t="str">
        <f aca="false">IF(P1602&lt;&gt;"",SUMIF(L1602:L1602,L1602,N1602:N1602),"")</f>
        <v/>
      </c>
      <c r="R1602" s="81" t="str">
        <f aca="false">IF(P1602&lt;&gt;"",SUMIF(L1602:L1602,L1602,O1602:O1602),"")</f>
        <v/>
      </c>
    </row>
    <row r="1603" customFormat="false" ht="25.5" hidden="true" customHeight="false" outlineLevel="0" collapsed="false">
      <c r="A1603" s="96" t="s">
        <v>679</v>
      </c>
      <c r="B1603" s="97" t="s">
        <v>1501</v>
      </c>
      <c r="C1603" s="96" t="str">
        <f aca="false">VLOOKUP(B1603,INSUMOS!$A:$I,2,0)</f>
        <v>SINAPI</v>
      </c>
      <c r="D1603" s="96" t="str">
        <f aca="false">VLOOKUP(B1603,INSUMOS!$A:$I,3,0)</f>
        <v>CAIXA SIFONADA, PVC, 150 X 150 X 50 MM, COM GRELHA QUADRADA, BRANCA (NBR 5688)</v>
      </c>
      <c r="E1603" s="98" t="str">
        <f aca="false">VLOOKUP(B1603,INSUMOS!$A:$I,4,0)</f>
        <v>Material</v>
      </c>
      <c r="F1603" s="98"/>
      <c r="G1603" s="99" t="str">
        <f aca="false">VLOOKUP(B1603,INSUMOS!$A:$I,5,0)</f>
        <v>UN</v>
      </c>
      <c r="H1603" s="100" t="n">
        <v>1</v>
      </c>
      <c r="I1603" s="101" t="n">
        <f aca="false">VLOOKUP(B1603,INSUMOS!$A:$I,8,0)</f>
        <v>49.5</v>
      </c>
      <c r="J1603" s="101" t="n">
        <f aca="false">TRUNC(H1603*I1603,2)</f>
        <v>49.5</v>
      </c>
      <c r="L1603" s="63" t="n">
        <f aca="false">IF(AND(A1604&lt;&gt;"",A1603=""),L1602+1,L1602)</f>
        <v>147</v>
      </c>
      <c r="M1603" s="80" t="n">
        <f aca="false">IF(OR(A1603="Insumo",A1603="Composição Auxiliar"),J1603,"")</f>
        <v>49.5</v>
      </c>
      <c r="N1603" s="81" t="str">
        <f aca="false">IF(E1603="Mão de Obra",J1603,"")</f>
        <v/>
      </c>
      <c r="O1603" s="81" t="n">
        <f aca="false">IF(N1603&lt;&gt;"","",M1603)</f>
        <v>49.5</v>
      </c>
      <c r="P1603" s="82" t="str">
        <f aca="false">IF(A1603="Composição",B1603,"")</f>
        <v/>
      </c>
      <c r="Q1603" s="81" t="str">
        <f aca="false">IF(P1603&lt;&gt;"",SUMIF(L1603:L1603,L1603,N1603:N1603),"")</f>
        <v/>
      </c>
      <c r="R1603" s="81" t="str">
        <f aca="false">IF(P1603&lt;&gt;"",SUMIF(L1603:L1603,L1603,O1603:O1603),"")</f>
        <v/>
      </c>
    </row>
    <row r="1604" customFormat="false" ht="25.5" hidden="true" customHeight="false" outlineLevel="0" collapsed="false">
      <c r="A1604" s="96" t="s">
        <v>679</v>
      </c>
      <c r="B1604" s="97" t="s">
        <v>1457</v>
      </c>
      <c r="C1604" s="96" t="str">
        <f aca="false">VLOOKUP(B1604,INSUMOS!$A:$I,2,0)</f>
        <v>SINAPI</v>
      </c>
      <c r="D1604" s="96" t="str">
        <f aca="false">VLOOKUP(B1604,INSUMOS!$A:$I,3,0)</f>
        <v>SOLUCAO PREPARADORA / LIMPADORA PARA PVC, FRASCO COM 1000 CM3</v>
      </c>
      <c r="E1604" s="98" t="str">
        <f aca="false">VLOOKUP(B1604,INSUMOS!$A:$I,4,0)</f>
        <v>Material</v>
      </c>
      <c r="F1604" s="98"/>
      <c r="G1604" s="99" t="str">
        <f aca="false">VLOOKUP(B1604,INSUMOS!$A:$I,5,0)</f>
        <v>UN</v>
      </c>
      <c r="H1604" s="100" t="n">
        <v>0.0225</v>
      </c>
      <c r="I1604" s="101" t="n">
        <f aca="false">VLOOKUP(B1604,INSUMOS!$A:$I,8,0)</f>
        <v>82.81</v>
      </c>
      <c r="J1604" s="101" t="n">
        <f aca="false">TRUNC(H1604*I1604,2)</f>
        <v>1.86</v>
      </c>
      <c r="L1604" s="63" t="n">
        <f aca="false">IF(AND(A1605&lt;&gt;"",A1604=""),L1603+1,L1603)</f>
        <v>147</v>
      </c>
      <c r="M1604" s="80" t="n">
        <f aca="false">IF(OR(A1604="Insumo",A1604="Composição Auxiliar"),J1604,"")</f>
        <v>1.86</v>
      </c>
      <c r="N1604" s="81" t="str">
        <f aca="false">IF(E1604="Mão de Obra",J1604,"")</f>
        <v/>
      </c>
      <c r="O1604" s="81" t="n">
        <f aca="false">IF(N1604&lt;&gt;"","",M1604)</f>
        <v>1.86</v>
      </c>
      <c r="P1604" s="82" t="str">
        <f aca="false">IF(A1604="Composição",B1604,"")</f>
        <v/>
      </c>
      <c r="Q1604" s="81" t="str">
        <f aca="false">IF(P1604&lt;&gt;"",SUMIF(L1604:L1604,L1604,N1604:N1604),"")</f>
        <v/>
      </c>
      <c r="R1604" s="81" t="str">
        <f aca="false">IF(P1604&lt;&gt;"",SUMIF(L1604:L1604,L1604,O1604:O1604),"")</f>
        <v/>
      </c>
    </row>
    <row r="1605" customFormat="false" ht="14.25" hidden="true" customHeight="false" outlineLevel="0" collapsed="false">
      <c r="A1605" s="96" t="s">
        <v>679</v>
      </c>
      <c r="B1605" s="97" t="s">
        <v>1481</v>
      </c>
      <c r="C1605" s="96" t="str">
        <f aca="false">VLOOKUP(B1605,INSUMOS!$A:$I,2,0)</f>
        <v>SINAPI</v>
      </c>
      <c r="D1605" s="96" t="str">
        <f aca="false">VLOOKUP(B1605,INSUMOS!$A:$I,3,0)</f>
        <v>LIXA D'AGUA EM FOLHA, GRAO 100</v>
      </c>
      <c r="E1605" s="98" t="str">
        <f aca="false">VLOOKUP(B1605,INSUMOS!$A:$I,4,0)</f>
        <v>Material</v>
      </c>
      <c r="F1605" s="98"/>
      <c r="G1605" s="99" t="str">
        <f aca="false">VLOOKUP(B1605,INSUMOS!$A:$I,5,0)</f>
        <v>UN</v>
      </c>
      <c r="H1605" s="100" t="n">
        <v>0.0365</v>
      </c>
      <c r="I1605" s="101" t="n">
        <f aca="false">VLOOKUP(B1605,INSUMOS!$A:$I,8,0)</f>
        <v>3.03</v>
      </c>
      <c r="J1605" s="101" t="n">
        <f aca="false">TRUNC(H1605*I1605,2)</f>
        <v>0.11</v>
      </c>
      <c r="L1605" s="63" t="n">
        <f aca="false">IF(AND(A1606&lt;&gt;"",A1605=""),L1604+1,L1604)</f>
        <v>147</v>
      </c>
      <c r="M1605" s="80" t="n">
        <f aca="false">IF(OR(A1605="Insumo",A1605="Composição Auxiliar"),J1605,"")</f>
        <v>0.11</v>
      </c>
      <c r="N1605" s="81" t="str">
        <f aca="false">IF(E1605="Mão de Obra",J1605,"")</f>
        <v/>
      </c>
      <c r="O1605" s="81" t="n">
        <f aca="false">IF(N1605&lt;&gt;"","",M1605)</f>
        <v>0.11</v>
      </c>
      <c r="P1605" s="82" t="str">
        <f aca="false">IF(A1605="Composição",B1605,"")</f>
        <v/>
      </c>
      <c r="Q1605" s="81" t="str">
        <f aca="false">IF(P1605&lt;&gt;"",SUMIF(L1605:L1605,L1605,N1605:N1605),"")</f>
        <v/>
      </c>
      <c r="R1605" s="81" t="str">
        <f aca="false">IF(P1605&lt;&gt;"",SUMIF(L1605:L1605,L1605,O1605:O1605),"")</f>
        <v/>
      </c>
    </row>
    <row r="1606" customFormat="false" ht="14.25" hidden="true" customHeight="false" outlineLevel="0" collapsed="false">
      <c r="A1606" s="96" t="s">
        <v>679</v>
      </c>
      <c r="B1606" s="97" t="s">
        <v>1458</v>
      </c>
      <c r="C1606" s="96" t="str">
        <f aca="false">VLOOKUP(B1606,INSUMOS!$A:$I,2,0)</f>
        <v>SINAPI</v>
      </c>
      <c r="D1606" s="96" t="str">
        <f aca="false">VLOOKUP(B1606,INSUMOS!$A:$I,3,0)</f>
        <v>ADESIVO PLASTICO PARA PVC, FRASCO COM *850* GR</v>
      </c>
      <c r="E1606" s="98" t="str">
        <f aca="false">VLOOKUP(B1606,INSUMOS!$A:$I,4,0)</f>
        <v>Material</v>
      </c>
      <c r="F1606" s="98"/>
      <c r="G1606" s="99" t="str">
        <f aca="false">VLOOKUP(B1606,INSUMOS!$A:$I,5,0)</f>
        <v>UN</v>
      </c>
      <c r="H1606" s="100" t="n">
        <v>0.0148</v>
      </c>
      <c r="I1606" s="101" t="n">
        <f aca="false">VLOOKUP(B1606,INSUMOS!$A:$I,8,0)</f>
        <v>73.09</v>
      </c>
      <c r="J1606" s="101" t="n">
        <f aca="false">TRUNC(H1606*I1606,2)</f>
        <v>1.08</v>
      </c>
      <c r="L1606" s="63" t="n">
        <f aca="false">IF(AND(A1607&lt;&gt;"",A1606=""),L1605+1,L1605)</f>
        <v>147</v>
      </c>
      <c r="M1606" s="80" t="n">
        <f aca="false">IF(OR(A1606="Insumo",A1606="Composição Auxiliar"),J1606,"")</f>
        <v>1.08</v>
      </c>
      <c r="N1606" s="81" t="str">
        <f aca="false">IF(E1606="Mão de Obra",J1606,"")</f>
        <v/>
      </c>
      <c r="O1606" s="81" t="n">
        <f aca="false">IF(N1606&lt;&gt;"","",M1606)</f>
        <v>1.08</v>
      </c>
      <c r="P1606" s="82" t="str">
        <f aca="false">IF(A1606="Composição",B1606,"")</f>
        <v/>
      </c>
      <c r="Q1606" s="81" t="str">
        <f aca="false">IF(P1606&lt;&gt;"",SUMIF(L1606:L1606,L1606,N1606:N1606),"")</f>
        <v/>
      </c>
      <c r="R1606" s="81" t="str">
        <f aca="false">IF(P1606&lt;&gt;"",SUMIF(L1606:L1606,L1606,O1606:O1606),"")</f>
        <v/>
      </c>
    </row>
    <row r="1607" customFormat="false" ht="14.25" hidden="true" customHeight="false" outlineLevel="0" collapsed="false">
      <c r="A1607" s="102"/>
      <c r="B1607" s="102"/>
      <c r="C1607" s="102"/>
      <c r="D1607" s="102"/>
      <c r="E1607" s="102"/>
      <c r="F1607" s="103"/>
      <c r="G1607" s="102"/>
      <c r="H1607" s="103"/>
      <c r="I1607" s="102"/>
      <c r="J1607" s="103"/>
      <c r="L1607" s="63" t="n">
        <f aca="false">IF(AND(A1608&lt;&gt;"",A1607=""),L1606+1,L1606)</f>
        <v>147</v>
      </c>
      <c r="M1607" s="80" t="str">
        <f aca="false">IF(OR(A1607="Insumo",A1607="Composição Auxiliar"),J1607,"")</f>
        <v/>
      </c>
      <c r="N1607" s="81" t="str">
        <f aca="false">IF(E1607="Mão de Obra",J1607,"")</f>
        <v/>
      </c>
      <c r="O1607" s="81" t="str">
        <f aca="false">IF(N1607&lt;&gt;"","",M1607)</f>
        <v/>
      </c>
      <c r="P1607" s="82" t="str">
        <f aca="false">IF(A1607="Composição",B1607,"")</f>
        <v/>
      </c>
      <c r="Q1607" s="81" t="str">
        <f aca="false">IF(P1607&lt;&gt;"",SUMIF(L1607:L1607,L1607,N1607:N1607),"")</f>
        <v/>
      </c>
      <c r="R1607" s="81" t="str">
        <f aca="false">IF(P1607&lt;&gt;"",SUMIF(L1607:L1607,L1607,O1607:O1607),"")</f>
        <v/>
      </c>
    </row>
    <row r="1608" customFormat="false" ht="15" hidden="true" customHeight="false" outlineLevel="0" collapsed="false">
      <c r="A1608" s="102"/>
      <c r="B1608" s="102"/>
      <c r="C1608" s="102"/>
      <c r="D1608" s="102"/>
      <c r="E1608" s="102"/>
      <c r="F1608" s="103"/>
      <c r="G1608" s="102"/>
      <c r="H1608" s="104"/>
      <c r="I1608" s="104"/>
      <c r="J1608" s="103"/>
      <c r="L1608" s="63" t="n">
        <f aca="false">IF(AND(A1609&lt;&gt;"",A1608=""),L1607+1,L1607)</f>
        <v>147</v>
      </c>
      <c r="M1608" s="80" t="str">
        <f aca="false">IF(OR(A1608="Insumo",A1608="Composição Auxiliar"),J1608,"")</f>
        <v/>
      </c>
      <c r="N1608" s="81" t="str">
        <f aca="false">IF(E1608="Mão de Obra",J1608,"")</f>
        <v/>
      </c>
      <c r="O1608" s="81" t="str">
        <f aca="false">IF(N1608&lt;&gt;"","",M1608)</f>
        <v/>
      </c>
      <c r="P1608" s="82" t="str">
        <f aca="false">IF(A1608="Composição",B1608,"")</f>
        <v/>
      </c>
      <c r="Q1608" s="81" t="str">
        <f aca="false">IF(P1608&lt;&gt;"",SUMIF(L1608:L1608,L1608,N1608:N1608),"")</f>
        <v/>
      </c>
      <c r="R1608" s="81" t="str">
        <f aca="false">IF(P1608&lt;&gt;"",SUMIF(L1608:L1608,L1608,O1608:O1608),"")</f>
        <v/>
      </c>
    </row>
    <row r="1609" customFormat="false" ht="15" hidden="true" customHeight="false" outlineLevel="0" collapsed="false">
      <c r="A1609" s="108"/>
      <c r="B1609" s="108"/>
      <c r="C1609" s="108"/>
      <c r="D1609" s="108"/>
      <c r="E1609" s="108"/>
      <c r="F1609" s="108"/>
      <c r="G1609" s="108"/>
      <c r="H1609" s="108"/>
      <c r="I1609" s="108"/>
      <c r="J1609" s="108"/>
      <c r="L1609" s="63" t="n">
        <f aca="false">IF(AND(A1610&lt;&gt;"",A1609=""),L1608+1,L1608)</f>
        <v>148</v>
      </c>
      <c r="M1609" s="80" t="str">
        <f aca="false">IF(OR(A1609="Insumo",A1609="Composição Auxiliar"),J1609,"")</f>
        <v/>
      </c>
      <c r="N1609" s="81" t="str">
        <f aca="false">IF(E1609="Mão de Obra",J1609,"")</f>
        <v/>
      </c>
      <c r="O1609" s="81" t="str">
        <f aca="false">IF(N1609&lt;&gt;"","",M1609)</f>
        <v/>
      </c>
      <c r="P1609" s="82" t="str">
        <f aca="false">IF(A1609="Composição",B1609,"")</f>
        <v/>
      </c>
      <c r="Q1609" s="81" t="str">
        <f aca="false">IF(P1609&lt;&gt;"",SUMIF(L1609:L1609,L1609,N1609:N1609),"")</f>
        <v/>
      </c>
      <c r="R1609" s="81" t="str">
        <f aca="false">IF(P1609&lt;&gt;"",SUMIF(L1609:L1609,L1609,O1609:O1609),"")</f>
        <v/>
      </c>
    </row>
    <row r="1610" customFormat="false" ht="15" hidden="true" customHeight="true" outlineLevel="0" collapsed="false">
      <c r="A1610" s="83" t="s">
        <v>408</v>
      </c>
      <c r="B1610" s="84" t="s">
        <v>655</v>
      </c>
      <c r="C1610" s="83" t="s">
        <v>656</v>
      </c>
      <c r="D1610" s="83" t="s">
        <v>657</v>
      </c>
      <c r="E1610" s="83" t="s">
        <v>658</v>
      </c>
      <c r="F1610" s="83"/>
      <c r="G1610" s="85" t="s">
        <v>659</v>
      </c>
      <c r="H1610" s="84" t="s">
        <v>660</v>
      </c>
      <c r="I1610" s="84" t="s">
        <v>661</v>
      </c>
      <c r="J1610" s="84" t="s">
        <v>662</v>
      </c>
      <c r="L1610" s="63" t="n">
        <f aca="false">IF(AND(A1611&lt;&gt;"",A1610=""),L1609+1,L1609)</f>
        <v>148</v>
      </c>
      <c r="M1610" s="80" t="str">
        <f aca="false">IF(OR(A1610="Insumo",A1610="Composição Auxiliar"),J1610,"")</f>
        <v/>
      </c>
      <c r="N1610" s="81" t="str">
        <f aca="false">IF(E1610="Mão de Obra",J1610,"")</f>
        <v/>
      </c>
      <c r="O1610" s="81" t="str">
        <f aca="false">IF(N1610&lt;&gt;"","",M1610)</f>
        <v/>
      </c>
      <c r="P1610" s="82" t="str">
        <f aca="false">IF(A1610="Composição",B1610,"")</f>
        <v/>
      </c>
      <c r="Q1610" s="81" t="str">
        <f aca="false">IF(P1610&lt;&gt;"",SUMIF(L1610:L1610,L1610,N1610:N1610),"")</f>
        <v/>
      </c>
      <c r="R1610" s="81" t="str">
        <f aca="false">IF(P1610&lt;&gt;"",SUMIF(L1610:L1610,L1610,O1610:O1610),"")</f>
        <v/>
      </c>
    </row>
    <row r="1611" customFormat="false" ht="25.5" hidden="true" customHeight="true" outlineLevel="0" collapsed="false">
      <c r="A1611" s="86" t="s">
        <v>663</v>
      </c>
      <c r="B1611" s="87" t="s">
        <v>409</v>
      </c>
      <c r="C1611" s="86" t="s">
        <v>716</v>
      </c>
      <c r="D1611" s="86" t="s">
        <v>1502</v>
      </c>
      <c r="E1611" s="86" t="s">
        <v>764</v>
      </c>
      <c r="F1611" s="86"/>
      <c r="G1611" s="88" t="s">
        <v>718</v>
      </c>
      <c r="H1611" s="89" t="n">
        <v>1</v>
      </c>
      <c r="I1611" s="90" t="n">
        <f aca="false">SUMIF(L:L,$L1611,M:M)</f>
        <v>26.94</v>
      </c>
      <c r="J1611" s="90" t="n">
        <f aca="false">TRUNC(H1611*I1611,2)</f>
        <v>26.94</v>
      </c>
      <c r="L1611" s="63" t="n">
        <f aca="false">IF(AND(A1612&lt;&gt;"",A1611=""),L1610+1,L1610)</f>
        <v>148</v>
      </c>
      <c r="M1611" s="80" t="str">
        <f aca="false">IF(OR(A1611="Insumo",A1611="Composição Auxiliar"),J1611,"")</f>
        <v/>
      </c>
      <c r="N1611" s="81" t="str">
        <f aca="false">IF(E1611="Mão de Obra",J1611,"")</f>
        <v/>
      </c>
      <c r="O1611" s="81" t="str">
        <f aca="false">IF(N1611&lt;&gt;"","",M1611)</f>
        <v/>
      </c>
      <c r="P1611" s="82" t="str">
        <f aca="false">IF(A1611="Composição",B1611,"")</f>
        <v> S-ARQ-LOUC-PRRS-014 </v>
      </c>
      <c r="Q1611" s="81" t="n">
        <f aca="false">IF(P1611&lt;&gt;"",SUMIF(L1611:L1611,L1611,N1611:N1611),"")</f>
        <v>0</v>
      </c>
      <c r="R1611" s="81" t="n">
        <f aca="false">IF(P1611&lt;&gt;"",SUMIF(L1611:L1611,L1611,O1611:O1611),"")</f>
        <v>0</v>
      </c>
    </row>
    <row r="1612" customFormat="false" ht="25.5" hidden="true" customHeight="true" outlineLevel="0" collapsed="false">
      <c r="A1612" s="91" t="s">
        <v>668</v>
      </c>
      <c r="B1612" s="92" t="s">
        <v>819</v>
      </c>
      <c r="C1612" s="91" t="s">
        <v>664</v>
      </c>
      <c r="D1612" s="91" t="s">
        <v>820</v>
      </c>
      <c r="E1612" s="91" t="s">
        <v>671</v>
      </c>
      <c r="F1612" s="91"/>
      <c r="G1612" s="93" t="s">
        <v>672</v>
      </c>
      <c r="H1612" s="94" t="n">
        <v>0.15</v>
      </c>
      <c r="I1612" s="95" t="n">
        <f aca="false">SUMIFS(J:J,A:A,"Composição",B:B,$B1612)</f>
        <v>23.68</v>
      </c>
      <c r="J1612" s="95" t="n">
        <f aca="false">TRUNC(H1612*I1612,2)</f>
        <v>3.55</v>
      </c>
      <c r="L1612" s="63" t="n">
        <f aca="false">IF(AND(A1613&lt;&gt;"",A1612=""),L1611+1,L1611)</f>
        <v>148</v>
      </c>
      <c r="M1612" s="80" t="n">
        <f aca="false">IF(OR(A1612="Insumo",A1612="Composição Auxiliar"),J1612,"")</f>
        <v>3.55</v>
      </c>
      <c r="N1612" s="81" t="str">
        <f aca="false">IF(E1612="Mão de Obra",J1612,"")</f>
        <v/>
      </c>
      <c r="O1612" s="81" t="n">
        <f aca="false">IF(N1612&lt;&gt;"","",M1612)</f>
        <v>3.55</v>
      </c>
      <c r="P1612" s="82" t="str">
        <f aca="false">IF(A1612="Composição",B1612,"")</f>
        <v/>
      </c>
      <c r="Q1612" s="81" t="str">
        <f aca="false">IF(P1612&lt;&gt;"",SUMIF(L1612:L1612,L1612,N1612:N1612),"")</f>
        <v/>
      </c>
      <c r="R1612" s="81" t="str">
        <f aca="false">IF(P1612&lt;&gt;"",SUMIF(L1612:L1612,L1612,O1612:O1612),"")</f>
        <v/>
      </c>
    </row>
    <row r="1613" customFormat="false" ht="14.25" hidden="true" customHeight="false" outlineLevel="0" collapsed="false">
      <c r="A1613" s="96" t="s">
        <v>679</v>
      </c>
      <c r="B1613" s="97" t="s">
        <v>1503</v>
      </c>
      <c r="C1613" s="96" t="str">
        <f aca="false">VLOOKUP(B1613,INSUMOS!$A:$I,2,0)</f>
        <v>FDE</v>
      </c>
      <c r="D1613" s="96" t="str">
        <f aca="false">VLOOKUP(B1613,INSUMOS!$A:$I,3,0)</f>
        <v>GRELHA DE AÇO INOX COM FECHO ROTATIVO DN 150MM.</v>
      </c>
      <c r="E1613" s="98" t="str">
        <f aca="false">VLOOKUP(B1613,INSUMOS!$A:$I,4,0)</f>
        <v>Material</v>
      </c>
      <c r="F1613" s="98"/>
      <c r="G1613" s="99" t="str">
        <f aca="false">VLOOKUP(B1613,INSUMOS!$A:$I,5,0)</f>
        <v>UN</v>
      </c>
      <c r="H1613" s="100" t="n">
        <v>1</v>
      </c>
      <c r="I1613" s="101" t="n">
        <f aca="false">VLOOKUP(B1613,INSUMOS!$A:$I,8,0)</f>
        <v>23.39</v>
      </c>
      <c r="J1613" s="101" t="n">
        <f aca="false">TRUNC(H1613*I1613,2)</f>
        <v>23.39</v>
      </c>
      <c r="L1613" s="63" t="n">
        <f aca="false">IF(AND(A1614&lt;&gt;"",A1613=""),L1612+1,L1612)</f>
        <v>148</v>
      </c>
      <c r="M1613" s="80" t="n">
        <f aca="false">IF(OR(A1613="Insumo",A1613="Composição Auxiliar"),J1613,"")</f>
        <v>23.39</v>
      </c>
      <c r="N1613" s="81" t="str">
        <f aca="false">IF(E1613="Mão de Obra",J1613,"")</f>
        <v/>
      </c>
      <c r="O1613" s="81" t="n">
        <f aca="false">IF(N1613&lt;&gt;"","",M1613)</f>
        <v>23.39</v>
      </c>
      <c r="P1613" s="82" t="str">
        <f aca="false">IF(A1613="Composição",B1613,"")</f>
        <v/>
      </c>
      <c r="Q1613" s="81" t="str">
        <f aca="false">IF(P1613&lt;&gt;"",SUMIF(L1613:L1613,L1613,N1613:N1613),"")</f>
        <v/>
      </c>
      <c r="R1613" s="81" t="str">
        <f aca="false">IF(P1613&lt;&gt;"",SUMIF(L1613:L1613,L1613,O1613:O1613),"")</f>
        <v/>
      </c>
    </row>
    <row r="1614" customFormat="false" ht="14.25" hidden="true" customHeight="false" outlineLevel="0" collapsed="false">
      <c r="A1614" s="102"/>
      <c r="B1614" s="102"/>
      <c r="C1614" s="102"/>
      <c r="D1614" s="102"/>
      <c r="E1614" s="102"/>
      <c r="F1614" s="103"/>
      <c r="G1614" s="102"/>
      <c r="H1614" s="103"/>
      <c r="I1614" s="102"/>
      <c r="J1614" s="103"/>
      <c r="L1614" s="63" t="n">
        <f aca="false">IF(AND(A1615&lt;&gt;"",A1614=""),L1613+1,L1613)</f>
        <v>148</v>
      </c>
      <c r="M1614" s="80" t="str">
        <f aca="false">IF(OR(A1614="Insumo",A1614="Composição Auxiliar"),J1614,"")</f>
        <v/>
      </c>
      <c r="N1614" s="81" t="str">
        <f aca="false">IF(E1614="Mão de Obra",J1614,"")</f>
        <v/>
      </c>
      <c r="O1614" s="81" t="str">
        <f aca="false">IF(N1614&lt;&gt;"","",M1614)</f>
        <v/>
      </c>
      <c r="P1614" s="82" t="str">
        <f aca="false">IF(A1614="Composição",B1614,"")</f>
        <v/>
      </c>
      <c r="Q1614" s="81" t="str">
        <f aca="false">IF(P1614&lt;&gt;"",SUMIF(L1614:L1614,L1614,N1614:N1614),"")</f>
        <v/>
      </c>
      <c r="R1614" s="81" t="str">
        <f aca="false">IF(P1614&lt;&gt;"",SUMIF(L1614:L1614,L1614,O1614:O1614),"")</f>
        <v/>
      </c>
    </row>
    <row r="1615" customFormat="false" ht="15" hidden="true" customHeight="false" outlineLevel="0" collapsed="false">
      <c r="A1615" s="102"/>
      <c r="B1615" s="102"/>
      <c r="C1615" s="102"/>
      <c r="D1615" s="102"/>
      <c r="E1615" s="102"/>
      <c r="F1615" s="103"/>
      <c r="G1615" s="102"/>
      <c r="H1615" s="104"/>
      <c r="I1615" s="104"/>
      <c r="J1615" s="103"/>
      <c r="L1615" s="63" t="n">
        <f aca="false">IF(AND(A1616&lt;&gt;"",A1615=""),L1614+1,L1614)</f>
        <v>148</v>
      </c>
      <c r="M1615" s="80" t="str">
        <f aca="false">IF(OR(A1615="Insumo",A1615="Composição Auxiliar"),J1615,"")</f>
        <v/>
      </c>
      <c r="N1615" s="81" t="str">
        <f aca="false">IF(E1615="Mão de Obra",J1615,"")</f>
        <v/>
      </c>
      <c r="O1615" s="81" t="str">
        <f aca="false">IF(N1615&lt;&gt;"","",M1615)</f>
        <v/>
      </c>
      <c r="P1615" s="82" t="str">
        <f aca="false">IF(A1615="Composição",B1615,"")</f>
        <v/>
      </c>
      <c r="Q1615" s="81" t="str">
        <f aca="false">IF(P1615&lt;&gt;"",SUMIF(L1615:L1615,L1615,N1615:N1615),"")</f>
        <v/>
      </c>
      <c r="R1615" s="81" t="str">
        <f aca="false">IF(P1615&lt;&gt;"",SUMIF(L1615:L1615,L1615,O1615:O1615),"")</f>
        <v/>
      </c>
    </row>
    <row r="1616" customFormat="false" ht="15" hidden="true" customHeight="false" outlineLevel="0" collapsed="false">
      <c r="A1616" s="108"/>
      <c r="B1616" s="108"/>
      <c r="C1616" s="108"/>
      <c r="D1616" s="108"/>
      <c r="E1616" s="108"/>
      <c r="F1616" s="108"/>
      <c r="G1616" s="108"/>
      <c r="H1616" s="108"/>
      <c r="I1616" s="108"/>
      <c r="J1616" s="108"/>
      <c r="L1616" s="63" t="n">
        <f aca="false">IF(AND(A1617&lt;&gt;"",A1616=""),L1615+1,L1615)</f>
        <v>149</v>
      </c>
      <c r="M1616" s="80" t="str">
        <f aca="false">IF(OR(A1616="Insumo",A1616="Composição Auxiliar"),J1616,"")</f>
        <v/>
      </c>
      <c r="N1616" s="81" t="str">
        <f aca="false">IF(E1616="Mão de Obra",J1616,"")</f>
        <v/>
      </c>
      <c r="O1616" s="81" t="str">
        <f aca="false">IF(N1616&lt;&gt;"","",M1616)</f>
        <v/>
      </c>
      <c r="P1616" s="82" t="str">
        <f aca="false">IF(A1616="Composição",B1616,"")</f>
        <v/>
      </c>
      <c r="Q1616" s="81" t="str">
        <f aca="false">IF(P1616&lt;&gt;"",SUMIF(L1616:L1616,L1616,N1616:N1616),"")</f>
        <v/>
      </c>
      <c r="R1616" s="81" t="str">
        <f aca="false">IF(P1616&lt;&gt;"",SUMIF(L1616:L1616,L1616,O1616:O1616),"")</f>
        <v/>
      </c>
    </row>
    <row r="1617" customFormat="false" ht="15" hidden="true" customHeight="true" outlineLevel="0" collapsed="false">
      <c r="A1617" s="83" t="s">
        <v>410</v>
      </c>
      <c r="B1617" s="84" t="s">
        <v>655</v>
      </c>
      <c r="C1617" s="83" t="s">
        <v>656</v>
      </c>
      <c r="D1617" s="83" t="s">
        <v>657</v>
      </c>
      <c r="E1617" s="83" t="s">
        <v>658</v>
      </c>
      <c r="F1617" s="83"/>
      <c r="G1617" s="85" t="s">
        <v>659</v>
      </c>
      <c r="H1617" s="84" t="s">
        <v>660</v>
      </c>
      <c r="I1617" s="84" t="s">
        <v>661</v>
      </c>
      <c r="J1617" s="84" t="s">
        <v>662</v>
      </c>
      <c r="L1617" s="63" t="n">
        <f aca="false">IF(AND(A1618&lt;&gt;"",A1617=""),L1616+1,L1616)</f>
        <v>149</v>
      </c>
      <c r="M1617" s="80" t="str">
        <f aca="false">IF(OR(A1617="Insumo",A1617="Composição Auxiliar"),J1617,"")</f>
        <v/>
      </c>
      <c r="N1617" s="81" t="str">
        <f aca="false">IF(E1617="Mão de Obra",J1617,"")</f>
        <v/>
      </c>
      <c r="O1617" s="81" t="str">
        <f aca="false">IF(N1617&lt;&gt;"","",M1617)</f>
        <v/>
      </c>
      <c r="P1617" s="82" t="str">
        <f aca="false">IF(A1617="Composição",B1617,"")</f>
        <v/>
      </c>
      <c r="Q1617" s="81" t="str">
        <f aca="false">IF(P1617&lt;&gt;"",SUMIF(L1617:L1617,L1617,N1617:N1617),"")</f>
        <v/>
      </c>
      <c r="R1617" s="81" t="str">
        <f aca="false">IF(P1617&lt;&gt;"",SUMIF(L1617:L1617,L1617,O1617:O1617),"")</f>
        <v/>
      </c>
    </row>
    <row r="1618" customFormat="false" ht="38.25" hidden="true" customHeight="true" outlineLevel="0" collapsed="false">
      <c r="A1618" s="86" t="s">
        <v>663</v>
      </c>
      <c r="B1618" s="87" t="s">
        <v>411</v>
      </c>
      <c r="C1618" s="86" t="s">
        <v>716</v>
      </c>
      <c r="D1618" s="86" t="s">
        <v>1504</v>
      </c>
      <c r="E1618" s="86" t="s">
        <v>1505</v>
      </c>
      <c r="F1618" s="86"/>
      <c r="G1618" s="88" t="s">
        <v>718</v>
      </c>
      <c r="H1618" s="89" t="n">
        <v>1</v>
      </c>
      <c r="I1618" s="90" t="n">
        <f aca="false">SUMIF(L:L,$L1618,M:M)</f>
        <v>386.42</v>
      </c>
      <c r="J1618" s="90" t="n">
        <f aca="false">TRUNC(H1618*I1618,2)</f>
        <v>386.42</v>
      </c>
      <c r="L1618" s="63" t="n">
        <f aca="false">IF(AND(A1619&lt;&gt;"",A1618=""),L1617+1,L1617)</f>
        <v>149</v>
      </c>
      <c r="M1618" s="80" t="str">
        <f aca="false">IF(OR(A1618="Insumo",A1618="Composição Auxiliar"),J1618,"")</f>
        <v/>
      </c>
      <c r="N1618" s="81" t="str">
        <f aca="false">IF(E1618="Mão de Obra",J1618,"")</f>
        <v/>
      </c>
      <c r="O1618" s="81" t="str">
        <f aca="false">IF(N1618&lt;&gt;"","",M1618)</f>
        <v/>
      </c>
      <c r="P1618" s="82" t="str">
        <f aca="false">IF(A1618="Composição",B1618,"")</f>
        <v> S-HID-CAIX-89709.6 </v>
      </c>
      <c r="Q1618" s="81" t="n">
        <f aca="false">IF(P1618&lt;&gt;"",SUMIF(L1618:L1618,L1618,N1618:N1618),"")</f>
        <v>0</v>
      </c>
      <c r="R1618" s="81" t="n">
        <f aca="false">IF(P1618&lt;&gt;"",SUMIF(L1618:L1618,L1618,O1618:O1618),"")</f>
        <v>0</v>
      </c>
    </row>
    <row r="1619" customFormat="false" ht="25.5" hidden="true" customHeight="true" outlineLevel="0" collapsed="false">
      <c r="A1619" s="91" t="s">
        <v>668</v>
      </c>
      <c r="B1619" s="92" t="s">
        <v>669</v>
      </c>
      <c r="C1619" s="91" t="s">
        <v>664</v>
      </c>
      <c r="D1619" s="91" t="s">
        <v>670</v>
      </c>
      <c r="E1619" s="91" t="s">
        <v>671</v>
      </c>
      <c r="F1619" s="91"/>
      <c r="G1619" s="93" t="s">
        <v>672</v>
      </c>
      <c r="H1619" s="94" t="n">
        <v>0.768</v>
      </c>
      <c r="I1619" s="95" t="n">
        <f aca="false">SUMIFS(J:J,A:A,"Composição",B:B,$B1619)</f>
        <v>23.32</v>
      </c>
      <c r="J1619" s="95" t="n">
        <f aca="false">TRUNC(H1619*I1619,2)</f>
        <v>17.9</v>
      </c>
      <c r="L1619" s="63" t="n">
        <f aca="false">IF(AND(A1620&lt;&gt;"",A1619=""),L1618+1,L1618)</f>
        <v>149</v>
      </c>
      <c r="M1619" s="80" t="n">
        <f aca="false">IF(OR(A1619="Insumo",A1619="Composição Auxiliar"),J1619,"")</f>
        <v>17.9</v>
      </c>
      <c r="N1619" s="81" t="str">
        <f aca="false">IF(E1619="Mão de Obra",J1619,"")</f>
        <v/>
      </c>
      <c r="O1619" s="81" t="n">
        <f aca="false">IF(N1619&lt;&gt;"","",M1619)</f>
        <v>17.9</v>
      </c>
      <c r="P1619" s="82" t="str">
        <f aca="false">IF(A1619="Composição",B1619,"")</f>
        <v/>
      </c>
      <c r="Q1619" s="81" t="str">
        <f aca="false">IF(P1619&lt;&gt;"",SUMIF(L1619:L1619,L1619,N1619:N1619),"")</f>
        <v/>
      </c>
      <c r="R1619" s="81" t="str">
        <f aca="false">IF(P1619&lt;&gt;"",SUMIF(L1619:L1619,L1619,O1619:O1619),"")</f>
        <v/>
      </c>
    </row>
    <row r="1620" customFormat="false" ht="25.5" hidden="true" customHeight="true" outlineLevel="0" collapsed="false">
      <c r="A1620" s="91" t="s">
        <v>668</v>
      </c>
      <c r="B1620" s="92" t="s">
        <v>1506</v>
      </c>
      <c r="C1620" s="91" t="s">
        <v>664</v>
      </c>
      <c r="D1620" s="91" t="s">
        <v>1507</v>
      </c>
      <c r="E1620" s="91" t="s">
        <v>691</v>
      </c>
      <c r="F1620" s="91"/>
      <c r="G1620" s="93" t="s">
        <v>672</v>
      </c>
      <c r="H1620" s="94" t="n">
        <v>0.0416</v>
      </c>
      <c r="I1620" s="95" t="n">
        <f aca="false">SUMIFS(J:J,A:A,"Composição",B:B,$B1620)</f>
        <v>24.85</v>
      </c>
      <c r="J1620" s="95" t="n">
        <f aca="false">TRUNC(H1620*I1620,2)</f>
        <v>1.03</v>
      </c>
      <c r="L1620" s="63" t="n">
        <f aca="false">IF(AND(A1621&lt;&gt;"",A1620=""),L1619+1,L1619)</f>
        <v>149</v>
      </c>
      <c r="M1620" s="80" t="n">
        <f aca="false">IF(OR(A1620="Insumo",A1620="Composição Auxiliar"),J1620,"")</f>
        <v>1.03</v>
      </c>
      <c r="N1620" s="81" t="str">
        <f aca="false">IF(E1620="Mão de Obra",J1620,"")</f>
        <v/>
      </c>
      <c r="O1620" s="81" t="n">
        <f aca="false">IF(N1620&lt;&gt;"","",M1620)</f>
        <v>1.03</v>
      </c>
      <c r="P1620" s="82" t="str">
        <f aca="false">IF(A1620="Composição",B1620,"")</f>
        <v/>
      </c>
      <c r="Q1620" s="81" t="str">
        <f aca="false">IF(P1620&lt;&gt;"",SUMIF(L1620:L1620,L1620,N1620:N1620),"")</f>
        <v/>
      </c>
      <c r="R1620" s="81" t="str">
        <f aca="false">IF(P1620&lt;&gt;"",SUMIF(L1620:L1620,L1620,O1620:O1620),"")</f>
        <v/>
      </c>
    </row>
    <row r="1621" customFormat="false" ht="25.5" hidden="true" customHeight="true" outlineLevel="0" collapsed="false">
      <c r="A1621" s="91" t="s">
        <v>668</v>
      </c>
      <c r="B1621" s="92" t="s">
        <v>1508</v>
      </c>
      <c r="C1621" s="91" t="s">
        <v>664</v>
      </c>
      <c r="D1621" s="91" t="s">
        <v>1509</v>
      </c>
      <c r="E1621" s="91" t="s">
        <v>671</v>
      </c>
      <c r="F1621" s="91"/>
      <c r="G1621" s="93" t="s">
        <v>672</v>
      </c>
      <c r="H1621" s="94" t="n">
        <v>0.0357</v>
      </c>
      <c r="I1621" s="95" t="n">
        <f aca="false">SUMIFS(J:J,A:A,"Composição",B:B,$B1621)</f>
        <v>22.61</v>
      </c>
      <c r="J1621" s="95" t="n">
        <f aca="false">TRUNC(H1621*I1621,2)</f>
        <v>0.8</v>
      </c>
      <c r="L1621" s="63" t="n">
        <f aca="false">IF(AND(A1622&lt;&gt;"",A1621=""),L1620+1,L1620)</f>
        <v>149</v>
      </c>
      <c r="M1621" s="80" t="n">
        <f aca="false">IF(OR(A1621="Insumo",A1621="Composição Auxiliar"),J1621,"")</f>
        <v>0.8</v>
      </c>
      <c r="N1621" s="81" t="str">
        <f aca="false">IF(E1621="Mão de Obra",J1621,"")</f>
        <v/>
      </c>
      <c r="O1621" s="81" t="n">
        <f aca="false">IF(N1621&lt;&gt;"","",M1621)</f>
        <v>0.8</v>
      </c>
      <c r="P1621" s="82" t="str">
        <f aca="false">IF(A1621="Composição",B1621,"")</f>
        <v/>
      </c>
      <c r="Q1621" s="81" t="str">
        <f aca="false">IF(P1621&lt;&gt;"",SUMIF(L1621:L1621,L1621,N1621:N1621),"")</f>
        <v/>
      </c>
      <c r="R1621" s="81" t="str">
        <f aca="false">IF(P1621&lt;&gt;"",SUMIF(L1621:L1621,L1621,O1621:O1621),"")</f>
        <v/>
      </c>
    </row>
    <row r="1622" customFormat="false" ht="25.5" hidden="true" customHeight="true" outlineLevel="0" collapsed="false">
      <c r="A1622" s="91" t="s">
        <v>668</v>
      </c>
      <c r="B1622" s="92" t="s">
        <v>819</v>
      </c>
      <c r="C1622" s="91" t="s">
        <v>664</v>
      </c>
      <c r="D1622" s="91" t="s">
        <v>820</v>
      </c>
      <c r="E1622" s="91" t="s">
        <v>671</v>
      </c>
      <c r="F1622" s="91"/>
      <c r="G1622" s="93" t="s">
        <v>672</v>
      </c>
      <c r="H1622" s="94" t="n">
        <v>6.392</v>
      </c>
      <c r="I1622" s="95" t="n">
        <f aca="false">SUMIFS(J:J,A:A,"Composição",B:B,$B1622)</f>
        <v>23.68</v>
      </c>
      <c r="J1622" s="95" t="n">
        <f aca="false">TRUNC(H1622*I1622,2)</f>
        <v>151.36</v>
      </c>
      <c r="L1622" s="63" t="n">
        <f aca="false">IF(AND(A1623&lt;&gt;"",A1622=""),L1621+1,L1621)</f>
        <v>149</v>
      </c>
      <c r="M1622" s="80" t="n">
        <f aca="false">IF(OR(A1622="Insumo",A1622="Composição Auxiliar"),J1622,"")</f>
        <v>151.36</v>
      </c>
      <c r="N1622" s="81" t="str">
        <f aca="false">IF(E1622="Mão de Obra",J1622,"")</f>
        <v/>
      </c>
      <c r="O1622" s="81" t="n">
        <f aca="false">IF(N1622&lt;&gt;"","",M1622)</f>
        <v>151.36</v>
      </c>
      <c r="P1622" s="82" t="str">
        <f aca="false">IF(A1622="Composição",B1622,"")</f>
        <v/>
      </c>
      <c r="Q1622" s="81" t="str">
        <f aca="false">IF(P1622&lt;&gt;"",SUMIF(L1622:L1622,L1622,N1622:N1622),"")</f>
        <v/>
      </c>
      <c r="R1622" s="81" t="str">
        <f aca="false">IF(P1622&lt;&gt;"",SUMIF(L1622:L1622,L1622,O1622:O1622),"")</f>
        <v/>
      </c>
    </row>
    <row r="1623" customFormat="false" ht="25.5" hidden="true" customHeight="true" outlineLevel="0" collapsed="false">
      <c r="A1623" s="91" t="s">
        <v>668</v>
      </c>
      <c r="B1623" s="92" t="s">
        <v>677</v>
      </c>
      <c r="C1623" s="91" t="s">
        <v>664</v>
      </c>
      <c r="D1623" s="91" t="s">
        <v>678</v>
      </c>
      <c r="E1623" s="91" t="s">
        <v>671</v>
      </c>
      <c r="F1623" s="91"/>
      <c r="G1623" s="93" t="s">
        <v>672</v>
      </c>
      <c r="H1623" s="94" t="n">
        <v>11.3752</v>
      </c>
      <c r="I1623" s="95" t="n">
        <f aca="false">SUMIFS(J:J,A:A,"Composição",B:B,$B1623)</f>
        <v>18.93</v>
      </c>
      <c r="J1623" s="95" t="n">
        <f aca="false">TRUNC(H1623*I1623,2)</f>
        <v>215.33</v>
      </c>
      <c r="L1623" s="63" t="n">
        <f aca="false">IF(AND(A1624&lt;&gt;"",A1623=""),L1622+1,L1622)</f>
        <v>149</v>
      </c>
      <c r="M1623" s="80" t="n">
        <f aca="false">IF(OR(A1623="Insumo",A1623="Composição Auxiliar"),J1623,"")</f>
        <v>215.33</v>
      </c>
      <c r="N1623" s="81" t="str">
        <f aca="false">IF(E1623="Mão de Obra",J1623,"")</f>
        <v/>
      </c>
      <c r="O1623" s="81" t="n">
        <f aca="false">IF(N1623&lt;&gt;"","",M1623)</f>
        <v>215.33</v>
      </c>
      <c r="P1623" s="82" t="str">
        <f aca="false">IF(A1623="Composição",B1623,"")</f>
        <v/>
      </c>
      <c r="Q1623" s="81" t="str">
        <f aca="false">IF(P1623&lt;&gt;"",SUMIF(L1623:L1623,L1623,N1623:N1623),"")</f>
        <v/>
      </c>
      <c r="R1623" s="81" t="str">
        <f aca="false">IF(P1623&lt;&gt;"",SUMIF(L1623:L1623,L1623,O1623:O1623),"")</f>
        <v/>
      </c>
    </row>
    <row r="1624" customFormat="false" ht="14.25" hidden="true" customHeight="false" outlineLevel="0" collapsed="false">
      <c r="A1624" s="102"/>
      <c r="B1624" s="102"/>
      <c r="C1624" s="102"/>
      <c r="D1624" s="102"/>
      <c r="E1624" s="102"/>
      <c r="F1624" s="103"/>
      <c r="G1624" s="102"/>
      <c r="H1624" s="103"/>
      <c r="I1624" s="102"/>
      <c r="J1624" s="103"/>
      <c r="L1624" s="63" t="n">
        <f aca="false">IF(AND(A1625&lt;&gt;"",A1624=""),L1623+1,L1623)</f>
        <v>149</v>
      </c>
      <c r="M1624" s="80" t="str">
        <f aca="false">IF(OR(A1624="Insumo",A1624="Composição Auxiliar"),J1624,"")</f>
        <v/>
      </c>
      <c r="N1624" s="81" t="str">
        <f aca="false">IF(E1624="Mão de Obra",J1624,"")</f>
        <v/>
      </c>
      <c r="O1624" s="81" t="str">
        <f aca="false">IF(N1624&lt;&gt;"","",M1624)</f>
        <v/>
      </c>
      <c r="P1624" s="82" t="str">
        <f aca="false">IF(A1624="Composição",B1624,"")</f>
        <v/>
      </c>
      <c r="Q1624" s="81" t="str">
        <f aca="false">IF(P1624&lt;&gt;"",SUMIF(L1624:L1624,L1624,N1624:N1624),"")</f>
        <v/>
      </c>
      <c r="R1624" s="81" t="str">
        <f aca="false">IF(P1624&lt;&gt;"",SUMIF(L1624:L1624,L1624,O1624:O1624),"")</f>
        <v/>
      </c>
    </row>
    <row r="1625" customFormat="false" ht="15" hidden="true" customHeight="false" outlineLevel="0" collapsed="false">
      <c r="A1625" s="102"/>
      <c r="B1625" s="102"/>
      <c r="C1625" s="102"/>
      <c r="D1625" s="102"/>
      <c r="E1625" s="102"/>
      <c r="F1625" s="103"/>
      <c r="G1625" s="102"/>
      <c r="H1625" s="104"/>
      <c r="I1625" s="104"/>
      <c r="J1625" s="103"/>
      <c r="L1625" s="63" t="n">
        <f aca="false">IF(AND(A1626&lt;&gt;"",A1625=""),L1624+1,L1624)</f>
        <v>149</v>
      </c>
      <c r="M1625" s="80" t="str">
        <f aca="false">IF(OR(A1625="Insumo",A1625="Composição Auxiliar"),J1625,"")</f>
        <v/>
      </c>
      <c r="N1625" s="81" t="str">
        <f aca="false">IF(E1625="Mão de Obra",J1625,"")</f>
        <v/>
      </c>
      <c r="O1625" s="81" t="str">
        <f aca="false">IF(N1625&lt;&gt;"","",M1625)</f>
        <v/>
      </c>
      <c r="P1625" s="82" t="str">
        <f aca="false">IF(A1625="Composição",B1625,"")</f>
        <v/>
      </c>
      <c r="Q1625" s="81" t="str">
        <f aca="false">IF(P1625&lt;&gt;"",SUMIF(L1625:L1625,L1625,N1625:N1625),"")</f>
        <v/>
      </c>
      <c r="R1625" s="81" t="str">
        <f aca="false">IF(P1625&lt;&gt;"",SUMIF(L1625:L1625,L1625,O1625:O1625),"")</f>
        <v/>
      </c>
    </row>
    <row r="1626" customFormat="false" ht="15" hidden="true" customHeight="false" outlineLevel="0" collapsed="false">
      <c r="A1626" s="108"/>
      <c r="B1626" s="108"/>
      <c r="C1626" s="108"/>
      <c r="D1626" s="108"/>
      <c r="E1626" s="108"/>
      <c r="F1626" s="108"/>
      <c r="G1626" s="108"/>
      <c r="H1626" s="108"/>
      <c r="I1626" s="108"/>
      <c r="J1626" s="108"/>
      <c r="L1626" s="63" t="n">
        <f aca="false">IF(AND(A1627&lt;&gt;"",A1626=""),L1625+1,L1625)</f>
        <v>150</v>
      </c>
      <c r="M1626" s="80" t="str">
        <f aca="false">IF(OR(A1626="Insumo",A1626="Composição Auxiliar"),J1626,"")</f>
        <v/>
      </c>
      <c r="N1626" s="81" t="str">
        <f aca="false">IF(E1626="Mão de Obra",J1626,"")</f>
        <v/>
      </c>
      <c r="O1626" s="81" t="str">
        <f aca="false">IF(N1626&lt;&gt;"","",M1626)</f>
        <v/>
      </c>
      <c r="P1626" s="82" t="str">
        <f aca="false">IF(A1626="Composição",B1626,"")</f>
        <v/>
      </c>
      <c r="Q1626" s="81" t="str">
        <f aca="false">IF(P1626&lt;&gt;"",SUMIF(L1626:L1626,L1626,N1626:N1626),"")</f>
        <v/>
      </c>
      <c r="R1626" s="81" t="str">
        <f aca="false">IF(P1626&lt;&gt;"",SUMIF(L1626:L1626,L1626,O1626:O1626),"")</f>
        <v/>
      </c>
    </row>
    <row r="1627" customFormat="false" ht="15" hidden="true" customHeight="true" outlineLevel="0" collapsed="false">
      <c r="A1627" s="83" t="s">
        <v>412</v>
      </c>
      <c r="B1627" s="84" t="s">
        <v>655</v>
      </c>
      <c r="C1627" s="83" t="s">
        <v>656</v>
      </c>
      <c r="D1627" s="83" t="s">
        <v>657</v>
      </c>
      <c r="E1627" s="83" t="s">
        <v>658</v>
      </c>
      <c r="F1627" s="83"/>
      <c r="G1627" s="85" t="s">
        <v>659</v>
      </c>
      <c r="H1627" s="84" t="s">
        <v>660</v>
      </c>
      <c r="I1627" s="84" t="s">
        <v>661</v>
      </c>
      <c r="J1627" s="84" t="s">
        <v>662</v>
      </c>
      <c r="L1627" s="63" t="n">
        <f aca="false">IF(AND(A1628&lt;&gt;"",A1627=""),L1626+1,L1626)</f>
        <v>150</v>
      </c>
      <c r="M1627" s="80" t="str">
        <f aca="false">IF(OR(A1627="Insumo",A1627="Composição Auxiliar"),J1627,"")</f>
        <v/>
      </c>
      <c r="N1627" s="81" t="str">
        <f aca="false">IF(E1627="Mão de Obra",J1627,"")</f>
        <v/>
      </c>
      <c r="O1627" s="81" t="str">
        <f aca="false">IF(N1627&lt;&gt;"","",M1627)</f>
        <v/>
      </c>
      <c r="P1627" s="82" t="str">
        <f aca="false">IF(A1627="Composição",B1627,"")</f>
        <v/>
      </c>
      <c r="Q1627" s="81" t="str">
        <f aca="false">IF(P1627&lt;&gt;"",SUMIF(L1627:L1627,L1627,N1627:N1627),"")</f>
        <v/>
      </c>
      <c r="R1627" s="81" t="str">
        <f aca="false">IF(P1627&lt;&gt;"",SUMIF(L1627:L1627,L1627,O1627:O1627),"")</f>
        <v/>
      </c>
    </row>
    <row r="1628" customFormat="false" ht="25.5" hidden="true" customHeight="true" outlineLevel="0" collapsed="false">
      <c r="A1628" s="86" t="s">
        <v>663</v>
      </c>
      <c r="B1628" s="87" t="s">
        <v>413</v>
      </c>
      <c r="C1628" s="86" t="s">
        <v>664</v>
      </c>
      <c r="D1628" s="86" t="s">
        <v>1510</v>
      </c>
      <c r="E1628" s="86" t="s">
        <v>764</v>
      </c>
      <c r="F1628" s="86"/>
      <c r="G1628" s="88" t="s">
        <v>718</v>
      </c>
      <c r="H1628" s="89" t="n">
        <v>1</v>
      </c>
      <c r="I1628" s="90" t="n">
        <f aca="false">SUMIF(L:L,$L1628,M:M)</f>
        <v>431.76</v>
      </c>
      <c r="J1628" s="90" t="n">
        <f aca="false">TRUNC(H1628*I1628,2)</f>
        <v>431.76</v>
      </c>
      <c r="L1628" s="63" t="n">
        <f aca="false">IF(AND(A1629&lt;&gt;"",A1628=""),L1627+1,L1627)</f>
        <v>150</v>
      </c>
      <c r="M1628" s="80" t="str">
        <f aca="false">IF(OR(A1628="Insumo",A1628="Composição Auxiliar"),J1628,"")</f>
        <v/>
      </c>
      <c r="N1628" s="81" t="str">
        <f aca="false">IF(E1628="Mão de Obra",J1628,"")</f>
        <v/>
      </c>
      <c r="O1628" s="81" t="str">
        <f aca="false">IF(N1628&lt;&gt;"","",M1628)</f>
        <v/>
      </c>
      <c r="P1628" s="82" t="str">
        <f aca="false">IF(A1628="Composição",B1628,"")</f>
        <v> 98110 </v>
      </c>
      <c r="Q1628" s="81" t="n">
        <f aca="false">IF(P1628&lt;&gt;"",SUMIF(L1628:L1628,L1628,N1628:N1628),"")</f>
        <v>0</v>
      </c>
      <c r="R1628" s="81" t="n">
        <f aca="false">IF(P1628&lt;&gt;"",SUMIF(L1628:L1628,L1628,O1628:O1628),"")</f>
        <v>0</v>
      </c>
    </row>
    <row r="1629" customFormat="false" ht="25.5" hidden="true" customHeight="true" outlineLevel="0" collapsed="false">
      <c r="A1629" s="91" t="s">
        <v>668</v>
      </c>
      <c r="B1629" s="92" t="s">
        <v>1511</v>
      </c>
      <c r="C1629" s="91" t="s">
        <v>664</v>
      </c>
      <c r="D1629" s="91" t="s">
        <v>1512</v>
      </c>
      <c r="E1629" s="91" t="s">
        <v>731</v>
      </c>
      <c r="F1629" s="91"/>
      <c r="G1629" s="93" t="s">
        <v>676</v>
      </c>
      <c r="H1629" s="94" t="n">
        <v>0.0141</v>
      </c>
      <c r="I1629" s="95" t="n">
        <f aca="false">SUMIFS(J:J,A:A,"Composição",B:B,$B1629)</f>
        <v>208.47</v>
      </c>
      <c r="J1629" s="95" t="n">
        <f aca="false">TRUNC(H1629*I1629,2)</f>
        <v>2.93</v>
      </c>
      <c r="L1629" s="63" t="n">
        <f aca="false">IF(AND(A1630&lt;&gt;"",A1629=""),L1628+1,L1628)</f>
        <v>150</v>
      </c>
      <c r="M1629" s="80" t="n">
        <f aca="false">IF(OR(A1629="Insumo",A1629="Composição Auxiliar"),J1629,"")</f>
        <v>2.93</v>
      </c>
      <c r="N1629" s="81" t="str">
        <f aca="false">IF(E1629="Mão de Obra",J1629,"")</f>
        <v/>
      </c>
      <c r="O1629" s="81" t="n">
        <f aca="false">IF(N1629&lt;&gt;"","",M1629)</f>
        <v>2.93</v>
      </c>
      <c r="P1629" s="82" t="str">
        <f aca="false">IF(A1629="Composição",B1629,"")</f>
        <v/>
      </c>
      <c r="Q1629" s="81" t="str">
        <f aca="false">IF(P1629&lt;&gt;"",SUMIF(L1629:L1629,L1629,N1629:N1629),"")</f>
        <v/>
      </c>
      <c r="R1629" s="81" t="str">
        <f aca="false">IF(P1629&lt;&gt;"",SUMIF(L1629:L1629,L1629,O1629:O1629),"")</f>
        <v/>
      </c>
    </row>
    <row r="1630" customFormat="false" ht="25.5" hidden="true" customHeight="true" outlineLevel="0" collapsed="false">
      <c r="A1630" s="91" t="s">
        <v>668</v>
      </c>
      <c r="B1630" s="92" t="s">
        <v>677</v>
      </c>
      <c r="C1630" s="91" t="s">
        <v>664</v>
      </c>
      <c r="D1630" s="91" t="s">
        <v>678</v>
      </c>
      <c r="E1630" s="91" t="s">
        <v>671</v>
      </c>
      <c r="F1630" s="91"/>
      <c r="G1630" s="93" t="s">
        <v>672</v>
      </c>
      <c r="H1630" s="94" t="n">
        <v>0.2231</v>
      </c>
      <c r="I1630" s="95" t="n">
        <f aca="false">SUMIFS(J:J,A:A,"Composição",B:B,$B1630)</f>
        <v>18.93</v>
      </c>
      <c r="J1630" s="95" t="n">
        <f aca="false">TRUNC(H1630*I1630,2)</f>
        <v>4.22</v>
      </c>
      <c r="L1630" s="63" t="n">
        <f aca="false">IF(AND(A1631&lt;&gt;"",A1630=""),L1629+1,L1629)</f>
        <v>150</v>
      </c>
      <c r="M1630" s="80" t="n">
        <f aca="false">IF(OR(A1630="Insumo",A1630="Composição Auxiliar"),J1630,"")</f>
        <v>4.22</v>
      </c>
      <c r="N1630" s="81" t="str">
        <f aca="false">IF(E1630="Mão de Obra",J1630,"")</f>
        <v/>
      </c>
      <c r="O1630" s="81" t="n">
        <f aca="false">IF(N1630&lt;&gt;"","",M1630)</f>
        <v>4.22</v>
      </c>
      <c r="P1630" s="82" t="str">
        <f aca="false">IF(A1630="Composição",B1630,"")</f>
        <v/>
      </c>
      <c r="Q1630" s="81" t="str">
        <f aca="false">IF(P1630&lt;&gt;"",SUMIF(L1630:L1630,L1630,N1630:N1630),"")</f>
        <v/>
      </c>
      <c r="R1630" s="81" t="str">
        <f aca="false">IF(P1630&lt;&gt;"",SUMIF(L1630:L1630,L1630,O1630:O1630),"")</f>
        <v/>
      </c>
    </row>
    <row r="1631" customFormat="false" ht="25.5" hidden="true" customHeight="true" outlineLevel="0" collapsed="false">
      <c r="A1631" s="91" t="s">
        <v>668</v>
      </c>
      <c r="B1631" s="92" t="s">
        <v>819</v>
      </c>
      <c r="C1631" s="91" t="s">
        <v>664</v>
      </c>
      <c r="D1631" s="91" t="s">
        <v>820</v>
      </c>
      <c r="E1631" s="91" t="s">
        <v>671</v>
      </c>
      <c r="F1631" s="91"/>
      <c r="G1631" s="93" t="s">
        <v>672</v>
      </c>
      <c r="H1631" s="94" t="n">
        <v>0.284</v>
      </c>
      <c r="I1631" s="95" t="n">
        <f aca="false">SUMIFS(J:J,A:A,"Composição",B:B,$B1631)</f>
        <v>23.68</v>
      </c>
      <c r="J1631" s="95" t="n">
        <f aca="false">TRUNC(H1631*I1631,2)</f>
        <v>6.72</v>
      </c>
      <c r="L1631" s="63" t="n">
        <f aca="false">IF(AND(A1632&lt;&gt;"",A1631=""),L1630+1,L1630)</f>
        <v>150</v>
      </c>
      <c r="M1631" s="80" t="n">
        <f aca="false">IF(OR(A1631="Insumo",A1631="Composição Auxiliar"),J1631,"")</f>
        <v>6.72</v>
      </c>
      <c r="N1631" s="81" t="str">
        <f aca="false">IF(E1631="Mão de Obra",J1631,"")</f>
        <v/>
      </c>
      <c r="O1631" s="81" t="n">
        <f aca="false">IF(N1631&lt;&gt;"","",M1631)</f>
        <v>6.72</v>
      </c>
      <c r="P1631" s="82" t="str">
        <f aca="false">IF(A1631="Composição",B1631,"")</f>
        <v/>
      </c>
      <c r="Q1631" s="81" t="str">
        <f aca="false">IF(P1631&lt;&gt;"",SUMIF(L1631:L1631,L1631,N1631:N1631),"")</f>
        <v/>
      </c>
      <c r="R1631" s="81" t="str">
        <f aca="false">IF(P1631&lt;&gt;"",SUMIF(L1631:L1631,L1631,O1631:O1631),"")</f>
        <v/>
      </c>
    </row>
    <row r="1632" customFormat="false" ht="38.25" hidden="true" customHeight="false" outlineLevel="0" collapsed="false">
      <c r="A1632" s="96" t="s">
        <v>679</v>
      </c>
      <c r="B1632" s="97" t="s">
        <v>1513</v>
      </c>
      <c r="C1632" s="96" t="str">
        <f aca="false">VLOOKUP(B1632,INSUMOS!$A:$I,2,0)</f>
        <v>SINAPI</v>
      </c>
      <c r="D1632" s="96" t="str">
        <f aca="false">VLOOKUP(B1632,INSUMOS!$A:$I,3,0)</f>
        <v>CAIXA DE GORDURA EM PVC, DIAMETRO MINIMO 300 MM, DIAMETRO DE SAIDA 100 MM, CAPACIDADE  APROXIMADA 18 LITROS, COM TAMPA E CESTO</v>
      </c>
      <c r="E1632" s="98" t="str">
        <f aca="false">VLOOKUP(B1632,INSUMOS!$A:$I,4,0)</f>
        <v>Material</v>
      </c>
      <c r="F1632" s="98"/>
      <c r="G1632" s="99" t="str">
        <f aca="false">VLOOKUP(B1632,INSUMOS!$A:$I,5,0)</f>
        <v>UN</v>
      </c>
      <c r="H1632" s="100" t="n">
        <v>1</v>
      </c>
      <c r="I1632" s="101" t="n">
        <f aca="false">VLOOKUP(B1632,INSUMOS!$A:$I,8,0)</f>
        <v>417.89</v>
      </c>
      <c r="J1632" s="101" t="n">
        <f aca="false">TRUNC(H1632*I1632,2)</f>
        <v>417.89</v>
      </c>
      <c r="L1632" s="63" t="n">
        <f aca="false">IF(AND(A1633&lt;&gt;"",A1632=""),L1631+1,L1631)</f>
        <v>150</v>
      </c>
      <c r="M1632" s="80" t="n">
        <f aca="false">IF(OR(A1632="Insumo",A1632="Composição Auxiliar"),J1632,"")</f>
        <v>417.89</v>
      </c>
      <c r="N1632" s="81" t="str">
        <f aca="false">IF(E1632="Mão de Obra",J1632,"")</f>
        <v/>
      </c>
      <c r="O1632" s="81" t="n">
        <f aca="false">IF(N1632&lt;&gt;"","",M1632)</f>
        <v>417.89</v>
      </c>
      <c r="P1632" s="82" t="str">
        <f aca="false">IF(A1632="Composição",B1632,"")</f>
        <v/>
      </c>
      <c r="Q1632" s="81" t="str">
        <f aca="false">IF(P1632&lt;&gt;"",SUMIF(L1632:L1632,L1632,N1632:N1632),"")</f>
        <v/>
      </c>
      <c r="R1632" s="81" t="str">
        <f aca="false">IF(P1632&lt;&gt;"",SUMIF(L1632:L1632,L1632,O1632:O1632),"")</f>
        <v/>
      </c>
    </row>
    <row r="1633" customFormat="false" ht="14.25" hidden="true" customHeight="false" outlineLevel="0" collapsed="false">
      <c r="A1633" s="102"/>
      <c r="B1633" s="102"/>
      <c r="C1633" s="102"/>
      <c r="D1633" s="102"/>
      <c r="E1633" s="102"/>
      <c r="F1633" s="103"/>
      <c r="G1633" s="102"/>
      <c r="H1633" s="103"/>
      <c r="I1633" s="102"/>
      <c r="J1633" s="103"/>
      <c r="L1633" s="63" t="n">
        <f aca="false">IF(AND(A1634&lt;&gt;"",A1633=""),L1632+1,L1632)</f>
        <v>150</v>
      </c>
      <c r="M1633" s="80" t="str">
        <f aca="false">IF(OR(A1633="Insumo",A1633="Composição Auxiliar"),J1633,"")</f>
        <v/>
      </c>
      <c r="N1633" s="81" t="str">
        <f aca="false">IF(E1633="Mão de Obra",J1633,"")</f>
        <v/>
      </c>
      <c r="O1633" s="81" t="str">
        <f aca="false">IF(N1633&lt;&gt;"","",M1633)</f>
        <v/>
      </c>
      <c r="P1633" s="82" t="str">
        <f aca="false">IF(A1633="Composição",B1633,"")</f>
        <v/>
      </c>
      <c r="Q1633" s="81" t="str">
        <f aca="false">IF(P1633&lt;&gt;"",SUMIF(L1633:L1633,L1633,N1633:N1633),"")</f>
        <v/>
      </c>
      <c r="R1633" s="81" t="str">
        <f aca="false">IF(P1633&lt;&gt;"",SUMIF(L1633:L1633,L1633,O1633:O1633),"")</f>
        <v/>
      </c>
    </row>
    <row r="1634" customFormat="false" ht="15" hidden="true" customHeight="false" outlineLevel="0" collapsed="false">
      <c r="A1634" s="102"/>
      <c r="B1634" s="102"/>
      <c r="C1634" s="102"/>
      <c r="D1634" s="102"/>
      <c r="E1634" s="102"/>
      <c r="F1634" s="103"/>
      <c r="G1634" s="102"/>
      <c r="H1634" s="104"/>
      <c r="I1634" s="104"/>
      <c r="J1634" s="103"/>
      <c r="L1634" s="63" t="n">
        <f aca="false">IF(AND(A1635&lt;&gt;"",A1634=""),L1633+1,L1633)</f>
        <v>150</v>
      </c>
      <c r="M1634" s="80" t="str">
        <f aca="false">IF(OR(A1634="Insumo",A1634="Composição Auxiliar"),J1634,"")</f>
        <v/>
      </c>
      <c r="N1634" s="81" t="str">
        <f aca="false">IF(E1634="Mão de Obra",J1634,"")</f>
        <v/>
      </c>
      <c r="O1634" s="81" t="str">
        <f aca="false">IF(N1634&lt;&gt;"","",M1634)</f>
        <v/>
      </c>
      <c r="P1634" s="82" t="str">
        <f aca="false">IF(A1634="Composição",B1634,"")</f>
        <v/>
      </c>
      <c r="Q1634" s="81" t="str">
        <f aca="false">IF(P1634&lt;&gt;"",SUMIF(L1634:L1634,L1634,N1634:N1634),"")</f>
        <v/>
      </c>
      <c r="R1634" s="81" t="str">
        <f aca="false">IF(P1634&lt;&gt;"",SUMIF(L1634:L1634,L1634,O1634:O1634),"")</f>
        <v/>
      </c>
    </row>
    <row r="1635" customFormat="false" ht="15" hidden="true" customHeight="false" outlineLevel="0" collapsed="false">
      <c r="A1635" s="108"/>
      <c r="B1635" s="108"/>
      <c r="C1635" s="108"/>
      <c r="D1635" s="108"/>
      <c r="E1635" s="108"/>
      <c r="F1635" s="108"/>
      <c r="G1635" s="108"/>
      <c r="H1635" s="108"/>
      <c r="I1635" s="108"/>
      <c r="J1635" s="108"/>
      <c r="L1635" s="63" t="n">
        <f aca="false">IF(AND(A1636&lt;&gt;"",A1635=""),L1634+1,L1634)</f>
        <v>151</v>
      </c>
      <c r="M1635" s="80" t="str">
        <f aca="false">IF(OR(A1635="Insumo",A1635="Composição Auxiliar"),J1635,"")</f>
        <v/>
      </c>
      <c r="N1635" s="81" t="str">
        <f aca="false">IF(E1635="Mão de Obra",J1635,"")</f>
        <v/>
      </c>
      <c r="O1635" s="81" t="str">
        <f aca="false">IF(N1635&lt;&gt;"","",M1635)</f>
        <v/>
      </c>
      <c r="P1635" s="82" t="str">
        <f aca="false">IF(A1635="Composição",B1635,"")</f>
        <v/>
      </c>
      <c r="Q1635" s="81" t="str">
        <f aca="false">IF(P1635&lt;&gt;"",SUMIF(L1635:L1635,L1635,N1635:N1635),"")</f>
        <v/>
      </c>
      <c r="R1635" s="81" t="str">
        <f aca="false">IF(P1635&lt;&gt;"",SUMIF(L1635:L1635,L1635,O1635:O1635),"")</f>
        <v/>
      </c>
    </row>
    <row r="1636" customFormat="false" ht="15" hidden="true" customHeight="true" outlineLevel="0" collapsed="false">
      <c r="A1636" s="83" t="s">
        <v>418</v>
      </c>
      <c r="B1636" s="84" t="s">
        <v>655</v>
      </c>
      <c r="C1636" s="83" t="s">
        <v>656</v>
      </c>
      <c r="D1636" s="83" t="s">
        <v>657</v>
      </c>
      <c r="E1636" s="83" t="s">
        <v>658</v>
      </c>
      <c r="F1636" s="83"/>
      <c r="G1636" s="85" t="s">
        <v>659</v>
      </c>
      <c r="H1636" s="84" t="s">
        <v>660</v>
      </c>
      <c r="I1636" s="84" t="s">
        <v>661</v>
      </c>
      <c r="J1636" s="84" t="s">
        <v>662</v>
      </c>
      <c r="L1636" s="63" t="n">
        <f aca="false">IF(AND(A1637&lt;&gt;"",A1636=""),L1635+1,L1635)</f>
        <v>151</v>
      </c>
      <c r="M1636" s="80" t="str">
        <f aca="false">IF(OR(A1636="Insumo",A1636="Composição Auxiliar"),J1636,"")</f>
        <v/>
      </c>
      <c r="N1636" s="81" t="str">
        <f aca="false">IF(E1636="Mão de Obra",J1636,"")</f>
        <v/>
      </c>
      <c r="O1636" s="81" t="str">
        <f aca="false">IF(N1636&lt;&gt;"","",M1636)</f>
        <v/>
      </c>
      <c r="P1636" s="82" t="str">
        <f aca="false">IF(A1636="Composição",B1636,"")</f>
        <v/>
      </c>
      <c r="Q1636" s="81" t="str">
        <f aca="false">IF(P1636&lt;&gt;"",SUMIF(L1636:L1636,L1636,N1636:N1636),"")</f>
        <v/>
      </c>
      <c r="R1636" s="81" t="str">
        <f aca="false">IF(P1636&lt;&gt;"",SUMIF(L1636:L1636,L1636,O1636:O1636),"")</f>
        <v/>
      </c>
    </row>
    <row r="1637" customFormat="false" ht="25.5" hidden="true" customHeight="true" outlineLevel="0" collapsed="false">
      <c r="A1637" s="86" t="s">
        <v>663</v>
      </c>
      <c r="B1637" s="87" t="s">
        <v>419</v>
      </c>
      <c r="C1637" s="86" t="s">
        <v>716</v>
      </c>
      <c r="D1637" s="86" t="s">
        <v>1514</v>
      </c>
      <c r="E1637" s="86" t="s">
        <v>1505</v>
      </c>
      <c r="F1637" s="86"/>
      <c r="G1637" s="88" t="s">
        <v>718</v>
      </c>
      <c r="H1637" s="89" t="n">
        <v>1</v>
      </c>
      <c r="I1637" s="90" t="n">
        <f aca="false">SUMIF(L:L,$L1637,M:M)</f>
        <v>102.17</v>
      </c>
      <c r="J1637" s="90" t="n">
        <f aca="false">TRUNC(H1637*I1637,2)</f>
        <v>102.17</v>
      </c>
      <c r="L1637" s="63" t="n">
        <f aca="false">IF(AND(A1638&lt;&gt;"",A1637=""),L1636+1,L1636)</f>
        <v>151</v>
      </c>
      <c r="M1637" s="80" t="str">
        <f aca="false">IF(OR(A1637="Insumo",A1637="Composição Auxiliar"),J1637,"")</f>
        <v/>
      </c>
      <c r="N1637" s="81" t="str">
        <f aca="false">IF(E1637="Mão de Obra",J1637,"")</f>
        <v/>
      </c>
      <c r="O1637" s="81" t="str">
        <f aca="false">IF(N1637&lt;&gt;"","",M1637)</f>
        <v/>
      </c>
      <c r="P1637" s="82" t="str">
        <f aca="false">IF(A1637="Composição",B1637,"")</f>
        <v> S-HID-ESGO-89709.1 </v>
      </c>
      <c r="Q1637" s="81" t="n">
        <f aca="false">IF(P1637&lt;&gt;"",SUMIF(L1637:L1637,L1637,N1637:N1637),"")</f>
        <v>0</v>
      </c>
      <c r="R1637" s="81" t="n">
        <f aca="false">IF(P1637&lt;&gt;"",SUMIF(L1637:L1637,L1637,O1637:O1637),"")</f>
        <v>0</v>
      </c>
    </row>
    <row r="1638" customFormat="false" ht="25.5" hidden="true" customHeight="true" outlineLevel="0" collapsed="false">
      <c r="A1638" s="91" t="s">
        <v>668</v>
      </c>
      <c r="B1638" s="92" t="s">
        <v>677</v>
      </c>
      <c r="C1638" s="91" t="s">
        <v>664</v>
      </c>
      <c r="D1638" s="91" t="s">
        <v>678</v>
      </c>
      <c r="E1638" s="91" t="s">
        <v>671</v>
      </c>
      <c r="F1638" s="91"/>
      <c r="G1638" s="93" t="s">
        <v>672</v>
      </c>
      <c r="H1638" s="94" t="n">
        <v>0.35</v>
      </c>
      <c r="I1638" s="95" t="n">
        <f aca="false">SUMIFS(J:J,A:A,"Composição",B:B,$B1638)</f>
        <v>18.93</v>
      </c>
      <c r="J1638" s="95" t="n">
        <f aca="false">TRUNC(H1638*I1638,2)</f>
        <v>6.62</v>
      </c>
      <c r="L1638" s="63" t="n">
        <f aca="false">IF(AND(A1639&lt;&gt;"",A1638=""),L1637+1,L1637)</f>
        <v>151</v>
      </c>
      <c r="M1638" s="80" t="n">
        <f aca="false">IF(OR(A1638="Insumo",A1638="Composição Auxiliar"),J1638,"")</f>
        <v>6.62</v>
      </c>
      <c r="N1638" s="81" t="str">
        <f aca="false">IF(E1638="Mão de Obra",J1638,"")</f>
        <v/>
      </c>
      <c r="O1638" s="81" t="n">
        <f aca="false">IF(N1638&lt;&gt;"","",M1638)</f>
        <v>6.62</v>
      </c>
      <c r="P1638" s="82" t="str">
        <f aca="false">IF(A1638="Composição",B1638,"")</f>
        <v/>
      </c>
      <c r="Q1638" s="81" t="str">
        <f aca="false">IF(P1638&lt;&gt;"",SUMIF(L1638:L1638,L1638,N1638:N1638),"")</f>
        <v/>
      </c>
      <c r="R1638" s="81" t="str">
        <f aca="false">IF(P1638&lt;&gt;"",SUMIF(L1638:L1638,L1638,O1638:O1638),"")</f>
        <v/>
      </c>
    </row>
    <row r="1639" customFormat="false" ht="25.5" hidden="true" customHeight="true" outlineLevel="0" collapsed="false">
      <c r="A1639" s="91" t="s">
        <v>668</v>
      </c>
      <c r="B1639" s="92" t="s">
        <v>404</v>
      </c>
      <c r="C1639" s="91" t="s">
        <v>716</v>
      </c>
      <c r="D1639" s="91" t="s">
        <v>821</v>
      </c>
      <c r="E1639" s="91" t="s">
        <v>764</v>
      </c>
      <c r="F1639" s="91"/>
      <c r="G1639" s="93" t="s">
        <v>729</v>
      </c>
      <c r="H1639" s="94" t="n">
        <v>1</v>
      </c>
      <c r="I1639" s="95" t="n">
        <f aca="false">SUMIFS(J:J,A:A,"Composição",B:B,$B1639)</f>
        <v>71.19</v>
      </c>
      <c r="J1639" s="95" t="n">
        <f aca="false">TRUNC(H1639*I1639,2)</f>
        <v>71.19</v>
      </c>
      <c r="L1639" s="63" t="n">
        <f aca="false">IF(AND(A1640&lt;&gt;"",A1639=""),L1638+1,L1638)</f>
        <v>151</v>
      </c>
      <c r="M1639" s="80" t="n">
        <f aca="false">IF(OR(A1639="Insumo",A1639="Composição Auxiliar"),J1639,"")</f>
        <v>71.19</v>
      </c>
      <c r="N1639" s="81" t="str">
        <f aca="false">IF(E1639="Mão de Obra",J1639,"")</f>
        <v/>
      </c>
      <c r="O1639" s="81" t="n">
        <f aca="false">IF(N1639&lt;&gt;"","",M1639)</f>
        <v>71.19</v>
      </c>
      <c r="P1639" s="82" t="str">
        <f aca="false">IF(A1639="Composição",B1639,"")</f>
        <v/>
      </c>
      <c r="Q1639" s="81" t="str">
        <f aca="false">IF(P1639&lt;&gt;"",SUMIF(L1639:L1639,L1639,N1639:N1639),"")</f>
        <v/>
      </c>
      <c r="R1639" s="81" t="str">
        <f aca="false">IF(P1639&lt;&gt;"",SUMIF(L1639:L1639,L1639,O1639:O1639),"")</f>
        <v/>
      </c>
    </row>
    <row r="1640" customFormat="false" ht="14.25" hidden="true" customHeight="false" outlineLevel="0" collapsed="false">
      <c r="A1640" s="96" t="s">
        <v>679</v>
      </c>
      <c r="B1640" s="97" t="s">
        <v>1515</v>
      </c>
      <c r="C1640" s="96" t="str">
        <f aca="false">VLOOKUP(B1640,INSUMOS!$A:$I,2,0)</f>
        <v>SINAPI</v>
      </c>
      <c r="D1640" s="96" t="str">
        <f aca="false">VLOOKUP(B1640,INSUMOS!$A:$I,3,0)</f>
        <v>RALO FOFO SEMIESFERICO, 100 MM, PARA LAJES/ CALHAS</v>
      </c>
      <c r="E1640" s="98" t="str">
        <f aca="false">VLOOKUP(B1640,INSUMOS!$A:$I,4,0)</f>
        <v>Material</v>
      </c>
      <c r="F1640" s="98"/>
      <c r="G1640" s="99" t="str">
        <f aca="false">VLOOKUP(B1640,INSUMOS!$A:$I,5,0)</f>
        <v>UN</v>
      </c>
      <c r="H1640" s="100" t="n">
        <v>1</v>
      </c>
      <c r="I1640" s="101" t="n">
        <f aca="false">VLOOKUP(B1640,INSUMOS!$A:$I,8,0)</f>
        <v>24.36</v>
      </c>
      <c r="J1640" s="101" t="n">
        <f aca="false">TRUNC(H1640*I1640,2)</f>
        <v>24.36</v>
      </c>
      <c r="L1640" s="63" t="n">
        <f aca="false">IF(AND(A1641&lt;&gt;"",A1640=""),L1639+1,L1639)</f>
        <v>151</v>
      </c>
      <c r="M1640" s="80" t="n">
        <f aca="false">IF(OR(A1640="Insumo",A1640="Composição Auxiliar"),J1640,"")</f>
        <v>24.36</v>
      </c>
      <c r="N1640" s="81" t="str">
        <f aca="false">IF(E1640="Mão de Obra",J1640,"")</f>
        <v/>
      </c>
      <c r="O1640" s="81" t="n">
        <f aca="false">IF(N1640&lt;&gt;"","",M1640)</f>
        <v>24.36</v>
      </c>
      <c r="P1640" s="82" t="str">
        <f aca="false">IF(A1640="Composição",B1640,"")</f>
        <v/>
      </c>
      <c r="Q1640" s="81" t="str">
        <f aca="false">IF(P1640&lt;&gt;"",SUMIF(L1640:L1640,L1640,N1640:N1640),"")</f>
        <v/>
      </c>
      <c r="R1640" s="81" t="str">
        <f aca="false">IF(P1640&lt;&gt;"",SUMIF(L1640:L1640,L1640,O1640:O1640),"")</f>
        <v/>
      </c>
    </row>
    <row r="1641" customFormat="false" ht="14.25" hidden="true" customHeight="false" outlineLevel="0" collapsed="false">
      <c r="A1641" s="102"/>
      <c r="B1641" s="102"/>
      <c r="C1641" s="102"/>
      <c r="D1641" s="102"/>
      <c r="E1641" s="102"/>
      <c r="F1641" s="103"/>
      <c r="G1641" s="102"/>
      <c r="H1641" s="103"/>
      <c r="I1641" s="102"/>
      <c r="J1641" s="103"/>
      <c r="L1641" s="63" t="n">
        <f aca="false">IF(AND(A1642&lt;&gt;"",A1641=""),L1640+1,L1640)</f>
        <v>151</v>
      </c>
      <c r="M1641" s="80" t="str">
        <f aca="false">IF(OR(A1641="Insumo",A1641="Composição Auxiliar"),J1641,"")</f>
        <v/>
      </c>
      <c r="N1641" s="81" t="str">
        <f aca="false">IF(E1641="Mão de Obra",J1641,"")</f>
        <v/>
      </c>
      <c r="O1641" s="81" t="str">
        <f aca="false">IF(N1641&lt;&gt;"","",M1641)</f>
        <v/>
      </c>
      <c r="P1641" s="82" t="str">
        <f aca="false">IF(A1641="Composição",B1641,"")</f>
        <v/>
      </c>
      <c r="Q1641" s="81" t="str">
        <f aca="false">IF(P1641&lt;&gt;"",SUMIF(L1641:L1641,L1641,N1641:N1641),"")</f>
        <v/>
      </c>
      <c r="R1641" s="81" t="str">
        <f aca="false">IF(P1641&lt;&gt;"",SUMIF(L1641:L1641,L1641,O1641:O1641),"")</f>
        <v/>
      </c>
    </row>
    <row r="1642" customFormat="false" ht="15" hidden="true" customHeight="false" outlineLevel="0" collapsed="false">
      <c r="A1642" s="102"/>
      <c r="B1642" s="102"/>
      <c r="C1642" s="102"/>
      <c r="D1642" s="102"/>
      <c r="E1642" s="102"/>
      <c r="F1642" s="103"/>
      <c r="G1642" s="102"/>
      <c r="H1642" s="104"/>
      <c r="I1642" s="104"/>
      <c r="J1642" s="103"/>
      <c r="L1642" s="63" t="n">
        <f aca="false">IF(AND(A1643&lt;&gt;"",A1642=""),L1641+1,L1641)</f>
        <v>151</v>
      </c>
      <c r="M1642" s="80" t="str">
        <f aca="false">IF(OR(A1642="Insumo",A1642="Composição Auxiliar"),J1642,"")</f>
        <v/>
      </c>
      <c r="N1642" s="81" t="str">
        <f aca="false">IF(E1642="Mão de Obra",J1642,"")</f>
        <v/>
      </c>
      <c r="O1642" s="81" t="str">
        <f aca="false">IF(N1642&lt;&gt;"","",M1642)</f>
        <v/>
      </c>
      <c r="P1642" s="82" t="str">
        <f aca="false">IF(A1642="Composição",B1642,"")</f>
        <v/>
      </c>
      <c r="Q1642" s="81" t="str">
        <f aca="false">IF(P1642&lt;&gt;"",SUMIF(L1642:L1642,L1642,N1642:N1642),"")</f>
        <v/>
      </c>
      <c r="R1642" s="81" t="str">
        <f aca="false">IF(P1642&lt;&gt;"",SUMIF(L1642:L1642,L1642,O1642:O1642),"")</f>
        <v/>
      </c>
    </row>
    <row r="1643" customFormat="false" ht="15" hidden="true" customHeight="false" outlineLevel="0" collapsed="false">
      <c r="A1643" s="108"/>
      <c r="B1643" s="108"/>
      <c r="C1643" s="108"/>
      <c r="D1643" s="108"/>
      <c r="E1643" s="108"/>
      <c r="F1643" s="108"/>
      <c r="G1643" s="108"/>
      <c r="H1643" s="108"/>
      <c r="I1643" s="108"/>
      <c r="J1643" s="108"/>
      <c r="L1643" s="63" t="n">
        <f aca="false">IF(AND(A1644&lt;&gt;"",A1643=""),L1642+1,L1642)</f>
        <v>152</v>
      </c>
      <c r="M1643" s="80" t="str">
        <f aca="false">IF(OR(A1643="Insumo",A1643="Composição Auxiliar"),J1643,"")</f>
        <v/>
      </c>
      <c r="N1643" s="81" t="str">
        <f aca="false">IF(E1643="Mão de Obra",J1643,"")</f>
        <v/>
      </c>
      <c r="O1643" s="81" t="str">
        <f aca="false">IF(N1643&lt;&gt;"","",M1643)</f>
        <v/>
      </c>
      <c r="P1643" s="82" t="str">
        <f aca="false">IF(A1643="Composição",B1643,"")</f>
        <v/>
      </c>
      <c r="Q1643" s="81" t="str">
        <f aca="false">IF(P1643&lt;&gt;"",SUMIF(L1643:L1643,L1643,N1643:N1643),"")</f>
        <v/>
      </c>
      <c r="R1643" s="81" t="str">
        <f aca="false">IF(P1643&lt;&gt;"",SUMIF(L1643:L1643,L1643,O1643:O1643),"")</f>
        <v/>
      </c>
    </row>
    <row r="1644" customFormat="false" ht="15" hidden="true" customHeight="true" outlineLevel="0" collapsed="false">
      <c r="A1644" s="83" t="s">
        <v>420</v>
      </c>
      <c r="B1644" s="84" t="s">
        <v>655</v>
      </c>
      <c r="C1644" s="83" t="s">
        <v>656</v>
      </c>
      <c r="D1644" s="83" t="s">
        <v>657</v>
      </c>
      <c r="E1644" s="83" t="s">
        <v>658</v>
      </c>
      <c r="F1644" s="83"/>
      <c r="G1644" s="85" t="s">
        <v>659</v>
      </c>
      <c r="H1644" s="84" t="s">
        <v>660</v>
      </c>
      <c r="I1644" s="84" t="s">
        <v>661</v>
      </c>
      <c r="J1644" s="84" t="s">
        <v>662</v>
      </c>
      <c r="L1644" s="63" t="n">
        <f aca="false">IF(AND(A1645&lt;&gt;"",A1644=""),L1643+1,L1643)</f>
        <v>152</v>
      </c>
      <c r="M1644" s="80" t="str">
        <f aca="false">IF(OR(A1644="Insumo",A1644="Composição Auxiliar"),J1644,"")</f>
        <v/>
      </c>
      <c r="N1644" s="81" t="str">
        <f aca="false">IF(E1644="Mão de Obra",J1644,"")</f>
        <v/>
      </c>
      <c r="O1644" s="81" t="str">
        <f aca="false">IF(N1644&lt;&gt;"","",M1644)</f>
        <v/>
      </c>
      <c r="P1644" s="82" t="str">
        <f aca="false">IF(A1644="Composição",B1644,"")</f>
        <v/>
      </c>
      <c r="Q1644" s="81" t="str">
        <f aca="false">IF(P1644&lt;&gt;"",SUMIF(L1644:L1644,L1644,N1644:N1644),"")</f>
        <v/>
      </c>
      <c r="R1644" s="81" t="str">
        <f aca="false">IF(P1644&lt;&gt;"",SUMIF(L1644:L1644,L1644,O1644:O1644),"")</f>
        <v/>
      </c>
    </row>
    <row r="1645" customFormat="false" ht="25.5" hidden="true" customHeight="true" outlineLevel="0" collapsed="false">
      <c r="A1645" s="86" t="s">
        <v>663</v>
      </c>
      <c r="B1645" s="87" t="s">
        <v>421</v>
      </c>
      <c r="C1645" s="86" t="s">
        <v>716</v>
      </c>
      <c r="D1645" s="86" t="s">
        <v>1516</v>
      </c>
      <c r="E1645" s="86" t="s">
        <v>764</v>
      </c>
      <c r="F1645" s="86"/>
      <c r="G1645" s="88" t="s">
        <v>729</v>
      </c>
      <c r="H1645" s="89" t="n">
        <v>1</v>
      </c>
      <c r="I1645" s="90" t="n">
        <f aca="false">SUMIF(L:L,$L1645,M:M)</f>
        <v>69.4</v>
      </c>
      <c r="J1645" s="90" t="n">
        <f aca="false">TRUNC(H1645*I1645,2)</f>
        <v>69.4</v>
      </c>
      <c r="L1645" s="63" t="n">
        <f aca="false">IF(AND(A1646&lt;&gt;"",A1645=""),L1644+1,L1644)</f>
        <v>152</v>
      </c>
      <c r="M1645" s="80" t="str">
        <f aca="false">IF(OR(A1645="Insumo",A1645="Composição Auxiliar"),J1645,"")</f>
        <v/>
      </c>
      <c r="N1645" s="81" t="str">
        <f aca="false">IF(E1645="Mão de Obra",J1645,"")</f>
        <v/>
      </c>
      <c r="O1645" s="81" t="str">
        <f aca="false">IF(N1645&lt;&gt;"","",M1645)</f>
        <v/>
      </c>
      <c r="P1645" s="82" t="str">
        <f aca="false">IF(A1645="Composição",B1645,"")</f>
        <v> S-HID-ESGO-74165/3.1 </v>
      </c>
      <c r="Q1645" s="81" t="n">
        <f aca="false">IF(P1645&lt;&gt;"",SUMIF(L1645:L1645,L1645,N1645:N1645),"")</f>
        <v>0</v>
      </c>
      <c r="R1645" s="81" t="n">
        <f aca="false">IF(P1645&lt;&gt;"",SUMIF(L1645:L1645,L1645,O1645:O1645),"")</f>
        <v>0</v>
      </c>
    </row>
    <row r="1646" customFormat="false" ht="25.5" hidden="true" customHeight="true" outlineLevel="0" collapsed="false">
      <c r="A1646" s="91" t="s">
        <v>668</v>
      </c>
      <c r="B1646" s="92" t="s">
        <v>1292</v>
      </c>
      <c r="C1646" s="91" t="s">
        <v>664</v>
      </c>
      <c r="D1646" s="91" t="s">
        <v>1293</v>
      </c>
      <c r="E1646" s="91" t="s">
        <v>671</v>
      </c>
      <c r="F1646" s="91"/>
      <c r="G1646" s="93" t="s">
        <v>672</v>
      </c>
      <c r="H1646" s="94" t="n">
        <v>1.05</v>
      </c>
      <c r="I1646" s="95" t="n">
        <f aca="false">SUMIFS(J:J,A:A,"Composição",B:B,$B1646)</f>
        <v>22.94</v>
      </c>
      <c r="J1646" s="95" t="n">
        <f aca="false">TRUNC(H1646*I1646,2)</f>
        <v>24.08</v>
      </c>
      <c r="L1646" s="63" t="n">
        <f aca="false">IF(AND(A1647&lt;&gt;"",A1646=""),L1645+1,L1645)</f>
        <v>152</v>
      </c>
      <c r="M1646" s="80" t="n">
        <f aca="false">IF(OR(A1646="Insumo",A1646="Composição Auxiliar"),J1646,"")</f>
        <v>24.08</v>
      </c>
      <c r="N1646" s="81" t="str">
        <f aca="false">IF(E1646="Mão de Obra",J1646,"")</f>
        <v/>
      </c>
      <c r="O1646" s="81" t="n">
        <f aca="false">IF(N1646&lt;&gt;"","",M1646)</f>
        <v>24.08</v>
      </c>
      <c r="P1646" s="82" t="str">
        <f aca="false">IF(A1646="Composição",B1646,"")</f>
        <v/>
      </c>
      <c r="Q1646" s="81" t="str">
        <f aca="false">IF(P1646&lt;&gt;"",SUMIF(L1646:L1646,L1646,N1646:N1646),"")</f>
        <v/>
      </c>
      <c r="R1646" s="81" t="str">
        <f aca="false">IF(P1646&lt;&gt;"",SUMIF(L1646:L1646,L1646,O1646:O1646),"")</f>
        <v/>
      </c>
    </row>
    <row r="1647" customFormat="false" ht="25.5" hidden="true" customHeight="true" outlineLevel="0" collapsed="false">
      <c r="A1647" s="91" t="s">
        <v>668</v>
      </c>
      <c r="B1647" s="92" t="s">
        <v>1336</v>
      </c>
      <c r="C1647" s="91" t="s">
        <v>664</v>
      </c>
      <c r="D1647" s="91" t="s">
        <v>1337</v>
      </c>
      <c r="E1647" s="91" t="s">
        <v>671</v>
      </c>
      <c r="F1647" s="91"/>
      <c r="G1647" s="93" t="s">
        <v>672</v>
      </c>
      <c r="H1647" s="94" t="n">
        <v>1.05</v>
      </c>
      <c r="I1647" s="95" t="n">
        <f aca="false">SUMIFS(J:J,A:A,"Composição",B:B,$B1647)</f>
        <v>19.47</v>
      </c>
      <c r="J1647" s="95" t="n">
        <f aca="false">TRUNC(H1647*I1647,2)</f>
        <v>20.44</v>
      </c>
      <c r="L1647" s="63" t="n">
        <f aca="false">IF(AND(A1648&lt;&gt;"",A1647=""),L1646+1,L1646)</f>
        <v>152</v>
      </c>
      <c r="M1647" s="80" t="n">
        <f aca="false">IF(OR(A1647="Insumo",A1647="Composição Auxiliar"),J1647,"")</f>
        <v>20.44</v>
      </c>
      <c r="N1647" s="81" t="str">
        <f aca="false">IF(E1647="Mão de Obra",J1647,"")</f>
        <v/>
      </c>
      <c r="O1647" s="81" t="n">
        <f aca="false">IF(N1647&lt;&gt;"","",M1647)</f>
        <v>20.44</v>
      </c>
      <c r="P1647" s="82" t="str">
        <f aca="false">IF(A1647="Composição",B1647,"")</f>
        <v/>
      </c>
      <c r="Q1647" s="81" t="str">
        <f aca="false">IF(P1647&lt;&gt;"",SUMIF(L1647:L1647,L1647,N1647:N1647),"")</f>
        <v/>
      </c>
      <c r="R1647" s="81" t="str">
        <f aca="false">IF(P1647&lt;&gt;"",SUMIF(L1647:L1647,L1647,O1647:O1647),"")</f>
        <v/>
      </c>
    </row>
    <row r="1648" customFormat="false" ht="14.25" hidden="true" customHeight="false" outlineLevel="0" collapsed="false">
      <c r="A1648" s="96" t="s">
        <v>679</v>
      </c>
      <c r="B1648" s="97" t="s">
        <v>1458</v>
      </c>
      <c r="C1648" s="96" t="str">
        <f aca="false">VLOOKUP(B1648,INSUMOS!$A:$I,2,0)</f>
        <v>SINAPI</v>
      </c>
      <c r="D1648" s="96" t="str">
        <f aca="false">VLOOKUP(B1648,INSUMOS!$A:$I,3,0)</f>
        <v>ADESIVO PLASTICO PARA PVC, FRASCO COM *850* GR</v>
      </c>
      <c r="E1648" s="98" t="str">
        <f aca="false">VLOOKUP(B1648,INSUMOS!$A:$I,4,0)</f>
        <v>Material</v>
      </c>
      <c r="F1648" s="98"/>
      <c r="G1648" s="99" t="str">
        <f aca="false">VLOOKUP(B1648,INSUMOS!$A:$I,5,0)</f>
        <v>UN</v>
      </c>
      <c r="H1648" s="100" t="n">
        <v>0.0057</v>
      </c>
      <c r="I1648" s="101" t="n">
        <f aca="false">VLOOKUP(B1648,INSUMOS!$A:$I,8,0)</f>
        <v>73.09</v>
      </c>
      <c r="J1648" s="101" t="n">
        <f aca="false">TRUNC(H1648*I1648,2)</f>
        <v>0.41</v>
      </c>
      <c r="L1648" s="63" t="n">
        <f aca="false">IF(AND(A1649&lt;&gt;"",A1648=""),L1647+1,L1647)</f>
        <v>152</v>
      </c>
      <c r="M1648" s="80" t="n">
        <f aca="false">IF(OR(A1648="Insumo",A1648="Composição Auxiliar"),J1648,"")</f>
        <v>0.41</v>
      </c>
      <c r="N1648" s="81" t="str">
        <f aca="false">IF(E1648="Mão de Obra",J1648,"")</f>
        <v/>
      </c>
      <c r="O1648" s="81" t="n">
        <f aca="false">IF(N1648&lt;&gt;"","",M1648)</f>
        <v>0.41</v>
      </c>
      <c r="P1648" s="82" t="str">
        <f aca="false">IF(A1648="Composição",B1648,"")</f>
        <v/>
      </c>
      <c r="Q1648" s="81" t="str">
        <f aca="false">IF(P1648&lt;&gt;"",SUMIF(L1648:L1648,L1648,N1648:N1648),"")</f>
        <v/>
      </c>
      <c r="R1648" s="81" t="str">
        <f aca="false">IF(P1648&lt;&gt;"",SUMIF(L1648:L1648,L1648,O1648:O1648),"")</f>
        <v/>
      </c>
    </row>
    <row r="1649" customFormat="false" ht="25.5" hidden="true" customHeight="false" outlineLevel="0" collapsed="false">
      <c r="A1649" s="96" t="s">
        <v>679</v>
      </c>
      <c r="B1649" s="97" t="s">
        <v>1457</v>
      </c>
      <c r="C1649" s="96" t="str">
        <f aca="false">VLOOKUP(B1649,INSUMOS!$A:$I,2,0)</f>
        <v>SINAPI</v>
      </c>
      <c r="D1649" s="96" t="str">
        <f aca="false">VLOOKUP(B1649,INSUMOS!$A:$I,3,0)</f>
        <v>SOLUCAO PREPARADORA / LIMPADORA PARA PVC, FRASCO COM 1000 CM3</v>
      </c>
      <c r="E1649" s="98" t="str">
        <f aca="false">VLOOKUP(B1649,INSUMOS!$A:$I,4,0)</f>
        <v>Material</v>
      </c>
      <c r="F1649" s="98"/>
      <c r="G1649" s="99" t="str">
        <f aca="false">VLOOKUP(B1649,INSUMOS!$A:$I,5,0)</f>
        <v>UN</v>
      </c>
      <c r="H1649" s="100" t="n">
        <v>0.0087</v>
      </c>
      <c r="I1649" s="101" t="n">
        <f aca="false">VLOOKUP(B1649,INSUMOS!$A:$I,8,0)</f>
        <v>82.81</v>
      </c>
      <c r="J1649" s="101" t="n">
        <f aca="false">TRUNC(H1649*I1649,2)</f>
        <v>0.72</v>
      </c>
      <c r="L1649" s="63" t="n">
        <f aca="false">IF(AND(A1650&lt;&gt;"",A1649=""),L1648+1,L1648)</f>
        <v>152</v>
      </c>
      <c r="M1649" s="80" t="n">
        <f aca="false">IF(OR(A1649="Insumo",A1649="Composição Auxiliar"),J1649,"")</f>
        <v>0.72</v>
      </c>
      <c r="N1649" s="81" t="str">
        <f aca="false">IF(E1649="Mão de Obra",J1649,"")</f>
        <v/>
      </c>
      <c r="O1649" s="81" t="n">
        <f aca="false">IF(N1649&lt;&gt;"","",M1649)</f>
        <v>0.72</v>
      </c>
      <c r="P1649" s="82" t="str">
        <f aca="false">IF(A1649="Composição",B1649,"")</f>
        <v/>
      </c>
      <c r="Q1649" s="81" t="str">
        <f aca="false">IF(P1649&lt;&gt;"",SUMIF(L1649:L1649,L1649,N1649:N1649),"")</f>
        <v/>
      </c>
      <c r="R1649" s="81" t="str">
        <f aca="false">IF(P1649&lt;&gt;"",SUMIF(L1649:L1649,L1649,O1649:O1649),"")</f>
        <v/>
      </c>
    </row>
    <row r="1650" customFormat="false" ht="25.5" hidden="true" customHeight="false" outlineLevel="0" collapsed="false">
      <c r="A1650" s="96" t="s">
        <v>679</v>
      </c>
      <c r="B1650" s="97" t="s">
        <v>1517</v>
      </c>
      <c r="C1650" s="96" t="str">
        <f aca="false">VLOOKUP(B1650,INSUMOS!$A:$I,2,0)</f>
        <v>SINAPI</v>
      </c>
      <c r="D1650" s="96" t="str">
        <f aca="false">VLOOKUP(B1650,INSUMOS!$A:$I,3,0)</f>
        <v>TUBO PVC SERIE NORMAL, DN 75 MM, PARA ESGOTO PREDIAL (NBR 5688)</v>
      </c>
      <c r="E1650" s="98" t="str">
        <f aca="false">VLOOKUP(B1650,INSUMOS!$A:$I,4,0)</f>
        <v>Material</v>
      </c>
      <c r="F1650" s="98"/>
      <c r="G1650" s="99" t="str">
        <f aca="false">VLOOKUP(B1650,INSUMOS!$A:$I,5,0)</f>
        <v>M</v>
      </c>
      <c r="H1650" s="100" t="n">
        <v>1.4</v>
      </c>
      <c r="I1650" s="101" t="n">
        <f aca="false">VLOOKUP(B1650,INSUMOS!$A:$I,8,0)</f>
        <v>16.97</v>
      </c>
      <c r="J1650" s="101" t="n">
        <f aca="false">TRUNC(H1650*I1650,2)</f>
        <v>23.75</v>
      </c>
      <c r="L1650" s="63" t="n">
        <f aca="false">IF(AND(A1651&lt;&gt;"",A1650=""),L1649+1,L1649)</f>
        <v>152</v>
      </c>
      <c r="M1650" s="80" t="n">
        <f aca="false">IF(OR(A1650="Insumo",A1650="Composição Auxiliar"),J1650,"")</f>
        <v>23.75</v>
      </c>
      <c r="N1650" s="81" t="str">
        <f aca="false">IF(E1650="Mão de Obra",J1650,"")</f>
        <v/>
      </c>
      <c r="O1650" s="81" t="n">
        <f aca="false">IF(N1650&lt;&gt;"","",M1650)</f>
        <v>23.75</v>
      </c>
      <c r="P1650" s="82" t="str">
        <f aca="false">IF(A1650="Composição",B1650,"")</f>
        <v/>
      </c>
      <c r="Q1650" s="81" t="str">
        <f aca="false">IF(P1650&lt;&gt;"",SUMIF(L1650:L1650,L1650,N1650:N1650),"")</f>
        <v/>
      </c>
      <c r="R1650" s="81" t="str">
        <f aca="false">IF(P1650&lt;&gt;"",SUMIF(L1650:L1650,L1650,O1650:O1650),"")</f>
        <v/>
      </c>
    </row>
    <row r="1651" customFormat="false" ht="14.25" hidden="true" customHeight="false" outlineLevel="0" collapsed="false">
      <c r="A1651" s="102"/>
      <c r="B1651" s="102"/>
      <c r="C1651" s="102"/>
      <c r="D1651" s="102"/>
      <c r="E1651" s="102"/>
      <c r="F1651" s="103"/>
      <c r="G1651" s="102"/>
      <c r="H1651" s="103"/>
      <c r="I1651" s="102"/>
      <c r="J1651" s="103"/>
      <c r="L1651" s="63" t="n">
        <f aca="false">IF(AND(A1652&lt;&gt;"",A1651=""),L1650+1,L1650)</f>
        <v>152</v>
      </c>
      <c r="M1651" s="80" t="str">
        <f aca="false">IF(OR(A1651="Insumo",A1651="Composição Auxiliar"),J1651,"")</f>
        <v/>
      </c>
      <c r="N1651" s="81" t="str">
        <f aca="false">IF(E1651="Mão de Obra",J1651,"")</f>
        <v/>
      </c>
      <c r="O1651" s="81" t="str">
        <f aca="false">IF(N1651&lt;&gt;"","",M1651)</f>
        <v/>
      </c>
      <c r="P1651" s="82" t="str">
        <f aca="false">IF(A1651="Composição",B1651,"")</f>
        <v/>
      </c>
      <c r="Q1651" s="81" t="str">
        <f aca="false">IF(P1651&lt;&gt;"",SUMIF(L1651:L1651,L1651,N1651:N1651),"")</f>
        <v/>
      </c>
      <c r="R1651" s="81" t="str">
        <f aca="false">IF(P1651&lt;&gt;"",SUMIF(L1651:L1651,L1651,O1651:O1651),"")</f>
        <v/>
      </c>
    </row>
    <row r="1652" customFormat="false" ht="15" hidden="true" customHeight="false" outlineLevel="0" collapsed="false">
      <c r="A1652" s="102"/>
      <c r="B1652" s="102"/>
      <c r="C1652" s="102"/>
      <c r="D1652" s="102"/>
      <c r="E1652" s="102"/>
      <c r="F1652" s="103"/>
      <c r="G1652" s="102"/>
      <c r="H1652" s="104"/>
      <c r="I1652" s="104"/>
      <c r="J1652" s="103"/>
      <c r="L1652" s="63" t="n">
        <f aca="false">IF(AND(A1653&lt;&gt;"",A1652=""),L1651+1,L1651)</f>
        <v>152</v>
      </c>
      <c r="M1652" s="80" t="str">
        <f aca="false">IF(OR(A1652="Insumo",A1652="Composição Auxiliar"),J1652,"")</f>
        <v/>
      </c>
      <c r="N1652" s="81" t="str">
        <f aca="false">IF(E1652="Mão de Obra",J1652,"")</f>
        <v/>
      </c>
      <c r="O1652" s="81" t="str">
        <f aca="false">IF(N1652&lt;&gt;"","",M1652)</f>
        <v/>
      </c>
      <c r="P1652" s="82" t="str">
        <f aca="false">IF(A1652="Composição",B1652,"")</f>
        <v/>
      </c>
      <c r="Q1652" s="81" t="str">
        <f aca="false">IF(P1652&lt;&gt;"",SUMIF(L1652:L1652,L1652,N1652:N1652),"")</f>
        <v/>
      </c>
      <c r="R1652" s="81" t="str">
        <f aca="false">IF(P1652&lt;&gt;"",SUMIF(L1652:L1652,L1652,O1652:O1652),"")</f>
        <v/>
      </c>
    </row>
    <row r="1653" customFormat="false" ht="15" hidden="true" customHeight="false" outlineLevel="0" collapsed="false">
      <c r="A1653" s="108"/>
      <c r="B1653" s="108"/>
      <c r="C1653" s="108"/>
      <c r="D1653" s="108"/>
      <c r="E1653" s="108"/>
      <c r="F1653" s="108"/>
      <c r="G1653" s="108"/>
      <c r="H1653" s="108"/>
      <c r="I1653" s="108"/>
      <c r="J1653" s="108"/>
      <c r="L1653" s="63" t="n">
        <f aca="false">IF(AND(A1654&lt;&gt;"",A1653=""),L1652+1,L1652)</f>
        <v>153</v>
      </c>
      <c r="M1653" s="80" t="str">
        <f aca="false">IF(OR(A1653="Insumo",A1653="Composição Auxiliar"),J1653,"")</f>
        <v/>
      </c>
      <c r="N1653" s="81" t="str">
        <f aca="false">IF(E1653="Mão de Obra",J1653,"")</f>
        <v/>
      </c>
      <c r="O1653" s="81" t="str">
        <f aca="false">IF(N1653&lt;&gt;"","",M1653)</f>
        <v/>
      </c>
      <c r="P1653" s="82" t="str">
        <f aca="false">IF(A1653="Composição",B1653,"")</f>
        <v/>
      </c>
      <c r="Q1653" s="81" t="str">
        <f aca="false">IF(P1653&lt;&gt;"",SUMIF(L1653:L1653,L1653,N1653:N1653),"")</f>
        <v/>
      </c>
      <c r="R1653" s="81" t="str">
        <f aca="false">IF(P1653&lt;&gt;"",SUMIF(L1653:L1653,L1653,O1653:O1653),"")</f>
        <v/>
      </c>
    </row>
    <row r="1654" customFormat="false" ht="15" hidden="true" customHeight="true" outlineLevel="0" collapsed="false">
      <c r="A1654" s="83" t="s">
        <v>423</v>
      </c>
      <c r="B1654" s="84" t="s">
        <v>655</v>
      </c>
      <c r="C1654" s="83" t="s">
        <v>656</v>
      </c>
      <c r="D1654" s="83" t="s">
        <v>657</v>
      </c>
      <c r="E1654" s="83" t="s">
        <v>658</v>
      </c>
      <c r="F1654" s="83"/>
      <c r="G1654" s="85" t="s">
        <v>659</v>
      </c>
      <c r="H1654" s="84" t="s">
        <v>660</v>
      </c>
      <c r="I1654" s="84" t="s">
        <v>661</v>
      </c>
      <c r="J1654" s="84" t="s">
        <v>662</v>
      </c>
      <c r="L1654" s="63" t="n">
        <f aca="false">IF(AND(A1655&lt;&gt;"",A1654=""),L1653+1,L1653)</f>
        <v>153</v>
      </c>
      <c r="M1654" s="80" t="str">
        <f aca="false">IF(OR(A1654="Insumo",A1654="Composição Auxiliar"),J1654,"")</f>
        <v/>
      </c>
      <c r="N1654" s="81" t="str">
        <f aca="false">IF(E1654="Mão de Obra",J1654,"")</f>
        <v/>
      </c>
      <c r="O1654" s="81" t="str">
        <f aca="false">IF(N1654&lt;&gt;"","",M1654)</f>
        <v/>
      </c>
      <c r="P1654" s="82" t="str">
        <f aca="false">IF(A1654="Composição",B1654,"")</f>
        <v/>
      </c>
      <c r="Q1654" s="81" t="str">
        <f aca="false">IF(P1654&lt;&gt;"",SUMIF(L1654:L1654,L1654,N1654:N1654),"")</f>
        <v/>
      </c>
      <c r="R1654" s="81" t="str">
        <f aca="false">IF(P1654&lt;&gt;"",SUMIF(L1654:L1654,L1654,O1654:O1654),"")</f>
        <v/>
      </c>
    </row>
    <row r="1655" customFormat="false" ht="38.25" hidden="true" customHeight="true" outlineLevel="0" collapsed="false">
      <c r="A1655" s="86" t="s">
        <v>663</v>
      </c>
      <c r="B1655" s="87" t="s">
        <v>411</v>
      </c>
      <c r="C1655" s="86" t="s">
        <v>716</v>
      </c>
      <c r="D1655" s="86" t="s">
        <v>1504</v>
      </c>
      <c r="E1655" s="86" t="s">
        <v>1505</v>
      </c>
      <c r="F1655" s="86"/>
      <c r="G1655" s="88" t="s">
        <v>718</v>
      </c>
      <c r="H1655" s="89" t="n">
        <v>1</v>
      </c>
      <c r="I1655" s="90" t="n">
        <f aca="false">SUMIF(L:L,$L1655,M:M)</f>
        <v>386.42</v>
      </c>
      <c r="J1655" s="90" t="n">
        <f aca="false">TRUNC(H1655*I1655,2)</f>
        <v>386.42</v>
      </c>
      <c r="L1655" s="63" t="n">
        <f aca="false">IF(AND(A1656&lt;&gt;"",A1655=""),L1654+1,L1654)</f>
        <v>153</v>
      </c>
      <c r="M1655" s="80" t="str">
        <f aca="false">IF(OR(A1655="Insumo",A1655="Composição Auxiliar"),J1655,"")</f>
        <v/>
      </c>
      <c r="N1655" s="81" t="str">
        <f aca="false">IF(E1655="Mão de Obra",J1655,"")</f>
        <v/>
      </c>
      <c r="O1655" s="81" t="str">
        <f aca="false">IF(N1655&lt;&gt;"","",M1655)</f>
        <v/>
      </c>
      <c r="P1655" s="82" t="str">
        <f aca="false">IF(A1655="Composição",B1655,"")</f>
        <v> S-HID-CAIX-89709.6 </v>
      </c>
      <c r="Q1655" s="81" t="n">
        <f aca="false">IF(P1655&lt;&gt;"",SUMIF(L1655:L1655,L1655,N1655:N1655),"")</f>
        <v>0</v>
      </c>
      <c r="R1655" s="81" t="n">
        <f aca="false">IF(P1655&lt;&gt;"",SUMIF(L1655:L1655,L1655,O1655:O1655),"")</f>
        <v>0</v>
      </c>
    </row>
    <row r="1656" customFormat="false" ht="25.5" hidden="true" customHeight="true" outlineLevel="0" collapsed="false">
      <c r="A1656" s="91" t="s">
        <v>668</v>
      </c>
      <c r="B1656" s="92" t="s">
        <v>677</v>
      </c>
      <c r="C1656" s="91" t="s">
        <v>664</v>
      </c>
      <c r="D1656" s="91" t="s">
        <v>678</v>
      </c>
      <c r="E1656" s="91" t="s">
        <v>671</v>
      </c>
      <c r="F1656" s="91"/>
      <c r="G1656" s="93" t="s">
        <v>672</v>
      </c>
      <c r="H1656" s="94" t="n">
        <v>11.3752</v>
      </c>
      <c r="I1656" s="95" t="n">
        <f aca="false">SUMIFS(J:J,A:A,"Composição",B:B,$B1656)</f>
        <v>18.93</v>
      </c>
      <c r="J1656" s="95" t="n">
        <f aca="false">TRUNC(H1656*I1656,2)</f>
        <v>215.33</v>
      </c>
      <c r="L1656" s="63" t="n">
        <f aca="false">IF(AND(A1657&lt;&gt;"",A1656=""),L1655+1,L1655)</f>
        <v>153</v>
      </c>
      <c r="M1656" s="80" t="n">
        <f aca="false">IF(OR(A1656="Insumo",A1656="Composição Auxiliar"),J1656,"")</f>
        <v>215.33</v>
      </c>
      <c r="N1656" s="81" t="str">
        <f aca="false">IF(E1656="Mão de Obra",J1656,"")</f>
        <v/>
      </c>
      <c r="O1656" s="81" t="n">
        <f aca="false">IF(N1656&lt;&gt;"","",M1656)</f>
        <v>215.33</v>
      </c>
      <c r="P1656" s="82" t="str">
        <f aca="false">IF(A1656="Composição",B1656,"")</f>
        <v/>
      </c>
      <c r="Q1656" s="81" t="str">
        <f aca="false">IF(P1656&lt;&gt;"",SUMIF(L1656:L1656,L1656,N1656:N1656),"")</f>
        <v/>
      </c>
      <c r="R1656" s="81" t="str">
        <f aca="false">IF(P1656&lt;&gt;"",SUMIF(L1656:L1656,L1656,O1656:O1656),"")</f>
        <v/>
      </c>
    </row>
    <row r="1657" customFormat="false" ht="25.5" hidden="true" customHeight="true" outlineLevel="0" collapsed="false">
      <c r="A1657" s="91" t="s">
        <v>668</v>
      </c>
      <c r="B1657" s="92" t="s">
        <v>669</v>
      </c>
      <c r="C1657" s="91" t="s">
        <v>664</v>
      </c>
      <c r="D1657" s="91" t="s">
        <v>670</v>
      </c>
      <c r="E1657" s="91" t="s">
        <v>671</v>
      </c>
      <c r="F1657" s="91"/>
      <c r="G1657" s="93" t="s">
        <v>672</v>
      </c>
      <c r="H1657" s="94" t="n">
        <v>0.768</v>
      </c>
      <c r="I1657" s="95" t="n">
        <f aca="false">SUMIFS(J:J,A:A,"Composição",B:B,$B1657)</f>
        <v>23.32</v>
      </c>
      <c r="J1657" s="95" t="n">
        <f aca="false">TRUNC(H1657*I1657,2)</f>
        <v>17.9</v>
      </c>
      <c r="L1657" s="63" t="n">
        <f aca="false">IF(AND(A1658&lt;&gt;"",A1657=""),L1656+1,L1656)</f>
        <v>153</v>
      </c>
      <c r="M1657" s="80" t="n">
        <f aca="false">IF(OR(A1657="Insumo",A1657="Composição Auxiliar"),J1657,"")</f>
        <v>17.9</v>
      </c>
      <c r="N1657" s="81" t="str">
        <f aca="false">IF(E1657="Mão de Obra",J1657,"")</f>
        <v/>
      </c>
      <c r="O1657" s="81" t="n">
        <f aca="false">IF(N1657&lt;&gt;"","",M1657)</f>
        <v>17.9</v>
      </c>
      <c r="P1657" s="82" t="str">
        <f aca="false">IF(A1657="Composição",B1657,"")</f>
        <v/>
      </c>
      <c r="Q1657" s="81" t="str">
        <f aca="false">IF(P1657&lt;&gt;"",SUMIF(L1657:L1657,L1657,N1657:N1657),"")</f>
        <v/>
      </c>
      <c r="R1657" s="81" t="str">
        <f aca="false">IF(P1657&lt;&gt;"",SUMIF(L1657:L1657,L1657,O1657:O1657),"")</f>
        <v/>
      </c>
    </row>
    <row r="1658" customFormat="false" ht="25.5" hidden="true" customHeight="true" outlineLevel="0" collapsed="false">
      <c r="A1658" s="91" t="s">
        <v>668</v>
      </c>
      <c r="B1658" s="92" t="s">
        <v>1508</v>
      </c>
      <c r="C1658" s="91" t="s">
        <v>664</v>
      </c>
      <c r="D1658" s="91" t="s">
        <v>1509</v>
      </c>
      <c r="E1658" s="91" t="s">
        <v>671</v>
      </c>
      <c r="F1658" s="91"/>
      <c r="G1658" s="93" t="s">
        <v>672</v>
      </c>
      <c r="H1658" s="94" t="n">
        <v>0.0357</v>
      </c>
      <c r="I1658" s="95" t="n">
        <f aca="false">SUMIFS(J:J,A:A,"Composição",B:B,$B1658)</f>
        <v>22.61</v>
      </c>
      <c r="J1658" s="95" t="n">
        <f aca="false">TRUNC(H1658*I1658,2)</f>
        <v>0.8</v>
      </c>
      <c r="L1658" s="63" t="n">
        <f aca="false">IF(AND(A1659&lt;&gt;"",A1658=""),L1657+1,L1657)</f>
        <v>153</v>
      </c>
      <c r="M1658" s="80" t="n">
        <f aca="false">IF(OR(A1658="Insumo",A1658="Composição Auxiliar"),J1658,"")</f>
        <v>0.8</v>
      </c>
      <c r="N1658" s="81" t="str">
        <f aca="false">IF(E1658="Mão de Obra",J1658,"")</f>
        <v/>
      </c>
      <c r="O1658" s="81" t="n">
        <f aca="false">IF(N1658&lt;&gt;"","",M1658)</f>
        <v>0.8</v>
      </c>
      <c r="P1658" s="82" t="str">
        <f aca="false">IF(A1658="Composição",B1658,"")</f>
        <v/>
      </c>
      <c r="Q1658" s="81" t="str">
        <f aca="false">IF(P1658&lt;&gt;"",SUMIF(L1658:L1658,L1658,N1658:N1658),"")</f>
        <v/>
      </c>
      <c r="R1658" s="81" t="str">
        <f aca="false">IF(P1658&lt;&gt;"",SUMIF(L1658:L1658,L1658,O1658:O1658),"")</f>
        <v/>
      </c>
    </row>
    <row r="1659" customFormat="false" ht="25.5" hidden="true" customHeight="true" outlineLevel="0" collapsed="false">
      <c r="A1659" s="91" t="s">
        <v>668</v>
      </c>
      <c r="B1659" s="92" t="s">
        <v>819</v>
      </c>
      <c r="C1659" s="91" t="s">
        <v>664</v>
      </c>
      <c r="D1659" s="91" t="s">
        <v>820</v>
      </c>
      <c r="E1659" s="91" t="s">
        <v>671</v>
      </c>
      <c r="F1659" s="91"/>
      <c r="G1659" s="93" t="s">
        <v>672</v>
      </c>
      <c r="H1659" s="94" t="n">
        <v>6.392</v>
      </c>
      <c r="I1659" s="95" t="n">
        <f aca="false">SUMIFS(J:J,A:A,"Composição",B:B,$B1659)</f>
        <v>23.68</v>
      </c>
      <c r="J1659" s="95" t="n">
        <f aca="false">TRUNC(H1659*I1659,2)</f>
        <v>151.36</v>
      </c>
      <c r="L1659" s="63" t="n">
        <f aca="false">IF(AND(A1660&lt;&gt;"",A1659=""),L1658+1,L1658)</f>
        <v>153</v>
      </c>
      <c r="M1659" s="80" t="n">
        <f aca="false">IF(OR(A1659="Insumo",A1659="Composição Auxiliar"),J1659,"")</f>
        <v>151.36</v>
      </c>
      <c r="N1659" s="81" t="str">
        <f aca="false">IF(E1659="Mão de Obra",J1659,"")</f>
        <v/>
      </c>
      <c r="O1659" s="81" t="n">
        <f aca="false">IF(N1659&lt;&gt;"","",M1659)</f>
        <v>151.36</v>
      </c>
      <c r="P1659" s="82" t="str">
        <f aca="false">IF(A1659="Composição",B1659,"")</f>
        <v/>
      </c>
      <c r="Q1659" s="81" t="str">
        <f aca="false">IF(P1659&lt;&gt;"",SUMIF(L1659:L1659,L1659,N1659:N1659),"")</f>
        <v/>
      </c>
      <c r="R1659" s="81" t="str">
        <f aca="false">IF(P1659&lt;&gt;"",SUMIF(L1659:L1659,L1659,O1659:O1659),"")</f>
        <v/>
      </c>
    </row>
    <row r="1660" customFormat="false" ht="25.5" hidden="true" customHeight="true" outlineLevel="0" collapsed="false">
      <c r="A1660" s="91" t="s">
        <v>668</v>
      </c>
      <c r="B1660" s="92" t="s">
        <v>1506</v>
      </c>
      <c r="C1660" s="91" t="s">
        <v>664</v>
      </c>
      <c r="D1660" s="91" t="s">
        <v>1507</v>
      </c>
      <c r="E1660" s="91" t="s">
        <v>691</v>
      </c>
      <c r="F1660" s="91"/>
      <c r="G1660" s="93" t="s">
        <v>672</v>
      </c>
      <c r="H1660" s="94" t="n">
        <v>0.0416</v>
      </c>
      <c r="I1660" s="95" t="n">
        <f aca="false">SUMIFS(J:J,A:A,"Composição",B:B,$B1660)</f>
        <v>24.85</v>
      </c>
      <c r="J1660" s="95" t="n">
        <f aca="false">TRUNC(H1660*I1660,2)</f>
        <v>1.03</v>
      </c>
      <c r="L1660" s="63" t="n">
        <f aca="false">IF(AND(A1661&lt;&gt;"",A1660=""),L1659+1,L1659)</f>
        <v>153</v>
      </c>
      <c r="M1660" s="80" t="n">
        <f aca="false">IF(OR(A1660="Insumo",A1660="Composição Auxiliar"),J1660,"")</f>
        <v>1.03</v>
      </c>
      <c r="N1660" s="81" t="str">
        <f aca="false">IF(E1660="Mão de Obra",J1660,"")</f>
        <v/>
      </c>
      <c r="O1660" s="81" t="n">
        <f aca="false">IF(N1660&lt;&gt;"","",M1660)</f>
        <v>1.03</v>
      </c>
      <c r="P1660" s="82" t="str">
        <f aca="false">IF(A1660="Composição",B1660,"")</f>
        <v/>
      </c>
      <c r="Q1660" s="81" t="str">
        <f aca="false">IF(P1660&lt;&gt;"",SUMIF(L1660:L1660,L1660,N1660:N1660),"")</f>
        <v/>
      </c>
      <c r="R1660" s="81" t="str">
        <f aca="false">IF(P1660&lt;&gt;"",SUMIF(L1660:L1660,L1660,O1660:O1660),"")</f>
        <v/>
      </c>
    </row>
    <row r="1661" customFormat="false" ht="14.25" hidden="true" customHeight="false" outlineLevel="0" collapsed="false">
      <c r="A1661" s="102"/>
      <c r="B1661" s="102"/>
      <c r="C1661" s="102"/>
      <c r="D1661" s="102"/>
      <c r="E1661" s="102"/>
      <c r="F1661" s="103"/>
      <c r="G1661" s="102"/>
      <c r="H1661" s="103"/>
      <c r="I1661" s="102"/>
      <c r="J1661" s="103"/>
      <c r="L1661" s="63" t="n">
        <f aca="false">IF(AND(A1662&lt;&gt;"",A1661=""),L1660+1,L1660)</f>
        <v>153</v>
      </c>
      <c r="M1661" s="80" t="str">
        <f aca="false">IF(OR(A1661="Insumo",A1661="Composição Auxiliar"),J1661,"")</f>
        <v/>
      </c>
      <c r="N1661" s="81" t="str">
        <f aca="false">IF(E1661="Mão de Obra",J1661,"")</f>
        <v/>
      </c>
      <c r="O1661" s="81" t="str">
        <f aca="false">IF(N1661&lt;&gt;"","",M1661)</f>
        <v/>
      </c>
      <c r="P1661" s="82" t="str">
        <f aca="false">IF(A1661="Composição",B1661,"")</f>
        <v/>
      </c>
      <c r="Q1661" s="81" t="str">
        <f aca="false">IF(P1661&lt;&gt;"",SUMIF(L1661:L1661,L1661,N1661:N1661),"")</f>
        <v/>
      </c>
      <c r="R1661" s="81" t="str">
        <f aca="false">IF(P1661&lt;&gt;"",SUMIF(L1661:L1661,L1661,O1661:O1661),"")</f>
        <v/>
      </c>
    </row>
    <row r="1662" customFormat="false" ht="15" hidden="true" customHeight="false" outlineLevel="0" collapsed="false">
      <c r="A1662" s="102"/>
      <c r="B1662" s="102"/>
      <c r="C1662" s="102"/>
      <c r="D1662" s="102"/>
      <c r="E1662" s="102"/>
      <c r="F1662" s="103"/>
      <c r="G1662" s="102"/>
      <c r="H1662" s="104"/>
      <c r="I1662" s="104"/>
      <c r="J1662" s="103"/>
      <c r="L1662" s="63" t="n">
        <f aca="false">IF(AND(A1663&lt;&gt;"",A1662=""),L1661+1,L1661)</f>
        <v>153</v>
      </c>
      <c r="M1662" s="80" t="str">
        <f aca="false">IF(OR(A1662="Insumo",A1662="Composição Auxiliar"),J1662,"")</f>
        <v/>
      </c>
      <c r="N1662" s="81" t="str">
        <f aca="false">IF(E1662="Mão de Obra",J1662,"")</f>
        <v/>
      </c>
      <c r="O1662" s="81" t="str">
        <f aca="false">IF(N1662&lt;&gt;"","",M1662)</f>
        <v/>
      </c>
      <c r="P1662" s="82" t="str">
        <f aca="false">IF(A1662="Composição",B1662,"")</f>
        <v/>
      </c>
      <c r="Q1662" s="81" t="str">
        <f aca="false">IF(P1662&lt;&gt;"",SUMIF(L1662:L1662,L1662,N1662:N1662),"")</f>
        <v/>
      </c>
      <c r="R1662" s="81" t="str">
        <f aca="false">IF(P1662&lt;&gt;"",SUMIF(L1662:L1662,L1662,O1662:O1662),"")</f>
        <v/>
      </c>
    </row>
    <row r="1663" customFormat="false" ht="15" hidden="true" customHeight="false" outlineLevel="0" collapsed="false">
      <c r="A1663" s="108"/>
      <c r="B1663" s="108"/>
      <c r="C1663" s="108"/>
      <c r="D1663" s="108"/>
      <c r="E1663" s="108"/>
      <c r="F1663" s="108"/>
      <c r="G1663" s="108"/>
      <c r="H1663" s="108"/>
      <c r="I1663" s="108"/>
      <c r="J1663" s="108"/>
      <c r="L1663" s="63" t="n">
        <f aca="false">IF(AND(A1664&lt;&gt;"",A1663=""),L1662+1,L1662)</f>
        <v>154</v>
      </c>
      <c r="M1663" s="80" t="str">
        <f aca="false">IF(OR(A1663="Insumo",A1663="Composição Auxiliar"),J1663,"")</f>
        <v/>
      </c>
      <c r="N1663" s="81" t="str">
        <f aca="false">IF(E1663="Mão de Obra",J1663,"")</f>
        <v/>
      </c>
      <c r="O1663" s="81" t="str">
        <f aca="false">IF(N1663&lt;&gt;"","",M1663)</f>
        <v/>
      </c>
      <c r="P1663" s="82" t="str">
        <f aca="false">IF(A1663="Composição",B1663,"")</f>
        <v/>
      </c>
      <c r="Q1663" s="81" t="str">
        <f aca="false">IF(P1663&lt;&gt;"",SUMIF(L1663:L1663,L1663,N1663:N1663),"")</f>
        <v/>
      </c>
      <c r="R1663" s="81" t="str">
        <f aca="false">IF(P1663&lt;&gt;"",SUMIF(L1663:L1663,L1663,O1663:O1663),"")</f>
        <v/>
      </c>
    </row>
    <row r="1664" customFormat="false" ht="15" hidden="true" customHeight="true" outlineLevel="0" collapsed="false">
      <c r="A1664" s="83" t="s">
        <v>424</v>
      </c>
      <c r="B1664" s="84" t="s">
        <v>655</v>
      </c>
      <c r="C1664" s="83" t="s">
        <v>656</v>
      </c>
      <c r="D1664" s="83" t="s">
        <v>657</v>
      </c>
      <c r="E1664" s="83" t="s">
        <v>658</v>
      </c>
      <c r="F1664" s="83"/>
      <c r="G1664" s="85" t="s">
        <v>659</v>
      </c>
      <c r="H1664" s="84" t="s">
        <v>660</v>
      </c>
      <c r="I1664" s="84" t="s">
        <v>661</v>
      </c>
      <c r="J1664" s="84" t="s">
        <v>662</v>
      </c>
      <c r="L1664" s="63" t="n">
        <f aca="false">IF(AND(A1665&lt;&gt;"",A1664=""),L1663+1,L1663)</f>
        <v>154</v>
      </c>
      <c r="M1664" s="80" t="str">
        <f aca="false">IF(OR(A1664="Insumo",A1664="Composição Auxiliar"),J1664,"")</f>
        <v/>
      </c>
      <c r="N1664" s="81" t="str">
        <f aca="false">IF(E1664="Mão de Obra",J1664,"")</f>
        <v/>
      </c>
      <c r="O1664" s="81" t="str">
        <f aca="false">IF(N1664&lt;&gt;"","",M1664)</f>
        <v/>
      </c>
      <c r="P1664" s="82" t="str">
        <f aca="false">IF(A1664="Composição",B1664,"")</f>
        <v/>
      </c>
      <c r="Q1664" s="81" t="str">
        <f aca="false">IF(P1664&lt;&gt;"",SUMIF(L1664:L1664,L1664,N1664:N1664),"")</f>
        <v/>
      </c>
      <c r="R1664" s="81" t="str">
        <f aca="false">IF(P1664&lt;&gt;"",SUMIF(L1664:L1664,L1664,O1664:O1664),"")</f>
        <v/>
      </c>
    </row>
    <row r="1665" customFormat="false" ht="25.5" hidden="true" customHeight="true" outlineLevel="0" collapsed="false">
      <c r="A1665" s="86" t="s">
        <v>663</v>
      </c>
      <c r="B1665" s="87" t="s">
        <v>379</v>
      </c>
      <c r="C1665" s="86" t="s">
        <v>716</v>
      </c>
      <c r="D1665" s="86" t="s">
        <v>1468</v>
      </c>
      <c r="E1665" s="86" t="s">
        <v>1469</v>
      </c>
      <c r="F1665" s="86"/>
      <c r="G1665" s="88" t="s">
        <v>718</v>
      </c>
      <c r="H1665" s="89" t="n">
        <v>1</v>
      </c>
      <c r="I1665" s="90" t="n">
        <f aca="false">SUMIF(L:L,$L1665,M:M)</f>
        <v>25.38</v>
      </c>
      <c r="J1665" s="90" t="n">
        <f aca="false">TRUNC(H1665*I1665,2)</f>
        <v>25.38</v>
      </c>
      <c r="L1665" s="63" t="n">
        <f aca="false">IF(AND(A1666&lt;&gt;"",A1665=""),L1664+1,L1664)</f>
        <v>154</v>
      </c>
      <c r="M1665" s="80" t="str">
        <f aca="false">IF(OR(A1665="Insumo",A1665="Composição Auxiliar"),J1665,"")</f>
        <v/>
      </c>
      <c r="N1665" s="81" t="str">
        <f aca="false">IF(E1665="Mão de Obra",J1665,"")</f>
        <v/>
      </c>
      <c r="O1665" s="81" t="str">
        <f aca="false">IF(N1665&lt;&gt;"","",M1665)</f>
        <v/>
      </c>
      <c r="P1665" s="82" t="str">
        <f aca="false">IF(A1665="Composição",B1665,"")</f>
        <v> S-HID-DIVE-SUP-HOR-01 </v>
      </c>
      <c r="Q1665" s="81" t="n">
        <f aca="false">IF(P1665&lt;&gt;"",SUMIF(L1665:L1665,L1665,N1665:N1665),"")</f>
        <v>0</v>
      </c>
      <c r="R1665" s="81" t="n">
        <f aca="false">IF(P1665&lt;&gt;"",SUMIF(L1665:L1665,L1665,O1665:O1665),"")</f>
        <v>0</v>
      </c>
    </row>
    <row r="1666" customFormat="false" ht="25.5" hidden="true" customHeight="true" outlineLevel="0" collapsed="false">
      <c r="A1666" s="91" t="s">
        <v>668</v>
      </c>
      <c r="B1666" s="92" t="s">
        <v>677</v>
      </c>
      <c r="C1666" s="91" t="s">
        <v>664</v>
      </c>
      <c r="D1666" s="91" t="s">
        <v>678</v>
      </c>
      <c r="E1666" s="91" t="s">
        <v>671</v>
      </c>
      <c r="F1666" s="91"/>
      <c r="G1666" s="93" t="s">
        <v>672</v>
      </c>
      <c r="H1666" s="94" t="n">
        <v>0.25</v>
      </c>
      <c r="I1666" s="95" t="n">
        <f aca="false">SUMIFS(J:J,A:A,"Composição",B:B,$B1666)</f>
        <v>18.93</v>
      </c>
      <c r="J1666" s="95" t="n">
        <f aca="false">TRUNC(H1666*I1666,2)</f>
        <v>4.73</v>
      </c>
      <c r="L1666" s="63" t="n">
        <f aca="false">IF(AND(A1667&lt;&gt;"",A1666=""),L1665+1,L1665)</f>
        <v>154</v>
      </c>
      <c r="M1666" s="80" t="n">
        <f aca="false">IF(OR(A1666="Insumo",A1666="Composição Auxiliar"),J1666,"")</f>
        <v>4.73</v>
      </c>
      <c r="N1666" s="81" t="str">
        <f aca="false">IF(E1666="Mão de Obra",J1666,"")</f>
        <v/>
      </c>
      <c r="O1666" s="81" t="n">
        <f aca="false">IF(N1666&lt;&gt;"","",M1666)</f>
        <v>4.73</v>
      </c>
      <c r="P1666" s="82" t="str">
        <f aca="false">IF(A1666="Composição",B1666,"")</f>
        <v/>
      </c>
      <c r="Q1666" s="81" t="str">
        <f aca="false">IF(P1666&lt;&gt;"",SUMIF(L1666:L1666,L1666,N1666:N1666),"")</f>
        <v/>
      </c>
      <c r="R1666" s="81" t="str">
        <f aca="false">IF(P1666&lt;&gt;"",SUMIF(L1666:L1666,L1666,O1666:O1666),"")</f>
        <v/>
      </c>
    </row>
    <row r="1667" customFormat="false" ht="25.5" hidden="true" customHeight="true" outlineLevel="0" collapsed="false">
      <c r="A1667" s="91" t="s">
        <v>668</v>
      </c>
      <c r="B1667" s="92" t="s">
        <v>819</v>
      </c>
      <c r="C1667" s="91" t="s">
        <v>664</v>
      </c>
      <c r="D1667" s="91" t="s">
        <v>820</v>
      </c>
      <c r="E1667" s="91" t="s">
        <v>671</v>
      </c>
      <c r="F1667" s="91"/>
      <c r="G1667" s="93" t="s">
        <v>672</v>
      </c>
      <c r="H1667" s="94" t="n">
        <v>0.25</v>
      </c>
      <c r="I1667" s="95" t="n">
        <f aca="false">SUMIFS(J:J,A:A,"Composição",B:B,$B1667)</f>
        <v>23.68</v>
      </c>
      <c r="J1667" s="95" t="n">
        <f aca="false">TRUNC(H1667*I1667,2)</f>
        <v>5.92</v>
      </c>
      <c r="L1667" s="63" t="n">
        <f aca="false">IF(AND(A1668&lt;&gt;"",A1667=""),L1666+1,L1666)</f>
        <v>154</v>
      </c>
      <c r="M1667" s="80" t="n">
        <f aca="false">IF(OR(A1667="Insumo",A1667="Composição Auxiliar"),J1667,"")</f>
        <v>5.92</v>
      </c>
      <c r="N1667" s="81" t="str">
        <f aca="false">IF(E1667="Mão de Obra",J1667,"")</f>
        <v/>
      </c>
      <c r="O1667" s="81" t="n">
        <f aca="false">IF(N1667&lt;&gt;"","",M1667)</f>
        <v>5.92</v>
      </c>
      <c r="P1667" s="82" t="str">
        <f aca="false">IF(A1667="Composição",B1667,"")</f>
        <v/>
      </c>
      <c r="Q1667" s="81" t="str">
        <f aca="false">IF(P1667&lt;&gt;"",SUMIF(L1667:L1667,L1667,N1667:N1667),"")</f>
        <v/>
      </c>
      <c r="R1667" s="81" t="str">
        <f aca="false">IF(P1667&lt;&gt;"",SUMIF(L1667:L1667,L1667,O1667:O1667),"")</f>
        <v/>
      </c>
    </row>
    <row r="1668" customFormat="false" ht="14.25" hidden="true" customHeight="false" outlineLevel="0" collapsed="false">
      <c r="A1668" s="96" t="s">
        <v>679</v>
      </c>
      <c r="B1668" s="97" t="s">
        <v>1471</v>
      </c>
      <c r="C1668" s="96" t="str">
        <f aca="false">VLOOKUP(B1668,INSUMOS!$A:$I,2,0)</f>
        <v>ORSE</v>
      </c>
      <c r="D1668" s="96" t="str">
        <f aca="false">VLOOKUP(B1668,INSUMOS!$A:$I,3,0)</f>
        <v>BARRA ROSCADA ZINCADA Ø 3/8" M</v>
      </c>
      <c r="E1668" s="98" t="str">
        <f aca="false">VLOOKUP(B1668,INSUMOS!$A:$I,4,0)</f>
        <v>Material</v>
      </c>
      <c r="F1668" s="98"/>
      <c r="G1668" s="99" t="str">
        <f aca="false">VLOOKUP(B1668,INSUMOS!$A:$I,5,0)</f>
        <v>barra</v>
      </c>
      <c r="H1668" s="100" t="n">
        <v>0.9</v>
      </c>
      <c r="I1668" s="101" t="n">
        <f aca="false">VLOOKUP(B1668,INSUMOS!$A:$I,8,0)</f>
        <v>7.7</v>
      </c>
      <c r="J1668" s="101" t="n">
        <f aca="false">TRUNC(H1668*I1668,2)</f>
        <v>6.93</v>
      </c>
      <c r="L1668" s="63" t="n">
        <f aca="false">IF(AND(A1669&lt;&gt;"",A1668=""),L1667+1,L1667)</f>
        <v>154</v>
      </c>
      <c r="M1668" s="80" t="n">
        <f aca="false">IF(OR(A1668="Insumo",A1668="Composição Auxiliar"),J1668,"")</f>
        <v>6.93</v>
      </c>
      <c r="N1668" s="81" t="str">
        <f aca="false">IF(E1668="Mão de Obra",J1668,"")</f>
        <v/>
      </c>
      <c r="O1668" s="81" t="n">
        <f aca="false">IF(N1668&lt;&gt;"","",M1668)</f>
        <v>6.93</v>
      </c>
      <c r="P1668" s="82" t="str">
        <f aca="false">IF(A1668="Composição",B1668,"")</f>
        <v/>
      </c>
      <c r="Q1668" s="81" t="str">
        <f aca="false">IF(P1668&lt;&gt;"",SUMIF(L1668:L1668,L1668,N1668:N1668),"")</f>
        <v/>
      </c>
      <c r="R1668" s="81" t="str">
        <f aca="false">IF(P1668&lt;&gt;"",SUMIF(L1668:L1668,L1668,O1668:O1668),"")</f>
        <v/>
      </c>
    </row>
    <row r="1669" customFormat="false" ht="14.25" hidden="true" customHeight="false" outlineLevel="0" collapsed="false">
      <c r="A1669" s="96" t="s">
        <v>679</v>
      </c>
      <c r="B1669" s="97" t="s">
        <v>1472</v>
      </c>
      <c r="C1669" s="96" t="str">
        <f aca="false">VLOOKUP(B1669,INSUMOS!$A:$I,2,0)</f>
        <v>ORSE</v>
      </c>
      <c r="D1669" s="96" t="str">
        <f aca="false">VLOOKUP(B1669,INSUMOS!$A:$I,3,0)</f>
        <v>ARRUELA LISA DE 3/8" UN</v>
      </c>
      <c r="E1669" s="98" t="str">
        <f aca="false">VLOOKUP(B1669,INSUMOS!$A:$I,4,0)</f>
        <v>Material</v>
      </c>
      <c r="F1669" s="98"/>
      <c r="G1669" s="99" t="str">
        <f aca="false">VLOOKUP(B1669,INSUMOS!$A:$I,5,0)</f>
        <v>un</v>
      </c>
      <c r="H1669" s="100" t="n">
        <v>3</v>
      </c>
      <c r="I1669" s="101" t="n">
        <f aca="false">VLOOKUP(B1669,INSUMOS!$A:$I,8,0)</f>
        <v>0.12</v>
      </c>
      <c r="J1669" s="101" t="n">
        <f aca="false">TRUNC(H1669*I1669,2)</f>
        <v>0.36</v>
      </c>
      <c r="L1669" s="63" t="n">
        <f aca="false">IF(AND(A1670&lt;&gt;"",A1669=""),L1668+1,L1668)</f>
        <v>154</v>
      </c>
      <c r="M1669" s="80" t="n">
        <f aca="false">IF(OR(A1669="Insumo",A1669="Composição Auxiliar"),J1669,"")</f>
        <v>0.36</v>
      </c>
      <c r="N1669" s="81" t="str">
        <f aca="false">IF(E1669="Mão de Obra",J1669,"")</f>
        <v/>
      </c>
      <c r="O1669" s="81" t="n">
        <f aca="false">IF(N1669&lt;&gt;"","",M1669)</f>
        <v>0.36</v>
      </c>
      <c r="P1669" s="82" t="str">
        <f aca="false">IF(A1669="Composição",B1669,"")</f>
        <v/>
      </c>
      <c r="Q1669" s="81" t="str">
        <f aca="false">IF(P1669&lt;&gt;"",SUMIF(L1669:L1669,L1669,N1669:N1669),"")</f>
        <v/>
      </c>
      <c r="R1669" s="81" t="str">
        <f aca="false">IF(P1669&lt;&gt;"",SUMIF(L1669:L1669,L1669,O1669:O1669),"")</f>
        <v/>
      </c>
    </row>
    <row r="1670" customFormat="false" ht="14.25" hidden="true" customHeight="false" outlineLevel="0" collapsed="false">
      <c r="A1670" s="96" t="s">
        <v>679</v>
      </c>
      <c r="B1670" s="97" t="s">
        <v>1470</v>
      </c>
      <c r="C1670" s="96" t="str">
        <f aca="false">VLOOKUP(B1670,INSUMOS!$A:$I,2,0)</f>
        <v>SINAPI</v>
      </c>
      <c r="D1670" s="96" t="str">
        <f aca="false">VLOOKUP(B1670,INSUMOS!$A:$I,3,0)</f>
        <v>PORCA ZINCADA, SEXTAVADA, DIAMETRO 3/8"</v>
      </c>
      <c r="E1670" s="98" t="str">
        <f aca="false">VLOOKUP(B1670,INSUMOS!$A:$I,4,0)</f>
        <v>Material</v>
      </c>
      <c r="F1670" s="98"/>
      <c r="G1670" s="99" t="str">
        <f aca="false">VLOOKUP(B1670,INSUMOS!$A:$I,5,0)</f>
        <v>UN</v>
      </c>
      <c r="H1670" s="100" t="n">
        <v>3</v>
      </c>
      <c r="I1670" s="101" t="n">
        <f aca="false">VLOOKUP(B1670,INSUMOS!$A:$I,8,0)</f>
        <v>0.28</v>
      </c>
      <c r="J1670" s="101" t="n">
        <f aca="false">TRUNC(H1670*I1670,2)</f>
        <v>0.84</v>
      </c>
      <c r="L1670" s="63" t="n">
        <f aca="false">IF(AND(A1671&lt;&gt;"",A1670=""),L1669+1,L1669)</f>
        <v>154</v>
      </c>
      <c r="M1670" s="80" t="n">
        <f aca="false">IF(OR(A1670="Insumo",A1670="Composição Auxiliar"),J1670,"")</f>
        <v>0.84</v>
      </c>
      <c r="N1670" s="81" t="str">
        <f aca="false">IF(E1670="Mão de Obra",J1670,"")</f>
        <v/>
      </c>
      <c r="O1670" s="81" t="n">
        <f aca="false">IF(N1670&lt;&gt;"","",M1670)</f>
        <v>0.84</v>
      </c>
      <c r="P1670" s="82" t="str">
        <f aca="false">IF(A1670="Composição",B1670,"")</f>
        <v/>
      </c>
      <c r="Q1670" s="81" t="str">
        <f aca="false">IF(P1670&lt;&gt;"",SUMIF(L1670:L1670,L1670,N1670:N1670),"")</f>
        <v/>
      </c>
      <c r="R1670" s="81" t="str">
        <f aca="false">IF(P1670&lt;&gt;"",SUMIF(L1670:L1670,L1670,O1670:O1670),"")</f>
        <v/>
      </c>
    </row>
    <row r="1671" customFormat="false" ht="25.5" hidden="true" customHeight="false" outlineLevel="0" collapsed="false">
      <c r="A1671" s="96" t="s">
        <v>679</v>
      </c>
      <c r="B1671" s="97" t="s">
        <v>1473</v>
      </c>
      <c r="C1671" s="96" t="str">
        <f aca="false">VLOOKUP(B1671,INSUMOS!$A:$I,2,0)</f>
        <v>SINAPI</v>
      </c>
      <c r="D1671" s="96" t="str">
        <f aca="false">VLOOKUP(B1671,INSUMOS!$A:$I,3,0)</f>
        <v>ABRACADEIRA EM ACO PARA AMARRACAO DE ELETRODUTOS, TIPO U SIMPLES, COM 2"</v>
      </c>
      <c r="E1671" s="98" t="str">
        <f aca="false">VLOOKUP(B1671,INSUMOS!$A:$I,4,0)</f>
        <v>Material</v>
      </c>
      <c r="F1671" s="98"/>
      <c r="G1671" s="99" t="str">
        <f aca="false">VLOOKUP(B1671,INSUMOS!$A:$I,5,0)</f>
        <v>UN</v>
      </c>
      <c r="H1671" s="100" t="n">
        <v>1</v>
      </c>
      <c r="I1671" s="101" t="n">
        <f aca="false">VLOOKUP(B1671,INSUMOS!$A:$I,8,0)</f>
        <v>3.57</v>
      </c>
      <c r="J1671" s="101" t="n">
        <f aca="false">TRUNC(H1671*I1671,2)</f>
        <v>3.57</v>
      </c>
      <c r="L1671" s="63" t="n">
        <f aca="false">IF(AND(A1672&lt;&gt;"",A1671=""),L1670+1,L1670)</f>
        <v>154</v>
      </c>
      <c r="M1671" s="80" t="n">
        <f aca="false">IF(OR(A1671="Insumo",A1671="Composição Auxiliar"),J1671,"")</f>
        <v>3.57</v>
      </c>
      <c r="N1671" s="81" t="str">
        <f aca="false">IF(E1671="Mão de Obra",J1671,"")</f>
        <v/>
      </c>
      <c r="O1671" s="81" t="n">
        <f aca="false">IF(N1671&lt;&gt;"","",M1671)</f>
        <v>3.57</v>
      </c>
      <c r="P1671" s="82" t="str">
        <f aca="false">IF(A1671="Composição",B1671,"")</f>
        <v/>
      </c>
      <c r="Q1671" s="81" t="str">
        <f aca="false">IF(P1671&lt;&gt;"",SUMIF(L1671:L1671,L1671,N1671:N1671),"")</f>
        <v/>
      </c>
      <c r="R1671" s="81" t="str">
        <f aca="false">IF(P1671&lt;&gt;"",SUMIF(L1671:L1671,L1671,O1671:O1671),"")</f>
        <v/>
      </c>
    </row>
    <row r="1672" customFormat="false" ht="25.5" hidden="true" customHeight="false" outlineLevel="0" collapsed="false">
      <c r="A1672" s="96" t="s">
        <v>679</v>
      </c>
      <c r="B1672" s="97" t="s">
        <v>1474</v>
      </c>
      <c r="C1672" s="96" t="str">
        <f aca="false">VLOOKUP(B1672,INSUMOS!$A:$I,2,0)</f>
        <v>SINAPI</v>
      </c>
      <c r="D1672" s="96" t="str">
        <f aca="false">VLOOKUP(B1672,INSUMOS!$A:$I,3,0)</f>
        <v>PARAFUSO DE ACO TIPO CHUMBADOR PARABOLT, DIAMETRO 3/8", COMPRIMENTO 75 MM</v>
      </c>
      <c r="E1672" s="98" t="str">
        <f aca="false">VLOOKUP(B1672,INSUMOS!$A:$I,4,0)</f>
        <v>Material</v>
      </c>
      <c r="F1672" s="98"/>
      <c r="G1672" s="99" t="str">
        <f aca="false">VLOOKUP(B1672,INSUMOS!$A:$I,5,0)</f>
        <v>UN</v>
      </c>
      <c r="H1672" s="100" t="n">
        <v>1</v>
      </c>
      <c r="I1672" s="101" t="n">
        <f aca="false">VLOOKUP(B1672,INSUMOS!$A:$I,8,0)</f>
        <v>3.03</v>
      </c>
      <c r="J1672" s="101" t="n">
        <f aca="false">TRUNC(H1672*I1672,2)</f>
        <v>3.03</v>
      </c>
      <c r="L1672" s="63" t="n">
        <f aca="false">IF(AND(A1673&lt;&gt;"",A1672=""),L1671+1,L1671)</f>
        <v>154</v>
      </c>
      <c r="M1672" s="80" t="n">
        <f aca="false">IF(OR(A1672="Insumo",A1672="Composição Auxiliar"),J1672,"")</f>
        <v>3.03</v>
      </c>
      <c r="N1672" s="81" t="str">
        <f aca="false">IF(E1672="Mão de Obra",J1672,"")</f>
        <v/>
      </c>
      <c r="O1672" s="81" t="n">
        <f aca="false">IF(N1672&lt;&gt;"","",M1672)</f>
        <v>3.03</v>
      </c>
      <c r="P1672" s="82" t="str">
        <f aca="false">IF(A1672="Composição",B1672,"")</f>
        <v/>
      </c>
      <c r="Q1672" s="81" t="str">
        <f aca="false">IF(P1672&lt;&gt;"",SUMIF(L1672:L1672,L1672,N1672:N1672),"")</f>
        <v/>
      </c>
      <c r="R1672" s="81" t="str">
        <f aca="false">IF(P1672&lt;&gt;"",SUMIF(L1672:L1672,L1672,O1672:O1672),"")</f>
        <v/>
      </c>
    </row>
    <row r="1673" customFormat="false" ht="14.25" hidden="true" customHeight="false" outlineLevel="0" collapsed="false">
      <c r="A1673" s="102"/>
      <c r="B1673" s="102"/>
      <c r="C1673" s="102"/>
      <c r="D1673" s="102"/>
      <c r="E1673" s="102"/>
      <c r="F1673" s="103"/>
      <c r="G1673" s="102"/>
      <c r="H1673" s="103"/>
      <c r="I1673" s="102"/>
      <c r="J1673" s="103"/>
      <c r="L1673" s="63" t="n">
        <f aca="false">IF(AND(A1674&lt;&gt;"",A1673=""),L1672+1,L1672)</f>
        <v>154</v>
      </c>
      <c r="M1673" s="80" t="str">
        <f aca="false">IF(OR(A1673="Insumo",A1673="Composição Auxiliar"),J1673,"")</f>
        <v/>
      </c>
      <c r="N1673" s="81" t="str">
        <f aca="false">IF(E1673="Mão de Obra",J1673,"")</f>
        <v/>
      </c>
      <c r="O1673" s="81" t="str">
        <f aca="false">IF(N1673&lt;&gt;"","",M1673)</f>
        <v/>
      </c>
      <c r="P1673" s="82" t="str">
        <f aca="false">IF(A1673="Composição",B1673,"")</f>
        <v/>
      </c>
      <c r="Q1673" s="81" t="str">
        <f aca="false">IF(P1673&lt;&gt;"",SUMIF(L1673:L1673,L1673,N1673:N1673),"")</f>
        <v/>
      </c>
      <c r="R1673" s="81" t="str">
        <f aca="false">IF(P1673&lt;&gt;"",SUMIF(L1673:L1673,L1673,O1673:O1673),"")</f>
        <v/>
      </c>
    </row>
    <row r="1674" customFormat="false" ht="15" hidden="true" customHeight="false" outlineLevel="0" collapsed="false">
      <c r="A1674" s="102"/>
      <c r="B1674" s="102"/>
      <c r="C1674" s="102"/>
      <c r="D1674" s="102"/>
      <c r="E1674" s="102"/>
      <c r="F1674" s="103"/>
      <c r="G1674" s="102"/>
      <c r="H1674" s="104"/>
      <c r="I1674" s="104"/>
      <c r="J1674" s="103"/>
      <c r="L1674" s="63" t="n">
        <f aca="false">IF(AND(A1675&lt;&gt;"",A1674=""),L1673+1,L1673)</f>
        <v>154</v>
      </c>
      <c r="M1674" s="80" t="str">
        <f aca="false">IF(OR(A1674="Insumo",A1674="Composição Auxiliar"),J1674,"")</f>
        <v/>
      </c>
      <c r="N1674" s="81" t="str">
        <f aca="false">IF(E1674="Mão de Obra",J1674,"")</f>
        <v/>
      </c>
      <c r="O1674" s="81" t="str">
        <f aca="false">IF(N1674&lt;&gt;"","",M1674)</f>
        <v/>
      </c>
      <c r="P1674" s="82" t="str">
        <f aca="false">IF(A1674="Composição",B1674,"")</f>
        <v/>
      </c>
      <c r="Q1674" s="81" t="str">
        <f aca="false">IF(P1674&lt;&gt;"",SUMIF(L1674:L1674,L1674,N1674:N1674),"")</f>
        <v/>
      </c>
      <c r="R1674" s="81" t="str">
        <f aca="false">IF(P1674&lt;&gt;"",SUMIF(L1674:L1674,L1674,O1674:O1674),"")</f>
        <v/>
      </c>
    </row>
    <row r="1675" customFormat="false" ht="15" hidden="true" customHeight="false" outlineLevel="0" collapsed="false">
      <c r="A1675" s="108"/>
      <c r="B1675" s="108"/>
      <c r="C1675" s="108"/>
      <c r="D1675" s="108"/>
      <c r="E1675" s="108"/>
      <c r="F1675" s="108"/>
      <c r="G1675" s="108"/>
      <c r="H1675" s="108"/>
      <c r="I1675" s="108"/>
      <c r="J1675" s="108"/>
      <c r="L1675" s="63" t="n">
        <f aca="false">IF(AND(A1676&lt;&gt;"",A1675=""),L1674+1,L1674)</f>
        <v>155</v>
      </c>
      <c r="M1675" s="80" t="str">
        <f aca="false">IF(OR(A1675="Insumo",A1675="Composição Auxiliar"),J1675,"")</f>
        <v/>
      </c>
      <c r="N1675" s="81" t="str">
        <f aca="false">IF(E1675="Mão de Obra",J1675,"")</f>
        <v/>
      </c>
      <c r="O1675" s="81" t="str">
        <f aca="false">IF(N1675&lt;&gt;"","",M1675)</f>
        <v/>
      </c>
      <c r="P1675" s="82" t="str">
        <f aca="false">IF(A1675="Composição",B1675,"")</f>
        <v/>
      </c>
      <c r="Q1675" s="81" t="str">
        <f aca="false">IF(P1675&lt;&gt;"",SUMIF(L1675:L1675,L1675,N1675:N1675),"")</f>
        <v/>
      </c>
      <c r="R1675" s="81" t="str">
        <f aca="false">IF(P1675&lt;&gt;"",SUMIF(L1675:L1675,L1675,O1675:O1675),"")</f>
        <v/>
      </c>
    </row>
    <row r="1676" customFormat="false" ht="15" hidden="true" customHeight="true" outlineLevel="0" collapsed="false">
      <c r="A1676" s="83" t="s">
        <v>425</v>
      </c>
      <c r="B1676" s="84" t="s">
        <v>655</v>
      </c>
      <c r="C1676" s="83" t="s">
        <v>656</v>
      </c>
      <c r="D1676" s="83" t="s">
        <v>657</v>
      </c>
      <c r="E1676" s="83" t="s">
        <v>658</v>
      </c>
      <c r="F1676" s="83"/>
      <c r="G1676" s="85" t="s">
        <v>659</v>
      </c>
      <c r="H1676" s="84" t="s">
        <v>660</v>
      </c>
      <c r="I1676" s="84" t="s">
        <v>661</v>
      </c>
      <c r="J1676" s="84" t="s">
        <v>662</v>
      </c>
      <c r="L1676" s="63" t="n">
        <f aca="false">IF(AND(A1677&lt;&gt;"",A1676=""),L1675+1,L1675)</f>
        <v>155</v>
      </c>
      <c r="M1676" s="80" t="str">
        <f aca="false">IF(OR(A1676="Insumo",A1676="Composição Auxiliar"),J1676,"")</f>
        <v/>
      </c>
      <c r="N1676" s="81" t="str">
        <f aca="false">IF(E1676="Mão de Obra",J1676,"")</f>
        <v/>
      </c>
      <c r="O1676" s="81" t="str">
        <f aca="false">IF(N1676&lt;&gt;"","",M1676)</f>
        <v/>
      </c>
      <c r="P1676" s="82" t="str">
        <f aca="false">IF(A1676="Composição",B1676,"")</f>
        <v/>
      </c>
      <c r="Q1676" s="81" t="str">
        <f aca="false">IF(P1676&lt;&gt;"",SUMIF(L1676:L1676,L1676,N1676:N1676),"")</f>
        <v/>
      </c>
      <c r="R1676" s="81" t="str">
        <f aca="false">IF(P1676&lt;&gt;"",SUMIF(L1676:L1676,L1676,O1676:O1676),"")</f>
        <v/>
      </c>
    </row>
    <row r="1677" customFormat="false" ht="25.5" hidden="true" customHeight="true" outlineLevel="0" collapsed="false">
      <c r="A1677" s="86" t="s">
        <v>663</v>
      </c>
      <c r="B1677" s="87" t="s">
        <v>377</v>
      </c>
      <c r="C1677" s="86" t="s">
        <v>716</v>
      </c>
      <c r="D1677" s="86" t="s">
        <v>1464</v>
      </c>
      <c r="E1677" s="86" t="s">
        <v>733</v>
      </c>
      <c r="F1677" s="86"/>
      <c r="G1677" s="88" t="s">
        <v>729</v>
      </c>
      <c r="H1677" s="89" t="n">
        <v>1</v>
      </c>
      <c r="I1677" s="90" t="n">
        <f aca="false">SUMIF(L:L,$L1677,M:M)</f>
        <v>7.42</v>
      </c>
      <c r="J1677" s="90" t="n">
        <f aca="false">TRUNC(H1677*I1677,2)</f>
        <v>7.42</v>
      </c>
      <c r="L1677" s="63" t="n">
        <f aca="false">IF(AND(A1678&lt;&gt;"",A1677=""),L1676+1,L1676)</f>
        <v>155</v>
      </c>
      <c r="M1677" s="80" t="str">
        <f aca="false">IF(OR(A1677="Insumo",A1677="Composição Auxiliar"),J1677,"")</f>
        <v/>
      </c>
      <c r="N1677" s="81" t="str">
        <f aca="false">IF(E1677="Mão de Obra",J1677,"")</f>
        <v/>
      </c>
      <c r="O1677" s="81" t="str">
        <f aca="false">IF(N1677&lt;&gt;"","",M1677)</f>
        <v/>
      </c>
      <c r="P1677" s="82" t="str">
        <f aca="false">IF(A1677="Composição",B1677,"")</f>
        <v> S-ELE-INFR-PINT </v>
      </c>
      <c r="Q1677" s="81" t="n">
        <f aca="false">IF(P1677&lt;&gt;"",SUMIF(L1677:L1677,L1677,N1677:N1677),"")</f>
        <v>0</v>
      </c>
      <c r="R1677" s="81" t="n">
        <f aca="false">IF(P1677&lt;&gt;"",SUMIF(L1677:L1677,L1677,O1677:O1677),"")</f>
        <v>0</v>
      </c>
    </row>
    <row r="1678" customFormat="false" ht="25.5" hidden="true" customHeight="true" outlineLevel="0" collapsed="false">
      <c r="A1678" s="91" t="s">
        <v>668</v>
      </c>
      <c r="B1678" s="92" t="s">
        <v>1267</v>
      </c>
      <c r="C1678" s="91" t="s">
        <v>664</v>
      </c>
      <c r="D1678" s="91" t="s">
        <v>1268</v>
      </c>
      <c r="E1678" s="91" t="s">
        <v>671</v>
      </c>
      <c r="F1678" s="91"/>
      <c r="G1678" s="93" t="s">
        <v>672</v>
      </c>
      <c r="H1678" s="94" t="n">
        <v>0.1</v>
      </c>
      <c r="I1678" s="95" t="n">
        <f aca="false">SUMIFS(J:J,A:A,"Composição",B:B,$B1678)</f>
        <v>24.91</v>
      </c>
      <c r="J1678" s="95" t="n">
        <f aca="false">TRUNC(H1678*I1678,2)</f>
        <v>2.49</v>
      </c>
      <c r="L1678" s="63" t="n">
        <f aca="false">IF(AND(A1679&lt;&gt;"",A1678=""),L1677+1,L1677)</f>
        <v>155</v>
      </c>
      <c r="M1678" s="80" t="n">
        <f aca="false">IF(OR(A1678="Insumo",A1678="Composição Auxiliar"),J1678,"")</f>
        <v>2.49</v>
      </c>
      <c r="N1678" s="81" t="str">
        <f aca="false">IF(E1678="Mão de Obra",J1678,"")</f>
        <v/>
      </c>
      <c r="O1678" s="81" t="n">
        <f aca="false">IF(N1678&lt;&gt;"","",M1678)</f>
        <v>2.49</v>
      </c>
      <c r="P1678" s="82" t="str">
        <f aca="false">IF(A1678="Composição",B1678,"")</f>
        <v/>
      </c>
      <c r="Q1678" s="81" t="str">
        <f aca="false">IF(P1678&lt;&gt;"",SUMIF(L1678:L1678,L1678,N1678:N1678),"")</f>
        <v/>
      </c>
      <c r="R1678" s="81" t="str">
        <f aca="false">IF(P1678&lt;&gt;"",SUMIF(L1678:L1678,L1678,O1678:O1678),"")</f>
        <v/>
      </c>
    </row>
    <row r="1679" customFormat="false" ht="25.5" hidden="true" customHeight="true" outlineLevel="0" collapsed="false">
      <c r="A1679" s="91" t="s">
        <v>668</v>
      </c>
      <c r="B1679" s="92" t="s">
        <v>677</v>
      </c>
      <c r="C1679" s="91" t="s">
        <v>664</v>
      </c>
      <c r="D1679" s="91" t="s">
        <v>678</v>
      </c>
      <c r="E1679" s="91" t="s">
        <v>671</v>
      </c>
      <c r="F1679" s="91"/>
      <c r="G1679" s="93" t="s">
        <v>672</v>
      </c>
      <c r="H1679" s="94" t="n">
        <v>0.1</v>
      </c>
      <c r="I1679" s="95" t="n">
        <f aca="false">SUMIFS(J:J,A:A,"Composição",B:B,$B1679)</f>
        <v>18.93</v>
      </c>
      <c r="J1679" s="95" t="n">
        <f aca="false">TRUNC(H1679*I1679,2)</f>
        <v>1.89</v>
      </c>
      <c r="L1679" s="63" t="n">
        <f aca="false">IF(AND(A1680&lt;&gt;"",A1679=""),L1678+1,L1678)</f>
        <v>155</v>
      </c>
      <c r="M1679" s="80" t="n">
        <f aca="false">IF(OR(A1679="Insumo",A1679="Composição Auxiliar"),J1679,"")</f>
        <v>1.89</v>
      </c>
      <c r="N1679" s="81" t="str">
        <f aca="false">IF(E1679="Mão de Obra",J1679,"")</f>
        <v/>
      </c>
      <c r="O1679" s="81" t="n">
        <f aca="false">IF(N1679&lt;&gt;"","",M1679)</f>
        <v>1.89</v>
      </c>
      <c r="P1679" s="82" t="str">
        <f aca="false">IF(A1679="Composição",B1679,"")</f>
        <v/>
      </c>
      <c r="Q1679" s="81" t="str">
        <f aca="false">IF(P1679&lt;&gt;"",SUMIF(L1679:L1679,L1679,N1679:N1679),"")</f>
        <v/>
      </c>
      <c r="R1679" s="81" t="str">
        <f aca="false">IF(P1679&lt;&gt;"",SUMIF(L1679:L1679,L1679,O1679:O1679),"")</f>
        <v/>
      </c>
    </row>
    <row r="1680" customFormat="false" ht="14.25" hidden="true" customHeight="false" outlineLevel="0" collapsed="false">
      <c r="A1680" s="96" t="s">
        <v>679</v>
      </c>
      <c r="B1680" s="97" t="s">
        <v>1467</v>
      </c>
      <c r="C1680" s="96" t="str">
        <f aca="false">VLOOKUP(B1680,INSUMOS!$A:$I,2,0)</f>
        <v>SINAPI</v>
      </c>
      <c r="D1680" s="96" t="str">
        <f aca="false">VLOOKUP(B1680,INSUMOS!$A:$I,3,0)</f>
        <v>TINTA ESMALTE SINTETICO PREMIUM BRILHANTE</v>
      </c>
      <c r="E1680" s="98" t="str">
        <f aca="false">VLOOKUP(B1680,INSUMOS!$A:$I,4,0)</f>
        <v>Material</v>
      </c>
      <c r="F1680" s="98"/>
      <c r="G1680" s="99" t="str">
        <f aca="false">VLOOKUP(B1680,INSUMOS!$A:$I,5,0)</f>
        <v>L</v>
      </c>
      <c r="H1680" s="100" t="n">
        <v>0.05</v>
      </c>
      <c r="I1680" s="101" t="n">
        <f aca="false">VLOOKUP(B1680,INSUMOS!$A:$I,8,0)</f>
        <v>33.71</v>
      </c>
      <c r="J1680" s="101" t="n">
        <f aca="false">TRUNC(H1680*I1680,2)</f>
        <v>1.68</v>
      </c>
      <c r="L1680" s="63" t="n">
        <f aca="false">IF(AND(A1681&lt;&gt;"",A1680=""),L1679+1,L1679)</f>
        <v>155</v>
      </c>
      <c r="M1680" s="80" t="n">
        <f aca="false">IF(OR(A1680="Insumo",A1680="Composição Auxiliar"),J1680,"")</f>
        <v>1.68</v>
      </c>
      <c r="N1680" s="81" t="str">
        <f aca="false">IF(E1680="Mão de Obra",J1680,"")</f>
        <v/>
      </c>
      <c r="O1680" s="81" t="n">
        <f aca="false">IF(N1680&lt;&gt;"","",M1680)</f>
        <v>1.68</v>
      </c>
      <c r="P1680" s="82" t="str">
        <f aca="false">IF(A1680="Composição",B1680,"")</f>
        <v/>
      </c>
      <c r="Q1680" s="81" t="str">
        <f aca="false">IF(P1680&lt;&gt;"",SUMIF(L1680:L1680,L1680,N1680:N1680),"")</f>
        <v/>
      </c>
      <c r="R1680" s="81" t="str">
        <f aca="false">IF(P1680&lt;&gt;"",SUMIF(L1680:L1680,L1680,O1680:O1680),"")</f>
        <v/>
      </c>
    </row>
    <row r="1681" customFormat="false" ht="14.25" hidden="true" customHeight="false" outlineLevel="0" collapsed="false">
      <c r="A1681" s="96" t="s">
        <v>679</v>
      </c>
      <c r="B1681" s="97" t="s">
        <v>1465</v>
      </c>
      <c r="C1681" s="96" t="str">
        <f aca="false">VLOOKUP(B1681,INSUMOS!$A:$I,2,0)</f>
        <v>SINAPI</v>
      </c>
      <c r="D1681" s="96" t="str">
        <f aca="false">VLOOKUP(B1681,INSUMOS!$A:$I,3,0)</f>
        <v>DILUENTE AGUARRAS</v>
      </c>
      <c r="E1681" s="98" t="str">
        <f aca="false">VLOOKUP(B1681,INSUMOS!$A:$I,4,0)</f>
        <v>Material</v>
      </c>
      <c r="F1681" s="98"/>
      <c r="G1681" s="99" t="str">
        <f aca="false">VLOOKUP(B1681,INSUMOS!$A:$I,5,0)</f>
        <v>L</v>
      </c>
      <c r="H1681" s="100" t="n">
        <v>0.02</v>
      </c>
      <c r="I1681" s="101" t="n">
        <f aca="false">VLOOKUP(B1681,INSUMOS!$A:$I,8,0)</f>
        <v>17.8</v>
      </c>
      <c r="J1681" s="101" t="n">
        <f aca="false">TRUNC(H1681*I1681,2)</f>
        <v>0.35</v>
      </c>
      <c r="L1681" s="63" t="n">
        <f aca="false">IF(AND(A1682&lt;&gt;"",A1681=""),L1680+1,L1680)</f>
        <v>155</v>
      </c>
      <c r="M1681" s="80" t="n">
        <f aca="false">IF(OR(A1681="Insumo",A1681="Composição Auxiliar"),J1681,"")</f>
        <v>0.35</v>
      </c>
      <c r="N1681" s="81" t="str">
        <f aca="false">IF(E1681="Mão de Obra",J1681,"")</f>
        <v/>
      </c>
      <c r="O1681" s="81" t="n">
        <f aca="false">IF(N1681&lt;&gt;"","",M1681)</f>
        <v>0.35</v>
      </c>
      <c r="P1681" s="82" t="str">
        <f aca="false">IF(A1681="Composição",B1681,"")</f>
        <v/>
      </c>
      <c r="Q1681" s="81" t="str">
        <f aca="false">IF(P1681&lt;&gt;"",SUMIF(L1681:L1681,L1681,N1681:N1681),"")</f>
        <v/>
      </c>
      <c r="R1681" s="81" t="str">
        <f aca="false">IF(P1681&lt;&gt;"",SUMIF(L1681:L1681,L1681,O1681:O1681),"")</f>
        <v/>
      </c>
    </row>
    <row r="1682" customFormat="false" ht="14.25" hidden="true" customHeight="false" outlineLevel="0" collapsed="false">
      <c r="A1682" s="96" t="s">
        <v>679</v>
      </c>
      <c r="B1682" s="97" t="s">
        <v>1466</v>
      </c>
      <c r="C1682" s="96" t="str">
        <f aca="false">VLOOKUP(B1682,INSUMOS!$A:$I,2,0)</f>
        <v>SINAPI</v>
      </c>
      <c r="D1682" s="96" t="str">
        <f aca="false">VLOOKUP(B1682,INSUMOS!$A:$I,3,0)</f>
        <v>LIXA EM FOLHA PARA FERRO, NUMERO 150</v>
      </c>
      <c r="E1682" s="98" t="str">
        <f aca="false">VLOOKUP(B1682,INSUMOS!$A:$I,4,0)</f>
        <v>Material</v>
      </c>
      <c r="F1682" s="98"/>
      <c r="G1682" s="99" t="str">
        <f aca="false">VLOOKUP(B1682,INSUMOS!$A:$I,5,0)</f>
        <v>UN</v>
      </c>
      <c r="H1682" s="100" t="n">
        <v>0.25</v>
      </c>
      <c r="I1682" s="101" t="n">
        <f aca="false">VLOOKUP(B1682,INSUMOS!$A:$I,8,0)</f>
        <v>4.04</v>
      </c>
      <c r="J1682" s="101" t="n">
        <f aca="false">TRUNC(H1682*I1682,2)</f>
        <v>1.01</v>
      </c>
      <c r="L1682" s="63" t="n">
        <f aca="false">IF(AND(A1683&lt;&gt;"",A1682=""),L1681+1,L1681)</f>
        <v>155</v>
      </c>
      <c r="M1682" s="80" t="n">
        <f aca="false">IF(OR(A1682="Insumo",A1682="Composição Auxiliar"),J1682,"")</f>
        <v>1.01</v>
      </c>
      <c r="N1682" s="81" t="str">
        <f aca="false">IF(E1682="Mão de Obra",J1682,"")</f>
        <v/>
      </c>
      <c r="O1682" s="81" t="n">
        <f aca="false">IF(N1682&lt;&gt;"","",M1682)</f>
        <v>1.01</v>
      </c>
      <c r="P1682" s="82" t="str">
        <f aca="false">IF(A1682="Composição",B1682,"")</f>
        <v/>
      </c>
      <c r="Q1682" s="81" t="str">
        <f aca="false">IF(P1682&lt;&gt;"",SUMIF(L1682:L1682,L1682,N1682:N1682),"")</f>
        <v/>
      </c>
      <c r="R1682" s="81" t="str">
        <f aca="false">IF(P1682&lt;&gt;"",SUMIF(L1682:L1682,L1682,O1682:O1682),"")</f>
        <v/>
      </c>
    </row>
    <row r="1683" customFormat="false" ht="14.25" hidden="true" customHeight="false" outlineLevel="0" collapsed="false">
      <c r="A1683" s="102"/>
      <c r="B1683" s="102"/>
      <c r="C1683" s="102"/>
      <c r="D1683" s="102"/>
      <c r="E1683" s="102"/>
      <c r="F1683" s="103"/>
      <c r="G1683" s="102"/>
      <c r="H1683" s="103"/>
      <c r="I1683" s="102"/>
      <c r="J1683" s="103"/>
      <c r="L1683" s="63" t="n">
        <f aca="false">IF(AND(A1684&lt;&gt;"",A1683=""),L1682+1,L1682)</f>
        <v>155</v>
      </c>
      <c r="M1683" s="80" t="str">
        <f aca="false">IF(OR(A1683="Insumo",A1683="Composição Auxiliar"),J1683,"")</f>
        <v/>
      </c>
      <c r="N1683" s="81" t="str">
        <f aca="false">IF(E1683="Mão de Obra",J1683,"")</f>
        <v/>
      </c>
      <c r="O1683" s="81" t="str">
        <f aca="false">IF(N1683&lt;&gt;"","",M1683)</f>
        <v/>
      </c>
      <c r="P1683" s="82" t="str">
        <f aca="false">IF(A1683="Composição",B1683,"")</f>
        <v/>
      </c>
      <c r="Q1683" s="81" t="str">
        <f aca="false">IF(P1683&lt;&gt;"",SUMIF(L1683:L1683,L1683,N1683:N1683),"")</f>
        <v/>
      </c>
      <c r="R1683" s="81" t="str">
        <f aca="false">IF(P1683&lt;&gt;"",SUMIF(L1683:L1683,L1683,O1683:O1683),"")</f>
        <v/>
      </c>
    </row>
    <row r="1684" customFormat="false" ht="15" hidden="true" customHeight="false" outlineLevel="0" collapsed="false">
      <c r="A1684" s="102"/>
      <c r="B1684" s="102"/>
      <c r="C1684" s="102"/>
      <c r="D1684" s="102"/>
      <c r="E1684" s="102"/>
      <c r="F1684" s="103"/>
      <c r="G1684" s="102"/>
      <c r="H1684" s="104"/>
      <c r="I1684" s="104"/>
      <c r="J1684" s="103"/>
      <c r="L1684" s="63" t="n">
        <f aca="false">IF(AND(A1685&lt;&gt;"",A1684=""),L1683+1,L1683)</f>
        <v>155</v>
      </c>
      <c r="M1684" s="80" t="str">
        <f aca="false">IF(OR(A1684="Insumo",A1684="Composição Auxiliar"),J1684,"")</f>
        <v/>
      </c>
      <c r="N1684" s="81" t="str">
        <f aca="false">IF(E1684="Mão de Obra",J1684,"")</f>
        <v/>
      </c>
      <c r="O1684" s="81" t="str">
        <f aca="false">IF(N1684&lt;&gt;"","",M1684)</f>
        <v/>
      </c>
      <c r="P1684" s="82" t="str">
        <f aca="false">IF(A1684="Composição",B1684,"")</f>
        <v/>
      </c>
      <c r="Q1684" s="81" t="str">
        <f aca="false">IF(P1684&lt;&gt;"",SUMIF(L1684:L1684,L1684,N1684:N1684),"")</f>
        <v/>
      </c>
      <c r="R1684" s="81" t="str">
        <f aca="false">IF(P1684&lt;&gt;"",SUMIF(L1684:L1684,L1684,O1684:O1684),"")</f>
        <v/>
      </c>
    </row>
    <row r="1685" customFormat="false" ht="15" hidden="true" customHeight="false" outlineLevel="0" collapsed="false">
      <c r="A1685" s="108"/>
      <c r="B1685" s="108"/>
      <c r="C1685" s="108"/>
      <c r="D1685" s="108"/>
      <c r="E1685" s="108"/>
      <c r="F1685" s="108"/>
      <c r="G1685" s="108"/>
      <c r="H1685" s="108"/>
      <c r="I1685" s="108"/>
      <c r="J1685" s="108"/>
      <c r="L1685" s="63" t="n">
        <f aca="false">IF(AND(A1686&lt;&gt;"",A1685=""),L1684+1,L1684)</f>
        <v>156</v>
      </c>
      <c r="M1685" s="80" t="str">
        <f aca="false">IF(OR(A1685="Insumo",A1685="Composição Auxiliar"),J1685,"")</f>
        <v/>
      </c>
      <c r="N1685" s="81" t="str">
        <f aca="false">IF(E1685="Mão de Obra",J1685,"")</f>
        <v/>
      </c>
      <c r="O1685" s="81" t="str">
        <f aca="false">IF(N1685&lt;&gt;"","",M1685)</f>
        <v/>
      </c>
      <c r="P1685" s="82" t="str">
        <f aca="false">IF(A1685="Composição",B1685,"")</f>
        <v/>
      </c>
      <c r="Q1685" s="81" t="str">
        <f aca="false">IF(P1685&lt;&gt;"",SUMIF(L1685:L1685,L1685,N1685:N1685),"")</f>
        <v/>
      </c>
      <c r="R1685" s="81" t="str">
        <f aca="false">IF(P1685&lt;&gt;"",SUMIF(L1685:L1685,L1685,O1685:O1685),"")</f>
        <v/>
      </c>
    </row>
    <row r="1686" customFormat="false" ht="15" hidden="true" customHeight="true" outlineLevel="0" collapsed="false">
      <c r="A1686" s="83" t="s">
        <v>430</v>
      </c>
      <c r="B1686" s="84" t="s">
        <v>655</v>
      </c>
      <c r="C1686" s="83" t="s">
        <v>656</v>
      </c>
      <c r="D1686" s="83" t="s">
        <v>657</v>
      </c>
      <c r="E1686" s="83" t="s">
        <v>658</v>
      </c>
      <c r="F1686" s="83"/>
      <c r="G1686" s="85" t="s">
        <v>659</v>
      </c>
      <c r="H1686" s="84" t="s">
        <v>660</v>
      </c>
      <c r="I1686" s="84" t="s">
        <v>661</v>
      </c>
      <c r="J1686" s="84" t="s">
        <v>662</v>
      </c>
      <c r="L1686" s="63" t="n">
        <f aca="false">IF(AND(A1687&lt;&gt;"",A1686=""),L1685+1,L1685)</f>
        <v>156</v>
      </c>
      <c r="M1686" s="80" t="str">
        <f aca="false">IF(OR(A1686="Insumo",A1686="Composição Auxiliar"),J1686,"")</f>
        <v/>
      </c>
      <c r="N1686" s="81" t="str">
        <f aca="false">IF(E1686="Mão de Obra",J1686,"")</f>
        <v/>
      </c>
      <c r="O1686" s="81" t="str">
        <f aca="false">IF(N1686&lt;&gt;"","",M1686)</f>
        <v/>
      </c>
      <c r="P1686" s="82" t="str">
        <f aca="false">IF(A1686="Composição",B1686,"")</f>
        <v/>
      </c>
      <c r="Q1686" s="81" t="str">
        <f aca="false">IF(P1686&lt;&gt;"",SUMIF(L1686:L1686,L1686,N1686:N1686),"")</f>
        <v/>
      </c>
      <c r="R1686" s="81" t="str">
        <f aca="false">IF(P1686&lt;&gt;"",SUMIF(L1686:L1686,L1686,O1686:O1686),"")</f>
        <v/>
      </c>
    </row>
    <row r="1687" customFormat="false" ht="51" hidden="true" customHeight="true" outlineLevel="0" collapsed="false">
      <c r="A1687" s="86" t="s">
        <v>663</v>
      </c>
      <c r="B1687" s="87" t="s">
        <v>431</v>
      </c>
      <c r="C1687" s="86" t="s">
        <v>716</v>
      </c>
      <c r="D1687" s="86" t="s">
        <v>1518</v>
      </c>
      <c r="E1687" s="86" t="s">
        <v>671</v>
      </c>
      <c r="F1687" s="86"/>
      <c r="G1687" s="88" t="s">
        <v>1396</v>
      </c>
      <c r="H1687" s="89" t="n">
        <v>1</v>
      </c>
      <c r="I1687" s="90" t="n">
        <f aca="false">SUMIF(L:L,$L1687,M:M)</f>
        <v>838.67</v>
      </c>
      <c r="J1687" s="90" t="n">
        <f aca="false">TRUNC(H1687*I1687,2)</f>
        <v>838.67</v>
      </c>
      <c r="L1687" s="63" t="n">
        <f aca="false">IF(AND(A1688&lt;&gt;"",A1687=""),L1686+1,L1686)</f>
        <v>156</v>
      </c>
      <c r="M1687" s="80" t="str">
        <f aca="false">IF(OR(A1687="Insumo",A1687="Composição Auxiliar"),J1687,"")</f>
        <v/>
      </c>
      <c r="N1687" s="81" t="str">
        <f aca="false">IF(E1687="Mão de Obra",J1687,"")</f>
        <v/>
      </c>
      <c r="O1687" s="81" t="str">
        <f aca="false">IF(N1687&lt;&gt;"","",M1687)</f>
        <v/>
      </c>
      <c r="P1687" s="82" t="str">
        <f aca="false">IF(A1687="Composição",B1687,"")</f>
        <v> S-INC-SINA-02 </v>
      </c>
      <c r="Q1687" s="81" t="n">
        <f aca="false">IF(P1687&lt;&gt;"",SUMIF(L1687:L1687,L1687,N1687:N1687),"")</f>
        <v>0</v>
      </c>
      <c r="R1687" s="81" t="n">
        <f aca="false">IF(P1687&lt;&gt;"",SUMIF(L1687:L1687,L1687,O1687:O1687),"")</f>
        <v>0</v>
      </c>
    </row>
    <row r="1688" customFormat="false" ht="25.5" hidden="true" customHeight="true" outlineLevel="0" collapsed="false">
      <c r="A1688" s="91" t="s">
        <v>668</v>
      </c>
      <c r="B1688" s="92" t="s">
        <v>677</v>
      </c>
      <c r="C1688" s="91" t="s">
        <v>664</v>
      </c>
      <c r="D1688" s="91" t="s">
        <v>678</v>
      </c>
      <c r="E1688" s="91" t="s">
        <v>671</v>
      </c>
      <c r="F1688" s="91"/>
      <c r="G1688" s="93" t="s">
        <v>672</v>
      </c>
      <c r="H1688" s="94" t="n">
        <v>3.6</v>
      </c>
      <c r="I1688" s="95" t="n">
        <f aca="false">SUMIFS(J:J,A:A,"Composição",B:B,$B1688)</f>
        <v>18.93</v>
      </c>
      <c r="J1688" s="95" t="n">
        <f aca="false">TRUNC(H1688*I1688,2)</f>
        <v>68.14</v>
      </c>
      <c r="L1688" s="63" t="n">
        <f aca="false">IF(AND(A1689&lt;&gt;"",A1688=""),L1687+1,L1687)</f>
        <v>156</v>
      </c>
      <c r="M1688" s="80" t="n">
        <f aca="false">IF(OR(A1688="Insumo",A1688="Composição Auxiliar"),J1688,"")</f>
        <v>68.14</v>
      </c>
      <c r="N1688" s="81" t="str">
        <f aca="false">IF(E1688="Mão de Obra",J1688,"")</f>
        <v/>
      </c>
      <c r="O1688" s="81" t="n">
        <f aca="false">IF(N1688&lt;&gt;"","",M1688)</f>
        <v>68.14</v>
      </c>
      <c r="P1688" s="82" t="str">
        <f aca="false">IF(A1688="Composição",B1688,"")</f>
        <v/>
      </c>
      <c r="Q1688" s="81" t="str">
        <f aca="false">IF(P1688&lt;&gt;"",SUMIF(L1688:L1688,L1688,N1688:N1688),"")</f>
        <v/>
      </c>
      <c r="R1688" s="81" t="str">
        <f aca="false">IF(P1688&lt;&gt;"",SUMIF(L1688:L1688,L1688,O1688:O1688),"")</f>
        <v/>
      </c>
    </row>
    <row r="1689" customFormat="false" ht="38.25" hidden="true" customHeight="false" outlineLevel="0" collapsed="false">
      <c r="A1689" s="96" t="s">
        <v>679</v>
      </c>
      <c r="B1689" s="97" t="s">
        <v>1519</v>
      </c>
      <c r="C1689" s="96" t="str">
        <f aca="false">VLOOKUP(B1689,INSUMOS!$A:$I,2,0)</f>
        <v>SINAPI</v>
      </c>
      <c r="D1689" s="96" t="str">
        <f aca="false">VLOOKUP(B1689,INSUMOS!$A:$I,3,0)</f>
        <v>PLACA DE SINALIZACAO DE SEGURANCA CONTRA INCENDIO, FOTOLUMINESCENTE, RETANGULAR, *13 X 26* CM, EM PVC *2* MM ANTI-CHAMAS (SIMBOLOS, CORES E PICTOGRAMAS CONFORME NBR 16820)</v>
      </c>
      <c r="E1689" s="98" t="str">
        <f aca="false">VLOOKUP(B1689,INSUMOS!$A:$I,4,0)</f>
        <v>Material</v>
      </c>
      <c r="F1689" s="98"/>
      <c r="G1689" s="99" t="str">
        <f aca="false">VLOOKUP(B1689,INSUMOS!$A:$I,5,0)</f>
        <v>UN</v>
      </c>
      <c r="H1689" s="100" t="n">
        <v>2</v>
      </c>
      <c r="I1689" s="101" t="n">
        <f aca="false">VLOOKUP(B1689,INSUMOS!$A:$I,8,0)</f>
        <v>25.9</v>
      </c>
      <c r="J1689" s="101" t="n">
        <f aca="false">TRUNC(H1689*I1689,2)</f>
        <v>51.8</v>
      </c>
      <c r="L1689" s="63" t="n">
        <f aca="false">IF(AND(A1690&lt;&gt;"",A1689=""),L1688+1,L1688)</f>
        <v>156</v>
      </c>
      <c r="M1689" s="80" t="n">
        <f aca="false">IF(OR(A1689="Insumo",A1689="Composição Auxiliar"),J1689,"")</f>
        <v>51.8</v>
      </c>
      <c r="N1689" s="81" t="str">
        <f aca="false">IF(E1689="Mão de Obra",J1689,"")</f>
        <v/>
      </c>
      <c r="O1689" s="81" t="n">
        <f aca="false">IF(N1689&lt;&gt;"","",M1689)</f>
        <v>51.8</v>
      </c>
      <c r="P1689" s="82" t="str">
        <f aca="false">IF(A1689="Composição",B1689,"")</f>
        <v/>
      </c>
      <c r="Q1689" s="81" t="str">
        <f aca="false">IF(P1689&lt;&gt;"",SUMIF(L1689:L1689,L1689,N1689:N1689),"")</f>
        <v/>
      </c>
      <c r="R1689" s="81" t="str">
        <f aca="false">IF(P1689&lt;&gt;"",SUMIF(L1689:L1689,L1689,O1689:O1689),"")</f>
        <v/>
      </c>
    </row>
    <row r="1690" customFormat="false" ht="38.25" hidden="true" customHeight="false" outlineLevel="0" collapsed="false">
      <c r="A1690" s="96" t="s">
        <v>679</v>
      </c>
      <c r="B1690" s="97" t="s">
        <v>1520</v>
      </c>
      <c r="C1690" s="96" t="str">
        <f aca="false">VLOOKUP(B1690,INSUMOS!$A:$I,2,0)</f>
        <v>SINAPI</v>
      </c>
      <c r="D1690" s="96" t="str">
        <f aca="false">VLOOKUP(B1690,INSUMOS!$A:$I,3,0)</f>
        <v>PLACA DE SINALIZACAO DE SEGURANCA CONTRA INCENDIO - ALERTA, TRIANGULAR, BASE DE *30* CM, EM PVC *2* MM ANTI-CHAMAS (SIMBOLOS, CORES E PICTOGRAMAS CONFORME NBR 16820)</v>
      </c>
      <c r="E1690" s="98" t="str">
        <f aca="false">VLOOKUP(B1690,INSUMOS!$A:$I,4,0)</f>
        <v>Material</v>
      </c>
      <c r="F1690" s="98"/>
      <c r="G1690" s="99" t="str">
        <f aca="false">VLOOKUP(B1690,INSUMOS!$A:$I,5,0)</f>
        <v>UN</v>
      </c>
      <c r="H1690" s="100" t="n">
        <v>2</v>
      </c>
      <c r="I1690" s="101" t="n">
        <f aca="false">VLOOKUP(B1690,INSUMOS!$A:$I,8,0)</f>
        <v>50.99</v>
      </c>
      <c r="J1690" s="101" t="n">
        <f aca="false">TRUNC(H1690*I1690,2)</f>
        <v>101.98</v>
      </c>
      <c r="L1690" s="63" t="n">
        <f aca="false">IF(AND(A1691&lt;&gt;"",A1690=""),L1689+1,L1689)</f>
        <v>156</v>
      </c>
      <c r="M1690" s="80" t="n">
        <f aca="false">IF(OR(A1690="Insumo",A1690="Composição Auxiliar"),J1690,"")</f>
        <v>101.98</v>
      </c>
      <c r="N1690" s="81" t="str">
        <f aca="false">IF(E1690="Mão de Obra",J1690,"")</f>
        <v/>
      </c>
      <c r="O1690" s="81" t="n">
        <f aca="false">IF(N1690&lt;&gt;"","",M1690)</f>
        <v>101.98</v>
      </c>
      <c r="P1690" s="82" t="str">
        <f aca="false">IF(A1690="Composição",B1690,"")</f>
        <v/>
      </c>
      <c r="Q1690" s="81" t="str">
        <f aca="false">IF(P1690&lt;&gt;"",SUMIF(L1690:L1690,L1690,N1690:N1690),"")</f>
        <v/>
      </c>
      <c r="R1690" s="81" t="str">
        <f aca="false">IF(P1690&lt;&gt;"",SUMIF(L1690:L1690,L1690,O1690:O1690),"")</f>
        <v/>
      </c>
    </row>
    <row r="1691" customFormat="false" ht="38.25" hidden="true" customHeight="false" outlineLevel="0" collapsed="false">
      <c r="A1691" s="96" t="s">
        <v>679</v>
      </c>
      <c r="B1691" s="97" t="s">
        <v>1521</v>
      </c>
      <c r="C1691" s="96" t="str">
        <f aca="false">VLOOKUP(B1691,INSUMOS!$A:$I,2,0)</f>
        <v>SINAPI</v>
      </c>
      <c r="D1691" s="96" t="str">
        <f aca="false">VLOOKUP(B1691,INSUMOS!$A:$I,3,0)</f>
        <v>PLACA DE SINALIZACAO DE SEGURANCA CONTRA INCENDIO, FOTOLUMINESCENTE, RETANGULAR, *12 X 40* CM, EM PVC *2* MM ANTI-CHAMAS (SIMBOLOS, CORES E PICTOGRAMAS CONFORME NBR 16820)</v>
      </c>
      <c r="E1691" s="98" t="str">
        <f aca="false">VLOOKUP(B1691,INSUMOS!$A:$I,4,0)</f>
        <v>Material</v>
      </c>
      <c r="F1691" s="98"/>
      <c r="G1691" s="99" t="str">
        <f aca="false">VLOOKUP(B1691,INSUMOS!$A:$I,5,0)</f>
        <v>UN</v>
      </c>
      <c r="H1691" s="100" t="n">
        <v>2</v>
      </c>
      <c r="I1691" s="101" t="n">
        <f aca="false">VLOOKUP(B1691,INSUMOS!$A:$I,8,0)</f>
        <v>36.74</v>
      </c>
      <c r="J1691" s="101" t="n">
        <f aca="false">TRUNC(H1691*I1691,2)</f>
        <v>73.48</v>
      </c>
      <c r="L1691" s="63" t="n">
        <f aca="false">IF(AND(A1692&lt;&gt;"",A1691=""),L1690+1,L1690)</f>
        <v>156</v>
      </c>
      <c r="M1691" s="80" t="n">
        <f aca="false">IF(OR(A1691="Insumo",A1691="Composição Auxiliar"),J1691,"")</f>
        <v>73.48</v>
      </c>
      <c r="N1691" s="81" t="str">
        <f aca="false">IF(E1691="Mão de Obra",J1691,"")</f>
        <v/>
      </c>
      <c r="O1691" s="81" t="n">
        <f aca="false">IF(N1691&lt;&gt;"","",M1691)</f>
        <v>73.48</v>
      </c>
      <c r="P1691" s="82" t="str">
        <f aca="false">IF(A1691="Composição",B1691,"")</f>
        <v/>
      </c>
      <c r="Q1691" s="81" t="str">
        <f aca="false">IF(P1691&lt;&gt;"",SUMIF(L1691:L1691,L1691,N1691:N1691),"")</f>
        <v/>
      </c>
      <c r="R1691" s="81" t="str">
        <f aca="false">IF(P1691&lt;&gt;"",SUMIF(L1691:L1691,L1691,O1691:O1691),"")</f>
        <v/>
      </c>
    </row>
    <row r="1692" customFormat="false" ht="38.25" hidden="true" customHeight="false" outlineLevel="0" collapsed="false">
      <c r="A1692" s="96" t="s">
        <v>679</v>
      </c>
      <c r="B1692" s="97" t="s">
        <v>1522</v>
      </c>
      <c r="C1692" s="96" t="str">
        <f aca="false">VLOOKUP(B1692,INSUMOS!$A:$I,2,0)</f>
        <v>SINAPI</v>
      </c>
      <c r="D1692" s="96" t="str">
        <f aca="false">VLOOKUP(B1692,INSUMOS!$A:$I,3,0)</f>
        <v>PLACA DE SINALIZACAO DE SEGURANCA CONTRA INCENDIO, FOTOLUMINESCENTE, QUADRADA, *14 X 14* CM, EM PVC *2* MM ANTI-CHAMAS (SIMBOLOS, CORES E PICTOGRAMAS CONFORME NBR 16820)</v>
      </c>
      <c r="E1692" s="98" t="str">
        <f aca="false">VLOOKUP(B1692,INSUMOS!$A:$I,4,0)</f>
        <v>Material</v>
      </c>
      <c r="F1692" s="98"/>
      <c r="G1692" s="99" t="str">
        <f aca="false">VLOOKUP(B1692,INSUMOS!$A:$I,5,0)</f>
        <v>UN</v>
      </c>
      <c r="H1692" s="100" t="n">
        <v>2</v>
      </c>
      <c r="I1692" s="101" t="n">
        <f aca="false">VLOOKUP(B1692,INSUMOS!$A:$I,8,0)</f>
        <v>15.48</v>
      </c>
      <c r="J1692" s="101" t="n">
        <f aca="false">TRUNC(H1692*I1692,2)</f>
        <v>30.96</v>
      </c>
      <c r="L1692" s="63" t="n">
        <f aca="false">IF(AND(A1693&lt;&gt;"",A1692=""),L1691+1,L1691)</f>
        <v>156</v>
      </c>
      <c r="M1692" s="80" t="n">
        <f aca="false">IF(OR(A1692="Insumo",A1692="Composição Auxiliar"),J1692,"")</f>
        <v>30.96</v>
      </c>
      <c r="N1692" s="81" t="str">
        <f aca="false">IF(E1692="Mão de Obra",J1692,"")</f>
        <v/>
      </c>
      <c r="O1692" s="81" t="n">
        <f aca="false">IF(N1692&lt;&gt;"","",M1692)</f>
        <v>30.96</v>
      </c>
      <c r="P1692" s="82" t="str">
        <f aca="false">IF(A1692="Composição",B1692,"")</f>
        <v/>
      </c>
      <c r="Q1692" s="81" t="str">
        <f aca="false">IF(P1692&lt;&gt;"",SUMIF(L1692:L1692,L1692,N1692:N1692),"")</f>
        <v/>
      </c>
      <c r="R1692" s="81" t="str">
        <f aca="false">IF(P1692&lt;&gt;"",SUMIF(L1692:L1692,L1692,O1692:O1692),"")</f>
        <v/>
      </c>
    </row>
    <row r="1693" customFormat="false" ht="38.25" hidden="true" customHeight="false" outlineLevel="0" collapsed="false">
      <c r="A1693" s="96" t="s">
        <v>679</v>
      </c>
      <c r="B1693" s="97" t="s">
        <v>1523</v>
      </c>
      <c r="C1693" s="96" t="str">
        <f aca="false">VLOOKUP(B1693,INSUMOS!$A:$I,2,0)</f>
        <v>SINAPI</v>
      </c>
      <c r="D1693" s="96" t="str">
        <f aca="false">VLOOKUP(B1693,INSUMOS!$A:$I,3,0)</f>
        <v>PLACA DE SINALIZACAO DE SEGURANCA CONTRA INCENDIO, FOTOLUMINESCENTE, RETANGULAR, *20 X 40* CM, EM PVC *2* MM ANTI-CHAMAS (SIMBOLOS, CORES E PICTOGRAMAS CONFORME NBR 16820)</v>
      </c>
      <c r="E1693" s="98" t="str">
        <f aca="false">VLOOKUP(B1693,INSUMOS!$A:$I,4,0)</f>
        <v>Material</v>
      </c>
      <c r="F1693" s="98"/>
      <c r="G1693" s="99" t="str">
        <f aca="false">VLOOKUP(B1693,INSUMOS!$A:$I,5,0)</f>
        <v>UN</v>
      </c>
      <c r="H1693" s="100" t="n">
        <v>7</v>
      </c>
      <c r="I1693" s="101" t="n">
        <f aca="false">VLOOKUP(B1693,INSUMOS!$A:$I,8,0)</f>
        <v>48.29</v>
      </c>
      <c r="J1693" s="101" t="n">
        <f aca="false">TRUNC(H1693*I1693,2)</f>
        <v>338.03</v>
      </c>
      <c r="L1693" s="63" t="n">
        <f aca="false">IF(AND(A1694&lt;&gt;"",A1693=""),L1692+1,L1692)</f>
        <v>156</v>
      </c>
      <c r="M1693" s="80" t="n">
        <f aca="false">IF(OR(A1693="Insumo",A1693="Composição Auxiliar"),J1693,"")</f>
        <v>338.03</v>
      </c>
      <c r="N1693" s="81" t="str">
        <f aca="false">IF(E1693="Mão de Obra",J1693,"")</f>
        <v/>
      </c>
      <c r="O1693" s="81" t="n">
        <f aca="false">IF(N1693&lt;&gt;"","",M1693)</f>
        <v>338.03</v>
      </c>
      <c r="P1693" s="82" t="str">
        <f aca="false">IF(A1693="Composição",B1693,"")</f>
        <v/>
      </c>
      <c r="Q1693" s="81" t="str">
        <f aca="false">IF(P1693&lt;&gt;"",SUMIF(L1693:L1693,L1693,N1693:N1693),"")</f>
        <v/>
      </c>
      <c r="R1693" s="81" t="str">
        <f aca="false">IF(P1693&lt;&gt;"",SUMIF(L1693:L1693,L1693,O1693:O1693),"")</f>
        <v/>
      </c>
    </row>
    <row r="1694" customFormat="false" ht="14.25" hidden="true" customHeight="false" outlineLevel="0" collapsed="false">
      <c r="A1694" s="96" t="s">
        <v>679</v>
      </c>
      <c r="B1694" s="97" t="s">
        <v>1524</v>
      </c>
      <c r="C1694" s="96" t="str">
        <f aca="false">VLOOKUP(B1694,INSUMOS!$A:$I,2,0)</f>
        <v>SINAPI</v>
      </c>
      <c r="D1694" s="96" t="str">
        <f aca="false">VLOOKUP(B1694,INSUMOS!$A:$I,3,0)</f>
        <v>ALUMINIO ANODIZADO</v>
      </c>
      <c r="E1694" s="98" t="str">
        <f aca="false">VLOOKUP(B1694,INSUMOS!$A:$I,4,0)</f>
        <v>Material</v>
      </c>
      <c r="F1694" s="98"/>
      <c r="G1694" s="99" t="str">
        <f aca="false">VLOOKUP(B1694,INSUMOS!$A:$I,5,0)</f>
        <v>KG</v>
      </c>
      <c r="H1694" s="100" t="n">
        <v>0.6</v>
      </c>
      <c r="I1694" s="101" t="n">
        <f aca="false">VLOOKUP(B1694,INSUMOS!$A:$I,8,0)</f>
        <v>71.81</v>
      </c>
      <c r="J1694" s="101" t="n">
        <f aca="false">TRUNC(H1694*I1694,2)</f>
        <v>43.08</v>
      </c>
      <c r="L1694" s="63" t="n">
        <f aca="false">IF(AND(A1695&lt;&gt;"",A1694=""),L1693+1,L1693)</f>
        <v>156</v>
      </c>
      <c r="M1694" s="80" t="n">
        <f aca="false">IF(OR(A1694="Insumo",A1694="Composição Auxiliar"),J1694,"")</f>
        <v>43.08</v>
      </c>
      <c r="N1694" s="81" t="str">
        <f aca="false">IF(E1694="Mão de Obra",J1694,"")</f>
        <v/>
      </c>
      <c r="O1694" s="81" t="n">
        <f aca="false">IF(N1694&lt;&gt;"","",M1694)</f>
        <v>43.08</v>
      </c>
      <c r="P1694" s="82" t="str">
        <f aca="false">IF(A1694="Composição",B1694,"")</f>
        <v/>
      </c>
      <c r="Q1694" s="81" t="str">
        <f aca="false">IF(P1694&lt;&gt;"",SUMIF(L1694:L1694,L1694,N1694:N1694),"")</f>
        <v/>
      </c>
      <c r="R1694" s="81" t="str">
        <f aca="false">IF(P1694&lt;&gt;"",SUMIF(L1694:L1694,L1694,O1694:O1694),"")</f>
        <v/>
      </c>
    </row>
    <row r="1695" customFormat="false" ht="25.5" hidden="true" customHeight="false" outlineLevel="0" collapsed="false">
      <c r="A1695" s="96" t="s">
        <v>679</v>
      </c>
      <c r="B1695" s="97" t="s">
        <v>1525</v>
      </c>
      <c r="C1695" s="96" t="str">
        <f aca="false">VLOOKUP(B1695,INSUMOS!$A:$I,2,0)</f>
        <v>ORSE</v>
      </c>
      <c r="D1695" s="96" t="str">
        <f aca="false">VLOOKUP(B1695,INSUMOS!$A:$I,3,0)</f>
        <v>FITA ADESIVA MARCA 3M, LARGURA 22MM, REF. VHB - ROLO COM 20M UN</v>
      </c>
      <c r="E1695" s="98" t="str">
        <f aca="false">VLOOKUP(B1695,INSUMOS!$A:$I,4,0)</f>
        <v>Material</v>
      </c>
      <c r="F1695" s="98"/>
      <c r="G1695" s="99" t="str">
        <f aca="false">VLOOKUP(B1695,INSUMOS!$A:$I,5,0)</f>
        <v>un</v>
      </c>
      <c r="H1695" s="100" t="n">
        <v>0.75</v>
      </c>
      <c r="I1695" s="101" t="n">
        <f aca="false">VLOOKUP(B1695,INSUMOS!$A:$I,8,0)</f>
        <v>15.21</v>
      </c>
      <c r="J1695" s="101" t="n">
        <f aca="false">TRUNC(H1695*I1695,2)</f>
        <v>11.4</v>
      </c>
      <c r="L1695" s="63" t="n">
        <f aca="false">IF(AND(A1696&lt;&gt;"",A1695=""),L1694+1,L1694)</f>
        <v>156</v>
      </c>
      <c r="M1695" s="80" t="n">
        <f aca="false">IF(OR(A1695="Insumo",A1695="Composição Auxiliar"),J1695,"")</f>
        <v>11.4</v>
      </c>
      <c r="N1695" s="81" t="str">
        <f aca="false">IF(E1695="Mão de Obra",J1695,"")</f>
        <v/>
      </c>
      <c r="O1695" s="81" t="n">
        <f aca="false">IF(N1695&lt;&gt;"","",M1695)</f>
        <v>11.4</v>
      </c>
      <c r="P1695" s="82" t="str">
        <f aca="false">IF(A1695="Composição",B1695,"")</f>
        <v/>
      </c>
      <c r="Q1695" s="81" t="str">
        <f aca="false">IF(P1695&lt;&gt;"",SUMIF(L1695:L1695,L1695,N1695:N1695),"")</f>
        <v/>
      </c>
      <c r="R1695" s="81" t="str">
        <f aca="false">IF(P1695&lt;&gt;"",SUMIF(L1695:L1695,L1695,O1695:O1695),"")</f>
        <v/>
      </c>
    </row>
    <row r="1696" customFormat="false" ht="38.25" hidden="true" customHeight="false" outlineLevel="0" collapsed="false">
      <c r="A1696" s="96" t="s">
        <v>679</v>
      </c>
      <c r="B1696" s="97" t="s">
        <v>1526</v>
      </c>
      <c r="C1696" s="96" t="str">
        <f aca="false">VLOOKUP(B1696,INSUMOS!$A:$I,2,0)</f>
        <v>SINAPI</v>
      </c>
      <c r="D1696" s="96" t="str">
        <f aca="false">VLOOKUP(B1696,INSUMOS!$A:$I,3,0)</f>
        <v>PLACA DE SINALIZACAO DE SEGURANCA CONTRA INCENDIO, FOTOLUMINESCENTE, QUADRADA, *20 X 20* CM, EM PVC *2* MM ANTI-CHAMAS (SIMBOLOS, CORES E PICTOGRAMAS CONFORME NBR 16820)</v>
      </c>
      <c r="E1696" s="98" t="str">
        <f aca="false">VLOOKUP(B1696,INSUMOS!$A:$I,4,0)</f>
        <v>Material</v>
      </c>
      <c r="F1696" s="98"/>
      <c r="G1696" s="99" t="str">
        <f aca="false">VLOOKUP(B1696,INSUMOS!$A:$I,5,0)</f>
        <v>UN</v>
      </c>
      <c r="H1696" s="100" t="n">
        <v>4</v>
      </c>
      <c r="I1696" s="101" t="n">
        <f aca="false">VLOOKUP(B1696,INSUMOS!$A:$I,8,0)</f>
        <v>29.95</v>
      </c>
      <c r="J1696" s="101" t="n">
        <f aca="false">TRUNC(H1696*I1696,2)</f>
        <v>119.8</v>
      </c>
      <c r="L1696" s="63" t="n">
        <f aca="false">IF(AND(A1697&lt;&gt;"",A1696=""),L1695+1,L1695)</f>
        <v>156</v>
      </c>
      <c r="M1696" s="80" t="n">
        <f aca="false">IF(OR(A1696="Insumo",A1696="Composição Auxiliar"),J1696,"")</f>
        <v>119.8</v>
      </c>
      <c r="N1696" s="81" t="str">
        <f aca="false">IF(E1696="Mão de Obra",J1696,"")</f>
        <v/>
      </c>
      <c r="O1696" s="81" t="n">
        <f aca="false">IF(N1696&lt;&gt;"","",M1696)</f>
        <v>119.8</v>
      </c>
      <c r="P1696" s="82" t="str">
        <f aca="false">IF(A1696="Composição",B1696,"")</f>
        <v/>
      </c>
      <c r="Q1696" s="81" t="str">
        <f aca="false">IF(P1696&lt;&gt;"",SUMIF(L1696:L1696,L1696,N1696:N1696),"")</f>
        <v/>
      </c>
      <c r="R1696" s="81" t="str">
        <f aca="false">IF(P1696&lt;&gt;"",SUMIF(L1696:L1696,L1696,O1696:O1696),"")</f>
        <v/>
      </c>
    </row>
    <row r="1697" customFormat="false" ht="14.25" hidden="true" customHeight="false" outlineLevel="0" collapsed="false">
      <c r="A1697" s="102"/>
      <c r="B1697" s="102"/>
      <c r="C1697" s="102"/>
      <c r="D1697" s="102"/>
      <c r="E1697" s="102"/>
      <c r="F1697" s="103"/>
      <c r="G1697" s="102"/>
      <c r="H1697" s="103"/>
      <c r="I1697" s="102"/>
      <c r="J1697" s="103"/>
      <c r="L1697" s="63" t="n">
        <f aca="false">IF(AND(A1698&lt;&gt;"",A1697=""),L1696+1,L1696)</f>
        <v>156</v>
      </c>
      <c r="M1697" s="80" t="str">
        <f aca="false">IF(OR(A1697="Insumo",A1697="Composição Auxiliar"),J1697,"")</f>
        <v/>
      </c>
      <c r="N1697" s="81" t="str">
        <f aca="false">IF(E1697="Mão de Obra",J1697,"")</f>
        <v/>
      </c>
      <c r="O1697" s="81" t="str">
        <f aca="false">IF(N1697&lt;&gt;"","",M1697)</f>
        <v/>
      </c>
      <c r="P1697" s="82" t="str">
        <f aca="false">IF(A1697="Composição",B1697,"")</f>
        <v/>
      </c>
      <c r="Q1697" s="81" t="str">
        <f aca="false">IF(P1697&lt;&gt;"",SUMIF(L1697:L1697,L1697,N1697:N1697),"")</f>
        <v/>
      </c>
      <c r="R1697" s="81" t="str">
        <f aca="false">IF(P1697&lt;&gt;"",SUMIF(L1697:L1697,L1697,O1697:O1697),"")</f>
        <v/>
      </c>
    </row>
    <row r="1698" customFormat="false" ht="15" hidden="true" customHeight="false" outlineLevel="0" collapsed="false">
      <c r="A1698" s="102"/>
      <c r="B1698" s="102"/>
      <c r="C1698" s="102"/>
      <c r="D1698" s="102"/>
      <c r="E1698" s="102"/>
      <c r="F1698" s="103"/>
      <c r="G1698" s="102"/>
      <c r="H1698" s="104"/>
      <c r="I1698" s="104"/>
      <c r="J1698" s="103"/>
      <c r="L1698" s="63" t="n">
        <f aca="false">IF(AND(A1699&lt;&gt;"",A1698=""),L1697+1,L1697)</f>
        <v>156</v>
      </c>
      <c r="M1698" s="80" t="str">
        <f aca="false">IF(OR(A1698="Insumo",A1698="Composição Auxiliar"),J1698,"")</f>
        <v/>
      </c>
      <c r="N1698" s="81" t="str">
        <f aca="false">IF(E1698="Mão de Obra",J1698,"")</f>
        <v/>
      </c>
      <c r="O1698" s="81" t="str">
        <f aca="false">IF(N1698&lt;&gt;"","",M1698)</f>
        <v/>
      </c>
      <c r="P1698" s="82" t="str">
        <f aca="false">IF(A1698="Composição",B1698,"")</f>
        <v/>
      </c>
      <c r="Q1698" s="81" t="str">
        <f aca="false">IF(P1698&lt;&gt;"",SUMIF(L1698:L1698,L1698,N1698:N1698),"")</f>
        <v/>
      </c>
      <c r="R1698" s="81" t="str">
        <f aca="false">IF(P1698&lt;&gt;"",SUMIF(L1698:L1698,L1698,O1698:O1698),"")</f>
        <v/>
      </c>
    </row>
    <row r="1699" customFormat="false" ht="15" hidden="true" customHeight="false" outlineLevel="0" collapsed="false">
      <c r="A1699" s="108"/>
      <c r="B1699" s="108"/>
      <c r="C1699" s="108"/>
      <c r="D1699" s="108"/>
      <c r="E1699" s="108"/>
      <c r="F1699" s="108"/>
      <c r="G1699" s="108"/>
      <c r="H1699" s="108"/>
      <c r="I1699" s="108"/>
      <c r="J1699" s="108"/>
      <c r="L1699" s="63" t="n">
        <f aca="false">IF(AND(A1700&lt;&gt;"",A1699=""),L1698+1,L1698)</f>
        <v>157</v>
      </c>
      <c r="M1699" s="80" t="str">
        <f aca="false">IF(OR(A1699="Insumo",A1699="Composição Auxiliar"),J1699,"")</f>
        <v/>
      </c>
      <c r="N1699" s="81" t="str">
        <f aca="false">IF(E1699="Mão de Obra",J1699,"")</f>
        <v/>
      </c>
      <c r="O1699" s="81" t="str">
        <f aca="false">IF(N1699&lt;&gt;"","",M1699)</f>
        <v/>
      </c>
      <c r="P1699" s="82" t="str">
        <f aca="false">IF(A1699="Composição",B1699,"")</f>
        <v/>
      </c>
      <c r="Q1699" s="81" t="str">
        <f aca="false">IF(P1699&lt;&gt;"",SUMIF(L1699:L1699,L1699,N1699:N1699),"")</f>
        <v/>
      </c>
      <c r="R1699" s="81" t="str">
        <f aca="false">IF(P1699&lt;&gt;"",SUMIF(L1699:L1699,L1699,O1699:O1699),"")</f>
        <v/>
      </c>
    </row>
    <row r="1700" customFormat="false" ht="15" hidden="true" customHeight="true" outlineLevel="0" collapsed="false">
      <c r="A1700" s="83" t="s">
        <v>434</v>
      </c>
      <c r="B1700" s="84" t="s">
        <v>655</v>
      </c>
      <c r="C1700" s="83" t="s">
        <v>656</v>
      </c>
      <c r="D1700" s="83" t="s">
        <v>657</v>
      </c>
      <c r="E1700" s="83" t="s">
        <v>658</v>
      </c>
      <c r="F1700" s="83"/>
      <c r="G1700" s="85" t="s">
        <v>659</v>
      </c>
      <c r="H1700" s="84" t="s">
        <v>660</v>
      </c>
      <c r="I1700" s="84" t="s">
        <v>661</v>
      </c>
      <c r="J1700" s="84" t="s">
        <v>662</v>
      </c>
      <c r="L1700" s="63" t="n">
        <f aca="false">IF(AND(A1701&lt;&gt;"",A1700=""),L1699+1,L1699)</f>
        <v>157</v>
      </c>
      <c r="M1700" s="80" t="str">
        <f aca="false">IF(OR(A1700="Insumo",A1700="Composição Auxiliar"),J1700,"")</f>
        <v/>
      </c>
      <c r="N1700" s="81" t="str">
        <f aca="false">IF(E1700="Mão de Obra",J1700,"")</f>
        <v/>
      </c>
      <c r="O1700" s="81" t="str">
        <f aca="false">IF(N1700&lt;&gt;"","",M1700)</f>
        <v/>
      </c>
      <c r="P1700" s="82" t="str">
        <f aca="false">IF(A1700="Composição",B1700,"")</f>
        <v/>
      </c>
      <c r="Q1700" s="81" t="str">
        <f aca="false">IF(P1700&lt;&gt;"",SUMIF(L1700:L1700,L1700,N1700:N1700),"")</f>
        <v/>
      </c>
      <c r="R1700" s="81" t="str">
        <f aca="false">IF(P1700&lt;&gt;"",SUMIF(L1700:L1700,L1700,O1700:O1700),"")</f>
        <v/>
      </c>
    </row>
    <row r="1701" customFormat="false" ht="25.5" hidden="true" customHeight="true" outlineLevel="0" collapsed="false">
      <c r="A1701" s="86" t="s">
        <v>663</v>
      </c>
      <c r="B1701" s="87" t="s">
        <v>435</v>
      </c>
      <c r="C1701" s="86" t="s">
        <v>664</v>
      </c>
      <c r="D1701" s="86" t="s">
        <v>1528</v>
      </c>
      <c r="E1701" s="86" t="s">
        <v>1469</v>
      </c>
      <c r="F1701" s="86"/>
      <c r="G1701" s="88" t="s">
        <v>718</v>
      </c>
      <c r="H1701" s="89" t="n">
        <v>1</v>
      </c>
      <c r="I1701" s="90" t="n">
        <f aca="false">SUMIF(L:L,$L1701,M:M)</f>
        <v>296.01</v>
      </c>
      <c r="J1701" s="90" t="n">
        <f aca="false">TRUNC(H1701*I1701,2)</f>
        <v>296.01</v>
      </c>
      <c r="L1701" s="63" t="n">
        <f aca="false">IF(AND(A1702&lt;&gt;"",A1701=""),L1700+1,L1700)</f>
        <v>157</v>
      </c>
      <c r="M1701" s="80" t="str">
        <f aca="false">IF(OR(A1701="Insumo",A1701="Composição Auxiliar"),J1701,"")</f>
        <v/>
      </c>
      <c r="N1701" s="81" t="str">
        <f aca="false">IF(E1701="Mão de Obra",J1701,"")</f>
        <v/>
      </c>
      <c r="O1701" s="81" t="str">
        <f aca="false">IF(N1701&lt;&gt;"","",M1701)</f>
        <v/>
      </c>
      <c r="P1701" s="82" t="str">
        <f aca="false">IF(A1701="Composição",B1701,"")</f>
        <v> 101909 </v>
      </c>
      <c r="Q1701" s="81" t="n">
        <f aca="false">IF(P1701&lt;&gt;"",SUMIF(L1701:L1701,L1701,N1701:N1701),"")</f>
        <v>0</v>
      </c>
      <c r="R1701" s="81" t="n">
        <f aca="false">IF(P1701&lt;&gt;"",SUMIF(L1701:L1701,L1701,O1701:O1701),"")</f>
        <v>0</v>
      </c>
    </row>
    <row r="1702" customFormat="false" ht="25.5" hidden="true" customHeight="true" outlineLevel="0" collapsed="false">
      <c r="A1702" s="91" t="s">
        <v>668</v>
      </c>
      <c r="B1702" s="92" t="s">
        <v>1336</v>
      </c>
      <c r="C1702" s="91" t="s">
        <v>664</v>
      </c>
      <c r="D1702" s="91" t="s">
        <v>1337</v>
      </c>
      <c r="E1702" s="91" t="s">
        <v>671</v>
      </c>
      <c r="F1702" s="91"/>
      <c r="G1702" s="93" t="s">
        <v>672</v>
      </c>
      <c r="H1702" s="94" t="n">
        <v>0.4574</v>
      </c>
      <c r="I1702" s="95" t="n">
        <f aca="false">SUMIFS(J:J,A:A,"Composição",B:B,$B1702)</f>
        <v>19.47</v>
      </c>
      <c r="J1702" s="95" t="n">
        <f aca="false">TRUNC(H1702*I1702,2)</f>
        <v>8.9</v>
      </c>
      <c r="L1702" s="63" t="n">
        <f aca="false">IF(AND(A1703&lt;&gt;"",A1702=""),L1701+1,L1701)</f>
        <v>157</v>
      </c>
      <c r="M1702" s="80" t="n">
        <f aca="false">IF(OR(A1702="Insumo",A1702="Composição Auxiliar"),J1702,"")</f>
        <v>8.9</v>
      </c>
      <c r="N1702" s="81" t="str">
        <f aca="false">IF(E1702="Mão de Obra",J1702,"")</f>
        <v/>
      </c>
      <c r="O1702" s="81" t="n">
        <f aca="false">IF(N1702&lt;&gt;"","",M1702)</f>
        <v>8.9</v>
      </c>
      <c r="P1702" s="82" t="str">
        <f aca="false">IF(A1702="Composição",B1702,"")</f>
        <v/>
      </c>
      <c r="Q1702" s="81" t="str">
        <f aca="false">IF(P1702&lt;&gt;"",SUMIF(L1702:L1702,L1702,N1702:N1702),"")</f>
        <v/>
      </c>
      <c r="R1702" s="81" t="str">
        <f aca="false">IF(P1702&lt;&gt;"",SUMIF(L1702:L1702,L1702,O1702:O1702),"")</f>
        <v/>
      </c>
    </row>
    <row r="1703" customFormat="false" ht="25.5" hidden="true" customHeight="true" outlineLevel="0" collapsed="false">
      <c r="A1703" s="91" t="s">
        <v>668</v>
      </c>
      <c r="B1703" s="92" t="s">
        <v>1292</v>
      </c>
      <c r="C1703" s="91" t="s">
        <v>664</v>
      </c>
      <c r="D1703" s="91" t="s">
        <v>1293</v>
      </c>
      <c r="E1703" s="91" t="s">
        <v>671</v>
      </c>
      <c r="F1703" s="91"/>
      <c r="G1703" s="93" t="s">
        <v>672</v>
      </c>
      <c r="H1703" s="94" t="n">
        <v>0.4574</v>
      </c>
      <c r="I1703" s="95" t="n">
        <f aca="false">SUMIFS(J:J,A:A,"Composição",B:B,$B1703)</f>
        <v>22.94</v>
      </c>
      <c r="J1703" s="95" t="n">
        <f aca="false">TRUNC(H1703*I1703,2)</f>
        <v>10.49</v>
      </c>
      <c r="L1703" s="63" t="n">
        <f aca="false">IF(AND(A1704&lt;&gt;"",A1703=""),L1702+1,L1702)</f>
        <v>157</v>
      </c>
      <c r="M1703" s="80" t="n">
        <f aca="false">IF(OR(A1703="Insumo",A1703="Composição Auxiliar"),J1703,"")</f>
        <v>10.49</v>
      </c>
      <c r="N1703" s="81" t="str">
        <f aca="false">IF(E1703="Mão de Obra",J1703,"")</f>
        <v/>
      </c>
      <c r="O1703" s="81" t="n">
        <f aca="false">IF(N1703&lt;&gt;"","",M1703)</f>
        <v>10.49</v>
      </c>
      <c r="P1703" s="82" t="str">
        <f aca="false">IF(A1703="Composição",B1703,"")</f>
        <v/>
      </c>
      <c r="Q1703" s="81" t="str">
        <f aca="false">IF(P1703&lt;&gt;"",SUMIF(L1703:L1703,L1703,N1703:N1703),"")</f>
        <v/>
      </c>
      <c r="R1703" s="81" t="str">
        <f aca="false">IF(P1703&lt;&gt;"",SUMIF(L1703:L1703,L1703,O1703:O1703),"")</f>
        <v/>
      </c>
    </row>
    <row r="1704" customFormat="false" ht="25.5" hidden="true" customHeight="false" outlineLevel="0" collapsed="false">
      <c r="A1704" s="96" t="s">
        <v>679</v>
      </c>
      <c r="B1704" s="97" t="s">
        <v>1529</v>
      </c>
      <c r="C1704" s="96" t="str">
        <f aca="false">VLOOKUP(B1704,INSUMOS!$A:$I,2,0)</f>
        <v>SINAPI</v>
      </c>
      <c r="D1704" s="96" t="str">
        <f aca="false">VLOOKUP(B1704,INSUMOS!$A:$I,3,0)</f>
        <v>EXTINTOR DE INCENDIO PORTATIL COM CARGA DE PO QUIMICO SECO (PQS) DE 6 KG, CLASSE BC</v>
      </c>
      <c r="E1704" s="98" t="str">
        <f aca="false">VLOOKUP(B1704,INSUMOS!$A:$I,4,0)</f>
        <v>Material</v>
      </c>
      <c r="F1704" s="98"/>
      <c r="G1704" s="99" t="str">
        <f aca="false">VLOOKUP(B1704,INSUMOS!$A:$I,5,0)</f>
        <v>UN</v>
      </c>
      <c r="H1704" s="100" t="n">
        <v>1</v>
      </c>
      <c r="I1704" s="101" t="n">
        <f aca="false">VLOOKUP(B1704,INSUMOS!$A:$I,8,0)</f>
        <v>275</v>
      </c>
      <c r="J1704" s="101" t="n">
        <f aca="false">TRUNC(H1704*I1704,2)</f>
        <v>275</v>
      </c>
      <c r="L1704" s="63" t="n">
        <f aca="false">IF(AND(A1705&lt;&gt;"",A1704=""),L1703+1,L1703)</f>
        <v>157</v>
      </c>
      <c r="M1704" s="80" t="n">
        <f aca="false">IF(OR(A1704="Insumo",A1704="Composição Auxiliar"),J1704,"")</f>
        <v>275</v>
      </c>
      <c r="N1704" s="81" t="str">
        <f aca="false">IF(E1704="Mão de Obra",J1704,"")</f>
        <v/>
      </c>
      <c r="O1704" s="81" t="n">
        <f aca="false">IF(N1704&lt;&gt;"","",M1704)</f>
        <v>275</v>
      </c>
      <c r="P1704" s="82" t="str">
        <f aca="false">IF(A1704="Composição",B1704,"")</f>
        <v/>
      </c>
      <c r="Q1704" s="81" t="str">
        <f aca="false">IF(P1704&lt;&gt;"",SUMIF(L1704:L1704,L1704,N1704:N1704),"")</f>
        <v/>
      </c>
      <c r="R1704" s="81" t="str">
        <f aca="false">IF(P1704&lt;&gt;"",SUMIF(L1704:L1704,L1704,O1704:O1704),"")</f>
        <v/>
      </c>
    </row>
    <row r="1705" customFormat="false" ht="38.25" hidden="true" customHeight="false" outlineLevel="0" collapsed="false">
      <c r="A1705" s="96" t="s">
        <v>679</v>
      </c>
      <c r="B1705" s="97" t="s">
        <v>1530</v>
      </c>
      <c r="C1705" s="96" t="str">
        <f aca="false">VLOOKUP(B1705,INSUMOS!$A:$I,2,0)</f>
        <v>SINAPI</v>
      </c>
      <c r="D1705" s="96" t="str">
        <f aca="false">VLOOKUP(B1705,INSUMOS!$A:$I,3,0)</f>
        <v>BUCHA DE NYLON, DIAMETRO DO FURO 8 MM, COMPRIMENTO 40 MM, COM PARAFUSO DE ROSCA SOBERBA, CABECA CHATA, FENDA SIMPLES, 4,8 X 50 MM</v>
      </c>
      <c r="E1705" s="98" t="str">
        <f aca="false">VLOOKUP(B1705,INSUMOS!$A:$I,4,0)</f>
        <v>Material</v>
      </c>
      <c r="F1705" s="98"/>
      <c r="G1705" s="99" t="str">
        <f aca="false">VLOOKUP(B1705,INSUMOS!$A:$I,5,0)</f>
        <v>UN</v>
      </c>
      <c r="H1705" s="100" t="n">
        <v>2</v>
      </c>
      <c r="I1705" s="101" t="n">
        <f aca="false">VLOOKUP(B1705,INSUMOS!$A:$I,8,0)</f>
        <v>0.81</v>
      </c>
      <c r="J1705" s="101" t="n">
        <f aca="false">TRUNC(H1705*I1705,2)</f>
        <v>1.62</v>
      </c>
      <c r="L1705" s="63" t="n">
        <f aca="false">IF(AND(A1706&lt;&gt;"",A1705=""),L1704+1,L1704)</f>
        <v>157</v>
      </c>
      <c r="M1705" s="80" t="n">
        <f aca="false">IF(OR(A1705="Insumo",A1705="Composição Auxiliar"),J1705,"")</f>
        <v>1.62</v>
      </c>
      <c r="N1705" s="81" t="str">
        <f aca="false">IF(E1705="Mão de Obra",J1705,"")</f>
        <v/>
      </c>
      <c r="O1705" s="81" t="n">
        <f aca="false">IF(N1705&lt;&gt;"","",M1705)</f>
        <v>1.62</v>
      </c>
      <c r="P1705" s="82" t="str">
        <f aca="false">IF(A1705="Composição",B1705,"")</f>
        <v/>
      </c>
      <c r="Q1705" s="81" t="str">
        <f aca="false">IF(P1705&lt;&gt;"",SUMIF(L1705:L1705,L1705,N1705:N1705),"")</f>
        <v/>
      </c>
      <c r="R1705" s="81" t="str">
        <f aca="false">IF(P1705&lt;&gt;"",SUMIF(L1705:L1705,L1705,O1705:O1705),"")</f>
        <v/>
      </c>
    </row>
    <row r="1706" customFormat="false" ht="14.25" hidden="true" customHeight="false" outlineLevel="0" collapsed="false">
      <c r="A1706" s="102"/>
      <c r="B1706" s="102"/>
      <c r="C1706" s="102"/>
      <c r="D1706" s="102"/>
      <c r="E1706" s="102"/>
      <c r="F1706" s="103"/>
      <c r="G1706" s="102"/>
      <c r="H1706" s="103"/>
      <c r="I1706" s="102"/>
      <c r="J1706" s="103"/>
      <c r="L1706" s="63" t="n">
        <f aca="false">IF(AND(A1707&lt;&gt;"",A1706=""),L1705+1,L1705)</f>
        <v>157</v>
      </c>
      <c r="M1706" s="80" t="str">
        <f aca="false">IF(OR(A1706="Insumo",A1706="Composição Auxiliar"),J1706,"")</f>
        <v/>
      </c>
      <c r="N1706" s="81" t="str">
        <f aca="false">IF(E1706="Mão de Obra",J1706,"")</f>
        <v/>
      </c>
      <c r="O1706" s="81" t="str">
        <f aca="false">IF(N1706&lt;&gt;"","",M1706)</f>
        <v/>
      </c>
      <c r="P1706" s="82" t="str">
        <f aca="false">IF(A1706="Composição",B1706,"")</f>
        <v/>
      </c>
      <c r="Q1706" s="81" t="str">
        <f aca="false">IF(P1706&lt;&gt;"",SUMIF(L1706:L1706,L1706,N1706:N1706),"")</f>
        <v/>
      </c>
      <c r="R1706" s="81" t="str">
        <f aca="false">IF(P1706&lt;&gt;"",SUMIF(L1706:L1706,L1706,O1706:O1706),"")</f>
        <v/>
      </c>
    </row>
    <row r="1707" customFormat="false" ht="15" hidden="true" customHeight="false" outlineLevel="0" collapsed="false">
      <c r="A1707" s="102"/>
      <c r="B1707" s="102"/>
      <c r="C1707" s="102"/>
      <c r="D1707" s="102"/>
      <c r="E1707" s="102"/>
      <c r="F1707" s="103"/>
      <c r="G1707" s="102"/>
      <c r="H1707" s="104"/>
      <c r="I1707" s="104"/>
      <c r="J1707" s="103"/>
      <c r="L1707" s="63" t="n">
        <f aca="false">IF(AND(A1708&lt;&gt;"",A1707=""),L1706+1,L1706)</f>
        <v>157</v>
      </c>
      <c r="M1707" s="80" t="str">
        <f aca="false">IF(OR(A1707="Insumo",A1707="Composição Auxiliar"),J1707,"")</f>
        <v/>
      </c>
      <c r="N1707" s="81" t="str">
        <f aca="false">IF(E1707="Mão de Obra",J1707,"")</f>
        <v/>
      </c>
      <c r="O1707" s="81" t="str">
        <f aca="false">IF(N1707&lt;&gt;"","",M1707)</f>
        <v/>
      </c>
      <c r="P1707" s="82" t="str">
        <f aca="false">IF(A1707="Composição",B1707,"")</f>
        <v/>
      </c>
      <c r="Q1707" s="81" t="str">
        <f aca="false">IF(P1707&lt;&gt;"",SUMIF(L1707:L1707,L1707,N1707:N1707),"")</f>
        <v/>
      </c>
      <c r="R1707" s="81" t="str">
        <f aca="false">IF(P1707&lt;&gt;"",SUMIF(L1707:L1707,L1707,O1707:O1707),"")</f>
        <v/>
      </c>
    </row>
    <row r="1708" customFormat="false" ht="15" hidden="true" customHeight="false" outlineLevel="0" collapsed="false">
      <c r="A1708" s="108"/>
      <c r="B1708" s="108"/>
      <c r="C1708" s="108"/>
      <c r="D1708" s="108"/>
      <c r="E1708" s="108"/>
      <c r="F1708" s="108"/>
      <c r="G1708" s="108"/>
      <c r="H1708" s="108"/>
      <c r="I1708" s="108"/>
      <c r="J1708" s="108"/>
      <c r="L1708" s="63" t="n">
        <f aca="false">IF(AND(A1709&lt;&gt;"",A1708=""),L1707+1,L1707)</f>
        <v>158</v>
      </c>
      <c r="M1708" s="80" t="str">
        <f aca="false">IF(OR(A1708="Insumo",A1708="Composição Auxiliar"),J1708,"")</f>
        <v/>
      </c>
      <c r="N1708" s="81" t="str">
        <f aca="false">IF(E1708="Mão de Obra",J1708,"")</f>
        <v/>
      </c>
      <c r="O1708" s="81" t="str">
        <f aca="false">IF(N1708&lt;&gt;"","",M1708)</f>
        <v/>
      </c>
      <c r="P1708" s="82" t="str">
        <f aca="false">IF(A1708="Composição",B1708,"")</f>
        <v/>
      </c>
      <c r="Q1708" s="81" t="str">
        <f aca="false">IF(P1708&lt;&gt;"",SUMIF(L1708:L1708,L1708,N1708:N1708),"")</f>
        <v/>
      </c>
      <c r="R1708" s="81" t="str">
        <f aca="false">IF(P1708&lt;&gt;"",SUMIF(L1708:L1708,L1708,O1708:O1708),"")</f>
        <v/>
      </c>
    </row>
    <row r="1709" customFormat="false" ht="15" hidden="true" customHeight="true" outlineLevel="0" collapsed="false">
      <c r="A1709" s="83" t="s">
        <v>438</v>
      </c>
      <c r="B1709" s="84" t="s">
        <v>655</v>
      </c>
      <c r="C1709" s="83" t="s">
        <v>656</v>
      </c>
      <c r="D1709" s="83" t="s">
        <v>657</v>
      </c>
      <c r="E1709" s="83" t="s">
        <v>658</v>
      </c>
      <c r="F1709" s="83"/>
      <c r="G1709" s="85" t="s">
        <v>659</v>
      </c>
      <c r="H1709" s="84" t="s">
        <v>660</v>
      </c>
      <c r="I1709" s="84" t="s">
        <v>661</v>
      </c>
      <c r="J1709" s="84" t="s">
        <v>662</v>
      </c>
      <c r="L1709" s="63" t="n">
        <f aca="false">IF(AND(A1710&lt;&gt;"",A1709=""),L1708+1,L1708)</f>
        <v>158</v>
      </c>
      <c r="M1709" s="80" t="str">
        <f aca="false">IF(OR(A1709="Insumo",A1709="Composição Auxiliar"),J1709,"")</f>
        <v/>
      </c>
      <c r="N1709" s="81" t="str">
        <f aca="false">IF(E1709="Mão de Obra",J1709,"")</f>
        <v/>
      </c>
      <c r="O1709" s="81" t="str">
        <f aca="false">IF(N1709&lt;&gt;"","",M1709)</f>
        <v/>
      </c>
      <c r="P1709" s="82" t="str">
        <f aca="false">IF(A1709="Composição",B1709,"")</f>
        <v/>
      </c>
      <c r="Q1709" s="81" t="str">
        <f aca="false">IF(P1709&lt;&gt;"",SUMIF(L1709:L1709,L1709,N1709:N1709),"")</f>
        <v/>
      </c>
      <c r="R1709" s="81" t="str">
        <f aca="false">IF(P1709&lt;&gt;"",SUMIF(L1709:L1709,L1709,O1709:O1709),"")</f>
        <v/>
      </c>
    </row>
    <row r="1710" customFormat="false" ht="38.25" hidden="true" customHeight="true" outlineLevel="0" collapsed="false">
      <c r="A1710" s="86" t="s">
        <v>663</v>
      </c>
      <c r="B1710" s="87" t="s">
        <v>439</v>
      </c>
      <c r="C1710" s="86" t="s">
        <v>716</v>
      </c>
      <c r="D1710" s="86" t="s">
        <v>1531</v>
      </c>
      <c r="E1710" s="86" t="s">
        <v>724</v>
      </c>
      <c r="F1710" s="86"/>
      <c r="G1710" s="88" t="s">
        <v>718</v>
      </c>
      <c r="H1710" s="89" t="n">
        <v>1</v>
      </c>
      <c r="I1710" s="90" t="n">
        <f aca="false">SUMIF(L:L,$L1710,M:M)</f>
        <v>274.45</v>
      </c>
      <c r="J1710" s="90" t="n">
        <f aca="false">TRUNC(H1710*I1710,2)</f>
        <v>274.45</v>
      </c>
      <c r="L1710" s="63" t="n">
        <f aca="false">IF(AND(A1711&lt;&gt;"",A1710=""),L1709+1,L1709)</f>
        <v>158</v>
      </c>
      <c r="M1710" s="80" t="str">
        <f aca="false">IF(OR(A1710="Insumo",A1710="Composição Auxiliar"),J1710,"")</f>
        <v/>
      </c>
      <c r="N1710" s="81" t="str">
        <f aca="false">IF(E1710="Mão de Obra",J1710,"")</f>
        <v/>
      </c>
      <c r="O1710" s="81" t="str">
        <f aca="false">IF(N1710&lt;&gt;"","",M1710)</f>
        <v/>
      </c>
      <c r="P1710" s="82" t="str">
        <f aca="false">IF(A1710="Composição",B1710,"")</f>
        <v> S-ELE-EQUI-97599.1 </v>
      </c>
      <c r="Q1710" s="81" t="n">
        <f aca="false">IF(P1710&lt;&gt;"",SUMIF(L1710:L1710,L1710,N1710:N1710),"")</f>
        <v>0</v>
      </c>
      <c r="R1710" s="81" t="n">
        <f aca="false">IF(P1710&lt;&gt;"",SUMIF(L1710:L1710,L1710,O1710:O1710),"")</f>
        <v>0</v>
      </c>
    </row>
    <row r="1711" customFormat="false" ht="25.5" hidden="true" customHeight="true" outlineLevel="0" collapsed="false">
      <c r="A1711" s="91" t="s">
        <v>668</v>
      </c>
      <c r="B1711" s="92" t="s">
        <v>822</v>
      </c>
      <c r="C1711" s="91" t="s">
        <v>664</v>
      </c>
      <c r="D1711" s="91" t="s">
        <v>823</v>
      </c>
      <c r="E1711" s="91" t="s">
        <v>671</v>
      </c>
      <c r="F1711" s="91"/>
      <c r="G1711" s="93" t="s">
        <v>672</v>
      </c>
      <c r="H1711" s="94" t="n">
        <v>0.18</v>
      </c>
      <c r="I1711" s="95" t="n">
        <f aca="false">SUMIFS(J:J,A:A,"Composição",B:B,$B1711)</f>
        <v>26.14</v>
      </c>
      <c r="J1711" s="95" t="n">
        <f aca="false">TRUNC(H1711*I1711,2)</f>
        <v>4.7</v>
      </c>
      <c r="L1711" s="63" t="n">
        <f aca="false">IF(AND(A1712&lt;&gt;"",A1711=""),L1710+1,L1710)</f>
        <v>158</v>
      </c>
      <c r="M1711" s="80" t="n">
        <f aca="false">IF(OR(A1711="Insumo",A1711="Composição Auxiliar"),J1711,"")</f>
        <v>4.7</v>
      </c>
      <c r="N1711" s="81" t="str">
        <f aca="false">IF(E1711="Mão de Obra",J1711,"")</f>
        <v/>
      </c>
      <c r="O1711" s="81" t="n">
        <f aca="false">IF(N1711&lt;&gt;"","",M1711)</f>
        <v>4.7</v>
      </c>
      <c r="P1711" s="82" t="str">
        <f aca="false">IF(A1711="Composição",B1711,"")</f>
        <v/>
      </c>
      <c r="Q1711" s="81" t="str">
        <f aca="false">IF(P1711&lt;&gt;"",SUMIF(L1711:L1711,L1711,N1711:N1711),"")</f>
        <v/>
      </c>
      <c r="R1711" s="81" t="str">
        <f aca="false">IF(P1711&lt;&gt;"",SUMIF(L1711:L1711,L1711,O1711:O1711),"")</f>
        <v/>
      </c>
    </row>
    <row r="1712" customFormat="false" ht="25.5" hidden="true" customHeight="true" outlineLevel="0" collapsed="false">
      <c r="A1712" s="91" t="s">
        <v>668</v>
      </c>
      <c r="B1712" s="92" t="s">
        <v>817</v>
      </c>
      <c r="C1712" s="91" t="s">
        <v>664</v>
      </c>
      <c r="D1712" s="91" t="s">
        <v>818</v>
      </c>
      <c r="E1712" s="91" t="s">
        <v>671</v>
      </c>
      <c r="F1712" s="91"/>
      <c r="G1712" s="93" t="s">
        <v>672</v>
      </c>
      <c r="H1712" s="94" t="n">
        <v>0.075</v>
      </c>
      <c r="I1712" s="95" t="n">
        <f aca="false">SUMIFS(J:J,A:A,"Composição",B:B,$B1712)</f>
        <v>22.2</v>
      </c>
      <c r="J1712" s="95" t="n">
        <f aca="false">TRUNC(H1712*I1712,2)</f>
        <v>1.66</v>
      </c>
      <c r="L1712" s="63" t="n">
        <f aca="false">IF(AND(A1713&lt;&gt;"",A1712=""),L1711+1,L1711)</f>
        <v>158</v>
      </c>
      <c r="M1712" s="80" t="n">
        <f aca="false">IF(OR(A1712="Insumo",A1712="Composição Auxiliar"),J1712,"")</f>
        <v>1.66</v>
      </c>
      <c r="N1712" s="81" t="str">
        <f aca="false">IF(E1712="Mão de Obra",J1712,"")</f>
        <v/>
      </c>
      <c r="O1712" s="81" t="n">
        <f aca="false">IF(N1712&lt;&gt;"","",M1712)</f>
        <v>1.66</v>
      </c>
      <c r="P1712" s="82" t="str">
        <f aca="false">IF(A1712="Composição",B1712,"")</f>
        <v/>
      </c>
      <c r="Q1712" s="81" t="str">
        <f aca="false">IF(P1712&lt;&gt;"",SUMIF(L1712:L1712,L1712,N1712:N1712),"")</f>
        <v/>
      </c>
      <c r="R1712" s="81" t="str">
        <f aca="false">IF(P1712&lt;&gt;"",SUMIF(L1712:L1712,L1712,O1712:O1712),"")</f>
        <v/>
      </c>
    </row>
    <row r="1713" customFormat="false" ht="25.5" hidden="true" customHeight="false" outlineLevel="0" collapsed="false">
      <c r="A1713" s="96" t="s">
        <v>679</v>
      </c>
      <c r="B1713" s="97" t="s">
        <v>1532</v>
      </c>
      <c r="C1713" s="96" t="str">
        <f aca="false">VLOOKUP(B1713,INSUMOS!$A:$I,2,0)</f>
        <v>Próprio</v>
      </c>
      <c r="D1713" s="96" t="str">
        <f aca="false">VLOOKUP(B1713,INSUMOS!$A:$I,3,0)</f>
        <v>LUMINÁRIA DE EMERGÊNCIA LED BIVOLT 1000 LÚMENS, BATERIA 6V X 4,0 AH SELADA. REF.: FLUXEON FLX 1000.</v>
      </c>
      <c r="E1713" s="98" t="str">
        <f aca="false">VLOOKUP(B1713,INSUMOS!$A:$I,4,0)</f>
        <v>Material</v>
      </c>
      <c r="F1713" s="98"/>
      <c r="G1713" s="99" t="str">
        <f aca="false">VLOOKUP(B1713,INSUMOS!$A:$I,5,0)</f>
        <v>UN</v>
      </c>
      <c r="H1713" s="100" t="n">
        <v>1</v>
      </c>
      <c r="I1713" s="101" t="n">
        <f aca="false">VLOOKUP(B1713,INSUMOS!$A:$I,8,0)</f>
        <v>268.09</v>
      </c>
      <c r="J1713" s="101" t="n">
        <f aca="false">TRUNC(H1713*I1713,2)</f>
        <v>268.09</v>
      </c>
      <c r="L1713" s="63" t="n">
        <f aca="false">IF(AND(A1714&lt;&gt;"",A1713=""),L1712+1,L1712)</f>
        <v>158</v>
      </c>
      <c r="M1713" s="80" t="n">
        <f aca="false">IF(OR(A1713="Insumo",A1713="Composição Auxiliar"),J1713,"")</f>
        <v>268.09</v>
      </c>
      <c r="N1713" s="81" t="str">
        <f aca="false">IF(E1713="Mão de Obra",J1713,"")</f>
        <v/>
      </c>
      <c r="O1713" s="81" t="n">
        <f aca="false">IF(N1713&lt;&gt;"","",M1713)</f>
        <v>268.09</v>
      </c>
      <c r="P1713" s="82" t="str">
        <f aca="false">IF(A1713="Composição",B1713,"")</f>
        <v/>
      </c>
      <c r="Q1713" s="81" t="str">
        <f aca="false">IF(P1713&lt;&gt;"",SUMIF(L1713:L1713,L1713,N1713:N1713),"")</f>
        <v/>
      </c>
      <c r="R1713" s="81" t="str">
        <f aca="false">IF(P1713&lt;&gt;"",SUMIF(L1713:L1713,L1713,O1713:O1713),"")</f>
        <v/>
      </c>
    </row>
    <row r="1714" customFormat="false" ht="14.25" hidden="true" customHeight="false" outlineLevel="0" collapsed="false">
      <c r="A1714" s="102"/>
      <c r="B1714" s="102"/>
      <c r="C1714" s="102"/>
      <c r="D1714" s="102"/>
      <c r="E1714" s="102"/>
      <c r="F1714" s="103"/>
      <c r="G1714" s="102"/>
      <c r="H1714" s="103"/>
      <c r="I1714" s="102"/>
      <c r="J1714" s="103"/>
      <c r="L1714" s="63" t="n">
        <f aca="false">IF(AND(A1715&lt;&gt;"",A1714=""),L1713+1,L1713)</f>
        <v>158</v>
      </c>
      <c r="M1714" s="80" t="str">
        <f aca="false">IF(OR(A1714="Insumo",A1714="Composição Auxiliar"),J1714,"")</f>
        <v/>
      </c>
      <c r="N1714" s="81" t="str">
        <f aca="false">IF(E1714="Mão de Obra",J1714,"")</f>
        <v/>
      </c>
      <c r="O1714" s="81" t="str">
        <f aca="false">IF(N1714&lt;&gt;"","",M1714)</f>
        <v/>
      </c>
      <c r="P1714" s="82" t="str">
        <f aca="false">IF(A1714="Composição",B1714,"")</f>
        <v/>
      </c>
      <c r="Q1714" s="81" t="str">
        <f aca="false">IF(P1714&lt;&gt;"",SUMIF(L1714:L1714,L1714,N1714:N1714),"")</f>
        <v/>
      </c>
      <c r="R1714" s="81" t="str">
        <f aca="false">IF(P1714&lt;&gt;"",SUMIF(L1714:L1714,L1714,O1714:O1714),"")</f>
        <v/>
      </c>
    </row>
    <row r="1715" customFormat="false" ht="15" hidden="true" customHeight="false" outlineLevel="0" collapsed="false">
      <c r="A1715" s="102"/>
      <c r="B1715" s="102"/>
      <c r="C1715" s="102"/>
      <c r="D1715" s="102"/>
      <c r="E1715" s="102"/>
      <c r="F1715" s="103"/>
      <c r="G1715" s="102"/>
      <c r="H1715" s="104"/>
      <c r="I1715" s="104"/>
      <c r="J1715" s="103"/>
      <c r="L1715" s="63" t="n">
        <f aca="false">IF(AND(A1716&lt;&gt;"",A1715=""),L1714+1,L1714)</f>
        <v>158</v>
      </c>
      <c r="M1715" s="80" t="str">
        <f aca="false">IF(OR(A1715="Insumo",A1715="Composição Auxiliar"),J1715,"")</f>
        <v/>
      </c>
      <c r="N1715" s="81" t="str">
        <f aca="false">IF(E1715="Mão de Obra",J1715,"")</f>
        <v/>
      </c>
      <c r="O1715" s="81" t="str">
        <f aca="false">IF(N1715&lt;&gt;"","",M1715)</f>
        <v/>
      </c>
      <c r="P1715" s="82" t="str">
        <f aca="false">IF(A1715="Composição",B1715,"")</f>
        <v/>
      </c>
      <c r="Q1715" s="81" t="str">
        <f aca="false">IF(P1715&lt;&gt;"",SUMIF(L1715:L1715,L1715,N1715:N1715),"")</f>
        <v/>
      </c>
      <c r="R1715" s="81" t="str">
        <f aca="false">IF(P1715&lt;&gt;"",SUMIF(L1715:L1715,L1715,O1715:O1715),"")</f>
        <v/>
      </c>
    </row>
    <row r="1716" customFormat="false" ht="15" hidden="true" customHeight="false" outlineLevel="0" collapsed="false">
      <c r="A1716" s="108"/>
      <c r="B1716" s="108"/>
      <c r="C1716" s="108"/>
      <c r="D1716" s="108"/>
      <c r="E1716" s="108"/>
      <c r="F1716" s="108"/>
      <c r="G1716" s="108"/>
      <c r="H1716" s="108"/>
      <c r="I1716" s="108"/>
      <c r="J1716" s="108"/>
      <c r="L1716" s="63" t="n">
        <f aca="false">IF(AND(A1717&lt;&gt;"",A1716=""),L1715+1,L1715)</f>
        <v>159</v>
      </c>
      <c r="M1716" s="80" t="str">
        <f aca="false">IF(OR(A1716="Insumo",A1716="Composição Auxiliar"),J1716,"")</f>
        <v/>
      </c>
      <c r="N1716" s="81" t="str">
        <f aca="false">IF(E1716="Mão de Obra",J1716,"")</f>
        <v/>
      </c>
      <c r="O1716" s="81" t="str">
        <f aca="false">IF(N1716&lt;&gt;"","",M1716)</f>
        <v/>
      </c>
      <c r="P1716" s="82" t="str">
        <f aca="false">IF(A1716="Composição",B1716,"")</f>
        <v/>
      </c>
      <c r="Q1716" s="81" t="str">
        <f aca="false">IF(P1716&lt;&gt;"",SUMIF(L1716:L1716,L1716,N1716:N1716),"")</f>
        <v/>
      </c>
      <c r="R1716" s="81" t="str">
        <f aca="false">IF(P1716&lt;&gt;"",SUMIF(L1716:L1716,L1716,O1716:O1716),"")</f>
        <v/>
      </c>
    </row>
    <row r="1717" customFormat="false" ht="15" hidden="true" customHeight="true" outlineLevel="0" collapsed="false">
      <c r="A1717" s="83" t="s">
        <v>444</v>
      </c>
      <c r="B1717" s="84" t="s">
        <v>655</v>
      </c>
      <c r="C1717" s="83" t="s">
        <v>656</v>
      </c>
      <c r="D1717" s="83" t="s">
        <v>657</v>
      </c>
      <c r="E1717" s="83" t="s">
        <v>658</v>
      </c>
      <c r="F1717" s="83"/>
      <c r="G1717" s="85" t="s">
        <v>659</v>
      </c>
      <c r="H1717" s="84" t="s">
        <v>660</v>
      </c>
      <c r="I1717" s="84" t="s">
        <v>661</v>
      </c>
      <c r="J1717" s="84" t="s">
        <v>662</v>
      </c>
      <c r="L1717" s="63" t="n">
        <f aca="false">IF(AND(A1718&lt;&gt;"",A1717=""),L1716+1,L1716)</f>
        <v>159</v>
      </c>
      <c r="M1717" s="80" t="str">
        <f aca="false">IF(OR(A1717="Insumo",A1717="Composição Auxiliar"),J1717,"")</f>
        <v/>
      </c>
      <c r="N1717" s="81" t="str">
        <f aca="false">IF(E1717="Mão de Obra",J1717,"")</f>
        <v/>
      </c>
      <c r="O1717" s="81" t="str">
        <f aca="false">IF(N1717&lt;&gt;"","",M1717)</f>
        <v/>
      </c>
      <c r="P1717" s="82" t="str">
        <f aca="false">IF(A1717="Composição",B1717,"")</f>
        <v/>
      </c>
      <c r="Q1717" s="81" t="str">
        <f aca="false">IF(P1717&lt;&gt;"",SUMIF(L1717:L1717,L1717,N1717:N1717),"")</f>
        <v/>
      </c>
      <c r="R1717" s="81" t="str">
        <f aca="false">IF(P1717&lt;&gt;"",SUMIF(L1717:L1717,L1717,O1717:O1717),"")</f>
        <v/>
      </c>
    </row>
    <row r="1718" customFormat="false" ht="25.5" hidden="true" customHeight="true" outlineLevel="0" collapsed="false">
      <c r="A1718" s="86" t="s">
        <v>663</v>
      </c>
      <c r="B1718" s="87" t="s">
        <v>445</v>
      </c>
      <c r="C1718" s="86" t="s">
        <v>716</v>
      </c>
      <c r="D1718" s="86" t="s">
        <v>1533</v>
      </c>
      <c r="E1718" s="86" t="s">
        <v>724</v>
      </c>
      <c r="F1718" s="86"/>
      <c r="G1718" s="88" t="s">
        <v>718</v>
      </c>
      <c r="H1718" s="89" t="n">
        <v>1</v>
      </c>
      <c r="I1718" s="90" t="n">
        <f aca="false">SUMIF(L:L,$L1718,M:M)</f>
        <v>533.86</v>
      </c>
      <c r="J1718" s="90" t="n">
        <f aca="false">TRUNC(H1718*I1718,2)</f>
        <v>533.86</v>
      </c>
      <c r="L1718" s="63" t="n">
        <f aca="false">IF(AND(A1719&lt;&gt;"",A1718=""),L1717+1,L1717)</f>
        <v>159</v>
      </c>
      <c r="M1718" s="80" t="str">
        <f aca="false">IF(OR(A1718="Insumo",A1718="Composição Auxiliar"),J1718,"")</f>
        <v/>
      </c>
      <c r="N1718" s="81" t="str">
        <f aca="false">IF(E1718="Mão de Obra",J1718,"")</f>
        <v/>
      </c>
      <c r="O1718" s="81" t="str">
        <f aca="false">IF(N1718&lt;&gt;"","",M1718)</f>
        <v/>
      </c>
      <c r="P1718" s="82" t="str">
        <f aca="false">IF(A1718="Composição",B1718,"")</f>
        <v> S-ELE-INFR-QD-MPG </v>
      </c>
      <c r="Q1718" s="81" t="n">
        <f aca="false">IF(P1718&lt;&gt;"",SUMIF(L1718:L1718,L1718,N1718:N1718),"")</f>
        <v>0</v>
      </c>
      <c r="R1718" s="81" t="n">
        <f aca="false">IF(P1718&lt;&gt;"",SUMIF(L1718:L1718,L1718,O1718:O1718),"")</f>
        <v>0</v>
      </c>
    </row>
    <row r="1719" customFormat="false" ht="25.5" hidden="true" customHeight="true" outlineLevel="0" collapsed="false">
      <c r="A1719" s="91" t="s">
        <v>668</v>
      </c>
      <c r="B1719" s="92" t="s">
        <v>822</v>
      </c>
      <c r="C1719" s="91" t="s">
        <v>664</v>
      </c>
      <c r="D1719" s="91" t="s">
        <v>823</v>
      </c>
      <c r="E1719" s="91" t="s">
        <v>671</v>
      </c>
      <c r="F1719" s="91"/>
      <c r="G1719" s="93" t="s">
        <v>672</v>
      </c>
      <c r="H1719" s="94" t="n">
        <v>1.5</v>
      </c>
      <c r="I1719" s="95" t="n">
        <f aca="false">SUMIFS(J:J,A:A,"Composição",B:B,$B1719)</f>
        <v>26.14</v>
      </c>
      <c r="J1719" s="95" t="n">
        <f aca="false">TRUNC(H1719*I1719,2)</f>
        <v>39.21</v>
      </c>
      <c r="L1719" s="63" t="n">
        <f aca="false">IF(AND(A1720&lt;&gt;"",A1719=""),L1718+1,L1718)</f>
        <v>159</v>
      </c>
      <c r="M1719" s="80" t="n">
        <f aca="false">IF(OR(A1719="Insumo",A1719="Composição Auxiliar"),J1719,"")</f>
        <v>39.21</v>
      </c>
      <c r="N1719" s="81" t="str">
        <f aca="false">IF(E1719="Mão de Obra",J1719,"")</f>
        <v/>
      </c>
      <c r="O1719" s="81" t="n">
        <f aca="false">IF(N1719&lt;&gt;"","",M1719)</f>
        <v>39.21</v>
      </c>
      <c r="P1719" s="82" t="str">
        <f aca="false">IF(A1719="Composição",B1719,"")</f>
        <v/>
      </c>
      <c r="Q1719" s="81" t="str">
        <f aca="false">IF(P1719&lt;&gt;"",SUMIF(L1719:L1719,L1719,N1719:N1719),"")</f>
        <v/>
      </c>
      <c r="R1719" s="81" t="str">
        <f aca="false">IF(P1719&lt;&gt;"",SUMIF(L1719:L1719,L1719,O1719:O1719),"")</f>
        <v/>
      </c>
    </row>
    <row r="1720" customFormat="false" ht="25.5" hidden="true" customHeight="true" outlineLevel="0" collapsed="false">
      <c r="A1720" s="91" t="s">
        <v>668</v>
      </c>
      <c r="B1720" s="92" t="s">
        <v>817</v>
      </c>
      <c r="C1720" s="91" t="s">
        <v>664</v>
      </c>
      <c r="D1720" s="91" t="s">
        <v>818</v>
      </c>
      <c r="E1720" s="91" t="s">
        <v>671</v>
      </c>
      <c r="F1720" s="91"/>
      <c r="G1720" s="93" t="s">
        <v>672</v>
      </c>
      <c r="H1720" s="94" t="n">
        <v>1.5</v>
      </c>
      <c r="I1720" s="95" t="n">
        <f aca="false">SUMIFS(J:J,A:A,"Composição",B:B,$B1720)</f>
        <v>22.2</v>
      </c>
      <c r="J1720" s="95" t="n">
        <f aca="false">TRUNC(H1720*I1720,2)</f>
        <v>33.3</v>
      </c>
      <c r="L1720" s="63" t="n">
        <f aca="false">IF(AND(A1721&lt;&gt;"",A1720=""),L1719+1,L1719)</f>
        <v>159</v>
      </c>
      <c r="M1720" s="80" t="n">
        <f aca="false">IF(OR(A1720="Insumo",A1720="Composição Auxiliar"),J1720,"")</f>
        <v>33.3</v>
      </c>
      <c r="N1720" s="81" t="str">
        <f aca="false">IF(E1720="Mão de Obra",J1720,"")</f>
        <v/>
      </c>
      <c r="O1720" s="81" t="n">
        <f aca="false">IF(N1720&lt;&gt;"","",M1720)</f>
        <v>33.3</v>
      </c>
      <c r="P1720" s="82" t="str">
        <f aca="false">IF(A1720="Composição",B1720,"")</f>
        <v/>
      </c>
      <c r="Q1720" s="81" t="str">
        <f aca="false">IF(P1720&lt;&gt;"",SUMIF(L1720:L1720,L1720,N1720:N1720),"")</f>
        <v/>
      </c>
      <c r="R1720" s="81" t="str">
        <f aca="false">IF(P1720&lt;&gt;"",SUMIF(L1720:L1720,L1720,O1720:O1720),"")</f>
        <v/>
      </c>
    </row>
    <row r="1721" customFormat="false" ht="25.5" hidden="true" customHeight="false" outlineLevel="0" collapsed="false">
      <c r="A1721" s="96" t="s">
        <v>679</v>
      </c>
      <c r="B1721" s="97" t="s">
        <v>1534</v>
      </c>
      <c r="C1721" s="96" t="str">
        <f aca="false">VLOOKUP(B1721,INSUMOS!$A:$I,2,0)</f>
        <v>SINAPI</v>
      </c>
      <c r="D1721" s="96" t="str">
        <f aca="false">VLOOKUP(B1721,INSUMOS!$A:$I,3,0)</f>
        <v>TERMINAL A COMPRESSAO EM COBRE ESTANHADO PARA CABO 16 MM2, 1 FURO E 1 COMPRESSAO, PARA PARAFUSO DE FIXACAO M6</v>
      </c>
      <c r="E1721" s="98" t="str">
        <f aca="false">VLOOKUP(B1721,INSUMOS!$A:$I,4,0)</f>
        <v>Material</v>
      </c>
      <c r="F1721" s="98"/>
      <c r="G1721" s="99" t="str">
        <f aca="false">VLOOKUP(B1721,INSUMOS!$A:$I,5,0)</f>
        <v>UN</v>
      </c>
      <c r="H1721" s="100" t="n">
        <v>5</v>
      </c>
      <c r="I1721" s="101" t="n">
        <f aca="false">VLOOKUP(B1721,INSUMOS!$A:$I,8,0)</f>
        <v>2.07</v>
      </c>
      <c r="J1721" s="101" t="n">
        <f aca="false">TRUNC(H1721*I1721,2)</f>
        <v>10.35</v>
      </c>
      <c r="L1721" s="63" t="n">
        <f aca="false">IF(AND(A1722&lt;&gt;"",A1721=""),L1720+1,L1720)</f>
        <v>159</v>
      </c>
      <c r="M1721" s="80" t="n">
        <f aca="false">IF(OR(A1721="Insumo",A1721="Composição Auxiliar"),J1721,"")</f>
        <v>10.35</v>
      </c>
      <c r="N1721" s="81" t="str">
        <f aca="false">IF(E1721="Mão de Obra",J1721,"")</f>
        <v/>
      </c>
      <c r="O1721" s="81" t="n">
        <f aca="false">IF(N1721&lt;&gt;"","",M1721)</f>
        <v>10.35</v>
      </c>
      <c r="P1721" s="82" t="str">
        <f aca="false">IF(A1721="Composição",B1721,"")</f>
        <v/>
      </c>
      <c r="Q1721" s="81" t="str">
        <f aca="false">IF(P1721&lt;&gt;"",SUMIF(L1721:L1721,L1721,N1721:N1721),"")</f>
        <v/>
      </c>
      <c r="R1721" s="81" t="str">
        <f aca="false">IF(P1721&lt;&gt;"",SUMIF(L1721:L1721,L1721,O1721:O1721),"")</f>
        <v/>
      </c>
    </row>
    <row r="1722" customFormat="false" ht="25.5" hidden="true" customHeight="false" outlineLevel="0" collapsed="false">
      <c r="A1722" s="96" t="s">
        <v>679</v>
      </c>
      <c r="B1722" s="97" t="s">
        <v>1535</v>
      </c>
      <c r="C1722" s="96" t="str">
        <f aca="false">VLOOKUP(B1722,INSUMOS!$A:$I,2,0)</f>
        <v>ORSE</v>
      </c>
      <c r="D1722" s="96" t="str">
        <f aca="false">VLOOKUP(B1722,INSUMOS!$A:$I,3,0)</f>
        <v>DISJUNTOR TERMOMAGNÉTICO TRIPOLAR 63 A COM CAIXA MOLDADA 10 KA UN</v>
      </c>
      <c r="E1722" s="98" t="str">
        <f aca="false">VLOOKUP(B1722,INSUMOS!$A:$I,4,0)</f>
        <v>Material</v>
      </c>
      <c r="F1722" s="98"/>
      <c r="G1722" s="99" t="str">
        <f aca="false">VLOOKUP(B1722,INSUMOS!$A:$I,5,0)</f>
        <v>un</v>
      </c>
      <c r="H1722" s="100" t="n">
        <v>1</v>
      </c>
      <c r="I1722" s="101" t="n">
        <f aca="false">VLOOKUP(B1722,INSUMOS!$A:$I,8,0)</f>
        <v>451</v>
      </c>
      <c r="J1722" s="101" t="n">
        <f aca="false">TRUNC(H1722*I1722,2)</f>
        <v>451</v>
      </c>
      <c r="L1722" s="63" t="n">
        <f aca="false">IF(AND(A1723&lt;&gt;"",A1722=""),L1721+1,L1721)</f>
        <v>159</v>
      </c>
      <c r="M1722" s="80" t="n">
        <f aca="false">IF(OR(A1722="Insumo",A1722="Composição Auxiliar"),J1722,"")</f>
        <v>451</v>
      </c>
      <c r="N1722" s="81" t="str">
        <f aca="false">IF(E1722="Mão de Obra",J1722,"")</f>
        <v/>
      </c>
      <c r="O1722" s="81" t="n">
        <f aca="false">IF(N1722&lt;&gt;"","",M1722)</f>
        <v>451</v>
      </c>
      <c r="P1722" s="82" t="str">
        <f aca="false">IF(A1722="Composição",B1722,"")</f>
        <v/>
      </c>
      <c r="Q1722" s="81" t="str">
        <f aca="false">IF(P1722&lt;&gt;"",SUMIF(L1722:L1722,L1722,N1722:N1722),"")</f>
        <v/>
      </c>
      <c r="R1722" s="81" t="str">
        <f aca="false">IF(P1722&lt;&gt;"",SUMIF(L1722:L1722,L1722,O1722:O1722),"")</f>
        <v/>
      </c>
    </row>
    <row r="1723" customFormat="false" ht="14.25" hidden="true" customHeight="false" outlineLevel="0" collapsed="false">
      <c r="A1723" s="102"/>
      <c r="B1723" s="102"/>
      <c r="C1723" s="102"/>
      <c r="D1723" s="102"/>
      <c r="E1723" s="102"/>
      <c r="F1723" s="103"/>
      <c r="G1723" s="102"/>
      <c r="H1723" s="103"/>
      <c r="I1723" s="102"/>
      <c r="J1723" s="103"/>
      <c r="L1723" s="63" t="n">
        <f aca="false">IF(AND(A1724&lt;&gt;"",A1723=""),L1722+1,L1722)</f>
        <v>159</v>
      </c>
      <c r="M1723" s="80" t="str">
        <f aca="false">IF(OR(A1723="Insumo",A1723="Composição Auxiliar"),J1723,"")</f>
        <v/>
      </c>
      <c r="N1723" s="81" t="str">
        <f aca="false">IF(E1723="Mão de Obra",J1723,"")</f>
        <v/>
      </c>
      <c r="O1723" s="81" t="str">
        <f aca="false">IF(N1723&lt;&gt;"","",M1723)</f>
        <v/>
      </c>
      <c r="P1723" s="82" t="str">
        <f aca="false">IF(A1723="Composição",B1723,"")</f>
        <v/>
      </c>
      <c r="Q1723" s="81" t="str">
        <f aca="false">IF(P1723&lt;&gt;"",SUMIF(L1723:L1723,L1723,N1723:N1723),"")</f>
        <v/>
      </c>
      <c r="R1723" s="81" t="str">
        <f aca="false">IF(P1723&lt;&gt;"",SUMIF(L1723:L1723,L1723,O1723:O1723),"")</f>
        <v/>
      </c>
    </row>
    <row r="1724" customFormat="false" ht="15" hidden="true" customHeight="false" outlineLevel="0" collapsed="false">
      <c r="A1724" s="102"/>
      <c r="B1724" s="102"/>
      <c r="C1724" s="102"/>
      <c r="D1724" s="102"/>
      <c r="E1724" s="102"/>
      <c r="F1724" s="103"/>
      <c r="G1724" s="102"/>
      <c r="H1724" s="104"/>
      <c r="I1724" s="104"/>
      <c r="J1724" s="103"/>
      <c r="L1724" s="63" t="n">
        <f aca="false">IF(AND(A1725&lt;&gt;"",A1724=""),L1723+1,L1723)</f>
        <v>159</v>
      </c>
      <c r="M1724" s="80" t="str">
        <f aca="false">IF(OR(A1724="Insumo",A1724="Composição Auxiliar"),J1724,"")</f>
        <v/>
      </c>
      <c r="N1724" s="81" t="str">
        <f aca="false">IF(E1724="Mão de Obra",J1724,"")</f>
        <v/>
      </c>
      <c r="O1724" s="81" t="str">
        <f aca="false">IF(N1724&lt;&gt;"","",M1724)</f>
        <v/>
      </c>
      <c r="P1724" s="82" t="str">
        <f aca="false">IF(A1724="Composição",B1724,"")</f>
        <v/>
      </c>
      <c r="Q1724" s="81" t="str">
        <f aca="false">IF(P1724&lt;&gt;"",SUMIF(L1724:L1724,L1724,N1724:N1724),"")</f>
        <v/>
      </c>
      <c r="R1724" s="81" t="str">
        <f aca="false">IF(P1724&lt;&gt;"",SUMIF(L1724:L1724,L1724,O1724:O1724),"")</f>
        <v/>
      </c>
    </row>
    <row r="1725" customFormat="false" ht="15" hidden="true" customHeight="false" outlineLevel="0" collapsed="false">
      <c r="A1725" s="108"/>
      <c r="B1725" s="108"/>
      <c r="C1725" s="108"/>
      <c r="D1725" s="108"/>
      <c r="E1725" s="108"/>
      <c r="F1725" s="108"/>
      <c r="G1725" s="108"/>
      <c r="H1725" s="108"/>
      <c r="I1725" s="108"/>
      <c r="J1725" s="108"/>
      <c r="L1725" s="63" t="n">
        <f aca="false">IF(AND(A1726&lt;&gt;"",A1725=""),L1724+1,L1724)</f>
        <v>160</v>
      </c>
      <c r="M1725" s="80" t="str">
        <f aca="false">IF(OR(A1725="Insumo",A1725="Composição Auxiliar"),J1725,"")</f>
        <v/>
      </c>
      <c r="N1725" s="81" t="str">
        <f aca="false">IF(E1725="Mão de Obra",J1725,"")</f>
        <v/>
      </c>
      <c r="O1725" s="81" t="str">
        <f aca="false">IF(N1725&lt;&gt;"","",M1725)</f>
        <v/>
      </c>
      <c r="P1725" s="82" t="str">
        <f aca="false">IF(A1725="Composição",B1725,"")</f>
        <v/>
      </c>
      <c r="Q1725" s="81" t="str">
        <f aca="false">IF(P1725&lt;&gt;"",SUMIF(L1725:L1725,L1725,N1725:N1725),"")</f>
        <v/>
      </c>
      <c r="R1725" s="81" t="str">
        <f aca="false">IF(P1725&lt;&gt;"",SUMIF(L1725:L1725,L1725,O1725:O1725),"")</f>
        <v/>
      </c>
    </row>
    <row r="1726" customFormat="false" ht="15" hidden="true" customHeight="true" outlineLevel="0" collapsed="false">
      <c r="A1726" s="83" t="s">
        <v>446</v>
      </c>
      <c r="B1726" s="84" t="s">
        <v>655</v>
      </c>
      <c r="C1726" s="83" t="s">
        <v>656</v>
      </c>
      <c r="D1726" s="83" t="s">
        <v>657</v>
      </c>
      <c r="E1726" s="83" t="s">
        <v>658</v>
      </c>
      <c r="F1726" s="83"/>
      <c r="G1726" s="85" t="s">
        <v>659</v>
      </c>
      <c r="H1726" s="84" t="s">
        <v>660</v>
      </c>
      <c r="I1726" s="84" t="s">
        <v>661</v>
      </c>
      <c r="J1726" s="84" t="s">
        <v>662</v>
      </c>
      <c r="L1726" s="63" t="n">
        <f aca="false">IF(AND(A1727&lt;&gt;"",A1726=""),L1725+1,L1725)</f>
        <v>160</v>
      </c>
      <c r="M1726" s="80" t="str">
        <f aca="false">IF(OR(A1726="Insumo",A1726="Composição Auxiliar"),J1726,"")</f>
        <v/>
      </c>
      <c r="N1726" s="81" t="str">
        <f aca="false">IF(E1726="Mão de Obra",J1726,"")</f>
        <v/>
      </c>
      <c r="O1726" s="81" t="str">
        <f aca="false">IF(N1726&lt;&gt;"","",M1726)</f>
        <v/>
      </c>
      <c r="P1726" s="82" t="str">
        <f aca="false">IF(A1726="Composição",B1726,"")</f>
        <v/>
      </c>
      <c r="Q1726" s="81" t="str">
        <f aca="false">IF(P1726&lt;&gt;"",SUMIF(L1726:L1726,L1726,N1726:N1726),"")</f>
        <v/>
      </c>
      <c r="R1726" s="81" t="str">
        <f aca="false">IF(P1726&lt;&gt;"",SUMIF(L1726:L1726,L1726,O1726:O1726),"")</f>
        <v/>
      </c>
    </row>
    <row r="1727" customFormat="false" ht="38.25" hidden="true" customHeight="true" outlineLevel="0" collapsed="false">
      <c r="A1727" s="86" t="s">
        <v>663</v>
      </c>
      <c r="B1727" s="87" t="s">
        <v>447</v>
      </c>
      <c r="C1727" s="86" t="s">
        <v>716</v>
      </c>
      <c r="D1727" s="86" t="s">
        <v>1536</v>
      </c>
      <c r="E1727" s="86" t="s">
        <v>724</v>
      </c>
      <c r="F1727" s="86"/>
      <c r="G1727" s="88" t="s">
        <v>718</v>
      </c>
      <c r="H1727" s="89" t="n">
        <v>1</v>
      </c>
      <c r="I1727" s="90" t="n">
        <f aca="false">SUMIF(L:L,$L1727,M:M)</f>
        <v>79.43</v>
      </c>
      <c r="J1727" s="90" t="n">
        <f aca="false">TRUNC(H1727*I1727,2)</f>
        <v>79.43</v>
      </c>
      <c r="L1727" s="63" t="n">
        <f aca="false">IF(AND(A1728&lt;&gt;"",A1727=""),L1726+1,L1726)</f>
        <v>160</v>
      </c>
      <c r="M1727" s="80" t="str">
        <f aca="false">IF(OR(A1727="Insumo",A1727="Composição Auxiliar"),J1727,"")</f>
        <v/>
      </c>
      <c r="N1727" s="81" t="str">
        <f aca="false">IF(E1727="Mão de Obra",J1727,"")</f>
        <v/>
      </c>
      <c r="O1727" s="81" t="str">
        <f aca="false">IF(N1727&lt;&gt;"","",M1727)</f>
        <v/>
      </c>
      <c r="P1727" s="82" t="str">
        <f aca="false">IF(A1727="Composição",B1727,"")</f>
        <v> S-ELE-INFR-COND-09 </v>
      </c>
      <c r="Q1727" s="81" t="n">
        <f aca="false">IF(P1727&lt;&gt;"",SUMIF(L1727:L1727,L1727,N1727:N1727),"")</f>
        <v>0</v>
      </c>
      <c r="R1727" s="81" t="n">
        <f aca="false">IF(P1727&lt;&gt;"",SUMIF(L1727:L1727,L1727,O1727:O1727),"")</f>
        <v>0</v>
      </c>
    </row>
    <row r="1728" customFormat="false" ht="25.5" hidden="true" customHeight="true" outlineLevel="0" collapsed="false">
      <c r="A1728" s="91" t="s">
        <v>668</v>
      </c>
      <c r="B1728" s="92" t="s">
        <v>822</v>
      </c>
      <c r="C1728" s="91" t="s">
        <v>664</v>
      </c>
      <c r="D1728" s="91" t="s">
        <v>823</v>
      </c>
      <c r="E1728" s="91" t="s">
        <v>671</v>
      </c>
      <c r="F1728" s="91"/>
      <c r="G1728" s="93" t="s">
        <v>672</v>
      </c>
      <c r="H1728" s="94" t="n">
        <v>0.5971</v>
      </c>
      <c r="I1728" s="95" t="n">
        <f aca="false">SUMIFS(J:J,A:A,"Composição",B:B,$B1728)</f>
        <v>26.14</v>
      </c>
      <c r="J1728" s="95" t="n">
        <f aca="false">TRUNC(H1728*I1728,2)</f>
        <v>15.6</v>
      </c>
      <c r="L1728" s="63" t="n">
        <f aca="false">IF(AND(A1729&lt;&gt;"",A1728=""),L1727+1,L1727)</f>
        <v>160</v>
      </c>
      <c r="M1728" s="80" t="n">
        <f aca="false">IF(OR(A1728="Insumo",A1728="Composição Auxiliar"),J1728,"")</f>
        <v>15.6</v>
      </c>
      <c r="N1728" s="81" t="str">
        <f aca="false">IF(E1728="Mão de Obra",J1728,"")</f>
        <v/>
      </c>
      <c r="O1728" s="81" t="n">
        <f aca="false">IF(N1728&lt;&gt;"","",M1728)</f>
        <v>15.6</v>
      </c>
      <c r="P1728" s="82" t="str">
        <f aca="false">IF(A1728="Composição",B1728,"")</f>
        <v/>
      </c>
      <c r="Q1728" s="81" t="str">
        <f aca="false">IF(P1728&lt;&gt;"",SUMIF(L1728:L1728,L1728,N1728:N1728),"")</f>
        <v/>
      </c>
      <c r="R1728" s="81" t="str">
        <f aca="false">IF(P1728&lt;&gt;"",SUMIF(L1728:L1728,L1728,O1728:O1728),"")</f>
        <v/>
      </c>
    </row>
    <row r="1729" customFormat="false" ht="25.5" hidden="true" customHeight="true" outlineLevel="0" collapsed="false">
      <c r="A1729" s="91" t="s">
        <v>668</v>
      </c>
      <c r="B1729" s="92" t="s">
        <v>817</v>
      </c>
      <c r="C1729" s="91" t="s">
        <v>664</v>
      </c>
      <c r="D1729" s="91" t="s">
        <v>818</v>
      </c>
      <c r="E1729" s="91" t="s">
        <v>671</v>
      </c>
      <c r="F1729" s="91"/>
      <c r="G1729" s="93" t="s">
        <v>672</v>
      </c>
      <c r="H1729" s="94" t="n">
        <v>0.5971</v>
      </c>
      <c r="I1729" s="95" t="n">
        <f aca="false">SUMIFS(J:J,A:A,"Composição",B:B,$B1729)</f>
        <v>22.2</v>
      </c>
      <c r="J1729" s="95" t="n">
        <f aca="false">TRUNC(H1729*I1729,2)</f>
        <v>13.25</v>
      </c>
      <c r="L1729" s="63" t="n">
        <f aca="false">IF(AND(A1730&lt;&gt;"",A1729=""),L1728+1,L1728)</f>
        <v>160</v>
      </c>
      <c r="M1729" s="80" t="n">
        <f aca="false">IF(OR(A1729="Insumo",A1729="Composição Auxiliar"),J1729,"")</f>
        <v>13.25</v>
      </c>
      <c r="N1729" s="81" t="str">
        <f aca="false">IF(E1729="Mão de Obra",J1729,"")</f>
        <v/>
      </c>
      <c r="O1729" s="81" t="n">
        <f aca="false">IF(N1729&lt;&gt;"","",M1729)</f>
        <v>13.25</v>
      </c>
      <c r="P1729" s="82" t="str">
        <f aca="false">IF(A1729="Composição",B1729,"")</f>
        <v/>
      </c>
      <c r="Q1729" s="81" t="str">
        <f aca="false">IF(P1729&lt;&gt;"",SUMIF(L1729:L1729,L1729,N1729:N1729),"")</f>
        <v/>
      </c>
      <c r="R1729" s="81" t="str">
        <f aca="false">IF(P1729&lt;&gt;"",SUMIF(L1729:L1729,L1729,O1729:O1729),"")</f>
        <v/>
      </c>
    </row>
    <row r="1730" customFormat="false" ht="25.5" hidden="true" customHeight="false" outlineLevel="0" collapsed="false">
      <c r="A1730" s="96" t="s">
        <v>679</v>
      </c>
      <c r="B1730" s="97" t="s">
        <v>1537</v>
      </c>
      <c r="C1730" s="96" t="str">
        <f aca="false">VLOOKUP(B1730,INSUMOS!$A:$I,2,0)</f>
        <v>SINAPI</v>
      </c>
      <c r="D1730" s="96" t="str">
        <f aca="false">VLOOKUP(B1730,INSUMOS!$A:$I,3,0)</f>
        <v>CONDULETE DE ALUMINIO TIPO X, PARA ELETRODUTO ROSCAVEL DE 2", COM TAMPA CEGA</v>
      </c>
      <c r="E1730" s="98" t="str">
        <f aca="false">VLOOKUP(B1730,INSUMOS!$A:$I,4,0)</f>
        <v>Material</v>
      </c>
      <c r="F1730" s="98"/>
      <c r="G1730" s="99" t="str">
        <f aca="false">VLOOKUP(B1730,INSUMOS!$A:$I,5,0)</f>
        <v>UN</v>
      </c>
      <c r="H1730" s="100" t="n">
        <v>1</v>
      </c>
      <c r="I1730" s="101" t="n">
        <f aca="false">VLOOKUP(B1730,INSUMOS!$A:$I,8,0)</f>
        <v>50.38</v>
      </c>
      <c r="J1730" s="101" t="n">
        <f aca="false">TRUNC(H1730*I1730,2)</f>
        <v>50.38</v>
      </c>
      <c r="L1730" s="63" t="n">
        <f aca="false">IF(AND(A1731&lt;&gt;"",A1730=""),L1729+1,L1729)</f>
        <v>160</v>
      </c>
      <c r="M1730" s="80" t="n">
        <f aca="false">IF(OR(A1730="Insumo",A1730="Composição Auxiliar"),J1730,"")</f>
        <v>50.38</v>
      </c>
      <c r="N1730" s="81" t="str">
        <f aca="false">IF(E1730="Mão de Obra",J1730,"")</f>
        <v/>
      </c>
      <c r="O1730" s="81" t="n">
        <f aca="false">IF(N1730&lt;&gt;"","",M1730)</f>
        <v>50.38</v>
      </c>
      <c r="P1730" s="82" t="str">
        <f aca="false">IF(A1730="Composição",B1730,"")</f>
        <v/>
      </c>
      <c r="Q1730" s="81" t="str">
        <f aca="false">IF(P1730&lt;&gt;"",SUMIF(L1730:L1730,L1730,N1730:N1730),"")</f>
        <v/>
      </c>
      <c r="R1730" s="81" t="str">
        <f aca="false">IF(P1730&lt;&gt;"",SUMIF(L1730:L1730,L1730,O1730:O1730),"")</f>
        <v/>
      </c>
    </row>
    <row r="1731" customFormat="false" ht="38.25" hidden="true" customHeight="false" outlineLevel="0" collapsed="false">
      <c r="A1731" s="96" t="s">
        <v>679</v>
      </c>
      <c r="B1731" s="97" t="s">
        <v>1538</v>
      </c>
      <c r="C1731" s="96" t="str">
        <f aca="false">VLOOKUP(B1731,INSUMOS!$A:$I,2,0)</f>
        <v>SINAPI</v>
      </c>
      <c r="D1731" s="96" t="str">
        <f aca="false">VLOOKUP(B1731,INSUMOS!$A:$I,3,0)</f>
        <v>BUCHA DE NYLON SEM ABA S6, COM PARAFUSO DE 4,20 X 40 MM EM ACO ZINCADO COM ROSCA SOBERBA, CABECA CHATA E FENDA PHILLIPS</v>
      </c>
      <c r="E1731" s="98" t="str">
        <f aca="false">VLOOKUP(B1731,INSUMOS!$A:$I,4,0)</f>
        <v>Material</v>
      </c>
      <c r="F1731" s="98"/>
      <c r="G1731" s="99" t="str">
        <f aca="false">VLOOKUP(B1731,INSUMOS!$A:$I,5,0)</f>
        <v>UN</v>
      </c>
      <c r="H1731" s="100" t="n">
        <v>2</v>
      </c>
      <c r="I1731" s="101" t="n">
        <f aca="false">VLOOKUP(B1731,INSUMOS!$A:$I,8,0)</f>
        <v>0.1</v>
      </c>
      <c r="J1731" s="101" t="n">
        <f aca="false">TRUNC(H1731*I1731,2)</f>
        <v>0.2</v>
      </c>
      <c r="L1731" s="63" t="n">
        <f aca="false">IF(AND(A1732&lt;&gt;"",A1731=""),L1730+1,L1730)</f>
        <v>160</v>
      </c>
      <c r="M1731" s="80" t="n">
        <f aca="false">IF(OR(A1731="Insumo",A1731="Composição Auxiliar"),J1731,"")</f>
        <v>0.2</v>
      </c>
      <c r="N1731" s="81" t="str">
        <f aca="false">IF(E1731="Mão de Obra",J1731,"")</f>
        <v/>
      </c>
      <c r="O1731" s="81" t="n">
        <f aca="false">IF(N1731&lt;&gt;"","",M1731)</f>
        <v>0.2</v>
      </c>
      <c r="P1731" s="82" t="str">
        <f aca="false">IF(A1731="Composição",B1731,"")</f>
        <v/>
      </c>
      <c r="Q1731" s="81" t="str">
        <f aca="false">IF(P1731&lt;&gt;"",SUMIF(L1731:L1731,L1731,N1731:N1731),"")</f>
        <v/>
      </c>
      <c r="R1731" s="81" t="str">
        <f aca="false">IF(P1731&lt;&gt;"",SUMIF(L1731:L1731,L1731,O1731:O1731),"")</f>
        <v/>
      </c>
    </row>
    <row r="1732" customFormat="false" ht="14.25" hidden="true" customHeight="false" outlineLevel="0" collapsed="false">
      <c r="A1732" s="102"/>
      <c r="B1732" s="102"/>
      <c r="C1732" s="102"/>
      <c r="D1732" s="102"/>
      <c r="E1732" s="102"/>
      <c r="F1732" s="103"/>
      <c r="G1732" s="102"/>
      <c r="H1732" s="103"/>
      <c r="I1732" s="102"/>
      <c r="J1732" s="103"/>
      <c r="L1732" s="63" t="n">
        <f aca="false">IF(AND(A1733&lt;&gt;"",A1732=""),L1731+1,L1731)</f>
        <v>160</v>
      </c>
      <c r="M1732" s="80" t="str">
        <f aca="false">IF(OR(A1732="Insumo",A1732="Composição Auxiliar"),J1732,"")</f>
        <v/>
      </c>
      <c r="N1732" s="81" t="str">
        <f aca="false">IF(E1732="Mão de Obra",J1732,"")</f>
        <v/>
      </c>
      <c r="O1732" s="81" t="str">
        <f aca="false">IF(N1732&lt;&gt;"","",M1732)</f>
        <v/>
      </c>
      <c r="P1732" s="82" t="str">
        <f aca="false">IF(A1732="Composição",B1732,"")</f>
        <v/>
      </c>
      <c r="Q1732" s="81" t="str">
        <f aca="false">IF(P1732&lt;&gt;"",SUMIF(L1732:L1732,L1732,N1732:N1732),"")</f>
        <v/>
      </c>
      <c r="R1732" s="81" t="str">
        <f aca="false">IF(P1732&lt;&gt;"",SUMIF(L1732:L1732,L1732,O1732:O1732),"")</f>
        <v/>
      </c>
    </row>
    <row r="1733" customFormat="false" ht="15" hidden="true" customHeight="false" outlineLevel="0" collapsed="false">
      <c r="A1733" s="102"/>
      <c r="B1733" s="102"/>
      <c r="C1733" s="102"/>
      <c r="D1733" s="102"/>
      <c r="E1733" s="102"/>
      <c r="F1733" s="103"/>
      <c r="G1733" s="102"/>
      <c r="H1733" s="104"/>
      <c r="I1733" s="104"/>
      <c r="J1733" s="103"/>
      <c r="L1733" s="63" t="n">
        <f aca="false">IF(AND(A1734&lt;&gt;"",A1733=""),L1732+1,L1732)</f>
        <v>160</v>
      </c>
      <c r="M1733" s="80" t="str">
        <f aca="false">IF(OR(A1733="Insumo",A1733="Composição Auxiliar"),J1733,"")</f>
        <v/>
      </c>
      <c r="N1733" s="81" t="str">
        <f aca="false">IF(E1733="Mão de Obra",J1733,"")</f>
        <v/>
      </c>
      <c r="O1733" s="81" t="str">
        <f aca="false">IF(N1733&lt;&gt;"","",M1733)</f>
        <v/>
      </c>
      <c r="P1733" s="82" t="str">
        <f aca="false">IF(A1733="Composição",B1733,"")</f>
        <v/>
      </c>
      <c r="Q1733" s="81" t="str">
        <f aca="false">IF(P1733&lt;&gt;"",SUMIF(L1733:L1733,L1733,N1733:N1733),"")</f>
        <v/>
      </c>
      <c r="R1733" s="81" t="str">
        <f aca="false">IF(P1733&lt;&gt;"",SUMIF(L1733:L1733,L1733,O1733:O1733),"")</f>
        <v/>
      </c>
    </row>
    <row r="1734" customFormat="false" ht="15" hidden="true" customHeight="false" outlineLevel="0" collapsed="false">
      <c r="A1734" s="108"/>
      <c r="B1734" s="108"/>
      <c r="C1734" s="108"/>
      <c r="D1734" s="108"/>
      <c r="E1734" s="108"/>
      <c r="F1734" s="108"/>
      <c r="G1734" s="108"/>
      <c r="H1734" s="108"/>
      <c r="I1734" s="108"/>
      <c r="J1734" s="108"/>
      <c r="L1734" s="63" t="n">
        <f aca="false">IF(AND(A1735&lt;&gt;"",A1734=""),L1733+1,L1733)</f>
        <v>161</v>
      </c>
      <c r="M1734" s="80" t="str">
        <f aca="false">IF(OR(A1734="Insumo",A1734="Composição Auxiliar"),J1734,"")</f>
        <v/>
      </c>
      <c r="N1734" s="81" t="str">
        <f aca="false">IF(E1734="Mão de Obra",J1734,"")</f>
        <v/>
      </c>
      <c r="O1734" s="81" t="str">
        <f aca="false">IF(N1734&lt;&gt;"","",M1734)</f>
        <v/>
      </c>
      <c r="P1734" s="82" t="str">
        <f aca="false">IF(A1734="Composição",B1734,"")</f>
        <v/>
      </c>
      <c r="Q1734" s="81" t="str">
        <f aca="false">IF(P1734&lt;&gt;"",SUMIF(L1734:L1734,L1734,N1734:N1734),"")</f>
        <v/>
      </c>
      <c r="R1734" s="81" t="str">
        <f aca="false">IF(P1734&lt;&gt;"",SUMIF(L1734:L1734,L1734,O1734:O1734),"")</f>
        <v/>
      </c>
    </row>
    <row r="1735" customFormat="false" ht="15" hidden="true" customHeight="true" outlineLevel="0" collapsed="false">
      <c r="A1735" s="83" t="s">
        <v>448</v>
      </c>
      <c r="B1735" s="84" t="s">
        <v>655</v>
      </c>
      <c r="C1735" s="83" t="s">
        <v>656</v>
      </c>
      <c r="D1735" s="83" t="s">
        <v>657</v>
      </c>
      <c r="E1735" s="83" t="s">
        <v>658</v>
      </c>
      <c r="F1735" s="83"/>
      <c r="G1735" s="85" t="s">
        <v>659</v>
      </c>
      <c r="H1735" s="84" t="s">
        <v>660</v>
      </c>
      <c r="I1735" s="84" t="s">
        <v>661</v>
      </c>
      <c r="J1735" s="84" t="s">
        <v>662</v>
      </c>
      <c r="L1735" s="63" t="n">
        <f aca="false">IF(AND(A1736&lt;&gt;"",A1735=""),L1734+1,L1734)</f>
        <v>161</v>
      </c>
      <c r="M1735" s="80" t="str">
        <f aca="false">IF(OR(A1735="Insumo",A1735="Composição Auxiliar"),J1735,"")</f>
        <v/>
      </c>
      <c r="N1735" s="81" t="str">
        <f aca="false">IF(E1735="Mão de Obra",J1735,"")</f>
        <v/>
      </c>
      <c r="O1735" s="81" t="str">
        <f aca="false">IF(N1735&lt;&gt;"","",M1735)</f>
        <v/>
      </c>
      <c r="P1735" s="82" t="str">
        <f aca="false">IF(A1735="Composição",B1735,"")</f>
        <v/>
      </c>
      <c r="Q1735" s="81" t="str">
        <f aca="false">IF(P1735&lt;&gt;"",SUMIF(L1735:L1735,L1735,N1735:N1735),"")</f>
        <v/>
      </c>
      <c r="R1735" s="81" t="str">
        <f aca="false">IF(P1735&lt;&gt;"",SUMIF(L1735:L1735,L1735,O1735:O1735),"")</f>
        <v/>
      </c>
    </row>
    <row r="1736" customFormat="false" ht="38.25" hidden="true" customHeight="true" outlineLevel="0" collapsed="false">
      <c r="A1736" s="86" t="s">
        <v>663</v>
      </c>
      <c r="B1736" s="87" t="s">
        <v>449</v>
      </c>
      <c r="C1736" s="86" t="s">
        <v>716</v>
      </c>
      <c r="D1736" s="86" t="s">
        <v>1539</v>
      </c>
      <c r="E1736" s="86" t="s">
        <v>724</v>
      </c>
      <c r="F1736" s="86"/>
      <c r="G1736" s="88" t="s">
        <v>729</v>
      </c>
      <c r="H1736" s="89" t="n">
        <v>1</v>
      </c>
      <c r="I1736" s="90" t="n">
        <f aca="false">SUMIF(L:L,$L1736,M:M)</f>
        <v>96.39</v>
      </c>
      <c r="J1736" s="90" t="n">
        <f aca="false">TRUNC(H1736*I1736,2)</f>
        <v>96.39</v>
      </c>
      <c r="L1736" s="63" t="n">
        <f aca="false">IF(AND(A1737&lt;&gt;"",A1736=""),L1735+1,L1735)</f>
        <v>161</v>
      </c>
      <c r="M1736" s="80" t="str">
        <f aca="false">IF(OR(A1736="Insumo",A1736="Composição Auxiliar"),J1736,"")</f>
        <v/>
      </c>
      <c r="N1736" s="81" t="str">
        <f aca="false">IF(E1736="Mão de Obra",J1736,"")</f>
        <v/>
      </c>
      <c r="O1736" s="81" t="str">
        <f aca="false">IF(N1736&lt;&gt;"","",M1736)</f>
        <v/>
      </c>
      <c r="P1736" s="82" t="str">
        <f aca="false">IF(A1736="Composição",B1736,"")</f>
        <v> S-ELE-INFR-EL-F-P-50 </v>
      </c>
      <c r="Q1736" s="81" t="n">
        <f aca="false">IF(P1736&lt;&gt;"",SUMIF(L1736:L1736,L1736,N1736:N1736),"")</f>
        <v>0</v>
      </c>
      <c r="R1736" s="81" t="n">
        <f aca="false">IF(P1736&lt;&gt;"",SUMIF(L1736:L1736,L1736,O1736:O1736),"")</f>
        <v>0</v>
      </c>
    </row>
    <row r="1737" customFormat="false" ht="25.5" hidden="true" customHeight="true" outlineLevel="0" collapsed="false">
      <c r="A1737" s="91" t="s">
        <v>668</v>
      </c>
      <c r="B1737" s="92" t="s">
        <v>817</v>
      </c>
      <c r="C1737" s="91" t="s">
        <v>664</v>
      </c>
      <c r="D1737" s="91" t="s">
        <v>818</v>
      </c>
      <c r="E1737" s="91" t="s">
        <v>671</v>
      </c>
      <c r="F1737" s="91"/>
      <c r="G1737" s="93" t="s">
        <v>672</v>
      </c>
      <c r="H1737" s="94" t="n">
        <v>0.22</v>
      </c>
      <c r="I1737" s="95" t="n">
        <f aca="false">SUMIFS(J:J,A:A,"Composição",B:B,$B1737)</f>
        <v>22.2</v>
      </c>
      <c r="J1737" s="95" t="n">
        <f aca="false">TRUNC(H1737*I1737,2)</f>
        <v>4.88</v>
      </c>
      <c r="L1737" s="63" t="n">
        <f aca="false">IF(AND(A1738&lt;&gt;"",A1737=""),L1736+1,L1736)</f>
        <v>161</v>
      </c>
      <c r="M1737" s="80" t="n">
        <f aca="false">IF(OR(A1737="Insumo",A1737="Composição Auxiliar"),J1737,"")</f>
        <v>4.88</v>
      </c>
      <c r="N1737" s="81" t="str">
        <f aca="false">IF(E1737="Mão de Obra",J1737,"")</f>
        <v/>
      </c>
      <c r="O1737" s="81" t="n">
        <f aca="false">IF(N1737&lt;&gt;"","",M1737)</f>
        <v>4.88</v>
      </c>
      <c r="P1737" s="82" t="str">
        <f aca="false">IF(A1737="Composição",B1737,"")</f>
        <v/>
      </c>
      <c r="Q1737" s="81" t="str">
        <f aca="false">IF(P1737&lt;&gt;"",SUMIF(L1737:L1737,L1737,N1737:N1737),"")</f>
        <v/>
      </c>
      <c r="R1737" s="81" t="str">
        <f aca="false">IF(P1737&lt;&gt;"",SUMIF(L1737:L1737,L1737,O1737:O1737),"")</f>
        <v/>
      </c>
    </row>
    <row r="1738" customFormat="false" ht="25.5" hidden="true" customHeight="true" outlineLevel="0" collapsed="false">
      <c r="A1738" s="91" t="s">
        <v>668</v>
      </c>
      <c r="B1738" s="92" t="s">
        <v>822</v>
      </c>
      <c r="C1738" s="91" t="s">
        <v>664</v>
      </c>
      <c r="D1738" s="91" t="s">
        <v>823</v>
      </c>
      <c r="E1738" s="91" t="s">
        <v>671</v>
      </c>
      <c r="F1738" s="91"/>
      <c r="G1738" s="93" t="s">
        <v>672</v>
      </c>
      <c r="H1738" s="94" t="n">
        <v>0.22</v>
      </c>
      <c r="I1738" s="95" t="n">
        <f aca="false">SUMIFS(J:J,A:A,"Composição",B:B,$B1738)</f>
        <v>26.14</v>
      </c>
      <c r="J1738" s="95" t="n">
        <f aca="false">TRUNC(H1738*I1738,2)</f>
        <v>5.75</v>
      </c>
      <c r="L1738" s="63" t="n">
        <f aca="false">IF(AND(A1739&lt;&gt;"",A1738=""),L1737+1,L1737)</f>
        <v>161</v>
      </c>
      <c r="M1738" s="80" t="n">
        <f aca="false">IF(OR(A1738="Insumo",A1738="Composição Auxiliar"),J1738,"")</f>
        <v>5.75</v>
      </c>
      <c r="N1738" s="81" t="str">
        <f aca="false">IF(E1738="Mão de Obra",J1738,"")</f>
        <v/>
      </c>
      <c r="O1738" s="81" t="n">
        <f aca="false">IF(N1738&lt;&gt;"","",M1738)</f>
        <v>5.75</v>
      </c>
      <c r="P1738" s="82" t="str">
        <f aca="false">IF(A1738="Composição",B1738,"")</f>
        <v/>
      </c>
      <c r="Q1738" s="81" t="str">
        <f aca="false">IF(P1738&lt;&gt;"",SUMIF(L1738:L1738,L1738,N1738:N1738),"")</f>
        <v/>
      </c>
      <c r="R1738" s="81" t="str">
        <f aca="false">IF(P1738&lt;&gt;"",SUMIF(L1738:L1738,L1738,O1738:O1738),"")</f>
        <v/>
      </c>
    </row>
    <row r="1739" customFormat="false" ht="38.25" hidden="true" customHeight="false" outlineLevel="0" collapsed="false">
      <c r="A1739" s="96" t="s">
        <v>679</v>
      </c>
      <c r="B1739" s="97" t="s">
        <v>1540</v>
      </c>
      <c r="C1739" s="96" t="str">
        <f aca="false">VLOOKUP(B1739,INSUMOS!$A:$I,2,0)</f>
        <v>CPOS/CDHU</v>
      </c>
      <c r="D1739" s="96" t="str">
        <f aca="false">VLOOKUP(B1739,INSUMOS!$A:$I,3,0)</f>
        <v>ELETRODUTO GALVANIZADO POR IMERSÃO A QUENTE, DN = 2´ - NBR5598</v>
      </c>
      <c r="E1739" s="98" t="str">
        <f aca="false">VLOOKUP(B1739,INSUMOS!$A:$I,4,0)</f>
        <v>Material</v>
      </c>
      <c r="F1739" s="98"/>
      <c r="G1739" s="99" t="str">
        <f aca="false">VLOOKUP(B1739,INSUMOS!$A:$I,5,0)</f>
        <v>M</v>
      </c>
      <c r="H1739" s="100" t="n">
        <v>1.2</v>
      </c>
      <c r="I1739" s="101" t="n">
        <f aca="false">VLOOKUP(B1739,INSUMOS!$A:$I,8,0)</f>
        <v>71.47</v>
      </c>
      <c r="J1739" s="101" t="n">
        <f aca="false">TRUNC(H1739*I1739,2)</f>
        <v>85.76</v>
      </c>
      <c r="L1739" s="63" t="n">
        <f aca="false">IF(AND(A1740&lt;&gt;"",A1739=""),L1738+1,L1738)</f>
        <v>161</v>
      </c>
      <c r="M1739" s="80" t="n">
        <f aca="false">IF(OR(A1739="Insumo",A1739="Composição Auxiliar"),J1739,"")</f>
        <v>85.76</v>
      </c>
      <c r="N1739" s="81" t="str">
        <f aca="false">IF(E1739="Mão de Obra",J1739,"")</f>
        <v/>
      </c>
      <c r="O1739" s="81" t="n">
        <f aca="false">IF(N1739&lt;&gt;"","",M1739)</f>
        <v>85.76</v>
      </c>
      <c r="P1739" s="82" t="str">
        <f aca="false">IF(A1739="Composição",B1739,"")</f>
        <v/>
      </c>
      <c r="Q1739" s="81" t="str">
        <f aca="false">IF(P1739&lt;&gt;"",SUMIF(L1739:L1739,L1739,N1739:N1739),"")</f>
        <v/>
      </c>
      <c r="R1739" s="81" t="str">
        <f aca="false">IF(P1739&lt;&gt;"",SUMIF(L1739:L1739,L1739,O1739:O1739),"")</f>
        <v/>
      </c>
    </row>
    <row r="1740" customFormat="false" ht="14.25" hidden="true" customHeight="false" outlineLevel="0" collapsed="false">
      <c r="A1740" s="102"/>
      <c r="B1740" s="102"/>
      <c r="C1740" s="102"/>
      <c r="D1740" s="102"/>
      <c r="E1740" s="102"/>
      <c r="F1740" s="103"/>
      <c r="G1740" s="102"/>
      <c r="H1740" s="103"/>
      <c r="I1740" s="102"/>
      <c r="J1740" s="103"/>
      <c r="L1740" s="63" t="n">
        <f aca="false">IF(AND(A1741&lt;&gt;"",A1740=""),L1739+1,L1739)</f>
        <v>161</v>
      </c>
      <c r="M1740" s="80" t="str">
        <f aca="false">IF(OR(A1740="Insumo",A1740="Composição Auxiliar"),J1740,"")</f>
        <v/>
      </c>
      <c r="N1740" s="81" t="str">
        <f aca="false">IF(E1740="Mão de Obra",J1740,"")</f>
        <v/>
      </c>
      <c r="O1740" s="81" t="str">
        <f aca="false">IF(N1740&lt;&gt;"","",M1740)</f>
        <v/>
      </c>
      <c r="P1740" s="82" t="str">
        <f aca="false">IF(A1740="Composição",B1740,"")</f>
        <v/>
      </c>
      <c r="Q1740" s="81" t="str">
        <f aca="false">IF(P1740&lt;&gt;"",SUMIF(L1740:L1740,L1740,N1740:N1740),"")</f>
        <v/>
      </c>
      <c r="R1740" s="81" t="str">
        <f aca="false">IF(P1740&lt;&gt;"",SUMIF(L1740:L1740,L1740,O1740:O1740),"")</f>
        <v/>
      </c>
    </row>
    <row r="1741" customFormat="false" ht="15" hidden="true" customHeight="false" outlineLevel="0" collapsed="false">
      <c r="A1741" s="102"/>
      <c r="B1741" s="102"/>
      <c r="C1741" s="102"/>
      <c r="D1741" s="102"/>
      <c r="E1741" s="102"/>
      <c r="F1741" s="103"/>
      <c r="G1741" s="102"/>
      <c r="H1741" s="104"/>
      <c r="I1741" s="104"/>
      <c r="J1741" s="103"/>
      <c r="L1741" s="63" t="n">
        <f aca="false">IF(AND(A1742&lt;&gt;"",A1741=""),L1740+1,L1740)</f>
        <v>161</v>
      </c>
      <c r="M1741" s="80" t="str">
        <f aca="false">IF(OR(A1741="Insumo",A1741="Composição Auxiliar"),J1741,"")</f>
        <v/>
      </c>
      <c r="N1741" s="81" t="str">
        <f aca="false">IF(E1741="Mão de Obra",J1741,"")</f>
        <v/>
      </c>
      <c r="O1741" s="81" t="str">
        <f aca="false">IF(N1741&lt;&gt;"","",M1741)</f>
        <v/>
      </c>
      <c r="P1741" s="82" t="str">
        <f aca="false">IF(A1741="Composição",B1741,"")</f>
        <v/>
      </c>
      <c r="Q1741" s="81" t="str">
        <f aca="false">IF(P1741&lt;&gt;"",SUMIF(L1741:L1741,L1741,N1741:N1741),"")</f>
        <v/>
      </c>
      <c r="R1741" s="81" t="str">
        <f aca="false">IF(P1741&lt;&gt;"",SUMIF(L1741:L1741,L1741,O1741:O1741),"")</f>
        <v/>
      </c>
    </row>
    <row r="1742" customFormat="false" ht="15" hidden="true" customHeight="false" outlineLevel="0" collapsed="false">
      <c r="A1742" s="108"/>
      <c r="B1742" s="108"/>
      <c r="C1742" s="108"/>
      <c r="D1742" s="108"/>
      <c r="E1742" s="108"/>
      <c r="F1742" s="108"/>
      <c r="G1742" s="108"/>
      <c r="H1742" s="108"/>
      <c r="I1742" s="108"/>
      <c r="J1742" s="108"/>
      <c r="L1742" s="63" t="n">
        <f aca="false">IF(AND(A1743&lt;&gt;"",A1742=""),L1741+1,L1741)</f>
        <v>162</v>
      </c>
      <c r="M1742" s="80" t="str">
        <f aca="false">IF(OR(A1742="Insumo",A1742="Composição Auxiliar"),J1742,"")</f>
        <v/>
      </c>
      <c r="N1742" s="81" t="str">
        <f aca="false">IF(E1742="Mão de Obra",J1742,"")</f>
        <v/>
      </c>
      <c r="O1742" s="81" t="str">
        <f aca="false">IF(N1742&lt;&gt;"","",M1742)</f>
        <v/>
      </c>
      <c r="P1742" s="82" t="str">
        <f aca="false">IF(A1742="Composição",B1742,"")</f>
        <v/>
      </c>
      <c r="Q1742" s="81" t="str">
        <f aca="false">IF(P1742&lt;&gt;"",SUMIF(L1742:L1742,L1742,N1742:N1742),"")</f>
        <v/>
      </c>
      <c r="R1742" s="81" t="str">
        <f aca="false">IF(P1742&lt;&gt;"",SUMIF(L1742:L1742,L1742,O1742:O1742),"")</f>
        <v/>
      </c>
    </row>
    <row r="1743" customFormat="false" ht="15" hidden="true" customHeight="true" outlineLevel="0" collapsed="false">
      <c r="A1743" s="83" t="s">
        <v>450</v>
      </c>
      <c r="B1743" s="84" t="s">
        <v>655</v>
      </c>
      <c r="C1743" s="83" t="s">
        <v>656</v>
      </c>
      <c r="D1743" s="83" t="s">
        <v>657</v>
      </c>
      <c r="E1743" s="83" t="s">
        <v>658</v>
      </c>
      <c r="F1743" s="83"/>
      <c r="G1743" s="85" t="s">
        <v>659</v>
      </c>
      <c r="H1743" s="84" t="s">
        <v>660</v>
      </c>
      <c r="I1743" s="84" t="s">
        <v>661</v>
      </c>
      <c r="J1743" s="84" t="s">
        <v>662</v>
      </c>
      <c r="L1743" s="63" t="n">
        <f aca="false">IF(AND(A1744&lt;&gt;"",A1743=""),L1742+1,L1742)</f>
        <v>162</v>
      </c>
      <c r="M1743" s="80" t="str">
        <f aca="false">IF(OR(A1743="Insumo",A1743="Composição Auxiliar"),J1743,"")</f>
        <v/>
      </c>
      <c r="N1743" s="81" t="str">
        <f aca="false">IF(E1743="Mão de Obra",J1743,"")</f>
        <v/>
      </c>
      <c r="O1743" s="81" t="str">
        <f aca="false">IF(N1743&lt;&gt;"","",M1743)</f>
        <v/>
      </c>
      <c r="P1743" s="82" t="str">
        <f aca="false">IF(A1743="Composição",B1743,"")</f>
        <v/>
      </c>
      <c r="Q1743" s="81" t="str">
        <f aca="false">IF(P1743&lt;&gt;"",SUMIF(L1743:L1743,L1743,N1743:N1743),"")</f>
        <v/>
      </c>
      <c r="R1743" s="81" t="str">
        <f aca="false">IF(P1743&lt;&gt;"",SUMIF(L1743:L1743,L1743,O1743:O1743),"")</f>
        <v/>
      </c>
    </row>
    <row r="1744" customFormat="false" ht="25.5" hidden="true" customHeight="true" outlineLevel="0" collapsed="false">
      <c r="A1744" s="86" t="s">
        <v>663</v>
      </c>
      <c r="B1744" s="87" t="s">
        <v>451</v>
      </c>
      <c r="C1744" s="86" t="s">
        <v>716</v>
      </c>
      <c r="D1744" s="86" t="s">
        <v>1542</v>
      </c>
      <c r="E1744" s="86" t="s">
        <v>724</v>
      </c>
      <c r="F1744" s="86"/>
      <c r="G1744" s="88" t="s">
        <v>718</v>
      </c>
      <c r="H1744" s="89" t="n">
        <v>1</v>
      </c>
      <c r="I1744" s="90" t="n">
        <f aca="false">SUMIF(L:L,$L1744,M:M)</f>
        <v>335.11</v>
      </c>
      <c r="J1744" s="90" t="n">
        <f aca="false">TRUNC(H1744*I1744,2)</f>
        <v>335.11</v>
      </c>
      <c r="L1744" s="63" t="n">
        <f aca="false">IF(AND(A1745&lt;&gt;"",A1744=""),L1743+1,L1743)</f>
        <v>162</v>
      </c>
      <c r="M1744" s="80" t="str">
        <f aca="false">IF(OR(A1744="Insumo",A1744="Composição Auxiliar"),J1744,"")</f>
        <v/>
      </c>
      <c r="N1744" s="81" t="str">
        <f aca="false">IF(E1744="Mão de Obra",J1744,"")</f>
        <v/>
      </c>
      <c r="O1744" s="81" t="str">
        <f aca="false">IF(N1744&lt;&gt;"","",M1744)</f>
        <v/>
      </c>
      <c r="P1744" s="82" t="str">
        <f aca="false">IF(A1744="Composição",B1744,"")</f>
        <v> S-ELE-INFRA-013 </v>
      </c>
      <c r="Q1744" s="81" t="n">
        <f aca="false">IF(P1744&lt;&gt;"",SUMIF(L1744:L1744,L1744,N1744:N1744),"")</f>
        <v>0</v>
      </c>
      <c r="R1744" s="81" t="n">
        <f aca="false">IF(P1744&lt;&gt;"",SUMIF(L1744:L1744,L1744,O1744:O1744),"")</f>
        <v>0</v>
      </c>
    </row>
    <row r="1745" customFormat="false" ht="25.5" hidden="true" customHeight="true" outlineLevel="0" collapsed="false">
      <c r="A1745" s="91" t="s">
        <v>668</v>
      </c>
      <c r="B1745" s="92" t="s">
        <v>695</v>
      </c>
      <c r="C1745" s="91" t="s">
        <v>664</v>
      </c>
      <c r="D1745" s="91" t="s">
        <v>696</v>
      </c>
      <c r="E1745" s="91" t="s">
        <v>671</v>
      </c>
      <c r="F1745" s="91"/>
      <c r="G1745" s="93" t="s">
        <v>672</v>
      </c>
      <c r="H1745" s="94" t="n">
        <v>0.1</v>
      </c>
      <c r="I1745" s="95" t="n">
        <f aca="false">SUMIFS(J:J,A:A,"Composição",B:B,$B1745)</f>
        <v>19.93</v>
      </c>
      <c r="J1745" s="95" t="n">
        <f aca="false">TRUNC(H1745*I1745,2)</f>
        <v>1.99</v>
      </c>
      <c r="L1745" s="63" t="n">
        <f aca="false">IF(AND(A1746&lt;&gt;"",A1745=""),L1744+1,L1744)</f>
        <v>162</v>
      </c>
      <c r="M1745" s="80" t="n">
        <f aca="false">IF(OR(A1745="Insumo",A1745="Composição Auxiliar"),J1745,"")</f>
        <v>1.99</v>
      </c>
      <c r="N1745" s="81" t="str">
        <f aca="false">IF(E1745="Mão de Obra",J1745,"")</f>
        <v/>
      </c>
      <c r="O1745" s="81" t="n">
        <f aca="false">IF(N1745&lt;&gt;"","",M1745)</f>
        <v>1.99</v>
      </c>
      <c r="P1745" s="82" t="str">
        <f aca="false">IF(A1745="Composição",B1745,"")</f>
        <v/>
      </c>
      <c r="Q1745" s="81" t="str">
        <f aca="false">IF(P1745&lt;&gt;"",SUMIF(L1745:L1745,L1745,N1745:N1745),"")</f>
        <v/>
      </c>
      <c r="R1745" s="81" t="str">
        <f aca="false">IF(P1745&lt;&gt;"",SUMIF(L1745:L1745,L1745,O1745:O1745),"")</f>
        <v/>
      </c>
    </row>
    <row r="1746" customFormat="false" ht="25.5" hidden="true" customHeight="true" outlineLevel="0" collapsed="false">
      <c r="A1746" s="91" t="s">
        <v>668</v>
      </c>
      <c r="B1746" s="92" t="s">
        <v>1543</v>
      </c>
      <c r="C1746" s="91" t="s">
        <v>716</v>
      </c>
      <c r="D1746" s="91" t="s">
        <v>1544</v>
      </c>
      <c r="E1746" s="91" t="s">
        <v>1505</v>
      </c>
      <c r="F1746" s="91"/>
      <c r="G1746" s="93" t="s">
        <v>718</v>
      </c>
      <c r="H1746" s="94" t="n">
        <v>1</v>
      </c>
      <c r="I1746" s="95" t="n">
        <f aca="false">SUMIFS(J:J,A:A,"Composição",B:B,$B1746)</f>
        <v>150.62</v>
      </c>
      <c r="J1746" s="95" t="n">
        <f aca="false">TRUNC(H1746*I1746,2)</f>
        <v>150.62</v>
      </c>
      <c r="L1746" s="63" t="n">
        <f aca="false">IF(AND(A1747&lt;&gt;"",A1746=""),L1745+1,L1745)</f>
        <v>162</v>
      </c>
      <c r="M1746" s="80" t="n">
        <f aca="false">IF(OR(A1746="Insumo",A1746="Composição Auxiliar"),J1746,"")</f>
        <v>150.62</v>
      </c>
      <c r="N1746" s="81" t="str">
        <f aca="false">IF(E1746="Mão de Obra",J1746,"")</f>
        <v/>
      </c>
      <c r="O1746" s="81" t="n">
        <f aca="false">IF(N1746&lt;&gt;"","",M1746)</f>
        <v>150.62</v>
      </c>
      <c r="P1746" s="82" t="str">
        <f aca="false">IF(A1746="Composição",B1746,"")</f>
        <v/>
      </c>
      <c r="Q1746" s="81" t="str">
        <f aca="false">IF(P1746&lt;&gt;"",SUMIF(L1746:L1746,L1746,N1746:N1746),"")</f>
        <v/>
      </c>
      <c r="R1746" s="81" t="str">
        <f aca="false">IF(P1746&lt;&gt;"",SUMIF(L1746:L1746,L1746,O1746:O1746),"")</f>
        <v/>
      </c>
    </row>
    <row r="1747" customFormat="false" ht="25.5" hidden="true" customHeight="true" outlineLevel="0" collapsed="false">
      <c r="A1747" s="91" t="s">
        <v>668</v>
      </c>
      <c r="B1747" s="92" t="s">
        <v>1545</v>
      </c>
      <c r="C1747" s="91" t="s">
        <v>664</v>
      </c>
      <c r="D1747" s="91" t="s">
        <v>1546</v>
      </c>
      <c r="E1747" s="91" t="s">
        <v>671</v>
      </c>
      <c r="F1747" s="91"/>
      <c r="G1747" s="93" t="s">
        <v>672</v>
      </c>
      <c r="H1747" s="94" t="n">
        <v>0.3</v>
      </c>
      <c r="I1747" s="95" t="n">
        <f aca="false">SUMIFS(J:J,A:A,"Composição",B:B,$B1747)</f>
        <v>22.33</v>
      </c>
      <c r="J1747" s="95" t="n">
        <f aca="false">TRUNC(H1747*I1747,2)</f>
        <v>6.69</v>
      </c>
      <c r="L1747" s="63" t="n">
        <f aca="false">IF(AND(A1748&lt;&gt;"",A1747=""),L1746+1,L1746)</f>
        <v>162</v>
      </c>
      <c r="M1747" s="80" t="n">
        <f aca="false">IF(OR(A1747="Insumo",A1747="Composição Auxiliar"),J1747,"")</f>
        <v>6.69</v>
      </c>
      <c r="N1747" s="81" t="str">
        <f aca="false">IF(E1747="Mão de Obra",J1747,"")</f>
        <v/>
      </c>
      <c r="O1747" s="81" t="n">
        <f aca="false">IF(N1747&lt;&gt;"","",M1747)</f>
        <v>6.69</v>
      </c>
      <c r="P1747" s="82" t="str">
        <f aca="false">IF(A1747="Composição",B1747,"")</f>
        <v/>
      </c>
      <c r="Q1747" s="81" t="str">
        <f aca="false">IF(P1747&lt;&gt;"",SUMIF(L1747:L1747,L1747,N1747:N1747),"")</f>
        <v/>
      </c>
      <c r="R1747" s="81" t="str">
        <f aca="false">IF(P1747&lt;&gt;"",SUMIF(L1747:L1747,L1747,O1747:O1747),"")</f>
        <v/>
      </c>
    </row>
    <row r="1748" customFormat="false" ht="25.5" hidden="true" customHeight="true" outlineLevel="0" collapsed="false">
      <c r="A1748" s="91" t="s">
        <v>668</v>
      </c>
      <c r="B1748" s="92" t="s">
        <v>819</v>
      </c>
      <c r="C1748" s="91" t="s">
        <v>664</v>
      </c>
      <c r="D1748" s="91" t="s">
        <v>820</v>
      </c>
      <c r="E1748" s="91" t="s">
        <v>671</v>
      </c>
      <c r="F1748" s="91"/>
      <c r="G1748" s="93" t="s">
        <v>672</v>
      </c>
      <c r="H1748" s="94" t="n">
        <v>1</v>
      </c>
      <c r="I1748" s="95" t="n">
        <f aca="false">SUMIFS(J:J,A:A,"Composição",B:B,$B1748)</f>
        <v>23.68</v>
      </c>
      <c r="J1748" s="95" t="n">
        <f aca="false">TRUNC(H1748*I1748,2)</f>
        <v>23.68</v>
      </c>
      <c r="L1748" s="63" t="n">
        <f aca="false">IF(AND(A1749&lt;&gt;"",A1748=""),L1747+1,L1747)</f>
        <v>162</v>
      </c>
      <c r="M1748" s="80" t="n">
        <f aca="false">IF(OR(A1748="Insumo",A1748="Composição Auxiliar"),J1748,"")</f>
        <v>23.68</v>
      </c>
      <c r="N1748" s="81" t="str">
        <f aca="false">IF(E1748="Mão de Obra",J1748,"")</f>
        <v/>
      </c>
      <c r="O1748" s="81" t="n">
        <f aca="false">IF(N1748&lt;&gt;"","",M1748)</f>
        <v>23.68</v>
      </c>
      <c r="P1748" s="82" t="str">
        <f aca="false">IF(A1748="Composição",B1748,"")</f>
        <v/>
      </c>
      <c r="Q1748" s="81" t="str">
        <f aca="false">IF(P1748&lt;&gt;"",SUMIF(L1748:L1748,L1748,N1748:N1748),"")</f>
        <v/>
      </c>
      <c r="R1748" s="81" t="str">
        <f aca="false">IF(P1748&lt;&gt;"",SUMIF(L1748:L1748,L1748,O1748:O1748),"")</f>
        <v/>
      </c>
    </row>
    <row r="1749" customFormat="false" ht="25.5" hidden="true" customHeight="true" outlineLevel="0" collapsed="false">
      <c r="A1749" s="91" t="s">
        <v>668</v>
      </c>
      <c r="B1749" s="92" t="s">
        <v>677</v>
      </c>
      <c r="C1749" s="91" t="s">
        <v>664</v>
      </c>
      <c r="D1749" s="91" t="s">
        <v>678</v>
      </c>
      <c r="E1749" s="91" t="s">
        <v>671</v>
      </c>
      <c r="F1749" s="91"/>
      <c r="G1749" s="93" t="s">
        <v>672</v>
      </c>
      <c r="H1749" s="94" t="n">
        <v>3</v>
      </c>
      <c r="I1749" s="95" t="n">
        <f aca="false">SUMIFS(J:J,A:A,"Composição",B:B,$B1749)</f>
        <v>18.93</v>
      </c>
      <c r="J1749" s="95" t="n">
        <f aca="false">TRUNC(H1749*I1749,2)</f>
        <v>56.79</v>
      </c>
      <c r="L1749" s="63" t="n">
        <f aca="false">IF(AND(A1750&lt;&gt;"",A1749=""),L1748+1,L1748)</f>
        <v>162</v>
      </c>
      <c r="M1749" s="80" t="n">
        <f aca="false">IF(OR(A1749="Insumo",A1749="Composição Auxiliar"),J1749,"")</f>
        <v>56.79</v>
      </c>
      <c r="N1749" s="81" t="str">
        <f aca="false">IF(E1749="Mão de Obra",J1749,"")</f>
        <v/>
      </c>
      <c r="O1749" s="81" t="n">
        <f aca="false">IF(N1749&lt;&gt;"","",M1749)</f>
        <v>56.79</v>
      </c>
      <c r="P1749" s="82" t="str">
        <f aca="false">IF(A1749="Composição",B1749,"")</f>
        <v/>
      </c>
      <c r="Q1749" s="81" t="str">
        <f aca="false">IF(P1749&lt;&gt;"",SUMIF(L1749:L1749,L1749,N1749:N1749),"")</f>
        <v/>
      </c>
      <c r="R1749" s="81" t="str">
        <f aca="false">IF(P1749&lt;&gt;"",SUMIF(L1749:L1749,L1749,O1749:O1749),"")</f>
        <v/>
      </c>
    </row>
    <row r="1750" customFormat="false" ht="25.5" hidden="true" customHeight="false" outlineLevel="0" collapsed="false">
      <c r="A1750" s="96" t="s">
        <v>679</v>
      </c>
      <c r="B1750" s="97" t="s">
        <v>682</v>
      </c>
      <c r="C1750" s="96" t="str">
        <f aca="false">VLOOKUP(B1750,INSUMOS!$A:$I,2,0)</f>
        <v>SINAPI</v>
      </c>
      <c r="D1750" s="96" t="str">
        <f aca="false">VLOOKUP(B1750,INSUMOS!$A:$I,3,0)</f>
        <v>PONTALETE *7,5 X 7,5* CM EM PINUS, MISTA OU EQUIVALENTE DA REGIAO - BRUTA</v>
      </c>
      <c r="E1750" s="98" t="str">
        <f aca="false">VLOOKUP(B1750,INSUMOS!$A:$I,4,0)</f>
        <v>Material</v>
      </c>
      <c r="F1750" s="98"/>
      <c r="G1750" s="99" t="str">
        <f aca="false">VLOOKUP(B1750,INSUMOS!$A:$I,5,0)</f>
        <v>M</v>
      </c>
      <c r="H1750" s="100" t="n">
        <v>0.075</v>
      </c>
      <c r="I1750" s="101" t="n">
        <f aca="false">VLOOKUP(B1750,INSUMOS!$A:$I,8,0)</f>
        <v>7.74</v>
      </c>
      <c r="J1750" s="101" t="n">
        <f aca="false">TRUNC(H1750*I1750,2)</f>
        <v>0.58</v>
      </c>
      <c r="L1750" s="63" t="n">
        <f aca="false">IF(AND(A1751&lt;&gt;"",A1750=""),L1749+1,L1749)</f>
        <v>162</v>
      </c>
      <c r="M1750" s="80" t="n">
        <f aca="false">IF(OR(A1750="Insumo",A1750="Composição Auxiliar"),J1750,"")</f>
        <v>0.58</v>
      </c>
      <c r="N1750" s="81" t="str">
        <f aca="false">IF(E1750="Mão de Obra",J1750,"")</f>
        <v/>
      </c>
      <c r="O1750" s="81" t="n">
        <f aca="false">IF(N1750&lt;&gt;"","",M1750)</f>
        <v>0.58</v>
      </c>
      <c r="P1750" s="82" t="str">
        <f aca="false">IF(A1750="Composição",B1750,"")</f>
        <v/>
      </c>
      <c r="Q1750" s="81" t="str">
        <f aca="false">IF(P1750&lt;&gt;"",SUMIF(L1750:L1750,L1750,N1750:N1750),"")</f>
        <v/>
      </c>
      <c r="R1750" s="81" t="str">
        <f aca="false">IF(P1750&lt;&gt;"",SUMIF(L1750:L1750,L1750,O1750:O1750),"")</f>
        <v/>
      </c>
    </row>
    <row r="1751" customFormat="false" ht="25.5" hidden="true" customHeight="false" outlineLevel="0" collapsed="false">
      <c r="A1751" s="96" t="s">
        <v>679</v>
      </c>
      <c r="B1751" s="97" t="s">
        <v>1016</v>
      </c>
      <c r="C1751" s="96" t="str">
        <f aca="false">VLOOKUP(B1751,INSUMOS!$A:$I,2,0)</f>
        <v>SINAPI</v>
      </c>
      <c r="D1751" s="96" t="str">
        <f aca="false">VLOOKUP(B1751,INSUMOS!$A:$I,3,0)</f>
        <v>AREIA MEDIA - POSTO JAZIDA/FORNECEDOR (RETIRADO NA JAZIDA, SEM TRANSPORTE)</v>
      </c>
      <c r="E1751" s="98" t="str">
        <f aca="false">VLOOKUP(B1751,INSUMOS!$A:$I,4,0)</f>
        <v>Material</v>
      </c>
      <c r="F1751" s="98"/>
      <c r="G1751" s="99" t="str">
        <f aca="false">VLOOKUP(B1751,INSUMOS!$A:$I,5,0)</f>
        <v>m³</v>
      </c>
      <c r="H1751" s="100" t="n">
        <v>0.0469</v>
      </c>
      <c r="I1751" s="101" t="n">
        <f aca="false">VLOOKUP(B1751,INSUMOS!$A:$I,8,0)</f>
        <v>90</v>
      </c>
      <c r="J1751" s="101" t="n">
        <f aca="false">TRUNC(H1751*I1751,2)</f>
        <v>4.22</v>
      </c>
      <c r="L1751" s="63" t="n">
        <f aca="false">IF(AND(A1752&lt;&gt;"",A1751=""),L1750+1,L1750)</f>
        <v>162</v>
      </c>
      <c r="M1751" s="80" t="n">
        <f aca="false">IF(OR(A1751="Insumo",A1751="Composição Auxiliar"),J1751,"")</f>
        <v>4.22</v>
      </c>
      <c r="N1751" s="81" t="str">
        <f aca="false">IF(E1751="Mão de Obra",J1751,"")</f>
        <v/>
      </c>
      <c r="O1751" s="81" t="n">
        <f aca="false">IF(N1751&lt;&gt;"","",M1751)</f>
        <v>4.22</v>
      </c>
      <c r="P1751" s="82" t="str">
        <f aca="false">IF(A1751="Composição",B1751,"")</f>
        <v/>
      </c>
      <c r="Q1751" s="81" t="str">
        <f aca="false">IF(P1751&lt;&gt;"",SUMIF(L1751:L1751,L1751,N1751:N1751),"")</f>
        <v/>
      </c>
      <c r="R1751" s="81" t="str">
        <f aca="false">IF(P1751&lt;&gt;"",SUMIF(L1751:L1751,L1751,O1751:O1751),"")</f>
        <v/>
      </c>
    </row>
    <row r="1752" customFormat="false" ht="25.5" hidden="true" customHeight="false" outlineLevel="0" collapsed="false">
      <c r="A1752" s="96" t="s">
        <v>679</v>
      </c>
      <c r="B1752" s="97" t="s">
        <v>1381</v>
      </c>
      <c r="C1752" s="96" t="str">
        <f aca="false">VLOOKUP(B1752,INSUMOS!$A:$I,2,0)</f>
        <v>SINAPI</v>
      </c>
      <c r="D1752" s="96" t="str">
        <f aca="false">VLOOKUP(B1752,INSUMOS!$A:$I,3,0)</f>
        <v>SARRAFO *2,5 X 10* CM EM PINUS, MISTA OU EQUIVALENTE DA REGIAO - BRUTA</v>
      </c>
      <c r="E1752" s="98" t="str">
        <f aca="false">VLOOKUP(B1752,INSUMOS!$A:$I,4,0)</f>
        <v>Material</v>
      </c>
      <c r="F1752" s="98"/>
      <c r="G1752" s="99" t="str">
        <f aca="false">VLOOKUP(B1752,INSUMOS!$A:$I,5,0)</f>
        <v>M</v>
      </c>
      <c r="H1752" s="100" t="n">
        <v>0.075</v>
      </c>
      <c r="I1752" s="101" t="n">
        <f aca="false">VLOOKUP(B1752,INSUMOS!$A:$I,8,0)</f>
        <v>3.92</v>
      </c>
      <c r="J1752" s="101" t="n">
        <f aca="false">TRUNC(H1752*I1752,2)</f>
        <v>0.29</v>
      </c>
      <c r="L1752" s="63" t="n">
        <f aca="false">IF(AND(A1753&lt;&gt;"",A1752=""),L1751+1,L1751)</f>
        <v>162</v>
      </c>
      <c r="M1752" s="80" t="n">
        <f aca="false">IF(OR(A1752="Insumo",A1752="Composição Auxiliar"),J1752,"")</f>
        <v>0.29</v>
      </c>
      <c r="N1752" s="81" t="str">
        <f aca="false">IF(E1752="Mão de Obra",J1752,"")</f>
        <v/>
      </c>
      <c r="O1752" s="81" t="n">
        <f aca="false">IF(N1752&lt;&gt;"","",M1752)</f>
        <v>0.29</v>
      </c>
      <c r="P1752" s="82" t="str">
        <f aca="false">IF(A1752="Composição",B1752,"")</f>
        <v/>
      </c>
      <c r="Q1752" s="81" t="str">
        <f aca="false">IF(P1752&lt;&gt;"",SUMIF(L1752:L1752,L1752,N1752:N1752),"")</f>
        <v/>
      </c>
      <c r="R1752" s="81" t="str">
        <f aca="false">IF(P1752&lt;&gt;"",SUMIF(L1752:L1752,L1752,O1752:O1752),"")</f>
        <v/>
      </c>
    </row>
    <row r="1753" customFormat="false" ht="25.5" hidden="true" customHeight="false" outlineLevel="0" collapsed="false">
      <c r="A1753" s="96" t="s">
        <v>679</v>
      </c>
      <c r="B1753" s="97" t="s">
        <v>1018</v>
      </c>
      <c r="C1753" s="96" t="str">
        <f aca="false">VLOOKUP(B1753,INSUMOS!$A:$I,2,0)</f>
        <v>SINAPI</v>
      </c>
      <c r="D1753" s="96" t="str">
        <f aca="false">VLOOKUP(B1753,INSUMOS!$A:$I,3,0)</f>
        <v>PEDRA BRITADA N. 1 (9,5 A 19 MM) POSTO PEDREIRA/FORNECEDOR, SEM FRETE</v>
      </c>
      <c r="E1753" s="98" t="str">
        <f aca="false">VLOOKUP(B1753,INSUMOS!$A:$I,4,0)</f>
        <v>Material</v>
      </c>
      <c r="F1753" s="98"/>
      <c r="G1753" s="99" t="str">
        <f aca="false">VLOOKUP(B1753,INSUMOS!$A:$I,5,0)</f>
        <v>m³</v>
      </c>
      <c r="H1753" s="100" t="n">
        <v>0.002</v>
      </c>
      <c r="I1753" s="101" t="n">
        <f aca="false">VLOOKUP(B1753,INSUMOS!$A:$I,8,0)</f>
        <v>96.99</v>
      </c>
      <c r="J1753" s="101" t="n">
        <f aca="false">TRUNC(H1753*I1753,2)</f>
        <v>0.19</v>
      </c>
      <c r="L1753" s="63" t="n">
        <f aca="false">IF(AND(A1754&lt;&gt;"",A1753=""),L1752+1,L1752)</f>
        <v>162</v>
      </c>
      <c r="M1753" s="80" t="n">
        <f aca="false">IF(OR(A1753="Insumo",A1753="Composição Auxiliar"),J1753,"")</f>
        <v>0.19</v>
      </c>
      <c r="N1753" s="81" t="str">
        <f aca="false">IF(E1753="Mão de Obra",J1753,"")</f>
        <v/>
      </c>
      <c r="O1753" s="81" t="n">
        <f aca="false">IF(N1753&lt;&gt;"","",M1753)</f>
        <v>0.19</v>
      </c>
      <c r="P1753" s="82" t="str">
        <f aca="false">IF(A1753="Composição",B1753,"")</f>
        <v/>
      </c>
      <c r="Q1753" s="81" t="str">
        <f aca="false">IF(P1753&lt;&gt;"",SUMIF(L1753:L1753,L1753,N1753:N1753),"")</f>
        <v/>
      </c>
      <c r="R1753" s="81" t="str">
        <f aca="false">IF(P1753&lt;&gt;"",SUMIF(L1753:L1753,L1753,O1753:O1753),"")</f>
        <v/>
      </c>
    </row>
    <row r="1754" customFormat="false" ht="14.25" hidden="true" customHeight="false" outlineLevel="0" collapsed="false">
      <c r="A1754" s="96" t="s">
        <v>679</v>
      </c>
      <c r="B1754" s="97" t="s">
        <v>1547</v>
      </c>
      <c r="C1754" s="96" t="str">
        <f aca="false">VLOOKUP(B1754,INSUMOS!$A:$I,2,0)</f>
        <v>SINAPI</v>
      </c>
      <c r="D1754" s="96" t="str">
        <f aca="false">VLOOKUP(B1754,INSUMOS!$A:$I,3,0)</f>
        <v>CAL HIDRATADA CH-I PARA ARGAMASSAS</v>
      </c>
      <c r="E1754" s="98" t="str">
        <f aca="false">VLOOKUP(B1754,INSUMOS!$A:$I,4,0)</f>
        <v>Material</v>
      </c>
      <c r="F1754" s="98"/>
      <c r="G1754" s="99" t="str">
        <f aca="false">VLOOKUP(B1754,INSUMOS!$A:$I,5,0)</f>
        <v>KG</v>
      </c>
      <c r="H1754" s="100" t="n">
        <v>5.3872</v>
      </c>
      <c r="I1754" s="101" t="n">
        <f aca="false">VLOOKUP(B1754,INSUMOS!$A:$I,8,0)</f>
        <v>1.2</v>
      </c>
      <c r="J1754" s="101" t="n">
        <f aca="false">TRUNC(H1754*I1754,2)</f>
        <v>6.46</v>
      </c>
      <c r="L1754" s="63" t="n">
        <f aca="false">IF(AND(A1755&lt;&gt;"",A1754=""),L1753+1,L1753)</f>
        <v>162</v>
      </c>
      <c r="M1754" s="80" t="n">
        <f aca="false">IF(OR(A1754="Insumo",A1754="Composição Auxiliar"),J1754,"")</f>
        <v>6.46</v>
      </c>
      <c r="N1754" s="81" t="str">
        <f aca="false">IF(E1754="Mão de Obra",J1754,"")</f>
        <v/>
      </c>
      <c r="O1754" s="81" t="n">
        <f aca="false">IF(N1754&lt;&gt;"","",M1754)</f>
        <v>6.46</v>
      </c>
      <c r="P1754" s="82" t="str">
        <f aca="false">IF(A1754="Composição",B1754,"")</f>
        <v/>
      </c>
      <c r="Q1754" s="81" t="str">
        <f aca="false">IF(P1754&lt;&gt;"",SUMIF(L1754:L1754,L1754,N1754:N1754),"")</f>
        <v/>
      </c>
      <c r="R1754" s="81" t="str">
        <f aca="false">IF(P1754&lt;&gt;"",SUMIF(L1754:L1754,L1754,O1754:O1754),"")</f>
        <v/>
      </c>
    </row>
    <row r="1755" customFormat="false" ht="14.25" hidden="true" customHeight="false" outlineLevel="0" collapsed="false">
      <c r="A1755" s="96" t="s">
        <v>679</v>
      </c>
      <c r="B1755" s="97" t="s">
        <v>1548</v>
      </c>
      <c r="C1755" s="96" t="str">
        <f aca="false">VLOOKUP(B1755,INSUMOS!$A:$I,2,0)</f>
        <v>SINAPI</v>
      </c>
      <c r="D1755" s="96" t="str">
        <f aca="false">VLOOKUP(B1755,INSUMOS!$A:$I,3,0)</f>
        <v>ACO CA-50, 8,0 MM, VERGALHAO</v>
      </c>
      <c r="E1755" s="98" t="str">
        <f aca="false">VLOOKUP(B1755,INSUMOS!$A:$I,4,0)</f>
        <v>Material</v>
      </c>
      <c r="F1755" s="98"/>
      <c r="G1755" s="99" t="str">
        <f aca="false">VLOOKUP(B1755,INSUMOS!$A:$I,5,0)</f>
        <v>KG</v>
      </c>
      <c r="H1755" s="100" t="n">
        <v>2</v>
      </c>
      <c r="I1755" s="101" t="n">
        <f aca="false">VLOOKUP(B1755,INSUMOS!$A:$I,8,0)</f>
        <v>10.04</v>
      </c>
      <c r="J1755" s="101" t="n">
        <f aca="false">TRUNC(H1755*I1755,2)</f>
        <v>20.08</v>
      </c>
      <c r="L1755" s="63" t="n">
        <f aca="false">IF(AND(A1756&lt;&gt;"",A1755=""),L1754+1,L1754)</f>
        <v>162</v>
      </c>
      <c r="M1755" s="80" t="n">
        <f aca="false">IF(OR(A1755="Insumo",A1755="Composição Auxiliar"),J1755,"")</f>
        <v>20.08</v>
      </c>
      <c r="N1755" s="81" t="str">
        <f aca="false">IF(E1755="Mão de Obra",J1755,"")</f>
        <v/>
      </c>
      <c r="O1755" s="81" t="n">
        <f aca="false">IF(N1755&lt;&gt;"","",M1755)</f>
        <v>20.08</v>
      </c>
      <c r="P1755" s="82" t="str">
        <f aca="false">IF(A1755="Composição",B1755,"")</f>
        <v/>
      </c>
      <c r="Q1755" s="81" t="str">
        <f aca="false">IF(P1755&lt;&gt;"",SUMIF(L1755:L1755,L1755,N1755:N1755),"")</f>
        <v/>
      </c>
      <c r="R1755" s="81" t="str">
        <f aca="false">IF(P1755&lt;&gt;"",SUMIF(L1755:L1755,L1755,O1755:O1755),"")</f>
        <v/>
      </c>
    </row>
    <row r="1756" customFormat="false" ht="38.25" hidden="true" customHeight="false" outlineLevel="0" collapsed="false">
      <c r="A1756" s="96" t="s">
        <v>679</v>
      </c>
      <c r="B1756" s="97" t="s">
        <v>1549</v>
      </c>
      <c r="C1756" s="96" t="str">
        <f aca="false">VLOOKUP(B1756,INSUMOS!$A:$I,2,0)</f>
        <v>SINAPI</v>
      </c>
      <c r="D1756" s="96" t="str">
        <f aca="false">VLOOKUP(B1756,INSUMOS!$A:$I,3,0)</f>
        <v>BETONEIRA CAPACIDADE NOMINAL 400 L, CAPACIDADE DE MISTURA  280 L, MOTOR ELETRICO TRIFASICO 220/380 V POTENCIA 2 CV, SEM CARREGADOR</v>
      </c>
      <c r="E1756" s="98" t="str">
        <f aca="false">VLOOKUP(B1756,INSUMOS!$A:$I,4,0)</f>
        <v>Equipamento</v>
      </c>
      <c r="F1756" s="98"/>
      <c r="G1756" s="99" t="str">
        <f aca="false">VLOOKUP(B1756,INSUMOS!$A:$I,5,0)</f>
        <v>UN</v>
      </c>
      <c r="H1756" s="100" t="n">
        <v>0.0001</v>
      </c>
      <c r="I1756" s="101" t="n">
        <f aca="false">VLOOKUP(B1756,INSUMOS!$A:$I,8,0)</f>
        <v>4544.95</v>
      </c>
      <c r="J1756" s="101" t="n">
        <f aca="false">TRUNC(H1756*I1756,2)</f>
        <v>0.45</v>
      </c>
      <c r="L1756" s="63" t="n">
        <f aca="false">IF(AND(A1757&lt;&gt;"",A1756=""),L1755+1,L1755)</f>
        <v>162</v>
      </c>
      <c r="M1756" s="80" t="n">
        <f aca="false">IF(OR(A1756="Insumo",A1756="Composição Auxiliar"),J1756,"")</f>
        <v>0.45</v>
      </c>
      <c r="N1756" s="81" t="str">
        <f aca="false">IF(E1756="Mão de Obra",J1756,"")</f>
        <v/>
      </c>
      <c r="O1756" s="81" t="n">
        <f aca="false">IF(N1756&lt;&gt;"","",M1756)</f>
        <v>0.45</v>
      </c>
      <c r="P1756" s="82" t="str">
        <f aca="false">IF(A1756="Composição",B1756,"")</f>
        <v/>
      </c>
      <c r="Q1756" s="81" t="str">
        <f aca="false">IF(P1756&lt;&gt;"",SUMIF(L1756:L1756,L1756,N1756:N1756),"")</f>
        <v/>
      </c>
      <c r="R1756" s="81" t="str">
        <f aca="false">IF(P1756&lt;&gt;"",SUMIF(L1756:L1756,L1756,O1756:O1756),"")</f>
        <v/>
      </c>
    </row>
    <row r="1757" customFormat="false" ht="14.25" hidden="true" customHeight="false" outlineLevel="0" collapsed="false">
      <c r="A1757" s="96" t="s">
        <v>679</v>
      </c>
      <c r="B1757" s="97" t="s">
        <v>1550</v>
      </c>
      <c r="C1757" s="96" t="str">
        <f aca="false">VLOOKUP(B1757,INSUMOS!$A:$I,2,0)</f>
        <v>SINAPI</v>
      </c>
      <c r="D1757" s="96" t="str">
        <f aca="false">VLOOKUP(B1757,INSUMOS!$A:$I,3,0)</f>
        <v>PREGO DE ACO POLIDO COM CABECA 17 X 27 (2 1/2 X 11)</v>
      </c>
      <c r="E1757" s="98" t="str">
        <f aca="false">VLOOKUP(B1757,INSUMOS!$A:$I,4,0)</f>
        <v>Material</v>
      </c>
      <c r="F1757" s="98"/>
      <c r="G1757" s="99" t="str">
        <f aca="false">VLOOKUP(B1757,INSUMOS!$A:$I,5,0)</f>
        <v>KG</v>
      </c>
      <c r="H1757" s="100" t="n">
        <v>0.05</v>
      </c>
      <c r="I1757" s="101" t="n">
        <f aca="false">VLOOKUP(B1757,INSUMOS!$A:$I,8,0)</f>
        <v>22.71</v>
      </c>
      <c r="J1757" s="101" t="n">
        <f aca="false">TRUNC(H1757*I1757,2)</f>
        <v>1.13</v>
      </c>
      <c r="L1757" s="63" t="n">
        <f aca="false">IF(AND(A1758&lt;&gt;"",A1757=""),L1756+1,L1756)</f>
        <v>162</v>
      </c>
      <c r="M1757" s="80" t="n">
        <f aca="false">IF(OR(A1757="Insumo",A1757="Composição Auxiliar"),J1757,"")</f>
        <v>1.13</v>
      </c>
      <c r="N1757" s="81" t="str">
        <f aca="false">IF(E1757="Mão de Obra",J1757,"")</f>
        <v/>
      </c>
      <c r="O1757" s="81" t="n">
        <f aca="false">IF(N1757&lt;&gt;"","",M1757)</f>
        <v>1.13</v>
      </c>
      <c r="P1757" s="82" t="str">
        <f aca="false">IF(A1757="Composição",B1757,"")</f>
        <v/>
      </c>
      <c r="Q1757" s="81" t="str">
        <f aca="false">IF(P1757&lt;&gt;"",SUMIF(L1757:L1757,L1757,N1757:N1757),"")</f>
        <v/>
      </c>
      <c r="R1757" s="81" t="str">
        <f aca="false">IF(P1757&lt;&gt;"",SUMIF(L1757:L1757,L1757,O1757:O1757),"")</f>
        <v/>
      </c>
    </row>
    <row r="1758" customFormat="false" ht="25.5" hidden="true" customHeight="false" outlineLevel="0" collapsed="false">
      <c r="A1758" s="96" t="s">
        <v>679</v>
      </c>
      <c r="B1758" s="97" t="s">
        <v>982</v>
      </c>
      <c r="C1758" s="96" t="str">
        <f aca="false">VLOOKUP(B1758,INSUMOS!$A:$I,2,0)</f>
        <v>SINAPI</v>
      </c>
      <c r="D1758" s="96" t="str">
        <f aca="false">VLOOKUP(B1758,INSUMOS!$A:$I,3,0)</f>
        <v>DESMOLDANTE PROTETOR PARA FORMAS DE MADEIRA, DE BASE OLEOSA EMULSIONADA EM AGUA</v>
      </c>
      <c r="E1758" s="98" t="str">
        <f aca="false">VLOOKUP(B1758,INSUMOS!$A:$I,4,0)</f>
        <v>Material</v>
      </c>
      <c r="F1758" s="98"/>
      <c r="G1758" s="99" t="str">
        <f aca="false">VLOOKUP(B1758,INSUMOS!$A:$I,5,0)</f>
        <v>L</v>
      </c>
      <c r="H1758" s="100" t="n">
        <v>0.025</v>
      </c>
      <c r="I1758" s="101" t="n">
        <f aca="false">VLOOKUP(B1758,INSUMOS!$A:$I,8,0)</f>
        <v>7.3</v>
      </c>
      <c r="J1758" s="101" t="n">
        <f aca="false">TRUNC(H1758*I1758,2)</f>
        <v>0.18</v>
      </c>
      <c r="L1758" s="63" t="n">
        <f aca="false">IF(AND(A1759&lt;&gt;"",A1758=""),L1757+1,L1757)</f>
        <v>162</v>
      </c>
      <c r="M1758" s="80" t="n">
        <f aca="false">IF(OR(A1758="Insumo",A1758="Composição Auxiliar"),J1758,"")</f>
        <v>0.18</v>
      </c>
      <c r="N1758" s="81" t="str">
        <f aca="false">IF(E1758="Mão de Obra",J1758,"")</f>
        <v/>
      </c>
      <c r="O1758" s="81" t="n">
        <f aca="false">IF(N1758&lt;&gt;"","",M1758)</f>
        <v>0.18</v>
      </c>
      <c r="P1758" s="82" t="str">
        <f aca="false">IF(A1758="Composição",B1758,"")</f>
        <v/>
      </c>
      <c r="Q1758" s="81" t="str">
        <f aca="false">IF(P1758&lt;&gt;"",SUMIF(L1758:L1758,L1758,N1758:N1758),"")</f>
        <v/>
      </c>
      <c r="R1758" s="81" t="str">
        <f aca="false">IF(P1758&lt;&gt;"",SUMIF(L1758:L1758,L1758,O1758:O1758),"")</f>
        <v/>
      </c>
    </row>
    <row r="1759" customFormat="false" ht="14.25" hidden="true" customHeight="false" outlineLevel="0" collapsed="false">
      <c r="A1759" s="96" t="s">
        <v>679</v>
      </c>
      <c r="B1759" s="97" t="s">
        <v>1551</v>
      </c>
      <c r="C1759" s="96" t="str">
        <f aca="false">VLOOKUP(B1759,INSUMOS!$A:$I,2,0)</f>
        <v>SINAPI</v>
      </c>
      <c r="D1759" s="96" t="str">
        <f aca="false">VLOOKUP(B1759,INSUMOS!$A:$I,3,0)</f>
        <v>TIJOLO CERAMICO MACICO COMUM *5 X 10 X 20* CM (L X A X C)</v>
      </c>
      <c r="E1759" s="98" t="str">
        <f aca="false">VLOOKUP(B1759,INSUMOS!$A:$I,4,0)</f>
        <v>Material</v>
      </c>
      <c r="F1759" s="98"/>
      <c r="G1759" s="99" t="str">
        <f aca="false">VLOOKUP(B1759,INSUMOS!$A:$I,5,0)</f>
        <v>UN</v>
      </c>
      <c r="H1759" s="100" t="n">
        <v>66.4</v>
      </c>
      <c r="I1759" s="101" t="n">
        <f aca="false">VLOOKUP(B1759,INSUMOS!$A:$I,8,0)</f>
        <v>0.72</v>
      </c>
      <c r="J1759" s="101" t="n">
        <f aca="false">TRUNC(H1759*I1759,2)</f>
        <v>47.8</v>
      </c>
      <c r="L1759" s="63" t="n">
        <f aca="false">IF(AND(A1760&lt;&gt;"",A1759=""),L1758+1,L1758)</f>
        <v>162</v>
      </c>
      <c r="M1759" s="80" t="n">
        <f aca="false">IF(OR(A1759="Insumo",A1759="Composição Auxiliar"),J1759,"")</f>
        <v>47.8</v>
      </c>
      <c r="N1759" s="81" t="str">
        <f aca="false">IF(E1759="Mão de Obra",J1759,"")</f>
        <v/>
      </c>
      <c r="O1759" s="81" t="n">
        <f aca="false">IF(N1759&lt;&gt;"","",M1759)</f>
        <v>47.8</v>
      </c>
      <c r="P1759" s="82" t="str">
        <f aca="false">IF(A1759="Composição",B1759,"")</f>
        <v/>
      </c>
      <c r="Q1759" s="81" t="str">
        <f aca="false">IF(P1759&lt;&gt;"",SUMIF(L1759:L1759,L1759,N1759:N1759),"")</f>
        <v/>
      </c>
      <c r="R1759" s="81" t="str">
        <f aca="false">IF(P1759&lt;&gt;"",SUMIF(L1759:L1759,L1759,O1759:O1759),"")</f>
        <v/>
      </c>
    </row>
    <row r="1760" customFormat="false" ht="14.25" hidden="true" customHeight="false" outlineLevel="0" collapsed="false">
      <c r="A1760" s="96" t="s">
        <v>679</v>
      </c>
      <c r="B1760" s="97" t="s">
        <v>1017</v>
      </c>
      <c r="C1760" s="96" t="str">
        <f aca="false">VLOOKUP(B1760,INSUMOS!$A:$I,2,0)</f>
        <v>SINAPI</v>
      </c>
      <c r="D1760" s="96" t="str">
        <f aca="false">VLOOKUP(B1760,INSUMOS!$A:$I,3,0)</f>
        <v>CIMENTO PORTLAND COMPOSTO CP II-32</v>
      </c>
      <c r="E1760" s="98" t="str">
        <f aca="false">VLOOKUP(B1760,INSUMOS!$A:$I,4,0)</f>
        <v>Material</v>
      </c>
      <c r="F1760" s="98"/>
      <c r="G1760" s="99" t="str">
        <f aca="false">VLOOKUP(B1760,INSUMOS!$A:$I,5,0)</f>
        <v>KG</v>
      </c>
      <c r="H1760" s="100" t="n">
        <v>11.1282</v>
      </c>
      <c r="I1760" s="101" t="n">
        <f aca="false">VLOOKUP(B1760,INSUMOS!$A:$I,8,0)</f>
        <v>0.81</v>
      </c>
      <c r="J1760" s="101" t="n">
        <f aca="false">TRUNC(H1760*I1760,2)</f>
        <v>9.01</v>
      </c>
      <c r="L1760" s="63" t="n">
        <f aca="false">IF(AND(A1761&lt;&gt;"",A1760=""),L1759+1,L1759)</f>
        <v>162</v>
      </c>
      <c r="M1760" s="80" t="n">
        <f aca="false">IF(OR(A1760="Insumo",A1760="Composição Auxiliar"),J1760,"")</f>
        <v>9.01</v>
      </c>
      <c r="N1760" s="81" t="str">
        <f aca="false">IF(E1760="Mão de Obra",J1760,"")</f>
        <v/>
      </c>
      <c r="O1760" s="81" t="n">
        <f aca="false">IF(N1760&lt;&gt;"","",M1760)</f>
        <v>9.01</v>
      </c>
      <c r="P1760" s="82" t="str">
        <f aca="false">IF(A1760="Composição",B1760,"")</f>
        <v/>
      </c>
      <c r="Q1760" s="81" t="str">
        <f aca="false">IF(P1760&lt;&gt;"",SUMIF(L1760:L1760,L1760,N1760:N1760),"")</f>
        <v/>
      </c>
      <c r="R1760" s="81" t="str">
        <f aca="false">IF(P1760&lt;&gt;"",SUMIF(L1760:L1760,L1760,O1760:O1760),"")</f>
        <v/>
      </c>
    </row>
    <row r="1761" customFormat="false" ht="25.5" hidden="true" customHeight="false" outlineLevel="0" collapsed="false">
      <c r="A1761" s="96" t="s">
        <v>679</v>
      </c>
      <c r="B1761" s="97" t="s">
        <v>1036</v>
      </c>
      <c r="C1761" s="96" t="str">
        <f aca="false">VLOOKUP(B1761,INSUMOS!$A:$I,2,0)</f>
        <v>SINAPI</v>
      </c>
      <c r="D1761" s="96" t="str">
        <f aca="false">VLOOKUP(B1761,INSUMOS!$A:$I,3,0)</f>
        <v>PEDRA BRITADA N. 2 (19 A 38 MM) POSTO PEDREIRA/FORNECEDOR, SEM FRETE</v>
      </c>
      <c r="E1761" s="98" t="str">
        <f aca="false">VLOOKUP(B1761,INSUMOS!$A:$I,4,0)</f>
        <v>Material</v>
      </c>
      <c r="F1761" s="98"/>
      <c r="G1761" s="99" t="str">
        <f aca="false">VLOOKUP(B1761,INSUMOS!$A:$I,5,0)</f>
        <v>m³</v>
      </c>
      <c r="H1761" s="100" t="n">
        <v>0.0177</v>
      </c>
      <c r="I1761" s="101" t="n">
        <f aca="false">VLOOKUP(B1761,INSUMOS!$A:$I,8,0)</f>
        <v>97.5</v>
      </c>
      <c r="J1761" s="101" t="n">
        <f aca="false">TRUNC(H1761*I1761,2)</f>
        <v>1.72</v>
      </c>
      <c r="L1761" s="63" t="n">
        <f aca="false">IF(AND(A1762&lt;&gt;"",A1761=""),L1760+1,L1760)</f>
        <v>162</v>
      </c>
      <c r="M1761" s="80" t="n">
        <f aca="false">IF(OR(A1761="Insumo",A1761="Composição Auxiliar"),J1761,"")</f>
        <v>1.72</v>
      </c>
      <c r="N1761" s="81" t="str">
        <f aca="false">IF(E1761="Mão de Obra",J1761,"")</f>
        <v/>
      </c>
      <c r="O1761" s="81" t="n">
        <f aca="false">IF(N1761&lt;&gt;"","",M1761)</f>
        <v>1.72</v>
      </c>
      <c r="P1761" s="82" t="str">
        <f aca="false">IF(A1761="Composição",B1761,"")</f>
        <v/>
      </c>
      <c r="Q1761" s="81" t="str">
        <f aca="false">IF(P1761&lt;&gt;"",SUMIF(L1761:L1761,L1761,N1761:N1761),"")</f>
        <v/>
      </c>
      <c r="R1761" s="81" t="str">
        <f aca="false">IF(P1761&lt;&gt;"",SUMIF(L1761:L1761,L1761,O1761:O1761),"")</f>
        <v/>
      </c>
    </row>
    <row r="1762" customFormat="false" ht="38.25" hidden="true" customHeight="false" outlineLevel="0" collapsed="false">
      <c r="A1762" s="96" t="s">
        <v>679</v>
      </c>
      <c r="B1762" s="97" t="s">
        <v>1552</v>
      </c>
      <c r="C1762" s="96" t="str">
        <f aca="false">VLOOKUP(B1762,INSUMOS!$A:$I,2,0)</f>
        <v>SINAPI</v>
      </c>
      <c r="D1762" s="96" t="str">
        <f aca="false">VLOOKUP(B1762,INSUMOS!$A:$I,3,0)</f>
        <v>CHAPA/PAINEL DE MADEIRA COMPENSADA PLASTIFICADA (MADEIRITE PLASTIFICADO) PARA FORMA DE CONCRETO, DE 2200 X 1100 MM, E = 10 MM</v>
      </c>
      <c r="E1762" s="98" t="str">
        <f aca="false">VLOOKUP(B1762,INSUMOS!$A:$I,4,0)</f>
        <v>Material</v>
      </c>
      <c r="F1762" s="98"/>
      <c r="G1762" s="99" t="str">
        <f aca="false">VLOOKUP(B1762,INSUMOS!$A:$I,5,0)</f>
        <v>m²</v>
      </c>
      <c r="H1762" s="100" t="n">
        <v>0.055</v>
      </c>
      <c r="I1762" s="101" t="n">
        <f aca="false">VLOOKUP(B1762,INSUMOS!$A:$I,8,0)</f>
        <v>58.8</v>
      </c>
      <c r="J1762" s="101" t="n">
        <f aca="false">TRUNC(H1762*I1762,2)</f>
        <v>3.23</v>
      </c>
      <c r="L1762" s="63" t="n">
        <f aca="false">IF(AND(A1763&lt;&gt;"",A1762=""),L1761+1,L1761)</f>
        <v>162</v>
      </c>
      <c r="M1762" s="80" t="n">
        <f aca="false">IF(OR(A1762="Insumo",A1762="Composição Auxiliar"),J1762,"")</f>
        <v>3.23</v>
      </c>
      <c r="N1762" s="81" t="str">
        <f aca="false">IF(E1762="Mão de Obra",J1762,"")</f>
        <v/>
      </c>
      <c r="O1762" s="81" t="n">
        <f aca="false">IF(N1762&lt;&gt;"","",M1762)</f>
        <v>3.23</v>
      </c>
      <c r="P1762" s="82" t="str">
        <f aca="false">IF(A1762="Composição",B1762,"")</f>
        <v/>
      </c>
      <c r="Q1762" s="81" t="str">
        <f aca="false">IF(P1762&lt;&gt;"",SUMIF(L1762:L1762,L1762,N1762:N1762),"")</f>
        <v/>
      </c>
      <c r="R1762" s="81" t="str">
        <f aca="false">IF(P1762&lt;&gt;"",SUMIF(L1762:L1762,L1762,O1762:O1762),"")</f>
        <v/>
      </c>
    </row>
    <row r="1763" customFormat="false" ht="14.25" hidden="true" customHeight="false" outlineLevel="0" collapsed="false">
      <c r="A1763" s="102"/>
      <c r="B1763" s="102"/>
      <c r="C1763" s="102"/>
      <c r="D1763" s="102"/>
      <c r="E1763" s="102"/>
      <c r="F1763" s="103"/>
      <c r="G1763" s="102"/>
      <c r="H1763" s="103"/>
      <c r="I1763" s="102"/>
      <c r="J1763" s="103"/>
      <c r="L1763" s="63" t="n">
        <f aca="false">IF(AND(A1764&lt;&gt;"",A1763=""),L1762+1,L1762)</f>
        <v>162</v>
      </c>
      <c r="M1763" s="80" t="str">
        <f aca="false">IF(OR(A1763="Insumo",A1763="Composição Auxiliar"),J1763,"")</f>
        <v/>
      </c>
      <c r="N1763" s="81" t="str">
        <f aca="false">IF(E1763="Mão de Obra",J1763,"")</f>
        <v/>
      </c>
      <c r="O1763" s="81" t="str">
        <f aca="false">IF(N1763&lt;&gt;"","",M1763)</f>
        <v/>
      </c>
      <c r="P1763" s="82" t="str">
        <f aca="false">IF(A1763="Composição",B1763,"")</f>
        <v/>
      </c>
      <c r="Q1763" s="81" t="str">
        <f aca="false">IF(P1763&lt;&gt;"",SUMIF(L1763:L1763,L1763,N1763:N1763),"")</f>
        <v/>
      </c>
      <c r="R1763" s="81" t="str">
        <f aca="false">IF(P1763&lt;&gt;"",SUMIF(L1763:L1763,L1763,O1763:O1763),"")</f>
        <v/>
      </c>
    </row>
    <row r="1764" customFormat="false" ht="15" hidden="true" customHeight="false" outlineLevel="0" collapsed="false">
      <c r="A1764" s="102"/>
      <c r="B1764" s="102"/>
      <c r="C1764" s="102"/>
      <c r="D1764" s="102"/>
      <c r="E1764" s="102"/>
      <c r="F1764" s="103"/>
      <c r="G1764" s="102"/>
      <c r="H1764" s="104"/>
      <c r="I1764" s="104"/>
      <c r="J1764" s="103"/>
      <c r="L1764" s="63" t="n">
        <f aca="false">IF(AND(A1765&lt;&gt;"",A1764=""),L1763+1,L1763)</f>
        <v>162</v>
      </c>
      <c r="M1764" s="80" t="str">
        <f aca="false">IF(OR(A1764="Insumo",A1764="Composição Auxiliar"),J1764,"")</f>
        <v/>
      </c>
      <c r="N1764" s="81" t="str">
        <f aca="false">IF(E1764="Mão de Obra",J1764,"")</f>
        <v/>
      </c>
      <c r="O1764" s="81" t="str">
        <f aca="false">IF(N1764&lt;&gt;"","",M1764)</f>
        <v/>
      </c>
      <c r="P1764" s="82" t="str">
        <f aca="false">IF(A1764="Composição",B1764,"")</f>
        <v/>
      </c>
      <c r="Q1764" s="81" t="str">
        <f aca="false">IF(P1764&lt;&gt;"",SUMIF(L1764:L1764,L1764,N1764:N1764),"")</f>
        <v/>
      </c>
      <c r="R1764" s="81" t="str">
        <f aca="false">IF(P1764&lt;&gt;"",SUMIF(L1764:L1764,L1764,O1764:O1764),"")</f>
        <v/>
      </c>
    </row>
    <row r="1765" customFormat="false" ht="15" hidden="true" customHeight="false" outlineLevel="0" collapsed="false">
      <c r="A1765" s="108"/>
      <c r="B1765" s="108"/>
      <c r="C1765" s="108"/>
      <c r="D1765" s="108"/>
      <c r="E1765" s="108"/>
      <c r="F1765" s="108"/>
      <c r="G1765" s="108"/>
      <c r="H1765" s="108"/>
      <c r="I1765" s="108"/>
      <c r="J1765" s="108"/>
      <c r="L1765" s="63" t="n">
        <f aca="false">IF(AND(A1766&lt;&gt;"",A1765=""),L1764+1,L1764)</f>
        <v>163</v>
      </c>
      <c r="M1765" s="80" t="str">
        <f aca="false">IF(OR(A1765="Insumo",A1765="Composição Auxiliar"),J1765,"")</f>
        <v/>
      </c>
      <c r="N1765" s="81" t="str">
        <f aca="false">IF(E1765="Mão de Obra",J1765,"")</f>
        <v/>
      </c>
      <c r="O1765" s="81" t="str">
        <f aca="false">IF(N1765&lt;&gt;"","",M1765)</f>
        <v/>
      </c>
      <c r="P1765" s="82" t="str">
        <f aca="false">IF(A1765="Composição",B1765,"")</f>
        <v/>
      </c>
      <c r="Q1765" s="81" t="str">
        <f aca="false">IF(P1765&lt;&gt;"",SUMIF(L1765:L1765,L1765,N1765:N1765),"")</f>
        <v/>
      </c>
      <c r="R1765" s="81" t="str">
        <f aca="false">IF(P1765&lt;&gt;"",SUMIF(L1765:L1765,L1765,O1765:O1765),"")</f>
        <v/>
      </c>
    </row>
    <row r="1766" customFormat="false" ht="15" hidden="true" customHeight="true" outlineLevel="0" collapsed="false">
      <c r="A1766" s="83" t="s">
        <v>452</v>
      </c>
      <c r="B1766" s="84" t="s">
        <v>655</v>
      </c>
      <c r="C1766" s="83" t="s">
        <v>656</v>
      </c>
      <c r="D1766" s="83" t="s">
        <v>657</v>
      </c>
      <c r="E1766" s="83" t="s">
        <v>658</v>
      </c>
      <c r="F1766" s="83"/>
      <c r="G1766" s="85" t="s">
        <v>659</v>
      </c>
      <c r="H1766" s="84" t="s">
        <v>660</v>
      </c>
      <c r="I1766" s="84" t="s">
        <v>661</v>
      </c>
      <c r="J1766" s="84" t="s">
        <v>662</v>
      </c>
      <c r="L1766" s="63" t="n">
        <f aca="false">IF(AND(A1767&lt;&gt;"",A1766=""),L1765+1,L1765)</f>
        <v>163</v>
      </c>
      <c r="M1766" s="80" t="str">
        <f aca="false">IF(OR(A1766="Insumo",A1766="Composição Auxiliar"),J1766,"")</f>
        <v/>
      </c>
      <c r="N1766" s="81" t="str">
        <f aca="false">IF(E1766="Mão de Obra",J1766,"")</f>
        <v/>
      </c>
      <c r="O1766" s="81" t="str">
        <f aca="false">IF(N1766&lt;&gt;"","",M1766)</f>
        <v/>
      </c>
      <c r="P1766" s="82" t="str">
        <f aca="false">IF(A1766="Composição",B1766,"")</f>
        <v/>
      </c>
      <c r="Q1766" s="81" t="str">
        <f aca="false">IF(P1766&lt;&gt;"",SUMIF(L1766:L1766,L1766,N1766:N1766),"")</f>
        <v/>
      </c>
      <c r="R1766" s="81" t="str">
        <f aca="false">IF(P1766&lt;&gt;"",SUMIF(L1766:L1766,L1766,O1766:O1766),"")</f>
        <v/>
      </c>
    </row>
    <row r="1767" customFormat="false" ht="25.5" hidden="true" customHeight="true" outlineLevel="0" collapsed="false">
      <c r="A1767" s="86" t="s">
        <v>663</v>
      </c>
      <c r="B1767" s="87" t="s">
        <v>453</v>
      </c>
      <c r="C1767" s="86" t="s">
        <v>716</v>
      </c>
      <c r="D1767" s="86" t="s">
        <v>1553</v>
      </c>
      <c r="E1767" s="86" t="s">
        <v>724</v>
      </c>
      <c r="F1767" s="86"/>
      <c r="G1767" s="88" t="s">
        <v>729</v>
      </c>
      <c r="H1767" s="89" t="n">
        <v>1</v>
      </c>
      <c r="I1767" s="90" t="n">
        <f aca="false">SUMIF(L:L,$L1767,M:M)</f>
        <v>40.64</v>
      </c>
      <c r="J1767" s="90" t="n">
        <f aca="false">TRUNC(H1767*I1767,2)</f>
        <v>40.64</v>
      </c>
      <c r="L1767" s="63" t="n">
        <f aca="false">IF(AND(A1768&lt;&gt;"",A1767=""),L1766+1,L1766)</f>
        <v>163</v>
      </c>
      <c r="M1767" s="80" t="str">
        <f aca="false">IF(OR(A1767="Insumo",A1767="Composição Auxiliar"),J1767,"")</f>
        <v/>
      </c>
      <c r="N1767" s="81" t="str">
        <f aca="false">IF(E1767="Mão de Obra",J1767,"")</f>
        <v/>
      </c>
      <c r="O1767" s="81" t="str">
        <f aca="false">IF(N1767&lt;&gt;"","",M1767)</f>
        <v/>
      </c>
      <c r="P1767" s="82" t="str">
        <f aca="false">IF(A1767="Composição",B1767,"")</f>
        <v> S-ELE-SFCR-SOLO-005 </v>
      </c>
      <c r="Q1767" s="81" t="n">
        <f aca="false">IF(P1767&lt;&gt;"",SUMIF(L1767:L1767,L1767,N1767:N1767),"")</f>
        <v>0</v>
      </c>
      <c r="R1767" s="81" t="n">
        <f aca="false">IF(P1767&lt;&gt;"",SUMIF(L1767:L1767,L1767,O1767:O1767),"")</f>
        <v>0</v>
      </c>
    </row>
    <row r="1768" customFormat="false" ht="25.5" hidden="true" customHeight="true" outlineLevel="0" collapsed="false">
      <c r="A1768" s="91" t="s">
        <v>668</v>
      </c>
      <c r="B1768" s="92" t="s">
        <v>822</v>
      </c>
      <c r="C1768" s="91" t="s">
        <v>664</v>
      </c>
      <c r="D1768" s="91" t="s">
        <v>823</v>
      </c>
      <c r="E1768" s="91" t="s">
        <v>671</v>
      </c>
      <c r="F1768" s="91"/>
      <c r="G1768" s="93" t="s">
        <v>672</v>
      </c>
      <c r="H1768" s="94" t="n">
        <v>0.05</v>
      </c>
      <c r="I1768" s="95" t="n">
        <f aca="false">SUMIFS(J:J,A:A,"Composição",B:B,$B1768)</f>
        <v>26.14</v>
      </c>
      <c r="J1768" s="95" t="n">
        <f aca="false">TRUNC(H1768*I1768,2)</f>
        <v>1.3</v>
      </c>
      <c r="L1768" s="63" t="n">
        <f aca="false">IF(AND(A1769&lt;&gt;"",A1768=""),L1767+1,L1767)</f>
        <v>163</v>
      </c>
      <c r="M1768" s="80" t="n">
        <f aca="false">IF(OR(A1768="Insumo",A1768="Composição Auxiliar"),J1768,"")</f>
        <v>1.3</v>
      </c>
      <c r="N1768" s="81" t="str">
        <f aca="false">IF(E1768="Mão de Obra",J1768,"")</f>
        <v/>
      </c>
      <c r="O1768" s="81" t="n">
        <f aca="false">IF(N1768&lt;&gt;"","",M1768)</f>
        <v>1.3</v>
      </c>
      <c r="P1768" s="82" t="str">
        <f aca="false">IF(A1768="Composição",B1768,"")</f>
        <v/>
      </c>
      <c r="Q1768" s="81" t="str">
        <f aca="false">IF(P1768&lt;&gt;"",SUMIF(L1768:L1768,L1768,N1768:N1768),"")</f>
        <v/>
      </c>
      <c r="R1768" s="81" t="str">
        <f aca="false">IF(P1768&lt;&gt;"",SUMIF(L1768:L1768,L1768,O1768:O1768),"")</f>
        <v/>
      </c>
    </row>
    <row r="1769" customFormat="false" ht="25.5" hidden="true" customHeight="true" outlineLevel="0" collapsed="false">
      <c r="A1769" s="91" t="s">
        <v>668</v>
      </c>
      <c r="B1769" s="92" t="s">
        <v>817</v>
      </c>
      <c r="C1769" s="91" t="s">
        <v>664</v>
      </c>
      <c r="D1769" s="91" t="s">
        <v>818</v>
      </c>
      <c r="E1769" s="91" t="s">
        <v>671</v>
      </c>
      <c r="F1769" s="91"/>
      <c r="G1769" s="93" t="s">
        <v>672</v>
      </c>
      <c r="H1769" s="94" t="n">
        <v>0.05</v>
      </c>
      <c r="I1769" s="95" t="n">
        <f aca="false">SUMIFS(J:J,A:A,"Composição",B:B,$B1769)</f>
        <v>22.2</v>
      </c>
      <c r="J1769" s="95" t="n">
        <f aca="false">TRUNC(H1769*I1769,2)</f>
        <v>1.11</v>
      </c>
      <c r="L1769" s="63" t="n">
        <f aca="false">IF(AND(A1770&lt;&gt;"",A1769=""),L1768+1,L1768)</f>
        <v>163</v>
      </c>
      <c r="M1769" s="80" t="n">
        <f aca="false">IF(OR(A1769="Insumo",A1769="Composição Auxiliar"),J1769,"")</f>
        <v>1.11</v>
      </c>
      <c r="N1769" s="81" t="str">
        <f aca="false">IF(E1769="Mão de Obra",J1769,"")</f>
        <v/>
      </c>
      <c r="O1769" s="81" t="n">
        <f aca="false">IF(N1769&lt;&gt;"","",M1769)</f>
        <v>1.11</v>
      </c>
      <c r="P1769" s="82" t="str">
        <f aca="false">IF(A1769="Composição",B1769,"")</f>
        <v/>
      </c>
      <c r="Q1769" s="81" t="str">
        <f aca="false">IF(P1769&lt;&gt;"",SUMIF(L1769:L1769,L1769,N1769:N1769),"")</f>
        <v/>
      </c>
      <c r="R1769" s="81" t="str">
        <f aca="false">IF(P1769&lt;&gt;"",SUMIF(L1769:L1769,L1769,O1769:O1769),"")</f>
        <v/>
      </c>
    </row>
    <row r="1770" customFormat="false" ht="25.5" hidden="true" customHeight="true" outlineLevel="0" collapsed="false">
      <c r="A1770" s="91" t="s">
        <v>668</v>
      </c>
      <c r="B1770" s="92" t="s">
        <v>366</v>
      </c>
      <c r="C1770" s="91" t="s">
        <v>664</v>
      </c>
      <c r="D1770" s="91" t="s">
        <v>730</v>
      </c>
      <c r="E1770" s="91" t="s">
        <v>731</v>
      </c>
      <c r="F1770" s="91"/>
      <c r="G1770" s="93" t="s">
        <v>676</v>
      </c>
      <c r="H1770" s="94" t="n">
        <v>0.25</v>
      </c>
      <c r="I1770" s="95" t="n">
        <f aca="false">SUMIFS(J:J,A:A,"Composição",B:B,$B1770)</f>
        <v>74.88</v>
      </c>
      <c r="J1770" s="95" t="n">
        <f aca="false">TRUNC(H1770*I1770,2)</f>
        <v>18.72</v>
      </c>
      <c r="L1770" s="63" t="n">
        <f aca="false">IF(AND(A1771&lt;&gt;"",A1770=""),L1769+1,L1769)</f>
        <v>163</v>
      </c>
      <c r="M1770" s="80" t="n">
        <f aca="false">IF(OR(A1770="Insumo",A1770="Composição Auxiliar"),J1770,"")</f>
        <v>18.72</v>
      </c>
      <c r="N1770" s="81" t="str">
        <f aca="false">IF(E1770="Mão de Obra",J1770,"")</f>
        <v/>
      </c>
      <c r="O1770" s="81" t="n">
        <f aca="false">IF(N1770&lt;&gt;"","",M1770)</f>
        <v>18.72</v>
      </c>
      <c r="P1770" s="82" t="str">
        <f aca="false">IF(A1770="Composição",B1770,"")</f>
        <v/>
      </c>
      <c r="Q1770" s="81" t="str">
        <f aca="false">IF(P1770&lt;&gt;"",SUMIF(L1770:L1770,L1770,N1770:N1770),"")</f>
        <v/>
      </c>
      <c r="R1770" s="81" t="str">
        <f aca="false">IF(P1770&lt;&gt;"",SUMIF(L1770:L1770,L1770,O1770:O1770),"")</f>
        <v/>
      </c>
    </row>
    <row r="1771" customFormat="false" ht="25.5" hidden="true" customHeight="true" outlineLevel="0" collapsed="false">
      <c r="A1771" s="91" t="s">
        <v>668</v>
      </c>
      <c r="B1771" s="92" t="s">
        <v>802</v>
      </c>
      <c r="C1771" s="91" t="s">
        <v>664</v>
      </c>
      <c r="D1771" s="91" t="s">
        <v>803</v>
      </c>
      <c r="E1771" s="91" t="s">
        <v>731</v>
      </c>
      <c r="F1771" s="91"/>
      <c r="G1771" s="93" t="s">
        <v>676</v>
      </c>
      <c r="H1771" s="94" t="n">
        <v>0.25</v>
      </c>
      <c r="I1771" s="95" t="n">
        <f aca="false">SUMIFS(J:J,A:A,"Composição",B:B,$B1771)</f>
        <v>45.4</v>
      </c>
      <c r="J1771" s="95" t="n">
        <f aca="false">TRUNC(H1771*I1771,2)</f>
        <v>11.35</v>
      </c>
      <c r="L1771" s="63" t="n">
        <f aca="false">IF(AND(A1772&lt;&gt;"",A1771=""),L1770+1,L1770)</f>
        <v>163</v>
      </c>
      <c r="M1771" s="80" t="n">
        <f aca="false">IF(OR(A1771="Insumo",A1771="Composição Auxiliar"),J1771,"")</f>
        <v>11.35</v>
      </c>
      <c r="N1771" s="81" t="str">
        <f aca="false">IF(E1771="Mão de Obra",J1771,"")</f>
        <v/>
      </c>
      <c r="O1771" s="81" t="n">
        <f aca="false">IF(N1771&lt;&gt;"","",M1771)</f>
        <v>11.35</v>
      </c>
      <c r="P1771" s="82" t="str">
        <f aca="false">IF(A1771="Composição",B1771,"")</f>
        <v/>
      </c>
      <c r="Q1771" s="81" t="str">
        <f aca="false">IF(P1771&lt;&gt;"",SUMIF(L1771:L1771,L1771,N1771:N1771),"")</f>
        <v/>
      </c>
      <c r="R1771" s="81" t="str">
        <f aca="false">IF(P1771&lt;&gt;"",SUMIF(L1771:L1771,L1771,O1771:O1771),"")</f>
        <v/>
      </c>
    </row>
    <row r="1772" customFormat="false" ht="38.25" hidden="true" customHeight="false" outlineLevel="0" collapsed="false">
      <c r="A1772" s="96" t="s">
        <v>679</v>
      </c>
      <c r="B1772" s="97" t="s">
        <v>1554</v>
      </c>
      <c r="C1772" s="96" t="str">
        <f aca="false">VLOOKUP(B1772,INSUMOS!$A:$I,2,0)</f>
        <v>SINAPI</v>
      </c>
      <c r="D1772" s="96" t="str">
        <f aca="false">VLOOKUP(B1772,INSUMOS!$A:$I,3,0)</f>
        <v>ELETRODUTO/DUTO PEAD FLEXIVEL PAREDE SIMPLES, CORRUGACAO HELICOIDAL, COR PRETA, SEM ROSCA, DE 2",  PARA CABEAMENTO SUBTERRANEO (NBR 15715)</v>
      </c>
      <c r="E1772" s="98" t="str">
        <f aca="false">VLOOKUP(B1772,INSUMOS!$A:$I,4,0)</f>
        <v>Material</v>
      </c>
      <c r="F1772" s="98"/>
      <c r="G1772" s="99" t="str">
        <f aca="false">VLOOKUP(B1772,INSUMOS!$A:$I,5,0)</f>
        <v>M</v>
      </c>
      <c r="H1772" s="100" t="n">
        <v>1.05</v>
      </c>
      <c r="I1772" s="101" t="n">
        <f aca="false">VLOOKUP(B1772,INSUMOS!$A:$I,8,0)</f>
        <v>7.78</v>
      </c>
      <c r="J1772" s="101" t="n">
        <f aca="false">TRUNC(H1772*I1772,2)</f>
        <v>8.16</v>
      </c>
      <c r="L1772" s="63" t="n">
        <f aca="false">IF(AND(A1773&lt;&gt;"",A1772=""),L1771+1,L1771)</f>
        <v>163</v>
      </c>
      <c r="M1772" s="80" t="n">
        <f aca="false">IF(OR(A1772="Insumo",A1772="Composição Auxiliar"),J1772,"")</f>
        <v>8.16</v>
      </c>
      <c r="N1772" s="81" t="str">
        <f aca="false">IF(E1772="Mão de Obra",J1772,"")</f>
        <v/>
      </c>
      <c r="O1772" s="81" t="n">
        <f aca="false">IF(N1772&lt;&gt;"","",M1772)</f>
        <v>8.16</v>
      </c>
      <c r="P1772" s="82" t="str">
        <f aca="false">IF(A1772="Composição",B1772,"")</f>
        <v/>
      </c>
      <c r="Q1772" s="81" t="str">
        <f aca="false">IF(P1772&lt;&gt;"",SUMIF(L1772:L1772,L1772,N1772:N1772),"")</f>
        <v/>
      </c>
      <c r="R1772" s="81" t="str">
        <f aca="false">IF(P1772&lt;&gt;"",SUMIF(L1772:L1772,L1772,O1772:O1772),"")</f>
        <v/>
      </c>
    </row>
    <row r="1773" customFormat="false" ht="14.25" hidden="true" customHeight="false" outlineLevel="0" collapsed="false">
      <c r="A1773" s="102"/>
      <c r="B1773" s="102"/>
      <c r="C1773" s="102"/>
      <c r="D1773" s="102"/>
      <c r="E1773" s="102"/>
      <c r="F1773" s="103"/>
      <c r="G1773" s="102"/>
      <c r="H1773" s="103"/>
      <c r="I1773" s="102"/>
      <c r="J1773" s="103"/>
      <c r="L1773" s="63" t="n">
        <f aca="false">IF(AND(A1774&lt;&gt;"",A1773=""),L1772+1,L1772)</f>
        <v>163</v>
      </c>
      <c r="M1773" s="80" t="str">
        <f aca="false">IF(OR(A1773="Insumo",A1773="Composição Auxiliar"),J1773,"")</f>
        <v/>
      </c>
      <c r="N1773" s="81" t="str">
        <f aca="false">IF(E1773="Mão de Obra",J1773,"")</f>
        <v/>
      </c>
      <c r="O1773" s="81" t="str">
        <f aca="false">IF(N1773&lt;&gt;"","",M1773)</f>
        <v/>
      </c>
      <c r="P1773" s="82" t="str">
        <f aca="false">IF(A1773="Composição",B1773,"")</f>
        <v/>
      </c>
      <c r="Q1773" s="81" t="str">
        <f aca="false">IF(P1773&lt;&gt;"",SUMIF(L1773:L1773,L1773,N1773:N1773),"")</f>
        <v/>
      </c>
      <c r="R1773" s="81" t="str">
        <f aca="false">IF(P1773&lt;&gt;"",SUMIF(L1773:L1773,L1773,O1773:O1773),"")</f>
        <v/>
      </c>
    </row>
    <row r="1774" customFormat="false" ht="15" hidden="true" customHeight="false" outlineLevel="0" collapsed="false">
      <c r="A1774" s="102"/>
      <c r="B1774" s="102"/>
      <c r="C1774" s="102"/>
      <c r="D1774" s="102"/>
      <c r="E1774" s="102"/>
      <c r="F1774" s="103"/>
      <c r="G1774" s="102"/>
      <c r="H1774" s="104"/>
      <c r="I1774" s="104"/>
      <c r="J1774" s="103"/>
      <c r="L1774" s="63" t="n">
        <f aca="false">IF(AND(A1775&lt;&gt;"",A1774=""),L1773+1,L1773)</f>
        <v>163</v>
      </c>
      <c r="M1774" s="80" t="str">
        <f aca="false">IF(OR(A1774="Insumo",A1774="Composição Auxiliar"),J1774,"")</f>
        <v/>
      </c>
      <c r="N1774" s="81" t="str">
        <f aca="false">IF(E1774="Mão de Obra",J1774,"")</f>
        <v/>
      </c>
      <c r="O1774" s="81" t="str">
        <f aca="false">IF(N1774&lt;&gt;"","",M1774)</f>
        <v/>
      </c>
      <c r="P1774" s="82" t="str">
        <f aca="false">IF(A1774="Composição",B1774,"")</f>
        <v/>
      </c>
      <c r="Q1774" s="81" t="str">
        <f aca="false">IF(P1774&lt;&gt;"",SUMIF(L1774:L1774,L1774,N1774:N1774),"")</f>
        <v/>
      </c>
      <c r="R1774" s="81" t="str">
        <f aca="false">IF(P1774&lt;&gt;"",SUMIF(L1774:L1774,L1774,O1774:O1774),"")</f>
        <v/>
      </c>
    </row>
    <row r="1775" customFormat="false" ht="15" hidden="true" customHeight="false" outlineLevel="0" collapsed="false">
      <c r="A1775" s="108"/>
      <c r="B1775" s="108"/>
      <c r="C1775" s="108"/>
      <c r="D1775" s="108"/>
      <c r="E1775" s="108"/>
      <c r="F1775" s="108"/>
      <c r="G1775" s="108"/>
      <c r="H1775" s="108"/>
      <c r="I1775" s="108"/>
      <c r="J1775" s="108"/>
      <c r="L1775" s="63" t="n">
        <f aca="false">IF(AND(A1776&lt;&gt;"",A1775=""),L1774+1,L1774)</f>
        <v>164</v>
      </c>
      <c r="M1775" s="80" t="str">
        <f aca="false">IF(OR(A1775="Insumo",A1775="Composição Auxiliar"),J1775,"")</f>
        <v/>
      </c>
      <c r="N1775" s="81" t="str">
        <f aca="false">IF(E1775="Mão de Obra",J1775,"")</f>
        <v/>
      </c>
      <c r="O1775" s="81" t="str">
        <f aca="false">IF(N1775&lt;&gt;"","",M1775)</f>
        <v/>
      </c>
      <c r="P1775" s="82" t="str">
        <f aca="false">IF(A1775="Composição",B1775,"")</f>
        <v/>
      </c>
      <c r="Q1775" s="81" t="str">
        <f aca="false">IF(P1775&lt;&gt;"",SUMIF(L1775:L1775,L1775,N1775:N1775),"")</f>
        <v/>
      </c>
      <c r="R1775" s="81" t="str">
        <f aca="false">IF(P1775&lt;&gt;"",SUMIF(L1775:L1775,L1775,O1775:O1775),"")</f>
        <v/>
      </c>
    </row>
    <row r="1776" customFormat="false" ht="15" hidden="true" customHeight="true" outlineLevel="0" collapsed="false">
      <c r="A1776" s="83" t="s">
        <v>454</v>
      </c>
      <c r="B1776" s="84" t="s">
        <v>655</v>
      </c>
      <c r="C1776" s="83" t="s">
        <v>656</v>
      </c>
      <c r="D1776" s="83" t="s">
        <v>657</v>
      </c>
      <c r="E1776" s="83" t="s">
        <v>658</v>
      </c>
      <c r="F1776" s="83"/>
      <c r="G1776" s="85" t="s">
        <v>659</v>
      </c>
      <c r="H1776" s="84" t="s">
        <v>660</v>
      </c>
      <c r="I1776" s="84" t="s">
        <v>661</v>
      </c>
      <c r="J1776" s="84" t="s">
        <v>662</v>
      </c>
      <c r="L1776" s="63" t="n">
        <f aca="false">IF(AND(A1777&lt;&gt;"",A1776=""),L1775+1,L1775)</f>
        <v>164</v>
      </c>
      <c r="M1776" s="80" t="str">
        <f aca="false">IF(OR(A1776="Insumo",A1776="Composição Auxiliar"),J1776,"")</f>
        <v/>
      </c>
      <c r="N1776" s="81" t="str">
        <f aca="false">IF(E1776="Mão de Obra",J1776,"")</f>
        <v/>
      </c>
      <c r="O1776" s="81" t="str">
        <f aca="false">IF(N1776&lt;&gt;"","",M1776)</f>
        <v/>
      </c>
      <c r="P1776" s="82" t="str">
        <f aca="false">IF(A1776="Composição",B1776,"")</f>
        <v/>
      </c>
      <c r="Q1776" s="81" t="str">
        <f aca="false">IF(P1776&lt;&gt;"",SUMIF(L1776:L1776,L1776,N1776:N1776),"")</f>
        <v/>
      </c>
      <c r="R1776" s="81" t="str">
        <f aca="false">IF(P1776&lt;&gt;"",SUMIF(L1776:L1776,L1776,O1776:O1776),"")</f>
        <v/>
      </c>
    </row>
    <row r="1777" customFormat="false" ht="38.25" hidden="true" customHeight="true" outlineLevel="0" collapsed="false">
      <c r="A1777" s="86" t="s">
        <v>663</v>
      </c>
      <c r="B1777" s="87" t="s">
        <v>455</v>
      </c>
      <c r="C1777" s="86" t="s">
        <v>716</v>
      </c>
      <c r="D1777" s="86" t="s">
        <v>1556</v>
      </c>
      <c r="E1777" s="86" t="s">
        <v>724</v>
      </c>
      <c r="F1777" s="86"/>
      <c r="G1777" s="88" t="s">
        <v>729</v>
      </c>
      <c r="H1777" s="89" t="n">
        <v>1</v>
      </c>
      <c r="I1777" s="90" t="n">
        <f aca="false">SUMIF(L:L,$L1777,M:M)</f>
        <v>17.09</v>
      </c>
      <c r="J1777" s="90" t="n">
        <f aca="false">TRUNC(H1777*I1777,2)</f>
        <v>17.09</v>
      </c>
      <c r="L1777" s="63" t="n">
        <f aca="false">IF(AND(A1778&lt;&gt;"",A1777=""),L1776+1,L1776)</f>
        <v>164</v>
      </c>
      <c r="M1777" s="80" t="str">
        <f aca="false">IF(OR(A1777="Insumo",A1777="Composição Auxiliar"),J1777,"")</f>
        <v/>
      </c>
      <c r="N1777" s="81" t="str">
        <f aca="false">IF(E1777="Mão de Obra",J1777,"")</f>
        <v/>
      </c>
      <c r="O1777" s="81" t="str">
        <f aca="false">IF(N1777&lt;&gt;"","",M1777)</f>
        <v/>
      </c>
      <c r="P1777" s="82" t="str">
        <f aca="false">IF(A1777="Composição",B1777,"")</f>
        <v> S-ELE-INFR-QD-MPH </v>
      </c>
      <c r="Q1777" s="81" t="n">
        <f aca="false">IF(P1777&lt;&gt;"",SUMIF(L1777:L1777,L1777,N1777:N1777),"")</f>
        <v>0</v>
      </c>
      <c r="R1777" s="81" t="n">
        <f aca="false">IF(P1777&lt;&gt;"",SUMIF(L1777:L1777,L1777,O1777:O1777),"")</f>
        <v>0</v>
      </c>
    </row>
    <row r="1778" customFormat="false" ht="25.5" hidden="true" customHeight="true" outlineLevel="0" collapsed="false">
      <c r="A1778" s="91" t="s">
        <v>668</v>
      </c>
      <c r="B1778" s="92" t="s">
        <v>817</v>
      </c>
      <c r="C1778" s="91" t="s">
        <v>664</v>
      </c>
      <c r="D1778" s="91" t="s">
        <v>818</v>
      </c>
      <c r="E1778" s="91" t="s">
        <v>671</v>
      </c>
      <c r="F1778" s="91"/>
      <c r="G1778" s="93" t="s">
        <v>672</v>
      </c>
      <c r="H1778" s="94" t="n">
        <v>0.0211</v>
      </c>
      <c r="I1778" s="95" t="n">
        <f aca="false">SUMIFS(J:J,A:A,"Composição",B:B,$B1778)</f>
        <v>22.2</v>
      </c>
      <c r="J1778" s="95" t="n">
        <f aca="false">TRUNC(H1778*I1778,2)</f>
        <v>0.46</v>
      </c>
      <c r="L1778" s="63" t="n">
        <f aca="false">IF(AND(A1779&lt;&gt;"",A1778=""),L1777+1,L1777)</f>
        <v>164</v>
      </c>
      <c r="M1778" s="80" t="n">
        <f aca="false">IF(OR(A1778="Insumo",A1778="Composição Auxiliar"),J1778,"")</f>
        <v>0.46</v>
      </c>
      <c r="N1778" s="81" t="str">
        <f aca="false">IF(E1778="Mão de Obra",J1778,"")</f>
        <v/>
      </c>
      <c r="O1778" s="81" t="n">
        <f aca="false">IF(N1778&lt;&gt;"","",M1778)</f>
        <v>0.46</v>
      </c>
      <c r="P1778" s="82" t="str">
        <f aca="false">IF(A1778="Composição",B1778,"")</f>
        <v/>
      </c>
      <c r="Q1778" s="81" t="str">
        <f aca="false">IF(P1778&lt;&gt;"",SUMIF(L1778:L1778,L1778,N1778:N1778),"")</f>
        <v/>
      </c>
      <c r="R1778" s="81" t="str">
        <f aca="false">IF(P1778&lt;&gt;"",SUMIF(L1778:L1778,L1778,O1778:O1778),"")</f>
        <v/>
      </c>
    </row>
    <row r="1779" customFormat="false" ht="25.5" hidden="true" customHeight="true" outlineLevel="0" collapsed="false">
      <c r="A1779" s="91" t="s">
        <v>668</v>
      </c>
      <c r="B1779" s="92" t="s">
        <v>822</v>
      </c>
      <c r="C1779" s="91" t="s">
        <v>664</v>
      </c>
      <c r="D1779" s="91" t="s">
        <v>823</v>
      </c>
      <c r="E1779" s="91" t="s">
        <v>671</v>
      </c>
      <c r="F1779" s="91"/>
      <c r="G1779" s="93" t="s">
        <v>672</v>
      </c>
      <c r="H1779" s="94" t="n">
        <v>0.0211</v>
      </c>
      <c r="I1779" s="95" t="n">
        <f aca="false">SUMIFS(J:J,A:A,"Composição",B:B,$B1779)</f>
        <v>26.14</v>
      </c>
      <c r="J1779" s="95" t="n">
        <f aca="false">TRUNC(H1779*I1779,2)</f>
        <v>0.55</v>
      </c>
      <c r="L1779" s="63" t="n">
        <f aca="false">IF(AND(A1780&lt;&gt;"",A1779=""),L1778+1,L1778)</f>
        <v>164</v>
      </c>
      <c r="M1779" s="80" t="n">
        <f aca="false">IF(OR(A1779="Insumo",A1779="Composição Auxiliar"),J1779,"")</f>
        <v>0.55</v>
      </c>
      <c r="N1779" s="81" t="str">
        <f aca="false">IF(E1779="Mão de Obra",J1779,"")</f>
        <v/>
      </c>
      <c r="O1779" s="81" t="n">
        <f aca="false">IF(N1779&lt;&gt;"","",M1779)</f>
        <v>0.55</v>
      </c>
      <c r="P1779" s="82" t="str">
        <f aca="false">IF(A1779="Composição",B1779,"")</f>
        <v/>
      </c>
      <c r="Q1779" s="81" t="str">
        <f aca="false">IF(P1779&lt;&gt;"",SUMIF(L1779:L1779,L1779,N1779:N1779),"")</f>
        <v/>
      </c>
      <c r="R1779" s="81" t="str">
        <f aca="false">IF(P1779&lt;&gt;"",SUMIF(L1779:L1779,L1779,O1779:O1779),"")</f>
        <v/>
      </c>
    </row>
    <row r="1780" customFormat="false" ht="14.25" hidden="true" customHeight="false" outlineLevel="0" collapsed="false">
      <c r="A1780" s="96" t="s">
        <v>679</v>
      </c>
      <c r="B1780" s="97" t="s">
        <v>1557</v>
      </c>
      <c r="C1780" s="96" t="str">
        <f aca="false">VLOOKUP(B1780,INSUMOS!$A:$I,2,0)</f>
        <v>ORSE</v>
      </c>
      <c r="D1780" s="96" t="str">
        <f aca="false">VLOOKUP(B1780,INSUMOS!$A:$I,3,0)</f>
        <v>CABO DE COBRE ISOLADO HEPR (XLPE),  16MM²,  1KV / 90º C M</v>
      </c>
      <c r="E1780" s="98" t="str">
        <f aca="false">VLOOKUP(B1780,INSUMOS!$A:$I,4,0)</f>
        <v>Material</v>
      </c>
      <c r="F1780" s="98"/>
      <c r="G1780" s="99" t="str">
        <f aca="false">VLOOKUP(B1780,INSUMOS!$A:$I,5,0)</f>
        <v>m</v>
      </c>
      <c r="H1780" s="100" t="n">
        <v>1.1</v>
      </c>
      <c r="I1780" s="101" t="n">
        <f aca="false">VLOOKUP(B1780,INSUMOS!$A:$I,8,0)</f>
        <v>14.6</v>
      </c>
      <c r="J1780" s="101" t="n">
        <f aca="false">TRUNC(H1780*I1780,2)</f>
        <v>16.06</v>
      </c>
      <c r="L1780" s="63" t="n">
        <f aca="false">IF(AND(A1781&lt;&gt;"",A1780=""),L1779+1,L1779)</f>
        <v>164</v>
      </c>
      <c r="M1780" s="80" t="n">
        <f aca="false">IF(OR(A1780="Insumo",A1780="Composição Auxiliar"),J1780,"")</f>
        <v>16.06</v>
      </c>
      <c r="N1780" s="81" t="str">
        <f aca="false">IF(E1780="Mão de Obra",J1780,"")</f>
        <v/>
      </c>
      <c r="O1780" s="81" t="n">
        <f aca="false">IF(N1780&lt;&gt;"","",M1780)</f>
        <v>16.06</v>
      </c>
      <c r="P1780" s="82" t="str">
        <f aca="false">IF(A1780="Composição",B1780,"")</f>
        <v/>
      </c>
      <c r="Q1780" s="81" t="str">
        <f aca="false">IF(P1780&lt;&gt;"",SUMIF(L1780:L1780,L1780,N1780:N1780),"")</f>
        <v/>
      </c>
      <c r="R1780" s="81" t="str">
        <f aca="false">IF(P1780&lt;&gt;"",SUMIF(L1780:L1780,L1780,O1780:O1780),"")</f>
        <v/>
      </c>
    </row>
    <row r="1781" customFormat="false" ht="25.5" hidden="true" customHeight="false" outlineLevel="0" collapsed="false">
      <c r="A1781" s="96" t="s">
        <v>679</v>
      </c>
      <c r="B1781" s="97" t="s">
        <v>1558</v>
      </c>
      <c r="C1781" s="96" t="str">
        <f aca="false">VLOOKUP(B1781,INSUMOS!$A:$I,2,0)</f>
        <v>SINAPI</v>
      </c>
      <c r="D1781" s="96" t="str">
        <f aca="false">VLOOKUP(B1781,INSUMOS!$A:$I,3,0)</f>
        <v>FITA ISOLANTE ADESIVA ANTICHAMA, USO ATE 750 V, EM ROLO DE 19 MM X 20 M</v>
      </c>
      <c r="E1781" s="98" t="str">
        <f aca="false">VLOOKUP(B1781,INSUMOS!$A:$I,4,0)</f>
        <v>Material</v>
      </c>
      <c r="F1781" s="98"/>
      <c r="G1781" s="99" t="str">
        <f aca="false">VLOOKUP(B1781,INSUMOS!$A:$I,5,0)</f>
        <v>UN</v>
      </c>
      <c r="H1781" s="100" t="n">
        <v>0.0023</v>
      </c>
      <c r="I1781" s="101" t="n">
        <f aca="false">VLOOKUP(B1781,INSUMOS!$A:$I,8,0)</f>
        <v>9.9</v>
      </c>
      <c r="J1781" s="101" t="n">
        <f aca="false">TRUNC(H1781*I1781,2)</f>
        <v>0.02</v>
      </c>
      <c r="L1781" s="63" t="n">
        <f aca="false">IF(AND(A1782&lt;&gt;"",A1781=""),L1780+1,L1780)</f>
        <v>164</v>
      </c>
      <c r="M1781" s="80" t="n">
        <f aca="false">IF(OR(A1781="Insumo",A1781="Composição Auxiliar"),J1781,"")</f>
        <v>0.02</v>
      </c>
      <c r="N1781" s="81" t="str">
        <f aca="false">IF(E1781="Mão de Obra",J1781,"")</f>
        <v/>
      </c>
      <c r="O1781" s="81" t="n">
        <f aca="false">IF(N1781&lt;&gt;"","",M1781)</f>
        <v>0.02</v>
      </c>
      <c r="P1781" s="82" t="str">
        <f aca="false">IF(A1781="Composição",B1781,"")</f>
        <v/>
      </c>
      <c r="Q1781" s="81" t="str">
        <f aca="false">IF(P1781&lt;&gt;"",SUMIF(L1781:L1781,L1781,N1781:N1781),"")</f>
        <v/>
      </c>
      <c r="R1781" s="81" t="str">
        <f aca="false">IF(P1781&lt;&gt;"",SUMIF(L1781:L1781,L1781,O1781:O1781),"")</f>
        <v/>
      </c>
    </row>
    <row r="1782" customFormat="false" ht="14.25" hidden="true" customHeight="false" outlineLevel="0" collapsed="false">
      <c r="A1782" s="102"/>
      <c r="B1782" s="102"/>
      <c r="C1782" s="102"/>
      <c r="D1782" s="102"/>
      <c r="E1782" s="102"/>
      <c r="F1782" s="103"/>
      <c r="G1782" s="102"/>
      <c r="H1782" s="103"/>
      <c r="I1782" s="102"/>
      <c r="J1782" s="103"/>
      <c r="L1782" s="63" t="n">
        <f aca="false">IF(AND(A1783&lt;&gt;"",A1782=""),L1781+1,L1781)</f>
        <v>164</v>
      </c>
      <c r="M1782" s="80" t="str">
        <f aca="false">IF(OR(A1782="Insumo",A1782="Composição Auxiliar"),J1782,"")</f>
        <v/>
      </c>
      <c r="N1782" s="81" t="str">
        <f aca="false">IF(E1782="Mão de Obra",J1782,"")</f>
        <v/>
      </c>
      <c r="O1782" s="81" t="str">
        <f aca="false">IF(N1782&lt;&gt;"","",M1782)</f>
        <v/>
      </c>
      <c r="P1782" s="82" t="str">
        <f aca="false">IF(A1782="Composição",B1782,"")</f>
        <v/>
      </c>
      <c r="Q1782" s="81" t="str">
        <f aca="false">IF(P1782&lt;&gt;"",SUMIF(L1782:L1782,L1782,N1782:N1782),"")</f>
        <v/>
      </c>
      <c r="R1782" s="81" t="str">
        <f aca="false">IF(P1782&lt;&gt;"",SUMIF(L1782:L1782,L1782,O1782:O1782),"")</f>
        <v/>
      </c>
    </row>
    <row r="1783" customFormat="false" ht="15" hidden="true" customHeight="false" outlineLevel="0" collapsed="false">
      <c r="A1783" s="102"/>
      <c r="B1783" s="102"/>
      <c r="C1783" s="102"/>
      <c r="D1783" s="102"/>
      <c r="E1783" s="102"/>
      <c r="F1783" s="103"/>
      <c r="G1783" s="102"/>
      <c r="H1783" s="104"/>
      <c r="I1783" s="104"/>
      <c r="J1783" s="103"/>
      <c r="L1783" s="63" t="n">
        <f aca="false">IF(AND(A1784&lt;&gt;"",A1783=""),L1782+1,L1782)</f>
        <v>164</v>
      </c>
      <c r="M1783" s="80" t="str">
        <f aca="false">IF(OR(A1783="Insumo",A1783="Composição Auxiliar"),J1783,"")</f>
        <v/>
      </c>
      <c r="N1783" s="81" t="str">
        <f aca="false">IF(E1783="Mão de Obra",J1783,"")</f>
        <v/>
      </c>
      <c r="O1783" s="81" t="str">
        <f aca="false">IF(N1783&lt;&gt;"","",M1783)</f>
        <v/>
      </c>
      <c r="P1783" s="82" t="str">
        <f aca="false">IF(A1783="Composição",B1783,"")</f>
        <v/>
      </c>
      <c r="Q1783" s="81" t="str">
        <f aca="false">IF(P1783&lt;&gt;"",SUMIF(L1783:L1783,L1783,N1783:N1783),"")</f>
        <v/>
      </c>
      <c r="R1783" s="81" t="str">
        <f aca="false">IF(P1783&lt;&gt;"",SUMIF(L1783:L1783,L1783,O1783:O1783),"")</f>
        <v/>
      </c>
    </row>
    <row r="1784" customFormat="false" ht="15" hidden="true" customHeight="false" outlineLevel="0" collapsed="false">
      <c r="A1784" s="108"/>
      <c r="B1784" s="108"/>
      <c r="C1784" s="108"/>
      <c r="D1784" s="108"/>
      <c r="E1784" s="108"/>
      <c r="F1784" s="108"/>
      <c r="G1784" s="108"/>
      <c r="H1784" s="108"/>
      <c r="I1784" s="108"/>
      <c r="J1784" s="108"/>
      <c r="L1784" s="63" t="n">
        <f aca="false">IF(AND(A1785&lt;&gt;"",A1784=""),L1783+1,L1783)</f>
        <v>165</v>
      </c>
      <c r="M1784" s="80" t="str">
        <f aca="false">IF(OR(A1784="Insumo",A1784="Composição Auxiliar"),J1784,"")</f>
        <v/>
      </c>
      <c r="N1784" s="81" t="str">
        <f aca="false">IF(E1784="Mão de Obra",J1784,"")</f>
        <v/>
      </c>
      <c r="O1784" s="81" t="str">
        <f aca="false">IF(N1784&lt;&gt;"","",M1784)</f>
        <v/>
      </c>
      <c r="P1784" s="82" t="str">
        <f aca="false">IF(A1784="Composição",B1784,"")</f>
        <v/>
      </c>
      <c r="Q1784" s="81" t="str">
        <f aca="false">IF(P1784&lt;&gt;"",SUMIF(L1784:L1784,L1784,N1784:N1784),"")</f>
        <v/>
      </c>
      <c r="R1784" s="81" t="str">
        <f aca="false">IF(P1784&lt;&gt;"",SUMIF(L1784:L1784,L1784,O1784:O1784),"")</f>
        <v/>
      </c>
    </row>
    <row r="1785" customFormat="false" ht="15" hidden="true" customHeight="true" outlineLevel="0" collapsed="false">
      <c r="A1785" s="83" t="s">
        <v>456</v>
      </c>
      <c r="B1785" s="84" t="s">
        <v>655</v>
      </c>
      <c r="C1785" s="83" t="s">
        <v>656</v>
      </c>
      <c r="D1785" s="83" t="s">
        <v>657</v>
      </c>
      <c r="E1785" s="83" t="s">
        <v>658</v>
      </c>
      <c r="F1785" s="83"/>
      <c r="G1785" s="85" t="s">
        <v>659</v>
      </c>
      <c r="H1785" s="84" t="s">
        <v>660</v>
      </c>
      <c r="I1785" s="84" t="s">
        <v>661</v>
      </c>
      <c r="J1785" s="84" t="s">
        <v>662</v>
      </c>
      <c r="L1785" s="63" t="n">
        <f aca="false">IF(AND(A1786&lt;&gt;"",A1785=""),L1784+1,L1784)</f>
        <v>165</v>
      </c>
      <c r="M1785" s="80" t="str">
        <f aca="false">IF(OR(A1785="Insumo",A1785="Composição Auxiliar"),J1785,"")</f>
        <v/>
      </c>
      <c r="N1785" s="81" t="str">
        <f aca="false">IF(E1785="Mão de Obra",J1785,"")</f>
        <v/>
      </c>
      <c r="O1785" s="81" t="str">
        <f aca="false">IF(N1785&lt;&gt;"","",M1785)</f>
        <v/>
      </c>
      <c r="P1785" s="82" t="str">
        <f aca="false">IF(A1785="Composição",B1785,"")</f>
        <v/>
      </c>
      <c r="Q1785" s="81" t="str">
        <f aca="false">IF(P1785&lt;&gt;"",SUMIF(L1785:L1785,L1785,N1785:N1785),"")</f>
        <v/>
      </c>
      <c r="R1785" s="81" t="str">
        <f aca="false">IF(P1785&lt;&gt;"",SUMIF(L1785:L1785,L1785,O1785:O1785),"")</f>
        <v/>
      </c>
    </row>
    <row r="1786" customFormat="false" ht="25.5" hidden="true" customHeight="true" outlineLevel="0" collapsed="false">
      <c r="A1786" s="86" t="s">
        <v>663</v>
      </c>
      <c r="B1786" s="87" t="s">
        <v>457</v>
      </c>
      <c r="C1786" s="86" t="s">
        <v>716</v>
      </c>
      <c r="D1786" s="86" t="s">
        <v>1560</v>
      </c>
      <c r="E1786" s="86" t="s">
        <v>724</v>
      </c>
      <c r="F1786" s="86"/>
      <c r="G1786" s="88" t="s">
        <v>718</v>
      </c>
      <c r="H1786" s="89" t="n">
        <v>1</v>
      </c>
      <c r="I1786" s="90" t="n">
        <f aca="false">SUMIF(L:L,$L1786,M:M)</f>
        <v>2878.52</v>
      </c>
      <c r="J1786" s="90" t="n">
        <f aca="false">TRUNC(H1786*I1786,2)</f>
        <v>2878.52</v>
      </c>
      <c r="L1786" s="63" t="n">
        <f aca="false">IF(AND(A1787&lt;&gt;"",A1786=""),L1785+1,L1785)</f>
        <v>165</v>
      </c>
      <c r="M1786" s="80" t="str">
        <f aca="false">IF(OR(A1786="Insumo",A1786="Composição Auxiliar"),J1786,"")</f>
        <v/>
      </c>
      <c r="N1786" s="81" t="str">
        <f aca="false">IF(E1786="Mão de Obra",J1786,"")</f>
        <v/>
      </c>
      <c r="O1786" s="81" t="str">
        <f aca="false">IF(N1786&lt;&gt;"","",M1786)</f>
        <v/>
      </c>
      <c r="P1786" s="82" t="str">
        <f aca="false">IF(A1786="Composição",B1786,"")</f>
        <v> S-ELE-INFR-QD-MPF </v>
      </c>
      <c r="Q1786" s="81" t="n">
        <f aca="false">IF(P1786&lt;&gt;"",SUMIF(L1786:L1786,L1786,N1786:N1786),"")</f>
        <v>0</v>
      </c>
      <c r="R1786" s="81" t="n">
        <f aca="false">IF(P1786&lt;&gt;"",SUMIF(L1786:L1786,L1786,O1786:O1786),"")</f>
        <v>0</v>
      </c>
    </row>
    <row r="1787" customFormat="false" ht="25.5" hidden="true" customHeight="true" outlineLevel="0" collapsed="false">
      <c r="A1787" s="91" t="s">
        <v>668</v>
      </c>
      <c r="B1787" s="92" t="s">
        <v>817</v>
      </c>
      <c r="C1787" s="91" t="s">
        <v>664</v>
      </c>
      <c r="D1787" s="91" t="s">
        <v>818</v>
      </c>
      <c r="E1787" s="91" t="s">
        <v>671</v>
      </c>
      <c r="F1787" s="91"/>
      <c r="G1787" s="93" t="s">
        <v>672</v>
      </c>
      <c r="H1787" s="94" t="n">
        <v>4.5</v>
      </c>
      <c r="I1787" s="95" t="n">
        <f aca="false">SUMIFS(J:J,A:A,"Composição",B:B,$B1787)</f>
        <v>22.2</v>
      </c>
      <c r="J1787" s="95" t="n">
        <f aca="false">TRUNC(H1787*I1787,2)</f>
        <v>99.9</v>
      </c>
      <c r="L1787" s="63" t="n">
        <f aca="false">IF(AND(A1788&lt;&gt;"",A1787=""),L1786+1,L1786)</f>
        <v>165</v>
      </c>
      <c r="M1787" s="80" t="n">
        <f aca="false">IF(OR(A1787="Insumo",A1787="Composição Auxiliar"),J1787,"")</f>
        <v>99.9</v>
      </c>
      <c r="N1787" s="81" t="str">
        <f aca="false">IF(E1787="Mão de Obra",J1787,"")</f>
        <v/>
      </c>
      <c r="O1787" s="81" t="n">
        <f aca="false">IF(N1787&lt;&gt;"","",M1787)</f>
        <v>99.9</v>
      </c>
      <c r="P1787" s="82" t="str">
        <f aca="false">IF(A1787="Composição",B1787,"")</f>
        <v/>
      </c>
      <c r="Q1787" s="81" t="str">
        <f aca="false">IF(P1787&lt;&gt;"",SUMIF(L1787:L1787,L1787,N1787:N1787),"")</f>
        <v/>
      </c>
      <c r="R1787" s="81" t="str">
        <f aca="false">IF(P1787&lt;&gt;"",SUMIF(L1787:L1787,L1787,O1787:O1787),"")</f>
        <v/>
      </c>
    </row>
    <row r="1788" customFormat="false" ht="25.5" hidden="true" customHeight="true" outlineLevel="0" collapsed="false">
      <c r="A1788" s="91" t="s">
        <v>668</v>
      </c>
      <c r="B1788" s="92" t="s">
        <v>822</v>
      </c>
      <c r="C1788" s="91" t="s">
        <v>664</v>
      </c>
      <c r="D1788" s="91" t="s">
        <v>823</v>
      </c>
      <c r="E1788" s="91" t="s">
        <v>671</v>
      </c>
      <c r="F1788" s="91"/>
      <c r="G1788" s="93" t="s">
        <v>672</v>
      </c>
      <c r="H1788" s="94" t="n">
        <v>4.5</v>
      </c>
      <c r="I1788" s="95" t="n">
        <f aca="false">SUMIFS(J:J,A:A,"Composição",B:B,$B1788)</f>
        <v>26.14</v>
      </c>
      <c r="J1788" s="95" t="n">
        <f aca="false">TRUNC(H1788*I1788,2)</f>
        <v>117.63</v>
      </c>
      <c r="L1788" s="63" t="n">
        <f aca="false">IF(AND(A1789&lt;&gt;"",A1788=""),L1787+1,L1787)</f>
        <v>165</v>
      </c>
      <c r="M1788" s="80" t="n">
        <f aca="false">IF(OR(A1788="Insumo",A1788="Composição Auxiliar"),J1788,"")</f>
        <v>117.63</v>
      </c>
      <c r="N1788" s="81" t="str">
        <f aca="false">IF(E1788="Mão de Obra",J1788,"")</f>
        <v/>
      </c>
      <c r="O1788" s="81" t="n">
        <f aca="false">IF(N1788&lt;&gt;"","",M1788)</f>
        <v>117.63</v>
      </c>
      <c r="P1788" s="82" t="str">
        <f aca="false">IF(A1788="Composição",B1788,"")</f>
        <v/>
      </c>
      <c r="Q1788" s="81" t="str">
        <f aca="false">IF(P1788&lt;&gt;"",SUMIF(L1788:L1788,L1788,N1788:N1788),"")</f>
        <v/>
      </c>
      <c r="R1788" s="81" t="str">
        <f aca="false">IF(P1788&lt;&gt;"",SUMIF(L1788:L1788,L1788,O1788:O1788),"")</f>
        <v/>
      </c>
    </row>
    <row r="1789" customFormat="false" ht="25.5" hidden="true" customHeight="false" outlineLevel="0" collapsed="false">
      <c r="A1789" s="96" t="s">
        <v>679</v>
      </c>
      <c r="B1789" s="97" t="s">
        <v>1534</v>
      </c>
      <c r="C1789" s="96" t="str">
        <f aca="false">VLOOKUP(B1789,INSUMOS!$A:$I,2,0)</f>
        <v>SINAPI</v>
      </c>
      <c r="D1789" s="96" t="str">
        <f aca="false">VLOOKUP(B1789,INSUMOS!$A:$I,3,0)</f>
        <v>TERMINAL A COMPRESSAO EM COBRE ESTANHADO PARA CABO 16 MM2, 1 FURO E 1 COMPRESSAO, PARA PARAFUSO DE FIXACAO M6</v>
      </c>
      <c r="E1789" s="98" t="str">
        <f aca="false">VLOOKUP(B1789,INSUMOS!$A:$I,4,0)</f>
        <v>Material</v>
      </c>
      <c r="F1789" s="98"/>
      <c r="G1789" s="99" t="str">
        <f aca="false">VLOOKUP(B1789,INSUMOS!$A:$I,5,0)</f>
        <v>UN</v>
      </c>
      <c r="H1789" s="100" t="n">
        <v>5</v>
      </c>
      <c r="I1789" s="101" t="n">
        <f aca="false">VLOOKUP(B1789,INSUMOS!$A:$I,8,0)</f>
        <v>2.07</v>
      </c>
      <c r="J1789" s="101" t="n">
        <f aca="false">TRUNC(H1789*I1789,2)</f>
        <v>10.35</v>
      </c>
      <c r="L1789" s="63" t="n">
        <f aca="false">IF(AND(A1790&lt;&gt;"",A1789=""),L1788+1,L1788)</f>
        <v>165</v>
      </c>
      <c r="M1789" s="80" t="n">
        <f aca="false">IF(OR(A1789="Insumo",A1789="Composição Auxiliar"),J1789,"")</f>
        <v>10.35</v>
      </c>
      <c r="N1789" s="81" t="str">
        <f aca="false">IF(E1789="Mão de Obra",J1789,"")</f>
        <v/>
      </c>
      <c r="O1789" s="81" t="n">
        <f aca="false">IF(N1789&lt;&gt;"","",M1789)</f>
        <v>10.35</v>
      </c>
      <c r="P1789" s="82" t="str">
        <f aca="false">IF(A1789="Composição",B1789,"")</f>
        <v/>
      </c>
      <c r="Q1789" s="81" t="str">
        <f aca="false">IF(P1789&lt;&gt;"",SUMIF(L1789:L1789,L1789,N1789:N1789),"")</f>
        <v/>
      </c>
      <c r="R1789" s="81" t="str">
        <f aca="false">IF(P1789&lt;&gt;"",SUMIF(L1789:L1789,L1789,O1789:O1789),"")</f>
        <v/>
      </c>
    </row>
    <row r="1790" customFormat="false" ht="14.25" hidden="true" customHeight="false" outlineLevel="0" collapsed="false">
      <c r="A1790" s="96" t="s">
        <v>679</v>
      </c>
      <c r="B1790" s="97" t="s">
        <v>1561</v>
      </c>
      <c r="C1790" s="96" t="str">
        <f aca="false">VLOOKUP(B1790,INSUMOS!$A:$I,2,0)</f>
        <v>SINAPI</v>
      </c>
      <c r="D1790" s="96" t="str">
        <f aca="false">VLOOKUP(B1790,INSUMOS!$A:$I,3,0)</f>
        <v>DISJUNTOR TIPO DIN/IEC, TRIPOLAR 63 A</v>
      </c>
      <c r="E1790" s="98" t="str">
        <f aca="false">VLOOKUP(B1790,INSUMOS!$A:$I,4,0)</f>
        <v>Material</v>
      </c>
      <c r="F1790" s="98"/>
      <c r="G1790" s="99" t="str">
        <f aca="false">VLOOKUP(B1790,INSUMOS!$A:$I,5,0)</f>
        <v>UN</v>
      </c>
      <c r="H1790" s="100" t="n">
        <v>1</v>
      </c>
      <c r="I1790" s="101" t="n">
        <f aca="false">VLOOKUP(B1790,INSUMOS!$A:$I,8,0)</f>
        <v>77.07</v>
      </c>
      <c r="J1790" s="101" t="n">
        <f aca="false">TRUNC(H1790*I1790,2)</f>
        <v>77.07</v>
      </c>
      <c r="L1790" s="63" t="n">
        <f aca="false">IF(AND(A1791&lt;&gt;"",A1790=""),L1789+1,L1789)</f>
        <v>165</v>
      </c>
      <c r="M1790" s="80" t="n">
        <f aca="false">IF(OR(A1790="Insumo",A1790="Composição Auxiliar"),J1790,"")</f>
        <v>77.07</v>
      </c>
      <c r="N1790" s="81" t="str">
        <f aca="false">IF(E1790="Mão de Obra",J1790,"")</f>
        <v/>
      </c>
      <c r="O1790" s="81" t="n">
        <f aca="false">IF(N1790&lt;&gt;"","",M1790)</f>
        <v>77.07</v>
      </c>
      <c r="P1790" s="82" t="str">
        <f aca="false">IF(A1790="Composição",B1790,"")</f>
        <v/>
      </c>
      <c r="Q1790" s="81" t="str">
        <f aca="false">IF(P1790&lt;&gt;"",SUMIF(L1790:L1790,L1790,N1790:N1790),"")</f>
        <v/>
      </c>
      <c r="R1790" s="81" t="str">
        <f aca="false">IF(P1790&lt;&gt;"",SUMIF(L1790:L1790,L1790,O1790:O1790),"")</f>
        <v/>
      </c>
    </row>
    <row r="1791" customFormat="false" ht="14.25" hidden="true" customHeight="false" outlineLevel="0" collapsed="false">
      <c r="A1791" s="96" t="s">
        <v>679</v>
      </c>
      <c r="B1791" s="97" t="s">
        <v>1562</v>
      </c>
      <c r="C1791" s="96" t="str">
        <f aca="false">VLOOKUP(B1791,INSUMOS!$A:$I,2,0)</f>
        <v>SINAPI</v>
      </c>
      <c r="D1791" s="96" t="str">
        <f aca="false">VLOOKUP(B1791,INSUMOS!$A:$I,3,0)</f>
        <v>DISJUNTOR TIPO DIN/IEC, BIPOLAR DE 6 ATE 32A</v>
      </c>
      <c r="E1791" s="98" t="str">
        <f aca="false">VLOOKUP(B1791,INSUMOS!$A:$I,4,0)</f>
        <v>Material</v>
      </c>
      <c r="F1791" s="98"/>
      <c r="G1791" s="99" t="str">
        <f aca="false">VLOOKUP(B1791,INSUMOS!$A:$I,5,0)</f>
        <v>UN</v>
      </c>
      <c r="H1791" s="100" t="n">
        <v>6</v>
      </c>
      <c r="I1791" s="101" t="n">
        <f aca="false">VLOOKUP(B1791,INSUMOS!$A:$I,8,0)</f>
        <v>52.67</v>
      </c>
      <c r="J1791" s="101" t="n">
        <f aca="false">TRUNC(H1791*I1791,2)</f>
        <v>316.02</v>
      </c>
      <c r="L1791" s="63" t="n">
        <f aca="false">IF(AND(A1792&lt;&gt;"",A1791=""),L1790+1,L1790)</f>
        <v>165</v>
      </c>
      <c r="M1791" s="80" t="n">
        <f aca="false">IF(OR(A1791="Insumo",A1791="Composição Auxiliar"),J1791,"")</f>
        <v>316.02</v>
      </c>
      <c r="N1791" s="81" t="str">
        <f aca="false">IF(E1791="Mão de Obra",J1791,"")</f>
        <v/>
      </c>
      <c r="O1791" s="81" t="n">
        <f aca="false">IF(N1791&lt;&gt;"","",M1791)</f>
        <v>316.02</v>
      </c>
      <c r="P1791" s="82" t="str">
        <f aca="false">IF(A1791="Composição",B1791,"")</f>
        <v/>
      </c>
      <c r="Q1791" s="81" t="str">
        <f aca="false">IF(P1791&lt;&gt;"",SUMIF(L1791:L1791,L1791,N1791:N1791),"")</f>
        <v/>
      </c>
      <c r="R1791" s="81" t="str">
        <f aca="false">IF(P1791&lt;&gt;"",SUMIF(L1791:L1791,L1791,O1791:O1791),"")</f>
        <v/>
      </c>
    </row>
    <row r="1792" customFormat="false" ht="25.5" hidden="true" customHeight="false" outlineLevel="0" collapsed="false">
      <c r="A1792" s="96" t="s">
        <v>679</v>
      </c>
      <c r="B1792" s="97" t="s">
        <v>1563</v>
      </c>
      <c r="C1792" s="96" t="str">
        <f aca="false">VLOOKUP(B1792,INSUMOS!$A:$I,2,0)</f>
        <v>SINAPI</v>
      </c>
      <c r="D1792" s="96" t="str">
        <f aca="false">VLOOKUP(B1792,INSUMOS!$A:$I,3,0)</f>
        <v>TERMINAL A COMPRESSAO EM COBRE ESTANHADO PARA CABO 2,5 MM2, 1 FURO E 1 COMPRESSAO, PARA PARAFUSO DE FIXACAO M5</v>
      </c>
      <c r="E1792" s="98" t="str">
        <f aca="false">VLOOKUP(B1792,INSUMOS!$A:$I,4,0)</f>
        <v>Material</v>
      </c>
      <c r="F1792" s="98"/>
      <c r="G1792" s="99" t="str">
        <f aca="false">VLOOKUP(B1792,INSUMOS!$A:$I,5,0)</f>
        <v>UN</v>
      </c>
      <c r="H1792" s="100" t="n">
        <v>70</v>
      </c>
      <c r="I1792" s="101" t="n">
        <f aca="false">VLOOKUP(B1792,INSUMOS!$A:$I,8,0)</f>
        <v>1.04</v>
      </c>
      <c r="J1792" s="101" t="n">
        <f aca="false">TRUNC(H1792*I1792,2)</f>
        <v>72.8</v>
      </c>
      <c r="L1792" s="63" t="n">
        <f aca="false">IF(AND(A1793&lt;&gt;"",A1792=""),L1791+1,L1791)</f>
        <v>165</v>
      </c>
      <c r="M1792" s="80" t="n">
        <f aca="false">IF(OR(A1792="Insumo",A1792="Composição Auxiliar"),J1792,"")</f>
        <v>72.8</v>
      </c>
      <c r="N1792" s="81" t="str">
        <f aca="false">IF(E1792="Mão de Obra",J1792,"")</f>
        <v/>
      </c>
      <c r="O1792" s="81" t="n">
        <f aca="false">IF(N1792&lt;&gt;"","",M1792)</f>
        <v>72.8</v>
      </c>
      <c r="P1792" s="82" t="str">
        <f aca="false">IF(A1792="Composição",B1792,"")</f>
        <v/>
      </c>
      <c r="Q1792" s="81" t="str">
        <f aca="false">IF(P1792&lt;&gt;"",SUMIF(L1792:L1792,L1792,N1792:N1792),"")</f>
        <v/>
      </c>
      <c r="R1792" s="81" t="str">
        <f aca="false">IF(P1792&lt;&gt;"",SUMIF(L1792:L1792,L1792,O1792:O1792),"")</f>
        <v/>
      </c>
    </row>
    <row r="1793" customFormat="false" ht="38.25" hidden="true" customHeight="false" outlineLevel="0" collapsed="false">
      <c r="A1793" s="96" t="s">
        <v>679</v>
      </c>
      <c r="B1793" s="97" t="s">
        <v>1564</v>
      </c>
      <c r="C1793" s="96" t="str">
        <f aca="false">VLOOKUP(B1793,INSUMOS!$A:$I,2,0)</f>
        <v>SINAPI</v>
      </c>
      <c r="D1793" s="96" t="str">
        <f aca="false">VLOOKUP(B1793,INSUMOS!$A:$I,3,0)</f>
        <v>QUADRO DE DISTRIBUICAO COM BARRAMENTO TRIFASICO, DE SOBREPOR, EM CHAPA DE ACO GALVANIZADO, PARA 36 DISJUNTORES DIN, 100 A</v>
      </c>
      <c r="E1793" s="98" t="str">
        <f aca="false">VLOOKUP(B1793,INSUMOS!$A:$I,4,0)</f>
        <v>Material</v>
      </c>
      <c r="F1793" s="98"/>
      <c r="G1793" s="99" t="str">
        <f aca="false">VLOOKUP(B1793,INSUMOS!$A:$I,5,0)</f>
        <v>UN</v>
      </c>
      <c r="H1793" s="100" t="n">
        <v>1</v>
      </c>
      <c r="I1793" s="101" t="n">
        <f aca="false">VLOOKUP(B1793,INSUMOS!$A:$I,8,0)</f>
        <v>696.75</v>
      </c>
      <c r="J1793" s="101" t="n">
        <f aca="false">TRUNC(H1793*I1793,2)</f>
        <v>696.75</v>
      </c>
      <c r="L1793" s="63" t="n">
        <f aca="false">IF(AND(A1794&lt;&gt;"",A1793=""),L1792+1,L1792)</f>
        <v>165</v>
      </c>
      <c r="M1793" s="80" t="n">
        <f aca="false">IF(OR(A1793="Insumo",A1793="Composição Auxiliar"),J1793,"")</f>
        <v>696.75</v>
      </c>
      <c r="N1793" s="81" t="str">
        <f aca="false">IF(E1793="Mão de Obra",J1793,"")</f>
        <v/>
      </c>
      <c r="O1793" s="81" t="n">
        <f aca="false">IF(N1793&lt;&gt;"","",M1793)</f>
        <v>696.75</v>
      </c>
      <c r="P1793" s="82" t="str">
        <f aca="false">IF(A1793="Composição",B1793,"")</f>
        <v/>
      </c>
      <c r="Q1793" s="81" t="str">
        <f aca="false">IF(P1793&lt;&gt;"",SUMIF(L1793:L1793,L1793,N1793:N1793),"")</f>
        <v/>
      </c>
      <c r="R1793" s="81" t="str">
        <f aca="false">IF(P1793&lt;&gt;"",SUMIF(L1793:L1793,L1793,O1793:O1793),"")</f>
        <v/>
      </c>
    </row>
    <row r="1794" customFormat="false" ht="38.25" hidden="true" customHeight="false" outlineLevel="0" collapsed="false">
      <c r="A1794" s="96" t="s">
        <v>679</v>
      </c>
      <c r="B1794" s="97" t="s">
        <v>1565</v>
      </c>
      <c r="C1794" s="96" t="str">
        <f aca="false">VLOOKUP(B1794,INSUMOS!$A:$I,2,0)</f>
        <v>Próprio</v>
      </c>
      <c r="D1794" s="96" t="str">
        <f aca="false">VLOOKUP(B1794,INSUMOS!$A:$I,3,0)</f>
        <v>MEDIDOR DE CONSUMO TRIFÁSICO DE ENERGIA KWH 127/220V 100A</v>
      </c>
      <c r="E1794" s="98" t="str">
        <f aca="false">VLOOKUP(B1794,INSUMOS!$A:$I,4,0)</f>
        <v>Material</v>
      </c>
      <c r="F1794" s="98"/>
      <c r="G1794" s="99" t="str">
        <f aca="false">VLOOKUP(B1794,INSUMOS!$A:$I,5,0)</f>
        <v>UN</v>
      </c>
      <c r="H1794" s="100" t="n">
        <v>1</v>
      </c>
      <c r="I1794" s="101" t="n">
        <f aca="false">VLOOKUP(B1794,INSUMOS!$A:$I,8,0)</f>
        <v>352</v>
      </c>
      <c r="J1794" s="101" t="n">
        <f aca="false">TRUNC(H1794*I1794,2)</f>
        <v>352</v>
      </c>
      <c r="L1794" s="63" t="n">
        <f aca="false">IF(AND(A1795&lt;&gt;"",A1794=""),L1793+1,L1793)</f>
        <v>165</v>
      </c>
      <c r="M1794" s="80" t="n">
        <f aca="false">IF(OR(A1794="Insumo",A1794="Composição Auxiliar"),J1794,"")</f>
        <v>352</v>
      </c>
      <c r="N1794" s="81" t="str">
        <f aca="false">IF(E1794="Mão de Obra",J1794,"")</f>
        <v/>
      </c>
      <c r="O1794" s="81" t="n">
        <f aca="false">IF(N1794&lt;&gt;"","",M1794)</f>
        <v>352</v>
      </c>
      <c r="P1794" s="82" t="str">
        <f aca="false">IF(A1794="Composição",B1794,"")</f>
        <v/>
      </c>
      <c r="Q1794" s="81" t="str">
        <f aca="false">IF(P1794&lt;&gt;"",SUMIF(L1794:L1794,L1794,N1794:N1794),"")</f>
        <v/>
      </c>
      <c r="R1794" s="81" t="str">
        <f aca="false">IF(P1794&lt;&gt;"",SUMIF(L1794:L1794,L1794,O1794:O1794),"")</f>
        <v/>
      </c>
    </row>
    <row r="1795" customFormat="false" ht="25.5" hidden="true" customHeight="false" outlineLevel="0" collapsed="false">
      <c r="A1795" s="96" t="s">
        <v>679</v>
      </c>
      <c r="B1795" s="97" t="s">
        <v>1566</v>
      </c>
      <c r="C1795" s="96" t="str">
        <f aca="false">VLOOKUP(B1795,INSUMOS!$A:$I,2,0)</f>
        <v>SINAPI</v>
      </c>
      <c r="D1795" s="96" t="str">
        <f aca="false">VLOOKUP(B1795,INSUMOS!$A:$I,3,0)</f>
        <v>DISPOSITIVO DR, 2 POLOS, SENSIBILIDADE DE 30 MA, CORRENTE DE 25 A, TIPO AC</v>
      </c>
      <c r="E1795" s="98" t="str">
        <f aca="false">VLOOKUP(B1795,INSUMOS!$A:$I,4,0)</f>
        <v>Material</v>
      </c>
      <c r="F1795" s="98"/>
      <c r="G1795" s="99" t="str">
        <f aca="false">VLOOKUP(B1795,INSUMOS!$A:$I,5,0)</f>
        <v>UN</v>
      </c>
      <c r="H1795" s="100" t="n">
        <v>4</v>
      </c>
      <c r="I1795" s="101" t="n">
        <f aca="false">VLOOKUP(B1795,INSUMOS!$A:$I,8,0)</f>
        <v>141.47</v>
      </c>
      <c r="J1795" s="101" t="n">
        <f aca="false">TRUNC(H1795*I1795,2)</f>
        <v>565.88</v>
      </c>
      <c r="L1795" s="63" t="n">
        <f aca="false">IF(AND(A1796&lt;&gt;"",A1795=""),L1794+1,L1794)</f>
        <v>165</v>
      </c>
      <c r="M1795" s="80" t="n">
        <f aca="false">IF(OR(A1795="Insumo",A1795="Composição Auxiliar"),J1795,"")</f>
        <v>565.88</v>
      </c>
      <c r="N1795" s="81" t="str">
        <f aca="false">IF(E1795="Mão de Obra",J1795,"")</f>
        <v/>
      </c>
      <c r="O1795" s="81" t="n">
        <f aca="false">IF(N1795&lt;&gt;"","",M1795)</f>
        <v>565.88</v>
      </c>
      <c r="P1795" s="82" t="str">
        <f aca="false">IF(A1795="Composição",B1795,"")</f>
        <v/>
      </c>
      <c r="Q1795" s="81" t="str">
        <f aca="false">IF(P1795&lt;&gt;"",SUMIF(L1795:L1795,L1795,N1795:N1795),"")</f>
        <v/>
      </c>
      <c r="R1795" s="81" t="str">
        <f aca="false">IF(P1795&lt;&gt;"",SUMIF(L1795:L1795,L1795,O1795:O1795),"")</f>
        <v/>
      </c>
    </row>
    <row r="1796" customFormat="false" ht="14.25" hidden="true" customHeight="false" outlineLevel="0" collapsed="false">
      <c r="A1796" s="96" t="s">
        <v>679</v>
      </c>
      <c r="B1796" s="97" t="s">
        <v>1567</v>
      </c>
      <c r="C1796" s="96" t="str">
        <f aca="false">VLOOKUP(B1796,INSUMOS!$A:$I,2,0)</f>
        <v>SINAPI</v>
      </c>
      <c r="D1796" s="96" t="str">
        <f aca="false">VLOOKUP(B1796,INSUMOS!$A:$I,3,0)</f>
        <v>DISJUNTOR TIPO DIN/IEC, MONOPOLAR DE 6  ATE  32A</v>
      </c>
      <c r="E1796" s="98" t="str">
        <f aca="false">VLOOKUP(B1796,INSUMOS!$A:$I,4,0)</f>
        <v>Material</v>
      </c>
      <c r="F1796" s="98"/>
      <c r="G1796" s="99" t="str">
        <f aca="false">VLOOKUP(B1796,INSUMOS!$A:$I,5,0)</f>
        <v>UN</v>
      </c>
      <c r="H1796" s="100" t="n">
        <v>16</v>
      </c>
      <c r="I1796" s="101" t="n">
        <f aca="false">VLOOKUP(B1796,INSUMOS!$A:$I,8,0)</f>
        <v>9.19</v>
      </c>
      <c r="J1796" s="101" t="n">
        <f aca="false">TRUNC(H1796*I1796,2)</f>
        <v>147.04</v>
      </c>
      <c r="L1796" s="63" t="n">
        <f aca="false">IF(AND(A1797&lt;&gt;"",A1796=""),L1795+1,L1795)</f>
        <v>165</v>
      </c>
      <c r="M1796" s="80" t="n">
        <f aca="false">IF(OR(A1796="Insumo",A1796="Composição Auxiliar"),J1796,"")</f>
        <v>147.04</v>
      </c>
      <c r="N1796" s="81" t="str">
        <f aca="false">IF(E1796="Mão de Obra",J1796,"")</f>
        <v/>
      </c>
      <c r="O1796" s="81" t="n">
        <f aca="false">IF(N1796&lt;&gt;"","",M1796)</f>
        <v>147.04</v>
      </c>
      <c r="P1796" s="82" t="str">
        <f aca="false">IF(A1796="Composição",B1796,"")</f>
        <v/>
      </c>
      <c r="Q1796" s="81" t="str">
        <f aca="false">IF(P1796&lt;&gt;"",SUMIF(L1796:L1796,L1796,N1796:N1796),"")</f>
        <v/>
      </c>
      <c r="R1796" s="81" t="str">
        <f aca="false">IF(P1796&lt;&gt;"",SUMIF(L1796:L1796,L1796,O1796:O1796),"")</f>
        <v/>
      </c>
    </row>
    <row r="1797" customFormat="false" ht="25.5" hidden="true" customHeight="false" outlineLevel="0" collapsed="false">
      <c r="A1797" s="96" t="s">
        <v>679</v>
      </c>
      <c r="B1797" s="97" t="s">
        <v>1568</v>
      </c>
      <c r="C1797" s="96" t="str">
        <f aca="false">VLOOKUP(B1797,INSUMOS!$A:$I,2,0)</f>
        <v>SINAPI</v>
      </c>
      <c r="D1797" s="96" t="str">
        <f aca="false">VLOOKUP(B1797,INSUMOS!$A:$I,3,0)</f>
        <v>DISPOSITIVO DPS CLASSE II, 1 POLO, TENSAO MAXIMA DE 275 V, CORRENTE MAXIMA DE *45* KA (TIPO AC)</v>
      </c>
      <c r="E1797" s="98" t="str">
        <f aca="false">VLOOKUP(B1797,INSUMOS!$A:$I,4,0)</f>
        <v>Material</v>
      </c>
      <c r="F1797" s="98"/>
      <c r="G1797" s="99" t="str">
        <f aca="false">VLOOKUP(B1797,INSUMOS!$A:$I,5,0)</f>
        <v>UN</v>
      </c>
      <c r="H1797" s="100" t="n">
        <v>4</v>
      </c>
      <c r="I1797" s="101" t="n">
        <f aca="false">VLOOKUP(B1797,INSUMOS!$A:$I,8,0)</f>
        <v>105.77</v>
      </c>
      <c r="J1797" s="101" t="n">
        <f aca="false">TRUNC(H1797*I1797,2)</f>
        <v>423.08</v>
      </c>
      <c r="L1797" s="63" t="n">
        <f aca="false">IF(AND(A1798&lt;&gt;"",A1797=""),L1796+1,L1796)</f>
        <v>165</v>
      </c>
      <c r="M1797" s="80" t="n">
        <f aca="false">IF(OR(A1797="Insumo",A1797="Composição Auxiliar"),J1797,"")</f>
        <v>423.08</v>
      </c>
      <c r="N1797" s="81" t="str">
        <f aca="false">IF(E1797="Mão de Obra",J1797,"")</f>
        <v/>
      </c>
      <c r="O1797" s="81" t="n">
        <f aca="false">IF(N1797&lt;&gt;"","",M1797)</f>
        <v>423.08</v>
      </c>
      <c r="P1797" s="82" t="str">
        <f aca="false">IF(A1797="Composição",B1797,"")</f>
        <v/>
      </c>
      <c r="Q1797" s="81" t="str">
        <f aca="false">IF(P1797&lt;&gt;"",SUMIF(L1797:L1797,L1797,N1797:N1797),"")</f>
        <v/>
      </c>
      <c r="R1797" s="81" t="str">
        <f aca="false">IF(P1797&lt;&gt;"",SUMIF(L1797:L1797,L1797,O1797:O1797),"")</f>
        <v/>
      </c>
    </row>
    <row r="1798" customFormat="false" ht="14.25" hidden="true" customHeight="false" outlineLevel="0" collapsed="false">
      <c r="A1798" s="102"/>
      <c r="B1798" s="102"/>
      <c r="C1798" s="102"/>
      <c r="D1798" s="102"/>
      <c r="E1798" s="102"/>
      <c r="F1798" s="103"/>
      <c r="G1798" s="102"/>
      <c r="H1798" s="103"/>
      <c r="I1798" s="102"/>
      <c r="J1798" s="103"/>
      <c r="L1798" s="63" t="n">
        <f aca="false">IF(AND(A1799&lt;&gt;"",A1798=""),L1797+1,L1797)</f>
        <v>165</v>
      </c>
      <c r="M1798" s="80" t="str">
        <f aca="false">IF(OR(A1798="Insumo",A1798="Composição Auxiliar"),J1798,"")</f>
        <v/>
      </c>
      <c r="N1798" s="81" t="str">
        <f aca="false">IF(E1798="Mão de Obra",J1798,"")</f>
        <v/>
      </c>
      <c r="O1798" s="81" t="str">
        <f aca="false">IF(N1798&lt;&gt;"","",M1798)</f>
        <v/>
      </c>
      <c r="P1798" s="82" t="str">
        <f aca="false">IF(A1798="Composição",B1798,"")</f>
        <v/>
      </c>
      <c r="Q1798" s="81" t="str">
        <f aca="false">IF(P1798&lt;&gt;"",SUMIF(L1798:L1798,L1798,N1798:N1798),"")</f>
        <v/>
      </c>
      <c r="R1798" s="81" t="str">
        <f aca="false">IF(P1798&lt;&gt;"",SUMIF(L1798:L1798,L1798,O1798:O1798),"")</f>
        <v/>
      </c>
    </row>
    <row r="1799" customFormat="false" ht="15" hidden="true" customHeight="false" outlineLevel="0" collapsed="false">
      <c r="A1799" s="102"/>
      <c r="B1799" s="102"/>
      <c r="C1799" s="102"/>
      <c r="D1799" s="102"/>
      <c r="E1799" s="102"/>
      <c r="F1799" s="103"/>
      <c r="G1799" s="102"/>
      <c r="H1799" s="104"/>
      <c r="I1799" s="104"/>
      <c r="J1799" s="103"/>
      <c r="L1799" s="63" t="n">
        <f aca="false">IF(AND(A1800&lt;&gt;"",A1799=""),L1798+1,L1798)</f>
        <v>165</v>
      </c>
      <c r="M1799" s="80" t="str">
        <f aca="false">IF(OR(A1799="Insumo",A1799="Composição Auxiliar"),J1799,"")</f>
        <v/>
      </c>
      <c r="N1799" s="81" t="str">
        <f aca="false">IF(E1799="Mão de Obra",J1799,"")</f>
        <v/>
      </c>
      <c r="O1799" s="81" t="str">
        <f aca="false">IF(N1799&lt;&gt;"","",M1799)</f>
        <v/>
      </c>
      <c r="P1799" s="82" t="str">
        <f aca="false">IF(A1799="Composição",B1799,"")</f>
        <v/>
      </c>
      <c r="Q1799" s="81" t="str">
        <f aca="false">IF(P1799&lt;&gt;"",SUMIF(L1799:L1799,L1799,N1799:N1799),"")</f>
        <v/>
      </c>
      <c r="R1799" s="81" t="str">
        <f aca="false">IF(P1799&lt;&gt;"",SUMIF(L1799:L1799,L1799,O1799:O1799),"")</f>
        <v/>
      </c>
    </row>
    <row r="1800" customFormat="false" ht="15" hidden="true" customHeight="false" outlineLevel="0" collapsed="false">
      <c r="A1800" s="108"/>
      <c r="B1800" s="108"/>
      <c r="C1800" s="108"/>
      <c r="D1800" s="108"/>
      <c r="E1800" s="108"/>
      <c r="F1800" s="108"/>
      <c r="G1800" s="108"/>
      <c r="H1800" s="108"/>
      <c r="I1800" s="108"/>
      <c r="J1800" s="108"/>
      <c r="L1800" s="63" t="n">
        <f aca="false">IF(AND(A1801&lt;&gt;"",A1800=""),L1799+1,L1799)</f>
        <v>166</v>
      </c>
      <c r="M1800" s="80" t="str">
        <f aca="false">IF(OR(A1800="Insumo",A1800="Composição Auxiliar"),J1800,"")</f>
        <v/>
      </c>
      <c r="N1800" s="81" t="str">
        <f aca="false">IF(E1800="Mão de Obra",J1800,"")</f>
        <v/>
      </c>
      <c r="O1800" s="81" t="str">
        <f aca="false">IF(N1800&lt;&gt;"","",M1800)</f>
        <v/>
      </c>
      <c r="P1800" s="82" t="str">
        <f aca="false">IF(A1800="Composição",B1800,"")</f>
        <v/>
      </c>
      <c r="Q1800" s="81" t="str">
        <f aca="false">IF(P1800&lt;&gt;"",SUMIF(L1800:L1800,L1800,N1800:N1800),"")</f>
        <v/>
      </c>
      <c r="R1800" s="81" t="str">
        <f aca="false">IF(P1800&lt;&gt;"",SUMIF(L1800:L1800,L1800,O1800:O1800),"")</f>
        <v/>
      </c>
    </row>
    <row r="1801" customFormat="false" ht="15" hidden="true" customHeight="true" outlineLevel="0" collapsed="false">
      <c r="A1801" s="83" t="s">
        <v>460</v>
      </c>
      <c r="B1801" s="84" t="s">
        <v>655</v>
      </c>
      <c r="C1801" s="83" t="s">
        <v>656</v>
      </c>
      <c r="D1801" s="83" t="s">
        <v>657</v>
      </c>
      <c r="E1801" s="83" t="s">
        <v>658</v>
      </c>
      <c r="F1801" s="83"/>
      <c r="G1801" s="85" t="s">
        <v>659</v>
      </c>
      <c r="H1801" s="84" t="s">
        <v>660</v>
      </c>
      <c r="I1801" s="84" t="s">
        <v>661</v>
      </c>
      <c r="J1801" s="84" t="s">
        <v>662</v>
      </c>
      <c r="L1801" s="63" t="n">
        <f aca="false">IF(AND(A1802&lt;&gt;"",A1801=""),L1800+1,L1800)</f>
        <v>166</v>
      </c>
      <c r="M1801" s="80" t="str">
        <f aca="false">IF(OR(A1801="Insumo",A1801="Composição Auxiliar"),J1801,"")</f>
        <v/>
      </c>
      <c r="N1801" s="81" t="str">
        <f aca="false">IF(E1801="Mão de Obra",J1801,"")</f>
        <v/>
      </c>
      <c r="O1801" s="81" t="str">
        <f aca="false">IF(N1801&lt;&gt;"","",M1801)</f>
        <v/>
      </c>
      <c r="P1801" s="82" t="str">
        <f aca="false">IF(A1801="Composição",B1801,"")</f>
        <v/>
      </c>
      <c r="Q1801" s="81" t="str">
        <f aca="false">IF(P1801&lt;&gt;"",SUMIF(L1801:L1801,L1801,N1801:N1801),"")</f>
        <v/>
      </c>
      <c r="R1801" s="81" t="str">
        <f aca="false">IF(P1801&lt;&gt;"",SUMIF(L1801:L1801,L1801,O1801:O1801),"")</f>
        <v/>
      </c>
    </row>
    <row r="1802" customFormat="false" ht="38.25" hidden="true" customHeight="true" outlineLevel="0" collapsed="false">
      <c r="A1802" s="86" t="s">
        <v>663</v>
      </c>
      <c r="B1802" s="87" t="s">
        <v>461</v>
      </c>
      <c r="C1802" s="86" t="s">
        <v>716</v>
      </c>
      <c r="D1802" s="86" t="s">
        <v>1569</v>
      </c>
      <c r="E1802" s="86" t="s">
        <v>724</v>
      </c>
      <c r="F1802" s="86"/>
      <c r="G1802" s="88" t="s">
        <v>729</v>
      </c>
      <c r="H1802" s="89" t="n">
        <v>1</v>
      </c>
      <c r="I1802" s="90" t="n">
        <f aca="false">SUMIF(L:L,$L1802,M:M)</f>
        <v>96.43</v>
      </c>
      <c r="J1802" s="90" t="n">
        <f aca="false">TRUNC(H1802*I1802,2)</f>
        <v>96.43</v>
      </c>
      <c r="L1802" s="63" t="n">
        <f aca="false">IF(AND(A1803&lt;&gt;"",A1802=""),L1801+1,L1801)</f>
        <v>166</v>
      </c>
      <c r="M1802" s="80" t="str">
        <f aca="false">IF(OR(A1802="Insumo",A1802="Composição Auxiliar"),J1802,"")</f>
        <v/>
      </c>
      <c r="N1802" s="81" t="str">
        <f aca="false">IF(E1802="Mão de Obra",J1802,"")</f>
        <v/>
      </c>
      <c r="O1802" s="81" t="str">
        <f aca="false">IF(N1802&lt;&gt;"","",M1802)</f>
        <v/>
      </c>
      <c r="P1802" s="82" t="str">
        <f aca="false">IF(A1802="Composição",B1802,"")</f>
        <v> S-ELE-INFR-EP-100x50 </v>
      </c>
      <c r="Q1802" s="81" t="n">
        <f aca="false">IF(P1802&lt;&gt;"",SUMIF(L1802:L1802,L1802,N1802:N1802),"")</f>
        <v>0</v>
      </c>
      <c r="R1802" s="81" t="n">
        <f aca="false">IF(P1802&lt;&gt;"",SUMIF(L1802:L1802,L1802,O1802:O1802),"")</f>
        <v>0</v>
      </c>
    </row>
    <row r="1803" customFormat="false" ht="25.5" hidden="true" customHeight="true" outlineLevel="0" collapsed="false">
      <c r="A1803" s="91" t="s">
        <v>668</v>
      </c>
      <c r="B1803" s="92" t="s">
        <v>822</v>
      </c>
      <c r="C1803" s="91" t="s">
        <v>664</v>
      </c>
      <c r="D1803" s="91" t="s">
        <v>823</v>
      </c>
      <c r="E1803" s="91" t="s">
        <v>671</v>
      </c>
      <c r="F1803" s="91"/>
      <c r="G1803" s="93" t="s">
        <v>672</v>
      </c>
      <c r="H1803" s="94" t="n">
        <v>0.5</v>
      </c>
      <c r="I1803" s="95" t="n">
        <f aca="false">SUMIFS(J:J,A:A,"Composição",B:B,$B1803)</f>
        <v>26.14</v>
      </c>
      <c r="J1803" s="95" t="n">
        <f aca="false">TRUNC(H1803*I1803,2)</f>
        <v>13.07</v>
      </c>
      <c r="L1803" s="63" t="n">
        <f aca="false">IF(AND(A1804&lt;&gt;"",A1803=""),L1802+1,L1802)</f>
        <v>166</v>
      </c>
      <c r="M1803" s="80" t="n">
        <f aca="false">IF(OR(A1803="Insumo",A1803="Composição Auxiliar"),J1803,"")</f>
        <v>13.07</v>
      </c>
      <c r="N1803" s="81" t="str">
        <f aca="false">IF(E1803="Mão de Obra",J1803,"")</f>
        <v/>
      </c>
      <c r="O1803" s="81" t="n">
        <f aca="false">IF(N1803&lt;&gt;"","",M1803)</f>
        <v>13.07</v>
      </c>
      <c r="P1803" s="82" t="str">
        <f aca="false">IF(A1803="Composição",B1803,"")</f>
        <v/>
      </c>
      <c r="Q1803" s="81" t="str">
        <f aca="false">IF(P1803&lt;&gt;"",SUMIF(L1803:L1803,L1803,N1803:N1803),"")</f>
        <v/>
      </c>
      <c r="R1803" s="81" t="str">
        <f aca="false">IF(P1803&lt;&gt;"",SUMIF(L1803:L1803,L1803,O1803:O1803),"")</f>
        <v/>
      </c>
    </row>
    <row r="1804" customFormat="false" ht="25.5" hidden="true" customHeight="true" outlineLevel="0" collapsed="false">
      <c r="A1804" s="91" t="s">
        <v>668</v>
      </c>
      <c r="B1804" s="92" t="s">
        <v>817</v>
      </c>
      <c r="C1804" s="91" t="s">
        <v>664</v>
      </c>
      <c r="D1804" s="91" t="s">
        <v>818</v>
      </c>
      <c r="E1804" s="91" t="s">
        <v>671</v>
      </c>
      <c r="F1804" s="91"/>
      <c r="G1804" s="93" t="s">
        <v>672</v>
      </c>
      <c r="H1804" s="94" t="n">
        <v>0.5</v>
      </c>
      <c r="I1804" s="95" t="n">
        <f aca="false">SUMIFS(J:J,A:A,"Composição",B:B,$B1804)</f>
        <v>22.2</v>
      </c>
      <c r="J1804" s="95" t="n">
        <f aca="false">TRUNC(H1804*I1804,2)</f>
        <v>11.1</v>
      </c>
      <c r="L1804" s="63" t="n">
        <f aca="false">IF(AND(A1805&lt;&gt;"",A1804=""),L1803+1,L1803)</f>
        <v>166</v>
      </c>
      <c r="M1804" s="80" t="n">
        <f aca="false">IF(OR(A1804="Insumo",A1804="Composição Auxiliar"),J1804,"")</f>
        <v>11.1</v>
      </c>
      <c r="N1804" s="81" t="str">
        <f aca="false">IF(E1804="Mão de Obra",J1804,"")</f>
        <v/>
      </c>
      <c r="O1804" s="81" t="n">
        <f aca="false">IF(N1804&lt;&gt;"","",M1804)</f>
        <v>11.1</v>
      </c>
      <c r="P1804" s="82" t="str">
        <f aca="false">IF(A1804="Composição",B1804,"")</f>
        <v/>
      </c>
      <c r="Q1804" s="81" t="str">
        <f aca="false">IF(P1804&lt;&gt;"",SUMIF(L1804:L1804,L1804,N1804:N1804),"")</f>
        <v/>
      </c>
      <c r="R1804" s="81" t="str">
        <f aca="false">IF(P1804&lt;&gt;"",SUMIF(L1804:L1804,L1804,O1804:O1804),"")</f>
        <v/>
      </c>
    </row>
    <row r="1805" customFormat="false" ht="38.25" hidden="true" customHeight="false" outlineLevel="0" collapsed="false">
      <c r="A1805" s="96" t="s">
        <v>679</v>
      </c>
      <c r="B1805" s="97" t="s">
        <v>1570</v>
      </c>
      <c r="C1805" s="96" t="str">
        <f aca="false">VLOOKUP(B1805,INSUMOS!$A:$I,2,0)</f>
        <v>CPOS/CDHU</v>
      </c>
      <c r="D1805" s="96" t="str">
        <f aca="false">VLOOKUP(B1805,INSUMOS!$A:$I,3,0)</f>
        <v>ELETROCALHA PERFURADA GALVANIZADA A FOGO, 100X50MM</v>
      </c>
      <c r="E1805" s="98" t="str">
        <f aca="false">VLOOKUP(B1805,INSUMOS!$A:$I,4,0)</f>
        <v>Material</v>
      </c>
      <c r="F1805" s="98"/>
      <c r="G1805" s="99" t="str">
        <f aca="false">VLOOKUP(B1805,INSUMOS!$A:$I,5,0)</f>
        <v>M</v>
      </c>
      <c r="H1805" s="100" t="n">
        <v>1.3</v>
      </c>
      <c r="I1805" s="101" t="n">
        <f aca="false">VLOOKUP(B1805,INSUMOS!$A:$I,8,0)</f>
        <v>55.59</v>
      </c>
      <c r="J1805" s="101" t="n">
        <f aca="false">TRUNC(H1805*I1805,2)</f>
        <v>72.26</v>
      </c>
      <c r="L1805" s="63" t="n">
        <f aca="false">IF(AND(A1806&lt;&gt;"",A1805=""),L1804+1,L1804)</f>
        <v>166</v>
      </c>
      <c r="M1805" s="80" t="n">
        <f aca="false">IF(OR(A1805="Insumo",A1805="Composição Auxiliar"),J1805,"")</f>
        <v>72.26</v>
      </c>
      <c r="N1805" s="81" t="str">
        <f aca="false">IF(E1805="Mão de Obra",J1805,"")</f>
        <v/>
      </c>
      <c r="O1805" s="81" t="n">
        <f aca="false">IF(N1805&lt;&gt;"","",M1805)</f>
        <v>72.26</v>
      </c>
      <c r="P1805" s="82" t="str">
        <f aca="false">IF(A1805="Composição",B1805,"")</f>
        <v/>
      </c>
      <c r="Q1805" s="81" t="str">
        <f aca="false">IF(P1805&lt;&gt;"",SUMIF(L1805:L1805,L1805,N1805:N1805),"")</f>
        <v/>
      </c>
      <c r="R1805" s="81" t="str">
        <f aca="false">IF(P1805&lt;&gt;"",SUMIF(L1805:L1805,L1805,O1805:O1805),"")</f>
        <v/>
      </c>
    </row>
    <row r="1806" customFormat="false" ht="14.25" hidden="true" customHeight="false" outlineLevel="0" collapsed="false">
      <c r="A1806" s="102"/>
      <c r="B1806" s="102"/>
      <c r="C1806" s="102"/>
      <c r="D1806" s="102"/>
      <c r="E1806" s="102"/>
      <c r="F1806" s="103"/>
      <c r="G1806" s="102"/>
      <c r="H1806" s="103"/>
      <c r="I1806" s="102"/>
      <c r="J1806" s="103"/>
      <c r="L1806" s="63" t="n">
        <f aca="false">IF(AND(A1807&lt;&gt;"",A1806=""),L1805+1,L1805)</f>
        <v>166</v>
      </c>
      <c r="M1806" s="80" t="str">
        <f aca="false">IF(OR(A1806="Insumo",A1806="Composição Auxiliar"),J1806,"")</f>
        <v/>
      </c>
      <c r="N1806" s="81" t="str">
        <f aca="false">IF(E1806="Mão de Obra",J1806,"")</f>
        <v/>
      </c>
      <c r="O1806" s="81" t="str">
        <f aca="false">IF(N1806&lt;&gt;"","",M1806)</f>
        <v/>
      </c>
      <c r="P1806" s="82" t="str">
        <f aca="false">IF(A1806="Composição",B1806,"")</f>
        <v/>
      </c>
      <c r="Q1806" s="81" t="str">
        <f aca="false">IF(P1806&lt;&gt;"",SUMIF(L1806:L1806,L1806,N1806:N1806),"")</f>
        <v/>
      </c>
      <c r="R1806" s="81" t="str">
        <f aca="false">IF(P1806&lt;&gt;"",SUMIF(L1806:L1806,L1806,O1806:O1806),"")</f>
        <v/>
      </c>
    </row>
    <row r="1807" customFormat="false" ht="15" hidden="true" customHeight="false" outlineLevel="0" collapsed="false">
      <c r="A1807" s="102"/>
      <c r="B1807" s="102"/>
      <c r="C1807" s="102"/>
      <c r="D1807" s="102"/>
      <c r="E1807" s="102"/>
      <c r="F1807" s="103"/>
      <c r="G1807" s="102"/>
      <c r="H1807" s="104"/>
      <c r="I1807" s="104"/>
      <c r="J1807" s="103"/>
      <c r="L1807" s="63" t="n">
        <f aca="false">IF(AND(A1808&lt;&gt;"",A1807=""),L1806+1,L1806)</f>
        <v>166</v>
      </c>
      <c r="M1807" s="80" t="str">
        <f aca="false">IF(OR(A1807="Insumo",A1807="Composição Auxiliar"),J1807,"")</f>
        <v/>
      </c>
      <c r="N1807" s="81" t="str">
        <f aca="false">IF(E1807="Mão de Obra",J1807,"")</f>
        <v/>
      </c>
      <c r="O1807" s="81" t="str">
        <f aca="false">IF(N1807&lt;&gt;"","",M1807)</f>
        <v/>
      </c>
      <c r="P1807" s="82" t="str">
        <f aca="false">IF(A1807="Composição",B1807,"")</f>
        <v/>
      </c>
      <c r="Q1807" s="81" t="str">
        <f aca="false">IF(P1807&lt;&gt;"",SUMIF(L1807:L1807,L1807,N1807:N1807),"")</f>
        <v/>
      </c>
      <c r="R1807" s="81" t="str">
        <f aca="false">IF(P1807&lt;&gt;"",SUMIF(L1807:L1807,L1807,O1807:O1807),"")</f>
        <v/>
      </c>
    </row>
    <row r="1808" customFormat="false" ht="15" hidden="true" customHeight="false" outlineLevel="0" collapsed="false">
      <c r="A1808" s="108"/>
      <c r="B1808" s="108"/>
      <c r="C1808" s="108"/>
      <c r="D1808" s="108"/>
      <c r="E1808" s="108"/>
      <c r="F1808" s="108"/>
      <c r="G1808" s="108"/>
      <c r="H1808" s="108"/>
      <c r="I1808" s="108"/>
      <c r="J1808" s="108"/>
      <c r="L1808" s="63" t="n">
        <f aca="false">IF(AND(A1809&lt;&gt;"",A1808=""),L1807+1,L1807)</f>
        <v>167</v>
      </c>
      <c r="M1808" s="80" t="str">
        <f aca="false">IF(OR(A1808="Insumo",A1808="Composição Auxiliar"),J1808,"")</f>
        <v/>
      </c>
      <c r="N1808" s="81" t="str">
        <f aca="false">IF(E1808="Mão de Obra",J1808,"")</f>
        <v/>
      </c>
      <c r="O1808" s="81" t="str">
        <f aca="false">IF(N1808&lt;&gt;"","",M1808)</f>
        <v/>
      </c>
      <c r="P1808" s="82" t="str">
        <f aca="false">IF(A1808="Composição",B1808,"")</f>
        <v/>
      </c>
      <c r="Q1808" s="81" t="str">
        <f aca="false">IF(P1808&lt;&gt;"",SUMIF(L1808:L1808,L1808,N1808:N1808),"")</f>
        <v/>
      </c>
      <c r="R1808" s="81" t="str">
        <f aca="false">IF(P1808&lt;&gt;"",SUMIF(L1808:L1808,L1808,O1808:O1808),"")</f>
        <v/>
      </c>
    </row>
    <row r="1809" customFormat="false" ht="15" hidden="true" customHeight="true" outlineLevel="0" collapsed="false">
      <c r="A1809" s="83" t="s">
        <v>462</v>
      </c>
      <c r="B1809" s="84" t="s">
        <v>655</v>
      </c>
      <c r="C1809" s="83" t="s">
        <v>656</v>
      </c>
      <c r="D1809" s="83" t="s">
        <v>657</v>
      </c>
      <c r="E1809" s="83" t="s">
        <v>658</v>
      </c>
      <c r="F1809" s="83"/>
      <c r="G1809" s="85" t="s">
        <v>659</v>
      </c>
      <c r="H1809" s="84" t="s">
        <v>660</v>
      </c>
      <c r="I1809" s="84" t="s">
        <v>661</v>
      </c>
      <c r="J1809" s="84" t="s">
        <v>662</v>
      </c>
      <c r="L1809" s="63" t="n">
        <f aca="false">IF(AND(A1810&lt;&gt;"",A1809=""),L1808+1,L1808)</f>
        <v>167</v>
      </c>
      <c r="M1809" s="80" t="str">
        <f aca="false">IF(OR(A1809="Insumo",A1809="Composição Auxiliar"),J1809,"")</f>
        <v/>
      </c>
      <c r="N1809" s="81" t="str">
        <f aca="false">IF(E1809="Mão de Obra",J1809,"")</f>
        <v/>
      </c>
      <c r="O1809" s="81" t="str">
        <f aca="false">IF(N1809&lt;&gt;"","",M1809)</f>
        <v/>
      </c>
      <c r="P1809" s="82" t="str">
        <f aca="false">IF(A1809="Composição",B1809,"")</f>
        <v/>
      </c>
      <c r="Q1809" s="81" t="str">
        <f aca="false">IF(P1809&lt;&gt;"",SUMIF(L1809:L1809,L1809,N1809:N1809),"")</f>
        <v/>
      </c>
      <c r="R1809" s="81" t="str">
        <f aca="false">IF(P1809&lt;&gt;"",SUMIF(L1809:L1809,L1809,O1809:O1809),"")</f>
        <v/>
      </c>
    </row>
    <row r="1810" customFormat="false" ht="38.25" hidden="true" customHeight="true" outlineLevel="0" collapsed="false">
      <c r="A1810" s="86" t="s">
        <v>663</v>
      </c>
      <c r="B1810" s="87" t="s">
        <v>463</v>
      </c>
      <c r="C1810" s="86" t="s">
        <v>716</v>
      </c>
      <c r="D1810" s="86" t="s">
        <v>1571</v>
      </c>
      <c r="E1810" s="86" t="s">
        <v>724</v>
      </c>
      <c r="F1810" s="86"/>
      <c r="G1810" s="88" t="s">
        <v>718</v>
      </c>
      <c r="H1810" s="89" t="n">
        <v>1</v>
      </c>
      <c r="I1810" s="90" t="n">
        <f aca="false">SUMIF(L:L,$L1810,M:M)</f>
        <v>144.57</v>
      </c>
      <c r="J1810" s="90" t="n">
        <f aca="false">TRUNC(H1810*I1810,2)</f>
        <v>144.57</v>
      </c>
      <c r="L1810" s="63" t="n">
        <f aca="false">IF(AND(A1811&lt;&gt;"",A1810=""),L1809+1,L1809)</f>
        <v>167</v>
      </c>
      <c r="M1810" s="80" t="str">
        <f aca="false">IF(OR(A1810="Insumo",A1810="Composição Auxiliar"),J1810,"")</f>
        <v/>
      </c>
      <c r="N1810" s="81" t="str">
        <f aca="false">IF(E1810="Mão de Obra",J1810,"")</f>
        <v/>
      </c>
      <c r="O1810" s="81" t="str">
        <f aca="false">IF(N1810&lt;&gt;"","",M1810)</f>
        <v/>
      </c>
      <c r="P1810" s="82" t="str">
        <f aca="false">IF(A1810="Composição",B1810,"")</f>
        <v> S-ELE-INFR-C30X30-PVC </v>
      </c>
      <c r="Q1810" s="81" t="n">
        <f aca="false">IF(P1810&lt;&gt;"",SUMIF(L1810:L1810,L1810,N1810:N1810),"")</f>
        <v>0</v>
      </c>
      <c r="R1810" s="81" t="n">
        <f aca="false">IF(P1810&lt;&gt;"",SUMIF(L1810:L1810,L1810,O1810:O1810),"")</f>
        <v>0</v>
      </c>
    </row>
    <row r="1811" customFormat="false" ht="25.5" hidden="true" customHeight="true" outlineLevel="0" collapsed="false">
      <c r="A1811" s="91" t="s">
        <v>668</v>
      </c>
      <c r="B1811" s="92" t="s">
        <v>822</v>
      </c>
      <c r="C1811" s="91" t="s">
        <v>664</v>
      </c>
      <c r="D1811" s="91" t="s">
        <v>823</v>
      </c>
      <c r="E1811" s="91" t="s">
        <v>671</v>
      </c>
      <c r="F1811" s="91"/>
      <c r="G1811" s="93" t="s">
        <v>672</v>
      </c>
      <c r="H1811" s="94" t="n">
        <v>0.15</v>
      </c>
      <c r="I1811" s="95" t="n">
        <f aca="false">SUMIFS(J:J,A:A,"Composição",B:B,$B1811)</f>
        <v>26.14</v>
      </c>
      <c r="J1811" s="95" t="n">
        <f aca="false">TRUNC(H1811*I1811,2)</f>
        <v>3.92</v>
      </c>
      <c r="L1811" s="63" t="n">
        <f aca="false">IF(AND(A1812&lt;&gt;"",A1811=""),L1810+1,L1810)</f>
        <v>167</v>
      </c>
      <c r="M1811" s="80" t="n">
        <f aca="false">IF(OR(A1811="Insumo",A1811="Composição Auxiliar"),J1811,"")</f>
        <v>3.92</v>
      </c>
      <c r="N1811" s="81" t="str">
        <f aca="false">IF(E1811="Mão de Obra",J1811,"")</f>
        <v/>
      </c>
      <c r="O1811" s="81" t="n">
        <f aca="false">IF(N1811&lt;&gt;"","",M1811)</f>
        <v>3.92</v>
      </c>
      <c r="P1811" s="82" t="str">
        <f aca="false">IF(A1811="Composição",B1811,"")</f>
        <v/>
      </c>
      <c r="Q1811" s="81" t="str">
        <f aca="false">IF(P1811&lt;&gt;"",SUMIF(L1811:L1811,L1811,N1811:N1811),"")</f>
        <v/>
      </c>
      <c r="R1811" s="81" t="str">
        <f aca="false">IF(P1811&lt;&gt;"",SUMIF(L1811:L1811,L1811,O1811:O1811),"")</f>
        <v/>
      </c>
    </row>
    <row r="1812" customFormat="false" ht="25.5" hidden="true" customHeight="true" outlineLevel="0" collapsed="false">
      <c r="A1812" s="91" t="s">
        <v>668</v>
      </c>
      <c r="B1812" s="92" t="s">
        <v>817</v>
      </c>
      <c r="C1812" s="91" t="s">
        <v>664</v>
      </c>
      <c r="D1812" s="91" t="s">
        <v>818</v>
      </c>
      <c r="E1812" s="91" t="s">
        <v>671</v>
      </c>
      <c r="F1812" s="91"/>
      <c r="G1812" s="93" t="s">
        <v>672</v>
      </c>
      <c r="H1812" s="94" t="n">
        <v>0.15</v>
      </c>
      <c r="I1812" s="95" t="n">
        <f aca="false">SUMIFS(J:J,A:A,"Composição",B:B,$B1812)</f>
        <v>22.2</v>
      </c>
      <c r="J1812" s="95" t="n">
        <f aca="false">TRUNC(H1812*I1812,2)</f>
        <v>3.33</v>
      </c>
      <c r="L1812" s="63" t="n">
        <f aca="false">IF(AND(A1813&lt;&gt;"",A1812=""),L1811+1,L1811)</f>
        <v>167</v>
      </c>
      <c r="M1812" s="80" t="n">
        <f aca="false">IF(OR(A1812="Insumo",A1812="Composição Auxiliar"),J1812,"")</f>
        <v>3.33</v>
      </c>
      <c r="N1812" s="81" t="str">
        <f aca="false">IF(E1812="Mão de Obra",J1812,"")</f>
        <v/>
      </c>
      <c r="O1812" s="81" t="n">
        <f aca="false">IF(N1812&lt;&gt;"","",M1812)</f>
        <v>3.33</v>
      </c>
      <c r="P1812" s="82" t="str">
        <f aca="false">IF(A1812="Composição",B1812,"")</f>
        <v/>
      </c>
      <c r="Q1812" s="81" t="str">
        <f aca="false">IF(P1812&lt;&gt;"",SUMIF(L1812:L1812,L1812,N1812:N1812),"")</f>
        <v/>
      </c>
      <c r="R1812" s="81" t="str">
        <f aca="false">IF(P1812&lt;&gt;"",SUMIF(L1812:L1812,L1812,O1812:O1812),"")</f>
        <v/>
      </c>
    </row>
    <row r="1813" customFormat="false" ht="25.5" hidden="true" customHeight="false" outlineLevel="0" collapsed="false">
      <c r="A1813" s="96" t="s">
        <v>679</v>
      </c>
      <c r="B1813" s="97" t="s">
        <v>1572</v>
      </c>
      <c r="C1813" s="96" t="str">
        <f aca="false">VLOOKUP(B1813,INSUMOS!$A:$I,2,0)</f>
        <v>SINAPI</v>
      </c>
      <c r="D1813" s="96" t="str">
        <f aca="false">VLOOKUP(B1813,INSUMOS!$A:$I,3,0)</f>
        <v>CAIXA DE PASSAGEM ELETRICA DE PAREDE, DE SOBREPOR, EM PVC, COM TAMPA APARAFUSADA, DIMENSOES 300 X 300 X *100* MM</v>
      </c>
      <c r="E1813" s="98" t="str">
        <f aca="false">VLOOKUP(B1813,INSUMOS!$A:$I,4,0)</f>
        <v>Material</v>
      </c>
      <c r="F1813" s="98"/>
      <c r="G1813" s="99" t="str">
        <f aca="false">VLOOKUP(B1813,INSUMOS!$A:$I,5,0)</f>
        <v>UN</v>
      </c>
      <c r="H1813" s="100" t="n">
        <v>1</v>
      </c>
      <c r="I1813" s="101" t="n">
        <f aca="false">VLOOKUP(B1813,INSUMOS!$A:$I,8,0)</f>
        <v>137.32</v>
      </c>
      <c r="J1813" s="101" t="n">
        <f aca="false">TRUNC(H1813*I1813,2)</f>
        <v>137.32</v>
      </c>
      <c r="L1813" s="63" t="n">
        <f aca="false">IF(AND(A1814&lt;&gt;"",A1813=""),L1812+1,L1812)</f>
        <v>167</v>
      </c>
      <c r="M1813" s="80" t="n">
        <f aca="false">IF(OR(A1813="Insumo",A1813="Composição Auxiliar"),J1813,"")</f>
        <v>137.32</v>
      </c>
      <c r="N1813" s="81" t="str">
        <f aca="false">IF(E1813="Mão de Obra",J1813,"")</f>
        <v/>
      </c>
      <c r="O1813" s="81" t="n">
        <f aca="false">IF(N1813&lt;&gt;"","",M1813)</f>
        <v>137.32</v>
      </c>
      <c r="P1813" s="82" t="str">
        <f aca="false">IF(A1813="Composição",B1813,"")</f>
        <v/>
      </c>
      <c r="Q1813" s="81" t="str">
        <f aca="false">IF(P1813&lt;&gt;"",SUMIF(L1813:L1813,L1813,N1813:N1813),"")</f>
        <v/>
      </c>
      <c r="R1813" s="81" t="str">
        <f aca="false">IF(P1813&lt;&gt;"",SUMIF(L1813:L1813,L1813,O1813:O1813),"")</f>
        <v/>
      </c>
    </row>
    <row r="1814" customFormat="false" ht="14.25" hidden="true" customHeight="false" outlineLevel="0" collapsed="false">
      <c r="A1814" s="102"/>
      <c r="B1814" s="102"/>
      <c r="C1814" s="102"/>
      <c r="D1814" s="102"/>
      <c r="E1814" s="102"/>
      <c r="F1814" s="103"/>
      <c r="G1814" s="102"/>
      <c r="H1814" s="103"/>
      <c r="I1814" s="102"/>
      <c r="J1814" s="103"/>
      <c r="L1814" s="63" t="n">
        <f aca="false">IF(AND(A1815&lt;&gt;"",A1814=""),L1813+1,L1813)</f>
        <v>167</v>
      </c>
      <c r="M1814" s="80" t="str">
        <f aca="false">IF(OR(A1814="Insumo",A1814="Composição Auxiliar"),J1814,"")</f>
        <v/>
      </c>
      <c r="N1814" s="81" t="str">
        <f aca="false">IF(E1814="Mão de Obra",J1814,"")</f>
        <v/>
      </c>
      <c r="O1814" s="81" t="str">
        <f aca="false">IF(N1814&lt;&gt;"","",M1814)</f>
        <v/>
      </c>
      <c r="P1814" s="82" t="str">
        <f aca="false">IF(A1814="Composição",B1814,"")</f>
        <v/>
      </c>
      <c r="Q1814" s="81" t="str">
        <f aca="false">IF(P1814&lt;&gt;"",SUMIF(L1814:L1814,L1814,N1814:N1814),"")</f>
        <v/>
      </c>
      <c r="R1814" s="81" t="str">
        <f aca="false">IF(P1814&lt;&gt;"",SUMIF(L1814:L1814,L1814,O1814:O1814),"")</f>
        <v/>
      </c>
    </row>
    <row r="1815" customFormat="false" ht="15" hidden="true" customHeight="false" outlineLevel="0" collapsed="false">
      <c r="A1815" s="102"/>
      <c r="B1815" s="102"/>
      <c r="C1815" s="102"/>
      <c r="D1815" s="102"/>
      <c r="E1815" s="102"/>
      <c r="F1815" s="103"/>
      <c r="G1815" s="102"/>
      <c r="H1815" s="104"/>
      <c r="I1815" s="104"/>
      <c r="J1815" s="103"/>
      <c r="L1815" s="63" t="n">
        <f aca="false">IF(AND(A1816&lt;&gt;"",A1815=""),L1814+1,L1814)</f>
        <v>167</v>
      </c>
      <c r="M1815" s="80" t="str">
        <f aca="false">IF(OR(A1815="Insumo",A1815="Composição Auxiliar"),J1815,"")</f>
        <v/>
      </c>
      <c r="N1815" s="81" t="str">
        <f aca="false">IF(E1815="Mão de Obra",J1815,"")</f>
        <v/>
      </c>
      <c r="O1815" s="81" t="str">
        <f aca="false">IF(N1815&lt;&gt;"","",M1815)</f>
        <v/>
      </c>
      <c r="P1815" s="82" t="str">
        <f aca="false">IF(A1815="Composição",B1815,"")</f>
        <v/>
      </c>
      <c r="Q1815" s="81" t="str">
        <f aca="false">IF(P1815&lt;&gt;"",SUMIF(L1815:L1815,L1815,N1815:N1815),"")</f>
        <v/>
      </c>
      <c r="R1815" s="81" t="str">
        <f aca="false">IF(P1815&lt;&gt;"",SUMIF(L1815:L1815,L1815,O1815:O1815),"")</f>
        <v/>
      </c>
    </row>
    <row r="1816" customFormat="false" ht="15" hidden="true" customHeight="false" outlineLevel="0" collapsed="false">
      <c r="A1816" s="108"/>
      <c r="B1816" s="108"/>
      <c r="C1816" s="108"/>
      <c r="D1816" s="108"/>
      <c r="E1816" s="108"/>
      <c r="F1816" s="108"/>
      <c r="G1816" s="108"/>
      <c r="H1816" s="108"/>
      <c r="I1816" s="108"/>
      <c r="J1816" s="108"/>
      <c r="L1816" s="63" t="n">
        <f aca="false">IF(AND(A1817&lt;&gt;"",A1816=""),L1815+1,L1815)</f>
        <v>168</v>
      </c>
      <c r="M1816" s="80" t="str">
        <f aca="false">IF(OR(A1816="Insumo",A1816="Composição Auxiliar"),J1816,"")</f>
        <v/>
      </c>
      <c r="N1816" s="81" t="str">
        <f aca="false">IF(E1816="Mão de Obra",J1816,"")</f>
        <v/>
      </c>
      <c r="O1816" s="81" t="str">
        <f aca="false">IF(N1816&lt;&gt;"","",M1816)</f>
        <v/>
      </c>
      <c r="P1816" s="82" t="str">
        <f aca="false">IF(A1816="Composição",B1816,"")</f>
        <v/>
      </c>
      <c r="Q1816" s="81" t="str">
        <f aca="false">IF(P1816&lt;&gt;"",SUMIF(L1816:L1816,L1816,N1816:N1816),"")</f>
        <v/>
      </c>
      <c r="R1816" s="81" t="str">
        <f aca="false">IF(P1816&lt;&gt;"",SUMIF(L1816:L1816,L1816,O1816:O1816),"")</f>
        <v/>
      </c>
    </row>
    <row r="1817" customFormat="false" ht="15" hidden="true" customHeight="true" outlineLevel="0" collapsed="false">
      <c r="A1817" s="83" t="s">
        <v>464</v>
      </c>
      <c r="B1817" s="84" t="s">
        <v>655</v>
      </c>
      <c r="C1817" s="83" t="s">
        <v>656</v>
      </c>
      <c r="D1817" s="83" t="s">
        <v>657</v>
      </c>
      <c r="E1817" s="83" t="s">
        <v>658</v>
      </c>
      <c r="F1817" s="83"/>
      <c r="G1817" s="85" t="s">
        <v>659</v>
      </c>
      <c r="H1817" s="84" t="s">
        <v>660</v>
      </c>
      <c r="I1817" s="84" t="s">
        <v>661</v>
      </c>
      <c r="J1817" s="84" t="s">
        <v>662</v>
      </c>
      <c r="L1817" s="63" t="n">
        <f aca="false">IF(AND(A1818&lt;&gt;"",A1817=""),L1816+1,L1816)</f>
        <v>168</v>
      </c>
      <c r="M1817" s="80" t="str">
        <f aca="false">IF(OR(A1817="Insumo",A1817="Composição Auxiliar"),J1817,"")</f>
        <v/>
      </c>
      <c r="N1817" s="81" t="str">
        <f aca="false">IF(E1817="Mão de Obra",J1817,"")</f>
        <v/>
      </c>
      <c r="O1817" s="81" t="str">
        <f aca="false">IF(N1817&lt;&gt;"","",M1817)</f>
        <v/>
      </c>
      <c r="P1817" s="82" t="str">
        <f aca="false">IF(A1817="Composição",B1817,"")</f>
        <v/>
      </c>
      <c r="Q1817" s="81" t="str">
        <f aca="false">IF(P1817&lt;&gt;"",SUMIF(L1817:L1817,L1817,N1817:N1817),"")</f>
        <v/>
      </c>
      <c r="R1817" s="81" t="str">
        <f aca="false">IF(P1817&lt;&gt;"",SUMIF(L1817:L1817,L1817,O1817:O1817),"")</f>
        <v/>
      </c>
    </row>
    <row r="1818" customFormat="false" ht="38.25" hidden="true" customHeight="true" outlineLevel="0" collapsed="false">
      <c r="A1818" s="86" t="s">
        <v>663</v>
      </c>
      <c r="B1818" s="87" t="s">
        <v>465</v>
      </c>
      <c r="C1818" s="86" t="s">
        <v>716</v>
      </c>
      <c r="D1818" s="86" t="s">
        <v>1573</v>
      </c>
      <c r="E1818" s="86" t="s">
        <v>724</v>
      </c>
      <c r="F1818" s="86"/>
      <c r="G1818" s="88" t="s">
        <v>718</v>
      </c>
      <c r="H1818" s="89" t="n">
        <v>1</v>
      </c>
      <c r="I1818" s="90" t="n">
        <f aca="false">SUMIF(L:L,$L1818,M:M)</f>
        <v>246.45</v>
      </c>
      <c r="J1818" s="90" t="n">
        <f aca="false">TRUNC(H1818*I1818,2)</f>
        <v>246.45</v>
      </c>
      <c r="L1818" s="63" t="n">
        <f aca="false">IF(AND(A1819&lt;&gt;"",A1818=""),L1817+1,L1817)</f>
        <v>168</v>
      </c>
      <c r="M1818" s="80" t="str">
        <f aca="false">IF(OR(A1818="Insumo",A1818="Composição Auxiliar"),J1818,"")</f>
        <v/>
      </c>
      <c r="N1818" s="81" t="str">
        <f aca="false">IF(E1818="Mão de Obra",J1818,"")</f>
        <v/>
      </c>
      <c r="O1818" s="81" t="str">
        <f aca="false">IF(N1818&lt;&gt;"","",M1818)</f>
        <v/>
      </c>
      <c r="P1818" s="82" t="str">
        <f aca="false">IF(A1818="Composição",B1818,"")</f>
        <v> S-ELE-INFR-C40X40-PVC-Embutir </v>
      </c>
      <c r="Q1818" s="81" t="n">
        <f aca="false">IF(P1818&lt;&gt;"",SUMIF(L1818:L1818,L1818,N1818:N1818),"")</f>
        <v>0</v>
      </c>
      <c r="R1818" s="81" t="n">
        <f aca="false">IF(P1818&lt;&gt;"",SUMIF(L1818:L1818,L1818,O1818:O1818),"")</f>
        <v>0</v>
      </c>
    </row>
    <row r="1819" customFormat="false" ht="25.5" hidden="true" customHeight="true" outlineLevel="0" collapsed="false">
      <c r="A1819" s="91" t="s">
        <v>668</v>
      </c>
      <c r="B1819" s="92" t="s">
        <v>817</v>
      </c>
      <c r="C1819" s="91" t="s">
        <v>664</v>
      </c>
      <c r="D1819" s="91" t="s">
        <v>818</v>
      </c>
      <c r="E1819" s="91" t="s">
        <v>671</v>
      </c>
      <c r="F1819" s="91"/>
      <c r="G1819" s="93" t="s">
        <v>672</v>
      </c>
      <c r="H1819" s="94" t="n">
        <v>0.4</v>
      </c>
      <c r="I1819" s="95" t="n">
        <f aca="false">SUMIFS(J:J,A:A,"Composição",B:B,$B1819)</f>
        <v>22.2</v>
      </c>
      <c r="J1819" s="95" t="n">
        <f aca="false">TRUNC(H1819*I1819,2)</f>
        <v>8.88</v>
      </c>
      <c r="L1819" s="63" t="n">
        <f aca="false">IF(AND(A1820&lt;&gt;"",A1819=""),L1818+1,L1818)</f>
        <v>168</v>
      </c>
      <c r="M1819" s="80" t="n">
        <f aca="false">IF(OR(A1819="Insumo",A1819="Composição Auxiliar"),J1819,"")</f>
        <v>8.88</v>
      </c>
      <c r="N1819" s="81" t="str">
        <f aca="false">IF(E1819="Mão de Obra",J1819,"")</f>
        <v/>
      </c>
      <c r="O1819" s="81" t="n">
        <f aca="false">IF(N1819&lt;&gt;"","",M1819)</f>
        <v>8.88</v>
      </c>
      <c r="P1819" s="82" t="str">
        <f aca="false">IF(A1819="Composição",B1819,"")</f>
        <v/>
      </c>
      <c r="Q1819" s="81" t="str">
        <f aca="false">IF(P1819&lt;&gt;"",SUMIF(L1819:L1819,L1819,N1819:N1819),"")</f>
        <v/>
      </c>
      <c r="R1819" s="81" t="str">
        <f aca="false">IF(P1819&lt;&gt;"",SUMIF(L1819:L1819,L1819,O1819:O1819),"")</f>
        <v/>
      </c>
    </row>
    <row r="1820" customFormat="false" ht="25.5" hidden="true" customHeight="true" outlineLevel="0" collapsed="false">
      <c r="A1820" s="91" t="s">
        <v>668</v>
      </c>
      <c r="B1820" s="92" t="s">
        <v>822</v>
      </c>
      <c r="C1820" s="91" t="s">
        <v>664</v>
      </c>
      <c r="D1820" s="91" t="s">
        <v>823</v>
      </c>
      <c r="E1820" s="91" t="s">
        <v>671</v>
      </c>
      <c r="F1820" s="91"/>
      <c r="G1820" s="93" t="s">
        <v>672</v>
      </c>
      <c r="H1820" s="94" t="n">
        <v>0.4</v>
      </c>
      <c r="I1820" s="95" t="n">
        <f aca="false">SUMIFS(J:J,A:A,"Composição",B:B,$B1820)</f>
        <v>26.14</v>
      </c>
      <c r="J1820" s="95" t="n">
        <f aca="false">TRUNC(H1820*I1820,2)</f>
        <v>10.45</v>
      </c>
      <c r="L1820" s="63" t="n">
        <f aca="false">IF(AND(A1821&lt;&gt;"",A1820=""),L1819+1,L1819)</f>
        <v>168</v>
      </c>
      <c r="M1820" s="80" t="n">
        <f aca="false">IF(OR(A1820="Insumo",A1820="Composição Auxiliar"),J1820,"")</f>
        <v>10.45</v>
      </c>
      <c r="N1820" s="81" t="str">
        <f aca="false">IF(E1820="Mão de Obra",J1820,"")</f>
        <v/>
      </c>
      <c r="O1820" s="81" t="n">
        <f aca="false">IF(N1820&lt;&gt;"","",M1820)</f>
        <v>10.45</v>
      </c>
      <c r="P1820" s="82" t="str">
        <f aca="false">IF(A1820="Composição",B1820,"")</f>
        <v/>
      </c>
      <c r="Q1820" s="81" t="str">
        <f aca="false">IF(P1820&lt;&gt;"",SUMIF(L1820:L1820,L1820,N1820:N1820),"")</f>
        <v/>
      </c>
      <c r="R1820" s="81" t="str">
        <f aca="false">IF(P1820&lt;&gt;"",SUMIF(L1820:L1820,L1820,O1820:O1820),"")</f>
        <v/>
      </c>
    </row>
    <row r="1821" customFormat="false" ht="25.5" hidden="true" customHeight="true" outlineLevel="0" collapsed="false">
      <c r="A1821" s="91" t="s">
        <v>668</v>
      </c>
      <c r="B1821" s="92" t="s">
        <v>1384</v>
      </c>
      <c r="C1821" s="91" t="s">
        <v>664</v>
      </c>
      <c r="D1821" s="91" t="s">
        <v>1385</v>
      </c>
      <c r="E1821" s="91" t="s">
        <v>671</v>
      </c>
      <c r="F1821" s="91"/>
      <c r="G1821" s="93" t="s">
        <v>676</v>
      </c>
      <c r="H1821" s="94" t="n">
        <v>0.002</v>
      </c>
      <c r="I1821" s="95" t="n">
        <f aca="false">SUMIFS(J:J,A:A,"Composição",B:B,$B1821)</f>
        <v>649.72</v>
      </c>
      <c r="J1821" s="95" t="n">
        <f aca="false">TRUNC(H1821*I1821,2)</f>
        <v>1.29</v>
      </c>
      <c r="L1821" s="63" t="n">
        <f aca="false">IF(AND(A1822&lt;&gt;"",A1821=""),L1820+1,L1820)</f>
        <v>168</v>
      </c>
      <c r="M1821" s="80" t="n">
        <f aca="false">IF(OR(A1821="Insumo",A1821="Composição Auxiliar"),J1821,"")</f>
        <v>1.29</v>
      </c>
      <c r="N1821" s="81" t="str">
        <f aca="false">IF(E1821="Mão de Obra",J1821,"")</f>
        <v/>
      </c>
      <c r="O1821" s="81" t="n">
        <f aca="false">IF(N1821&lt;&gt;"","",M1821)</f>
        <v>1.29</v>
      </c>
      <c r="P1821" s="82" t="str">
        <f aca="false">IF(A1821="Composição",B1821,"")</f>
        <v/>
      </c>
      <c r="Q1821" s="81" t="str">
        <f aca="false">IF(P1821&lt;&gt;"",SUMIF(L1821:L1821,L1821,N1821:N1821),"")</f>
        <v/>
      </c>
      <c r="R1821" s="81" t="str">
        <f aca="false">IF(P1821&lt;&gt;"",SUMIF(L1821:L1821,L1821,O1821:O1821),"")</f>
        <v/>
      </c>
    </row>
    <row r="1822" customFormat="false" ht="38.25" hidden="true" customHeight="false" outlineLevel="0" collapsed="false">
      <c r="A1822" s="96" t="s">
        <v>679</v>
      </c>
      <c r="B1822" s="97" t="s">
        <v>1574</v>
      </c>
      <c r="C1822" s="96" t="str">
        <f aca="false">VLOOKUP(B1822,INSUMOS!$A:$I,2,0)</f>
        <v>SINAPI</v>
      </c>
      <c r="D1822" s="96" t="str">
        <f aca="false">VLOOKUP(B1822,INSUMOS!$A:$I,3,0)</f>
        <v>CAIXA DE PASSAGEM ELETRICA DE PAREDE, DE EMBUTIR, EM TERMOPLASTICO / PVC, COM TAMPA APARAFUSADA, DIMENSOES 400 X 400 X *120* MM</v>
      </c>
      <c r="E1822" s="98" t="str">
        <f aca="false">VLOOKUP(B1822,INSUMOS!$A:$I,4,0)</f>
        <v>Material</v>
      </c>
      <c r="F1822" s="98"/>
      <c r="G1822" s="99" t="str">
        <f aca="false">VLOOKUP(B1822,INSUMOS!$A:$I,5,0)</f>
        <v>UN</v>
      </c>
      <c r="H1822" s="100" t="n">
        <v>1</v>
      </c>
      <c r="I1822" s="101" t="n">
        <f aca="false">VLOOKUP(B1822,INSUMOS!$A:$I,8,0)</f>
        <v>225.83</v>
      </c>
      <c r="J1822" s="101" t="n">
        <f aca="false">TRUNC(H1822*I1822,2)</f>
        <v>225.83</v>
      </c>
      <c r="L1822" s="63" t="n">
        <f aca="false">IF(AND(A1823&lt;&gt;"",A1822=""),L1821+1,L1821)</f>
        <v>168</v>
      </c>
      <c r="M1822" s="80" t="n">
        <f aca="false">IF(OR(A1822="Insumo",A1822="Composição Auxiliar"),J1822,"")</f>
        <v>225.83</v>
      </c>
      <c r="N1822" s="81" t="str">
        <f aca="false">IF(E1822="Mão de Obra",J1822,"")</f>
        <v/>
      </c>
      <c r="O1822" s="81" t="n">
        <f aca="false">IF(N1822&lt;&gt;"","",M1822)</f>
        <v>225.83</v>
      </c>
      <c r="P1822" s="82" t="str">
        <f aca="false">IF(A1822="Composição",B1822,"")</f>
        <v/>
      </c>
      <c r="Q1822" s="81" t="str">
        <f aca="false">IF(P1822&lt;&gt;"",SUMIF(L1822:L1822,L1822,N1822:N1822),"")</f>
        <v/>
      </c>
      <c r="R1822" s="81" t="str">
        <f aca="false">IF(P1822&lt;&gt;"",SUMIF(L1822:L1822,L1822,O1822:O1822),"")</f>
        <v/>
      </c>
    </row>
    <row r="1823" customFormat="false" ht="14.25" hidden="true" customHeight="false" outlineLevel="0" collapsed="false">
      <c r="A1823" s="102"/>
      <c r="B1823" s="102"/>
      <c r="C1823" s="102"/>
      <c r="D1823" s="102"/>
      <c r="E1823" s="102"/>
      <c r="F1823" s="103"/>
      <c r="G1823" s="102"/>
      <c r="H1823" s="103"/>
      <c r="I1823" s="102"/>
      <c r="J1823" s="103"/>
      <c r="L1823" s="63" t="n">
        <f aca="false">IF(AND(A1824&lt;&gt;"",A1823=""),L1822+1,L1822)</f>
        <v>168</v>
      </c>
      <c r="M1823" s="80" t="str">
        <f aca="false">IF(OR(A1823="Insumo",A1823="Composição Auxiliar"),J1823,"")</f>
        <v/>
      </c>
      <c r="N1823" s="81" t="str">
        <f aca="false">IF(E1823="Mão de Obra",J1823,"")</f>
        <v/>
      </c>
      <c r="O1823" s="81" t="str">
        <f aca="false">IF(N1823&lt;&gt;"","",M1823)</f>
        <v/>
      </c>
      <c r="P1823" s="82" t="str">
        <f aca="false">IF(A1823="Composição",B1823,"")</f>
        <v/>
      </c>
      <c r="Q1823" s="81" t="str">
        <f aca="false">IF(P1823&lt;&gt;"",SUMIF(L1823:L1823,L1823,N1823:N1823),"")</f>
        <v/>
      </c>
      <c r="R1823" s="81" t="str">
        <f aca="false">IF(P1823&lt;&gt;"",SUMIF(L1823:L1823,L1823,O1823:O1823),"")</f>
        <v/>
      </c>
    </row>
    <row r="1824" customFormat="false" ht="15" hidden="true" customHeight="false" outlineLevel="0" collapsed="false">
      <c r="A1824" s="102"/>
      <c r="B1824" s="102"/>
      <c r="C1824" s="102"/>
      <c r="D1824" s="102"/>
      <c r="E1824" s="102"/>
      <c r="F1824" s="103"/>
      <c r="G1824" s="102"/>
      <c r="H1824" s="104"/>
      <c r="I1824" s="104"/>
      <c r="J1824" s="103"/>
      <c r="L1824" s="63" t="n">
        <f aca="false">IF(AND(A1825&lt;&gt;"",A1824=""),L1823+1,L1823)</f>
        <v>168</v>
      </c>
      <c r="M1824" s="80" t="str">
        <f aca="false">IF(OR(A1824="Insumo",A1824="Composição Auxiliar"),J1824,"")</f>
        <v/>
      </c>
      <c r="N1824" s="81" t="str">
        <f aca="false">IF(E1824="Mão de Obra",J1824,"")</f>
        <v/>
      </c>
      <c r="O1824" s="81" t="str">
        <f aca="false">IF(N1824&lt;&gt;"","",M1824)</f>
        <v/>
      </c>
      <c r="P1824" s="82" t="str">
        <f aca="false">IF(A1824="Composição",B1824,"")</f>
        <v/>
      </c>
      <c r="Q1824" s="81" t="str">
        <f aca="false">IF(P1824&lt;&gt;"",SUMIF(L1824:L1824,L1824,N1824:N1824),"")</f>
        <v/>
      </c>
      <c r="R1824" s="81" t="str">
        <f aca="false">IF(P1824&lt;&gt;"",SUMIF(L1824:L1824,L1824,O1824:O1824),"")</f>
        <v/>
      </c>
    </row>
    <row r="1825" customFormat="false" ht="15" hidden="true" customHeight="false" outlineLevel="0" collapsed="false">
      <c r="A1825" s="108"/>
      <c r="B1825" s="108"/>
      <c r="C1825" s="108"/>
      <c r="D1825" s="108"/>
      <c r="E1825" s="108"/>
      <c r="F1825" s="108"/>
      <c r="G1825" s="108"/>
      <c r="H1825" s="108"/>
      <c r="I1825" s="108"/>
      <c r="J1825" s="108"/>
      <c r="L1825" s="63" t="n">
        <f aca="false">IF(AND(A1826&lt;&gt;"",A1825=""),L1824+1,L1824)</f>
        <v>169</v>
      </c>
      <c r="M1825" s="80" t="str">
        <f aca="false">IF(OR(A1825="Insumo",A1825="Composição Auxiliar"),J1825,"")</f>
        <v/>
      </c>
      <c r="N1825" s="81" t="str">
        <f aca="false">IF(E1825="Mão de Obra",J1825,"")</f>
        <v/>
      </c>
      <c r="O1825" s="81" t="str">
        <f aca="false">IF(N1825&lt;&gt;"","",M1825)</f>
        <v/>
      </c>
      <c r="P1825" s="82" t="str">
        <f aca="false">IF(A1825="Composição",B1825,"")</f>
        <v/>
      </c>
      <c r="Q1825" s="81" t="str">
        <f aca="false">IF(P1825&lt;&gt;"",SUMIF(L1825:L1825,L1825,N1825:N1825),"")</f>
        <v/>
      </c>
      <c r="R1825" s="81" t="str">
        <f aca="false">IF(P1825&lt;&gt;"",SUMIF(L1825:L1825,L1825,O1825:O1825),"")</f>
        <v/>
      </c>
    </row>
    <row r="1826" customFormat="false" ht="15" hidden="true" customHeight="true" outlineLevel="0" collapsed="false">
      <c r="A1826" s="83" t="s">
        <v>466</v>
      </c>
      <c r="B1826" s="84" t="s">
        <v>655</v>
      </c>
      <c r="C1826" s="83" t="s">
        <v>656</v>
      </c>
      <c r="D1826" s="83" t="s">
        <v>657</v>
      </c>
      <c r="E1826" s="83" t="s">
        <v>658</v>
      </c>
      <c r="F1826" s="83"/>
      <c r="G1826" s="85" t="s">
        <v>659</v>
      </c>
      <c r="H1826" s="84" t="s">
        <v>660</v>
      </c>
      <c r="I1826" s="84" t="s">
        <v>661</v>
      </c>
      <c r="J1826" s="84" t="s">
        <v>662</v>
      </c>
      <c r="L1826" s="63" t="n">
        <f aca="false">IF(AND(A1827&lt;&gt;"",A1826=""),L1825+1,L1825)</f>
        <v>169</v>
      </c>
      <c r="M1826" s="80" t="str">
        <f aca="false">IF(OR(A1826="Insumo",A1826="Composição Auxiliar"),J1826,"")</f>
        <v/>
      </c>
      <c r="N1826" s="81" t="str">
        <f aca="false">IF(E1826="Mão de Obra",J1826,"")</f>
        <v/>
      </c>
      <c r="O1826" s="81" t="str">
        <f aca="false">IF(N1826&lt;&gt;"","",M1826)</f>
        <v/>
      </c>
      <c r="P1826" s="82" t="str">
        <f aca="false">IF(A1826="Composição",B1826,"")</f>
        <v/>
      </c>
      <c r="Q1826" s="81" t="str">
        <f aca="false">IF(P1826&lt;&gt;"",SUMIF(L1826:L1826,L1826,N1826:N1826),"")</f>
        <v/>
      </c>
      <c r="R1826" s="81" t="str">
        <f aca="false">IF(P1826&lt;&gt;"",SUMIF(L1826:L1826,L1826,O1826:O1826),"")</f>
        <v/>
      </c>
    </row>
    <row r="1827" customFormat="false" ht="25.5" hidden="true" customHeight="true" outlineLevel="0" collapsed="false">
      <c r="A1827" s="86" t="s">
        <v>663</v>
      </c>
      <c r="B1827" s="87" t="s">
        <v>467</v>
      </c>
      <c r="C1827" s="86" t="s">
        <v>716</v>
      </c>
      <c r="D1827" s="86" t="s">
        <v>1575</v>
      </c>
      <c r="E1827" s="86" t="s">
        <v>1576</v>
      </c>
      <c r="F1827" s="86"/>
      <c r="G1827" s="88" t="s">
        <v>718</v>
      </c>
      <c r="H1827" s="89" t="n">
        <v>1</v>
      </c>
      <c r="I1827" s="90" t="n">
        <f aca="false">SUMIF(L:L,$L1827,M:M)</f>
        <v>42.58</v>
      </c>
      <c r="J1827" s="90" t="n">
        <f aca="false">TRUNC(H1827*I1827,2)</f>
        <v>42.58</v>
      </c>
      <c r="L1827" s="63" t="n">
        <f aca="false">IF(AND(A1828&lt;&gt;"",A1827=""),L1826+1,L1826)</f>
        <v>169</v>
      </c>
      <c r="M1827" s="80" t="str">
        <f aca="false">IF(OR(A1827="Insumo",A1827="Composição Auxiliar"),J1827,"")</f>
        <v/>
      </c>
      <c r="N1827" s="81" t="str">
        <f aca="false">IF(E1827="Mão de Obra",J1827,"")</f>
        <v/>
      </c>
      <c r="O1827" s="81" t="str">
        <f aca="false">IF(N1827&lt;&gt;"","",M1827)</f>
        <v/>
      </c>
      <c r="P1827" s="82" t="str">
        <f aca="false">IF(A1827="Composição",B1827,"")</f>
        <v> S-ELE-CX-PISO4X2 </v>
      </c>
      <c r="Q1827" s="81" t="n">
        <f aca="false">IF(P1827&lt;&gt;"",SUMIF(L1827:L1827,L1827,N1827:N1827),"")</f>
        <v>0</v>
      </c>
      <c r="R1827" s="81" t="n">
        <f aca="false">IF(P1827&lt;&gt;"",SUMIF(L1827:L1827,L1827,O1827:O1827),"")</f>
        <v>0</v>
      </c>
    </row>
    <row r="1828" customFormat="false" ht="25.5" hidden="true" customHeight="true" outlineLevel="0" collapsed="false">
      <c r="A1828" s="91" t="s">
        <v>668</v>
      </c>
      <c r="B1828" s="92" t="s">
        <v>817</v>
      </c>
      <c r="C1828" s="91" t="s">
        <v>664</v>
      </c>
      <c r="D1828" s="91" t="s">
        <v>818</v>
      </c>
      <c r="E1828" s="91" t="s">
        <v>671</v>
      </c>
      <c r="F1828" s="91"/>
      <c r="G1828" s="93" t="s">
        <v>672</v>
      </c>
      <c r="H1828" s="94" t="n">
        <v>0.3</v>
      </c>
      <c r="I1828" s="95" t="n">
        <f aca="false">SUMIFS(J:J,A:A,"Composição",B:B,$B1828)</f>
        <v>22.2</v>
      </c>
      <c r="J1828" s="95" t="n">
        <f aca="false">TRUNC(H1828*I1828,2)</f>
        <v>6.66</v>
      </c>
      <c r="L1828" s="63" t="n">
        <f aca="false">IF(AND(A1829&lt;&gt;"",A1828=""),L1827+1,L1827)</f>
        <v>169</v>
      </c>
      <c r="M1828" s="80" t="n">
        <f aca="false">IF(OR(A1828="Insumo",A1828="Composição Auxiliar"),J1828,"")</f>
        <v>6.66</v>
      </c>
      <c r="N1828" s="81" t="str">
        <f aca="false">IF(E1828="Mão de Obra",J1828,"")</f>
        <v/>
      </c>
      <c r="O1828" s="81" t="n">
        <f aca="false">IF(N1828&lt;&gt;"","",M1828)</f>
        <v>6.66</v>
      </c>
      <c r="P1828" s="82" t="str">
        <f aca="false">IF(A1828="Composição",B1828,"")</f>
        <v/>
      </c>
      <c r="Q1828" s="81" t="str">
        <f aca="false">IF(P1828&lt;&gt;"",SUMIF(L1828:L1828,L1828,N1828:N1828),"")</f>
        <v/>
      </c>
      <c r="R1828" s="81" t="str">
        <f aca="false">IF(P1828&lt;&gt;"",SUMIF(L1828:L1828,L1828,O1828:O1828),"")</f>
        <v/>
      </c>
    </row>
    <row r="1829" customFormat="false" ht="25.5" hidden="true" customHeight="true" outlineLevel="0" collapsed="false">
      <c r="A1829" s="91" t="s">
        <v>668</v>
      </c>
      <c r="B1829" s="92" t="s">
        <v>822</v>
      </c>
      <c r="C1829" s="91" t="s">
        <v>664</v>
      </c>
      <c r="D1829" s="91" t="s">
        <v>823</v>
      </c>
      <c r="E1829" s="91" t="s">
        <v>671</v>
      </c>
      <c r="F1829" s="91"/>
      <c r="G1829" s="93" t="s">
        <v>672</v>
      </c>
      <c r="H1829" s="94" t="n">
        <v>0.3</v>
      </c>
      <c r="I1829" s="95" t="n">
        <f aca="false">SUMIFS(J:J,A:A,"Composição",B:B,$B1829)</f>
        <v>26.14</v>
      </c>
      <c r="J1829" s="95" t="n">
        <f aca="false">TRUNC(H1829*I1829,2)</f>
        <v>7.84</v>
      </c>
      <c r="L1829" s="63" t="n">
        <f aca="false">IF(AND(A1830&lt;&gt;"",A1829=""),L1828+1,L1828)</f>
        <v>169</v>
      </c>
      <c r="M1829" s="80" t="n">
        <f aca="false">IF(OR(A1829="Insumo",A1829="Composição Auxiliar"),J1829,"")</f>
        <v>7.84</v>
      </c>
      <c r="N1829" s="81" t="str">
        <f aca="false">IF(E1829="Mão de Obra",J1829,"")</f>
        <v/>
      </c>
      <c r="O1829" s="81" t="n">
        <f aca="false">IF(N1829&lt;&gt;"","",M1829)</f>
        <v>7.84</v>
      </c>
      <c r="P1829" s="82" t="str">
        <f aca="false">IF(A1829="Composição",B1829,"")</f>
        <v/>
      </c>
      <c r="Q1829" s="81" t="str">
        <f aca="false">IF(P1829&lt;&gt;"",SUMIF(L1829:L1829,L1829,N1829:N1829),"")</f>
        <v/>
      </c>
      <c r="R1829" s="81" t="str">
        <f aca="false">IF(P1829&lt;&gt;"",SUMIF(L1829:L1829,L1829,O1829:O1829),"")</f>
        <v/>
      </c>
    </row>
    <row r="1830" customFormat="false" ht="14.25" hidden="true" customHeight="false" outlineLevel="0" collapsed="false">
      <c r="A1830" s="96" t="s">
        <v>679</v>
      </c>
      <c r="B1830" s="97" t="s">
        <v>1577</v>
      </c>
      <c r="C1830" s="96" t="str">
        <f aca="false">VLOOKUP(B1830,INSUMOS!$A:$I,2,0)</f>
        <v>SEINFRA</v>
      </c>
      <c r="D1830" s="96" t="str">
        <f aca="false">VLOOKUP(B1830,INSUMOS!$A:$I,3,0)</f>
        <v>CAIXA DE PISO 4"X2", EM ALUMÍNIO</v>
      </c>
      <c r="E1830" s="98" t="str">
        <f aca="false">VLOOKUP(B1830,INSUMOS!$A:$I,4,0)</f>
        <v>Material</v>
      </c>
      <c r="F1830" s="98"/>
      <c r="G1830" s="99" t="str">
        <f aca="false">VLOOKUP(B1830,INSUMOS!$A:$I,5,0)</f>
        <v>UN</v>
      </c>
      <c r="H1830" s="100" t="n">
        <v>1</v>
      </c>
      <c r="I1830" s="101" t="n">
        <f aca="false">VLOOKUP(B1830,INSUMOS!$A:$I,8,0)</f>
        <v>14.89</v>
      </c>
      <c r="J1830" s="101" t="n">
        <f aca="false">TRUNC(H1830*I1830,2)</f>
        <v>14.89</v>
      </c>
      <c r="L1830" s="63" t="n">
        <f aca="false">IF(AND(A1831&lt;&gt;"",A1830=""),L1829+1,L1829)</f>
        <v>169</v>
      </c>
      <c r="M1830" s="80" t="n">
        <f aca="false">IF(OR(A1830="Insumo",A1830="Composição Auxiliar"),J1830,"")</f>
        <v>14.89</v>
      </c>
      <c r="N1830" s="81" t="str">
        <f aca="false">IF(E1830="Mão de Obra",J1830,"")</f>
        <v/>
      </c>
      <c r="O1830" s="81" t="n">
        <f aca="false">IF(N1830&lt;&gt;"","",M1830)</f>
        <v>14.89</v>
      </c>
      <c r="P1830" s="82" t="str">
        <f aca="false">IF(A1830="Composição",B1830,"")</f>
        <v/>
      </c>
      <c r="Q1830" s="81" t="str">
        <f aca="false">IF(P1830&lt;&gt;"",SUMIF(L1830:L1830,L1830,N1830:N1830),"")</f>
        <v/>
      </c>
      <c r="R1830" s="81" t="str">
        <f aca="false">IF(P1830&lt;&gt;"",SUMIF(L1830:L1830,L1830,O1830:O1830),"")</f>
        <v/>
      </c>
    </row>
    <row r="1831" customFormat="false" ht="14.25" hidden="true" customHeight="false" outlineLevel="0" collapsed="false">
      <c r="A1831" s="96" t="s">
        <v>679</v>
      </c>
      <c r="B1831" s="97" t="s">
        <v>1578</v>
      </c>
      <c r="C1831" s="96" t="str">
        <f aca="false">VLOOKUP(B1831,INSUMOS!$A:$I,2,0)</f>
        <v>SEINFRA</v>
      </c>
      <c r="D1831" s="96" t="str">
        <f aca="false">VLOOKUP(B1831,INSUMOS!$A:$I,3,0)</f>
        <v>PLACA/TAMPA PARA TOMADA DE PISO 4"X2" EM INOX OU LATÃO</v>
      </c>
      <c r="E1831" s="98" t="str">
        <f aca="false">VLOOKUP(B1831,INSUMOS!$A:$I,4,0)</f>
        <v>Material</v>
      </c>
      <c r="F1831" s="98"/>
      <c r="G1831" s="99" t="str">
        <f aca="false">VLOOKUP(B1831,INSUMOS!$A:$I,5,0)</f>
        <v>UN</v>
      </c>
      <c r="H1831" s="100" t="n">
        <v>1</v>
      </c>
      <c r="I1831" s="101" t="n">
        <f aca="false">VLOOKUP(B1831,INSUMOS!$A:$I,8,0)</f>
        <v>13.19</v>
      </c>
      <c r="J1831" s="101" t="n">
        <f aca="false">TRUNC(H1831*I1831,2)</f>
        <v>13.19</v>
      </c>
      <c r="L1831" s="63" t="n">
        <f aca="false">IF(AND(A1832&lt;&gt;"",A1831=""),L1830+1,L1830)</f>
        <v>169</v>
      </c>
      <c r="M1831" s="80" t="n">
        <f aca="false">IF(OR(A1831="Insumo",A1831="Composição Auxiliar"),J1831,"")</f>
        <v>13.19</v>
      </c>
      <c r="N1831" s="81" t="str">
        <f aca="false">IF(E1831="Mão de Obra",J1831,"")</f>
        <v/>
      </c>
      <c r="O1831" s="81" t="n">
        <f aca="false">IF(N1831&lt;&gt;"","",M1831)</f>
        <v>13.19</v>
      </c>
      <c r="P1831" s="82" t="str">
        <f aca="false">IF(A1831="Composição",B1831,"")</f>
        <v/>
      </c>
      <c r="Q1831" s="81" t="str">
        <f aca="false">IF(P1831&lt;&gt;"",SUMIF(L1831:L1831,L1831,N1831:N1831),"")</f>
        <v/>
      </c>
      <c r="R1831" s="81" t="str">
        <f aca="false">IF(P1831&lt;&gt;"",SUMIF(L1831:L1831,L1831,O1831:O1831),"")</f>
        <v/>
      </c>
    </row>
    <row r="1832" customFormat="false" ht="14.25" hidden="true" customHeight="false" outlineLevel="0" collapsed="false">
      <c r="A1832" s="102"/>
      <c r="B1832" s="102"/>
      <c r="C1832" s="102"/>
      <c r="D1832" s="102"/>
      <c r="E1832" s="102"/>
      <c r="F1832" s="103"/>
      <c r="G1832" s="102"/>
      <c r="H1832" s="103"/>
      <c r="I1832" s="102"/>
      <c r="J1832" s="103"/>
      <c r="L1832" s="63" t="n">
        <f aca="false">IF(AND(A1833&lt;&gt;"",A1832=""),L1831+1,L1831)</f>
        <v>169</v>
      </c>
      <c r="M1832" s="80" t="str">
        <f aca="false">IF(OR(A1832="Insumo",A1832="Composição Auxiliar"),J1832,"")</f>
        <v/>
      </c>
      <c r="N1832" s="81" t="str">
        <f aca="false">IF(E1832="Mão de Obra",J1832,"")</f>
        <v/>
      </c>
      <c r="O1832" s="81" t="str">
        <f aca="false">IF(N1832&lt;&gt;"","",M1832)</f>
        <v/>
      </c>
      <c r="P1832" s="82" t="str">
        <f aca="false">IF(A1832="Composição",B1832,"")</f>
        <v/>
      </c>
      <c r="Q1832" s="81" t="str">
        <f aca="false">IF(P1832&lt;&gt;"",SUMIF(L1832:L1832,L1832,N1832:N1832),"")</f>
        <v/>
      </c>
      <c r="R1832" s="81" t="str">
        <f aca="false">IF(P1832&lt;&gt;"",SUMIF(L1832:L1832,L1832,O1832:O1832),"")</f>
        <v/>
      </c>
    </row>
    <row r="1833" customFormat="false" ht="15" hidden="true" customHeight="false" outlineLevel="0" collapsed="false">
      <c r="A1833" s="102"/>
      <c r="B1833" s="102"/>
      <c r="C1833" s="102"/>
      <c r="D1833" s="102"/>
      <c r="E1833" s="102"/>
      <c r="F1833" s="103"/>
      <c r="G1833" s="102"/>
      <c r="H1833" s="104"/>
      <c r="I1833" s="104"/>
      <c r="J1833" s="103"/>
      <c r="L1833" s="63" t="n">
        <f aca="false">IF(AND(A1834&lt;&gt;"",A1833=""),L1832+1,L1832)</f>
        <v>169</v>
      </c>
      <c r="M1833" s="80" t="str">
        <f aca="false">IF(OR(A1833="Insumo",A1833="Composição Auxiliar"),J1833,"")</f>
        <v/>
      </c>
      <c r="N1833" s="81" t="str">
        <f aca="false">IF(E1833="Mão de Obra",J1833,"")</f>
        <v/>
      </c>
      <c r="O1833" s="81" t="str">
        <f aca="false">IF(N1833&lt;&gt;"","",M1833)</f>
        <v/>
      </c>
      <c r="P1833" s="82" t="str">
        <f aca="false">IF(A1833="Composição",B1833,"")</f>
        <v/>
      </c>
      <c r="Q1833" s="81" t="str">
        <f aca="false">IF(P1833&lt;&gt;"",SUMIF(L1833:L1833,L1833,N1833:N1833),"")</f>
        <v/>
      </c>
      <c r="R1833" s="81" t="str">
        <f aca="false">IF(P1833&lt;&gt;"",SUMIF(L1833:L1833,L1833,O1833:O1833),"")</f>
        <v/>
      </c>
    </row>
    <row r="1834" customFormat="false" ht="15" hidden="true" customHeight="false" outlineLevel="0" collapsed="false">
      <c r="A1834" s="108"/>
      <c r="B1834" s="108"/>
      <c r="C1834" s="108"/>
      <c r="D1834" s="108"/>
      <c r="E1834" s="108"/>
      <c r="F1834" s="108"/>
      <c r="G1834" s="108"/>
      <c r="H1834" s="108"/>
      <c r="I1834" s="108"/>
      <c r="J1834" s="108"/>
      <c r="L1834" s="63" t="n">
        <f aca="false">IF(AND(A1835&lt;&gt;"",A1834=""),L1833+1,L1833)</f>
        <v>170</v>
      </c>
      <c r="M1834" s="80" t="str">
        <f aca="false">IF(OR(A1834="Insumo",A1834="Composição Auxiliar"),J1834,"")</f>
        <v/>
      </c>
      <c r="N1834" s="81" t="str">
        <f aca="false">IF(E1834="Mão de Obra",J1834,"")</f>
        <v/>
      </c>
      <c r="O1834" s="81" t="str">
        <f aca="false">IF(N1834&lt;&gt;"","",M1834)</f>
        <v/>
      </c>
      <c r="P1834" s="82" t="str">
        <f aca="false">IF(A1834="Composição",B1834,"")</f>
        <v/>
      </c>
      <c r="Q1834" s="81" t="str">
        <f aca="false">IF(P1834&lt;&gt;"",SUMIF(L1834:L1834,L1834,N1834:N1834),"")</f>
        <v/>
      </c>
      <c r="R1834" s="81" t="str">
        <f aca="false">IF(P1834&lt;&gt;"",SUMIF(L1834:L1834,L1834,O1834:O1834),"")</f>
        <v/>
      </c>
    </row>
    <row r="1835" customFormat="false" ht="15" hidden="true" customHeight="true" outlineLevel="0" collapsed="false">
      <c r="A1835" s="83" t="s">
        <v>468</v>
      </c>
      <c r="B1835" s="84" t="s">
        <v>655</v>
      </c>
      <c r="C1835" s="83" t="s">
        <v>656</v>
      </c>
      <c r="D1835" s="83" t="s">
        <v>657</v>
      </c>
      <c r="E1835" s="83" t="s">
        <v>658</v>
      </c>
      <c r="F1835" s="83"/>
      <c r="G1835" s="85" t="s">
        <v>659</v>
      </c>
      <c r="H1835" s="84" t="s">
        <v>660</v>
      </c>
      <c r="I1835" s="84" t="s">
        <v>661</v>
      </c>
      <c r="J1835" s="84" t="s">
        <v>662</v>
      </c>
      <c r="L1835" s="63" t="n">
        <f aca="false">IF(AND(A1836&lt;&gt;"",A1835=""),L1834+1,L1834)</f>
        <v>170</v>
      </c>
      <c r="M1835" s="80" t="str">
        <f aca="false">IF(OR(A1835="Insumo",A1835="Composição Auxiliar"),J1835,"")</f>
        <v/>
      </c>
      <c r="N1835" s="81" t="str">
        <f aca="false">IF(E1835="Mão de Obra",J1835,"")</f>
        <v/>
      </c>
      <c r="O1835" s="81" t="str">
        <f aca="false">IF(N1835&lt;&gt;"","",M1835)</f>
        <v/>
      </c>
      <c r="P1835" s="82" t="str">
        <f aca="false">IF(A1835="Composição",B1835,"")</f>
        <v/>
      </c>
      <c r="Q1835" s="81" t="str">
        <f aca="false">IF(P1835&lt;&gt;"",SUMIF(L1835:L1835,L1835,N1835:N1835),"")</f>
        <v/>
      </c>
      <c r="R1835" s="81" t="str">
        <f aca="false">IF(P1835&lt;&gt;"",SUMIF(L1835:L1835,L1835,O1835:O1835),"")</f>
        <v/>
      </c>
    </row>
    <row r="1836" customFormat="false" ht="25.5" hidden="true" customHeight="true" outlineLevel="0" collapsed="false">
      <c r="A1836" s="86" t="s">
        <v>663</v>
      </c>
      <c r="B1836" s="87" t="s">
        <v>469</v>
      </c>
      <c r="C1836" s="86" t="s">
        <v>716</v>
      </c>
      <c r="D1836" s="86" t="s">
        <v>1579</v>
      </c>
      <c r="E1836" s="86" t="s">
        <v>724</v>
      </c>
      <c r="F1836" s="86"/>
      <c r="G1836" s="88" t="s">
        <v>718</v>
      </c>
      <c r="H1836" s="89" t="n">
        <v>1</v>
      </c>
      <c r="I1836" s="90" t="n">
        <f aca="false">SUMIF(L:L,$L1836,M:M)</f>
        <v>9.76</v>
      </c>
      <c r="J1836" s="90" t="n">
        <f aca="false">TRUNC(H1836*I1836,2)</f>
        <v>9.76</v>
      </c>
      <c r="L1836" s="63" t="n">
        <f aca="false">IF(AND(A1837&lt;&gt;"",A1836=""),L1835+1,L1835)</f>
        <v>170</v>
      </c>
      <c r="M1836" s="80" t="str">
        <f aca="false">IF(OR(A1836="Insumo",A1836="Composição Auxiliar"),J1836,"")</f>
        <v/>
      </c>
      <c r="N1836" s="81" t="str">
        <f aca="false">IF(E1836="Mão de Obra",J1836,"")</f>
        <v/>
      </c>
      <c r="O1836" s="81" t="str">
        <f aca="false">IF(N1836&lt;&gt;"","",M1836)</f>
        <v/>
      </c>
      <c r="P1836" s="82" t="str">
        <f aca="false">IF(A1836="Composição",B1836,"")</f>
        <v> 91941.1 </v>
      </c>
      <c r="Q1836" s="81" t="n">
        <f aca="false">IF(P1836&lt;&gt;"",SUMIF(L1836:L1836,L1836,N1836:N1836),"")</f>
        <v>0</v>
      </c>
      <c r="R1836" s="81" t="n">
        <f aca="false">IF(P1836&lt;&gt;"",SUMIF(L1836:L1836,L1836,O1836:O1836),"")</f>
        <v>0</v>
      </c>
    </row>
    <row r="1837" customFormat="false" ht="25.5" hidden="true" customHeight="true" outlineLevel="0" collapsed="false">
      <c r="A1837" s="91" t="s">
        <v>668</v>
      </c>
      <c r="B1837" s="92" t="s">
        <v>1384</v>
      </c>
      <c r="C1837" s="91" t="s">
        <v>664</v>
      </c>
      <c r="D1837" s="91" t="s">
        <v>1385</v>
      </c>
      <c r="E1837" s="91" t="s">
        <v>671</v>
      </c>
      <c r="F1837" s="91"/>
      <c r="G1837" s="93" t="s">
        <v>676</v>
      </c>
      <c r="H1837" s="94" t="n">
        <v>0.0009</v>
      </c>
      <c r="I1837" s="95" t="n">
        <f aca="false">SUMIFS(J:J,A:A,"Composição",B:B,$B1837)</f>
        <v>649.72</v>
      </c>
      <c r="J1837" s="95" t="n">
        <f aca="false">TRUNC(H1837*I1837,2)</f>
        <v>0.58</v>
      </c>
      <c r="L1837" s="63" t="n">
        <f aca="false">IF(AND(A1838&lt;&gt;"",A1837=""),L1836+1,L1836)</f>
        <v>170</v>
      </c>
      <c r="M1837" s="80" t="n">
        <f aca="false">IF(OR(A1837="Insumo",A1837="Composição Auxiliar"),J1837,"")</f>
        <v>0.58</v>
      </c>
      <c r="N1837" s="81" t="str">
        <f aca="false">IF(E1837="Mão de Obra",J1837,"")</f>
        <v/>
      </c>
      <c r="O1837" s="81" t="n">
        <f aca="false">IF(N1837&lt;&gt;"","",M1837)</f>
        <v>0.58</v>
      </c>
      <c r="P1837" s="82" t="str">
        <f aca="false">IF(A1837="Composição",B1837,"")</f>
        <v/>
      </c>
      <c r="Q1837" s="81" t="str">
        <f aca="false">IF(P1837&lt;&gt;"",SUMIF(L1837:L1837,L1837,N1837:N1837),"")</f>
        <v/>
      </c>
      <c r="R1837" s="81" t="str">
        <f aca="false">IF(P1837&lt;&gt;"",SUMIF(L1837:L1837,L1837,O1837:O1837),"")</f>
        <v/>
      </c>
    </row>
    <row r="1838" customFormat="false" ht="25.5" hidden="true" customHeight="true" outlineLevel="0" collapsed="false">
      <c r="A1838" s="91" t="s">
        <v>668</v>
      </c>
      <c r="B1838" s="92" t="s">
        <v>822</v>
      </c>
      <c r="C1838" s="91" t="s">
        <v>664</v>
      </c>
      <c r="D1838" s="91" t="s">
        <v>823</v>
      </c>
      <c r="E1838" s="91" t="s">
        <v>671</v>
      </c>
      <c r="F1838" s="91"/>
      <c r="G1838" s="93" t="s">
        <v>672</v>
      </c>
      <c r="H1838" s="94" t="n">
        <v>0.145</v>
      </c>
      <c r="I1838" s="95" t="n">
        <f aca="false">SUMIFS(J:J,A:A,"Composição",B:B,$B1838)</f>
        <v>26.14</v>
      </c>
      <c r="J1838" s="95" t="n">
        <f aca="false">TRUNC(H1838*I1838,2)</f>
        <v>3.79</v>
      </c>
      <c r="L1838" s="63" t="n">
        <f aca="false">IF(AND(A1839&lt;&gt;"",A1838=""),L1837+1,L1837)</f>
        <v>170</v>
      </c>
      <c r="M1838" s="80" t="n">
        <f aca="false">IF(OR(A1838="Insumo",A1838="Composição Auxiliar"),J1838,"")</f>
        <v>3.79</v>
      </c>
      <c r="N1838" s="81" t="str">
        <f aca="false">IF(E1838="Mão de Obra",J1838,"")</f>
        <v/>
      </c>
      <c r="O1838" s="81" t="n">
        <f aca="false">IF(N1838&lt;&gt;"","",M1838)</f>
        <v>3.79</v>
      </c>
      <c r="P1838" s="82" t="str">
        <f aca="false">IF(A1838="Composição",B1838,"")</f>
        <v/>
      </c>
      <c r="Q1838" s="81" t="str">
        <f aca="false">IF(P1838&lt;&gt;"",SUMIF(L1838:L1838,L1838,N1838:N1838),"")</f>
        <v/>
      </c>
      <c r="R1838" s="81" t="str">
        <f aca="false">IF(P1838&lt;&gt;"",SUMIF(L1838:L1838,L1838,O1838:O1838),"")</f>
        <v/>
      </c>
    </row>
    <row r="1839" customFormat="false" ht="25.5" hidden="true" customHeight="true" outlineLevel="0" collapsed="false">
      <c r="A1839" s="91" t="s">
        <v>668</v>
      </c>
      <c r="B1839" s="92" t="s">
        <v>817</v>
      </c>
      <c r="C1839" s="91" t="s">
        <v>664</v>
      </c>
      <c r="D1839" s="91" t="s">
        <v>818</v>
      </c>
      <c r="E1839" s="91" t="s">
        <v>671</v>
      </c>
      <c r="F1839" s="91"/>
      <c r="G1839" s="93" t="s">
        <v>672</v>
      </c>
      <c r="H1839" s="94" t="n">
        <v>0.145</v>
      </c>
      <c r="I1839" s="95" t="n">
        <f aca="false">SUMIFS(J:J,A:A,"Composição",B:B,$B1839)</f>
        <v>22.2</v>
      </c>
      <c r="J1839" s="95" t="n">
        <f aca="false">TRUNC(H1839*I1839,2)</f>
        <v>3.21</v>
      </c>
      <c r="L1839" s="63" t="n">
        <f aca="false">IF(AND(A1840&lt;&gt;"",A1839=""),L1838+1,L1838)</f>
        <v>170</v>
      </c>
      <c r="M1839" s="80" t="n">
        <f aca="false">IF(OR(A1839="Insumo",A1839="Composição Auxiliar"),J1839,"")</f>
        <v>3.21</v>
      </c>
      <c r="N1839" s="81" t="str">
        <f aca="false">IF(E1839="Mão de Obra",J1839,"")</f>
        <v/>
      </c>
      <c r="O1839" s="81" t="n">
        <f aca="false">IF(N1839&lt;&gt;"","",M1839)</f>
        <v>3.21</v>
      </c>
      <c r="P1839" s="82" t="str">
        <f aca="false">IF(A1839="Composição",B1839,"")</f>
        <v/>
      </c>
      <c r="Q1839" s="81" t="str">
        <f aca="false">IF(P1839&lt;&gt;"",SUMIF(L1839:L1839,L1839,N1839:N1839),"")</f>
        <v/>
      </c>
      <c r="R1839" s="81" t="str">
        <f aca="false">IF(P1839&lt;&gt;"",SUMIF(L1839:L1839,L1839,O1839:O1839),"")</f>
        <v/>
      </c>
    </row>
    <row r="1840" customFormat="false" ht="25.5" hidden="true" customHeight="false" outlineLevel="0" collapsed="false">
      <c r="A1840" s="96" t="s">
        <v>679</v>
      </c>
      <c r="B1840" s="97" t="s">
        <v>1580</v>
      </c>
      <c r="C1840" s="96" t="str">
        <f aca="false">VLOOKUP(B1840,INSUMOS!$A:$I,2,0)</f>
        <v>SINAPI</v>
      </c>
      <c r="D1840" s="96" t="str">
        <f aca="false">VLOOKUP(B1840,INSUMOS!$A:$I,3,0)</f>
        <v>CAIXA DE PASSAGEM, EM PVC, DE 4" X 2", PARA ELETRODUTO FLEXIVEL CORRUGADO</v>
      </c>
      <c r="E1840" s="98" t="str">
        <f aca="false">VLOOKUP(B1840,INSUMOS!$A:$I,4,0)</f>
        <v>Material</v>
      </c>
      <c r="F1840" s="98"/>
      <c r="G1840" s="99" t="str">
        <f aca="false">VLOOKUP(B1840,INSUMOS!$A:$I,5,0)</f>
        <v>UN</v>
      </c>
      <c r="H1840" s="100" t="n">
        <v>1</v>
      </c>
      <c r="I1840" s="101" t="n">
        <f aca="false">VLOOKUP(B1840,INSUMOS!$A:$I,8,0)</f>
        <v>2.18</v>
      </c>
      <c r="J1840" s="101" t="n">
        <f aca="false">TRUNC(H1840*I1840,2)</f>
        <v>2.18</v>
      </c>
      <c r="L1840" s="63" t="n">
        <f aca="false">IF(AND(A1841&lt;&gt;"",A1840=""),L1839+1,L1839)</f>
        <v>170</v>
      </c>
      <c r="M1840" s="80" t="n">
        <f aca="false">IF(OR(A1840="Insumo",A1840="Composição Auxiliar"),J1840,"")</f>
        <v>2.18</v>
      </c>
      <c r="N1840" s="81" t="str">
        <f aca="false">IF(E1840="Mão de Obra",J1840,"")</f>
        <v/>
      </c>
      <c r="O1840" s="81" t="n">
        <f aca="false">IF(N1840&lt;&gt;"","",M1840)</f>
        <v>2.18</v>
      </c>
      <c r="P1840" s="82" t="str">
        <f aca="false">IF(A1840="Composição",B1840,"")</f>
        <v/>
      </c>
      <c r="Q1840" s="81" t="str">
        <f aca="false">IF(P1840&lt;&gt;"",SUMIF(L1840:L1840,L1840,N1840:N1840),"")</f>
        <v/>
      </c>
      <c r="R1840" s="81" t="str">
        <f aca="false">IF(P1840&lt;&gt;"",SUMIF(L1840:L1840,L1840,O1840:O1840),"")</f>
        <v/>
      </c>
    </row>
    <row r="1841" customFormat="false" ht="14.25" hidden="true" customHeight="false" outlineLevel="0" collapsed="false">
      <c r="A1841" s="102"/>
      <c r="B1841" s="102"/>
      <c r="C1841" s="102"/>
      <c r="D1841" s="102"/>
      <c r="E1841" s="102"/>
      <c r="F1841" s="103"/>
      <c r="G1841" s="102"/>
      <c r="H1841" s="103"/>
      <c r="I1841" s="102"/>
      <c r="J1841" s="103"/>
      <c r="L1841" s="63" t="n">
        <f aca="false">IF(AND(A1842&lt;&gt;"",A1841=""),L1840+1,L1840)</f>
        <v>170</v>
      </c>
      <c r="M1841" s="80" t="str">
        <f aca="false">IF(OR(A1841="Insumo",A1841="Composição Auxiliar"),J1841,"")</f>
        <v/>
      </c>
      <c r="N1841" s="81" t="str">
        <f aca="false">IF(E1841="Mão de Obra",J1841,"")</f>
        <v/>
      </c>
      <c r="O1841" s="81" t="str">
        <f aca="false">IF(N1841&lt;&gt;"","",M1841)</f>
        <v/>
      </c>
      <c r="P1841" s="82" t="str">
        <f aca="false">IF(A1841="Composição",B1841,"")</f>
        <v/>
      </c>
      <c r="Q1841" s="81" t="str">
        <f aca="false">IF(P1841&lt;&gt;"",SUMIF(L1841:L1841,L1841,N1841:N1841),"")</f>
        <v/>
      </c>
      <c r="R1841" s="81" t="str">
        <f aca="false">IF(P1841&lt;&gt;"",SUMIF(L1841:L1841,L1841,O1841:O1841),"")</f>
        <v/>
      </c>
    </row>
    <row r="1842" customFormat="false" ht="15" hidden="true" customHeight="false" outlineLevel="0" collapsed="false">
      <c r="A1842" s="102"/>
      <c r="B1842" s="102"/>
      <c r="C1842" s="102"/>
      <c r="D1842" s="102"/>
      <c r="E1842" s="102"/>
      <c r="F1842" s="103"/>
      <c r="G1842" s="102"/>
      <c r="H1842" s="104"/>
      <c r="I1842" s="104"/>
      <c r="J1842" s="103"/>
      <c r="L1842" s="63" t="n">
        <f aca="false">IF(AND(A1843&lt;&gt;"",A1842=""),L1841+1,L1841)</f>
        <v>170</v>
      </c>
      <c r="M1842" s="80" t="str">
        <f aca="false">IF(OR(A1842="Insumo",A1842="Composição Auxiliar"),J1842,"")</f>
        <v/>
      </c>
      <c r="N1842" s="81" t="str">
        <f aca="false">IF(E1842="Mão de Obra",J1842,"")</f>
        <v/>
      </c>
      <c r="O1842" s="81" t="str">
        <f aca="false">IF(N1842&lt;&gt;"","",M1842)</f>
        <v/>
      </c>
      <c r="P1842" s="82" t="str">
        <f aca="false">IF(A1842="Composição",B1842,"")</f>
        <v/>
      </c>
      <c r="Q1842" s="81" t="str">
        <f aca="false">IF(P1842&lt;&gt;"",SUMIF(L1842:L1842,L1842,N1842:N1842),"")</f>
        <v/>
      </c>
      <c r="R1842" s="81" t="str">
        <f aca="false">IF(P1842&lt;&gt;"",SUMIF(L1842:L1842,L1842,O1842:O1842),"")</f>
        <v/>
      </c>
    </row>
    <row r="1843" customFormat="false" ht="15" hidden="true" customHeight="false" outlineLevel="0" collapsed="false">
      <c r="A1843" s="108"/>
      <c r="B1843" s="108"/>
      <c r="C1843" s="108"/>
      <c r="D1843" s="108"/>
      <c r="E1843" s="108"/>
      <c r="F1843" s="108"/>
      <c r="G1843" s="108"/>
      <c r="H1843" s="108"/>
      <c r="I1843" s="108"/>
      <c r="J1843" s="108"/>
      <c r="L1843" s="63" t="n">
        <f aca="false">IF(AND(A1844&lt;&gt;"",A1843=""),L1842+1,L1842)</f>
        <v>171</v>
      </c>
      <c r="M1843" s="80" t="str">
        <f aca="false">IF(OR(A1843="Insumo",A1843="Composição Auxiliar"),J1843,"")</f>
        <v/>
      </c>
      <c r="N1843" s="81" t="str">
        <f aca="false">IF(E1843="Mão de Obra",J1843,"")</f>
        <v/>
      </c>
      <c r="O1843" s="81" t="str">
        <f aca="false">IF(N1843&lt;&gt;"","",M1843)</f>
        <v/>
      </c>
      <c r="P1843" s="82" t="str">
        <f aca="false">IF(A1843="Composição",B1843,"")</f>
        <v/>
      </c>
      <c r="Q1843" s="81" t="str">
        <f aca="false">IF(P1843&lt;&gt;"",SUMIF(L1843:L1843,L1843,N1843:N1843),"")</f>
        <v/>
      </c>
      <c r="R1843" s="81" t="str">
        <f aca="false">IF(P1843&lt;&gt;"",SUMIF(L1843:L1843,L1843,O1843:O1843),"")</f>
        <v/>
      </c>
    </row>
    <row r="1844" customFormat="false" ht="15" hidden="true" customHeight="true" outlineLevel="0" collapsed="false">
      <c r="A1844" s="83" t="s">
        <v>470</v>
      </c>
      <c r="B1844" s="84" t="s">
        <v>655</v>
      </c>
      <c r="C1844" s="83" t="s">
        <v>656</v>
      </c>
      <c r="D1844" s="83" t="s">
        <v>657</v>
      </c>
      <c r="E1844" s="83" t="s">
        <v>658</v>
      </c>
      <c r="F1844" s="83"/>
      <c r="G1844" s="85" t="s">
        <v>659</v>
      </c>
      <c r="H1844" s="84" t="s">
        <v>660</v>
      </c>
      <c r="I1844" s="84" t="s">
        <v>661</v>
      </c>
      <c r="J1844" s="84" t="s">
        <v>662</v>
      </c>
      <c r="L1844" s="63" t="n">
        <f aca="false">IF(AND(A1845&lt;&gt;"",A1844=""),L1843+1,L1843)</f>
        <v>171</v>
      </c>
      <c r="M1844" s="80" t="str">
        <f aca="false">IF(OR(A1844="Insumo",A1844="Composição Auxiliar"),J1844,"")</f>
        <v/>
      </c>
      <c r="N1844" s="81" t="str">
        <f aca="false">IF(E1844="Mão de Obra",J1844,"")</f>
        <v/>
      </c>
      <c r="O1844" s="81" t="str">
        <f aca="false">IF(N1844&lt;&gt;"","",M1844)</f>
        <v/>
      </c>
      <c r="P1844" s="82" t="str">
        <f aca="false">IF(A1844="Composição",B1844,"")</f>
        <v/>
      </c>
      <c r="Q1844" s="81" t="str">
        <f aca="false">IF(P1844&lt;&gt;"",SUMIF(L1844:L1844,L1844,N1844:N1844),"")</f>
        <v/>
      </c>
      <c r="R1844" s="81" t="str">
        <f aca="false">IF(P1844&lt;&gt;"",SUMIF(L1844:L1844,L1844,O1844:O1844),"")</f>
        <v/>
      </c>
    </row>
    <row r="1845" customFormat="false" ht="25.5" hidden="true" customHeight="true" outlineLevel="0" collapsed="false">
      <c r="A1845" s="86" t="s">
        <v>663</v>
      </c>
      <c r="B1845" s="87" t="s">
        <v>471</v>
      </c>
      <c r="C1845" s="86" t="s">
        <v>716</v>
      </c>
      <c r="D1845" s="86" t="s">
        <v>1582</v>
      </c>
      <c r="E1845" s="86" t="s">
        <v>724</v>
      </c>
      <c r="F1845" s="86"/>
      <c r="G1845" s="88" t="s">
        <v>718</v>
      </c>
      <c r="H1845" s="89" t="n">
        <v>1</v>
      </c>
      <c r="I1845" s="90" t="n">
        <f aca="false">SUMIF(L:L,$L1845,M:M)</f>
        <v>14.69</v>
      </c>
      <c r="J1845" s="90" t="n">
        <f aca="false">TRUNC(H1845*I1845,2)</f>
        <v>14.69</v>
      </c>
      <c r="L1845" s="63" t="n">
        <f aca="false">IF(AND(A1846&lt;&gt;"",A1845=""),L1844+1,L1844)</f>
        <v>171</v>
      </c>
      <c r="M1845" s="80" t="str">
        <f aca="false">IF(OR(A1845="Insumo",A1845="Composição Auxiliar"),J1845,"")</f>
        <v/>
      </c>
      <c r="N1845" s="81" t="str">
        <f aca="false">IF(E1845="Mão de Obra",J1845,"")</f>
        <v/>
      </c>
      <c r="O1845" s="81" t="str">
        <f aca="false">IF(N1845&lt;&gt;"","",M1845)</f>
        <v/>
      </c>
      <c r="P1845" s="82" t="str">
        <f aca="false">IF(A1845="Composição",B1845,"")</f>
        <v> 91940.1 </v>
      </c>
      <c r="Q1845" s="81" t="n">
        <f aca="false">IF(P1845&lt;&gt;"",SUMIF(L1845:L1845,L1845,N1845:N1845),"")</f>
        <v>0</v>
      </c>
      <c r="R1845" s="81" t="n">
        <f aca="false">IF(P1845&lt;&gt;"",SUMIF(L1845:L1845,L1845,O1845:O1845),"")</f>
        <v>0</v>
      </c>
    </row>
    <row r="1846" customFormat="false" ht="25.5" hidden="true" customHeight="true" outlineLevel="0" collapsed="false">
      <c r="A1846" s="91" t="s">
        <v>668</v>
      </c>
      <c r="B1846" s="92" t="s">
        <v>817</v>
      </c>
      <c r="C1846" s="91" t="s">
        <v>664</v>
      </c>
      <c r="D1846" s="91" t="s">
        <v>818</v>
      </c>
      <c r="E1846" s="91" t="s">
        <v>671</v>
      </c>
      <c r="F1846" s="91"/>
      <c r="G1846" s="93" t="s">
        <v>672</v>
      </c>
      <c r="H1846" s="94" t="n">
        <v>0.247</v>
      </c>
      <c r="I1846" s="95" t="n">
        <f aca="false">SUMIFS(J:J,A:A,"Composição",B:B,$B1846)</f>
        <v>22.2</v>
      </c>
      <c r="J1846" s="95" t="n">
        <f aca="false">TRUNC(H1846*I1846,2)</f>
        <v>5.48</v>
      </c>
      <c r="L1846" s="63" t="n">
        <f aca="false">IF(AND(A1847&lt;&gt;"",A1846=""),L1845+1,L1845)</f>
        <v>171</v>
      </c>
      <c r="M1846" s="80" t="n">
        <f aca="false">IF(OR(A1846="Insumo",A1846="Composição Auxiliar"),J1846,"")</f>
        <v>5.48</v>
      </c>
      <c r="N1846" s="81" t="str">
        <f aca="false">IF(E1846="Mão de Obra",J1846,"")</f>
        <v/>
      </c>
      <c r="O1846" s="81" t="n">
        <f aca="false">IF(N1846&lt;&gt;"","",M1846)</f>
        <v>5.48</v>
      </c>
      <c r="P1846" s="82" t="str">
        <f aca="false">IF(A1846="Composição",B1846,"")</f>
        <v/>
      </c>
      <c r="Q1846" s="81" t="str">
        <f aca="false">IF(P1846&lt;&gt;"",SUMIF(L1846:L1846,L1846,N1846:N1846),"")</f>
        <v/>
      </c>
      <c r="R1846" s="81" t="str">
        <f aca="false">IF(P1846&lt;&gt;"",SUMIF(L1846:L1846,L1846,O1846:O1846),"")</f>
        <v/>
      </c>
    </row>
    <row r="1847" customFormat="false" ht="25.5" hidden="true" customHeight="true" outlineLevel="0" collapsed="false">
      <c r="A1847" s="91" t="s">
        <v>668</v>
      </c>
      <c r="B1847" s="92" t="s">
        <v>1384</v>
      </c>
      <c r="C1847" s="91" t="s">
        <v>664</v>
      </c>
      <c r="D1847" s="91" t="s">
        <v>1385</v>
      </c>
      <c r="E1847" s="91" t="s">
        <v>671</v>
      </c>
      <c r="F1847" s="91"/>
      <c r="G1847" s="93" t="s">
        <v>676</v>
      </c>
      <c r="H1847" s="94" t="n">
        <v>0.0009</v>
      </c>
      <c r="I1847" s="95" t="n">
        <f aca="false">SUMIFS(J:J,A:A,"Composição",B:B,$B1847)</f>
        <v>649.72</v>
      </c>
      <c r="J1847" s="95" t="n">
        <f aca="false">TRUNC(H1847*I1847,2)</f>
        <v>0.58</v>
      </c>
      <c r="L1847" s="63" t="n">
        <f aca="false">IF(AND(A1848&lt;&gt;"",A1847=""),L1846+1,L1846)</f>
        <v>171</v>
      </c>
      <c r="M1847" s="80" t="n">
        <f aca="false">IF(OR(A1847="Insumo",A1847="Composição Auxiliar"),J1847,"")</f>
        <v>0.58</v>
      </c>
      <c r="N1847" s="81" t="str">
        <f aca="false">IF(E1847="Mão de Obra",J1847,"")</f>
        <v/>
      </c>
      <c r="O1847" s="81" t="n">
        <f aca="false">IF(N1847&lt;&gt;"","",M1847)</f>
        <v>0.58</v>
      </c>
      <c r="P1847" s="82" t="str">
        <f aca="false">IF(A1847="Composição",B1847,"")</f>
        <v/>
      </c>
      <c r="Q1847" s="81" t="str">
        <f aca="false">IF(P1847&lt;&gt;"",SUMIF(L1847:L1847,L1847,N1847:N1847),"")</f>
        <v/>
      </c>
      <c r="R1847" s="81" t="str">
        <f aca="false">IF(P1847&lt;&gt;"",SUMIF(L1847:L1847,L1847,O1847:O1847),"")</f>
        <v/>
      </c>
    </row>
    <row r="1848" customFormat="false" ht="25.5" hidden="true" customHeight="true" outlineLevel="0" collapsed="false">
      <c r="A1848" s="91" t="s">
        <v>668</v>
      </c>
      <c r="B1848" s="92" t="s">
        <v>822</v>
      </c>
      <c r="C1848" s="91" t="s">
        <v>664</v>
      </c>
      <c r="D1848" s="91" t="s">
        <v>823</v>
      </c>
      <c r="E1848" s="91" t="s">
        <v>671</v>
      </c>
      <c r="F1848" s="91"/>
      <c r="G1848" s="93" t="s">
        <v>672</v>
      </c>
      <c r="H1848" s="94" t="n">
        <v>0.247</v>
      </c>
      <c r="I1848" s="95" t="n">
        <f aca="false">SUMIFS(J:J,A:A,"Composição",B:B,$B1848)</f>
        <v>26.14</v>
      </c>
      <c r="J1848" s="95" t="n">
        <f aca="false">TRUNC(H1848*I1848,2)</f>
        <v>6.45</v>
      </c>
      <c r="L1848" s="63" t="n">
        <f aca="false">IF(AND(A1849&lt;&gt;"",A1848=""),L1847+1,L1847)</f>
        <v>171</v>
      </c>
      <c r="M1848" s="80" t="n">
        <f aca="false">IF(OR(A1848="Insumo",A1848="Composição Auxiliar"),J1848,"")</f>
        <v>6.45</v>
      </c>
      <c r="N1848" s="81" t="str">
        <f aca="false">IF(E1848="Mão de Obra",J1848,"")</f>
        <v/>
      </c>
      <c r="O1848" s="81" t="n">
        <f aca="false">IF(N1848&lt;&gt;"","",M1848)</f>
        <v>6.45</v>
      </c>
      <c r="P1848" s="82" t="str">
        <f aca="false">IF(A1848="Composição",B1848,"")</f>
        <v/>
      </c>
      <c r="Q1848" s="81" t="str">
        <f aca="false">IF(P1848&lt;&gt;"",SUMIF(L1848:L1848,L1848,N1848:N1848),"")</f>
        <v/>
      </c>
      <c r="R1848" s="81" t="str">
        <f aca="false">IF(P1848&lt;&gt;"",SUMIF(L1848:L1848,L1848,O1848:O1848),"")</f>
        <v/>
      </c>
    </row>
    <row r="1849" customFormat="false" ht="25.5" hidden="true" customHeight="false" outlineLevel="0" collapsed="false">
      <c r="A1849" s="96" t="s">
        <v>679</v>
      </c>
      <c r="B1849" s="97" t="s">
        <v>1580</v>
      </c>
      <c r="C1849" s="96" t="str">
        <f aca="false">VLOOKUP(B1849,INSUMOS!$A:$I,2,0)</f>
        <v>SINAPI</v>
      </c>
      <c r="D1849" s="96" t="str">
        <f aca="false">VLOOKUP(B1849,INSUMOS!$A:$I,3,0)</f>
        <v>CAIXA DE PASSAGEM, EM PVC, DE 4" X 2", PARA ELETRODUTO FLEXIVEL CORRUGADO</v>
      </c>
      <c r="E1849" s="98" t="str">
        <f aca="false">VLOOKUP(B1849,INSUMOS!$A:$I,4,0)</f>
        <v>Material</v>
      </c>
      <c r="F1849" s="98"/>
      <c r="G1849" s="99" t="str">
        <f aca="false">VLOOKUP(B1849,INSUMOS!$A:$I,5,0)</f>
        <v>UN</v>
      </c>
      <c r="H1849" s="100" t="n">
        <v>1</v>
      </c>
      <c r="I1849" s="101" t="n">
        <f aca="false">VLOOKUP(B1849,INSUMOS!$A:$I,8,0)</f>
        <v>2.18</v>
      </c>
      <c r="J1849" s="101" t="n">
        <f aca="false">TRUNC(H1849*I1849,2)</f>
        <v>2.18</v>
      </c>
      <c r="L1849" s="63" t="n">
        <f aca="false">IF(AND(A1850&lt;&gt;"",A1849=""),L1848+1,L1848)</f>
        <v>171</v>
      </c>
      <c r="M1849" s="80" t="n">
        <f aca="false">IF(OR(A1849="Insumo",A1849="Composição Auxiliar"),J1849,"")</f>
        <v>2.18</v>
      </c>
      <c r="N1849" s="81" t="str">
        <f aca="false">IF(E1849="Mão de Obra",J1849,"")</f>
        <v/>
      </c>
      <c r="O1849" s="81" t="n">
        <f aca="false">IF(N1849&lt;&gt;"","",M1849)</f>
        <v>2.18</v>
      </c>
      <c r="P1849" s="82" t="str">
        <f aca="false">IF(A1849="Composição",B1849,"")</f>
        <v/>
      </c>
      <c r="Q1849" s="81" t="str">
        <f aca="false">IF(P1849&lt;&gt;"",SUMIF(L1849:L1849,L1849,N1849:N1849),"")</f>
        <v/>
      </c>
      <c r="R1849" s="81" t="str">
        <f aca="false">IF(P1849&lt;&gt;"",SUMIF(L1849:L1849,L1849,O1849:O1849),"")</f>
        <v/>
      </c>
    </row>
    <row r="1850" customFormat="false" ht="14.25" hidden="true" customHeight="false" outlineLevel="0" collapsed="false">
      <c r="A1850" s="102"/>
      <c r="B1850" s="102"/>
      <c r="C1850" s="102"/>
      <c r="D1850" s="102"/>
      <c r="E1850" s="102"/>
      <c r="F1850" s="103"/>
      <c r="G1850" s="102"/>
      <c r="H1850" s="103"/>
      <c r="I1850" s="102"/>
      <c r="J1850" s="103"/>
      <c r="L1850" s="63" t="n">
        <f aca="false">IF(AND(A1851&lt;&gt;"",A1850=""),L1849+1,L1849)</f>
        <v>171</v>
      </c>
      <c r="M1850" s="80" t="str">
        <f aca="false">IF(OR(A1850="Insumo",A1850="Composição Auxiliar"),J1850,"")</f>
        <v/>
      </c>
      <c r="N1850" s="81" t="str">
        <f aca="false">IF(E1850="Mão de Obra",J1850,"")</f>
        <v/>
      </c>
      <c r="O1850" s="81" t="str">
        <f aca="false">IF(N1850&lt;&gt;"","",M1850)</f>
        <v/>
      </c>
      <c r="P1850" s="82" t="str">
        <f aca="false">IF(A1850="Composição",B1850,"")</f>
        <v/>
      </c>
      <c r="Q1850" s="81" t="str">
        <f aca="false">IF(P1850&lt;&gt;"",SUMIF(L1850:L1850,L1850,N1850:N1850),"")</f>
        <v/>
      </c>
      <c r="R1850" s="81" t="str">
        <f aca="false">IF(P1850&lt;&gt;"",SUMIF(L1850:L1850,L1850,O1850:O1850),"")</f>
        <v/>
      </c>
    </row>
    <row r="1851" customFormat="false" ht="15" hidden="true" customHeight="false" outlineLevel="0" collapsed="false">
      <c r="A1851" s="102"/>
      <c r="B1851" s="102"/>
      <c r="C1851" s="102"/>
      <c r="D1851" s="102"/>
      <c r="E1851" s="102"/>
      <c r="F1851" s="103"/>
      <c r="G1851" s="102"/>
      <c r="H1851" s="104"/>
      <c r="I1851" s="104"/>
      <c r="J1851" s="103"/>
      <c r="L1851" s="63" t="n">
        <f aca="false">IF(AND(A1852&lt;&gt;"",A1851=""),L1850+1,L1850)</f>
        <v>171</v>
      </c>
      <c r="M1851" s="80" t="str">
        <f aca="false">IF(OR(A1851="Insumo",A1851="Composição Auxiliar"),J1851,"")</f>
        <v/>
      </c>
      <c r="N1851" s="81" t="str">
        <f aca="false">IF(E1851="Mão de Obra",J1851,"")</f>
        <v/>
      </c>
      <c r="O1851" s="81" t="str">
        <f aca="false">IF(N1851&lt;&gt;"","",M1851)</f>
        <v/>
      </c>
      <c r="P1851" s="82" t="str">
        <f aca="false">IF(A1851="Composição",B1851,"")</f>
        <v/>
      </c>
      <c r="Q1851" s="81" t="str">
        <f aca="false">IF(P1851&lt;&gt;"",SUMIF(L1851:L1851,L1851,N1851:N1851),"")</f>
        <v/>
      </c>
      <c r="R1851" s="81" t="str">
        <f aca="false">IF(P1851&lt;&gt;"",SUMIF(L1851:L1851,L1851,O1851:O1851),"")</f>
        <v/>
      </c>
    </row>
    <row r="1852" customFormat="false" ht="15" hidden="true" customHeight="false" outlineLevel="0" collapsed="false">
      <c r="A1852" s="108"/>
      <c r="B1852" s="108"/>
      <c r="C1852" s="108"/>
      <c r="D1852" s="108"/>
      <c r="E1852" s="108"/>
      <c r="F1852" s="108"/>
      <c r="G1852" s="108"/>
      <c r="H1852" s="108"/>
      <c r="I1852" s="108"/>
      <c r="J1852" s="108"/>
      <c r="L1852" s="63" t="n">
        <f aca="false">IF(AND(A1853&lt;&gt;"",A1852=""),L1851+1,L1851)</f>
        <v>172</v>
      </c>
      <c r="M1852" s="80" t="str">
        <f aca="false">IF(OR(A1852="Insumo",A1852="Composição Auxiliar"),J1852,"")</f>
        <v/>
      </c>
      <c r="N1852" s="81" t="str">
        <f aca="false">IF(E1852="Mão de Obra",J1852,"")</f>
        <v/>
      </c>
      <c r="O1852" s="81" t="str">
        <f aca="false">IF(N1852&lt;&gt;"","",M1852)</f>
        <v/>
      </c>
      <c r="P1852" s="82" t="str">
        <f aca="false">IF(A1852="Composição",B1852,"")</f>
        <v/>
      </c>
      <c r="Q1852" s="81" t="str">
        <f aca="false">IF(P1852&lt;&gt;"",SUMIF(L1852:L1852,L1852,N1852:N1852),"")</f>
        <v/>
      </c>
      <c r="R1852" s="81" t="str">
        <f aca="false">IF(P1852&lt;&gt;"",SUMIF(L1852:L1852,L1852,O1852:O1852),"")</f>
        <v/>
      </c>
    </row>
    <row r="1853" customFormat="false" ht="15" hidden="true" customHeight="true" outlineLevel="0" collapsed="false">
      <c r="A1853" s="83" t="s">
        <v>472</v>
      </c>
      <c r="B1853" s="84" t="s">
        <v>655</v>
      </c>
      <c r="C1853" s="83" t="s">
        <v>656</v>
      </c>
      <c r="D1853" s="83" t="s">
        <v>657</v>
      </c>
      <c r="E1853" s="83" t="s">
        <v>658</v>
      </c>
      <c r="F1853" s="83"/>
      <c r="G1853" s="85" t="s">
        <v>659</v>
      </c>
      <c r="H1853" s="84" t="s">
        <v>660</v>
      </c>
      <c r="I1853" s="84" t="s">
        <v>661</v>
      </c>
      <c r="J1853" s="84" t="s">
        <v>662</v>
      </c>
      <c r="L1853" s="63" t="n">
        <f aca="false">IF(AND(A1854&lt;&gt;"",A1853=""),L1852+1,L1852)</f>
        <v>172</v>
      </c>
      <c r="M1853" s="80" t="str">
        <f aca="false">IF(OR(A1853="Insumo",A1853="Composição Auxiliar"),J1853,"")</f>
        <v/>
      </c>
      <c r="N1853" s="81" t="str">
        <f aca="false">IF(E1853="Mão de Obra",J1853,"")</f>
        <v/>
      </c>
      <c r="O1853" s="81" t="str">
        <f aca="false">IF(N1853&lt;&gt;"","",M1853)</f>
        <v/>
      </c>
      <c r="P1853" s="82" t="str">
        <f aca="false">IF(A1853="Composição",B1853,"")</f>
        <v/>
      </c>
      <c r="Q1853" s="81" t="str">
        <f aca="false">IF(P1853&lt;&gt;"",SUMIF(L1853:L1853,L1853,N1853:N1853),"")</f>
        <v/>
      </c>
      <c r="R1853" s="81" t="str">
        <f aca="false">IF(P1853&lt;&gt;"",SUMIF(L1853:L1853,L1853,O1853:O1853),"")</f>
        <v/>
      </c>
    </row>
    <row r="1854" customFormat="false" ht="25.5" hidden="true" customHeight="true" outlineLevel="0" collapsed="false">
      <c r="A1854" s="86" t="s">
        <v>663</v>
      </c>
      <c r="B1854" s="87" t="s">
        <v>473</v>
      </c>
      <c r="C1854" s="86" t="s">
        <v>664</v>
      </c>
      <c r="D1854" s="86" t="s">
        <v>1583</v>
      </c>
      <c r="E1854" s="86" t="s">
        <v>724</v>
      </c>
      <c r="F1854" s="86"/>
      <c r="G1854" s="88" t="s">
        <v>718</v>
      </c>
      <c r="H1854" s="89" t="n">
        <v>1</v>
      </c>
      <c r="I1854" s="90" t="n">
        <f aca="false">SUMIF(L:L,$L1854,M:M)</f>
        <v>29.34</v>
      </c>
      <c r="J1854" s="90" t="n">
        <f aca="false">TRUNC(H1854*I1854,2)</f>
        <v>29.34</v>
      </c>
      <c r="L1854" s="63" t="n">
        <f aca="false">IF(AND(A1855&lt;&gt;"",A1854=""),L1853+1,L1853)</f>
        <v>172</v>
      </c>
      <c r="M1854" s="80" t="str">
        <f aca="false">IF(OR(A1854="Insumo",A1854="Composição Auxiliar"),J1854,"")</f>
        <v/>
      </c>
      <c r="N1854" s="81" t="str">
        <f aca="false">IF(E1854="Mão de Obra",J1854,"")</f>
        <v/>
      </c>
      <c r="O1854" s="81" t="str">
        <f aca="false">IF(N1854&lt;&gt;"","",M1854)</f>
        <v/>
      </c>
      <c r="P1854" s="82" t="str">
        <f aca="false">IF(A1854="Composição",B1854,"")</f>
        <v> 91939 </v>
      </c>
      <c r="Q1854" s="81" t="n">
        <f aca="false">IF(P1854&lt;&gt;"",SUMIF(L1854:L1854,L1854,N1854:N1854),"")</f>
        <v>0</v>
      </c>
      <c r="R1854" s="81" t="n">
        <f aca="false">IF(P1854&lt;&gt;"",SUMIF(L1854:L1854,L1854,O1854:O1854),"")</f>
        <v>0</v>
      </c>
    </row>
    <row r="1855" customFormat="false" ht="25.5" hidden="true" customHeight="true" outlineLevel="0" collapsed="false">
      <c r="A1855" s="91" t="s">
        <v>668</v>
      </c>
      <c r="B1855" s="92" t="s">
        <v>1384</v>
      </c>
      <c r="C1855" s="91" t="s">
        <v>664</v>
      </c>
      <c r="D1855" s="91" t="s">
        <v>1385</v>
      </c>
      <c r="E1855" s="91" t="s">
        <v>671</v>
      </c>
      <c r="F1855" s="91"/>
      <c r="G1855" s="93" t="s">
        <v>676</v>
      </c>
      <c r="H1855" s="94" t="n">
        <v>0.0009</v>
      </c>
      <c r="I1855" s="95" t="n">
        <f aca="false">SUMIFS(J:J,A:A,"Composição",B:B,$B1855)</f>
        <v>649.72</v>
      </c>
      <c r="J1855" s="95" t="n">
        <f aca="false">TRUNC(H1855*I1855,2)</f>
        <v>0.58</v>
      </c>
      <c r="L1855" s="63" t="n">
        <f aca="false">IF(AND(A1856&lt;&gt;"",A1855=""),L1854+1,L1854)</f>
        <v>172</v>
      </c>
      <c r="M1855" s="80" t="n">
        <f aca="false">IF(OR(A1855="Insumo",A1855="Composição Auxiliar"),J1855,"")</f>
        <v>0.58</v>
      </c>
      <c r="N1855" s="81" t="str">
        <f aca="false">IF(E1855="Mão de Obra",J1855,"")</f>
        <v/>
      </c>
      <c r="O1855" s="81" t="n">
        <f aca="false">IF(N1855&lt;&gt;"","",M1855)</f>
        <v>0.58</v>
      </c>
      <c r="P1855" s="82" t="str">
        <f aca="false">IF(A1855="Composição",B1855,"")</f>
        <v/>
      </c>
      <c r="Q1855" s="81" t="str">
        <f aca="false">IF(P1855&lt;&gt;"",SUMIF(L1855:L1855,L1855,N1855:N1855),"")</f>
        <v/>
      </c>
      <c r="R1855" s="81" t="str">
        <f aca="false">IF(P1855&lt;&gt;"",SUMIF(L1855:L1855,L1855,O1855:O1855),"")</f>
        <v/>
      </c>
    </row>
    <row r="1856" customFormat="false" ht="25.5" hidden="true" customHeight="true" outlineLevel="0" collapsed="false">
      <c r="A1856" s="91" t="s">
        <v>668</v>
      </c>
      <c r="B1856" s="92" t="s">
        <v>822</v>
      </c>
      <c r="C1856" s="91" t="s">
        <v>664</v>
      </c>
      <c r="D1856" s="91" t="s">
        <v>823</v>
      </c>
      <c r="E1856" s="91" t="s">
        <v>671</v>
      </c>
      <c r="F1856" s="91"/>
      <c r="G1856" s="93" t="s">
        <v>672</v>
      </c>
      <c r="H1856" s="94" t="n">
        <v>0.55</v>
      </c>
      <c r="I1856" s="95" t="n">
        <f aca="false">SUMIFS(J:J,A:A,"Composição",B:B,$B1856)</f>
        <v>26.14</v>
      </c>
      <c r="J1856" s="95" t="n">
        <f aca="false">TRUNC(H1856*I1856,2)</f>
        <v>14.37</v>
      </c>
      <c r="L1856" s="63" t="n">
        <f aca="false">IF(AND(A1857&lt;&gt;"",A1856=""),L1855+1,L1855)</f>
        <v>172</v>
      </c>
      <c r="M1856" s="80" t="n">
        <f aca="false">IF(OR(A1856="Insumo",A1856="Composição Auxiliar"),J1856,"")</f>
        <v>14.37</v>
      </c>
      <c r="N1856" s="81" t="str">
        <f aca="false">IF(E1856="Mão de Obra",J1856,"")</f>
        <v/>
      </c>
      <c r="O1856" s="81" t="n">
        <f aca="false">IF(N1856&lt;&gt;"","",M1856)</f>
        <v>14.37</v>
      </c>
      <c r="P1856" s="82" t="str">
        <f aca="false">IF(A1856="Composição",B1856,"")</f>
        <v/>
      </c>
      <c r="Q1856" s="81" t="str">
        <f aca="false">IF(P1856&lt;&gt;"",SUMIF(L1856:L1856,L1856,N1856:N1856),"")</f>
        <v/>
      </c>
      <c r="R1856" s="81" t="str">
        <f aca="false">IF(P1856&lt;&gt;"",SUMIF(L1856:L1856,L1856,O1856:O1856),"")</f>
        <v/>
      </c>
    </row>
    <row r="1857" customFormat="false" ht="25.5" hidden="true" customHeight="true" outlineLevel="0" collapsed="false">
      <c r="A1857" s="91" t="s">
        <v>668</v>
      </c>
      <c r="B1857" s="92" t="s">
        <v>817</v>
      </c>
      <c r="C1857" s="91" t="s">
        <v>664</v>
      </c>
      <c r="D1857" s="91" t="s">
        <v>818</v>
      </c>
      <c r="E1857" s="91" t="s">
        <v>671</v>
      </c>
      <c r="F1857" s="91"/>
      <c r="G1857" s="93" t="s">
        <v>672</v>
      </c>
      <c r="H1857" s="94" t="n">
        <v>0.55</v>
      </c>
      <c r="I1857" s="95" t="n">
        <f aca="false">SUMIFS(J:J,A:A,"Composição",B:B,$B1857)</f>
        <v>22.2</v>
      </c>
      <c r="J1857" s="95" t="n">
        <f aca="false">TRUNC(H1857*I1857,2)</f>
        <v>12.21</v>
      </c>
      <c r="L1857" s="63" t="n">
        <f aca="false">IF(AND(A1858&lt;&gt;"",A1857=""),L1856+1,L1856)</f>
        <v>172</v>
      </c>
      <c r="M1857" s="80" t="n">
        <f aca="false">IF(OR(A1857="Insumo",A1857="Composição Auxiliar"),J1857,"")</f>
        <v>12.21</v>
      </c>
      <c r="N1857" s="81" t="str">
        <f aca="false">IF(E1857="Mão de Obra",J1857,"")</f>
        <v/>
      </c>
      <c r="O1857" s="81" t="n">
        <f aca="false">IF(N1857&lt;&gt;"","",M1857)</f>
        <v>12.21</v>
      </c>
      <c r="P1857" s="82" t="str">
        <f aca="false">IF(A1857="Composição",B1857,"")</f>
        <v/>
      </c>
      <c r="Q1857" s="81" t="str">
        <f aca="false">IF(P1857&lt;&gt;"",SUMIF(L1857:L1857,L1857,N1857:N1857),"")</f>
        <v/>
      </c>
      <c r="R1857" s="81" t="str">
        <f aca="false">IF(P1857&lt;&gt;"",SUMIF(L1857:L1857,L1857,O1857:O1857),"")</f>
        <v/>
      </c>
    </row>
    <row r="1858" customFormat="false" ht="25.5" hidden="true" customHeight="false" outlineLevel="0" collapsed="false">
      <c r="A1858" s="96" t="s">
        <v>679</v>
      </c>
      <c r="B1858" s="97" t="s">
        <v>1580</v>
      </c>
      <c r="C1858" s="96" t="str">
        <f aca="false">VLOOKUP(B1858,INSUMOS!$A:$I,2,0)</f>
        <v>SINAPI</v>
      </c>
      <c r="D1858" s="96" t="str">
        <f aca="false">VLOOKUP(B1858,INSUMOS!$A:$I,3,0)</f>
        <v>CAIXA DE PASSAGEM, EM PVC, DE 4" X 2", PARA ELETRODUTO FLEXIVEL CORRUGADO</v>
      </c>
      <c r="E1858" s="98" t="str">
        <f aca="false">VLOOKUP(B1858,INSUMOS!$A:$I,4,0)</f>
        <v>Material</v>
      </c>
      <c r="F1858" s="98"/>
      <c r="G1858" s="99" t="str">
        <f aca="false">VLOOKUP(B1858,INSUMOS!$A:$I,5,0)</f>
        <v>UN</v>
      </c>
      <c r="H1858" s="100" t="n">
        <v>1</v>
      </c>
      <c r="I1858" s="101" t="n">
        <f aca="false">VLOOKUP(B1858,INSUMOS!$A:$I,8,0)</f>
        <v>2.18</v>
      </c>
      <c r="J1858" s="101" t="n">
        <f aca="false">TRUNC(H1858*I1858,2)</f>
        <v>2.18</v>
      </c>
      <c r="L1858" s="63" t="n">
        <f aca="false">IF(AND(A1859&lt;&gt;"",A1858=""),L1857+1,L1857)</f>
        <v>172</v>
      </c>
      <c r="M1858" s="80" t="n">
        <f aca="false">IF(OR(A1858="Insumo",A1858="Composição Auxiliar"),J1858,"")</f>
        <v>2.18</v>
      </c>
      <c r="N1858" s="81" t="str">
        <f aca="false">IF(E1858="Mão de Obra",J1858,"")</f>
        <v/>
      </c>
      <c r="O1858" s="81" t="n">
        <f aca="false">IF(N1858&lt;&gt;"","",M1858)</f>
        <v>2.18</v>
      </c>
      <c r="P1858" s="82" t="str">
        <f aca="false">IF(A1858="Composição",B1858,"")</f>
        <v/>
      </c>
      <c r="Q1858" s="81" t="str">
        <f aca="false">IF(P1858&lt;&gt;"",SUMIF(L1858:L1858,L1858,N1858:N1858),"")</f>
        <v/>
      </c>
      <c r="R1858" s="81" t="str">
        <f aca="false">IF(P1858&lt;&gt;"",SUMIF(L1858:L1858,L1858,O1858:O1858),"")</f>
        <v/>
      </c>
    </row>
    <row r="1859" customFormat="false" ht="14.25" hidden="true" customHeight="false" outlineLevel="0" collapsed="false">
      <c r="A1859" s="102"/>
      <c r="B1859" s="102"/>
      <c r="C1859" s="102"/>
      <c r="D1859" s="102"/>
      <c r="E1859" s="102"/>
      <c r="F1859" s="103"/>
      <c r="G1859" s="102"/>
      <c r="H1859" s="103"/>
      <c r="I1859" s="102"/>
      <c r="J1859" s="103"/>
      <c r="L1859" s="63" t="n">
        <f aca="false">IF(AND(A1860&lt;&gt;"",A1859=""),L1858+1,L1858)</f>
        <v>172</v>
      </c>
      <c r="M1859" s="80" t="str">
        <f aca="false">IF(OR(A1859="Insumo",A1859="Composição Auxiliar"),J1859,"")</f>
        <v/>
      </c>
      <c r="N1859" s="81" t="str">
        <f aca="false">IF(E1859="Mão de Obra",J1859,"")</f>
        <v/>
      </c>
      <c r="O1859" s="81" t="str">
        <f aca="false">IF(N1859&lt;&gt;"","",M1859)</f>
        <v/>
      </c>
      <c r="P1859" s="82" t="str">
        <f aca="false">IF(A1859="Composição",B1859,"")</f>
        <v/>
      </c>
      <c r="Q1859" s="81" t="str">
        <f aca="false">IF(P1859&lt;&gt;"",SUMIF(L1859:L1859,L1859,N1859:N1859),"")</f>
        <v/>
      </c>
      <c r="R1859" s="81" t="str">
        <f aca="false">IF(P1859&lt;&gt;"",SUMIF(L1859:L1859,L1859,O1859:O1859),"")</f>
        <v/>
      </c>
    </row>
    <row r="1860" customFormat="false" ht="15" hidden="true" customHeight="false" outlineLevel="0" collapsed="false">
      <c r="A1860" s="102"/>
      <c r="B1860" s="102"/>
      <c r="C1860" s="102"/>
      <c r="D1860" s="102"/>
      <c r="E1860" s="102"/>
      <c r="F1860" s="103"/>
      <c r="G1860" s="102"/>
      <c r="H1860" s="104"/>
      <c r="I1860" s="104"/>
      <c r="J1860" s="103"/>
      <c r="L1860" s="63" t="n">
        <f aca="false">IF(AND(A1861&lt;&gt;"",A1860=""),L1859+1,L1859)</f>
        <v>172</v>
      </c>
      <c r="M1860" s="80" t="str">
        <f aca="false">IF(OR(A1860="Insumo",A1860="Composição Auxiliar"),J1860,"")</f>
        <v/>
      </c>
      <c r="N1860" s="81" t="str">
        <f aca="false">IF(E1860="Mão de Obra",J1860,"")</f>
        <v/>
      </c>
      <c r="O1860" s="81" t="str">
        <f aca="false">IF(N1860&lt;&gt;"","",M1860)</f>
        <v/>
      </c>
      <c r="P1860" s="82" t="str">
        <f aca="false">IF(A1860="Composição",B1860,"")</f>
        <v/>
      </c>
      <c r="Q1860" s="81" t="str">
        <f aca="false">IF(P1860&lt;&gt;"",SUMIF(L1860:L1860,L1860,N1860:N1860),"")</f>
        <v/>
      </c>
      <c r="R1860" s="81" t="str">
        <f aca="false">IF(P1860&lt;&gt;"",SUMIF(L1860:L1860,L1860,O1860:O1860),"")</f>
        <v/>
      </c>
    </row>
    <row r="1861" customFormat="false" ht="15" hidden="true" customHeight="false" outlineLevel="0" collapsed="false">
      <c r="A1861" s="108"/>
      <c r="B1861" s="108"/>
      <c r="C1861" s="108"/>
      <c r="D1861" s="108"/>
      <c r="E1861" s="108"/>
      <c r="F1861" s="108"/>
      <c r="G1861" s="108"/>
      <c r="H1861" s="108"/>
      <c r="I1861" s="108"/>
      <c r="J1861" s="108"/>
      <c r="L1861" s="63" t="n">
        <f aca="false">IF(AND(A1862&lt;&gt;"",A1861=""),L1860+1,L1860)</f>
        <v>173</v>
      </c>
      <c r="M1861" s="80" t="str">
        <f aca="false">IF(OR(A1861="Insumo",A1861="Composição Auxiliar"),J1861,"")</f>
        <v/>
      </c>
      <c r="N1861" s="81" t="str">
        <f aca="false">IF(E1861="Mão de Obra",J1861,"")</f>
        <v/>
      </c>
      <c r="O1861" s="81" t="str">
        <f aca="false">IF(N1861&lt;&gt;"","",M1861)</f>
        <v/>
      </c>
      <c r="P1861" s="82" t="str">
        <f aca="false">IF(A1861="Composição",B1861,"")</f>
        <v/>
      </c>
      <c r="Q1861" s="81" t="str">
        <f aca="false">IF(P1861&lt;&gt;"",SUMIF(L1861:L1861,L1861,N1861:N1861),"")</f>
        <v/>
      </c>
      <c r="R1861" s="81" t="str">
        <f aca="false">IF(P1861&lt;&gt;"",SUMIF(L1861:L1861,L1861,O1861:O1861),"")</f>
        <v/>
      </c>
    </row>
    <row r="1862" customFormat="false" ht="15" hidden="true" customHeight="true" outlineLevel="0" collapsed="false">
      <c r="A1862" s="83" t="s">
        <v>474</v>
      </c>
      <c r="B1862" s="84" t="s">
        <v>655</v>
      </c>
      <c r="C1862" s="83" t="s">
        <v>656</v>
      </c>
      <c r="D1862" s="83" t="s">
        <v>657</v>
      </c>
      <c r="E1862" s="83" t="s">
        <v>658</v>
      </c>
      <c r="F1862" s="83"/>
      <c r="G1862" s="85" t="s">
        <v>659</v>
      </c>
      <c r="H1862" s="84" t="s">
        <v>660</v>
      </c>
      <c r="I1862" s="84" t="s">
        <v>661</v>
      </c>
      <c r="J1862" s="84" t="s">
        <v>662</v>
      </c>
      <c r="L1862" s="63" t="n">
        <f aca="false">IF(AND(A1863&lt;&gt;"",A1862=""),L1861+1,L1861)</f>
        <v>173</v>
      </c>
      <c r="M1862" s="80" t="str">
        <f aca="false">IF(OR(A1862="Insumo",A1862="Composição Auxiliar"),J1862,"")</f>
        <v/>
      </c>
      <c r="N1862" s="81" t="str">
        <f aca="false">IF(E1862="Mão de Obra",J1862,"")</f>
        <v/>
      </c>
      <c r="O1862" s="81" t="str">
        <f aca="false">IF(N1862&lt;&gt;"","",M1862)</f>
        <v/>
      </c>
      <c r="P1862" s="82" t="str">
        <f aca="false">IF(A1862="Composição",B1862,"")</f>
        <v/>
      </c>
      <c r="Q1862" s="81" t="str">
        <f aca="false">IF(P1862&lt;&gt;"",SUMIF(L1862:L1862,L1862,N1862:N1862),"")</f>
        <v/>
      </c>
      <c r="R1862" s="81" t="str">
        <f aca="false">IF(P1862&lt;&gt;"",SUMIF(L1862:L1862,L1862,O1862:O1862),"")</f>
        <v/>
      </c>
    </row>
    <row r="1863" customFormat="false" ht="38.25" hidden="true" customHeight="true" outlineLevel="0" collapsed="false">
      <c r="A1863" s="86" t="s">
        <v>663</v>
      </c>
      <c r="B1863" s="87" t="s">
        <v>475</v>
      </c>
      <c r="C1863" s="86" t="s">
        <v>716</v>
      </c>
      <c r="D1863" s="86" t="s">
        <v>1584</v>
      </c>
      <c r="E1863" s="86" t="s">
        <v>724</v>
      </c>
      <c r="F1863" s="86"/>
      <c r="G1863" s="88" t="s">
        <v>718</v>
      </c>
      <c r="H1863" s="89" t="n">
        <v>1</v>
      </c>
      <c r="I1863" s="90" t="n">
        <f aca="false">SUMIF(L:L,$L1863,M:M)</f>
        <v>38.43</v>
      </c>
      <c r="J1863" s="90" t="n">
        <f aca="false">TRUNC(H1863*I1863,2)</f>
        <v>38.43</v>
      </c>
      <c r="L1863" s="63" t="n">
        <f aca="false">IF(AND(A1864&lt;&gt;"",A1863=""),L1862+1,L1862)</f>
        <v>173</v>
      </c>
      <c r="M1863" s="80" t="str">
        <f aca="false">IF(OR(A1863="Insumo",A1863="Composição Auxiliar"),J1863,"")</f>
        <v/>
      </c>
      <c r="N1863" s="81" t="str">
        <f aca="false">IF(E1863="Mão de Obra",J1863,"")</f>
        <v/>
      </c>
      <c r="O1863" s="81" t="str">
        <f aca="false">IF(N1863&lt;&gt;"","",M1863)</f>
        <v/>
      </c>
      <c r="P1863" s="82" t="str">
        <f aca="false">IF(A1863="Composição",B1863,"")</f>
        <v> S-ELE-INFR-C4X2-PVC-FORRO </v>
      </c>
      <c r="Q1863" s="81" t="n">
        <f aca="false">IF(P1863&lt;&gt;"",SUMIF(L1863:L1863,L1863,N1863:N1863),"")</f>
        <v>0</v>
      </c>
      <c r="R1863" s="81" t="n">
        <f aca="false">IF(P1863&lt;&gt;"",SUMIF(L1863:L1863,L1863,O1863:O1863),"")</f>
        <v>0</v>
      </c>
    </row>
    <row r="1864" customFormat="false" ht="25.5" hidden="true" customHeight="true" outlineLevel="0" collapsed="false">
      <c r="A1864" s="91" t="s">
        <v>668</v>
      </c>
      <c r="B1864" s="92" t="s">
        <v>822</v>
      </c>
      <c r="C1864" s="91" t="s">
        <v>664</v>
      </c>
      <c r="D1864" s="91" t="s">
        <v>823</v>
      </c>
      <c r="E1864" s="91" t="s">
        <v>671</v>
      </c>
      <c r="F1864" s="91"/>
      <c r="G1864" s="93" t="s">
        <v>672</v>
      </c>
      <c r="H1864" s="94" t="n">
        <v>0.75</v>
      </c>
      <c r="I1864" s="95" t="n">
        <f aca="false">SUMIFS(J:J,A:A,"Composição",B:B,$B1864)</f>
        <v>26.14</v>
      </c>
      <c r="J1864" s="95" t="n">
        <f aca="false">TRUNC(H1864*I1864,2)</f>
        <v>19.6</v>
      </c>
      <c r="L1864" s="63" t="n">
        <f aca="false">IF(AND(A1865&lt;&gt;"",A1864=""),L1863+1,L1863)</f>
        <v>173</v>
      </c>
      <c r="M1864" s="80" t="n">
        <f aca="false">IF(OR(A1864="Insumo",A1864="Composição Auxiliar"),J1864,"")</f>
        <v>19.6</v>
      </c>
      <c r="N1864" s="81" t="str">
        <f aca="false">IF(E1864="Mão de Obra",J1864,"")</f>
        <v/>
      </c>
      <c r="O1864" s="81" t="n">
        <f aca="false">IF(N1864&lt;&gt;"","",M1864)</f>
        <v>19.6</v>
      </c>
      <c r="P1864" s="82" t="str">
        <f aca="false">IF(A1864="Composição",B1864,"")</f>
        <v/>
      </c>
      <c r="Q1864" s="81" t="str">
        <f aca="false">IF(P1864&lt;&gt;"",SUMIF(L1864:L1864,L1864,N1864:N1864),"")</f>
        <v/>
      </c>
      <c r="R1864" s="81" t="str">
        <f aca="false">IF(P1864&lt;&gt;"",SUMIF(L1864:L1864,L1864,O1864:O1864),"")</f>
        <v/>
      </c>
    </row>
    <row r="1865" customFormat="false" ht="25.5" hidden="true" customHeight="true" outlineLevel="0" collapsed="false">
      <c r="A1865" s="91" t="s">
        <v>668</v>
      </c>
      <c r="B1865" s="92" t="s">
        <v>817</v>
      </c>
      <c r="C1865" s="91" t="s">
        <v>664</v>
      </c>
      <c r="D1865" s="91" t="s">
        <v>818</v>
      </c>
      <c r="E1865" s="91" t="s">
        <v>671</v>
      </c>
      <c r="F1865" s="91"/>
      <c r="G1865" s="93" t="s">
        <v>672</v>
      </c>
      <c r="H1865" s="94" t="n">
        <v>0.75</v>
      </c>
      <c r="I1865" s="95" t="n">
        <f aca="false">SUMIFS(J:J,A:A,"Composição",B:B,$B1865)</f>
        <v>22.2</v>
      </c>
      <c r="J1865" s="95" t="n">
        <f aca="false">TRUNC(H1865*I1865,2)</f>
        <v>16.65</v>
      </c>
      <c r="L1865" s="63" t="n">
        <f aca="false">IF(AND(A1866&lt;&gt;"",A1865=""),L1864+1,L1864)</f>
        <v>173</v>
      </c>
      <c r="M1865" s="80" t="n">
        <f aca="false">IF(OR(A1865="Insumo",A1865="Composição Auxiliar"),J1865,"")</f>
        <v>16.65</v>
      </c>
      <c r="N1865" s="81" t="str">
        <f aca="false">IF(E1865="Mão de Obra",J1865,"")</f>
        <v/>
      </c>
      <c r="O1865" s="81" t="n">
        <f aca="false">IF(N1865&lt;&gt;"","",M1865)</f>
        <v>16.65</v>
      </c>
      <c r="P1865" s="82" t="str">
        <f aca="false">IF(A1865="Composição",B1865,"")</f>
        <v/>
      </c>
      <c r="Q1865" s="81" t="str">
        <f aca="false">IF(P1865&lt;&gt;"",SUMIF(L1865:L1865,L1865,N1865:N1865),"")</f>
        <v/>
      </c>
      <c r="R1865" s="81" t="str">
        <f aca="false">IF(P1865&lt;&gt;"",SUMIF(L1865:L1865,L1865,O1865:O1865),"")</f>
        <v/>
      </c>
    </row>
    <row r="1866" customFormat="false" ht="25.5" hidden="true" customHeight="false" outlineLevel="0" collapsed="false">
      <c r="A1866" s="96" t="s">
        <v>679</v>
      </c>
      <c r="B1866" s="97" t="s">
        <v>1580</v>
      </c>
      <c r="C1866" s="96" t="str">
        <f aca="false">VLOOKUP(B1866,INSUMOS!$A:$I,2,0)</f>
        <v>SINAPI</v>
      </c>
      <c r="D1866" s="96" t="str">
        <f aca="false">VLOOKUP(B1866,INSUMOS!$A:$I,3,0)</f>
        <v>CAIXA DE PASSAGEM, EM PVC, DE 4" X 2", PARA ELETRODUTO FLEXIVEL CORRUGADO</v>
      </c>
      <c r="E1866" s="98" t="str">
        <f aca="false">VLOOKUP(B1866,INSUMOS!$A:$I,4,0)</f>
        <v>Material</v>
      </c>
      <c r="F1866" s="98"/>
      <c r="G1866" s="99" t="str">
        <f aca="false">VLOOKUP(B1866,INSUMOS!$A:$I,5,0)</f>
        <v>UN</v>
      </c>
      <c r="H1866" s="100" t="n">
        <v>1</v>
      </c>
      <c r="I1866" s="101" t="n">
        <f aca="false">VLOOKUP(B1866,INSUMOS!$A:$I,8,0)</f>
        <v>2.18</v>
      </c>
      <c r="J1866" s="101" t="n">
        <f aca="false">TRUNC(H1866*I1866,2)</f>
        <v>2.18</v>
      </c>
      <c r="L1866" s="63" t="n">
        <f aca="false">IF(AND(A1867&lt;&gt;"",A1866=""),L1865+1,L1865)</f>
        <v>173</v>
      </c>
      <c r="M1866" s="80" t="n">
        <f aca="false">IF(OR(A1866="Insumo",A1866="Composição Auxiliar"),J1866,"")</f>
        <v>2.18</v>
      </c>
      <c r="N1866" s="81" t="str">
        <f aca="false">IF(E1866="Mão de Obra",J1866,"")</f>
        <v/>
      </c>
      <c r="O1866" s="81" t="n">
        <f aca="false">IF(N1866&lt;&gt;"","",M1866)</f>
        <v>2.18</v>
      </c>
      <c r="P1866" s="82" t="str">
        <f aca="false">IF(A1866="Composição",B1866,"")</f>
        <v/>
      </c>
      <c r="Q1866" s="81" t="str">
        <f aca="false">IF(P1866&lt;&gt;"",SUMIF(L1866:L1866,L1866,N1866:N1866),"")</f>
        <v/>
      </c>
      <c r="R1866" s="81" t="str">
        <f aca="false">IF(P1866&lt;&gt;"",SUMIF(L1866:L1866,L1866,O1866:O1866),"")</f>
        <v/>
      </c>
    </row>
    <row r="1867" customFormat="false" ht="14.25" hidden="true" customHeight="false" outlineLevel="0" collapsed="false">
      <c r="A1867" s="102"/>
      <c r="B1867" s="102"/>
      <c r="C1867" s="102"/>
      <c r="D1867" s="102"/>
      <c r="E1867" s="102"/>
      <c r="F1867" s="103"/>
      <c r="G1867" s="102"/>
      <c r="H1867" s="103"/>
      <c r="I1867" s="102"/>
      <c r="J1867" s="103"/>
      <c r="L1867" s="63" t="n">
        <f aca="false">IF(AND(A1868&lt;&gt;"",A1867=""),L1866+1,L1866)</f>
        <v>173</v>
      </c>
      <c r="M1867" s="80" t="str">
        <f aca="false">IF(OR(A1867="Insumo",A1867="Composição Auxiliar"),J1867,"")</f>
        <v/>
      </c>
      <c r="N1867" s="81" t="str">
        <f aca="false">IF(E1867="Mão de Obra",J1867,"")</f>
        <v/>
      </c>
      <c r="O1867" s="81" t="str">
        <f aca="false">IF(N1867&lt;&gt;"","",M1867)</f>
        <v/>
      </c>
      <c r="P1867" s="82" t="str">
        <f aca="false">IF(A1867="Composição",B1867,"")</f>
        <v/>
      </c>
      <c r="Q1867" s="81" t="str">
        <f aca="false">IF(P1867&lt;&gt;"",SUMIF(L1867:L1867,L1867,N1867:N1867),"")</f>
        <v/>
      </c>
      <c r="R1867" s="81" t="str">
        <f aca="false">IF(P1867&lt;&gt;"",SUMIF(L1867:L1867,L1867,O1867:O1867),"")</f>
        <v/>
      </c>
    </row>
    <row r="1868" customFormat="false" ht="15" hidden="true" customHeight="false" outlineLevel="0" collapsed="false">
      <c r="A1868" s="102"/>
      <c r="B1868" s="102"/>
      <c r="C1868" s="102"/>
      <c r="D1868" s="102"/>
      <c r="E1868" s="102"/>
      <c r="F1868" s="103"/>
      <c r="G1868" s="102"/>
      <c r="H1868" s="104"/>
      <c r="I1868" s="104"/>
      <c r="J1868" s="103"/>
      <c r="L1868" s="63" t="n">
        <f aca="false">IF(AND(A1869&lt;&gt;"",A1868=""),L1867+1,L1867)</f>
        <v>173</v>
      </c>
      <c r="M1868" s="80" t="str">
        <f aca="false">IF(OR(A1868="Insumo",A1868="Composição Auxiliar"),J1868,"")</f>
        <v/>
      </c>
      <c r="N1868" s="81" t="str">
        <f aca="false">IF(E1868="Mão de Obra",J1868,"")</f>
        <v/>
      </c>
      <c r="O1868" s="81" t="str">
        <f aca="false">IF(N1868&lt;&gt;"","",M1868)</f>
        <v/>
      </c>
      <c r="P1868" s="82" t="str">
        <f aca="false">IF(A1868="Composição",B1868,"")</f>
        <v/>
      </c>
      <c r="Q1868" s="81" t="str">
        <f aca="false">IF(P1868&lt;&gt;"",SUMIF(L1868:L1868,L1868,N1868:N1868),"")</f>
        <v/>
      </c>
      <c r="R1868" s="81" t="str">
        <f aca="false">IF(P1868&lt;&gt;"",SUMIF(L1868:L1868,L1868,O1868:O1868),"")</f>
        <v/>
      </c>
    </row>
    <row r="1869" customFormat="false" ht="15" hidden="true" customHeight="false" outlineLevel="0" collapsed="false">
      <c r="A1869" s="108"/>
      <c r="B1869" s="108"/>
      <c r="C1869" s="108"/>
      <c r="D1869" s="108"/>
      <c r="E1869" s="108"/>
      <c r="F1869" s="108"/>
      <c r="G1869" s="108"/>
      <c r="H1869" s="108"/>
      <c r="I1869" s="108"/>
      <c r="J1869" s="108"/>
      <c r="L1869" s="63" t="n">
        <f aca="false">IF(AND(A1870&lt;&gt;"",A1869=""),L1868+1,L1868)</f>
        <v>174</v>
      </c>
      <c r="M1869" s="80" t="str">
        <f aca="false">IF(OR(A1869="Insumo",A1869="Composição Auxiliar"),J1869,"")</f>
        <v/>
      </c>
      <c r="N1869" s="81" t="str">
        <f aca="false">IF(E1869="Mão de Obra",J1869,"")</f>
        <v/>
      </c>
      <c r="O1869" s="81" t="str">
        <f aca="false">IF(N1869&lt;&gt;"","",M1869)</f>
        <v/>
      </c>
      <c r="P1869" s="82" t="str">
        <f aca="false">IF(A1869="Composição",B1869,"")</f>
        <v/>
      </c>
      <c r="Q1869" s="81" t="str">
        <f aca="false">IF(P1869&lt;&gt;"",SUMIF(L1869:L1869,L1869,N1869:N1869),"")</f>
        <v/>
      </c>
      <c r="R1869" s="81" t="str">
        <f aca="false">IF(P1869&lt;&gt;"",SUMIF(L1869:L1869,L1869,O1869:O1869),"")</f>
        <v/>
      </c>
    </row>
    <row r="1870" customFormat="false" ht="15" hidden="true" customHeight="true" outlineLevel="0" collapsed="false">
      <c r="A1870" s="83" t="s">
        <v>476</v>
      </c>
      <c r="B1870" s="84" t="s">
        <v>655</v>
      </c>
      <c r="C1870" s="83" t="s">
        <v>656</v>
      </c>
      <c r="D1870" s="83" t="s">
        <v>657</v>
      </c>
      <c r="E1870" s="83" t="s">
        <v>658</v>
      </c>
      <c r="F1870" s="83"/>
      <c r="G1870" s="85" t="s">
        <v>659</v>
      </c>
      <c r="H1870" s="84" t="s">
        <v>660</v>
      </c>
      <c r="I1870" s="84" t="s">
        <v>661</v>
      </c>
      <c r="J1870" s="84" t="s">
        <v>662</v>
      </c>
      <c r="L1870" s="63" t="n">
        <f aca="false">IF(AND(A1871&lt;&gt;"",A1870=""),L1869+1,L1869)</f>
        <v>174</v>
      </c>
      <c r="M1870" s="80" t="str">
        <f aca="false">IF(OR(A1870="Insumo",A1870="Composição Auxiliar"),J1870,"")</f>
        <v/>
      </c>
      <c r="N1870" s="81" t="str">
        <f aca="false">IF(E1870="Mão de Obra",J1870,"")</f>
        <v/>
      </c>
      <c r="O1870" s="81" t="str">
        <f aca="false">IF(N1870&lt;&gt;"","",M1870)</f>
        <v/>
      </c>
      <c r="P1870" s="82" t="str">
        <f aca="false">IF(A1870="Composição",B1870,"")</f>
        <v/>
      </c>
      <c r="Q1870" s="81" t="str">
        <f aca="false">IF(P1870&lt;&gt;"",SUMIF(L1870:L1870,L1870,N1870:N1870),"")</f>
        <v/>
      </c>
      <c r="R1870" s="81" t="str">
        <f aca="false">IF(P1870&lt;&gt;"",SUMIF(L1870:L1870,L1870,O1870:O1870),"")</f>
        <v/>
      </c>
    </row>
    <row r="1871" customFormat="false" ht="25.5" hidden="true" customHeight="true" outlineLevel="0" collapsed="false">
      <c r="A1871" s="86" t="s">
        <v>663</v>
      </c>
      <c r="B1871" s="87" t="s">
        <v>477</v>
      </c>
      <c r="C1871" s="86" t="s">
        <v>664</v>
      </c>
      <c r="D1871" s="86" t="s">
        <v>1586</v>
      </c>
      <c r="E1871" s="86" t="s">
        <v>724</v>
      </c>
      <c r="F1871" s="86"/>
      <c r="G1871" s="88" t="s">
        <v>729</v>
      </c>
      <c r="H1871" s="89" t="n">
        <v>1</v>
      </c>
      <c r="I1871" s="90" t="n">
        <f aca="false">SUMIF(L:L,$L1871,M:M)</f>
        <v>18.58</v>
      </c>
      <c r="J1871" s="90" t="n">
        <f aca="false">TRUNC(H1871*I1871,2)</f>
        <v>18.58</v>
      </c>
      <c r="L1871" s="63" t="n">
        <f aca="false">IF(AND(A1872&lt;&gt;"",A1871=""),L1870+1,L1870)</f>
        <v>174</v>
      </c>
      <c r="M1871" s="80" t="str">
        <f aca="false">IF(OR(A1871="Insumo",A1871="Composição Auxiliar"),J1871,"")</f>
        <v/>
      </c>
      <c r="N1871" s="81" t="str">
        <f aca="false">IF(E1871="Mão de Obra",J1871,"")</f>
        <v/>
      </c>
      <c r="O1871" s="81" t="str">
        <f aca="false">IF(N1871&lt;&gt;"","",M1871)</f>
        <v/>
      </c>
      <c r="P1871" s="82" t="str">
        <f aca="false">IF(A1871="Composição",B1871,"")</f>
        <v> 95728 </v>
      </c>
      <c r="Q1871" s="81" t="n">
        <f aca="false">IF(P1871&lt;&gt;"",SUMIF(L1871:L1871,L1871,N1871:N1871),"")</f>
        <v>0</v>
      </c>
      <c r="R1871" s="81" t="n">
        <f aca="false">IF(P1871&lt;&gt;"",SUMIF(L1871:L1871,L1871,O1871:O1871),"")</f>
        <v>0</v>
      </c>
    </row>
    <row r="1872" customFormat="false" ht="25.5" hidden="true" customHeight="true" outlineLevel="0" collapsed="false">
      <c r="A1872" s="91" t="s">
        <v>668</v>
      </c>
      <c r="B1872" s="92" t="s">
        <v>817</v>
      </c>
      <c r="C1872" s="91" t="s">
        <v>664</v>
      </c>
      <c r="D1872" s="91" t="s">
        <v>818</v>
      </c>
      <c r="E1872" s="91" t="s">
        <v>671</v>
      </c>
      <c r="F1872" s="91"/>
      <c r="G1872" s="93" t="s">
        <v>672</v>
      </c>
      <c r="H1872" s="94" t="n">
        <v>0.203</v>
      </c>
      <c r="I1872" s="95" t="n">
        <f aca="false">SUMIFS(J:J,A:A,"Composição",B:B,$B1872)</f>
        <v>22.2</v>
      </c>
      <c r="J1872" s="95" t="n">
        <f aca="false">TRUNC(H1872*I1872,2)</f>
        <v>4.5</v>
      </c>
      <c r="L1872" s="63" t="n">
        <f aca="false">IF(AND(A1873&lt;&gt;"",A1872=""),L1871+1,L1871)</f>
        <v>174</v>
      </c>
      <c r="M1872" s="80" t="n">
        <f aca="false">IF(OR(A1872="Insumo",A1872="Composição Auxiliar"),J1872,"")</f>
        <v>4.5</v>
      </c>
      <c r="N1872" s="81" t="str">
        <f aca="false">IF(E1872="Mão de Obra",J1872,"")</f>
        <v/>
      </c>
      <c r="O1872" s="81" t="n">
        <f aca="false">IF(N1872&lt;&gt;"","",M1872)</f>
        <v>4.5</v>
      </c>
      <c r="P1872" s="82" t="str">
        <f aca="false">IF(A1872="Composição",B1872,"")</f>
        <v/>
      </c>
      <c r="Q1872" s="81" t="str">
        <f aca="false">IF(P1872&lt;&gt;"",SUMIF(L1872:L1872,L1872,N1872:N1872),"")</f>
        <v/>
      </c>
      <c r="R1872" s="81" t="str">
        <f aca="false">IF(P1872&lt;&gt;"",SUMIF(L1872:L1872,L1872,O1872:O1872),"")</f>
        <v/>
      </c>
    </row>
    <row r="1873" customFormat="false" ht="25.5" hidden="true" customHeight="true" outlineLevel="0" collapsed="false">
      <c r="A1873" s="91" t="s">
        <v>668</v>
      </c>
      <c r="B1873" s="92" t="s">
        <v>822</v>
      </c>
      <c r="C1873" s="91" t="s">
        <v>664</v>
      </c>
      <c r="D1873" s="91" t="s">
        <v>823</v>
      </c>
      <c r="E1873" s="91" t="s">
        <v>671</v>
      </c>
      <c r="F1873" s="91"/>
      <c r="G1873" s="93" t="s">
        <v>672</v>
      </c>
      <c r="H1873" s="94" t="n">
        <v>0.203</v>
      </c>
      <c r="I1873" s="95" t="n">
        <f aca="false">SUMIFS(J:J,A:A,"Composição",B:B,$B1873)</f>
        <v>26.14</v>
      </c>
      <c r="J1873" s="95" t="n">
        <f aca="false">TRUNC(H1873*I1873,2)</f>
        <v>5.3</v>
      </c>
      <c r="L1873" s="63" t="n">
        <f aca="false">IF(AND(A1874&lt;&gt;"",A1873=""),L1872+1,L1872)</f>
        <v>174</v>
      </c>
      <c r="M1873" s="80" t="n">
        <f aca="false">IF(OR(A1873="Insumo",A1873="Composição Auxiliar"),J1873,"")</f>
        <v>5.3</v>
      </c>
      <c r="N1873" s="81" t="str">
        <f aca="false">IF(E1873="Mão de Obra",J1873,"")</f>
        <v/>
      </c>
      <c r="O1873" s="81" t="n">
        <f aca="false">IF(N1873&lt;&gt;"","",M1873)</f>
        <v>5.3</v>
      </c>
      <c r="P1873" s="82" t="str">
        <f aca="false">IF(A1873="Composição",B1873,"")</f>
        <v/>
      </c>
      <c r="Q1873" s="81" t="str">
        <f aca="false">IF(P1873&lt;&gt;"",SUMIF(L1873:L1873,L1873,N1873:N1873),"")</f>
        <v/>
      </c>
      <c r="R1873" s="81" t="str">
        <f aca="false">IF(P1873&lt;&gt;"",SUMIF(L1873:L1873,L1873,O1873:O1873),"")</f>
        <v/>
      </c>
    </row>
    <row r="1874" customFormat="false" ht="51" hidden="true" customHeight="true" outlineLevel="0" collapsed="false">
      <c r="A1874" s="91" t="s">
        <v>668</v>
      </c>
      <c r="B1874" s="92" t="s">
        <v>762</v>
      </c>
      <c r="C1874" s="91" t="s">
        <v>664</v>
      </c>
      <c r="D1874" s="91" t="s">
        <v>763</v>
      </c>
      <c r="E1874" s="91" t="s">
        <v>764</v>
      </c>
      <c r="F1874" s="91"/>
      <c r="G1874" s="93" t="s">
        <v>729</v>
      </c>
      <c r="H1874" s="94" t="n">
        <v>1</v>
      </c>
      <c r="I1874" s="95" t="n">
        <f aca="false">SUMIFS(J:J,A:A,"Composição",B:B,$B1874)</f>
        <v>3.68</v>
      </c>
      <c r="J1874" s="95" t="n">
        <f aca="false">TRUNC(H1874*I1874,2)</f>
        <v>3.68</v>
      </c>
      <c r="L1874" s="63" t="n">
        <f aca="false">IF(AND(A1875&lt;&gt;"",A1874=""),L1873+1,L1873)</f>
        <v>174</v>
      </c>
      <c r="M1874" s="80" t="n">
        <f aca="false">IF(OR(A1874="Insumo",A1874="Composição Auxiliar"),J1874,"")</f>
        <v>3.68</v>
      </c>
      <c r="N1874" s="81" t="str">
        <f aca="false">IF(E1874="Mão de Obra",J1874,"")</f>
        <v/>
      </c>
      <c r="O1874" s="81" t="n">
        <f aca="false">IF(N1874&lt;&gt;"","",M1874)</f>
        <v>3.68</v>
      </c>
      <c r="P1874" s="82" t="str">
        <f aca="false">IF(A1874="Composição",B1874,"")</f>
        <v/>
      </c>
      <c r="Q1874" s="81" t="str">
        <f aca="false">IF(P1874&lt;&gt;"",SUMIF(L1874:L1874,L1874,N1874:N1874),"")</f>
        <v/>
      </c>
      <c r="R1874" s="81" t="str">
        <f aca="false">IF(P1874&lt;&gt;"",SUMIF(L1874:L1874,L1874,O1874:O1874),"")</f>
        <v/>
      </c>
    </row>
    <row r="1875" customFormat="false" ht="14.25" hidden="true" customHeight="false" outlineLevel="0" collapsed="false">
      <c r="A1875" s="96" t="s">
        <v>679</v>
      </c>
      <c r="B1875" s="97" t="s">
        <v>1587</v>
      </c>
      <c r="C1875" s="96" t="str">
        <f aca="false">VLOOKUP(B1875,INSUMOS!$A:$I,2,0)</f>
        <v>SINAPI</v>
      </c>
      <c r="D1875" s="96" t="str">
        <f aca="false">VLOOKUP(B1875,INSUMOS!$A:$I,3,0)</f>
        <v>ELETRODUTO DE PVC RIGIDO SOLDAVEL, CLASSE B, DE 32 MM</v>
      </c>
      <c r="E1875" s="98" t="str">
        <f aca="false">VLOOKUP(B1875,INSUMOS!$A:$I,4,0)</f>
        <v>Material</v>
      </c>
      <c r="F1875" s="98"/>
      <c r="G1875" s="99" t="str">
        <f aca="false">VLOOKUP(B1875,INSUMOS!$A:$I,5,0)</f>
        <v>M</v>
      </c>
      <c r="H1875" s="100" t="n">
        <v>1.0538</v>
      </c>
      <c r="I1875" s="101" t="n">
        <f aca="false">VLOOKUP(B1875,INSUMOS!$A:$I,8,0)</f>
        <v>4.84</v>
      </c>
      <c r="J1875" s="101" t="n">
        <f aca="false">TRUNC(H1875*I1875,2)</f>
        <v>5.1</v>
      </c>
      <c r="L1875" s="63" t="n">
        <f aca="false">IF(AND(A1876&lt;&gt;"",A1875=""),L1874+1,L1874)</f>
        <v>174</v>
      </c>
      <c r="M1875" s="80" t="n">
        <f aca="false">IF(OR(A1875="Insumo",A1875="Composição Auxiliar"),J1875,"")</f>
        <v>5.1</v>
      </c>
      <c r="N1875" s="81" t="str">
        <f aca="false">IF(E1875="Mão de Obra",J1875,"")</f>
        <v/>
      </c>
      <c r="O1875" s="81" t="n">
        <f aca="false">IF(N1875&lt;&gt;"","",M1875)</f>
        <v>5.1</v>
      </c>
      <c r="P1875" s="82" t="str">
        <f aca="false">IF(A1875="Composição",B1875,"")</f>
        <v/>
      </c>
      <c r="Q1875" s="81" t="str">
        <f aca="false">IF(P1875&lt;&gt;"",SUMIF(L1875:L1875,L1875,N1875:N1875),"")</f>
        <v/>
      </c>
      <c r="R1875" s="81" t="str">
        <f aca="false">IF(P1875&lt;&gt;"",SUMIF(L1875:L1875,L1875,O1875:O1875),"")</f>
        <v/>
      </c>
    </row>
    <row r="1876" customFormat="false" ht="14.25" hidden="true" customHeight="false" outlineLevel="0" collapsed="false">
      <c r="A1876" s="102"/>
      <c r="B1876" s="102"/>
      <c r="C1876" s="102"/>
      <c r="D1876" s="102"/>
      <c r="E1876" s="102"/>
      <c r="F1876" s="103"/>
      <c r="G1876" s="102"/>
      <c r="H1876" s="103"/>
      <c r="I1876" s="102"/>
      <c r="J1876" s="103"/>
      <c r="L1876" s="63" t="n">
        <f aca="false">IF(AND(A1877&lt;&gt;"",A1876=""),L1875+1,L1875)</f>
        <v>174</v>
      </c>
      <c r="M1876" s="80" t="str">
        <f aca="false">IF(OR(A1876="Insumo",A1876="Composição Auxiliar"),J1876,"")</f>
        <v/>
      </c>
      <c r="N1876" s="81" t="str">
        <f aca="false">IF(E1876="Mão de Obra",J1876,"")</f>
        <v/>
      </c>
      <c r="O1876" s="81" t="str">
        <f aca="false">IF(N1876&lt;&gt;"","",M1876)</f>
        <v/>
      </c>
      <c r="P1876" s="82" t="str">
        <f aca="false">IF(A1876="Composição",B1876,"")</f>
        <v/>
      </c>
      <c r="Q1876" s="81" t="str">
        <f aca="false">IF(P1876&lt;&gt;"",SUMIF(L1876:L1876,L1876,N1876:N1876),"")</f>
        <v/>
      </c>
      <c r="R1876" s="81" t="str">
        <f aca="false">IF(P1876&lt;&gt;"",SUMIF(L1876:L1876,L1876,O1876:O1876),"")</f>
        <v/>
      </c>
    </row>
    <row r="1877" customFormat="false" ht="15" hidden="true" customHeight="false" outlineLevel="0" collapsed="false">
      <c r="A1877" s="102"/>
      <c r="B1877" s="102"/>
      <c r="C1877" s="102"/>
      <c r="D1877" s="102"/>
      <c r="E1877" s="102"/>
      <c r="F1877" s="103"/>
      <c r="G1877" s="102"/>
      <c r="H1877" s="104"/>
      <c r="I1877" s="104"/>
      <c r="J1877" s="103"/>
      <c r="L1877" s="63" t="n">
        <f aca="false">IF(AND(A1878&lt;&gt;"",A1877=""),L1876+1,L1876)</f>
        <v>174</v>
      </c>
      <c r="M1877" s="80" t="str">
        <f aca="false">IF(OR(A1877="Insumo",A1877="Composição Auxiliar"),J1877,"")</f>
        <v/>
      </c>
      <c r="N1877" s="81" t="str">
        <f aca="false">IF(E1877="Mão de Obra",J1877,"")</f>
        <v/>
      </c>
      <c r="O1877" s="81" t="str">
        <f aca="false">IF(N1877&lt;&gt;"","",M1877)</f>
        <v/>
      </c>
      <c r="P1877" s="82" t="str">
        <f aca="false">IF(A1877="Composição",B1877,"")</f>
        <v/>
      </c>
      <c r="Q1877" s="81" t="str">
        <f aca="false">IF(P1877&lt;&gt;"",SUMIF(L1877:L1877,L1877,N1877:N1877),"")</f>
        <v/>
      </c>
      <c r="R1877" s="81" t="str">
        <f aca="false">IF(P1877&lt;&gt;"",SUMIF(L1877:L1877,L1877,O1877:O1877),"")</f>
        <v/>
      </c>
    </row>
    <row r="1878" customFormat="false" ht="15" hidden="true" customHeight="false" outlineLevel="0" collapsed="false">
      <c r="A1878" s="108"/>
      <c r="B1878" s="108"/>
      <c r="C1878" s="108"/>
      <c r="D1878" s="108"/>
      <c r="E1878" s="108"/>
      <c r="F1878" s="108"/>
      <c r="G1878" s="108"/>
      <c r="H1878" s="108"/>
      <c r="I1878" s="108"/>
      <c r="J1878" s="108"/>
      <c r="L1878" s="63" t="n">
        <f aca="false">IF(AND(A1879&lt;&gt;"",A1878=""),L1877+1,L1877)</f>
        <v>175</v>
      </c>
      <c r="M1878" s="80" t="str">
        <f aca="false">IF(OR(A1878="Insumo",A1878="Composição Auxiliar"),J1878,"")</f>
        <v/>
      </c>
      <c r="N1878" s="81" t="str">
        <f aca="false">IF(E1878="Mão de Obra",J1878,"")</f>
        <v/>
      </c>
      <c r="O1878" s="81" t="str">
        <f aca="false">IF(N1878&lt;&gt;"","",M1878)</f>
        <v/>
      </c>
      <c r="P1878" s="82" t="str">
        <f aca="false">IF(A1878="Composição",B1878,"")</f>
        <v/>
      </c>
      <c r="Q1878" s="81" t="str">
        <f aca="false">IF(P1878&lt;&gt;"",SUMIF(L1878:L1878,L1878,N1878:N1878),"")</f>
        <v/>
      </c>
      <c r="R1878" s="81" t="str">
        <f aca="false">IF(P1878&lt;&gt;"",SUMIF(L1878:L1878,L1878,O1878:O1878),"")</f>
        <v/>
      </c>
    </row>
    <row r="1879" customFormat="false" ht="15" hidden="true" customHeight="true" outlineLevel="0" collapsed="false">
      <c r="A1879" s="83" t="s">
        <v>478</v>
      </c>
      <c r="B1879" s="84" t="s">
        <v>655</v>
      </c>
      <c r="C1879" s="83" t="s">
        <v>656</v>
      </c>
      <c r="D1879" s="83" t="s">
        <v>657</v>
      </c>
      <c r="E1879" s="83" t="s">
        <v>658</v>
      </c>
      <c r="F1879" s="83"/>
      <c r="G1879" s="85" t="s">
        <v>659</v>
      </c>
      <c r="H1879" s="84" t="s">
        <v>660</v>
      </c>
      <c r="I1879" s="84" t="s">
        <v>661</v>
      </c>
      <c r="J1879" s="84" t="s">
        <v>662</v>
      </c>
      <c r="L1879" s="63" t="n">
        <f aca="false">IF(AND(A1880&lt;&gt;"",A1879=""),L1878+1,L1878)</f>
        <v>175</v>
      </c>
      <c r="M1879" s="80" t="str">
        <f aca="false">IF(OR(A1879="Insumo",A1879="Composição Auxiliar"),J1879,"")</f>
        <v/>
      </c>
      <c r="N1879" s="81" t="str">
        <f aca="false">IF(E1879="Mão de Obra",J1879,"")</f>
        <v/>
      </c>
      <c r="O1879" s="81" t="str">
        <f aca="false">IF(N1879&lt;&gt;"","",M1879)</f>
        <v/>
      </c>
      <c r="P1879" s="82" t="str">
        <f aca="false">IF(A1879="Composição",B1879,"")</f>
        <v/>
      </c>
      <c r="Q1879" s="81" t="str">
        <f aca="false">IF(P1879&lt;&gt;"",SUMIF(L1879:L1879,L1879,N1879:N1879),"")</f>
        <v/>
      </c>
      <c r="R1879" s="81" t="str">
        <f aca="false">IF(P1879&lt;&gt;"",SUMIF(L1879:L1879,L1879,O1879:O1879),"")</f>
        <v/>
      </c>
    </row>
    <row r="1880" customFormat="false" ht="38.25" hidden="true" customHeight="true" outlineLevel="0" collapsed="false">
      <c r="A1880" s="86" t="s">
        <v>663</v>
      </c>
      <c r="B1880" s="87" t="s">
        <v>479</v>
      </c>
      <c r="C1880" s="86" t="s">
        <v>664</v>
      </c>
      <c r="D1880" s="86" t="s">
        <v>1589</v>
      </c>
      <c r="E1880" s="86" t="s">
        <v>724</v>
      </c>
      <c r="F1880" s="86"/>
      <c r="G1880" s="88" t="s">
        <v>729</v>
      </c>
      <c r="H1880" s="89" t="n">
        <v>1</v>
      </c>
      <c r="I1880" s="90" t="n">
        <f aca="false">SUMIF(L:L,$L1880,M:M)</f>
        <v>15.6</v>
      </c>
      <c r="J1880" s="90" t="n">
        <f aca="false">TRUNC(H1880*I1880,2)</f>
        <v>15.6</v>
      </c>
      <c r="L1880" s="63" t="n">
        <f aca="false">IF(AND(A1881&lt;&gt;"",A1880=""),L1879+1,L1879)</f>
        <v>175</v>
      </c>
      <c r="M1880" s="80" t="str">
        <f aca="false">IF(OR(A1880="Insumo",A1880="Composição Auxiliar"),J1880,"")</f>
        <v/>
      </c>
      <c r="N1880" s="81" t="str">
        <f aca="false">IF(E1880="Mão de Obra",J1880,"")</f>
        <v/>
      </c>
      <c r="O1880" s="81" t="str">
        <f aca="false">IF(N1880&lt;&gt;"","",M1880)</f>
        <v/>
      </c>
      <c r="P1880" s="82" t="str">
        <f aca="false">IF(A1880="Composição",B1880,"")</f>
        <v> 91857 </v>
      </c>
      <c r="Q1880" s="81" t="n">
        <f aca="false">IF(P1880&lt;&gt;"",SUMIF(L1880:L1880,L1880,N1880:N1880),"")</f>
        <v>0</v>
      </c>
      <c r="R1880" s="81" t="n">
        <f aca="false">IF(P1880&lt;&gt;"",SUMIF(L1880:L1880,L1880,O1880:O1880),"")</f>
        <v>0</v>
      </c>
    </row>
    <row r="1881" customFormat="false" ht="25.5" hidden="true" customHeight="true" outlineLevel="0" collapsed="false">
      <c r="A1881" s="91" t="s">
        <v>668</v>
      </c>
      <c r="B1881" s="92" t="s">
        <v>822</v>
      </c>
      <c r="C1881" s="91" t="s">
        <v>664</v>
      </c>
      <c r="D1881" s="91" t="s">
        <v>823</v>
      </c>
      <c r="E1881" s="91" t="s">
        <v>671</v>
      </c>
      <c r="F1881" s="91"/>
      <c r="G1881" s="93" t="s">
        <v>672</v>
      </c>
      <c r="H1881" s="94" t="n">
        <v>0.149</v>
      </c>
      <c r="I1881" s="95" t="n">
        <f aca="false">SUMIFS(J:J,A:A,"Composição",B:B,$B1881)</f>
        <v>26.14</v>
      </c>
      <c r="J1881" s="95" t="n">
        <f aca="false">TRUNC(H1881*I1881,2)</f>
        <v>3.89</v>
      </c>
      <c r="L1881" s="63" t="n">
        <f aca="false">IF(AND(A1882&lt;&gt;"",A1881=""),L1880+1,L1880)</f>
        <v>175</v>
      </c>
      <c r="M1881" s="80" t="n">
        <f aca="false">IF(OR(A1881="Insumo",A1881="Composição Auxiliar"),J1881,"")</f>
        <v>3.89</v>
      </c>
      <c r="N1881" s="81" t="str">
        <f aca="false">IF(E1881="Mão de Obra",J1881,"")</f>
        <v/>
      </c>
      <c r="O1881" s="81" t="n">
        <f aca="false">IF(N1881&lt;&gt;"","",M1881)</f>
        <v>3.89</v>
      </c>
      <c r="P1881" s="82" t="str">
        <f aca="false">IF(A1881="Composição",B1881,"")</f>
        <v/>
      </c>
      <c r="Q1881" s="81" t="str">
        <f aca="false">IF(P1881&lt;&gt;"",SUMIF(L1881:L1881,L1881,N1881:N1881),"")</f>
        <v/>
      </c>
      <c r="R1881" s="81" t="str">
        <f aca="false">IF(P1881&lt;&gt;"",SUMIF(L1881:L1881,L1881,O1881:O1881),"")</f>
        <v/>
      </c>
    </row>
    <row r="1882" customFormat="false" ht="25.5" hidden="true" customHeight="true" outlineLevel="0" collapsed="false">
      <c r="A1882" s="91" t="s">
        <v>668</v>
      </c>
      <c r="B1882" s="92" t="s">
        <v>817</v>
      </c>
      <c r="C1882" s="91" t="s">
        <v>664</v>
      </c>
      <c r="D1882" s="91" t="s">
        <v>818</v>
      </c>
      <c r="E1882" s="91" t="s">
        <v>671</v>
      </c>
      <c r="F1882" s="91"/>
      <c r="G1882" s="93" t="s">
        <v>672</v>
      </c>
      <c r="H1882" s="94" t="n">
        <v>0.149</v>
      </c>
      <c r="I1882" s="95" t="n">
        <f aca="false">SUMIFS(J:J,A:A,"Composição",B:B,$B1882)</f>
        <v>22.2</v>
      </c>
      <c r="J1882" s="95" t="n">
        <f aca="false">TRUNC(H1882*I1882,2)</f>
        <v>3.3</v>
      </c>
      <c r="L1882" s="63" t="n">
        <f aca="false">IF(AND(A1883&lt;&gt;"",A1882=""),L1881+1,L1881)</f>
        <v>175</v>
      </c>
      <c r="M1882" s="80" t="n">
        <f aca="false">IF(OR(A1882="Insumo",A1882="Composição Auxiliar"),J1882,"")</f>
        <v>3.3</v>
      </c>
      <c r="N1882" s="81" t="str">
        <f aca="false">IF(E1882="Mão de Obra",J1882,"")</f>
        <v/>
      </c>
      <c r="O1882" s="81" t="n">
        <f aca="false">IF(N1882&lt;&gt;"","",M1882)</f>
        <v>3.3</v>
      </c>
      <c r="P1882" s="82" t="str">
        <f aca="false">IF(A1882="Composição",B1882,"")</f>
        <v/>
      </c>
      <c r="Q1882" s="81" t="str">
        <f aca="false">IF(P1882&lt;&gt;"",SUMIF(L1882:L1882,L1882,N1882:N1882),"")</f>
        <v/>
      </c>
      <c r="R1882" s="81" t="str">
        <f aca="false">IF(P1882&lt;&gt;"",SUMIF(L1882:L1882,L1882,O1882:O1882),"")</f>
        <v/>
      </c>
    </row>
    <row r="1883" customFormat="false" ht="25.5" hidden="true" customHeight="false" outlineLevel="0" collapsed="false">
      <c r="A1883" s="96" t="s">
        <v>679</v>
      </c>
      <c r="B1883" s="97" t="s">
        <v>1590</v>
      </c>
      <c r="C1883" s="96" t="str">
        <f aca="false">VLOOKUP(B1883,INSUMOS!$A:$I,2,0)</f>
        <v>SINAPI</v>
      </c>
      <c r="D1883" s="96" t="str">
        <f aca="false">VLOOKUP(B1883,INSUMOS!$A:$I,3,0)</f>
        <v>ELETRODUTO PVC FLEXIVEL CORRUGADO, REFORCADO, COR LARANJA, DE 32 MM, PARA LAJES E PISOS</v>
      </c>
      <c r="E1883" s="98" t="str">
        <f aca="false">VLOOKUP(B1883,INSUMOS!$A:$I,4,0)</f>
        <v>Material</v>
      </c>
      <c r="F1883" s="98"/>
      <c r="G1883" s="99" t="str">
        <f aca="false">VLOOKUP(B1883,INSUMOS!$A:$I,5,0)</f>
        <v>M</v>
      </c>
      <c r="H1883" s="100" t="n">
        <v>1.017</v>
      </c>
      <c r="I1883" s="101" t="n">
        <f aca="false">VLOOKUP(B1883,INSUMOS!$A:$I,8,0)</f>
        <v>8.27</v>
      </c>
      <c r="J1883" s="101" t="n">
        <f aca="false">TRUNC(H1883*I1883,2)</f>
        <v>8.41</v>
      </c>
      <c r="L1883" s="63" t="n">
        <f aca="false">IF(AND(A1884&lt;&gt;"",A1883=""),L1882+1,L1882)</f>
        <v>175</v>
      </c>
      <c r="M1883" s="80" t="n">
        <f aca="false">IF(OR(A1883="Insumo",A1883="Composição Auxiliar"),J1883,"")</f>
        <v>8.41</v>
      </c>
      <c r="N1883" s="81" t="str">
        <f aca="false">IF(E1883="Mão de Obra",J1883,"")</f>
        <v/>
      </c>
      <c r="O1883" s="81" t="n">
        <f aca="false">IF(N1883&lt;&gt;"","",M1883)</f>
        <v>8.41</v>
      </c>
      <c r="P1883" s="82" t="str">
        <f aca="false">IF(A1883="Composição",B1883,"")</f>
        <v/>
      </c>
      <c r="Q1883" s="81" t="str">
        <f aca="false">IF(P1883&lt;&gt;"",SUMIF(L1883:L1883,L1883,N1883:N1883),"")</f>
        <v/>
      </c>
      <c r="R1883" s="81" t="str">
        <f aca="false">IF(P1883&lt;&gt;"",SUMIF(L1883:L1883,L1883,O1883:O1883),"")</f>
        <v/>
      </c>
    </row>
    <row r="1884" customFormat="false" ht="14.25" hidden="true" customHeight="false" outlineLevel="0" collapsed="false">
      <c r="A1884" s="102"/>
      <c r="B1884" s="102"/>
      <c r="C1884" s="102"/>
      <c r="D1884" s="102"/>
      <c r="E1884" s="102"/>
      <c r="F1884" s="103"/>
      <c r="G1884" s="102"/>
      <c r="H1884" s="103"/>
      <c r="I1884" s="102"/>
      <c r="J1884" s="103"/>
      <c r="L1884" s="63" t="n">
        <f aca="false">IF(AND(A1885&lt;&gt;"",A1884=""),L1883+1,L1883)</f>
        <v>175</v>
      </c>
      <c r="M1884" s="80" t="str">
        <f aca="false">IF(OR(A1884="Insumo",A1884="Composição Auxiliar"),J1884,"")</f>
        <v/>
      </c>
      <c r="N1884" s="81" t="str">
        <f aca="false">IF(E1884="Mão de Obra",J1884,"")</f>
        <v/>
      </c>
      <c r="O1884" s="81" t="str">
        <f aca="false">IF(N1884&lt;&gt;"","",M1884)</f>
        <v/>
      </c>
      <c r="P1884" s="82" t="str">
        <f aca="false">IF(A1884="Composição",B1884,"")</f>
        <v/>
      </c>
      <c r="Q1884" s="81" t="str">
        <f aca="false">IF(P1884&lt;&gt;"",SUMIF(L1884:L1884,L1884,N1884:N1884),"")</f>
        <v/>
      </c>
      <c r="R1884" s="81" t="str">
        <f aca="false">IF(P1884&lt;&gt;"",SUMIF(L1884:L1884,L1884,O1884:O1884),"")</f>
        <v/>
      </c>
    </row>
    <row r="1885" customFormat="false" ht="15" hidden="true" customHeight="false" outlineLevel="0" collapsed="false">
      <c r="A1885" s="102"/>
      <c r="B1885" s="102"/>
      <c r="C1885" s="102"/>
      <c r="D1885" s="102"/>
      <c r="E1885" s="102"/>
      <c r="F1885" s="103"/>
      <c r="G1885" s="102"/>
      <c r="H1885" s="104"/>
      <c r="I1885" s="104"/>
      <c r="J1885" s="103"/>
      <c r="L1885" s="63" t="n">
        <f aca="false">IF(AND(A1886&lt;&gt;"",A1885=""),L1884+1,L1884)</f>
        <v>175</v>
      </c>
      <c r="M1885" s="80" t="str">
        <f aca="false">IF(OR(A1885="Insumo",A1885="Composição Auxiliar"),J1885,"")</f>
        <v/>
      </c>
      <c r="N1885" s="81" t="str">
        <f aca="false">IF(E1885="Mão de Obra",J1885,"")</f>
        <v/>
      </c>
      <c r="O1885" s="81" t="str">
        <f aca="false">IF(N1885&lt;&gt;"","",M1885)</f>
        <v/>
      </c>
      <c r="P1885" s="82" t="str">
        <f aca="false">IF(A1885="Composição",B1885,"")</f>
        <v/>
      </c>
      <c r="Q1885" s="81" t="str">
        <f aca="false">IF(P1885&lt;&gt;"",SUMIF(L1885:L1885,L1885,N1885:N1885),"")</f>
        <v/>
      </c>
      <c r="R1885" s="81" t="str">
        <f aca="false">IF(P1885&lt;&gt;"",SUMIF(L1885:L1885,L1885,O1885:O1885),"")</f>
        <v/>
      </c>
    </row>
    <row r="1886" customFormat="false" ht="15" hidden="true" customHeight="false" outlineLevel="0" collapsed="false">
      <c r="A1886" s="108"/>
      <c r="B1886" s="108"/>
      <c r="C1886" s="108"/>
      <c r="D1886" s="108"/>
      <c r="E1886" s="108"/>
      <c r="F1886" s="108"/>
      <c r="G1886" s="108"/>
      <c r="H1886" s="108"/>
      <c r="I1886" s="108"/>
      <c r="J1886" s="108"/>
      <c r="L1886" s="63" t="n">
        <f aca="false">IF(AND(A1887&lt;&gt;"",A1886=""),L1885+1,L1885)</f>
        <v>176</v>
      </c>
      <c r="M1886" s="80" t="str">
        <f aca="false">IF(OR(A1886="Insumo",A1886="Composição Auxiliar"),J1886,"")</f>
        <v/>
      </c>
      <c r="N1886" s="81" t="str">
        <f aca="false">IF(E1886="Mão de Obra",J1886,"")</f>
        <v/>
      </c>
      <c r="O1886" s="81" t="str">
        <f aca="false">IF(N1886&lt;&gt;"","",M1886)</f>
        <v/>
      </c>
      <c r="P1886" s="82" t="str">
        <f aca="false">IF(A1886="Composição",B1886,"")</f>
        <v/>
      </c>
      <c r="Q1886" s="81" t="str">
        <f aca="false">IF(P1886&lt;&gt;"",SUMIF(L1886:L1886,L1886,N1886:N1886),"")</f>
        <v/>
      </c>
      <c r="R1886" s="81" t="str">
        <f aca="false">IF(P1886&lt;&gt;"",SUMIF(L1886:L1886,L1886,O1886:O1886),"")</f>
        <v/>
      </c>
    </row>
    <row r="1887" customFormat="false" ht="15" hidden="true" customHeight="true" outlineLevel="0" collapsed="false">
      <c r="A1887" s="83" t="s">
        <v>480</v>
      </c>
      <c r="B1887" s="84" t="s">
        <v>655</v>
      </c>
      <c r="C1887" s="83" t="s">
        <v>656</v>
      </c>
      <c r="D1887" s="83" t="s">
        <v>657</v>
      </c>
      <c r="E1887" s="83" t="s">
        <v>658</v>
      </c>
      <c r="F1887" s="83"/>
      <c r="G1887" s="85" t="s">
        <v>659</v>
      </c>
      <c r="H1887" s="84" t="s">
        <v>660</v>
      </c>
      <c r="I1887" s="84" t="s">
        <v>661</v>
      </c>
      <c r="J1887" s="84" t="s">
        <v>662</v>
      </c>
      <c r="L1887" s="63" t="n">
        <f aca="false">IF(AND(A1888&lt;&gt;"",A1887=""),L1886+1,L1886)</f>
        <v>176</v>
      </c>
      <c r="M1887" s="80" t="str">
        <f aca="false">IF(OR(A1887="Insumo",A1887="Composição Auxiliar"),J1887,"")</f>
        <v/>
      </c>
      <c r="N1887" s="81" t="str">
        <f aca="false">IF(E1887="Mão de Obra",J1887,"")</f>
        <v/>
      </c>
      <c r="O1887" s="81" t="str">
        <f aca="false">IF(N1887&lt;&gt;"","",M1887)</f>
        <v/>
      </c>
      <c r="P1887" s="82" t="str">
        <f aca="false">IF(A1887="Composição",B1887,"")</f>
        <v/>
      </c>
      <c r="Q1887" s="81" t="str">
        <f aca="false">IF(P1887&lt;&gt;"",SUMIF(L1887:L1887,L1887,N1887:N1887),"")</f>
        <v/>
      </c>
      <c r="R1887" s="81" t="str">
        <f aca="false">IF(P1887&lt;&gt;"",SUMIF(L1887:L1887,L1887,O1887:O1887),"")</f>
        <v/>
      </c>
    </row>
    <row r="1888" customFormat="false" ht="25.5" hidden="true" customHeight="true" outlineLevel="0" collapsed="false">
      <c r="A1888" s="86" t="s">
        <v>663</v>
      </c>
      <c r="B1888" s="87" t="s">
        <v>481</v>
      </c>
      <c r="C1888" s="86" t="s">
        <v>664</v>
      </c>
      <c r="D1888" s="86" t="s">
        <v>1592</v>
      </c>
      <c r="E1888" s="86" t="s">
        <v>764</v>
      </c>
      <c r="F1888" s="86"/>
      <c r="G1888" s="88" t="s">
        <v>729</v>
      </c>
      <c r="H1888" s="89" t="n">
        <v>1</v>
      </c>
      <c r="I1888" s="90" t="n">
        <f aca="false">SUMIF(L:L,$L1888,M:M)</f>
        <v>6.39</v>
      </c>
      <c r="J1888" s="90" t="n">
        <f aca="false">TRUNC(H1888*I1888,2)</f>
        <v>6.39</v>
      </c>
      <c r="L1888" s="63" t="n">
        <f aca="false">IF(AND(A1889&lt;&gt;"",A1888=""),L1887+1,L1887)</f>
        <v>176</v>
      </c>
      <c r="M1888" s="80" t="str">
        <f aca="false">IF(OR(A1888="Insumo",A1888="Composição Auxiliar"),J1888,"")</f>
        <v/>
      </c>
      <c r="N1888" s="81" t="str">
        <f aca="false">IF(E1888="Mão de Obra",J1888,"")</f>
        <v/>
      </c>
      <c r="O1888" s="81" t="str">
        <f aca="false">IF(N1888&lt;&gt;"","",M1888)</f>
        <v/>
      </c>
      <c r="P1888" s="82" t="str">
        <f aca="false">IF(A1888="Composição",B1888,"")</f>
        <v> 90447 </v>
      </c>
      <c r="Q1888" s="81" t="n">
        <f aca="false">IF(P1888&lt;&gt;"",SUMIF(L1888:L1888,L1888,N1888:N1888),"")</f>
        <v>0</v>
      </c>
      <c r="R1888" s="81" t="n">
        <f aca="false">IF(P1888&lt;&gt;"",SUMIF(L1888:L1888,L1888,O1888:O1888),"")</f>
        <v>0</v>
      </c>
    </row>
    <row r="1889" customFormat="false" ht="25.5" hidden="true" customHeight="true" outlineLevel="0" collapsed="false">
      <c r="A1889" s="91" t="s">
        <v>668</v>
      </c>
      <c r="B1889" s="92" t="s">
        <v>822</v>
      </c>
      <c r="C1889" s="91" t="s">
        <v>664</v>
      </c>
      <c r="D1889" s="91" t="s">
        <v>823</v>
      </c>
      <c r="E1889" s="91" t="s">
        <v>671</v>
      </c>
      <c r="F1889" s="91"/>
      <c r="G1889" s="93" t="s">
        <v>672</v>
      </c>
      <c r="H1889" s="94" t="n">
        <v>0.216</v>
      </c>
      <c r="I1889" s="95" t="n">
        <f aca="false">SUMIFS(J:J,A:A,"Composição",B:B,$B1889)</f>
        <v>26.14</v>
      </c>
      <c r="J1889" s="95" t="n">
        <f aca="false">TRUNC(H1889*I1889,2)</f>
        <v>5.64</v>
      </c>
      <c r="L1889" s="63" t="n">
        <f aca="false">IF(AND(A1890&lt;&gt;"",A1889=""),L1888+1,L1888)</f>
        <v>176</v>
      </c>
      <c r="M1889" s="80" t="n">
        <f aca="false">IF(OR(A1889="Insumo",A1889="Composição Auxiliar"),J1889,"")</f>
        <v>5.64</v>
      </c>
      <c r="N1889" s="81" t="str">
        <f aca="false">IF(E1889="Mão de Obra",J1889,"")</f>
        <v/>
      </c>
      <c r="O1889" s="81" t="n">
        <f aca="false">IF(N1889&lt;&gt;"","",M1889)</f>
        <v>5.64</v>
      </c>
      <c r="P1889" s="82" t="str">
        <f aca="false">IF(A1889="Composição",B1889,"")</f>
        <v/>
      </c>
      <c r="Q1889" s="81" t="str">
        <f aca="false">IF(P1889&lt;&gt;"",SUMIF(L1889:L1889,L1889,N1889:N1889),"")</f>
        <v/>
      </c>
      <c r="R1889" s="81" t="str">
        <f aca="false">IF(P1889&lt;&gt;"",SUMIF(L1889:L1889,L1889,O1889:O1889),"")</f>
        <v/>
      </c>
    </row>
    <row r="1890" customFormat="false" ht="25.5" hidden="true" customHeight="true" outlineLevel="0" collapsed="false">
      <c r="A1890" s="91" t="s">
        <v>668</v>
      </c>
      <c r="B1890" s="92" t="s">
        <v>817</v>
      </c>
      <c r="C1890" s="91" t="s">
        <v>664</v>
      </c>
      <c r="D1890" s="91" t="s">
        <v>818</v>
      </c>
      <c r="E1890" s="91" t="s">
        <v>671</v>
      </c>
      <c r="F1890" s="91"/>
      <c r="G1890" s="93" t="s">
        <v>672</v>
      </c>
      <c r="H1890" s="94" t="n">
        <v>0.034</v>
      </c>
      <c r="I1890" s="95" t="n">
        <f aca="false">SUMIFS(J:J,A:A,"Composição",B:B,$B1890)</f>
        <v>22.2</v>
      </c>
      <c r="J1890" s="95" t="n">
        <f aca="false">TRUNC(H1890*I1890,2)</f>
        <v>0.75</v>
      </c>
      <c r="L1890" s="63" t="n">
        <f aca="false">IF(AND(A1891&lt;&gt;"",A1890=""),L1889+1,L1889)</f>
        <v>176</v>
      </c>
      <c r="M1890" s="80" t="n">
        <f aca="false">IF(OR(A1890="Insumo",A1890="Composição Auxiliar"),J1890,"")</f>
        <v>0.75</v>
      </c>
      <c r="N1890" s="81" t="str">
        <f aca="false">IF(E1890="Mão de Obra",J1890,"")</f>
        <v/>
      </c>
      <c r="O1890" s="81" t="n">
        <f aca="false">IF(N1890&lt;&gt;"","",M1890)</f>
        <v>0.75</v>
      </c>
      <c r="P1890" s="82" t="str">
        <f aca="false">IF(A1890="Composição",B1890,"")</f>
        <v/>
      </c>
      <c r="Q1890" s="81" t="str">
        <f aca="false">IF(P1890&lt;&gt;"",SUMIF(L1890:L1890,L1890,N1890:N1890),"")</f>
        <v/>
      </c>
      <c r="R1890" s="81" t="str">
        <f aca="false">IF(P1890&lt;&gt;"",SUMIF(L1890:L1890,L1890,O1890:O1890),"")</f>
        <v/>
      </c>
    </row>
    <row r="1891" customFormat="false" ht="14.25" hidden="true" customHeight="false" outlineLevel="0" collapsed="false">
      <c r="A1891" s="102"/>
      <c r="B1891" s="102"/>
      <c r="C1891" s="102"/>
      <c r="D1891" s="102"/>
      <c r="E1891" s="102"/>
      <c r="F1891" s="103"/>
      <c r="G1891" s="102"/>
      <c r="H1891" s="103"/>
      <c r="I1891" s="102"/>
      <c r="J1891" s="103"/>
      <c r="L1891" s="63" t="n">
        <f aca="false">IF(AND(A1892&lt;&gt;"",A1891=""),L1890+1,L1890)</f>
        <v>176</v>
      </c>
      <c r="M1891" s="80" t="str">
        <f aca="false">IF(OR(A1891="Insumo",A1891="Composição Auxiliar"),J1891,"")</f>
        <v/>
      </c>
      <c r="N1891" s="81" t="str">
        <f aca="false">IF(E1891="Mão de Obra",J1891,"")</f>
        <v/>
      </c>
      <c r="O1891" s="81" t="str">
        <f aca="false">IF(N1891&lt;&gt;"","",M1891)</f>
        <v/>
      </c>
      <c r="P1891" s="82" t="str">
        <f aca="false">IF(A1891="Composição",B1891,"")</f>
        <v/>
      </c>
      <c r="Q1891" s="81" t="str">
        <f aca="false">IF(P1891&lt;&gt;"",SUMIF(L1891:L1891,L1891,N1891:N1891),"")</f>
        <v/>
      </c>
      <c r="R1891" s="81" t="str">
        <f aca="false">IF(P1891&lt;&gt;"",SUMIF(L1891:L1891,L1891,O1891:O1891),"")</f>
        <v/>
      </c>
    </row>
    <row r="1892" customFormat="false" ht="15" hidden="true" customHeight="false" outlineLevel="0" collapsed="false">
      <c r="A1892" s="102"/>
      <c r="B1892" s="102"/>
      <c r="C1892" s="102"/>
      <c r="D1892" s="102"/>
      <c r="E1892" s="102"/>
      <c r="F1892" s="103"/>
      <c r="G1892" s="102"/>
      <c r="H1892" s="104"/>
      <c r="I1892" s="104"/>
      <c r="J1892" s="103"/>
      <c r="L1892" s="63" t="n">
        <f aca="false">IF(AND(A1893&lt;&gt;"",A1892=""),L1891+1,L1891)</f>
        <v>176</v>
      </c>
      <c r="M1892" s="80" t="str">
        <f aca="false">IF(OR(A1892="Insumo",A1892="Composição Auxiliar"),J1892,"")</f>
        <v/>
      </c>
      <c r="N1892" s="81" t="str">
        <f aca="false">IF(E1892="Mão de Obra",J1892,"")</f>
        <v/>
      </c>
      <c r="O1892" s="81" t="str">
        <f aca="false">IF(N1892&lt;&gt;"","",M1892)</f>
        <v/>
      </c>
      <c r="P1892" s="82" t="str">
        <f aca="false">IF(A1892="Composição",B1892,"")</f>
        <v/>
      </c>
      <c r="Q1892" s="81" t="str">
        <f aca="false">IF(P1892&lt;&gt;"",SUMIF(L1892:L1892,L1892,N1892:N1892),"")</f>
        <v/>
      </c>
      <c r="R1892" s="81" t="str">
        <f aca="false">IF(P1892&lt;&gt;"",SUMIF(L1892:L1892,L1892,O1892:O1892),"")</f>
        <v/>
      </c>
    </row>
    <row r="1893" customFormat="false" ht="15" hidden="true" customHeight="false" outlineLevel="0" collapsed="false">
      <c r="A1893" s="108"/>
      <c r="B1893" s="108"/>
      <c r="C1893" s="108"/>
      <c r="D1893" s="108"/>
      <c r="E1893" s="108"/>
      <c r="F1893" s="108"/>
      <c r="G1893" s="108"/>
      <c r="H1893" s="108"/>
      <c r="I1893" s="108"/>
      <c r="J1893" s="108"/>
      <c r="L1893" s="63" t="n">
        <f aca="false">IF(AND(A1894&lt;&gt;"",A1893=""),L1892+1,L1892)</f>
        <v>177</v>
      </c>
      <c r="M1893" s="80" t="str">
        <f aca="false">IF(OR(A1893="Insumo",A1893="Composição Auxiliar"),J1893,"")</f>
        <v/>
      </c>
      <c r="N1893" s="81" t="str">
        <f aca="false">IF(E1893="Mão de Obra",J1893,"")</f>
        <v/>
      </c>
      <c r="O1893" s="81" t="str">
        <f aca="false">IF(N1893&lt;&gt;"","",M1893)</f>
        <v/>
      </c>
      <c r="P1893" s="82" t="str">
        <f aca="false">IF(A1893="Composição",B1893,"")</f>
        <v/>
      </c>
      <c r="Q1893" s="81" t="str">
        <f aca="false">IF(P1893&lt;&gt;"",SUMIF(L1893:L1893,L1893,N1893:N1893),"")</f>
        <v/>
      </c>
      <c r="R1893" s="81" t="str">
        <f aca="false">IF(P1893&lt;&gt;"",SUMIF(L1893:L1893,L1893,O1893:O1893),"")</f>
        <v/>
      </c>
    </row>
    <row r="1894" customFormat="false" ht="15" hidden="true" customHeight="true" outlineLevel="0" collapsed="false">
      <c r="A1894" s="83" t="s">
        <v>482</v>
      </c>
      <c r="B1894" s="84" t="s">
        <v>655</v>
      </c>
      <c r="C1894" s="83" t="s">
        <v>656</v>
      </c>
      <c r="D1894" s="83" t="s">
        <v>657</v>
      </c>
      <c r="E1894" s="83" t="s">
        <v>658</v>
      </c>
      <c r="F1894" s="83"/>
      <c r="G1894" s="85" t="s">
        <v>659</v>
      </c>
      <c r="H1894" s="84" t="s">
        <v>660</v>
      </c>
      <c r="I1894" s="84" t="s">
        <v>661</v>
      </c>
      <c r="J1894" s="84" t="s">
        <v>662</v>
      </c>
      <c r="L1894" s="63" t="n">
        <f aca="false">IF(AND(A1895&lt;&gt;"",A1894=""),L1893+1,L1893)</f>
        <v>177</v>
      </c>
      <c r="M1894" s="80" t="str">
        <f aca="false">IF(OR(A1894="Insumo",A1894="Composição Auxiliar"),J1894,"")</f>
        <v/>
      </c>
      <c r="N1894" s="81" t="str">
        <f aca="false">IF(E1894="Mão de Obra",J1894,"")</f>
        <v/>
      </c>
      <c r="O1894" s="81" t="str">
        <f aca="false">IF(N1894&lt;&gt;"","",M1894)</f>
        <v/>
      </c>
      <c r="P1894" s="82" t="str">
        <f aca="false">IF(A1894="Composição",B1894,"")</f>
        <v/>
      </c>
      <c r="Q1894" s="81" t="str">
        <f aca="false">IF(P1894&lt;&gt;"",SUMIF(L1894:L1894,L1894,N1894:N1894),"")</f>
        <v/>
      </c>
      <c r="R1894" s="81" t="str">
        <f aca="false">IF(P1894&lt;&gt;"",SUMIF(L1894:L1894,L1894,O1894:O1894),"")</f>
        <v/>
      </c>
    </row>
    <row r="1895" customFormat="false" ht="25.5" hidden="true" customHeight="true" outlineLevel="0" collapsed="false">
      <c r="A1895" s="86" t="s">
        <v>663</v>
      </c>
      <c r="B1895" s="87" t="s">
        <v>483</v>
      </c>
      <c r="C1895" s="86" t="s">
        <v>664</v>
      </c>
      <c r="D1895" s="86" t="s">
        <v>1593</v>
      </c>
      <c r="E1895" s="86" t="s">
        <v>764</v>
      </c>
      <c r="F1895" s="86"/>
      <c r="G1895" s="88" t="s">
        <v>729</v>
      </c>
      <c r="H1895" s="89" t="n">
        <v>1</v>
      </c>
      <c r="I1895" s="90" t="n">
        <f aca="false">SUMIF(L:L,$L1895,M:M)</f>
        <v>11.97</v>
      </c>
      <c r="J1895" s="90" t="n">
        <f aca="false">TRUNC(H1895*I1895,2)</f>
        <v>11.97</v>
      </c>
      <c r="L1895" s="63" t="n">
        <f aca="false">IF(AND(A1896&lt;&gt;"",A1895=""),L1894+1,L1894)</f>
        <v>177</v>
      </c>
      <c r="M1895" s="80" t="str">
        <f aca="false">IF(OR(A1895="Insumo",A1895="Composição Auxiliar"),J1895,"")</f>
        <v/>
      </c>
      <c r="N1895" s="81" t="str">
        <f aca="false">IF(E1895="Mão de Obra",J1895,"")</f>
        <v/>
      </c>
      <c r="O1895" s="81" t="str">
        <f aca="false">IF(N1895&lt;&gt;"","",M1895)</f>
        <v/>
      </c>
      <c r="P1895" s="82" t="str">
        <f aca="false">IF(A1895="Composição",B1895,"")</f>
        <v> 90466 </v>
      </c>
      <c r="Q1895" s="81" t="n">
        <f aca="false">IF(P1895&lt;&gt;"",SUMIF(L1895:L1895,L1895,N1895:N1895),"")</f>
        <v>0</v>
      </c>
      <c r="R1895" s="81" t="n">
        <f aca="false">IF(P1895&lt;&gt;"",SUMIF(L1895:L1895,L1895,O1895:O1895),"")</f>
        <v>0</v>
      </c>
    </row>
    <row r="1896" customFormat="false" ht="25.5" hidden="true" customHeight="true" outlineLevel="0" collapsed="false">
      <c r="A1896" s="91" t="s">
        <v>668</v>
      </c>
      <c r="B1896" s="92" t="s">
        <v>1384</v>
      </c>
      <c r="C1896" s="91" t="s">
        <v>664</v>
      </c>
      <c r="D1896" s="91" t="s">
        <v>1385</v>
      </c>
      <c r="E1896" s="91" t="s">
        <v>671</v>
      </c>
      <c r="F1896" s="91"/>
      <c r="G1896" s="93" t="s">
        <v>676</v>
      </c>
      <c r="H1896" s="94" t="n">
        <v>0.003</v>
      </c>
      <c r="I1896" s="95" t="n">
        <f aca="false">SUMIFS(J:J,A:A,"Composição",B:B,$B1896)</f>
        <v>649.72</v>
      </c>
      <c r="J1896" s="95" t="n">
        <f aca="false">TRUNC(H1896*I1896,2)</f>
        <v>1.94</v>
      </c>
      <c r="L1896" s="63" t="n">
        <f aca="false">IF(AND(A1897&lt;&gt;"",A1896=""),L1895+1,L1895)</f>
        <v>177</v>
      </c>
      <c r="M1896" s="80" t="n">
        <f aca="false">IF(OR(A1896="Insumo",A1896="Composição Auxiliar"),J1896,"")</f>
        <v>1.94</v>
      </c>
      <c r="N1896" s="81" t="str">
        <f aca="false">IF(E1896="Mão de Obra",J1896,"")</f>
        <v/>
      </c>
      <c r="O1896" s="81" t="n">
        <f aca="false">IF(N1896&lt;&gt;"","",M1896)</f>
        <v>1.94</v>
      </c>
      <c r="P1896" s="82" t="str">
        <f aca="false">IF(A1896="Composição",B1896,"")</f>
        <v/>
      </c>
      <c r="Q1896" s="81" t="str">
        <f aca="false">IF(P1896&lt;&gt;"",SUMIF(L1896:L1896,L1896,N1896:N1896),"")</f>
        <v/>
      </c>
      <c r="R1896" s="81" t="str">
        <f aca="false">IF(P1896&lt;&gt;"",SUMIF(L1896:L1896,L1896,O1896:O1896),"")</f>
        <v/>
      </c>
    </row>
    <row r="1897" customFormat="false" ht="25.5" hidden="true" customHeight="true" outlineLevel="0" collapsed="false">
      <c r="A1897" s="91" t="s">
        <v>668</v>
      </c>
      <c r="B1897" s="92" t="s">
        <v>1336</v>
      </c>
      <c r="C1897" s="91" t="s">
        <v>664</v>
      </c>
      <c r="D1897" s="91" t="s">
        <v>1337</v>
      </c>
      <c r="E1897" s="91" t="s">
        <v>671</v>
      </c>
      <c r="F1897" s="91"/>
      <c r="G1897" s="93" t="s">
        <v>672</v>
      </c>
      <c r="H1897" s="94" t="n">
        <v>0.055</v>
      </c>
      <c r="I1897" s="95" t="n">
        <f aca="false">SUMIFS(J:J,A:A,"Composição",B:B,$B1897)</f>
        <v>19.47</v>
      </c>
      <c r="J1897" s="95" t="n">
        <f aca="false">TRUNC(H1897*I1897,2)</f>
        <v>1.07</v>
      </c>
      <c r="L1897" s="63" t="n">
        <f aca="false">IF(AND(A1898&lt;&gt;"",A1897=""),L1896+1,L1896)</f>
        <v>177</v>
      </c>
      <c r="M1897" s="80" t="n">
        <f aca="false">IF(OR(A1897="Insumo",A1897="Composição Auxiliar"),J1897,"")</f>
        <v>1.07</v>
      </c>
      <c r="N1897" s="81" t="str">
        <f aca="false">IF(E1897="Mão de Obra",J1897,"")</f>
        <v/>
      </c>
      <c r="O1897" s="81" t="n">
        <f aca="false">IF(N1897&lt;&gt;"","",M1897)</f>
        <v>1.07</v>
      </c>
      <c r="P1897" s="82" t="str">
        <f aca="false">IF(A1897="Composição",B1897,"")</f>
        <v/>
      </c>
      <c r="Q1897" s="81" t="str">
        <f aca="false">IF(P1897&lt;&gt;"",SUMIF(L1897:L1897,L1897,N1897:N1897),"")</f>
        <v/>
      </c>
      <c r="R1897" s="81" t="str">
        <f aca="false">IF(P1897&lt;&gt;"",SUMIF(L1897:L1897,L1897,O1897:O1897),"")</f>
        <v/>
      </c>
    </row>
    <row r="1898" customFormat="false" ht="25.5" hidden="true" customHeight="true" outlineLevel="0" collapsed="false">
      <c r="A1898" s="91" t="s">
        <v>668</v>
      </c>
      <c r="B1898" s="92" t="s">
        <v>1292</v>
      </c>
      <c r="C1898" s="91" t="s">
        <v>664</v>
      </c>
      <c r="D1898" s="91" t="s">
        <v>1293</v>
      </c>
      <c r="E1898" s="91" t="s">
        <v>671</v>
      </c>
      <c r="F1898" s="91"/>
      <c r="G1898" s="93" t="s">
        <v>672</v>
      </c>
      <c r="H1898" s="94" t="n">
        <v>0.391</v>
      </c>
      <c r="I1898" s="95" t="n">
        <f aca="false">SUMIFS(J:J,A:A,"Composição",B:B,$B1898)</f>
        <v>22.94</v>
      </c>
      <c r="J1898" s="95" t="n">
        <f aca="false">TRUNC(H1898*I1898,2)</f>
        <v>8.96</v>
      </c>
      <c r="L1898" s="63" t="n">
        <f aca="false">IF(AND(A1899&lt;&gt;"",A1898=""),L1897+1,L1897)</f>
        <v>177</v>
      </c>
      <c r="M1898" s="80" t="n">
        <f aca="false">IF(OR(A1898="Insumo",A1898="Composição Auxiliar"),J1898,"")</f>
        <v>8.96</v>
      </c>
      <c r="N1898" s="81" t="str">
        <f aca="false">IF(E1898="Mão de Obra",J1898,"")</f>
        <v/>
      </c>
      <c r="O1898" s="81" t="n">
        <f aca="false">IF(N1898&lt;&gt;"","",M1898)</f>
        <v>8.96</v>
      </c>
      <c r="P1898" s="82" t="str">
        <f aca="false">IF(A1898="Composição",B1898,"")</f>
        <v/>
      </c>
      <c r="Q1898" s="81" t="str">
        <f aca="false">IF(P1898&lt;&gt;"",SUMIF(L1898:L1898,L1898,N1898:N1898),"")</f>
        <v/>
      </c>
      <c r="R1898" s="81" t="str">
        <f aca="false">IF(P1898&lt;&gt;"",SUMIF(L1898:L1898,L1898,O1898:O1898),"")</f>
        <v/>
      </c>
    </row>
    <row r="1899" customFormat="false" ht="14.25" hidden="true" customHeight="false" outlineLevel="0" collapsed="false">
      <c r="A1899" s="102"/>
      <c r="B1899" s="102"/>
      <c r="C1899" s="102"/>
      <c r="D1899" s="102"/>
      <c r="E1899" s="102"/>
      <c r="F1899" s="103"/>
      <c r="G1899" s="102"/>
      <c r="H1899" s="103"/>
      <c r="I1899" s="102"/>
      <c r="J1899" s="103"/>
      <c r="L1899" s="63" t="n">
        <f aca="false">IF(AND(A1900&lt;&gt;"",A1899=""),L1898+1,L1898)</f>
        <v>177</v>
      </c>
      <c r="M1899" s="80" t="str">
        <f aca="false">IF(OR(A1899="Insumo",A1899="Composição Auxiliar"),J1899,"")</f>
        <v/>
      </c>
      <c r="N1899" s="81" t="str">
        <f aca="false">IF(E1899="Mão de Obra",J1899,"")</f>
        <v/>
      </c>
      <c r="O1899" s="81" t="str">
        <f aca="false">IF(N1899&lt;&gt;"","",M1899)</f>
        <v/>
      </c>
      <c r="P1899" s="82" t="str">
        <f aca="false">IF(A1899="Composição",B1899,"")</f>
        <v/>
      </c>
      <c r="Q1899" s="81" t="str">
        <f aca="false">IF(P1899&lt;&gt;"",SUMIF(L1899:L1899,L1899,N1899:N1899),"")</f>
        <v/>
      </c>
      <c r="R1899" s="81" t="str">
        <f aca="false">IF(P1899&lt;&gt;"",SUMIF(L1899:L1899,L1899,O1899:O1899),"")</f>
        <v/>
      </c>
    </row>
    <row r="1900" customFormat="false" ht="15" hidden="true" customHeight="false" outlineLevel="0" collapsed="false">
      <c r="A1900" s="102"/>
      <c r="B1900" s="102"/>
      <c r="C1900" s="102"/>
      <c r="D1900" s="102"/>
      <c r="E1900" s="102"/>
      <c r="F1900" s="103"/>
      <c r="G1900" s="102"/>
      <c r="H1900" s="104"/>
      <c r="I1900" s="104"/>
      <c r="J1900" s="103"/>
      <c r="L1900" s="63" t="n">
        <f aca="false">IF(AND(A1901&lt;&gt;"",A1900=""),L1899+1,L1899)</f>
        <v>177</v>
      </c>
      <c r="M1900" s="80" t="str">
        <f aca="false">IF(OR(A1900="Insumo",A1900="Composição Auxiliar"),J1900,"")</f>
        <v/>
      </c>
      <c r="N1900" s="81" t="str">
        <f aca="false">IF(E1900="Mão de Obra",J1900,"")</f>
        <v/>
      </c>
      <c r="O1900" s="81" t="str">
        <f aca="false">IF(N1900&lt;&gt;"","",M1900)</f>
        <v/>
      </c>
      <c r="P1900" s="82" t="str">
        <f aca="false">IF(A1900="Composição",B1900,"")</f>
        <v/>
      </c>
      <c r="Q1900" s="81" t="str">
        <f aca="false">IF(P1900&lt;&gt;"",SUMIF(L1900:L1900,L1900,N1900:N1900),"")</f>
        <v/>
      </c>
      <c r="R1900" s="81" t="str">
        <f aca="false">IF(P1900&lt;&gt;"",SUMIF(L1900:L1900,L1900,O1900:O1900),"")</f>
        <v/>
      </c>
    </row>
    <row r="1901" customFormat="false" ht="15" hidden="true" customHeight="false" outlineLevel="0" collapsed="false">
      <c r="A1901" s="108"/>
      <c r="B1901" s="108"/>
      <c r="C1901" s="108"/>
      <c r="D1901" s="108"/>
      <c r="E1901" s="108"/>
      <c r="F1901" s="108"/>
      <c r="G1901" s="108"/>
      <c r="H1901" s="108"/>
      <c r="I1901" s="108"/>
      <c r="J1901" s="108"/>
      <c r="L1901" s="63" t="n">
        <f aca="false">IF(AND(A1902&lt;&gt;"",A1901=""),L1900+1,L1900)</f>
        <v>178</v>
      </c>
      <c r="M1901" s="80" t="str">
        <f aca="false">IF(OR(A1901="Insumo",A1901="Composição Auxiliar"),J1901,"")</f>
        <v/>
      </c>
      <c r="N1901" s="81" t="str">
        <f aca="false">IF(E1901="Mão de Obra",J1901,"")</f>
        <v/>
      </c>
      <c r="O1901" s="81" t="str">
        <f aca="false">IF(N1901&lt;&gt;"","",M1901)</f>
        <v/>
      </c>
      <c r="P1901" s="82" t="str">
        <f aca="false">IF(A1901="Composição",B1901,"")</f>
        <v/>
      </c>
      <c r="Q1901" s="81" t="str">
        <f aca="false">IF(P1901&lt;&gt;"",SUMIF(L1901:L1901,L1901,N1901:N1901),"")</f>
        <v/>
      </c>
      <c r="R1901" s="81" t="str">
        <f aca="false">IF(P1901&lt;&gt;"",SUMIF(L1901:L1901,L1901,O1901:O1901),"")</f>
        <v/>
      </c>
    </row>
    <row r="1902" customFormat="false" ht="15" hidden="true" customHeight="true" outlineLevel="0" collapsed="false">
      <c r="A1902" s="83" t="s">
        <v>486</v>
      </c>
      <c r="B1902" s="84" t="s">
        <v>655</v>
      </c>
      <c r="C1902" s="83" t="s">
        <v>656</v>
      </c>
      <c r="D1902" s="83" t="s">
        <v>657</v>
      </c>
      <c r="E1902" s="83" t="s">
        <v>658</v>
      </c>
      <c r="F1902" s="83"/>
      <c r="G1902" s="85" t="s">
        <v>659</v>
      </c>
      <c r="H1902" s="84" t="s">
        <v>660</v>
      </c>
      <c r="I1902" s="84" t="s">
        <v>661</v>
      </c>
      <c r="J1902" s="84" t="s">
        <v>662</v>
      </c>
      <c r="L1902" s="63" t="n">
        <f aca="false">IF(AND(A1903&lt;&gt;"",A1902=""),L1901+1,L1901)</f>
        <v>178</v>
      </c>
      <c r="M1902" s="80" t="str">
        <f aca="false">IF(OR(A1902="Insumo",A1902="Composição Auxiliar"),J1902,"")</f>
        <v/>
      </c>
      <c r="N1902" s="81" t="str">
        <f aca="false">IF(E1902="Mão de Obra",J1902,"")</f>
        <v/>
      </c>
      <c r="O1902" s="81" t="str">
        <f aca="false">IF(N1902&lt;&gt;"","",M1902)</f>
        <v/>
      </c>
      <c r="P1902" s="82" t="str">
        <f aca="false">IF(A1902="Composição",B1902,"")</f>
        <v/>
      </c>
      <c r="Q1902" s="81" t="str">
        <f aca="false">IF(P1902&lt;&gt;"",SUMIF(L1902:L1902,L1902,N1902:N1902),"")</f>
        <v/>
      </c>
      <c r="R1902" s="81" t="str">
        <f aca="false">IF(P1902&lt;&gt;"",SUMIF(L1902:L1902,L1902,O1902:O1902),"")</f>
        <v/>
      </c>
    </row>
    <row r="1903" customFormat="false" ht="25.5" hidden="true" customHeight="true" outlineLevel="0" collapsed="false">
      <c r="A1903" s="86" t="s">
        <v>663</v>
      </c>
      <c r="B1903" s="87" t="s">
        <v>487</v>
      </c>
      <c r="C1903" s="86" t="s">
        <v>664</v>
      </c>
      <c r="D1903" s="86" t="s">
        <v>775</v>
      </c>
      <c r="E1903" s="86" t="s">
        <v>724</v>
      </c>
      <c r="F1903" s="86"/>
      <c r="G1903" s="88" t="s">
        <v>718</v>
      </c>
      <c r="H1903" s="89" t="n">
        <v>1</v>
      </c>
      <c r="I1903" s="90" t="n">
        <f aca="false">SUMIF(L:L,$L1903,M:M)</f>
        <v>45.5</v>
      </c>
      <c r="J1903" s="90" t="n">
        <f aca="false">TRUNC(H1903*I1903,2)</f>
        <v>45.5</v>
      </c>
      <c r="L1903" s="63" t="n">
        <f aca="false">IF(AND(A1904&lt;&gt;"",A1903=""),L1902+1,L1902)</f>
        <v>178</v>
      </c>
      <c r="M1903" s="80" t="str">
        <f aca="false">IF(OR(A1903="Insumo",A1903="Composição Auxiliar"),J1903,"")</f>
        <v/>
      </c>
      <c r="N1903" s="81" t="str">
        <f aca="false">IF(E1903="Mão de Obra",J1903,"")</f>
        <v/>
      </c>
      <c r="O1903" s="81" t="str">
        <f aca="false">IF(N1903&lt;&gt;"","",M1903)</f>
        <v/>
      </c>
      <c r="P1903" s="82" t="str">
        <f aca="false">IF(A1903="Composição",B1903,"")</f>
        <v> 92008 </v>
      </c>
      <c r="Q1903" s="81" t="n">
        <f aca="false">IF(P1903&lt;&gt;"",SUMIF(L1903:L1903,L1903,N1903:N1903),"")</f>
        <v>0</v>
      </c>
      <c r="R1903" s="81" t="n">
        <f aca="false">IF(P1903&lt;&gt;"",SUMIF(L1903:L1903,L1903,O1903:O1903),"")</f>
        <v>0</v>
      </c>
    </row>
    <row r="1904" customFormat="false" ht="25.5" hidden="true" customHeight="true" outlineLevel="0" collapsed="false">
      <c r="A1904" s="91" t="s">
        <v>668</v>
      </c>
      <c r="B1904" s="92" t="s">
        <v>1594</v>
      </c>
      <c r="C1904" s="91" t="s">
        <v>664</v>
      </c>
      <c r="D1904" s="91" t="s">
        <v>1595</v>
      </c>
      <c r="E1904" s="91" t="s">
        <v>724</v>
      </c>
      <c r="F1904" s="91"/>
      <c r="G1904" s="93" t="s">
        <v>718</v>
      </c>
      <c r="H1904" s="94" t="n">
        <v>1</v>
      </c>
      <c r="I1904" s="95" t="n">
        <f aca="false">SUMIFS(J:J,A:A,"Composição",B:B,$B1904)</f>
        <v>35.14</v>
      </c>
      <c r="J1904" s="95" t="n">
        <f aca="false">TRUNC(H1904*I1904,2)</f>
        <v>35.14</v>
      </c>
      <c r="L1904" s="63" t="n">
        <f aca="false">IF(AND(A1905&lt;&gt;"",A1904=""),L1903+1,L1903)</f>
        <v>178</v>
      </c>
      <c r="M1904" s="80" t="n">
        <f aca="false">IF(OR(A1904="Insumo",A1904="Composição Auxiliar"),J1904,"")</f>
        <v>35.14</v>
      </c>
      <c r="N1904" s="81" t="str">
        <f aca="false">IF(E1904="Mão de Obra",J1904,"")</f>
        <v/>
      </c>
      <c r="O1904" s="81" t="n">
        <f aca="false">IF(N1904&lt;&gt;"","",M1904)</f>
        <v>35.14</v>
      </c>
      <c r="P1904" s="82" t="str">
        <f aca="false">IF(A1904="Composição",B1904,"")</f>
        <v/>
      </c>
      <c r="Q1904" s="81" t="str">
        <f aca="false">IF(P1904&lt;&gt;"",SUMIF(L1904:L1904,L1904,N1904:N1904),"")</f>
        <v/>
      </c>
      <c r="R1904" s="81" t="str">
        <f aca="false">IF(P1904&lt;&gt;"",SUMIF(L1904:L1904,L1904,O1904:O1904),"")</f>
        <v/>
      </c>
    </row>
    <row r="1905" customFormat="false" ht="38.25" hidden="true" customHeight="true" outlineLevel="0" collapsed="false">
      <c r="A1905" s="91" t="s">
        <v>668</v>
      </c>
      <c r="B1905" s="92" t="s">
        <v>1596</v>
      </c>
      <c r="C1905" s="91" t="s">
        <v>664</v>
      </c>
      <c r="D1905" s="91" t="s">
        <v>1597</v>
      </c>
      <c r="E1905" s="91" t="s">
        <v>724</v>
      </c>
      <c r="F1905" s="91"/>
      <c r="G1905" s="93" t="s">
        <v>718</v>
      </c>
      <c r="H1905" s="94" t="n">
        <v>1</v>
      </c>
      <c r="I1905" s="95" t="n">
        <f aca="false">SUMIFS(J:J,A:A,"Composição",B:B,$B1905)</f>
        <v>10.36</v>
      </c>
      <c r="J1905" s="95" t="n">
        <f aca="false">TRUNC(H1905*I1905,2)</f>
        <v>10.36</v>
      </c>
      <c r="L1905" s="63" t="n">
        <f aca="false">IF(AND(A1906&lt;&gt;"",A1905=""),L1904+1,L1904)</f>
        <v>178</v>
      </c>
      <c r="M1905" s="80" t="n">
        <f aca="false">IF(OR(A1905="Insumo",A1905="Composição Auxiliar"),J1905,"")</f>
        <v>10.36</v>
      </c>
      <c r="N1905" s="81" t="str">
        <f aca="false">IF(E1905="Mão de Obra",J1905,"")</f>
        <v/>
      </c>
      <c r="O1905" s="81" t="n">
        <f aca="false">IF(N1905&lt;&gt;"","",M1905)</f>
        <v>10.36</v>
      </c>
      <c r="P1905" s="82" t="str">
        <f aca="false">IF(A1905="Composição",B1905,"")</f>
        <v/>
      </c>
      <c r="Q1905" s="81" t="str">
        <f aca="false">IF(P1905&lt;&gt;"",SUMIF(L1905:L1905,L1905,N1905:N1905),"")</f>
        <v/>
      </c>
      <c r="R1905" s="81" t="str">
        <f aca="false">IF(P1905&lt;&gt;"",SUMIF(L1905:L1905,L1905,O1905:O1905),"")</f>
        <v/>
      </c>
    </row>
    <row r="1906" customFormat="false" ht="14.25" hidden="true" customHeight="false" outlineLevel="0" collapsed="false">
      <c r="A1906" s="102"/>
      <c r="B1906" s="102"/>
      <c r="C1906" s="102"/>
      <c r="D1906" s="102"/>
      <c r="E1906" s="102"/>
      <c r="F1906" s="103"/>
      <c r="G1906" s="102"/>
      <c r="H1906" s="103"/>
      <c r="I1906" s="102"/>
      <c r="J1906" s="103"/>
      <c r="L1906" s="63" t="n">
        <f aca="false">IF(AND(A1907&lt;&gt;"",A1906=""),L1905+1,L1905)</f>
        <v>178</v>
      </c>
      <c r="M1906" s="80" t="str">
        <f aca="false">IF(OR(A1906="Insumo",A1906="Composição Auxiliar"),J1906,"")</f>
        <v/>
      </c>
      <c r="N1906" s="81" t="str">
        <f aca="false">IF(E1906="Mão de Obra",J1906,"")</f>
        <v/>
      </c>
      <c r="O1906" s="81" t="str">
        <f aca="false">IF(N1906&lt;&gt;"","",M1906)</f>
        <v/>
      </c>
      <c r="P1906" s="82" t="str">
        <f aca="false">IF(A1906="Composição",B1906,"")</f>
        <v/>
      </c>
      <c r="Q1906" s="81" t="str">
        <f aca="false">IF(P1906&lt;&gt;"",SUMIF(L1906:L1906,L1906,N1906:N1906),"")</f>
        <v/>
      </c>
      <c r="R1906" s="81" t="str">
        <f aca="false">IF(P1906&lt;&gt;"",SUMIF(L1906:L1906,L1906,O1906:O1906),"")</f>
        <v/>
      </c>
    </row>
    <row r="1907" customFormat="false" ht="15" hidden="true" customHeight="false" outlineLevel="0" collapsed="false">
      <c r="A1907" s="102"/>
      <c r="B1907" s="102"/>
      <c r="C1907" s="102"/>
      <c r="D1907" s="102"/>
      <c r="E1907" s="102"/>
      <c r="F1907" s="103"/>
      <c r="G1907" s="102"/>
      <c r="H1907" s="104"/>
      <c r="I1907" s="104"/>
      <c r="J1907" s="103"/>
      <c r="L1907" s="63" t="n">
        <f aca="false">IF(AND(A1908&lt;&gt;"",A1907=""),L1906+1,L1906)</f>
        <v>178</v>
      </c>
      <c r="M1907" s="80" t="str">
        <f aca="false">IF(OR(A1907="Insumo",A1907="Composição Auxiliar"),J1907,"")</f>
        <v/>
      </c>
      <c r="N1907" s="81" t="str">
        <f aca="false">IF(E1907="Mão de Obra",J1907,"")</f>
        <v/>
      </c>
      <c r="O1907" s="81" t="str">
        <f aca="false">IF(N1907&lt;&gt;"","",M1907)</f>
        <v/>
      </c>
      <c r="P1907" s="82" t="str">
        <f aca="false">IF(A1907="Composição",B1907,"")</f>
        <v/>
      </c>
      <c r="Q1907" s="81" t="str">
        <f aca="false">IF(P1907&lt;&gt;"",SUMIF(L1907:L1907,L1907,N1907:N1907),"")</f>
        <v/>
      </c>
      <c r="R1907" s="81" t="str">
        <f aca="false">IF(P1907&lt;&gt;"",SUMIF(L1907:L1907,L1907,O1907:O1907),"")</f>
        <v/>
      </c>
    </row>
    <row r="1908" customFormat="false" ht="15" hidden="true" customHeight="false" outlineLevel="0" collapsed="false">
      <c r="A1908" s="108"/>
      <c r="B1908" s="108"/>
      <c r="C1908" s="108"/>
      <c r="D1908" s="108"/>
      <c r="E1908" s="108"/>
      <c r="F1908" s="108"/>
      <c r="G1908" s="108"/>
      <c r="H1908" s="108"/>
      <c r="I1908" s="108"/>
      <c r="J1908" s="108"/>
      <c r="L1908" s="63" t="n">
        <f aca="false">IF(AND(A1909&lt;&gt;"",A1908=""),L1907+1,L1907)</f>
        <v>179</v>
      </c>
      <c r="M1908" s="80" t="str">
        <f aca="false">IF(OR(A1908="Insumo",A1908="Composição Auxiliar"),J1908,"")</f>
        <v/>
      </c>
      <c r="N1908" s="81" t="str">
        <f aca="false">IF(E1908="Mão de Obra",J1908,"")</f>
        <v/>
      </c>
      <c r="O1908" s="81" t="str">
        <f aca="false">IF(N1908&lt;&gt;"","",M1908)</f>
        <v/>
      </c>
      <c r="P1908" s="82" t="str">
        <f aca="false">IF(A1908="Composição",B1908,"")</f>
        <v/>
      </c>
      <c r="Q1908" s="81" t="str">
        <f aca="false">IF(P1908&lt;&gt;"",SUMIF(L1908:L1908,L1908,N1908:N1908),"")</f>
        <v/>
      </c>
      <c r="R1908" s="81" t="str">
        <f aca="false">IF(P1908&lt;&gt;"",SUMIF(L1908:L1908,L1908,O1908:O1908),"")</f>
        <v/>
      </c>
    </row>
    <row r="1909" customFormat="false" ht="15" hidden="true" customHeight="true" outlineLevel="0" collapsed="false">
      <c r="A1909" s="83" t="s">
        <v>488</v>
      </c>
      <c r="B1909" s="84" t="s">
        <v>655</v>
      </c>
      <c r="C1909" s="83" t="s">
        <v>656</v>
      </c>
      <c r="D1909" s="83" t="s">
        <v>657</v>
      </c>
      <c r="E1909" s="83" t="s">
        <v>658</v>
      </c>
      <c r="F1909" s="83"/>
      <c r="G1909" s="85" t="s">
        <v>659</v>
      </c>
      <c r="H1909" s="84" t="s">
        <v>660</v>
      </c>
      <c r="I1909" s="84" t="s">
        <v>661</v>
      </c>
      <c r="J1909" s="84" t="s">
        <v>662</v>
      </c>
      <c r="L1909" s="63" t="n">
        <f aca="false">IF(AND(A1910&lt;&gt;"",A1909=""),L1908+1,L1908)</f>
        <v>179</v>
      </c>
      <c r="M1909" s="80" t="str">
        <f aca="false">IF(OR(A1909="Insumo",A1909="Composição Auxiliar"),J1909,"")</f>
        <v/>
      </c>
      <c r="N1909" s="81" t="str">
        <f aca="false">IF(E1909="Mão de Obra",J1909,"")</f>
        <v/>
      </c>
      <c r="O1909" s="81" t="str">
        <f aca="false">IF(N1909&lt;&gt;"","",M1909)</f>
        <v/>
      </c>
      <c r="P1909" s="82" t="str">
        <f aca="false">IF(A1909="Composição",B1909,"")</f>
        <v/>
      </c>
      <c r="Q1909" s="81" t="str">
        <f aca="false">IF(P1909&lt;&gt;"",SUMIF(L1909:L1909,L1909,N1909:N1909),"")</f>
        <v/>
      </c>
      <c r="R1909" s="81" t="str">
        <f aca="false">IF(P1909&lt;&gt;"",SUMIF(L1909:L1909,L1909,O1909:O1909),"")</f>
        <v/>
      </c>
    </row>
    <row r="1910" customFormat="false" ht="25.5" hidden="true" customHeight="true" outlineLevel="0" collapsed="false">
      <c r="A1910" s="86" t="s">
        <v>663</v>
      </c>
      <c r="B1910" s="87" t="s">
        <v>489</v>
      </c>
      <c r="C1910" s="86" t="s">
        <v>664</v>
      </c>
      <c r="D1910" s="86" t="s">
        <v>765</v>
      </c>
      <c r="E1910" s="86" t="s">
        <v>724</v>
      </c>
      <c r="F1910" s="86"/>
      <c r="G1910" s="88" t="s">
        <v>718</v>
      </c>
      <c r="H1910" s="89" t="n">
        <v>1</v>
      </c>
      <c r="I1910" s="90" t="n">
        <f aca="false">SUMIF(L:L,$L1910,M:M)</f>
        <v>29.45</v>
      </c>
      <c r="J1910" s="90" t="n">
        <f aca="false">TRUNC(H1910*I1910,2)</f>
        <v>29.45</v>
      </c>
      <c r="L1910" s="63" t="n">
        <f aca="false">IF(AND(A1911&lt;&gt;"",A1910=""),L1909+1,L1909)</f>
        <v>179</v>
      </c>
      <c r="M1910" s="80" t="str">
        <f aca="false">IF(OR(A1910="Insumo",A1910="Composição Auxiliar"),J1910,"")</f>
        <v/>
      </c>
      <c r="N1910" s="81" t="str">
        <f aca="false">IF(E1910="Mão de Obra",J1910,"")</f>
        <v/>
      </c>
      <c r="O1910" s="81" t="str">
        <f aca="false">IF(N1910&lt;&gt;"","",M1910)</f>
        <v/>
      </c>
      <c r="P1910" s="82" t="str">
        <f aca="false">IF(A1910="Composição",B1910,"")</f>
        <v> 92000 </v>
      </c>
      <c r="Q1910" s="81" t="n">
        <f aca="false">IF(P1910&lt;&gt;"",SUMIF(L1910:L1910,L1910,N1910:N1910),"")</f>
        <v>0</v>
      </c>
      <c r="R1910" s="81" t="n">
        <f aca="false">IF(P1910&lt;&gt;"",SUMIF(L1910:L1910,L1910,O1910:O1910),"")</f>
        <v>0</v>
      </c>
    </row>
    <row r="1911" customFormat="false" ht="38.25" hidden="true" customHeight="true" outlineLevel="0" collapsed="false">
      <c r="A1911" s="91" t="s">
        <v>668</v>
      </c>
      <c r="B1911" s="92" t="s">
        <v>1596</v>
      </c>
      <c r="C1911" s="91" t="s">
        <v>664</v>
      </c>
      <c r="D1911" s="91" t="s">
        <v>1597</v>
      </c>
      <c r="E1911" s="91" t="s">
        <v>724</v>
      </c>
      <c r="F1911" s="91"/>
      <c r="G1911" s="93" t="s">
        <v>718</v>
      </c>
      <c r="H1911" s="94" t="n">
        <v>1</v>
      </c>
      <c r="I1911" s="95" t="n">
        <f aca="false">SUMIFS(J:J,A:A,"Composição",B:B,$B1911)</f>
        <v>10.36</v>
      </c>
      <c r="J1911" s="95" t="n">
        <f aca="false">TRUNC(H1911*I1911,2)</f>
        <v>10.36</v>
      </c>
      <c r="L1911" s="63" t="n">
        <f aca="false">IF(AND(A1912&lt;&gt;"",A1911=""),L1910+1,L1910)</f>
        <v>179</v>
      </c>
      <c r="M1911" s="80" t="n">
        <f aca="false">IF(OR(A1911="Insumo",A1911="Composição Auxiliar"),J1911,"")</f>
        <v>10.36</v>
      </c>
      <c r="N1911" s="81" t="str">
        <f aca="false">IF(E1911="Mão de Obra",J1911,"")</f>
        <v/>
      </c>
      <c r="O1911" s="81" t="n">
        <f aca="false">IF(N1911&lt;&gt;"","",M1911)</f>
        <v>10.36</v>
      </c>
      <c r="P1911" s="82" t="str">
        <f aca="false">IF(A1911="Composição",B1911,"")</f>
        <v/>
      </c>
      <c r="Q1911" s="81" t="str">
        <f aca="false">IF(P1911&lt;&gt;"",SUMIF(L1911:L1911,L1911,N1911:N1911),"")</f>
        <v/>
      </c>
      <c r="R1911" s="81" t="str">
        <f aca="false">IF(P1911&lt;&gt;"",SUMIF(L1911:L1911,L1911,O1911:O1911),"")</f>
        <v/>
      </c>
    </row>
    <row r="1912" customFormat="false" ht="25.5" hidden="true" customHeight="true" outlineLevel="0" collapsed="false">
      <c r="A1912" s="91" t="s">
        <v>668</v>
      </c>
      <c r="B1912" s="92" t="s">
        <v>1598</v>
      </c>
      <c r="C1912" s="91" t="s">
        <v>664</v>
      </c>
      <c r="D1912" s="91" t="s">
        <v>1599</v>
      </c>
      <c r="E1912" s="91" t="s">
        <v>724</v>
      </c>
      <c r="F1912" s="91"/>
      <c r="G1912" s="93" t="s">
        <v>718</v>
      </c>
      <c r="H1912" s="94" t="n">
        <v>1</v>
      </c>
      <c r="I1912" s="95" t="n">
        <f aca="false">SUMIFS(J:J,A:A,"Composição",B:B,$B1912)</f>
        <v>19.09</v>
      </c>
      <c r="J1912" s="95" t="n">
        <f aca="false">TRUNC(H1912*I1912,2)</f>
        <v>19.09</v>
      </c>
      <c r="L1912" s="63" t="n">
        <f aca="false">IF(AND(A1913&lt;&gt;"",A1912=""),L1911+1,L1911)</f>
        <v>179</v>
      </c>
      <c r="M1912" s="80" t="n">
        <f aca="false">IF(OR(A1912="Insumo",A1912="Composição Auxiliar"),J1912,"")</f>
        <v>19.09</v>
      </c>
      <c r="N1912" s="81" t="str">
        <f aca="false">IF(E1912="Mão de Obra",J1912,"")</f>
        <v/>
      </c>
      <c r="O1912" s="81" t="n">
        <f aca="false">IF(N1912&lt;&gt;"","",M1912)</f>
        <v>19.09</v>
      </c>
      <c r="P1912" s="82" t="str">
        <f aca="false">IF(A1912="Composição",B1912,"")</f>
        <v/>
      </c>
      <c r="Q1912" s="81" t="str">
        <f aca="false">IF(P1912&lt;&gt;"",SUMIF(L1912:L1912,L1912,N1912:N1912),"")</f>
        <v/>
      </c>
      <c r="R1912" s="81" t="str">
        <f aca="false">IF(P1912&lt;&gt;"",SUMIF(L1912:L1912,L1912,O1912:O1912),"")</f>
        <v/>
      </c>
    </row>
    <row r="1913" customFormat="false" ht="14.25" hidden="true" customHeight="false" outlineLevel="0" collapsed="false">
      <c r="A1913" s="102"/>
      <c r="B1913" s="102"/>
      <c r="C1913" s="102"/>
      <c r="D1913" s="102"/>
      <c r="E1913" s="102"/>
      <c r="F1913" s="103"/>
      <c r="G1913" s="102"/>
      <c r="H1913" s="103"/>
      <c r="I1913" s="102"/>
      <c r="J1913" s="103"/>
      <c r="L1913" s="63" t="n">
        <f aca="false">IF(AND(A1914&lt;&gt;"",A1913=""),L1912+1,L1912)</f>
        <v>179</v>
      </c>
      <c r="M1913" s="80" t="str">
        <f aca="false">IF(OR(A1913="Insumo",A1913="Composição Auxiliar"),J1913,"")</f>
        <v/>
      </c>
      <c r="N1913" s="81" t="str">
        <f aca="false">IF(E1913="Mão de Obra",J1913,"")</f>
        <v/>
      </c>
      <c r="O1913" s="81" t="str">
        <f aca="false">IF(N1913&lt;&gt;"","",M1913)</f>
        <v/>
      </c>
      <c r="P1913" s="82" t="str">
        <f aca="false">IF(A1913="Composição",B1913,"")</f>
        <v/>
      </c>
      <c r="Q1913" s="81" t="str">
        <f aca="false">IF(P1913&lt;&gt;"",SUMIF(L1913:L1913,L1913,N1913:N1913),"")</f>
        <v/>
      </c>
      <c r="R1913" s="81" t="str">
        <f aca="false">IF(P1913&lt;&gt;"",SUMIF(L1913:L1913,L1913,O1913:O1913),"")</f>
        <v/>
      </c>
    </row>
    <row r="1914" customFormat="false" ht="15" hidden="true" customHeight="false" outlineLevel="0" collapsed="false">
      <c r="A1914" s="102"/>
      <c r="B1914" s="102"/>
      <c r="C1914" s="102"/>
      <c r="D1914" s="102"/>
      <c r="E1914" s="102"/>
      <c r="F1914" s="103"/>
      <c r="G1914" s="102"/>
      <c r="H1914" s="104"/>
      <c r="I1914" s="104"/>
      <c r="J1914" s="103"/>
      <c r="L1914" s="63" t="n">
        <f aca="false">IF(AND(A1915&lt;&gt;"",A1914=""),L1913+1,L1913)</f>
        <v>179</v>
      </c>
      <c r="M1914" s="80" t="str">
        <f aca="false">IF(OR(A1914="Insumo",A1914="Composição Auxiliar"),J1914,"")</f>
        <v/>
      </c>
      <c r="N1914" s="81" t="str">
        <f aca="false">IF(E1914="Mão de Obra",J1914,"")</f>
        <v/>
      </c>
      <c r="O1914" s="81" t="str">
        <f aca="false">IF(N1914&lt;&gt;"","",M1914)</f>
        <v/>
      </c>
      <c r="P1914" s="82" t="str">
        <f aca="false">IF(A1914="Composição",B1914,"")</f>
        <v/>
      </c>
      <c r="Q1914" s="81" t="str">
        <f aca="false">IF(P1914&lt;&gt;"",SUMIF(L1914:L1914,L1914,N1914:N1914),"")</f>
        <v/>
      </c>
      <c r="R1914" s="81" t="str">
        <f aca="false">IF(P1914&lt;&gt;"",SUMIF(L1914:L1914,L1914,O1914:O1914),"")</f>
        <v/>
      </c>
    </row>
    <row r="1915" customFormat="false" ht="15" hidden="true" customHeight="false" outlineLevel="0" collapsed="false">
      <c r="A1915" s="108"/>
      <c r="B1915" s="108"/>
      <c r="C1915" s="108"/>
      <c r="D1915" s="108"/>
      <c r="E1915" s="108"/>
      <c r="F1915" s="108"/>
      <c r="G1915" s="108"/>
      <c r="H1915" s="108"/>
      <c r="I1915" s="108"/>
      <c r="J1915" s="108"/>
      <c r="L1915" s="63" t="n">
        <f aca="false">IF(AND(A1916&lt;&gt;"",A1915=""),L1914+1,L1914)</f>
        <v>180</v>
      </c>
      <c r="M1915" s="80" t="str">
        <f aca="false">IF(OR(A1915="Insumo",A1915="Composição Auxiliar"),J1915,"")</f>
        <v/>
      </c>
      <c r="N1915" s="81" t="str">
        <f aca="false">IF(E1915="Mão de Obra",J1915,"")</f>
        <v/>
      </c>
      <c r="O1915" s="81" t="str">
        <f aca="false">IF(N1915&lt;&gt;"","",M1915)</f>
        <v/>
      </c>
      <c r="P1915" s="82" t="str">
        <f aca="false">IF(A1915="Composição",B1915,"")</f>
        <v/>
      </c>
      <c r="Q1915" s="81" t="str">
        <f aca="false">IF(P1915&lt;&gt;"",SUMIF(L1915:L1915,L1915,N1915:N1915),"")</f>
        <v/>
      </c>
      <c r="R1915" s="81" t="str">
        <f aca="false">IF(P1915&lt;&gt;"",SUMIF(L1915:L1915,L1915,O1915:O1915),"")</f>
        <v/>
      </c>
    </row>
    <row r="1916" customFormat="false" ht="15" hidden="true" customHeight="true" outlineLevel="0" collapsed="false">
      <c r="A1916" s="83" t="s">
        <v>490</v>
      </c>
      <c r="B1916" s="84" t="s">
        <v>655</v>
      </c>
      <c r="C1916" s="83" t="s">
        <v>656</v>
      </c>
      <c r="D1916" s="83" t="s">
        <v>657</v>
      </c>
      <c r="E1916" s="83" t="s">
        <v>658</v>
      </c>
      <c r="F1916" s="83"/>
      <c r="G1916" s="85" t="s">
        <v>659</v>
      </c>
      <c r="H1916" s="84" t="s">
        <v>660</v>
      </c>
      <c r="I1916" s="84" t="s">
        <v>661</v>
      </c>
      <c r="J1916" s="84" t="s">
        <v>662</v>
      </c>
      <c r="L1916" s="63" t="n">
        <f aca="false">IF(AND(A1917&lt;&gt;"",A1916=""),L1915+1,L1915)</f>
        <v>180</v>
      </c>
      <c r="M1916" s="80" t="str">
        <f aca="false">IF(OR(A1916="Insumo",A1916="Composição Auxiliar"),J1916,"")</f>
        <v/>
      </c>
      <c r="N1916" s="81" t="str">
        <f aca="false">IF(E1916="Mão de Obra",J1916,"")</f>
        <v/>
      </c>
      <c r="O1916" s="81" t="str">
        <f aca="false">IF(N1916&lt;&gt;"","",M1916)</f>
        <v/>
      </c>
      <c r="P1916" s="82" t="str">
        <f aca="false">IF(A1916="Composição",B1916,"")</f>
        <v/>
      </c>
      <c r="Q1916" s="81" t="str">
        <f aca="false">IF(P1916&lt;&gt;"",SUMIF(L1916:L1916,L1916,N1916:N1916),"")</f>
        <v/>
      </c>
      <c r="R1916" s="81" t="str">
        <f aca="false">IF(P1916&lt;&gt;"",SUMIF(L1916:L1916,L1916,O1916:O1916),"")</f>
        <v/>
      </c>
    </row>
    <row r="1917" customFormat="false" ht="25.5" hidden="true" customHeight="true" outlineLevel="0" collapsed="false">
      <c r="A1917" s="86" t="s">
        <v>663</v>
      </c>
      <c r="B1917" s="87" t="s">
        <v>491</v>
      </c>
      <c r="C1917" s="86" t="s">
        <v>664</v>
      </c>
      <c r="D1917" s="86" t="s">
        <v>1601</v>
      </c>
      <c r="E1917" s="86" t="s">
        <v>724</v>
      </c>
      <c r="F1917" s="86"/>
      <c r="G1917" s="88" t="s">
        <v>718</v>
      </c>
      <c r="H1917" s="89" t="n">
        <v>1</v>
      </c>
      <c r="I1917" s="90" t="n">
        <f aca="false">SUMIF(L:L,$L1917,M:M)</f>
        <v>52.8</v>
      </c>
      <c r="J1917" s="90" t="n">
        <f aca="false">TRUNC(H1917*I1917,2)</f>
        <v>52.8</v>
      </c>
      <c r="L1917" s="63" t="n">
        <f aca="false">IF(AND(A1918&lt;&gt;"",A1917=""),L1916+1,L1916)</f>
        <v>180</v>
      </c>
      <c r="M1917" s="80" t="str">
        <f aca="false">IF(OR(A1917="Insumo",A1917="Composição Auxiliar"),J1917,"")</f>
        <v/>
      </c>
      <c r="N1917" s="81" t="str">
        <f aca="false">IF(E1917="Mão de Obra",J1917,"")</f>
        <v/>
      </c>
      <c r="O1917" s="81" t="str">
        <f aca="false">IF(N1917&lt;&gt;"","",M1917)</f>
        <v/>
      </c>
      <c r="P1917" s="82" t="str">
        <f aca="false">IF(A1917="Composição",B1917,"")</f>
        <v> 92004 </v>
      </c>
      <c r="Q1917" s="81" t="n">
        <f aca="false">IF(P1917&lt;&gt;"",SUMIF(L1917:L1917,L1917,N1917:N1917),"")</f>
        <v>0</v>
      </c>
      <c r="R1917" s="81" t="n">
        <f aca="false">IF(P1917&lt;&gt;"",SUMIF(L1917:L1917,L1917,O1917:O1917),"")</f>
        <v>0</v>
      </c>
    </row>
    <row r="1918" customFormat="false" ht="38.25" hidden="true" customHeight="true" outlineLevel="0" collapsed="false">
      <c r="A1918" s="91" t="s">
        <v>668</v>
      </c>
      <c r="B1918" s="92" t="s">
        <v>1596</v>
      </c>
      <c r="C1918" s="91" t="s">
        <v>664</v>
      </c>
      <c r="D1918" s="91" t="s">
        <v>1597</v>
      </c>
      <c r="E1918" s="91" t="s">
        <v>724</v>
      </c>
      <c r="F1918" s="91"/>
      <c r="G1918" s="93" t="s">
        <v>718</v>
      </c>
      <c r="H1918" s="94" t="n">
        <v>1</v>
      </c>
      <c r="I1918" s="95" t="n">
        <f aca="false">SUMIFS(J:J,A:A,"Composição",B:B,$B1918)</f>
        <v>10.36</v>
      </c>
      <c r="J1918" s="95" t="n">
        <f aca="false">TRUNC(H1918*I1918,2)</f>
        <v>10.36</v>
      </c>
      <c r="L1918" s="63" t="n">
        <f aca="false">IF(AND(A1919&lt;&gt;"",A1918=""),L1917+1,L1917)</f>
        <v>180</v>
      </c>
      <c r="M1918" s="80" t="n">
        <f aca="false">IF(OR(A1918="Insumo",A1918="Composição Auxiliar"),J1918,"")</f>
        <v>10.36</v>
      </c>
      <c r="N1918" s="81" t="str">
        <f aca="false">IF(E1918="Mão de Obra",J1918,"")</f>
        <v/>
      </c>
      <c r="O1918" s="81" t="n">
        <f aca="false">IF(N1918&lt;&gt;"","",M1918)</f>
        <v>10.36</v>
      </c>
      <c r="P1918" s="82" t="str">
        <f aca="false">IF(A1918="Composição",B1918,"")</f>
        <v/>
      </c>
      <c r="Q1918" s="81" t="str">
        <f aca="false">IF(P1918&lt;&gt;"",SUMIF(L1918:L1918,L1918,N1918:N1918),"")</f>
        <v/>
      </c>
      <c r="R1918" s="81" t="str">
        <f aca="false">IF(P1918&lt;&gt;"",SUMIF(L1918:L1918,L1918,O1918:O1918),"")</f>
        <v/>
      </c>
    </row>
    <row r="1919" customFormat="false" ht="25.5" hidden="true" customHeight="true" outlineLevel="0" collapsed="false">
      <c r="A1919" s="91" t="s">
        <v>668</v>
      </c>
      <c r="B1919" s="92" t="s">
        <v>1602</v>
      </c>
      <c r="C1919" s="91" t="s">
        <v>664</v>
      </c>
      <c r="D1919" s="91" t="s">
        <v>1603</v>
      </c>
      <c r="E1919" s="91" t="s">
        <v>724</v>
      </c>
      <c r="F1919" s="91"/>
      <c r="G1919" s="93" t="s">
        <v>718</v>
      </c>
      <c r="H1919" s="94" t="n">
        <v>1</v>
      </c>
      <c r="I1919" s="95" t="n">
        <f aca="false">SUMIFS(J:J,A:A,"Composição",B:B,$B1919)</f>
        <v>42.44</v>
      </c>
      <c r="J1919" s="95" t="n">
        <f aca="false">TRUNC(H1919*I1919,2)</f>
        <v>42.44</v>
      </c>
      <c r="L1919" s="63" t="n">
        <f aca="false">IF(AND(A1920&lt;&gt;"",A1919=""),L1918+1,L1918)</f>
        <v>180</v>
      </c>
      <c r="M1919" s="80" t="n">
        <f aca="false">IF(OR(A1919="Insumo",A1919="Composição Auxiliar"),J1919,"")</f>
        <v>42.44</v>
      </c>
      <c r="N1919" s="81" t="str">
        <f aca="false">IF(E1919="Mão de Obra",J1919,"")</f>
        <v/>
      </c>
      <c r="O1919" s="81" t="n">
        <f aca="false">IF(N1919&lt;&gt;"","",M1919)</f>
        <v>42.44</v>
      </c>
      <c r="P1919" s="82" t="str">
        <f aca="false">IF(A1919="Composição",B1919,"")</f>
        <v/>
      </c>
      <c r="Q1919" s="81" t="str">
        <f aca="false">IF(P1919&lt;&gt;"",SUMIF(L1919:L1919,L1919,N1919:N1919),"")</f>
        <v/>
      </c>
      <c r="R1919" s="81" t="str">
        <f aca="false">IF(P1919&lt;&gt;"",SUMIF(L1919:L1919,L1919,O1919:O1919),"")</f>
        <v/>
      </c>
    </row>
    <row r="1920" customFormat="false" ht="14.25" hidden="true" customHeight="false" outlineLevel="0" collapsed="false">
      <c r="A1920" s="102"/>
      <c r="B1920" s="102"/>
      <c r="C1920" s="102"/>
      <c r="D1920" s="102"/>
      <c r="E1920" s="102"/>
      <c r="F1920" s="103"/>
      <c r="G1920" s="102"/>
      <c r="H1920" s="103"/>
      <c r="I1920" s="102"/>
      <c r="J1920" s="103"/>
      <c r="L1920" s="63" t="n">
        <f aca="false">IF(AND(A1921&lt;&gt;"",A1920=""),L1919+1,L1919)</f>
        <v>180</v>
      </c>
      <c r="M1920" s="80" t="str">
        <f aca="false">IF(OR(A1920="Insumo",A1920="Composição Auxiliar"),J1920,"")</f>
        <v/>
      </c>
      <c r="N1920" s="81" t="str">
        <f aca="false">IF(E1920="Mão de Obra",J1920,"")</f>
        <v/>
      </c>
      <c r="O1920" s="81" t="str">
        <f aca="false">IF(N1920&lt;&gt;"","",M1920)</f>
        <v/>
      </c>
      <c r="P1920" s="82" t="str">
        <f aca="false">IF(A1920="Composição",B1920,"")</f>
        <v/>
      </c>
      <c r="Q1920" s="81" t="str">
        <f aca="false">IF(P1920&lt;&gt;"",SUMIF(L1920:L1920,L1920,N1920:N1920),"")</f>
        <v/>
      </c>
      <c r="R1920" s="81" t="str">
        <f aca="false">IF(P1920&lt;&gt;"",SUMIF(L1920:L1920,L1920,O1920:O1920),"")</f>
        <v/>
      </c>
    </row>
    <row r="1921" customFormat="false" ht="15" hidden="true" customHeight="false" outlineLevel="0" collapsed="false">
      <c r="A1921" s="102"/>
      <c r="B1921" s="102"/>
      <c r="C1921" s="102"/>
      <c r="D1921" s="102"/>
      <c r="E1921" s="102"/>
      <c r="F1921" s="103"/>
      <c r="G1921" s="102"/>
      <c r="H1921" s="104"/>
      <c r="I1921" s="104"/>
      <c r="J1921" s="103"/>
      <c r="L1921" s="63" t="n">
        <f aca="false">IF(AND(A1922&lt;&gt;"",A1921=""),L1920+1,L1920)</f>
        <v>180</v>
      </c>
      <c r="M1921" s="80" t="str">
        <f aca="false">IF(OR(A1921="Insumo",A1921="Composição Auxiliar"),J1921,"")</f>
        <v/>
      </c>
      <c r="N1921" s="81" t="str">
        <f aca="false">IF(E1921="Mão de Obra",J1921,"")</f>
        <v/>
      </c>
      <c r="O1921" s="81" t="str">
        <f aca="false">IF(N1921&lt;&gt;"","",M1921)</f>
        <v/>
      </c>
      <c r="P1921" s="82" t="str">
        <f aca="false">IF(A1921="Composição",B1921,"")</f>
        <v/>
      </c>
      <c r="Q1921" s="81" t="str">
        <f aca="false">IF(P1921&lt;&gt;"",SUMIF(L1921:L1921,L1921,N1921:N1921),"")</f>
        <v/>
      </c>
      <c r="R1921" s="81" t="str">
        <f aca="false">IF(P1921&lt;&gt;"",SUMIF(L1921:L1921,L1921,O1921:O1921),"")</f>
        <v/>
      </c>
    </row>
    <row r="1922" customFormat="false" ht="15" hidden="true" customHeight="false" outlineLevel="0" collapsed="false">
      <c r="A1922" s="108"/>
      <c r="B1922" s="108"/>
      <c r="C1922" s="108"/>
      <c r="D1922" s="108"/>
      <c r="E1922" s="108"/>
      <c r="F1922" s="108"/>
      <c r="G1922" s="108"/>
      <c r="H1922" s="108"/>
      <c r="I1922" s="108"/>
      <c r="J1922" s="108"/>
      <c r="L1922" s="63" t="n">
        <f aca="false">IF(AND(A1923&lt;&gt;"",A1922=""),L1921+1,L1921)</f>
        <v>181</v>
      </c>
      <c r="M1922" s="80" t="str">
        <f aca="false">IF(OR(A1922="Insumo",A1922="Composição Auxiliar"),J1922,"")</f>
        <v/>
      </c>
      <c r="N1922" s="81" t="str">
        <f aca="false">IF(E1922="Mão de Obra",J1922,"")</f>
        <v/>
      </c>
      <c r="O1922" s="81" t="str">
        <f aca="false">IF(N1922&lt;&gt;"","",M1922)</f>
        <v/>
      </c>
      <c r="P1922" s="82" t="str">
        <f aca="false">IF(A1922="Composição",B1922,"")</f>
        <v/>
      </c>
      <c r="Q1922" s="81" t="str">
        <f aca="false">IF(P1922&lt;&gt;"",SUMIF(L1922:L1922,L1922,N1922:N1922),"")</f>
        <v/>
      </c>
      <c r="R1922" s="81" t="str">
        <f aca="false">IF(P1922&lt;&gt;"",SUMIF(L1922:L1922,L1922,O1922:O1922),"")</f>
        <v/>
      </c>
    </row>
    <row r="1923" customFormat="false" ht="15" hidden="true" customHeight="true" outlineLevel="0" collapsed="false">
      <c r="A1923" s="83" t="s">
        <v>492</v>
      </c>
      <c r="B1923" s="84" t="s">
        <v>655</v>
      </c>
      <c r="C1923" s="83" t="s">
        <v>656</v>
      </c>
      <c r="D1923" s="83" t="s">
        <v>657</v>
      </c>
      <c r="E1923" s="83" t="s">
        <v>658</v>
      </c>
      <c r="F1923" s="83"/>
      <c r="G1923" s="85" t="s">
        <v>659</v>
      </c>
      <c r="H1923" s="84" t="s">
        <v>660</v>
      </c>
      <c r="I1923" s="84" t="s">
        <v>661</v>
      </c>
      <c r="J1923" s="84" t="s">
        <v>662</v>
      </c>
      <c r="L1923" s="63" t="n">
        <f aca="false">IF(AND(A1924&lt;&gt;"",A1923=""),L1922+1,L1922)</f>
        <v>181</v>
      </c>
      <c r="M1923" s="80" t="str">
        <f aca="false">IF(OR(A1923="Insumo",A1923="Composição Auxiliar"),J1923,"")</f>
        <v/>
      </c>
      <c r="N1923" s="81" t="str">
        <f aca="false">IF(E1923="Mão de Obra",J1923,"")</f>
        <v/>
      </c>
      <c r="O1923" s="81" t="str">
        <f aca="false">IF(N1923&lt;&gt;"","",M1923)</f>
        <v/>
      </c>
      <c r="P1923" s="82" t="str">
        <f aca="false">IF(A1923="Composição",B1923,"")</f>
        <v/>
      </c>
      <c r="Q1923" s="81" t="str">
        <f aca="false">IF(P1923&lt;&gt;"",SUMIF(L1923:L1923,L1923,N1923:N1923),"")</f>
        <v/>
      </c>
      <c r="R1923" s="81" t="str">
        <f aca="false">IF(P1923&lt;&gt;"",SUMIF(L1923:L1923,L1923,O1923:O1923),"")</f>
        <v/>
      </c>
    </row>
    <row r="1924" customFormat="false" ht="25.5" hidden="true" customHeight="true" outlineLevel="0" collapsed="false">
      <c r="A1924" s="86" t="s">
        <v>663</v>
      </c>
      <c r="B1924" s="87" t="s">
        <v>493</v>
      </c>
      <c r="C1924" s="86" t="s">
        <v>664</v>
      </c>
      <c r="D1924" s="86" t="s">
        <v>1604</v>
      </c>
      <c r="E1924" s="86" t="s">
        <v>724</v>
      </c>
      <c r="F1924" s="86"/>
      <c r="G1924" s="88" t="s">
        <v>718</v>
      </c>
      <c r="H1924" s="89" t="n">
        <v>1</v>
      </c>
      <c r="I1924" s="90" t="n">
        <f aca="false">SUMIF(L:L,$L1924,M:M)</f>
        <v>33.07</v>
      </c>
      <c r="J1924" s="90" t="n">
        <f aca="false">TRUNC(H1924*I1924,2)</f>
        <v>33.07</v>
      </c>
      <c r="L1924" s="63" t="n">
        <f aca="false">IF(AND(A1925&lt;&gt;"",A1924=""),L1923+1,L1923)</f>
        <v>181</v>
      </c>
      <c r="M1924" s="80" t="str">
        <f aca="false">IF(OR(A1924="Insumo",A1924="Composição Auxiliar"),J1924,"")</f>
        <v/>
      </c>
      <c r="N1924" s="81" t="str">
        <f aca="false">IF(E1924="Mão de Obra",J1924,"")</f>
        <v/>
      </c>
      <c r="O1924" s="81" t="str">
        <f aca="false">IF(N1924&lt;&gt;"","",M1924)</f>
        <v/>
      </c>
      <c r="P1924" s="82" t="str">
        <f aca="false">IF(A1924="Composição",B1924,"")</f>
        <v> 91996 </v>
      </c>
      <c r="Q1924" s="81" t="n">
        <f aca="false">IF(P1924&lt;&gt;"",SUMIF(L1924:L1924,L1924,N1924:N1924),"")</f>
        <v>0</v>
      </c>
      <c r="R1924" s="81" t="n">
        <f aca="false">IF(P1924&lt;&gt;"",SUMIF(L1924:L1924,L1924,O1924:O1924),"")</f>
        <v>0</v>
      </c>
    </row>
    <row r="1925" customFormat="false" ht="38.25" hidden="true" customHeight="true" outlineLevel="0" collapsed="false">
      <c r="A1925" s="91" t="s">
        <v>668</v>
      </c>
      <c r="B1925" s="92" t="s">
        <v>1596</v>
      </c>
      <c r="C1925" s="91" t="s">
        <v>664</v>
      </c>
      <c r="D1925" s="91" t="s">
        <v>1597</v>
      </c>
      <c r="E1925" s="91" t="s">
        <v>724</v>
      </c>
      <c r="F1925" s="91"/>
      <c r="G1925" s="93" t="s">
        <v>718</v>
      </c>
      <c r="H1925" s="94" t="n">
        <v>1</v>
      </c>
      <c r="I1925" s="95" t="n">
        <f aca="false">SUMIFS(J:J,A:A,"Composição",B:B,$B1925)</f>
        <v>10.36</v>
      </c>
      <c r="J1925" s="95" t="n">
        <f aca="false">TRUNC(H1925*I1925,2)</f>
        <v>10.36</v>
      </c>
      <c r="L1925" s="63" t="n">
        <f aca="false">IF(AND(A1926&lt;&gt;"",A1925=""),L1924+1,L1924)</f>
        <v>181</v>
      </c>
      <c r="M1925" s="80" t="n">
        <f aca="false">IF(OR(A1925="Insumo",A1925="Composição Auxiliar"),J1925,"")</f>
        <v>10.36</v>
      </c>
      <c r="N1925" s="81" t="str">
        <f aca="false">IF(E1925="Mão de Obra",J1925,"")</f>
        <v/>
      </c>
      <c r="O1925" s="81" t="n">
        <f aca="false">IF(N1925&lt;&gt;"","",M1925)</f>
        <v>10.36</v>
      </c>
      <c r="P1925" s="82" t="str">
        <f aca="false">IF(A1925="Composição",B1925,"")</f>
        <v/>
      </c>
      <c r="Q1925" s="81" t="str">
        <f aca="false">IF(P1925&lt;&gt;"",SUMIF(L1925:L1925,L1925,N1925:N1925),"")</f>
        <v/>
      </c>
      <c r="R1925" s="81" t="str">
        <f aca="false">IF(P1925&lt;&gt;"",SUMIF(L1925:L1925,L1925,O1925:O1925),"")</f>
        <v/>
      </c>
    </row>
    <row r="1926" customFormat="false" ht="25.5" hidden="true" customHeight="true" outlineLevel="0" collapsed="false">
      <c r="A1926" s="91" t="s">
        <v>668</v>
      </c>
      <c r="B1926" s="92" t="s">
        <v>1605</v>
      </c>
      <c r="C1926" s="91" t="s">
        <v>664</v>
      </c>
      <c r="D1926" s="91" t="s">
        <v>1606</v>
      </c>
      <c r="E1926" s="91" t="s">
        <v>724</v>
      </c>
      <c r="F1926" s="91"/>
      <c r="G1926" s="93" t="s">
        <v>718</v>
      </c>
      <c r="H1926" s="94" t="n">
        <v>1</v>
      </c>
      <c r="I1926" s="95" t="n">
        <f aca="false">SUMIFS(J:J,A:A,"Composição",B:B,$B1926)</f>
        <v>22.71</v>
      </c>
      <c r="J1926" s="95" t="n">
        <f aca="false">TRUNC(H1926*I1926,2)</f>
        <v>22.71</v>
      </c>
      <c r="L1926" s="63" t="n">
        <f aca="false">IF(AND(A1927&lt;&gt;"",A1926=""),L1925+1,L1925)</f>
        <v>181</v>
      </c>
      <c r="M1926" s="80" t="n">
        <f aca="false">IF(OR(A1926="Insumo",A1926="Composição Auxiliar"),J1926,"")</f>
        <v>22.71</v>
      </c>
      <c r="N1926" s="81" t="str">
        <f aca="false">IF(E1926="Mão de Obra",J1926,"")</f>
        <v/>
      </c>
      <c r="O1926" s="81" t="n">
        <f aca="false">IF(N1926&lt;&gt;"","",M1926)</f>
        <v>22.71</v>
      </c>
      <c r="P1926" s="82" t="str">
        <f aca="false">IF(A1926="Composição",B1926,"")</f>
        <v/>
      </c>
      <c r="Q1926" s="81" t="str">
        <f aca="false">IF(P1926&lt;&gt;"",SUMIF(L1926:L1926,L1926,N1926:N1926),"")</f>
        <v/>
      </c>
      <c r="R1926" s="81" t="str">
        <f aca="false">IF(P1926&lt;&gt;"",SUMIF(L1926:L1926,L1926,O1926:O1926),"")</f>
        <v/>
      </c>
    </row>
    <row r="1927" customFormat="false" ht="14.25" hidden="true" customHeight="false" outlineLevel="0" collapsed="false">
      <c r="A1927" s="102"/>
      <c r="B1927" s="102"/>
      <c r="C1927" s="102"/>
      <c r="D1927" s="102"/>
      <c r="E1927" s="102"/>
      <c r="F1927" s="103"/>
      <c r="G1927" s="102"/>
      <c r="H1927" s="103"/>
      <c r="I1927" s="102"/>
      <c r="J1927" s="103"/>
      <c r="L1927" s="63" t="n">
        <f aca="false">IF(AND(A1928&lt;&gt;"",A1927=""),L1926+1,L1926)</f>
        <v>181</v>
      </c>
      <c r="M1927" s="80" t="str">
        <f aca="false">IF(OR(A1927="Insumo",A1927="Composição Auxiliar"),J1927,"")</f>
        <v/>
      </c>
      <c r="N1927" s="81" t="str">
        <f aca="false">IF(E1927="Mão de Obra",J1927,"")</f>
        <v/>
      </c>
      <c r="O1927" s="81" t="str">
        <f aca="false">IF(N1927&lt;&gt;"","",M1927)</f>
        <v/>
      </c>
      <c r="P1927" s="82" t="str">
        <f aca="false">IF(A1927="Composição",B1927,"")</f>
        <v/>
      </c>
      <c r="Q1927" s="81" t="str">
        <f aca="false">IF(P1927&lt;&gt;"",SUMIF(L1927:L1927,L1927,N1927:N1927),"")</f>
        <v/>
      </c>
      <c r="R1927" s="81" t="str">
        <f aca="false">IF(P1927&lt;&gt;"",SUMIF(L1927:L1927,L1927,O1927:O1927),"")</f>
        <v/>
      </c>
    </row>
    <row r="1928" customFormat="false" ht="15" hidden="true" customHeight="false" outlineLevel="0" collapsed="false">
      <c r="A1928" s="102"/>
      <c r="B1928" s="102"/>
      <c r="C1928" s="102"/>
      <c r="D1928" s="102"/>
      <c r="E1928" s="102"/>
      <c r="F1928" s="103"/>
      <c r="G1928" s="102"/>
      <c r="H1928" s="104"/>
      <c r="I1928" s="104"/>
      <c r="J1928" s="103"/>
      <c r="L1928" s="63" t="n">
        <f aca="false">IF(AND(A1929&lt;&gt;"",A1928=""),L1927+1,L1927)</f>
        <v>181</v>
      </c>
      <c r="M1928" s="80" t="str">
        <f aca="false">IF(OR(A1928="Insumo",A1928="Composição Auxiliar"),J1928,"")</f>
        <v/>
      </c>
      <c r="N1928" s="81" t="str">
        <f aca="false">IF(E1928="Mão de Obra",J1928,"")</f>
        <v/>
      </c>
      <c r="O1928" s="81" t="str">
        <f aca="false">IF(N1928&lt;&gt;"","",M1928)</f>
        <v/>
      </c>
      <c r="P1928" s="82" t="str">
        <f aca="false">IF(A1928="Composição",B1928,"")</f>
        <v/>
      </c>
      <c r="Q1928" s="81" t="str">
        <f aca="false">IF(P1928&lt;&gt;"",SUMIF(L1928:L1928,L1928,N1928:N1928),"")</f>
        <v/>
      </c>
      <c r="R1928" s="81" t="str">
        <f aca="false">IF(P1928&lt;&gt;"",SUMIF(L1928:L1928,L1928,O1928:O1928),"")</f>
        <v/>
      </c>
    </row>
    <row r="1929" customFormat="false" ht="15" hidden="true" customHeight="false" outlineLevel="0" collapsed="false">
      <c r="A1929" s="108"/>
      <c r="B1929" s="108"/>
      <c r="C1929" s="108"/>
      <c r="D1929" s="108"/>
      <c r="E1929" s="108"/>
      <c r="F1929" s="108"/>
      <c r="G1929" s="108"/>
      <c r="H1929" s="108"/>
      <c r="I1929" s="108"/>
      <c r="J1929" s="108"/>
      <c r="L1929" s="63" t="n">
        <f aca="false">IF(AND(A1930&lt;&gt;"",A1929=""),L1928+1,L1928)</f>
        <v>182</v>
      </c>
      <c r="M1929" s="80" t="str">
        <f aca="false">IF(OR(A1929="Insumo",A1929="Composição Auxiliar"),J1929,"")</f>
        <v/>
      </c>
      <c r="N1929" s="81" t="str">
        <f aca="false">IF(E1929="Mão de Obra",J1929,"")</f>
        <v/>
      </c>
      <c r="O1929" s="81" t="str">
        <f aca="false">IF(N1929&lt;&gt;"","",M1929)</f>
        <v/>
      </c>
      <c r="P1929" s="82" t="str">
        <f aca="false">IF(A1929="Composição",B1929,"")</f>
        <v/>
      </c>
      <c r="Q1929" s="81" t="str">
        <f aca="false">IF(P1929&lt;&gt;"",SUMIF(L1929:L1929,L1929,N1929:N1929),"")</f>
        <v/>
      </c>
      <c r="R1929" s="81" t="str">
        <f aca="false">IF(P1929&lt;&gt;"",SUMIF(L1929:L1929,L1929,O1929:O1929),"")</f>
        <v/>
      </c>
    </row>
    <row r="1930" customFormat="false" ht="15" hidden="true" customHeight="true" outlineLevel="0" collapsed="false">
      <c r="A1930" s="83" t="s">
        <v>494</v>
      </c>
      <c r="B1930" s="84" t="s">
        <v>655</v>
      </c>
      <c r="C1930" s="83" t="s">
        <v>656</v>
      </c>
      <c r="D1930" s="83" t="s">
        <v>657</v>
      </c>
      <c r="E1930" s="83" t="s">
        <v>658</v>
      </c>
      <c r="F1930" s="83"/>
      <c r="G1930" s="85" t="s">
        <v>659</v>
      </c>
      <c r="H1930" s="84" t="s">
        <v>660</v>
      </c>
      <c r="I1930" s="84" t="s">
        <v>661</v>
      </c>
      <c r="J1930" s="84" t="s">
        <v>662</v>
      </c>
      <c r="L1930" s="63" t="n">
        <f aca="false">IF(AND(A1931&lt;&gt;"",A1930=""),L1929+1,L1929)</f>
        <v>182</v>
      </c>
      <c r="M1930" s="80" t="str">
        <f aca="false">IF(OR(A1930="Insumo",A1930="Composição Auxiliar"),J1930,"")</f>
        <v/>
      </c>
      <c r="N1930" s="81" t="str">
        <f aca="false">IF(E1930="Mão de Obra",J1930,"")</f>
        <v/>
      </c>
      <c r="O1930" s="81" t="str">
        <f aca="false">IF(N1930&lt;&gt;"","",M1930)</f>
        <v/>
      </c>
      <c r="P1930" s="82" t="str">
        <f aca="false">IF(A1930="Composição",B1930,"")</f>
        <v/>
      </c>
      <c r="Q1930" s="81" t="str">
        <f aca="false">IF(P1930&lt;&gt;"",SUMIF(L1930:L1930,L1930,N1930:N1930),"")</f>
        <v/>
      </c>
      <c r="R1930" s="81" t="str">
        <f aca="false">IF(P1930&lt;&gt;"",SUMIF(L1930:L1930,L1930,O1930:O1930),"")</f>
        <v/>
      </c>
    </row>
    <row r="1931" customFormat="false" ht="25.5" hidden="true" customHeight="true" outlineLevel="0" collapsed="false">
      <c r="A1931" s="86" t="s">
        <v>663</v>
      </c>
      <c r="B1931" s="87" t="s">
        <v>495</v>
      </c>
      <c r="C1931" s="86" t="s">
        <v>664</v>
      </c>
      <c r="D1931" s="86" t="s">
        <v>1607</v>
      </c>
      <c r="E1931" s="86" t="s">
        <v>724</v>
      </c>
      <c r="F1931" s="86"/>
      <c r="G1931" s="88" t="s">
        <v>718</v>
      </c>
      <c r="H1931" s="89" t="n">
        <v>1</v>
      </c>
      <c r="I1931" s="90" t="n">
        <f aca="false">SUMIF(L:L,$L1931,M:M)</f>
        <v>42.45</v>
      </c>
      <c r="J1931" s="90" t="n">
        <f aca="false">TRUNC(H1931*I1931,2)</f>
        <v>42.45</v>
      </c>
      <c r="L1931" s="63" t="n">
        <f aca="false">IF(AND(A1932&lt;&gt;"",A1931=""),L1930+1,L1930)</f>
        <v>182</v>
      </c>
      <c r="M1931" s="80" t="str">
        <f aca="false">IF(OR(A1931="Insumo",A1931="Composição Auxiliar"),J1931,"")</f>
        <v/>
      </c>
      <c r="N1931" s="81" t="str">
        <f aca="false">IF(E1931="Mão de Obra",J1931,"")</f>
        <v/>
      </c>
      <c r="O1931" s="81" t="str">
        <f aca="false">IF(N1931&lt;&gt;"","",M1931)</f>
        <v/>
      </c>
      <c r="P1931" s="82" t="str">
        <f aca="false">IF(A1931="Composição",B1931,"")</f>
        <v> 91992 </v>
      </c>
      <c r="Q1931" s="81" t="n">
        <f aca="false">IF(P1931&lt;&gt;"",SUMIF(L1931:L1931,L1931,N1931:N1931),"")</f>
        <v>0</v>
      </c>
      <c r="R1931" s="81" t="n">
        <f aca="false">IF(P1931&lt;&gt;"",SUMIF(L1931:L1931,L1931,O1931:O1931),"")</f>
        <v>0</v>
      </c>
    </row>
    <row r="1932" customFormat="false" ht="38.25" hidden="true" customHeight="true" outlineLevel="0" collapsed="false">
      <c r="A1932" s="91" t="s">
        <v>668</v>
      </c>
      <c r="B1932" s="92" t="s">
        <v>1596</v>
      </c>
      <c r="C1932" s="91" t="s">
        <v>664</v>
      </c>
      <c r="D1932" s="91" t="s">
        <v>1597</v>
      </c>
      <c r="E1932" s="91" t="s">
        <v>724</v>
      </c>
      <c r="F1932" s="91"/>
      <c r="G1932" s="93" t="s">
        <v>718</v>
      </c>
      <c r="H1932" s="94" t="n">
        <v>1</v>
      </c>
      <c r="I1932" s="95" t="n">
        <f aca="false">SUMIFS(J:J,A:A,"Composição",B:B,$B1932)</f>
        <v>10.36</v>
      </c>
      <c r="J1932" s="95" t="n">
        <f aca="false">TRUNC(H1932*I1932,2)</f>
        <v>10.36</v>
      </c>
      <c r="L1932" s="63" t="n">
        <f aca="false">IF(AND(A1933&lt;&gt;"",A1932=""),L1931+1,L1931)</f>
        <v>182</v>
      </c>
      <c r="M1932" s="80" t="n">
        <f aca="false">IF(OR(A1932="Insumo",A1932="Composição Auxiliar"),J1932,"")</f>
        <v>10.36</v>
      </c>
      <c r="N1932" s="81" t="str">
        <f aca="false">IF(E1932="Mão de Obra",J1932,"")</f>
        <v/>
      </c>
      <c r="O1932" s="81" t="n">
        <f aca="false">IF(N1932&lt;&gt;"","",M1932)</f>
        <v>10.36</v>
      </c>
      <c r="P1932" s="82" t="str">
        <f aca="false">IF(A1932="Composição",B1932,"")</f>
        <v/>
      </c>
      <c r="Q1932" s="81" t="str">
        <f aca="false">IF(P1932&lt;&gt;"",SUMIF(L1932:L1932,L1932,N1932:N1932),"")</f>
        <v/>
      </c>
      <c r="R1932" s="81" t="str">
        <f aca="false">IF(P1932&lt;&gt;"",SUMIF(L1932:L1932,L1932,O1932:O1932),"")</f>
        <v/>
      </c>
    </row>
    <row r="1933" customFormat="false" ht="25.5" hidden="true" customHeight="true" outlineLevel="0" collapsed="false">
      <c r="A1933" s="91" t="s">
        <v>668</v>
      </c>
      <c r="B1933" s="92" t="s">
        <v>1608</v>
      </c>
      <c r="C1933" s="91" t="s">
        <v>664</v>
      </c>
      <c r="D1933" s="91" t="s">
        <v>1609</v>
      </c>
      <c r="E1933" s="91" t="s">
        <v>724</v>
      </c>
      <c r="F1933" s="91"/>
      <c r="G1933" s="93" t="s">
        <v>718</v>
      </c>
      <c r="H1933" s="94" t="n">
        <v>1</v>
      </c>
      <c r="I1933" s="95" t="n">
        <f aca="false">SUMIFS(J:J,A:A,"Composição",B:B,$B1933)</f>
        <v>32.09</v>
      </c>
      <c r="J1933" s="95" t="n">
        <f aca="false">TRUNC(H1933*I1933,2)</f>
        <v>32.09</v>
      </c>
      <c r="L1933" s="63" t="n">
        <f aca="false">IF(AND(A1934&lt;&gt;"",A1933=""),L1932+1,L1932)</f>
        <v>182</v>
      </c>
      <c r="M1933" s="80" t="n">
        <f aca="false">IF(OR(A1933="Insumo",A1933="Composição Auxiliar"),J1933,"")</f>
        <v>32.09</v>
      </c>
      <c r="N1933" s="81" t="str">
        <f aca="false">IF(E1933="Mão de Obra",J1933,"")</f>
        <v/>
      </c>
      <c r="O1933" s="81" t="n">
        <f aca="false">IF(N1933&lt;&gt;"","",M1933)</f>
        <v>32.09</v>
      </c>
      <c r="P1933" s="82" t="str">
        <f aca="false">IF(A1933="Composição",B1933,"")</f>
        <v/>
      </c>
      <c r="Q1933" s="81" t="str">
        <f aca="false">IF(P1933&lt;&gt;"",SUMIF(L1933:L1933,L1933,N1933:N1933),"")</f>
        <v/>
      </c>
      <c r="R1933" s="81" t="str">
        <f aca="false">IF(P1933&lt;&gt;"",SUMIF(L1933:L1933,L1933,O1933:O1933),"")</f>
        <v/>
      </c>
    </row>
    <row r="1934" customFormat="false" ht="14.25" hidden="true" customHeight="false" outlineLevel="0" collapsed="false">
      <c r="A1934" s="102"/>
      <c r="B1934" s="102"/>
      <c r="C1934" s="102"/>
      <c r="D1934" s="102"/>
      <c r="E1934" s="102"/>
      <c r="F1934" s="103"/>
      <c r="G1934" s="102"/>
      <c r="H1934" s="103"/>
      <c r="I1934" s="102"/>
      <c r="J1934" s="103"/>
      <c r="L1934" s="63" t="n">
        <f aca="false">IF(AND(A1935&lt;&gt;"",A1934=""),L1933+1,L1933)</f>
        <v>182</v>
      </c>
      <c r="M1934" s="80" t="str">
        <f aca="false">IF(OR(A1934="Insumo",A1934="Composição Auxiliar"),J1934,"")</f>
        <v/>
      </c>
      <c r="N1934" s="81" t="str">
        <f aca="false">IF(E1934="Mão de Obra",J1934,"")</f>
        <v/>
      </c>
      <c r="O1934" s="81" t="str">
        <f aca="false">IF(N1934&lt;&gt;"","",M1934)</f>
        <v/>
      </c>
      <c r="P1934" s="82" t="str">
        <f aca="false">IF(A1934="Composição",B1934,"")</f>
        <v/>
      </c>
      <c r="Q1934" s="81" t="str">
        <f aca="false">IF(P1934&lt;&gt;"",SUMIF(L1934:L1934,L1934,N1934:N1934),"")</f>
        <v/>
      </c>
      <c r="R1934" s="81" t="str">
        <f aca="false">IF(P1934&lt;&gt;"",SUMIF(L1934:L1934,L1934,O1934:O1934),"")</f>
        <v/>
      </c>
    </row>
    <row r="1935" customFormat="false" ht="15" hidden="true" customHeight="false" outlineLevel="0" collapsed="false">
      <c r="A1935" s="102"/>
      <c r="B1935" s="102"/>
      <c r="C1935" s="102"/>
      <c r="D1935" s="102"/>
      <c r="E1935" s="102"/>
      <c r="F1935" s="103"/>
      <c r="G1935" s="102"/>
      <c r="H1935" s="104"/>
      <c r="I1935" s="104"/>
      <c r="J1935" s="103"/>
      <c r="L1935" s="63" t="n">
        <f aca="false">IF(AND(A1936&lt;&gt;"",A1935=""),L1934+1,L1934)</f>
        <v>182</v>
      </c>
      <c r="M1935" s="80" t="str">
        <f aca="false">IF(OR(A1935="Insumo",A1935="Composição Auxiliar"),J1935,"")</f>
        <v/>
      </c>
      <c r="N1935" s="81" t="str">
        <f aca="false">IF(E1935="Mão de Obra",J1935,"")</f>
        <v/>
      </c>
      <c r="O1935" s="81" t="str">
        <f aca="false">IF(N1935&lt;&gt;"","",M1935)</f>
        <v/>
      </c>
      <c r="P1935" s="82" t="str">
        <f aca="false">IF(A1935="Composição",B1935,"")</f>
        <v/>
      </c>
      <c r="Q1935" s="81" t="str">
        <f aca="false">IF(P1935&lt;&gt;"",SUMIF(L1935:L1935,L1935,N1935:N1935),"")</f>
        <v/>
      </c>
      <c r="R1935" s="81" t="str">
        <f aca="false">IF(P1935&lt;&gt;"",SUMIF(L1935:L1935,L1935,O1935:O1935),"")</f>
        <v/>
      </c>
    </row>
    <row r="1936" customFormat="false" ht="15" hidden="true" customHeight="false" outlineLevel="0" collapsed="false">
      <c r="A1936" s="108"/>
      <c r="B1936" s="108"/>
      <c r="C1936" s="108"/>
      <c r="D1936" s="108"/>
      <c r="E1936" s="108"/>
      <c r="F1936" s="108"/>
      <c r="G1936" s="108"/>
      <c r="H1936" s="108"/>
      <c r="I1936" s="108"/>
      <c r="J1936" s="108"/>
      <c r="L1936" s="63" t="n">
        <f aca="false">IF(AND(A1937&lt;&gt;"",A1936=""),L1935+1,L1935)</f>
        <v>183</v>
      </c>
      <c r="M1936" s="80" t="str">
        <f aca="false">IF(OR(A1936="Insumo",A1936="Composição Auxiliar"),J1936,"")</f>
        <v/>
      </c>
      <c r="N1936" s="81" t="str">
        <f aca="false">IF(E1936="Mão de Obra",J1936,"")</f>
        <v/>
      </c>
      <c r="O1936" s="81" t="str">
        <f aca="false">IF(N1936&lt;&gt;"","",M1936)</f>
        <v/>
      </c>
      <c r="P1936" s="82" t="str">
        <f aca="false">IF(A1936="Composição",B1936,"")</f>
        <v/>
      </c>
      <c r="Q1936" s="81" t="str">
        <f aca="false">IF(P1936&lt;&gt;"",SUMIF(L1936:L1936,L1936,N1936:N1936),"")</f>
        <v/>
      </c>
      <c r="R1936" s="81" t="str">
        <f aca="false">IF(P1936&lt;&gt;"",SUMIF(L1936:L1936,L1936,O1936:O1936),"")</f>
        <v/>
      </c>
    </row>
    <row r="1937" customFormat="false" ht="15" hidden="true" customHeight="true" outlineLevel="0" collapsed="false">
      <c r="A1937" s="83" t="s">
        <v>496</v>
      </c>
      <c r="B1937" s="84" t="s">
        <v>655</v>
      </c>
      <c r="C1937" s="83" t="s">
        <v>656</v>
      </c>
      <c r="D1937" s="83" t="s">
        <v>657</v>
      </c>
      <c r="E1937" s="83" t="s">
        <v>658</v>
      </c>
      <c r="F1937" s="83"/>
      <c r="G1937" s="85" t="s">
        <v>659</v>
      </c>
      <c r="H1937" s="84" t="s">
        <v>660</v>
      </c>
      <c r="I1937" s="84" t="s">
        <v>661</v>
      </c>
      <c r="J1937" s="84" t="s">
        <v>662</v>
      </c>
      <c r="L1937" s="63" t="n">
        <f aca="false">IF(AND(A1938&lt;&gt;"",A1937=""),L1936+1,L1936)</f>
        <v>183</v>
      </c>
      <c r="M1937" s="80" t="str">
        <f aca="false">IF(OR(A1937="Insumo",A1937="Composição Auxiliar"),J1937,"")</f>
        <v/>
      </c>
      <c r="N1937" s="81" t="str">
        <f aca="false">IF(E1937="Mão de Obra",J1937,"")</f>
        <v/>
      </c>
      <c r="O1937" s="81" t="str">
        <f aca="false">IF(N1937&lt;&gt;"","",M1937)</f>
        <v/>
      </c>
      <c r="P1937" s="82" t="str">
        <f aca="false">IF(A1937="Composição",B1937,"")</f>
        <v/>
      </c>
      <c r="Q1937" s="81" t="str">
        <f aca="false">IF(P1937&lt;&gt;"",SUMIF(L1937:L1937,L1937,N1937:N1937),"")</f>
        <v/>
      </c>
      <c r="R1937" s="81" t="str">
        <f aca="false">IF(P1937&lt;&gt;"",SUMIF(L1937:L1937,L1937,O1937:O1937),"")</f>
        <v/>
      </c>
    </row>
    <row r="1938" customFormat="false" ht="38.25" hidden="true" customHeight="true" outlineLevel="0" collapsed="false">
      <c r="A1938" s="86" t="s">
        <v>663</v>
      </c>
      <c r="B1938" s="87" t="s">
        <v>497</v>
      </c>
      <c r="C1938" s="86" t="s">
        <v>664</v>
      </c>
      <c r="D1938" s="86" t="s">
        <v>748</v>
      </c>
      <c r="E1938" s="86" t="s">
        <v>724</v>
      </c>
      <c r="F1938" s="86"/>
      <c r="G1938" s="88" t="s">
        <v>729</v>
      </c>
      <c r="H1938" s="89" t="n">
        <v>1</v>
      </c>
      <c r="I1938" s="90" t="n">
        <f aca="false">SUMIF(L:L,$L1938,M:M)</f>
        <v>3.85</v>
      </c>
      <c r="J1938" s="90" t="n">
        <f aca="false">TRUNC(H1938*I1938,2)</f>
        <v>3.85</v>
      </c>
      <c r="L1938" s="63" t="n">
        <f aca="false">IF(AND(A1939&lt;&gt;"",A1938=""),L1937+1,L1937)</f>
        <v>183</v>
      </c>
      <c r="M1938" s="80" t="str">
        <f aca="false">IF(OR(A1938="Insumo",A1938="Composição Auxiliar"),J1938,"")</f>
        <v/>
      </c>
      <c r="N1938" s="81" t="str">
        <f aca="false">IF(E1938="Mão de Obra",J1938,"")</f>
        <v/>
      </c>
      <c r="O1938" s="81" t="str">
        <f aca="false">IF(N1938&lt;&gt;"","",M1938)</f>
        <v/>
      </c>
      <c r="P1938" s="82" t="str">
        <f aca="false">IF(A1938="Composição",B1938,"")</f>
        <v> 91926 </v>
      </c>
      <c r="Q1938" s="81" t="n">
        <f aca="false">IF(P1938&lt;&gt;"",SUMIF(L1938:L1938,L1938,N1938:N1938),"")</f>
        <v>0</v>
      </c>
      <c r="R1938" s="81" t="n">
        <f aca="false">IF(P1938&lt;&gt;"",SUMIF(L1938:L1938,L1938,O1938:O1938),"")</f>
        <v>0</v>
      </c>
    </row>
    <row r="1939" customFormat="false" ht="25.5" hidden="true" customHeight="true" outlineLevel="0" collapsed="false">
      <c r="A1939" s="91" t="s">
        <v>668</v>
      </c>
      <c r="B1939" s="92" t="s">
        <v>817</v>
      </c>
      <c r="C1939" s="91" t="s">
        <v>664</v>
      </c>
      <c r="D1939" s="91" t="s">
        <v>818</v>
      </c>
      <c r="E1939" s="91" t="s">
        <v>671</v>
      </c>
      <c r="F1939" s="91"/>
      <c r="G1939" s="93" t="s">
        <v>672</v>
      </c>
      <c r="H1939" s="94" t="n">
        <v>0.029</v>
      </c>
      <c r="I1939" s="95" t="n">
        <f aca="false">SUMIFS(J:J,A:A,"Composição",B:B,$B1939)</f>
        <v>22.2</v>
      </c>
      <c r="J1939" s="95" t="n">
        <f aca="false">TRUNC(H1939*I1939,2)</f>
        <v>0.64</v>
      </c>
      <c r="L1939" s="63" t="n">
        <f aca="false">IF(AND(A1940&lt;&gt;"",A1939=""),L1938+1,L1938)</f>
        <v>183</v>
      </c>
      <c r="M1939" s="80" t="n">
        <f aca="false">IF(OR(A1939="Insumo",A1939="Composição Auxiliar"),J1939,"")</f>
        <v>0.64</v>
      </c>
      <c r="N1939" s="81" t="str">
        <f aca="false">IF(E1939="Mão de Obra",J1939,"")</f>
        <v/>
      </c>
      <c r="O1939" s="81" t="n">
        <f aca="false">IF(N1939&lt;&gt;"","",M1939)</f>
        <v>0.64</v>
      </c>
      <c r="P1939" s="82" t="str">
        <f aca="false">IF(A1939="Composição",B1939,"")</f>
        <v/>
      </c>
      <c r="Q1939" s="81" t="str">
        <f aca="false">IF(P1939&lt;&gt;"",SUMIF(L1939:L1939,L1939,N1939:N1939),"")</f>
        <v/>
      </c>
      <c r="R1939" s="81" t="str">
        <f aca="false">IF(P1939&lt;&gt;"",SUMIF(L1939:L1939,L1939,O1939:O1939),"")</f>
        <v/>
      </c>
    </row>
    <row r="1940" customFormat="false" ht="25.5" hidden="true" customHeight="true" outlineLevel="0" collapsed="false">
      <c r="A1940" s="91" t="s">
        <v>668</v>
      </c>
      <c r="B1940" s="92" t="s">
        <v>822</v>
      </c>
      <c r="C1940" s="91" t="s">
        <v>664</v>
      </c>
      <c r="D1940" s="91" t="s">
        <v>823</v>
      </c>
      <c r="E1940" s="91" t="s">
        <v>671</v>
      </c>
      <c r="F1940" s="91"/>
      <c r="G1940" s="93" t="s">
        <v>672</v>
      </c>
      <c r="H1940" s="94" t="n">
        <v>0.029</v>
      </c>
      <c r="I1940" s="95" t="n">
        <f aca="false">SUMIFS(J:J,A:A,"Composição",B:B,$B1940)</f>
        <v>26.14</v>
      </c>
      <c r="J1940" s="95" t="n">
        <f aca="false">TRUNC(H1940*I1940,2)</f>
        <v>0.75</v>
      </c>
      <c r="L1940" s="63" t="n">
        <f aca="false">IF(AND(A1941&lt;&gt;"",A1940=""),L1939+1,L1939)</f>
        <v>183</v>
      </c>
      <c r="M1940" s="80" t="n">
        <f aca="false">IF(OR(A1940="Insumo",A1940="Composição Auxiliar"),J1940,"")</f>
        <v>0.75</v>
      </c>
      <c r="N1940" s="81" t="str">
        <f aca="false">IF(E1940="Mão de Obra",J1940,"")</f>
        <v/>
      </c>
      <c r="O1940" s="81" t="n">
        <f aca="false">IF(N1940&lt;&gt;"","",M1940)</f>
        <v>0.75</v>
      </c>
      <c r="P1940" s="82" t="str">
        <f aca="false">IF(A1940="Composição",B1940,"")</f>
        <v/>
      </c>
      <c r="Q1940" s="81" t="str">
        <f aca="false">IF(P1940&lt;&gt;"",SUMIF(L1940:L1940,L1940,N1940:N1940),"")</f>
        <v/>
      </c>
      <c r="R1940" s="81" t="str">
        <f aca="false">IF(P1940&lt;&gt;"",SUMIF(L1940:L1940,L1940,O1940:O1940),"")</f>
        <v/>
      </c>
    </row>
    <row r="1941" customFormat="false" ht="25.5" hidden="true" customHeight="false" outlineLevel="0" collapsed="false">
      <c r="A1941" s="96" t="s">
        <v>679</v>
      </c>
      <c r="B1941" s="97" t="s">
        <v>1611</v>
      </c>
      <c r="C1941" s="96" t="str">
        <f aca="false">VLOOKUP(B1941,INSUMOS!$A:$I,2,0)</f>
        <v>SINAPI</v>
      </c>
      <c r="D1941" s="96" t="str">
        <f aca="false">VLOOKUP(B1941,INSUMOS!$A:$I,3,0)</f>
        <v>FITA ISOLANTE ADESIVA ANTICHAMA, USO ATE 750 V, EM ROLO DE 19 MM X 5 M</v>
      </c>
      <c r="E1941" s="98" t="str">
        <f aca="false">VLOOKUP(B1941,INSUMOS!$A:$I,4,0)</f>
        <v>Material</v>
      </c>
      <c r="F1941" s="98"/>
      <c r="G1941" s="99" t="str">
        <f aca="false">VLOOKUP(B1941,INSUMOS!$A:$I,5,0)</f>
        <v>UN</v>
      </c>
      <c r="H1941" s="100" t="n">
        <v>0.0094</v>
      </c>
      <c r="I1941" s="101" t="n">
        <f aca="false">VLOOKUP(B1941,INSUMOS!$A:$I,8,0)</f>
        <v>3.74</v>
      </c>
      <c r="J1941" s="101" t="n">
        <f aca="false">TRUNC(H1941*I1941,2)</f>
        <v>0.03</v>
      </c>
      <c r="L1941" s="63" t="n">
        <f aca="false">IF(AND(A1942&lt;&gt;"",A1941=""),L1940+1,L1940)</f>
        <v>183</v>
      </c>
      <c r="M1941" s="80" t="n">
        <f aca="false">IF(OR(A1941="Insumo",A1941="Composição Auxiliar"),J1941,"")</f>
        <v>0.03</v>
      </c>
      <c r="N1941" s="81" t="str">
        <f aca="false">IF(E1941="Mão de Obra",J1941,"")</f>
        <v/>
      </c>
      <c r="O1941" s="81" t="n">
        <f aca="false">IF(N1941&lt;&gt;"","",M1941)</f>
        <v>0.03</v>
      </c>
      <c r="P1941" s="82" t="str">
        <f aca="false">IF(A1941="Composição",B1941,"")</f>
        <v/>
      </c>
      <c r="Q1941" s="81" t="str">
        <f aca="false">IF(P1941&lt;&gt;"",SUMIF(L1941:L1941,L1941,N1941:N1941),"")</f>
        <v/>
      </c>
      <c r="R1941" s="81" t="str">
        <f aca="false">IF(P1941&lt;&gt;"",SUMIF(L1941:L1941,L1941,O1941:O1941),"")</f>
        <v/>
      </c>
    </row>
    <row r="1942" customFormat="false" ht="25.5" hidden="true" customHeight="false" outlineLevel="0" collapsed="false">
      <c r="A1942" s="96" t="s">
        <v>679</v>
      </c>
      <c r="B1942" s="97" t="s">
        <v>1612</v>
      </c>
      <c r="C1942" s="96" t="str">
        <f aca="false">VLOOKUP(B1942,INSUMOS!$A:$I,2,0)</f>
        <v>SINAPI</v>
      </c>
      <c r="D1942" s="96" t="str">
        <f aca="false">VLOOKUP(B1942,INSUMOS!$A:$I,3,0)</f>
        <v>CABO DE COBRE, FLEXIVEL, CLASSE 4 OU 5, ISOLACAO EM PVC/A, ANTICHAMA BWF-B, 1 CONDUTOR, 450/750 V, SECAO NOMINAL 2,5 MM2</v>
      </c>
      <c r="E1942" s="98" t="str">
        <f aca="false">VLOOKUP(B1942,INSUMOS!$A:$I,4,0)</f>
        <v>Material</v>
      </c>
      <c r="F1942" s="98"/>
      <c r="G1942" s="99" t="str">
        <f aca="false">VLOOKUP(B1942,INSUMOS!$A:$I,5,0)</f>
        <v>M</v>
      </c>
      <c r="H1942" s="100" t="n">
        <v>1.2434</v>
      </c>
      <c r="I1942" s="101" t="n">
        <f aca="false">VLOOKUP(B1942,INSUMOS!$A:$I,8,0)</f>
        <v>1.96</v>
      </c>
      <c r="J1942" s="101" t="n">
        <f aca="false">TRUNC(H1942*I1942,2)</f>
        <v>2.43</v>
      </c>
      <c r="L1942" s="63" t="n">
        <f aca="false">IF(AND(A1943&lt;&gt;"",A1942=""),L1941+1,L1941)</f>
        <v>183</v>
      </c>
      <c r="M1942" s="80" t="n">
        <f aca="false">IF(OR(A1942="Insumo",A1942="Composição Auxiliar"),J1942,"")</f>
        <v>2.43</v>
      </c>
      <c r="N1942" s="81" t="str">
        <f aca="false">IF(E1942="Mão de Obra",J1942,"")</f>
        <v/>
      </c>
      <c r="O1942" s="81" t="n">
        <f aca="false">IF(N1942&lt;&gt;"","",M1942)</f>
        <v>2.43</v>
      </c>
      <c r="P1942" s="82" t="str">
        <f aca="false">IF(A1942="Composição",B1942,"")</f>
        <v/>
      </c>
      <c r="Q1942" s="81" t="str">
        <f aca="false">IF(P1942&lt;&gt;"",SUMIF(L1942:L1942,L1942,N1942:N1942),"")</f>
        <v/>
      </c>
      <c r="R1942" s="81" t="str">
        <f aca="false">IF(P1942&lt;&gt;"",SUMIF(L1942:L1942,L1942,O1942:O1942),"")</f>
        <v/>
      </c>
    </row>
    <row r="1943" customFormat="false" ht="14.25" hidden="true" customHeight="false" outlineLevel="0" collapsed="false">
      <c r="A1943" s="102"/>
      <c r="B1943" s="102"/>
      <c r="C1943" s="102"/>
      <c r="D1943" s="102"/>
      <c r="E1943" s="102"/>
      <c r="F1943" s="103"/>
      <c r="G1943" s="102"/>
      <c r="H1943" s="103"/>
      <c r="I1943" s="102"/>
      <c r="J1943" s="103"/>
      <c r="L1943" s="63" t="n">
        <f aca="false">IF(AND(A1944&lt;&gt;"",A1943=""),L1942+1,L1942)</f>
        <v>183</v>
      </c>
      <c r="M1943" s="80" t="str">
        <f aca="false">IF(OR(A1943="Insumo",A1943="Composição Auxiliar"),J1943,"")</f>
        <v/>
      </c>
      <c r="N1943" s="81" t="str">
        <f aca="false">IF(E1943="Mão de Obra",J1943,"")</f>
        <v/>
      </c>
      <c r="O1943" s="81" t="str">
        <f aca="false">IF(N1943&lt;&gt;"","",M1943)</f>
        <v/>
      </c>
      <c r="P1943" s="82" t="str">
        <f aca="false">IF(A1943="Composição",B1943,"")</f>
        <v/>
      </c>
      <c r="Q1943" s="81" t="str">
        <f aca="false">IF(P1943&lt;&gt;"",SUMIF(L1943:L1943,L1943,N1943:N1943),"")</f>
        <v/>
      </c>
      <c r="R1943" s="81" t="str">
        <f aca="false">IF(P1943&lt;&gt;"",SUMIF(L1943:L1943,L1943,O1943:O1943),"")</f>
        <v/>
      </c>
    </row>
    <row r="1944" customFormat="false" ht="15" hidden="true" customHeight="false" outlineLevel="0" collapsed="false">
      <c r="A1944" s="102"/>
      <c r="B1944" s="102"/>
      <c r="C1944" s="102"/>
      <c r="D1944" s="102"/>
      <c r="E1944" s="102"/>
      <c r="F1944" s="103"/>
      <c r="G1944" s="102"/>
      <c r="H1944" s="104"/>
      <c r="I1944" s="104"/>
      <c r="J1944" s="103"/>
      <c r="L1944" s="63" t="n">
        <f aca="false">IF(AND(A1945&lt;&gt;"",A1944=""),L1943+1,L1943)</f>
        <v>183</v>
      </c>
      <c r="M1944" s="80" t="str">
        <f aca="false">IF(OR(A1944="Insumo",A1944="Composição Auxiliar"),J1944,"")</f>
        <v/>
      </c>
      <c r="N1944" s="81" t="str">
        <f aca="false">IF(E1944="Mão de Obra",J1944,"")</f>
        <v/>
      </c>
      <c r="O1944" s="81" t="str">
        <f aca="false">IF(N1944&lt;&gt;"","",M1944)</f>
        <v/>
      </c>
      <c r="P1944" s="82" t="str">
        <f aca="false">IF(A1944="Composição",B1944,"")</f>
        <v/>
      </c>
      <c r="Q1944" s="81" t="str">
        <f aca="false">IF(P1944&lt;&gt;"",SUMIF(L1944:L1944,L1944,N1944:N1944),"")</f>
        <v/>
      </c>
      <c r="R1944" s="81" t="str">
        <f aca="false">IF(P1944&lt;&gt;"",SUMIF(L1944:L1944,L1944,O1944:O1944),"")</f>
        <v/>
      </c>
    </row>
    <row r="1945" customFormat="false" ht="15" hidden="true" customHeight="false" outlineLevel="0" collapsed="false">
      <c r="A1945" s="108"/>
      <c r="B1945" s="108"/>
      <c r="C1945" s="108"/>
      <c r="D1945" s="108"/>
      <c r="E1945" s="108"/>
      <c r="F1945" s="108"/>
      <c r="G1945" s="108"/>
      <c r="H1945" s="108"/>
      <c r="I1945" s="108"/>
      <c r="J1945" s="108"/>
      <c r="L1945" s="63" t="n">
        <f aca="false">IF(AND(A1946&lt;&gt;"",A1945=""),L1944+1,L1944)</f>
        <v>184</v>
      </c>
      <c r="M1945" s="80" t="str">
        <f aca="false">IF(OR(A1945="Insumo",A1945="Composição Auxiliar"),J1945,"")</f>
        <v/>
      </c>
      <c r="N1945" s="81" t="str">
        <f aca="false">IF(E1945="Mão de Obra",J1945,"")</f>
        <v/>
      </c>
      <c r="O1945" s="81" t="str">
        <f aca="false">IF(N1945&lt;&gt;"","",M1945)</f>
        <v/>
      </c>
      <c r="P1945" s="82" t="str">
        <f aca="false">IF(A1945="Composição",B1945,"")</f>
        <v/>
      </c>
      <c r="Q1945" s="81" t="str">
        <f aca="false">IF(P1945&lt;&gt;"",SUMIF(L1945:L1945,L1945,N1945:N1945),"")</f>
        <v/>
      </c>
      <c r="R1945" s="81" t="str">
        <f aca="false">IF(P1945&lt;&gt;"",SUMIF(L1945:L1945,L1945,O1945:O1945),"")</f>
        <v/>
      </c>
    </row>
    <row r="1946" customFormat="false" ht="15" hidden="true" customHeight="true" outlineLevel="0" collapsed="false">
      <c r="A1946" s="83" t="s">
        <v>498</v>
      </c>
      <c r="B1946" s="84" t="s">
        <v>655</v>
      </c>
      <c r="C1946" s="83" t="s">
        <v>656</v>
      </c>
      <c r="D1946" s="83" t="s">
        <v>657</v>
      </c>
      <c r="E1946" s="83" t="s">
        <v>658</v>
      </c>
      <c r="F1946" s="83"/>
      <c r="G1946" s="85" t="s">
        <v>659</v>
      </c>
      <c r="H1946" s="84" t="s">
        <v>660</v>
      </c>
      <c r="I1946" s="84" t="s">
        <v>661</v>
      </c>
      <c r="J1946" s="84" t="s">
        <v>662</v>
      </c>
      <c r="L1946" s="63" t="n">
        <f aca="false">IF(AND(A1947&lt;&gt;"",A1946=""),L1945+1,L1945)</f>
        <v>184</v>
      </c>
      <c r="M1946" s="80" t="str">
        <f aca="false">IF(OR(A1946="Insumo",A1946="Composição Auxiliar"),J1946,"")</f>
        <v/>
      </c>
      <c r="N1946" s="81" t="str">
        <f aca="false">IF(E1946="Mão de Obra",J1946,"")</f>
        <v/>
      </c>
      <c r="O1946" s="81" t="str">
        <f aca="false">IF(N1946&lt;&gt;"","",M1946)</f>
        <v/>
      </c>
      <c r="P1946" s="82" t="str">
        <f aca="false">IF(A1946="Composição",B1946,"")</f>
        <v/>
      </c>
      <c r="Q1946" s="81" t="str">
        <f aca="false">IF(P1946&lt;&gt;"",SUMIF(L1946:L1946,L1946,N1946:N1946),"")</f>
        <v/>
      </c>
      <c r="R1946" s="81" t="str">
        <f aca="false">IF(P1946&lt;&gt;"",SUMIF(L1946:L1946,L1946,O1946:O1946),"")</f>
        <v/>
      </c>
    </row>
    <row r="1947" customFormat="false" ht="38.25" hidden="true" customHeight="true" outlineLevel="0" collapsed="false">
      <c r="A1947" s="86" t="s">
        <v>663</v>
      </c>
      <c r="B1947" s="87" t="s">
        <v>499</v>
      </c>
      <c r="C1947" s="86" t="s">
        <v>716</v>
      </c>
      <c r="D1947" s="86" t="s">
        <v>1614</v>
      </c>
      <c r="E1947" s="86" t="s">
        <v>724</v>
      </c>
      <c r="F1947" s="86"/>
      <c r="G1947" s="88" t="s">
        <v>718</v>
      </c>
      <c r="H1947" s="89" t="n">
        <v>1</v>
      </c>
      <c r="I1947" s="90" t="n">
        <f aca="false">SUMIF(L:L,$L1947,M:M)</f>
        <v>47.04</v>
      </c>
      <c r="J1947" s="90" t="n">
        <f aca="false">TRUNC(H1947*I1947,2)</f>
        <v>47.04</v>
      </c>
      <c r="L1947" s="63" t="n">
        <f aca="false">IF(AND(A1948&lt;&gt;"",A1947=""),L1946+1,L1946)</f>
        <v>184</v>
      </c>
      <c r="M1947" s="80" t="str">
        <f aca="false">IF(OR(A1947="Insumo",A1947="Composição Auxiliar"),J1947,"")</f>
        <v/>
      </c>
      <c r="N1947" s="81" t="str">
        <f aca="false">IF(E1947="Mão de Obra",J1947,"")</f>
        <v/>
      </c>
      <c r="O1947" s="81" t="str">
        <f aca="false">IF(N1947&lt;&gt;"","",M1947)</f>
        <v/>
      </c>
      <c r="P1947" s="82" t="str">
        <f aca="false">IF(A1947="Composição",B1947,"")</f>
        <v> S-ELE-INFR-PF-SPLIT </v>
      </c>
      <c r="Q1947" s="81" t="n">
        <f aca="false">IF(P1947&lt;&gt;"",SUMIF(L1947:L1947,L1947,N1947:N1947),"")</f>
        <v>0</v>
      </c>
      <c r="R1947" s="81" t="n">
        <f aca="false">IF(P1947&lt;&gt;"",SUMIF(L1947:L1947,L1947,O1947:O1947),"")</f>
        <v>0</v>
      </c>
    </row>
    <row r="1948" customFormat="false" ht="25.5" hidden="true" customHeight="true" outlineLevel="0" collapsed="false">
      <c r="A1948" s="91" t="s">
        <v>668</v>
      </c>
      <c r="B1948" s="92" t="s">
        <v>822</v>
      </c>
      <c r="C1948" s="91" t="s">
        <v>664</v>
      </c>
      <c r="D1948" s="91" t="s">
        <v>823</v>
      </c>
      <c r="E1948" s="91" t="s">
        <v>671</v>
      </c>
      <c r="F1948" s="91"/>
      <c r="G1948" s="93" t="s">
        <v>672</v>
      </c>
      <c r="H1948" s="94" t="n">
        <v>0.2</v>
      </c>
      <c r="I1948" s="95" t="n">
        <f aca="false">SUMIFS(J:J,A:A,"Composição",B:B,$B1948)</f>
        <v>26.14</v>
      </c>
      <c r="J1948" s="95" t="n">
        <f aca="false">TRUNC(H1948*I1948,2)</f>
        <v>5.22</v>
      </c>
      <c r="L1948" s="63" t="n">
        <f aca="false">IF(AND(A1949&lt;&gt;"",A1948=""),L1947+1,L1947)</f>
        <v>184</v>
      </c>
      <c r="M1948" s="80" t="n">
        <f aca="false">IF(OR(A1948="Insumo",A1948="Composição Auxiliar"),J1948,"")</f>
        <v>5.22</v>
      </c>
      <c r="N1948" s="81" t="str">
        <f aca="false">IF(E1948="Mão de Obra",J1948,"")</f>
        <v/>
      </c>
      <c r="O1948" s="81" t="n">
        <f aca="false">IF(N1948&lt;&gt;"","",M1948)</f>
        <v>5.22</v>
      </c>
      <c r="P1948" s="82" t="str">
        <f aca="false">IF(A1948="Composição",B1948,"")</f>
        <v/>
      </c>
      <c r="Q1948" s="81" t="str">
        <f aca="false">IF(P1948&lt;&gt;"",SUMIF(L1948:L1948,L1948,N1948:N1948),"")</f>
        <v/>
      </c>
      <c r="R1948" s="81" t="str">
        <f aca="false">IF(P1948&lt;&gt;"",SUMIF(L1948:L1948,L1948,O1948:O1948),"")</f>
        <v/>
      </c>
    </row>
    <row r="1949" customFormat="false" ht="25.5" hidden="true" customHeight="true" outlineLevel="0" collapsed="false">
      <c r="A1949" s="91" t="s">
        <v>668</v>
      </c>
      <c r="B1949" s="92" t="s">
        <v>473</v>
      </c>
      <c r="C1949" s="91" t="s">
        <v>664</v>
      </c>
      <c r="D1949" s="91" t="s">
        <v>1583</v>
      </c>
      <c r="E1949" s="91" t="s">
        <v>724</v>
      </c>
      <c r="F1949" s="91"/>
      <c r="G1949" s="93" t="s">
        <v>718</v>
      </c>
      <c r="H1949" s="94" t="n">
        <v>1</v>
      </c>
      <c r="I1949" s="95" t="n">
        <f aca="false">SUMIFS(J:J,A:A,"Composição",B:B,$B1949)</f>
        <v>29.34</v>
      </c>
      <c r="J1949" s="95" t="n">
        <f aca="false">TRUNC(H1949*I1949,2)</f>
        <v>29.34</v>
      </c>
      <c r="L1949" s="63" t="n">
        <f aca="false">IF(AND(A1950&lt;&gt;"",A1949=""),L1948+1,L1948)</f>
        <v>184</v>
      </c>
      <c r="M1949" s="80" t="n">
        <f aca="false">IF(OR(A1949="Insumo",A1949="Composição Auxiliar"),J1949,"")</f>
        <v>29.34</v>
      </c>
      <c r="N1949" s="81" t="str">
        <f aca="false">IF(E1949="Mão de Obra",J1949,"")</f>
        <v/>
      </c>
      <c r="O1949" s="81" t="n">
        <f aca="false">IF(N1949&lt;&gt;"","",M1949)</f>
        <v>29.34</v>
      </c>
      <c r="P1949" s="82" t="str">
        <f aca="false">IF(A1949="Composição",B1949,"")</f>
        <v/>
      </c>
      <c r="Q1949" s="81" t="str">
        <f aca="false">IF(P1949&lt;&gt;"",SUMIF(L1949:L1949,L1949,N1949:N1949),"")</f>
        <v/>
      </c>
      <c r="R1949" s="81" t="str">
        <f aca="false">IF(P1949&lt;&gt;"",SUMIF(L1949:L1949,L1949,O1949:O1949),"")</f>
        <v/>
      </c>
    </row>
    <row r="1950" customFormat="false" ht="25.5" hidden="true" customHeight="true" outlineLevel="0" collapsed="false">
      <c r="A1950" s="91" t="s">
        <v>668</v>
      </c>
      <c r="B1950" s="92" t="s">
        <v>817</v>
      </c>
      <c r="C1950" s="91" t="s">
        <v>664</v>
      </c>
      <c r="D1950" s="91" t="s">
        <v>818</v>
      </c>
      <c r="E1950" s="91" t="s">
        <v>671</v>
      </c>
      <c r="F1950" s="91"/>
      <c r="G1950" s="93" t="s">
        <v>672</v>
      </c>
      <c r="H1950" s="94" t="n">
        <v>0.2</v>
      </c>
      <c r="I1950" s="95" t="n">
        <f aca="false">SUMIFS(J:J,A:A,"Composição",B:B,$B1950)</f>
        <v>22.2</v>
      </c>
      <c r="J1950" s="95" t="n">
        <f aca="false">TRUNC(H1950*I1950,2)</f>
        <v>4.44</v>
      </c>
      <c r="L1950" s="63" t="n">
        <f aca="false">IF(AND(A1951&lt;&gt;"",A1950=""),L1949+1,L1949)</f>
        <v>184</v>
      </c>
      <c r="M1950" s="80" t="n">
        <f aca="false">IF(OR(A1950="Insumo",A1950="Composição Auxiliar"),J1950,"")</f>
        <v>4.44</v>
      </c>
      <c r="N1950" s="81" t="str">
        <f aca="false">IF(E1950="Mão de Obra",J1950,"")</f>
        <v/>
      </c>
      <c r="O1950" s="81" t="n">
        <f aca="false">IF(N1950&lt;&gt;"","",M1950)</f>
        <v>4.44</v>
      </c>
      <c r="P1950" s="82" t="str">
        <f aca="false">IF(A1950="Composição",B1950,"")</f>
        <v/>
      </c>
      <c r="Q1950" s="81" t="str">
        <f aca="false">IF(P1950&lt;&gt;"",SUMIF(L1950:L1950,L1950,N1950:N1950),"")</f>
        <v/>
      </c>
      <c r="R1950" s="81" t="str">
        <f aca="false">IF(P1950&lt;&gt;"",SUMIF(L1950:L1950,L1950,O1950:O1950),"")</f>
        <v/>
      </c>
    </row>
    <row r="1951" customFormat="false" ht="14.25" hidden="true" customHeight="false" outlineLevel="0" collapsed="false">
      <c r="A1951" s="96" t="s">
        <v>679</v>
      </c>
      <c r="B1951" s="97" t="s">
        <v>1615</v>
      </c>
      <c r="C1951" s="96" t="str">
        <f aca="false">VLOOKUP(B1951,INSUMOS!$A:$I,2,0)</f>
        <v>SINAPI</v>
      </c>
      <c r="D1951" s="96" t="str">
        <f aca="false">VLOOKUP(B1951,INSUMOS!$A:$I,3,0)</f>
        <v>TAMPA CEGA EM PVC PARA CONDULETE 4 X 2"</v>
      </c>
      <c r="E1951" s="98" t="str">
        <f aca="false">VLOOKUP(B1951,INSUMOS!$A:$I,4,0)</f>
        <v>Material</v>
      </c>
      <c r="F1951" s="98"/>
      <c r="G1951" s="99" t="str">
        <f aca="false">VLOOKUP(B1951,INSUMOS!$A:$I,5,0)</f>
        <v>UN</v>
      </c>
      <c r="H1951" s="100" t="n">
        <v>1</v>
      </c>
      <c r="I1951" s="101" t="n">
        <f aca="false">VLOOKUP(B1951,INSUMOS!$A:$I,8,0)</f>
        <v>4.92</v>
      </c>
      <c r="J1951" s="101" t="n">
        <f aca="false">TRUNC(H1951*I1951,2)</f>
        <v>4.92</v>
      </c>
      <c r="L1951" s="63" t="n">
        <f aca="false">IF(AND(A1952&lt;&gt;"",A1951=""),L1950+1,L1950)</f>
        <v>184</v>
      </c>
      <c r="M1951" s="80" t="n">
        <f aca="false">IF(OR(A1951="Insumo",A1951="Composição Auxiliar"),J1951,"")</f>
        <v>4.92</v>
      </c>
      <c r="N1951" s="81" t="str">
        <f aca="false">IF(E1951="Mão de Obra",J1951,"")</f>
        <v/>
      </c>
      <c r="O1951" s="81" t="n">
        <f aca="false">IF(N1951&lt;&gt;"","",M1951)</f>
        <v>4.92</v>
      </c>
      <c r="P1951" s="82" t="str">
        <f aca="false">IF(A1951="Composição",B1951,"")</f>
        <v/>
      </c>
      <c r="Q1951" s="81" t="str">
        <f aca="false">IF(P1951&lt;&gt;"",SUMIF(L1951:L1951,L1951,N1951:N1951),"")</f>
        <v/>
      </c>
      <c r="R1951" s="81" t="str">
        <f aca="false">IF(P1951&lt;&gt;"",SUMIF(L1951:L1951,L1951,O1951:O1951),"")</f>
        <v/>
      </c>
    </row>
    <row r="1952" customFormat="false" ht="25.5" hidden="true" customHeight="false" outlineLevel="0" collapsed="false">
      <c r="A1952" s="96" t="s">
        <v>679</v>
      </c>
      <c r="B1952" s="97" t="s">
        <v>1563</v>
      </c>
      <c r="C1952" s="96" t="str">
        <f aca="false">VLOOKUP(B1952,INSUMOS!$A:$I,2,0)</f>
        <v>SINAPI</v>
      </c>
      <c r="D1952" s="96" t="str">
        <f aca="false">VLOOKUP(B1952,INSUMOS!$A:$I,3,0)</f>
        <v>TERMINAL A COMPRESSAO EM COBRE ESTANHADO PARA CABO 2,5 MM2, 1 FURO E 1 COMPRESSAO, PARA PARAFUSO DE FIXACAO M5</v>
      </c>
      <c r="E1952" s="98" t="str">
        <f aca="false">VLOOKUP(B1952,INSUMOS!$A:$I,4,0)</f>
        <v>Material</v>
      </c>
      <c r="F1952" s="98"/>
      <c r="G1952" s="99" t="str">
        <f aca="false">VLOOKUP(B1952,INSUMOS!$A:$I,5,0)</f>
        <v>UN</v>
      </c>
      <c r="H1952" s="100" t="n">
        <v>3</v>
      </c>
      <c r="I1952" s="101" t="n">
        <f aca="false">VLOOKUP(B1952,INSUMOS!$A:$I,8,0)</f>
        <v>1.04</v>
      </c>
      <c r="J1952" s="101" t="n">
        <f aca="false">TRUNC(H1952*I1952,2)</f>
        <v>3.12</v>
      </c>
      <c r="L1952" s="63" t="n">
        <f aca="false">IF(AND(A1953&lt;&gt;"",A1952=""),L1951+1,L1951)</f>
        <v>184</v>
      </c>
      <c r="M1952" s="80" t="n">
        <f aca="false">IF(OR(A1952="Insumo",A1952="Composição Auxiliar"),J1952,"")</f>
        <v>3.12</v>
      </c>
      <c r="N1952" s="81" t="str">
        <f aca="false">IF(E1952="Mão de Obra",J1952,"")</f>
        <v/>
      </c>
      <c r="O1952" s="81" t="n">
        <f aca="false">IF(N1952&lt;&gt;"","",M1952)</f>
        <v>3.12</v>
      </c>
      <c r="P1952" s="82" t="str">
        <f aca="false">IF(A1952="Composição",B1952,"")</f>
        <v/>
      </c>
      <c r="Q1952" s="81" t="str">
        <f aca="false">IF(P1952&lt;&gt;"",SUMIF(L1952:L1952,L1952,N1952:N1952),"")</f>
        <v/>
      </c>
      <c r="R1952" s="81" t="str">
        <f aca="false">IF(P1952&lt;&gt;"",SUMIF(L1952:L1952,L1952,O1952:O1952),"")</f>
        <v/>
      </c>
    </row>
    <row r="1953" customFormat="false" ht="14.25" hidden="true" customHeight="false" outlineLevel="0" collapsed="false">
      <c r="A1953" s="102"/>
      <c r="B1953" s="102"/>
      <c r="C1953" s="102"/>
      <c r="D1953" s="102"/>
      <c r="E1953" s="102"/>
      <c r="F1953" s="103"/>
      <c r="G1953" s="102"/>
      <c r="H1953" s="103"/>
      <c r="I1953" s="102"/>
      <c r="J1953" s="103"/>
      <c r="L1953" s="63" t="n">
        <f aca="false">IF(AND(A1954&lt;&gt;"",A1953=""),L1952+1,L1952)</f>
        <v>184</v>
      </c>
      <c r="M1953" s="80" t="str">
        <f aca="false">IF(OR(A1953="Insumo",A1953="Composição Auxiliar"),J1953,"")</f>
        <v/>
      </c>
      <c r="N1953" s="81" t="str">
        <f aca="false">IF(E1953="Mão de Obra",J1953,"")</f>
        <v/>
      </c>
      <c r="O1953" s="81" t="str">
        <f aca="false">IF(N1953&lt;&gt;"","",M1953)</f>
        <v/>
      </c>
      <c r="P1953" s="82" t="str">
        <f aca="false">IF(A1953="Composição",B1953,"")</f>
        <v/>
      </c>
      <c r="Q1953" s="81" t="str">
        <f aca="false">IF(P1953&lt;&gt;"",SUMIF(L1953:L1953,L1953,N1953:N1953),"")</f>
        <v/>
      </c>
      <c r="R1953" s="81" t="str">
        <f aca="false">IF(P1953&lt;&gt;"",SUMIF(L1953:L1953,L1953,O1953:O1953),"")</f>
        <v/>
      </c>
    </row>
    <row r="1954" customFormat="false" ht="15" hidden="true" customHeight="false" outlineLevel="0" collapsed="false">
      <c r="A1954" s="102"/>
      <c r="B1954" s="102"/>
      <c r="C1954" s="102"/>
      <c r="D1954" s="102"/>
      <c r="E1954" s="102"/>
      <c r="F1954" s="103"/>
      <c r="G1954" s="102"/>
      <c r="H1954" s="104"/>
      <c r="I1954" s="104"/>
      <c r="J1954" s="103"/>
      <c r="L1954" s="63" t="n">
        <f aca="false">IF(AND(A1955&lt;&gt;"",A1954=""),L1953+1,L1953)</f>
        <v>184</v>
      </c>
      <c r="M1954" s="80" t="str">
        <f aca="false">IF(OR(A1954="Insumo",A1954="Composição Auxiliar"),J1954,"")</f>
        <v/>
      </c>
      <c r="N1954" s="81" t="str">
        <f aca="false">IF(E1954="Mão de Obra",J1954,"")</f>
        <v/>
      </c>
      <c r="O1954" s="81" t="str">
        <f aca="false">IF(N1954&lt;&gt;"","",M1954)</f>
        <v/>
      </c>
      <c r="P1954" s="82" t="str">
        <f aca="false">IF(A1954="Composição",B1954,"")</f>
        <v/>
      </c>
      <c r="Q1954" s="81" t="str">
        <f aca="false">IF(P1954&lt;&gt;"",SUMIF(L1954:L1954,L1954,N1954:N1954),"")</f>
        <v/>
      </c>
      <c r="R1954" s="81" t="str">
        <f aca="false">IF(P1954&lt;&gt;"",SUMIF(L1954:L1954,L1954,O1954:O1954),"")</f>
        <v/>
      </c>
    </row>
    <row r="1955" customFormat="false" ht="15" hidden="true" customHeight="false" outlineLevel="0" collapsed="false">
      <c r="A1955" s="108"/>
      <c r="B1955" s="108"/>
      <c r="C1955" s="108"/>
      <c r="D1955" s="108"/>
      <c r="E1955" s="108"/>
      <c r="F1955" s="108"/>
      <c r="G1955" s="108"/>
      <c r="H1955" s="108"/>
      <c r="I1955" s="108"/>
      <c r="J1955" s="108"/>
      <c r="L1955" s="63" t="n">
        <f aca="false">IF(AND(A1956&lt;&gt;"",A1955=""),L1954+1,L1954)</f>
        <v>185</v>
      </c>
      <c r="M1955" s="80" t="str">
        <f aca="false">IF(OR(A1955="Insumo",A1955="Composição Auxiliar"),J1955,"")</f>
        <v/>
      </c>
      <c r="N1955" s="81" t="str">
        <f aca="false">IF(E1955="Mão de Obra",J1955,"")</f>
        <v/>
      </c>
      <c r="O1955" s="81" t="str">
        <f aca="false">IF(N1955&lt;&gt;"","",M1955)</f>
        <v/>
      </c>
      <c r="P1955" s="82" t="str">
        <f aca="false">IF(A1955="Composição",B1955,"")</f>
        <v/>
      </c>
      <c r="Q1955" s="81" t="str">
        <f aca="false">IF(P1955&lt;&gt;"",SUMIF(L1955:L1955,L1955,N1955:N1955),"")</f>
        <v/>
      </c>
      <c r="R1955" s="81" t="str">
        <f aca="false">IF(P1955&lt;&gt;"",SUMIF(L1955:L1955,L1955,O1955:O1955),"")</f>
        <v/>
      </c>
    </row>
    <row r="1956" customFormat="false" ht="15" hidden="true" customHeight="true" outlineLevel="0" collapsed="false">
      <c r="A1956" s="83" t="s">
        <v>502</v>
      </c>
      <c r="B1956" s="84" t="s">
        <v>655</v>
      </c>
      <c r="C1956" s="83" t="s">
        <v>656</v>
      </c>
      <c r="D1956" s="83" t="s">
        <v>657</v>
      </c>
      <c r="E1956" s="83" t="s">
        <v>658</v>
      </c>
      <c r="F1956" s="83"/>
      <c r="G1956" s="85" t="s">
        <v>659</v>
      </c>
      <c r="H1956" s="84" t="s">
        <v>660</v>
      </c>
      <c r="I1956" s="84" t="s">
        <v>661</v>
      </c>
      <c r="J1956" s="84" t="s">
        <v>662</v>
      </c>
      <c r="L1956" s="63" t="n">
        <f aca="false">IF(AND(A1957&lt;&gt;"",A1956=""),L1955+1,L1955)</f>
        <v>185</v>
      </c>
      <c r="M1956" s="80" t="str">
        <f aca="false">IF(OR(A1956="Insumo",A1956="Composição Auxiliar"),J1956,"")</f>
        <v/>
      </c>
      <c r="N1956" s="81" t="str">
        <f aca="false">IF(E1956="Mão de Obra",J1956,"")</f>
        <v/>
      </c>
      <c r="O1956" s="81" t="str">
        <f aca="false">IF(N1956&lt;&gt;"","",M1956)</f>
        <v/>
      </c>
      <c r="P1956" s="82" t="str">
        <f aca="false">IF(A1956="Composição",B1956,"")</f>
        <v/>
      </c>
      <c r="Q1956" s="81" t="str">
        <f aca="false">IF(P1956&lt;&gt;"",SUMIF(L1956:L1956,L1956,N1956:N1956),"")</f>
        <v/>
      </c>
      <c r="R1956" s="81" t="str">
        <f aca="false">IF(P1956&lt;&gt;"",SUMIF(L1956:L1956,L1956,O1956:O1956),"")</f>
        <v/>
      </c>
    </row>
    <row r="1957" customFormat="false" ht="51" hidden="true" customHeight="true" outlineLevel="0" collapsed="false">
      <c r="A1957" s="86" t="s">
        <v>663</v>
      </c>
      <c r="B1957" s="87" t="s">
        <v>503</v>
      </c>
      <c r="C1957" s="86" t="s">
        <v>716</v>
      </c>
      <c r="D1957" s="86" t="s">
        <v>1616</v>
      </c>
      <c r="E1957" s="86" t="s">
        <v>724</v>
      </c>
      <c r="F1957" s="86"/>
      <c r="G1957" s="88" t="s">
        <v>718</v>
      </c>
      <c r="H1957" s="89" t="n">
        <v>1</v>
      </c>
      <c r="I1957" s="90" t="n">
        <f aca="false">SUMIF(L:L,$L1957,M:M)</f>
        <v>336.49</v>
      </c>
      <c r="J1957" s="90" t="n">
        <f aca="false">TRUNC(H1957*I1957,2)</f>
        <v>336.49</v>
      </c>
      <c r="L1957" s="63" t="n">
        <f aca="false">IF(AND(A1958&lt;&gt;"",A1957=""),L1956+1,L1956)</f>
        <v>185</v>
      </c>
      <c r="M1957" s="80" t="str">
        <f aca="false">IF(OR(A1957="Insumo",A1957="Composição Auxiliar"),J1957,"")</f>
        <v/>
      </c>
      <c r="N1957" s="81" t="str">
        <f aca="false">IF(E1957="Mão de Obra",J1957,"")</f>
        <v/>
      </c>
      <c r="O1957" s="81" t="str">
        <f aca="false">IF(N1957&lt;&gt;"","",M1957)</f>
        <v/>
      </c>
      <c r="P1957" s="82" t="str">
        <f aca="false">IF(A1957="Composição",B1957,"")</f>
        <v> S-ELE-ILUM-12021 </v>
      </c>
      <c r="Q1957" s="81" t="n">
        <f aca="false">IF(P1957&lt;&gt;"",SUMIF(L1957:L1957,L1957,N1957:N1957),"")</f>
        <v>0</v>
      </c>
      <c r="R1957" s="81" t="n">
        <f aca="false">IF(P1957&lt;&gt;"",SUMIF(L1957:L1957,L1957,O1957:O1957),"")</f>
        <v>0</v>
      </c>
    </row>
    <row r="1958" customFormat="false" ht="25.5" hidden="true" customHeight="true" outlineLevel="0" collapsed="false">
      <c r="A1958" s="91" t="s">
        <v>668</v>
      </c>
      <c r="B1958" s="92" t="s">
        <v>817</v>
      </c>
      <c r="C1958" s="91" t="s">
        <v>664</v>
      </c>
      <c r="D1958" s="91" t="s">
        <v>818</v>
      </c>
      <c r="E1958" s="91" t="s">
        <v>671</v>
      </c>
      <c r="F1958" s="91"/>
      <c r="G1958" s="93" t="s">
        <v>672</v>
      </c>
      <c r="H1958" s="94" t="n">
        <v>0.5</v>
      </c>
      <c r="I1958" s="95" t="n">
        <f aca="false">SUMIFS(J:J,A:A,"Composição",B:B,$B1958)</f>
        <v>22.2</v>
      </c>
      <c r="J1958" s="95" t="n">
        <f aca="false">TRUNC(H1958*I1958,2)</f>
        <v>11.1</v>
      </c>
      <c r="L1958" s="63" t="n">
        <f aca="false">IF(AND(A1959&lt;&gt;"",A1958=""),L1957+1,L1957)</f>
        <v>185</v>
      </c>
      <c r="M1958" s="80" t="n">
        <f aca="false">IF(OR(A1958="Insumo",A1958="Composição Auxiliar"),J1958,"")</f>
        <v>11.1</v>
      </c>
      <c r="N1958" s="81" t="str">
        <f aca="false">IF(E1958="Mão de Obra",J1958,"")</f>
        <v/>
      </c>
      <c r="O1958" s="81" t="n">
        <f aca="false">IF(N1958&lt;&gt;"","",M1958)</f>
        <v>11.1</v>
      </c>
      <c r="P1958" s="82" t="str">
        <f aca="false">IF(A1958="Composição",B1958,"")</f>
        <v/>
      </c>
      <c r="Q1958" s="81" t="str">
        <f aca="false">IF(P1958&lt;&gt;"",SUMIF(L1958:L1958,L1958,N1958:N1958),"")</f>
        <v/>
      </c>
      <c r="R1958" s="81" t="str">
        <f aca="false">IF(P1958&lt;&gt;"",SUMIF(L1958:L1958,L1958,O1958:O1958),"")</f>
        <v/>
      </c>
    </row>
    <row r="1959" customFormat="false" ht="25.5" hidden="true" customHeight="true" outlineLevel="0" collapsed="false">
      <c r="A1959" s="91" t="s">
        <v>668</v>
      </c>
      <c r="B1959" s="92" t="s">
        <v>822</v>
      </c>
      <c r="C1959" s="91" t="s">
        <v>664</v>
      </c>
      <c r="D1959" s="91" t="s">
        <v>823</v>
      </c>
      <c r="E1959" s="91" t="s">
        <v>671</v>
      </c>
      <c r="F1959" s="91"/>
      <c r="G1959" s="93" t="s">
        <v>672</v>
      </c>
      <c r="H1959" s="94" t="n">
        <v>0.5</v>
      </c>
      <c r="I1959" s="95" t="n">
        <f aca="false">SUMIFS(J:J,A:A,"Composição",B:B,$B1959)</f>
        <v>26.14</v>
      </c>
      <c r="J1959" s="95" t="n">
        <f aca="false">TRUNC(H1959*I1959,2)</f>
        <v>13.07</v>
      </c>
      <c r="L1959" s="63" t="n">
        <f aca="false">IF(AND(A1960&lt;&gt;"",A1959=""),L1958+1,L1958)</f>
        <v>185</v>
      </c>
      <c r="M1959" s="80" t="n">
        <f aca="false">IF(OR(A1959="Insumo",A1959="Composição Auxiliar"),J1959,"")</f>
        <v>13.07</v>
      </c>
      <c r="N1959" s="81" t="str">
        <f aca="false">IF(E1959="Mão de Obra",J1959,"")</f>
        <v/>
      </c>
      <c r="O1959" s="81" t="n">
        <f aca="false">IF(N1959&lt;&gt;"","",M1959)</f>
        <v>13.07</v>
      </c>
      <c r="P1959" s="82" t="str">
        <f aca="false">IF(A1959="Composição",B1959,"")</f>
        <v/>
      </c>
      <c r="Q1959" s="81" t="str">
        <f aca="false">IF(P1959&lt;&gt;"",SUMIF(L1959:L1959,L1959,N1959:N1959),"")</f>
        <v/>
      </c>
      <c r="R1959" s="81" t="str">
        <f aca="false">IF(P1959&lt;&gt;"",SUMIF(L1959:L1959,L1959,O1959:O1959),"")</f>
        <v/>
      </c>
    </row>
    <row r="1960" customFormat="false" ht="14.25" hidden="true" customHeight="false" outlineLevel="0" collapsed="false">
      <c r="A1960" s="96" t="s">
        <v>679</v>
      </c>
      <c r="B1960" s="97" t="s">
        <v>1617</v>
      </c>
      <c r="C1960" s="96" t="str">
        <f aca="false">VLOOKUP(B1960,INSUMOS!$A:$I,2,0)</f>
        <v>SINAPI</v>
      </c>
      <c r="D1960" s="96" t="str">
        <f aca="false">VLOOKUP(B1960,INSUMOS!$A:$I,3,0)</f>
        <v>CONDULETE EM PVC, TIPO "C", SEM TAMPA, DE 3/4"</v>
      </c>
      <c r="E1960" s="98" t="str">
        <f aca="false">VLOOKUP(B1960,INSUMOS!$A:$I,4,0)</f>
        <v>Material</v>
      </c>
      <c r="F1960" s="98"/>
      <c r="G1960" s="99" t="str">
        <f aca="false">VLOOKUP(B1960,INSUMOS!$A:$I,5,0)</f>
        <v>UN</v>
      </c>
      <c r="H1960" s="100" t="n">
        <v>1</v>
      </c>
      <c r="I1960" s="101" t="n">
        <f aca="false">VLOOKUP(B1960,INSUMOS!$A:$I,8,0)</f>
        <v>8.99</v>
      </c>
      <c r="J1960" s="101" t="n">
        <f aca="false">TRUNC(H1960*I1960,2)</f>
        <v>8.99</v>
      </c>
      <c r="L1960" s="63" t="n">
        <f aca="false">IF(AND(A1961&lt;&gt;"",A1960=""),L1959+1,L1959)</f>
        <v>185</v>
      </c>
      <c r="M1960" s="80" t="n">
        <f aca="false">IF(OR(A1960="Insumo",A1960="Composição Auxiliar"),J1960,"")</f>
        <v>8.99</v>
      </c>
      <c r="N1960" s="81" t="str">
        <f aca="false">IF(E1960="Mão de Obra",J1960,"")</f>
        <v/>
      </c>
      <c r="O1960" s="81" t="n">
        <f aca="false">IF(N1960&lt;&gt;"","",M1960)</f>
        <v>8.99</v>
      </c>
      <c r="P1960" s="82" t="str">
        <f aca="false">IF(A1960="Composição",B1960,"")</f>
        <v/>
      </c>
      <c r="Q1960" s="81" t="str">
        <f aca="false">IF(P1960&lt;&gt;"",SUMIF(L1960:L1960,L1960,N1960:N1960),"")</f>
        <v/>
      </c>
      <c r="R1960" s="81" t="str">
        <f aca="false">IF(P1960&lt;&gt;"",SUMIF(L1960:L1960,L1960,O1960:O1960),"")</f>
        <v/>
      </c>
    </row>
    <row r="1961" customFormat="false" ht="14.25" hidden="true" customHeight="false" outlineLevel="0" collapsed="false">
      <c r="A1961" s="96" t="s">
        <v>679</v>
      </c>
      <c r="B1961" s="97" t="s">
        <v>1618</v>
      </c>
      <c r="C1961" s="96" t="str">
        <f aca="false">VLOOKUP(B1961,INSUMOS!$A:$I,2,0)</f>
        <v>SINAPI</v>
      </c>
      <c r="D1961" s="96" t="str">
        <f aca="false">VLOOKUP(B1961,INSUMOS!$A:$I,3,0)</f>
        <v>TOMADA 2P+T 10A, 250V  (APENAS MODULO)</v>
      </c>
      <c r="E1961" s="98" t="str">
        <f aca="false">VLOOKUP(B1961,INSUMOS!$A:$I,4,0)</f>
        <v>Material</v>
      </c>
      <c r="F1961" s="98"/>
      <c r="G1961" s="99" t="str">
        <f aca="false">VLOOKUP(B1961,INSUMOS!$A:$I,5,0)</f>
        <v>UN</v>
      </c>
      <c r="H1961" s="100" t="n">
        <v>1</v>
      </c>
      <c r="I1961" s="101" t="n">
        <f aca="false">VLOOKUP(B1961,INSUMOS!$A:$I,8,0)</f>
        <v>7.4</v>
      </c>
      <c r="J1961" s="101" t="n">
        <f aca="false">TRUNC(H1961*I1961,2)</f>
        <v>7.4</v>
      </c>
      <c r="L1961" s="63" t="n">
        <f aca="false">IF(AND(A1962&lt;&gt;"",A1961=""),L1960+1,L1960)</f>
        <v>185</v>
      </c>
      <c r="M1961" s="80" t="n">
        <f aca="false">IF(OR(A1961="Insumo",A1961="Composição Auxiliar"),J1961,"")</f>
        <v>7.4</v>
      </c>
      <c r="N1961" s="81" t="str">
        <f aca="false">IF(E1961="Mão de Obra",J1961,"")</f>
        <v/>
      </c>
      <c r="O1961" s="81" t="n">
        <f aca="false">IF(N1961&lt;&gt;"","",M1961)</f>
        <v>7.4</v>
      </c>
      <c r="P1961" s="82" t="str">
        <f aca="false">IF(A1961="Composição",B1961,"")</f>
        <v/>
      </c>
      <c r="Q1961" s="81" t="str">
        <f aca="false">IF(P1961&lt;&gt;"",SUMIF(L1961:L1961,L1961,N1961:N1961),"")</f>
        <v/>
      </c>
      <c r="R1961" s="81" t="str">
        <f aca="false">IF(P1961&lt;&gt;"",SUMIF(L1961:L1961,L1961,O1961:O1961),"")</f>
        <v/>
      </c>
    </row>
    <row r="1962" customFormat="false" ht="14.25" hidden="true" customHeight="false" outlineLevel="0" collapsed="false">
      <c r="A1962" s="96" t="s">
        <v>679</v>
      </c>
      <c r="B1962" s="97" t="s">
        <v>1619</v>
      </c>
      <c r="C1962" s="96" t="str">
        <f aca="false">VLOOKUP(B1962,INSUMOS!$A:$I,2,0)</f>
        <v>ORSE</v>
      </c>
      <c r="D1962" s="96" t="str">
        <f aca="false">VLOOKUP(B1962,INSUMOS!$A:$I,3,0)</f>
        <v>PLUG MACHO 2P + T, ABNT, DE EMBUTIR, 10 A UN</v>
      </c>
      <c r="E1962" s="98" t="str">
        <f aca="false">VLOOKUP(B1962,INSUMOS!$A:$I,4,0)</f>
        <v>Material</v>
      </c>
      <c r="F1962" s="98"/>
      <c r="G1962" s="99" t="str">
        <f aca="false">VLOOKUP(B1962,INSUMOS!$A:$I,5,0)</f>
        <v>un</v>
      </c>
      <c r="H1962" s="100" t="n">
        <v>1</v>
      </c>
      <c r="I1962" s="101" t="n">
        <f aca="false">VLOOKUP(B1962,INSUMOS!$A:$I,8,0)</f>
        <v>2.6</v>
      </c>
      <c r="J1962" s="101" t="n">
        <f aca="false">TRUNC(H1962*I1962,2)</f>
        <v>2.6</v>
      </c>
      <c r="L1962" s="63" t="n">
        <f aca="false">IF(AND(A1963&lt;&gt;"",A1962=""),L1961+1,L1961)</f>
        <v>185</v>
      </c>
      <c r="M1962" s="80" t="n">
        <f aca="false">IF(OR(A1962="Insumo",A1962="Composição Auxiliar"),J1962,"")</f>
        <v>2.6</v>
      </c>
      <c r="N1962" s="81" t="str">
        <f aca="false">IF(E1962="Mão de Obra",J1962,"")</f>
        <v/>
      </c>
      <c r="O1962" s="81" t="n">
        <f aca="false">IF(N1962&lt;&gt;"","",M1962)</f>
        <v>2.6</v>
      </c>
      <c r="P1962" s="82" t="str">
        <f aca="false">IF(A1962="Composição",B1962,"")</f>
        <v/>
      </c>
      <c r="Q1962" s="81" t="str">
        <f aca="false">IF(P1962&lt;&gt;"",SUMIF(L1962:L1962,L1962,N1962:N1962),"")</f>
        <v/>
      </c>
      <c r="R1962" s="81" t="str">
        <f aca="false">IF(P1962&lt;&gt;"",SUMIF(L1962:L1962,L1962,O1962:O1962),"")</f>
        <v/>
      </c>
    </row>
    <row r="1963" customFormat="false" ht="14.25" hidden="true" customHeight="false" outlineLevel="0" collapsed="false">
      <c r="A1963" s="96" t="s">
        <v>679</v>
      </c>
      <c r="B1963" s="97" t="s">
        <v>1620</v>
      </c>
      <c r="C1963" s="96" t="str">
        <f aca="false">VLOOKUP(B1963,INSUMOS!$A:$I,2,0)</f>
        <v>SINAPI</v>
      </c>
      <c r="D1963" s="96" t="str">
        <f aca="false">VLOOKUP(B1963,INSUMOS!$A:$I,3,0)</f>
        <v>LAMPADA LED TUBULAR BIVOLT 18/20 W, BASE G13</v>
      </c>
      <c r="E1963" s="98" t="str">
        <f aca="false">VLOOKUP(B1963,INSUMOS!$A:$I,4,0)</f>
        <v>Material</v>
      </c>
      <c r="F1963" s="98"/>
      <c r="G1963" s="99" t="str">
        <f aca="false">VLOOKUP(B1963,INSUMOS!$A:$I,5,0)</f>
        <v>UN</v>
      </c>
      <c r="H1963" s="100" t="n">
        <v>2</v>
      </c>
      <c r="I1963" s="101" t="n">
        <f aca="false">VLOOKUP(B1963,INSUMOS!$A:$I,8,0)</f>
        <v>16.49</v>
      </c>
      <c r="J1963" s="101" t="n">
        <f aca="false">TRUNC(H1963*I1963,2)</f>
        <v>32.98</v>
      </c>
      <c r="L1963" s="63" t="n">
        <f aca="false">IF(AND(A1964&lt;&gt;"",A1963=""),L1962+1,L1962)</f>
        <v>185</v>
      </c>
      <c r="M1963" s="80" t="n">
        <f aca="false">IF(OR(A1963="Insumo",A1963="Composição Auxiliar"),J1963,"")</f>
        <v>32.98</v>
      </c>
      <c r="N1963" s="81" t="str">
        <f aca="false">IF(E1963="Mão de Obra",J1963,"")</f>
        <v/>
      </c>
      <c r="O1963" s="81" t="n">
        <f aca="false">IF(N1963&lt;&gt;"","",M1963)</f>
        <v>32.98</v>
      </c>
      <c r="P1963" s="82" t="str">
        <f aca="false">IF(A1963="Composição",B1963,"")</f>
        <v/>
      </c>
      <c r="Q1963" s="81" t="str">
        <f aca="false">IF(P1963&lt;&gt;"",SUMIF(L1963:L1963,L1963,N1963:N1963),"")</f>
        <v/>
      </c>
      <c r="R1963" s="81" t="str">
        <f aca="false">IF(P1963&lt;&gt;"",SUMIF(L1963:L1963,L1963,O1963:O1963),"")</f>
        <v/>
      </c>
    </row>
    <row r="1964" customFormat="false" ht="38.25" hidden="true" customHeight="false" outlineLevel="0" collapsed="false">
      <c r="A1964" s="96" t="s">
        <v>679</v>
      </c>
      <c r="B1964" s="97" t="s">
        <v>1621</v>
      </c>
      <c r="C1964" s="96" t="str">
        <f aca="false">VLOOKUP(B1964,INSUMOS!$A:$I,2,0)</f>
        <v>SINAPI</v>
      </c>
      <c r="D1964" s="96" t="str">
        <f aca="false">VLOOKUP(B1964,INSUMOS!$A:$I,3,0)</f>
        <v>LUMINARIA DE EMBUTIR EM CHAPA DE ACO PARA 2 LAMPADAS FLUORESCENTES DE 14 W COM REFLETOR E ALETAS EM ALUMINIO, COMPLETA (INCLUI REATOR E LAMPADAS)</v>
      </c>
      <c r="E1964" s="98" t="str">
        <f aca="false">VLOOKUP(B1964,INSUMOS!$A:$I,4,0)</f>
        <v>Material</v>
      </c>
      <c r="F1964" s="98"/>
      <c r="G1964" s="99" t="str">
        <f aca="false">VLOOKUP(B1964,INSUMOS!$A:$I,5,0)</f>
        <v>UN</v>
      </c>
      <c r="H1964" s="100" t="n">
        <v>1</v>
      </c>
      <c r="I1964" s="101" t="n">
        <f aca="false">VLOOKUP(B1964,INSUMOS!$A:$I,8,0)</f>
        <v>255.42</v>
      </c>
      <c r="J1964" s="101" t="n">
        <f aca="false">TRUNC(H1964*I1964,2)</f>
        <v>255.42</v>
      </c>
      <c r="L1964" s="63" t="n">
        <f aca="false">IF(AND(A1965&lt;&gt;"",A1964=""),L1963+1,L1963)</f>
        <v>185</v>
      </c>
      <c r="M1964" s="80" t="n">
        <f aca="false">IF(OR(A1964="Insumo",A1964="Composição Auxiliar"),J1964,"")</f>
        <v>255.42</v>
      </c>
      <c r="N1964" s="81" t="str">
        <f aca="false">IF(E1964="Mão de Obra",J1964,"")</f>
        <v/>
      </c>
      <c r="O1964" s="81" t="n">
        <f aca="false">IF(N1964&lt;&gt;"","",M1964)</f>
        <v>255.42</v>
      </c>
      <c r="P1964" s="82" t="str">
        <f aca="false">IF(A1964="Composição",B1964,"")</f>
        <v/>
      </c>
      <c r="Q1964" s="81" t="str">
        <f aca="false">IF(P1964&lt;&gt;"",SUMIF(L1964:L1964,L1964,N1964:N1964),"")</f>
        <v/>
      </c>
      <c r="R1964" s="81" t="str">
        <f aca="false">IF(P1964&lt;&gt;"",SUMIF(L1964:L1964,L1964,O1964:O1964),"")</f>
        <v/>
      </c>
    </row>
    <row r="1965" customFormat="false" ht="38.25" hidden="true" customHeight="false" outlineLevel="0" collapsed="false">
      <c r="A1965" s="96" t="s">
        <v>679</v>
      </c>
      <c r="B1965" s="97" t="s">
        <v>1622</v>
      </c>
      <c r="C1965" s="96" t="str">
        <f aca="false">VLOOKUP(B1965,INSUMOS!$A:$I,2,0)</f>
        <v>SINAPI</v>
      </c>
      <c r="D1965" s="96" t="str">
        <f aca="false">VLOOKUP(B1965,INSUMOS!$A:$I,3,0)</f>
        <v>CABO MULTIPOLAR DE COBRE, FLEXIVEL, CLASSE 4 OU 5, ISOLACAO EM HEPR, COBERTURA EM PVC-ST2, ANTICHAMA BWF-B, 0,6/1 KV, 3 CONDUTORES DE 1,5 MM2</v>
      </c>
      <c r="E1965" s="98" t="str">
        <f aca="false">VLOOKUP(B1965,INSUMOS!$A:$I,4,0)</f>
        <v>Material</v>
      </c>
      <c r="F1965" s="98"/>
      <c r="G1965" s="99" t="str">
        <f aca="false">VLOOKUP(B1965,INSUMOS!$A:$I,5,0)</f>
        <v>M</v>
      </c>
      <c r="H1965" s="100" t="n">
        <v>1</v>
      </c>
      <c r="I1965" s="101" t="n">
        <f aca="false">VLOOKUP(B1965,INSUMOS!$A:$I,8,0)</f>
        <v>4.93</v>
      </c>
      <c r="J1965" s="101" t="n">
        <f aca="false">TRUNC(H1965*I1965,2)</f>
        <v>4.93</v>
      </c>
      <c r="L1965" s="63" t="n">
        <f aca="false">IF(AND(A1966&lt;&gt;"",A1965=""),L1964+1,L1964)</f>
        <v>185</v>
      </c>
      <c r="M1965" s="80" t="n">
        <f aca="false">IF(OR(A1965="Insumo",A1965="Composição Auxiliar"),J1965,"")</f>
        <v>4.93</v>
      </c>
      <c r="N1965" s="81" t="str">
        <f aca="false">IF(E1965="Mão de Obra",J1965,"")</f>
        <v/>
      </c>
      <c r="O1965" s="81" t="n">
        <f aca="false">IF(N1965&lt;&gt;"","",M1965)</f>
        <v>4.93</v>
      </c>
      <c r="P1965" s="82" t="str">
        <f aca="false">IF(A1965="Composição",B1965,"")</f>
        <v/>
      </c>
      <c r="Q1965" s="81" t="str">
        <f aca="false">IF(P1965&lt;&gt;"",SUMIF(L1965:L1965,L1965,N1965:N1965),"")</f>
        <v/>
      </c>
      <c r="R1965" s="81" t="str">
        <f aca="false">IF(P1965&lt;&gt;"",SUMIF(L1965:L1965,L1965,O1965:O1965),"")</f>
        <v/>
      </c>
    </row>
    <row r="1966" customFormat="false" ht="14.25" hidden="true" customHeight="false" outlineLevel="0" collapsed="false">
      <c r="A1966" s="102"/>
      <c r="B1966" s="102"/>
      <c r="C1966" s="102"/>
      <c r="D1966" s="102"/>
      <c r="E1966" s="102"/>
      <c r="F1966" s="103"/>
      <c r="G1966" s="102"/>
      <c r="H1966" s="103"/>
      <c r="I1966" s="102"/>
      <c r="J1966" s="103"/>
      <c r="L1966" s="63" t="n">
        <f aca="false">IF(AND(A1967&lt;&gt;"",A1966=""),L1965+1,L1965)</f>
        <v>185</v>
      </c>
      <c r="M1966" s="80" t="str">
        <f aca="false">IF(OR(A1966="Insumo",A1966="Composição Auxiliar"),J1966,"")</f>
        <v/>
      </c>
      <c r="N1966" s="81" t="str">
        <f aca="false">IF(E1966="Mão de Obra",J1966,"")</f>
        <v/>
      </c>
      <c r="O1966" s="81" t="str">
        <f aca="false">IF(N1966&lt;&gt;"","",M1966)</f>
        <v/>
      </c>
      <c r="P1966" s="82" t="str">
        <f aca="false">IF(A1966="Composição",B1966,"")</f>
        <v/>
      </c>
      <c r="Q1966" s="81" t="str">
        <f aca="false">IF(P1966&lt;&gt;"",SUMIF(L1966:L1966,L1966,N1966:N1966),"")</f>
        <v/>
      </c>
      <c r="R1966" s="81" t="str">
        <f aca="false">IF(P1966&lt;&gt;"",SUMIF(L1966:L1966,L1966,O1966:O1966),"")</f>
        <v/>
      </c>
    </row>
    <row r="1967" customFormat="false" ht="15" hidden="true" customHeight="false" outlineLevel="0" collapsed="false">
      <c r="A1967" s="102"/>
      <c r="B1967" s="102"/>
      <c r="C1967" s="102"/>
      <c r="D1967" s="102"/>
      <c r="E1967" s="102"/>
      <c r="F1967" s="103"/>
      <c r="G1967" s="102"/>
      <c r="H1967" s="104"/>
      <c r="I1967" s="104"/>
      <c r="J1967" s="103"/>
      <c r="L1967" s="63" t="n">
        <f aca="false">IF(AND(A1968&lt;&gt;"",A1967=""),L1966+1,L1966)</f>
        <v>185</v>
      </c>
      <c r="M1967" s="80" t="str">
        <f aca="false">IF(OR(A1967="Insumo",A1967="Composição Auxiliar"),J1967,"")</f>
        <v/>
      </c>
      <c r="N1967" s="81" t="str">
        <f aca="false">IF(E1967="Mão de Obra",J1967,"")</f>
        <v/>
      </c>
      <c r="O1967" s="81" t="str">
        <f aca="false">IF(N1967&lt;&gt;"","",M1967)</f>
        <v/>
      </c>
      <c r="P1967" s="82" t="str">
        <f aca="false">IF(A1967="Composição",B1967,"")</f>
        <v/>
      </c>
      <c r="Q1967" s="81" t="str">
        <f aca="false">IF(P1967&lt;&gt;"",SUMIF(L1967:L1967,L1967,N1967:N1967),"")</f>
        <v/>
      </c>
      <c r="R1967" s="81" t="str">
        <f aca="false">IF(P1967&lt;&gt;"",SUMIF(L1967:L1967,L1967,O1967:O1967),"")</f>
        <v/>
      </c>
    </row>
    <row r="1968" customFormat="false" ht="15" hidden="true" customHeight="false" outlineLevel="0" collapsed="false">
      <c r="A1968" s="108"/>
      <c r="B1968" s="108"/>
      <c r="C1968" s="108"/>
      <c r="D1968" s="108"/>
      <c r="E1968" s="108"/>
      <c r="F1968" s="108"/>
      <c r="G1968" s="108"/>
      <c r="H1968" s="108"/>
      <c r="I1968" s="108"/>
      <c r="J1968" s="108"/>
      <c r="L1968" s="63" t="n">
        <f aca="false">IF(AND(A1969&lt;&gt;"",A1968=""),L1967+1,L1967)</f>
        <v>186</v>
      </c>
      <c r="M1968" s="80" t="str">
        <f aca="false">IF(OR(A1968="Insumo",A1968="Composição Auxiliar"),J1968,"")</f>
        <v/>
      </c>
      <c r="N1968" s="81" t="str">
        <f aca="false">IF(E1968="Mão de Obra",J1968,"")</f>
        <v/>
      </c>
      <c r="O1968" s="81" t="str">
        <f aca="false">IF(N1968&lt;&gt;"","",M1968)</f>
        <v/>
      </c>
      <c r="P1968" s="82" t="str">
        <f aca="false">IF(A1968="Composição",B1968,"")</f>
        <v/>
      </c>
      <c r="Q1968" s="81" t="str">
        <f aca="false">IF(P1968&lt;&gt;"",SUMIF(L1968:L1968,L1968,N1968:N1968),"")</f>
        <v/>
      </c>
      <c r="R1968" s="81" t="str">
        <f aca="false">IF(P1968&lt;&gt;"",SUMIF(L1968:L1968,L1968,O1968:O1968),"")</f>
        <v/>
      </c>
    </row>
    <row r="1969" customFormat="false" ht="15" hidden="true" customHeight="true" outlineLevel="0" collapsed="false">
      <c r="A1969" s="83" t="s">
        <v>504</v>
      </c>
      <c r="B1969" s="84" t="s">
        <v>655</v>
      </c>
      <c r="C1969" s="83" t="s">
        <v>656</v>
      </c>
      <c r="D1969" s="83" t="s">
        <v>657</v>
      </c>
      <c r="E1969" s="83" t="s">
        <v>658</v>
      </c>
      <c r="F1969" s="83"/>
      <c r="G1969" s="85" t="s">
        <v>659</v>
      </c>
      <c r="H1969" s="84" t="s">
        <v>660</v>
      </c>
      <c r="I1969" s="84" t="s">
        <v>661</v>
      </c>
      <c r="J1969" s="84" t="s">
        <v>662</v>
      </c>
      <c r="L1969" s="63" t="n">
        <f aca="false">IF(AND(A1970&lt;&gt;"",A1969=""),L1968+1,L1968)</f>
        <v>186</v>
      </c>
      <c r="M1969" s="80" t="str">
        <f aca="false">IF(OR(A1969="Insumo",A1969="Composição Auxiliar"),J1969,"")</f>
        <v/>
      </c>
      <c r="N1969" s="81" t="str">
        <f aca="false">IF(E1969="Mão de Obra",J1969,"")</f>
        <v/>
      </c>
      <c r="O1969" s="81" t="str">
        <f aca="false">IF(N1969&lt;&gt;"","",M1969)</f>
        <v/>
      </c>
      <c r="P1969" s="82" t="str">
        <f aca="false">IF(A1969="Composição",B1969,"")</f>
        <v/>
      </c>
      <c r="Q1969" s="81" t="str">
        <f aca="false">IF(P1969&lt;&gt;"",SUMIF(L1969:L1969,L1969,N1969:N1969),"")</f>
        <v/>
      </c>
      <c r="R1969" s="81" t="str">
        <f aca="false">IF(P1969&lt;&gt;"",SUMIF(L1969:L1969,L1969,O1969:O1969),"")</f>
        <v/>
      </c>
    </row>
    <row r="1970" customFormat="false" ht="51" hidden="true" customHeight="true" outlineLevel="0" collapsed="false">
      <c r="A1970" s="86" t="s">
        <v>663</v>
      </c>
      <c r="B1970" s="87" t="s">
        <v>505</v>
      </c>
      <c r="C1970" s="86" t="s">
        <v>716</v>
      </c>
      <c r="D1970" s="86" t="s">
        <v>1624</v>
      </c>
      <c r="E1970" s="86" t="s">
        <v>724</v>
      </c>
      <c r="F1970" s="86"/>
      <c r="G1970" s="88" t="s">
        <v>718</v>
      </c>
      <c r="H1970" s="89" t="n">
        <v>1</v>
      </c>
      <c r="I1970" s="90" t="n">
        <f aca="false">SUMIF(L:L,$L1970,M:M)</f>
        <v>134.89</v>
      </c>
      <c r="J1970" s="90" t="n">
        <f aca="false">TRUNC(H1970*I1970,2)</f>
        <v>134.89</v>
      </c>
      <c r="L1970" s="63" t="n">
        <f aca="false">IF(AND(A1971&lt;&gt;"",A1970=""),L1969+1,L1969)</f>
        <v>186</v>
      </c>
      <c r="M1970" s="80" t="str">
        <f aca="false">IF(OR(A1970="Insumo",A1970="Composição Auxiliar"),J1970,"")</f>
        <v/>
      </c>
      <c r="N1970" s="81" t="str">
        <f aca="false">IF(E1970="Mão de Obra",J1970,"")</f>
        <v/>
      </c>
      <c r="O1970" s="81" t="str">
        <f aca="false">IF(N1970&lt;&gt;"","",M1970)</f>
        <v/>
      </c>
      <c r="P1970" s="82" t="str">
        <f aca="false">IF(A1970="Composição",B1970,"")</f>
        <v> S-ELE-ILUM-97591.3 </v>
      </c>
      <c r="Q1970" s="81" t="n">
        <f aca="false">IF(P1970&lt;&gt;"",SUMIF(L1970:L1970,L1970,N1970:N1970),"")</f>
        <v>0</v>
      </c>
      <c r="R1970" s="81" t="n">
        <f aca="false">IF(P1970&lt;&gt;"",SUMIF(L1970:L1970,L1970,O1970:O1970),"")</f>
        <v>0</v>
      </c>
    </row>
    <row r="1971" customFormat="false" ht="25.5" hidden="true" customHeight="true" outlineLevel="0" collapsed="false">
      <c r="A1971" s="91" t="s">
        <v>668</v>
      </c>
      <c r="B1971" s="92" t="s">
        <v>817</v>
      </c>
      <c r="C1971" s="91" t="s">
        <v>664</v>
      </c>
      <c r="D1971" s="91" t="s">
        <v>818</v>
      </c>
      <c r="E1971" s="91" t="s">
        <v>671</v>
      </c>
      <c r="F1971" s="91"/>
      <c r="G1971" s="93" t="s">
        <v>672</v>
      </c>
      <c r="H1971" s="94" t="n">
        <v>0.2883</v>
      </c>
      <c r="I1971" s="95" t="n">
        <f aca="false">SUMIFS(J:J,A:A,"Composição",B:B,$B1971)</f>
        <v>22.2</v>
      </c>
      <c r="J1971" s="95" t="n">
        <f aca="false">TRUNC(H1971*I1971,2)</f>
        <v>6.4</v>
      </c>
      <c r="L1971" s="63" t="n">
        <f aca="false">IF(AND(A1972&lt;&gt;"",A1971=""),L1970+1,L1970)</f>
        <v>186</v>
      </c>
      <c r="M1971" s="80" t="n">
        <f aca="false">IF(OR(A1971="Insumo",A1971="Composição Auxiliar"),J1971,"")</f>
        <v>6.4</v>
      </c>
      <c r="N1971" s="81" t="str">
        <f aca="false">IF(E1971="Mão de Obra",J1971,"")</f>
        <v/>
      </c>
      <c r="O1971" s="81" t="n">
        <f aca="false">IF(N1971&lt;&gt;"","",M1971)</f>
        <v>6.4</v>
      </c>
      <c r="P1971" s="82" t="str">
        <f aca="false">IF(A1971="Composição",B1971,"")</f>
        <v/>
      </c>
      <c r="Q1971" s="81" t="str">
        <f aca="false">IF(P1971&lt;&gt;"",SUMIF(L1971:L1971,L1971,N1971:N1971),"")</f>
        <v/>
      </c>
      <c r="R1971" s="81" t="str">
        <f aca="false">IF(P1971&lt;&gt;"",SUMIF(L1971:L1971,L1971,O1971:O1971),"")</f>
        <v/>
      </c>
    </row>
    <row r="1972" customFormat="false" ht="25.5" hidden="true" customHeight="true" outlineLevel="0" collapsed="false">
      <c r="A1972" s="91" t="s">
        <v>668</v>
      </c>
      <c r="B1972" s="92" t="s">
        <v>822</v>
      </c>
      <c r="C1972" s="91" t="s">
        <v>664</v>
      </c>
      <c r="D1972" s="91" t="s">
        <v>823</v>
      </c>
      <c r="E1972" s="91" t="s">
        <v>671</v>
      </c>
      <c r="F1972" s="91"/>
      <c r="G1972" s="93" t="s">
        <v>672</v>
      </c>
      <c r="H1972" s="94" t="n">
        <v>0.692</v>
      </c>
      <c r="I1972" s="95" t="n">
        <f aca="false">SUMIFS(J:J,A:A,"Composição",B:B,$B1972)</f>
        <v>26.14</v>
      </c>
      <c r="J1972" s="95" t="n">
        <f aca="false">TRUNC(H1972*I1972,2)</f>
        <v>18.08</v>
      </c>
      <c r="L1972" s="63" t="n">
        <f aca="false">IF(AND(A1973&lt;&gt;"",A1972=""),L1971+1,L1971)</f>
        <v>186</v>
      </c>
      <c r="M1972" s="80" t="n">
        <f aca="false">IF(OR(A1972="Insumo",A1972="Composição Auxiliar"),J1972,"")</f>
        <v>18.08</v>
      </c>
      <c r="N1972" s="81" t="str">
        <f aca="false">IF(E1972="Mão de Obra",J1972,"")</f>
        <v/>
      </c>
      <c r="O1972" s="81" t="n">
        <f aca="false">IF(N1972&lt;&gt;"","",M1972)</f>
        <v>18.08</v>
      </c>
      <c r="P1972" s="82" t="str">
        <f aca="false">IF(A1972="Composição",B1972,"")</f>
        <v/>
      </c>
      <c r="Q1972" s="81" t="str">
        <f aca="false">IF(P1972&lt;&gt;"",SUMIF(L1972:L1972,L1972,N1972:N1972),"")</f>
        <v/>
      </c>
      <c r="R1972" s="81" t="str">
        <f aca="false">IF(P1972&lt;&gt;"",SUMIF(L1972:L1972,L1972,O1972:O1972),"")</f>
        <v/>
      </c>
    </row>
    <row r="1973" customFormat="false" ht="25.5" hidden="true" customHeight="false" outlineLevel="0" collapsed="false">
      <c r="A1973" s="96" t="s">
        <v>679</v>
      </c>
      <c r="B1973" s="97" t="s">
        <v>1625</v>
      </c>
      <c r="C1973" s="96" t="str">
        <f aca="false">VLOOKUP(B1973,INSUMOS!$A:$I,2,0)</f>
        <v>SINAPI</v>
      </c>
      <c r="D1973" s="96" t="str">
        <f aca="false">VLOOKUP(B1973,INSUMOS!$A:$I,3,0)</f>
        <v>LAMPADA LED 10 W BIVOLT BRANCA, FORMATO TRADICIONAL (BASE E27)</v>
      </c>
      <c r="E1973" s="98" t="str">
        <f aca="false">VLOOKUP(B1973,INSUMOS!$A:$I,4,0)</f>
        <v>Material</v>
      </c>
      <c r="F1973" s="98"/>
      <c r="G1973" s="99" t="str">
        <f aca="false">VLOOKUP(B1973,INSUMOS!$A:$I,5,0)</f>
        <v>UN</v>
      </c>
      <c r="H1973" s="100" t="n">
        <v>2</v>
      </c>
      <c r="I1973" s="101" t="n">
        <f aca="false">VLOOKUP(B1973,INSUMOS!$A:$I,8,0)</f>
        <v>8.6</v>
      </c>
      <c r="J1973" s="101" t="n">
        <f aca="false">TRUNC(H1973*I1973,2)</f>
        <v>17.2</v>
      </c>
      <c r="L1973" s="63" t="n">
        <f aca="false">IF(AND(A1974&lt;&gt;"",A1973=""),L1972+1,L1972)</f>
        <v>186</v>
      </c>
      <c r="M1973" s="80" t="n">
        <f aca="false">IF(OR(A1973="Insumo",A1973="Composição Auxiliar"),J1973,"")</f>
        <v>17.2</v>
      </c>
      <c r="N1973" s="81" t="str">
        <f aca="false">IF(E1973="Mão de Obra",J1973,"")</f>
        <v/>
      </c>
      <c r="O1973" s="81" t="n">
        <f aca="false">IF(N1973&lt;&gt;"","",M1973)</f>
        <v>17.2</v>
      </c>
      <c r="P1973" s="82" t="str">
        <f aca="false">IF(A1973="Composição",B1973,"")</f>
        <v/>
      </c>
      <c r="Q1973" s="81" t="str">
        <f aca="false">IF(P1973&lt;&gt;"",SUMIF(L1973:L1973,L1973,N1973:N1973),"")</f>
        <v/>
      </c>
      <c r="R1973" s="81" t="str">
        <f aca="false">IF(P1973&lt;&gt;"",SUMIF(L1973:L1973,L1973,O1973:O1973),"")</f>
        <v/>
      </c>
    </row>
    <row r="1974" customFormat="false" ht="38.25" hidden="true" customHeight="false" outlineLevel="0" collapsed="false">
      <c r="A1974" s="96" t="s">
        <v>679</v>
      </c>
      <c r="B1974" s="97" t="s">
        <v>1622</v>
      </c>
      <c r="C1974" s="96" t="str">
        <f aca="false">VLOOKUP(B1974,INSUMOS!$A:$I,2,0)</f>
        <v>SINAPI</v>
      </c>
      <c r="D1974" s="96" t="str">
        <f aca="false">VLOOKUP(B1974,INSUMOS!$A:$I,3,0)</f>
        <v>CABO MULTIPOLAR DE COBRE, FLEXIVEL, CLASSE 4 OU 5, ISOLACAO EM HEPR, COBERTURA EM PVC-ST2, ANTICHAMA BWF-B, 0,6/1 KV, 3 CONDUTORES DE 1,5 MM2</v>
      </c>
      <c r="E1974" s="98" t="str">
        <f aca="false">VLOOKUP(B1974,INSUMOS!$A:$I,4,0)</f>
        <v>Material</v>
      </c>
      <c r="F1974" s="98"/>
      <c r="G1974" s="99" t="str">
        <f aca="false">VLOOKUP(B1974,INSUMOS!$A:$I,5,0)</f>
        <v>M</v>
      </c>
      <c r="H1974" s="100" t="n">
        <v>1</v>
      </c>
      <c r="I1974" s="101" t="n">
        <f aca="false">VLOOKUP(B1974,INSUMOS!$A:$I,8,0)</f>
        <v>4.93</v>
      </c>
      <c r="J1974" s="101" t="n">
        <f aca="false">TRUNC(H1974*I1974,2)</f>
        <v>4.93</v>
      </c>
      <c r="L1974" s="63" t="n">
        <f aca="false">IF(AND(A1975&lt;&gt;"",A1974=""),L1973+1,L1973)</f>
        <v>186</v>
      </c>
      <c r="M1974" s="80" t="n">
        <f aca="false">IF(OR(A1974="Insumo",A1974="Composição Auxiliar"),J1974,"")</f>
        <v>4.93</v>
      </c>
      <c r="N1974" s="81" t="str">
        <f aca="false">IF(E1974="Mão de Obra",J1974,"")</f>
        <v/>
      </c>
      <c r="O1974" s="81" t="n">
        <f aca="false">IF(N1974&lt;&gt;"","",M1974)</f>
        <v>4.93</v>
      </c>
      <c r="P1974" s="82" t="str">
        <f aca="false">IF(A1974="Composição",B1974,"")</f>
        <v/>
      </c>
      <c r="Q1974" s="81" t="str">
        <f aca="false">IF(P1974&lt;&gt;"",SUMIF(L1974:L1974,L1974,N1974:N1974),"")</f>
        <v/>
      </c>
      <c r="R1974" s="81" t="str">
        <f aca="false">IF(P1974&lt;&gt;"",SUMIF(L1974:L1974,L1974,O1974:O1974),"")</f>
        <v/>
      </c>
    </row>
    <row r="1975" customFormat="false" ht="38.25" hidden="true" customHeight="false" outlineLevel="0" collapsed="false">
      <c r="A1975" s="96" t="s">
        <v>679</v>
      </c>
      <c r="B1975" s="97" t="s">
        <v>1626</v>
      </c>
      <c r="C1975" s="96" t="str">
        <f aca="false">VLOOKUP(B1975,INSUMOS!$A:$I,2,0)</f>
        <v>SINAPI</v>
      </c>
      <c r="D1975" s="96" t="str">
        <f aca="false">VLOOKUP(B1975,INSUMOS!$A:$I,3,0)</f>
        <v>LUMINARIA PLAFON REDONDO COM VIDRO FOSCO DIAMETRO *30* CM, PARA 2 LAMPADAS, BASE E27, POTENCIA MAXIMA 40/60 W (NAO INCLUI LAMPADAS)</v>
      </c>
      <c r="E1975" s="98" t="str">
        <f aca="false">VLOOKUP(B1975,INSUMOS!$A:$I,4,0)</f>
        <v>Material</v>
      </c>
      <c r="F1975" s="98"/>
      <c r="G1975" s="99" t="str">
        <f aca="false">VLOOKUP(B1975,INSUMOS!$A:$I,5,0)</f>
        <v>UN</v>
      </c>
      <c r="H1975" s="100" t="n">
        <v>1</v>
      </c>
      <c r="I1975" s="101" t="n">
        <f aca="false">VLOOKUP(B1975,INSUMOS!$A:$I,8,0)</f>
        <v>69.29</v>
      </c>
      <c r="J1975" s="101" t="n">
        <f aca="false">TRUNC(H1975*I1975,2)</f>
        <v>69.29</v>
      </c>
      <c r="L1975" s="63" t="n">
        <f aca="false">IF(AND(A1976&lt;&gt;"",A1975=""),L1974+1,L1974)</f>
        <v>186</v>
      </c>
      <c r="M1975" s="80" t="n">
        <f aca="false">IF(OR(A1975="Insumo",A1975="Composição Auxiliar"),J1975,"")</f>
        <v>69.29</v>
      </c>
      <c r="N1975" s="81" t="str">
        <f aca="false">IF(E1975="Mão de Obra",J1975,"")</f>
        <v/>
      </c>
      <c r="O1975" s="81" t="n">
        <f aca="false">IF(N1975&lt;&gt;"","",M1975)</f>
        <v>69.29</v>
      </c>
      <c r="P1975" s="82" t="str">
        <f aca="false">IF(A1975="Composição",B1975,"")</f>
        <v/>
      </c>
      <c r="Q1975" s="81" t="str">
        <f aca="false">IF(P1975&lt;&gt;"",SUMIF(L1975:L1975,L1975,N1975:N1975),"")</f>
        <v/>
      </c>
      <c r="R1975" s="81" t="str">
        <f aca="false">IF(P1975&lt;&gt;"",SUMIF(L1975:L1975,L1975,O1975:O1975),"")</f>
        <v/>
      </c>
    </row>
    <row r="1976" customFormat="false" ht="14.25" hidden="true" customHeight="false" outlineLevel="0" collapsed="false">
      <c r="A1976" s="96" t="s">
        <v>679</v>
      </c>
      <c r="B1976" s="97" t="s">
        <v>1617</v>
      </c>
      <c r="C1976" s="96" t="str">
        <f aca="false">VLOOKUP(B1976,INSUMOS!$A:$I,2,0)</f>
        <v>SINAPI</v>
      </c>
      <c r="D1976" s="96" t="str">
        <f aca="false">VLOOKUP(B1976,INSUMOS!$A:$I,3,0)</f>
        <v>CONDULETE EM PVC, TIPO "C", SEM TAMPA, DE 3/4"</v>
      </c>
      <c r="E1976" s="98" t="str">
        <f aca="false">VLOOKUP(B1976,INSUMOS!$A:$I,4,0)</f>
        <v>Material</v>
      </c>
      <c r="F1976" s="98"/>
      <c r="G1976" s="99" t="str">
        <f aca="false">VLOOKUP(B1976,INSUMOS!$A:$I,5,0)</f>
        <v>UN</v>
      </c>
      <c r="H1976" s="100" t="n">
        <v>1</v>
      </c>
      <c r="I1976" s="101" t="n">
        <f aca="false">VLOOKUP(B1976,INSUMOS!$A:$I,8,0)</f>
        <v>8.99</v>
      </c>
      <c r="J1976" s="101" t="n">
        <f aca="false">TRUNC(H1976*I1976,2)</f>
        <v>8.99</v>
      </c>
      <c r="L1976" s="63" t="n">
        <f aca="false">IF(AND(A1977&lt;&gt;"",A1976=""),L1975+1,L1975)</f>
        <v>186</v>
      </c>
      <c r="M1976" s="80" t="n">
        <f aca="false">IF(OR(A1976="Insumo",A1976="Composição Auxiliar"),J1976,"")</f>
        <v>8.99</v>
      </c>
      <c r="N1976" s="81" t="str">
        <f aca="false">IF(E1976="Mão de Obra",J1976,"")</f>
        <v/>
      </c>
      <c r="O1976" s="81" t="n">
        <f aca="false">IF(N1976&lt;&gt;"","",M1976)</f>
        <v>8.99</v>
      </c>
      <c r="P1976" s="82" t="str">
        <f aca="false">IF(A1976="Composição",B1976,"")</f>
        <v/>
      </c>
      <c r="Q1976" s="81" t="str">
        <f aca="false">IF(P1976&lt;&gt;"",SUMIF(L1976:L1976,L1976,N1976:N1976),"")</f>
        <v/>
      </c>
      <c r="R1976" s="81" t="str">
        <f aca="false">IF(P1976&lt;&gt;"",SUMIF(L1976:L1976,L1976,O1976:O1976),"")</f>
        <v/>
      </c>
    </row>
    <row r="1977" customFormat="false" ht="14.25" hidden="true" customHeight="false" outlineLevel="0" collapsed="false">
      <c r="A1977" s="96" t="s">
        <v>679</v>
      </c>
      <c r="B1977" s="97" t="s">
        <v>1618</v>
      </c>
      <c r="C1977" s="96" t="str">
        <f aca="false">VLOOKUP(B1977,INSUMOS!$A:$I,2,0)</f>
        <v>SINAPI</v>
      </c>
      <c r="D1977" s="96" t="str">
        <f aca="false">VLOOKUP(B1977,INSUMOS!$A:$I,3,0)</f>
        <v>TOMADA 2P+T 10A, 250V  (APENAS MODULO)</v>
      </c>
      <c r="E1977" s="98" t="str">
        <f aca="false">VLOOKUP(B1977,INSUMOS!$A:$I,4,0)</f>
        <v>Material</v>
      </c>
      <c r="F1977" s="98"/>
      <c r="G1977" s="99" t="str">
        <f aca="false">VLOOKUP(B1977,INSUMOS!$A:$I,5,0)</f>
        <v>UN</v>
      </c>
      <c r="H1977" s="100" t="n">
        <v>1</v>
      </c>
      <c r="I1977" s="101" t="n">
        <f aca="false">VLOOKUP(B1977,INSUMOS!$A:$I,8,0)</f>
        <v>7.4</v>
      </c>
      <c r="J1977" s="101" t="n">
        <f aca="false">TRUNC(H1977*I1977,2)</f>
        <v>7.4</v>
      </c>
      <c r="L1977" s="63" t="n">
        <f aca="false">IF(AND(A1978&lt;&gt;"",A1977=""),L1976+1,L1976)</f>
        <v>186</v>
      </c>
      <c r="M1977" s="80" t="n">
        <f aca="false">IF(OR(A1977="Insumo",A1977="Composição Auxiliar"),J1977,"")</f>
        <v>7.4</v>
      </c>
      <c r="N1977" s="81" t="str">
        <f aca="false">IF(E1977="Mão de Obra",J1977,"")</f>
        <v/>
      </c>
      <c r="O1977" s="81" t="n">
        <f aca="false">IF(N1977&lt;&gt;"","",M1977)</f>
        <v>7.4</v>
      </c>
      <c r="P1977" s="82" t="str">
        <f aca="false">IF(A1977="Composição",B1977,"")</f>
        <v/>
      </c>
      <c r="Q1977" s="81" t="str">
        <f aca="false">IF(P1977&lt;&gt;"",SUMIF(L1977:L1977,L1977,N1977:N1977),"")</f>
        <v/>
      </c>
      <c r="R1977" s="81" t="str">
        <f aca="false">IF(P1977&lt;&gt;"",SUMIF(L1977:L1977,L1977,O1977:O1977),"")</f>
        <v/>
      </c>
    </row>
    <row r="1978" customFormat="false" ht="14.25" hidden="true" customHeight="false" outlineLevel="0" collapsed="false">
      <c r="A1978" s="96" t="s">
        <v>679</v>
      </c>
      <c r="B1978" s="97" t="s">
        <v>1619</v>
      </c>
      <c r="C1978" s="96" t="str">
        <f aca="false">VLOOKUP(B1978,INSUMOS!$A:$I,2,0)</f>
        <v>ORSE</v>
      </c>
      <c r="D1978" s="96" t="str">
        <f aca="false">VLOOKUP(B1978,INSUMOS!$A:$I,3,0)</f>
        <v>PLUG MACHO 2P + T, ABNT, DE EMBUTIR, 10 A UN</v>
      </c>
      <c r="E1978" s="98" t="str">
        <f aca="false">VLOOKUP(B1978,INSUMOS!$A:$I,4,0)</f>
        <v>Material</v>
      </c>
      <c r="F1978" s="98"/>
      <c r="G1978" s="99" t="str">
        <f aca="false">VLOOKUP(B1978,INSUMOS!$A:$I,5,0)</f>
        <v>un</v>
      </c>
      <c r="H1978" s="100" t="n">
        <v>1</v>
      </c>
      <c r="I1978" s="101" t="n">
        <f aca="false">VLOOKUP(B1978,INSUMOS!$A:$I,8,0)</f>
        <v>2.6</v>
      </c>
      <c r="J1978" s="101" t="n">
        <f aca="false">TRUNC(H1978*I1978,2)</f>
        <v>2.6</v>
      </c>
      <c r="L1978" s="63" t="n">
        <f aca="false">IF(AND(A1979&lt;&gt;"",A1978=""),L1977+1,L1977)</f>
        <v>186</v>
      </c>
      <c r="M1978" s="80" t="n">
        <f aca="false">IF(OR(A1978="Insumo",A1978="Composição Auxiliar"),J1978,"")</f>
        <v>2.6</v>
      </c>
      <c r="N1978" s="81" t="str">
        <f aca="false">IF(E1978="Mão de Obra",J1978,"")</f>
        <v/>
      </c>
      <c r="O1978" s="81" t="n">
        <f aca="false">IF(N1978&lt;&gt;"","",M1978)</f>
        <v>2.6</v>
      </c>
      <c r="P1978" s="82" t="str">
        <f aca="false">IF(A1978="Composição",B1978,"")</f>
        <v/>
      </c>
      <c r="Q1978" s="81" t="str">
        <f aca="false">IF(P1978&lt;&gt;"",SUMIF(L1978:L1978,L1978,N1978:N1978),"")</f>
        <v/>
      </c>
      <c r="R1978" s="81" t="str">
        <f aca="false">IF(P1978&lt;&gt;"",SUMIF(L1978:L1978,L1978,O1978:O1978),"")</f>
        <v/>
      </c>
    </row>
    <row r="1979" customFormat="false" ht="14.25" hidden="true" customHeight="false" outlineLevel="0" collapsed="false">
      <c r="A1979" s="102"/>
      <c r="B1979" s="102"/>
      <c r="C1979" s="102"/>
      <c r="D1979" s="102"/>
      <c r="E1979" s="102"/>
      <c r="F1979" s="103"/>
      <c r="G1979" s="102"/>
      <c r="H1979" s="103"/>
      <c r="I1979" s="102"/>
      <c r="J1979" s="103"/>
      <c r="L1979" s="63" t="n">
        <f aca="false">IF(AND(A1980&lt;&gt;"",A1979=""),L1978+1,L1978)</f>
        <v>186</v>
      </c>
      <c r="M1979" s="80" t="str">
        <f aca="false">IF(OR(A1979="Insumo",A1979="Composição Auxiliar"),J1979,"")</f>
        <v/>
      </c>
      <c r="N1979" s="81" t="str">
        <f aca="false">IF(E1979="Mão de Obra",J1979,"")</f>
        <v/>
      </c>
      <c r="O1979" s="81" t="str">
        <f aca="false">IF(N1979&lt;&gt;"","",M1979)</f>
        <v/>
      </c>
      <c r="P1979" s="82" t="str">
        <f aca="false">IF(A1979="Composição",B1979,"")</f>
        <v/>
      </c>
      <c r="Q1979" s="81" t="str">
        <f aca="false">IF(P1979&lt;&gt;"",SUMIF(L1979:L1979,L1979,N1979:N1979),"")</f>
        <v/>
      </c>
      <c r="R1979" s="81" t="str">
        <f aca="false">IF(P1979&lt;&gt;"",SUMIF(L1979:L1979,L1979,O1979:O1979),"")</f>
        <v/>
      </c>
    </row>
    <row r="1980" customFormat="false" ht="15" hidden="true" customHeight="false" outlineLevel="0" collapsed="false">
      <c r="A1980" s="102"/>
      <c r="B1980" s="102"/>
      <c r="C1980" s="102"/>
      <c r="D1980" s="102"/>
      <c r="E1980" s="102"/>
      <c r="F1980" s="103"/>
      <c r="G1980" s="102"/>
      <c r="H1980" s="104"/>
      <c r="I1980" s="104"/>
      <c r="J1980" s="103"/>
      <c r="L1980" s="63" t="n">
        <f aca="false">IF(AND(A1981&lt;&gt;"",A1980=""),L1979+1,L1979)</f>
        <v>186</v>
      </c>
      <c r="M1980" s="80" t="str">
        <f aca="false">IF(OR(A1980="Insumo",A1980="Composição Auxiliar"),J1980,"")</f>
        <v/>
      </c>
      <c r="N1980" s="81" t="str">
        <f aca="false">IF(E1980="Mão de Obra",J1980,"")</f>
        <v/>
      </c>
      <c r="O1980" s="81" t="str">
        <f aca="false">IF(N1980&lt;&gt;"","",M1980)</f>
        <v/>
      </c>
      <c r="P1980" s="82" t="str">
        <f aca="false">IF(A1980="Composição",B1980,"")</f>
        <v/>
      </c>
      <c r="Q1980" s="81" t="str">
        <f aca="false">IF(P1980&lt;&gt;"",SUMIF(L1980:L1980,L1980,N1980:N1980),"")</f>
        <v/>
      </c>
      <c r="R1980" s="81" t="str">
        <f aca="false">IF(P1980&lt;&gt;"",SUMIF(L1980:L1980,L1980,O1980:O1980),"")</f>
        <v/>
      </c>
    </row>
    <row r="1981" customFormat="false" ht="15" hidden="true" customHeight="false" outlineLevel="0" collapsed="false">
      <c r="A1981" s="108"/>
      <c r="B1981" s="108"/>
      <c r="C1981" s="108"/>
      <c r="D1981" s="108"/>
      <c r="E1981" s="108"/>
      <c r="F1981" s="108"/>
      <c r="G1981" s="108"/>
      <c r="H1981" s="108"/>
      <c r="I1981" s="108"/>
      <c r="J1981" s="108"/>
      <c r="L1981" s="63" t="n">
        <f aca="false">IF(AND(A1982&lt;&gt;"",A1981=""),L1980+1,L1980)</f>
        <v>187</v>
      </c>
      <c r="M1981" s="80" t="str">
        <f aca="false">IF(OR(A1981="Insumo",A1981="Composição Auxiliar"),J1981,"")</f>
        <v/>
      </c>
      <c r="N1981" s="81" t="str">
        <f aca="false">IF(E1981="Mão de Obra",J1981,"")</f>
        <v/>
      </c>
      <c r="O1981" s="81" t="str">
        <f aca="false">IF(N1981&lt;&gt;"","",M1981)</f>
        <v/>
      </c>
      <c r="P1981" s="82" t="str">
        <f aca="false">IF(A1981="Composição",B1981,"")</f>
        <v/>
      </c>
      <c r="Q1981" s="81" t="str">
        <f aca="false">IF(P1981&lt;&gt;"",SUMIF(L1981:L1981,L1981,N1981:N1981),"")</f>
        <v/>
      </c>
      <c r="R1981" s="81" t="str">
        <f aca="false">IF(P1981&lt;&gt;"",SUMIF(L1981:L1981,L1981,O1981:O1981),"")</f>
        <v/>
      </c>
    </row>
    <row r="1982" customFormat="false" ht="15" hidden="true" customHeight="true" outlineLevel="0" collapsed="false">
      <c r="A1982" s="83" t="s">
        <v>506</v>
      </c>
      <c r="B1982" s="84" t="s">
        <v>655</v>
      </c>
      <c r="C1982" s="83" t="s">
        <v>656</v>
      </c>
      <c r="D1982" s="83" t="s">
        <v>657</v>
      </c>
      <c r="E1982" s="83" t="s">
        <v>658</v>
      </c>
      <c r="F1982" s="83"/>
      <c r="G1982" s="85" t="s">
        <v>659</v>
      </c>
      <c r="H1982" s="84" t="s">
        <v>660</v>
      </c>
      <c r="I1982" s="84" t="s">
        <v>661</v>
      </c>
      <c r="J1982" s="84" t="s">
        <v>662</v>
      </c>
      <c r="L1982" s="63" t="n">
        <f aca="false">IF(AND(A1983&lt;&gt;"",A1982=""),L1981+1,L1981)</f>
        <v>187</v>
      </c>
      <c r="M1982" s="80" t="str">
        <f aca="false">IF(OR(A1982="Insumo",A1982="Composição Auxiliar"),J1982,"")</f>
        <v/>
      </c>
      <c r="N1982" s="81" t="str">
        <f aca="false">IF(E1982="Mão de Obra",J1982,"")</f>
        <v/>
      </c>
      <c r="O1982" s="81" t="str">
        <f aca="false">IF(N1982&lt;&gt;"","",M1982)</f>
        <v/>
      </c>
      <c r="P1982" s="82" t="str">
        <f aca="false">IF(A1982="Composição",B1982,"")</f>
        <v/>
      </c>
      <c r="Q1982" s="81" t="str">
        <f aca="false">IF(P1982&lt;&gt;"",SUMIF(L1982:L1982,L1982,N1982:N1982),"")</f>
        <v/>
      </c>
      <c r="R1982" s="81" t="str">
        <f aca="false">IF(P1982&lt;&gt;"",SUMIF(L1982:L1982,L1982,O1982:O1982),"")</f>
        <v/>
      </c>
    </row>
    <row r="1983" customFormat="false" ht="25.5" hidden="true" customHeight="true" outlineLevel="0" collapsed="false">
      <c r="A1983" s="86" t="s">
        <v>663</v>
      </c>
      <c r="B1983" s="87" t="s">
        <v>507</v>
      </c>
      <c r="C1983" s="86" t="s">
        <v>664</v>
      </c>
      <c r="D1983" s="86" t="s">
        <v>1627</v>
      </c>
      <c r="E1983" s="86" t="s">
        <v>724</v>
      </c>
      <c r="F1983" s="86"/>
      <c r="G1983" s="88" t="s">
        <v>718</v>
      </c>
      <c r="H1983" s="89" t="n">
        <v>1</v>
      </c>
      <c r="I1983" s="90" t="n">
        <f aca="false">SUMIF(L:L,$L1983,M:M)</f>
        <v>28.07</v>
      </c>
      <c r="J1983" s="90" t="n">
        <f aca="false">TRUNC(H1983*I1983,2)</f>
        <v>28.07</v>
      </c>
      <c r="L1983" s="63" t="n">
        <f aca="false">IF(AND(A1984&lt;&gt;"",A1983=""),L1982+1,L1982)</f>
        <v>187</v>
      </c>
      <c r="M1983" s="80" t="str">
        <f aca="false">IF(OR(A1983="Insumo",A1983="Composição Auxiliar"),J1983,"")</f>
        <v/>
      </c>
      <c r="N1983" s="81" t="str">
        <f aca="false">IF(E1983="Mão de Obra",J1983,"")</f>
        <v/>
      </c>
      <c r="O1983" s="81" t="str">
        <f aca="false">IF(N1983&lt;&gt;"","",M1983)</f>
        <v/>
      </c>
      <c r="P1983" s="82" t="str">
        <f aca="false">IF(A1983="Composição",B1983,"")</f>
        <v> 91953 </v>
      </c>
      <c r="Q1983" s="81" t="n">
        <f aca="false">IF(P1983&lt;&gt;"",SUMIF(L1983:L1983,L1983,N1983:N1983),"")</f>
        <v>0</v>
      </c>
      <c r="R1983" s="81" t="n">
        <f aca="false">IF(P1983&lt;&gt;"",SUMIF(L1983:L1983,L1983,O1983:O1983),"")</f>
        <v>0</v>
      </c>
    </row>
    <row r="1984" customFormat="false" ht="38.25" hidden="true" customHeight="true" outlineLevel="0" collapsed="false">
      <c r="A1984" s="91" t="s">
        <v>668</v>
      </c>
      <c r="B1984" s="92" t="s">
        <v>1596</v>
      </c>
      <c r="C1984" s="91" t="s">
        <v>664</v>
      </c>
      <c r="D1984" s="91" t="s">
        <v>1597</v>
      </c>
      <c r="E1984" s="91" t="s">
        <v>724</v>
      </c>
      <c r="F1984" s="91"/>
      <c r="G1984" s="93" t="s">
        <v>718</v>
      </c>
      <c r="H1984" s="94" t="n">
        <v>1</v>
      </c>
      <c r="I1984" s="95" t="n">
        <f aca="false">SUMIFS(J:J,A:A,"Composição",B:B,$B1984)</f>
        <v>10.36</v>
      </c>
      <c r="J1984" s="95" t="n">
        <f aca="false">TRUNC(H1984*I1984,2)</f>
        <v>10.36</v>
      </c>
      <c r="L1984" s="63" t="n">
        <f aca="false">IF(AND(A1985&lt;&gt;"",A1984=""),L1983+1,L1983)</f>
        <v>187</v>
      </c>
      <c r="M1984" s="80" t="n">
        <f aca="false">IF(OR(A1984="Insumo",A1984="Composição Auxiliar"),J1984,"")</f>
        <v>10.36</v>
      </c>
      <c r="N1984" s="81" t="str">
        <f aca="false">IF(E1984="Mão de Obra",J1984,"")</f>
        <v/>
      </c>
      <c r="O1984" s="81" t="n">
        <f aca="false">IF(N1984&lt;&gt;"","",M1984)</f>
        <v>10.36</v>
      </c>
      <c r="P1984" s="82" t="str">
        <f aca="false">IF(A1984="Composição",B1984,"")</f>
        <v/>
      </c>
      <c r="Q1984" s="81" t="str">
        <f aca="false">IF(P1984&lt;&gt;"",SUMIF(L1984:L1984,L1984,N1984:N1984),"")</f>
        <v/>
      </c>
      <c r="R1984" s="81" t="str">
        <f aca="false">IF(P1984&lt;&gt;"",SUMIF(L1984:L1984,L1984,O1984:O1984),"")</f>
        <v/>
      </c>
    </row>
    <row r="1985" customFormat="false" ht="25.5" hidden="true" customHeight="true" outlineLevel="0" collapsed="false">
      <c r="A1985" s="91" t="s">
        <v>668</v>
      </c>
      <c r="B1985" s="92" t="s">
        <v>1628</v>
      </c>
      <c r="C1985" s="91" t="s">
        <v>664</v>
      </c>
      <c r="D1985" s="91" t="s">
        <v>1629</v>
      </c>
      <c r="E1985" s="91" t="s">
        <v>724</v>
      </c>
      <c r="F1985" s="91"/>
      <c r="G1985" s="93" t="s">
        <v>718</v>
      </c>
      <c r="H1985" s="94" t="n">
        <v>1</v>
      </c>
      <c r="I1985" s="95" t="n">
        <f aca="false">SUMIFS(J:J,A:A,"Composição",B:B,$B1985)</f>
        <v>17.71</v>
      </c>
      <c r="J1985" s="95" t="n">
        <f aca="false">TRUNC(H1985*I1985,2)</f>
        <v>17.71</v>
      </c>
      <c r="L1985" s="63" t="n">
        <f aca="false">IF(AND(A1986&lt;&gt;"",A1985=""),L1984+1,L1984)</f>
        <v>187</v>
      </c>
      <c r="M1985" s="80" t="n">
        <f aca="false">IF(OR(A1985="Insumo",A1985="Composição Auxiliar"),J1985,"")</f>
        <v>17.71</v>
      </c>
      <c r="N1985" s="81" t="str">
        <f aca="false">IF(E1985="Mão de Obra",J1985,"")</f>
        <v/>
      </c>
      <c r="O1985" s="81" t="n">
        <f aca="false">IF(N1985&lt;&gt;"","",M1985)</f>
        <v>17.71</v>
      </c>
      <c r="P1985" s="82" t="str">
        <f aca="false">IF(A1985="Composição",B1985,"")</f>
        <v/>
      </c>
      <c r="Q1985" s="81" t="str">
        <f aca="false">IF(P1985&lt;&gt;"",SUMIF(L1985:L1985,L1985,N1985:N1985),"")</f>
        <v/>
      </c>
      <c r="R1985" s="81" t="str">
        <f aca="false">IF(P1985&lt;&gt;"",SUMIF(L1985:L1985,L1985,O1985:O1985),"")</f>
        <v/>
      </c>
    </row>
    <row r="1986" customFormat="false" ht="14.25" hidden="true" customHeight="false" outlineLevel="0" collapsed="false">
      <c r="A1986" s="102"/>
      <c r="B1986" s="102"/>
      <c r="C1986" s="102"/>
      <c r="D1986" s="102"/>
      <c r="E1986" s="102"/>
      <c r="F1986" s="103"/>
      <c r="G1986" s="102"/>
      <c r="H1986" s="103"/>
      <c r="I1986" s="102"/>
      <c r="J1986" s="103"/>
      <c r="L1986" s="63" t="n">
        <f aca="false">IF(AND(A1987&lt;&gt;"",A1986=""),L1985+1,L1985)</f>
        <v>187</v>
      </c>
      <c r="M1986" s="80" t="str">
        <f aca="false">IF(OR(A1986="Insumo",A1986="Composição Auxiliar"),J1986,"")</f>
        <v/>
      </c>
      <c r="N1986" s="81" t="str">
        <f aca="false">IF(E1986="Mão de Obra",J1986,"")</f>
        <v/>
      </c>
      <c r="O1986" s="81" t="str">
        <f aca="false">IF(N1986&lt;&gt;"","",M1986)</f>
        <v/>
      </c>
      <c r="P1986" s="82" t="str">
        <f aca="false">IF(A1986="Composição",B1986,"")</f>
        <v/>
      </c>
      <c r="Q1986" s="81" t="str">
        <f aca="false">IF(P1986&lt;&gt;"",SUMIF(L1986:L1986,L1986,N1986:N1986),"")</f>
        <v/>
      </c>
      <c r="R1986" s="81" t="str">
        <f aca="false">IF(P1986&lt;&gt;"",SUMIF(L1986:L1986,L1986,O1986:O1986),"")</f>
        <v/>
      </c>
    </row>
    <row r="1987" customFormat="false" ht="15" hidden="true" customHeight="false" outlineLevel="0" collapsed="false">
      <c r="A1987" s="102"/>
      <c r="B1987" s="102"/>
      <c r="C1987" s="102"/>
      <c r="D1987" s="102"/>
      <c r="E1987" s="102"/>
      <c r="F1987" s="103"/>
      <c r="G1987" s="102"/>
      <c r="H1987" s="104"/>
      <c r="I1987" s="104"/>
      <c r="J1987" s="103"/>
      <c r="L1987" s="63" t="n">
        <f aca="false">IF(AND(A1988&lt;&gt;"",A1987=""),L1986+1,L1986)</f>
        <v>187</v>
      </c>
      <c r="M1987" s="80" t="str">
        <f aca="false">IF(OR(A1987="Insumo",A1987="Composição Auxiliar"),J1987,"")</f>
        <v/>
      </c>
      <c r="N1987" s="81" t="str">
        <f aca="false">IF(E1987="Mão de Obra",J1987,"")</f>
        <v/>
      </c>
      <c r="O1987" s="81" t="str">
        <f aca="false">IF(N1987&lt;&gt;"","",M1987)</f>
        <v/>
      </c>
      <c r="P1987" s="82" t="str">
        <f aca="false">IF(A1987="Composição",B1987,"")</f>
        <v/>
      </c>
      <c r="Q1987" s="81" t="str">
        <f aca="false">IF(P1987&lt;&gt;"",SUMIF(L1987:L1987,L1987,N1987:N1987),"")</f>
        <v/>
      </c>
      <c r="R1987" s="81" t="str">
        <f aca="false">IF(P1987&lt;&gt;"",SUMIF(L1987:L1987,L1987,O1987:O1987),"")</f>
        <v/>
      </c>
    </row>
    <row r="1988" customFormat="false" ht="15" hidden="true" customHeight="false" outlineLevel="0" collapsed="false">
      <c r="A1988" s="108"/>
      <c r="B1988" s="108"/>
      <c r="C1988" s="108"/>
      <c r="D1988" s="108"/>
      <c r="E1988" s="108"/>
      <c r="F1988" s="108"/>
      <c r="G1988" s="108"/>
      <c r="H1988" s="108"/>
      <c r="I1988" s="108"/>
      <c r="J1988" s="108"/>
      <c r="L1988" s="63" t="n">
        <f aca="false">IF(AND(A1989&lt;&gt;"",A1988=""),L1987+1,L1987)</f>
        <v>188</v>
      </c>
      <c r="M1988" s="80" t="str">
        <f aca="false">IF(OR(A1988="Insumo",A1988="Composição Auxiliar"),J1988,"")</f>
        <v/>
      </c>
      <c r="N1988" s="81" t="str">
        <f aca="false">IF(E1988="Mão de Obra",J1988,"")</f>
        <v/>
      </c>
      <c r="O1988" s="81" t="str">
        <f aca="false">IF(N1988&lt;&gt;"","",M1988)</f>
        <v/>
      </c>
      <c r="P1988" s="82" t="str">
        <f aca="false">IF(A1988="Composição",B1988,"")</f>
        <v/>
      </c>
      <c r="Q1988" s="81" t="str">
        <f aca="false">IF(P1988&lt;&gt;"",SUMIF(L1988:L1988,L1988,N1988:N1988),"")</f>
        <v/>
      </c>
      <c r="R1988" s="81" t="str">
        <f aca="false">IF(P1988&lt;&gt;"",SUMIF(L1988:L1988,L1988,O1988:O1988),"")</f>
        <v/>
      </c>
    </row>
    <row r="1989" customFormat="false" ht="15" hidden="true" customHeight="true" outlineLevel="0" collapsed="false">
      <c r="A1989" s="83" t="s">
        <v>508</v>
      </c>
      <c r="B1989" s="84" t="s">
        <v>655</v>
      </c>
      <c r="C1989" s="83" t="s">
        <v>656</v>
      </c>
      <c r="D1989" s="83" t="s">
        <v>657</v>
      </c>
      <c r="E1989" s="83" t="s">
        <v>658</v>
      </c>
      <c r="F1989" s="83"/>
      <c r="G1989" s="85" t="s">
        <v>659</v>
      </c>
      <c r="H1989" s="84" t="s">
        <v>660</v>
      </c>
      <c r="I1989" s="84" t="s">
        <v>661</v>
      </c>
      <c r="J1989" s="84" t="s">
        <v>662</v>
      </c>
      <c r="L1989" s="63" t="n">
        <f aca="false">IF(AND(A1990&lt;&gt;"",A1989=""),L1988+1,L1988)</f>
        <v>188</v>
      </c>
      <c r="M1989" s="80" t="str">
        <f aca="false">IF(OR(A1989="Insumo",A1989="Composição Auxiliar"),J1989,"")</f>
        <v/>
      </c>
      <c r="N1989" s="81" t="str">
        <f aca="false">IF(E1989="Mão de Obra",J1989,"")</f>
        <v/>
      </c>
      <c r="O1989" s="81" t="str">
        <f aca="false">IF(N1989&lt;&gt;"","",M1989)</f>
        <v/>
      </c>
      <c r="P1989" s="82" t="str">
        <f aca="false">IF(A1989="Composição",B1989,"")</f>
        <v/>
      </c>
      <c r="Q1989" s="81" t="str">
        <f aca="false">IF(P1989&lt;&gt;"",SUMIF(L1989:L1989,L1989,N1989:N1989),"")</f>
        <v/>
      </c>
      <c r="R1989" s="81" t="str">
        <f aca="false">IF(P1989&lt;&gt;"",SUMIF(L1989:L1989,L1989,O1989:O1989),"")</f>
        <v/>
      </c>
    </row>
    <row r="1990" customFormat="false" ht="25.5" hidden="true" customHeight="true" outlineLevel="0" collapsed="false">
      <c r="A1990" s="86" t="s">
        <v>663</v>
      </c>
      <c r="B1990" s="87" t="s">
        <v>509</v>
      </c>
      <c r="C1990" s="86" t="s">
        <v>664</v>
      </c>
      <c r="D1990" s="86" t="s">
        <v>770</v>
      </c>
      <c r="E1990" s="86" t="s">
        <v>724</v>
      </c>
      <c r="F1990" s="86"/>
      <c r="G1990" s="88" t="s">
        <v>718</v>
      </c>
      <c r="H1990" s="89" t="n">
        <v>1</v>
      </c>
      <c r="I1990" s="90" t="n">
        <f aca="false">SUMIF(L:L,$L1990,M:M)</f>
        <v>42.78</v>
      </c>
      <c r="J1990" s="90" t="n">
        <f aca="false">TRUNC(H1990*I1990,2)</f>
        <v>42.78</v>
      </c>
      <c r="L1990" s="63" t="n">
        <f aca="false">IF(AND(A1991&lt;&gt;"",A1990=""),L1989+1,L1989)</f>
        <v>188</v>
      </c>
      <c r="M1990" s="80" t="str">
        <f aca="false">IF(OR(A1990="Insumo",A1990="Composição Auxiliar"),J1990,"")</f>
        <v/>
      </c>
      <c r="N1990" s="81" t="str">
        <f aca="false">IF(E1990="Mão de Obra",J1990,"")</f>
        <v/>
      </c>
      <c r="O1990" s="81" t="str">
        <f aca="false">IF(N1990&lt;&gt;"","",M1990)</f>
        <v/>
      </c>
      <c r="P1990" s="82" t="str">
        <f aca="false">IF(A1990="Composição",B1990,"")</f>
        <v> 91959 </v>
      </c>
      <c r="Q1990" s="81" t="n">
        <f aca="false">IF(P1990&lt;&gt;"",SUMIF(L1990:L1990,L1990,N1990:N1990),"")</f>
        <v>0</v>
      </c>
      <c r="R1990" s="81" t="n">
        <f aca="false">IF(P1990&lt;&gt;"",SUMIF(L1990:L1990,L1990,O1990:O1990),"")</f>
        <v>0</v>
      </c>
    </row>
    <row r="1991" customFormat="false" ht="38.25" hidden="true" customHeight="true" outlineLevel="0" collapsed="false">
      <c r="A1991" s="91" t="s">
        <v>668</v>
      </c>
      <c r="B1991" s="92" t="s">
        <v>1596</v>
      </c>
      <c r="C1991" s="91" t="s">
        <v>664</v>
      </c>
      <c r="D1991" s="91" t="s">
        <v>1597</v>
      </c>
      <c r="E1991" s="91" t="s">
        <v>724</v>
      </c>
      <c r="F1991" s="91"/>
      <c r="G1991" s="93" t="s">
        <v>718</v>
      </c>
      <c r="H1991" s="94" t="n">
        <v>1</v>
      </c>
      <c r="I1991" s="95" t="n">
        <f aca="false">SUMIFS(J:J,A:A,"Composição",B:B,$B1991)</f>
        <v>10.36</v>
      </c>
      <c r="J1991" s="95" t="n">
        <f aca="false">TRUNC(H1991*I1991,2)</f>
        <v>10.36</v>
      </c>
      <c r="L1991" s="63" t="n">
        <f aca="false">IF(AND(A1992&lt;&gt;"",A1991=""),L1990+1,L1990)</f>
        <v>188</v>
      </c>
      <c r="M1991" s="80" t="n">
        <f aca="false">IF(OR(A1991="Insumo",A1991="Composição Auxiliar"),J1991,"")</f>
        <v>10.36</v>
      </c>
      <c r="N1991" s="81" t="str">
        <f aca="false">IF(E1991="Mão de Obra",J1991,"")</f>
        <v/>
      </c>
      <c r="O1991" s="81" t="n">
        <f aca="false">IF(N1991&lt;&gt;"","",M1991)</f>
        <v>10.36</v>
      </c>
      <c r="P1991" s="82" t="str">
        <f aca="false">IF(A1991="Composição",B1991,"")</f>
        <v/>
      </c>
      <c r="Q1991" s="81" t="str">
        <f aca="false">IF(P1991&lt;&gt;"",SUMIF(L1991:L1991,L1991,N1991:N1991),"")</f>
        <v/>
      </c>
      <c r="R1991" s="81" t="str">
        <f aca="false">IF(P1991&lt;&gt;"",SUMIF(L1991:L1991,L1991,O1991:O1991),"")</f>
        <v/>
      </c>
    </row>
    <row r="1992" customFormat="false" ht="25.5" hidden="true" customHeight="true" outlineLevel="0" collapsed="false">
      <c r="A1992" s="91" t="s">
        <v>668</v>
      </c>
      <c r="B1992" s="92" t="s">
        <v>1630</v>
      </c>
      <c r="C1992" s="91" t="s">
        <v>664</v>
      </c>
      <c r="D1992" s="91" t="s">
        <v>1631</v>
      </c>
      <c r="E1992" s="91" t="s">
        <v>724</v>
      </c>
      <c r="F1992" s="91"/>
      <c r="G1992" s="93" t="s">
        <v>718</v>
      </c>
      <c r="H1992" s="94" t="n">
        <v>1</v>
      </c>
      <c r="I1992" s="95" t="n">
        <f aca="false">SUMIFS(J:J,A:A,"Composição",B:B,$B1992)</f>
        <v>32.42</v>
      </c>
      <c r="J1992" s="95" t="n">
        <f aca="false">TRUNC(H1992*I1992,2)</f>
        <v>32.42</v>
      </c>
      <c r="L1992" s="63" t="n">
        <f aca="false">IF(AND(A1993&lt;&gt;"",A1992=""),L1991+1,L1991)</f>
        <v>188</v>
      </c>
      <c r="M1992" s="80" t="n">
        <f aca="false">IF(OR(A1992="Insumo",A1992="Composição Auxiliar"),J1992,"")</f>
        <v>32.42</v>
      </c>
      <c r="N1992" s="81" t="str">
        <f aca="false">IF(E1992="Mão de Obra",J1992,"")</f>
        <v/>
      </c>
      <c r="O1992" s="81" t="n">
        <f aca="false">IF(N1992&lt;&gt;"","",M1992)</f>
        <v>32.42</v>
      </c>
      <c r="P1992" s="82" t="str">
        <f aca="false">IF(A1992="Composição",B1992,"")</f>
        <v/>
      </c>
      <c r="Q1992" s="81" t="str">
        <f aca="false">IF(P1992&lt;&gt;"",SUMIF(L1992:L1992,L1992,N1992:N1992),"")</f>
        <v/>
      </c>
      <c r="R1992" s="81" t="str">
        <f aca="false">IF(P1992&lt;&gt;"",SUMIF(L1992:L1992,L1992,O1992:O1992),"")</f>
        <v/>
      </c>
    </row>
    <row r="1993" customFormat="false" ht="14.25" hidden="true" customHeight="false" outlineLevel="0" collapsed="false">
      <c r="A1993" s="102"/>
      <c r="B1993" s="102"/>
      <c r="C1993" s="102"/>
      <c r="D1993" s="102"/>
      <c r="E1993" s="102"/>
      <c r="F1993" s="103"/>
      <c r="G1993" s="102"/>
      <c r="H1993" s="103"/>
      <c r="I1993" s="102"/>
      <c r="J1993" s="103"/>
      <c r="L1993" s="63" t="n">
        <f aca="false">IF(AND(A1994&lt;&gt;"",A1993=""),L1992+1,L1992)</f>
        <v>188</v>
      </c>
      <c r="M1993" s="80" t="str">
        <f aca="false">IF(OR(A1993="Insumo",A1993="Composição Auxiliar"),J1993,"")</f>
        <v/>
      </c>
      <c r="N1993" s="81" t="str">
        <f aca="false">IF(E1993="Mão de Obra",J1993,"")</f>
        <v/>
      </c>
      <c r="O1993" s="81" t="str">
        <f aca="false">IF(N1993&lt;&gt;"","",M1993)</f>
        <v/>
      </c>
      <c r="P1993" s="82" t="str">
        <f aca="false">IF(A1993="Composição",B1993,"")</f>
        <v/>
      </c>
      <c r="Q1993" s="81" t="str">
        <f aca="false">IF(P1993&lt;&gt;"",SUMIF(L1993:L1993,L1993,N1993:N1993),"")</f>
        <v/>
      </c>
      <c r="R1993" s="81" t="str">
        <f aca="false">IF(P1993&lt;&gt;"",SUMIF(L1993:L1993,L1993,O1993:O1993),"")</f>
        <v/>
      </c>
    </row>
    <row r="1994" customFormat="false" ht="15" hidden="true" customHeight="false" outlineLevel="0" collapsed="false">
      <c r="A1994" s="102"/>
      <c r="B1994" s="102"/>
      <c r="C1994" s="102"/>
      <c r="D1994" s="102"/>
      <c r="E1994" s="102"/>
      <c r="F1994" s="103"/>
      <c r="G1994" s="102"/>
      <c r="H1994" s="104"/>
      <c r="I1994" s="104"/>
      <c r="J1994" s="103"/>
      <c r="L1994" s="63" t="n">
        <f aca="false">IF(AND(A1995&lt;&gt;"",A1994=""),L1993+1,L1993)</f>
        <v>188</v>
      </c>
      <c r="M1994" s="80" t="str">
        <f aca="false">IF(OR(A1994="Insumo",A1994="Composição Auxiliar"),J1994,"")</f>
        <v/>
      </c>
      <c r="N1994" s="81" t="str">
        <f aca="false">IF(E1994="Mão de Obra",J1994,"")</f>
        <v/>
      </c>
      <c r="O1994" s="81" t="str">
        <f aca="false">IF(N1994&lt;&gt;"","",M1994)</f>
        <v/>
      </c>
      <c r="P1994" s="82" t="str">
        <f aca="false">IF(A1994="Composição",B1994,"")</f>
        <v/>
      </c>
      <c r="Q1994" s="81" t="str">
        <f aca="false">IF(P1994&lt;&gt;"",SUMIF(L1994:L1994,L1994,N1994:N1994),"")</f>
        <v/>
      </c>
      <c r="R1994" s="81" t="str">
        <f aca="false">IF(P1994&lt;&gt;"",SUMIF(L1994:L1994,L1994,O1994:O1994),"")</f>
        <v/>
      </c>
    </row>
    <row r="1995" customFormat="false" ht="15" hidden="true" customHeight="false" outlineLevel="0" collapsed="false">
      <c r="A1995" s="108"/>
      <c r="B1995" s="108"/>
      <c r="C1995" s="108"/>
      <c r="D1995" s="108"/>
      <c r="E1995" s="108"/>
      <c r="F1995" s="108"/>
      <c r="G1995" s="108"/>
      <c r="H1995" s="108"/>
      <c r="I1995" s="108"/>
      <c r="J1995" s="108"/>
      <c r="L1995" s="63" t="n">
        <f aca="false">IF(AND(A1996&lt;&gt;"",A1995=""),L1994+1,L1994)</f>
        <v>189</v>
      </c>
      <c r="M1995" s="80" t="str">
        <f aca="false">IF(OR(A1995="Insumo",A1995="Composição Auxiliar"),J1995,"")</f>
        <v/>
      </c>
      <c r="N1995" s="81" t="str">
        <f aca="false">IF(E1995="Mão de Obra",J1995,"")</f>
        <v/>
      </c>
      <c r="O1995" s="81" t="str">
        <f aca="false">IF(N1995&lt;&gt;"","",M1995)</f>
        <v/>
      </c>
      <c r="P1995" s="82" t="str">
        <f aca="false">IF(A1995="Composição",B1995,"")</f>
        <v/>
      </c>
      <c r="Q1995" s="81" t="str">
        <f aca="false">IF(P1995&lt;&gt;"",SUMIF(L1995:L1995,L1995,N1995:N1995),"")</f>
        <v/>
      </c>
      <c r="R1995" s="81" t="str">
        <f aca="false">IF(P1995&lt;&gt;"",SUMIF(L1995:L1995,L1995,O1995:O1995),"")</f>
        <v/>
      </c>
    </row>
    <row r="1996" customFormat="false" ht="15" hidden="true" customHeight="true" outlineLevel="0" collapsed="false">
      <c r="A1996" s="83" t="s">
        <v>510</v>
      </c>
      <c r="B1996" s="84" t="s">
        <v>655</v>
      </c>
      <c r="C1996" s="83" t="s">
        <v>656</v>
      </c>
      <c r="D1996" s="83" t="s">
        <v>657</v>
      </c>
      <c r="E1996" s="83" t="s">
        <v>658</v>
      </c>
      <c r="F1996" s="83"/>
      <c r="G1996" s="85" t="s">
        <v>659</v>
      </c>
      <c r="H1996" s="84" t="s">
        <v>660</v>
      </c>
      <c r="I1996" s="84" t="s">
        <v>661</v>
      </c>
      <c r="J1996" s="84" t="s">
        <v>662</v>
      </c>
      <c r="L1996" s="63" t="n">
        <f aca="false">IF(AND(A1997&lt;&gt;"",A1996=""),L1995+1,L1995)</f>
        <v>189</v>
      </c>
      <c r="M1996" s="80" t="str">
        <f aca="false">IF(OR(A1996="Insumo",A1996="Composição Auxiliar"),J1996,"")</f>
        <v/>
      </c>
      <c r="N1996" s="81" t="str">
        <f aca="false">IF(E1996="Mão de Obra",J1996,"")</f>
        <v/>
      </c>
      <c r="O1996" s="81" t="str">
        <f aca="false">IF(N1996&lt;&gt;"","",M1996)</f>
        <v/>
      </c>
      <c r="P1996" s="82" t="str">
        <f aca="false">IF(A1996="Composição",B1996,"")</f>
        <v/>
      </c>
      <c r="Q1996" s="81" t="str">
        <f aca="false">IF(P1996&lt;&gt;"",SUMIF(L1996:L1996,L1996,N1996:N1996),"")</f>
        <v/>
      </c>
      <c r="R1996" s="81" t="str">
        <f aca="false">IF(P1996&lt;&gt;"",SUMIF(L1996:L1996,L1996,O1996:O1996),"")</f>
        <v/>
      </c>
    </row>
    <row r="1997" customFormat="false" ht="25.5" hidden="true" customHeight="true" outlineLevel="0" collapsed="false">
      <c r="A1997" s="86" t="s">
        <v>663</v>
      </c>
      <c r="B1997" s="87" t="s">
        <v>511</v>
      </c>
      <c r="C1997" s="86" t="s">
        <v>664</v>
      </c>
      <c r="D1997" s="86" t="s">
        <v>1632</v>
      </c>
      <c r="E1997" s="86" t="s">
        <v>724</v>
      </c>
      <c r="F1997" s="86"/>
      <c r="G1997" s="88" t="s">
        <v>718</v>
      </c>
      <c r="H1997" s="89" t="n">
        <v>1</v>
      </c>
      <c r="I1997" s="90" t="n">
        <f aca="false">SUMIF(L:L,$L1997,M:M)</f>
        <v>57.5</v>
      </c>
      <c r="J1997" s="90" t="n">
        <f aca="false">TRUNC(H1997*I1997,2)</f>
        <v>57.5</v>
      </c>
      <c r="L1997" s="63" t="n">
        <f aca="false">IF(AND(A1998&lt;&gt;"",A1997=""),L1996+1,L1996)</f>
        <v>189</v>
      </c>
      <c r="M1997" s="80" t="str">
        <f aca="false">IF(OR(A1997="Insumo",A1997="Composição Auxiliar"),J1997,"")</f>
        <v/>
      </c>
      <c r="N1997" s="81" t="str">
        <f aca="false">IF(E1997="Mão de Obra",J1997,"")</f>
        <v/>
      </c>
      <c r="O1997" s="81" t="str">
        <f aca="false">IF(N1997&lt;&gt;"","",M1997)</f>
        <v/>
      </c>
      <c r="P1997" s="82" t="str">
        <f aca="false">IF(A1997="Composição",B1997,"")</f>
        <v> 91967 </v>
      </c>
      <c r="Q1997" s="81" t="n">
        <f aca="false">IF(P1997&lt;&gt;"",SUMIF(L1997:L1997,L1997,N1997:N1997),"")</f>
        <v>0</v>
      </c>
      <c r="R1997" s="81" t="n">
        <f aca="false">IF(P1997&lt;&gt;"",SUMIF(L1997:L1997,L1997,O1997:O1997),"")</f>
        <v>0</v>
      </c>
    </row>
    <row r="1998" customFormat="false" ht="38.25" hidden="true" customHeight="true" outlineLevel="0" collapsed="false">
      <c r="A1998" s="91" t="s">
        <v>668</v>
      </c>
      <c r="B1998" s="92" t="s">
        <v>1596</v>
      </c>
      <c r="C1998" s="91" t="s">
        <v>664</v>
      </c>
      <c r="D1998" s="91" t="s">
        <v>1597</v>
      </c>
      <c r="E1998" s="91" t="s">
        <v>724</v>
      </c>
      <c r="F1998" s="91"/>
      <c r="G1998" s="93" t="s">
        <v>718</v>
      </c>
      <c r="H1998" s="94" t="n">
        <v>1</v>
      </c>
      <c r="I1998" s="95" t="n">
        <f aca="false">SUMIFS(J:J,A:A,"Composição",B:B,$B1998)</f>
        <v>10.36</v>
      </c>
      <c r="J1998" s="95" t="n">
        <f aca="false">TRUNC(H1998*I1998,2)</f>
        <v>10.36</v>
      </c>
      <c r="L1998" s="63" t="n">
        <f aca="false">IF(AND(A1999&lt;&gt;"",A1998=""),L1997+1,L1997)</f>
        <v>189</v>
      </c>
      <c r="M1998" s="80" t="n">
        <f aca="false">IF(OR(A1998="Insumo",A1998="Composição Auxiliar"),J1998,"")</f>
        <v>10.36</v>
      </c>
      <c r="N1998" s="81" t="str">
        <f aca="false">IF(E1998="Mão de Obra",J1998,"")</f>
        <v/>
      </c>
      <c r="O1998" s="81" t="n">
        <f aca="false">IF(N1998&lt;&gt;"","",M1998)</f>
        <v>10.36</v>
      </c>
      <c r="P1998" s="82" t="str">
        <f aca="false">IF(A1998="Composição",B1998,"")</f>
        <v/>
      </c>
      <c r="Q1998" s="81" t="str">
        <f aca="false">IF(P1998&lt;&gt;"",SUMIF(L1998:L1998,L1998,N1998:N1998),"")</f>
        <v/>
      </c>
      <c r="R1998" s="81" t="str">
        <f aca="false">IF(P1998&lt;&gt;"",SUMIF(L1998:L1998,L1998,O1998:O1998),"")</f>
        <v/>
      </c>
    </row>
    <row r="1999" customFormat="false" ht="25.5" hidden="true" customHeight="true" outlineLevel="0" collapsed="false">
      <c r="A1999" s="91" t="s">
        <v>668</v>
      </c>
      <c r="B1999" s="92" t="s">
        <v>1633</v>
      </c>
      <c r="C1999" s="91" t="s">
        <v>664</v>
      </c>
      <c r="D1999" s="91" t="s">
        <v>1634</v>
      </c>
      <c r="E1999" s="91" t="s">
        <v>724</v>
      </c>
      <c r="F1999" s="91"/>
      <c r="G1999" s="93" t="s">
        <v>718</v>
      </c>
      <c r="H1999" s="94" t="n">
        <v>1</v>
      </c>
      <c r="I1999" s="95" t="n">
        <f aca="false">SUMIFS(J:J,A:A,"Composição",B:B,$B1999)</f>
        <v>47.14</v>
      </c>
      <c r="J1999" s="95" t="n">
        <f aca="false">TRUNC(H1999*I1999,2)</f>
        <v>47.14</v>
      </c>
      <c r="L1999" s="63" t="n">
        <f aca="false">IF(AND(A2000&lt;&gt;"",A1999=""),L1998+1,L1998)</f>
        <v>189</v>
      </c>
      <c r="M1999" s="80" t="n">
        <f aca="false">IF(OR(A1999="Insumo",A1999="Composição Auxiliar"),J1999,"")</f>
        <v>47.14</v>
      </c>
      <c r="N1999" s="81" t="str">
        <f aca="false">IF(E1999="Mão de Obra",J1999,"")</f>
        <v/>
      </c>
      <c r="O1999" s="81" t="n">
        <f aca="false">IF(N1999&lt;&gt;"","",M1999)</f>
        <v>47.14</v>
      </c>
      <c r="P1999" s="82" t="str">
        <f aca="false">IF(A1999="Composição",B1999,"")</f>
        <v/>
      </c>
      <c r="Q1999" s="81" t="str">
        <f aca="false">IF(P1999&lt;&gt;"",SUMIF(L1999:L1999,L1999,N1999:N1999),"")</f>
        <v/>
      </c>
      <c r="R1999" s="81" t="str">
        <f aca="false">IF(P1999&lt;&gt;"",SUMIF(L1999:L1999,L1999,O1999:O1999),"")</f>
        <v/>
      </c>
    </row>
    <row r="2000" customFormat="false" ht="14.25" hidden="true" customHeight="false" outlineLevel="0" collapsed="false">
      <c r="A2000" s="102"/>
      <c r="B2000" s="102"/>
      <c r="C2000" s="102"/>
      <c r="D2000" s="102"/>
      <c r="E2000" s="102"/>
      <c r="F2000" s="103"/>
      <c r="G2000" s="102"/>
      <c r="H2000" s="103"/>
      <c r="I2000" s="102"/>
      <c r="J2000" s="103"/>
      <c r="L2000" s="63" t="n">
        <f aca="false">IF(AND(A2001&lt;&gt;"",A2000=""),L1999+1,L1999)</f>
        <v>189</v>
      </c>
      <c r="M2000" s="80" t="str">
        <f aca="false">IF(OR(A2000="Insumo",A2000="Composição Auxiliar"),J2000,"")</f>
        <v/>
      </c>
      <c r="N2000" s="81" t="str">
        <f aca="false">IF(E2000="Mão de Obra",J2000,"")</f>
        <v/>
      </c>
      <c r="O2000" s="81" t="str">
        <f aca="false">IF(N2000&lt;&gt;"","",M2000)</f>
        <v/>
      </c>
      <c r="P2000" s="82" t="str">
        <f aca="false">IF(A2000="Composição",B2000,"")</f>
        <v/>
      </c>
      <c r="Q2000" s="81" t="str">
        <f aca="false">IF(P2000&lt;&gt;"",SUMIF(L2000:L2000,L2000,N2000:N2000),"")</f>
        <v/>
      </c>
      <c r="R2000" s="81" t="str">
        <f aca="false">IF(P2000&lt;&gt;"",SUMIF(L2000:L2000,L2000,O2000:O2000),"")</f>
        <v/>
      </c>
    </row>
    <row r="2001" customFormat="false" ht="15" hidden="true" customHeight="false" outlineLevel="0" collapsed="false">
      <c r="A2001" s="102"/>
      <c r="B2001" s="102"/>
      <c r="C2001" s="102"/>
      <c r="D2001" s="102"/>
      <c r="E2001" s="102"/>
      <c r="F2001" s="103"/>
      <c r="G2001" s="102"/>
      <c r="H2001" s="104"/>
      <c r="I2001" s="104"/>
      <c r="J2001" s="103"/>
      <c r="L2001" s="63" t="n">
        <f aca="false">IF(AND(A2002&lt;&gt;"",A2001=""),L2000+1,L2000)</f>
        <v>189</v>
      </c>
      <c r="M2001" s="80" t="str">
        <f aca="false">IF(OR(A2001="Insumo",A2001="Composição Auxiliar"),J2001,"")</f>
        <v/>
      </c>
      <c r="N2001" s="81" t="str">
        <f aca="false">IF(E2001="Mão de Obra",J2001,"")</f>
        <v/>
      </c>
      <c r="O2001" s="81" t="str">
        <f aca="false">IF(N2001&lt;&gt;"","",M2001)</f>
        <v/>
      </c>
      <c r="P2001" s="82" t="str">
        <f aca="false">IF(A2001="Composição",B2001,"")</f>
        <v/>
      </c>
      <c r="Q2001" s="81" t="str">
        <f aca="false">IF(P2001&lt;&gt;"",SUMIF(L2001:L2001,L2001,N2001:N2001),"")</f>
        <v/>
      </c>
      <c r="R2001" s="81" t="str">
        <f aca="false">IF(P2001&lt;&gt;"",SUMIF(L2001:L2001,L2001,O2001:O2001),"")</f>
        <v/>
      </c>
    </row>
    <row r="2002" customFormat="false" ht="15" hidden="true" customHeight="false" outlineLevel="0" collapsed="false">
      <c r="A2002" s="108"/>
      <c r="B2002" s="108"/>
      <c r="C2002" s="108"/>
      <c r="D2002" s="108"/>
      <c r="E2002" s="108"/>
      <c r="F2002" s="108"/>
      <c r="G2002" s="108"/>
      <c r="H2002" s="108"/>
      <c r="I2002" s="108"/>
      <c r="J2002" s="108"/>
      <c r="L2002" s="63" t="n">
        <f aca="false">IF(AND(A2003&lt;&gt;"",A2002=""),L2001+1,L2001)</f>
        <v>190</v>
      </c>
      <c r="M2002" s="80" t="str">
        <f aca="false">IF(OR(A2002="Insumo",A2002="Composição Auxiliar"),J2002,"")</f>
        <v/>
      </c>
      <c r="N2002" s="81" t="str">
        <f aca="false">IF(E2002="Mão de Obra",J2002,"")</f>
        <v/>
      </c>
      <c r="O2002" s="81" t="str">
        <f aca="false">IF(N2002&lt;&gt;"","",M2002)</f>
        <v/>
      </c>
      <c r="P2002" s="82" t="str">
        <f aca="false">IF(A2002="Composição",B2002,"")</f>
        <v/>
      </c>
      <c r="Q2002" s="81" t="str">
        <f aca="false">IF(P2002&lt;&gt;"",SUMIF(L2002:L2002,L2002,N2002:N2002),"")</f>
        <v/>
      </c>
      <c r="R2002" s="81" t="str">
        <f aca="false">IF(P2002&lt;&gt;"",SUMIF(L2002:L2002,L2002,O2002:O2002),"")</f>
        <v/>
      </c>
    </row>
    <row r="2003" customFormat="false" ht="15" hidden="true" customHeight="true" outlineLevel="0" collapsed="false">
      <c r="A2003" s="83" t="s">
        <v>512</v>
      </c>
      <c r="B2003" s="84" t="s">
        <v>655</v>
      </c>
      <c r="C2003" s="83" t="s">
        <v>656</v>
      </c>
      <c r="D2003" s="83" t="s">
        <v>657</v>
      </c>
      <c r="E2003" s="83" t="s">
        <v>658</v>
      </c>
      <c r="F2003" s="83"/>
      <c r="G2003" s="85" t="s">
        <v>659</v>
      </c>
      <c r="H2003" s="84" t="s">
        <v>660</v>
      </c>
      <c r="I2003" s="84" t="s">
        <v>661</v>
      </c>
      <c r="J2003" s="84" t="s">
        <v>662</v>
      </c>
      <c r="L2003" s="63" t="n">
        <f aca="false">IF(AND(A2004&lt;&gt;"",A2003=""),L2002+1,L2002)</f>
        <v>190</v>
      </c>
      <c r="M2003" s="80" t="str">
        <f aca="false">IF(OR(A2003="Insumo",A2003="Composição Auxiliar"),J2003,"")</f>
        <v/>
      </c>
      <c r="N2003" s="81" t="str">
        <f aca="false">IF(E2003="Mão de Obra",J2003,"")</f>
        <v/>
      </c>
      <c r="O2003" s="81" t="str">
        <f aca="false">IF(N2003&lt;&gt;"","",M2003)</f>
        <v/>
      </c>
      <c r="P2003" s="82" t="str">
        <f aca="false">IF(A2003="Composição",B2003,"")</f>
        <v/>
      </c>
      <c r="Q2003" s="81" t="str">
        <f aca="false">IF(P2003&lt;&gt;"",SUMIF(L2003:L2003,L2003,N2003:N2003),"")</f>
        <v/>
      </c>
      <c r="R2003" s="81" t="str">
        <f aca="false">IF(P2003&lt;&gt;"",SUMIF(L2003:L2003,L2003,O2003:O2003),"")</f>
        <v/>
      </c>
    </row>
    <row r="2004" customFormat="false" ht="25.5" hidden="true" customHeight="true" outlineLevel="0" collapsed="false">
      <c r="A2004" s="86" t="s">
        <v>663</v>
      </c>
      <c r="B2004" s="87" t="s">
        <v>513</v>
      </c>
      <c r="C2004" s="86" t="s">
        <v>664</v>
      </c>
      <c r="D2004" s="86" t="s">
        <v>1635</v>
      </c>
      <c r="E2004" s="86" t="s">
        <v>724</v>
      </c>
      <c r="F2004" s="86"/>
      <c r="G2004" s="88" t="s">
        <v>718</v>
      </c>
      <c r="H2004" s="89" t="n">
        <v>1</v>
      </c>
      <c r="I2004" s="90" t="n">
        <f aca="false">SUMIF(L:L,$L2004,M:M)</f>
        <v>34.14</v>
      </c>
      <c r="J2004" s="90" t="n">
        <f aca="false">TRUNC(H2004*I2004,2)</f>
        <v>34.14</v>
      </c>
      <c r="L2004" s="63" t="n">
        <f aca="false">IF(AND(A2005&lt;&gt;"",A2004=""),L2003+1,L2003)</f>
        <v>190</v>
      </c>
      <c r="M2004" s="80" t="str">
        <f aca="false">IF(OR(A2004="Insumo",A2004="Composição Auxiliar"),J2004,"")</f>
        <v/>
      </c>
      <c r="N2004" s="81" t="str">
        <f aca="false">IF(E2004="Mão de Obra",J2004,"")</f>
        <v/>
      </c>
      <c r="O2004" s="81" t="str">
        <f aca="false">IF(N2004&lt;&gt;"","",M2004)</f>
        <v/>
      </c>
      <c r="P2004" s="82" t="str">
        <f aca="false">IF(A2004="Composição",B2004,"")</f>
        <v> 91955 </v>
      </c>
      <c r="Q2004" s="81" t="n">
        <f aca="false">IF(P2004&lt;&gt;"",SUMIF(L2004:L2004,L2004,N2004:N2004),"")</f>
        <v>0</v>
      </c>
      <c r="R2004" s="81" t="n">
        <f aca="false">IF(P2004&lt;&gt;"",SUMIF(L2004:L2004,L2004,O2004:O2004),"")</f>
        <v>0</v>
      </c>
    </row>
    <row r="2005" customFormat="false" ht="25.5" hidden="true" customHeight="true" outlineLevel="0" collapsed="false">
      <c r="A2005" s="91" t="s">
        <v>668</v>
      </c>
      <c r="B2005" s="92" t="s">
        <v>1636</v>
      </c>
      <c r="C2005" s="91" t="s">
        <v>664</v>
      </c>
      <c r="D2005" s="91" t="s">
        <v>1637</v>
      </c>
      <c r="E2005" s="91" t="s">
        <v>724</v>
      </c>
      <c r="F2005" s="91"/>
      <c r="G2005" s="93" t="s">
        <v>718</v>
      </c>
      <c r="H2005" s="94" t="n">
        <v>1</v>
      </c>
      <c r="I2005" s="95" t="n">
        <f aca="false">SUMIFS(J:J,A:A,"Composição",B:B,$B2005)</f>
        <v>23.78</v>
      </c>
      <c r="J2005" s="95" t="n">
        <f aca="false">TRUNC(H2005*I2005,2)</f>
        <v>23.78</v>
      </c>
      <c r="L2005" s="63" t="n">
        <f aca="false">IF(AND(A2006&lt;&gt;"",A2005=""),L2004+1,L2004)</f>
        <v>190</v>
      </c>
      <c r="M2005" s="80" t="n">
        <f aca="false">IF(OR(A2005="Insumo",A2005="Composição Auxiliar"),J2005,"")</f>
        <v>23.78</v>
      </c>
      <c r="N2005" s="81" t="str">
        <f aca="false">IF(E2005="Mão de Obra",J2005,"")</f>
        <v/>
      </c>
      <c r="O2005" s="81" t="n">
        <f aca="false">IF(N2005&lt;&gt;"","",M2005)</f>
        <v>23.78</v>
      </c>
      <c r="P2005" s="82" t="str">
        <f aca="false">IF(A2005="Composição",B2005,"")</f>
        <v/>
      </c>
      <c r="Q2005" s="81" t="str">
        <f aca="false">IF(P2005&lt;&gt;"",SUMIF(L2005:L2005,L2005,N2005:N2005),"")</f>
        <v/>
      </c>
      <c r="R2005" s="81" t="str">
        <f aca="false">IF(P2005&lt;&gt;"",SUMIF(L2005:L2005,L2005,O2005:O2005),"")</f>
        <v/>
      </c>
    </row>
    <row r="2006" customFormat="false" ht="38.25" hidden="true" customHeight="true" outlineLevel="0" collapsed="false">
      <c r="A2006" s="91" t="s">
        <v>668</v>
      </c>
      <c r="B2006" s="92" t="s">
        <v>1596</v>
      </c>
      <c r="C2006" s="91" t="s">
        <v>664</v>
      </c>
      <c r="D2006" s="91" t="s">
        <v>1597</v>
      </c>
      <c r="E2006" s="91" t="s">
        <v>724</v>
      </c>
      <c r="F2006" s="91"/>
      <c r="G2006" s="93" t="s">
        <v>718</v>
      </c>
      <c r="H2006" s="94" t="n">
        <v>1</v>
      </c>
      <c r="I2006" s="95" t="n">
        <f aca="false">SUMIFS(J:J,A:A,"Composição",B:B,$B2006)</f>
        <v>10.36</v>
      </c>
      <c r="J2006" s="95" t="n">
        <f aca="false">TRUNC(H2006*I2006,2)</f>
        <v>10.36</v>
      </c>
      <c r="L2006" s="63" t="n">
        <f aca="false">IF(AND(A2007&lt;&gt;"",A2006=""),L2005+1,L2005)</f>
        <v>190</v>
      </c>
      <c r="M2006" s="80" t="n">
        <f aca="false">IF(OR(A2006="Insumo",A2006="Composição Auxiliar"),J2006,"")</f>
        <v>10.36</v>
      </c>
      <c r="N2006" s="81" t="str">
        <f aca="false">IF(E2006="Mão de Obra",J2006,"")</f>
        <v/>
      </c>
      <c r="O2006" s="81" t="n">
        <f aca="false">IF(N2006&lt;&gt;"","",M2006)</f>
        <v>10.36</v>
      </c>
      <c r="P2006" s="82" t="str">
        <f aca="false">IF(A2006="Composição",B2006,"")</f>
        <v/>
      </c>
      <c r="Q2006" s="81" t="str">
        <f aca="false">IF(P2006&lt;&gt;"",SUMIF(L2006:L2006,L2006,N2006:N2006),"")</f>
        <v/>
      </c>
      <c r="R2006" s="81" t="str">
        <f aca="false">IF(P2006&lt;&gt;"",SUMIF(L2006:L2006,L2006,O2006:O2006),"")</f>
        <v/>
      </c>
    </row>
    <row r="2007" customFormat="false" ht="14.25" hidden="true" customHeight="false" outlineLevel="0" collapsed="false">
      <c r="A2007" s="102"/>
      <c r="B2007" s="102"/>
      <c r="C2007" s="102"/>
      <c r="D2007" s="102"/>
      <c r="E2007" s="102"/>
      <c r="F2007" s="103"/>
      <c r="G2007" s="102"/>
      <c r="H2007" s="103"/>
      <c r="I2007" s="102"/>
      <c r="J2007" s="103"/>
      <c r="L2007" s="63" t="n">
        <f aca="false">IF(AND(A2008&lt;&gt;"",A2007=""),L2006+1,L2006)</f>
        <v>190</v>
      </c>
      <c r="M2007" s="80" t="str">
        <f aca="false">IF(OR(A2007="Insumo",A2007="Composição Auxiliar"),J2007,"")</f>
        <v/>
      </c>
      <c r="N2007" s="81" t="str">
        <f aca="false">IF(E2007="Mão de Obra",J2007,"")</f>
        <v/>
      </c>
      <c r="O2007" s="81" t="str">
        <f aca="false">IF(N2007&lt;&gt;"","",M2007)</f>
        <v/>
      </c>
      <c r="P2007" s="82" t="str">
        <f aca="false">IF(A2007="Composição",B2007,"")</f>
        <v/>
      </c>
      <c r="Q2007" s="81" t="str">
        <f aca="false">IF(P2007&lt;&gt;"",SUMIF(L2007:L2007,L2007,N2007:N2007),"")</f>
        <v/>
      </c>
      <c r="R2007" s="81" t="str">
        <f aca="false">IF(P2007&lt;&gt;"",SUMIF(L2007:L2007,L2007,O2007:O2007),"")</f>
        <v/>
      </c>
    </row>
    <row r="2008" customFormat="false" ht="15" hidden="true" customHeight="false" outlineLevel="0" collapsed="false">
      <c r="A2008" s="102"/>
      <c r="B2008" s="102"/>
      <c r="C2008" s="102"/>
      <c r="D2008" s="102"/>
      <c r="E2008" s="102"/>
      <c r="F2008" s="103"/>
      <c r="G2008" s="102"/>
      <c r="H2008" s="104"/>
      <c r="I2008" s="104"/>
      <c r="J2008" s="103"/>
      <c r="L2008" s="63" t="n">
        <f aca="false">IF(AND(A2009&lt;&gt;"",A2008=""),L2007+1,L2007)</f>
        <v>190</v>
      </c>
      <c r="M2008" s="80" t="str">
        <f aca="false">IF(OR(A2008="Insumo",A2008="Composição Auxiliar"),J2008,"")</f>
        <v/>
      </c>
      <c r="N2008" s="81" t="str">
        <f aca="false">IF(E2008="Mão de Obra",J2008,"")</f>
        <v/>
      </c>
      <c r="O2008" s="81" t="str">
        <f aca="false">IF(N2008&lt;&gt;"","",M2008)</f>
        <v/>
      </c>
      <c r="P2008" s="82" t="str">
        <f aca="false">IF(A2008="Composição",B2008,"")</f>
        <v/>
      </c>
      <c r="Q2008" s="81" t="str">
        <f aca="false">IF(P2008&lt;&gt;"",SUMIF(L2008:L2008,L2008,N2008:N2008),"")</f>
        <v/>
      </c>
      <c r="R2008" s="81" t="str">
        <f aca="false">IF(P2008&lt;&gt;"",SUMIF(L2008:L2008,L2008,O2008:O2008),"")</f>
        <v/>
      </c>
    </row>
    <row r="2009" customFormat="false" ht="15" hidden="true" customHeight="false" outlineLevel="0" collapsed="false">
      <c r="A2009" s="108"/>
      <c r="B2009" s="108"/>
      <c r="C2009" s="108"/>
      <c r="D2009" s="108"/>
      <c r="E2009" s="108"/>
      <c r="F2009" s="108"/>
      <c r="G2009" s="108"/>
      <c r="H2009" s="108"/>
      <c r="I2009" s="108"/>
      <c r="J2009" s="108"/>
      <c r="L2009" s="63" t="n">
        <f aca="false">IF(AND(A2010&lt;&gt;"",A2009=""),L2008+1,L2008)</f>
        <v>191</v>
      </c>
      <c r="M2009" s="80" t="str">
        <f aca="false">IF(OR(A2009="Insumo",A2009="Composição Auxiliar"),J2009,"")</f>
        <v/>
      </c>
      <c r="N2009" s="81" t="str">
        <f aca="false">IF(E2009="Mão de Obra",J2009,"")</f>
        <v/>
      </c>
      <c r="O2009" s="81" t="str">
        <f aca="false">IF(N2009&lt;&gt;"","",M2009)</f>
        <v/>
      </c>
      <c r="P2009" s="82" t="str">
        <f aca="false">IF(A2009="Composição",B2009,"")</f>
        <v/>
      </c>
      <c r="Q2009" s="81" t="str">
        <f aca="false">IF(P2009&lt;&gt;"",SUMIF(L2009:L2009,L2009,N2009:N2009),"")</f>
        <v/>
      </c>
      <c r="R2009" s="81" t="str">
        <f aca="false">IF(P2009&lt;&gt;"",SUMIF(L2009:L2009,L2009,O2009:O2009),"")</f>
        <v/>
      </c>
    </row>
    <row r="2010" customFormat="false" ht="15" hidden="true" customHeight="true" outlineLevel="0" collapsed="false">
      <c r="A2010" s="83" t="s">
        <v>517</v>
      </c>
      <c r="B2010" s="84" t="s">
        <v>655</v>
      </c>
      <c r="C2010" s="83" t="s">
        <v>656</v>
      </c>
      <c r="D2010" s="83" t="s">
        <v>657</v>
      </c>
      <c r="E2010" s="83" t="s">
        <v>658</v>
      </c>
      <c r="F2010" s="83"/>
      <c r="G2010" s="85" t="s">
        <v>659</v>
      </c>
      <c r="H2010" s="84" t="s">
        <v>660</v>
      </c>
      <c r="I2010" s="84" t="s">
        <v>661</v>
      </c>
      <c r="J2010" s="84" t="s">
        <v>662</v>
      </c>
      <c r="L2010" s="63" t="n">
        <f aca="false">IF(AND(A2011&lt;&gt;"",A2010=""),L2009+1,L2009)</f>
        <v>191</v>
      </c>
      <c r="M2010" s="80" t="str">
        <f aca="false">IF(OR(A2010="Insumo",A2010="Composição Auxiliar"),J2010,"")</f>
        <v/>
      </c>
      <c r="N2010" s="81" t="str">
        <f aca="false">IF(E2010="Mão de Obra",J2010,"")</f>
        <v/>
      </c>
      <c r="O2010" s="81" t="str">
        <f aca="false">IF(N2010&lt;&gt;"","",M2010)</f>
        <v/>
      </c>
      <c r="P2010" s="82" t="str">
        <f aca="false">IF(A2010="Composição",B2010,"")</f>
        <v/>
      </c>
      <c r="Q2010" s="81" t="str">
        <f aca="false">IF(P2010&lt;&gt;"",SUMIF(L2010:L2010,L2010,N2010:N2010),"")</f>
        <v/>
      </c>
      <c r="R2010" s="81" t="str">
        <f aca="false">IF(P2010&lt;&gt;"",SUMIF(L2010:L2010,L2010,O2010:O2010),"")</f>
        <v/>
      </c>
    </row>
    <row r="2011" customFormat="false" ht="38.25" hidden="true" customHeight="true" outlineLevel="0" collapsed="false">
      <c r="A2011" s="86" t="s">
        <v>663</v>
      </c>
      <c r="B2011" s="87" t="s">
        <v>518</v>
      </c>
      <c r="C2011" s="86" t="s">
        <v>716</v>
      </c>
      <c r="D2011" s="86" t="s">
        <v>1638</v>
      </c>
      <c r="E2011" s="86" t="s">
        <v>724</v>
      </c>
      <c r="F2011" s="86"/>
      <c r="G2011" s="88" t="s">
        <v>729</v>
      </c>
      <c r="H2011" s="89" t="n">
        <v>1</v>
      </c>
      <c r="I2011" s="90" t="n">
        <f aca="false">SUMIF(L:L,$L2011,M:M)</f>
        <v>97.63</v>
      </c>
      <c r="J2011" s="90" t="n">
        <f aca="false">TRUNC(H2011*I2011,2)</f>
        <v>97.63</v>
      </c>
      <c r="L2011" s="63" t="n">
        <f aca="false">IF(AND(A2012&lt;&gt;"",A2011=""),L2010+1,L2010)</f>
        <v>191</v>
      </c>
      <c r="M2011" s="80" t="str">
        <f aca="false">IF(OR(A2011="Insumo",A2011="Composição Auxiliar"),J2011,"")</f>
        <v/>
      </c>
      <c r="N2011" s="81" t="str">
        <f aca="false">IF(E2011="Mão de Obra",J2011,"")</f>
        <v/>
      </c>
      <c r="O2011" s="81" t="str">
        <f aca="false">IF(N2011&lt;&gt;"","",M2011)</f>
        <v/>
      </c>
      <c r="P2011" s="82" t="str">
        <f aca="false">IF(A2011="Composição",B2011,"")</f>
        <v> S-ELE-INFR-EL-100x50 </v>
      </c>
      <c r="Q2011" s="81" t="n">
        <f aca="false">IF(P2011&lt;&gt;"",SUMIF(L2011:L2011,L2011,N2011:N2011),"")</f>
        <v>0</v>
      </c>
      <c r="R2011" s="81" t="n">
        <f aca="false">IF(P2011&lt;&gt;"",SUMIF(L2011:L2011,L2011,O2011:O2011),"")</f>
        <v>0</v>
      </c>
    </row>
    <row r="2012" customFormat="false" ht="25.5" hidden="true" customHeight="true" outlineLevel="0" collapsed="false">
      <c r="A2012" s="91" t="s">
        <v>668</v>
      </c>
      <c r="B2012" s="92" t="s">
        <v>817</v>
      </c>
      <c r="C2012" s="91" t="s">
        <v>664</v>
      </c>
      <c r="D2012" s="91" t="s">
        <v>818</v>
      </c>
      <c r="E2012" s="91" t="s">
        <v>671</v>
      </c>
      <c r="F2012" s="91"/>
      <c r="G2012" s="93" t="s">
        <v>672</v>
      </c>
      <c r="H2012" s="94" t="n">
        <v>0.5</v>
      </c>
      <c r="I2012" s="95" t="n">
        <f aca="false">SUMIFS(J:J,A:A,"Composição",B:B,$B2012)</f>
        <v>22.2</v>
      </c>
      <c r="J2012" s="95" t="n">
        <f aca="false">TRUNC(H2012*I2012,2)</f>
        <v>11.1</v>
      </c>
      <c r="L2012" s="63" t="n">
        <f aca="false">IF(AND(A2013&lt;&gt;"",A2012=""),L2011+1,L2011)</f>
        <v>191</v>
      </c>
      <c r="M2012" s="80" t="n">
        <f aca="false">IF(OR(A2012="Insumo",A2012="Composição Auxiliar"),J2012,"")</f>
        <v>11.1</v>
      </c>
      <c r="N2012" s="81" t="str">
        <f aca="false">IF(E2012="Mão de Obra",J2012,"")</f>
        <v/>
      </c>
      <c r="O2012" s="81" t="n">
        <f aca="false">IF(N2012&lt;&gt;"","",M2012)</f>
        <v>11.1</v>
      </c>
      <c r="P2012" s="82" t="str">
        <f aca="false">IF(A2012="Composição",B2012,"")</f>
        <v/>
      </c>
      <c r="Q2012" s="81" t="str">
        <f aca="false">IF(P2012&lt;&gt;"",SUMIF(L2012:L2012,L2012,N2012:N2012),"")</f>
        <v/>
      </c>
      <c r="R2012" s="81" t="str">
        <f aca="false">IF(P2012&lt;&gt;"",SUMIF(L2012:L2012,L2012,O2012:O2012),"")</f>
        <v/>
      </c>
    </row>
    <row r="2013" customFormat="false" ht="25.5" hidden="true" customHeight="true" outlineLevel="0" collapsed="false">
      <c r="A2013" s="91" t="s">
        <v>668</v>
      </c>
      <c r="B2013" s="92" t="s">
        <v>822</v>
      </c>
      <c r="C2013" s="91" t="s">
        <v>664</v>
      </c>
      <c r="D2013" s="91" t="s">
        <v>823</v>
      </c>
      <c r="E2013" s="91" t="s">
        <v>671</v>
      </c>
      <c r="F2013" s="91"/>
      <c r="G2013" s="93" t="s">
        <v>672</v>
      </c>
      <c r="H2013" s="94" t="n">
        <v>0.5</v>
      </c>
      <c r="I2013" s="95" t="n">
        <f aca="false">SUMIFS(J:J,A:A,"Composição",B:B,$B2013)</f>
        <v>26.14</v>
      </c>
      <c r="J2013" s="95" t="n">
        <f aca="false">TRUNC(H2013*I2013,2)</f>
        <v>13.07</v>
      </c>
      <c r="L2013" s="63" t="n">
        <f aca="false">IF(AND(A2014&lt;&gt;"",A2013=""),L2012+1,L2012)</f>
        <v>191</v>
      </c>
      <c r="M2013" s="80" t="n">
        <f aca="false">IF(OR(A2013="Insumo",A2013="Composição Auxiliar"),J2013,"")</f>
        <v>13.07</v>
      </c>
      <c r="N2013" s="81" t="str">
        <f aca="false">IF(E2013="Mão de Obra",J2013,"")</f>
        <v/>
      </c>
      <c r="O2013" s="81" t="n">
        <f aca="false">IF(N2013&lt;&gt;"","",M2013)</f>
        <v>13.07</v>
      </c>
      <c r="P2013" s="82" t="str">
        <f aca="false">IF(A2013="Composição",B2013,"")</f>
        <v/>
      </c>
      <c r="Q2013" s="81" t="str">
        <f aca="false">IF(P2013&lt;&gt;"",SUMIF(L2013:L2013,L2013,N2013:N2013),"")</f>
        <v/>
      </c>
      <c r="R2013" s="81" t="str">
        <f aca="false">IF(P2013&lt;&gt;"",SUMIF(L2013:L2013,L2013,O2013:O2013),"")</f>
        <v/>
      </c>
    </row>
    <row r="2014" customFormat="false" ht="38.25" hidden="true" customHeight="false" outlineLevel="0" collapsed="false">
      <c r="A2014" s="96" t="s">
        <v>679</v>
      </c>
      <c r="B2014" s="97" t="s">
        <v>1639</v>
      </c>
      <c r="C2014" s="96" t="str">
        <f aca="false">VLOOKUP(B2014,INSUMOS!$A:$I,2,0)</f>
        <v>CPOS/CDHU</v>
      </c>
      <c r="D2014" s="96" t="str">
        <f aca="false">VLOOKUP(B2014,INSUMOS!$A:$I,3,0)</f>
        <v>ELETROCALHA LISA GALVANIZADA A FOGO, 100X50MM</v>
      </c>
      <c r="E2014" s="98" t="str">
        <f aca="false">VLOOKUP(B2014,INSUMOS!$A:$I,4,0)</f>
        <v>Material</v>
      </c>
      <c r="F2014" s="98"/>
      <c r="G2014" s="99" t="str">
        <f aca="false">VLOOKUP(B2014,INSUMOS!$A:$I,5,0)</f>
        <v>M</v>
      </c>
      <c r="H2014" s="100" t="n">
        <v>1.3</v>
      </c>
      <c r="I2014" s="101" t="n">
        <f aca="false">VLOOKUP(B2014,INSUMOS!$A:$I,8,0)</f>
        <v>56.51</v>
      </c>
      <c r="J2014" s="101" t="n">
        <f aca="false">TRUNC(H2014*I2014,2)</f>
        <v>73.46</v>
      </c>
      <c r="L2014" s="63" t="n">
        <f aca="false">IF(AND(A2015&lt;&gt;"",A2014=""),L2013+1,L2013)</f>
        <v>191</v>
      </c>
      <c r="M2014" s="80" t="n">
        <f aca="false">IF(OR(A2014="Insumo",A2014="Composição Auxiliar"),J2014,"")</f>
        <v>73.46</v>
      </c>
      <c r="N2014" s="81" t="str">
        <f aca="false">IF(E2014="Mão de Obra",J2014,"")</f>
        <v/>
      </c>
      <c r="O2014" s="81" t="n">
        <f aca="false">IF(N2014&lt;&gt;"","",M2014)</f>
        <v>73.46</v>
      </c>
      <c r="P2014" s="82" t="str">
        <f aca="false">IF(A2014="Composição",B2014,"")</f>
        <v/>
      </c>
      <c r="Q2014" s="81" t="str">
        <f aca="false">IF(P2014&lt;&gt;"",SUMIF(L2014:L2014,L2014,N2014:N2014),"")</f>
        <v/>
      </c>
      <c r="R2014" s="81" t="str">
        <f aca="false">IF(P2014&lt;&gt;"",SUMIF(L2014:L2014,L2014,O2014:O2014),"")</f>
        <v/>
      </c>
    </row>
    <row r="2015" customFormat="false" ht="14.25" hidden="true" customHeight="false" outlineLevel="0" collapsed="false">
      <c r="A2015" s="102"/>
      <c r="B2015" s="102"/>
      <c r="C2015" s="102"/>
      <c r="D2015" s="102"/>
      <c r="E2015" s="102"/>
      <c r="F2015" s="103"/>
      <c r="G2015" s="102"/>
      <c r="H2015" s="103"/>
      <c r="I2015" s="102"/>
      <c r="J2015" s="103"/>
      <c r="L2015" s="63" t="n">
        <f aca="false">IF(AND(A2016&lt;&gt;"",A2015=""),L2014+1,L2014)</f>
        <v>191</v>
      </c>
      <c r="M2015" s="80" t="str">
        <f aca="false">IF(OR(A2015="Insumo",A2015="Composição Auxiliar"),J2015,"")</f>
        <v/>
      </c>
      <c r="N2015" s="81" t="str">
        <f aca="false">IF(E2015="Mão de Obra",J2015,"")</f>
        <v/>
      </c>
      <c r="O2015" s="81" t="str">
        <f aca="false">IF(N2015&lt;&gt;"","",M2015)</f>
        <v/>
      </c>
      <c r="P2015" s="82" t="str">
        <f aca="false">IF(A2015="Composição",B2015,"")</f>
        <v/>
      </c>
      <c r="Q2015" s="81" t="str">
        <f aca="false">IF(P2015&lt;&gt;"",SUMIF(L2015:L2015,L2015,N2015:N2015),"")</f>
        <v/>
      </c>
      <c r="R2015" s="81" t="str">
        <f aca="false">IF(P2015&lt;&gt;"",SUMIF(L2015:L2015,L2015,O2015:O2015),"")</f>
        <v/>
      </c>
    </row>
    <row r="2016" customFormat="false" ht="15" hidden="true" customHeight="false" outlineLevel="0" collapsed="false">
      <c r="A2016" s="102"/>
      <c r="B2016" s="102"/>
      <c r="C2016" s="102"/>
      <c r="D2016" s="102"/>
      <c r="E2016" s="102"/>
      <c r="F2016" s="103"/>
      <c r="G2016" s="102"/>
      <c r="H2016" s="104"/>
      <c r="I2016" s="104"/>
      <c r="J2016" s="103"/>
      <c r="L2016" s="63" t="n">
        <f aca="false">IF(AND(A2017&lt;&gt;"",A2016=""),L2015+1,L2015)</f>
        <v>191</v>
      </c>
      <c r="M2016" s="80" t="str">
        <f aca="false">IF(OR(A2016="Insumo",A2016="Composição Auxiliar"),J2016,"")</f>
        <v/>
      </c>
      <c r="N2016" s="81" t="str">
        <f aca="false">IF(E2016="Mão de Obra",J2016,"")</f>
        <v/>
      </c>
      <c r="O2016" s="81" t="str">
        <f aca="false">IF(N2016&lt;&gt;"","",M2016)</f>
        <v/>
      </c>
      <c r="P2016" s="82" t="str">
        <f aca="false">IF(A2016="Composição",B2016,"")</f>
        <v/>
      </c>
      <c r="Q2016" s="81" t="str">
        <f aca="false">IF(P2016&lt;&gt;"",SUMIF(L2016:L2016,L2016,N2016:N2016),"")</f>
        <v/>
      </c>
      <c r="R2016" s="81" t="str">
        <f aca="false">IF(P2016&lt;&gt;"",SUMIF(L2016:L2016,L2016,O2016:O2016),"")</f>
        <v/>
      </c>
    </row>
    <row r="2017" customFormat="false" ht="15" hidden="true" customHeight="false" outlineLevel="0" collapsed="false">
      <c r="A2017" s="108"/>
      <c r="B2017" s="108"/>
      <c r="C2017" s="108"/>
      <c r="D2017" s="108"/>
      <c r="E2017" s="108"/>
      <c r="F2017" s="108"/>
      <c r="G2017" s="108"/>
      <c r="H2017" s="108"/>
      <c r="I2017" s="108"/>
      <c r="J2017" s="108"/>
      <c r="L2017" s="63" t="n">
        <f aca="false">IF(AND(A2018&lt;&gt;"",A2017=""),L2016+1,L2016)</f>
        <v>192</v>
      </c>
      <c r="M2017" s="80" t="str">
        <f aca="false">IF(OR(A2017="Insumo",A2017="Composição Auxiliar"),J2017,"")</f>
        <v/>
      </c>
      <c r="N2017" s="81" t="str">
        <f aca="false">IF(E2017="Mão de Obra",J2017,"")</f>
        <v/>
      </c>
      <c r="O2017" s="81" t="str">
        <f aca="false">IF(N2017&lt;&gt;"","",M2017)</f>
        <v/>
      </c>
      <c r="P2017" s="82" t="str">
        <f aca="false">IF(A2017="Composição",B2017,"")</f>
        <v/>
      </c>
      <c r="Q2017" s="81" t="str">
        <f aca="false">IF(P2017&lt;&gt;"",SUMIF(L2017:L2017,L2017,N2017:N2017),"")</f>
        <v/>
      </c>
      <c r="R2017" s="81" t="str">
        <f aca="false">IF(P2017&lt;&gt;"",SUMIF(L2017:L2017,L2017,O2017:O2017),"")</f>
        <v/>
      </c>
    </row>
    <row r="2018" customFormat="false" ht="15" hidden="true" customHeight="true" outlineLevel="0" collapsed="false">
      <c r="A2018" s="83" t="s">
        <v>523</v>
      </c>
      <c r="B2018" s="84" t="s">
        <v>655</v>
      </c>
      <c r="C2018" s="83" t="s">
        <v>656</v>
      </c>
      <c r="D2018" s="83" t="s">
        <v>657</v>
      </c>
      <c r="E2018" s="83" t="s">
        <v>658</v>
      </c>
      <c r="F2018" s="83"/>
      <c r="G2018" s="85" t="s">
        <v>659</v>
      </c>
      <c r="H2018" s="84" t="s">
        <v>660</v>
      </c>
      <c r="I2018" s="84" t="s">
        <v>661</v>
      </c>
      <c r="J2018" s="84" t="s">
        <v>662</v>
      </c>
      <c r="L2018" s="63" t="n">
        <f aca="false">IF(AND(A2019&lt;&gt;"",A2018=""),L2017+1,L2017)</f>
        <v>192</v>
      </c>
      <c r="M2018" s="80" t="str">
        <f aca="false">IF(OR(A2018="Insumo",A2018="Composição Auxiliar"),J2018,"")</f>
        <v/>
      </c>
      <c r="N2018" s="81" t="str">
        <f aca="false">IF(E2018="Mão de Obra",J2018,"")</f>
        <v/>
      </c>
      <c r="O2018" s="81" t="str">
        <f aca="false">IF(N2018&lt;&gt;"","",M2018)</f>
        <v/>
      </c>
      <c r="P2018" s="82" t="str">
        <f aca="false">IF(A2018="Composição",B2018,"")</f>
        <v/>
      </c>
      <c r="Q2018" s="81" t="str">
        <f aca="false">IF(P2018&lt;&gt;"",SUMIF(L2018:L2018,L2018,N2018:N2018),"")</f>
        <v/>
      </c>
      <c r="R2018" s="81" t="str">
        <f aca="false">IF(P2018&lt;&gt;"",SUMIF(L2018:L2018,L2018,O2018:O2018),"")</f>
        <v/>
      </c>
    </row>
    <row r="2019" customFormat="false" ht="25.5" hidden="true" customHeight="true" outlineLevel="0" collapsed="false">
      <c r="A2019" s="86" t="s">
        <v>663</v>
      </c>
      <c r="B2019" s="87" t="s">
        <v>524</v>
      </c>
      <c r="C2019" s="86" t="s">
        <v>664</v>
      </c>
      <c r="D2019" s="86" t="s">
        <v>1642</v>
      </c>
      <c r="E2019" s="86" t="s">
        <v>724</v>
      </c>
      <c r="F2019" s="86"/>
      <c r="G2019" s="88" t="s">
        <v>718</v>
      </c>
      <c r="H2019" s="89" t="n">
        <v>1</v>
      </c>
      <c r="I2019" s="90" t="n">
        <f aca="false">SUMIF(L:L,$L2019,M:M)</f>
        <v>47.14</v>
      </c>
      <c r="J2019" s="90" t="n">
        <f aca="false">TRUNC(H2019*I2019,2)</f>
        <v>47.14</v>
      </c>
      <c r="L2019" s="63" t="n">
        <f aca="false">IF(AND(A2020&lt;&gt;"",A2019=""),L2018+1,L2018)</f>
        <v>192</v>
      </c>
      <c r="M2019" s="80" t="str">
        <f aca="false">IF(OR(A2019="Insumo",A2019="Composição Auxiliar"),J2019,"")</f>
        <v/>
      </c>
      <c r="N2019" s="81" t="str">
        <f aca="false">IF(E2019="Mão de Obra",J2019,"")</f>
        <v/>
      </c>
      <c r="O2019" s="81" t="str">
        <f aca="false">IF(N2019&lt;&gt;"","",M2019)</f>
        <v/>
      </c>
      <c r="P2019" s="82" t="str">
        <f aca="false">IF(A2019="Composição",B2019,"")</f>
        <v> 95818 </v>
      </c>
      <c r="Q2019" s="81" t="n">
        <f aca="false">IF(P2019&lt;&gt;"",SUMIF(L2019:L2019,L2019,N2019:N2019),"")</f>
        <v>0</v>
      </c>
      <c r="R2019" s="81" t="n">
        <f aca="false">IF(P2019&lt;&gt;"",SUMIF(L2019:L2019,L2019,O2019:O2019),"")</f>
        <v>0</v>
      </c>
    </row>
    <row r="2020" customFormat="false" ht="25.5" hidden="true" customHeight="true" outlineLevel="0" collapsed="false">
      <c r="A2020" s="91" t="s">
        <v>668</v>
      </c>
      <c r="B2020" s="92" t="s">
        <v>817</v>
      </c>
      <c r="C2020" s="91" t="s">
        <v>664</v>
      </c>
      <c r="D2020" s="91" t="s">
        <v>818</v>
      </c>
      <c r="E2020" s="91" t="s">
        <v>671</v>
      </c>
      <c r="F2020" s="91"/>
      <c r="G2020" s="93" t="s">
        <v>672</v>
      </c>
      <c r="H2020" s="94" t="n">
        <v>0.6234</v>
      </c>
      <c r="I2020" s="95" t="n">
        <f aca="false">SUMIFS(J:J,A:A,"Composição",B:B,$B2020)</f>
        <v>22.2</v>
      </c>
      <c r="J2020" s="95" t="n">
        <f aca="false">TRUNC(H2020*I2020,2)</f>
        <v>13.83</v>
      </c>
      <c r="L2020" s="63" t="n">
        <f aca="false">IF(AND(A2021&lt;&gt;"",A2020=""),L2019+1,L2019)</f>
        <v>192</v>
      </c>
      <c r="M2020" s="80" t="n">
        <f aca="false">IF(OR(A2020="Insumo",A2020="Composição Auxiliar"),J2020,"")</f>
        <v>13.83</v>
      </c>
      <c r="N2020" s="81" t="str">
        <f aca="false">IF(E2020="Mão de Obra",J2020,"")</f>
        <v/>
      </c>
      <c r="O2020" s="81" t="n">
        <f aca="false">IF(N2020&lt;&gt;"","",M2020)</f>
        <v>13.83</v>
      </c>
      <c r="P2020" s="82" t="str">
        <f aca="false">IF(A2020="Composição",B2020,"")</f>
        <v/>
      </c>
      <c r="Q2020" s="81" t="str">
        <f aca="false">IF(P2020&lt;&gt;"",SUMIF(L2020:L2020,L2020,N2020:N2020),"")</f>
        <v/>
      </c>
      <c r="R2020" s="81" t="str">
        <f aca="false">IF(P2020&lt;&gt;"",SUMIF(L2020:L2020,L2020,O2020:O2020),"")</f>
        <v/>
      </c>
    </row>
    <row r="2021" customFormat="false" ht="25.5" hidden="true" customHeight="true" outlineLevel="0" collapsed="false">
      <c r="A2021" s="91" t="s">
        <v>668</v>
      </c>
      <c r="B2021" s="92" t="s">
        <v>822</v>
      </c>
      <c r="C2021" s="91" t="s">
        <v>664</v>
      </c>
      <c r="D2021" s="91" t="s">
        <v>823</v>
      </c>
      <c r="E2021" s="91" t="s">
        <v>671</v>
      </c>
      <c r="F2021" s="91"/>
      <c r="G2021" s="93" t="s">
        <v>672</v>
      </c>
      <c r="H2021" s="94" t="n">
        <v>0.6234</v>
      </c>
      <c r="I2021" s="95" t="n">
        <f aca="false">SUMIFS(J:J,A:A,"Composição",B:B,$B2021)</f>
        <v>26.14</v>
      </c>
      <c r="J2021" s="95" t="n">
        <f aca="false">TRUNC(H2021*I2021,2)</f>
        <v>16.29</v>
      </c>
      <c r="L2021" s="63" t="n">
        <f aca="false">IF(AND(A2022&lt;&gt;"",A2021=""),L2020+1,L2020)</f>
        <v>192</v>
      </c>
      <c r="M2021" s="80" t="n">
        <f aca="false">IF(OR(A2021="Insumo",A2021="Composição Auxiliar"),J2021,"")</f>
        <v>16.29</v>
      </c>
      <c r="N2021" s="81" t="str">
        <f aca="false">IF(E2021="Mão de Obra",J2021,"")</f>
        <v/>
      </c>
      <c r="O2021" s="81" t="n">
        <f aca="false">IF(N2021&lt;&gt;"","",M2021)</f>
        <v>16.29</v>
      </c>
      <c r="P2021" s="82" t="str">
        <f aca="false">IF(A2021="Composição",B2021,"")</f>
        <v/>
      </c>
      <c r="Q2021" s="81" t="str">
        <f aca="false">IF(P2021&lt;&gt;"",SUMIF(L2021:L2021,L2021,N2021:N2021),"")</f>
        <v/>
      </c>
      <c r="R2021" s="81" t="str">
        <f aca="false">IF(P2021&lt;&gt;"",SUMIF(L2021:L2021,L2021,O2021:O2021),"")</f>
        <v/>
      </c>
    </row>
    <row r="2022" customFormat="false" ht="14.25" hidden="true" customHeight="false" outlineLevel="0" collapsed="false">
      <c r="A2022" s="96" t="s">
        <v>679</v>
      </c>
      <c r="B2022" s="97" t="s">
        <v>1643</v>
      </c>
      <c r="C2022" s="96" t="str">
        <f aca="false">VLOOKUP(B2022,INSUMOS!$A:$I,2,0)</f>
        <v>SINAPI</v>
      </c>
      <c r="D2022" s="96" t="str">
        <f aca="false">VLOOKUP(B2022,INSUMOS!$A:$I,3,0)</f>
        <v>CONDULETE EM PVC, TIPO "X", SEM TAMPA, DE 1"</v>
      </c>
      <c r="E2022" s="98" t="str">
        <f aca="false">VLOOKUP(B2022,INSUMOS!$A:$I,4,0)</f>
        <v>Material</v>
      </c>
      <c r="F2022" s="98"/>
      <c r="G2022" s="99" t="str">
        <f aca="false">VLOOKUP(B2022,INSUMOS!$A:$I,5,0)</f>
        <v>UN</v>
      </c>
      <c r="H2022" s="100" t="n">
        <v>1</v>
      </c>
      <c r="I2022" s="101" t="n">
        <f aca="false">VLOOKUP(B2022,INSUMOS!$A:$I,8,0)</f>
        <v>16.82</v>
      </c>
      <c r="J2022" s="101" t="n">
        <f aca="false">TRUNC(H2022*I2022,2)</f>
        <v>16.82</v>
      </c>
      <c r="L2022" s="63" t="n">
        <f aca="false">IF(AND(A2023&lt;&gt;"",A2022=""),L2021+1,L2021)</f>
        <v>192</v>
      </c>
      <c r="M2022" s="80" t="n">
        <f aca="false">IF(OR(A2022="Insumo",A2022="Composição Auxiliar"),J2022,"")</f>
        <v>16.82</v>
      </c>
      <c r="N2022" s="81" t="str">
        <f aca="false">IF(E2022="Mão de Obra",J2022,"")</f>
        <v/>
      </c>
      <c r="O2022" s="81" t="n">
        <f aca="false">IF(N2022&lt;&gt;"","",M2022)</f>
        <v>16.82</v>
      </c>
      <c r="P2022" s="82" t="str">
        <f aca="false">IF(A2022="Composição",B2022,"")</f>
        <v/>
      </c>
      <c r="Q2022" s="81" t="str">
        <f aca="false">IF(P2022&lt;&gt;"",SUMIF(L2022:L2022,L2022,N2022:N2022),"")</f>
        <v/>
      </c>
      <c r="R2022" s="81" t="str">
        <f aca="false">IF(P2022&lt;&gt;"",SUMIF(L2022:L2022,L2022,O2022:O2022),"")</f>
        <v/>
      </c>
    </row>
    <row r="2023" customFormat="false" ht="38.25" hidden="true" customHeight="false" outlineLevel="0" collapsed="false">
      <c r="A2023" s="96" t="s">
        <v>679</v>
      </c>
      <c r="B2023" s="97" t="s">
        <v>1538</v>
      </c>
      <c r="C2023" s="96" t="str">
        <f aca="false">VLOOKUP(B2023,INSUMOS!$A:$I,2,0)</f>
        <v>SINAPI</v>
      </c>
      <c r="D2023" s="96" t="str">
        <f aca="false">VLOOKUP(B2023,INSUMOS!$A:$I,3,0)</f>
        <v>BUCHA DE NYLON SEM ABA S6, COM PARAFUSO DE 4,20 X 40 MM EM ACO ZINCADO COM ROSCA SOBERBA, CABECA CHATA E FENDA PHILLIPS</v>
      </c>
      <c r="E2023" s="98" t="str">
        <f aca="false">VLOOKUP(B2023,INSUMOS!$A:$I,4,0)</f>
        <v>Material</v>
      </c>
      <c r="F2023" s="98"/>
      <c r="G2023" s="99" t="str">
        <f aca="false">VLOOKUP(B2023,INSUMOS!$A:$I,5,0)</f>
        <v>UN</v>
      </c>
      <c r="H2023" s="100" t="n">
        <v>2</v>
      </c>
      <c r="I2023" s="101" t="n">
        <f aca="false">VLOOKUP(B2023,INSUMOS!$A:$I,8,0)</f>
        <v>0.1</v>
      </c>
      <c r="J2023" s="101" t="n">
        <f aca="false">TRUNC(H2023*I2023,2)</f>
        <v>0.2</v>
      </c>
      <c r="L2023" s="63" t="n">
        <f aca="false">IF(AND(A2024&lt;&gt;"",A2023=""),L2022+1,L2022)</f>
        <v>192</v>
      </c>
      <c r="M2023" s="80" t="n">
        <f aca="false">IF(OR(A2023="Insumo",A2023="Composição Auxiliar"),J2023,"")</f>
        <v>0.2</v>
      </c>
      <c r="N2023" s="81" t="str">
        <f aca="false">IF(E2023="Mão de Obra",J2023,"")</f>
        <v/>
      </c>
      <c r="O2023" s="81" t="n">
        <f aca="false">IF(N2023&lt;&gt;"","",M2023)</f>
        <v>0.2</v>
      </c>
      <c r="P2023" s="82" t="str">
        <f aca="false">IF(A2023="Composição",B2023,"")</f>
        <v/>
      </c>
      <c r="Q2023" s="81" t="str">
        <f aca="false">IF(P2023&lt;&gt;"",SUMIF(L2023:L2023,L2023,N2023:N2023),"")</f>
        <v/>
      </c>
      <c r="R2023" s="81" t="str">
        <f aca="false">IF(P2023&lt;&gt;"",SUMIF(L2023:L2023,L2023,O2023:O2023),"")</f>
        <v/>
      </c>
    </row>
    <row r="2024" customFormat="false" ht="14.25" hidden="true" customHeight="false" outlineLevel="0" collapsed="false">
      <c r="A2024" s="102"/>
      <c r="B2024" s="102"/>
      <c r="C2024" s="102"/>
      <c r="D2024" s="102"/>
      <c r="E2024" s="102"/>
      <c r="F2024" s="103"/>
      <c r="G2024" s="102"/>
      <c r="H2024" s="103"/>
      <c r="I2024" s="102"/>
      <c r="J2024" s="103"/>
      <c r="L2024" s="63" t="n">
        <f aca="false">IF(AND(A2025&lt;&gt;"",A2024=""),L2023+1,L2023)</f>
        <v>192</v>
      </c>
      <c r="M2024" s="80" t="str">
        <f aca="false">IF(OR(A2024="Insumo",A2024="Composição Auxiliar"),J2024,"")</f>
        <v/>
      </c>
      <c r="N2024" s="81" t="str">
        <f aca="false">IF(E2024="Mão de Obra",J2024,"")</f>
        <v/>
      </c>
      <c r="O2024" s="81" t="str">
        <f aca="false">IF(N2024&lt;&gt;"","",M2024)</f>
        <v/>
      </c>
      <c r="P2024" s="82" t="str">
        <f aca="false">IF(A2024="Composição",B2024,"")</f>
        <v/>
      </c>
      <c r="Q2024" s="81" t="str">
        <f aca="false">IF(P2024&lt;&gt;"",SUMIF(L2024:L2024,L2024,N2024:N2024),"")</f>
        <v/>
      </c>
      <c r="R2024" s="81" t="str">
        <f aca="false">IF(P2024&lt;&gt;"",SUMIF(L2024:L2024,L2024,O2024:O2024),"")</f>
        <v/>
      </c>
    </row>
    <row r="2025" customFormat="false" ht="15" hidden="true" customHeight="false" outlineLevel="0" collapsed="false">
      <c r="A2025" s="102"/>
      <c r="B2025" s="102"/>
      <c r="C2025" s="102"/>
      <c r="D2025" s="102"/>
      <c r="E2025" s="102"/>
      <c r="F2025" s="103"/>
      <c r="G2025" s="102"/>
      <c r="H2025" s="104"/>
      <c r="I2025" s="104"/>
      <c r="J2025" s="103"/>
      <c r="L2025" s="63" t="n">
        <f aca="false">IF(AND(A2026&lt;&gt;"",A2025=""),L2024+1,L2024)</f>
        <v>192</v>
      </c>
      <c r="M2025" s="80" t="str">
        <f aca="false">IF(OR(A2025="Insumo",A2025="Composição Auxiliar"),J2025,"")</f>
        <v/>
      </c>
      <c r="N2025" s="81" t="str">
        <f aca="false">IF(E2025="Mão de Obra",J2025,"")</f>
        <v/>
      </c>
      <c r="O2025" s="81" t="str">
        <f aca="false">IF(N2025&lt;&gt;"","",M2025)</f>
        <v/>
      </c>
      <c r="P2025" s="82" t="str">
        <f aca="false">IF(A2025="Composição",B2025,"")</f>
        <v/>
      </c>
      <c r="Q2025" s="81" t="str">
        <f aca="false">IF(P2025&lt;&gt;"",SUMIF(L2025:L2025,L2025,N2025:N2025),"")</f>
        <v/>
      </c>
      <c r="R2025" s="81" t="str">
        <f aca="false">IF(P2025&lt;&gt;"",SUMIF(L2025:L2025,L2025,O2025:O2025),"")</f>
        <v/>
      </c>
    </row>
    <row r="2026" customFormat="false" ht="15" hidden="true" customHeight="false" outlineLevel="0" collapsed="false">
      <c r="A2026" s="108"/>
      <c r="B2026" s="108"/>
      <c r="C2026" s="108"/>
      <c r="D2026" s="108"/>
      <c r="E2026" s="108"/>
      <c r="F2026" s="108"/>
      <c r="G2026" s="108"/>
      <c r="H2026" s="108"/>
      <c r="I2026" s="108"/>
      <c r="J2026" s="108"/>
      <c r="L2026" s="63" t="n">
        <f aca="false">IF(AND(A2027&lt;&gt;"",A2026=""),L2025+1,L2025)</f>
        <v>193</v>
      </c>
      <c r="M2026" s="80" t="str">
        <f aca="false">IF(OR(A2026="Insumo",A2026="Composição Auxiliar"),J2026,"")</f>
        <v/>
      </c>
      <c r="N2026" s="81" t="str">
        <f aca="false">IF(E2026="Mão de Obra",J2026,"")</f>
        <v/>
      </c>
      <c r="O2026" s="81" t="str">
        <f aca="false">IF(N2026&lt;&gt;"","",M2026)</f>
        <v/>
      </c>
      <c r="P2026" s="82" t="str">
        <f aca="false">IF(A2026="Composição",B2026,"")</f>
        <v/>
      </c>
      <c r="Q2026" s="81" t="str">
        <f aca="false">IF(P2026&lt;&gt;"",SUMIF(L2026:L2026,L2026,N2026:N2026),"")</f>
        <v/>
      </c>
      <c r="R2026" s="81" t="str">
        <f aca="false">IF(P2026&lt;&gt;"",SUMIF(L2026:L2026,L2026,O2026:O2026),"")</f>
        <v/>
      </c>
    </row>
    <row r="2027" customFormat="false" ht="15" hidden="true" customHeight="true" outlineLevel="0" collapsed="false">
      <c r="A2027" s="83" t="s">
        <v>525</v>
      </c>
      <c r="B2027" s="84" t="s">
        <v>655</v>
      </c>
      <c r="C2027" s="83" t="s">
        <v>656</v>
      </c>
      <c r="D2027" s="83" t="s">
        <v>657</v>
      </c>
      <c r="E2027" s="83" t="s">
        <v>658</v>
      </c>
      <c r="F2027" s="83"/>
      <c r="G2027" s="85" t="s">
        <v>659</v>
      </c>
      <c r="H2027" s="84" t="s">
        <v>660</v>
      </c>
      <c r="I2027" s="84" t="s">
        <v>661</v>
      </c>
      <c r="J2027" s="84" t="s">
        <v>662</v>
      </c>
      <c r="L2027" s="63" t="n">
        <f aca="false">IF(AND(A2028&lt;&gt;"",A2027=""),L2026+1,L2026)</f>
        <v>193</v>
      </c>
      <c r="M2027" s="80" t="str">
        <f aca="false">IF(OR(A2027="Insumo",A2027="Composição Auxiliar"),J2027,"")</f>
        <v/>
      </c>
      <c r="N2027" s="81" t="str">
        <f aca="false">IF(E2027="Mão de Obra",J2027,"")</f>
        <v/>
      </c>
      <c r="O2027" s="81" t="str">
        <f aca="false">IF(N2027&lt;&gt;"","",M2027)</f>
        <v/>
      </c>
      <c r="P2027" s="82" t="str">
        <f aca="false">IF(A2027="Composição",B2027,"")</f>
        <v/>
      </c>
      <c r="Q2027" s="81" t="str">
        <f aca="false">IF(P2027&lt;&gt;"",SUMIF(L2027:L2027,L2027,N2027:N2027),"")</f>
        <v/>
      </c>
      <c r="R2027" s="81" t="str">
        <f aca="false">IF(P2027&lt;&gt;"",SUMIF(L2027:L2027,L2027,O2027:O2027),"")</f>
        <v/>
      </c>
    </row>
    <row r="2028" customFormat="false" ht="25.5" hidden="true" customHeight="true" outlineLevel="0" collapsed="false">
      <c r="A2028" s="86" t="s">
        <v>663</v>
      </c>
      <c r="B2028" s="87" t="s">
        <v>453</v>
      </c>
      <c r="C2028" s="86" t="s">
        <v>716</v>
      </c>
      <c r="D2028" s="86" t="s">
        <v>1553</v>
      </c>
      <c r="E2028" s="86" t="s">
        <v>724</v>
      </c>
      <c r="F2028" s="86"/>
      <c r="G2028" s="88" t="s">
        <v>729</v>
      </c>
      <c r="H2028" s="89" t="n">
        <v>1</v>
      </c>
      <c r="I2028" s="90" t="n">
        <f aca="false">SUMIF(L:L,$L2028,M:M)</f>
        <v>40.64</v>
      </c>
      <c r="J2028" s="90" t="n">
        <f aca="false">TRUNC(H2028*I2028,2)</f>
        <v>40.64</v>
      </c>
      <c r="L2028" s="63" t="n">
        <f aca="false">IF(AND(A2029&lt;&gt;"",A2028=""),L2027+1,L2027)</f>
        <v>193</v>
      </c>
      <c r="M2028" s="80" t="str">
        <f aca="false">IF(OR(A2028="Insumo",A2028="Composição Auxiliar"),J2028,"")</f>
        <v/>
      </c>
      <c r="N2028" s="81" t="str">
        <f aca="false">IF(E2028="Mão de Obra",J2028,"")</f>
        <v/>
      </c>
      <c r="O2028" s="81" t="str">
        <f aca="false">IF(N2028&lt;&gt;"","",M2028)</f>
        <v/>
      </c>
      <c r="P2028" s="82" t="str">
        <f aca="false">IF(A2028="Composição",B2028,"")</f>
        <v> S-ELE-SFCR-SOLO-005 </v>
      </c>
      <c r="Q2028" s="81" t="n">
        <f aca="false">IF(P2028&lt;&gt;"",SUMIF(L2028:L2028,L2028,N2028:N2028),"")</f>
        <v>0</v>
      </c>
      <c r="R2028" s="81" t="n">
        <f aca="false">IF(P2028&lt;&gt;"",SUMIF(L2028:L2028,L2028,O2028:O2028),"")</f>
        <v>0</v>
      </c>
    </row>
    <row r="2029" customFormat="false" ht="25.5" hidden="true" customHeight="true" outlineLevel="0" collapsed="false">
      <c r="A2029" s="91" t="s">
        <v>668</v>
      </c>
      <c r="B2029" s="92" t="s">
        <v>817</v>
      </c>
      <c r="C2029" s="91" t="s">
        <v>664</v>
      </c>
      <c r="D2029" s="91" t="s">
        <v>818</v>
      </c>
      <c r="E2029" s="91" t="s">
        <v>671</v>
      </c>
      <c r="F2029" s="91"/>
      <c r="G2029" s="93" t="s">
        <v>672</v>
      </c>
      <c r="H2029" s="94" t="n">
        <v>0.05</v>
      </c>
      <c r="I2029" s="95" t="n">
        <f aca="false">SUMIFS(J:J,A:A,"Composição",B:B,$B2029)</f>
        <v>22.2</v>
      </c>
      <c r="J2029" s="95" t="n">
        <f aca="false">TRUNC(H2029*I2029,2)</f>
        <v>1.11</v>
      </c>
      <c r="L2029" s="63" t="n">
        <f aca="false">IF(AND(A2030&lt;&gt;"",A2029=""),L2028+1,L2028)</f>
        <v>193</v>
      </c>
      <c r="M2029" s="80" t="n">
        <f aca="false">IF(OR(A2029="Insumo",A2029="Composição Auxiliar"),J2029,"")</f>
        <v>1.11</v>
      </c>
      <c r="N2029" s="81" t="str">
        <f aca="false">IF(E2029="Mão de Obra",J2029,"")</f>
        <v/>
      </c>
      <c r="O2029" s="81" t="n">
        <f aca="false">IF(N2029&lt;&gt;"","",M2029)</f>
        <v>1.11</v>
      </c>
      <c r="P2029" s="82" t="str">
        <f aca="false">IF(A2029="Composição",B2029,"")</f>
        <v/>
      </c>
      <c r="Q2029" s="81" t="str">
        <f aca="false">IF(P2029&lt;&gt;"",SUMIF(L2029:L2029,L2029,N2029:N2029),"")</f>
        <v/>
      </c>
      <c r="R2029" s="81" t="str">
        <f aca="false">IF(P2029&lt;&gt;"",SUMIF(L2029:L2029,L2029,O2029:O2029),"")</f>
        <v/>
      </c>
    </row>
    <row r="2030" customFormat="false" ht="25.5" hidden="true" customHeight="true" outlineLevel="0" collapsed="false">
      <c r="A2030" s="91" t="s">
        <v>668</v>
      </c>
      <c r="B2030" s="92" t="s">
        <v>802</v>
      </c>
      <c r="C2030" s="91" t="s">
        <v>664</v>
      </c>
      <c r="D2030" s="91" t="s">
        <v>803</v>
      </c>
      <c r="E2030" s="91" t="s">
        <v>731</v>
      </c>
      <c r="F2030" s="91"/>
      <c r="G2030" s="93" t="s">
        <v>676</v>
      </c>
      <c r="H2030" s="94" t="n">
        <v>0.25</v>
      </c>
      <c r="I2030" s="95" t="n">
        <f aca="false">SUMIFS(J:J,A:A,"Composição",B:B,$B2030)</f>
        <v>45.4</v>
      </c>
      <c r="J2030" s="95" t="n">
        <f aca="false">TRUNC(H2030*I2030,2)</f>
        <v>11.35</v>
      </c>
      <c r="L2030" s="63" t="n">
        <f aca="false">IF(AND(A2031&lt;&gt;"",A2030=""),L2029+1,L2029)</f>
        <v>193</v>
      </c>
      <c r="M2030" s="80" t="n">
        <f aca="false">IF(OR(A2030="Insumo",A2030="Composição Auxiliar"),J2030,"")</f>
        <v>11.35</v>
      </c>
      <c r="N2030" s="81" t="str">
        <f aca="false">IF(E2030="Mão de Obra",J2030,"")</f>
        <v/>
      </c>
      <c r="O2030" s="81" t="n">
        <f aca="false">IF(N2030&lt;&gt;"","",M2030)</f>
        <v>11.35</v>
      </c>
      <c r="P2030" s="82" t="str">
        <f aca="false">IF(A2030="Composição",B2030,"")</f>
        <v/>
      </c>
      <c r="Q2030" s="81" t="str">
        <f aca="false">IF(P2030&lt;&gt;"",SUMIF(L2030:L2030,L2030,N2030:N2030),"")</f>
        <v/>
      </c>
      <c r="R2030" s="81" t="str">
        <f aca="false">IF(P2030&lt;&gt;"",SUMIF(L2030:L2030,L2030,O2030:O2030),"")</f>
        <v/>
      </c>
    </row>
    <row r="2031" customFormat="false" ht="25.5" hidden="true" customHeight="true" outlineLevel="0" collapsed="false">
      <c r="A2031" s="91" t="s">
        <v>668</v>
      </c>
      <c r="B2031" s="92" t="s">
        <v>822</v>
      </c>
      <c r="C2031" s="91" t="s">
        <v>664</v>
      </c>
      <c r="D2031" s="91" t="s">
        <v>823</v>
      </c>
      <c r="E2031" s="91" t="s">
        <v>671</v>
      </c>
      <c r="F2031" s="91"/>
      <c r="G2031" s="93" t="s">
        <v>672</v>
      </c>
      <c r="H2031" s="94" t="n">
        <v>0.05</v>
      </c>
      <c r="I2031" s="95" t="n">
        <f aca="false">SUMIFS(J:J,A:A,"Composição",B:B,$B2031)</f>
        <v>26.14</v>
      </c>
      <c r="J2031" s="95" t="n">
        <f aca="false">TRUNC(H2031*I2031,2)</f>
        <v>1.3</v>
      </c>
      <c r="L2031" s="63" t="n">
        <f aca="false">IF(AND(A2032&lt;&gt;"",A2031=""),L2030+1,L2030)</f>
        <v>193</v>
      </c>
      <c r="M2031" s="80" t="n">
        <f aca="false">IF(OR(A2031="Insumo",A2031="Composição Auxiliar"),J2031,"")</f>
        <v>1.3</v>
      </c>
      <c r="N2031" s="81" t="str">
        <f aca="false">IF(E2031="Mão de Obra",J2031,"")</f>
        <v/>
      </c>
      <c r="O2031" s="81" t="n">
        <f aca="false">IF(N2031&lt;&gt;"","",M2031)</f>
        <v>1.3</v>
      </c>
      <c r="P2031" s="82" t="str">
        <f aca="false">IF(A2031="Composição",B2031,"")</f>
        <v/>
      </c>
      <c r="Q2031" s="81" t="str">
        <f aca="false">IF(P2031&lt;&gt;"",SUMIF(L2031:L2031,L2031,N2031:N2031),"")</f>
        <v/>
      </c>
      <c r="R2031" s="81" t="str">
        <f aca="false">IF(P2031&lt;&gt;"",SUMIF(L2031:L2031,L2031,O2031:O2031),"")</f>
        <v/>
      </c>
    </row>
    <row r="2032" customFormat="false" ht="25.5" hidden="true" customHeight="true" outlineLevel="0" collapsed="false">
      <c r="A2032" s="91" t="s">
        <v>668</v>
      </c>
      <c r="B2032" s="92" t="s">
        <v>366</v>
      </c>
      <c r="C2032" s="91" t="s">
        <v>664</v>
      </c>
      <c r="D2032" s="91" t="s">
        <v>730</v>
      </c>
      <c r="E2032" s="91" t="s">
        <v>731</v>
      </c>
      <c r="F2032" s="91"/>
      <c r="G2032" s="93" t="s">
        <v>676</v>
      </c>
      <c r="H2032" s="94" t="n">
        <v>0.25</v>
      </c>
      <c r="I2032" s="95" t="n">
        <f aca="false">SUMIFS(J:J,A:A,"Composição",B:B,$B2032)</f>
        <v>74.88</v>
      </c>
      <c r="J2032" s="95" t="n">
        <f aca="false">TRUNC(H2032*I2032,2)</f>
        <v>18.72</v>
      </c>
      <c r="L2032" s="63" t="n">
        <f aca="false">IF(AND(A2033&lt;&gt;"",A2032=""),L2031+1,L2031)</f>
        <v>193</v>
      </c>
      <c r="M2032" s="80" t="n">
        <f aca="false">IF(OR(A2032="Insumo",A2032="Composição Auxiliar"),J2032,"")</f>
        <v>18.72</v>
      </c>
      <c r="N2032" s="81" t="str">
        <f aca="false">IF(E2032="Mão de Obra",J2032,"")</f>
        <v/>
      </c>
      <c r="O2032" s="81" t="n">
        <f aca="false">IF(N2032&lt;&gt;"","",M2032)</f>
        <v>18.72</v>
      </c>
      <c r="P2032" s="82" t="str">
        <f aca="false">IF(A2032="Composição",B2032,"")</f>
        <v/>
      </c>
      <c r="Q2032" s="81" t="str">
        <f aca="false">IF(P2032&lt;&gt;"",SUMIF(L2032:L2032,L2032,N2032:N2032),"")</f>
        <v/>
      </c>
      <c r="R2032" s="81" t="str">
        <f aca="false">IF(P2032&lt;&gt;"",SUMIF(L2032:L2032,L2032,O2032:O2032),"")</f>
        <v/>
      </c>
    </row>
    <row r="2033" customFormat="false" ht="38.25" hidden="true" customHeight="false" outlineLevel="0" collapsed="false">
      <c r="A2033" s="96" t="s">
        <v>679</v>
      </c>
      <c r="B2033" s="97" t="s">
        <v>1554</v>
      </c>
      <c r="C2033" s="96" t="str">
        <f aca="false">VLOOKUP(B2033,INSUMOS!$A:$I,2,0)</f>
        <v>SINAPI</v>
      </c>
      <c r="D2033" s="96" t="str">
        <f aca="false">VLOOKUP(B2033,INSUMOS!$A:$I,3,0)</f>
        <v>ELETRODUTO/DUTO PEAD FLEXIVEL PAREDE SIMPLES, CORRUGACAO HELICOIDAL, COR PRETA, SEM ROSCA, DE 2",  PARA CABEAMENTO SUBTERRANEO (NBR 15715)</v>
      </c>
      <c r="E2033" s="98" t="str">
        <f aca="false">VLOOKUP(B2033,INSUMOS!$A:$I,4,0)</f>
        <v>Material</v>
      </c>
      <c r="F2033" s="98"/>
      <c r="G2033" s="99" t="str">
        <f aca="false">VLOOKUP(B2033,INSUMOS!$A:$I,5,0)</f>
        <v>M</v>
      </c>
      <c r="H2033" s="100" t="n">
        <v>1.05</v>
      </c>
      <c r="I2033" s="101" t="n">
        <f aca="false">VLOOKUP(B2033,INSUMOS!$A:$I,8,0)</f>
        <v>7.78</v>
      </c>
      <c r="J2033" s="101" t="n">
        <f aca="false">TRUNC(H2033*I2033,2)</f>
        <v>8.16</v>
      </c>
      <c r="L2033" s="63" t="n">
        <f aca="false">IF(AND(A2034&lt;&gt;"",A2033=""),L2032+1,L2032)</f>
        <v>193</v>
      </c>
      <c r="M2033" s="80" t="n">
        <f aca="false">IF(OR(A2033="Insumo",A2033="Composição Auxiliar"),J2033,"")</f>
        <v>8.16</v>
      </c>
      <c r="N2033" s="81" t="str">
        <f aca="false">IF(E2033="Mão de Obra",J2033,"")</f>
        <v/>
      </c>
      <c r="O2033" s="81" t="n">
        <f aca="false">IF(N2033&lt;&gt;"","",M2033)</f>
        <v>8.16</v>
      </c>
      <c r="P2033" s="82" t="str">
        <f aca="false">IF(A2033="Composição",B2033,"")</f>
        <v/>
      </c>
      <c r="Q2033" s="81" t="str">
        <f aca="false">IF(P2033&lt;&gt;"",SUMIF(L2033:L2033,L2033,N2033:N2033),"")</f>
        <v/>
      </c>
      <c r="R2033" s="81" t="str">
        <f aca="false">IF(P2033&lt;&gt;"",SUMIF(L2033:L2033,L2033,O2033:O2033),"")</f>
        <v/>
      </c>
    </row>
    <row r="2034" customFormat="false" ht="14.25" hidden="true" customHeight="false" outlineLevel="0" collapsed="false">
      <c r="A2034" s="102"/>
      <c r="B2034" s="102"/>
      <c r="C2034" s="102"/>
      <c r="D2034" s="102"/>
      <c r="E2034" s="102"/>
      <c r="F2034" s="103"/>
      <c r="G2034" s="102"/>
      <c r="H2034" s="103"/>
      <c r="I2034" s="102"/>
      <c r="J2034" s="103"/>
      <c r="L2034" s="63" t="n">
        <f aca="false">IF(AND(A2035&lt;&gt;"",A2034=""),L2033+1,L2033)</f>
        <v>193</v>
      </c>
      <c r="M2034" s="80" t="str">
        <f aca="false">IF(OR(A2034="Insumo",A2034="Composição Auxiliar"),J2034,"")</f>
        <v/>
      </c>
      <c r="N2034" s="81" t="str">
        <f aca="false">IF(E2034="Mão de Obra",J2034,"")</f>
        <v/>
      </c>
      <c r="O2034" s="81" t="str">
        <f aca="false">IF(N2034&lt;&gt;"","",M2034)</f>
        <v/>
      </c>
      <c r="P2034" s="82" t="str">
        <f aca="false">IF(A2034="Composição",B2034,"")</f>
        <v/>
      </c>
      <c r="Q2034" s="81" t="str">
        <f aca="false">IF(P2034&lt;&gt;"",SUMIF(L2034:L2034,L2034,N2034:N2034),"")</f>
        <v/>
      </c>
      <c r="R2034" s="81" t="str">
        <f aca="false">IF(P2034&lt;&gt;"",SUMIF(L2034:L2034,L2034,O2034:O2034),"")</f>
        <v/>
      </c>
    </row>
    <row r="2035" customFormat="false" ht="15" hidden="true" customHeight="false" outlineLevel="0" collapsed="false">
      <c r="A2035" s="102"/>
      <c r="B2035" s="102"/>
      <c r="C2035" s="102"/>
      <c r="D2035" s="102"/>
      <c r="E2035" s="102"/>
      <c r="F2035" s="103"/>
      <c r="G2035" s="102"/>
      <c r="H2035" s="104"/>
      <c r="I2035" s="104"/>
      <c r="J2035" s="103"/>
      <c r="L2035" s="63" t="n">
        <f aca="false">IF(AND(A2036&lt;&gt;"",A2035=""),L2034+1,L2034)</f>
        <v>193</v>
      </c>
      <c r="M2035" s="80" t="str">
        <f aca="false">IF(OR(A2035="Insumo",A2035="Composição Auxiliar"),J2035,"")</f>
        <v/>
      </c>
      <c r="N2035" s="81" t="str">
        <f aca="false">IF(E2035="Mão de Obra",J2035,"")</f>
        <v/>
      </c>
      <c r="O2035" s="81" t="str">
        <f aca="false">IF(N2035&lt;&gt;"","",M2035)</f>
        <v/>
      </c>
      <c r="P2035" s="82" t="str">
        <f aca="false">IF(A2035="Composição",B2035,"")</f>
        <v/>
      </c>
      <c r="Q2035" s="81" t="str">
        <f aca="false">IF(P2035&lt;&gt;"",SUMIF(L2035:L2035,L2035,N2035:N2035),"")</f>
        <v/>
      </c>
      <c r="R2035" s="81" t="str">
        <f aca="false">IF(P2035&lt;&gt;"",SUMIF(L2035:L2035,L2035,O2035:O2035),"")</f>
        <v/>
      </c>
    </row>
    <row r="2036" customFormat="false" ht="15" hidden="true" customHeight="false" outlineLevel="0" collapsed="false">
      <c r="A2036" s="108"/>
      <c r="B2036" s="108"/>
      <c r="C2036" s="108"/>
      <c r="D2036" s="108"/>
      <c r="E2036" s="108"/>
      <c r="F2036" s="108"/>
      <c r="G2036" s="108"/>
      <c r="H2036" s="108"/>
      <c r="I2036" s="108"/>
      <c r="J2036" s="108"/>
      <c r="L2036" s="63" t="n">
        <f aca="false">IF(AND(A2037&lt;&gt;"",A2036=""),L2035+1,L2035)</f>
        <v>194</v>
      </c>
      <c r="M2036" s="80" t="str">
        <f aca="false">IF(OR(A2036="Insumo",A2036="Composição Auxiliar"),J2036,"")</f>
        <v/>
      </c>
      <c r="N2036" s="81" t="str">
        <f aca="false">IF(E2036="Mão de Obra",J2036,"")</f>
        <v/>
      </c>
      <c r="O2036" s="81" t="str">
        <f aca="false">IF(N2036&lt;&gt;"","",M2036)</f>
        <v/>
      </c>
      <c r="P2036" s="82" t="str">
        <f aca="false">IF(A2036="Composição",B2036,"")</f>
        <v/>
      </c>
      <c r="Q2036" s="81" t="str">
        <f aca="false">IF(P2036&lt;&gt;"",SUMIF(L2036:L2036,L2036,N2036:N2036),"")</f>
        <v/>
      </c>
      <c r="R2036" s="81" t="str">
        <f aca="false">IF(P2036&lt;&gt;"",SUMIF(L2036:L2036,L2036,O2036:O2036),"")</f>
        <v/>
      </c>
    </row>
    <row r="2037" customFormat="false" ht="15" hidden="true" customHeight="true" outlineLevel="0" collapsed="false">
      <c r="A2037" s="83" t="s">
        <v>526</v>
      </c>
      <c r="B2037" s="84" t="s">
        <v>655</v>
      </c>
      <c r="C2037" s="83" t="s">
        <v>656</v>
      </c>
      <c r="D2037" s="83" t="s">
        <v>657</v>
      </c>
      <c r="E2037" s="83" t="s">
        <v>658</v>
      </c>
      <c r="F2037" s="83"/>
      <c r="G2037" s="85" t="s">
        <v>659</v>
      </c>
      <c r="H2037" s="84" t="s">
        <v>660</v>
      </c>
      <c r="I2037" s="84" t="s">
        <v>661</v>
      </c>
      <c r="J2037" s="84" t="s">
        <v>662</v>
      </c>
      <c r="L2037" s="63" t="n">
        <f aca="false">IF(AND(A2038&lt;&gt;"",A2037=""),L2036+1,L2036)</f>
        <v>194</v>
      </c>
      <c r="M2037" s="80" t="str">
        <f aca="false">IF(OR(A2037="Insumo",A2037="Composição Auxiliar"),J2037,"")</f>
        <v/>
      </c>
      <c r="N2037" s="81" t="str">
        <f aca="false">IF(E2037="Mão de Obra",J2037,"")</f>
        <v/>
      </c>
      <c r="O2037" s="81" t="str">
        <f aca="false">IF(N2037&lt;&gt;"","",M2037)</f>
        <v/>
      </c>
      <c r="P2037" s="82" t="str">
        <f aca="false">IF(A2037="Composição",B2037,"")</f>
        <v/>
      </c>
      <c r="Q2037" s="81" t="str">
        <f aca="false">IF(P2037&lt;&gt;"",SUMIF(L2037:L2037,L2037,N2037:N2037),"")</f>
        <v/>
      </c>
      <c r="R2037" s="81" t="str">
        <f aca="false">IF(P2037&lt;&gt;"",SUMIF(L2037:L2037,L2037,O2037:O2037),"")</f>
        <v/>
      </c>
    </row>
    <row r="2038" customFormat="false" ht="38.25" hidden="true" customHeight="true" outlineLevel="0" collapsed="false">
      <c r="A2038" s="86" t="s">
        <v>663</v>
      </c>
      <c r="B2038" s="87" t="s">
        <v>463</v>
      </c>
      <c r="C2038" s="86" t="s">
        <v>716</v>
      </c>
      <c r="D2038" s="86" t="s">
        <v>1571</v>
      </c>
      <c r="E2038" s="86" t="s">
        <v>724</v>
      </c>
      <c r="F2038" s="86"/>
      <c r="G2038" s="88" t="s">
        <v>718</v>
      </c>
      <c r="H2038" s="89" t="n">
        <v>1</v>
      </c>
      <c r="I2038" s="90" t="n">
        <f aca="false">SUMIF(L:L,$L2038,M:M)</f>
        <v>144.57</v>
      </c>
      <c r="J2038" s="90" t="n">
        <f aca="false">TRUNC(H2038*I2038,2)</f>
        <v>144.57</v>
      </c>
      <c r="L2038" s="63" t="n">
        <f aca="false">IF(AND(A2039&lt;&gt;"",A2038=""),L2037+1,L2037)</f>
        <v>194</v>
      </c>
      <c r="M2038" s="80" t="str">
        <f aca="false">IF(OR(A2038="Insumo",A2038="Composição Auxiliar"),J2038,"")</f>
        <v/>
      </c>
      <c r="N2038" s="81" t="str">
        <f aca="false">IF(E2038="Mão de Obra",J2038,"")</f>
        <v/>
      </c>
      <c r="O2038" s="81" t="str">
        <f aca="false">IF(N2038&lt;&gt;"","",M2038)</f>
        <v/>
      </c>
      <c r="P2038" s="82" t="str">
        <f aca="false">IF(A2038="Composição",B2038,"")</f>
        <v> S-ELE-INFR-C30X30-PVC </v>
      </c>
      <c r="Q2038" s="81" t="n">
        <f aca="false">IF(P2038&lt;&gt;"",SUMIF(L2038:L2038,L2038,N2038:N2038),"")</f>
        <v>0</v>
      </c>
      <c r="R2038" s="81" t="n">
        <f aca="false">IF(P2038&lt;&gt;"",SUMIF(L2038:L2038,L2038,O2038:O2038),"")</f>
        <v>0</v>
      </c>
    </row>
    <row r="2039" customFormat="false" ht="25.5" hidden="true" customHeight="true" outlineLevel="0" collapsed="false">
      <c r="A2039" s="91" t="s">
        <v>668</v>
      </c>
      <c r="B2039" s="92" t="s">
        <v>822</v>
      </c>
      <c r="C2039" s="91" t="s">
        <v>664</v>
      </c>
      <c r="D2039" s="91" t="s">
        <v>823</v>
      </c>
      <c r="E2039" s="91" t="s">
        <v>671</v>
      </c>
      <c r="F2039" s="91"/>
      <c r="G2039" s="93" t="s">
        <v>672</v>
      </c>
      <c r="H2039" s="94" t="n">
        <v>0.15</v>
      </c>
      <c r="I2039" s="95" t="n">
        <f aca="false">SUMIFS(J:J,A:A,"Composição",B:B,$B2039)</f>
        <v>26.14</v>
      </c>
      <c r="J2039" s="95" t="n">
        <f aca="false">TRUNC(H2039*I2039,2)</f>
        <v>3.92</v>
      </c>
      <c r="L2039" s="63" t="n">
        <f aca="false">IF(AND(A2040&lt;&gt;"",A2039=""),L2038+1,L2038)</f>
        <v>194</v>
      </c>
      <c r="M2039" s="80" t="n">
        <f aca="false">IF(OR(A2039="Insumo",A2039="Composição Auxiliar"),J2039,"")</f>
        <v>3.92</v>
      </c>
      <c r="N2039" s="81" t="str">
        <f aca="false">IF(E2039="Mão de Obra",J2039,"")</f>
        <v/>
      </c>
      <c r="O2039" s="81" t="n">
        <f aca="false">IF(N2039&lt;&gt;"","",M2039)</f>
        <v>3.92</v>
      </c>
      <c r="P2039" s="82" t="str">
        <f aca="false">IF(A2039="Composição",B2039,"")</f>
        <v/>
      </c>
      <c r="Q2039" s="81" t="str">
        <f aca="false">IF(P2039&lt;&gt;"",SUMIF(L2039:L2039,L2039,N2039:N2039),"")</f>
        <v/>
      </c>
      <c r="R2039" s="81" t="str">
        <f aca="false">IF(P2039&lt;&gt;"",SUMIF(L2039:L2039,L2039,O2039:O2039),"")</f>
        <v/>
      </c>
    </row>
    <row r="2040" customFormat="false" ht="25.5" hidden="true" customHeight="true" outlineLevel="0" collapsed="false">
      <c r="A2040" s="91" t="s">
        <v>668</v>
      </c>
      <c r="B2040" s="92" t="s">
        <v>817</v>
      </c>
      <c r="C2040" s="91" t="s">
        <v>664</v>
      </c>
      <c r="D2040" s="91" t="s">
        <v>818</v>
      </c>
      <c r="E2040" s="91" t="s">
        <v>671</v>
      </c>
      <c r="F2040" s="91"/>
      <c r="G2040" s="93" t="s">
        <v>672</v>
      </c>
      <c r="H2040" s="94" t="n">
        <v>0.15</v>
      </c>
      <c r="I2040" s="95" t="n">
        <f aca="false">SUMIFS(J:J,A:A,"Composição",B:B,$B2040)</f>
        <v>22.2</v>
      </c>
      <c r="J2040" s="95" t="n">
        <f aca="false">TRUNC(H2040*I2040,2)</f>
        <v>3.33</v>
      </c>
      <c r="L2040" s="63" t="n">
        <f aca="false">IF(AND(A2041&lt;&gt;"",A2040=""),L2039+1,L2039)</f>
        <v>194</v>
      </c>
      <c r="M2040" s="80" t="n">
        <f aca="false">IF(OR(A2040="Insumo",A2040="Composição Auxiliar"),J2040,"")</f>
        <v>3.33</v>
      </c>
      <c r="N2040" s="81" t="str">
        <f aca="false">IF(E2040="Mão de Obra",J2040,"")</f>
        <v/>
      </c>
      <c r="O2040" s="81" t="n">
        <f aca="false">IF(N2040&lt;&gt;"","",M2040)</f>
        <v>3.33</v>
      </c>
      <c r="P2040" s="82" t="str">
        <f aca="false">IF(A2040="Composição",B2040,"")</f>
        <v/>
      </c>
      <c r="Q2040" s="81" t="str">
        <f aca="false">IF(P2040&lt;&gt;"",SUMIF(L2040:L2040,L2040,N2040:N2040),"")</f>
        <v/>
      </c>
      <c r="R2040" s="81" t="str">
        <f aca="false">IF(P2040&lt;&gt;"",SUMIF(L2040:L2040,L2040,O2040:O2040),"")</f>
        <v/>
      </c>
    </row>
    <row r="2041" customFormat="false" ht="25.5" hidden="true" customHeight="false" outlineLevel="0" collapsed="false">
      <c r="A2041" s="96" t="s">
        <v>679</v>
      </c>
      <c r="B2041" s="97" t="s">
        <v>1572</v>
      </c>
      <c r="C2041" s="96" t="str">
        <f aca="false">VLOOKUP(B2041,INSUMOS!$A:$I,2,0)</f>
        <v>SINAPI</v>
      </c>
      <c r="D2041" s="96" t="str">
        <f aca="false">VLOOKUP(B2041,INSUMOS!$A:$I,3,0)</f>
        <v>CAIXA DE PASSAGEM ELETRICA DE PAREDE, DE SOBREPOR, EM PVC, COM TAMPA APARAFUSADA, DIMENSOES 300 X 300 X *100* MM</v>
      </c>
      <c r="E2041" s="98" t="str">
        <f aca="false">VLOOKUP(B2041,INSUMOS!$A:$I,4,0)</f>
        <v>Material</v>
      </c>
      <c r="F2041" s="98"/>
      <c r="G2041" s="99" t="str">
        <f aca="false">VLOOKUP(B2041,INSUMOS!$A:$I,5,0)</f>
        <v>UN</v>
      </c>
      <c r="H2041" s="100" t="n">
        <v>1</v>
      </c>
      <c r="I2041" s="101" t="n">
        <f aca="false">VLOOKUP(B2041,INSUMOS!$A:$I,8,0)</f>
        <v>137.32</v>
      </c>
      <c r="J2041" s="101" t="n">
        <f aca="false">TRUNC(H2041*I2041,2)</f>
        <v>137.32</v>
      </c>
      <c r="L2041" s="63" t="n">
        <f aca="false">IF(AND(A2042&lt;&gt;"",A2041=""),L2040+1,L2040)</f>
        <v>194</v>
      </c>
      <c r="M2041" s="80" t="n">
        <f aca="false">IF(OR(A2041="Insumo",A2041="Composição Auxiliar"),J2041,"")</f>
        <v>137.32</v>
      </c>
      <c r="N2041" s="81" t="str">
        <f aca="false">IF(E2041="Mão de Obra",J2041,"")</f>
        <v/>
      </c>
      <c r="O2041" s="81" t="n">
        <f aca="false">IF(N2041&lt;&gt;"","",M2041)</f>
        <v>137.32</v>
      </c>
      <c r="P2041" s="82" t="str">
        <f aca="false">IF(A2041="Composição",B2041,"")</f>
        <v/>
      </c>
      <c r="Q2041" s="81" t="str">
        <f aca="false">IF(P2041&lt;&gt;"",SUMIF(L2041:L2041,L2041,N2041:N2041),"")</f>
        <v/>
      </c>
      <c r="R2041" s="81" t="str">
        <f aca="false">IF(P2041&lt;&gt;"",SUMIF(L2041:L2041,L2041,O2041:O2041),"")</f>
        <v/>
      </c>
    </row>
    <row r="2042" customFormat="false" ht="14.25" hidden="true" customHeight="false" outlineLevel="0" collapsed="false">
      <c r="A2042" s="102"/>
      <c r="B2042" s="102"/>
      <c r="C2042" s="102"/>
      <c r="D2042" s="102"/>
      <c r="E2042" s="102"/>
      <c r="F2042" s="103"/>
      <c r="G2042" s="102"/>
      <c r="H2042" s="103"/>
      <c r="I2042" s="102"/>
      <c r="J2042" s="103"/>
      <c r="L2042" s="63" t="n">
        <f aca="false">IF(AND(A2043&lt;&gt;"",A2042=""),L2041+1,L2041)</f>
        <v>194</v>
      </c>
      <c r="M2042" s="80" t="str">
        <f aca="false">IF(OR(A2042="Insumo",A2042="Composição Auxiliar"),J2042,"")</f>
        <v/>
      </c>
      <c r="N2042" s="81" t="str">
        <f aca="false">IF(E2042="Mão de Obra",J2042,"")</f>
        <v/>
      </c>
      <c r="O2042" s="81" t="str">
        <f aca="false">IF(N2042&lt;&gt;"","",M2042)</f>
        <v/>
      </c>
      <c r="P2042" s="82" t="str">
        <f aca="false">IF(A2042="Composição",B2042,"")</f>
        <v/>
      </c>
      <c r="Q2042" s="81" t="str">
        <f aca="false">IF(P2042&lt;&gt;"",SUMIF(L2042:L2042,L2042,N2042:N2042),"")</f>
        <v/>
      </c>
      <c r="R2042" s="81" t="str">
        <f aca="false">IF(P2042&lt;&gt;"",SUMIF(L2042:L2042,L2042,O2042:O2042),"")</f>
        <v/>
      </c>
    </row>
    <row r="2043" customFormat="false" ht="15" hidden="true" customHeight="false" outlineLevel="0" collapsed="false">
      <c r="A2043" s="102"/>
      <c r="B2043" s="102"/>
      <c r="C2043" s="102"/>
      <c r="D2043" s="102"/>
      <c r="E2043" s="102"/>
      <c r="F2043" s="103"/>
      <c r="G2043" s="102"/>
      <c r="H2043" s="104"/>
      <c r="I2043" s="104"/>
      <c r="J2043" s="103"/>
      <c r="L2043" s="63" t="n">
        <f aca="false">IF(AND(A2044&lt;&gt;"",A2043=""),L2042+1,L2042)</f>
        <v>194</v>
      </c>
      <c r="M2043" s="80" t="str">
        <f aca="false">IF(OR(A2043="Insumo",A2043="Composição Auxiliar"),J2043,"")</f>
        <v/>
      </c>
      <c r="N2043" s="81" t="str">
        <f aca="false">IF(E2043="Mão de Obra",J2043,"")</f>
        <v/>
      </c>
      <c r="O2043" s="81" t="str">
        <f aca="false">IF(N2043&lt;&gt;"","",M2043)</f>
        <v/>
      </c>
      <c r="P2043" s="82" t="str">
        <f aca="false">IF(A2043="Composição",B2043,"")</f>
        <v/>
      </c>
      <c r="Q2043" s="81" t="str">
        <f aca="false">IF(P2043&lt;&gt;"",SUMIF(L2043:L2043,L2043,N2043:N2043),"")</f>
        <v/>
      </c>
      <c r="R2043" s="81" t="str">
        <f aca="false">IF(P2043&lt;&gt;"",SUMIF(L2043:L2043,L2043,O2043:O2043),"")</f>
        <v/>
      </c>
    </row>
    <row r="2044" customFormat="false" ht="15" hidden="true" customHeight="false" outlineLevel="0" collapsed="false">
      <c r="A2044" s="108"/>
      <c r="B2044" s="108"/>
      <c r="C2044" s="108"/>
      <c r="D2044" s="108"/>
      <c r="E2044" s="108"/>
      <c r="F2044" s="108"/>
      <c r="G2044" s="108"/>
      <c r="H2044" s="108"/>
      <c r="I2044" s="108"/>
      <c r="J2044" s="108"/>
      <c r="L2044" s="63" t="n">
        <f aca="false">IF(AND(A2045&lt;&gt;"",A2044=""),L2043+1,L2043)</f>
        <v>195</v>
      </c>
      <c r="M2044" s="80" t="str">
        <f aca="false">IF(OR(A2044="Insumo",A2044="Composição Auxiliar"),J2044,"")</f>
        <v/>
      </c>
      <c r="N2044" s="81" t="str">
        <f aca="false">IF(E2044="Mão de Obra",J2044,"")</f>
        <v/>
      </c>
      <c r="O2044" s="81" t="str">
        <f aca="false">IF(N2044&lt;&gt;"","",M2044)</f>
        <v/>
      </c>
      <c r="P2044" s="82" t="str">
        <f aca="false">IF(A2044="Composição",B2044,"")</f>
        <v/>
      </c>
      <c r="Q2044" s="81" t="str">
        <f aca="false">IF(P2044&lt;&gt;"",SUMIF(L2044:L2044,L2044,N2044:N2044),"")</f>
        <v/>
      </c>
      <c r="R2044" s="81" t="str">
        <f aca="false">IF(P2044&lt;&gt;"",SUMIF(L2044:L2044,L2044,O2044:O2044),"")</f>
        <v/>
      </c>
    </row>
    <row r="2045" customFormat="false" ht="15" hidden="true" customHeight="true" outlineLevel="0" collapsed="false">
      <c r="A2045" s="83" t="s">
        <v>527</v>
      </c>
      <c r="B2045" s="84" t="s">
        <v>655</v>
      </c>
      <c r="C2045" s="83" t="s">
        <v>656</v>
      </c>
      <c r="D2045" s="83" t="s">
        <v>657</v>
      </c>
      <c r="E2045" s="83" t="s">
        <v>658</v>
      </c>
      <c r="F2045" s="83"/>
      <c r="G2045" s="85" t="s">
        <v>659</v>
      </c>
      <c r="H2045" s="84" t="s">
        <v>660</v>
      </c>
      <c r="I2045" s="84" t="s">
        <v>661</v>
      </c>
      <c r="J2045" s="84" t="s">
        <v>662</v>
      </c>
      <c r="L2045" s="63" t="n">
        <f aca="false">IF(AND(A2046&lt;&gt;"",A2045=""),L2044+1,L2044)</f>
        <v>195</v>
      </c>
      <c r="M2045" s="80" t="str">
        <f aca="false">IF(OR(A2045="Insumo",A2045="Composição Auxiliar"),J2045,"")</f>
        <v/>
      </c>
      <c r="N2045" s="81" t="str">
        <f aca="false">IF(E2045="Mão de Obra",J2045,"")</f>
        <v/>
      </c>
      <c r="O2045" s="81" t="str">
        <f aca="false">IF(N2045&lt;&gt;"","",M2045)</f>
        <v/>
      </c>
      <c r="P2045" s="82" t="str">
        <f aca="false">IF(A2045="Composição",B2045,"")</f>
        <v/>
      </c>
      <c r="Q2045" s="81" t="str">
        <f aca="false">IF(P2045&lt;&gt;"",SUMIF(L2045:L2045,L2045,N2045:N2045),"")</f>
        <v/>
      </c>
      <c r="R2045" s="81" t="str">
        <f aca="false">IF(P2045&lt;&gt;"",SUMIF(L2045:L2045,L2045,O2045:O2045),"")</f>
        <v/>
      </c>
    </row>
    <row r="2046" customFormat="false" ht="38.25" hidden="true" customHeight="true" outlineLevel="0" collapsed="false">
      <c r="A2046" s="86" t="s">
        <v>663</v>
      </c>
      <c r="B2046" s="87" t="s">
        <v>465</v>
      </c>
      <c r="C2046" s="86" t="s">
        <v>716</v>
      </c>
      <c r="D2046" s="86" t="s">
        <v>1573</v>
      </c>
      <c r="E2046" s="86" t="s">
        <v>724</v>
      </c>
      <c r="F2046" s="86"/>
      <c r="G2046" s="88" t="s">
        <v>718</v>
      </c>
      <c r="H2046" s="89" t="n">
        <v>1</v>
      </c>
      <c r="I2046" s="90" t="n">
        <f aca="false">SUMIF(L:L,$L2046,M:M)</f>
        <v>246.45</v>
      </c>
      <c r="J2046" s="90" t="n">
        <f aca="false">TRUNC(H2046*I2046,2)</f>
        <v>246.45</v>
      </c>
      <c r="L2046" s="63" t="n">
        <f aca="false">IF(AND(A2047&lt;&gt;"",A2046=""),L2045+1,L2045)</f>
        <v>195</v>
      </c>
      <c r="M2046" s="80" t="str">
        <f aca="false">IF(OR(A2046="Insumo",A2046="Composição Auxiliar"),J2046,"")</f>
        <v/>
      </c>
      <c r="N2046" s="81" t="str">
        <f aca="false">IF(E2046="Mão de Obra",J2046,"")</f>
        <v/>
      </c>
      <c r="O2046" s="81" t="str">
        <f aca="false">IF(N2046&lt;&gt;"","",M2046)</f>
        <v/>
      </c>
      <c r="P2046" s="82" t="str">
        <f aca="false">IF(A2046="Composição",B2046,"")</f>
        <v> S-ELE-INFR-C40X40-PVC-Embutir </v>
      </c>
      <c r="Q2046" s="81" t="n">
        <f aca="false">IF(P2046&lt;&gt;"",SUMIF(L2046:L2046,L2046,N2046:N2046),"")</f>
        <v>0</v>
      </c>
      <c r="R2046" s="81" t="n">
        <f aca="false">IF(P2046&lt;&gt;"",SUMIF(L2046:L2046,L2046,O2046:O2046),"")</f>
        <v>0</v>
      </c>
    </row>
    <row r="2047" customFormat="false" ht="25.5" hidden="true" customHeight="true" outlineLevel="0" collapsed="false">
      <c r="A2047" s="91" t="s">
        <v>668</v>
      </c>
      <c r="B2047" s="92" t="s">
        <v>817</v>
      </c>
      <c r="C2047" s="91" t="s">
        <v>664</v>
      </c>
      <c r="D2047" s="91" t="s">
        <v>818</v>
      </c>
      <c r="E2047" s="91" t="s">
        <v>671</v>
      </c>
      <c r="F2047" s="91"/>
      <c r="G2047" s="93" t="s">
        <v>672</v>
      </c>
      <c r="H2047" s="94" t="n">
        <v>0.4</v>
      </c>
      <c r="I2047" s="95" t="n">
        <f aca="false">SUMIFS(J:J,A:A,"Composição",B:B,$B2047)</f>
        <v>22.2</v>
      </c>
      <c r="J2047" s="95" t="n">
        <f aca="false">TRUNC(H2047*I2047,2)</f>
        <v>8.88</v>
      </c>
      <c r="L2047" s="63" t="n">
        <f aca="false">IF(AND(A2048&lt;&gt;"",A2047=""),L2046+1,L2046)</f>
        <v>195</v>
      </c>
      <c r="M2047" s="80" t="n">
        <f aca="false">IF(OR(A2047="Insumo",A2047="Composição Auxiliar"),J2047,"")</f>
        <v>8.88</v>
      </c>
      <c r="N2047" s="81" t="str">
        <f aca="false">IF(E2047="Mão de Obra",J2047,"")</f>
        <v/>
      </c>
      <c r="O2047" s="81" t="n">
        <f aca="false">IF(N2047&lt;&gt;"","",M2047)</f>
        <v>8.88</v>
      </c>
      <c r="P2047" s="82" t="str">
        <f aca="false">IF(A2047="Composição",B2047,"")</f>
        <v/>
      </c>
      <c r="Q2047" s="81" t="str">
        <f aca="false">IF(P2047&lt;&gt;"",SUMIF(L2047:L2047,L2047,N2047:N2047),"")</f>
        <v/>
      </c>
      <c r="R2047" s="81" t="str">
        <f aca="false">IF(P2047&lt;&gt;"",SUMIF(L2047:L2047,L2047,O2047:O2047),"")</f>
        <v/>
      </c>
    </row>
    <row r="2048" customFormat="false" ht="25.5" hidden="true" customHeight="true" outlineLevel="0" collapsed="false">
      <c r="A2048" s="91" t="s">
        <v>668</v>
      </c>
      <c r="B2048" s="92" t="s">
        <v>822</v>
      </c>
      <c r="C2048" s="91" t="s">
        <v>664</v>
      </c>
      <c r="D2048" s="91" t="s">
        <v>823</v>
      </c>
      <c r="E2048" s="91" t="s">
        <v>671</v>
      </c>
      <c r="F2048" s="91"/>
      <c r="G2048" s="93" t="s">
        <v>672</v>
      </c>
      <c r="H2048" s="94" t="n">
        <v>0.4</v>
      </c>
      <c r="I2048" s="95" t="n">
        <f aca="false">SUMIFS(J:J,A:A,"Composição",B:B,$B2048)</f>
        <v>26.14</v>
      </c>
      <c r="J2048" s="95" t="n">
        <f aca="false">TRUNC(H2048*I2048,2)</f>
        <v>10.45</v>
      </c>
      <c r="L2048" s="63" t="n">
        <f aca="false">IF(AND(A2049&lt;&gt;"",A2048=""),L2047+1,L2047)</f>
        <v>195</v>
      </c>
      <c r="M2048" s="80" t="n">
        <f aca="false">IF(OR(A2048="Insumo",A2048="Composição Auxiliar"),J2048,"")</f>
        <v>10.45</v>
      </c>
      <c r="N2048" s="81" t="str">
        <f aca="false">IF(E2048="Mão de Obra",J2048,"")</f>
        <v/>
      </c>
      <c r="O2048" s="81" t="n">
        <f aca="false">IF(N2048&lt;&gt;"","",M2048)</f>
        <v>10.45</v>
      </c>
      <c r="P2048" s="82" t="str">
        <f aca="false">IF(A2048="Composição",B2048,"")</f>
        <v/>
      </c>
      <c r="Q2048" s="81" t="str">
        <f aca="false">IF(P2048&lt;&gt;"",SUMIF(L2048:L2048,L2048,N2048:N2048),"")</f>
        <v/>
      </c>
      <c r="R2048" s="81" t="str">
        <f aca="false">IF(P2048&lt;&gt;"",SUMIF(L2048:L2048,L2048,O2048:O2048),"")</f>
        <v/>
      </c>
    </row>
    <row r="2049" customFormat="false" ht="25.5" hidden="true" customHeight="true" outlineLevel="0" collapsed="false">
      <c r="A2049" s="91" t="s">
        <v>668</v>
      </c>
      <c r="B2049" s="92" t="s">
        <v>1384</v>
      </c>
      <c r="C2049" s="91" t="s">
        <v>664</v>
      </c>
      <c r="D2049" s="91" t="s">
        <v>1385</v>
      </c>
      <c r="E2049" s="91" t="s">
        <v>671</v>
      </c>
      <c r="F2049" s="91"/>
      <c r="G2049" s="93" t="s">
        <v>676</v>
      </c>
      <c r="H2049" s="94" t="n">
        <v>0.002</v>
      </c>
      <c r="I2049" s="95" t="n">
        <f aca="false">SUMIFS(J:J,A:A,"Composição",B:B,$B2049)</f>
        <v>649.72</v>
      </c>
      <c r="J2049" s="95" t="n">
        <f aca="false">TRUNC(H2049*I2049,2)</f>
        <v>1.29</v>
      </c>
      <c r="L2049" s="63" t="n">
        <f aca="false">IF(AND(A2050&lt;&gt;"",A2049=""),L2048+1,L2048)</f>
        <v>195</v>
      </c>
      <c r="M2049" s="80" t="n">
        <f aca="false">IF(OR(A2049="Insumo",A2049="Composição Auxiliar"),J2049,"")</f>
        <v>1.29</v>
      </c>
      <c r="N2049" s="81" t="str">
        <f aca="false">IF(E2049="Mão de Obra",J2049,"")</f>
        <v/>
      </c>
      <c r="O2049" s="81" t="n">
        <f aca="false">IF(N2049&lt;&gt;"","",M2049)</f>
        <v>1.29</v>
      </c>
      <c r="P2049" s="82" t="str">
        <f aca="false">IF(A2049="Composição",B2049,"")</f>
        <v/>
      </c>
      <c r="Q2049" s="81" t="str">
        <f aca="false">IF(P2049&lt;&gt;"",SUMIF(L2049:L2049,L2049,N2049:N2049),"")</f>
        <v/>
      </c>
      <c r="R2049" s="81" t="str">
        <f aca="false">IF(P2049&lt;&gt;"",SUMIF(L2049:L2049,L2049,O2049:O2049),"")</f>
        <v/>
      </c>
    </row>
    <row r="2050" customFormat="false" ht="38.25" hidden="true" customHeight="false" outlineLevel="0" collapsed="false">
      <c r="A2050" s="96" t="s">
        <v>679</v>
      </c>
      <c r="B2050" s="97" t="s">
        <v>1574</v>
      </c>
      <c r="C2050" s="96" t="str">
        <f aca="false">VLOOKUP(B2050,INSUMOS!$A:$I,2,0)</f>
        <v>SINAPI</v>
      </c>
      <c r="D2050" s="96" t="str">
        <f aca="false">VLOOKUP(B2050,INSUMOS!$A:$I,3,0)</f>
        <v>CAIXA DE PASSAGEM ELETRICA DE PAREDE, DE EMBUTIR, EM TERMOPLASTICO / PVC, COM TAMPA APARAFUSADA, DIMENSOES 400 X 400 X *120* MM</v>
      </c>
      <c r="E2050" s="98" t="str">
        <f aca="false">VLOOKUP(B2050,INSUMOS!$A:$I,4,0)</f>
        <v>Material</v>
      </c>
      <c r="F2050" s="98"/>
      <c r="G2050" s="99" t="str">
        <f aca="false">VLOOKUP(B2050,INSUMOS!$A:$I,5,0)</f>
        <v>UN</v>
      </c>
      <c r="H2050" s="100" t="n">
        <v>1</v>
      </c>
      <c r="I2050" s="101" t="n">
        <f aca="false">VLOOKUP(B2050,INSUMOS!$A:$I,8,0)</f>
        <v>225.83</v>
      </c>
      <c r="J2050" s="101" t="n">
        <f aca="false">TRUNC(H2050*I2050,2)</f>
        <v>225.83</v>
      </c>
      <c r="L2050" s="63" t="n">
        <f aca="false">IF(AND(A2051&lt;&gt;"",A2050=""),L2049+1,L2049)</f>
        <v>195</v>
      </c>
      <c r="M2050" s="80" t="n">
        <f aca="false">IF(OR(A2050="Insumo",A2050="Composição Auxiliar"),J2050,"")</f>
        <v>225.83</v>
      </c>
      <c r="N2050" s="81" t="str">
        <f aca="false">IF(E2050="Mão de Obra",J2050,"")</f>
        <v/>
      </c>
      <c r="O2050" s="81" t="n">
        <f aca="false">IF(N2050&lt;&gt;"","",M2050)</f>
        <v>225.83</v>
      </c>
      <c r="P2050" s="82" t="str">
        <f aca="false">IF(A2050="Composição",B2050,"")</f>
        <v/>
      </c>
      <c r="Q2050" s="81" t="str">
        <f aca="false">IF(P2050&lt;&gt;"",SUMIF(L2050:L2050,L2050,N2050:N2050),"")</f>
        <v/>
      </c>
      <c r="R2050" s="81" t="str">
        <f aca="false">IF(P2050&lt;&gt;"",SUMIF(L2050:L2050,L2050,O2050:O2050),"")</f>
        <v/>
      </c>
    </row>
    <row r="2051" customFormat="false" ht="14.25" hidden="true" customHeight="false" outlineLevel="0" collapsed="false">
      <c r="A2051" s="102"/>
      <c r="B2051" s="102"/>
      <c r="C2051" s="102"/>
      <c r="D2051" s="102"/>
      <c r="E2051" s="102"/>
      <c r="F2051" s="103"/>
      <c r="G2051" s="102"/>
      <c r="H2051" s="103"/>
      <c r="I2051" s="102"/>
      <c r="J2051" s="103"/>
      <c r="L2051" s="63" t="n">
        <f aca="false">IF(AND(A2052&lt;&gt;"",A2051=""),L2050+1,L2050)</f>
        <v>195</v>
      </c>
      <c r="M2051" s="80" t="str">
        <f aca="false">IF(OR(A2051="Insumo",A2051="Composição Auxiliar"),J2051,"")</f>
        <v/>
      </c>
      <c r="N2051" s="81" t="str">
        <f aca="false">IF(E2051="Mão de Obra",J2051,"")</f>
        <v/>
      </c>
      <c r="O2051" s="81" t="str">
        <f aca="false">IF(N2051&lt;&gt;"","",M2051)</f>
        <v/>
      </c>
      <c r="P2051" s="82" t="str">
        <f aca="false">IF(A2051="Composição",B2051,"")</f>
        <v/>
      </c>
      <c r="Q2051" s="81" t="str">
        <f aca="false">IF(P2051&lt;&gt;"",SUMIF(L2051:L2051,L2051,N2051:N2051),"")</f>
        <v/>
      </c>
      <c r="R2051" s="81" t="str">
        <f aca="false">IF(P2051&lt;&gt;"",SUMIF(L2051:L2051,L2051,O2051:O2051),"")</f>
        <v/>
      </c>
    </row>
    <row r="2052" customFormat="false" ht="15" hidden="true" customHeight="false" outlineLevel="0" collapsed="false">
      <c r="A2052" s="102"/>
      <c r="B2052" s="102"/>
      <c r="C2052" s="102"/>
      <c r="D2052" s="102"/>
      <c r="E2052" s="102"/>
      <c r="F2052" s="103"/>
      <c r="G2052" s="102"/>
      <c r="H2052" s="104"/>
      <c r="I2052" s="104"/>
      <c r="J2052" s="103"/>
      <c r="L2052" s="63" t="n">
        <f aca="false">IF(AND(A2053&lt;&gt;"",A2052=""),L2051+1,L2051)</f>
        <v>195</v>
      </c>
      <c r="M2052" s="80" t="str">
        <f aca="false">IF(OR(A2052="Insumo",A2052="Composição Auxiliar"),J2052,"")</f>
        <v/>
      </c>
      <c r="N2052" s="81" t="str">
        <f aca="false">IF(E2052="Mão de Obra",J2052,"")</f>
        <v/>
      </c>
      <c r="O2052" s="81" t="str">
        <f aca="false">IF(N2052&lt;&gt;"","",M2052)</f>
        <v/>
      </c>
      <c r="P2052" s="82" t="str">
        <f aca="false">IF(A2052="Composição",B2052,"")</f>
        <v/>
      </c>
      <c r="Q2052" s="81" t="str">
        <f aca="false">IF(P2052&lt;&gt;"",SUMIF(L2052:L2052,L2052,N2052:N2052),"")</f>
        <v/>
      </c>
      <c r="R2052" s="81" t="str">
        <f aca="false">IF(P2052&lt;&gt;"",SUMIF(L2052:L2052,L2052,O2052:O2052),"")</f>
        <v/>
      </c>
    </row>
    <row r="2053" customFormat="false" ht="15" hidden="true" customHeight="false" outlineLevel="0" collapsed="false">
      <c r="A2053" s="108"/>
      <c r="B2053" s="108"/>
      <c r="C2053" s="108"/>
      <c r="D2053" s="108"/>
      <c r="E2053" s="108"/>
      <c r="F2053" s="108"/>
      <c r="G2053" s="108"/>
      <c r="H2053" s="108"/>
      <c r="I2053" s="108"/>
      <c r="J2053" s="108"/>
      <c r="L2053" s="63" t="n">
        <f aca="false">IF(AND(A2054&lt;&gt;"",A2053=""),L2052+1,L2052)</f>
        <v>196</v>
      </c>
      <c r="M2053" s="80" t="str">
        <f aca="false">IF(OR(A2053="Insumo",A2053="Composição Auxiliar"),J2053,"")</f>
        <v/>
      </c>
      <c r="N2053" s="81" t="str">
        <f aca="false">IF(E2053="Mão de Obra",J2053,"")</f>
        <v/>
      </c>
      <c r="O2053" s="81" t="str">
        <f aca="false">IF(N2053&lt;&gt;"","",M2053)</f>
        <v/>
      </c>
      <c r="P2053" s="82" t="str">
        <f aca="false">IF(A2053="Composição",B2053,"")</f>
        <v/>
      </c>
      <c r="Q2053" s="81" t="str">
        <f aca="false">IF(P2053&lt;&gt;"",SUMIF(L2053:L2053,L2053,N2053:N2053),"")</f>
        <v/>
      </c>
      <c r="R2053" s="81" t="str">
        <f aca="false">IF(P2053&lt;&gt;"",SUMIF(L2053:L2053,L2053,O2053:O2053),"")</f>
        <v/>
      </c>
    </row>
    <row r="2054" customFormat="false" ht="15" hidden="true" customHeight="true" outlineLevel="0" collapsed="false">
      <c r="A2054" s="83" t="s">
        <v>528</v>
      </c>
      <c r="B2054" s="84" t="s">
        <v>655</v>
      </c>
      <c r="C2054" s="83" t="s">
        <v>656</v>
      </c>
      <c r="D2054" s="83" t="s">
        <v>657</v>
      </c>
      <c r="E2054" s="83" t="s">
        <v>658</v>
      </c>
      <c r="F2054" s="83"/>
      <c r="G2054" s="85" t="s">
        <v>659</v>
      </c>
      <c r="H2054" s="84" t="s">
        <v>660</v>
      </c>
      <c r="I2054" s="84" t="s">
        <v>661</v>
      </c>
      <c r="J2054" s="84" t="s">
        <v>662</v>
      </c>
      <c r="L2054" s="63" t="n">
        <f aca="false">IF(AND(A2055&lt;&gt;"",A2054=""),L2053+1,L2053)</f>
        <v>196</v>
      </c>
      <c r="M2054" s="80" t="str">
        <f aca="false">IF(OR(A2054="Insumo",A2054="Composição Auxiliar"),J2054,"")</f>
        <v/>
      </c>
      <c r="N2054" s="81" t="str">
        <f aca="false">IF(E2054="Mão de Obra",J2054,"")</f>
        <v/>
      </c>
      <c r="O2054" s="81" t="str">
        <f aca="false">IF(N2054&lt;&gt;"","",M2054)</f>
        <v/>
      </c>
      <c r="P2054" s="82" t="str">
        <f aca="false">IF(A2054="Composição",B2054,"")</f>
        <v/>
      </c>
      <c r="Q2054" s="81" t="str">
        <f aca="false">IF(P2054&lt;&gt;"",SUMIF(L2054:L2054,L2054,N2054:N2054),"")</f>
        <v/>
      </c>
      <c r="R2054" s="81" t="str">
        <f aca="false">IF(P2054&lt;&gt;"",SUMIF(L2054:L2054,L2054,O2054:O2054),"")</f>
        <v/>
      </c>
    </row>
    <row r="2055" customFormat="false" ht="25.5" hidden="true" customHeight="true" outlineLevel="0" collapsed="false">
      <c r="A2055" s="86" t="s">
        <v>663</v>
      </c>
      <c r="B2055" s="87" t="s">
        <v>451</v>
      </c>
      <c r="C2055" s="86" t="s">
        <v>716</v>
      </c>
      <c r="D2055" s="86" t="s">
        <v>1542</v>
      </c>
      <c r="E2055" s="86" t="s">
        <v>724</v>
      </c>
      <c r="F2055" s="86"/>
      <c r="G2055" s="88" t="s">
        <v>718</v>
      </c>
      <c r="H2055" s="89" t="n">
        <v>1</v>
      </c>
      <c r="I2055" s="90" t="n">
        <f aca="false">SUMIF(L:L,$L2055,M:M)</f>
        <v>335.11</v>
      </c>
      <c r="J2055" s="90" t="n">
        <f aca="false">TRUNC(H2055*I2055,2)</f>
        <v>335.11</v>
      </c>
      <c r="L2055" s="63" t="n">
        <f aca="false">IF(AND(A2056&lt;&gt;"",A2055=""),L2054+1,L2054)</f>
        <v>196</v>
      </c>
      <c r="M2055" s="80" t="str">
        <f aca="false">IF(OR(A2055="Insumo",A2055="Composição Auxiliar"),J2055,"")</f>
        <v/>
      </c>
      <c r="N2055" s="81" t="str">
        <f aca="false">IF(E2055="Mão de Obra",J2055,"")</f>
        <v/>
      </c>
      <c r="O2055" s="81" t="str">
        <f aca="false">IF(N2055&lt;&gt;"","",M2055)</f>
        <v/>
      </c>
      <c r="P2055" s="82" t="str">
        <f aca="false">IF(A2055="Composição",B2055,"")</f>
        <v> S-ELE-INFRA-013 </v>
      </c>
      <c r="Q2055" s="81" t="n">
        <f aca="false">IF(P2055&lt;&gt;"",SUMIF(L2055:L2055,L2055,N2055:N2055),"")</f>
        <v>0</v>
      </c>
      <c r="R2055" s="81" t="n">
        <f aca="false">IF(P2055&lt;&gt;"",SUMIF(L2055:L2055,L2055,O2055:O2055),"")</f>
        <v>0</v>
      </c>
    </row>
    <row r="2056" customFormat="false" ht="25.5" hidden="true" customHeight="true" outlineLevel="0" collapsed="false">
      <c r="A2056" s="91" t="s">
        <v>668</v>
      </c>
      <c r="B2056" s="92" t="s">
        <v>819</v>
      </c>
      <c r="C2056" s="91" t="s">
        <v>664</v>
      </c>
      <c r="D2056" s="91" t="s">
        <v>820</v>
      </c>
      <c r="E2056" s="91" t="s">
        <v>671</v>
      </c>
      <c r="F2056" s="91"/>
      <c r="G2056" s="93" t="s">
        <v>672</v>
      </c>
      <c r="H2056" s="94" t="n">
        <v>1</v>
      </c>
      <c r="I2056" s="95" t="n">
        <f aca="false">SUMIFS(J:J,A:A,"Composição",B:B,$B2056)</f>
        <v>23.68</v>
      </c>
      <c r="J2056" s="95" t="n">
        <f aca="false">TRUNC(H2056*I2056,2)</f>
        <v>23.68</v>
      </c>
      <c r="L2056" s="63" t="n">
        <f aca="false">IF(AND(A2057&lt;&gt;"",A2056=""),L2055+1,L2055)</f>
        <v>196</v>
      </c>
      <c r="M2056" s="80" t="n">
        <f aca="false">IF(OR(A2056="Insumo",A2056="Composição Auxiliar"),J2056,"")</f>
        <v>23.68</v>
      </c>
      <c r="N2056" s="81" t="str">
        <f aca="false">IF(E2056="Mão de Obra",J2056,"")</f>
        <v/>
      </c>
      <c r="O2056" s="81" t="n">
        <f aca="false">IF(N2056&lt;&gt;"","",M2056)</f>
        <v>23.68</v>
      </c>
      <c r="P2056" s="82" t="str">
        <f aca="false">IF(A2056="Composição",B2056,"")</f>
        <v/>
      </c>
      <c r="Q2056" s="81" t="str">
        <f aca="false">IF(P2056&lt;&gt;"",SUMIF(L2056:L2056,L2056,N2056:N2056),"")</f>
        <v/>
      </c>
      <c r="R2056" s="81" t="str">
        <f aca="false">IF(P2056&lt;&gt;"",SUMIF(L2056:L2056,L2056,O2056:O2056),"")</f>
        <v/>
      </c>
    </row>
    <row r="2057" customFormat="false" ht="25.5" hidden="true" customHeight="true" outlineLevel="0" collapsed="false">
      <c r="A2057" s="91" t="s">
        <v>668</v>
      </c>
      <c r="B2057" s="92" t="s">
        <v>1543</v>
      </c>
      <c r="C2057" s="91" t="s">
        <v>716</v>
      </c>
      <c r="D2057" s="91" t="s">
        <v>1544</v>
      </c>
      <c r="E2057" s="91" t="s">
        <v>1505</v>
      </c>
      <c r="F2057" s="91"/>
      <c r="G2057" s="93" t="s">
        <v>718</v>
      </c>
      <c r="H2057" s="94" t="n">
        <v>1</v>
      </c>
      <c r="I2057" s="95" t="n">
        <f aca="false">SUMIFS(J:J,A:A,"Composição",B:B,$B2057)</f>
        <v>150.62</v>
      </c>
      <c r="J2057" s="95" t="n">
        <f aca="false">TRUNC(H2057*I2057,2)</f>
        <v>150.62</v>
      </c>
      <c r="L2057" s="63" t="n">
        <f aca="false">IF(AND(A2058&lt;&gt;"",A2057=""),L2056+1,L2056)</f>
        <v>196</v>
      </c>
      <c r="M2057" s="80" t="n">
        <f aca="false">IF(OR(A2057="Insumo",A2057="Composição Auxiliar"),J2057,"")</f>
        <v>150.62</v>
      </c>
      <c r="N2057" s="81" t="str">
        <f aca="false">IF(E2057="Mão de Obra",J2057,"")</f>
        <v/>
      </c>
      <c r="O2057" s="81" t="n">
        <f aca="false">IF(N2057&lt;&gt;"","",M2057)</f>
        <v>150.62</v>
      </c>
      <c r="P2057" s="82" t="str">
        <f aca="false">IF(A2057="Composição",B2057,"")</f>
        <v/>
      </c>
      <c r="Q2057" s="81" t="str">
        <f aca="false">IF(P2057&lt;&gt;"",SUMIF(L2057:L2057,L2057,N2057:N2057),"")</f>
        <v/>
      </c>
      <c r="R2057" s="81" t="str">
        <f aca="false">IF(P2057&lt;&gt;"",SUMIF(L2057:L2057,L2057,O2057:O2057),"")</f>
        <v/>
      </c>
    </row>
    <row r="2058" customFormat="false" ht="25.5" hidden="true" customHeight="true" outlineLevel="0" collapsed="false">
      <c r="A2058" s="91" t="s">
        <v>668</v>
      </c>
      <c r="B2058" s="92" t="s">
        <v>695</v>
      </c>
      <c r="C2058" s="91" t="s">
        <v>664</v>
      </c>
      <c r="D2058" s="91" t="s">
        <v>696</v>
      </c>
      <c r="E2058" s="91" t="s">
        <v>671</v>
      </c>
      <c r="F2058" s="91"/>
      <c r="G2058" s="93" t="s">
        <v>672</v>
      </c>
      <c r="H2058" s="94" t="n">
        <v>0.1</v>
      </c>
      <c r="I2058" s="95" t="n">
        <f aca="false">SUMIFS(J:J,A:A,"Composição",B:B,$B2058)</f>
        <v>19.93</v>
      </c>
      <c r="J2058" s="95" t="n">
        <f aca="false">TRUNC(H2058*I2058,2)</f>
        <v>1.99</v>
      </c>
      <c r="L2058" s="63" t="n">
        <f aca="false">IF(AND(A2059&lt;&gt;"",A2058=""),L2057+1,L2057)</f>
        <v>196</v>
      </c>
      <c r="M2058" s="80" t="n">
        <f aca="false">IF(OR(A2058="Insumo",A2058="Composição Auxiliar"),J2058,"")</f>
        <v>1.99</v>
      </c>
      <c r="N2058" s="81" t="str">
        <f aca="false">IF(E2058="Mão de Obra",J2058,"")</f>
        <v/>
      </c>
      <c r="O2058" s="81" t="n">
        <f aca="false">IF(N2058&lt;&gt;"","",M2058)</f>
        <v>1.99</v>
      </c>
      <c r="P2058" s="82" t="str">
        <f aca="false">IF(A2058="Composição",B2058,"")</f>
        <v/>
      </c>
      <c r="Q2058" s="81" t="str">
        <f aca="false">IF(P2058&lt;&gt;"",SUMIF(L2058:L2058,L2058,N2058:N2058),"")</f>
        <v/>
      </c>
      <c r="R2058" s="81" t="str">
        <f aca="false">IF(P2058&lt;&gt;"",SUMIF(L2058:L2058,L2058,O2058:O2058),"")</f>
        <v/>
      </c>
    </row>
    <row r="2059" customFormat="false" ht="25.5" hidden="true" customHeight="true" outlineLevel="0" collapsed="false">
      <c r="A2059" s="91" t="s">
        <v>668</v>
      </c>
      <c r="B2059" s="92" t="s">
        <v>1545</v>
      </c>
      <c r="C2059" s="91" t="s">
        <v>664</v>
      </c>
      <c r="D2059" s="91" t="s">
        <v>1546</v>
      </c>
      <c r="E2059" s="91" t="s">
        <v>671</v>
      </c>
      <c r="F2059" s="91"/>
      <c r="G2059" s="93" t="s">
        <v>672</v>
      </c>
      <c r="H2059" s="94" t="n">
        <v>0.3</v>
      </c>
      <c r="I2059" s="95" t="n">
        <f aca="false">SUMIFS(J:J,A:A,"Composição",B:B,$B2059)</f>
        <v>22.33</v>
      </c>
      <c r="J2059" s="95" t="n">
        <f aca="false">TRUNC(H2059*I2059,2)</f>
        <v>6.69</v>
      </c>
      <c r="L2059" s="63" t="n">
        <f aca="false">IF(AND(A2060&lt;&gt;"",A2059=""),L2058+1,L2058)</f>
        <v>196</v>
      </c>
      <c r="M2059" s="80" t="n">
        <f aca="false">IF(OR(A2059="Insumo",A2059="Composição Auxiliar"),J2059,"")</f>
        <v>6.69</v>
      </c>
      <c r="N2059" s="81" t="str">
        <f aca="false">IF(E2059="Mão de Obra",J2059,"")</f>
        <v/>
      </c>
      <c r="O2059" s="81" t="n">
        <f aca="false">IF(N2059&lt;&gt;"","",M2059)</f>
        <v>6.69</v>
      </c>
      <c r="P2059" s="82" t="str">
        <f aca="false">IF(A2059="Composição",B2059,"")</f>
        <v/>
      </c>
      <c r="Q2059" s="81" t="str">
        <f aca="false">IF(P2059&lt;&gt;"",SUMIF(L2059:L2059,L2059,N2059:N2059),"")</f>
        <v/>
      </c>
      <c r="R2059" s="81" t="str">
        <f aca="false">IF(P2059&lt;&gt;"",SUMIF(L2059:L2059,L2059,O2059:O2059),"")</f>
        <v/>
      </c>
    </row>
    <row r="2060" customFormat="false" ht="25.5" hidden="true" customHeight="true" outlineLevel="0" collapsed="false">
      <c r="A2060" s="91" t="s">
        <v>668</v>
      </c>
      <c r="B2060" s="92" t="s">
        <v>677</v>
      </c>
      <c r="C2060" s="91" t="s">
        <v>664</v>
      </c>
      <c r="D2060" s="91" t="s">
        <v>678</v>
      </c>
      <c r="E2060" s="91" t="s">
        <v>671</v>
      </c>
      <c r="F2060" s="91"/>
      <c r="G2060" s="93" t="s">
        <v>672</v>
      </c>
      <c r="H2060" s="94" t="n">
        <v>3</v>
      </c>
      <c r="I2060" s="95" t="n">
        <f aca="false">SUMIFS(J:J,A:A,"Composição",B:B,$B2060)</f>
        <v>18.93</v>
      </c>
      <c r="J2060" s="95" t="n">
        <f aca="false">TRUNC(H2060*I2060,2)</f>
        <v>56.79</v>
      </c>
      <c r="L2060" s="63" t="n">
        <f aca="false">IF(AND(A2061&lt;&gt;"",A2060=""),L2059+1,L2059)</f>
        <v>196</v>
      </c>
      <c r="M2060" s="80" t="n">
        <f aca="false">IF(OR(A2060="Insumo",A2060="Composição Auxiliar"),J2060,"")</f>
        <v>56.79</v>
      </c>
      <c r="N2060" s="81" t="str">
        <f aca="false">IF(E2060="Mão de Obra",J2060,"")</f>
        <v/>
      </c>
      <c r="O2060" s="81" t="n">
        <f aca="false">IF(N2060&lt;&gt;"","",M2060)</f>
        <v>56.79</v>
      </c>
      <c r="P2060" s="82" t="str">
        <f aca="false">IF(A2060="Composição",B2060,"")</f>
        <v/>
      </c>
      <c r="Q2060" s="81" t="str">
        <f aca="false">IF(P2060&lt;&gt;"",SUMIF(L2060:L2060,L2060,N2060:N2060),"")</f>
        <v/>
      </c>
      <c r="R2060" s="81" t="str">
        <f aca="false">IF(P2060&lt;&gt;"",SUMIF(L2060:L2060,L2060,O2060:O2060),"")</f>
        <v/>
      </c>
    </row>
    <row r="2061" customFormat="false" ht="14.25" hidden="true" customHeight="false" outlineLevel="0" collapsed="false">
      <c r="A2061" s="96" t="s">
        <v>679</v>
      </c>
      <c r="B2061" s="97" t="s">
        <v>1547</v>
      </c>
      <c r="C2061" s="96" t="str">
        <f aca="false">VLOOKUP(B2061,INSUMOS!$A:$I,2,0)</f>
        <v>SINAPI</v>
      </c>
      <c r="D2061" s="96" t="str">
        <f aca="false">VLOOKUP(B2061,INSUMOS!$A:$I,3,0)</f>
        <v>CAL HIDRATADA CH-I PARA ARGAMASSAS</v>
      </c>
      <c r="E2061" s="98" t="str">
        <f aca="false">VLOOKUP(B2061,INSUMOS!$A:$I,4,0)</f>
        <v>Material</v>
      </c>
      <c r="F2061" s="98"/>
      <c r="G2061" s="99" t="str">
        <f aca="false">VLOOKUP(B2061,INSUMOS!$A:$I,5,0)</f>
        <v>KG</v>
      </c>
      <c r="H2061" s="100" t="n">
        <v>5.3872</v>
      </c>
      <c r="I2061" s="101" t="n">
        <f aca="false">VLOOKUP(B2061,INSUMOS!$A:$I,8,0)</f>
        <v>1.2</v>
      </c>
      <c r="J2061" s="101" t="n">
        <f aca="false">TRUNC(H2061*I2061,2)</f>
        <v>6.46</v>
      </c>
      <c r="L2061" s="63" t="n">
        <f aca="false">IF(AND(A2062&lt;&gt;"",A2061=""),L2060+1,L2060)</f>
        <v>196</v>
      </c>
      <c r="M2061" s="80" t="n">
        <f aca="false">IF(OR(A2061="Insumo",A2061="Composição Auxiliar"),J2061,"")</f>
        <v>6.46</v>
      </c>
      <c r="N2061" s="81" t="str">
        <f aca="false">IF(E2061="Mão de Obra",J2061,"")</f>
        <v/>
      </c>
      <c r="O2061" s="81" t="n">
        <f aca="false">IF(N2061&lt;&gt;"","",M2061)</f>
        <v>6.46</v>
      </c>
      <c r="P2061" s="82" t="str">
        <f aca="false">IF(A2061="Composição",B2061,"")</f>
        <v/>
      </c>
      <c r="Q2061" s="81" t="str">
        <f aca="false">IF(P2061&lt;&gt;"",SUMIF(L2061:L2061,L2061,N2061:N2061),"")</f>
        <v/>
      </c>
      <c r="R2061" s="81" t="str">
        <f aca="false">IF(P2061&lt;&gt;"",SUMIF(L2061:L2061,L2061,O2061:O2061),"")</f>
        <v/>
      </c>
    </row>
    <row r="2062" customFormat="false" ht="25.5" hidden="true" customHeight="false" outlineLevel="0" collapsed="false">
      <c r="A2062" s="96" t="s">
        <v>679</v>
      </c>
      <c r="B2062" s="97" t="s">
        <v>1036</v>
      </c>
      <c r="C2062" s="96" t="str">
        <f aca="false">VLOOKUP(B2062,INSUMOS!$A:$I,2,0)</f>
        <v>SINAPI</v>
      </c>
      <c r="D2062" s="96" t="str">
        <f aca="false">VLOOKUP(B2062,INSUMOS!$A:$I,3,0)</f>
        <v>PEDRA BRITADA N. 2 (19 A 38 MM) POSTO PEDREIRA/FORNECEDOR, SEM FRETE</v>
      </c>
      <c r="E2062" s="98" t="str">
        <f aca="false">VLOOKUP(B2062,INSUMOS!$A:$I,4,0)</f>
        <v>Material</v>
      </c>
      <c r="F2062" s="98"/>
      <c r="G2062" s="99" t="str">
        <f aca="false">VLOOKUP(B2062,INSUMOS!$A:$I,5,0)</f>
        <v>m³</v>
      </c>
      <c r="H2062" s="100" t="n">
        <v>0.0177</v>
      </c>
      <c r="I2062" s="101" t="n">
        <f aca="false">VLOOKUP(B2062,INSUMOS!$A:$I,8,0)</f>
        <v>97.5</v>
      </c>
      <c r="J2062" s="101" t="n">
        <f aca="false">TRUNC(H2062*I2062,2)</f>
        <v>1.72</v>
      </c>
      <c r="L2062" s="63" t="n">
        <f aca="false">IF(AND(A2063&lt;&gt;"",A2062=""),L2061+1,L2061)</f>
        <v>196</v>
      </c>
      <c r="M2062" s="80" t="n">
        <f aca="false">IF(OR(A2062="Insumo",A2062="Composição Auxiliar"),J2062,"")</f>
        <v>1.72</v>
      </c>
      <c r="N2062" s="81" t="str">
        <f aca="false">IF(E2062="Mão de Obra",J2062,"")</f>
        <v/>
      </c>
      <c r="O2062" s="81" t="n">
        <f aca="false">IF(N2062&lt;&gt;"","",M2062)</f>
        <v>1.72</v>
      </c>
      <c r="P2062" s="82" t="str">
        <f aca="false">IF(A2062="Composição",B2062,"")</f>
        <v/>
      </c>
      <c r="Q2062" s="81" t="str">
        <f aca="false">IF(P2062&lt;&gt;"",SUMIF(L2062:L2062,L2062,N2062:N2062),"")</f>
        <v/>
      </c>
      <c r="R2062" s="81" t="str">
        <f aca="false">IF(P2062&lt;&gt;"",SUMIF(L2062:L2062,L2062,O2062:O2062),"")</f>
        <v/>
      </c>
    </row>
    <row r="2063" customFormat="false" ht="25.5" hidden="true" customHeight="false" outlineLevel="0" collapsed="false">
      <c r="A2063" s="96" t="s">
        <v>679</v>
      </c>
      <c r="B2063" s="97" t="s">
        <v>1018</v>
      </c>
      <c r="C2063" s="96" t="str">
        <f aca="false">VLOOKUP(B2063,INSUMOS!$A:$I,2,0)</f>
        <v>SINAPI</v>
      </c>
      <c r="D2063" s="96" t="str">
        <f aca="false">VLOOKUP(B2063,INSUMOS!$A:$I,3,0)</f>
        <v>PEDRA BRITADA N. 1 (9,5 A 19 MM) POSTO PEDREIRA/FORNECEDOR, SEM FRETE</v>
      </c>
      <c r="E2063" s="98" t="str">
        <f aca="false">VLOOKUP(B2063,INSUMOS!$A:$I,4,0)</f>
        <v>Material</v>
      </c>
      <c r="F2063" s="98"/>
      <c r="G2063" s="99" t="str">
        <f aca="false">VLOOKUP(B2063,INSUMOS!$A:$I,5,0)</f>
        <v>m³</v>
      </c>
      <c r="H2063" s="100" t="n">
        <v>0.002</v>
      </c>
      <c r="I2063" s="101" t="n">
        <f aca="false">VLOOKUP(B2063,INSUMOS!$A:$I,8,0)</f>
        <v>96.99</v>
      </c>
      <c r="J2063" s="101" t="n">
        <f aca="false">TRUNC(H2063*I2063,2)</f>
        <v>0.19</v>
      </c>
      <c r="L2063" s="63" t="n">
        <f aca="false">IF(AND(A2064&lt;&gt;"",A2063=""),L2062+1,L2062)</f>
        <v>196</v>
      </c>
      <c r="M2063" s="80" t="n">
        <f aca="false">IF(OR(A2063="Insumo",A2063="Composição Auxiliar"),J2063,"")</f>
        <v>0.19</v>
      </c>
      <c r="N2063" s="81" t="str">
        <f aca="false">IF(E2063="Mão de Obra",J2063,"")</f>
        <v/>
      </c>
      <c r="O2063" s="81" t="n">
        <f aca="false">IF(N2063&lt;&gt;"","",M2063)</f>
        <v>0.19</v>
      </c>
      <c r="P2063" s="82" t="str">
        <f aca="false">IF(A2063="Composição",B2063,"")</f>
        <v/>
      </c>
      <c r="Q2063" s="81" t="str">
        <f aca="false">IF(P2063&lt;&gt;"",SUMIF(L2063:L2063,L2063,N2063:N2063),"")</f>
        <v/>
      </c>
      <c r="R2063" s="81" t="str">
        <f aca="false">IF(P2063&lt;&gt;"",SUMIF(L2063:L2063,L2063,O2063:O2063),"")</f>
        <v/>
      </c>
    </row>
    <row r="2064" customFormat="false" ht="25.5" hidden="true" customHeight="false" outlineLevel="0" collapsed="false">
      <c r="A2064" s="96" t="s">
        <v>679</v>
      </c>
      <c r="B2064" s="97" t="s">
        <v>1016</v>
      </c>
      <c r="C2064" s="96" t="str">
        <f aca="false">VLOOKUP(B2064,INSUMOS!$A:$I,2,0)</f>
        <v>SINAPI</v>
      </c>
      <c r="D2064" s="96" t="str">
        <f aca="false">VLOOKUP(B2064,INSUMOS!$A:$I,3,0)</f>
        <v>AREIA MEDIA - POSTO JAZIDA/FORNECEDOR (RETIRADO NA JAZIDA, SEM TRANSPORTE)</v>
      </c>
      <c r="E2064" s="98" t="str">
        <f aca="false">VLOOKUP(B2064,INSUMOS!$A:$I,4,0)</f>
        <v>Material</v>
      </c>
      <c r="F2064" s="98"/>
      <c r="G2064" s="99" t="str">
        <f aca="false">VLOOKUP(B2064,INSUMOS!$A:$I,5,0)</f>
        <v>m³</v>
      </c>
      <c r="H2064" s="100" t="n">
        <v>0.0469</v>
      </c>
      <c r="I2064" s="101" t="n">
        <f aca="false">VLOOKUP(B2064,INSUMOS!$A:$I,8,0)</f>
        <v>90</v>
      </c>
      <c r="J2064" s="101" t="n">
        <f aca="false">TRUNC(H2064*I2064,2)</f>
        <v>4.22</v>
      </c>
      <c r="L2064" s="63" t="n">
        <f aca="false">IF(AND(A2065&lt;&gt;"",A2064=""),L2063+1,L2063)</f>
        <v>196</v>
      </c>
      <c r="M2064" s="80" t="n">
        <f aca="false">IF(OR(A2064="Insumo",A2064="Composição Auxiliar"),J2064,"")</f>
        <v>4.22</v>
      </c>
      <c r="N2064" s="81" t="str">
        <f aca="false">IF(E2064="Mão de Obra",J2064,"")</f>
        <v/>
      </c>
      <c r="O2064" s="81" t="n">
        <f aca="false">IF(N2064&lt;&gt;"","",M2064)</f>
        <v>4.22</v>
      </c>
      <c r="P2064" s="82" t="str">
        <f aca="false">IF(A2064="Composição",B2064,"")</f>
        <v/>
      </c>
      <c r="Q2064" s="81" t="str">
        <f aca="false">IF(P2064&lt;&gt;"",SUMIF(L2064:L2064,L2064,N2064:N2064),"")</f>
        <v/>
      </c>
      <c r="R2064" s="81" t="str">
        <f aca="false">IF(P2064&lt;&gt;"",SUMIF(L2064:L2064,L2064,O2064:O2064),"")</f>
        <v/>
      </c>
    </row>
    <row r="2065" customFormat="false" ht="25.5" hidden="true" customHeight="false" outlineLevel="0" collapsed="false">
      <c r="A2065" s="96" t="s">
        <v>679</v>
      </c>
      <c r="B2065" s="97" t="s">
        <v>982</v>
      </c>
      <c r="C2065" s="96" t="str">
        <f aca="false">VLOOKUP(B2065,INSUMOS!$A:$I,2,0)</f>
        <v>SINAPI</v>
      </c>
      <c r="D2065" s="96" t="str">
        <f aca="false">VLOOKUP(B2065,INSUMOS!$A:$I,3,0)</f>
        <v>DESMOLDANTE PROTETOR PARA FORMAS DE MADEIRA, DE BASE OLEOSA EMULSIONADA EM AGUA</v>
      </c>
      <c r="E2065" s="98" t="str">
        <f aca="false">VLOOKUP(B2065,INSUMOS!$A:$I,4,0)</f>
        <v>Material</v>
      </c>
      <c r="F2065" s="98"/>
      <c r="G2065" s="99" t="str">
        <f aca="false">VLOOKUP(B2065,INSUMOS!$A:$I,5,0)</f>
        <v>L</v>
      </c>
      <c r="H2065" s="100" t="n">
        <v>0.025</v>
      </c>
      <c r="I2065" s="101" t="n">
        <f aca="false">VLOOKUP(B2065,INSUMOS!$A:$I,8,0)</f>
        <v>7.3</v>
      </c>
      <c r="J2065" s="101" t="n">
        <f aca="false">TRUNC(H2065*I2065,2)</f>
        <v>0.18</v>
      </c>
      <c r="L2065" s="63" t="n">
        <f aca="false">IF(AND(A2066&lt;&gt;"",A2065=""),L2064+1,L2064)</f>
        <v>196</v>
      </c>
      <c r="M2065" s="80" t="n">
        <f aca="false">IF(OR(A2065="Insumo",A2065="Composição Auxiliar"),J2065,"")</f>
        <v>0.18</v>
      </c>
      <c r="N2065" s="81" t="str">
        <f aca="false">IF(E2065="Mão de Obra",J2065,"")</f>
        <v/>
      </c>
      <c r="O2065" s="81" t="n">
        <f aca="false">IF(N2065&lt;&gt;"","",M2065)</f>
        <v>0.18</v>
      </c>
      <c r="P2065" s="82" t="str">
        <f aca="false">IF(A2065="Composição",B2065,"")</f>
        <v/>
      </c>
      <c r="Q2065" s="81" t="str">
        <f aca="false">IF(P2065&lt;&gt;"",SUMIF(L2065:L2065,L2065,N2065:N2065),"")</f>
        <v/>
      </c>
      <c r="R2065" s="81" t="str">
        <f aca="false">IF(P2065&lt;&gt;"",SUMIF(L2065:L2065,L2065,O2065:O2065),"")</f>
        <v/>
      </c>
    </row>
    <row r="2066" customFormat="false" ht="38.25" hidden="true" customHeight="false" outlineLevel="0" collapsed="false">
      <c r="A2066" s="96" t="s">
        <v>679</v>
      </c>
      <c r="B2066" s="97" t="s">
        <v>1549</v>
      </c>
      <c r="C2066" s="96" t="str">
        <f aca="false">VLOOKUP(B2066,INSUMOS!$A:$I,2,0)</f>
        <v>SINAPI</v>
      </c>
      <c r="D2066" s="96" t="str">
        <f aca="false">VLOOKUP(B2066,INSUMOS!$A:$I,3,0)</f>
        <v>BETONEIRA CAPACIDADE NOMINAL 400 L, CAPACIDADE DE MISTURA  280 L, MOTOR ELETRICO TRIFASICO 220/380 V POTENCIA 2 CV, SEM CARREGADOR</v>
      </c>
      <c r="E2066" s="98" t="str">
        <f aca="false">VLOOKUP(B2066,INSUMOS!$A:$I,4,0)</f>
        <v>Equipamento</v>
      </c>
      <c r="F2066" s="98"/>
      <c r="G2066" s="99" t="str">
        <f aca="false">VLOOKUP(B2066,INSUMOS!$A:$I,5,0)</f>
        <v>UN</v>
      </c>
      <c r="H2066" s="100" t="n">
        <v>0.0001</v>
      </c>
      <c r="I2066" s="101" t="n">
        <f aca="false">VLOOKUP(B2066,INSUMOS!$A:$I,8,0)</f>
        <v>4544.95</v>
      </c>
      <c r="J2066" s="101" t="n">
        <f aca="false">TRUNC(H2066*I2066,2)</f>
        <v>0.45</v>
      </c>
      <c r="L2066" s="63" t="n">
        <f aca="false">IF(AND(A2067&lt;&gt;"",A2066=""),L2065+1,L2065)</f>
        <v>196</v>
      </c>
      <c r="M2066" s="80" t="n">
        <f aca="false">IF(OR(A2066="Insumo",A2066="Composição Auxiliar"),J2066,"")</f>
        <v>0.45</v>
      </c>
      <c r="N2066" s="81" t="str">
        <f aca="false">IF(E2066="Mão de Obra",J2066,"")</f>
        <v/>
      </c>
      <c r="O2066" s="81" t="n">
        <f aca="false">IF(N2066&lt;&gt;"","",M2066)</f>
        <v>0.45</v>
      </c>
      <c r="P2066" s="82" t="str">
        <f aca="false">IF(A2066="Composição",B2066,"")</f>
        <v/>
      </c>
      <c r="Q2066" s="81" t="str">
        <f aca="false">IF(P2066&lt;&gt;"",SUMIF(L2066:L2066,L2066,N2066:N2066),"")</f>
        <v/>
      </c>
      <c r="R2066" s="81" t="str">
        <f aca="false">IF(P2066&lt;&gt;"",SUMIF(L2066:L2066,L2066,O2066:O2066),"")</f>
        <v/>
      </c>
    </row>
    <row r="2067" customFormat="false" ht="38.25" hidden="true" customHeight="false" outlineLevel="0" collapsed="false">
      <c r="A2067" s="96" t="s">
        <v>679</v>
      </c>
      <c r="B2067" s="97" t="s">
        <v>1552</v>
      </c>
      <c r="C2067" s="96" t="str">
        <f aca="false">VLOOKUP(B2067,INSUMOS!$A:$I,2,0)</f>
        <v>SINAPI</v>
      </c>
      <c r="D2067" s="96" t="str">
        <f aca="false">VLOOKUP(B2067,INSUMOS!$A:$I,3,0)</f>
        <v>CHAPA/PAINEL DE MADEIRA COMPENSADA PLASTIFICADA (MADEIRITE PLASTIFICADO) PARA FORMA DE CONCRETO, DE 2200 X 1100 MM, E = 10 MM</v>
      </c>
      <c r="E2067" s="98" t="str">
        <f aca="false">VLOOKUP(B2067,INSUMOS!$A:$I,4,0)</f>
        <v>Material</v>
      </c>
      <c r="F2067" s="98"/>
      <c r="G2067" s="99" t="str">
        <f aca="false">VLOOKUP(B2067,INSUMOS!$A:$I,5,0)</f>
        <v>m²</v>
      </c>
      <c r="H2067" s="100" t="n">
        <v>0.055</v>
      </c>
      <c r="I2067" s="101" t="n">
        <f aca="false">VLOOKUP(B2067,INSUMOS!$A:$I,8,0)</f>
        <v>58.8</v>
      </c>
      <c r="J2067" s="101" t="n">
        <f aca="false">TRUNC(H2067*I2067,2)</f>
        <v>3.23</v>
      </c>
      <c r="L2067" s="63" t="n">
        <f aca="false">IF(AND(A2068&lt;&gt;"",A2067=""),L2066+1,L2066)</f>
        <v>196</v>
      </c>
      <c r="M2067" s="80" t="n">
        <f aca="false">IF(OR(A2067="Insumo",A2067="Composição Auxiliar"),J2067,"")</f>
        <v>3.23</v>
      </c>
      <c r="N2067" s="81" t="str">
        <f aca="false">IF(E2067="Mão de Obra",J2067,"")</f>
        <v/>
      </c>
      <c r="O2067" s="81" t="n">
        <f aca="false">IF(N2067&lt;&gt;"","",M2067)</f>
        <v>3.23</v>
      </c>
      <c r="P2067" s="82" t="str">
        <f aca="false">IF(A2067="Composição",B2067,"")</f>
        <v/>
      </c>
      <c r="Q2067" s="81" t="str">
        <f aca="false">IF(P2067&lt;&gt;"",SUMIF(L2067:L2067,L2067,N2067:N2067),"")</f>
        <v/>
      </c>
      <c r="R2067" s="81" t="str">
        <f aca="false">IF(P2067&lt;&gt;"",SUMIF(L2067:L2067,L2067,O2067:O2067),"")</f>
        <v/>
      </c>
    </row>
    <row r="2068" customFormat="false" ht="25.5" hidden="true" customHeight="false" outlineLevel="0" collapsed="false">
      <c r="A2068" s="96" t="s">
        <v>679</v>
      </c>
      <c r="B2068" s="97" t="s">
        <v>682</v>
      </c>
      <c r="C2068" s="96" t="str">
        <f aca="false">VLOOKUP(B2068,INSUMOS!$A:$I,2,0)</f>
        <v>SINAPI</v>
      </c>
      <c r="D2068" s="96" t="str">
        <f aca="false">VLOOKUP(B2068,INSUMOS!$A:$I,3,0)</f>
        <v>PONTALETE *7,5 X 7,5* CM EM PINUS, MISTA OU EQUIVALENTE DA REGIAO - BRUTA</v>
      </c>
      <c r="E2068" s="98" t="str">
        <f aca="false">VLOOKUP(B2068,INSUMOS!$A:$I,4,0)</f>
        <v>Material</v>
      </c>
      <c r="F2068" s="98"/>
      <c r="G2068" s="99" t="str">
        <f aca="false">VLOOKUP(B2068,INSUMOS!$A:$I,5,0)</f>
        <v>M</v>
      </c>
      <c r="H2068" s="100" t="n">
        <v>0.075</v>
      </c>
      <c r="I2068" s="101" t="n">
        <f aca="false">VLOOKUP(B2068,INSUMOS!$A:$I,8,0)</f>
        <v>7.74</v>
      </c>
      <c r="J2068" s="101" t="n">
        <f aca="false">TRUNC(H2068*I2068,2)</f>
        <v>0.58</v>
      </c>
      <c r="L2068" s="63" t="n">
        <f aca="false">IF(AND(A2069&lt;&gt;"",A2068=""),L2067+1,L2067)</f>
        <v>196</v>
      </c>
      <c r="M2068" s="80" t="n">
        <f aca="false">IF(OR(A2068="Insumo",A2068="Composição Auxiliar"),J2068,"")</f>
        <v>0.58</v>
      </c>
      <c r="N2068" s="81" t="str">
        <f aca="false">IF(E2068="Mão de Obra",J2068,"")</f>
        <v/>
      </c>
      <c r="O2068" s="81" t="n">
        <f aca="false">IF(N2068&lt;&gt;"","",M2068)</f>
        <v>0.58</v>
      </c>
      <c r="P2068" s="82" t="str">
        <f aca="false">IF(A2068="Composição",B2068,"")</f>
        <v/>
      </c>
      <c r="Q2068" s="81" t="str">
        <f aca="false">IF(P2068&lt;&gt;"",SUMIF(L2068:L2068,L2068,N2068:N2068),"")</f>
        <v/>
      </c>
      <c r="R2068" s="81" t="str">
        <f aca="false">IF(P2068&lt;&gt;"",SUMIF(L2068:L2068,L2068,O2068:O2068),"")</f>
        <v/>
      </c>
    </row>
    <row r="2069" customFormat="false" ht="14.25" hidden="true" customHeight="false" outlineLevel="0" collapsed="false">
      <c r="A2069" s="96" t="s">
        <v>679</v>
      </c>
      <c r="B2069" s="97" t="s">
        <v>1017</v>
      </c>
      <c r="C2069" s="96" t="str">
        <f aca="false">VLOOKUP(B2069,INSUMOS!$A:$I,2,0)</f>
        <v>SINAPI</v>
      </c>
      <c r="D2069" s="96" t="str">
        <f aca="false">VLOOKUP(B2069,INSUMOS!$A:$I,3,0)</f>
        <v>CIMENTO PORTLAND COMPOSTO CP II-32</v>
      </c>
      <c r="E2069" s="98" t="str">
        <f aca="false">VLOOKUP(B2069,INSUMOS!$A:$I,4,0)</f>
        <v>Material</v>
      </c>
      <c r="F2069" s="98"/>
      <c r="G2069" s="99" t="str">
        <f aca="false">VLOOKUP(B2069,INSUMOS!$A:$I,5,0)</f>
        <v>KG</v>
      </c>
      <c r="H2069" s="100" t="n">
        <v>11.1282</v>
      </c>
      <c r="I2069" s="101" t="n">
        <f aca="false">VLOOKUP(B2069,INSUMOS!$A:$I,8,0)</f>
        <v>0.81</v>
      </c>
      <c r="J2069" s="101" t="n">
        <f aca="false">TRUNC(H2069*I2069,2)</f>
        <v>9.01</v>
      </c>
      <c r="L2069" s="63" t="n">
        <f aca="false">IF(AND(A2070&lt;&gt;"",A2069=""),L2068+1,L2068)</f>
        <v>196</v>
      </c>
      <c r="M2069" s="80" t="n">
        <f aca="false">IF(OR(A2069="Insumo",A2069="Composição Auxiliar"),J2069,"")</f>
        <v>9.01</v>
      </c>
      <c r="N2069" s="81" t="str">
        <f aca="false">IF(E2069="Mão de Obra",J2069,"")</f>
        <v/>
      </c>
      <c r="O2069" s="81" t="n">
        <f aca="false">IF(N2069&lt;&gt;"","",M2069)</f>
        <v>9.01</v>
      </c>
      <c r="P2069" s="82" t="str">
        <f aca="false">IF(A2069="Composição",B2069,"")</f>
        <v/>
      </c>
      <c r="Q2069" s="81" t="str">
        <f aca="false">IF(P2069&lt;&gt;"",SUMIF(L2069:L2069,L2069,N2069:N2069),"")</f>
        <v/>
      </c>
      <c r="R2069" s="81" t="str">
        <f aca="false">IF(P2069&lt;&gt;"",SUMIF(L2069:L2069,L2069,O2069:O2069),"")</f>
        <v/>
      </c>
    </row>
    <row r="2070" customFormat="false" ht="14.25" hidden="true" customHeight="false" outlineLevel="0" collapsed="false">
      <c r="A2070" s="96" t="s">
        <v>679</v>
      </c>
      <c r="B2070" s="97" t="s">
        <v>1551</v>
      </c>
      <c r="C2070" s="96" t="str">
        <f aca="false">VLOOKUP(B2070,INSUMOS!$A:$I,2,0)</f>
        <v>SINAPI</v>
      </c>
      <c r="D2070" s="96" t="str">
        <f aca="false">VLOOKUP(B2070,INSUMOS!$A:$I,3,0)</f>
        <v>TIJOLO CERAMICO MACICO COMUM *5 X 10 X 20* CM (L X A X C)</v>
      </c>
      <c r="E2070" s="98" t="str">
        <f aca="false">VLOOKUP(B2070,INSUMOS!$A:$I,4,0)</f>
        <v>Material</v>
      </c>
      <c r="F2070" s="98"/>
      <c r="G2070" s="99" t="str">
        <f aca="false">VLOOKUP(B2070,INSUMOS!$A:$I,5,0)</f>
        <v>UN</v>
      </c>
      <c r="H2070" s="100" t="n">
        <v>66.4</v>
      </c>
      <c r="I2070" s="101" t="n">
        <f aca="false">VLOOKUP(B2070,INSUMOS!$A:$I,8,0)</f>
        <v>0.72</v>
      </c>
      <c r="J2070" s="101" t="n">
        <f aca="false">TRUNC(H2070*I2070,2)</f>
        <v>47.8</v>
      </c>
      <c r="L2070" s="63" t="n">
        <f aca="false">IF(AND(A2071&lt;&gt;"",A2070=""),L2069+1,L2069)</f>
        <v>196</v>
      </c>
      <c r="M2070" s="80" t="n">
        <f aca="false">IF(OR(A2070="Insumo",A2070="Composição Auxiliar"),J2070,"")</f>
        <v>47.8</v>
      </c>
      <c r="N2070" s="81" t="str">
        <f aca="false">IF(E2070="Mão de Obra",J2070,"")</f>
        <v/>
      </c>
      <c r="O2070" s="81" t="n">
        <f aca="false">IF(N2070&lt;&gt;"","",M2070)</f>
        <v>47.8</v>
      </c>
      <c r="P2070" s="82" t="str">
        <f aca="false">IF(A2070="Composição",B2070,"")</f>
        <v/>
      </c>
      <c r="Q2070" s="81" t="str">
        <f aca="false">IF(P2070&lt;&gt;"",SUMIF(L2070:L2070,L2070,N2070:N2070),"")</f>
        <v/>
      </c>
      <c r="R2070" s="81" t="str">
        <f aca="false">IF(P2070&lt;&gt;"",SUMIF(L2070:L2070,L2070,O2070:O2070),"")</f>
        <v/>
      </c>
    </row>
    <row r="2071" customFormat="false" ht="14.25" hidden="true" customHeight="false" outlineLevel="0" collapsed="false">
      <c r="A2071" s="96" t="s">
        <v>679</v>
      </c>
      <c r="B2071" s="97" t="s">
        <v>1550</v>
      </c>
      <c r="C2071" s="96" t="str">
        <f aca="false">VLOOKUP(B2071,INSUMOS!$A:$I,2,0)</f>
        <v>SINAPI</v>
      </c>
      <c r="D2071" s="96" t="str">
        <f aca="false">VLOOKUP(B2071,INSUMOS!$A:$I,3,0)</f>
        <v>PREGO DE ACO POLIDO COM CABECA 17 X 27 (2 1/2 X 11)</v>
      </c>
      <c r="E2071" s="98" t="str">
        <f aca="false">VLOOKUP(B2071,INSUMOS!$A:$I,4,0)</f>
        <v>Material</v>
      </c>
      <c r="F2071" s="98"/>
      <c r="G2071" s="99" t="str">
        <f aca="false">VLOOKUP(B2071,INSUMOS!$A:$I,5,0)</f>
        <v>KG</v>
      </c>
      <c r="H2071" s="100" t="n">
        <v>0.05</v>
      </c>
      <c r="I2071" s="101" t="n">
        <f aca="false">VLOOKUP(B2071,INSUMOS!$A:$I,8,0)</f>
        <v>22.71</v>
      </c>
      <c r="J2071" s="101" t="n">
        <f aca="false">TRUNC(H2071*I2071,2)</f>
        <v>1.13</v>
      </c>
      <c r="L2071" s="63" t="n">
        <f aca="false">IF(AND(A2072&lt;&gt;"",A2071=""),L2070+1,L2070)</f>
        <v>196</v>
      </c>
      <c r="M2071" s="80" t="n">
        <f aca="false">IF(OR(A2071="Insumo",A2071="Composição Auxiliar"),J2071,"")</f>
        <v>1.13</v>
      </c>
      <c r="N2071" s="81" t="str">
        <f aca="false">IF(E2071="Mão de Obra",J2071,"")</f>
        <v/>
      </c>
      <c r="O2071" s="81" t="n">
        <f aca="false">IF(N2071&lt;&gt;"","",M2071)</f>
        <v>1.13</v>
      </c>
      <c r="P2071" s="82" t="str">
        <f aca="false">IF(A2071="Composição",B2071,"")</f>
        <v/>
      </c>
      <c r="Q2071" s="81" t="str">
        <f aca="false">IF(P2071&lt;&gt;"",SUMIF(L2071:L2071,L2071,N2071:N2071),"")</f>
        <v/>
      </c>
      <c r="R2071" s="81" t="str">
        <f aca="false">IF(P2071&lt;&gt;"",SUMIF(L2071:L2071,L2071,O2071:O2071),"")</f>
        <v/>
      </c>
    </row>
    <row r="2072" customFormat="false" ht="25.5" hidden="true" customHeight="false" outlineLevel="0" collapsed="false">
      <c r="A2072" s="96" t="s">
        <v>679</v>
      </c>
      <c r="B2072" s="97" t="s">
        <v>1381</v>
      </c>
      <c r="C2072" s="96" t="str">
        <f aca="false">VLOOKUP(B2072,INSUMOS!$A:$I,2,0)</f>
        <v>SINAPI</v>
      </c>
      <c r="D2072" s="96" t="str">
        <f aca="false">VLOOKUP(B2072,INSUMOS!$A:$I,3,0)</f>
        <v>SARRAFO *2,5 X 10* CM EM PINUS, MISTA OU EQUIVALENTE DA REGIAO - BRUTA</v>
      </c>
      <c r="E2072" s="98" t="str">
        <f aca="false">VLOOKUP(B2072,INSUMOS!$A:$I,4,0)</f>
        <v>Material</v>
      </c>
      <c r="F2072" s="98"/>
      <c r="G2072" s="99" t="str">
        <f aca="false">VLOOKUP(B2072,INSUMOS!$A:$I,5,0)</f>
        <v>M</v>
      </c>
      <c r="H2072" s="100" t="n">
        <v>0.075</v>
      </c>
      <c r="I2072" s="101" t="n">
        <f aca="false">VLOOKUP(B2072,INSUMOS!$A:$I,8,0)</f>
        <v>3.92</v>
      </c>
      <c r="J2072" s="101" t="n">
        <f aca="false">TRUNC(H2072*I2072,2)</f>
        <v>0.29</v>
      </c>
      <c r="L2072" s="63" t="n">
        <f aca="false">IF(AND(A2073&lt;&gt;"",A2072=""),L2071+1,L2071)</f>
        <v>196</v>
      </c>
      <c r="M2072" s="80" t="n">
        <f aca="false">IF(OR(A2072="Insumo",A2072="Composição Auxiliar"),J2072,"")</f>
        <v>0.29</v>
      </c>
      <c r="N2072" s="81" t="str">
        <f aca="false">IF(E2072="Mão de Obra",J2072,"")</f>
        <v/>
      </c>
      <c r="O2072" s="81" t="n">
        <f aca="false">IF(N2072&lt;&gt;"","",M2072)</f>
        <v>0.29</v>
      </c>
      <c r="P2072" s="82" t="str">
        <f aca="false">IF(A2072="Composição",B2072,"")</f>
        <v/>
      </c>
      <c r="Q2072" s="81" t="str">
        <f aca="false">IF(P2072&lt;&gt;"",SUMIF(L2072:L2072,L2072,N2072:N2072),"")</f>
        <v/>
      </c>
      <c r="R2072" s="81" t="str">
        <f aca="false">IF(P2072&lt;&gt;"",SUMIF(L2072:L2072,L2072,O2072:O2072),"")</f>
        <v/>
      </c>
    </row>
    <row r="2073" customFormat="false" ht="14.25" hidden="true" customHeight="false" outlineLevel="0" collapsed="false">
      <c r="A2073" s="96" t="s">
        <v>679</v>
      </c>
      <c r="B2073" s="97" t="s">
        <v>1548</v>
      </c>
      <c r="C2073" s="96" t="str">
        <f aca="false">VLOOKUP(B2073,INSUMOS!$A:$I,2,0)</f>
        <v>SINAPI</v>
      </c>
      <c r="D2073" s="96" t="str">
        <f aca="false">VLOOKUP(B2073,INSUMOS!$A:$I,3,0)</f>
        <v>ACO CA-50, 8,0 MM, VERGALHAO</v>
      </c>
      <c r="E2073" s="98" t="str">
        <f aca="false">VLOOKUP(B2073,INSUMOS!$A:$I,4,0)</f>
        <v>Material</v>
      </c>
      <c r="F2073" s="98"/>
      <c r="G2073" s="99" t="str">
        <f aca="false">VLOOKUP(B2073,INSUMOS!$A:$I,5,0)</f>
        <v>KG</v>
      </c>
      <c r="H2073" s="100" t="n">
        <v>2</v>
      </c>
      <c r="I2073" s="101" t="n">
        <f aca="false">VLOOKUP(B2073,INSUMOS!$A:$I,8,0)</f>
        <v>10.04</v>
      </c>
      <c r="J2073" s="101" t="n">
        <f aca="false">TRUNC(H2073*I2073,2)</f>
        <v>20.08</v>
      </c>
      <c r="L2073" s="63" t="n">
        <f aca="false">IF(AND(A2074&lt;&gt;"",A2073=""),L2072+1,L2072)</f>
        <v>196</v>
      </c>
      <c r="M2073" s="80" t="n">
        <f aca="false">IF(OR(A2073="Insumo",A2073="Composição Auxiliar"),J2073,"")</f>
        <v>20.08</v>
      </c>
      <c r="N2073" s="81" t="str">
        <f aca="false">IF(E2073="Mão de Obra",J2073,"")</f>
        <v/>
      </c>
      <c r="O2073" s="81" t="n">
        <f aca="false">IF(N2073&lt;&gt;"","",M2073)</f>
        <v>20.08</v>
      </c>
      <c r="P2073" s="82" t="str">
        <f aca="false">IF(A2073="Composição",B2073,"")</f>
        <v/>
      </c>
      <c r="Q2073" s="81" t="str">
        <f aca="false">IF(P2073&lt;&gt;"",SUMIF(L2073:L2073,L2073,N2073:N2073),"")</f>
        <v/>
      </c>
      <c r="R2073" s="81" t="str">
        <f aca="false">IF(P2073&lt;&gt;"",SUMIF(L2073:L2073,L2073,O2073:O2073),"")</f>
        <v/>
      </c>
    </row>
    <row r="2074" customFormat="false" ht="14.25" hidden="true" customHeight="false" outlineLevel="0" collapsed="false">
      <c r="A2074" s="102"/>
      <c r="B2074" s="102"/>
      <c r="C2074" s="102"/>
      <c r="D2074" s="102"/>
      <c r="E2074" s="102"/>
      <c r="F2074" s="103"/>
      <c r="G2074" s="102"/>
      <c r="H2074" s="103"/>
      <c r="I2074" s="102"/>
      <c r="J2074" s="103"/>
      <c r="L2074" s="63" t="n">
        <f aca="false">IF(AND(A2075&lt;&gt;"",A2074=""),L2073+1,L2073)</f>
        <v>196</v>
      </c>
      <c r="M2074" s="80" t="str">
        <f aca="false">IF(OR(A2074="Insumo",A2074="Composição Auxiliar"),J2074,"")</f>
        <v/>
      </c>
      <c r="N2074" s="81" t="str">
        <f aca="false">IF(E2074="Mão de Obra",J2074,"")</f>
        <v/>
      </c>
      <c r="O2074" s="81" t="str">
        <f aca="false">IF(N2074&lt;&gt;"","",M2074)</f>
        <v/>
      </c>
      <c r="P2074" s="82" t="str">
        <f aca="false">IF(A2074="Composição",B2074,"")</f>
        <v/>
      </c>
      <c r="Q2074" s="81" t="str">
        <f aca="false">IF(P2074&lt;&gt;"",SUMIF(L2074:L2074,L2074,N2074:N2074),"")</f>
        <v/>
      </c>
      <c r="R2074" s="81" t="str">
        <f aca="false">IF(P2074&lt;&gt;"",SUMIF(L2074:L2074,L2074,O2074:O2074),"")</f>
        <v/>
      </c>
    </row>
    <row r="2075" customFormat="false" ht="15" hidden="true" customHeight="false" outlineLevel="0" collapsed="false">
      <c r="A2075" s="102"/>
      <c r="B2075" s="102"/>
      <c r="C2075" s="102"/>
      <c r="D2075" s="102"/>
      <c r="E2075" s="102"/>
      <c r="F2075" s="103"/>
      <c r="G2075" s="102"/>
      <c r="H2075" s="104"/>
      <c r="I2075" s="104"/>
      <c r="J2075" s="103"/>
      <c r="L2075" s="63" t="n">
        <f aca="false">IF(AND(A2076&lt;&gt;"",A2075=""),L2074+1,L2074)</f>
        <v>196</v>
      </c>
      <c r="M2075" s="80" t="str">
        <f aca="false">IF(OR(A2075="Insumo",A2075="Composição Auxiliar"),J2075,"")</f>
        <v/>
      </c>
      <c r="N2075" s="81" t="str">
        <f aca="false">IF(E2075="Mão de Obra",J2075,"")</f>
        <v/>
      </c>
      <c r="O2075" s="81" t="str">
        <f aca="false">IF(N2075&lt;&gt;"","",M2075)</f>
        <v/>
      </c>
      <c r="P2075" s="82" t="str">
        <f aca="false">IF(A2075="Composição",B2075,"")</f>
        <v/>
      </c>
      <c r="Q2075" s="81" t="str">
        <f aca="false">IF(P2075&lt;&gt;"",SUMIF(L2075:L2075,L2075,N2075:N2075),"")</f>
        <v/>
      </c>
      <c r="R2075" s="81" t="str">
        <f aca="false">IF(P2075&lt;&gt;"",SUMIF(L2075:L2075,L2075,O2075:O2075),"")</f>
        <v/>
      </c>
    </row>
    <row r="2076" customFormat="false" ht="15" hidden="true" customHeight="false" outlineLevel="0" collapsed="false">
      <c r="A2076" s="108"/>
      <c r="B2076" s="108"/>
      <c r="C2076" s="108"/>
      <c r="D2076" s="108"/>
      <c r="E2076" s="108"/>
      <c r="F2076" s="108"/>
      <c r="G2076" s="108"/>
      <c r="H2076" s="108"/>
      <c r="I2076" s="108"/>
      <c r="J2076" s="108"/>
      <c r="L2076" s="63" t="n">
        <f aca="false">IF(AND(A2077&lt;&gt;"",A2076=""),L2075+1,L2075)</f>
        <v>197</v>
      </c>
      <c r="M2076" s="80" t="str">
        <f aca="false">IF(OR(A2076="Insumo",A2076="Composição Auxiliar"),J2076,"")</f>
        <v/>
      </c>
      <c r="N2076" s="81" t="str">
        <f aca="false">IF(E2076="Mão de Obra",J2076,"")</f>
        <v/>
      </c>
      <c r="O2076" s="81" t="str">
        <f aca="false">IF(N2076&lt;&gt;"","",M2076)</f>
        <v/>
      </c>
      <c r="P2076" s="82" t="str">
        <f aca="false">IF(A2076="Composição",B2076,"")</f>
        <v/>
      </c>
      <c r="Q2076" s="81" t="str">
        <f aca="false">IF(P2076&lt;&gt;"",SUMIF(L2076:L2076,L2076,N2076:N2076),"")</f>
        <v/>
      </c>
      <c r="R2076" s="81" t="str">
        <f aca="false">IF(P2076&lt;&gt;"",SUMIF(L2076:L2076,L2076,O2076:O2076),"")</f>
        <v/>
      </c>
    </row>
    <row r="2077" customFormat="false" ht="15" hidden="true" customHeight="true" outlineLevel="0" collapsed="false">
      <c r="A2077" s="83" t="s">
        <v>529</v>
      </c>
      <c r="B2077" s="84" t="s">
        <v>655</v>
      </c>
      <c r="C2077" s="83" t="s">
        <v>656</v>
      </c>
      <c r="D2077" s="83" t="s">
        <v>657</v>
      </c>
      <c r="E2077" s="83" t="s">
        <v>658</v>
      </c>
      <c r="F2077" s="83"/>
      <c r="G2077" s="85" t="s">
        <v>659</v>
      </c>
      <c r="H2077" s="84" t="s">
        <v>660</v>
      </c>
      <c r="I2077" s="84" t="s">
        <v>661</v>
      </c>
      <c r="J2077" s="84" t="s">
        <v>662</v>
      </c>
      <c r="L2077" s="63" t="n">
        <f aca="false">IF(AND(A2078&lt;&gt;"",A2077=""),L2076+1,L2076)</f>
        <v>197</v>
      </c>
      <c r="M2077" s="80" t="str">
        <f aca="false">IF(OR(A2077="Insumo",A2077="Composição Auxiliar"),J2077,"")</f>
        <v/>
      </c>
      <c r="N2077" s="81" t="str">
        <f aca="false">IF(E2077="Mão de Obra",J2077,"")</f>
        <v/>
      </c>
      <c r="O2077" s="81" t="str">
        <f aca="false">IF(N2077&lt;&gt;"","",M2077)</f>
        <v/>
      </c>
      <c r="P2077" s="82" t="str">
        <f aca="false">IF(A2077="Composição",B2077,"")</f>
        <v/>
      </c>
      <c r="Q2077" s="81" t="str">
        <f aca="false">IF(P2077&lt;&gt;"",SUMIF(L2077:L2077,L2077,N2077:N2077),"")</f>
        <v/>
      </c>
      <c r="R2077" s="81" t="str">
        <f aca="false">IF(P2077&lt;&gt;"",SUMIF(L2077:L2077,L2077,O2077:O2077),"")</f>
        <v/>
      </c>
    </row>
    <row r="2078" customFormat="false" ht="25.5" hidden="true" customHeight="true" outlineLevel="0" collapsed="false">
      <c r="A2078" s="86" t="s">
        <v>663</v>
      </c>
      <c r="B2078" s="87" t="s">
        <v>530</v>
      </c>
      <c r="C2078" s="86" t="s">
        <v>716</v>
      </c>
      <c r="D2078" s="86" t="s">
        <v>1644</v>
      </c>
      <c r="E2078" s="86" t="s">
        <v>1505</v>
      </c>
      <c r="F2078" s="86"/>
      <c r="G2078" s="88" t="s">
        <v>718</v>
      </c>
      <c r="H2078" s="89" t="n">
        <v>1</v>
      </c>
      <c r="I2078" s="90" t="n">
        <f aca="false">SUMIF(L:L,$L2078,M:M)</f>
        <v>260.21</v>
      </c>
      <c r="J2078" s="90" t="n">
        <f aca="false">TRUNC(H2078*I2078,2)</f>
        <v>260.21</v>
      </c>
      <c r="L2078" s="63" t="n">
        <f aca="false">IF(AND(A2079&lt;&gt;"",A2078=""),L2077+1,L2077)</f>
        <v>197</v>
      </c>
      <c r="M2078" s="80" t="str">
        <f aca="false">IF(OR(A2078="Insumo",A2078="Composição Auxiliar"),J2078,"")</f>
        <v/>
      </c>
      <c r="N2078" s="81" t="str">
        <f aca="false">IF(E2078="Mão de Obra",J2078,"")</f>
        <v/>
      </c>
      <c r="O2078" s="81" t="str">
        <f aca="false">IF(N2078&lt;&gt;"","",M2078)</f>
        <v/>
      </c>
      <c r="P2078" s="82" t="str">
        <f aca="false">IF(A2078="Composição",B2078,"")</f>
        <v> S-ARQ-DIVE-PRRN-004 </v>
      </c>
      <c r="Q2078" s="81" t="n">
        <f aca="false">IF(P2078&lt;&gt;"",SUMIF(L2078:L2078,L2078,N2078:N2078),"")</f>
        <v>0</v>
      </c>
      <c r="R2078" s="81" t="n">
        <f aca="false">IF(P2078&lt;&gt;"",SUMIF(L2078:L2078,L2078,O2078:O2078),"")</f>
        <v>0</v>
      </c>
    </row>
    <row r="2079" customFormat="false" ht="25.5" hidden="true" customHeight="true" outlineLevel="0" collapsed="false">
      <c r="A2079" s="91" t="s">
        <v>668</v>
      </c>
      <c r="B2079" s="92" t="s">
        <v>1226</v>
      </c>
      <c r="C2079" s="91" t="s">
        <v>664</v>
      </c>
      <c r="D2079" s="91" t="s">
        <v>1227</v>
      </c>
      <c r="E2079" s="91" t="s">
        <v>671</v>
      </c>
      <c r="F2079" s="91"/>
      <c r="G2079" s="93" t="s">
        <v>672</v>
      </c>
      <c r="H2079" s="94" t="n">
        <v>0.073</v>
      </c>
      <c r="I2079" s="95" t="n">
        <f aca="false">SUMIFS(J:J,A:A,"Composição",B:B,$B2079)</f>
        <v>23.91</v>
      </c>
      <c r="J2079" s="95" t="n">
        <f aca="false">TRUNC(H2079*I2079,2)</f>
        <v>1.74</v>
      </c>
      <c r="L2079" s="63" t="n">
        <f aca="false">IF(AND(A2080&lt;&gt;"",A2079=""),L2078+1,L2078)</f>
        <v>197</v>
      </c>
      <c r="M2079" s="80" t="n">
        <f aca="false">IF(OR(A2079="Insumo",A2079="Composição Auxiliar"),J2079,"")</f>
        <v>1.74</v>
      </c>
      <c r="N2079" s="81" t="str">
        <f aca="false">IF(E2079="Mão de Obra",J2079,"")</f>
        <v/>
      </c>
      <c r="O2079" s="81" t="n">
        <f aca="false">IF(N2079&lt;&gt;"","",M2079)</f>
        <v>1.74</v>
      </c>
      <c r="P2079" s="82" t="str">
        <f aca="false">IF(A2079="Composição",B2079,"")</f>
        <v/>
      </c>
      <c r="Q2079" s="81" t="str">
        <f aca="false">IF(P2079&lt;&gt;"",SUMIF(L2079:L2079,L2079,N2079:N2079),"")</f>
        <v/>
      </c>
      <c r="R2079" s="81" t="str">
        <f aca="false">IF(P2079&lt;&gt;"",SUMIF(L2079:L2079,L2079,O2079:O2079),"")</f>
        <v/>
      </c>
    </row>
    <row r="2080" customFormat="false" ht="25.5" hidden="true" customHeight="true" outlineLevel="0" collapsed="false">
      <c r="A2080" s="91" t="s">
        <v>668</v>
      </c>
      <c r="B2080" s="92" t="s">
        <v>697</v>
      </c>
      <c r="C2080" s="91" t="s">
        <v>664</v>
      </c>
      <c r="D2080" s="91" t="s">
        <v>698</v>
      </c>
      <c r="E2080" s="91" t="s">
        <v>691</v>
      </c>
      <c r="F2080" s="91"/>
      <c r="G2080" s="93" t="s">
        <v>699</v>
      </c>
      <c r="H2080" s="94" t="n">
        <v>0.028</v>
      </c>
      <c r="I2080" s="95" t="n">
        <f aca="false">SUMIFS(J:J,A:A,"Composição",B:B,$B2080)</f>
        <v>26.23</v>
      </c>
      <c r="J2080" s="95" t="n">
        <f aca="false">TRUNC(H2080*I2080,2)</f>
        <v>0.73</v>
      </c>
      <c r="L2080" s="63" t="n">
        <f aca="false">IF(AND(A2081&lt;&gt;"",A2080=""),L2079+1,L2079)</f>
        <v>197</v>
      </c>
      <c r="M2080" s="80" t="n">
        <f aca="false">IF(OR(A2080="Insumo",A2080="Composição Auxiliar"),J2080,"")</f>
        <v>0.73</v>
      </c>
      <c r="N2080" s="81" t="str">
        <f aca="false">IF(E2080="Mão de Obra",J2080,"")</f>
        <v/>
      </c>
      <c r="O2080" s="81" t="n">
        <f aca="false">IF(N2080&lt;&gt;"","",M2080)</f>
        <v>0.73</v>
      </c>
      <c r="P2080" s="82" t="str">
        <f aca="false">IF(A2080="Composição",B2080,"")</f>
        <v/>
      </c>
      <c r="Q2080" s="81" t="str">
        <f aca="false">IF(P2080&lt;&gt;"",SUMIF(L2080:L2080,L2080,N2080:N2080),"")</f>
        <v/>
      </c>
      <c r="R2080" s="81" t="str">
        <f aca="false">IF(P2080&lt;&gt;"",SUMIF(L2080:L2080,L2080,O2080:O2080),"")</f>
        <v/>
      </c>
    </row>
    <row r="2081" customFormat="false" ht="25.5" hidden="true" customHeight="true" outlineLevel="0" collapsed="false">
      <c r="A2081" s="91" t="s">
        <v>668</v>
      </c>
      <c r="B2081" s="92" t="s">
        <v>689</v>
      </c>
      <c r="C2081" s="91" t="s">
        <v>664</v>
      </c>
      <c r="D2081" s="91" t="s">
        <v>690</v>
      </c>
      <c r="E2081" s="91" t="s">
        <v>691</v>
      </c>
      <c r="F2081" s="91"/>
      <c r="G2081" s="93" t="s">
        <v>692</v>
      </c>
      <c r="H2081" s="94" t="n">
        <v>0.047</v>
      </c>
      <c r="I2081" s="95" t="n">
        <f aca="false">SUMIFS(J:J,A:A,"Composição",B:B,$B2081)</f>
        <v>27.81</v>
      </c>
      <c r="J2081" s="95" t="n">
        <f aca="false">TRUNC(H2081*I2081,2)</f>
        <v>1.3</v>
      </c>
      <c r="L2081" s="63" t="n">
        <f aca="false">IF(AND(A2082&lt;&gt;"",A2081=""),L2080+1,L2080)</f>
        <v>197</v>
      </c>
      <c r="M2081" s="80" t="n">
        <f aca="false">IF(OR(A2081="Insumo",A2081="Composição Auxiliar"),J2081,"")</f>
        <v>1.3</v>
      </c>
      <c r="N2081" s="81" t="str">
        <f aca="false">IF(E2081="Mão de Obra",J2081,"")</f>
        <v/>
      </c>
      <c r="O2081" s="81" t="n">
        <f aca="false">IF(N2081&lt;&gt;"","",M2081)</f>
        <v>1.3</v>
      </c>
      <c r="P2081" s="82" t="str">
        <f aca="false">IF(A2081="Composição",B2081,"")</f>
        <v/>
      </c>
      <c r="Q2081" s="81" t="str">
        <f aca="false">IF(P2081&lt;&gt;"",SUMIF(L2081:L2081,L2081,N2081:N2081),"")</f>
        <v/>
      </c>
      <c r="R2081" s="81" t="str">
        <f aca="false">IF(P2081&lt;&gt;"",SUMIF(L2081:L2081,L2081,O2081:O2081),"")</f>
        <v/>
      </c>
    </row>
    <row r="2082" customFormat="false" ht="25.5" hidden="true" customHeight="false" outlineLevel="0" collapsed="false">
      <c r="A2082" s="96" t="s">
        <v>679</v>
      </c>
      <c r="B2082" s="97" t="s">
        <v>1645</v>
      </c>
      <c r="C2082" s="96" t="str">
        <f aca="false">VLOOKUP(B2082,INSUMOS!$A:$I,2,0)</f>
        <v>SINAPI</v>
      </c>
      <c r="D2082" s="96" t="str">
        <f aca="false">VLOOKUP(B2082,INSUMOS!$A:$I,3,0)</f>
        <v>TUBO ACO GALVANIZADO COM COSTURA, CLASSE LEVE, DN 50 MM ( 2"),  E = 3,00 MM,  *4,40* KG/M (NBR 5580)</v>
      </c>
      <c r="E2082" s="98" t="str">
        <f aca="false">VLOOKUP(B2082,INSUMOS!$A:$I,4,0)</f>
        <v>Material</v>
      </c>
      <c r="F2082" s="98"/>
      <c r="G2082" s="99" t="str">
        <f aca="false">VLOOKUP(B2082,INSUMOS!$A:$I,5,0)</f>
        <v>M</v>
      </c>
      <c r="H2082" s="100" t="n">
        <v>3.5</v>
      </c>
      <c r="I2082" s="101" t="n">
        <f aca="false">VLOOKUP(B2082,INSUMOS!$A:$I,8,0)</f>
        <v>73.27</v>
      </c>
      <c r="J2082" s="101" t="n">
        <f aca="false">TRUNC(H2082*I2082,2)</f>
        <v>256.44</v>
      </c>
      <c r="L2082" s="63" t="n">
        <f aca="false">IF(AND(A2083&lt;&gt;"",A2082=""),L2081+1,L2081)</f>
        <v>197</v>
      </c>
      <c r="M2082" s="80" t="n">
        <f aca="false">IF(OR(A2082="Insumo",A2082="Composição Auxiliar"),J2082,"")</f>
        <v>256.44</v>
      </c>
      <c r="N2082" s="81" t="str">
        <f aca="false">IF(E2082="Mão de Obra",J2082,"")</f>
        <v/>
      </c>
      <c r="O2082" s="81" t="n">
        <f aca="false">IF(N2082&lt;&gt;"","",M2082)</f>
        <v>256.44</v>
      </c>
      <c r="P2082" s="82" t="str">
        <f aca="false">IF(A2082="Composição",B2082,"")</f>
        <v/>
      </c>
      <c r="Q2082" s="81" t="str">
        <f aca="false">IF(P2082&lt;&gt;"",SUMIF(L2082:L2082,L2082,N2082:N2082),"")</f>
        <v/>
      </c>
      <c r="R2082" s="81" t="str">
        <f aca="false">IF(P2082&lt;&gt;"",SUMIF(L2082:L2082,L2082,O2082:O2082),"")</f>
        <v/>
      </c>
    </row>
    <row r="2083" customFormat="false" ht="14.25" hidden="true" customHeight="false" outlineLevel="0" collapsed="false">
      <c r="A2083" s="102"/>
      <c r="B2083" s="102"/>
      <c r="C2083" s="102"/>
      <c r="D2083" s="102"/>
      <c r="E2083" s="102"/>
      <c r="F2083" s="103"/>
      <c r="G2083" s="102"/>
      <c r="H2083" s="103"/>
      <c r="I2083" s="102"/>
      <c r="J2083" s="103"/>
      <c r="L2083" s="63" t="n">
        <f aca="false">IF(AND(A2084&lt;&gt;"",A2083=""),L2082+1,L2082)</f>
        <v>197</v>
      </c>
      <c r="M2083" s="80" t="str">
        <f aca="false">IF(OR(A2083="Insumo",A2083="Composição Auxiliar"),J2083,"")</f>
        <v/>
      </c>
      <c r="N2083" s="81" t="str">
        <f aca="false">IF(E2083="Mão de Obra",J2083,"")</f>
        <v/>
      </c>
      <c r="O2083" s="81" t="str">
        <f aca="false">IF(N2083&lt;&gt;"","",M2083)</f>
        <v/>
      </c>
      <c r="P2083" s="82" t="str">
        <f aca="false">IF(A2083="Composição",B2083,"")</f>
        <v/>
      </c>
      <c r="Q2083" s="81" t="str">
        <f aca="false">IF(P2083&lt;&gt;"",SUMIF(L2083:L2083,L2083,N2083:N2083),"")</f>
        <v/>
      </c>
      <c r="R2083" s="81" t="str">
        <f aca="false">IF(P2083&lt;&gt;"",SUMIF(L2083:L2083,L2083,O2083:O2083),"")</f>
        <v/>
      </c>
    </row>
    <row r="2084" customFormat="false" ht="15" hidden="true" customHeight="false" outlineLevel="0" collapsed="false">
      <c r="A2084" s="102"/>
      <c r="B2084" s="102"/>
      <c r="C2084" s="102"/>
      <c r="D2084" s="102"/>
      <c r="E2084" s="102"/>
      <c r="F2084" s="103"/>
      <c r="G2084" s="102"/>
      <c r="H2084" s="104"/>
      <c r="I2084" s="104"/>
      <c r="J2084" s="103"/>
      <c r="L2084" s="63" t="n">
        <f aca="false">IF(AND(A2085&lt;&gt;"",A2084=""),L2083+1,L2083)</f>
        <v>197</v>
      </c>
      <c r="M2084" s="80" t="str">
        <f aca="false">IF(OR(A2084="Insumo",A2084="Composição Auxiliar"),J2084,"")</f>
        <v/>
      </c>
      <c r="N2084" s="81" t="str">
        <f aca="false">IF(E2084="Mão de Obra",J2084,"")</f>
        <v/>
      </c>
      <c r="O2084" s="81" t="str">
        <f aca="false">IF(N2084&lt;&gt;"","",M2084)</f>
        <v/>
      </c>
      <c r="P2084" s="82" t="str">
        <f aca="false">IF(A2084="Composição",B2084,"")</f>
        <v/>
      </c>
      <c r="Q2084" s="81" t="str">
        <f aca="false">IF(P2084&lt;&gt;"",SUMIF(L2084:L2084,L2084,N2084:N2084),"")</f>
        <v/>
      </c>
      <c r="R2084" s="81" t="str">
        <f aca="false">IF(P2084&lt;&gt;"",SUMIF(L2084:L2084,L2084,O2084:O2084),"")</f>
        <v/>
      </c>
    </row>
    <row r="2085" customFormat="false" ht="15" hidden="true" customHeight="false" outlineLevel="0" collapsed="false">
      <c r="A2085" s="108"/>
      <c r="B2085" s="108"/>
      <c r="C2085" s="108"/>
      <c r="D2085" s="108"/>
      <c r="E2085" s="108"/>
      <c r="F2085" s="108"/>
      <c r="G2085" s="108"/>
      <c r="H2085" s="108"/>
      <c r="I2085" s="108"/>
      <c r="J2085" s="108"/>
      <c r="L2085" s="63" t="n">
        <f aca="false">IF(AND(A2086&lt;&gt;"",A2085=""),L2084+1,L2084)</f>
        <v>198</v>
      </c>
      <c r="M2085" s="80" t="str">
        <f aca="false">IF(OR(A2085="Insumo",A2085="Composição Auxiliar"),J2085,"")</f>
        <v/>
      </c>
      <c r="N2085" s="81" t="str">
        <f aca="false">IF(E2085="Mão de Obra",J2085,"")</f>
        <v/>
      </c>
      <c r="O2085" s="81" t="str">
        <f aca="false">IF(N2085&lt;&gt;"","",M2085)</f>
        <v/>
      </c>
      <c r="P2085" s="82" t="str">
        <f aca="false">IF(A2085="Composição",B2085,"")</f>
        <v/>
      </c>
      <c r="Q2085" s="81" t="str">
        <f aca="false">IF(P2085&lt;&gt;"",SUMIF(L2085:L2085,L2085,N2085:N2085),"")</f>
        <v/>
      </c>
      <c r="R2085" s="81" t="str">
        <f aca="false">IF(P2085&lt;&gt;"",SUMIF(L2085:L2085,L2085,O2085:O2085),"")</f>
        <v/>
      </c>
    </row>
    <row r="2086" customFormat="false" ht="15" hidden="true" customHeight="true" outlineLevel="0" collapsed="false">
      <c r="A2086" s="83" t="s">
        <v>533</v>
      </c>
      <c r="B2086" s="84" t="s">
        <v>655</v>
      </c>
      <c r="C2086" s="83" t="s">
        <v>656</v>
      </c>
      <c r="D2086" s="83" t="s">
        <v>657</v>
      </c>
      <c r="E2086" s="83" t="s">
        <v>658</v>
      </c>
      <c r="F2086" s="83"/>
      <c r="G2086" s="85" t="s">
        <v>659</v>
      </c>
      <c r="H2086" s="84" t="s">
        <v>660</v>
      </c>
      <c r="I2086" s="84" t="s">
        <v>661</v>
      </c>
      <c r="J2086" s="84" t="s">
        <v>662</v>
      </c>
      <c r="L2086" s="63" t="n">
        <f aca="false">IF(AND(A2087&lt;&gt;"",A2086=""),L2085+1,L2085)</f>
        <v>198</v>
      </c>
      <c r="M2086" s="80" t="str">
        <f aca="false">IF(OR(A2086="Insumo",A2086="Composição Auxiliar"),J2086,"")</f>
        <v/>
      </c>
      <c r="N2086" s="81" t="str">
        <f aca="false">IF(E2086="Mão de Obra",J2086,"")</f>
        <v/>
      </c>
      <c r="O2086" s="81" t="str">
        <f aca="false">IF(N2086&lt;&gt;"","",M2086)</f>
        <v/>
      </c>
      <c r="P2086" s="82" t="str">
        <f aca="false">IF(A2086="Composição",B2086,"")</f>
        <v/>
      </c>
      <c r="Q2086" s="81" t="str">
        <f aca="false">IF(P2086&lt;&gt;"",SUMIF(L2086:L2086,L2086,N2086:N2086),"")</f>
        <v/>
      </c>
      <c r="R2086" s="81" t="str">
        <f aca="false">IF(P2086&lt;&gt;"",SUMIF(L2086:L2086,L2086,O2086:O2086),"")</f>
        <v/>
      </c>
    </row>
    <row r="2087" customFormat="false" ht="25.5" hidden="true" customHeight="true" outlineLevel="0" collapsed="false">
      <c r="A2087" s="86" t="s">
        <v>663</v>
      </c>
      <c r="B2087" s="87" t="s">
        <v>534</v>
      </c>
      <c r="C2087" s="86" t="s">
        <v>716</v>
      </c>
      <c r="D2087" s="86" t="s">
        <v>1646</v>
      </c>
      <c r="E2087" s="86" t="s">
        <v>724</v>
      </c>
      <c r="F2087" s="86"/>
      <c r="G2087" s="88" t="s">
        <v>718</v>
      </c>
      <c r="H2087" s="89" t="n">
        <v>1</v>
      </c>
      <c r="I2087" s="90" t="n">
        <f aca="false">SUMIF(L:L,$L2087,M:M)</f>
        <v>890</v>
      </c>
      <c r="J2087" s="90" t="n">
        <f aca="false">TRUNC(H2087*I2087,2)</f>
        <v>890</v>
      </c>
      <c r="L2087" s="63" t="n">
        <f aca="false">IF(AND(A2088&lt;&gt;"",A2087=""),L2086+1,L2086)</f>
        <v>198</v>
      </c>
      <c r="M2087" s="80" t="str">
        <f aca="false">IF(OR(A2087="Insumo",A2087="Composição Auxiliar"),J2087,"")</f>
        <v/>
      </c>
      <c r="N2087" s="81" t="str">
        <f aca="false">IF(E2087="Mão de Obra",J2087,"")</f>
        <v/>
      </c>
      <c r="O2087" s="81" t="str">
        <f aca="false">IF(N2087&lt;&gt;"","",M2087)</f>
        <v/>
      </c>
      <c r="P2087" s="82" t="str">
        <f aca="false">IF(A2087="Composição",B2087,"")</f>
        <v> S-CAB-EQUI-RACK-6U-02 </v>
      </c>
      <c r="Q2087" s="81" t="n">
        <f aca="false">IF(P2087&lt;&gt;"",SUMIF(L2087:L2087,L2087,N2087:N2087),"")</f>
        <v>0</v>
      </c>
      <c r="R2087" s="81" t="n">
        <f aca="false">IF(P2087&lt;&gt;"",SUMIF(L2087:L2087,L2087,O2087:O2087),"")</f>
        <v>0</v>
      </c>
    </row>
    <row r="2088" customFormat="false" ht="25.5" hidden="true" customHeight="true" outlineLevel="0" collapsed="false">
      <c r="A2088" s="91" t="s">
        <v>668</v>
      </c>
      <c r="B2088" s="92" t="s">
        <v>822</v>
      </c>
      <c r="C2088" s="91" t="s">
        <v>664</v>
      </c>
      <c r="D2088" s="91" t="s">
        <v>823</v>
      </c>
      <c r="E2088" s="91" t="s">
        <v>671</v>
      </c>
      <c r="F2088" s="91"/>
      <c r="G2088" s="93" t="s">
        <v>672</v>
      </c>
      <c r="H2088" s="94" t="n">
        <v>2</v>
      </c>
      <c r="I2088" s="95" t="n">
        <f aca="false">SUMIFS(J:J,A:A,"Composição",B:B,$B2088)</f>
        <v>26.14</v>
      </c>
      <c r="J2088" s="95" t="n">
        <f aca="false">TRUNC(H2088*I2088,2)</f>
        <v>52.28</v>
      </c>
      <c r="L2088" s="63" t="n">
        <f aca="false">IF(AND(A2089&lt;&gt;"",A2088=""),L2087+1,L2087)</f>
        <v>198</v>
      </c>
      <c r="M2088" s="80" t="n">
        <f aca="false">IF(OR(A2088="Insumo",A2088="Composição Auxiliar"),J2088,"")</f>
        <v>52.28</v>
      </c>
      <c r="N2088" s="81" t="str">
        <f aca="false">IF(E2088="Mão de Obra",J2088,"")</f>
        <v/>
      </c>
      <c r="O2088" s="81" t="n">
        <f aca="false">IF(N2088&lt;&gt;"","",M2088)</f>
        <v>52.28</v>
      </c>
      <c r="P2088" s="82" t="str">
        <f aca="false">IF(A2088="Composição",B2088,"")</f>
        <v/>
      </c>
      <c r="Q2088" s="81" t="str">
        <f aca="false">IF(P2088&lt;&gt;"",SUMIF(L2088:L2088,L2088,N2088:N2088),"")</f>
        <v/>
      </c>
      <c r="R2088" s="81" t="str">
        <f aca="false">IF(P2088&lt;&gt;"",SUMIF(L2088:L2088,L2088,O2088:O2088),"")</f>
        <v/>
      </c>
    </row>
    <row r="2089" customFormat="false" ht="25.5" hidden="true" customHeight="true" outlineLevel="0" collapsed="false">
      <c r="A2089" s="91" t="s">
        <v>668</v>
      </c>
      <c r="B2089" s="92" t="s">
        <v>817</v>
      </c>
      <c r="C2089" s="91" t="s">
        <v>664</v>
      </c>
      <c r="D2089" s="91" t="s">
        <v>818</v>
      </c>
      <c r="E2089" s="91" t="s">
        <v>671</v>
      </c>
      <c r="F2089" s="91"/>
      <c r="G2089" s="93" t="s">
        <v>672</v>
      </c>
      <c r="H2089" s="94" t="n">
        <v>2</v>
      </c>
      <c r="I2089" s="95" t="n">
        <f aca="false">SUMIFS(J:J,A:A,"Composição",B:B,$B2089)</f>
        <v>22.2</v>
      </c>
      <c r="J2089" s="95" t="n">
        <f aca="false">TRUNC(H2089*I2089,2)</f>
        <v>44.4</v>
      </c>
      <c r="L2089" s="63" t="n">
        <f aca="false">IF(AND(A2090&lt;&gt;"",A2089=""),L2088+1,L2088)</f>
        <v>198</v>
      </c>
      <c r="M2089" s="80" t="n">
        <f aca="false">IF(OR(A2089="Insumo",A2089="Composição Auxiliar"),J2089,"")</f>
        <v>44.4</v>
      </c>
      <c r="N2089" s="81" t="str">
        <f aca="false">IF(E2089="Mão de Obra",J2089,"")</f>
        <v/>
      </c>
      <c r="O2089" s="81" t="n">
        <f aca="false">IF(N2089&lt;&gt;"","",M2089)</f>
        <v>44.4</v>
      </c>
      <c r="P2089" s="82" t="str">
        <f aca="false">IF(A2089="Composição",B2089,"")</f>
        <v/>
      </c>
      <c r="Q2089" s="81" t="str">
        <f aca="false">IF(P2089&lt;&gt;"",SUMIF(L2089:L2089,L2089,N2089:N2089),"")</f>
        <v/>
      </c>
      <c r="R2089" s="81" t="str">
        <f aca="false">IF(P2089&lt;&gt;"",SUMIF(L2089:L2089,L2089,O2089:O2089),"")</f>
        <v/>
      </c>
    </row>
    <row r="2090" customFormat="false" ht="25.5" hidden="true" customHeight="false" outlineLevel="0" collapsed="false">
      <c r="A2090" s="96" t="s">
        <v>679</v>
      </c>
      <c r="B2090" s="97" t="s">
        <v>1647</v>
      </c>
      <c r="C2090" s="96" t="str">
        <f aca="false">VLOOKUP(B2090,INSUMOS!$A:$I,2,0)</f>
        <v>Próprio</v>
      </c>
      <c r="D2090" s="96" t="str">
        <f aca="false">VLOOKUP(B2090,INSUMOS!$A:$I,3,0)</f>
        <v>REGUA 19" 08 TOMADAS 2P+T 20A PARA INSTALAÇÃO EM RACK</v>
      </c>
      <c r="E2090" s="98" t="str">
        <f aca="false">VLOOKUP(B2090,INSUMOS!$A:$I,4,0)</f>
        <v>Material</v>
      </c>
      <c r="F2090" s="98"/>
      <c r="G2090" s="99" t="str">
        <f aca="false">VLOOKUP(B2090,INSUMOS!$A:$I,5,0)</f>
        <v>UN</v>
      </c>
      <c r="H2090" s="100" t="n">
        <v>1</v>
      </c>
      <c r="I2090" s="101" t="n">
        <f aca="false">VLOOKUP(B2090,INSUMOS!$A:$I,8,0)</f>
        <v>119.03</v>
      </c>
      <c r="J2090" s="101" t="n">
        <f aca="false">TRUNC(H2090*I2090,2)</f>
        <v>119.03</v>
      </c>
      <c r="L2090" s="63" t="n">
        <f aca="false">IF(AND(A2091&lt;&gt;"",A2090=""),L2089+1,L2089)</f>
        <v>198</v>
      </c>
      <c r="M2090" s="80" t="n">
        <f aca="false">IF(OR(A2090="Insumo",A2090="Composição Auxiliar"),J2090,"")</f>
        <v>119.03</v>
      </c>
      <c r="N2090" s="81" t="str">
        <f aca="false">IF(E2090="Mão de Obra",J2090,"")</f>
        <v/>
      </c>
      <c r="O2090" s="81" t="n">
        <f aca="false">IF(N2090&lt;&gt;"","",M2090)</f>
        <v>119.03</v>
      </c>
      <c r="P2090" s="82" t="str">
        <f aca="false">IF(A2090="Composição",B2090,"")</f>
        <v/>
      </c>
      <c r="Q2090" s="81" t="str">
        <f aca="false">IF(P2090&lt;&gt;"",SUMIF(L2090:L2090,L2090,N2090:N2090),"")</f>
        <v/>
      </c>
      <c r="R2090" s="81" t="str">
        <f aca="false">IF(P2090&lt;&gt;"",SUMIF(L2090:L2090,L2090,O2090:O2090),"")</f>
        <v/>
      </c>
    </row>
    <row r="2091" customFormat="false" ht="25.5" hidden="true" customHeight="false" outlineLevel="0" collapsed="false">
      <c r="A2091" s="96" t="s">
        <v>679</v>
      </c>
      <c r="B2091" s="97" t="s">
        <v>1648</v>
      </c>
      <c r="C2091" s="96" t="str">
        <f aca="false">VLOOKUP(B2091,INSUMOS!$A:$I,2,0)</f>
        <v>Próprio</v>
      </c>
      <c r="D2091" s="96" t="str">
        <f aca="false">VLOOKUP(B2091,INSUMOS!$A:$I,3,0)</f>
        <v>MINI RACK DE PAREDE 19" X 6U X 450MM</v>
      </c>
      <c r="E2091" s="98" t="str">
        <f aca="false">VLOOKUP(B2091,INSUMOS!$A:$I,4,0)</f>
        <v>Material</v>
      </c>
      <c r="F2091" s="98"/>
      <c r="G2091" s="99" t="str">
        <f aca="false">VLOOKUP(B2091,INSUMOS!$A:$I,5,0)</f>
        <v>UN</v>
      </c>
      <c r="H2091" s="100" t="n">
        <v>1</v>
      </c>
      <c r="I2091" s="101" t="n">
        <f aca="false">VLOOKUP(B2091,INSUMOS!$A:$I,8,0)</f>
        <v>674.29</v>
      </c>
      <c r="J2091" s="101" t="n">
        <f aca="false">TRUNC(H2091*I2091,2)</f>
        <v>674.29</v>
      </c>
      <c r="L2091" s="63" t="n">
        <f aca="false">IF(AND(A2092&lt;&gt;"",A2091=""),L2090+1,L2090)</f>
        <v>198</v>
      </c>
      <c r="M2091" s="80" t="n">
        <f aca="false">IF(OR(A2091="Insumo",A2091="Composição Auxiliar"),J2091,"")</f>
        <v>674.29</v>
      </c>
      <c r="N2091" s="81" t="str">
        <f aca="false">IF(E2091="Mão de Obra",J2091,"")</f>
        <v/>
      </c>
      <c r="O2091" s="81" t="n">
        <f aca="false">IF(N2091&lt;&gt;"","",M2091)</f>
        <v>674.29</v>
      </c>
      <c r="P2091" s="82" t="str">
        <f aca="false">IF(A2091="Composição",B2091,"")</f>
        <v/>
      </c>
      <c r="Q2091" s="81" t="str">
        <f aca="false">IF(P2091&lt;&gt;"",SUMIF(L2091:L2091,L2091,N2091:N2091),"")</f>
        <v/>
      </c>
      <c r="R2091" s="81" t="str">
        <f aca="false">IF(P2091&lt;&gt;"",SUMIF(L2091:L2091,L2091,O2091:O2091),"")</f>
        <v/>
      </c>
    </row>
    <row r="2092" customFormat="false" ht="14.25" hidden="true" customHeight="false" outlineLevel="0" collapsed="false">
      <c r="A2092" s="102"/>
      <c r="B2092" s="102"/>
      <c r="C2092" s="102"/>
      <c r="D2092" s="102"/>
      <c r="E2092" s="102"/>
      <c r="F2092" s="103"/>
      <c r="G2092" s="102"/>
      <c r="H2092" s="103"/>
      <c r="I2092" s="102"/>
      <c r="J2092" s="103"/>
      <c r="L2092" s="63" t="n">
        <f aca="false">IF(AND(A2093&lt;&gt;"",A2092=""),L2091+1,L2091)</f>
        <v>198</v>
      </c>
      <c r="M2092" s="80" t="str">
        <f aca="false">IF(OR(A2092="Insumo",A2092="Composição Auxiliar"),J2092,"")</f>
        <v/>
      </c>
      <c r="N2092" s="81" t="str">
        <f aca="false">IF(E2092="Mão de Obra",J2092,"")</f>
        <v/>
      </c>
      <c r="O2092" s="81" t="str">
        <f aca="false">IF(N2092&lt;&gt;"","",M2092)</f>
        <v/>
      </c>
      <c r="P2092" s="82" t="str">
        <f aca="false">IF(A2092="Composição",B2092,"")</f>
        <v/>
      </c>
      <c r="Q2092" s="81" t="str">
        <f aca="false">IF(P2092&lt;&gt;"",SUMIF(L2092:L2092,L2092,N2092:N2092),"")</f>
        <v/>
      </c>
      <c r="R2092" s="81" t="str">
        <f aca="false">IF(P2092&lt;&gt;"",SUMIF(L2092:L2092,L2092,O2092:O2092),"")</f>
        <v/>
      </c>
    </row>
    <row r="2093" customFormat="false" ht="15" hidden="true" customHeight="false" outlineLevel="0" collapsed="false">
      <c r="A2093" s="102"/>
      <c r="B2093" s="102"/>
      <c r="C2093" s="102"/>
      <c r="D2093" s="102"/>
      <c r="E2093" s="102"/>
      <c r="F2093" s="103"/>
      <c r="G2093" s="102"/>
      <c r="H2093" s="104"/>
      <c r="I2093" s="104"/>
      <c r="J2093" s="103"/>
      <c r="L2093" s="63" t="n">
        <f aca="false">IF(AND(A2094&lt;&gt;"",A2093=""),L2092+1,L2092)</f>
        <v>198</v>
      </c>
      <c r="M2093" s="80" t="str">
        <f aca="false">IF(OR(A2093="Insumo",A2093="Composição Auxiliar"),J2093,"")</f>
        <v/>
      </c>
      <c r="N2093" s="81" t="str">
        <f aca="false">IF(E2093="Mão de Obra",J2093,"")</f>
        <v/>
      </c>
      <c r="O2093" s="81" t="str">
        <f aca="false">IF(N2093&lt;&gt;"","",M2093)</f>
        <v/>
      </c>
      <c r="P2093" s="82" t="str">
        <f aca="false">IF(A2093="Composição",B2093,"")</f>
        <v/>
      </c>
      <c r="Q2093" s="81" t="str">
        <f aca="false">IF(P2093&lt;&gt;"",SUMIF(L2093:L2093,L2093,N2093:N2093),"")</f>
        <v/>
      </c>
      <c r="R2093" s="81" t="str">
        <f aca="false">IF(P2093&lt;&gt;"",SUMIF(L2093:L2093,L2093,O2093:O2093),"")</f>
        <v/>
      </c>
    </row>
    <row r="2094" customFormat="false" ht="15" hidden="true" customHeight="false" outlineLevel="0" collapsed="false">
      <c r="A2094" s="108"/>
      <c r="B2094" s="108"/>
      <c r="C2094" s="108"/>
      <c r="D2094" s="108"/>
      <c r="E2094" s="108"/>
      <c r="F2094" s="108"/>
      <c r="G2094" s="108"/>
      <c r="H2094" s="108"/>
      <c r="I2094" s="108"/>
      <c r="J2094" s="108"/>
      <c r="L2094" s="63" t="n">
        <f aca="false">IF(AND(A2095&lt;&gt;"",A2094=""),L2093+1,L2093)</f>
        <v>199</v>
      </c>
      <c r="M2094" s="80" t="str">
        <f aca="false">IF(OR(A2094="Insumo",A2094="Composição Auxiliar"),J2094,"")</f>
        <v/>
      </c>
      <c r="N2094" s="81" t="str">
        <f aca="false">IF(E2094="Mão de Obra",J2094,"")</f>
        <v/>
      </c>
      <c r="O2094" s="81" t="str">
        <f aca="false">IF(N2094&lt;&gt;"","",M2094)</f>
        <v/>
      </c>
      <c r="P2094" s="82" t="str">
        <f aca="false">IF(A2094="Composição",B2094,"")</f>
        <v/>
      </c>
      <c r="Q2094" s="81" t="str">
        <f aca="false">IF(P2094&lt;&gt;"",SUMIF(L2094:L2094,L2094,N2094:N2094),"")</f>
        <v/>
      </c>
      <c r="R2094" s="81" t="str">
        <f aca="false">IF(P2094&lt;&gt;"",SUMIF(L2094:L2094,L2094,O2094:O2094),"")</f>
        <v/>
      </c>
    </row>
    <row r="2095" customFormat="false" ht="15" hidden="true" customHeight="true" outlineLevel="0" collapsed="false">
      <c r="A2095" s="83" t="s">
        <v>535</v>
      </c>
      <c r="B2095" s="84" t="s">
        <v>655</v>
      </c>
      <c r="C2095" s="83" t="s">
        <v>656</v>
      </c>
      <c r="D2095" s="83" t="s">
        <v>657</v>
      </c>
      <c r="E2095" s="83" t="s">
        <v>658</v>
      </c>
      <c r="F2095" s="83"/>
      <c r="G2095" s="85" t="s">
        <v>659</v>
      </c>
      <c r="H2095" s="84" t="s">
        <v>660</v>
      </c>
      <c r="I2095" s="84" t="s">
        <v>661</v>
      </c>
      <c r="J2095" s="84" t="s">
        <v>662</v>
      </c>
      <c r="L2095" s="63" t="n">
        <f aca="false">IF(AND(A2096&lt;&gt;"",A2095=""),L2094+1,L2094)</f>
        <v>199</v>
      </c>
      <c r="M2095" s="80" t="str">
        <f aca="false">IF(OR(A2095="Insumo",A2095="Composição Auxiliar"),J2095,"")</f>
        <v/>
      </c>
      <c r="N2095" s="81" t="str">
        <f aca="false">IF(E2095="Mão de Obra",J2095,"")</f>
        <v/>
      </c>
      <c r="O2095" s="81" t="str">
        <f aca="false">IF(N2095&lt;&gt;"","",M2095)</f>
        <v/>
      </c>
      <c r="P2095" s="82" t="str">
        <f aca="false">IF(A2095="Composição",B2095,"")</f>
        <v/>
      </c>
      <c r="Q2095" s="81" t="str">
        <f aca="false">IF(P2095&lt;&gt;"",SUMIF(L2095:L2095,L2095,N2095:N2095),"")</f>
        <v/>
      </c>
      <c r="R2095" s="81" t="str">
        <f aca="false">IF(P2095&lt;&gt;"",SUMIF(L2095:L2095,L2095,O2095:O2095),"")</f>
        <v/>
      </c>
    </row>
    <row r="2096" customFormat="false" ht="25.5" hidden="true" customHeight="true" outlineLevel="0" collapsed="false">
      <c r="A2096" s="86" t="s">
        <v>663</v>
      </c>
      <c r="B2096" s="87" t="s">
        <v>536</v>
      </c>
      <c r="C2096" s="86" t="s">
        <v>716</v>
      </c>
      <c r="D2096" s="86" t="s">
        <v>1649</v>
      </c>
      <c r="E2096" s="86" t="s">
        <v>840</v>
      </c>
      <c r="F2096" s="86"/>
      <c r="G2096" s="88" t="s">
        <v>718</v>
      </c>
      <c r="H2096" s="89" t="n">
        <v>1</v>
      </c>
      <c r="I2096" s="90" t="n">
        <f aca="false">SUMIF(L:L,$L2096,M:M)</f>
        <v>406.84</v>
      </c>
      <c r="J2096" s="90" t="n">
        <f aca="false">TRUNC(H2096*I2096,2)</f>
        <v>406.84</v>
      </c>
      <c r="L2096" s="63" t="n">
        <f aca="false">IF(AND(A2097&lt;&gt;"",A2096=""),L2095+1,L2095)</f>
        <v>199</v>
      </c>
      <c r="M2096" s="80" t="str">
        <f aca="false">IF(OR(A2096="Insumo",A2096="Composição Auxiliar"),J2096,"")</f>
        <v/>
      </c>
      <c r="N2096" s="81" t="str">
        <f aca="false">IF(E2096="Mão de Obra",J2096,"")</f>
        <v/>
      </c>
      <c r="O2096" s="81" t="str">
        <f aca="false">IF(N2096&lt;&gt;"","",M2096)</f>
        <v/>
      </c>
      <c r="P2096" s="82" t="str">
        <f aca="false">IF(A2096="Composição",B2096,"")</f>
        <v> S-CAB-EQUI-03154 </v>
      </c>
      <c r="Q2096" s="81" t="n">
        <f aca="false">IF(P2096&lt;&gt;"",SUMIF(L2096:L2096,L2096,N2096:N2096),"")</f>
        <v>0</v>
      </c>
      <c r="R2096" s="81" t="n">
        <f aca="false">IF(P2096&lt;&gt;"",SUMIF(L2096:L2096,L2096,O2096:O2096),"")</f>
        <v>0</v>
      </c>
    </row>
    <row r="2097" customFormat="false" ht="25.5" hidden="true" customHeight="true" outlineLevel="0" collapsed="false">
      <c r="A2097" s="91" t="s">
        <v>668</v>
      </c>
      <c r="B2097" s="92" t="s">
        <v>822</v>
      </c>
      <c r="C2097" s="91" t="s">
        <v>664</v>
      </c>
      <c r="D2097" s="91" t="s">
        <v>823</v>
      </c>
      <c r="E2097" s="91" t="s">
        <v>671</v>
      </c>
      <c r="F2097" s="91"/>
      <c r="G2097" s="93" t="s">
        <v>672</v>
      </c>
      <c r="H2097" s="94" t="n">
        <v>0.3</v>
      </c>
      <c r="I2097" s="95" t="n">
        <f aca="false">SUMIFS(J:J,A:A,"Composição",B:B,$B2097)</f>
        <v>26.14</v>
      </c>
      <c r="J2097" s="95" t="n">
        <f aca="false">TRUNC(H2097*I2097,2)</f>
        <v>7.84</v>
      </c>
      <c r="L2097" s="63" t="n">
        <f aca="false">IF(AND(A2098&lt;&gt;"",A2097=""),L2096+1,L2096)</f>
        <v>199</v>
      </c>
      <c r="M2097" s="80" t="n">
        <f aca="false">IF(OR(A2097="Insumo",A2097="Composição Auxiliar"),J2097,"")</f>
        <v>7.84</v>
      </c>
      <c r="N2097" s="81" t="str">
        <f aca="false">IF(E2097="Mão de Obra",J2097,"")</f>
        <v/>
      </c>
      <c r="O2097" s="81" t="n">
        <f aca="false">IF(N2097&lt;&gt;"","",M2097)</f>
        <v>7.84</v>
      </c>
      <c r="P2097" s="82" t="str">
        <f aca="false">IF(A2097="Composição",B2097,"")</f>
        <v/>
      </c>
      <c r="Q2097" s="81" t="str">
        <f aca="false">IF(P2097&lt;&gt;"",SUMIF(L2097:L2097,L2097,N2097:N2097),"")</f>
        <v/>
      </c>
      <c r="R2097" s="81" t="str">
        <f aca="false">IF(P2097&lt;&gt;"",SUMIF(L2097:L2097,L2097,O2097:O2097),"")</f>
        <v/>
      </c>
    </row>
    <row r="2098" customFormat="false" ht="25.5" hidden="true" customHeight="false" outlineLevel="0" collapsed="false">
      <c r="A2098" s="96" t="s">
        <v>679</v>
      </c>
      <c r="B2098" s="97" t="s">
        <v>1650</v>
      </c>
      <c r="C2098" s="96" t="str">
        <f aca="false">VLOOKUP(B2098,INSUMOS!$A:$I,2,0)</f>
        <v>Próprio</v>
      </c>
      <c r="D2098" s="96" t="str">
        <f aca="false">VLOOKUP(B2098,INSUMOS!$A:$I,3,0)</f>
        <v>PATCH PANEL DESCARREGADO DE 24 PORTAS PARA CONECTORES CAT. 6</v>
      </c>
      <c r="E2098" s="98" t="str">
        <f aca="false">VLOOKUP(B2098,INSUMOS!$A:$I,4,0)</f>
        <v>Material</v>
      </c>
      <c r="F2098" s="98"/>
      <c r="G2098" s="99" t="str">
        <f aca="false">VLOOKUP(B2098,INSUMOS!$A:$I,5,0)</f>
        <v>UN</v>
      </c>
      <c r="H2098" s="100" t="n">
        <v>1</v>
      </c>
      <c r="I2098" s="101" t="n">
        <f aca="false">VLOOKUP(B2098,INSUMOS!$A:$I,8,0)</f>
        <v>399</v>
      </c>
      <c r="J2098" s="101" t="n">
        <f aca="false">TRUNC(H2098*I2098,2)</f>
        <v>399</v>
      </c>
      <c r="L2098" s="63" t="n">
        <f aca="false">IF(AND(A2099&lt;&gt;"",A2098=""),L2097+1,L2097)</f>
        <v>199</v>
      </c>
      <c r="M2098" s="80" t="n">
        <f aca="false">IF(OR(A2098="Insumo",A2098="Composição Auxiliar"),J2098,"")</f>
        <v>399</v>
      </c>
      <c r="N2098" s="81" t="str">
        <f aca="false">IF(E2098="Mão de Obra",J2098,"")</f>
        <v/>
      </c>
      <c r="O2098" s="81" t="n">
        <f aca="false">IF(N2098&lt;&gt;"","",M2098)</f>
        <v>399</v>
      </c>
      <c r="P2098" s="82" t="str">
        <f aca="false">IF(A2098="Composição",B2098,"")</f>
        <v/>
      </c>
      <c r="Q2098" s="81" t="str">
        <f aca="false">IF(P2098&lt;&gt;"",SUMIF(L2098:L2098,L2098,N2098:N2098),"")</f>
        <v/>
      </c>
      <c r="R2098" s="81" t="str">
        <f aca="false">IF(P2098&lt;&gt;"",SUMIF(L2098:L2098,L2098,O2098:O2098),"")</f>
        <v/>
      </c>
    </row>
    <row r="2099" customFormat="false" ht="14.25" hidden="true" customHeight="false" outlineLevel="0" collapsed="false">
      <c r="A2099" s="102"/>
      <c r="B2099" s="102"/>
      <c r="C2099" s="102"/>
      <c r="D2099" s="102"/>
      <c r="E2099" s="102"/>
      <c r="F2099" s="103"/>
      <c r="G2099" s="102"/>
      <c r="H2099" s="103"/>
      <c r="I2099" s="102"/>
      <c r="J2099" s="103"/>
      <c r="L2099" s="63" t="n">
        <f aca="false">IF(AND(A2100&lt;&gt;"",A2099=""),L2098+1,L2098)</f>
        <v>199</v>
      </c>
      <c r="M2099" s="80" t="str">
        <f aca="false">IF(OR(A2099="Insumo",A2099="Composição Auxiliar"),J2099,"")</f>
        <v/>
      </c>
      <c r="N2099" s="81" t="str">
        <f aca="false">IF(E2099="Mão de Obra",J2099,"")</f>
        <v/>
      </c>
      <c r="O2099" s="81" t="str">
        <f aca="false">IF(N2099&lt;&gt;"","",M2099)</f>
        <v/>
      </c>
      <c r="P2099" s="82" t="str">
        <f aca="false">IF(A2099="Composição",B2099,"")</f>
        <v/>
      </c>
      <c r="Q2099" s="81" t="str">
        <f aca="false">IF(P2099&lt;&gt;"",SUMIF(L2099:L2099,L2099,N2099:N2099),"")</f>
        <v/>
      </c>
      <c r="R2099" s="81" t="str">
        <f aca="false">IF(P2099&lt;&gt;"",SUMIF(L2099:L2099,L2099,O2099:O2099),"")</f>
        <v/>
      </c>
    </row>
    <row r="2100" customFormat="false" ht="15" hidden="true" customHeight="false" outlineLevel="0" collapsed="false">
      <c r="A2100" s="102"/>
      <c r="B2100" s="102"/>
      <c r="C2100" s="102"/>
      <c r="D2100" s="102"/>
      <c r="E2100" s="102"/>
      <c r="F2100" s="103"/>
      <c r="G2100" s="102"/>
      <c r="H2100" s="104"/>
      <c r="I2100" s="104"/>
      <c r="J2100" s="103"/>
      <c r="L2100" s="63" t="n">
        <f aca="false">IF(AND(A2101&lt;&gt;"",A2100=""),L2099+1,L2099)</f>
        <v>199</v>
      </c>
      <c r="M2100" s="80" t="str">
        <f aca="false">IF(OR(A2100="Insumo",A2100="Composição Auxiliar"),J2100,"")</f>
        <v/>
      </c>
      <c r="N2100" s="81" t="str">
        <f aca="false">IF(E2100="Mão de Obra",J2100,"")</f>
        <v/>
      </c>
      <c r="O2100" s="81" t="str">
        <f aca="false">IF(N2100&lt;&gt;"","",M2100)</f>
        <v/>
      </c>
      <c r="P2100" s="82" t="str">
        <f aca="false">IF(A2100="Composição",B2100,"")</f>
        <v/>
      </c>
      <c r="Q2100" s="81" t="str">
        <f aca="false">IF(P2100&lt;&gt;"",SUMIF(L2100:L2100,L2100,N2100:N2100),"")</f>
        <v/>
      </c>
      <c r="R2100" s="81" t="str">
        <f aca="false">IF(P2100&lt;&gt;"",SUMIF(L2100:L2100,L2100,O2100:O2100),"")</f>
        <v/>
      </c>
    </row>
    <row r="2101" customFormat="false" ht="15" hidden="true" customHeight="false" outlineLevel="0" collapsed="false">
      <c r="A2101" s="108"/>
      <c r="B2101" s="108"/>
      <c r="C2101" s="108"/>
      <c r="D2101" s="108"/>
      <c r="E2101" s="108"/>
      <c r="F2101" s="108"/>
      <c r="G2101" s="108"/>
      <c r="H2101" s="108"/>
      <c r="I2101" s="108"/>
      <c r="J2101" s="108"/>
      <c r="L2101" s="63" t="n">
        <f aca="false">IF(AND(A2102&lt;&gt;"",A2101=""),L2100+1,L2100)</f>
        <v>200</v>
      </c>
      <c r="M2101" s="80" t="str">
        <f aca="false">IF(OR(A2101="Insumo",A2101="Composição Auxiliar"),J2101,"")</f>
        <v/>
      </c>
      <c r="N2101" s="81" t="str">
        <f aca="false">IF(E2101="Mão de Obra",J2101,"")</f>
        <v/>
      </c>
      <c r="O2101" s="81" t="str">
        <f aca="false">IF(N2101&lt;&gt;"","",M2101)</f>
        <v/>
      </c>
      <c r="P2101" s="82" t="str">
        <f aca="false">IF(A2101="Composição",B2101,"")</f>
        <v/>
      </c>
      <c r="Q2101" s="81" t="str">
        <f aca="false">IF(P2101&lt;&gt;"",SUMIF(L2101:L2101,L2101,N2101:N2101),"")</f>
        <v/>
      </c>
      <c r="R2101" s="81" t="str">
        <f aca="false">IF(P2101&lt;&gt;"",SUMIF(L2101:L2101,L2101,O2101:O2101),"")</f>
        <v/>
      </c>
    </row>
    <row r="2102" customFormat="false" ht="15" hidden="true" customHeight="true" outlineLevel="0" collapsed="false">
      <c r="A2102" s="83" t="s">
        <v>537</v>
      </c>
      <c r="B2102" s="84" t="s">
        <v>655</v>
      </c>
      <c r="C2102" s="83" t="s">
        <v>656</v>
      </c>
      <c r="D2102" s="83" t="s">
        <v>657</v>
      </c>
      <c r="E2102" s="83" t="s">
        <v>658</v>
      </c>
      <c r="F2102" s="83"/>
      <c r="G2102" s="85" t="s">
        <v>659</v>
      </c>
      <c r="H2102" s="84" t="s">
        <v>660</v>
      </c>
      <c r="I2102" s="84" t="s">
        <v>661</v>
      </c>
      <c r="J2102" s="84" t="s">
        <v>662</v>
      </c>
      <c r="L2102" s="63" t="n">
        <f aca="false">IF(AND(A2103&lt;&gt;"",A2102=""),L2101+1,L2101)</f>
        <v>200</v>
      </c>
      <c r="M2102" s="80" t="str">
        <f aca="false">IF(OR(A2102="Insumo",A2102="Composição Auxiliar"),J2102,"")</f>
        <v/>
      </c>
      <c r="N2102" s="81" t="str">
        <f aca="false">IF(E2102="Mão de Obra",J2102,"")</f>
        <v/>
      </c>
      <c r="O2102" s="81" t="str">
        <f aca="false">IF(N2102&lt;&gt;"","",M2102)</f>
        <v/>
      </c>
      <c r="P2102" s="82" t="str">
        <f aca="false">IF(A2102="Composição",B2102,"")</f>
        <v/>
      </c>
      <c r="Q2102" s="81" t="str">
        <f aca="false">IF(P2102&lt;&gt;"",SUMIF(L2102:L2102,L2102,N2102:N2102),"")</f>
        <v/>
      </c>
      <c r="R2102" s="81" t="str">
        <f aca="false">IF(P2102&lt;&gt;"",SUMIF(L2102:L2102,L2102,O2102:O2102),"")</f>
        <v/>
      </c>
    </row>
    <row r="2103" customFormat="false" ht="25.5" hidden="true" customHeight="true" outlineLevel="0" collapsed="false">
      <c r="A2103" s="86" t="s">
        <v>663</v>
      </c>
      <c r="B2103" s="87" t="s">
        <v>538</v>
      </c>
      <c r="C2103" s="86" t="s">
        <v>716</v>
      </c>
      <c r="D2103" s="86" t="s">
        <v>1651</v>
      </c>
      <c r="E2103" s="86" t="s">
        <v>1469</v>
      </c>
      <c r="F2103" s="86"/>
      <c r="G2103" s="88" t="s">
        <v>718</v>
      </c>
      <c r="H2103" s="89" t="n">
        <v>1</v>
      </c>
      <c r="I2103" s="90" t="n">
        <f aca="false">SUMIF(L:L,$L2103,M:M)</f>
        <v>49</v>
      </c>
      <c r="J2103" s="90" t="n">
        <f aca="false">TRUNC(H2103*I2103,2)</f>
        <v>49</v>
      </c>
      <c r="L2103" s="63" t="n">
        <f aca="false">IF(AND(A2104&lt;&gt;"",A2103=""),L2102+1,L2102)</f>
        <v>200</v>
      </c>
      <c r="M2103" s="80" t="str">
        <f aca="false">IF(OR(A2103="Insumo",A2103="Composição Auxiliar"),J2103,"")</f>
        <v/>
      </c>
      <c r="N2103" s="81" t="str">
        <f aca="false">IF(E2103="Mão de Obra",J2103,"")</f>
        <v/>
      </c>
      <c r="O2103" s="81" t="str">
        <f aca="false">IF(N2103&lt;&gt;"","",M2103)</f>
        <v/>
      </c>
      <c r="P2103" s="82" t="str">
        <f aca="false">IF(A2103="Composição",B2103,"")</f>
        <v> S-CAB-CABO-002 </v>
      </c>
      <c r="Q2103" s="81" t="n">
        <f aca="false">IF(P2103&lt;&gt;"",SUMIF(L2103:L2103,L2103,N2103:N2103),"")</f>
        <v>0</v>
      </c>
      <c r="R2103" s="81" t="n">
        <f aca="false">IF(P2103&lt;&gt;"",SUMIF(L2103:L2103,L2103,O2103:O2103),"")</f>
        <v>0</v>
      </c>
    </row>
    <row r="2104" customFormat="false" ht="25.5" hidden="true" customHeight="true" outlineLevel="0" collapsed="false">
      <c r="A2104" s="91" t="s">
        <v>668</v>
      </c>
      <c r="B2104" s="92" t="s">
        <v>817</v>
      </c>
      <c r="C2104" s="91" t="s">
        <v>664</v>
      </c>
      <c r="D2104" s="91" t="s">
        <v>818</v>
      </c>
      <c r="E2104" s="91" t="s">
        <v>671</v>
      </c>
      <c r="F2104" s="91"/>
      <c r="G2104" s="93" t="s">
        <v>672</v>
      </c>
      <c r="H2104" s="94" t="n">
        <v>0.25</v>
      </c>
      <c r="I2104" s="95" t="n">
        <f aca="false">SUMIFS(J:J,A:A,"Composição",B:B,$B2104)</f>
        <v>22.2</v>
      </c>
      <c r="J2104" s="95" t="n">
        <f aca="false">TRUNC(H2104*I2104,2)</f>
        <v>5.55</v>
      </c>
      <c r="L2104" s="63" t="n">
        <f aca="false">IF(AND(A2105&lt;&gt;"",A2104=""),L2103+1,L2103)</f>
        <v>200</v>
      </c>
      <c r="M2104" s="80" t="n">
        <f aca="false">IF(OR(A2104="Insumo",A2104="Composição Auxiliar"),J2104,"")</f>
        <v>5.55</v>
      </c>
      <c r="N2104" s="81" t="str">
        <f aca="false">IF(E2104="Mão de Obra",J2104,"")</f>
        <v/>
      </c>
      <c r="O2104" s="81" t="n">
        <f aca="false">IF(N2104&lt;&gt;"","",M2104)</f>
        <v>5.55</v>
      </c>
      <c r="P2104" s="82" t="str">
        <f aca="false">IF(A2104="Composição",B2104,"")</f>
        <v/>
      </c>
      <c r="Q2104" s="81" t="str">
        <f aca="false">IF(P2104&lt;&gt;"",SUMIF(L2104:L2104,L2104,N2104:N2104),"")</f>
        <v/>
      </c>
      <c r="R2104" s="81" t="str">
        <f aca="false">IF(P2104&lt;&gt;"",SUMIF(L2104:L2104,L2104,O2104:O2104),"")</f>
        <v/>
      </c>
    </row>
    <row r="2105" customFormat="false" ht="25.5" hidden="true" customHeight="true" outlineLevel="0" collapsed="false">
      <c r="A2105" s="91" t="s">
        <v>668</v>
      </c>
      <c r="B2105" s="92" t="s">
        <v>822</v>
      </c>
      <c r="C2105" s="91" t="s">
        <v>664</v>
      </c>
      <c r="D2105" s="91" t="s">
        <v>823</v>
      </c>
      <c r="E2105" s="91" t="s">
        <v>671</v>
      </c>
      <c r="F2105" s="91"/>
      <c r="G2105" s="93" t="s">
        <v>672</v>
      </c>
      <c r="H2105" s="94" t="n">
        <v>0.25</v>
      </c>
      <c r="I2105" s="95" t="n">
        <f aca="false">SUMIFS(J:J,A:A,"Composição",B:B,$B2105)</f>
        <v>26.14</v>
      </c>
      <c r="J2105" s="95" t="n">
        <f aca="false">TRUNC(H2105*I2105,2)</f>
        <v>6.53</v>
      </c>
      <c r="L2105" s="63" t="n">
        <f aca="false">IF(AND(A2106&lt;&gt;"",A2105=""),L2104+1,L2104)</f>
        <v>200</v>
      </c>
      <c r="M2105" s="80" t="n">
        <f aca="false">IF(OR(A2105="Insumo",A2105="Composição Auxiliar"),J2105,"")</f>
        <v>6.53</v>
      </c>
      <c r="N2105" s="81" t="str">
        <f aca="false">IF(E2105="Mão de Obra",J2105,"")</f>
        <v/>
      </c>
      <c r="O2105" s="81" t="n">
        <f aca="false">IF(N2105&lt;&gt;"","",M2105)</f>
        <v>6.53</v>
      </c>
      <c r="P2105" s="82" t="str">
        <f aca="false">IF(A2105="Composição",B2105,"")</f>
        <v/>
      </c>
      <c r="Q2105" s="81" t="str">
        <f aca="false">IF(P2105&lt;&gt;"",SUMIF(L2105:L2105,L2105,N2105:N2105),"")</f>
        <v/>
      </c>
      <c r="R2105" s="81" t="str">
        <f aca="false">IF(P2105&lt;&gt;"",SUMIF(L2105:L2105,L2105,O2105:O2105),"")</f>
        <v/>
      </c>
    </row>
    <row r="2106" customFormat="false" ht="14.25" hidden="true" customHeight="false" outlineLevel="0" collapsed="false">
      <c r="A2106" s="96" t="s">
        <v>679</v>
      </c>
      <c r="B2106" s="97" t="s">
        <v>1652</v>
      </c>
      <c r="C2106" s="96" t="str">
        <f aca="false">VLOOKUP(B2106,INSUMOS!$A:$I,2,0)</f>
        <v>SINAPI</v>
      </c>
      <c r="D2106" s="96" t="str">
        <f aca="false">VLOOKUP(B2106,INSUMOS!$A:$I,3,0)</f>
        <v>CONECTOR / TOMADA FEMEA RJ 45, CATEGORIA 6 (CAT 6) PARA CABOS</v>
      </c>
      <c r="E2106" s="98" t="str">
        <f aca="false">VLOOKUP(B2106,INSUMOS!$A:$I,4,0)</f>
        <v>Material</v>
      </c>
      <c r="F2106" s="98"/>
      <c r="G2106" s="99" t="str">
        <f aca="false">VLOOKUP(B2106,INSUMOS!$A:$I,5,0)</f>
        <v>UN</v>
      </c>
      <c r="H2106" s="100" t="n">
        <v>1</v>
      </c>
      <c r="I2106" s="101" t="n">
        <f aca="false">VLOOKUP(B2106,INSUMOS!$A:$I,8,0)</f>
        <v>36.92</v>
      </c>
      <c r="J2106" s="101" t="n">
        <f aca="false">TRUNC(H2106*I2106,2)</f>
        <v>36.92</v>
      </c>
      <c r="L2106" s="63" t="n">
        <f aca="false">IF(AND(A2107&lt;&gt;"",A2106=""),L2105+1,L2105)</f>
        <v>200</v>
      </c>
      <c r="M2106" s="80" t="n">
        <f aca="false">IF(OR(A2106="Insumo",A2106="Composição Auxiliar"),J2106,"")</f>
        <v>36.92</v>
      </c>
      <c r="N2106" s="81" t="str">
        <f aca="false">IF(E2106="Mão de Obra",J2106,"")</f>
        <v/>
      </c>
      <c r="O2106" s="81" t="n">
        <f aca="false">IF(N2106&lt;&gt;"","",M2106)</f>
        <v>36.92</v>
      </c>
      <c r="P2106" s="82" t="str">
        <f aca="false">IF(A2106="Composição",B2106,"")</f>
        <v/>
      </c>
      <c r="Q2106" s="81" t="str">
        <f aca="false">IF(P2106&lt;&gt;"",SUMIF(L2106:L2106,L2106,N2106:N2106),"")</f>
        <v/>
      </c>
      <c r="R2106" s="81" t="str">
        <f aca="false">IF(P2106&lt;&gt;"",SUMIF(L2106:L2106,L2106,O2106:O2106),"")</f>
        <v/>
      </c>
    </row>
    <row r="2107" customFormat="false" ht="14.25" hidden="true" customHeight="false" outlineLevel="0" collapsed="false">
      <c r="A2107" s="102"/>
      <c r="B2107" s="102"/>
      <c r="C2107" s="102"/>
      <c r="D2107" s="102"/>
      <c r="E2107" s="102"/>
      <c r="F2107" s="103"/>
      <c r="G2107" s="102"/>
      <c r="H2107" s="103"/>
      <c r="I2107" s="102"/>
      <c r="J2107" s="103"/>
      <c r="L2107" s="63" t="n">
        <f aca="false">IF(AND(A2108&lt;&gt;"",A2107=""),L2106+1,L2106)</f>
        <v>200</v>
      </c>
      <c r="M2107" s="80" t="str">
        <f aca="false">IF(OR(A2107="Insumo",A2107="Composição Auxiliar"),J2107,"")</f>
        <v/>
      </c>
      <c r="N2107" s="81" t="str">
        <f aca="false">IF(E2107="Mão de Obra",J2107,"")</f>
        <v/>
      </c>
      <c r="O2107" s="81" t="str">
        <f aca="false">IF(N2107&lt;&gt;"","",M2107)</f>
        <v/>
      </c>
      <c r="P2107" s="82" t="str">
        <f aca="false">IF(A2107="Composição",B2107,"")</f>
        <v/>
      </c>
      <c r="Q2107" s="81" t="str">
        <f aca="false">IF(P2107&lt;&gt;"",SUMIF(L2107:L2107,L2107,N2107:N2107),"")</f>
        <v/>
      </c>
      <c r="R2107" s="81" t="str">
        <f aca="false">IF(P2107&lt;&gt;"",SUMIF(L2107:L2107,L2107,O2107:O2107),"")</f>
        <v/>
      </c>
    </row>
    <row r="2108" customFormat="false" ht="15" hidden="true" customHeight="false" outlineLevel="0" collapsed="false">
      <c r="A2108" s="102"/>
      <c r="B2108" s="102"/>
      <c r="C2108" s="102"/>
      <c r="D2108" s="102"/>
      <c r="E2108" s="102"/>
      <c r="F2108" s="103"/>
      <c r="G2108" s="102"/>
      <c r="H2108" s="104"/>
      <c r="I2108" s="104"/>
      <c r="J2108" s="103"/>
      <c r="L2108" s="63" t="n">
        <f aca="false">IF(AND(A2109&lt;&gt;"",A2108=""),L2107+1,L2107)</f>
        <v>200</v>
      </c>
      <c r="M2108" s="80" t="str">
        <f aca="false">IF(OR(A2108="Insumo",A2108="Composição Auxiliar"),J2108,"")</f>
        <v/>
      </c>
      <c r="N2108" s="81" t="str">
        <f aca="false">IF(E2108="Mão de Obra",J2108,"")</f>
        <v/>
      </c>
      <c r="O2108" s="81" t="str">
        <f aca="false">IF(N2108&lt;&gt;"","",M2108)</f>
        <v/>
      </c>
      <c r="P2108" s="82" t="str">
        <f aca="false">IF(A2108="Composição",B2108,"")</f>
        <v/>
      </c>
      <c r="Q2108" s="81" t="str">
        <f aca="false">IF(P2108&lt;&gt;"",SUMIF(L2108:L2108,L2108,N2108:N2108),"")</f>
        <v/>
      </c>
      <c r="R2108" s="81" t="str">
        <f aca="false">IF(P2108&lt;&gt;"",SUMIF(L2108:L2108,L2108,O2108:O2108),"")</f>
        <v/>
      </c>
    </row>
    <row r="2109" customFormat="false" ht="15" hidden="true" customHeight="false" outlineLevel="0" collapsed="false">
      <c r="A2109" s="108"/>
      <c r="B2109" s="108"/>
      <c r="C2109" s="108"/>
      <c r="D2109" s="108"/>
      <c r="E2109" s="108"/>
      <c r="F2109" s="108"/>
      <c r="G2109" s="108"/>
      <c r="H2109" s="108"/>
      <c r="I2109" s="108"/>
      <c r="J2109" s="108"/>
      <c r="L2109" s="63" t="n">
        <f aca="false">IF(AND(A2110&lt;&gt;"",A2109=""),L2108+1,L2108)</f>
        <v>201</v>
      </c>
      <c r="M2109" s="80" t="str">
        <f aca="false">IF(OR(A2109="Insumo",A2109="Composição Auxiliar"),J2109,"")</f>
        <v/>
      </c>
      <c r="N2109" s="81" t="str">
        <f aca="false">IF(E2109="Mão de Obra",J2109,"")</f>
        <v/>
      </c>
      <c r="O2109" s="81" t="str">
        <f aca="false">IF(N2109&lt;&gt;"","",M2109)</f>
        <v/>
      </c>
      <c r="P2109" s="82" t="str">
        <f aca="false">IF(A2109="Composição",B2109,"")</f>
        <v/>
      </c>
      <c r="Q2109" s="81" t="str">
        <f aca="false">IF(P2109&lt;&gt;"",SUMIF(L2109:L2109,L2109,N2109:N2109),"")</f>
        <v/>
      </c>
      <c r="R2109" s="81" t="str">
        <f aca="false">IF(P2109&lt;&gt;"",SUMIF(L2109:L2109,L2109,O2109:O2109),"")</f>
        <v/>
      </c>
    </row>
    <row r="2110" customFormat="false" ht="15" hidden="true" customHeight="true" outlineLevel="0" collapsed="false">
      <c r="A2110" s="83" t="s">
        <v>539</v>
      </c>
      <c r="B2110" s="84" t="s">
        <v>655</v>
      </c>
      <c r="C2110" s="83" t="s">
        <v>656</v>
      </c>
      <c r="D2110" s="83" t="s">
        <v>657</v>
      </c>
      <c r="E2110" s="83" t="s">
        <v>658</v>
      </c>
      <c r="F2110" s="83"/>
      <c r="G2110" s="85" t="s">
        <v>659</v>
      </c>
      <c r="H2110" s="84" t="s">
        <v>660</v>
      </c>
      <c r="I2110" s="84" t="s">
        <v>661</v>
      </c>
      <c r="J2110" s="84" t="s">
        <v>662</v>
      </c>
      <c r="L2110" s="63" t="n">
        <f aca="false">IF(AND(A2111&lt;&gt;"",A2110=""),L2109+1,L2109)</f>
        <v>201</v>
      </c>
      <c r="M2110" s="80" t="str">
        <f aca="false">IF(OR(A2110="Insumo",A2110="Composição Auxiliar"),J2110,"")</f>
        <v/>
      </c>
      <c r="N2110" s="81" t="str">
        <f aca="false">IF(E2110="Mão de Obra",J2110,"")</f>
        <v/>
      </c>
      <c r="O2110" s="81" t="str">
        <f aca="false">IF(N2110&lt;&gt;"","",M2110)</f>
        <v/>
      </c>
      <c r="P2110" s="82" t="str">
        <f aca="false">IF(A2110="Composição",B2110,"")</f>
        <v/>
      </c>
      <c r="Q2110" s="81" t="str">
        <f aca="false">IF(P2110&lt;&gt;"",SUMIF(L2110:L2110,L2110,N2110:N2110),"")</f>
        <v/>
      </c>
      <c r="R2110" s="81" t="str">
        <f aca="false">IF(P2110&lt;&gt;"",SUMIF(L2110:L2110,L2110,O2110:O2110),"")</f>
        <v/>
      </c>
    </row>
    <row r="2111" customFormat="false" ht="38.25" hidden="true" customHeight="true" outlineLevel="0" collapsed="false">
      <c r="A2111" s="86" t="s">
        <v>663</v>
      </c>
      <c r="B2111" s="87" t="s">
        <v>540</v>
      </c>
      <c r="C2111" s="86" t="s">
        <v>716</v>
      </c>
      <c r="D2111" s="86" t="s">
        <v>1653</v>
      </c>
      <c r="E2111" s="86" t="s">
        <v>724</v>
      </c>
      <c r="F2111" s="86"/>
      <c r="G2111" s="88" t="s">
        <v>729</v>
      </c>
      <c r="H2111" s="89" t="n">
        <v>1</v>
      </c>
      <c r="I2111" s="90" t="n">
        <f aca="false">SUMIF(L:L,$L2111,M:M)</f>
        <v>10.09</v>
      </c>
      <c r="J2111" s="90" t="n">
        <f aca="false">TRUNC(H2111*I2111,2)</f>
        <v>10.09</v>
      </c>
      <c r="L2111" s="63" t="n">
        <f aca="false">IF(AND(A2112&lt;&gt;"",A2111=""),L2110+1,L2110)</f>
        <v>201</v>
      </c>
      <c r="M2111" s="80" t="str">
        <f aca="false">IF(OR(A2111="Insumo",A2111="Composição Auxiliar"),J2111,"")</f>
        <v/>
      </c>
      <c r="N2111" s="81" t="str">
        <f aca="false">IF(E2111="Mão de Obra",J2111,"")</f>
        <v/>
      </c>
      <c r="O2111" s="81" t="str">
        <f aca="false">IF(N2111&lt;&gt;"","",M2111)</f>
        <v/>
      </c>
      <c r="P2111" s="82" t="str">
        <f aca="false">IF(A2111="Composição",B2111,"")</f>
        <v> S-CAB-CABO-017.1 </v>
      </c>
      <c r="Q2111" s="81" t="n">
        <f aca="false">IF(P2111&lt;&gt;"",SUMIF(L2111:L2111,L2111,N2111:N2111),"")</f>
        <v>0</v>
      </c>
      <c r="R2111" s="81" t="n">
        <f aca="false">IF(P2111&lt;&gt;"",SUMIF(L2111:L2111,L2111,O2111:O2111),"")</f>
        <v>0</v>
      </c>
    </row>
    <row r="2112" customFormat="false" ht="25.5" hidden="true" customHeight="true" outlineLevel="0" collapsed="false">
      <c r="A2112" s="91" t="s">
        <v>668</v>
      </c>
      <c r="B2112" s="92" t="s">
        <v>822</v>
      </c>
      <c r="C2112" s="91" t="s">
        <v>664</v>
      </c>
      <c r="D2112" s="91" t="s">
        <v>823</v>
      </c>
      <c r="E2112" s="91" t="s">
        <v>671</v>
      </c>
      <c r="F2112" s="91"/>
      <c r="G2112" s="93" t="s">
        <v>672</v>
      </c>
      <c r="H2112" s="94" t="n">
        <v>0.052</v>
      </c>
      <c r="I2112" s="95" t="n">
        <f aca="false">SUMIFS(J:J,A:A,"Composição",B:B,$B2112)</f>
        <v>26.14</v>
      </c>
      <c r="J2112" s="95" t="n">
        <f aca="false">TRUNC(H2112*I2112,2)</f>
        <v>1.35</v>
      </c>
      <c r="L2112" s="63" t="n">
        <f aca="false">IF(AND(A2113&lt;&gt;"",A2112=""),L2111+1,L2111)</f>
        <v>201</v>
      </c>
      <c r="M2112" s="80" t="n">
        <f aca="false">IF(OR(A2112="Insumo",A2112="Composição Auxiliar"),J2112,"")</f>
        <v>1.35</v>
      </c>
      <c r="N2112" s="81" t="str">
        <f aca="false">IF(E2112="Mão de Obra",J2112,"")</f>
        <v/>
      </c>
      <c r="O2112" s="81" t="n">
        <f aca="false">IF(N2112&lt;&gt;"","",M2112)</f>
        <v>1.35</v>
      </c>
      <c r="P2112" s="82" t="str">
        <f aca="false">IF(A2112="Composição",B2112,"")</f>
        <v/>
      </c>
      <c r="Q2112" s="81" t="str">
        <f aca="false">IF(P2112&lt;&gt;"",SUMIF(L2112:L2112,L2112,N2112:N2112),"")</f>
        <v/>
      </c>
      <c r="R2112" s="81" t="str">
        <f aca="false">IF(P2112&lt;&gt;"",SUMIF(L2112:L2112,L2112,O2112:O2112),"")</f>
        <v/>
      </c>
    </row>
    <row r="2113" customFormat="false" ht="25.5" hidden="true" customHeight="true" outlineLevel="0" collapsed="false">
      <c r="A2113" s="91" t="s">
        <v>668</v>
      </c>
      <c r="B2113" s="92" t="s">
        <v>817</v>
      </c>
      <c r="C2113" s="91" t="s">
        <v>664</v>
      </c>
      <c r="D2113" s="91" t="s">
        <v>818</v>
      </c>
      <c r="E2113" s="91" t="s">
        <v>671</v>
      </c>
      <c r="F2113" s="91"/>
      <c r="G2113" s="93" t="s">
        <v>672</v>
      </c>
      <c r="H2113" s="94" t="n">
        <v>0.052</v>
      </c>
      <c r="I2113" s="95" t="n">
        <f aca="false">SUMIFS(J:J,A:A,"Composição",B:B,$B2113)</f>
        <v>22.2</v>
      </c>
      <c r="J2113" s="95" t="n">
        <f aca="false">TRUNC(H2113*I2113,2)</f>
        <v>1.15</v>
      </c>
      <c r="L2113" s="63" t="n">
        <f aca="false">IF(AND(A2114&lt;&gt;"",A2113=""),L2112+1,L2112)</f>
        <v>201</v>
      </c>
      <c r="M2113" s="80" t="n">
        <f aca="false">IF(OR(A2113="Insumo",A2113="Composição Auxiliar"),J2113,"")</f>
        <v>1.15</v>
      </c>
      <c r="N2113" s="81" t="str">
        <f aca="false">IF(E2113="Mão de Obra",J2113,"")</f>
        <v/>
      </c>
      <c r="O2113" s="81" t="n">
        <f aca="false">IF(N2113&lt;&gt;"","",M2113)</f>
        <v>1.15</v>
      </c>
      <c r="P2113" s="82" t="str">
        <f aca="false">IF(A2113="Composição",B2113,"")</f>
        <v/>
      </c>
      <c r="Q2113" s="81" t="str">
        <f aca="false">IF(P2113&lt;&gt;"",SUMIF(L2113:L2113,L2113,N2113:N2113),"")</f>
        <v/>
      </c>
      <c r="R2113" s="81" t="str">
        <f aca="false">IF(P2113&lt;&gt;"",SUMIF(L2113:L2113,L2113,O2113:O2113),"")</f>
        <v/>
      </c>
    </row>
    <row r="2114" customFormat="false" ht="25.5" hidden="true" customHeight="false" outlineLevel="0" collapsed="false">
      <c r="A2114" s="96" t="s">
        <v>679</v>
      </c>
      <c r="B2114" s="97" t="s">
        <v>1654</v>
      </c>
      <c r="C2114" s="96" t="str">
        <f aca="false">VLOOKUP(B2114,INSUMOS!$A:$I,2,0)</f>
        <v>Próprio</v>
      </c>
      <c r="D2114" s="96" t="str">
        <f aca="false">VLOOKUP(B2114,INSUMOS!$A:$I,3,0)</f>
        <v>CABO DE PAR TRANCADO UTP, 4 PARES, CATEGORIA 6, ISOL. CM. REF. FUROKAWA GIGALAN CM</v>
      </c>
      <c r="E2114" s="98" t="str">
        <f aca="false">VLOOKUP(B2114,INSUMOS!$A:$I,4,0)</f>
        <v>Material</v>
      </c>
      <c r="F2114" s="98"/>
      <c r="G2114" s="99" t="str">
        <f aca="false">VLOOKUP(B2114,INSUMOS!$A:$I,5,0)</f>
        <v>M</v>
      </c>
      <c r="H2114" s="100" t="n">
        <v>1.3</v>
      </c>
      <c r="I2114" s="101" t="n">
        <f aca="false">VLOOKUP(B2114,INSUMOS!$A:$I,8,0)</f>
        <v>5.84</v>
      </c>
      <c r="J2114" s="101" t="n">
        <f aca="false">TRUNC(H2114*I2114,2)</f>
        <v>7.59</v>
      </c>
      <c r="L2114" s="63" t="n">
        <f aca="false">IF(AND(A2115&lt;&gt;"",A2114=""),L2113+1,L2113)</f>
        <v>201</v>
      </c>
      <c r="M2114" s="80" t="n">
        <f aca="false">IF(OR(A2114="Insumo",A2114="Composição Auxiliar"),J2114,"")</f>
        <v>7.59</v>
      </c>
      <c r="N2114" s="81" t="str">
        <f aca="false">IF(E2114="Mão de Obra",J2114,"")</f>
        <v/>
      </c>
      <c r="O2114" s="81" t="n">
        <f aca="false">IF(N2114&lt;&gt;"","",M2114)</f>
        <v>7.59</v>
      </c>
      <c r="P2114" s="82" t="str">
        <f aca="false">IF(A2114="Composição",B2114,"")</f>
        <v/>
      </c>
      <c r="Q2114" s="81" t="str">
        <f aca="false">IF(P2114&lt;&gt;"",SUMIF(L2114:L2114,L2114,N2114:N2114),"")</f>
        <v/>
      </c>
      <c r="R2114" s="81" t="str">
        <f aca="false">IF(P2114&lt;&gt;"",SUMIF(L2114:L2114,L2114,O2114:O2114),"")</f>
        <v/>
      </c>
    </row>
    <row r="2115" customFormat="false" ht="14.25" hidden="true" customHeight="false" outlineLevel="0" collapsed="false">
      <c r="A2115" s="102"/>
      <c r="B2115" s="102"/>
      <c r="C2115" s="102"/>
      <c r="D2115" s="102"/>
      <c r="E2115" s="102"/>
      <c r="F2115" s="103"/>
      <c r="G2115" s="102"/>
      <c r="H2115" s="103"/>
      <c r="I2115" s="102"/>
      <c r="J2115" s="103"/>
      <c r="L2115" s="63" t="n">
        <f aca="false">IF(AND(A2116&lt;&gt;"",A2115=""),L2114+1,L2114)</f>
        <v>201</v>
      </c>
      <c r="M2115" s="80" t="str">
        <f aca="false">IF(OR(A2115="Insumo",A2115="Composição Auxiliar"),J2115,"")</f>
        <v/>
      </c>
      <c r="N2115" s="81" t="str">
        <f aca="false">IF(E2115="Mão de Obra",J2115,"")</f>
        <v/>
      </c>
      <c r="O2115" s="81" t="str">
        <f aca="false">IF(N2115&lt;&gt;"","",M2115)</f>
        <v/>
      </c>
      <c r="P2115" s="82" t="str">
        <f aca="false">IF(A2115="Composição",B2115,"")</f>
        <v/>
      </c>
      <c r="Q2115" s="81" t="str">
        <f aca="false">IF(P2115&lt;&gt;"",SUMIF(L2115:L2115,L2115,N2115:N2115),"")</f>
        <v/>
      </c>
      <c r="R2115" s="81" t="str">
        <f aca="false">IF(P2115&lt;&gt;"",SUMIF(L2115:L2115,L2115,O2115:O2115),"")</f>
        <v/>
      </c>
    </row>
    <row r="2116" customFormat="false" ht="15" hidden="true" customHeight="false" outlineLevel="0" collapsed="false">
      <c r="A2116" s="102"/>
      <c r="B2116" s="102"/>
      <c r="C2116" s="102"/>
      <c r="D2116" s="102"/>
      <c r="E2116" s="102"/>
      <c r="F2116" s="103"/>
      <c r="G2116" s="102"/>
      <c r="H2116" s="104"/>
      <c r="I2116" s="104"/>
      <c r="J2116" s="103"/>
      <c r="L2116" s="63" t="n">
        <f aca="false">IF(AND(A2117&lt;&gt;"",A2116=""),L2115+1,L2115)</f>
        <v>201</v>
      </c>
      <c r="M2116" s="80" t="str">
        <f aca="false">IF(OR(A2116="Insumo",A2116="Composição Auxiliar"),J2116,"")</f>
        <v/>
      </c>
      <c r="N2116" s="81" t="str">
        <f aca="false">IF(E2116="Mão de Obra",J2116,"")</f>
        <v/>
      </c>
      <c r="O2116" s="81" t="str">
        <f aca="false">IF(N2116&lt;&gt;"","",M2116)</f>
        <v/>
      </c>
      <c r="P2116" s="82" t="str">
        <f aca="false">IF(A2116="Composição",B2116,"")</f>
        <v/>
      </c>
      <c r="Q2116" s="81" t="str">
        <f aca="false">IF(P2116&lt;&gt;"",SUMIF(L2116:L2116,L2116,N2116:N2116),"")</f>
        <v/>
      </c>
      <c r="R2116" s="81" t="str">
        <f aca="false">IF(P2116&lt;&gt;"",SUMIF(L2116:L2116,L2116,O2116:O2116),"")</f>
        <v/>
      </c>
    </row>
    <row r="2117" customFormat="false" ht="15" hidden="true" customHeight="false" outlineLevel="0" collapsed="false">
      <c r="A2117" s="108"/>
      <c r="B2117" s="108"/>
      <c r="C2117" s="108"/>
      <c r="D2117" s="108"/>
      <c r="E2117" s="108"/>
      <c r="F2117" s="108"/>
      <c r="G2117" s="108"/>
      <c r="H2117" s="108"/>
      <c r="I2117" s="108"/>
      <c r="J2117" s="108"/>
      <c r="L2117" s="63" t="n">
        <f aca="false">IF(AND(A2118&lt;&gt;"",A2117=""),L2116+1,L2116)</f>
        <v>202</v>
      </c>
      <c r="M2117" s="80" t="str">
        <f aca="false">IF(OR(A2117="Insumo",A2117="Composição Auxiliar"),J2117,"")</f>
        <v/>
      </c>
      <c r="N2117" s="81" t="str">
        <f aca="false">IF(E2117="Mão de Obra",J2117,"")</f>
        <v/>
      </c>
      <c r="O2117" s="81" t="str">
        <f aca="false">IF(N2117&lt;&gt;"","",M2117)</f>
        <v/>
      </c>
      <c r="P2117" s="82" t="str">
        <f aca="false">IF(A2117="Composição",B2117,"")</f>
        <v/>
      </c>
      <c r="Q2117" s="81" t="str">
        <f aca="false">IF(P2117&lt;&gt;"",SUMIF(L2117:L2117,L2117,N2117:N2117),"")</f>
        <v/>
      </c>
      <c r="R2117" s="81" t="str">
        <f aca="false">IF(P2117&lt;&gt;"",SUMIF(L2117:L2117,L2117,O2117:O2117),"")</f>
        <v/>
      </c>
    </row>
    <row r="2118" customFormat="false" ht="15" hidden="true" customHeight="true" outlineLevel="0" collapsed="false">
      <c r="A2118" s="83" t="s">
        <v>541</v>
      </c>
      <c r="B2118" s="84" t="s">
        <v>655</v>
      </c>
      <c r="C2118" s="83" t="s">
        <v>656</v>
      </c>
      <c r="D2118" s="83" t="s">
        <v>657</v>
      </c>
      <c r="E2118" s="83" t="s">
        <v>658</v>
      </c>
      <c r="F2118" s="83"/>
      <c r="G2118" s="85" t="s">
        <v>659</v>
      </c>
      <c r="H2118" s="84" t="s">
        <v>660</v>
      </c>
      <c r="I2118" s="84" t="s">
        <v>661</v>
      </c>
      <c r="J2118" s="84" t="s">
        <v>662</v>
      </c>
      <c r="L2118" s="63" t="n">
        <f aca="false">IF(AND(A2119&lt;&gt;"",A2118=""),L2117+1,L2117)</f>
        <v>202</v>
      </c>
      <c r="M2118" s="80" t="str">
        <f aca="false">IF(OR(A2118="Insumo",A2118="Composição Auxiliar"),J2118,"")</f>
        <v/>
      </c>
      <c r="N2118" s="81" t="str">
        <f aca="false">IF(E2118="Mão de Obra",J2118,"")</f>
        <v/>
      </c>
      <c r="O2118" s="81" t="str">
        <f aca="false">IF(N2118&lt;&gt;"","",M2118)</f>
        <v/>
      </c>
      <c r="P2118" s="82" t="str">
        <f aca="false">IF(A2118="Composição",B2118,"")</f>
        <v/>
      </c>
      <c r="Q2118" s="81" t="str">
        <f aca="false">IF(P2118&lt;&gt;"",SUMIF(L2118:L2118,L2118,N2118:N2118),"")</f>
        <v/>
      </c>
      <c r="R2118" s="81" t="str">
        <f aca="false">IF(P2118&lt;&gt;"",SUMIF(L2118:L2118,L2118,O2118:O2118),"")</f>
        <v/>
      </c>
    </row>
    <row r="2119" customFormat="false" ht="38.25" hidden="true" customHeight="true" outlineLevel="0" collapsed="false">
      <c r="A2119" s="86" t="s">
        <v>663</v>
      </c>
      <c r="B2119" s="87" t="s">
        <v>542</v>
      </c>
      <c r="C2119" s="86" t="s">
        <v>716</v>
      </c>
      <c r="D2119" s="86" t="s">
        <v>1656</v>
      </c>
      <c r="E2119" s="86" t="s">
        <v>724</v>
      </c>
      <c r="F2119" s="86"/>
      <c r="G2119" s="88" t="s">
        <v>718</v>
      </c>
      <c r="H2119" s="89" t="n">
        <v>1</v>
      </c>
      <c r="I2119" s="90" t="n">
        <f aca="false">SUMIF(L:L,$L2119,M:M)</f>
        <v>116.49</v>
      </c>
      <c r="J2119" s="90" t="n">
        <f aca="false">TRUNC(H2119*I2119,2)</f>
        <v>116.49</v>
      </c>
      <c r="L2119" s="63" t="n">
        <f aca="false">IF(AND(A2120&lt;&gt;"",A2119=""),L2118+1,L2118)</f>
        <v>202</v>
      </c>
      <c r="M2119" s="80" t="str">
        <f aca="false">IF(OR(A2119="Insumo",A2119="Composição Auxiliar"),J2119,"")</f>
        <v/>
      </c>
      <c r="N2119" s="81" t="str">
        <f aca="false">IF(E2119="Mão de Obra",J2119,"")</f>
        <v/>
      </c>
      <c r="O2119" s="81" t="str">
        <f aca="false">IF(N2119&lt;&gt;"","",M2119)</f>
        <v/>
      </c>
      <c r="P2119" s="82" t="str">
        <f aca="false">IF(A2119="Composição",B2119,"")</f>
        <v> S-CAB-CABO-039 </v>
      </c>
      <c r="Q2119" s="81" t="n">
        <f aca="false">IF(P2119&lt;&gt;"",SUMIF(L2119:L2119,L2119,N2119:N2119),"")</f>
        <v>0</v>
      </c>
      <c r="R2119" s="81" t="n">
        <f aca="false">IF(P2119&lt;&gt;"",SUMIF(L2119:L2119,L2119,O2119:O2119),"")</f>
        <v>0</v>
      </c>
    </row>
    <row r="2120" customFormat="false" ht="25.5" hidden="true" customHeight="true" outlineLevel="0" collapsed="false">
      <c r="A2120" s="91" t="s">
        <v>668</v>
      </c>
      <c r="B2120" s="92" t="s">
        <v>538</v>
      </c>
      <c r="C2120" s="91" t="s">
        <v>716</v>
      </c>
      <c r="D2120" s="91" t="s">
        <v>1651</v>
      </c>
      <c r="E2120" s="91" t="s">
        <v>1469</v>
      </c>
      <c r="F2120" s="91"/>
      <c r="G2120" s="93" t="s">
        <v>718</v>
      </c>
      <c r="H2120" s="94" t="n">
        <v>2</v>
      </c>
      <c r="I2120" s="95" t="n">
        <f aca="false">SUMIFS(J:J,A:A,"Composição",B:B,$B2120)</f>
        <v>49</v>
      </c>
      <c r="J2120" s="95" t="n">
        <f aca="false">TRUNC(H2120*I2120,2)</f>
        <v>98</v>
      </c>
      <c r="L2120" s="63" t="n">
        <f aca="false">IF(AND(A2121&lt;&gt;"",A2120=""),L2119+1,L2119)</f>
        <v>202</v>
      </c>
      <c r="M2120" s="80" t="n">
        <f aca="false">IF(OR(A2120="Insumo",A2120="Composição Auxiliar"),J2120,"")</f>
        <v>98</v>
      </c>
      <c r="N2120" s="81" t="str">
        <f aca="false">IF(E2120="Mão de Obra",J2120,"")</f>
        <v/>
      </c>
      <c r="O2120" s="81" t="n">
        <f aca="false">IF(N2120&lt;&gt;"","",M2120)</f>
        <v>98</v>
      </c>
      <c r="P2120" s="82" t="str">
        <f aca="false">IF(A2120="Composição",B2120,"")</f>
        <v/>
      </c>
      <c r="Q2120" s="81" t="str">
        <f aca="false">IF(P2120&lt;&gt;"",SUMIF(L2120:L2120,L2120,N2120:N2120),"")</f>
        <v/>
      </c>
      <c r="R2120" s="81" t="str">
        <f aca="false">IF(P2120&lt;&gt;"",SUMIF(L2120:L2120,L2120,O2120:O2120),"")</f>
        <v/>
      </c>
    </row>
    <row r="2121" customFormat="false" ht="25.5" hidden="true" customHeight="true" outlineLevel="0" collapsed="false">
      <c r="A2121" s="91" t="s">
        <v>668</v>
      </c>
      <c r="B2121" s="92" t="s">
        <v>1657</v>
      </c>
      <c r="C2121" s="91" t="s">
        <v>664</v>
      </c>
      <c r="D2121" s="91" t="s">
        <v>1658</v>
      </c>
      <c r="E2121" s="91" t="s">
        <v>724</v>
      </c>
      <c r="F2121" s="91"/>
      <c r="G2121" s="93" t="s">
        <v>718</v>
      </c>
      <c r="H2121" s="94" t="n">
        <v>1</v>
      </c>
      <c r="I2121" s="95" t="n">
        <f aca="false">SUMIFS(J:J,A:A,"Composição",B:B,$B2121)</f>
        <v>13.27</v>
      </c>
      <c r="J2121" s="95" t="n">
        <f aca="false">TRUNC(H2121*I2121,2)</f>
        <v>13.27</v>
      </c>
      <c r="L2121" s="63" t="n">
        <f aca="false">IF(AND(A2122&lt;&gt;"",A2121=""),L2120+1,L2120)</f>
        <v>202</v>
      </c>
      <c r="M2121" s="80" t="n">
        <f aca="false">IF(OR(A2121="Insumo",A2121="Composição Auxiliar"),J2121,"")</f>
        <v>13.27</v>
      </c>
      <c r="N2121" s="81" t="str">
        <f aca="false">IF(E2121="Mão de Obra",J2121,"")</f>
        <v/>
      </c>
      <c r="O2121" s="81" t="n">
        <f aca="false">IF(N2121&lt;&gt;"","",M2121)</f>
        <v>13.27</v>
      </c>
      <c r="P2121" s="82" t="str">
        <f aca="false">IF(A2121="Composição",B2121,"")</f>
        <v/>
      </c>
      <c r="Q2121" s="81" t="str">
        <f aca="false">IF(P2121&lt;&gt;"",SUMIF(L2121:L2121,L2121,N2121:N2121),"")</f>
        <v/>
      </c>
      <c r="R2121" s="81" t="str">
        <f aca="false">IF(P2121&lt;&gt;"",SUMIF(L2121:L2121,L2121,O2121:O2121),"")</f>
        <v/>
      </c>
    </row>
    <row r="2122" customFormat="false" ht="25.5" hidden="true" customHeight="false" outlineLevel="0" collapsed="false">
      <c r="A2122" s="96" t="s">
        <v>679</v>
      </c>
      <c r="B2122" s="97" t="s">
        <v>1659</v>
      </c>
      <c r="C2122" s="96" t="str">
        <f aca="false">VLOOKUP(B2122,INSUMOS!$A:$I,2,0)</f>
        <v>SINAPI</v>
      </c>
      <c r="D2122" s="96" t="str">
        <f aca="false">VLOOKUP(B2122,INSUMOS!$A:$I,3,0)</f>
        <v>ESPELHO / PLACA DE 2 POSTOS 4" X 4", PARA INSTALACAO DE TOMADAS E INTERRUPTORES</v>
      </c>
      <c r="E2122" s="98" t="str">
        <f aca="false">VLOOKUP(B2122,INSUMOS!$A:$I,4,0)</f>
        <v>Material</v>
      </c>
      <c r="F2122" s="98"/>
      <c r="G2122" s="99" t="str">
        <f aca="false">VLOOKUP(B2122,INSUMOS!$A:$I,5,0)</f>
        <v>UN</v>
      </c>
      <c r="H2122" s="100" t="n">
        <v>1</v>
      </c>
      <c r="I2122" s="101" t="n">
        <f aca="false">VLOOKUP(B2122,INSUMOS!$A:$I,8,0)</f>
        <v>5.22</v>
      </c>
      <c r="J2122" s="101" t="n">
        <f aca="false">TRUNC(H2122*I2122,2)</f>
        <v>5.22</v>
      </c>
      <c r="L2122" s="63" t="n">
        <f aca="false">IF(AND(A2123&lt;&gt;"",A2122=""),L2121+1,L2121)</f>
        <v>202</v>
      </c>
      <c r="M2122" s="80" t="n">
        <f aca="false">IF(OR(A2122="Insumo",A2122="Composição Auxiliar"),J2122,"")</f>
        <v>5.22</v>
      </c>
      <c r="N2122" s="81" t="str">
        <f aca="false">IF(E2122="Mão de Obra",J2122,"")</f>
        <v/>
      </c>
      <c r="O2122" s="81" t="n">
        <f aca="false">IF(N2122&lt;&gt;"","",M2122)</f>
        <v>5.22</v>
      </c>
      <c r="P2122" s="82" t="str">
        <f aca="false">IF(A2122="Composição",B2122,"")</f>
        <v/>
      </c>
      <c r="Q2122" s="81" t="str">
        <f aca="false">IF(P2122&lt;&gt;"",SUMIF(L2122:L2122,L2122,N2122:N2122),"")</f>
        <v/>
      </c>
      <c r="R2122" s="81" t="str">
        <f aca="false">IF(P2122&lt;&gt;"",SUMIF(L2122:L2122,L2122,O2122:O2122),"")</f>
        <v/>
      </c>
    </row>
    <row r="2123" customFormat="false" ht="14.25" hidden="true" customHeight="false" outlineLevel="0" collapsed="false">
      <c r="A2123" s="102"/>
      <c r="B2123" s="102"/>
      <c r="C2123" s="102"/>
      <c r="D2123" s="102"/>
      <c r="E2123" s="102"/>
      <c r="F2123" s="103"/>
      <c r="G2123" s="102"/>
      <c r="H2123" s="103"/>
      <c r="I2123" s="102"/>
      <c r="J2123" s="103"/>
      <c r="L2123" s="63" t="n">
        <f aca="false">IF(AND(A2124&lt;&gt;"",A2123=""),L2122+1,L2122)</f>
        <v>202</v>
      </c>
      <c r="M2123" s="80" t="str">
        <f aca="false">IF(OR(A2123="Insumo",A2123="Composição Auxiliar"),J2123,"")</f>
        <v/>
      </c>
      <c r="N2123" s="81" t="str">
        <f aca="false">IF(E2123="Mão de Obra",J2123,"")</f>
        <v/>
      </c>
      <c r="O2123" s="81" t="str">
        <f aca="false">IF(N2123&lt;&gt;"","",M2123)</f>
        <v/>
      </c>
      <c r="P2123" s="82" t="str">
        <f aca="false">IF(A2123="Composição",B2123,"")</f>
        <v/>
      </c>
      <c r="Q2123" s="81" t="str">
        <f aca="false">IF(P2123&lt;&gt;"",SUMIF(L2123:L2123,L2123,N2123:N2123),"")</f>
        <v/>
      </c>
      <c r="R2123" s="81" t="str">
        <f aca="false">IF(P2123&lt;&gt;"",SUMIF(L2123:L2123,L2123,O2123:O2123),"")</f>
        <v/>
      </c>
    </row>
    <row r="2124" customFormat="false" ht="15" hidden="true" customHeight="false" outlineLevel="0" collapsed="false">
      <c r="A2124" s="102"/>
      <c r="B2124" s="102"/>
      <c r="C2124" s="102"/>
      <c r="D2124" s="102"/>
      <c r="E2124" s="102"/>
      <c r="F2124" s="103"/>
      <c r="G2124" s="102"/>
      <c r="H2124" s="104"/>
      <c r="I2124" s="104"/>
      <c r="J2124" s="103"/>
      <c r="L2124" s="63" t="n">
        <f aca="false">IF(AND(A2125&lt;&gt;"",A2124=""),L2123+1,L2123)</f>
        <v>202</v>
      </c>
      <c r="M2124" s="80" t="str">
        <f aca="false">IF(OR(A2124="Insumo",A2124="Composição Auxiliar"),J2124,"")</f>
        <v/>
      </c>
      <c r="N2124" s="81" t="str">
        <f aca="false">IF(E2124="Mão de Obra",J2124,"")</f>
        <v/>
      </c>
      <c r="O2124" s="81" t="str">
        <f aca="false">IF(N2124&lt;&gt;"","",M2124)</f>
        <v/>
      </c>
      <c r="P2124" s="82" t="str">
        <f aca="false">IF(A2124="Composição",B2124,"")</f>
        <v/>
      </c>
      <c r="Q2124" s="81" t="str">
        <f aca="false">IF(P2124&lt;&gt;"",SUMIF(L2124:L2124,L2124,N2124:N2124),"")</f>
        <v/>
      </c>
      <c r="R2124" s="81" t="str">
        <f aca="false">IF(P2124&lt;&gt;"",SUMIF(L2124:L2124,L2124,O2124:O2124),"")</f>
        <v/>
      </c>
    </row>
    <row r="2125" customFormat="false" ht="15" hidden="true" customHeight="false" outlineLevel="0" collapsed="false">
      <c r="A2125" s="108"/>
      <c r="B2125" s="108"/>
      <c r="C2125" s="108"/>
      <c r="D2125" s="108"/>
      <c r="E2125" s="108"/>
      <c r="F2125" s="108"/>
      <c r="G2125" s="108"/>
      <c r="H2125" s="108"/>
      <c r="I2125" s="108"/>
      <c r="J2125" s="108"/>
      <c r="L2125" s="63" t="n">
        <f aca="false">IF(AND(A2126&lt;&gt;"",A2125=""),L2124+1,L2124)</f>
        <v>203</v>
      </c>
      <c r="M2125" s="80" t="str">
        <f aca="false">IF(OR(A2125="Insumo",A2125="Composição Auxiliar"),J2125,"")</f>
        <v/>
      </c>
      <c r="N2125" s="81" t="str">
        <f aca="false">IF(E2125="Mão de Obra",J2125,"")</f>
        <v/>
      </c>
      <c r="O2125" s="81" t="str">
        <f aca="false">IF(N2125&lt;&gt;"","",M2125)</f>
        <v/>
      </c>
      <c r="P2125" s="82" t="str">
        <f aca="false">IF(A2125="Composição",B2125,"")</f>
        <v/>
      </c>
      <c r="Q2125" s="81" t="str">
        <f aca="false">IF(P2125&lt;&gt;"",SUMIF(L2125:L2125,L2125,N2125:N2125),"")</f>
        <v/>
      </c>
      <c r="R2125" s="81" t="str">
        <f aca="false">IF(P2125&lt;&gt;"",SUMIF(L2125:L2125,L2125,O2125:O2125),"")</f>
        <v/>
      </c>
    </row>
    <row r="2126" customFormat="false" ht="15" hidden="true" customHeight="true" outlineLevel="0" collapsed="false">
      <c r="A2126" s="83" t="s">
        <v>543</v>
      </c>
      <c r="B2126" s="84" t="s">
        <v>655</v>
      </c>
      <c r="C2126" s="83" t="s">
        <v>656</v>
      </c>
      <c r="D2126" s="83" t="s">
        <v>657</v>
      </c>
      <c r="E2126" s="83" t="s">
        <v>658</v>
      </c>
      <c r="F2126" s="83"/>
      <c r="G2126" s="85" t="s">
        <v>659</v>
      </c>
      <c r="H2126" s="84" t="s">
        <v>660</v>
      </c>
      <c r="I2126" s="84" t="s">
        <v>661</v>
      </c>
      <c r="J2126" s="84" t="s">
        <v>662</v>
      </c>
      <c r="L2126" s="63" t="n">
        <f aca="false">IF(AND(A2127&lt;&gt;"",A2126=""),L2125+1,L2125)</f>
        <v>203</v>
      </c>
      <c r="M2126" s="80" t="str">
        <f aca="false">IF(OR(A2126="Insumo",A2126="Composição Auxiliar"),J2126,"")</f>
        <v/>
      </c>
      <c r="N2126" s="81" t="str">
        <f aca="false">IF(E2126="Mão de Obra",J2126,"")</f>
        <v/>
      </c>
      <c r="O2126" s="81" t="str">
        <f aca="false">IF(N2126&lt;&gt;"","",M2126)</f>
        <v/>
      </c>
      <c r="P2126" s="82" t="str">
        <f aca="false">IF(A2126="Composição",B2126,"")</f>
        <v/>
      </c>
      <c r="Q2126" s="81" t="str">
        <f aca="false">IF(P2126&lt;&gt;"",SUMIF(L2126:L2126,L2126,N2126:N2126),"")</f>
        <v/>
      </c>
      <c r="R2126" s="81" t="str">
        <f aca="false">IF(P2126&lt;&gt;"",SUMIF(L2126:L2126,L2126,O2126:O2126),"")</f>
        <v/>
      </c>
    </row>
    <row r="2127" customFormat="false" ht="38.25" hidden="true" customHeight="true" outlineLevel="0" collapsed="false">
      <c r="A2127" s="86" t="s">
        <v>663</v>
      </c>
      <c r="B2127" s="87" t="s">
        <v>544</v>
      </c>
      <c r="C2127" s="86" t="s">
        <v>716</v>
      </c>
      <c r="D2127" s="86" t="s">
        <v>1660</v>
      </c>
      <c r="E2127" s="86" t="s">
        <v>724</v>
      </c>
      <c r="F2127" s="86"/>
      <c r="G2127" s="88" t="s">
        <v>718</v>
      </c>
      <c r="H2127" s="89" t="n">
        <v>1</v>
      </c>
      <c r="I2127" s="90" t="n">
        <f aca="false">SUMIF(L:L,$L2127,M:M)</f>
        <v>67.49</v>
      </c>
      <c r="J2127" s="90" t="n">
        <f aca="false">TRUNC(H2127*I2127,2)</f>
        <v>67.49</v>
      </c>
      <c r="L2127" s="63" t="n">
        <f aca="false">IF(AND(A2128&lt;&gt;"",A2127=""),L2126+1,L2126)</f>
        <v>203</v>
      </c>
      <c r="M2127" s="80" t="str">
        <f aca="false">IF(OR(A2127="Insumo",A2127="Composição Auxiliar"),J2127,"")</f>
        <v/>
      </c>
      <c r="N2127" s="81" t="str">
        <f aca="false">IF(E2127="Mão de Obra",J2127,"")</f>
        <v/>
      </c>
      <c r="O2127" s="81" t="str">
        <f aca="false">IF(N2127&lt;&gt;"","",M2127)</f>
        <v/>
      </c>
      <c r="P2127" s="82" t="str">
        <f aca="false">IF(A2127="Composição",B2127,"")</f>
        <v> S-CAB-CABO-040 </v>
      </c>
      <c r="Q2127" s="81" t="n">
        <f aca="false">IF(P2127&lt;&gt;"",SUMIF(L2127:L2127,L2127,N2127:N2127),"")</f>
        <v>0</v>
      </c>
      <c r="R2127" s="81" t="n">
        <f aca="false">IF(P2127&lt;&gt;"",SUMIF(L2127:L2127,L2127,O2127:O2127),"")</f>
        <v>0</v>
      </c>
    </row>
    <row r="2128" customFormat="false" ht="25.5" hidden="true" customHeight="true" outlineLevel="0" collapsed="false">
      <c r="A2128" s="91" t="s">
        <v>668</v>
      </c>
      <c r="B2128" s="92" t="s">
        <v>538</v>
      </c>
      <c r="C2128" s="91" t="s">
        <v>716</v>
      </c>
      <c r="D2128" s="91" t="s">
        <v>1651</v>
      </c>
      <c r="E2128" s="91" t="s">
        <v>1469</v>
      </c>
      <c r="F2128" s="91"/>
      <c r="G2128" s="93" t="s">
        <v>718</v>
      </c>
      <c r="H2128" s="94" t="n">
        <v>1</v>
      </c>
      <c r="I2128" s="95" t="n">
        <f aca="false">SUMIFS(J:J,A:A,"Composição",B:B,$B2128)</f>
        <v>49</v>
      </c>
      <c r="J2128" s="95" t="n">
        <f aca="false">TRUNC(H2128*I2128,2)</f>
        <v>49</v>
      </c>
      <c r="L2128" s="63" t="n">
        <f aca="false">IF(AND(A2129&lt;&gt;"",A2128=""),L2127+1,L2127)</f>
        <v>203</v>
      </c>
      <c r="M2128" s="80" t="n">
        <f aca="false">IF(OR(A2128="Insumo",A2128="Composição Auxiliar"),J2128,"")</f>
        <v>49</v>
      </c>
      <c r="N2128" s="81" t="str">
        <f aca="false">IF(E2128="Mão de Obra",J2128,"")</f>
        <v/>
      </c>
      <c r="O2128" s="81" t="n">
        <f aca="false">IF(N2128&lt;&gt;"","",M2128)</f>
        <v>49</v>
      </c>
      <c r="P2128" s="82" t="str">
        <f aca="false">IF(A2128="Composição",B2128,"")</f>
        <v/>
      </c>
      <c r="Q2128" s="81" t="str">
        <f aca="false">IF(P2128&lt;&gt;"",SUMIF(L2128:L2128,L2128,N2128:N2128),"")</f>
        <v/>
      </c>
      <c r="R2128" s="81" t="str">
        <f aca="false">IF(P2128&lt;&gt;"",SUMIF(L2128:L2128,L2128,O2128:O2128),"")</f>
        <v/>
      </c>
    </row>
    <row r="2129" customFormat="false" ht="25.5" hidden="true" customHeight="true" outlineLevel="0" collapsed="false">
      <c r="A2129" s="91" t="s">
        <v>668</v>
      </c>
      <c r="B2129" s="92" t="s">
        <v>1657</v>
      </c>
      <c r="C2129" s="91" t="s">
        <v>664</v>
      </c>
      <c r="D2129" s="91" t="s">
        <v>1658</v>
      </c>
      <c r="E2129" s="91" t="s">
        <v>724</v>
      </c>
      <c r="F2129" s="91"/>
      <c r="G2129" s="93" t="s">
        <v>718</v>
      </c>
      <c r="H2129" s="94" t="n">
        <v>1</v>
      </c>
      <c r="I2129" s="95" t="n">
        <f aca="false">SUMIFS(J:J,A:A,"Composição",B:B,$B2129)</f>
        <v>13.27</v>
      </c>
      <c r="J2129" s="95" t="n">
        <f aca="false">TRUNC(H2129*I2129,2)</f>
        <v>13.27</v>
      </c>
      <c r="L2129" s="63" t="n">
        <f aca="false">IF(AND(A2130&lt;&gt;"",A2129=""),L2128+1,L2128)</f>
        <v>203</v>
      </c>
      <c r="M2129" s="80" t="n">
        <f aca="false">IF(OR(A2129="Insumo",A2129="Composição Auxiliar"),J2129,"")</f>
        <v>13.27</v>
      </c>
      <c r="N2129" s="81" t="str">
        <f aca="false">IF(E2129="Mão de Obra",J2129,"")</f>
        <v/>
      </c>
      <c r="O2129" s="81" t="n">
        <f aca="false">IF(N2129&lt;&gt;"","",M2129)</f>
        <v>13.27</v>
      </c>
      <c r="P2129" s="82" t="str">
        <f aca="false">IF(A2129="Composição",B2129,"")</f>
        <v/>
      </c>
      <c r="Q2129" s="81" t="str">
        <f aca="false">IF(P2129&lt;&gt;"",SUMIF(L2129:L2129,L2129,N2129:N2129),"")</f>
        <v/>
      </c>
      <c r="R2129" s="81" t="str">
        <f aca="false">IF(P2129&lt;&gt;"",SUMIF(L2129:L2129,L2129,O2129:O2129),"")</f>
        <v/>
      </c>
    </row>
    <row r="2130" customFormat="false" ht="25.5" hidden="true" customHeight="false" outlineLevel="0" collapsed="false">
      <c r="A2130" s="96" t="s">
        <v>679</v>
      </c>
      <c r="B2130" s="97" t="s">
        <v>1659</v>
      </c>
      <c r="C2130" s="96" t="str">
        <f aca="false">VLOOKUP(B2130,INSUMOS!$A:$I,2,0)</f>
        <v>SINAPI</v>
      </c>
      <c r="D2130" s="96" t="str">
        <f aca="false">VLOOKUP(B2130,INSUMOS!$A:$I,3,0)</f>
        <v>ESPELHO / PLACA DE 2 POSTOS 4" X 4", PARA INSTALACAO DE TOMADAS E INTERRUPTORES</v>
      </c>
      <c r="E2130" s="98" t="str">
        <f aca="false">VLOOKUP(B2130,INSUMOS!$A:$I,4,0)</f>
        <v>Material</v>
      </c>
      <c r="F2130" s="98"/>
      <c r="G2130" s="99" t="str">
        <f aca="false">VLOOKUP(B2130,INSUMOS!$A:$I,5,0)</f>
        <v>UN</v>
      </c>
      <c r="H2130" s="100" t="n">
        <v>1</v>
      </c>
      <c r="I2130" s="101" t="n">
        <f aca="false">VLOOKUP(B2130,INSUMOS!$A:$I,8,0)</f>
        <v>5.22</v>
      </c>
      <c r="J2130" s="101" t="n">
        <f aca="false">TRUNC(H2130*I2130,2)</f>
        <v>5.22</v>
      </c>
      <c r="L2130" s="63" t="n">
        <f aca="false">IF(AND(A2131&lt;&gt;"",A2130=""),L2129+1,L2129)</f>
        <v>203</v>
      </c>
      <c r="M2130" s="80" t="n">
        <f aca="false">IF(OR(A2130="Insumo",A2130="Composição Auxiliar"),J2130,"")</f>
        <v>5.22</v>
      </c>
      <c r="N2130" s="81" t="str">
        <f aca="false">IF(E2130="Mão de Obra",J2130,"")</f>
        <v/>
      </c>
      <c r="O2130" s="81" t="n">
        <f aca="false">IF(N2130&lt;&gt;"","",M2130)</f>
        <v>5.22</v>
      </c>
      <c r="P2130" s="82" t="str">
        <f aca="false">IF(A2130="Composição",B2130,"")</f>
        <v/>
      </c>
      <c r="Q2130" s="81" t="str">
        <f aca="false">IF(P2130&lt;&gt;"",SUMIF(L2130:L2130,L2130,N2130:N2130),"")</f>
        <v/>
      </c>
      <c r="R2130" s="81" t="str">
        <f aca="false">IF(P2130&lt;&gt;"",SUMIF(L2130:L2130,L2130,O2130:O2130),"")</f>
        <v/>
      </c>
    </row>
    <row r="2131" customFormat="false" ht="14.25" hidden="true" customHeight="false" outlineLevel="0" collapsed="false">
      <c r="A2131" s="102"/>
      <c r="B2131" s="102"/>
      <c r="C2131" s="102"/>
      <c r="D2131" s="102"/>
      <c r="E2131" s="102"/>
      <c r="F2131" s="103"/>
      <c r="G2131" s="102"/>
      <c r="H2131" s="103"/>
      <c r="I2131" s="102"/>
      <c r="J2131" s="103"/>
      <c r="L2131" s="63" t="n">
        <f aca="false">IF(AND(A2132&lt;&gt;"",A2131=""),L2130+1,L2130)</f>
        <v>203</v>
      </c>
      <c r="M2131" s="80" t="str">
        <f aca="false">IF(OR(A2131="Insumo",A2131="Composição Auxiliar"),J2131,"")</f>
        <v/>
      </c>
      <c r="N2131" s="81" t="str">
        <f aca="false">IF(E2131="Mão de Obra",J2131,"")</f>
        <v/>
      </c>
      <c r="O2131" s="81" t="str">
        <f aca="false">IF(N2131&lt;&gt;"","",M2131)</f>
        <v/>
      </c>
      <c r="P2131" s="82" t="str">
        <f aca="false">IF(A2131="Composição",B2131,"")</f>
        <v/>
      </c>
      <c r="Q2131" s="81" t="str">
        <f aca="false">IF(P2131&lt;&gt;"",SUMIF(L2131:L2131,L2131,N2131:N2131),"")</f>
        <v/>
      </c>
      <c r="R2131" s="81" t="str">
        <f aca="false">IF(P2131&lt;&gt;"",SUMIF(L2131:L2131,L2131,O2131:O2131),"")</f>
        <v/>
      </c>
    </row>
    <row r="2132" customFormat="false" ht="15" hidden="true" customHeight="false" outlineLevel="0" collapsed="false">
      <c r="A2132" s="102"/>
      <c r="B2132" s="102"/>
      <c r="C2132" s="102"/>
      <c r="D2132" s="102"/>
      <c r="E2132" s="102"/>
      <c r="F2132" s="103"/>
      <c r="G2132" s="102"/>
      <c r="H2132" s="104"/>
      <c r="I2132" s="104"/>
      <c r="J2132" s="103"/>
      <c r="L2132" s="63" t="n">
        <f aca="false">IF(AND(A2133&lt;&gt;"",A2132=""),L2131+1,L2131)</f>
        <v>203</v>
      </c>
      <c r="M2132" s="80" t="str">
        <f aca="false">IF(OR(A2132="Insumo",A2132="Composição Auxiliar"),J2132,"")</f>
        <v/>
      </c>
      <c r="N2132" s="81" t="str">
        <f aca="false">IF(E2132="Mão de Obra",J2132,"")</f>
        <v/>
      </c>
      <c r="O2132" s="81" t="str">
        <f aca="false">IF(N2132&lt;&gt;"","",M2132)</f>
        <v/>
      </c>
      <c r="P2132" s="82" t="str">
        <f aca="false">IF(A2132="Composição",B2132,"")</f>
        <v/>
      </c>
      <c r="Q2132" s="81" t="str">
        <f aca="false">IF(P2132&lt;&gt;"",SUMIF(L2132:L2132,L2132,N2132:N2132),"")</f>
        <v/>
      </c>
      <c r="R2132" s="81" t="str">
        <f aca="false">IF(P2132&lt;&gt;"",SUMIF(L2132:L2132,L2132,O2132:O2132),"")</f>
        <v/>
      </c>
    </row>
    <row r="2133" customFormat="false" ht="15" hidden="true" customHeight="false" outlineLevel="0" collapsed="false">
      <c r="A2133" s="108"/>
      <c r="B2133" s="108"/>
      <c r="C2133" s="108"/>
      <c r="D2133" s="108"/>
      <c r="E2133" s="108"/>
      <c r="F2133" s="108"/>
      <c r="G2133" s="108"/>
      <c r="H2133" s="108"/>
      <c r="I2133" s="108"/>
      <c r="J2133" s="108"/>
      <c r="L2133" s="63" t="n">
        <f aca="false">IF(AND(A2134&lt;&gt;"",A2133=""),L2132+1,L2132)</f>
        <v>204</v>
      </c>
      <c r="M2133" s="80" t="str">
        <f aca="false">IF(OR(A2133="Insumo",A2133="Composição Auxiliar"),J2133,"")</f>
        <v/>
      </c>
      <c r="N2133" s="81" t="str">
        <f aca="false">IF(E2133="Mão de Obra",J2133,"")</f>
        <v/>
      </c>
      <c r="O2133" s="81" t="str">
        <f aca="false">IF(N2133&lt;&gt;"","",M2133)</f>
        <v/>
      </c>
      <c r="P2133" s="82" t="str">
        <f aca="false">IF(A2133="Composição",B2133,"")</f>
        <v/>
      </c>
      <c r="Q2133" s="81" t="str">
        <f aca="false">IF(P2133&lt;&gt;"",SUMIF(L2133:L2133,L2133,N2133:N2133),"")</f>
        <v/>
      </c>
      <c r="R2133" s="81" t="str">
        <f aca="false">IF(P2133&lt;&gt;"",SUMIF(L2133:L2133,L2133,O2133:O2133),"")</f>
        <v/>
      </c>
    </row>
    <row r="2134" customFormat="false" ht="15" hidden="true" customHeight="true" outlineLevel="0" collapsed="false">
      <c r="A2134" s="83" t="s">
        <v>545</v>
      </c>
      <c r="B2134" s="84" t="s">
        <v>655</v>
      </c>
      <c r="C2134" s="83" t="s">
        <v>656</v>
      </c>
      <c r="D2134" s="83" t="s">
        <v>657</v>
      </c>
      <c r="E2134" s="83" t="s">
        <v>658</v>
      </c>
      <c r="F2134" s="83"/>
      <c r="G2134" s="85" t="s">
        <v>659</v>
      </c>
      <c r="H2134" s="84" t="s">
        <v>660</v>
      </c>
      <c r="I2134" s="84" t="s">
        <v>661</v>
      </c>
      <c r="J2134" s="84" t="s">
        <v>662</v>
      </c>
      <c r="L2134" s="63" t="n">
        <f aca="false">IF(AND(A2135&lt;&gt;"",A2134=""),L2133+1,L2133)</f>
        <v>204</v>
      </c>
      <c r="M2134" s="80" t="str">
        <f aca="false">IF(OR(A2134="Insumo",A2134="Composição Auxiliar"),J2134,"")</f>
        <v/>
      </c>
      <c r="N2134" s="81" t="str">
        <f aca="false">IF(E2134="Mão de Obra",J2134,"")</f>
        <v/>
      </c>
      <c r="O2134" s="81" t="str">
        <f aca="false">IF(N2134&lt;&gt;"","",M2134)</f>
        <v/>
      </c>
      <c r="P2134" s="82" t="str">
        <f aca="false">IF(A2134="Composição",B2134,"")</f>
        <v/>
      </c>
      <c r="Q2134" s="81" t="str">
        <f aca="false">IF(P2134&lt;&gt;"",SUMIF(L2134:L2134,L2134,N2134:N2134),"")</f>
        <v/>
      </c>
      <c r="R2134" s="81" t="str">
        <f aca="false">IF(P2134&lt;&gt;"",SUMIF(L2134:L2134,L2134,O2134:O2134),"")</f>
        <v/>
      </c>
    </row>
    <row r="2135" customFormat="false" ht="25.5" hidden="true" customHeight="true" outlineLevel="0" collapsed="false">
      <c r="A2135" s="86" t="s">
        <v>663</v>
      </c>
      <c r="B2135" s="87" t="s">
        <v>546</v>
      </c>
      <c r="C2135" s="86" t="s">
        <v>716</v>
      </c>
      <c r="D2135" s="86" t="s">
        <v>1661</v>
      </c>
      <c r="E2135" s="86" t="s">
        <v>724</v>
      </c>
      <c r="F2135" s="86"/>
      <c r="G2135" s="88" t="s">
        <v>718</v>
      </c>
      <c r="H2135" s="89" t="n">
        <v>1</v>
      </c>
      <c r="I2135" s="90" t="n">
        <f aca="false">SUMIF(L:L,$L2135,M:M)</f>
        <v>24.91</v>
      </c>
      <c r="J2135" s="90" t="n">
        <f aca="false">TRUNC(H2135*I2135,2)</f>
        <v>24.91</v>
      </c>
      <c r="L2135" s="63" t="n">
        <f aca="false">IF(AND(A2136&lt;&gt;"",A2135=""),L2134+1,L2134)</f>
        <v>204</v>
      </c>
      <c r="M2135" s="80" t="str">
        <f aca="false">IF(OR(A2135="Insumo",A2135="Composição Auxiliar"),J2135,"")</f>
        <v/>
      </c>
      <c r="N2135" s="81" t="str">
        <f aca="false">IF(E2135="Mão de Obra",J2135,"")</f>
        <v/>
      </c>
      <c r="O2135" s="81" t="str">
        <f aca="false">IF(N2135&lt;&gt;"","",M2135)</f>
        <v/>
      </c>
      <c r="P2135" s="82" t="str">
        <f aca="false">IF(A2135="Composição",B2135,"")</f>
        <v> S-CAB-SERV-001 </v>
      </c>
      <c r="Q2135" s="81" t="n">
        <f aca="false">IF(P2135&lt;&gt;"",SUMIF(L2135:L2135,L2135,N2135:N2135),"")</f>
        <v>0</v>
      </c>
      <c r="R2135" s="81" t="n">
        <f aca="false">IF(P2135&lt;&gt;"",SUMIF(L2135:L2135,L2135,O2135:O2135),"")</f>
        <v>0</v>
      </c>
    </row>
    <row r="2136" customFormat="false" ht="25.5" hidden="true" customHeight="true" outlineLevel="0" collapsed="false">
      <c r="A2136" s="91" t="s">
        <v>668</v>
      </c>
      <c r="B2136" s="92" t="s">
        <v>1662</v>
      </c>
      <c r="C2136" s="91" t="s">
        <v>664</v>
      </c>
      <c r="D2136" s="91" t="s">
        <v>1663</v>
      </c>
      <c r="E2136" s="91" t="s">
        <v>671</v>
      </c>
      <c r="F2136" s="91"/>
      <c r="G2136" s="93" t="s">
        <v>672</v>
      </c>
      <c r="H2136" s="94" t="n">
        <v>0.15</v>
      </c>
      <c r="I2136" s="95" t="n">
        <f aca="false">SUMIFS(J:J,A:A,"Composição",B:B,$B2136)</f>
        <v>28.49</v>
      </c>
      <c r="J2136" s="95" t="n">
        <f aca="false">TRUNC(H2136*I2136,2)</f>
        <v>4.27</v>
      </c>
      <c r="L2136" s="63" t="n">
        <f aca="false">IF(AND(A2137&lt;&gt;"",A2136=""),L2135+1,L2135)</f>
        <v>204</v>
      </c>
      <c r="M2136" s="80" t="n">
        <f aca="false">IF(OR(A2136="Insumo",A2136="Composição Auxiliar"),J2136,"")</f>
        <v>4.27</v>
      </c>
      <c r="N2136" s="81" t="str">
        <f aca="false">IF(E2136="Mão de Obra",J2136,"")</f>
        <v/>
      </c>
      <c r="O2136" s="81" t="n">
        <f aca="false">IF(N2136&lt;&gt;"","",M2136)</f>
        <v>4.27</v>
      </c>
      <c r="P2136" s="82" t="str">
        <f aca="false">IF(A2136="Composição",B2136,"")</f>
        <v/>
      </c>
      <c r="Q2136" s="81" t="str">
        <f aca="false">IF(P2136&lt;&gt;"",SUMIF(L2136:L2136,L2136,N2136:N2136),"")</f>
        <v/>
      </c>
      <c r="R2136" s="81" t="str">
        <f aca="false">IF(P2136&lt;&gt;"",SUMIF(L2136:L2136,L2136,O2136:O2136),"")</f>
        <v/>
      </c>
    </row>
    <row r="2137" customFormat="false" ht="14.25" hidden="true" customHeight="false" outlineLevel="0" collapsed="false">
      <c r="A2137" s="96" t="s">
        <v>679</v>
      </c>
      <c r="B2137" s="97" t="s">
        <v>1664</v>
      </c>
      <c r="C2137" s="96" t="str">
        <f aca="false">VLOOKUP(B2137,INSUMOS!$A:$I,2,0)</f>
        <v>Próprio</v>
      </c>
      <c r="D2137" s="96" t="str">
        <f aca="false">VLOOKUP(B2137,INSUMOS!$A:$I,3,0)</f>
        <v>CERTIFICAÇÃO DOS CABOS COM LAUDO</v>
      </c>
      <c r="E2137" s="98" t="str">
        <f aca="false">VLOOKUP(B2137,INSUMOS!$A:$I,4,0)</f>
        <v>Material</v>
      </c>
      <c r="F2137" s="98"/>
      <c r="G2137" s="99" t="str">
        <f aca="false">VLOOKUP(B2137,INSUMOS!$A:$I,5,0)</f>
        <v>UN</v>
      </c>
      <c r="H2137" s="100" t="n">
        <v>1</v>
      </c>
      <c r="I2137" s="101" t="n">
        <f aca="false">VLOOKUP(B2137,INSUMOS!$A:$I,8,0)</f>
        <v>9.52</v>
      </c>
      <c r="J2137" s="101" t="n">
        <f aca="false">TRUNC(H2137*I2137,2)</f>
        <v>9.52</v>
      </c>
      <c r="L2137" s="63" t="n">
        <f aca="false">IF(AND(A2138&lt;&gt;"",A2137=""),L2136+1,L2136)</f>
        <v>204</v>
      </c>
      <c r="M2137" s="80" t="n">
        <f aca="false">IF(OR(A2137="Insumo",A2137="Composição Auxiliar"),J2137,"")</f>
        <v>9.52</v>
      </c>
      <c r="N2137" s="81" t="str">
        <f aca="false">IF(E2137="Mão de Obra",J2137,"")</f>
        <v/>
      </c>
      <c r="O2137" s="81" t="n">
        <f aca="false">IF(N2137&lt;&gt;"","",M2137)</f>
        <v>9.52</v>
      </c>
      <c r="P2137" s="82" t="str">
        <f aca="false">IF(A2137="Composição",B2137,"")</f>
        <v/>
      </c>
      <c r="Q2137" s="81" t="str">
        <f aca="false">IF(P2137&lt;&gt;"",SUMIF(L2137:L2137,L2137,N2137:N2137),"")</f>
        <v/>
      </c>
      <c r="R2137" s="81" t="str">
        <f aca="false">IF(P2137&lt;&gt;"",SUMIF(L2137:L2137,L2137,O2137:O2137),"")</f>
        <v/>
      </c>
    </row>
    <row r="2138" customFormat="false" ht="14.25" hidden="true" customHeight="false" outlineLevel="0" collapsed="false">
      <c r="A2138" s="96" t="s">
        <v>679</v>
      </c>
      <c r="B2138" s="97" t="s">
        <v>1664</v>
      </c>
      <c r="C2138" s="96" t="str">
        <f aca="false">VLOOKUP(B2138,INSUMOS!$A:$I,2,0)</f>
        <v>Próprio</v>
      </c>
      <c r="D2138" s="96" t="str">
        <f aca="false">VLOOKUP(B2138,INSUMOS!$A:$I,3,0)</f>
        <v>CERTIFICAÇÃO DOS CABOS COM LAUDO</v>
      </c>
      <c r="E2138" s="98" t="str">
        <f aca="false">VLOOKUP(B2138,INSUMOS!$A:$I,4,0)</f>
        <v>Material</v>
      </c>
      <c r="F2138" s="98"/>
      <c r="G2138" s="99" t="str">
        <f aca="false">VLOOKUP(B2138,INSUMOS!$A:$I,5,0)</f>
        <v>UN</v>
      </c>
      <c r="H2138" s="100" t="n">
        <v>1</v>
      </c>
      <c r="I2138" s="101" t="n">
        <f aca="false">VLOOKUP(B2138,INSUMOS!$A:$I,8,0)</f>
        <v>9.52</v>
      </c>
      <c r="J2138" s="101" t="n">
        <f aca="false">TRUNC(H2138*I2138,2)</f>
        <v>9.52</v>
      </c>
      <c r="L2138" s="63" t="n">
        <f aca="false">IF(AND(A2139&lt;&gt;"",A2138=""),L2137+1,L2137)</f>
        <v>204</v>
      </c>
      <c r="M2138" s="80" t="n">
        <f aca="false">IF(OR(A2138="Insumo",A2138="Composição Auxiliar"),J2138,"")</f>
        <v>9.52</v>
      </c>
      <c r="N2138" s="81" t="str">
        <f aca="false">IF(E2138="Mão de Obra",J2138,"")</f>
        <v/>
      </c>
      <c r="O2138" s="81" t="n">
        <f aca="false">IF(N2138&lt;&gt;"","",M2138)</f>
        <v>9.52</v>
      </c>
      <c r="P2138" s="82" t="str">
        <f aca="false">IF(A2138="Composição",B2138,"")</f>
        <v/>
      </c>
      <c r="Q2138" s="81" t="str">
        <f aca="false">IF(P2138&lt;&gt;"",SUMIF(L2138:L2138,L2138,N2138:N2138),"")</f>
        <v/>
      </c>
      <c r="R2138" s="81" t="str">
        <f aca="false">IF(P2138&lt;&gt;"",SUMIF(L2138:L2138,L2138,O2138:O2138),"")</f>
        <v/>
      </c>
    </row>
    <row r="2139" customFormat="false" ht="25.5" hidden="true" customHeight="false" outlineLevel="0" collapsed="false">
      <c r="A2139" s="96" t="s">
        <v>679</v>
      </c>
      <c r="B2139" s="97" t="s">
        <v>1665</v>
      </c>
      <c r="C2139" s="96" t="str">
        <f aca="false">VLOOKUP(B2139,INSUMOS!$A:$I,2,0)</f>
        <v>Próprio</v>
      </c>
      <c r="D2139" s="96" t="str">
        <f aca="false">VLOOKUP(B2139,INSUMOS!$A:$I,3,0)</f>
        <v>ETIQUETA PARA IDENTIFICAÇÃO</v>
      </c>
      <c r="E2139" s="98" t="str">
        <f aca="false">VLOOKUP(B2139,INSUMOS!$A:$I,4,0)</f>
        <v>Material</v>
      </c>
      <c r="F2139" s="98"/>
      <c r="G2139" s="99" t="str">
        <f aca="false">VLOOKUP(B2139,INSUMOS!$A:$I,5,0)</f>
        <v>UN</v>
      </c>
      <c r="H2139" s="100" t="n">
        <v>4</v>
      </c>
      <c r="I2139" s="101" t="n">
        <f aca="false">VLOOKUP(B2139,INSUMOS!$A:$I,8,0)</f>
        <v>0.4</v>
      </c>
      <c r="J2139" s="101" t="n">
        <f aca="false">TRUNC(H2139*I2139,2)</f>
        <v>1.6</v>
      </c>
      <c r="L2139" s="63" t="n">
        <f aca="false">IF(AND(A2140&lt;&gt;"",A2139=""),L2138+1,L2138)</f>
        <v>204</v>
      </c>
      <c r="M2139" s="80" t="n">
        <f aca="false">IF(OR(A2139="Insumo",A2139="Composição Auxiliar"),J2139,"")</f>
        <v>1.6</v>
      </c>
      <c r="N2139" s="81" t="str">
        <f aca="false">IF(E2139="Mão de Obra",J2139,"")</f>
        <v/>
      </c>
      <c r="O2139" s="81" t="n">
        <f aca="false">IF(N2139&lt;&gt;"","",M2139)</f>
        <v>1.6</v>
      </c>
      <c r="P2139" s="82" t="str">
        <f aca="false">IF(A2139="Composição",B2139,"")</f>
        <v/>
      </c>
      <c r="Q2139" s="81" t="str">
        <f aca="false">IF(P2139&lt;&gt;"",SUMIF(L2139:L2139,L2139,N2139:N2139),"")</f>
        <v/>
      </c>
      <c r="R2139" s="81" t="str">
        <f aca="false">IF(P2139&lt;&gt;"",SUMIF(L2139:L2139,L2139,O2139:O2139),"")</f>
        <v/>
      </c>
    </row>
    <row r="2140" customFormat="false" ht="14.25" hidden="true" customHeight="false" outlineLevel="0" collapsed="false">
      <c r="A2140" s="102"/>
      <c r="B2140" s="102"/>
      <c r="C2140" s="102"/>
      <c r="D2140" s="102"/>
      <c r="E2140" s="102"/>
      <c r="F2140" s="103"/>
      <c r="G2140" s="102"/>
      <c r="H2140" s="103"/>
      <c r="I2140" s="102"/>
      <c r="J2140" s="103"/>
      <c r="L2140" s="63" t="n">
        <f aca="false">IF(AND(A2141&lt;&gt;"",A2140=""),L2139+1,L2139)</f>
        <v>204</v>
      </c>
      <c r="M2140" s="80" t="str">
        <f aca="false">IF(OR(A2140="Insumo",A2140="Composição Auxiliar"),J2140,"")</f>
        <v/>
      </c>
      <c r="N2140" s="81" t="str">
        <f aca="false">IF(E2140="Mão de Obra",J2140,"")</f>
        <v/>
      </c>
      <c r="O2140" s="81" t="str">
        <f aca="false">IF(N2140&lt;&gt;"","",M2140)</f>
        <v/>
      </c>
      <c r="P2140" s="82" t="str">
        <f aca="false">IF(A2140="Composição",B2140,"")</f>
        <v/>
      </c>
      <c r="Q2140" s="81" t="str">
        <f aca="false">IF(P2140&lt;&gt;"",SUMIF(L2140:L2140,L2140,N2140:N2140),"")</f>
        <v/>
      </c>
      <c r="R2140" s="81" t="str">
        <f aca="false">IF(P2140&lt;&gt;"",SUMIF(L2140:L2140,L2140,O2140:O2140),"")</f>
        <v/>
      </c>
    </row>
    <row r="2141" customFormat="false" ht="15" hidden="true" customHeight="false" outlineLevel="0" collapsed="false">
      <c r="A2141" s="102"/>
      <c r="B2141" s="102"/>
      <c r="C2141" s="102"/>
      <c r="D2141" s="102"/>
      <c r="E2141" s="102"/>
      <c r="F2141" s="103"/>
      <c r="G2141" s="102"/>
      <c r="H2141" s="104"/>
      <c r="I2141" s="104"/>
      <c r="J2141" s="103"/>
      <c r="L2141" s="63" t="n">
        <f aca="false">IF(AND(A2142&lt;&gt;"",A2141=""),L2140+1,L2140)</f>
        <v>204</v>
      </c>
      <c r="M2141" s="80" t="str">
        <f aca="false">IF(OR(A2141="Insumo",A2141="Composição Auxiliar"),J2141,"")</f>
        <v/>
      </c>
      <c r="N2141" s="81" t="str">
        <f aca="false">IF(E2141="Mão de Obra",J2141,"")</f>
        <v/>
      </c>
      <c r="O2141" s="81" t="str">
        <f aca="false">IF(N2141&lt;&gt;"","",M2141)</f>
        <v/>
      </c>
      <c r="P2141" s="82" t="str">
        <f aca="false">IF(A2141="Composição",B2141,"")</f>
        <v/>
      </c>
      <c r="Q2141" s="81" t="str">
        <f aca="false">IF(P2141&lt;&gt;"",SUMIF(L2141:L2141,L2141,N2141:N2141),"")</f>
        <v/>
      </c>
      <c r="R2141" s="81" t="str">
        <f aca="false">IF(P2141&lt;&gt;"",SUMIF(L2141:L2141,L2141,O2141:O2141),"")</f>
        <v/>
      </c>
    </row>
    <row r="2142" customFormat="false" ht="15" hidden="true" customHeight="false" outlineLevel="0" collapsed="false">
      <c r="A2142" s="108"/>
      <c r="B2142" s="108"/>
      <c r="C2142" s="108"/>
      <c r="D2142" s="108"/>
      <c r="E2142" s="108"/>
      <c r="F2142" s="108"/>
      <c r="G2142" s="108"/>
      <c r="H2142" s="108"/>
      <c r="I2142" s="108"/>
      <c r="J2142" s="108"/>
      <c r="L2142" s="63" t="n">
        <f aca="false">IF(AND(A2143&lt;&gt;"",A2142=""),L2141+1,L2141)</f>
        <v>205</v>
      </c>
      <c r="M2142" s="80" t="str">
        <f aca="false">IF(OR(A2142="Insumo",A2142="Composição Auxiliar"),J2142,"")</f>
        <v/>
      </c>
      <c r="N2142" s="81" t="str">
        <f aca="false">IF(E2142="Mão de Obra",J2142,"")</f>
        <v/>
      </c>
      <c r="O2142" s="81" t="str">
        <f aca="false">IF(N2142&lt;&gt;"","",M2142)</f>
        <v/>
      </c>
      <c r="P2142" s="82" t="str">
        <f aca="false">IF(A2142="Composição",B2142,"")</f>
        <v/>
      </c>
      <c r="Q2142" s="81" t="str">
        <f aca="false">IF(P2142&lt;&gt;"",SUMIF(L2142:L2142,L2142,N2142:N2142),"")</f>
        <v/>
      </c>
      <c r="R2142" s="81" t="str">
        <f aca="false">IF(P2142&lt;&gt;"",SUMIF(L2142:L2142,L2142,O2142:O2142),"")</f>
        <v/>
      </c>
    </row>
    <row r="2143" customFormat="false" ht="15" hidden="true" customHeight="true" outlineLevel="0" collapsed="false">
      <c r="A2143" s="83" t="s">
        <v>550</v>
      </c>
      <c r="B2143" s="84" t="s">
        <v>655</v>
      </c>
      <c r="C2143" s="83" t="s">
        <v>656</v>
      </c>
      <c r="D2143" s="83" t="s">
        <v>657</v>
      </c>
      <c r="E2143" s="83" t="s">
        <v>658</v>
      </c>
      <c r="F2143" s="83"/>
      <c r="G2143" s="85" t="s">
        <v>659</v>
      </c>
      <c r="H2143" s="84" t="s">
        <v>660</v>
      </c>
      <c r="I2143" s="84" t="s">
        <v>661</v>
      </c>
      <c r="J2143" s="84" t="s">
        <v>662</v>
      </c>
      <c r="L2143" s="63" t="n">
        <f aca="false">IF(AND(A2144&lt;&gt;"",A2143=""),L2142+1,L2142)</f>
        <v>205</v>
      </c>
      <c r="M2143" s="80" t="str">
        <f aca="false">IF(OR(A2143="Insumo",A2143="Composição Auxiliar"),J2143,"")</f>
        <v/>
      </c>
      <c r="N2143" s="81" t="str">
        <f aca="false">IF(E2143="Mão de Obra",J2143,"")</f>
        <v/>
      </c>
      <c r="O2143" s="81" t="str">
        <f aca="false">IF(N2143&lt;&gt;"","",M2143)</f>
        <v/>
      </c>
      <c r="P2143" s="82" t="str">
        <f aca="false">IF(A2143="Composição",B2143,"")</f>
        <v/>
      </c>
      <c r="Q2143" s="81" t="str">
        <f aca="false">IF(P2143&lt;&gt;"",SUMIF(L2143:L2143,L2143,N2143:N2143),"")</f>
        <v/>
      </c>
      <c r="R2143" s="81" t="str">
        <f aca="false">IF(P2143&lt;&gt;"",SUMIF(L2143:L2143,L2143,O2143:O2143),"")</f>
        <v/>
      </c>
    </row>
    <row r="2144" customFormat="false" ht="51" hidden="true" customHeight="true" outlineLevel="0" collapsed="false">
      <c r="A2144" s="86" t="s">
        <v>663</v>
      </c>
      <c r="B2144" s="87" t="s">
        <v>551</v>
      </c>
      <c r="C2144" s="86" t="s">
        <v>716</v>
      </c>
      <c r="D2144" s="86" t="s">
        <v>1666</v>
      </c>
      <c r="E2144" s="86" t="s">
        <v>1469</v>
      </c>
      <c r="F2144" s="86"/>
      <c r="G2144" s="88" t="s">
        <v>718</v>
      </c>
      <c r="H2144" s="89" t="n">
        <v>1</v>
      </c>
      <c r="I2144" s="90" t="n">
        <f aca="false">SUMIF(L:L,$L2144,M:M)</f>
        <v>7812.58</v>
      </c>
      <c r="J2144" s="90" t="n">
        <f aca="false">TRUNC(H2144*I2144,2)</f>
        <v>7812.58</v>
      </c>
      <c r="L2144" s="63" t="n">
        <f aca="false">IF(AND(A2145&lt;&gt;"",A2144=""),L2143+1,L2143)</f>
        <v>205</v>
      </c>
      <c r="M2144" s="80" t="str">
        <f aca="false">IF(OR(A2144="Insumo",A2144="Composição Auxiliar"),J2144,"")</f>
        <v/>
      </c>
      <c r="N2144" s="81" t="str">
        <f aca="false">IF(E2144="Mão de Obra",J2144,"")</f>
        <v/>
      </c>
      <c r="O2144" s="81" t="str">
        <f aca="false">IF(N2144&lt;&gt;"","",M2144)</f>
        <v/>
      </c>
      <c r="P2144" s="82" t="str">
        <f aca="false">IF(A2144="Composição",B2144,"")</f>
        <v> S-CLI-EQUI-S18K-K7-INVERTER </v>
      </c>
      <c r="Q2144" s="81" t="n">
        <f aca="false">IF(P2144&lt;&gt;"",SUMIF(L2144:L2144,L2144,N2144:N2144),"")</f>
        <v>0</v>
      </c>
      <c r="R2144" s="81" t="n">
        <f aca="false">IF(P2144&lt;&gt;"",SUMIF(L2144:L2144,L2144,O2144:O2144),"")</f>
        <v>0</v>
      </c>
    </row>
    <row r="2145" customFormat="false" ht="25.5" hidden="true" customHeight="true" outlineLevel="0" collapsed="false">
      <c r="A2145" s="91" t="s">
        <v>668</v>
      </c>
      <c r="B2145" s="92" t="s">
        <v>1667</v>
      </c>
      <c r="C2145" s="91" t="s">
        <v>664</v>
      </c>
      <c r="D2145" s="91" t="s">
        <v>1668</v>
      </c>
      <c r="E2145" s="91" t="s">
        <v>671</v>
      </c>
      <c r="F2145" s="91"/>
      <c r="G2145" s="93" t="s">
        <v>672</v>
      </c>
      <c r="H2145" s="94" t="n">
        <v>3.9711</v>
      </c>
      <c r="I2145" s="95" t="n">
        <f aca="false">SUMIFS(J:J,A:A,"Composição",B:B,$B2145)</f>
        <v>26.27</v>
      </c>
      <c r="J2145" s="95" t="n">
        <f aca="false">TRUNC(H2145*I2145,2)</f>
        <v>104.32</v>
      </c>
      <c r="L2145" s="63" t="n">
        <f aca="false">IF(AND(A2146&lt;&gt;"",A2145=""),L2144+1,L2144)</f>
        <v>205</v>
      </c>
      <c r="M2145" s="80" t="n">
        <f aca="false">IF(OR(A2145="Insumo",A2145="Composição Auxiliar"),J2145,"")</f>
        <v>104.32</v>
      </c>
      <c r="N2145" s="81" t="str">
        <f aca="false">IF(E2145="Mão de Obra",J2145,"")</f>
        <v/>
      </c>
      <c r="O2145" s="81" t="n">
        <f aca="false">IF(N2145&lt;&gt;"","",M2145)</f>
        <v>104.32</v>
      </c>
      <c r="P2145" s="82" t="str">
        <f aca="false">IF(A2145="Composição",B2145,"")</f>
        <v/>
      </c>
      <c r="Q2145" s="81" t="str">
        <f aca="false">IF(P2145&lt;&gt;"",SUMIF(L2145:L2145,L2145,N2145:N2145),"")</f>
        <v/>
      </c>
      <c r="R2145" s="81" t="str">
        <f aca="false">IF(P2145&lt;&gt;"",SUMIF(L2145:L2145,L2145,O2145:O2145),"")</f>
        <v/>
      </c>
    </row>
    <row r="2146" customFormat="false" ht="25.5" hidden="true" customHeight="true" outlineLevel="0" collapsed="false">
      <c r="A2146" s="91" t="s">
        <v>668</v>
      </c>
      <c r="B2146" s="92" t="s">
        <v>841</v>
      </c>
      <c r="C2146" s="91" t="s">
        <v>664</v>
      </c>
      <c r="D2146" s="91" t="s">
        <v>842</v>
      </c>
      <c r="E2146" s="91" t="s">
        <v>671</v>
      </c>
      <c r="F2146" s="91"/>
      <c r="G2146" s="93" t="s">
        <v>672</v>
      </c>
      <c r="H2146" s="94" t="n">
        <v>3.9711</v>
      </c>
      <c r="I2146" s="95" t="n">
        <f aca="false">SUMIFS(J:J,A:A,"Composição",B:B,$B2146)</f>
        <v>19.91</v>
      </c>
      <c r="J2146" s="95" t="n">
        <f aca="false">TRUNC(H2146*I2146,2)</f>
        <v>79.06</v>
      </c>
      <c r="L2146" s="63" t="n">
        <f aca="false">IF(AND(A2147&lt;&gt;"",A2146=""),L2145+1,L2145)</f>
        <v>205</v>
      </c>
      <c r="M2146" s="80" t="n">
        <f aca="false">IF(OR(A2146="Insumo",A2146="Composição Auxiliar"),J2146,"")</f>
        <v>79.06</v>
      </c>
      <c r="N2146" s="81" t="str">
        <f aca="false">IF(E2146="Mão de Obra",J2146,"")</f>
        <v/>
      </c>
      <c r="O2146" s="81" t="n">
        <f aca="false">IF(N2146&lt;&gt;"","",M2146)</f>
        <v>79.06</v>
      </c>
      <c r="P2146" s="82" t="str">
        <f aca="false">IF(A2146="Composição",B2146,"")</f>
        <v/>
      </c>
      <c r="Q2146" s="81" t="str">
        <f aca="false">IF(P2146&lt;&gt;"",SUMIF(L2146:L2146,L2146,N2146:N2146),"")</f>
        <v/>
      </c>
      <c r="R2146" s="81" t="str">
        <f aca="false">IF(P2146&lt;&gt;"",SUMIF(L2146:L2146,L2146,O2146:O2146),"")</f>
        <v/>
      </c>
    </row>
    <row r="2147" customFormat="false" ht="38.25" hidden="true" customHeight="false" outlineLevel="0" collapsed="false">
      <c r="A2147" s="96" t="s">
        <v>679</v>
      </c>
      <c r="B2147" s="97" t="s">
        <v>1669</v>
      </c>
      <c r="C2147" s="96" t="str">
        <f aca="false">VLOOKUP(B2147,INSUMOS!$A:$I,2,0)</f>
        <v>Próprio</v>
      </c>
      <c r="D2147" s="96" t="str">
        <f aca="false">VLOOKUP(B2147,INSUMOS!$A:$I,3,0)</f>
        <v>AR CONDICIONADO SPLIT INVERTER, CASSETE (TETO), 18000 BTUS/H, CICLO QUENTE/FRIO, 60 HZ, CLASSIFICACAO ENERGETICA A E COM SELO PROCEL, GAS R410A OU R32, CONTROLE S/ FIO</v>
      </c>
      <c r="E2147" s="98" t="str">
        <f aca="false">VLOOKUP(B2147,INSUMOS!$A:$I,4,0)</f>
        <v>Equipamento para Aquisição Permanente</v>
      </c>
      <c r="F2147" s="98"/>
      <c r="G2147" s="99" t="str">
        <f aca="false">VLOOKUP(B2147,INSUMOS!$A:$I,5,0)</f>
        <v>UN</v>
      </c>
      <c r="H2147" s="100" t="n">
        <v>1</v>
      </c>
      <c r="I2147" s="101" t="n">
        <f aca="false">VLOOKUP(B2147,INSUMOS!$A:$I,8,0)</f>
        <v>7534.38</v>
      </c>
      <c r="J2147" s="101" t="n">
        <f aca="false">TRUNC(H2147*I2147,2)</f>
        <v>7534.38</v>
      </c>
      <c r="L2147" s="63" t="n">
        <f aca="false">IF(AND(A2148&lt;&gt;"",A2147=""),L2146+1,L2146)</f>
        <v>205</v>
      </c>
      <c r="M2147" s="80" t="n">
        <f aca="false">IF(OR(A2147="Insumo",A2147="Composição Auxiliar"),J2147,"")</f>
        <v>7534.38</v>
      </c>
      <c r="N2147" s="81" t="str">
        <f aca="false">IF(E2147="Mão de Obra",J2147,"")</f>
        <v/>
      </c>
      <c r="O2147" s="81" t="n">
        <f aca="false">IF(N2147&lt;&gt;"","",M2147)</f>
        <v>7534.38</v>
      </c>
      <c r="P2147" s="82" t="str">
        <f aca="false">IF(A2147="Composição",B2147,"")</f>
        <v/>
      </c>
      <c r="Q2147" s="81" t="str">
        <f aca="false">IF(P2147&lt;&gt;"",SUMIF(L2147:L2147,L2147,N2147:N2147),"")</f>
        <v/>
      </c>
      <c r="R2147" s="81" t="str">
        <f aca="false">IF(P2147&lt;&gt;"",SUMIF(L2147:L2147,L2147,O2147:O2147),"")</f>
        <v/>
      </c>
    </row>
    <row r="2148" customFormat="false" ht="25.5" hidden="true" customHeight="false" outlineLevel="0" collapsed="false">
      <c r="A2148" s="96" t="s">
        <v>679</v>
      </c>
      <c r="B2148" s="97" t="s">
        <v>1563</v>
      </c>
      <c r="C2148" s="96" t="str">
        <f aca="false">VLOOKUP(B2148,INSUMOS!$A:$I,2,0)</f>
        <v>SINAPI</v>
      </c>
      <c r="D2148" s="96" t="str">
        <f aca="false">VLOOKUP(B2148,INSUMOS!$A:$I,3,0)</f>
        <v>TERMINAL A COMPRESSAO EM COBRE ESTANHADO PARA CABO 2,5 MM2, 1 FURO E 1 COMPRESSAO, PARA PARAFUSO DE FIXACAO M5</v>
      </c>
      <c r="E2148" s="98" t="str">
        <f aca="false">VLOOKUP(B2148,INSUMOS!$A:$I,4,0)</f>
        <v>Material</v>
      </c>
      <c r="F2148" s="98"/>
      <c r="G2148" s="99" t="str">
        <f aca="false">VLOOKUP(B2148,INSUMOS!$A:$I,5,0)</f>
        <v>UN</v>
      </c>
      <c r="H2148" s="100" t="n">
        <v>10</v>
      </c>
      <c r="I2148" s="101" t="n">
        <f aca="false">VLOOKUP(B2148,INSUMOS!$A:$I,8,0)</f>
        <v>1.04</v>
      </c>
      <c r="J2148" s="101" t="n">
        <f aca="false">TRUNC(H2148*I2148,2)</f>
        <v>10.4</v>
      </c>
      <c r="L2148" s="63" t="n">
        <f aca="false">IF(AND(A2149&lt;&gt;"",A2148=""),L2147+1,L2147)</f>
        <v>205</v>
      </c>
      <c r="M2148" s="80" t="n">
        <f aca="false">IF(OR(A2148="Insumo",A2148="Composição Auxiliar"),J2148,"")</f>
        <v>10.4</v>
      </c>
      <c r="N2148" s="81" t="str">
        <f aca="false">IF(E2148="Mão de Obra",J2148,"")</f>
        <v/>
      </c>
      <c r="O2148" s="81" t="n">
        <f aca="false">IF(N2148&lt;&gt;"","",M2148)</f>
        <v>10.4</v>
      </c>
      <c r="P2148" s="82" t="str">
        <f aca="false">IF(A2148="Composição",B2148,"")</f>
        <v/>
      </c>
      <c r="Q2148" s="81" t="str">
        <f aca="false">IF(P2148&lt;&gt;"",SUMIF(L2148:L2148,L2148,N2148:N2148),"")</f>
        <v/>
      </c>
      <c r="R2148" s="81" t="str">
        <f aca="false">IF(P2148&lt;&gt;"",SUMIF(L2148:L2148,L2148,O2148:O2148),"")</f>
        <v/>
      </c>
    </row>
    <row r="2149" customFormat="false" ht="25.5" hidden="true" customHeight="false" outlineLevel="0" collapsed="false">
      <c r="A2149" s="96" t="s">
        <v>679</v>
      </c>
      <c r="B2149" s="97" t="s">
        <v>1670</v>
      </c>
      <c r="C2149" s="96" t="str">
        <f aca="false">VLOOKUP(B2149,INSUMOS!$A:$I,2,0)</f>
        <v>SINAPI</v>
      </c>
      <c r="D2149" s="96" t="str">
        <f aca="false">VLOOKUP(B2149,INSUMOS!$A:$I,3,0)</f>
        <v>ARRUELA  EM ACO GALVANIZADO, DIAMETRO EXTERNO = 35MM, ESPESSURA = 3MM, DIAMETRO DO FURO= 18MM</v>
      </c>
      <c r="E2149" s="98" t="str">
        <f aca="false">VLOOKUP(B2149,INSUMOS!$A:$I,4,0)</f>
        <v>Material</v>
      </c>
      <c r="F2149" s="98"/>
      <c r="G2149" s="99" t="str">
        <f aca="false">VLOOKUP(B2149,INSUMOS!$A:$I,5,0)</f>
        <v>UN</v>
      </c>
      <c r="H2149" s="100" t="n">
        <v>4</v>
      </c>
      <c r="I2149" s="101" t="n">
        <f aca="false">VLOOKUP(B2149,INSUMOS!$A:$I,8,0)</f>
        <v>1.79</v>
      </c>
      <c r="J2149" s="101" t="n">
        <f aca="false">TRUNC(H2149*I2149,2)</f>
        <v>7.16</v>
      </c>
      <c r="L2149" s="63" t="n">
        <f aca="false">IF(AND(A2150&lt;&gt;"",A2149=""),L2148+1,L2148)</f>
        <v>205</v>
      </c>
      <c r="M2149" s="80" t="n">
        <f aca="false">IF(OR(A2149="Insumo",A2149="Composição Auxiliar"),J2149,"")</f>
        <v>7.16</v>
      </c>
      <c r="N2149" s="81" t="str">
        <f aca="false">IF(E2149="Mão de Obra",J2149,"")</f>
        <v/>
      </c>
      <c r="O2149" s="81" t="n">
        <f aca="false">IF(N2149&lt;&gt;"","",M2149)</f>
        <v>7.16</v>
      </c>
      <c r="P2149" s="82" t="str">
        <f aca="false">IF(A2149="Composição",B2149,"")</f>
        <v/>
      </c>
      <c r="Q2149" s="81" t="str">
        <f aca="false">IF(P2149&lt;&gt;"",SUMIF(L2149:L2149,L2149,N2149:N2149),"")</f>
        <v/>
      </c>
      <c r="R2149" s="81" t="str">
        <f aca="false">IF(P2149&lt;&gt;"",SUMIF(L2149:L2149,L2149,O2149:O2149),"")</f>
        <v/>
      </c>
    </row>
    <row r="2150" customFormat="false" ht="14.25" hidden="true" customHeight="false" outlineLevel="0" collapsed="false">
      <c r="A2150" s="96" t="s">
        <v>679</v>
      </c>
      <c r="B2150" s="97" t="s">
        <v>1671</v>
      </c>
      <c r="C2150" s="96" t="str">
        <f aca="false">VLOOKUP(B2150,INSUMOS!$A:$I,2,0)</f>
        <v>SINAPI</v>
      </c>
      <c r="D2150" s="96" t="str">
        <f aca="false">VLOOKUP(B2150,INSUMOS!$A:$I,3,0)</f>
        <v>PORCA ZINCADA, SEXTAVADA, DIAMETRO 1/4"</v>
      </c>
      <c r="E2150" s="98" t="str">
        <f aca="false">VLOOKUP(B2150,INSUMOS!$A:$I,4,0)</f>
        <v>Material</v>
      </c>
      <c r="F2150" s="98"/>
      <c r="G2150" s="99" t="str">
        <f aca="false">VLOOKUP(B2150,INSUMOS!$A:$I,5,0)</f>
        <v>UN</v>
      </c>
      <c r="H2150" s="100" t="n">
        <v>8</v>
      </c>
      <c r="I2150" s="101" t="n">
        <f aca="false">VLOOKUP(B2150,INSUMOS!$A:$I,8,0)</f>
        <v>0.38</v>
      </c>
      <c r="J2150" s="101" t="n">
        <f aca="false">TRUNC(H2150*I2150,2)</f>
        <v>3.04</v>
      </c>
      <c r="L2150" s="63" t="n">
        <f aca="false">IF(AND(A2151&lt;&gt;"",A2150=""),L2149+1,L2149)</f>
        <v>205</v>
      </c>
      <c r="M2150" s="80" t="n">
        <f aca="false">IF(OR(A2150="Insumo",A2150="Composição Auxiliar"),J2150,"")</f>
        <v>3.04</v>
      </c>
      <c r="N2150" s="81" t="str">
        <f aca="false">IF(E2150="Mão de Obra",J2150,"")</f>
        <v/>
      </c>
      <c r="O2150" s="81" t="n">
        <f aca="false">IF(N2150&lt;&gt;"","",M2150)</f>
        <v>3.04</v>
      </c>
      <c r="P2150" s="82" t="str">
        <f aca="false">IF(A2150="Composição",B2150,"")</f>
        <v/>
      </c>
      <c r="Q2150" s="81" t="str">
        <f aca="false">IF(P2150&lt;&gt;"",SUMIF(L2150:L2150,L2150,N2150:N2150),"")</f>
        <v/>
      </c>
      <c r="R2150" s="81" t="str">
        <f aca="false">IF(P2150&lt;&gt;"",SUMIF(L2150:L2150,L2150,O2150:O2150),"")</f>
        <v/>
      </c>
    </row>
    <row r="2151" customFormat="false" ht="25.5" hidden="true" customHeight="false" outlineLevel="0" collapsed="false">
      <c r="A2151" s="96" t="s">
        <v>679</v>
      </c>
      <c r="B2151" s="97" t="s">
        <v>1672</v>
      </c>
      <c r="C2151" s="96" t="str">
        <f aca="false">VLOOKUP(B2151,INSUMOS!$A:$I,2,0)</f>
        <v>SINAPI</v>
      </c>
      <c r="D2151" s="96" t="str">
        <f aca="false">VLOOKUP(B2151,INSUMOS!$A:$I,3,0)</f>
        <v>SUPORTE MAO-FRANCESA EM ACO, ABAS IGUAIS 40 CM, CAPACIDADE MINIMA 70 KG, BRANCO</v>
      </c>
      <c r="E2151" s="98" t="str">
        <f aca="false">VLOOKUP(B2151,INSUMOS!$A:$I,4,0)</f>
        <v>Material</v>
      </c>
      <c r="F2151" s="98"/>
      <c r="G2151" s="99" t="str">
        <f aca="false">VLOOKUP(B2151,INSUMOS!$A:$I,5,0)</f>
        <v>UN</v>
      </c>
      <c r="H2151" s="100" t="n">
        <v>2</v>
      </c>
      <c r="I2151" s="101" t="n">
        <f aca="false">VLOOKUP(B2151,INSUMOS!$A:$I,8,0)</f>
        <v>25.88</v>
      </c>
      <c r="J2151" s="101" t="n">
        <f aca="false">TRUNC(H2151*I2151,2)</f>
        <v>51.76</v>
      </c>
      <c r="L2151" s="63" t="n">
        <f aca="false">IF(AND(A2152&lt;&gt;"",A2151=""),L2150+1,L2150)</f>
        <v>205</v>
      </c>
      <c r="M2151" s="80" t="n">
        <f aca="false">IF(OR(A2151="Insumo",A2151="Composição Auxiliar"),J2151,"")</f>
        <v>51.76</v>
      </c>
      <c r="N2151" s="81" t="str">
        <f aca="false">IF(E2151="Mão de Obra",J2151,"")</f>
        <v/>
      </c>
      <c r="O2151" s="81" t="n">
        <f aca="false">IF(N2151&lt;&gt;"","",M2151)</f>
        <v>51.76</v>
      </c>
      <c r="P2151" s="82" t="str">
        <f aca="false">IF(A2151="Composição",B2151,"")</f>
        <v/>
      </c>
      <c r="Q2151" s="81" t="str">
        <f aca="false">IF(P2151&lt;&gt;"",SUMIF(L2151:L2151,L2151,N2151:N2151),"")</f>
        <v/>
      </c>
      <c r="R2151" s="81" t="str">
        <f aca="false">IF(P2151&lt;&gt;"",SUMIF(L2151:L2151,L2151,O2151:O2151),"")</f>
        <v/>
      </c>
    </row>
    <row r="2152" customFormat="false" ht="14.25" hidden="true" customHeight="false" outlineLevel="0" collapsed="false">
      <c r="A2152" s="96" t="s">
        <v>679</v>
      </c>
      <c r="B2152" s="97" t="s">
        <v>1673</v>
      </c>
      <c r="C2152" s="96" t="str">
        <f aca="false">VLOOKUP(B2152,INSUMOS!$A:$I,2,0)</f>
        <v>SINAPI</v>
      </c>
      <c r="D2152" s="96" t="str">
        <f aca="false">VLOOKUP(B2152,INSUMOS!$A:$I,3,0)</f>
        <v>VERGALHAO ZINCADO ROSCA TOTAL, 1/4 " (6,3 MM)</v>
      </c>
      <c r="E2152" s="98" t="str">
        <f aca="false">VLOOKUP(B2152,INSUMOS!$A:$I,4,0)</f>
        <v>Material</v>
      </c>
      <c r="F2152" s="98"/>
      <c r="G2152" s="99" t="str">
        <f aca="false">VLOOKUP(B2152,INSUMOS!$A:$I,5,0)</f>
        <v>M</v>
      </c>
      <c r="H2152" s="100" t="n">
        <v>1.28</v>
      </c>
      <c r="I2152" s="101" t="n">
        <f aca="false">VLOOKUP(B2152,INSUMOS!$A:$I,8,0)</f>
        <v>3.82</v>
      </c>
      <c r="J2152" s="101" t="n">
        <f aca="false">TRUNC(H2152*I2152,2)</f>
        <v>4.88</v>
      </c>
      <c r="L2152" s="63" t="n">
        <f aca="false">IF(AND(A2153&lt;&gt;"",A2152=""),L2151+1,L2151)</f>
        <v>205</v>
      </c>
      <c r="M2152" s="80" t="n">
        <f aca="false">IF(OR(A2152="Insumo",A2152="Composição Auxiliar"),J2152,"")</f>
        <v>4.88</v>
      </c>
      <c r="N2152" s="81" t="str">
        <f aca="false">IF(E2152="Mão de Obra",J2152,"")</f>
        <v/>
      </c>
      <c r="O2152" s="81" t="n">
        <f aca="false">IF(N2152&lt;&gt;"","",M2152)</f>
        <v>4.88</v>
      </c>
      <c r="P2152" s="82" t="str">
        <f aca="false">IF(A2152="Composição",B2152,"")</f>
        <v/>
      </c>
      <c r="Q2152" s="81" t="str">
        <f aca="false">IF(P2152&lt;&gt;"",SUMIF(L2152:L2152,L2152,N2152:N2152),"")</f>
        <v/>
      </c>
      <c r="R2152" s="81" t="str">
        <f aca="false">IF(P2152&lt;&gt;"",SUMIF(L2152:L2152,L2152,O2152:O2152),"")</f>
        <v/>
      </c>
    </row>
    <row r="2153" customFormat="false" ht="38.25" hidden="true" customHeight="false" outlineLevel="0" collapsed="false">
      <c r="A2153" s="96" t="s">
        <v>679</v>
      </c>
      <c r="B2153" s="97" t="s">
        <v>1674</v>
      </c>
      <c r="C2153" s="96" t="str">
        <f aca="false">VLOOKUP(B2153,INSUMOS!$A:$I,2,0)</f>
        <v>SINAPI</v>
      </c>
      <c r="D2153" s="96" t="str">
        <f aca="false">VLOOKUP(B2153,INSUMOS!$A:$I,3,0)</f>
        <v>PARAFUSO DE FERRO POLIDO, SEXTAVADO, COM ROSCA INTEIRA, DIAMETRO 5/16", COMPRIMENTO 3/4", COM PORCA E ARRUELA LISA LEVE</v>
      </c>
      <c r="E2153" s="98" t="str">
        <f aca="false">VLOOKUP(B2153,INSUMOS!$A:$I,4,0)</f>
        <v>Material</v>
      </c>
      <c r="F2153" s="98"/>
      <c r="G2153" s="99" t="str">
        <f aca="false">VLOOKUP(B2153,INSUMOS!$A:$I,5,0)</f>
        <v>UN</v>
      </c>
      <c r="H2153" s="100" t="n">
        <v>4</v>
      </c>
      <c r="I2153" s="101" t="n">
        <f aca="false">VLOOKUP(B2153,INSUMOS!$A:$I,8,0)</f>
        <v>0.57</v>
      </c>
      <c r="J2153" s="101" t="n">
        <f aca="false">TRUNC(H2153*I2153,2)</f>
        <v>2.28</v>
      </c>
      <c r="L2153" s="63" t="n">
        <f aca="false">IF(AND(A2154&lt;&gt;"",A2153=""),L2152+1,L2152)</f>
        <v>205</v>
      </c>
      <c r="M2153" s="80" t="n">
        <f aca="false">IF(OR(A2153="Insumo",A2153="Composição Auxiliar"),J2153,"")</f>
        <v>2.28</v>
      </c>
      <c r="N2153" s="81" t="str">
        <f aca="false">IF(E2153="Mão de Obra",J2153,"")</f>
        <v/>
      </c>
      <c r="O2153" s="81" t="n">
        <f aca="false">IF(N2153&lt;&gt;"","",M2153)</f>
        <v>2.28</v>
      </c>
      <c r="P2153" s="82" t="str">
        <f aca="false">IF(A2153="Composição",B2153,"")</f>
        <v/>
      </c>
      <c r="Q2153" s="81" t="str">
        <f aca="false">IF(P2153&lt;&gt;"",SUMIF(L2153:L2153,L2153,N2153:N2153),"")</f>
        <v/>
      </c>
      <c r="R2153" s="81" t="str">
        <f aca="false">IF(P2153&lt;&gt;"",SUMIF(L2153:L2153,L2153,O2153:O2153),"")</f>
        <v/>
      </c>
    </row>
    <row r="2154" customFormat="false" ht="14.25" hidden="true" customHeight="false" outlineLevel="0" collapsed="false">
      <c r="A2154" s="96" t="s">
        <v>679</v>
      </c>
      <c r="B2154" s="97" t="s">
        <v>1675</v>
      </c>
      <c r="C2154" s="96" t="str">
        <f aca="false">VLOOKUP(B2154,INSUMOS!$A:$I,2,0)</f>
        <v>SINAPI</v>
      </c>
      <c r="D2154" s="96" t="str">
        <f aca="false">VLOOKUP(B2154,INSUMOS!$A:$I,3,0)</f>
        <v>CHUMBADOR, DIAMETRO 1/4" COM PARAFUSO 1/4" X 40 MM</v>
      </c>
      <c r="E2154" s="98" t="str">
        <f aca="false">VLOOKUP(B2154,INSUMOS!$A:$I,4,0)</f>
        <v>Material</v>
      </c>
      <c r="F2154" s="98"/>
      <c r="G2154" s="99" t="str">
        <f aca="false">VLOOKUP(B2154,INSUMOS!$A:$I,5,0)</f>
        <v>UN</v>
      </c>
      <c r="H2154" s="100" t="n">
        <v>10</v>
      </c>
      <c r="I2154" s="101" t="n">
        <f aca="false">VLOOKUP(B2154,INSUMOS!$A:$I,8,0)</f>
        <v>1.53</v>
      </c>
      <c r="J2154" s="101" t="n">
        <f aca="false">TRUNC(H2154*I2154,2)</f>
        <v>15.3</v>
      </c>
      <c r="L2154" s="63" t="n">
        <f aca="false">IF(AND(A2155&lt;&gt;"",A2154=""),L2153+1,L2153)</f>
        <v>205</v>
      </c>
      <c r="M2154" s="80" t="n">
        <f aca="false">IF(OR(A2154="Insumo",A2154="Composição Auxiliar"),J2154,"")</f>
        <v>15.3</v>
      </c>
      <c r="N2154" s="81" t="str">
        <f aca="false">IF(E2154="Mão de Obra",J2154,"")</f>
        <v/>
      </c>
      <c r="O2154" s="81" t="n">
        <f aca="false">IF(N2154&lt;&gt;"","",M2154)</f>
        <v>15.3</v>
      </c>
      <c r="P2154" s="82" t="str">
        <f aca="false">IF(A2154="Composição",B2154,"")</f>
        <v/>
      </c>
      <c r="Q2154" s="81" t="str">
        <f aca="false">IF(P2154&lt;&gt;"",SUMIF(L2154:L2154,L2154,N2154:N2154),"")</f>
        <v/>
      </c>
      <c r="R2154" s="81" t="str">
        <f aca="false">IF(P2154&lt;&gt;"",SUMIF(L2154:L2154,L2154,O2154:O2154),"")</f>
        <v/>
      </c>
    </row>
    <row r="2155" customFormat="false" ht="14.25" hidden="true" customHeight="false" outlineLevel="0" collapsed="false">
      <c r="A2155" s="102"/>
      <c r="B2155" s="102"/>
      <c r="C2155" s="102"/>
      <c r="D2155" s="102"/>
      <c r="E2155" s="102"/>
      <c r="F2155" s="103"/>
      <c r="G2155" s="102"/>
      <c r="H2155" s="103"/>
      <c r="I2155" s="102"/>
      <c r="J2155" s="103"/>
      <c r="L2155" s="63" t="n">
        <f aca="false">IF(AND(A2156&lt;&gt;"",A2155=""),L2154+1,L2154)</f>
        <v>205</v>
      </c>
      <c r="M2155" s="80" t="str">
        <f aca="false">IF(OR(A2155="Insumo",A2155="Composição Auxiliar"),J2155,"")</f>
        <v/>
      </c>
      <c r="N2155" s="81" t="str">
        <f aca="false">IF(E2155="Mão de Obra",J2155,"")</f>
        <v/>
      </c>
      <c r="O2155" s="81" t="str">
        <f aca="false">IF(N2155&lt;&gt;"","",M2155)</f>
        <v/>
      </c>
      <c r="P2155" s="82" t="str">
        <f aca="false">IF(A2155="Composição",B2155,"")</f>
        <v/>
      </c>
      <c r="Q2155" s="81" t="str">
        <f aca="false">IF(P2155&lt;&gt;"",SUMIF(L2155:L2155,L2155,N2155:N2155),"")</f>
        <v/>
      </c>
      <c r="R2155" s="81" t="str">
        <f aca="false">IF(P2155&lt;&gt;"",SUMIF(L2155:L2155,L2155,O2155:O2155),"")</f>
        <v/>
      </c>
    </row>
    <row r="2156" customFormat="false" ht="15" hidden="true" customHeight="false" outlineLevel="0" collapsed="false">
      <c r="A2156" s="102"/>
      <c r="B2156" s="102"/>
      <c r="C2156" s="102"/>
      <c r="D2156" s="102"/>
      <c r="E2156" s="102"/>
      <c r="F2156" s="103"/>
      <c r="G2156" s="102"/>
      <c r="H2156" s="104"/>
      <c r="I2156" s="104"/>
      <c r="J2156" s="103"/>
      <c r="L2156" s="63" t="n">
        <f aca="false">IF(AND(A2157&lt;&gt;"",A2156=""),L2155+1,L2155)</f>
        <v>205</v>
      </c>
      <c r="M2156" s="80" t="str">
        <f aca="false">IF(OR(A2156="Insumo",A2156="Composição Auxiliar"),J2156,"")</f>
        <v/>
      </c>
      <c r="N2156" s="81" t="str">
        <f aca="false">IF(E2156="Mão de Obra",J2156,"")</f>
        <v/>
      </c>
      <c r="O2156" s="81" t="str">
        <f aca="false">IF(N2156&lt;&gt;"","",M2156)</f>
        <v/>
      </c>
      <c r="P2156" s="82" t="str">
        <f aca="false">IF(A2156="Composição",B2156,"")</f>
        <v/>
      </c>
      <c r="Q2156" s="81" t="str">
        <f aca="false">IF(P2156&lt;&gt;"",SUMIF(L2156:L2156,L2156,N2156:N2156),"")</f>
        <v/>
      </c>
      <c r="R2156" s="81" t="str">
        <f aca="false">IF(P2156&lt;&gt;"",SUMIF(L2156:L2156,L2156,O2156:O2156),"")</f>
        <v/>
      </c>
    </row>
    <row r="2157" customFormat="false" ht="15" hidden="true" customHeight="false" outlineLevel="0" collapsed="false">
      <c r="A2157" s="108"/>
      <c r="B2157" s="108"/>
      <c r="C2157" s="108"/>
      <c r="D2157" s="108"/>
      <c r="E2157" s="108"/>
      <c r="F2157" s="108"/>
      <c r="G2157" s="108"/>
      <c r="H2157" s="108"/>
      <c r="I2157" s="108"/>
      <c r="J2157" s="108"/>
      <c r="L2157" s="63" t="n">
        <f aca="false">IF(AND(A2158&lt;&gt;"",A2157=""),L2156+1,L2156)</f>
        <v>206</v>
      </c>
      <c r="M2157" s="80" t="str">
        <f aca="false">IF(OR(A2157="Insumo",A2157="Composição Auxiliar"),J2157,"")</f>
        <v/>
      </c>
      <c r="N2157" s="81" t="str">
        <f aca="false">IF(E2157="Mão de Obra",J2157,"")</f>
        <v/>
      </c>
      <c r="O2157" s="81" t="str">
        <f aca="false">IF(N2157&lt;&gt;"","",M2157)</f>
        <v/>
      </c>
      <c r="P2157" s="82" t="str">
        <f aca="false">IF(A2157="Composição",B2157,"")</f>
        <v/>
      </c>
      <c r="Q2157" s="81" t="str">
        <f aca="false">IF(P2157&lt;&gt;"",SUMIF(L2157:L2157,L2157,N2157:N2157),"")</f>
        <v/>
      </c>
      <c r="R2157" s="81" t="str">
        <f aca="false">IF(P2157&lt;&gt;"",SUMIF(L2157:L2157,L2157,O2157:O2157),"")</f>
        <v/>
      </c>
    </row>
    <row r="2158" customFormat="false" ht="15" hidden="true" customHeight="true" outlineLevel="0" collapsed="false">
      <c r="A2158" s="83" t="s">
        <v>552</v>
      </c>
      <c r="B2158" s="84" t="s">
        <v>655</v>
      </c>
      <c r="C2158" s="83" t="s">
        <v>656</v>
      </c>
      <c r="D2158" s="83" t="s">
        <v>657</v>
      </c>
      <c r="E2158" s="83" t="s">
        <v>658</v>
      </c>
      <c r="F2158" s="83"/>
      <c r="G2158" s="85" t="s">
        <v>659</v>
      </c>
      <c r="H2158" s="84" t="s">
        <v>660</v>
      </c>
      <c r="I2158" s="84" t="s">
        <v>661</v>
      </c>
      <c r="J2158" s="84" t="s">
        <v>662</v>
      </c>
      <c r="L2158" s="63" t="n">
        <f aca="false">IF(AND(A2159&lt;&gt;"",A2158=""),L2157+1,L2157)</f>
        <v>206</v>
      </c>
      <c r="M2158" s="80" t="str">
        <f aca="false">IF(OR(A2158="Insumo",A2158="Composição Auxiliar"),J2158,"")</f>
        <v/>
      </c>
      <c r="N2158" s="81" t="str">
        <f aca="false">IF(E2158="Mão de Obra",J2158,"")</f>
        <v/>
      </c>
      <c r="O2158" s="81" t="str">
        <f aca="false">IF(N2158&lt;&gt;"","",M2158)</f>
        <v/>
      </c>
      <c r="P2158" s="82" t="str">
        <f aca="false">IF(A2158="Composição",B2158,"")</f>
        <v/>
      </c>
      <c r="Q2158" s="81" t="str">
        <f aca="false">IF(P2158&lt;&gt;"",SUMIF(L2158:L2158,L2158,N2158:N2158),"")</f>
        <v/>
      </c>
      <c r="R2158" s="81" t="str">
        <f aca="false">IF(P2158&lt;&gt;"",SUMIF(L2158:L2158,L2158,O2158:O2158),"")</f>
        <v/>
      </c>
    </row>
    <row r="2159" customFormat="false" ht="51" hidden="true" customHeight="true" outlineLevel="0" collapsed="false">
      <c r="A2159" s="86" t="s">
        <v>663</v>
      </c>
      <c r="B2159" s="87" t="s">
        <v>553</v>
      </c>
      <c r="C2159" s="86" t="s">
        <v>716</v>
      </c>
      <c r="D2159" s="86" t="s">
        <v>1676</v>
      </c>
      <c r="E2159" s="86" t="s">
        <v>1469</v>
      </c>
      <c r="F2159" s="86"/>
      <c r="G2159" s="88" t="s">
        <v>718</v>
      </c>
      <c r="H2159" s="89" t="n">
        <v>1</v>
      </c>
      <c r="I2159" s="90" t="n">
        <f aca="false">SUMIF(L:L,$L2159,M:M)</f>
        <v>2386.46</v>
      </c>
      <c r="J2159" s="90" t="n">
        <f aca="false">TRUNC(H2159*I2159,2)</f>
        <v>2386.46</v>
      </c>
      <c r="L2159" s="63" t="n">
        <f aca="false">IF(AND(A2160&lt;&gt;"",A2159=""),L2158+1,L2158)</f>
        <v>206</v>
      </c>
      <c r="M2159" s="80" t="str">
        <f aca="false">IF(OR(A2159="Insumo",A2159="Composição Auxiliar"),J2159,"")</f>
        <v/>
      </c>
      <c r="N2159" s="81" t="str">
        <f aca="false">IF(E2159="Mão de Obra",J2159,"")</f>
        <v/>
      </c>
      <c r="O2159" s="81" t="str">
        <f aca="false">IF(N2159&lt;&gt;"","",M2159)</f>
        <v/>
      </c>
      <c r="P2159" s="82" t="str">
        <f aca="false">IF(A2159="Composição",B2159,"")</f>
        <v> S-CLI-EQUI-EX-FH150 </v>
      </c>
      <c r="Q2159" s="81" t="n">
        <f aca="false">IF(P2159&lt;&gt;"",SUMIF(L2159:L2159,L2159,N2159:N2159),"")</f>
        <v>0</v>
      </c>
      <c r="R2159" s="81" t="n">
        <f aca="false">IF(P2159&lt;&gt;"",SUMIF(L2159:L2159,L2159,O2159:O2159),"")</f>
        <v>0</v>
      </c>
    </row>
    <row r="2160" customFormat="false" ht="25.5" hidden="true" customHeight="true" outlineLevel="0" collapsed="false">
      <c r="A2160" s="91" t="s">
        <v>668</v>
      </c>
      <c r="B2160" s="92" t="s">
        <v>841</v>
      </c>
      <c r="C2160" s="91" t="s">
        <v>664</v>
      </c>
      <c r="D2160" s="91" t="s">
        <v>842</v>
      </c>
      <c r="E2160" s="91" t="s">
        <v>671</v>
      </c>
      <c r="F2160" s="91"/>
      <c r="G2160" s="93" t="s">
        <v>672</v>
      </c>
      <c r="H2160" s="94" t="n">
        <v>3</v>
      </c>
      <c r="I2160" s="95" t="n">
        <f aca="false">SUMIFS(J:J,A:A,"Composição",B:B,$B2160)</f>
        <v>19.91</v>
      </c>
      <c r="J2160" s="95" t="n">
        <f aca="false">TRUNC(H2160*I2160,2)</f>
        <v>59.73</v>
      </c>
      <c r="L2160" s="63" t="n">
        <f aca="false">IF(AND(A2161&lt;&gt;"",A2160=""),L2159+1,L2159)</f>
        <v>206</v>
      </c>
      <c r="M2160" s="80" t="n">
        <f aca="false">IF(OR(A2160="Insumo",A2160="Composição Auxiliar"),J2160,"")</f>
        <v>59.73</v>
      </c>
      <c r="N2160" s="81" t="str">
        <f aca="false">IF(E2160="Mão de Obra",J2160,"")</f>
        <v/>
      </c>
      <c r="O2160" s="81" t="n">
        <f aca="false">IF(N2160&lt;&gt;"","",M2160)</f>
        <v>59.73</v>
      </c>
      <c r="P2160" s="82" t="str">
        <f aca="false">IF(A2160="Composição",B2160,"")</f>
        <v/>
      </c>
      <c r="Q2160" s="81" t="str">
        <f aca="false">IF(P2160&lt;&gt;"",SUMIF(L2160:L2160,L2160,N2160:N2160),"")</f>
        <v/>
      </c>
      <c r="R2160" s="81" t="str">
        <f aca="false">IF(P2160&lt;&gt;"",SUMIF(L2160:L2160,L2160,O2160:O2160),"")</f>
        <v/>
      </c>
    </row>
    <row r="2161" customFormat="false" ht="25.5" hidden="true" customHeight="true" outlineLevel="0" collapsed="false">
      <c r="A2161" s="91" t="s">
        <v>668</v>
      </c>
      <c r="B2161" s="92" t="s">
        <v>1677</v>
      </c>
      <c r="C2161" s="91" t="s">
        <v>664</v>
      </c>
      <c r="D2161" s="91" t="s">
        <v>1678</v>
      </c>
      <c r="E2161" s="91" t="s">
        <v>671</v>
      </c>
      <c r="F2161" s="91"/>
      <c r="G2161" s="93" t="s">
        <v>672</v>
      </c>
      <c r="H2161" s="94" t="n">
        <v>3</v>
      </c>
      <c r="I2161" s="95" t="n">
        <f aca="false">SUMIFS(J:J,A:A,"Composição",B:B,$B2161)</f>
        <v>27.52</v>
      </c>
      <c r="J2161" s="95" t="n">
        <f aca="false">TRUNC(H2161*I2161,2)</f>
        <v>82.56</v>
      </c>
      <c r="L2161" s="63" t="n">
        <f aca="false">IF(AND(A2162&lt;&gt;"",A2161=""),L2160+1,L2160)</f>
        <v>206</v>
      </c>
      <c r="M2161" s="80" t="n">
        <f aca="false">IF(OR(A2161="Insumo",A2161="Composição Auxiliar"),J2161,"")</f>
        <v>82.56</v>
      </c>
      <c r="N2161" s="81" t="str">
        <f aca="false">IF(E2161="Mão de Obra",J2161,"")</f>
        <v/>
      </c>
      <c r="O2161" s="81" t="n">
        <f aca="false">IF(N2161&lt;&gt;"","",M2161)</f>
        <v>82.56</v>
      </c>
      <c r="P2161" s="82" t="str">
        <f aca="false">IF(A2161="Composição",B2161,"")</f>
        <v/>
      </c>
      <c r="Q2161" s="81" t="str">
        <f aca="false">IF(P2161&lt;&gt;"",SUMIF(L2161:L2161,L2161,N2161:N2161),"")</f>
        <v/>
      </c>
      <c r="R2161" s="81" t="str">
        <f aca="false">IF(P2161&lt;&gt;"",SUMIF(L2161:L2161,L2161,O2161:O2161),"")</f>
        <v/>
      </c>
    </row>
    <row r="2162" customFormat="false" ht="14.25" hidden="true" customHeight="false" outlineLevel="0" collapsed="false">
      <c r="A2162" s="96" t="s">
        <v>679</v>
      </c>
      <c r="B2162" s="97" t="s">
        <v>1675</v>
      </c>
      <c r="C2162" s="96" t="str">
        <f aca="false">VLOOKUP(B2162,INSUMOS!$A:$I,2,0)</f>
        <v>SINAPI</v>
      </c>
      <c r="D2162" s="96" t="str">
        <f aca="false">VLOOKUP(B2162,INSUMOS!$A:$I,3,0)</f>
        <v>CHUMBADOR, DIAMETRO 1/4" COM PARAFUSO 1/4" X 40 MM</v>
      </c>
      <c r="E2162" s="98" t="str">
        <f aca="false">VLOOKUP(B2162,INSUMOS!$A:$I,4,0)</f>
        <v>Material</v>
      </c>
      <c r="F2162" s="98"/>
      <c r="G2162" s="99" t="str">
        <f aca="false">VLOOKUP(B2162,INSUMOS!$A:$I,5,0)</f>
        <v>UN</v>
      </c>
      <c r="H2162" s="100" t="n">
        <v>4</v>
      </c>
      <c r="I2162" s="101" t="n">
        <f aca="false">VLOOKUP(B2162,INSUMOS!$A:$I,8,0)</f>
        <v>1.53</v>
      </c>
      <c r="J2162" s="101" t="n">
        <f aca="false">TRUNC(H2162*I2162,2)</f>
        <v>6.12</v>
      </c>
      <c r="L2162" s="63" t="n">
        <f aca="false">IF(AND(A2163&lt;&gt;"",A2162=""),L2161+1,L2161)</f>
        <v>206</v>
      </c>
      <c r="M2162" s="80" t="n">
        <f aca="false">IF(OR(A2162="Insumo",A2162="Composição Auxiliar"),J2162,"")</f>
        <v>6.12</v>
      </c>
      <c r="N2162" s="81" t="str">
        <f aca="false">IF(E2162="Mão de Obra",J2162,"")</f>
        <v/>
      </c>
      <c r="O2162" s="81" t="n">
        <f aca="false">IF(N2162&lt;&gt;"","",M2162)</f>
        <v>6.12</v>
      </c>
      <c r="P2162" s="82" t="str">
        <f aca="false">IF(A2162="Composição",B2162,"")</f>
        <v/>
      </c>
      <c r="Q2162" s="81" t="str">
        <f aca="false">IF(P2162&lt;&gt;"",SUMIF(L2162:L2162,L2162,N2162:N2162),"")</f>
        <v/>
      </c>
      <c r="R2162" s="81" t="str">
        <f aca="false">IF(P2162&lt;&gt;"",SUMIF(L2162:L2162,L2162,O2162:O2162),"")</f>
        <v/>
      </c>
    </row>
    <row r="2163" customFormat="false" ht="14.25" hidden="true" customHeight="false" outlineLevel="0" collapsed="false">
      <c r="A2163" s="96" t="s">
        <v>679</v>
      </c>
      <c r="B2163" s="97" t="s">
        <v>1673</v>
      </c>
      <c r="C2163" s="96" t="str">
        <f aca="false">VLOOKUP(B2163,INSUMOS!$A:$I,2,0)</f>
        <v>SINAPI</v>
      </c>
      <c r="D2163" s="96" t="str">
        <f aca="false">VLOOKUP(B2163,INSUMOS!$A:$I,3,0)</f>
        <v>VERGALHAO ZINCADO ROSCA TOTAL, 1/4 " (6,3 MM)</v>
      </c>
      <c r="E2163" s="98" t="str">
        <f aca="false">VLOOKUP(B2163,INSUMOS!$A:$I,4,0)</f>
        <v>Material</v>
      </c>
      <c r="F2163" s="98"/>
      <c r="G2163" s="99" t="str">
        <f aca="false">VLOOKUP(B2163,INSUMOS!$A:$I,5,0)</f>
        <v>M</v>
      </c>
      <c r="H2163" s="100" t="n">
        <v>1.6</v>
      </c>
      <c r="I2163" s="101" t="n">
        <f aca="false">VLOOKUP(B2163,INSUMOS!$A:$I,8,0)</f>
        <v>3.82</v>
      </c>
      <c r="J2163" s="101" t="n">
        <f aca="false">TRUNC(H2163*I2163,2)</f>
        <v>6.11</v>
      </c>
      <c r="L2163" s="63" t="n">
        <f aca="false">IF(AND(A2164&lt;&gt;"",A2163=""),L2162+1,L2162)</f>
        <v>206</v>
      </c>
      <c r="M2163" s="80" t="n">
        <f aca="false">IF(OR(A2163="Insumo",A2163="Composição Auxiliar"),J2163,"")</f>
        <v>6.11</v>
      </c>
      <c r="N2163" s="81" t="str">
        <f aca="false">IF(E2163="Mão de Obra",J2163,"")</f>
        <v/>
      </c>
      <c r="O2163" s="81" t="n">
        <f aca="false">IF(N2163&lt;&gt;"","",M2163)</f>
        <v>6.11</v>
      </c>
      <c r="P2163" s="82" t="str">
        <f aca="false">IF(A2163="Composição",B2163,"")</f>
        <v/>
      </c>
      <c r="Q2163" s="81" t="str">
        <f aca="false">IF(P2163&lt;&gt;"",SUMIF(L2163:L2163,L2163,N2163:N2163),"")</f>
        <v/>
      </c>
      <c r="R2163" s="81" t="str">
        <f aca="false">IF(P2163&lt;&gt;"",SUMIF(L2163:L2163,L2163,O2163:O2163),"")</f>
        <v/>
      </c>
    </row>
    <row r="2164" customFormat="false" ht="14.25" hidden="true" customHeight="false" outlineLevel="0" collapsed="false">
      <c r="A2164" s="96" t="s">
        <v>679</v>
      </c>
      <c r="B2164" s="97" t="s">
        <v>1671</v>
      </c>
      <c r="C2164" s="96" t="str">
        <f aca="false">VLOOKUP(B2164,INSUMOS!$A:$I,2,0)</f>
        <v>SINAPI</v>
      </c>
      <c r="D2164" s="96" t="str">
        <f aca="false">VLOOKUP(B2164,INSUMOS!$A:$I,3,0)</f>
        <v>PORCA ZINCADA, SEXTAVADA, DIAMETRO 1/4"</v>
      </c>
      <c r="E2164" s="98" t="str">
        <f aca="false">VLOOKUP(B2164,INSUMOS!$A:$I,4,0)</f>
        <v>Material</v>
      </c>
      <c r="F2164" s="98"/>
      <c r="G2164" s="99" t="str">
        <f aca="false">VLOOKUP(B2164,INSUMOS!$A:$I,5,0)</f>
        <v>UN</v>
      </c>
      <c r="H2164" s="100" t="n">
        <v>8</v>
      </c>
      <c r="I2164" s="101" t="n">
        <f aca="false">VLOOKUP(B2164,INSUMOS!$A:$I,8,0)</f>
        <v>0.38</v>
      </c>
      <c r="J2164" s="101" t="n">
        <f aca="false">TRUNC(H2164*I2164,2)</f>
        <v>3.04</v>
      </c>
      <c r="L2164" s="63" t="n">
        <f aca="false">IF(AND(A2165&lt;&gt;"",A2164=""),L2163+1,L2163)</f>
        <v>206</v>
      </c>
      <c r="M2164" s="80" t="n">
        <f aca="false">IF(OR(A2164="Insumo",A2164="Composição Auxiliar"),J2164,"")</f>
        <v>3.04</v>
      </c>
      <c r="N2164" s="81" t="str">
        <f aca="false">IF(E2164="Mão de Obra",J2164,"")</f>
        <v/>
      </c>
      <c r="O2164" s="81" t="n">
        <f aca="false">IF(N2164&lt;&gt;"","",M2164)</f>
        <v>3.04</v>
      </c>
      <c r="P2164" s="82" t="str">
        <f aca="false">IF(A2164="Composição",B2164,"")</f>
        <v/>
      </c>
      <c r="Q2164" s="81" t="str">
        <f aca="false">IF(P2164&lt;&gt;"",SUMIF(L2164:L2164,L2164,N2164:N2164),"")</f>
        <v/>
      </c>
      <c r="R2164" s="81" t="str">
        <f aca="false">IF(P2164&lt;&gt;"",SUMIF(L2164:L2164,L2164,O2164:O2164),"")</f>
        <v/>
      </c>
    </row>
    <row r="2165" customFormat="false" ht="51" hidden="true" customHeight="false" outlineLevel="0" collapsed="false">
      <c r="A2165" s="96" t="s">
        <v>679</v>
      </c>
      <c r="B2165" s="97" t="s">
        <v>1679</v>
      </c>
      <c r="C2165" s="96" t="str">
        <f aca="false">VLOOKUP(B2165,INSUMOS!$A:$I,2,0)</f>
        <v>Próprio</v>
      </c>
      <c r="D2165" s="96" t="str">
        <f aca="false">VLOOKUP(B2165,INSUMOS!$A:$I,3,0)</f>
        <v>GABINETE DE VENTILAÇÃO COM FILTRAGEM DUPLA CLASSE G4+M5, FILTROS INCLUSOS, VAZÃO MÁXIMA 484 M3/H, PRESSÃO MÁXIMA 35 MMCA, GABINETE EM CHAPA ACO GALVANIZADO PINTADA, DUTO DN150 (6"), REF.: SICFLUX FH150</v>
      </c>
      <c r="E2165" s="98" t="str">
        <f aca="false">VLOOKUP(B2165,INSUMOS!$A:$I,4,0)</f>
        <v>Equipamento para Aquisição Permanente</v>
      </c>
      <c r="F2165" s="98"/>
      <c r="G2165" s="99" t="str">
        <f aca="false">VLOOKUP(B2165,INSUMOS!$A:$I,5,0)</f>
        <v>UN</v>
      </c>
      <c r="H2165" s="100" t="n">
        <v>1</v>
      </c>
      <c r="I2165" s="101" t="n">
        <f aca="false">VLOOKUP(B2165,INSUMOS!$A:$I,8,0)</f>
        <v>2228.9</v>
      </c>
      <c r="J2165" s="101" t="n">
        <f aca="false">TRUNC(H2165*I2165,2)</f>
        <v>2228.9</v>
      </c>
      <c r="L2165" s="63" t="n">
        <f aca="false">IF(AND(A2166&lt;&gt;"",A2165=""),L2164+1,L2164)</f>
        <v>206</v>
      </c>
      <c r="M2165" s="80" t="n">
        <f aca="false">IF(OR(A2165="Insumo",A2165="Composição Auxiliar"),J2165,"")</f>
        <v>2228.9</v>
      </c>
      <c r="N2165" s="81" t="str">
        <f aca="false">IF(E2165="Mão de Obra",J2165,"")</f>
        <v/>
      </c>
      <c r="O2165" s="81" t="n">
        <f aca="false">IF(N2165&lt;&gt;"","",M2165)</f>
        <v>2228.9</v>
      </c>
      <c r="P2165" s="82" t="str">
        <f aca="false">IF(A2165="Composição",B2165,"")</f>
        <v/>
      </c>
      <c r="Q2165" s="81" t="str">
        <f aca="false">IF(P2165&lt;&gt;"",SUMIF(L2165:L2165,L2165,N2165:N2165),"")</f>
        <v/>
      </c>
      <c r="R2165" s="81" t="str">
        <f aca="false">IF(P2165&lt;&gt;"",SUMIF(L2165:L2165,L2165,O2165:O2165),"")</f>
        <v/>
      </c>
    </row>
    <row r="2166" customFormat="false" ht="14.25" hidden="true" customHeight="false" outlineLevel="0" collapsed="false">
      <c r="A2166" s="102"/>
      <c r="B2166" s="102"/>
      <c r="C2166" s="102"/>
      <c r="D2166" s="102"/>
      <c r="E2166" s="102"/>
      <c r="F2166" s="103"/>
      <c r="G2166" s="102"/>
      <c r="H2166" s="103"/>
      <c r="I2166" s="102"/>
      <c r="J2166" s="103"/>
      <c r="L2166" s="63" t="n">
        <f aca="false">IF(AND(A2167&lt;&gt;"",A2166=""),L2165+1,L2165)</f>
        <v>206</v>
      </c>
      <c r="M2166" s="80" t="str">
        <f aca="false">IF(OR(A2166="Insumo",A2166="Composição Auxiliar"),J2166,"")</f>
        <v/>
      </c>
      <c r="N2166" s="81" t="str">
        <f aca="false">IF(E2166="Mão de Obra",J2166,"")</f>
        <v/>
      </c>
      <c r="O2166" s="81" t="str">
        <f aca="false">IF(N2166&lt;&gt;"","",M2166)</f>
        <v/>
      </c>
      <c r="P2166" s="82" t="str">
        <f aca="false">IF(A2166="Composição",B2166,"")</f>
        <v/>
      </c>
      <c r="Q2166" s="81" t="str">
        <f aca="false">IF(P2166&lt;&gt;"",SUMIF(L2166:L2166,L2166,N2166:N2166),"")</f>
        <v/>
      </c>
      <c r="R2166" s="81" t="str">
        <f aca="false">IF(P2166&lt;&gt;"",SUMIF(L2166:L2166,L2166,O2166:O2166),"")</f>
        <v/>
      </c>
    </row>
    <row r="2167" customFormat="false" ht="15" hidden="true" customHeight="false" outlineLevel="0" collapsed="false">
      <c r="A2167" s="102"/>
      <c r="B2167" s="102"/>
      <c r="C2167" s="102"/>
      <c r="D2167" s="102"/>
      <c r="E2167" s="102"/>
      <c r="F2167" s="103"/>
      <c r="G2167" s="102"/>
      <c r="H2167" s="104"/>
      <c r="I2167" s="104"/>
      <c r="J2167" s="103"/>
      <c r="L2167" s="63" t="n">
        <f aca="false">IF(AND(A2168&lt;&gt;"",A2167=""),L2166+1,L2166)</f>
        <v>206</v>
      </c>
      <c r="M2167" s="80" t="str">
        <f aca="false">IF(OR(A2167="Insumo",A2167="Composição Auxiliar"),J2167,"")</f>
        <v/>
      </c>
      <c r="N2167" s="81" t="str">
        <f aca="false">IF(E2167="Mão de Obra",J2167,"")</f>
        <v/>
      </c>
      <c r="O2167" s="81" t="str">
        <f aca="false">IF(N2167&lt;&gt;"","",M2167)</f>
        <v/>
      </c>
      <c r="P2167" s="82" t="str">
        <f aca="false">IF(A2167="Composição",B2167,"")</f>
        <v/>
      </c>
      <c r="Q2167" s="81" t="str">
        <f aca="false">IF(P2167&lt;&gt;"",SUMIF(L2167:L2167,L2167,N2167:N2167),"")</f>
        <v/>
      </c>
      <c r="R2167" s="81" t="str">
        <f aca="false">IF(P2167&lt;&gt;"",SUMIF(L2167:L2167,L2167,O2167:O2167),"")</f>
        <v/>
      </c>
    </row>
    <row r="2168" customFormat="false" ht="15" hidden="true" customHeight="false" outlineLevel="0" collapsed="false">
      <c r="A2168" s="108"/>
      <c r="B2168" s="108"/>
      <c r="C2168" s="108"/>
      <c r="D2168" s="108"/>
      <c r="E2168" s="108"/>
      <c r="F2168" s="108"/>
      <c r="G2168" s="108"/>
      <c r="H2168" s="108"/>
      <c r="I2168" s="108"/>
      <c r="J2168" s="108"/>
      <c r="L2168" s="63" t="n">
        <f aca="false">IF(AND(A2169&lt;&gt;"",A2168=""),L2167+1,L2167)</f>
        <v>207</v>
      </c>
      <c r="M2168" s="80" t="str">
        <f aca="false">IF(OR(A2168="Insumo",A2168="Composição Auxiliar"),J2168,"")</f>
        <v/>
      </c>
      <c r="N2168" s="81" t="str">
        <f aca="false">IF(E2168="Mão de Obra",J2168,"")</f>
        <v/>
      </c>
      <c r="O2168" s="81" t="str">
        <f aca="false">IF(N2168&lt;&gt;"","",M2168)</f>
        <v/>
      </c>
      <c r="P2168" s="82" t="str">
        <f aca="false">IF(A2168="Composição",B2168,"")</f>
        <v/>
      </c>
      <c r="Q2168" s="81" t="str">
        <f aca="false">IF(P2168&lt;&gt;"",SUMIF(L2168:L2168,L2168,N2168:N2168),"")</f>
        <v/>
      </c>
      <c r="R2168" s="81" t="str">
        <f aca="false">IF(P2168&lt;&gt;"",SUMIF(L2168:L2168,L2168,O2168:O2168),"")</f>
        <v/>
      </c>
    </row>
    <row r="2169" customFormat="false" ht="15" hidden="true" customHeight="true" outlineLevel="0" collapsed="false">
      <c r="A2169" s="83" t="s">
        <v>554</v>
      </c>
      <c r="B2169" s="84" t="s">
        <v>655</v>
      </c>
      <c r="C2169" s="83" t="s">
        <v>656</v>
      </c>
      <c r="D2169" s="83" t="s">
        <v>657</v>
      </c>
      <c r="E2169" s="83" t="s">
        <v>658</v>
      </c>
      <c r="F2169" s="83"/>
      <c r="G2169" s="85" t="s">
        <v>659</v>
      </c>
      <c r="H2169" s="84" t="s">
        <v>660</v>
      </c>
      <c r="I2169" s="84" t="s">
        <v>661</v>
      </c>
      <c r="J2169" s="84" t="s">
        <v>662</v>
      </c>
      <c r="L2169" s="63" t="n">
        <f aca="false">IF(AND(A2170&lt;&gt;"",A2169=""),L2168+1,L2168)</f>
        <v>207</v>
      </c>
      <c r="M2169" s="80" t="str">
        <f aca="false">IF(OR(A2169="Insumo",A2169="Composição Auxiliar"),J2169,"")</f>
        <v/>
      </c>
      <c r="N2169" s="81" t="str">
        <f aca="false">IF(E2169="Mão de Obra",J2169,"")</f>
        <v/>
      </c>
      <c r="O2169" s="81" t="str">
        <f aca="false">IF(N2169&lt;&gt;"","",M2169)</f>
        <v/>
      </c>
      <c r="P2169" s="82" t="str">
        <f aca="false">IF(A2169="Composição",B2169,"")</f>
        <v/>
      </c>
      <c r="Q2169" s="81" t="str">
        <f aca="false">IF(P2169&lt;&gt;"",SUMIF(L2169:L2169,L2169,N2169:N2169),"")</f>
        <v/>
      </c>
      <c r="R2169" s="81" t="str">
        <f aca="false">IF(P2169&lt;&gt;"",SUMIF(L2169:L2169,L2169,O2169:O2169),"")</f>
        <v/>
      </c>
    </row>
    <row r="2170" customFormat="false" ht="38.25" hidden="true" customHeight="true" outlineLevel="0" collapsed="false">
      <c r="A2170" s="86" t="s">
        <v>663</v>
      </c>
      <c r="B2170" s="87" t="s">
        <v>555</v>
      </c>
      <c r="C2170" s="86" t="s">
        <v>716</v>
      </c>
      <c r="D2170" s="86" t="s">
        <v>1680</v>
      </c>
      <c r="E2170" s="86" t="s">
        <v>1469</v>
      </c>
      <c r="F2170" s="86"/>
      <c r="G2170" s="88" t="s">
        <v>1681</v>
      </c>
      <c r="H2170" s="89" t="n">
        <v>1</v>
      </c>
      <c r="I2170" s="90" t="n">
        <f aca="false">SUMIF(L:L,$L2170,M:M)</f>
        <v>385.16</v>
      </c>
      <c r="J2170" s="90" t="n">
        <f aca="false">TRUNC(H2170*I2170,2)</f>
        <v>385.16</v>
      </c>
      <c r="L2170" s="63" t="n">
        <f aca="false">IF(AND(A2171&lt;&gt;"",A2170=""),L2169+1,L2169)</f>
        <v>207</v>
      </c>
      <c r="M2170" s="80" t="str">
        <f aca="false">IF(OR(A2170="Insumo",A2170="Composição Auxiliar"),J2170,"")</f>
        <v/>
      </c>
      <c r="N2170" s="81" t="str">
        <f aca="false">IF(E2170="Mão de Obra",J2170,"")</f>
        <v/>
      </c>
      <c r="O2170" s="81" t="str">
        <f aca="false">IF(N2170&lt;&gt;"","",M2170)</f>
        <v/>
      </c>
      <c r="P2170" s="82" t="str">
        <f aca="false">IF(A2170="Composição",B2170,"")</f>
        <v> S-CLI-EQUI-SPLITVENT </v>
      </c>
      <c r="Q2170" s="81" t="n">
        <f aca="false">IF(P2170&lt;&gt;"",SUMIF(L2170:L2170,L2170,N2170:N2170),"")</f>
        <v>0</v>
      </c>
      <c r="R2170" s="81" t="n">
        <f aca="false">IF(P2170&lt;&gt;"",SUMIF(L2170:L2170,L2170,O2170:O2170),"")</f>
        <v>0</v>
      </c>
    </row>
    <row r="2171" customFormat="false" ht="25.5" hidden="true" customHeight="true" outlineLevel="0" collapsed="false">
      <c r="A2171" s="91" t="s">
        <v>668</v>
      </c>
      <c r="B2171" s="92" t="s">
        <v>841</v>
      </c>
      <c r="C2171" s="91" t="s">
        <v>664</v>
      </c>
      <c r="D2171" s="91" t="s">
        <v>842</v>
      </c>
      <c r="E2171" s="91" t="s">
        <v>671</v>
      </c>
      <c r="F2171" s="91"/>
      <c r="G2171" s="93" t="s">
        <v>672</v>
      </c>
      <c r="H2171" s="94" t="n">
        <v>2</v>
      </c>
      <c r="I2171" s="95" t="n">
        <f aca="false">SUMIFS(J:J,A:A,"Composição",B:B,$B2171)</f>
        <v>19.91</v>
      </c>
      <c r="J2171" s="95" t="n">
        <f aca="false">TRUNC(H2171*I2171,2)</f>
        <v>39.82</v>
      </c>
      <c r="L2171" s="63" t="n">
        <f aca="false">IF(AND(A2172&lt;&gt;"",A2171=""),L2170+1,L2170)</f>
        <v>207</v>
      </c>
      <c r="M2171" s="80" t="n">
        <f aca="false">IF(OR(A2171="Insumo",A2171="Composição Auxiliar"),J2171,"")</f>
        <v>39.82</v>
      </c>
      <c r="N2171" s="81" t="str">
        <f aca="false">IF(E2171="Mão de Obra",J2171,"")</f>
        <v/>
      </c>
      <c r="O2171" s="81" t="n">
        <f aca="false">IF(N2171&lt;&gt;"","",M2171)</f>
        <v>39.82</v>
      </c>
      <c r="P2171" s="82" t="str">
        <f aca="false">IF(A2171="Composição",B2171,"")</f>
        <v/>
      </c>
      <c r="Q2171" s="81" t="str">
        <f aca="false">IF(P2171&lt;&gt;"",SUMIF(L2171:L2171,L2171,N2171:N2171),"")</f>
        <v/>
      </c>
      <c r="R2171" s="81" t="str">
        <f aca="false">IF(P2171&lt;&gt;"",SUMIF(L2171:L2171,L2171,O2171:O2171),"")</f>
        <v/>
      </c>
    </row>
    <row r="2172" customFormat="false" ht="25.5" hidden="true" customHeight="true" outlineLevel="0" collapsed="false">
      <c r="A2172" s="91" t="s">
        <v>668</v>
      </c>
      <c r="B2172" s="92" t="s">
        <v>1677</v>
      </c>
      <c r="C2172" s="91" t="s">
        <v>664</v>
      </c>
      <c r="D2172" s="91" t="s">
        <v>1678</v>
      </c>
      <c r="E2172" s="91" t="s">
        <v>671</v>
      </c>
      <c r="F2172" s="91"/>
      <c r="G2172" s="93" t="s">
        <v>672</v>
      </c>
      <c r="H2172" s="94" t="n">
        <v>2</v>
      </c>
      <c r="I2172" s="95" t="n">
        <f aca="false">SUMIFS(J:J,A:A,"Composição",B:B,$B2172)</f>
        <v>27.52</v>
      </c>
      <c r="J2172" s="95" t="n">
        <f aca="false">TRUNC(H2172*I2172,2)</f>
        <v>55.04</v>
      </c>
      <c r="L2172" s="63" t="n">
        <f aca="false">IF(AND(A2173&lt;&gt;"",A2172=""),L2171+1,L2171)</f>
        <v>207</v>
      </c>
      <c r="M2172" s="80" t="n">
        <f aca="false">IF(OR(A2172="Insumo",A2172="Composição Auxiliar"),J2172,"")</f>
        <v>55.04</v>
      </c>
      <c r="N2172" s="81" t="str">
        <f aca="false">IF(E2172="Mão de Obra",J2172,"")</f>
        <v/>
      </c>
      <c r="O2172" s="81" t="n">
        <f aca="false">IF(N2172&lt;&gt;"","",M2172)</f>
        <v>55.04</v>
      </c>
      <c r="P2172" s="82" t="str">
        <f aca="false">IF(A2172="Composição",B2172,"")</f>
        <v/>
      </c>
      <c r="Q2172" s="81" t="str">
        <f aca="false">IF(P2172&lt;&gt;"",SUMIF(L2172:L2172,L2172,N2172:N2172),"")</f>
        <v/>
      </c>
      <c r="R2172" s="81" t="str">
        <f aca="false">IF(P2172&lt;&gt;"",SUMIF(L2172:L2172,L2172,O2172:O2172),"")</f>
        <v/>
      </c>
    </row>
    <row r="2173" customFormat="false" ht="38.25" hidden="true" customHeight="false" outlineLevel="0" collapsed="false">
      <c r="A2173" s="96" t="s">
        <v>679</v>
      </c>
      <c r="B2173" s="97" t="s">
        <v>1682</v>
      </c>
      <c r="C2173" s="96" t="str">
        <f aca="false">VLOOKUP(B2173,INSUMOS!$A:$I,2,0)</f>
        <v>Próprio</v>
      </c>
      <c r="D2173" s="96" t="str">
        <f aca="false">VLOOKUP(B2173,INSUMOS!$A:$I,3,0)</f>
        <v>INSUFLADOR/RENOVADOR DE AR COM FILTRO G4+F5, VAZÃO MÍNIMA DE 54 M3/H JÁ COM FILTROS, INSTALAÇÃO EM PAREDE, REF.: SICFLUX SPLITVENT</v>
      </c>
      <c r="E2173" s="98" t="str">
        <f aca="false">VLOOKUP(B2173,INSUMOS!$A:$I,4,0)</f>
        <v>Equipamento para Aquisição Permanente</v>
      </c>
      <c r="F2173" s="98"/>
      <c r="G2173" s="99" t="str">
        <f aca="false">VLOOKUP(B2173,INSUMOS!$A:$I,5,0)</f>
        <v>UN</v>
      </c>
      <c r="H2173" s="100" t="n">
        <v>1</v>
      </c>
      <c r="I2173" s="101" t="n">
        <f aca="false">VLOOKUP(B2173,INSUMOS!$A:$I,8,0)</f>
        <v>290.3</v>
      </c>
      <c r="J2173" s="101" t="n">
        <f aca="false">TRUNC(H2173*I2173,2)</f>
        <v>290.3</v>
      </c>
      <c r="L2173" s="63" t="n">
        <f aca="false">IF(AND(A2174&lt;&gt;"",A2173=""),L2172+1,L2172)</f>
        <v>207</v>
      </c>
      <c r="M2173" s="80" t="n">
        <f aca="false">IF(OR(A2173="Insumo",A2173="Composição Auxiliar"),J2173,"")</f>
        <v>290.3</v>
      </c>
      <c r="N2173" s="81" t="str">
        <f aca="false">IF(E2173="Mão de Obra",J2173,"")</f>
        <v/>
      </c>
      <c r="O2173" s="81" t="n">
        <f aca="false">IF(N2173&lt;&gt;"","",M2173)</f>
        <v>290.3</v>
      </c>
      <c r="P2173" s="82" t="str">
        <f aca="false">IF(A2173="Composição",B2173,"")</f>
        <v/>
      </c>
      <c r="Q2173" s="81" t="str">
        <f aca="false">IF(P2173&lt;&gt;"",SUMIF(L2173:L2173,L2173,N2173:N2173),"")</f>
        <v/>
      </c>
      <c r="R2173" s="81" t="str">
        <f aca="false">IF(P2173&lt;&gt;"",SUMIF(L2173:L2173,L2173,O2173:O2173),"")</f>
        <v/>
      </c>
    </row>
    <row r="2174" customFormat="false" ht="14.25" hidden="true" customHeight="false" outlineLevel="0" collapsed="false">
      <c r="A2174" s="102"/>
      <c r="B2174" s="102"/>
      <c r="C2174" s="102"/>
      <c r="D2174" s="102"/>
      <c r="E2174" s="102"/>
      <c r="F2174" s="103"/>
      <c r="G2174" s="102"/>
      <c r="H2174" s="103"/>
      <c r="I2174" s="102"/>
      <c r="J2174" s="103"/>
      <c r="L2174" s="63" t="n">
        <f aca="false">IF(AND(A2175&lt;&gt;"",A2174=""),L2173+1,L2173)</f>
        <v>207</v>
      </c>
      <c r="M2174" s="80" t="str">
        <f aca="false">IF(OR(A2174="Insumo",A2174="Composição Auxiliar"),J2174,"")</f>
        <v/>
      </c>
      <c r="N2174" s="81" t="str">
        <f aca="false">IF(E2174="Mão de Obra",J2174,"")</f>
        <v/>
      </c>
      <c r="O2174" s="81" t="str">
        <f aca="false">IF(N2174&lt;&gt;"","",M2174)</f>
        <v/>
      </c>
      <c r="P2174" s="82" t="str">
        <f aca="false">IF(A2174="Composição",B2174,"")</f>
        <v/>
      </c>
      <c r="Q2174" s="81" t="str">
        <f aca="false">IF(P2174&lt;&gt;"",SUMIF(L2174:L2174,L2174,N2174:N2174),"")</f>
        <v/>
      </c>
      <c r="R2174" s="81" t="str">
        <f aca="false">IF(P2174&lt;&gt;"",SUMIF(L2174:L2174,L2174,O2174:O2174),"")</f>
        <v/>
      </c>
    </row>
    <row r="2175" customFormat="false" ht="15" hidden="true" customHeight="false" outlineLevel="0" collapsed="false">
      <c r="A2175" s="102"/>
      <c r="B2175" s="102"/>
      <c r="C2175" s="102"/>
      <c r="D2175" s="102"/>
      <c r="E2175" s="102"/>
      <c r="F2175" s="103"/>
      <c r="G2175" s="102"/>
      <c r="H2175" s="104"/>
      <c r="I2175" s="104"/>
      <c r="J2175" s="103"/>
      <c r="L2175" s="63" t="n">
        <f aca="false">IF(AND(A2176&lt;&gt;"",A2175=""),L2174+1,L2174)</f>
        <v>207</v>
      </c>
      <c r="M2175" s="80" t="str">
        <f aca="false">IF(OR(A2175="Insumo",A2175="Composição Auxiliar"),J2175,"")</f>
        <v/>
      </c>
      <c r="N2175" s="81" t="str">
        <f aca="false">IF(E2175="Mão de Obra",J2175,"")</f>
        <v/>
      </c>
      <c r="O2175" s="81" t="str">
        <f aca="false">IF(N2175&lt;&gt;"","",M2175)</f>
        <v/>
      </c>
      <c r="P2175" s="82" t="str">
        <f aca="false">IF(A2175="Composição",B2175,"")</f>
        <v/>
      </c>
      <c r="Q2175" s="81" t="str">
        <f aca="false">IF(P2175&lt;&gt;"",SUMIF(L2175:L2175,L2175,N2175:N2175),"")</f>
        <v/>
      </c>
      <c r="R2175" s="81" t="str">
        <f aca="false">IF(P2175&lt;&gt;"",SUMIF(L2175:L2175,L2175,O2175:O2175),"")</f>
        <v/>
      </c>
    </row>
    <row r="2176" customFormat="false" ht="15" hidden="true" customHeight="false" outlineLevel="0" collapsed="false">
      <c r="A2176" s="108"/>
      <c r="B2176" s="108"/>
      <c r="C2176" s="108"/>
      <c r="D2176" s="108"/>
      <c r="E2176" s="108"/>
      <c r="F2176" s="108"/>
      <c r="G2176" s="108"/>
      <c r="H2176" s="108"/>
      <c r="I2176" s="108"/>
      <c r="J2176" s="108"/>
      <c r="L2176" s="63" t="n">
        <f aca="false">IF(AND(A2177&lt;&gt;"",A2176=""),L2175+1,L2175)</f>
        <v>208</v>
      </c>
      <c r="M2176" s="80" t="str">
        <f aca="false">IF(OR(A2176="Insumo",A2176="Composição Auxiliar"),J2176,"")</f>
        <v/>
      </c>
      <c r="N2176" s="81" t="str">
        <f aca="false">IF(E2176="Mão de Obra",J2176,"")</f>
        <v/>
      </c>
      <c r="O2176" s="81" t="str">
        <f aca="false">IF(N2176&lt;&gt;"","",M2176)</f>
        <v/>
      </c>
      <c r="P2176" s="82" t="str">
        <f aca="false">IF(A2176="Composição",B2176,"")</f>
        <v/>
      </c>
      <c r="Q2176" s="81" t="str">
        <f aca="false">IF(P2176&lt;&gt;"",SUMIF(L2176:L2176,L2176,N2176:N2176),"")</f>
        <v/>
      </c>
      <c r="R2176" s="81" t="str">
        <f aca="false">IF(P2176&lt;&gt;"",SUMIF(L2176:L2176,L2176,O2176:O2176),"")</f>
        <v/>
      </c>
    </row>
    <row r="2177" customFormat="false" ht="15" hidden="true" customHeight="true" outlineLevel="0" collapsed="false">
      <c r="A2177" s="83" t="s">
        <v>558</v>
      </c>
      <c r="B2177" s="84" t="s">
        <v>655</v>
      </c>
      <c r="C2177" s="83" t="s">
        <v>656</v>
      </c>
      <c r="D2177" s="83" t="s">
        <v>657</v>
      </c>
      <c r="E2177" s="83" t="s">
        <v>658</v>
      </c>
      <c r="F2177" s="83"/>
      <c r="G2177" s="85" t="s">
        <v>659</v>
      </c>
      <c r="H2177" s="84" t="s">
        <v>660</v>
      </c>
      <c r="I2177" s="84" t="s">
        <v>661</v>
      </c>
      <c r="J2177" s="84" t="s">
        <v>662</v>
      </c>
      <c r="L2177" s="63" t="n">
        <f aca="false">IF(AND(A2178&lt;&gt;"",A2177=""),L2176+1,L2176)</f>
        <v>208</v>
      </c>
      <c r="M2177" s="80" t="str">
        <f aca="false">IF(OR(A2177="Insumo",A2177="Composição Auxiliar"),J2177,"")</f>
        <v/>
      </c>
      <c r="N2177" s="81" t="str">
        <f aca="false">IF(E2177="Mão de Obra",J2177,"")</f>
        <v/>
      </c>
      <c r="O2177" s="81" t="str">
        <f aca="false">IF(N2177&lt;&gt;"","",M2177)</f>
        <v/>
      </c>
      <c r="P2177" s="82" t="str">
        <f aca="false">IF(A2177="Composição",B2177,"")</f>
        <v/>
      </c>
      <c r="Q2177" s="81" t="str">
        <f aca="false">IF(P2177&lt;&gt;"",SUMIF(L2177:L2177,L2177,N2177:N2177),"")</f>
        <v/>
      </c>
      <c r="R2177" s="81" t="str">
        <f aca="false">IF(P2177&lt;&gt;"",SUMIF(L2177:L2177,L2177,O2177:O2177),"")</f>
        <v/>
      </c>
    </row>
    <row r="2178" customFormat="false" ht="38.25" hidden="true" customHeight="true" outlineLevel="0" collapsed="false">
      <c r="A2178" s="86" t="s">
        <v>663</v>
      </c>
      <c r="B2178" s="87" t="s">
        <v>559</v>
      </c>
      <c r="C2178" s="86" t="s">
        <v>664</v>
      </c>
      <c r="D2178" s="86" t="s">
        <v>1683</v>
      </c>
      <c r="E2178" s="86" t="s">
        <v>764</v>
      </c>
      <c r="F2178" s="86"/>
      <c r="G2178" s="88" t="s">
        <v>729</v>
      </c>
      <c r="H2178" s="89" t="n">
        <v>1</v>
      </c>
      <c r="I2178" s="90" t="n">
        <f aca="false">SUMIF(L:L,$L2178,M:M)</f>
        <v>25.16</v>
      </c>
      <c r="J2178" s="90" t="n">
        <f aca="false">TRUNC(H2178*I2178,2)</f>
        <v>25.16</v>
      </c>
      <c r="L2178" s="63" t="n">
        <f aca="false">IF(AND(A2179&lt;&gt;"",A2178=""),L2177+1,L2177)</f>
        <v>208</v>
      </c>
      <c r="M2178" s="80" t="str">
        <f aca="false">IF(OR(A2178="Insumo",A2178="Composição Auxiliar"),J2178,"")</f>
        <v/>
      </c>
      <c r="N2178" s="81" t="str">
        <f aca="false">IF(E2178="Mão de Obra",J2178,"")</f>
        <v/>
      </c>
      <c r="O2178" s="81" t="str">
        <f aca="false">IF(N2178&lt;&gt;"","",M2178)</f>
        <v/>
      </c>
      <c r="P2178" s="82" t="str">
        <f aca="false">IF(A2178="Composição",B2178,"")</f>
        <v> 97327 </v>
      </c>
      <c r="Q2178" s="81" t="n">
        <f aca="false">IF(P2178&lt;&gt;"",SUMIF(L2178:L2178,L2178,N2178:N2178),"")</f>
        <v>0</v>
      </c>
      <c r="R2178" s="81" t="n">
        <f aca="false">IF(P2178&lt;&gt;"",SUMIF(L2178:L2178,L2178,O2178:O2178),"")</f>
        <v>0</v>
      </c>
    </row>
    <row r="2179" customFormat="false" ht="25.5" hidden="true" customHeight="true" outlineLevel="0" collapsed="false">
      <c r="A2179" s="91" t="s">
        <v>668</v>
      </c>
      <c r="B2179" s="92" t="s">
        <v>1292</v>
      </c>
      <c r="C2179" s="91" t="s">
        <v>664</v>
      </c>
      <c r="D2179" s="91" t="s">
        <v>1293</v>
      </c>
      <c r="E2179" s="91" t="s">
        <v>671</v>
      </c>
      <c r="F2179" s="91"/>
      <c r="G2179" s="93" t="s">
        <v>672</v>
      </c>
      <c r="H2179" s="94" t="n">
        <v>0.052</v>
      </c>
      <c r="I2179" s="95" t="n">
        <f aca="false">SUMIFS(J:J,A:A,"Composição",B:B,$B2179)</f>
        <v>22.94</v>
      </c>
      <c r="J2179" s="95" t="n">
        <f aca="false">TRUNC(H2179*I2179,2)</f>
        <v>1.19</v>
      </c>
      <c r="L2179" s="63" t="n">
        <f aca="false">IF(AND(A2180&lt;&gt;"",A2179=""),L2178+1,L2178)</f>
        <v>208</v>
      </c>
      <c r="M2179" s="80" t="n">
        <f aca="false">IF(OR(A2179="Insumo",A2179="Composição Auxiliar"),J2179,"")</f>
        <v>1.19</v>
      </c>
      <c r="N2179" s="81" t="str">
        <f aca="false">IF(E2179="Mão de Obra",J2179,"")</f>
        <v/>
      </c>
      <c r="O2179" s="81" t="n">
        <f aca="false">IF(N2179&lt;&gt;"","",M2179)</f>
        <v>1.19</v>
      </c>
      <c r="P2179" s="82" t="str">
        <f aca="false">IF(A2179="Composição",B2179,"")</f>
        <v/>
      </c>
      <c r="Q2179" s="81" t="str">
        <f aca="false">IF(P2179&lt;&gt;"",SUMIF(L2179:L2179,L2179,N2179:N2179),"")</f>
        <v/>
      </c>
      <c r="R2179" s="81" t="str">
        <f aca="false">IF(P2179&lt;&gt;"",SUMIF(L2179:L2179,L2179,O2179:O2179),"")</f>
        <v/>
      </c>
    </row>
    <row r="2180" customFormat="false" ht="25.5" hidden="true" customHeight="true" outlineLevel="0" collapsed="false">
      <c r="A2180" s="91" t="s">
        <v>668</v>
      </c>
      <c r="B2180" s="92" t="s">
        <v>1336</v>
      </c>
      <c r="C2180" s="91" t="s">
        <v>664</v>
      </c>
      <c r="D2180" s="91" t="s">
        <v>1337</v>
      </c>
      <c r="E2180" s="91" t="s">
        <v>671</v>
      </c>
      <c r="F2180" s="91"/>
      <c r="G2180" s="93" t="s">
        <v>672</v>
      </c>
      <c r="H2180" s="94" t="n">
        <v>0.052</v>
      </c>
      <c r="I2180" s="95" t="n">
        <f aca="false">SUMIFS(J:J,A:A,"Composição",B:B,$B2180)</f>
        <v>19.47</v>
      </c>
      <c r="J2180" s="95" t="n">
        <f aca="false">TRUNC(H2180*I2180,2)</f>
        <v>1.01</v>
      </c>
      <c r="L2180" s="63" t="n">
        <f aca="false">IF(AND(A2181&lt;&gt;"",A2180=""),L2179+1,L2179)</f>
        <v>208</v>
      </c>
      <c r="M2180" s="80" t="n">
        <f aca="false">IF(OR(A2180="Insumo",A2180="Composição Auxiliar"),J2180,"")</f>
        <v>1.01</v>
      </c>
      <c r="N2180" s="81" t="str">
        <f aca="false">IF(E2180="Mão de Obra",J2180,"")</f>
        <v/>
      </c>
      <c r="O2180" s="81" t="n">
        <f aca="false">IF(N2180&lt;&gt;"","",M2180)</f>
        <v>1.01</v>
      </c>
      <c r="P2180" s="82" t="str">
        <f aca="false">IF(A2180="Composição",B2180,"")</f>
        <v/>
      </c>
      <c r="Q2180" s="81" t="str">
        <f aca="false">IF(P2180&lt;&gt;"",SUMIF(L2180:L2180,L2180,N2180:N2180),"")</f>
        <v/>
      </c>
      <c r="R2180" s="81" t="str">
        <f aca="false">IF(P2180&lt;&gt;"",SUMIF(L2180:L2180,L2180,O2180:O2180),"")</f>
        <v/>
      </c>
    </row>
    <row r="2181" customFormat="false" ht="51" hidden="true" customHeight="false" outlineLevel="0" collapsed="false">
      <c r="A2181" s="96" t="s">
        <v>679</v>
      </c>
      <c r="B2181" s="97" t="s">
        <v>1684</v>
      </c>
      <c r="C2181" s="96" t="str">
        <f aca="false">VLOOKUP(B2181,INSUMOS!$A:$I,2,0)</f>
        <v>SINAPI</v>
      </c>
      <c r="D2181" s="96" t="str">
        <f aca="false">VLOOKUP(B2181,INSUMOS!$A:$I,3,0)</f>
        <v>TUBO DE BORRACHA ELASTOMERICA FLEXIVEL, PRETA, PARA ISOLAMENTO TERMICO DE TUBULACAO, DN 1/4" (6 MM), E= 9 MM, COEFICIENTE DE CONDUTIVIDADE TERMICA 0,036W/MK, VAPOR DE AGUA MAIOR OU IGUAL A 10.000</v>
      </c>
      <c r="E2181" s="98" t="str">
        <f aca="false">VLOOKUP(B2181,INSUMOS!$A:$I,4,0)</f>
        <v>Material</v>
      </c>
      <c r="F2181" s="98"/>
      <c r="G2181" s="99" t="str">
        <f aca="false">VLOOKUP(B2181,INSUMOS!$A:$I,5,0)</f>
        <v>M</v>
      </c>
      <c r="H2181" s="100" t="n">
        <v>1.0211</v>
      </c>
      <c r="I2181" s="101" t="n">
        <f aca="false">VLOOKUP(B2181,INSUMOS!$A:$I,8,0)</f>
        <v>3.47</v>
      </c>
      <c r="J2181" s="101" t="n">
        <f aca="false">TRUNC(H2181*I2181,2)</f>
        <v>3.54</v>
      </c>
      <c r="L2181" s="63" t="n">
        <f aca="false">IF(AND(A2182&lt;&gt;"",A2181=""),L2180+1,L2180)</f>
        <v>208</v>
      </c>
      <c r="M2181" s="80" t="n">
        <f aca="false">IF(OR(A2181="Insumo",A2181="Composição Auxiliar"),J2181,"")</f>
        <v>3.54</v>
      </c>
      <c r="N2181" s="81" t="str">
        <f aca="false">IF(E2181="Mão de Obra",J2181,"")</f>
        <v/>
      </c>
      <c r="O2181" s="81" t="n">
        <f aca="false">IF(N2181&lt;&gt;"","",M2181)</f>
        <v>3.54</v>
      </c>
      <c r="P2181" s="82" t="str">
        <f aca="false">IF(A2181="Composição",B2181,"")</f>
        <v/>
      </c>
      <c r="Q2181" s="81" t="str">
        <f aca="false">IF(P2181&lt;&gt;"",SUMIF(L2181:L2181,L2181,N2181:N2181),"")</f>
        <v/>
      </c>
      <c r="R2181" s="81" t="str">
        <f aca="false">IF(P2181&lt;&gt;"",SUMIF(L2181:L2181,L2181,O2181:O2181),"")</f>
        <v/>
      </c>
    </row>
    <row r="2182" customFormat="false" ht="25.5" hidden="true" customHeight="false" outlineLevel="0" collapsed="false">
      <c r="A2182" s="96" t="s">
        <v>679</v>
      </c>
      <c r="B2182" s="97" t="s">
        <v>1685</v>
      </c>
      <c r="C2182" s="96" t="str">
        <f aca="false">VLOOKUP(B2182,INSUMOS!$A:$I,2,0)</f>
        <v>SINAPI</v>
      </c>
      <c r="D2182" s="96" t="str">
        <f aca="false">VLOOKUP(B2182,INSUMOS!$A:$I,3,0)</f>
        <v>TUBO DE COBRE FLEXIVEL, D = 1/4 ", E = 0,79 MM, PARA AR-CONDICIONADO/ INSTALACOES GAS RESIDENCIAIS E COMERCIAIS</v>
      </c>
      <c r="E2182" s="98" t="str">
        <f aca="false">VLOOKUP(B2182,INSUMOS!$A:$I,4,0)</f>
        <v>Material</v>
      </c>
      <c r="F2182" s="98"/>
      <c r="G2182" s="99" t="str">
        <f aca="false">VLOOKUP(B2182,INSUMOS!$A:$I,5,0)</f>
        <v>M</v>
      </c>
      <c r="H2182" s="100" t="n">
        <v>1.0211</v>
      </c>
      <c r="I2182" s="101" t="n">
        <f aca="false">VLOOKUP(B2182,INSUMOS!$A:$I,8,0)</f>
        <v>19.02</v>
      </c>
      <c r="J2182" s="101" t="n">
        <f aca="false">TRUNC(H2182*I2182,2)</f>
        <v>19.42</v>
      </c>
      <c r="L2182" s="63" t="n">
        <f aca="false">IF(AND(A2183&lt;&gt;"",A2182=""),L2181+1,L2181)</f>
        <v>208</v>
      </c>
      <c r="M2182" s="80" t="n">
        <f aca="false">IF(OR(A2182="Insumo",A2182="Composição Auxiliar"),J2182,"")</f>
        <v>19.42</v>
      </c>
      <c r="N2182" s="81" t="str">
        <f aca="false">IF(E2182="Mão de Obra",J2182,"")</f>
        <v/>
      </c>
      <c r="O2182" s="81" t="n">
        <f aca="false">IF(N2182&lt;&gt;"","",M2182)</f>
        <v>19.42</v>
      </c>
      <c r="P2182" s="82" t="str">
        <f aca="false">IF(A2182="Composição",B2182,"")</f>
        <v/>
      </c>
      <c r="Q2182" s="81" t="str">
        <f aca="false">IF(P2182&lt;&gt;"",SUMIF(L2182:L2182,L2182,N2182:N2182),"")</f>
        <v/>
      </c>
      <c r="R2182" s="81" t="str">
        <f aca="false">IF(P2182&lt;&gt;"",SUMIF(L2182:L2182,L2182,O2182:O2182),"")</f>
        <v/>
      </c>
    </row>
    <row r="2183" customFormat="false" ht="14.25" hidden="true" customHeight="false" outlineLevel="0" collapsed="false">
      <c r="A2183" s="102"/>
      <c r="B2183" s="102"/>
      <c r="C2183" s="102"/>
      <c r="D2183" s="102"/>
      <c r="E2183" s="102"/>
      <c r="F2183" s="103"/>
      <c r="G2183" s="102"/>
      <c r="H2183" s="103"/>
      <c r="I2183" s="102"/>
      <c r="J2183" s="103"/>
      <c r="L2183" s="63" t="n">
        <f aca="false">IF(AND(A2184&lt;&gt;"",A2183=""),L2182+1,L2182)</f>
        <v>208</v>
      </c>
      <c r="M2183" s="80" t="str">
        <f aca="false">IF(OR(A2183="Insumo",A2183="Composição Auxiliar"),J2183,"")</f>
        <v/>
      </c>
      <c r="N2183" s="81" t="str">
        <f aca="false">IF(E2183="Mão de Obra",J2183,"")</f>
        <v/>
      </c>
      <c r="O2183" s="81" t="str">
        <f aca="false">IF(N2183&lt;&gt;"","",M2183)</f>
        <v/>
      </c>
      <c r="P2183" s="82" t="str">
        <f aca="false">IF(A2183="Composição",B2183,"")</f>
        <v/>
      </c>
      <c r="Q2183" s="81" t="str">
        <f aca="false">IF(P2183&lt;&gt;"",SUMIF(L2183:L2183,L2183,N2183:N2183),"")</f>
        <v/>
      </c>
      <c r="R2183" s="81" t="str">
        <f aca="false">IF(P2183&lt;&gt;"",SUMIF(L2183:L2183,L2183,O2183:O2183),"")</f>
        <v/>
      </c>
    </row>
    <row r="2184" customFormat="false" ht="15" hidden="true" customHeight="false" outlineLevel="0" collapsed="false">
      <c r="A2184" s="102"/>
      <c r="B2184" s="102"/>
      <c r="C2184" s="102"/>
      <c r="D2184" s="102"/>
      <c r="E2184" s="102"/>
      <c r="F2184" s="103"/>
      <c r="G2184" s="102"/>
      <c r="H2184" s="104"/>
      <c r="I2184" s="104"/>
      <c r="J2184" s="103"/>
      <c r="L2184" s="63" t="n">
        <f aca="false">IF(AND(A2185&lt;&gt;"",A2184=""),L2183+1,L2183)</f>
        <v>208</v>
      </c>
      <c r="M2184" s="80" t="str">
        <f aca="false">IF(OR(A2184="Insumo",A2184="Composição Auxiliar"),J2184,"")</f>
        <v/>
      </c>
      <c r="N2184" s="81" t="str">
        <f aca="false">IF(E2184="Mão de Obra",J2184,"")</f>
        <v/>
      </c>
      <c r="O2184" s="81" t="str">
        <f aca="false">IF(N2184&lt;&gt;"","",M2184)</f>
        <v/>
      </c>
      <c r="P2184" s="82" t="str">
        <f aca="false">IF(A2184="Composição",B2184,"")</f>
        <v/>
      </c>
      <c r="Q2184" s="81" t="str">
        <f aca="false">IF(P2184&lt;&gt;"",SUMIF(L2184:L2184,L2184,N2184:N2184),"")</f>
        <v/>
      </c>
      <c r="R2184" s="81" t="str">
        <f aca="false">IF(P2184&lt;&gt;"",SUMIF(L2184:L2184,L2184,O2184:O2184),"")</f>
        <v/>
      </c>
    </row>
    <row r="2185" customFormat="false" ht="15" hidden="true" customHeight="false" outlineLevel="0" collapsed="false">
      <c r="A2185" s="108"/>
      <c r="B2185" s="108"/>
      <c r="C2185" s="108"/>
      <c r="D2185" s="108"/>
      <c r="E2185" s="108"/>
      <c r="F2185" s="108"/>
      <c r="G2185" s="108"/>
      <c r="H2185" s="108"/>
      <c r="I2185" s="108"/>
      <c r="J2185" s="108"/>
      <c r="L2185" s="63" t="n">
        <f aca="false">IF(AND(A2186&lt;&gt;"",A2185=""),L2184+1,L2184)</f>
        <v>209</v>
      </c>
      <c r="M2185" s="80" t="str">
        <f aca="false">IF(OR(A2185="Insumo",A2185="Composição Auxiliar"),J2185,"")</f>
        <v/>
      </c>
      <c r="N2185" s="81" t="str">
        <f aca="false">IF(E2185="Mão de Obra",J2185,"")</f>
        <v/>
      </c>
      <c r="O2185" s="81" t="str">
        <f aca="false">IF(N2185&lt;&gt;"","",M2185)</f>
        <v/>
      </c>
      <c r="P2185" s="82" t="str">
        <f aca="false">IF(A2185="Composição",B2185,"")</f>
        <v/>
      </c>
      <c r="Q2185" s="81" t="str">
        <f aca="false">IF(P2185&lt;&gt;"",SUMIF(L2185:L2185,L2185,N2185:N2185),"")</f>
        <v/>
      </c>
      <c r="R2185" s="81" t="str">
        <f aca="false">IF(P2185&lt;&gt;"",SUMIF(L2185:L2185,L2185,O2185:O2185),"")</f>
        <v/>
      </c>
    </row>
    <row r="2186" customFormat="false" ht="15" hidden="true" customHeight="true" outlineLevel="0" collapsed="false">
      <c r="A2186" s="83" t="s">
        <v>560</v>
      </c>
      <c r="B2186" s="84" t="s">
        <v>655</v>
      </c>
      <c r="C2186" s="83" t="s">
        <v>656</v>
      </c>
      <c r="D2186" s="83" t="s">
        <v>657</v>
      </c>
      <c r="E2186" s="83" t="s">
        <v>658</v>
      </c>
      <c r="F2186" s="83"/>
      <c r="G2186" s="85" t="s">
        <v>659</v>
      </c>
      <c r="H2186" s="84" t="s">
        <v>660</v>
      </c>
      <c r="I2186" s="84" t="s">
        <v>661</v>
      </c>
      <c r="J2186" s="84" t="s">
        <v>662</v>
      </c>
      <c r="L2186" s="63" t="n">
        <f aca="false">IF(AND(A2187&lt;&gt;"",A2186=""),L2185+1,L2185)</f>
        <v>209</v>
      </c>
      <c r="M2186" s="80" t="str">
        <f aca="false">IF(OR(A2186="Insumo",A2186="Composição Auxiliar"),J2186,"")</f>
        <v/>
      </c>
      <c r="N2186" s="81" t="str">
        <f aca="false">IF(E2186="Mão de Obra",J2186,"")</f>
        <v/>
      </c>
      <c r="O2186" s="81" t="str">
        <f aca="false">IF(N2186&lt;&gt;"","",M2186)</f>
        <v/>
      </c>
      <c r="P2186" s="82" t="str">
        <f aca="false">IF(A2186="Composição",B2186,"")</f>
        <v/>
      </c>
      <c r="Q2186" s="81" t="str">
        <f aca="false">IF(P2186&lt;&gt;"",SUMIF(L2186:L2186,L2186,N2186:N2186),"")</f>
        <v/>
      </c>
      <c r="R2186" s="81" t="str">
        <f aca="false">IF(P2186&lt;&gt;"",SUMIF(L2186:L2186,L2186,O2186:O2186),"")</f>
        <v/>
      </c>
    </row>
    <row r="2187" customFormat="false" ht="38.25" hidden="true" customHeight="true" outlineLevel="0" collapsed="false">
      <c r="A2187" s="86" t="s">
        <v>663</v>
      </c>
      <c r="B2187" s="87" t="s">
        <v>561</v>
      </c>
      <c r="C2187" s="86" t="s">
        <v>664</v>
      </c>
      <c r="D2187" s="86" t="s">
        <v>1687</v>
      </c>
      <c r="E2187" s="86" t="s">
        <v>764</v>
      </c>
      <c r="F2187" s="86"/>
      <c r="G2187" s="88" t="s">
        <v>729</v>
      </c>
      <c r="H2187" s="89" t="n">
        <v>1</v>
      </c>
      <c r="I2187" s="90" t="n">
        <f aca="false">SUMIF(L:L,$L2187,M:M)</f>
        <v>52.9</v>
      </c>
      <c r="J2187" s="90" t="n">
        <f aca="false">TRUNC(H2187*I2187,2)</f>
        <v>52.9</v>
      </c>
      <c r="L2187" s="63" t="n">
        <f aca="false">IF(AND(A2188&lt;&gt;"",A2187=""),L2186+1,L2186)</f>
        <v>209</v>
      </c>
      <c r="M2187" s="80" t="str">
        <f aca="false">IF(OR(A2187="Insumo",A2187="Composição Auxiliar"),J2187,"")</f>
        <v/>
      </c>
      <c r="N2187" s="81" t="str">
        <f aca="false">IF(E2187="Mão de Obra",J2187,"")</f>
        <v/>
      </c>
      <c r="O2187" s="81" t="str">
        <f aca="false">IF(N2187&lt;&gt;"","",M2187)</f>
        <v/>
      </c>
      <c r="P2187" s="82" t="str">
        <f aca="false">IF(A2187="Composição",B2187,"")</f>
        <v> 97329 </v>
      </c>
      <c r="Q2187" s="81" t="n">
        <f aca="false">IF(P2187&lt;&gt;"",SUMIF(L2187:L2187,L2187,N2187:N2187),"")</f>
        <v>0</v>
      </c>
      <c r="R2187" s="81" t="n">
        <f aca="false">IF(P2187&lt;&gt;"",SUMIF(L2187:L2187,L2187,O2187:O2187),"")</f>
        <v>0</v>
      </c>
    </row>
    <row r="2188" customFormat="false" ht="25.5" hidden="true" customHeight="true" outlineLevel="0" collapsed="false">
      <c r="A2188" s="91" t="s">
        <v>668</v>
      </c>
      <c r="B2188" s="92" t="s">
        <v>1292</v>
      </c>
      <c r="C2188" s="91" t="s">
        <v>664</v>
      </c>
      <c r="D2188" s="91" t="s">
        <v>1293</v>
      </c>
      <c r="E2188" s="91" t="s">
        <v>671</v>
      </c>
      <c r="F2188" s="91"/>
      <c r="G2188" s="93" t="s">
        <v>672</v>
      </c>
      <c r="H2188" s="94" t="n">
        <v>0.061</v>
      </c>
      <c r="I2188" s="95" t="n">
        <f aca="false">SUMIFS(J:J,A:A,"Composição",B:B,$B2188)</f>
        <v>22.94</v>
      </c>
      <c r="J2188" s="95" t="n">
        <f aca="false">TRUNC(H2188*I2188,2)</f>
        <v>1.39</v>
      </c>
      <c r="L2188" s="63" t="n">
        <f aca="false">IF(AND(A2189&lt;&gt;"",A2188=""),L2187+1,L2187)</f>
        <v>209</v>
      </c>
      <c r="M2188" s="80" t="n">
        <f aca="false">IF(OR(A2188="Insumo",A2188="Composição Auxiliar"),J2188,"")</f>
        <v>1.39</v>
      </c>
      <c r="N2188" s="81" t="str">
        <f aca="false">IF(E2188="Mão de Obra",J2188,"")</f>
        <v/>
      </c>
      <c r="O2188" s="81" t="n">
        <f aca="false">IF(N2188&lt;&gt;"","",M2188)</f>
        <v>1.39</v>
      </c>
      <c r="P2188" s="82" t="str">
        <f aca="false">IF(A2188="Composição",B2188,"")</f>
        <v/>
      </c>
      <c r="Q2188" s="81" t="str">
        <f aca="false">IF(P2188&lt;&gt;"",SUMIF(L2188:L2188,L2188,N2188:N2188),"")</f>
        <v/>
      </c>
      <c r="R2188" s="81" t="str">
        <f aca="false">IF(P2188&lt;&gt;"",SUMIF(L2188:L2188,L2188,O2188:O2188),"")</f>
        <v/>
      </c>
    </row>
    <row r="2189" customFormat="false" ht="25.5" hidden="true" customHeight="true" outlineLevel="0" collapsed="false">
      <c r="A2189" s="91" t="s">
        <v>668</v>
      </c>
      <c r="B2189" s="92" t="s">
        <v>1336</v>
      </c>
      <c r="C2189" s="91" t="s">
        <v>664</v>
      </c>
      <c r="D2189" s="91" t="s">
        <v>1337</v>
      </c>
      <c r="E2189" s="91" t="s">
        <v>671</v>
      </c>
      <c r="F2189" s="91"/>
      <c r="G2189" s="93" t="s">
        <v>672</v>
      </c>
      <c r="H2189" s="94" t="n">
        <v>0.061</v>
      </c>
      <c r="I2189" s="95" t="n">
        <f aca="false">SUMIFS(J:J,A:A,"Composição",B:B,$B2189)</f>
        <v>19.47</v>
      </c>
      <c r="J2189" s="95" t="n">
        <f aca="false">TRUNC(H2189*I2189,2)</f>
        <v>1.18</v>
      </c>
      <c r="L2189" s="63" t="n">
        <f aca="false">IF(AND(A2190&lt;&gt;"",A2189=""),L2188+1,L2188)</f>
        <v>209</v>
      </c>
      <c r="M2189" s="80" t="n">
        <f aca="false">IF(OR(A2189="Insumo",A2189="Composição Auxiliar"),J2189,"")</f>
        <v>1.18</v>
      </c>
      <c r="N2189" s="81" t="str">
        <f aca="false">IF(E2189="Mão de Obra",J2189,"")</f>
        <v/>
      </c>
      <c r="O2189" s="81" t="n">
        <f aca="false">IF(N2189&lt;&gt;"","",M2189)</f>
        <v>1.18</v>
      </c>
      <c r="P2189" s="82" t="str">
        <f aca="false">IF(A2189="Composição",B2189,"")</f>
        <v/>
      </c>
      <c r="Q2189" s="81" t="str">
        <f aca="false">IF(P2189&lt;&gt;"",SUMIF(L2189:L2189,L2189,N2189:N2189),"")</f>
        <v/>
      </c>
      <c r="R2189" s="81" t="str">
        <f aca="false">IF(P2189&lt;&gt;"",SUMIF(L2189:L2189,L2189,O2189:O2189),"")</f>
        <v/>
      </c>
    </row>
    <row r="2190" customFormat="false" ht="51" hidden="true" customHeight="false" outlineLevel="0" collapsed="false">
      <c r="A2190" s="96" t="s">
        <v>679</v>
      </c>
      <c r="B2190" s="97" t="s">
        <v>1688</v>
      </c>
      <c r="C2190" s="96" t="str">
        <f aca="false">VLOOKUP(B2190,INSUMOS!$A:$I,2,0)</f>
        <v>SINAPI</v>
      </c>
      <c r="D2190" s="96" t="str">
        <f aca="false">VLOOKUP(B2190,INSUMOS!$A:$I,3,0)</f>
        <v>TUBO DE BORRACHA ELASTOMERICA FLEXIVEL, PRETA, PARA ISOLAMENTO TERMICO DE TUBULACAO, DN 1/2" (12 MM), E= 19 MM, COEFICIENTE DE CONDUTIVIDADE TERMICA 0,036W/MK, VAPOR DE AGUA MAIOR OU IGUAL A 10.000</v>
      </c>
      <c r="E2190" s="98" t="str">
        <f aca="false">VLOOKUP(B2190,INSUMOS!$A:$I,4,0)</f>
        <v>Material</v>
      </c>
      <c r="F2190" s="98"/>
      <c r="G2190" s="99" t="str">
        <f aca="false">VLOOKUP(B2190,INSUMOS!$A:$I,5,0)</f>
        <v>M</v>
      </c>
      <c r="H2190" s="100" t="n">
        <v>1.0211</v>
      </c>
      <c r="I2190" s="101" t="n">
        <f aca="false">VLOOKUP(B2190,INSUMOS!$A:$I,8,0)</f>
        <v>9.6</v>
      </c>
      <c r="J2190" s="101" t="n">
        <f aca="false">TRUNC(H2190*I2190,2)</f>
        <v>9.8</v>
      </c>
      <c r="L2190" s="63" t="n">
        <f aca="false">IF(AND(A2191&lt;&gt;"",A2190=""),L2189+1,L2189)</f>
        <v>209</v>
      </c>
      <c r="M2190" s="80" t="n">
        <f aca="false">IF(OR(A2190="Insumo",A2190="Composição Auxiliar"),J2190,"")</f>
        <v>9.8</v>
      </c>
      <c r="N2190" s="81" t="str">
        <f aca="false">IF(E2190="Mão de Obra",J2190,"")</f>
        <v/>
      </c>
      <c r="O2190" s="81" t="n">
        <f aca="false">IF(N2190&lt;&gt;"","",M2190)</f>
        <v>9.8</v>
      </c>
      <c r="P2190" s="82" t="str">
        <f aca="false">IF(A2190="Composição",B2190,"")</f>
        <v/>
      </c>
      <c r="Q2190" s="81" t="str">
        <f aca="false">IF(P2190&lt;&gt;"",SUMIF(L2190:L2190,L2190,N2190:N2190),"")</f>
        <v/>
      </c>
      <c r="R2190" s="81" t="str">
        <f aca="false">IF(P2190&lt;&gt;"",SUMIF(L2190:L2190,L2190,O2190:O2190),"")</f>
        <v/>
      </c>
    </row>
    <row r="2191" customFormat="false" ht="25.5" hidden="true" customHeight="false" outlineLevel="0" collapsed="false">
      <c r="A2191" s="96" t="s">
        <v>679</v>
      </c>
      <c r="B2191" s="97" t="s">
        <v>1689</v>
      </c>
      <c r="C2191" s="96" t="str">
        <f aca="false">VLOOKUP(B2191,INSUMOS!$A:$I,2,0)</f>
        <v>SINAPI</v>
      </c>
      <c r="D2191" s="96" t="str">
        <f aca="false">VLOOKUP(B2191,INSUMOS!$A:$I,3,0)</f>
        <v>TUBO DE COBRE FLEXIVEL, D = 1/2 ", E = 0,79 MM, PARA AR-CONDICIONADO/ INSTALACOES GAS RESIDENCIAIS E COMERCIAIS</v>
      </c>
      <c r="E2191" s="98" t="str">
        <f aca="false">VLOOKUP(B2191,INSUMOS!$A:$I,4,0)</f>
        <v>Material</v>
      </c>
      <c r="F2191" s="98"/>
      <c r="G2191" s="99" t="str">
        <f aca="false">VLOOKUP(B2191,INSUMOS!$A:$I,5,0)</f>
        <v>M</v>
      </c>
      <c r="H2191" s="100" t="n">
        <v>1.0211</v>
      </c>
      <c r="I2191" s="101" t="n">
        <f aca="false">VLOOKUP(B2191,INSUMOS!$A:$I,8,0)</f>
        <v>39.7</v>
      </c>
      <c r="J2191" s="101" t="n">
        <f aca="false">TRUNC(H2191*I2191,2)</f>
        <v>40.53</v>
      </c>
      <c r="L2191" s="63" t="n">
        <f aca="false">IF(AND(A2192&lt;&gt;"",A2191=""),L2190+1,L2190)</f>
        <v>209</v>
      </c>
      <c r="M2191" s="80" t="n">
        <f aca="false">IF(OR(A2191="Insumo",A2191="Composição Auxiliar"),J2191,"")</f>
        <v>40.53</v>
      </c>
      <c r="N2191" s="81" t="str">
        <f aca="false">IF(E2191="Mão de Obra",J2191,"")</f>
        <v/>
      </c>
      <c r="O2191" s="81" t="n">
        <f aca="false">IF(N2191&lt;&gt;"","",M2191)</f>
        <v>40.53</v>
      </c>
      <c r="P2191" s="82" t="str">
        <f aca="false">IF(A2191="Composição",B2191,"")</f>
        <v/>
      </c>
      <c r="Q2191" s="81" t="str">
        <f aca="false">IF(P2191&lt;&gt;"",SUMIF(L2191:L2191,L2191,N2191:N2191),"")</f>
        <v/>
      </c>
      <c r="R2191" s="81" t="str">
        <f aca="false">IF(P2191&lt;&gt;"",SUMIF(L2191:L2191,L2191,O2191:O2191),"")</f>
        <v/>
      </c>
    </row>
    <row r="2192" customFormat="false" ht="14.25" hidden="true" customHeight="false" outlineLevel="0" collapsed="false">
      <c r="A2192" s="102"/>
      <c r="B2192" s="102"/>
      <c r="C2192" s="102"/>
      <c r="D2192" s="102"/>
      <c r="E2192" s="102"/>
      <c r="F2192" s="103"/>
      <c r="G2192" s="102"/>
      <c r="H2192" s="103"/>
      <c r="I2192" s="102"/>
      <c r="J2192" s="103"/>
      <c r="L2192" s="63" t="n">
        <f aca="false">IF(AND(A2193&lt;&gt;"",A2192=""),L2191+1,L2191)</f>
        <v>209</v>
      </c>
      <c r="M2192" s="80" t="str">
        <f aca="false">IF(OR(A2192="Insumo",A2192="Composição Auxiliar"),J2192,"")</f>
        <v/>
      </c>
      <c r="N2192" s="81" t="str">
        <f aca="false">IF(E2192="Mão de Obra",J2192,"")</f>
        <v/>
      </c>
      <c r="O2192" s="81" t="str">
        <f aca="false">IF(N2192&lt;&gt;"","",M2192)</f>
        <v/>
      </c>
      <c r="P2192" s="82" t="str">
        <f aca="false">IF(A2192="Composição",B2192,"")</f>
        <v/>
      </c>
      <c r="Q2192" s="81" t="str">
        <f aca="false">IF(P2192&lt;&gt;"",SUMIF(L2192:L2192,L2192,N2192:N2192),"")</f>
        <v/>
      </c>
      <c r="R2192" s="81" t="str">
        <f aca="false">IF(P2192&lt;&gt;"",SUMIF(L2192:L2192,L2192,O2192:O2192),"")</f>
        <v/>
      </c>
    </row>
    <row r="2193" customFormat="false" ht="15" hidden="true" customHeight="false" outlineLevel="0" collapsed="false">
      <c r="A2193" s="102"/>
      <c r="B2193" s="102"/>
      <c r="C2193" s="102"/>
      <c r="D2193" s="102"/>
      <c r="E2193" s="102"/>
      <c r="F2193" s="103"/>
      <c r="G2193" s="102"/>
      <c r="H2193" s="104"/>
      <c r="I2193" s="104"/>
      <c r="J2193" s="103"/>
      <c r="L2193" s="63" t="n">
        <f aca="false">IF(AND(A2194&lt;&gt;"",A2193=""),L2192+1,L2192)</f>
        <v>209</v>
      </c>
      <c r="M2193" s="80" t="str">
        <f aca="false">IF(OR(A2193="Insumo",A2193="Composição Auxiliar"),J2193,"")</f>
        <v/>
      </c>
      <c r="N2193" s="81" t="str">
        <f aca="false">IF(E2193="Mão de Obra",J2193,"")</f>
        <v/>
      </c>
      <c r="O2193" s="81" t="str">
        <f aca="false">IF(N2193&lt;&gt;"","",M2193)</f>
        <v/>
      </c>
      <c r="P2193" s="82" t="str">
        <f aca="false">IF(A2193="Composição",B2193,"")</f>
        <v/>
      </c>
      <c r="Q2193" s="81" t="str">
        <f aca="false">IF(P2193&lt;&gt;"",SUMIF(L2193:L2193,L2193,N2193:N2193),"")</f>
        <v/>
      </c>
      <c r="R2193" s="81" t="str">
        <f aca="false">IF(P2193&lt;&gt;"",SUMIF(L2193:L2193,L2193,O2193:O2193),"")</f>
        <v/>
      </c>
    </row>
    <row r="2194" customFormat="false" ht="15" hidden="true" customHeight="false" outlineLevel="0" collapsed="false">
      <c r="A2194" s="108"/>
      <c r="B2194" s="108"/>
      <c r="C2194" s="108"/>
      <c r="D2194" s="108"/>
      <c r="E2194" s="108"/>
      <c r="F2194" s="108"/>
      <c r="G2194" s="108"/>
      <c r="H2194" s="108"/>
      <c r="I2194" s="108"/>
      <c r="J2194" s="108"/>
      <c r="L2194" s="63" t="n">
        <f aca="false">IF(AND(A2195&lt;&gt;"",A2194=""),L2193+1,L2193)</f>
        <v>210</v>
      </c>
      <c r="M2194" s="80" t="str">
        <f aca="false">IF(OR(A2194="Insumo",A2194="Composição Auxiliar"),J2194,"")</f>
        <v/>
      </c>
      <c r="N2194" s="81" t="str">
        <f aca="false">IF(E2194="Mão de Obra",J2194,"")</f>
        <v/>
      </c>
      <c r="O2194" s="81" t="str">
        <f aca="false">IF(N2194&lt;&gt;"","",M2194)</f>
        <v/>
      </c>
      <c r="P2194" s="82" t="str">
        <f aca="false">IF(A2194="Composição",B2194,"")</f>
        <v/>
      </c>
      <c r="Q2194" s="81" t="str">
        <f aca="false">IF(P2194&lt;&gt;"",SUMIF(L2194:L2194,L2194,N2194:N2194),"")</f>
        <v/>
      </c>
      <c r="R2194" s="81" t="str">
        <f aca="false">IF(P2194&lt;&gt;"",SUMIF(L2194:L2194,L2194,O2194:O2194),"")</f>
        <v/>
      </c>
    </row>
    <row r="2195" customFormat="false" ht="15" hidden="true" customHeight="true" outlineLevel="0" collapsed="false">
      <c r="A2195" s="83" t="s">
        <v>562</v>
      </c>
      <c r="B2195" s="84" t="s">
        <v>655</v>
      </c>
      <c r="C2195" s="83" t="s">
        <v>656</v>
      </c>
      <c r="D2195" s="83" t="s">
        <v>657</v>
      </c>
      <c r="E2195" s="83" t="s">
        <v>658</v>
      </c>
      <c r="F2195" s="83"/>
      <c r="G2195" s="85" t="s">
        <v>659</v>
      </c>
      <c r="H2195" s="84" t="s">
        <v>660</v>
      </c>
      <c r="I2195" s="84" t="s">
        <v>661</v>
      </c>
      <c r="J2195" s="84" t="s">
        <v>662</v>
      </c>
      <c r="L2195" s="63" t="n">
        <f aca="false">IF(AND(A2196&lt;&gt;"",A2195=""),L2194+1,L2194)</f>
        <v>210</v>
      </c>
      <c r="M2195" s="80" t="str">
        <f aca="false">IF(OR(A2195="Insumo",A2195="Composição Auxiliar"),J2195,"")</f>
        <v/>
      </c>
      <c r="N2195" s="81" t="str">
        <f aca="false">IF(E2195="Mão de Obra",J2195,"")</f>
        <v/>
      </c>
      <c r="O2195" s="81" t="str">
        <f aca="false">IF(N2195&lt;&gt;"","",M2195)</f>
        <v/>
      </c>
      <c r="P2195" s="82" t="str">
        <f aca="false">IF(A2195="Composição",B2195,"")</f>
        <v/>
      </c>
      <c r="Q2195" s="81" t="str">
        <f aca="false">IF(P2195&lt;&gt;"",SUMIF(L2195:L2195,L2195,N2195:N2195),"")</f>
        <v/>
      </c>
      <c r="R2195" s="81" t="str">
        <f aca="false">IF(P2195&lt;&gt;"",SUMIF(L2195:L2195,L2195,O2195:O2195),"")</f>
        <v/>
      </c>
    </row>
    <row r="2196" customFormat="false" ht="25.5" hidden="true" customHeight="true" outlineLevel="0" collapsed="false">
      <c r="A2196" s="86" t="s">
        <v>663</v>
      </c>
      <c r="B2196" s="87" t="s">
        <v>563</v>
      </c>
      <c r="C2196" s="86" t="s">
        <v>664</v>
      </c>
      <c r="D2196" s="86" t="s">
        <v>1690</v>
      </c>
      <c r="E2196" s="86" t="s">
        <v>1469</v>
      </c>
      <c r="F2196" s="86"/>
      <c r="G2196" s="88" t="s">
        <v>718</v>
      </c>
      <c r="H2196" s="89" t="n">
        <v>1</v>
      </c>
      <c r="I2196" s="90" t="n">
        <f aca="false">SUMIF(L:L,$L2196,M:M)</f>
        <v>15.35</v>
      </c>
      <c r="J2196" s="90" t="n">
        <f aca="false">TRUNC(H2196*I2196,2)</f>
        <v>15.35</v>
      </c>
      <c r="L2196" s="63" t="n">
        <f aca="false">IF(AND(A2197&lt;&gt;"",A2196=""),L2195+1,L2195)</f>
        <v>210</v>
      </c>
      <c r="M2196" s="80" t="str">
        <f aca="false">IF(OR(A2196="Insumo",A2196="Composição Auxiliar"),J2196,"")</f>
        <v/>
      </c>
      <c r="N2196" s="81" t="str">
        <f aca="false">IF(E2196="Mão de Obra",J2196,"")</f>
        <v/>
      </c>
      <c r="O2196" s="81" t="str">
        <f aca="false">IF(N2196&lt;&gt;"","",M2196)</f>
        <v/>
      </c>
      <c r="P2196" s="82" t="str">
        <f aca="false">IF(A2196="Composição",B2196,"")</f>
        <v> 103288 </v>
      </c>
      <c r="Q2196" s="81" t="n">
        <f aca="false">IF(P2196&lt;&gt;"",SUMIF(L2196:L2196,L2196,N2196:N2196),"")</f>
        <v>0</v>
      </c>
      <c r="R2196" s="81" t="n">
        <f aca="false">IF(P2196&lt;&gt;"",SUMIF(L2196:L2196,L2196,O2196:O2196),"")</f>
        <v>0</v>
      </c>
    </row>
    <row r="2197" customFormat="false" ht="25.5" hidden="true" customHeight="true" outlineLevel="0" collapsed="false">
      <c r="A2197" s="91" t="s">
        <v>668</v>
      </c>
      <c r="B2197" s="92" t="s">
        <v>483</v>
      </c>
      <c r="C2197" s="91" t="s">
        <v>664</v>
      </c>
      <c r="D2197" s="91" t="s">
        <v>1593</v>
      </c>
      <c r="E2197" s="91" t="s">
        <v>764</v>
      </c>
      <c r="F2197" s="91"/>
      <c r="G2197" s="93" t="s">
        <v>729</v>
      </c>
      <c r="H2197" s="94" t="n">
        <v>0.65</v>
      </c>
      <c r="I2197" s="95" t="n">
        <f aca="false">SUMIFS(J:J,A:A,"Composição",B:B,$B2197)</f>
        <v>11.97</v>
      </c>
      <c r="J2197" s="95" t="n">
        <f aca="false">TRUNC(H2197*I2197,2)</f>
        <v>7.78</v>
      </c>
      <c r="L2197" s="63" t="n">
        <f aca="false">IF(AND(A2198&lt;&gt;"",A2197=""),L2196+1,L2196)</f>
        <v>210</v>
      </c>
      <c r="M2197" s="80" t="n">
        <f aca="false">IF(OR(A2197="Insumo",A2197="Composição Auxiliar"),J2197,"")</f>
        <v>7.78</v>
      </c>
      <c r="N2197" s="81" t="str">
        <f aca="false">IF(E2197="Mão de Obra",J2197,"")</f>
        <v/>
      </c>
      <c r="O2197" s="81" t="n">
        <f aca="false">IF(N2197&lt;&gt;"","",M2197)</f>
        <v>7.78</v>
      </c>
      <c r="P2197" s="82" t="str">
        <f aca="false">IF(A2197="Composição",B2197,"")</f>
        <v/>
      </c>
      <c r="Q2197" s="81" t="str">
        <f aca="false">IF(P2197&lt;&gt;"",SUMIF(L2197:L2197,L2197,N2197:N2197),"")</f>
        <v/>
      </c>
      <c r="R2197" s="81" t="str">
        <f aca="false">IF(P2197&lt;&gt;"",SUMIF(L2197:L2197,L2197,O2197:O2197),"")</f>
        <v/>
      </c>
    </row>
    <row r="2198" customFormat="false" ht="25.5" hidden="true" customHeight="true" outlineLevel="0" collapsed="false">
      <c r="A2198" s="91" t="s">
        <v>668</v>
      </c>
      <c r="B2198" s="92" t="s">
        <v>576</v>
      </c>
      <c r="C2198" s="91" t="s">
        <v>664</v>
      </c>
      <c r="D2198" s="91" t="s">
        <v>1691</v>
      </c>
      <c r="E2198" s="91" t="s">
        <v>764</v>
      </c>
      <c r="F2198" s="91"/>
      <c r="G2198" s="93" t="s">
        <v>729</v>
      </c>
      <c r="H2198" s="94" t="n">
        <v>0.65</v>
      </c>
      <c r="I2198" s="95" t="n">
        <f aca="false">SUMIFS(J:J,A:A,"Composição",B:B,$B2198)</f>
        <v>11.66</v>
      </c>
      <c r="J2198" s="95" t="n">
        <f aca="false">TRUNC(H2198*I2198,2)</f>
        <v>7.57</v>
      </c>
      <c r="L2198" s="63" t="n">
        <f aca="false">IF(AND(A2199&lt;&gt;"",A2198=""),L2197+1,L2197)</f>
        <v>210</v>
      </c>
      <c r="M2198" s="80" t="n">
        <f aca="false">IF(OR(A2198="Insumo",A2198="Composição Auxiliar"),J2198,"")</f>
        <v>7.57</v>
      </c>
      <c r="N2198" s="81" t="str">
        <f aca="false">IF(E2198="Mão de Obra",J2198,"")</f>
        <v/>
      </c>
      <c r="O2198" s="81" t="n">
        <f aca="false">IF(N2198&lt;&gt;"","",M2198)</f>
        <v>7.57</v>
      </c>
      <c r="P2198" s="82" t="str">
        <f aca="false">IF(A2198="Composição",B2198,"")</f>
        <v/>
      </c>
      <c r="Q2198" s="81" t="str">
        <f aca="false">IF(P2198&lt;&gt;"",SUMIF(L2198:L2198,L2198,N2198:N2198),"")</f>
        <v/>
      </c>
      <c r="R2198" s="81" t="str">
        <f aca="false">IF(P2198&lt;&gt;"",SUMIF(L2198:L2198,L2198,O2198:O2198),"")</f>
        <v/>
      </c>
    </row>
    <row r="2199" customFormat="false" ht="14.25" hidden="true" customHeight="false" outlineLevel="0" collapsed="false">
      <c r="A2199" s="102"/>
      <c r="B2199" s="102"/>
      <c r="C2199" s="102"/>
      <c r="D2199" s="102"/>
      <c r="E2199" s="102"/>
      <c r="F2199" s="103"/>
      <c r="G2199" s="102"/>
      <c r="H2199" s="103"/>
      <c r="I2199" s="102"/>
      <c r="J2199" s="103"/>
      <c r="L2199" s="63" t="n">
        <f aca="false">IF(AND(A2200&lt;&gt;"",A2199=""),L2198+1,L2198)</f>
        <v>210</v>
      </c>
      <c r="M2199" s="80" t="str">
        <f aca="false">IF(OR(A2199="Insumo",A2199="Composição Auxiliar"),J2199,"")</f>
        <v/>
      </c>
      <c r="N2199" s="81" t="str">
        <f aca="false">IF(E2199="Mão de Obra",J2199,"")</f>
        <v/>
      </c>
      <c r="O2199" s="81" t="str">
        <f aca="false">IF(N2199&lt;&gt;"","",M2199)</f>
        <v/>
      </c>
      <c r="P2199" s="82" t="str">
        <f aca="false">IF(A2199="Composição",B2199,"")</f>
        <v/>
      </c>
      <c r="Q2199" s="81" t="str">
        <f aca="false">IF(P2199&lt;&gt;"",SUMIF(L2199:L2199,L2199,N2199:N2199),"")</f>
        <v/>
      </c>
      <c r="R2199" s="81" t="str">
        <f aca="false">IF(P2199&lt;&gt;"",SUMIF(L2199:L2199,L2199,O2199:O2199),"")</f>
        <v/>
      </c>
    </row>
    <row r="2200" customFormat="false" ht="15" hidden="true" customHeight="false" outlineLevel="0" collapsed="false">
      <c r="A2200" s="102"/>
      <c r="B2200" s="102"/>
      <c r="C2200" s="102"/>
      <c r="D2200" s="102"/>
      <c r="E2200" s="102"/>
      <c r="F2200" s="103"/>
      <c r="G2200" s="102"/>
      <c r="H2200" s="104"/>
      <c r="I2200" s="104"/>
      <c r="J2200" s="103"/>
      <c r="L2200" s="63" t="n">
        <f aca="false">IF(AND(A2201&lt;&gt;"",A2200=""),L2199+1,L2199)</f>
        <v>210</v>
      </c>
      <c r="M2200" s="80" t="str">
        <f aca="false">IF(OR(A2200="Insumo",A2200="Composição Auxiliar"),J2200,"")</f>
        <v/>
      </c>
      <c r="N2200" s="81" t="str">
        <f aca="false">IF(E2200="Mão de Obra",J2200,"")</f>
        <v/>
      </c>
      <c r="O2200" s="81" t="str">
        <f aca="false">IF(N2200&lt;&gt;"","",M2200)</f>
        <v/>
      </c>
      <c r="P2200" s="82" t="str">
        <f aca="false">IF(A2200="Composição",B2200,"")</f>
        <v/>
      </c>
      <c r="Q2200" s="81" t="str">
        <f aca="false">IF(P2200&lt;&gt;"",SUMIF(L2200:L2200,L2200,N2200:N2200),"")</f>
        <v/>
      </c>
      <c r="R2200" s="81" t="str">
        <f aca="false">IF(P2200&lt;&gt;"",SUMIF(L2200:L2200,L2200,O2200:O2200),"")</f>
        <v/>
      </c>
    </row>
    <row r="2201" customFormat="false" ht="15" hidden="true" customHeight="false" outlineLevel="0" collapsed="false">
      <c r="A2201" s="108"/>
      <c r="B2201" s="108"/>
      <c r="C2201" s="108"/>
      <c r="D2201" s="108"/>
      <c r="E2201" s="108"/>
      <c r="F2201" s="108"/>
      <c r="G2201" s="108"/>
      <c r="H2201" s="108"/>
      <c r="I2201" s="108"/>
      <c r="J2201" s="108"/>
      <c r="L2201" s="63" t="n">
        <f aca="false">IF(AND(A2202&lt;&gt;"",A2201=""),L2200+1,L2200)</f>
        <v>211</v>
      </c>
      <c r="M2201" s="80" t="str">
        <f aca="false">IF(OR(A2201="Insumo",A2201="Composição Auxiliar"),J2201,"")</f>
        <v/>
      </c>
      <c r="N2201" s="81" t="str">
        <f aca="false">IF(E2201="Mão de Obra",J2201,"")</f>
        <v/>
      </c>
      <c r="O2201" s="81" t="str">
        <f aca="false">IF(N2201&lt;&gt;"","",M2201)</f>
        <v/>
      </c>
      <c r="P2201" s="82" t="str">
        <f aca="false">IF(A2201="Composição",B2201,"")</f>
        <v/>
      </c>
      <c r="Q2201" s="81" t="str">
        <f aca="false">IF(P2201&lt;&gt;"",SUMIF(L2201:L2201,L2201,N2201:N2201),"")</f>
        <v/>
      </c>
      <c r="R2201" s="81" t="str">
        <f aca="false">IF(P2201&lt;&gt;"",SUMIF(L2201:L2201,L2201,O2201:O2201),"")</f>
        <v/>
      </c>
    </row>
    <row r="2202" customFormat="false" ht="15" hidden="true" customHeight="true" outlineLevel="0" collapsed="false">
      <c r="A2202" s="83" t="s">
        <v>564</v>
      </c>
      <c r="B2202" s="84" t="s">
        <v>655</v>
      </c>
      <c r="C2202" s="83" t="s">
        <v>656</v>
      </c>
      <c r="D2202" s="83" t="s">
        <v>657</v>
      </c>
      <c r="E2202" s="83" t="s">
        <v>658</v>
      </c>
      <c r="F2202" s="83"/>
      <c r="G2202" s="85" t="s">
        <v>659</v>
      </c>
      <c r="H2202" s="84" t="s">
        <v>660</v>
      </c>
      <c r="I2202" s="84" t="s">
        <v>661</v>
      </c>
      <c r="J2202" s="84" t="s">
        <v>662</v>
      </c>
      <c r="L2202" s="63" t="n">
        <f aca="false">IF(AND(A2203&lt;&gt;"",A2202=""),L2201+1,L2201)</f>
        <v>211</v>
      </c>
      <c r="M2202" s="80" t="str">
        <f aca="false">IF(OR(A2202="Insumo",A2202="Composição Auxiliar"),J2202,"")</f>
        <v/>
      </c>
      <c r="N2202" s="81" t="str">
        <f aca="false">IF(E2202="Mão de Obra",J2202,"")</f>
        <v/>
      </c>
      <c r="O2202" s="81" t="str">
        <f aca="false">IF(N2202&lt;&gt;"","",M2202)</f>
        <v/>
      </c>
      <c r="P2202" s="82" t="str">
        <f aca="false">IF(A2202="Composição",B2202,"")</f>
        <v/>
      </c>
      <c r="Q2202" s="81" t="str">
        <f aca="false">IF(P2202&lt;&gt;"",SUMIF(L2202:L2202,L2202,N2202:N2202),"")</f>
        <v/>
      </c>
      <c r="R2202" s="81" t="str">
        <f aca="false">IF(P2202&lt;&gt;"",SUMIF(L2202:L2202,L2202,O2202:O2202),"")</f>
        <v/>
      </c>
    </row>
    <row r="2203" customFormat="false" ht="25.5" hidden="true" customHeight="true" outlineLevel="0" collapsed="false">
      <c r="A2203" s="86" t="s">
        <v>663</v>
      </c>
      <c r="B2203" s="87" t="s">
        <v>379</v>
      </c>
      <c r="C2203" s="86" t="s">
        <v>716</v>
      </c>
      <c r="D2203" s="86" t="s">
        <v>1468</v>
      </c>
      <c r="E2203" s="86" t="s">
        <v>1469</v>
      </c>
      <c r="F2203" s="86"/>
      <c r="G2203" s="88" t="s">
        <v>718</v>
      </c>
      <c r="H2203" s="89" t="n">
        <v>1</v>
      </c>
      <c r="I2203" s="90" t="n">
        <f aca="false">SUMIF(L:L,$L2203,M:M)</f>
        <v>25.38</v>
      </c>
      <c r="J2203" s="90" t="n">
        <f aca="false">TRUNC(H2203*I2203,2)</f>
        <v>25.38</v>
      </c>
      <c r="L2203" s="63" t="n">
        <f aca="false">IF(AND(A2204&lt;&gt;"",A2203=""),L2202+1,L2202)</f>
        <v>211</v>
      </c>
      <c r="M2203" s="80" t="str">
        <f aca="false">IF(OR(A2203="Insumo",A2203="Composição Auxiliar"),J2203,"")</f>
        <v/>
      </c>
      <c r="N2203" s="81" t="str">
        <f aca="false">IF(E2203="Mão de Obra",J2203,"")</f>
        <v/>
      </c>
      <c r="O2203" s="81" t="str">
        <f aca="false">IF(N2203&lt;&gt;"","",M2203)</f>
        <v/>
      </c>
      <c r="P2203" s="82" t="str">
        <f aca="false">IF(A2203="Composição",B2203,"")</f>
        <v> S-HID-DIVE-SUP-HOR-01 </v>
      </c>
      <c r="Q2203" s="81" t="n">
        <f aca="false">IF(P2203&lt;&gt;"",SUMIF(L2203:L2203,L2203,N2203:N2203),"")</f>
        <v>0</v>
      </c>
      <c r="R2203" s="81" t="n">
        <f aca="false">IF(P2203&lt;&gt;"",SUMIF(L2203:L2203,L2203,O2203:O2203),"")</f>
        <v>0</v>
      </c>
    </row>
    <row r="2204" customFormat="false" ht="25.5" hidden="true" customHeight="true" outlineLevel="0" collapsed="false">
      <c r="A2204" s="91" t="s">
        <v>668</v>
      </c>
      <c r="B2204" s="92" t="s">
        <v>819</v>
      </c>
      <c r="C2204" s="91" t="s">
        <v>664</v>
      </c>
      <c r="D2204" s="91" t="s">
        <v>820</v>
      </c>
      <c r="E2204" s="91" t="s">
        <v>671</v>
      </c>
      <c r="F2204" s="91"/>
      <c r="G2204" s="93" t="s">
        <v>672</v>
      </c>
      <c r="H2204" s="94" t="n">
        <v>0.25</v>
      </c>
      <c r="I2204" s="95" t="n">
        <f aca="false">SUMIFS(J:J,A:A,"Composição",B:B,$B2204)</f>
        <v>23.68</v>
      </c>
      <c r="J2204" s="95" t="n">
        <f aca="false">TRUNC(H2204*I2204,2)</f>
        <v>5.92</v>
      </c>
      <c r="L2204" s="63" t="n">
        <f aca="false">IF(AND(A2205&lt;&gt;"",A2204=""),L2203+1,L2203)</f>
        <v>211</v>
      </c>
      <c r="M2204" s="80" t="n">
        <f aca="false">IF(OR(A2204="Insumo",A2204="Composição Auxiliar"),J2204,"")</f>
        <v>5.92</v>
      </c>
      <c r="N2204" s="81" t="str">
        <f aca="false">IF(E2204="Mão de Obra",J2204,"")</f>
        <v/>
      </c>
      <c r="O2204" s="81" t="n">
        <f aca="false">IF(N2204&lt;&gt;"","",M2204)</f>
        <v>5.92</v>
      </c>
      <c r="P2204" s="82" t="str">
        <f aca="false">IF(A2204="Composição",B2204,"")</f>
        <v/>
      </c>
      <c r="Q2204" s="81" t="str">
        <f aca="false">IF(P2204&lt;&gt;"",SUMIF(L2204:L2204,L2204,N2204:N2204),"")</f>
        <v/>
      </c>
      <c r="R2204" s="81" t="str">
        <f aca="false">IF(P2204&lt;&gt;"",SUMIF(L2204:L2204,L2204,O2204:O2204),"")</f>
        <v/>
      </c>
    </row>
    <row r="2205" customFormat="false" ht="25.5" hidden="true" customHeight="true" outlineLevel="0" collapsed="false">
      <c r="A2205" s="91" t="s">
        <v>668</v>
      </c>
      <c r="B2205" s="92" t="s">
        <v>677</v>
      </c>
      <c r="C2205" s="91" t="s">
        <v>664</v>
      </c>
      <c r="D2205" s="91" t="s">
        <v>678</v>
      </c>
      <c r="E2205" s="91" t="s">
        <v>671</v>
      </c>
      <c r="F2205" s="91"/>
      <c r="G2205" s="93" t="s">
        <v>672</v>
      </c>
      <c r="H2205" s="94" t="n">
        <v>0.25</v>
      </c>
      <c r="I2205" s="95" t="n">
        <f aca="false">SUMIFS(J:J,A:A,"Composição",B:B,$B2205)</f>
        <v>18.93</v>
      </c>
      <c r="J2205" s="95" t="n">
        <f aca="false">TRUNC(H2205*I2205,2)</f>
        <v>4.73</v>
      </c>
      <c r="L2205" s="63" t="n">
        <f aca="false">IF(AND(A2206&lt;&gt;"",A2205=""),L2204+1,L2204)</f>
        <v>211</v>
      </c>
      <c r="M2205" s="80" t="n">
        <f aca="false">IF(OR(A2205="Insumo",A2205="Composição Auxiliar"),J2205,"")</f>
        <v>4.73</v>
      </c>
      <c r="N2205" s="81" t="str">
        <f aca="false">IF(E2205="Mão de Obra",J2205,"")</f>
        <v/>
      </c>
      <c r="O2205" s="81" t="n">
        <f aca="false">IF(N2205&lt;&gt;"","",M2205)</f>
        <v>4.73</v>
      </c>
      <c r="P2205" s="82" t="str">
        <f aca="false">IF(A2205="Composição",B2205,"")</f>
        <v/>
      </c>
      <c r="Q2205" s="81" t="str">
        <f aca="false">IF(P2205&lt;&gt;"",SUMIF(L2205:L2205,L2205,N2205:N2205),"")</f>
        <v/>
      </c>
      <c r="R2205" s="81" t="str">
        <f aca="false">IF(P2205&lt;&gt;"",SUMIF(L2205:L2205,L2205,O2205:O2205),"")</f>
        <v/>
      </c>
    </row>
    <row r="2206" customFormat="false" ht="14.25" hidden="true" customHeight="false" outlineLevel="0" collapsed="false">
      <c r="A2206" s="96" t="s">
        <v>679</v>
      </c>
      <c r="B2206" s="97" t="s">
        <v>1471</v>
      </c>
      <c r="C2206" s="96" t="str">
        <f aca="false">VLOOKUP(B2206,INSUMOS!$A:$I,2,0)</f>
        <v>ORSE</v>
      </c>
      <c r="D2206" s="96" t="str">
        <f aca="false">VLOOKUP(B2206,INSUMOS!$A:$I,3,0)</f>
        <v>BARRA ROSCADA ZINCADA Ø 3/8" M</v>
      </c>
      <c r="E2206" s="98" t="str">
        <f aca="false">VLOOKUP(B2206,INSUMOS!$A:$I,4,0)</f>
        <v>Material</v>
      </c>
      <c r="F2206" s="98"/>
      <c r="G2206" s="99" t="str">
        <f aca="false">VLOOKUP(B2206,INSUMOS!$A:$I,5,0)</f>
        <v>barra</v>
      </c>
      <c r="H2206" s="100" t="n">
        <v>0.9</v>
      </c>
      <c r="I2206" s="101" t="n">
        <f aca="false">VLOOKUP(B2206,INSUMOS!$A:$I,8,0)</f>
        <v>7.7</v>
      </c>
      <c r="J2206" s="101" t="n">
        <f aca="false">TRUNC(H2206*I2206,2)</f>
        <v>6.93</v>
      </c>
      <c r="L2206" s="63" t="n">
        <f aca="false">IF(AND(A2207&lt;&gt;"",A2206=""),L2205+1,L2205)</f>
        <v>211</v>
      </c>
      <c r="M2206" s="80" t="n">
        <f aca="false">IF(OR(A2206="Insumo",A2206="Composição Auxiliar"),J2206,"")</f>
        <v>6.93</v>
      </c>
      <c r="N2206" s="81" t="str">
        <f aca="false">IF(E2206="Mão de Obra",J2206,"")</f>
        <v/>
      </c>
      <c r="O2206" s="81" t="n">
        <f aca="false">IF(N2206&lt;&gt;"","",M2206)</f>
        <v>6.93</v>
      </c>
      <c r="P2206" s="82" t="str">
        <f aca="false">IF(A2206="Composição",B2206,"")</f>
        <v/>
      </c>
      <c r="Q2206" s="81" t="str">
        <f aca="false">IF(P2206&lt;&gt;"",SUMIF(L2206:L2206,L2206,N2206:N2206),"")</f>
        <v/>
      </c>
      <c r="R2206" s="81" t="str">
        <f aca="false">IF(P2206&lt;&gt;"",SUMIF(L2206:L2206,L2206,O2206:O2206),"")</f>
        <v/>
      </c>
    </row>
    <row r="2207" customFormat="false" ht="14.25" hidden="true" customHeight="false" outlineLevel="0" collapsed="false">
      <c r="A2207" s="96" t="s">
        <v>679</v>
      </c>
      <c r="B2207" s="97" t="s">
        <v>1472</v>
      </c>
      <c r="C2207" s="96" t="str">
        <f aca="false">VLOOKUP(B2207,INSUMOS!$A:$I,2,0)</f>
        <v>ORSE</v>
      </c>
      <c r="D2207" s="96" t="str">
        <f aca="false">VLOOKUP(B2207,INSUMOS!$A:$I,3,0)</f>
        <v>ARRUELA LISA DE 3/8" UN</v>
      </c>
      <c r="E2207" s="98" t="str">
        <f aca="false">VLOOKUP(B2207,INSUMOS!$A:$I,4,0)</f>
        <v>Material</v>
      </c>
      <c r="F2207" s="98"/>
      <c r="G2207" s="99" t="str">
        <f aca="false">VLOOKUP(B2207,INSUMOS!$A:$I,5,0)</f>
        <v>un</v>
      </c>
      <c r="H2207" s="100" t="n">
        <v>3</v>
      </c>
      <c r="I2207" s="101" t="n">
        <f aca="false">VLOOKUP(B2207,INSUMOS!$A:$I,8,0)</f>
        <v>0.12</v>
      </c>
      <c r="J2207" s="101" t="n">
        <f aca="false">TRUNC(H2207*I2207,2)</f>
        <v>0.36</v>
      </c>
      <c r="L2207" s="63" t="n">
        <f aca="false">IF(AND(A2208&lt;&gt;"",A2207=""),L2206+1,L2206)</f>
        <v>211</v>
      </c>
      <c r="M2207" s="80" t="n">
        <f aca="false">IF(OR(A2207="Insumo",A2207="Composição Auxiliar"),J2207,"")</f>
        <v>0.36</v>
      </c>
      <c r="N2207" s="81" t="str">
        <f aca="false">IF(E2207="Mão de Obra",J2207,"")</f>
        <v/>
      </c>
      <c r="O2207" s="81" t="n">
        <f aca="false">IF(N2207&lt;&gt;"","",M2207)</f>
        <v>0.36</v>
      </c>
      <c r="P2207" s="82" t="str">
        <f aca="false">IF(A2207="Composição",B2207,"")</f>
        <v/>
      </c>
      <c r="Q2207" s="81" t="str">
        <f aca="false">IF(P2207&lt;&gt;"",SUMIF(L2207:L2207,L2207,N2207:N2207),"")</f>
        <v/>
      </c>
      <c r="R2207" s="81" t="str">
        <f aca="false">IF(P2207&lt;&gt;"",SUMIF(L2207:L2207,L2207,O2207:O2207),"")</f>
        <v/>
      </c>
    </row>
    <row r="2208" customFormat="false" ht="25.5" hidden="true" customHeight="false" outlineLevel="0" collapsed="false">
      <c r="A2208" s="96" t="s">
        <v>679</v>
      </c>
      <c r="B2208" s="97" t="s">
        <v>1473</v>
      </c>
      <c r="C2208" s="96" t="str">
        <f aca="false">VLOOKUP(B2208,INSUMOS!$A:$I,2,0)</f>
        <v>SINAPI</v>
      </c>
      <c r="D2208" s="96" t="str">
        <f aca="false">VLOOKUP(B2208,INSUMOS!$A:$I,3,0)</f>
        <v>ABRACADEIRA EM ACO PARA AMARRACAO DE ELETRODUTOS, TIPO U SIMPLES, COM 2"</v>
      </c>
      <c r="E2208" s="98" t="str">
        <f aca="false">VLOOKUP(B2208,INSUMOS!$A:$I,4,0)</f>
        <v>Material</v>
      </c>
      <c r="F2208" s="98"/>
      <c r="G2208" s="99" t="str">
        <f aca="false">VLOOKUP(B2208,INSUMOS!$A:$I,5,0)</f>
        <v>UN</v>
      </c>
      <c r="H2208" s="100" t="n">
        <v>1</v>
      </c>
      <c r="I2208" s="101" t="n">
        <f aca="false">VLOOKUP(B2208,INSUMOS!$A:$I,8,0)</f>
        <v>3.57</v>
      </c>
      <c r="J2208" s="101" t="n">
        <f aca="false">TRUNC(H2208*I2208,2)</f>
        <v>3.57</v>
      </c>
      <c r="L2208" s="63" t="n">
        <f aca="false">IF(AND(A2209&lt;&gt;"",A2208=""),L2207+1,L2207)</f>
        <v>211</v>
      </c>
      <c r="M2208" s="80" t="n">
        <f aca="false">IF(OR(A2208="Insumo",A2208="Composição Auxiliar"),J2208,"")</f>
        <v>3.57</v>
      </c>
      <c r="N2208" s="81" t="str">
        <f aca="false">IF(E2208="Mão de Obra",J2208,"")</f>
        <v/>
      </c>
      <c r="O2208" s="81" t="n">
        <f aca="false">IF(N2208&lt;&gt;"","",M2208)</f>
        <v>3.57</v>
      </c>
      <c r="P2208" s="82" t="str">
        <f aca="false">IF(A2208="Composição",B2208,"")</f>
        <v/>
      </c>
      <c r="Q2208" s="81" t="str">
        <f aca="false">IF(P2208&lt;&gt;"",SUMIF(L2208:L2208,L2208,N2208:N2208),"")</f>
        <v/>
      </c>
      <c r="R2208" s="81" t="str">
        <f aca="false">IF(P2208&lt;&gt;"",SUMIF(L2208:L2208,L2208,O2208:O2208),"")</f>
        <v/>
      </c>
    </row>
    <row r="2209" customFormat="false" ht="14.25" hidden="true" customHeight="false" outlineLevel="0" collapsed="false">
      <c r="A2209" s="96" t="s">
        <v>679</v>
      </c>
      <c r="B2209" s="97" t="s">
        <v>1470</v>
      </c>
      <c r="C2209" s="96" t="str">
        <f aca="false">VLOOKUP(B2209,INSUMOS!$A:$I,2,0)</f>
        <v>SINAPI</v>
      </c>
      <c r="D2209" s="96" t="str">
        <f aca="false">VLOOKUP(B2209,INSUMOS!$A:$I,3,0)</f>
        <v>PORCA ZINCADA, SEXTAVADA, DIAMETRO 3/8"</v>
      </c>
      <c r="E2209" s="98" t="str">
        <f aca="false">VLOOKUP(B2209,INSUMOS!$A:$I,4,0)</f>
        <v>Material</v>
      </c>
      <c r="F2209" s="98"/>
      <c r="G2209" s="99" t="str">
        <f aca="false">VLOOKUP(B2209,INSUMOS!$A:$I,5,0)</f>
        <v>UN</v>
      </c>
      <c r="H2209" s="100" t="n">
        <v>3</v>
      </c>
      <c r="I2209" s="101" t="n">
        <f aca="false">VLOOKUP(B2209,INSUMOS!$A:$I,8,0)</f>
        <v>0.28</v>
      </c>
      <c r="J2209" s="101" t="n">
        <f aca="false">TRUNC(H2209*I2209,2)</f>
        <v>0.84</v>
      </c>
      <c r="L2209" s="63" t="n">
        <f aca="false">IF(AND(A2210&lt;&gt;"",A2209=""),L2208+1,L2208)</f>
        <v>211</v>
      </c>
      <c r="M2209" s="80" t="n">
        <f aca="false">IF(OR(A2209="Insumo",A2209="Composição Auxiliar"),J2209,"")</f>
        <v>0.84</v>
      </c>
      <c r="N2209" s="81" t="str">
        <f aca="false">IF(E2209="Mão de Obra",J2209,"")</f>
        <v/>
      </c>
      <c r="O2209" s="81" t="n">
        <f aca="false">IF(N2209&lt;&gt;"","",M2209)</f>
        <v>0.84</v>
      </c>
      <c r="P2209" s="82" t="str">
        <f aca="false">IF(A2209="Composição",B2209,"")</f>
        <v/>
      </c>
      <c r="Q2209" s="81" t="str">
        <f aca="false">IF(P2209&lt;&gt;"",SUMIF(L2209:L2209,L2209,N2209:N2209),"")</f>
        <v/>
      </c>
      <c r="R2209" s="81" t="str">
        <f aca="false">IF(P2209&lt;&gt;"",SUMIF(L2209:L2209,L2209,O2209:O2209),"")</f>
        <v/>
      </c>
    </row>
    <row r="2210" customFormat="false" ht="25.5" hidden="true" customHeight="false" outlineLevel="0" collapsed="false">
      <c r="A2210" s="96" t="s">
        <v>679</v>
      </c>
      <c r="B2210" s="97" t="s">
        <v>1474</v>
      </c>
      <c r="C2210" s="96" t="str">
        <f aca="false">VLOOKUP(B2210,INSUMOS!$A:$I,2,0)</f>
        <v>SINAPI</v>
      </c>
      <c r="D2210" s="96" t="str">
        <f aca="false">VLOOKUP(B2210,INSUMOS!$A:$I,3,0)</f>
        <v>PARAFUSO DE ACO TIPO CHUMBADOR PARABOLT, DIAMETRO 3/8", COMPRIMENTO 75 MM</v>
      </c>
      <c r="E2210" s="98" t="str">
        <f aca="false">VLOOKUP(B2210,INSUMOS!$A:$I,4,0)</f>
        <v>Material</v>
      </c>
      <c r="F2210" s="98"/>
      <c r="G2210" s="99" t="str">
        <f aca="false">VLOOKUP(B2210,INSUMOS!$A:$I,5,0)</f>
        <v>UN</v>
      </c>
      <c r="H2210" s="100" t="n">
        <v>1</v>
      </c>
      <c r="I2210" s="101" t="n">
        <f aca="false">VLOOKUP(B2210,INSUMOS!$A:$I,8,0)</f>
        <v>3.03</v>
      </c>
      <c r="J2210" s="101" t="n">
        <f aca="false">TRUNC(H2210*I2210,2)</f>
        <v>3.03</v>
      </c>
      <c r="L2210" s="63" t="n">
        <f aca="false">IF(AND(A2211&lt;&gt;"",A2210=""),L2209+1,L2209)</f>
        <v>211</v>
      </c>
      <c r="M2210" s="80" t="n">
        <f aca="false">IF(OR(A2210="Insumo",A2210="Composição Auxiliar"),J2210,"")</f>
        <v>3.03</v>
      </c>
      <c r="N2210" s="81" t="str">
        <f aca="false">IF(E2210="Mão de Obra",J2210,"")</f>
        <v/>
      </c>
      <c r="O2210" s="81" t="n">
        <f aca="false">IF(N2210&lt;&gt;"","",M2210)</f>
        <v>3.03</v>
      </c>
      <c r="P2210" s="82" t="str">
        <f aca="false">IF(A2210="Composição",B2210,"")</f>
        <v/>
      </c>
      <c r="Q2210" s="81" t="str">
        <f aca="false">IF(P2210&lt;&gt;"",SUMIF(L2210:L2210,L2210,N2210:N2210),"")</f>
        <v/>
      </c>
      <c r="R2210" s="81" t="str">
        <f aca="false">IF(P2210&lt;&gt;"",SUMIF(L2210:L2210,L2210,O2210:O2210),"")</f>
        <v/>
      </c>
    </row>
    <row r="2211" customFormat="false" ht="14.25" hidden="true" customHeight="false" outlineLevel="0" collapsed="false">
      <c r="A2211" s="102"/>
      <c r="B2211" s="102"/>
      <c r="C2211" s="102"/>
      <c r="D2211" s="102"/>
      <c r="E2211" s="102"/>
      <c r="F2211" s="103"/>
      <c r="G2211" s="102"/>
      <c r="H2211" s="103"/>
      <c r="I2211" s="102"/>
      <c r="J2211" s="103"/>
      <c r="L2211" s="63" t="n">
        <f aca="false">IF(AND(A2212&lt;&gt;"",A2211=""),L2210+1,L2210)</f>
        <v>211</v>
      </c>
      <c r="M2211" s="80" t="str">
        <f aca="false">IF(OR(A2211="Insumo",A2211="Composição Auxiliar"),J2211,"")</f>
        <v/>
      </c>
      <c r="N2211" s="81" t="str">
        <f aca="false">IF(E2211="Mão de Obra",J2211,"")</f>
        <v/>
      </c>
      <c r="O2211" s="81" t="str">
        <f aca="false">IF(N2211&lt;&gt;"","",M2211)</f>
        <v/>
      </c>
      <c r="P2211" s="82" t="str">
        <f aca="false">IF(A2211="Composição",B2211,"")</f>
        <v/>
      </c>
      <c r="Q2211" s="81" t="str">
        <f aca="false">IF(P2211&lt;&gt;"",SUMIF(L2211:L2211,L2211,N2211:N2211),"")</f>
        <v/>
      </c>
      <c r="R2211" s="81" t="str">
        <f aca="false">IF(P2211&lt;&gt;"",SUMIF(L2211:L2211,L2211,O2211:O2211),"")</f>
        <v/>
      </c>
    </row>
    <row r="2212" customFormat="false" ht="15" hidden="true" customHeight="false" outlineLevel="0" collapsed="false">
      <c r="A2212" s="102"/>
      <c r="B2212" s="102"/>
      <c r="C2212" s="102"/>
      <c r="D2212" s="102"/>
      <c r="E2212" s="102"/>
      <c r="F2212" s="103"/>
      <c r="G2212" s="102"/>
      <c r="H2212" s="104"/>
      <c r="I2212" s="104"/>
      <c r="J2212" s="103"/>
      <c r="L2212" s="63" t="n">
        <f aca="false">IF(AND(A2213&lt;&gt;"",A2212=""),L2211+1,L2211)</f>
        <v>211</v>
      </c>
      <c r="M2212" s="80" t="str">
        <f aca="false">IF(OR(A2212="Insumo",A2212="Composição Auxiliar"),J2212,"")</f>
        <v/>
      </c>
      <c r="N2212" s="81" t="str">
        <f aca="false">IF(E2212="Mão de Obra",J2212,"")</f>
        <v/>
      </c>
      <c r="O2212" s="81" t="str">
        <f aca="false">IF(N2212&lt;&gt;"","",M2212)</f>
        <v/>
      </c>
      <c r="P2212" s="82" t="str">
        <f aca="false">IF(A2212="Composição",B2212,"")</f>
        <v/>
      </c>
      <c r="Q2212" s="81" t="str">
        <f aca="false">IF(P2212&lt;&gt;"",SUMIF(L2212:L2212,L2212,N2212:N2212),"")</f>
        <v/>
      </c>
      <c r="R2212" s="81" t="str">
        <f aca="false">IF(P2212&lt;&gt;"",SUMIF(L2212:L2212,L2212,O2212:O2212),"")</f>
        <v/>
      </c>
    </row>
    <row r="2213" customFormat="false" ht="15" hidden="true" customHeight="false" outlineLevel="0" collapsed="false">
      <c r="A2213" s="108"/>
      <c r="B2213" s="108"/>
      <c r="C2213" s="108"/>
      <c r="D2213" s="108"/>
      <c r="E2213" s="108"/>
      <c r="F2213" s="108"/>
      <c r="G2213" s="108"/>
      <c r="H2213" s="108"/>
      <c r="I2213" s="108"/>
      <c r="J2213" s="108"/>
      <c r="L2213" s="63" t="n">
        <f aca="false">IF(AND(A2214&lt;&gt;"",A2213=""),L2212+1,L2212)</f>
        <v>212</v>
      </c>
      <c r="M2213" s="80" t="str">
        <f aca="false">IF(OR(A2213="Insumo",A2213="Composição Auxiliar"),J2213,"")</f>
        <v/>
      </c>
      <c r="N2213" s="81" t="str">
        <f aca="false">IF(E2213="Mão de Obra",J2213,"")</f>
        <v/>
      </c>
      <c r="O2213" s="81" t="str">
        <f aca="false">IF(N2213&lt;&gt;"","",M2213)</f>
        <v/>
      </c>
      <c r="P2213" s="82" t="str">
        <f aca="false">IF(A2213="Composição",B2213,"")</f>
        <v/>
      </c>
      <c r="Q2213" s="81" t="str">
        <f aca="false">IF(P2213&lt;&gt;"",SUMIF(L2213:L2213,L2213,N2213:N2213),"")</f>
        <v/>
      </c>
      <c r="R2213" s="81" t="str">
        <f aca="false">IF(P2213&lt;&gt;"",SUMIF(L2213:L2213,L2213,O2213:O2213),"")</f>
        <v/>
      </c>
    </row>
    <row r="2214" customFormat="false" ht="15" hidden="true" customHeight="true" outlineLevel="0" collapsed="false">
      <c r="A2214" s="83" t="s">
        <v>567</v>
      </c>
      <c r="B2214" s="84" t="s">
        <v>655</v>
      </c>
      <c r="C2214" s="83" t="s">
        <v>656</v>
      </c>
      <c r="D2214" s="83" t="s">
        <v>657</v>
      </c>
      <c r="E2214" s="83" t="s">
        <v>658</v>
      </c>
      <c r="F2214" s="83"/>
      <c r="G2214" s="85" t="s">
        <v>659</v>
      </c>
      <c r="H2214" s="84" t="s">
        <v>660</v>
      </c>
      <c r="I2214" s="84" t="s">
        <v>661</v>
      </c>
      <c r="J2214" s="84" t="s">
        <v>662</v>
      </c>
      <c r="L2214" s="63" t="n">
        <f aca="false">IF(AND(A2215&lt;&gt;"",A2214=""),L2213+1,L2213)</f>
        <v>212</v>
      </c>
      <c r="M2214" s="80" t="str">
        <f aca="false">IF(OR(A2214="Insumo",A2214="Composição Auxiliar"),J2214,"")</f>
        <v/>
      </c>
      <c r="N2214" s="81" t="str">
        <f aca="false">IF(E2214="Mão de Obra",J2214,"")</f>
        <v/>
      </c>
      <c r="O2214" s="81" t="str">
        <f aca="false">IF(N2214&lt;&gt;"","",M2214)</f>
        <v/>
      </c>
      <c r="P2214" s="82" t="str">
        <f aca="false">IF(A2214="Composição",B2214,"")</f>
        <v/>
      </c>
      <c r="Q2214" s="81" t="str">
        <f aca="false">IF(P2214&lt;&gt;"",SUMIF(L2214:L2214,L2214,N2214:N2214),"")</f>
        <v/>
      </c>
      <c r="R2214" s="81" t="str">
        <f aca="false">IF(P2214&lt;&gt;"",SUMIF(L2214:L2214,L2214,O2214:O2214),"")</f>
        <v/>
      </c>
    </row>
    <row r="2215" customFormat="false" ht="25.5" hidden="true" customHeight="true" outlineLevel="0" collapsed="false">
      <c r="A2215" s="86" t="s">
        <v>663</v>
      </c>
      <c r="B2215" s="87" t="s">
        <v>568</v>
      </c>
      <c r="C2215" s="86" t="s">
        <v>664</v>
      </c>
      <c r="D2215" s="86" t="s">
        <v>1692</v>
      </c>
      <c r="E2215" s="86" t="s">
        <v>764</v>
      </c>
      <c r="F2215" s="86"/>
      <c r="G2215" s="88" t="s">
        <v>729</v>
      </c>
      <c r="H2215" s="89" t="n">
        <v>1</v>
      </c>
      <c r="I2215" s="90" t="n">
        <f aca="false">SUMIF(L:L,$L2215,M:M)</f>
        <v>16.46</v>
      </c>
      <c r="J2215" s="90" t="n">
        <f aca="false">TRUNC(H2215*I2215,2)</f>
        <v>16.46</v>
      </c>
      <c r="L2215" s="63" t="n">
        <f aca="false">IF(AND(A2216&lt;&gt;"",A2215=""),L2214+1,L2214)</f>
        <v>212</v>
      </c>
      <c r="M2215" s="80" t="str">
        <f aca="false">IF(OR(A2215="Insumo",A2215="Composição Auxiliar"),J2215,"")</f>
        <v/>
      </c>
      <c r="N2215" s="81" t="str">
        <f aca="false">IF(E2215="Mão de Obra",J2215,"")</f>
        <v/>
      </c>
      <c r="O2215" s="81" t="str">
        <f aca="false">IF(N2215&lt;&gt;"","",M2215)</f>
        <v/>
      </c>
      <c r="P2215" s="82" t="str">
        <f aca="false">IF(A2215="Composição",B2215,"")</f>
        <v> 89865 </v>
      </c>
      <c r="Q2215" s="81" t="n">
        <f aca="false">IF(P2215&lt;&gt;"",SUMIF(L2215:L2215,L2215,N2215:N2215),"")</f>
        <v>0</v>
      </c>
      <c r="R2215" s="81" t="n">
        <f aca="false">IF(P2215&lt;&gt;"",SUMIF(L2215:L2215,L2215,O2215:O2215),"")</f>
        <v>0</v>
      </c>
    </row>
    <row r="2216" customFormat="false" ht="25.5" hidden="true" customHeight="true" outlineLevel="0" collapsed="false">
      <c r="A2216" s="91" t="s">
        <v>668</v>
      </c>
      <c r="B2216" s="92" t="s">
        <v>1292</v>
      </c>
      <c r="C2216" s="91" t="s">
        <v>664</v>
      </c>
      <c r="D2216" s="91" t="s">
        <v>1293</v>
      </c>
      <c r="E2216" s="91" t="s">
        <v>671</v>
      </c>
      <c r="F2216" s="91"/>
      <c r="G2216" s="93" t="s">
        <v>672</v>
      </c>
      <c r="H2216" s="94" t="n">
        <v>0.2552</v>
      </c>
      <c r="I2216" s="95" t="n">
        <f aca="false">SUMIFS(J:J,A:A,"Composição",B:B,$B2216)</f>
        <v>22.94</v>
      </c>
      <c r="J2216" s="95" t="n">
        <f aca="false">TRUNC(H2216*I2216,2)</f>
        <v>5.85</v>
      </c>
      <c r="L2216" s="63" t="n">
        <f aca="false">IF(AND(A2217&lt;&gt;"",A2216=""),L2215+1,L2215)</f>
        <v>212</v>
      </c>
      <c r="M2216" s="80" t="n">
        <f aca="false">IF(OR(A2216="Insumo",A2216="Composição Auxiliar"),J2216,"")</f>
        <v>5.85</v>
      </c>
      <c r="N2216" s="81" t="str">
        <f aca="false">IF(E2216="Mão de Obra",J2216,"")</f>
        <v/>
      </c>
      <c r="O2216" s="81" t="n">
        <f aca="false">IF(N2216&lt;&gt;"","",M2216)</f>
        <v>5.85</v>
      </c>
      <c r="P2216" s="82" t="str">
        <f aca="false">IF(A2216="Composição",B2216,"")</f>
        <v/>
      </c>
      <c r="Q2216" s="81" t="str">
        <f aca="false">IF(P2216&lt;&gt;"",SUMIF(L2216:L2216,L2216,N2216:N2216),"")</f>
        <v/>
      </c>
      <c r="R2216" s="81" t="str">
        <f aca="false">IF(P2216&lt;&gt;"",SUMIF(L2216:L2216,L2216,O2216:O2216),"")</f>
        <v/>
      </c>
    </row>
    <row r="2217" customFormat="false" ht="25.5" hidden="true" customHeight="true" outlineLevel="0" collapsed="false">
      <c r="A2217" s="91" t="s">
        <v>668</v>
      </c>
      <c r="B2217" s="92" t="s">
        <v>1336</v>
      </c>
      <c r="C2217" s="91" t="s">
        <v>664</v>
      </c>
      <c r="D2217" s="91" t="s">
        <v>1337</v>
      </c>
      <c r="E2217" s="91" t="s">
        <v>671</v>
      </c>
      <c r="F2217" s="91"/>
      <c r="G2217" s="93" t="s">
        <v>672</v>
      </c>
      <c r="H2217" s="94" t="n">
        <v>0.2552</v>
      </c>
      <c r="I2217" s="95" t="n">
        <f aca="false">SUMIFS(J:J,A:A,"Composição",B:B,$B2217)</f>
        <v>19.47</v>
      </c>
      <c r="J2217" s="95" t="n">
        <f aca="false">TRUNC(H2217*I2217,2)</f>
        <v>4.96</v>
      </c>
      <c r="L2217" s="63" t="n">
        <f aca="false">IF(AND(A2218&lt;&gt;"",A2217=""),L2216+1,L2216)</f>
        <v>212</v>
      </c>
      <c r="M2217" s="80" t="n">
        <f aca="false">IF(OR(A2217="Insumo",A2217="Composição Auxiliar"),J2217,"")</f>
        <v>4.96</v>
      </c>
      <c r="N2217" s="81" t="str">
        <f aca="false">IF(E2217="Mão de Obra",J2217,"")</f>
        <v/>
      </c>
      <c r="O2217" s="81" t="n">
        <f aca="false">IF(N2217&lt;&gt;"","",M2217)</f>
        <v>4.96</v>
      </c>
      <c r="P2217" s="82" t="str">
        <f aca="false">IF(A2217="Composição",B2217,"")</f>
        <v/>
      </c>
      <c r="Q2217" s="81" t="str">
        <f aca="false">IF(P2217&lt;&gt;"",SUMIF(L2217:L2217,L2217,N2217:N2217),"")</f>
        <v/>
      </c>
      <c r="R2217" s="81" t="str">
        <f aca="false">IF(P2217&lt;&gt;"",SUMIF(L2217:L2217,L2217,O2217:O2217),"")</f>
        <v/>
      </c>
    </row>
    <row r="2218" customFormat="false" ht="14.25" hidden="true" customHeight="false" outlineLevel="0" collapsed="false">
      <c r="A2218" s="96" t="s">
        <v>679</v>
      </c>
      <c r="B2218" s="97" t="s">
        <v>1481</v>
      </c>
      <c r="C2218" s="96" t="str">
        <f aca="false">VLOOKUP(B2218,INSUMOS!$A:$I,2,0)</f>
        <v>SINAPI</v>
      </c>
      <c r="D2218" s="96" t="str">
        <f aca="false">VLOOKUP(B2218,INSUMOS!$A:$I,3,0)</f>
        <v>LIXA D'AGUA EM FOLHA, GRAO 100</v>
      </c>
      <c r="E2218" s="98" t="str">
        <f aca="false">VLOOKUP(B2218,INSUMOS!$A:$I,4,0)</f>
        <v>Material</v>
      </c>
      <c r="F2218" s="98"/>
      <c r="G2218" s="99" t="str">
        <f aca="false">VLOOKUP(B2218,INSUMOS!$A:$I,5,0)</f>
        <v>UN</v>
      </c>
      <c r="H2218" s="100" t="n">
        <v>0.0142</v>
      </c>
      <c r="I2218" s="101" t="n">
        <f aca="false">VLOOKUP(B2218,INSUMOS!$A:$I,8,0)</f>
        <v>3.03</v>
      </c>
      <c r="J2218" s="101" t="n">
        <f aca="false">TRUNC(H2218*I2218,2)</f>
        <v>0.04</v>
      </c>
      <c r="L2218" s="63" t="n">
        <f aca="false">IF(AND(A2219&lt;&gt;"",A2218=""),L2217+1,L2217)</f>
        <v>212</v>
      </c>
      <c r="M2218" s="80" t="n">
        <f aca="false">IF(OR(A2218="Insumo",A2218="Composição Auxiliar"),J2218,"")</f>
        <v>0.04</v>
      </c>
      <c r="N2218" s="81" t="str">
        <f aca="false">IF(E2218="Mão de Obra",J2218,"")</f>
        <v/>
      </c>
      <c r="O2218" s="81" t="n">
        <f aca="false">IF(N2218&lt;&gt;"","",M2218)</f>
        <v>0.04</v>
      </c>
      <c r="P2218" s="82" t="str">
        <f aca="false">IF(A2218="Composição",B2218,"")</f>
        <v/>
      </c>
      <c r="Q2218" s="81" t="str">
        <f aca="false">IF(P2218&lt;&gt;"",SUMIF(L2218:L2218,L2218,N2218:N2218),"")</f>
        <v/>
      </c>
      <c r="R2218" s="81" t="str">
        <f aca="false">IF(P2218&lt;&gt;"",SUMIF(L2218:L2218,L2218,O2218:O2218),"")</f>
        <v/>
      </c>
    </row>
    <row r="2219" customFormat="false" ht="14.25" hidden="true" customHeight="false" outlineLevel="0" collapsed="false">
      <c r="A2219" s="96" t="s">
        <v>679</v>
      </c>
      <c r="B2219" s="97" t="s">
        <v>1456</v>
      </c>
      <c r="C2219" s="96" t="str">
        <f aca="false">VLOOKUP(B2219,INSUMOS!$A:$I,2,0)</f>
        <v>SINAPI</v>
      </c>
      <c r="D2219" s="96" t="str">
        <f aca="false">VLOOKUP(B2219,INSUMOS!$A:$I,3,0)</f>
        <v>TUBO PVC, SOLDAVEL, DE 25 MM, AGUA FRIA (NBR-5648)</v>
      </c>
      <c r="E2219" s="98" t="str">
        <f aca="false">VLOOKUP(B2219,INSUMOS!$A:$I,4,0)</f>
        <v>Material</v>
      </c>
      <c r="F2219" s="98"/>
      <c r="G2219" s="99" t="str">
        <f aca="false">VLOOKUP(B2219,INSUMOS!$A:$I,5,0)</f>
        <v>M</v>
      </c>
      <c r="H2219" s="100" t="n">
        <v>1.0549</v>
      </c>
      <c r="I2219" s="101" t="n">
        <f aca="false">VLOOKUP(B2219,INSUMOS!$A:$I,8,0)</f>
        <v>5.32</v>
      </c>
      <c r="J2219" s="101" t="n">
        <f aca="false">TRUNC(H2219*I2219,2)</f>
        <v>5.61</v>
      </c>
      <c r="L2219" s="63" t="n">
        <f aca="false">IF(AND(A2220&lt;&gt;"",A2219=""),L2218+1,L2218)</f>
        <v>212</v>
      </c>
      <c r="M2219" s="80" t="n">
        <f aca="false">IF(OR(A2219="Insumo",A2219="Composição Auxiliar"),J2219,"")</f>
        <v>5.61</v>
      </c>
      <c r="N2219" s="81" t="str">
        <f aca="false">IF(E2219="Mão de Obra",J2219,"")</f>
        <v/>
      </c>
      <c r="O2219" s="81" t="n">
        <f aca="false">IF(N2219&lt;&gt;"","",M2219)</f>
        <v>5.61</v>
      </c>
      <c r="P2219" s="82" t="str">
        <f aca="false">IF(A2219="Composição",B2219,"")</f>
        <v/>
      </c>
      <c r="Q2219" s="81" t="str">
        <f aca="false">IF(P2219&lt;&gt;"",SUMIF(L2219:L2219,L2219,N2219:N2219),"")</f>
        <v/>
      </c>
      <c r="R2219" s="81" t="str">
        <f aca="false">IF(P2219&lt;&gt;"",SUMIF(L2219:L2219,L2219,O2219:O2219),"")</f>
        <v/>
      </c>
    </row>
    <row r="2220" customFormat="false" ht="14.25" hidden="true" customHeight="false" outlineLevel="0" collapsed="false">
      <c r="A2220" s="102"/>
      <c r="B2220" s="102"/>
      <c r="C2220" s="102"/>
      <c r="D2220" s="102"/>
      <c r="E2220" s="102"/>
      <c r="F2220" s="103"/>
      <c r="G2220" s="102"/>
      <c r="H2220" s="103"/>
      <c r="I2220" s="102"/>
      <c r="J2220" s="103"/>
      <c r="L2220" s="63" t="n">
        <f aca="false">IF(AND(A2221&lt;&gt;"",A2220=""),L2219+1,L2219)</f>
        <v>212</v>
      </c>
      <c r="M2220" s="80" t="str">
        <f aca="false">IF(OR(A2220="Insumo",A2220="Composição Auxiliar"),J2220,"")</f>
        <v/>
      </c>
      <c r="N2220" s="81" t="str">
        <f aca="false">IF(E2220="Mão de Obra",J2220,"")</f>
        <v/>
      </c>
      <c r="O2220" s="81" t="str">
        <f aca="false">IF(N2220&lt;&gt;"","",M2220)</f>
        <v/>
      </c>
      <c r="P2220" s="82" t="str">
        <f aca="false">IF(A2220="Composição",B2220,"")</f>
        <v/>
      </c>
      <c r="Q2220" s="81" t="str">
        <f aca="false">IF(P2220&lt;&gt;"",SUMIF(L2220:L2220,L2220,N2220:N2220),"")</f>
        <v/>
      </c>
      <c r="R2220" s="81" t="str">
        <f aca="false">IF(P2220&lt;&gt;"",SUMIF(L2220:L2220,L2220,O2220:O2220),"")</f>
        <v/>
      </c>
    </row>
    <row r="2221" customFormat="false" ht="15" hidden="true" customHeight="false" outlineLevel="0" collapsed="false">
      <c r="A2221" s="102"/>
      <c r="B2221" s="102"/>
      <c r="C2221" s="102"/>
      <c r="D2221" s="102"/>
      <c r="E2221" s="102"/>
      <c r="F2221" s="103"/>
      <c r="G2221" s="102"/>
      <c r="H2221" s="104"/>
      <c r="I2221" s="104"/>
      <c r="J2221" s="103"/>
      <c r="L2221" s="63" t="n">
        <f aca="false">IF(AND(A2222&lt;&gt;"",A2221=""),L2220+1,L2220)</f>
        <v>212</v>
      </c>
      <c r="M2221" s="80" t="str">
        <f aca="false">IF(OR(A2221="Insumo",A2221="Composição Auxiliar"),J2221,"")</f>
        <v/>
      </c>
      <c r="N2221" s="81" t="str">
        <f aca="false">IF(E2221="Mão de Obra",J2221,"")</f>
        <v/>
      </c>
      <c r="O2221" s="81" t="str">
        <f aca="false">IF(N2221&lt;&gt;"","",M2221)</f>
        <v/>
      </c>
      <c r="P2221" s="82" t="str">
        <f aca="false">IF(A2221="Composição",B2221,"")</f>
        <v/>
      </c>
      <c r="Q2221" s="81" t="str">
        <f aca="false">IF(P2221&lt;&gt;"",SUMIF(L2221:L2221,L2221,N2221:N2221),"")</f>
        <v/>
      </c>
      <c r="R2221" s="81" t="str">
        <f aca="false">IF(P2221&lt;&gt;"",SUMIF(L2221:L2221,L2221,O2221:O2221),"")</f>
        <v/>
      </c>
    </row>
    <row r="2222" customFormat="false" ht="15" hidden="true" customHeight="false" outlineLevel="0" collapsed="false">
      <c r="A2222" s="108"/>
      <c r="B2222" s="108"/>
      <c r="C2222" s="108"/>
      <c r="D2222" s="108"/>
      <c r="E2222" s="108"/>
      <c r="F2222" s="108"/>
      <c r="G2222" s="108"/>
      <c r="H2222" s="108"/>
      <c r="I2222" s="108"/>
      <c r="J2222" s="108"/>
      <c r="L2222" s="63" t="n">
        <f aca="false">IF(AND(A2223&lt;&gt;"",A2222=""),L2221+1,L2221)</f>
        <v>213</v>
      </c>
      <c r="M2222" s="80" t="str">
        <f aca="false">IF(OR(A2222="Insumo",A2222="Composição Auxiliar"),J2222,"")</f>
        <v/>
      </c>
      <c r="N2222" s="81" t="str">
        <f aca="false">IF(E2222="Mão de Obra",J2222,"")</f>
        <v/>
      </c>
      <c r="O2222" s="81" t="str">
        <f aca="false">IF(N2222&lt;&gt;"","",M2222)</f>
        <v/>
      </c>
      <c r="P2222" s="82" t="str">
        <f aca="false">IF(A2222="Composição",B2222,"")</f>
        <v/>
      </c>
      <c r="Q2222" s="81" t="str">
        <f aca="false">IF(P2222&lt;&gt;"",SUMIF(L2222:L2222,L2222,N2222:N2222),"")</f>
        <v/>
      </c>
      <c r="R2222" s="81" t="str">
        <f aca="false">IF(P2222&lt;&gt;"",SUMIF(L2222:L2222,L2222,O2222:O2222),"")</f>
        <v/>
      </c>
    </row>
    <row r="2223" customFormat="false" ht="15" hidden="true" customHeight="true" outlineLevel="0" collapsed="false">
      <c r="A2223" s="83" t="s">
        <v>569</v>
      </c>
      <c r="B2223" s="84" t="s">
        <v>655</v>
      </c>
      <c r="C2223" s="83" t="s">
        <v>656</v>
      </c>
      <c r="D2223" s="83" t="s">
        <v>657</v>
      </c>
      <c r="E2223" s="83" t="s">
        <v>658</v>
      </c>
      <c r="F2223" s="83"/>
      <c r="G2223" s="85" t="s">
        <v>659</v>
      </c>
      <c r="H2223" s="84" t="s">
        <v>660</v>
      </c>
      <c r="I2223" s="84" t="s">
        <v>661</v>
      </c>
      <c r="J2223" s="84" t="s">
        <v>662</v>
      </c>
      <c r="L2223" s="63" t="n">
        <f aca="false">IF(AND(A2224&lt;&gt;"",A2223=""),L2222+1,L2222)</f>
        <v>213</v>
      </c>
      <c r="M2223" s="80" t="str">
        <f aca="false">IF(OR(A2223="Insumo",A2223="Composição Auxiliar"),J2223,"")</f>
        <v/>
      </c>
      <c r="N2223" s="81" t="str">
        <f aca="false">IF(E2223="Mão de Obra",J2223,"")</f>
        <v/>
      </c>
      <c r="O2223" s="81" t="str">
        <f aca="false">IF(N2223&lt;&gt;"","",M2223)</f>
        <v/>
      </c>
      <c r="P2223" s="82" t="str">
        <f aca="false">IF(A2223="Composição",B2223,"")</f>
        <v/>
      </c>
      <c r="Q2223" s="81" t="str">
        <f aca="false">IF(P2223&lt;&gt;"",SUMIF(L2223:L2223,L2223,N2223:N2223),"")</f>
        <v/>
      </c>
      <c r="R2223" s="81" t="str">
        <f aca="false">IF(P2223&lt;&gt;"",SUMIF(L2223:L2223,L2223,O2223:O2223),"")</f>
        <v/>
      </c>
    </row>
    <row r="2224" customFormat="false" ht="25.5" hidden="true" customHeight="true" outlineLevel="0" collapsed="false">
      <c r="A2224" s="86" t="s">
        <v>663</v>
      </c>
      <c r="B2224" s="87" t="s">
        <v>570</v>
      </c>
      <c r="C2224" s="86" t="s">
        <v>664</v>
      </c>
      <c r="D2224" s="86" t="s">
        <v>1694</v>
      </c>
      <c r="E2224" s="86" t="s">
        <v>764</v>
      </c>
      <c r="F2224" s="86"/>
      <c r="G2224" s="88" t="s">
        <v>718</v>
      </c>
      <c r="H2224" s="89" t="n">
        <v>1</v>
      </c>
      <c r="I2224" s="90" t="n">
        <f aca="false">SUMIF(L:L,$L2224,M:M)</f>
        <v>9.56</v>
      </c>
      <c r="J2224" s="90" t="n">
        <f aca="false">TRUNC(H2224*I2224,2)</f>
        <v>9.56</v>
      </c>
      <c r="L2224" s="63" t="n">
        <f aca="false">IF(AND(A2225&lt;&gt;"",A2224=""),L2223+1,L2223)</f>
        <v>213</v>
      </c>
      <c r="M2224" s="80" t="str">
        <f aca="false">IF(OR(A2224="Insumo",A2224="Composição Auxiliar"),J2224,"")</f>
        <v/>
      </c>
      <c r="N2224" s="81" t="str">
        <f aca="false">IF(E2224="Mão de Obra",J2224,"")</f>
        <v/>
      </c>
      <c r="O2224" s="81" t="str">
        <f aca="false">IF(N2224&lt;&gt;"","",M2224)</f>
        <v/>
      </c>
      <c r="P2224" s="82" t="str">
        <f aca="false">IF(A2224="Composição",B2224,"")</f>
        <v> 89869 </v>
      </c>
      <c r="Q2224" s="81" t="n">
        <f aca="false">IF(P2224&lt;&gt;"",SUMIF(L2224:L2224,L2224,N2224:N2224),"")</f>
        <v>0</v>
      </c>
      <c r="R2224" s="81" t="n">
        <f aca="false">IF(P2224&lt;&gt;"",SUMIF(L2224:L2224,L2224,O2224:O2224),"")</f>
        <v>0</v>
      </c>
    </row>
    <row r="2225" customFormat="false" ht="25.5" hidden="true" customHeight="true" outlineLevel="0" collapsed="false">
      <c r="A2225" s="91" t="s">
        <v>668</v>
      </c>
      <c r="B2225" s="92" t="s">
        <v>1292</v>
      </c>
      <c r="C2225" s="91" t="s">
        <v>664</v>
      </c>
      <c r="D2225" s="91" t="s">
        <v>1293</v>
      </c>
      <c r="E2225" s="91" t="s">
        <v>671</v>
      </c>
      <c r="F2225" s="91"/>
      <c r="G2225" s="93" t="s">
        <v>672</v>
      </c>
      <c r="H2225" s="94" t="n">
        <v>0.1474</v>
      </c>
      <c r="I2225" s="95" t="n">
        <f aca="false">SUMIFS(J:J,A:A,"Composição",B:B,$B2225)</f>
        <v>22.94</v>
      </c>
      <c r="J2225" s="95" t="n">
        <f aca="false">TRUNC(H2225*I2225,2)</f>
        <v>3.38</v>
      </c>
      <c r="L2225" s="63" t="n">
        <f aca="false">IF(AND(A2226&lt;&gt;"",A2225=""),L2224+1,L2224)</f>
        <v>213</v>
      </c>
      <c r="M2225" s="80" t="n">
        <f aca="false">IF(OR(A2225="Insumo",A2225="Composição Auxiliar"),J2225,"")</f>
        <v>3.38</v>
      </c>
      <c r="N2225" s="81" t="str">
        <f aca="false">IF(E2225="Mão de Obra",J2225,"")</f>
        <v/>
      </c>
      <c r="O2225" s="81" t="n">
        <f aca="false">IF(N2225&lt;&gt;"","",M2225)</f>
        <v>3.38</v>
      </c>
      <c r="P2225" s="82" t="str">
        <f aca="false">IF(A2225="Composição",B2225,"")</f>
        <v/>
      </c>
      <c r="Q2225" s="81" t="str">
        <f aca="false">IF(P2225&lt;&gt;"",SUMIF(L2225:L2225,L2225,N2225:N2225),"")</f>
        <v/>
      </c>
      <c r="R2225" s="81" t="str">
        <f aca="false">IF(P2225&lt;&gt;"",SUMIF(L2225:L2225,L2225,O2225:O2225),"")</f>
        <v/>
      </c>
    </row>
    <row r="2226" customFormat="false" ht="25.5" hidden="true" customHeight="true" outlineLevel="0" collapsed="false">
      <c r="A2226" s="91" t="s">
        <v>668</v>
      </c>
      <c r="B2226" s="92" t="s">
        <v>1336</v>
      </c>
      <c r="C2226" s="91" t="s">
        <v>664</v>
      </c>
      <c r="D2226" s="91" t="s">
        <v>1337</v>
      </c>
      <c r="E2226" s="91" t="s">
        <v>671</v>
      </c>
      <c r="F2226" s="91"/>
      <c r="G2226" s="93" t="s">
        <v>672</v>
      </c>
      <c r="H2226" s="94" t="n">
        <v>0.1474</v>
      </c>
      <c r="I2226" s="95" t="n">
        <f aca="false">SUMIFS(J:J,A:A,"Composição",B:B,$B2226)</f>
        <v>19.47</v>
      </c>
      <c r="J2226" s="95" t="n">
        <f aca="false">TRUNC(H2226*I2226,2)</f>
        <v>2.86</v>
      </c>
      <c r="L2226" s="63" t="n">
        <f aca="false">IF(AND(A2227&lt;&gt;"",A2226=""),L2225+1,L2225)</f>
        <v>213</v>
      </c>
      <c r="M2226" s="80" t="n">
        <f aca="false">IF(OR(A2226="Insumo",A2226="Composição Auxiliar"),J2226,"")</f>
        <v>2.86</v>
      </c>
      <c r="N2226" s="81" t="str">
        <f aca="false">IF(E2226="Mão de Obra",J2226,"")</f>
        <v/>
      </c>
      <c r="O2226" s="81" t="n">
        <f aca="false">IF(N2226&lt;&gt;"","",M2226)</f>
        <v>2.86</v>
      </c>
      <c r="P2226" s="82" t="str">
        <f aca="false">IF(A2226="Composição",B2226,"")</f>
        <v/>
      </c>
      <c r="Q2226" s="81" t="str">
        <f aca="false">IF(P2226&lt;&gt;"",SUMIF(L2226:L2226,L2226,N2226:N2226),"")</f>
        <v/>
      </c>
      <c r="R2226" s="81" t="str">
        <f aca="false">IF(P2226&lt;&gt;"",SUMIF(L2226:L2226,L2226,O2226:O2226),"")</f>
        <v/>
      </c>
    </row>
    <row r="2227" customFormat="false" ht="14.25" hidden="true" customHeight="false" outlineLevel="0" collapsed="false">
      <c r="A2227" s="96" t="s">
        <v>679</v>
      </c>
      <c r="B2227" s="97" t="s">
        <v>1481</v>
      </c>
      <c r="C2227" s="96" t="str">
        <f aca="false">VLOOKUP(B2227,INSUMOS!$A:$I,2,0)</f>
        <v>SINAPI</v>
      </c>
      <c r="D2227" s="96" t="str">
        <f aca="false">VLOOKUP(B2227,INSUMOS!$A:$I,3,0)</f>
        <v>LIXA D'AGUA EM FOLHA, GRAO 100</v>
      </c>
      <c r="E2227" s="98" t="str">
        <f aca="false">VLOOKUP(B2227,INSUMOS!$A:$I,4,0)</f>
        <v>Material</v>
      </c>
      <c r="F2227" s="98"/>
      <c r="G2227" s="99" t="str">
        <f aca="false">VLOOKUP(B2227,INSUMOS!$A:$I,5,0)</f>
        <v>UN</v>
      </c>
      <c r="H2227" s="100" t="n">
        <v>0.0092</v>
      </c>
      <c r="I2227" s="101" t="n">
        <f aca="false">VLOOKUP(B2227,INSUMOS!$A:$I,8,0)</f>
        <v>3.03</v>
      </c>
      <c r="J2227" s="101" t="n">
        <f aca="false">TRUNC(H2227*I2227,2)</f>
        <v>0.02</v>
      </c>
      <c r="L2227" s="63" t="n">
        <f aca="false">IF(AND(A2228&lt;&gt;"",A2227=""),L2226+1,L2226)</f>
        <v>213</v>
      </c>
      <c r="M2227" s="80" t="n">
        <f aca="false">IF(OR(A2227="Insumo",A2227="Composição Auxiliar"),J2227,"")</f>
        <v>0.02</v>
      </c>
      <c r="N2227" s="81" t="str">
        <f aca="false">IF(E2227="Mão de Obra",J2227,"")</f>
        <v/>
      </c>
      <c r="O2227" s="81" t="n">
        <f aca="false">IF(N2227&lt;&gt;"","",M2227)</f>
        <v>0.02</v>
      </c>
      <c r="P2227" s="82" t="str">
        <f aca="false">IF(A2227="Composição",B2227,"")</f>
        <v/>
      </c>
      <c r="Q2227" s="81" t="str">
        <f aca="false">IF(P2227&lt;&gt;"",SUMIF(L2227:L2227,L2227,N2227:N2227),"")</f>
        <v/>
      </c>
      <c r="R2227" s="81" t="str">
        <f aca="false">IF(P2227&lt;&gt;"",SUMIF(L2227:L2227,L2227,O2227:O2227),"")</f>
        <v/>
      </c>
    </row>
    <row r="2228" customFormat="false" ht="25.5" hidden="true" customHeight="false" outlineLevel="0" collapsed="false">
      <c r="A2228" s="96" t="s">
        <v>679</v>
      </c>
      <c r="B2228" s="97" t="s">
        <v>1457</v>
      </c>
      <c r="C2228" s="96" t="str">
        <f aca="false">VLOOKUP(B2228,INSUMOS!$A:$I,2,0)</f>
        <v>SINAPI</v>
      </c>
      <c r="D2228" s="96" t="str">
        <f aca="false">VLOOKUP(B2228,INSUMOS!$A:$I,3,0)</f>
        <v>SOLUCAO PREPARADORA / LIMPADORA PARA PVC, FRASCO COM 1000 CM3</v>
      </c>
      <c r="E2228" s="98" t="str">
        <f aca="false">VLOOKUP(B2228,INSUMOS!$A:$I,4,0)</f>
        <v>Material</v>
      </c>
      <c r="F2228" s="98"/>
      <c r="G2228" s="99" t="str">
        <f aca="false">VLOOKUP(B2228,INSUMOS!$A:$I,5,0)</f>
        <v>UN</v>
      </c>
      <c r="H2228" s="100" t="n">
        <v>0.012</v>
      </c>
      <c r="I2228" s="101" t="n">
        <f aca="false">VLOOKUP(B2228,INSUMOS!$A:$I,8,0)</f>
        <v>82.81</v>
      </c>
      <c r="J2228" s="101" t="n">
        <f aca="false">TRUNC(H2228*I2228,2)</f>
        <v>0.99</v>
      </c>
      <c r="L2228" s="63" t="n">
        <f aca="false">IF(AND(A2229&lt;&gt;"",A2228=""),L2227+1,L2227)</f>
        <v>213</v>
      </c>
      <c r="M2228" s="80" t="n">
        <f aca="false">IF(OR(A2228="Insumo",A2228="Composição Auxiliar"),J2228,"")</f>
        <v>0.99</v>
      </c>
      <c r="N2228" s="81" t="str">
        <f aca="false">IF(E2228="Mão de Obra",J2228,"")</f>
        <v/>
      </c>
      <c r="O2228" s="81" t="n">
        <f aca="false">IF(N2228&lt;&gt;"","",M2228)</f>
        <v>0.99</v>
      </c>
      <c r="P2228" s="82" t="str">
        <f aca="false">IF(A2228="Composição",B2228,"")</f>
        <v/>
      </c>
      <c r="Q2228" s="81" t="str">
        <f aca="false">IF(P2228&lt;&gt;"",SUMIF(L2228:L2228,L2228,N2228:N2228),"")</f>
        <v/>
      </c>
      <c r="R2228" s="81" t="str">
        <f aca="false">IF(P2228&lt;&gt;"",SUMIF(L2228:L2228,L2228,O2228:O2228),"")</f>
        <v/>
      </c>
    </row>
    <row r="2229" customFormat="false" ht="14.25" hidden="true" customHeight="false" outlineLevel="0" collapsed="false">
      <c r="A2229" s="96" t="s">
        <v>679</v>
      </c>
      <c r="B2229" s="97" t="s">
        <v>1458</v>
      </c>
      <c r="C2229" s="96" t="str">
        <f aca="false">VLOOKUP(B2229,INSUMOS!$A:$I,2,0)</f>
        <v>SINAPI</v>
      </c>
      <c r="D2229" s="96" t="str">
        <f aca="false">VLOOKUP(B2229,INSUMOS!$A:$I,3,0)</f>
        <v>ADESIVO PLASTICO PARA PVC, FRASCO COM *850* GR</v>
      </c>
      <c r="E2229" s="98" t="str">
        <f aca="false">VLOOKUP(B2229,INSUMOS!$A:$I,4,0)</f>
        <v>Material</v>
      </c>
      <c r="F2229" s="98"/>
      <c r="G2229" s="99" t="str">
        <f aca="false">VLOOKUP(B2229,INSUMOS!$A:$I,5,0)</f>
        <v>UN</v>
      </c>
      <c r="H2229" s="100" t="n">
        <v>0.0106</v>
      </c>
      <c r="I2229" s="101" t="n">
        <f aca="false">VLOOKUP(B2229,INSUMOS!$A:$I,8,0)</f>
        <v>73.09</v>
      </c>
      <c r="J2229" s="101" t="n">
        <f aca="false">TRUNC(H2229*I2229,2)</f>
        <v>0.77</v>
      </c>
      <c r="L2229" s="63" t="n">
        <f aca="false">IF(AND(A2230&lt;&gt;"",A2229=""),L2228+1,L2228)</f>
        <v>213</v>
      </c>
      <c r="M2229" s="80" t="n">
        <f aca="false">IF(OR(A2229="Insumo",A2229="Composição Auxiliar"),J2229,"")</f>
        <v>0.77</v>
      </c>
      <c r="N2229" s="81" t="str">
        <f aca="false">IF(E2229="Mão de Obra",J2229,"")</f>
        <v/>
      </c>
      <c r="O2229" s="81" t="n">
        <f aca="false">IF(N2229&lt;&gt;"","",M2229)</f>
        <v>0.77</v>
      </c>
      <c r="P2229" s="82" t="str">
        <f aca="false">IF(A2229="Composição",B2229,"")</f>
        <v/>
      </c>
      <c r="Q2229" s="81" t="str">
        <f aca="false">IF(P2229&lt;&gt;"",SUMIF(L2229:L2229,L2229,N2229:N2229),"")</f>
        <v/>
      </c>
      <c r="R2229" s="81" t="str">
        <f aca="false">IF(P2229&lt;&gt;"",SUMIF(L2229:L2229,L2229,O2229:O2229),"")</f>
        <v/>
      </c>
    </row>
    <row r="2230" customFormat="false" ht="25.5" hidden="true" customHeight="false" outlineLevel="0" collapsed="false">
      <c r="A2230" s="96" t="s">
        <v>679</v>
      </c>
      <c r="B2230" s="97" t="s">
        <v>1695</v>
      </c>
      <c r="C2230" s="96" t="str">
        <f aca="false">VLOOKUP(B2230,INSUMOS!$A:$I,2,0)</f>
        <v>SINAPI</v>
      </c>
      <c r="D2230" s="96" t="str">
        <f aca="false">VLOOKUP(B2230,INSUMOS!$A:$I,3,0)</f>
        <v>TE SOLDAVEL, PVC, 90 GRAUS, 25 MM, PARA AGUA FRIA PREDIAL (NBR 5648)</v>
      </c>
      <c r="E2230" s="98" t="str">
        <f aca="false">VLOOKUP(B2230,INSUMOS!$A:$I,4,0)</f>
        <v>Material</v>
      </c>
      <c r="F2230" s="98"/>
      <c r="G2230" s="99" t="str">
        <f aca="false">VLOOKUP(B2230,INSUMOS!$A:$I,5,0)</f>
        <v>UN</v>
      </c>
      <c r="H2230" s="100" t="n">
        <v>1</v>
      </c>
      <c r="I2230" s="101" t="n">
        <f aca="false">VLOOKUP(B2230,INSUMOS!$A:$I,8,0)</f>
        <v>1.54</v>
      </c>
      <c r="J2230" s="101" t="n">
        <f aca="false">TRUNC(H2230*I2230,2)</f>
        <v>1.54</v>
      </c>
      <c r="L2230" s="63" t="n">
        <f aca="false">IF(AND(A2231&lt;&gt;"",A2230=""),L2229+1,L2229)</f>
        <v>213</v>
      </c>
      <c r="M2230" s="80" t="n">
        <f aca="false">IF(OR(A2230="Insumo",A2230="Composição Auxiliar"),J2230,"")</f>
        <v>1.54</v>
      </c>
      <c r="N2230" s="81" t="str">
        <f aca="false">IF(E2230="Mão de Obra",J2230,"")</f>
        <v/>
      </c>
      <c r="O2230" s="81" t="n">
        <f aca="false">IF(N2230&lt;&gt;"","",M2230)</f>
        <v>1.54</v>
      </c>
      <c r="P2230" s="82" t="str">
        <f aca="false">IF(A2230="Composição",B2230,"")</f>
        <v/>
      </c>
      <c r="Q2230" s="81" t="str">
        <f aca="false">IF(P2230&lt;&gt;"",SUMIF(L2230:L2230,L2230,N2230:N2230),"")</f>
        <v/>
      </c>
      <c r="R2230" s="81" t="str">
        <f aca="false">IF(P2230&lt;&gt;"",SUMIF(L2230:L2230,L2230,O2230:O2230),"")</f>
        <v/>
      </c>
    </row>
    <row r="2231" customFormat="false" ht="14.25" hidden="true" customHeight="false" outlineLevel="0" collapsed="false">
      <c r="A2231" s="102"/>
      <c r="B2231" s="102"/>
      <c r="C2231" s="102"/>
      <c r="D2231" s="102"/>
      <c r="E2231" s="102"/>
      <c r="F2231" s="103"/>
      <c r="G2231" s="102"/>
      <c r="H2231" s="103"/>
      <c r="I2231" s="102"/>
      <c r="J2231" s="103"/>
      <c r="L2231" s="63" t="n">
        <f aca="false">IF(AND(A2232&lt;&gt;"",A2231=""),L2230+1,L2230)</f>
        <v>213</v>
      </c>
      <c r="M2231" s="80" t="str">
        <f aca="false">IF(OR(A2231="Insumo",A2231="Composição Auxiliar"),J2231,"")</f>
        <v/>
      </c>
      <c r="N2231" s="81" t="str">
        <f aca="false">IF(E2231="Mão de Obra",J2231,"")</f>
        <v/>
      </c>
      <c r="O2231" s="81" t="str">
        <f aca="false">IF(N2231&lt;&gt;"","",M2231)</f>
        <v/>
      </c>
      <c r="P2231" s="82" t="str">
        <f aca="false">IF(A2231="Composição",B2231,"")</f>
        <v/>
      </c>
      <c r="Q2231" s="81" t="str">
        <f aca="false">IF(P2231&lt;&gt;"",SUMIF(L2231:L2231,L2231,N2231:N2231),"")</f>
        <v/>
      </c>
      <c r="R2231" s="81" t="str">
        <f aca="false">IF(P2231&lt;&gt;"",SUMIF(L2231:L2231,L2231,O2231:O2231),"")</f>
        <v/>
      </c>
    </row>
    <row r="2232" customFormat="false" ht="15" hidden="true" customHeight="false" outlineLevel="0" collapsed="false">
      <c r="A2232" s="102"/>
      <c r="B2232" s="102"/>
      <c r="C2232" s="102"/>
      <c r="D2232" s="102"/>
      <c r="E2232" s="102"/>
      <c r="F2232" s="103"/>
      <c r="G2232" s="102"/>
      <c r="H2232" s="104"/>
      <c r="I2232" s="104"/>
      <c r="J2232" s="103"/>
      <c r="L2232" s="63" t="n">
        <f aca="false">IF(AND(A2233&lt;&gt;"",A2232=""),L2231+1,L2231)</f>
        <v>213</v>
      </c>
      <c r="M2232" s="80" t="str">
        <f aca="false">IF(OR(A2232="Insumo",A2232="Composição Auxiliar"),J2232,"")</f>
        <v/>
      </c>
      <c r="N2232" s="81" t="str">
        <f aca="false">IF(E2232="Mão de Obra",J2232,"")</f>
        <v/>
      </c>
      <c r="O2232" s="81" t="str">
        <f aca="false">IF(N2232&lt;&gt;"","",M2232)</f>
        <v/>
      </c>
      <c r="P2232" s="82" t="str">
        <f aca="false">IF(A2232="Composição",B2232,"")</f>
        <v/>
      </c>
      <c r="Q2232" s="81" t="str">
        <f aca="false">IF(P2232&lt;&gt;"",SUMIF(L2232:L2232,L2232,N2232:N2232),"")</f>
        <v/>
      </c>
      <c r="R2232" s="81" t="str">
        <f aca="false">IF(P2232&lt;&gt;"",SUMIF(L2232:L2232,L2232,O2232:O2232),"")</f>
        <v/>
      </c>
    </row>
    <row r="2233" customFormat="false" ht="15" hidden="true" customHeight="false" outlineLevel="0" collapsed="false">
      <c r="A2233" s="108"/>
      <c r="B2233" s="108"/>
      <c r="C2233" s="108"/>
      <c r="D2233" s="108"/>
      <c r="E2233" s="108"/>
      <c r="F2233" s="108"/>
      <c r="G2233" s="108"/>
      <c r="H2233" s="108"/>
      <c r="I2233" s="108"/>
      <c r="J2233" s="108"/>
      <c r="L2233" s="63" t="n">
        <f aca="false">IF(AND(A2234&lt;&gt;"",A2233=""),L2232+1,L2232)</f>
        <v>214</v>
      </c>
      <c r="M2233" s="80" t="str">
        <f aca="false">IF(OR(A2233="Insumo",A2233="Composição Auxiliar"),J2233,"")</f>
        <v/>
      </c>
      <c r="N2233" s="81" t="str">
        <f aca="false">IF(E2233="Mão de Obra",J2233,"")</f>
        <v/>
      </c>
      <c r="O2233" s="81" t="str">
        <f aca="false">IF(N2233&lt;&gt;"","",M2233)</f>
        <v/>
      </c>
      <c r="P2233" s="82" t="str">
        <f aca="false">IF(A2233="Composição",B2233,"")</f>
        <v/>
      </c>
      <c r="Q2233" s="81" t="str">
        <f aca="false">IF(P2233&lt;&gt;"",SUMIF(L2233:L2233,L2233,N2233:N2233),"")</f>
        <v/>
      </c>
      <c r="R2233" s="81" t="str">
        <f aca="false">IF(P2233&lt;&gt;"",SUMIF(L2233:L2233,L2233,O2233:O2233),"")</f>
        <v/>
      </c>
    </row>
    <row r="2234" customFormat="false" ht="15" hidden="true" customHeight="true" outlineLevel="0" collapsed="false">
      <c r="A2234" s="83" t="s">
        <v>571</v>
      </c>
      <c r="B2234" s="84" t="s">
        <v>655</v>
      </c>
      <c r="C2234" s="83" t="s">
        <v>656</v>
      </c>
      <c r="D2234" s="83" t="s">
        <v>657</v>
      </c>
      <c r="E2234" s="83" t="s">
        <v>658</v>
      </c>
      <c r="F2234" s="83"/>
      <c r="G2234" s="85" t="s">
        <v>659</v>
      </c>
      <c r="H2234" s="84" t="s">
        <v>660</v>
      </c>
      <c r="I2234" s="84" t="s">
        <v>661</v>
      </c>
      <c r="J2234" s="84" t="s">
        <v>662</v>
      </c>
      <c r="L2234" s="63" t="n">
        <f aca="false">IF(AND(A2235&lt;&gt;"",A2234=""),L2233+1,L2233)</f>
        <v>214</v>
      </c>
      <c r="M2234" s="80" t="str">
        <f aca="false">IF(OR(A2234="Insumo",A2234="Composição Auxiliar"),J2234,"")</f>
        <v/>
      </c>
      <c r="N2234" s="81" t="str">
        <f aca="false">IF(E2234="Mão de Obra",J2234,"")</f>
        <v/>
      </c>
      <c r="O2234" s="81" t="str">
        <f aca="false">IF(N2234&lt;&gt;"","",M2234)</f>
        <v/>
      </c>
      <c r="P2234" s="82" t="str">
        <f aca="false">IF(A2234="Composição",B2234,"")</f>
        <v/>
      </c>
      <c r="Q2234" s="81" t="str">
        <f aca="false">IF(P2234&lt;&gt;"",SUMIF(L2234:L2234,L2234,N2234:N2234),"")</f>
        <v/>
      </c>
      <c r="R2234" s="81" t="str">
        <f aca="false">IF(P2234&lt;&gt;"",SUMIF(L2234:L2234,L2234,O2234:O2234),"")</f>
        <v/>
      </c>
    </row>
    <row r="2235" customFormat="false" ht="25.5" hidden="true" customHeight="true" outlineLevel="0" collapsed="false">
      <c r="A2235" s="86" t="s">
        <v>663</v>
      </c>
      <c r="B2235" s="87" t="s">
        <v>572</v>
      </c>
      <c r="C2235" s="86" t="s">
        <v>664</v>
      </c>
      <c r="D2235" s="86" t="s">
        <v>1696</v>
      </c>
      <c r="E2235" s="86" t="s">
        <v>764</v>
      </c>
      <c r="F2235" s="86"/>
      <c r="G2235" s="88" t="s">
        <v>718</v>
      </c>
      <c r="H2235" s="89" t="n">
        <v>1</v>
      </c>
      <c r="I2235" s="90" t="n">
        <f aca="false">SUMIF(L:L,$L2235,M:M)</f>
        <v>6.79</v>
      </c>
      <c r="J2235" s="90" t="n">
        <f aca="false">TRUNC(H2235*I2235,2)</f>
        <v>6.79</v>
      </c>
      <c r="L2235" s="63" t="n">
        <f aca="false">IF(AND(A2236&lt;&gt;"",A2235=""),L2234+1,L2234)</f>
        <v>214</v>
      </c>
      <c r="M2235" s="80" t="str">
        <f aca="false">IF(OR(A2235="Insumo",A2235="Composição Auxiliar"),J2235,"")</f>
        <v/>
      </c>
      <c r="N2235" s="81" t="str">
        <f aca="false">IF(E2235="Mão de Obra",J2235,"")</f>
        <v/>
      </c>
      <c r="O2235" s="81" t="str">
        <f aca="false">IF(N2235&lt;&gt;"","",M2235)</f>
        <v/>
      </c>
      <c r="P2235" s="82" t="str">
        <f aca="false">IF(A2235="Composição",B2235,"")</f>
        <v> 89866 </v>
      </c>
      <c r="Q2235" s="81" t="n">
        <f aca="false">IF(P2235&lt;&gt;"",SUMIF(L2235:L2235,L2235,N2235:N2235),"")</f>
        <v>0</v>
      </c>
      <c r="R2235" s="81" t="n">
        <f aca="false">IF(P2235&lt;&gt;"",SUMIF(L2235:L2235,L2235,O2235:O2235),"")</f>
        <v>0</v>
      </c>
    </row>
    <row r="2236" customFormat="false" ht="25.5" hidden="true" customHeight="true" outlineLevel="0" collapsed="false">
      <c r="A2236" s="91" t="s">
        <v>668</v>
      </c>
      <c r="B2236" s="92" t="s">
        <v>1292</v>
      </c>
      <c r="C2236" s="91" t="s">
        <v>664</v>
      </c>
      <c r="D2236" s="91" t="s">
        <v>1293</v>
      </c>
      <c r="E2236" s="91" t="s">
        <v>671</v>
      </c>
      <c r="F2236" s="91"/>
      <c r="G2236" s="93" t="s">
        <v>672</v>
      </c>
      <c r="H2236" s="94" t="n">
        <v>0.1106</v>
      </c>
      <c r="I2236" s="95" t="n">
        <f aca="false">SUMIFS(J:J,A:A,"Composição",B:B,$B2236)</f>
        <v>22.94</v>
      </c>
      <c r="J2236" s="95" t="n">
        <f aca="false">TRUNC(H2236*I2236,2)</f>
        <v>2.53</v>
      </c>
      <c r="L2236" s="63" t="n">
        <f aca="false">IF(AND(A2237&lt;&gt;"",A2236=""),L2235+1,L2235)</f>
        <v>214</v>
      </c>
      <c r="M2236" s="80" t="n">
        <f aca="false">IF(OR(A2236="Insumo",A2236="Composição Auxiliar"),J2236,"")</f>
        <v>2.53</v>
      </c>
      <c r="N2236" s="81" t="str">
        <f aca="false">IF(E2236="Mão de Obra",J2236,"")</f>
        <v/>
      </c>
      <c r="O2236" s="81" t="n">
        <f aca="false">IF(N2236&lt;&gt;"","",M2236)</f>
        <v>2.53</v>
      </c>
      <c r="P2236" s="82" t="str">
        <f aca="false">IF(A2236="Composição",B2236,"")</f>
        <v/>
      </c>
      <c r="Q2236" s="81" t="str">
        <f aca="false">IF(P2236&lt;&gt;"",SUMIF(L2236:L2236,L2236,N2236:N2236),"")</f>
        <v/>
      </c>
      <c r="R2236" s="81" t="str">
        <f aca="false">IF(P2236&lt;&gt;"",SUMIF(L2236:L2236,L2236,O2236:O2236),"")</f>
        <v/>
      </c>
    </row>
    <row r="2237" customFormat="false" ht="25.5" hidden="true" customHeight="true" outlineLevel="0" collapsed="false">
      <c r="A2237" s="91" t="s">
        <v>668</v>
      </c>
      <c r="B2237" s="92" t="s">
        <v>1336</v>
      </c>
      <c r="C2237" s="91" t="s">
        <v>664</v>
      </c>
      <c r="D2237" s="91" t="s">
        <v>1337</v>
      </c>
      <c r="E2237" s="91" t="s">
        <v>671</v>
      </c>
      <c r="F2237" s="91"/>
      <c r="G2237" s="93" t="s">
        <v>672</v>
      </c>
      <c r="H2237" s="94" t="n">
        <v>0.1106</v>
      </c>
      <c r="I2237" s="95" t="n">
        <f aca="false">SUMIFS(J:J,A:A,"Composição",B:B,$B2237)</f>
        <v>19.47</v>
      </c>
      <c r="J2237" s="95" t="n">
        <f aca="false">TRUNC(H2237*I2237,2)</f>
        <v>2.15</v>
      </c>
      <c r="L2237" s="63" t="n">
        <f aca="false">IF(AND(A2238&lt;&gt;"",A2237=""),L2236+1,L2236)</f>
        <v>214</v>
      </c>
      <c r="M2237" s="80" t="n">
        <f aca="false">IF(OR(A2237="Insumo",A2237="Composição Auxiliar"),J2237,"")</f>
        <v>2.15</v>
      </c>
      <c r="N2237" s="81" t="str">
        <f aca="false">IF(E2237="Mão de Obra",J2237,"")</f>
        <v/>
      </c>
      <c r="O2237" s="81" t="n">
        <f aca="false">IF(N2237&lt;&gt;"","",M2237)</f>
        <v>2.15</v>
      </c>
      <c r="P2237" s="82" t="str">
        <f aca="false">IF(A2237="Composição",B2237,"")</f>
        <v/>
      </c>
      <c r="Q2237" s="81" t="str">
        <f aca="false">IF(P2237&lt;&gt;"",SUMIF(L2237:L2237,L2237,N2237:N2237),"")</f>
        <v/>
      </c>
      <c r="R2237" s="81" t="str">
        <f aca="false">IF(P2237&lt;&gt;"",SUMIF(L2237:L2237,L2237,O2237:O2237),"")</f>
        <v/>
      </c>
    </row>
    <row r="2238" customFormat="false" ht="25.5" hidden="true" customHeight="false" outlineLevel="0" collapsed="false">
      <c r="A2238" s="96" t="s">
        <v>679</v>
      </c>
      <c r="B2238" s="97" t="s">
        <v>1457</v>
      </c>
      <c r="C2238" s="96" t="str">
        <f aca="false">VLOOKUP(B2238,INSUMOS!$A:$I,2,0)</f>
        <v>SINAPI</v>
      </c>
      <c r="D2238" s="96" t="str">
        <f aca="false">VLOOKUP(B2238,INSUMOS!$A:$I,3,0)</f>
        <v>SOLUCAO PREPARADORA / LIMPADORA PARA PVC, FRASCO COM 1000 CM3</v>
      </c>
      <c r="E2238" s="98" t="str">
        <f aca="false">VLOOKUP(B2238,INSUMOS!$A:$I,4,0)</f>
        <v>Material</v>
      </c>
      <c r="F2238" s="98"/>
      <c r="G2238" s="99" t="str">
        <f aca="false">VLOOKUP(B2238,INSUMOS!$A:$I,5,0)</f>
        <v>UN</v>
      </c>
      <c r="H2238" s="100" t="n">
        <v>0.008</v>
      </c>
      <c r="I2238" s="101" t="n">
        <f aca="false">VLOOKUP(B2238,INSUMOS!$A:$I,8,0)</f>
        <v>82.81</v>
      </c>
      <c r="J2238" s="101" t="n">
        <f aca="false">TRUNC(H2238*I2238,2)</f>
        <v>0.66</v>
      </c>
      <c r="L2238" s="63" t="n">
        <f aca="false">IF(AND(A2239&lt;&gt;"",A2238=""),L2237+1,L2237)</f>
        <v>214</v>
      </c>
      <c r="M2238" s="80" t="n">
        <f aca="false">IF(OR(A2238="Insumo",A2238="Composição Auxiliar"),J2238,"")</f>
        <v>0.66</v>
      </c>
      <c r="N2238" s="81" t="str">
        <f aca="false">IF(E2238="Mão de Obra",J2238,"")</f>
        <v/>
      </c>
      <c r="O2238" s="81" t="n">
        <f aca="false">IF(N2238&lt;&gt;"","",M2238)</f>
        <v>0.66</v>
      </c>
      <c r="P2238" s="82" t="str">
        <f aca="false">IF(A2238="Composição",B2238,"")</f>
        <v/>
      </c>
      <c r="Q2238" s="81" t="str">
        <f aca="false">IF(P2238&lt;&gt;"",SUMIF(L2238:L2238,L2238,N2238:N2238),"")</f>
        <v/>
      </c>
      <c r="R2238" s="81" t="str">
        <f aca="false">IF(P2238&lt;&gt;"",SUMIF(L2238:L2238,L2238,O2238:O2238),"")</f>
        <v/>
      </c>
    </row>
    <row r="2239" customFormat="false" ht="14.25" hidden="true" customHeight="false" outlineLevel="0" collapsed="false">
      <c r="A2239" s="96" t="s">
        <v>679</v>
      </c>
      <c r="B2239" s="97" t="s">
        <v>1458</v>
      </c>
      <c r="C2239" s="96" t="str">
        <f aca="false">VLOOKUP(B2239,INSUMOS!$A:$I,2,0)</f>
        <v>SINAPI</v>
      </c>
      <c r="D2239" s="96" t="str">
        <f aca="false">VLOOKUP(B2239,INSUMOS!$A:$I,3,0)</f>
        <v>ADESIVO PLASTICO PARA PVC, FRASCO COM *850* GR</v>
      </c>
      <c r="E2239" s="98" t="str">
        <f aca="false">VLOOKUP(B2239,INSUMOS!$A:$I,4,0)</f>
        <v>Material</v>
      </c>
      <c r="F2239" s="98"/>
      <c r="G2239" s="99" t="str">
        <f aca="false">VLOOKUP(B2239,INSUMOS!$A:$I,5,0)</f>
        <v>UN</v>
      </c>
      <c r="H2239" s="100" t="n">
        <v>0.0071</v>
      </c>
      <c r="I2239" s="101" t="n">
        <f aca="false">VLOOKUP(B2239,INSUMOS!$A:$I,8,0)</f>
        <v>73.09</v>
      </c>
      <c r="J2239" s="101" t="n">
        <f aca="false">TRUNC(H2239*I2239,2)</f>
        <v>0.51</v>
      </c>
      <c r="L2239" s="63" t="n">
        <f aca="false">IF(AND(A2240&lt;&gt;"",A2239=""),L2238+1,L2238)</f>
        <v>214</v>
      </c>
      <c r="M2239" s="80" t="n">
        <f aca="false">IF(OR(A2239="Insumo",A2239="Composição Auxiliar"),J2239,"")</f>
        <v>0.51</v>
      </c>
      <c r="N2239" s="81" t="str">
        <f aca="false">IF(E2239="Mão de Obra",J2239,"")</f>
        <v/>
      </c>
      <c r="O2239" s="81" t="n">
        <f aca="false">IF(N2239&lt;&gt;"","",M2239)</f>
        <v>0.51</v>
      </c>
      <c r="P2239" s="82" t="str">
        <f aca="false">IF(A2239="Composição",B2239,"")</f>
        <v/>
      </c>
      <c r="Q2239" s="81" t="str">
        <f aca="false">IF(P2239&lt;&gt;"",SUMIF(L2239:L2239,L2239,N2239:N2239),"")</f>
        <v/>
      </c>
      <c r="R2239" s="81" t="str">
        <f aca="false">IF(P2239&lt;&gt;"",SUMIF(L2239:L2239,L2239,O2239:O2239),"")</f>
        <v/>
      </c>
    </row>
    <row r="2240" customFormat="false" ht="25.5" hidden="true" customHeight="false" outlineLevel="0" collapsed="false">
      <c r="A2240" s="96" t="s">
        <v>679</v>
      </c>
      <c r="B2240" s="97" t="s">
        <v>1697</v>
      </c>
      <c r="C2240" s="96" t="str">
        <f aca="false">VLOOKUP(B2240,INSUMOS!$A:$I,2,0)</f>
        <v>SINAPI</v>
      </c>
      <c r="D2240" s="96" t="str">
        <f aca="false">VLOOKUP(B2240,INSUMOS!$A:$I,3,0)</f>
        <v>JOELHO PVC, SOLDAVEL, 90 GRAUS, 25 MM, COR MARROM, PARA AGUA FRIA PREDIAL</v>
      </c>
      <c r="E2240" s="98" t="str">
        <f aca="false">VLOOKUP(B2240,INSUMOS!$A:$I,4,0)</f>
        <v>Material</v>
      </c>
      <c r="F2240" s="98"/>
      <c r="G2240" s="99" t="str">
        <f aca="false">VLOOKUP(B2240,INSUMOS!$A:$I,5,0)</f>
        <v>UN</v>
      </c>
      <c r="H2240" s="100" t="n">
        <v>1</v>
      </c>
      <c r="I2240" s="101" t="n">
        <f aca="false">VLOOKUP(B2240,INSUMOS!$A:$I,8,0)</f>
        <v>0.93</v>
      </c>
      <c r="J2240" s="101" t="n">
        <f aca="false">TRUNC(H2240*I2240,2)</f>
        <v>0.93</v>
      </c>
      <c r="L2240" s="63" t="n">
        <f aca="false">IF(AND(A2241&lt;&gt;"",A2240=""),L2239+1,L2239)</f>
        <v>214</v>
      </c>
      <c r="M2240" s="80" t="n">
        <f aca="false">IF(OR(A2240="Insumo",A2240="Composição Auxiliar"),J2240,"")</f>
        <v>0.93</v>
      </c>
      <c r="N2240" s="81" t="str">
        <f aca="false">IF(E2240="Mão de Obra",J2240,"")</f>
        <v/>
      </c>
      <c r="O2240" s="81" t="n">
        <f aca="false">IF(N2240&lt;&gt;"","",M2240)</f>
        <v>0.93</v>
      </c>
      <c r="P2240" s="82" t="str">
        <f aca="false">IF(A2240="Composição",B2240,"")</f>
        <v/>
      </c>
      <c r="Q2240" s="81" t="str">
        <f aca="false">IF(P2240&lt;&gt;"",SUMIF(L2240:L2240,L2240,N2240:N2240),"")</f>
        <v/>
      </c>
      <c r="R2240" s="81" t="str">
        <f aca="false">IF(P2240&lt;&gt;"",SUMIF(L2240:L2240,L2240,O2240:O2240),"")</f>
        <v/>
      </c>
    </row>
    <row r="2241" customFormat="false" ht="14.25" hidden="true" customHeight="false" outlineLevel="0" collapsed="false">
      <c r="A2241" s="96" t="s">
        <v>679</v>
      </c>
      <c r="B2241" s="97" t="s">
        <v>1481</v>
      </c>
      <c r="C2241" s="96" t="str">
        <f aca="false">VLOOKUP(B2241,INSUMOS!$A:$I,2,0)</f>
        <v>SINAPI</v>
      </c>
      <c r="D2241" s="96" t="str">
        <f aca="false">VLOOKUP(B2241,INSUMOS!$A:$I,3,0)</f>
        <v>LIXA D'AGUA EM FOLHA, GRAO 100</v>
      </c>
      <c r="E2241" s="98" t="str">
        <f aca="false">VLOOKUP(B2241,INSUMOS!$A:$I,4,0)</f>
        <v>Material</v>
      </c>
      <c r="F2241" s="98"/>
      <c r="G2241" s="99" t="str">
        <f aca="false">VLOOKUP(B2241,INSUMOS!$A:$I,5,0)</f>
        <v>UN</v>
      </c>
      <c r="H2241" s="100" t="n">
        <v>0.0061</v>
      </c>
      <c r="I2241" s="101" t="n">
        <f aca="false">VLOOKUP(B2241,INSUMOS!$A:$I,8,0)</f>
        <v>3.03</v>
      </c>
      <c r="J2241" s="101" t="n">
        <f aca="false">TRUNC(H2241*I2241,2)</f>
        <v>0.01</v>
      </c>
      <c r="L2241" s="63" t="n">
        <f aca="false">IF(AND(A2242&lt;&gt;"",A2241=""),L2240+1,L2240)</f>
        <v>214</v>
      </c>
      <c r="M2241" s="80" t="n">
        <f aca="false">IF(OR(A2241="Insumo",A2241="Composição Auxiliar"),J2241,"")</f>
        <v>0.01</v>
      </c>
      <c r="N2241" s="81" t="str">
        <f aca="false">IF(E2241="Mão de Obra",J2241,"")</f>
        <v/>
      </c>
      <c r="O2241" s="81" t="n">
        <f aca="false">IF(N2241&lt;&gt;"","",M2241)</f>
        <v>0.01</v>
      </c>
      <c r="P2241" s="82" t="str">
        <f aca="false">IF(A2241="Composição",B2241,"")</f>
        <v/>
      </c>
      <c r="Q2241" s="81" t="str">
        <f aca="false">IF(P2241&lt;&gt;"",SUMIF(L2241:L2241,L2241,N2241:N2241),"")</f>
        <v/>
      </c>
      <c r="R2241" s="81" t="str">
        <f aca="false">IF(P2241&lt;&gt;"",SUMIF(L2241:L2241,L2241,O2241:O2241),"")</f>
        <v/>
      </c>
    </row>
    <row r="2242" customFormat="false" ht="14.25" hidden="true" customHeight="false" outlineLevel="0" collapsed="false">
      <c r="A2242" s="102"/>
      <c r="B2242" s="102"/>
      <c r="C2242" s="102"/>
      <c r="D2242" s="102"/>
      <c r="E2242" s="102"/>
      <c r="F2242" s="103"/>
      <c r="G2242" s="102"/>
      <c r="H2242" s="103"/>
      <c r="I2242" s="102"/>
      <c r="J2242" s="103"/>
      <c r="L2242" s="63" t="n">
        <f aca="false">IF(AND(A2243&lt;&gt;"",A2242=""),L2241+1,L2241)</f>
        <v>214</v>
      </c>
      <c r="M2242" s="80" t="str">
        <f aca="false">IF(OR(A2242="Insumo",A2242="Composição Auxiliar"),J2242,"")</f>
        <v/>
      </c>
      <c r="N2242" s="81" t="str">
        <f aca="false">IF(E2242="Mão de Obra",J2242,"")</f>
        <v/>
      </c>
      <c r="O2242" s="81" t="str">
        <f aca="false">IF(N2242&lt;&gt;"","",M2242)</f>
        <v/>
      </c>
      <c r="P2242" s="82" t="str">
        <f aca="false">IF(A2242="Composição",B2242,"")</f>
        <v/>
      </c>
      <c r="Q2242" s="81" t="str">
        <f aca="false">IF(P2242&lt;&gt;"",SUMIF(L2242:L2242,L2242,N2242:N2242),"")</f>
        <v/>
      </c>
      <c r="R2242" s="81" t="str">
        <f aca="false">IF(P2242&lt;&gt;"",SUMIF(L2242:L2242,L2242,O2242:O2242),"")</f>
        <v/>
      </c>
    </row>
    <row r="2243" customFormat="false" ht="15" hidden="true" customHeight="false" outlineLevel="0" collapsed="false">
      <c r="A2243" s="102"/>
      <c r="B2243" s="102"/>
      <c r="C2243" s="102"/>
      <c r="D2243" s="102"/>
      <c r="E2243" s="102"/>
      <c r="F2243" s="103"/>
      <c r="G2243" s="102"/>
      <c r="H2243" s="104"/>
      <c r="I2243" s="104"/>
      <c r="J2243" s="103"/>
      <c r="L2243" s="63" t="n">
        <f aca="false">IF(AND(A2244&lt;&gt;"",A2243=""),L2242+1,L2242)</f>
        <v>214</v>
      </c>
      <c r="M2243" s="80" t="str">
        <f aca="false">IF(OR(A2243="Insumo",A2243="Composição Auxiliar"),J2243,"")</f>
        <v/>
      </c>
      <c r="N2243" s="81" t="str">
        <f aca="false">IF(E2243="Mão de Obra",J2243,"")</f>
        <v/>
      </c>
      <c r="O2243" s="81" t="str">
        <f aca="false">IF(N2243&lt;&gt;"","",M2243)</f>
        <v/>
      </c>
      <c r="P2243" s="82" t="str">
        <f aca="false">IF(A2243="Composição",B2243,"")</f>
        <v/>
      </c>
      <c r="Q2243" s="81" t="str">
        <f aca="false">IF(P2243&lt;&gt;"",SUMIF(L2243:L2243,L2243,N2243:N2243),"")</f>
        <v/>
      </c>
      <c r="R2243" s="81" t="str">
        <f aca="false">IF(P2243&lt;&gt;"",SUMIF(L2243:L2243,L2243,O2243:O2243),"")</f>
        <v/>
      </c>
    </row>
    <row r="2244" customFormat="false" ht="15" hidden="true" customHeight="false" outlineLevel="0" collapsed="false">
      <c r="A2244" s="108"/>
      <c r="B2244" s="108"/>
      <c r="C2244" s="108"/>
      <c r="D2244" s="108"/>
      <c r="E2244" s="108"/>
      <c r="F2244" s="108"/>
      <c r="G2244" s="108"/>
      <c r="H2244" s="108"/>
      <c r="I2244" s="108"/>
      <c r="J2244" s="108"/>
      <c r="L2244" s="63" t="n">
        <f aca="false">IF(AND(A2245&lt;&gt;"",A2244=""),L2243+1,L2243)</f>
        <v>215</v>
      </c>
      <c r="M2244" s="80" t="str">
        <f aca="false">IF(OR(A2244="Insumo",A2244="Composição Auxiliar"),J2244,"")</f>
        <v/>
      </c>
      <c r="N2244" s="81" t="str">
        <f aca="false">IF(E2244="Mão de Obra",J2244,"")</f>
        <v/>
      </c>
      <c r="O2244" s="81" t="str">
        <f aca="false">IF(N2244&lt;&gt;"","",M2244)</f>
        <v/>
      </c>
      <c r="P2244" s="82" t="str">
        <f aca="false">IF(A2244="Composição",B2244,"")</f>
        <v/>
      </c>
      <c r="Q2244" s="81" t="str">
        <f aca="false">IF(P2244&lt;&gt;"",SUMIF(L2244:L2244,L2244,N2244:N2244),"")</f>
        <v/>
      </c>
      <c r="R2244" s="81" t="str">
        <f aca="false">IF(P2244&lt;&gt;"",SUMIF(L2244:L2244,L2244,O2244:O2244),"")</f>
        <v/>
      </c>
    </row>
    <row r="2245" customFormat="false" ht="15" hidden="true" customHeight="true" outlineLevel="0" collapsed="false">
      <c r="A2245" s="83" t="s">
        <v>573</v>
      </c>
      <c r="B2245" s="84" t="s">
        <v>655</v>
      </c>
      <c r="C2245" s="83" t="s">
        <v>656</v>
      </c>
      <c r="D2245" s="83" t="s">
        <v>657</v>
      </c>
      <c r="E2245" s="83" t="s">
        <v>658</v>
      </c>
      <c r="F2245" s="83"/>
      <c r="G2245" s="85" t="s">
        <v>659</v>
      </c>
      <c r="H2245" s="84" t="s">
        <v>660</v>
      </c>
      <c r="I2245" s="84" t="s">
        <v>661</v>
      </c>
      <c r="J2245" s="84" t="s">
        <v>662</v>
      </c>
      <c r="L2245" s="63" t="n">
        <f aca="false">IF(AND(A2246&lt;&gt;"",A2245=""),L2244+1,L2244)</f>
        <v>215</v>
      </c>
      <c r="M2245" s="80" t="str">
        <f aca="false">IF(OR(A2245="Insumo",A2245="Composição Auxiliar"),J2245,"")</f>
        <v/>
      </c>
      <c r="N2245" s="81" t="str">
        <f aca="false">IF(E2245="Mão de Obra",J2245,"")</f>
        <v/>
      </c>
      <c r="O2245" s="81" t="str">
        <f aca="false">IF(N2245&lt;&gt;"","",M2245)</f>
        <v/>
      </c>
      <c r="P2245" s="82" t="str">
        <f aca="false">IF(A2245="Composição",B2245,"")</f>
        <v/>
      </c>
      <c r="Q2245" s="81" t="str">
        <f aca="false">IF(P2245&lt;&gt;"",SUMIF(L2245:L2245,L2245,N2245:N2245),"")</f>
        <v/>
      </c>
      <c r="R2245" s="81" t="str">
        <f aca="false">IF(P2245&lt;&gt;"",SUMIF(L2245:L2245,L2245,O2245:O2245),"")</f>
        <v/>
      </c>
    </row>
    <row r="2246" customFormat="false" ht="51" hidden="true" customHeight="true" outlineLevel="0" collapsed="false">
      <c r="A2246" s="86" t="s">
        <v>663</v>
      </c>
      <c r="B2246" s="87" t="s">
        <v>574</v>
      </c>
      <c r="C2246" s="86" t="s">
        <v>716</v>
      </c>
      <c r="D2246" s="86" t="s">
        <v>1699</v>
      </c>
      <c r="E2246" s="86" t="s">
        <v>1469</v>
      </c>
      <c r="F2246" s="86"/>
      <c r="G2246" s="88" t="s">
        <v>729</v>
      </c>
      <c r="H2246" s="89" t="n">
        <v>1</v>
      </c>
      <c r="I2246" s="90" t="n">
        <f aca="false">SUMIF(L:L,$L2246,M:M)</f>
        <v>11.23</v>
      </c>
      <c r="J2246" s="90" t="n">
        <f aca="false">TRUNC(H2246*I2246,2)</f>
        <v>11.23</v>
      </c>
      <c r="L2246" s="63" t="n">
        <f aca="false">IF(AND(A2247&lt;&gt;"",A2246=""),L2245+1,L2245)</f>
        <v>215</v>
      </c>
      <c r="M2246" s="80" t="str">
        <f aca="false">IF(OR(A2246="Insumo",A2246="Composição Auxiliar"),J2246,"")</f>
        <v/>
      </c>
      <c r="N2246" s="81" t="str">
        <f aca="false">IF(E2246="Mão de Obra",J2246,"")</f>
        <v/>
      </c>
      <c r="O2246" s="81" t="str">
        <f aca="false">IF(N2246&lt;&gt;"","",M2246)</f>
        <v/>
      </c>
      <c r="P2246" s="82" t="str">
        <f aca="false">IF(A2246="Composição",B2246,"")</f>
        <v> S-CLI-ISO-PEAD-DRENO-DN25 </v>
      </c>
      <c r="Q2246" s="81" t="n">
        <f aca="false">IF(P2246&lt;&gt;"",SUMIF(L2246:L2246,L2246,N2246:N2246),"")</f>
        <v>0</v>
      </c>
      <c r="R2246" s="81" t="n">
        <f aca="false">IF(P2246&lt;&gt;"",SUMIF(L2246:L2246,L2246,O2246:O2246),"")</f>
        <v>0</v>
      </c>
    </row>
    <row r="2247" customFormat="false" ht="25.5" hidden="true" customHeight="true" outlineLevel="0" collapsed="false">
      <c r="A2247" s="91" t="s">
        <v>668</v>
      </c>
      <c r="B2247" s="92" t="s">
        <v>1336</v>
      </c>
      <c r="C2247" s="91" t="s">
        <v>664</v>
      </c>
      <c r="D2247" s="91" t="s">
        <v>1337</v>
      </c>
      <c r="E2247" s="91" t="s">
        <v>671</v>
      </c>
      <c r="F2247" s="91"/>
      <c r="G2247" s="93" t="s">
        <v>672</v>
      </c>
      <c r="H2247" s="94" t="n">
        <v>0.0774</v>
      </c>
      <c r="I2247" s="95" t="n">
        <f aca="false">SUMIFS(J:J,A:A,"Composição",B:B,$B2247)</f>
        <v>19.47</v>
      </c>
      <c r="J2247" s="95" t="n">
        <f aca="false">TRUNC(H2247*I2247,2)</f>
        <v>1.5</v>
      </c>
      <c r="L2247" s="63" t="n">
        <f aca="false">IF(AND(A2248&lt;&gt;"",A2247=""),L2246+1,L2246)</f>
        <v>215</v>
      </c>
      <c r="M2247" s="80" t="n">
        <f aca="false">IF(OR(A2247="Insumo",A2247="Composição Auxiliar"),J2247,"")</f>
        <v>1.5</v>
      </c>
      <c r="N2247" s="81" t="str">
        <f aca="false">IF(E2247="Mão de Obra",J2247,"")</f>
        <v/>
      </c>
      <c r="O2247" s="81" t="n">
        <f aca="false">IF(N2247&lt;&gt;"","",M2247)</f>
        <v>1.5</v>
      </c>
      <c r="P2247" s="82" t="str">
        <f aca="false">IF(A2247="Composição",B2247,"")</f>
        <v/>
      </c>
      <c r="Q2247" s="81" t="str">
        <f aca="false">IF(P2247&lt;&gt;"",SUMIF(L2247:L2247,L2247,N2247:N2247),"")</f>
        <v/>
      </c>
      <c r="R2247" s="81" t="str">
        <f aca="false">IF(P2247&lt;&gt;"",SUMIF(L2247:L2247,L2247,O2247:O2247),"")</f>
        <v/>
      </c>
    </row>
    <row r="2248" customFormat="false" ht="25.5" hidden="true" customHeight="true" outlineLevel="0" collapsed="false">
      <c r="A2248" s="91" t="s">
        <v>668</v>
      </c>
      <c r="B2248" s="92" t="s">
        <v>1292</v>
      </c>
      <c r="C2248" s="91" t="s">
        <v>664</v>
      </c>
      <c r="D2248" s="91" t="s">
        <v>1293</v>
      </c>
      <c r="E2248" s="91" t="s">
        <v>671</v>
      </c>
      <c r="F2248" s="91"/>
      <c r="G2248" s="93" t="s">
        <v>672</v>
      </c>
      <c r="H2248" s="94" t="n">
        <v>0.0774</v>
      </c>
      <c r="I2248" s="95" t="n">
        <f aca="false">SUMIFS(J:J,A:A,"Composição",B:B,$B2248)</f>
        <v>22.94</v>
      </c>
      <c r="J2248" s="95" t="n">
        <f aca="false">TRUNC(H2248*I2248,2)</f>
        <v>1.77</v>
      </c>
      <c r="L2248" s="63" t="n">
        <f aca="false">IF(AND(A2249&lt;&gt;"",A2248=""),L2247+1,L2247)</f>
        <v>215</v>
      </c>
      <c r="M2248" s="80" t="n">
        <f aca="false">IF(OR(A2248="Insumo",A2248="Composição Auxiliar"),J2248,"")</f>
        <v>1.77</v>
      </c>
      <c r="N2248" s="81" t="str">
        <f aca="false">IF(E2248="Mão de Obra",J2248,"")</f>
        <v/>
      </c>
      <c r="O2248" s="81" t="n">
        <f aca="false">IF(N2248&lt;&gt;"","",M2248)</f>
        <v>1.77</v>
      </c>
      <c r="P2248" s="82" t="str">
        <f aca="false">IF(A2248="Composição",B2248,"")</f>
        <v/>
      </c>
      <c r="Q2248" s="81" t="str">
        <f aca="false">IF(P2248&lt;&gt;"",SUMIF(L2248:L2248,L2248,N2248:N2248),"")</f>
        <v/>
      </c>
      <c r="R2248" s="81" t="str">
        <f aca="false">IF(P2248&lt;&gt;"",SUMIF(L2248:L2248,L2248,O2248:O2248),"")</f>
        <v/>
      </c>
    </row>
    <row r="2249" customFormat="false" ht="38.25" hidden="true" customHeight="false" outlineLevel="0" collapsed="false">
      <c r="A2249" s="96" t="s">
        <v>679</v>
      </c>
      <c r="B2249" s="97" t="s">
        <v>1700</v>
      </c>
      <c r="C2249" s="96" t="str">
        <f aca="false">VLOOKUP(B2249,INSUMOS!$A:$I,2,0)</f>
        <v>SINAPI</v>
      </c>
      <c r="D2249" s="96" t="str">
        <f aca="false">VLOOKUP(B2249,INSUMOS!$A:$I,3,0)</f>
        <v>TUBO DE ESPUMA DE POLIETILENO EXPANDIDO FLEXIVEL PARA ISOLAMENTO TERMICO DE TUBULACAO DE AR CONDICIONADO, AGUA QUENTE,  DN 1", E= 10 MM</v>
      </c>
      <c r="E2249" s="98" t="str">
        <f aca="false">VLOOKUP(B2249,INSUMOS!$A:$I,4,0)</f>
        <v>Material</v>
      </c>
      <c r="F2249" s="98"/>
      <c r="G2249" s="99" t="str">
        <f aca="false">VLOOKUP(B2249,INSUMOS!$A:$I,5,0)</f>
        <v>M</v>
      </c>
      <c r="H2249" s="100" t="n">
        <v>1.0549</v>
      </c>
      <c r="I2249" s="101" t="n">
        <f aca="false">VLOOKUP(B2249,INSUMOS!$A:$I,8,0)</f>
        <v>2.84</v>
      </c>
      <c r="J2249" s="101" t="n">
        <f aca="false">TRUNC(H2249*I2249,2)</f>
        <v>2.99</v>
      </c>
      <c r="L2249" s="63" t="n">
        <f aca="false">IF(AND(A2250&lt;&gt;"",A2249=""),L2248+1,L2248)</f>
        <v>215</v>
      </c>
      <c r="M2249" s="80" t="n">
        <f aca="false">IF(OR(A2249="Insumo",A2249="Composição Auxiliar"),J2249,"")</f>
        <v>2.99</v>
      </c>
      <c r="N2249" s="81" t="str">
        <f aca="false">IF(E2249="Mão de Obra",J2249,"")</f>
        <v/>
      </c>
      <c r="O2249" s="81" t="n">
        <f aca="false">IF(N2249&lt;&gt;"","",M2249)</f>
        <v>2.99</v>
      </c>
      <c r="P2249" s="82" t="str">
        <f aca="false">IF(A2249="Composição",B2249,"")</f>
        <v/>
      </c>
      <c r="Q2249" s="81" t="str">
        <f aca="false">IF(P2249&lt;&gt;"",SUMIF(L2249:L2249,L2249,N2249:N2249),"")</f>
        <v/>
      </c>
      <c r="R2249" s="81" t="str">
        <f aca="false">IF(P2249&lt;&gt;"",SUMIF(L2249:L2249,L2249,O2249:O2249),"")</f>
        <v/>
      </c>
    </row>
    <row r="2250" customFormat="false" ht="25.5" hidden="true" customHeight="false" outlineLevel="0" collapsed="false">
      <c r="A2250" s="96" t="s">
        <v>679</v>
      </c>
      <c r="B2250" s="97" t="s">
        <v>1701</v>
      </c>
      <c r="C2250" s="96" t="str">
        <f aca="false">VLOOKUP(B2250,INSUMOS!$A:$I,2,0)</f>
        <v>SINAPI</v>
      </c>
      <c r="D2250" s="96" t="str">
        <f aca="false">VLOOKUP(B2250,INSUMOS!$A:$I,3,0)</f>
        <v>ADESIVO / COLA DE CONTATO LIQUIDO, A BASE DE RESINAS, PARA COLAGEM DE ESPUMA PARA ISOLAMENTO TERMICO FLEXIVEL</v>
      </c>
      <c r="E2250" s="98" t="str">
        <f aca="false">VLOOKUP(B2250,INSUMOS!$A:$I,4,0)</f>
        <v>Material</v>
      </c>
      <c r="F2250" s="98"/>
      <c r="G2250" s="99" t="str">
        <f aca="false">VLOOKUP(B2250,INSUMOS!$A:$I,5,0)</f>
        <v>L</v>
      </c>
      <c r="H2250" s="100" t="n">
        <v>0.02618</v>
      </c>
      <c r="I2250" s="101" t="n">
        <f aca="false">VLOOKUP(B2250,INSUMOS!$A:$I,8,0)</f>
        <v>190.15</v>
      </c>
      <c r="J2250" s="101" t="n">
        <f aca="false">TRUNC(H2250*I2250,2)</f>
        <v>4.97</v>
      </c>
      <c r="L2250" s="63" t="n">
        <f aca="false">IF(AND(A2251&lt;&gt;"",A2250=""),L2249+1,L2249)</f>
        <v>215</v>
      </c>
      <c r="M2250" s="80" t="n">
        <f aca="false">IF(OR(A2250="Insumo",A2250="Composição Auxiliar"),J2250,"")</f>
        <v>4.97</v>
      </c>
      <c r="N2250" s="81" t="str">
        <f aca="false">IF(E2250="Mão de Obra",J2250,"")</f>
        <v/>
      </c>
      <c r="O2250" s="81" t="n">
        <f aca="false">IF(N2250&lt;&gt;"","",M2250)</f>
        <v>4.97</v>
      </c>
      <c r="P2250" s="82" t="str">
        <f aca="false">IF(A2250="Composição",B2250,"")</f>
        <v/>
      </c>
      <c r="Q2250" s="81" t="str">
        <f aca="false">IF(P2250&lt;&gt;"",SUMIF(L2250:L2250,L2250,N2250:N2250),"")</f>
        <v/>
      </c>
      <c r="R2250" s="81" t="str">
        <f aca="false">IF(P2250&lt;&gt;"",SUMIF(L2250:L2250,L2250,O2250:O2250),"")</f>
        <v/>
      </c>
    </row>
    <row r="2251" customFormat="false" ht="14.25" hidden="true" customHeight="false" outlineLevel="0" collapsed="false">
      <c r="A2251" s="102"/>
      <c r="B2251" s="102"/>
      <c r="C2251" s="102"/>
      <c r="D2251" s="102"/>
      <c r="E2251" s="102"/>
      <c r="F2251" s="103"/>
      <c r="G2251" s="102"/>
      <c r="H2251" s="103"/>
      <c r="I2251" s="102"/>
      <c r="J2251" s="103"/>
      <c r="L2251" s="63" t="n">
        <f aca="false">IF(AND(A2252&lt;&gt;"",A2251=""),L2250+1,L2250)</f>
        <v>215</v>
      </c>
      <c r="M2251" s="80" t="str">
        <f aca="false">IF(OR(A2251="Insumo",A2251="Composição Auxiliar"),J2251,"")</f>
        <v/>
      </c>
      <c r="N2251" s="81" t="str">
        <f aca="false">IF(E2251="Mão de Obra",J2251,"")</f>
        <v/>
      </c>
      <c r="O2251" s="81" t="str">
        <f aca="false">IF(N2251&lt;&gt;"","",M2251)</f>
        <v/>
      </c>
      <c r="P2251" s="82" t="str">
        <f aca="false">IF(A2251="Composição",B2251,"")</f>
        <v/>
      </c>
      <c r="Q2251" s="81" t="str">
        <f aca="false">IF(P2251&lt;&gt;"",SUMIF(L2251:L2251,L2251,N2251:N2251),"")</f>
        <v/>
      </c>
      <c r="R2251" s="81" t="str">
        <f aca="false">IF(P2251&lt;&gt;"",SUMIF(L2251:L2251,L2251,O2251:O2251),"")</f>
        <v/>
      </c>
    </row>
    <row r="2252" customFormat="false" ht="15" hidden="true" customHeight="false" outlineLevel="0" collapsed="false">
      <c r="A2252" s="102"/>
      <c r="B2252" s="102"/>
      <c r="C2252" s="102"/>
      <c r="D2252" s="102"/>
      <c r="E2252" s="102"/>
      <c r="F2252" s="103"/>
      <c r="G2252" s="102"/>
      <c r="H2252" s="104"/>
      <c r="I2252" s="104"/>
      <c r="J2252" s="103"/>
      <c r="L2252" s="63" t="n">
        <f aca="false">IF(AND(A2253&lt;&gt;"",A2252=""),L2251+1,L2251)</f>
        <v>215</v>
      </c>
      <c r="M2252" s="80" t="str">
        <f aca="false">IF(OR(A2252="Insumo",A2252="Composição Auxiliar"),J2252,"")</f>
        <v/>
      </c>
      <c r="N2252" s="81" t="str">
        <f aca="false">IF(E2252="Mão de Obra",J2252,"")</f>
        <v/>
      </c>
      <c r="O2252" s="81" t="str">
        <f aca="false">IF(N2252&lt;&gt;"","",M2252)</f>
        <v/>
      </c>
      <c r="P2252" s="82" t="str">
        <f aca="false">IF(A2252="Composição",B2252,"")</f>
        <v/>
      </c>
      <c r="Q2252" s="81" t="str">
        <f aca="false">IF(P2252&lt;&gt;"",SUMIF(L2252:L2252,L2252,N2252:N2252),"")</f>
        <v/>
      </c>
      <c r="R2252" s="81" t="str">
        <f aca="false">IF(P2252&lt;&gt;"",SUMIF(L2252:L2252,L2252,O2252:O2252),"")</f>
        <v/>
      </c>
    </row>
    <row r="2253" customFormat="false" ht="15" hidden="true" customHeight="false" outlineLevel="0" collapsed="false">
      <c r="A2253" s="108"/>
      <c r="B2253" s="108"/>
      <c r="C2253" s="108"/>
      <c r="D2253" s="108"/>
      <c r="E2253" s="108"/>
      <c r="F2253" s="108"/>
      <c r="G2253" s="108"/>
      <c r="H2253" s="108"/>
      <c r="I2253" s="108"/>
      <c r="J2253" s="108"/>
      <c r="L2253" s="63" t="n">
        <f aca="false">IF(AND(A2254&lt;&gt;"",A2253=""),L2252+1,L2252)</f>
        <v>216</v>
      </c>
      <c r="M2253" s="80" t="str">
        <f aca="false">IF(OR(A2253="Insumo",A2253="Composição Auxiliar"),J2253,"")</f>
        <v/>
      </c>
      <c r="N2253" s="81" t="str">
        <f aca="false">IF(E2253="Mão de Obra",J2253,"")</f>
        <v/>
      </c>
      <c r="O2253" s="81" t="str">
        <f aca="false">IF(N2253&lt;&gt;"","",M2253)</f>
        <v/>
      </c>
      <c r="P2253" s="82" t="str">
        <f aca="false">IF(A2253="Composição",B2253,"")</f>
        <v/>
      </c>
      <c r="Q2253" s="81" t="str">
        <f aca="false">IF(P2253&lt;&gt;"",SUMIF(L2253:L2253,L2253,N2253:N2253),"")</f>
        <v/>
      </c>
      <c r="R2253" s="81" t="str">
        <f aca="false">IF(P2253&lt;&gt;"",SUMIF(L2253:L2253,L2253,O2253:O2253),"")</f>
        <v/>
      </c>
    </row>
    <row r="2254" customFormat="false" ht="15" hidden="true" customHeight="true" outlineLevel="0" collapsed="false">
      <c r="A2254" s="83" t="s">
        <v>575</v>
      </c>
      <c r="B2254" s="84" t="s">
        <v>655</v>
      </c>
      <c r="C2254" s="83" t="s">
        <v>656</v>
      </c>
      <c r="D2254" s="83" t="s">
        <v>657</v>
      </c>
      <c r="E2254" s="83" t="s">
        <v>658</v>
      </c>
      <c r="F2254" s="83"/>
      <c r="G2254" s="85" t="s">
        <v>659</v>
      </c>
      <c r="H2254" s="84" t="s">
        <v>660</v>
      </c>
      <c r="I2254" s="84" t="s">
        <v>661</v>
      </c>
      <c r="J2254" s="84" t="s">
        <v>662</v>
      </c>
      <c r="L2254" s="63" t="n">
        <f aca="false">IF(AND(A2255&lt;&gt;"",A2254=""),L2253+1,L2253)</f>
        <v>216</v>
      </c>
      <c r="M2254" s="80" t="str">
        <f aca="false">IF(OR(A2254="Insumo",A2254="Composição Auxiliar"),J2254,"")</f>
        <v/>
      </c>
      <c r="N2254" s="81" t="str">
        <f aca="false">IF(E2254="Mão de Obra",J2254,"")</f>
        <v/>
      </c>
      <c r="O2254" s="81" t="str">
        <f aca="false">IF(N2254&lt;&gt;"","",M2254)</f>
        <v/>
      </c>
      <c r="P2254" s="82" t="str">
        <f aca="false">IF(A2254="Composição",B2254,"")</f>
        <v/>
      </c>
      <c r="Q2254" s="81" t="str">
        <f aca="false">IF(P2254&lt;&gt;"",SUMIF(L2254:L2254,L2254,N2254:N2254),"")</f>
        <v/>
      </c>
      <c r="R2254" s="81" t="str">
        <f aca="false">IF(P2254&lt;&gt;"",SUMIF(L2254:L2254,L2254,O2254:O2254),"")</f>
        <v/>
      </c>
    </row>
    <row r="2255" customFormat="false" ht="25.5" hidden="true" customHeight="true" outlineLevel="0" collapsed="false">
      <c r="A2255" s="86" t="s">
        <v>663</v>
      </c>
      <c r="B2255" s="87" t="s">
        <v>576</v>
      </c>
      <c r="C2255" s="86" t="s">
        <v>664</v>
      </c>
      <c r="D2255" s="86" t="s">
        <v>1691</v>
      </c>
      <c r="E2255" s="86" t="s">
        <v>764</v>
      </c>
      <c r="F2255" s="86"/>
      <c r="G2255" s="88" t="s">
        <v>729</v>
      </c>
      <c r="H2255" s="89" t="n">
        <v>1</v>
      </c>
      <c r="I2255" s="90" t="n">
        <f aca="false">SUMIF(L:L,$L2255,M:M)</f>
        <v>11.66</v>
      </c>
      <c r="J2255" s="90" t="n">
        <f aca="false">TRUNC(H2255*I2255,2)</f>
        <v>11.66</v>
      </c>
      <c r="L2255" s="63" t="n">
        <f aca="false">IF(AND(A2256&lt;&gt;"",A2255=""),L2254+1,L2254)</f>
        <v>216</v>
      </c>
      <c r="M2255" s="80" t="str">
        <f aca="false">IF(OR(A2255="Insumo",A2255="Composição Auxiliar"),J2255,"")</f>
        <v/>
      </c>
      <c r="N2255" s="81" t="str">
        <f aca="false">IF(E2255="Mão de Obra",J2255,"")</f>
        <v/>
      </c>
      <c r="O2255" s="81" t="str">
        <f aca="false">IF(N2255&lt;&gt;"","",M2255)</f>
        <v/>
      </c>
      <c r="P2255" s="82" t="str">
        <f aca="false">IF(A2255="Composição",B2255,"")</f>
        <v> 90443 </v>
      </c>
      <c r="Q2255" s="81" t="n">
        <f aca="false">IF(P2255&lt;&gt;"",SUMIF(L2255:L2255,L2255,N2255:N2255),"")</f>
        <v>0</v>
      </c>
      <c r="R2255" s="81" t="n">
        <f aca="false">IF(P2255&lt;&gt;"",SUMIF(L2255:L2255,L2255,O2255:O2255),"")</f>
        <v>0</v>
      </c>
    </row>
    <row r="2256" customFormat="false" ht="25.5" hidden="true" customHeight="true" outlineLevel="0" collapsed="false">
      <c r="A2256" s="91" t="s">
        <v>668</v>
      </c>
      <c r="B2256" s="92" t="s">
        <v>1292</v>
      </c>
      <c r="C2256" s="91" t="s">
        <v>664</v>
      </c>
      <c r="D2256" s="91" t="s">
        <v>1293</v>
      </c>
      <c r="E2256" s="91" t="s">
        <v>671</v>
      </c>
      <c r="F2256" s="91"/>
      <c r="G2256" s="93" t="s">
        <v>672</v>
      </c>
      <c r="H2256" s="94" t="n">
        <v>0.449</v>
      </c>
      <c r="I2256" s="95" t="n">
        <f aca="false">SUMIFS(J:J,A:A,"Composição",B:B,$B2256)</f>
        <v>22.94</v>
      </c>
      <c r="J2256" s="95" t="n">
        <f aca="false">TRUNC(H2256*I2256,2)</f>
        <v>10.3</v>
      </c>
      <c r="L2256" s="63" t="n">
        <f aca="false">IF(AND(A2257&lt;&gt;"",A2256=""),L2255+1,L2255)</f>
        <v>216</v>
      </c>
      <c r="M2256" s="80" t="n">
        <f aca="false">IF(OR(A2256="Insumo",A2256="Composição Auxiliar"),J2256,"")</f>
        <v>10.3</v>
      </c>
      <c r="N2256" s="81" t="str">
        <f aca="false">IF(E2256="Mão de Obra",J2256,"")</f>
        <v/>
      </c>
      <c r="O2256" s="81" t="n">
        <f aca="false">IF(N2256&lt;&gt;"","",M2256)</f>
        <v>10.3</v>
      </c>
      <c r="P2256" s="82" t="str">
        <f aca="false">IF(A2256="Composição",B2256,"")</f>
        <v/>
      </c>
      <c r="Q2256" s="81" t="str">
        <f aca="false">IF(P2256&lt;&gt;"",SUMIF(L2256:L2256,L2256,N2256:N2256),"")</f>
        <v/>
      </c>
      <c r="R2256" s="81" t="str">
        <f aca="false">IF(P2256&lt;&gt;"",SUMIF(L2256:L2256,L2256,O2256:O2256),"")</f>
        <v/>
      </c>
    </row>
    <row r="2257" customFormat="false" ht="25.5" hidden="true" customHeight="true" outlineLevel="0" collapsed="false">
      <c r="A2257" s="91" t="s">
        <v>668</v>
      </c>
      <c r="B2257" s="92" t="s">
        <v>1336</v>
      </c>
      <c r="C2257" s="91" t="s">
        <v>664</v>
      </c>
      <c r="D2257" s="91" t="s">
        <v>1337</v>
      </c>
      <c r="E2257" s="91" t="s">
        <v>671</v>
      </c>
      <c r="F2257" s="91"/>
      <c r="G2257" s="93" t="s">
        <v>672</v>
      </c>
      <c r="H2257" s="94" t="n">
        <v>0.07</v>
      </c>
      <c r="I2257" s="95" t="n">
        <f aca="false">SUMIFS(J:J,A:A,"Composição",B:B,$B2257)</f>
        <v>19.47</v>
      </c>
      <c r="J2257" s="95" t="n">
        <f aca="false">TRUNC(H2257*I2257,2)</f>
        <v>1.36</v>
      </c>
      <c r="L2257" s="63" t="n">
        <f aca="false">IF(AND(A2258&lt;&gt;"",A2257=""),L2256+1,L2256)</f>
        <v>216</v>
      </c>
      <c r="M2257" s="80" t="n">
        <f aca="false">IF(OR(A2257="Insumo",A2257="Composição Auxiliar"),J2257,"")</f>
        <v>1.36</v>
      </c>
      <c r="N2257" s="81" t="str">
        <f aca="false">IF(E2257="Mão de Obra",J2257,"")</f>
        <v/>
      </c>
      <c r="O2257" s="81" t="n">
        <f aca="false">IF(N2257&lt;&gt;"","",M2257)</f>
        <v>1.36</v>
      </c>
      <c r="P2257" s="82" t="str">
        <f aca="false">IF(A2257="Composição",B2257,"")</f>
        <v/>
      </c>
      <c r="Q2257" s="81" t="str">
        <f aca="false">IF(P2257&lt;&gt;"",SUMIF(L2257:L2257,L2257,N2257:N2257),"")</f>
        <v/>
      </c>
      <c r="R2257" s="81" t="str">
        <f aca="false">IF(P2257&lt;&gt;"",SUMIF(L2257:L2257,L2257,O2257:O2257),"")</f>
        <v/>
      </c>
    </row>
    <row r="2258" customFormat="false" ht="14.25" hidden="true" customHeight="false" outlineLevel="0" collapsed="false">
      <c r="A2258" s="102"/>
      <c r="B2258" s="102"/>
      <c r="C2258" s="102"/>
      <c r="D2258" s="102"/>
      <c r="E2258" s="102"/>
      <c r="F2258" s="103"/>
      <c r="G2258" s="102"/>
      <c r="H2258" s="103"/>
      <c r="I2258" s="102"/>
      <c r="J2258" s="103"/>
      <c r="L2258" s="63" t="n">
        <f aca="false">IF(AND(A2259&lt;&gt;"",A2258=""),L2257+1,L2257)</f>
        <v>216</v>
      </c>
      <c r="M2258" s="80" t="str">
        <f aca="false">IF(OR(A2258="Insumo",A2258="Composição Auxiliar"),J2258,"")</f>
        <v/>
      </c>
      <c r="N2258" s="81" t="str">
        <f aca="false">IF(E2258="Mão de Obra",J2258,"")</f>
        <v/>
      </c>
      <c r="O2258" s="81" t="str">
        <f aca="false">IF(N2258&lt;&gt;"","",M2258)</f>
        <v/>
      </c>
      <c r="P2258" s="82" t="str">
        <f aca="false">IF(A2258="Composição",B2258,"")</f>
        <v/>
      </c>
      <c r="Q2258" s="81" t="str">
        <f aca="false">IF(P2258&lt;&gt;"",SUMIF(L2258:L2258,L2258,N2258:N2258),"")</f>
        <v/>
      </c>
      <c r="R2258" s="81" t="str">
        <f aca="false">IF(P2258&lt;&gt;"",SUMIF(L2258:L2258,L2258,O2258:O2258),"")</f>
        <v/>
      </c>
    </row>
    <row r="2259" customFormat="false" ht="15" hidden="true" customHeight="false" outlineLevel="0" collapsed="false">
      <c r="A2259" s="102"/>
      <c r="B2259" s="102"/>
      <c r="C2259" s="102"/>
      <c r="D2259" s="102"/>
      <c r="E2259" s="102"/>
      <c r="F2259" s="103"/>
      <c r="G2259" s="102"/>
      <c r="H2259" s="104"/>
      <c r="I2259" s="104"/>
      <c r="J2259" s="103"/>
      <c r="L2259" s="63" t="n">
        <f aca="false">IF(AND(A2260&lt;&gt;"",A2259=""),L2258+1,L2258)</f>
        <v>216</v>
      </c>
      <c r="M2259" s="80" t="str">
        <f aca="false">IF(OR(A2259="Insumo",A2259="Composição Auxiliar"),J2259,"")</f>
        <v/>
      </c>
      <c r="N2259" s="81" t="str">
        <f aca="false">IF(E2259="Mão de Obra",J2259,"")</f>
        <v/>
      </c>
      <c r="O2259" s="81" t="str">
        <f aca="false">IF(N2259&lt;&gt;"","",M2259)</f>
        <v/>
      </c>
      <c r="P2259" s="82" t="str">
        <f aca="false">IF(A2259="Composição",B2259,"")</f>
        <v/>
      </c>
      <c r="Q2259" s="81" t="str">
        <f aca="false">IF(P2259&lt;&gt;"",SUMIF(L2259:L2259,L2259,N2259:N2259),"")</f>
        <v/>
      </c>
      <c r="R2259" s="81" t="str">
        <f aca="false">IF(P2259&lt;&gt;"",SUMIF(L2259:L2259,L2259,O2259:O2259),"")</f>
        <v/>
      </c>
    </row>
    <row r="2260" customFormat="false" ht="15" hidden="true" customHeight="false" outlineLevel="0" collapsed="false">
      <c r="A2260" s="108"/>
      <c r="B2260" s="108"/>
      <c r="C2260" s="108"/>
      <c r="D2260" s="108"/>
      <c r="E2260" s="108"/>
      <c r="F2260" s="108"/>
      <c r="G2260" s="108"/>
      <c r="H2260" s="108"/>
      <c r="I2260" s="108"/>
      <c r="J2260" s="108"/>
      <c r="L2260" s="63" t="n">
        <f aca="false">IF(AND(A2261&lt;&gt;"",A2260=""),L2259+1,L2259)</f>
        <v>217</v>
      </c>
      <c r="M2260" s="80" t="str">
        <f aca="false">IF(OR(A2260="Insumo",A2260="Composição Auxiliar"),J2260,"")</f>
        <v/>
      </c>
      <c r="N2260" s="81" t="str">
        <f aca="false">IF(E2260="Mão de Obra",J2260,"")</f>
        <v/>
      </c>
      <c r="O2260" s="81" t="str">
        <f aca="false">IF(N2260&lt;&gt;"","",M2260)</f>
        <v/>
      </c>
      <c r="P2260" s="82" t="str">
        <f aca="false">IF(A2260="Composição",B2260,"")</f>
        <v/>
      </c>
      <c r="Q2260" s="81" t="str">
        <f aca="false">IF(P2260&lt;&gt;"",SUMIF(L2260:L2260,L2260,N2260:N2260),"")</f>
        <v/>
      </c>
      <c r="R2260" s="81" t="str">
        <f aca="false">IF(P2260&lt;&gt;"",SUMIF(L2260:L2260,L2260,O2260:O2260),"")</f>
        <v/>
      </c>
    </row>
    <row r="2261" customFormat="false" ht="15" hidden="true" customHeight="true" outlineLevel="0" collapsed="false">
      <c r="A2261" s="83" t="s">
        <v>577</v>
      </c>
      <c r="B2261" s="84" t="s">
        <v>655</v>
      </c>
      <c r="C2261" s="83" t="s">
        <v>656</v>
      </c>
      <c r="D2261" s="83" t="s">
        <v>657</v>
      </c>
      <c r="E2261" s="83" t="s">
        <v>658</v>
      </c>
      <c r="F2261" s="83"/>
      <c r="G2261" s="85" t="s">
        <v>659</v>
      </c>
      <c r="H2261" s="84" t="s">
        <v>660</v>
      </c>
      <c r="I2261" s="84" t="s">
        <v>661</v>
      </c>
      <c r="J2261" s="84" t="s">
        <v>662</v>
      </c>
      <c r="L2261" s="63" t="n">
        <f aca="false">IF(AND(A2262&lt;&gt;"",A2261=""),L2260+1,L2260)</f>
        <v>217</v>
      </c>
      <c r="M2261" s="80" t="str">
        <f aca="false">IF(OR(A2261="Insumo",A2261="Composição Auxiliar"),J2261,"")</f>
        <v/>
      </c>
      <c r="N2261" s="81" t="str">
        <f aca="false">IF(E2261="Mão de Obra",J2261,"")</f>
        <v/>
      </c>
      <c r="O2261" s="81" t="str">
        <f aca="false">IF(N2261&lt;&gt;"","",M2261)</f>
        <v/>
      </c>
      <c r="P2261" s="82" t="str">
        <f aca="false">IF(A2261="Composição",B2261,"")</f>
        <v/>
      </c>
      <c r="Q2261" s="81" t="str">
        <f aca="false">IF(P2261&lt;&gt;"",SUMIF(L2261:L2261,L2261,N2261:N2261),"")</f>
        <v/>
      </c>
      <c r="R2261" s="81" t="str">
        <f aca="false">IF(P2261&lt;&gt;"",SUMIF(L2261:L2261,L2261,O2261:O2261),"")</f>
        <v/>
      </c>
    </row>
    <row r="2262" customFormat="false" ht="25.5" hidden="true" customHeight="true" outlineLevel="0" collapsed="false">
      <c r="A2262" s="86" t="s">
        <v>663</v>
      </c>
      <c r="B2262" s="87" t="s">
        <v>379</v>
      </c>
      <c r="C2262" s="86" t="s">
        <v>716</v>
      </c>
      <c r="D2262" s="86" t="s">
        <v>1468</v>
      </c>
      <c r="E2262" s="86" t="s">
        <v>1469</v>
      </c>
      <c r="F2262" s="86"/>
      <c r="G2262" s="88" t="s">
        <v>718</v>
      </c>
      <c r="H2262" s="89" t="n">
        <v>1</v>
      </c>
      <c r="I2262" s="90" t="n">
        <f aca="false">SUMIF(L:L,$L2262,M:M)</f>
        <v>25.38</v>
      </c>
      <c r="J2262" s="90" t="n">
        <f aca="false">TRUNC(H2262*I2262,2)</f>
        <v>25.38</v>
      </c>
      <c r="L2262" s="63" t="n">
        <f aca="false">IF(AND(A2263&lt;&gt;"",A2262=""),L2261+1,L2261)</f>
        <v>217</v>
      </c>
      <c r="M2262" s="80" t="str">
        <f aca="false">IF(OR(A2262="Insumo",A2262="Composição Auxiliar"),J2262,"")</f>
        <v/>
      </c>
      <c r="N2262" s="81" t="str">
        <f aca="false">IF(E2262="Mão de Obra",J2262,"")</f>
        <v/>
      </c>
      <c r="O2262" s="81" t="str">
        <f aca="false">IF(N2262&lt;&gt;"","",M2262)</f>
        <v/>
      </c>
      <c r="P2262" s="82" t="str">
        <f aca="false">IF(A2262="Composição",B2262,"")</f>
        <v> S-HID-DIVE-SUP-HOR-01 </v>
      </c>
      <c r="Q2262" s="81" t="n">
        <f aca="false">IF(P2262&lt;&gt;"",SUMIF(L2262:L2262,L2262,N2262:N2262),"")</f>
        <v>0</v>
      </c>
      <c r="R2262" s="81" t="n">
        <f aca="false">IF(P2262&lt;&gt;"",SUMIF(L2262:L2262,L2262,O2262:O2262),"")</f>
        <v>0</v>
      </c>
    </row>
    <row r="2263" customFormat="false" ht="25.5" hidden="true" customHeight="true" outlineLevel="0" collapsed="false">
      <c r="A2263" s="91" t="s">
        <v>668</v>
      </c>
      <c r="B2263" s="92" t="s">
        <v>819</v>
      </c>
      <c r="C2263" s="91" t="s">
        <v>664</v>
      </c>
      <c r="D2263" s="91" t="s">
        <v>820</v>
      </c>
      <c r="E2263" s="91" t="s">
        <v>671</v>
      </c>
      <c r="F2263" s="91"/>
      <c r="G2263" s="93" t="s">
        <v>672</v>
      </c>
      <c r="H2263" s="94" t="n">
        <v>0.25</v>
      </c>
      <c r="I2263" s="95" t="n">
        <f aca="false">SUMIFS(J:J,A:A,"Composição",B:B,$B2263)</f>
        <v>23.68</v>
      </c>
      <c r="J2263" s="95" t="n">
        <f aca="false">TRUNC(H2263*I2263,2)</f>
        <v>5.92</v>
      </c>
      <c r="L2263" s="63" t="n">
        <f aca="false">IF(AND(A2264&lt;&gt;"",A2263=""),L2262+1,L2262)</f>
        <v>217</v>
      </c>
      <c r="M2263" s="80" t="n">
        <f aca="false">IF(OR(A2263="Insumo",A2263="Composição Auxiliar"),J2263,"")</f>
        <v>5.92</v>
      </c>
      <c r="N2263" s="81" t="str">
        <f aca="false">IF(E2263="Mão de Obra",J2263,"")</f>
        <v/>
      </c>
      <c r="O2263" s="81" t="n">
        <f aca="false">IF(N2263&lt;&gt;"","",M2263)</f>
        <v>5.92</v>
      </c>
      <c r="P2263" s="82" t="str">
        <f aca="false">IF(A2263="Composição",B2263,"")</f>
        <v/>
      </c>
      <c r="Q2263" s="81" t="str">
        <f aca="false">IF(P2263&lt;&gt;"",SUMIF(L2263:L2263,L2263,N2263:N2263),"")</f>
        <v/>
      </c>
      <c r="R2263" s="81" t="str">
        <f aca="false">IF(P2263&lt;&gt;"",SUMIF(L2263:L2263,L2263,O2263:O2263),"")</f>
        <v/>
      </c>
    </row>
    <row r="2264" customFormat="false" ht="25.5" hidden="true" customHeight="true" outlineLevel="0" collapsed="false">
      <c r="A2264" s="91" t="s">
        <v>668</v>
      </c>
      <c r="B2264" s="92" t="s">
        <v>677</v>
      </c>
      <c r="C2264" s="91" t="s">
        <v>664</v>
      </c>
      <c r="D2264" s="91" t="s">
        <v>678</v>
      </c>
      <c r="E2264" s="91" t="s">
        <v>671</v>
      </c>
      <c r="F2264" s="91"/>
      <c r="G2264" s="93" t="s">
        <v>672</v>
      </c>
      <c r="H2264" s="94" t="n">
        <v>0.25</v>
      </c>
      <c r="I2264" s="95" t="n">
        <f aca="false">SUMIFS(J:J,A:A,"Composição",B:B,$B2264)</f>
        <v>18.93</v>
      </c>
      <c r="J2264" s="95" t="n">
        <f aca="false">TRUNC(H2264*I2264,2)</f>
        <v>4.73</v>
      </c>
      <c r="L2264" s="63" t="n">
        <f aca="false">IF(AND(A2265&lt;&gt;"",A2264=""),L2263+1,L2263)</f>
        <v>217</v>
      </c>
      <c r="M2264" s="80" t="n">
        <f aca="false">IF(OR(A2264="Insumo",A2264="Composição Auxiliar"),J2264,"")</f>
        <v>4.73</v>
      </c>
      <c r="N2264" s="81" t="str">
        <f aca="false">IF(E2264="Mão de Obra",J2264,"")</f>
        <v/>
      </c>
      <c r="O2264" s="81" t="n">
        <f aca="false">IF(N2264&lt;&gt;"","",M2264)</f>
        <v>4.73</v>
      </c>
      <c r="P2264" s="82" t="str">
        <f aca="false">IF(A2264="Composição",B2264,"")</f>
        <v/>
      </c>
      <c r="Q2264" s="81" t="str">
        <f aca="false">IF(P2264&lt;&gt;"",SUMIF(L2264:L2264,L2264,N2264:N2264),"")</f>
        <v/>
      </c>
      <c r="R2264" s="81" t="str">
        <f aca="false">IF(P2264&lt;&gt;"",SUMIF(L2264:L2264,L2264,O2264:O2264),"")</f>
        <v/>
      </c>
    </row>
    <row r="2265" customFormat="false" ht="25.5" hidden="true" customHeight="false" outlineLevel="0" collapsed="false">
      <c r="A2265" s="96" t="s">
        <v>679</v>
      </c>
      <c r="B2265" s="97" t="s">
        <v>1474</v>
      </c>
      <c r="C2265" s="96" t="str">
        <f aca="false">VLOOKUP(B2265,INSUMOS!$A:$I,2,0)</f>
        <v>SINAPI</v>
      </c>
      <c r="D2265" s="96" t="str">
        <f aca="false">VLOOKUP(B2265,INSUMOS!$A:$I,3,0)</f>
        <v>PARAFUSO DE ACO TIPO CHUMBADOR PARABOLT, DIAMETRO 3/8", COMPRIMENTO 75 MM</v>
      </c>
      <c r="E2265" s="98" t="str">
        <f aca="false">VLOOKUP(B2265,INSUMOS!$A:$I,4,0)</f>
        <v>Material</v>
      </c>
      <c r="F2265" s="98"/>
      <c r="G2265" s="99" t="str">
        <f aca="false">VLOOKUP(B2265,INSUMOS!$A:$I,5,0)</f>
        <v>UN</v>
      </c>
      <c r="H2265" s="100" t="n">
        <v>1</v>
      </c>
      <c r="I2265" s="101" t="n">
        <f aca="false">VLOOKUP(B2265,INSUMOS!$A:$I,8,0)</f>
        <v>3.03</v>
      </c>
      <c r="J2265" s="101" t="n">
        <f aca="false">TRUNC(H2265*I2265,2)</f>
        <v>3.03</v>
      </c>
      <c r="L2265" s="63" t="n">
        <f aca="false">IF(AND(A2266&lt;&gt;"",A2265=""),L2264+1,L2264)</f>
        <v>217</v>
      </c>
      <c r="M2265" s="80" t="n">
        <f aca="false">IF(OR(A2265="Insumo",A2265="Composição Auxiliar"),J2265,"")</f>
        <v>3.03</v>
      </c>
      <c r="N2265" s="81" t="str">
        <f aca="false">IF(E2265="Mão de Obra",J2265,"")</f>
        <v/>
      </c>
      <c r="O2265" s="81" t="n">
        <f aca="false">IF(N2265&lt;&gt;"","",M2265)</f>
        <v>3.03</v>
      </c>
      <c r="P2265" s="82" t="str">
        <f aca="false">IF(A2265="Composição",B2265,"")</f>
        <v/>
      </c>
      <c r="Q2265" s="81" t="str">
        <f aca="false">IF(P2265&lt;&gt;"",SUMIF(L2265:L2265,L2265,N2265:N2265),"")</f>
        <v/>
      </c>
      <c r="R2265" s="81" t="str">
        <f aca="false">IF(P2265&lt;&gt;"",SUMIF(L2265:L2265,L2265,O2265:O2265),"")</f>
        <v/>
      </c>
    </row>
    <row r="2266" customFormat="false" ht="14.25" hidden="true" customHeight="false" outlineLevel="0" collapsed="false">
      <c r="A2266" s="96" t="s">
        <v>679</v>
      </c>
      <c r="B2266" s="97" t="s">
        <v>1470</v>
      </c>
      <c r="C2266" s="96" t="str">
        <f aca="false">VLOOKUP(B2266,INSUMOS!$A:$I,2,0)</f>
        <v>SINAPI</v>
      </c>
      <c r="D2266" s="96" t="str">
        <f aca="false">VLOOKUP(B2266,INSUMOS!$A:$I,3,0)</f>
        <v>PORCA ZINCADA, SEXTAVADA, DIAMETRO 3/8"</v>
      </c>
      <c r="E2266" s="98" t="str">
        <f aca="false">VLOOKUP(B2266,INSUMOS!$A:$I,4,0)</f>
        <v>Material</v>
      </c>
      <c r="F2266" s="98"/>
      <c r="G2266" s="99" t="str">
        <f aca="false">VLOOKUP(B2266,INSUMOS!$A:$I,5,0)</f>
        <v>UN</v>
      </c>
      <c r="H2266" s="100" t="n">
        <v>3</v>
      </c>
      <c r="I2266" s="101" t="n">
        <f aca="false">VLOOKUP(B2266,INSUMOS!$A:$I,8,0)</f>
        <v>0.28</v>
      </c>
      <c r="J2266" s="101" t="n">
        <f aca="false">TRUNC(H2266*I2266,2)</f>
        <v>0.84</v>
      </c>
      <c r="L2266" s="63" t="n">
        <f aca="false">IF(AND(A2267&lt;&gt;"",A2266=""),L2265+1,L2265)</f>
        <v>217</v>
      </c>
      <c r="M2266" s="80" t="n">
        <f aca="false">IF(OR(A2266="Insumo",A2266="Composição Auxiliar"),J2266,"")</f>
        <v>0.84</v>
      </c>
      <c r="N2266" s="81" t="str">
        <f aca="false">IF(E2266="Mão de Obra",J2266,"")</f>
        <v/>
      </c>
      <c r="O2266" s="81" t="n">
        <f aca="false">IF(N2266&lt;&gt;"","",M2266)</f>
        <v>0.84</v>
      </c>
      <c r="P2266" s="82" t="str">
        <f aca="false">IF(A2266="Composição",B2266,"")</f>
        <v/>
      </c>
      <c r="Q2266" s="81" t="str">
        <f aca="false">IF(P2266&lt;&gt;"",SUMIF(L2266:L2266,L2266,N2266:N2266),"")</f>
        <v/>
      </c>
      <c r="R2266" s="81" t="str">
        <f aca="false">IF(P2266&lt;&gt;"",SUMIF(L2266:L2266,L2266,O2266:O2266),"")</f>
        <v/>
      </c>
    </row>
    <row r="2267" customFormat="false" ht="14.25" hidden="true" customHeight="false" outlineLevel="0" collapsed="false">
      <c r="A2267" s="96" t="s">
        <v>679</v>
      </c>
      <c r="B2267" s="97" t="s">
        <v>1472</v>
      </c>
      <c r="C2267" s="96" t="str">
        <f aca="false">VLOOKUP(B2267,INSUMOS!$A:$I,2,0)</f>
        <v>ORSE</v>
      </c>
      <c r="D2267" s="96" t="str">
        <f aca="false">VLOOKUP(B2267,INSUMOS!$A:$I,3,0)</f>
        <v>ARRUELA LISA DE 3/8" UN</v>
      </c>
      <c r="E2267" s="98" t="str">
        <f aca="false">VLOOKUP(B2267,INSUMOS!$A:$I,4,0)</f>
        <v>Material</v>
      </c>
      <c r="F2267" s="98"/>
      <c r="G2267" s="99" t="str">
        <f aca="false">VLOOKUP(B2267,INSUMOS!$A:$I,5,0)</f>
        <v>un</v>
      </c>
      <c r="H2267" s="100" t="n">
        <v>3</v>
      </c>
      <c r="I2267" s="101" t="n">
        <f aca="false">VLOOKUP(B2267,INSUMOS!$A:$I,8,0)</f>
        <v>0.12</v>
      </c>
      <c r="J2267" s="101" t="n">
        <f aca="false">TRUNC(H2267*I2267,2)</f>
        <v>0.36</v>
      </c>
      <c r="L2267" s="63" t="n">
        <f aca="false">IF(AND(A2268&lt;&gt;"",A2267=""),L2266+1,L2266)</f>
        <v>217</v>
      </c>
      <c r="M2267" s="80" t="n">
        <f aca="false">IF(OR(A2267="Insumo",A2267="Composição Auxiliar"),J2267,"")</f>
        <v>0.36</v>
      </c>
      <c r="N2267" s="81" t="str">
        <f aca="false">IF(E2267="Mão de Obra",J2267,"")</f>
        <v/>
      </c>
      <c r="O2267" s="81" t="n">
        <f aca="false">IF(N2267&lt;&gt;"","",M2267)</f>
        <v>0.36</v>
      </c>
      <c r="P2267" s="82" t="str">
        <f aca="false">IF(A2267="Composição",B2267,"")</f>
        <v/>
      </c>
      <c r="Q2267" s="81" t="str">
        <f aca="false">IF(P2267&lt;&gt;"",SUMIF(L2267:L2267,L2267,N2267:N2267),"")</f>
        <v/>
      </c>
      <c r="R2267" s="81" t="str">
        <f aca="false">IF(P2267&lt;&gt;"",SUMIF(L2267:L2267,L2267,O2267:O2267),"")</f>
        <v/>
      </c>
    </row>
    <row r="2268" customFormat="false" ht="14.25" hidden="true" customHeight="false" outlineLevel="0" collapsed="false">
      <c r="A2268" s="96" t="s">
        <v>679</v>
      </c>
      <c r="B2268" s="97" t="s">
        <v>1471</v>
      </c>
      <c r="C2268" s="96" t="str">
        <f aca="false">VLOOKUP(B2268,INSUMOS!$A:$I,2,0)</f>
        <v>ORSE</v>
      </c>
      <c r="D2268" s="96" t="str">
        <f aca="false">VLOOKUP(B2268,INSUMOS!$A:$I,3,0)</f>
        <v>BARRA ROSCADA ZINCADA Ø 3/8" M</v>
      </c>
      <c r="E2268" s="98" t="str">
        <f aca="false">VLOOKUP(B2268,INSUMOS!$A:$I,4,0)</f>
        <v>Material</v>
      </c>
      <c r="F2268" s="98"/>
      <c r="G2268" s="99" t="str">
        <f aca="false">VLOOKUP(B2268,INSUMOS!$A:$I,5,0)</f>
        <v>barra</v>
      </c>
      <c r="H2268" s="100" t="n">
        <v>0.9</v>
      </c>
      <c r="I2268" s="101" t="n">
        <f aca="false">VLOOKUP(B2268,INSUMOS!$A:$I,8,0)</f>
        <v>7.7</v>
      </c>
      <c r="J2268" s="101" t="n">
        <f aca="false">TRUNC(H2268*I2268,2)</f>
        <v>6.93</v>
      </c>
      <c r="L2268" s="63" t="n">
        <f aca="false">IF(AND(A2269&lt;&gt;"",A2268=""),L2267+1,L2267)</f>
        <v>217</v>
      </c>
      <c r="M2268" s="80" t="n">
        <f aca="false">IF(OR(A2268="Insumo",A2268="Composição Auxiliar"),J2268,"")</f>
        <v>6.93</v>
      </c>
      <c r="N2268" s="81" t="str">
        <f aca="false">IF(E2268="Mão de Obra",J2268,"")</f>
        <v/>
      </c>
      <c r="O2268" s="81" t="n">
        <f aca="false">IF(N2268&lt;&gt;"","",M2268)</f>
        <v>6.93</v>
      </c>
      <c r="P2268" s="82" t="str">
        <f aca="false">IF(A2268="Composição",B2268,"")</f>
        <v/>
      </c>
      <c r="Q2268" s="81" t="str">
        <f aca="false">IF(P2268&lt;&gt;"",SUMIF(L2268:L2268,L2268,N2268:N2268),"")</f>
        <v/>
      </c>
      <c r="R2268" s="81" t="str">
        <f aca="false">IF(P2268&lt;&gt;"",SUMIF(L2268:L2268,L2268,O2268:O2268),"")</f>
        <v/>
      </c>
    </row>
    <row r="2269" customFormat="false" ht="25.5" hidden="true" customHeight="false" outlineLevel="0" collapsed="false">
      <c r="A2269" s="96" t="s">
        <v>679</v>
      </c>
      <c r="B2269" s="97" t="s">
        <v>1473</v>
      </c>
      <c r="C2269" s="96" t="str">
        <f aca="false">VLOOKUP(B2269,INSUMOS!$A:$I,2,0)</f>
        <v>SINAPI</v>
      </c>
      <c r="D2269" s="96" t="str">
        <f aca="false">VLOOKUP(B2269,INSUMOS!$A:$I,3,0)</f>
        <v>ABRACADEIRA EM ACO PARA AMARRACAO DE ELETRODUTOS, TIPO U SIMPLES, COM 2"</v>
      </c>
      <c r="E2269" s="98" t="str">
        <f aca="false">VLOOKUP(B2269,INSUMOS!$A:$I,4,0)</f>
        <v>Material</v>
      </c>
      <c r="F2269" s="98"/>
      <c r="G2269" s="99" t="str">
        <f aca="false">VLOOKUP(B2269,INSUMOS!$A:$I,5,0)</f>
        <v>UN</v>
      </c>
      <c r="H2269" s="100" t="n">
        <v>1</v>
      </c>
      <c r="I2269" s="101" t="n">
        <f aca="false">VLOOKUP(B2269,INSUMOS!$A:$I,8,0)</f>
        <v>3.57</v>
      </c>
      <c r="J2269" s="101" t="n">
        <f aca="false">TRUNC(H2269*I2269,2)</f>
        <v>3.57</v>
      </c>
      <c r="L2269" s="63" t="n">
        <f aca="false">IF(AND(A2270&lt;&gt;"",A2269=""),L2268+1,L2268)</f>
        <v>217</v>
      </c>
      <c r="M2269" s="80" t="n">
        <f aca="false">IF(OR(A2269="Insumo",A2269="Composição Auxiliar"),J2269,"")</f>
        <v>3.57</v>
      </c>
      <c r="N2269" s="81" t="str">
        <f aca="false">IF(E2269="Mão de Obra",J2269,"")</f>
        <v/>
      </c>
      <c r="O2269" s="81" t="n">
        <f aca="false">IF(N2269&lt;&gt;"","",M2269)</f>
        <v>3.57</v>
      </c>
      <c r="P2269" s="82" t="str">
        <f aca="false">IF(A2269="Composição",B2269,"")</f>
        <v/>
      </c>
      <c r="Q2269" s="81" t="str">
        <f aca="false">IF(P2269&lt;&gt;"",SUMIF(L2269:L2269,L2269,N2269:N2269),"")</f>
        <v/>
      </c>
      <c r="R2269" s="81" t="str">
        <f aca="false">IF(P2269&lt;&gt;"",SUMIF(L2269:L2269,L2269,O2269:O2269),"")</f>
        <v/>
      </c>
    </row>
    <row r="2270" customFormat="false" ht="14.25" hidden="true" customHeight="false" outlineLevel="0" collapsed="false">
      <c r="A2270" s="102"/>
      <c r="B2270" s="102"/>
      <c r="C2270" s="102"/>
      <c r="D2270" s="102"/>
      <c r="E2270" s="102"/>
      <c r="F2270" s="103"/>
      <c r="G2270" s="102"/>
      <c r="H2270" s="103"/>
      <c r="I2270" s="102"/>
      <c r="J2270" s="103"/>
      <c r="L2270" s="63" t="n">
        <f aca="false">IF(AND(A2271&lt;&gt;"",A2270=""),L2269+1,L2269)</f>
        <v>217</v>
      </c>
      <c r="M2270" s="80" t="str">
        <f aca="false">IF(OR(A2270="Insumo",A2270="Composição Auxiliar"),J2270,"")</f>
        <v/>
      </c>
      <c r="N2270" s="81" t="str">
        <f aca="false">IF(E2270="Mão de Obra",J2270,"")</f>
        <v/>
      </c>
      <c r="O2270" s="81" t="str">
        <f aca="false">IF(N2270&lt;&gt;"","",M2270)</f>
        <v/>
      </c>
      <c r="P2270" s="82" t="str">
        <f aca="false">IF(A2270="Composição",B2270,"")</f>
        <v/>
      </c>
      <c r="Q2270" s="81" t="str">
        <f aca="false">IF(P2270&lt;&gt;"",SUMIF(L2270:L2270,L2270,N2270:N2270),"")</f>
        <v/>
      </c>
      <c r="R2270" s="81" t="str">
        <f aca="false">IF(P2270&lt;&gt;"",SUMIF(L2270:L2270,L2270,O2270:O2270),"")</f>
        <v/>
      </c>
    </row>
    <row r="2271" customFormat="false" ht="15" hidden="true" customHeight="false" outlineLevel="0" collapsed="false">
      <c r="A2271" s="102"/>
      <c r="B2271" s="102"/>
      <c r="C2271" s="102"/>
      <c r="D2271" s="102"/>
      <c r="E2271" s="102"/>
      <c r="F2271" s="103"/>
      <c r="G2271" s="102"/>
      <c r="H2271" s="104"/>
      <c r="I2271" s="104"/>
      <c r="J2271" s="103"/>
      <c r="L2271" s="63" t="n">
        <f aca="false">IF(AND(A2272&lt;&gt;"",A2271=""),L2270+1,L2270)</f>
        <v>217</v>
      </c>
      <c r="M2271" s="80" t="str">
        <f aca="false">IF(OR(A2271="Insumo",A2271="Composição Auxiliar"),J2271,"")</f>
        <v/>
      </c>
      <c r="N2271" s="81" t="str">
        <f aca="false">IF(E2271="Mão de Obra",J2271,"")</f>
        <v/>
      </c>
      <c r="O2271" s="81" t="str">
        <f aca="false">IF(N2271&lt;&gt;"","",M2271)</f>
        <v/>
      </c>
      <c r="P2271" s="82" t="str">
        <f aca="false">IF(A2271="Composição",B2271,"")</f>
        <v/>
      </c>
      <c r="Q2271" s="81" t="str">
        <f aca="false">IF(P2271&lt;&gt;"",SUMIF(L2271:L2271,L2271,N2271:N2271),"")</f>
        <v/>
      </c>
      <c r="R2271" s="81" t="str">
        <f aca="false">IF(P2271&lt;&gt;"",SUMIF(L2271:L2271,L2271,O2271:O2271),"")</f>
        <v/>
      </c>
    </row>
    <row r="2272" customFormat="false" ht="15" hidden="true" customHeight="false" outlineLevel="0" collapsed="false">
      <c r="A2272" s="108"/>
      <c r="B2272" s="108"/>
      <c r="C2272" s="108"/>
      <c r="D2272" s="108"/>
      <c r="E2272" s="108"/>
      <c r="F2272" s="108"/>
      <c r="G2272" s="108"/>
      <c r="H2272" s="108"/>
      <c r="I2272" s="108"/>
      <c r="J2272" s="108"/>
      <c r="L2272" s="63" t="n">
        <f aca="false">IF(AND(A2273&lt;&gt;"",A2272=""),L2271+1,L2271)</f>
        <v>218</v>
      </c>
      <c r="M2272" s="80" t="str">
        <f aca="false">IF(OR(A2272="Insumo",A2272="Composição Auxiliar"),J2272,"")</f>
        <v/>
      </c>
      <c r="N2272" s="81" t="str">
        <f aca="false">IF(E2272="Mão de Obra",J2272,"")</f>
        <v/>
      </c>
      <c r="O2272" s="81" t="str">
        <f aca="false">IF(N2272&lt;&gt;"","",M2272)</f>
        <v/>
      </c>
      <c r="P2272" s="82" t="str">
        <f aca="false">IF(A2272="Composição",B2272,"")</f>
        <v/>
      </c>
      <c r="Q2272" s="81" t="str">
        <f aca="false">IF(P2272&lt;&gt;"",SUMIF(L2272:L2272,L2272,N2272:N2272),"")</f>
        <v/>
      </c>
      <c r="R2272" s="81" t="str">
        <f aca="false">IF(P2272&lt;&gt;"",SUMIF(L2272:L2272,L2272,O2272:O2272),"")</f>
        <v/>
      </c>
    </row>
    <row r="2273" customFormat="false" ht="15" hidden="true" customHeight="true" outlineLevel="0" collapsed="false">
      <c r="A2273" s="83" t="s">
        <v>580</v>
      </c>
      <c r="B2273" s="84" t="s">
        <v>655</v>
      </c>
      <c r="C2273" s="83" t="s">
        <v>656</v>
      </c>
      <c r="D2273" s="83" t="s">
        <v>657</v>
      </c>
      <c r="E2273" s="83" t="s">
        <v>658</v>
      </c>
      <c r="F2273" s="83"/>
      <c r="G2273" s="85" t="s">
        <v>659</v>
      </c>
      <c r="H2273" s="84" t="s">
        <v>660</v>
      </c>
      <c r="I2273" s="84" t="s">
        <v>661</v>
      </c>
      <c r="J2273" s="84" t="s">
        <v>662</v>
      </c>
      <c r="L2273" s="63" t="n">
        <f aca="false">IF(AND(A2274&lt;&gt;"",A2273=""),L2272+1,L2272)</f>
        <v>218</v>
      </c>
      <c r="M2273" s="80" t="str">
        <f aca="false">IF(OR(A2273="Insumo",A2273="Composição Auxiliar"),J2273,"")</f>
        <v/>
      </c>
      <c r="N2273" s="81" t="str">
        <f aca="false">IF(E2273="Mão de Obra",J2273,"")</f>
        <v/>
      </c>
      <c r="O2273" s="81" t="str">
        <f aca="false">IF(N2273&lt;&gt;"","",M2273)</f>
        <v/>
      </c>
      <c r="P2273" s="82" t="str">
        <f aca="false">IF(A2273="Composição",B2273,"")</f>
        <v/>
      </c>
      <c r="Q2273" s="81" t="str">
        <f aca="false">IF(P2273&lt;&gt;"",SUMIF(L2273:L2273,L2273,N2273:N2273),"")</f>
        <v/>
      </c>
      <c r="R2273" s="81" t="str">
        <f aca="false">IF(P2273&lt;&gt;"",SUMIF(L2273:L2273,L2273,O2273:O2273),"")</f>
        <v/>
      </c>
    </row>
    <row r="2274" customFormat="false" ht="38.25" hidden="true" customHeight="true" outlineLevel="0" collapsed="false">
      <c r="A2274" s="86" t="s">
        <v>663</v>
      </c>
      <c r="B2274" s="87" t="s">
        <v>581</v>
      </c>
      <c r="C2274" s="86" t="s">
        <v>664</v>
      </c>
      <c r="D2274" s="86" t="s">
        <v>1703</v>
      </c>
      <c r="E2274" s="86" t="s">
        <v>764</v>
      </c>
      <c r="F2274" s="86"/>
      <c r="G2274" s="88" t="s">
        <v>729</v>
      </c>
      <c r="H2274" s="89" t="n">
        <v>1</v>
      </c>
      <c r="I2274" s="90" t="n">
        <f aca="false">SUMIF(L:L,$L2274,M:M)</f>
        <v>62.69</v>
      </c>
      <c r="J2274" s="90" t="n">
        <f aca="false">TRUNC(H2274*I2274,2)</f>
        <v>62.69</v>
      </c>
      <c r="L2274" s="63" t="n">
        <f aca="false">IF(AND(A2275&lt;&gt;"",A2274=""),L2273+1,L2273)</f>
        <v>218</v>
      </c>
      <c r="M2274" s="80" t="str">
        <f aca="false">IF(OR(A2274="Insumo",A2274="Composição Auxiliar"),J2274,"")</f>
        <v/>
      </c>
      <c r="N2274" s="81" t="str">
        <f aca="false">IF(E2274="Mão de Obra",J2274,"")</f>
        <v/>
      </c>
      <c r="O2274" s="81" t="str">
        <f aca="false">IF(N2274&lt;&gt;"","",M2274)</f>
        <v/>
      </c>
      <c r="P2274" s="82" t="str">
        <f aca="false">IF(A2274="Composição",B2274,"")</f>
        <v> 89849 </v>
      </c>
      <c r="Q2274" s="81" t="n">
        <f aca="false">IF(P2274&lt;&gt;"",SUMIF(L2274:L2274,L2274,N2274:N2274),"")</f>
        <v>0</v>
      </c>
      <c r="R2274" s="81" t="n">
        <f aca="false">IF(P2274&lt;&gt;"",SUMIF(L2274:L2274,L2274,O2274:O2274),"")</f>
        <v>0</v>
      </c>
    </row>
    <row r="2275" customFormat="false" ht="25.5" hidden="true" customHeight="true" outlineLevel="0" collapsed="false">
      <c r="A2275" s="91" t="s">
        <v>668</v>
      </c>
      <c r="B2275" s="92" t="s">
        <v>1292</v>
      </c>
      <c r="C2275" s="91" t="s">
        <v>664</v>
      </c>
      <c r="D2275" s="91" t="s">
        <v>1293</v>
      </c>
      <c r="E2275" s="91" t="s">
        <v>671</v>
      </c>
      <c r="F2275" s="91"/>
      <c r="G2275" s="93" t="s">
        <v>672</v>
      </c>
      <c r="H2275" s="94" t="n">
        <v>0.3114</v>
      </c>
      <c r="I2275" s="95" t="n">
        <f aca="false">SUMIFS(J:J,A:A,"Composição",B:B,$B2275)</f>
        <v>22.94</v>
      </c>
      <c r="J2275" s="95" t="n">
        <f aca="false">TRUNC(H2275*I2275,2)</f>
        <v>7.14</v>
      </c>
      <c r="L2275" s="63" t="n">
        <f aca="false">IF(AND(A2276&lt;&gt;"",A2275=""),L2274+1,L2274)</f>
        <v>218</v>
      </c>
      <c r="M2275" s="80" t="n">
        <f aca="false">IF(OR(A2275="Insumo",A2275="Composição Auxiliar"),J2275,"")</f>
        <v>7.14</v>
      </c>
      <c r="N2275" s="81" t="str">
        <f aca="false">IF(E2275="Mão de Obra",J2275,"")</f>
        <v/>
      </c>
      <c r="O2275" s="81" t="n">
        <f aca="false">IF(N2275&lt;&gt;"","",M2275)</f>
        <v>7.14</v>
      </c>
      <c r="P2275" s="82" t="str">
        <f aca="false">IF(A2275="Composição",B2275,"")</f>
        <v/>
      </c>
      <c r="Q2275" s="81" t="str">
        <f aca="false">IF(P2275&lt;&gt;"",SUMIF(L2275:L2275,L2275,N2275:N2275),"")</f>
        <v/>
      </c>
      <c r="R2275" s="81" t="str">
        <f aca="false">IF(P2275&lt;&gt;"",SUMIF(L2275:L2275,L2275,O2275:O2275),"")</f>
        <v/>
      </c>
    </row>
    <row r="2276" customFormat="false" ht="25.5" hidden="true" customHeight="true" outlineLevel="0" collapsed="false">
      <c r="A2276" s="91" t="s">
        <v>668</v>
      </c>
      <c r="B2276" s="92" t="s">
        <v>1336</v>
      </c>
      <c r="C2276" s="91" t="s">
        <v>664</v>
      </c>
      <c r="D2276" s="91" t="s">
        <v>1337</v>
      </c>
      <c r="E2276" s="91" t="s">
        <v>671</v>
      </c>
      <c r="F2276" s="91"/>
      <c r="G2276" s="93" t="s">
        <v>672</v>
      </c>
      <c r="H2276" s="94" t="n">
        <v>0.3114</v>
      </c>
      <c r="I2276" s="95" t="n">
        <f aca="false">SUMIFS(J:J,A:A,"Composição",B:B,$B2276)</f>
        <v>19.47</v>
      </c>
      <c r="J2276" s="95" t="n">
        <f aca="false">TRUNC(H2276*I2276,2)</f>
        <v>6.06</v>
      </c>
      <c r="L2276" s="63" t="n">
        <f aca="false">IF(AND(A2277&lt;&gt;"",A2276=""),L2275+1,L2275)</f>
        <v>218</v>
      </c>
      <c r="M2276" s="80" t="n">
        <f aca="false">IF(OR(A2276="Insumo",A2276="Composição Auxiliar"),J2276,"")</f>
        <v>6.06</v>
      </c>
      <c r="N2276" s="81" t="str">
        <f aca="false">IF(E2276="Mão de Obra",J2276,"")</f>
        <v/>
      </c>
      <c r="O2276" s="81" t="n">
        <f aca="false">IF(N2276&lt;&gt;"","",M2276)</f>
        <v>6.06</v>
      </c>
      <c r="P2276" s="82" t="str">
        <f aca="false">IF(A2276="Composição",B2276,"")</f>
        <v/>
      </c>
      <c r="Q2276" s="81" t="str">
        <f aca="false">IF(P2276&lt;&gt;"",SUMIF(L2276:L2276,L2276,N2276:N2276),"")</f>
        <v/>
      </c>
      <c r="R2276" s="81" t="str">
        <f aca="false">IF(P2276&lt;&gt;"",SUMIF(L2276:L2276,L2276,O2276:O2276),"")</f>
        <v/>
      </c>
    </row>
    <row r="2277" customFormat="false" ht="25.5" hidden="true" customHeight="false" outlineLevel="0" collapsed="false">
      <c r="A2277" s="96" t="s">
        <v>679</v>
      </c>
      <c r="B2277" s="97" t="s">
        <v>1704</v>
      </c>
      <c r="C2277" s="96" t="str">
        <f aca="false">VLOOKUP(B2277,INSUMOS!$A:$I,2,0)</f>
        <v>SINAPI</v>
      </c>
      <c r="D2277" s="96" t="str">
        <f aca="false">VLOOKUP(B2277,INSUMOS!$A:$I,3,0)</f>
        <v>TUBO PVC  SERIE NORMAL, DN 150 MM, PARA ESGOTO  PREDIAL (NBR 5688)</v>
      </c>
      <c r="E2277" s="98" t="str">
        <f aca="false">VLOOKUP(B2277,INSUMOS!$A:$I,4,0)</f>
        <v>Material</v>
      </c>
      <c r="F2277" s="98"/>
      <c r="G2277" s="99" t="str">
        <f aca="false">VLOOKUP(B2277,INSUMOS!$A:$I,5,0)</f>
        <v>M</v>
      </c>
      <c r="H2277" s="100" t="n">
        <v>1.0549</v>
      </c>
      <c r="I2277" s="101" t="n">
        <f aca="false">VLOOKUP(B2277,INSUMOS!$A:$I,8,0)</f>
        <v>46.87</v>
      </c>
      <c r="J2277" s="101" t="n">
        <f aca="false">TRUNC(H2277*I2277,2)</f>
        <v>49.44</v>
      </c>
      <c r="L2277" s="63" t="n">
        <f aca="false">IF(AND(A2278&lt;&gt;"",A2277=""),L2276+1,L2276)</f>
        <v>218</v>
      </c>
      <c r="M2277" s="80" t="n">
        <f aca="false">IF(OR(A2277="Insumo",A2277="Composição Auxiliar"),J2277,"")</f>
        <v>49.44</v>
      </c>
      <c r="N2277" s="81" t="str">
        <f aca="false">IF(E2277="Mão de Obra",J2277,"")</f>
        <v/>
      </c>
      <c r="O2277" s="81" t="n">
        <f aca="false">IF(N2277&lt;&gt;"","",M2277)</f>
        <v>49.44</v>
      </c>
      <c r="P2277" s="82" t="str">
        <f aca="false">IF(A2277="Composição",B2277,"")</f>
        <v/>
      </c>
      <c r="Q2277" s="81" t="str">
        <f aca="false">IF(P2277&lt;&gt;"",SUMIF(L2277:L2277,L2277,N2277:N2277),"")</f>
        <v/>
      </c>
      <c r="R2277" s="81" t="str">
        <f aca="false">IF(P2277&lt;&gt;"",SUMIF(L2277:L2277,L2277,O2277:O2277),"")</f>
        <v/>
      </c>
    </row>
    <row r="2278" customFormat="false" ht="14.25" hidden="true" customHeight="false" outlineLevel="0" collapsed="false">
      <c r="A2278" s="96" t="s">
        <v>679</v>
      </c>
      <c r="B2278" s="97" t="s">
        <v>1481</v>
      </c>
      <c r="C2278" s="96" t="str">
        <f aca="false">VLOOKUP(B2278,INSUMOS!$A:$I,2,0)</f>
        <v>SINAPI</v>
      </c>
      <c r="D2278" s="96" t="str">
        <f aca="false">VLOOKUP(B2278,INSUMOS!$A:$I,3,0)</f>
        <v>LIXA D'AGUA EM FOLHA, GRAO 100</v>
      </c>
      <c r="E2278" s="98" t="str">
        <f aca="false">VLOOKUP(B2278,INSUMOS!$A:$I,4,0)</f>
        <v>Material</v>
      </c>
      <c r="F2278" s="98"/>
      <c r="G2278" s="99" t="str">
        <f aca="false">VLOOKUP(B2278,INSUMOS!$A:$I,5,0)</f>
        <v>UN</v>
      </c>
      <c r="H2278" s="100" t="n">
        <v>0.0173</v>
      </c>
      <c r="I2278" s="101" t="n">
        <f aca="false">VLOOKUP(B2278,INSUMOS!$A:$I,8,0)</f>
        <v>3.03</v>
      </c>
      <c r="J2278" s="101" t="n">
        <f aca="false">TRUNC(H2278*I2278,2)</f>
        <v>0.05</v>
      </c>
      <c r="L2278" s="63" t="n">
        <f aca="false">IF(AND(A2279&lt;&gt;"",A2278=""),L2277+1,L2277)</f>
        <v>218</v>
      </c>
      <c r="M2278" s="80" t="n">
        <f aca="false">IF(OR(A2278="Insumo",A2278="Composição Auxiliar"),J2278,"")</f>
        <v>0.05</v>
      </c>
      <c r="N2278" s="81" t="str">
        <f aca="false">IF(E2278="Mão de Obra",J2278,"")</f>
        <v/>
      </c>
      <c r="O2278" s="81" t="n">
        <f aca="false">IF(N2278&lt;&gt;"","",M2278)</f>
        <v>0.05</v>
      </c>
      <c r="P2278" s="82" t="str">
        <f aca="false">IF(A2278="Composição",B2278,"")</f>
        <v/>
      </c>
      <c r="Q2278" s="81" t="str">
        <f aca="false">IF(P2278&lt;&gt;"",SUMIF(L2278:L2278,L2278,N2278:N2278),"")</f>
        <v/>
      </c>
      <c r="R2278" s="81" t="str">
        <f aca="false">IF(P2278&lt;&gt;"",SUMIF(L2278:L2278,L2278,O2278:O2278),"")</f>
        <v/>
      </c>
    </row>
    <row r="2279" customFormat="false" ht="14.25" hidden="true" customHeight="false" outlineLevel="0" collapsed="false">
      <c r="A2279" s="102"/>
      <c r="B2279" s="102"/>
      <c r="C2279" s="102"/>
      <c r="D2279" s="102"/>
      <c r="E2279" s="102"/>
      <c r="F2279" s="103"/>
      <c r="G2279" s="102"/>
      <c r="H2279" s="103"/>
      <c r="I2279" s="102"/>
      <c r="J2279" s="103"/>
      <c r="L2279" s="63" t="n">
        <f aca="false">IF(AND(A2280&lt;&gt;"",A2279=""),L2278+1,L2278)</f>
        <v>218</v>
      </c>
      <c r="M2279" s="80" t="str">
        <f aca="false">IF(OR(A2279="Insumo",A2279="Composição Auxiliar"),J2279,"")</f>
        <v/>
      </c>
      <c r="N2279" s="81" t="str">
        <f aca="false">IF(E2279="Mão de Obra",J2279,"")</f>
        <v/>
      </c>
      <c r="O2279" s="81" t="str">
        <f aca="false">IF(N2279&lt;&gt;"","",M2279)</f>
        <v/>
      </c>
      <c r="P2279" s="82" t="str">
        <f aca="false">IF(A2279="Composição",B2279,"")</f>
        <v/>
      </c>
      <c r="Q2279" s="81" t="str">
        <f aca="false">IF(P2279&lt;&gt;"",SUMIF(L2279:L2279,L2279,N2279:N2279),"")</f>
        <v/>
      </c>
      <c r="R2279" s="81" t="str">
        <f aca="false">IF(P2279&lt;&gt;"",SUMIF(L2279:L2279,L2279,O2279:O2279),"")</f>
        <v/>
      </c>
    </row>
    <row r="2280" customFormat="false" ht="15" hidden="true" customHeight="false" outlineLevel="0" collapsed="false">
      <c r="A2280" s="102"/>
      <c r="B2280" s="102"/>
      <c r="C2280" s="102"/>
      <c r="D2280" s="102"/>
      <c r="E2280" s="102"/>
      <c r="F2280" s="103"/>
      <c r="G2280" s="102"/>
      <c r="H2280" s="104"/>
      <c r="I2280" s="104"/>
      <c r="J2280" s="103"/>
      <c r="L2280" s="63" t="n">
        <f aca="false">IF(AND(A2281&lt;&gt;"",A2280=""),L2279+1,L2279)</f>
        <v>218</v>
      </c>
      <c r="M2280" s="80" t="str">
        <f aca="false">IF(OR(A2280="Insumo",A2280="Composição Auxiliar"),J2280,"")</f>
        <v/>
      </c>
      <c r="N2280" s="81" t="str">
        <f aca="false">IF(E2280="Mão de Obra",J2280,"")</f>
        <v/>
      </c>
      <c r="O2280" s="81" t="str">
        <f aca="false">IF(N2280&lt;&gt;"","",M2280)</f>
        <v/>
      </c>
      <c r="P2280" s="82" t="str">
        <f aca="false">IF(A2280="Composição",B2280,"")</f>
        <v/>
      </c>
      <c r="Q2280" s="81" t="str">
        <f aca="false">IF(P2280&lt;&gt;"",SUMIF(L2280:L2280,L2280,N2280:N2280),"")</f>
        <v/>
      </c>
      <c r="R2280" s="81" t="str">
        <f aca="false">IF(P2280&lt;&gt;"",SUMIF(L2280:L2280,L2280,O2280:O2280),"")</f>
        <v/>
      </c>
    </row>
    <row r="2281" customFormat="false" ht="15" hidden="true" customHeight="false" outlineLevel="0" collapsed="false">
      <c r="A2281" s="108"/>
      <c r="B2281" s="108"/>
      <c r="C2281" s="108"/>
      <c r="D2281" s="108"/>
      <c r="E2281" s="108"/>
      <c r="F2281" s="108"/>
      <c r="G2281" s="108"/>
      <c r="H2281" s="108"/>
      <c r="I2281" s="108"/>
      <c r="J2281" s="108"/>
      <c r="L2281" s="63" t="n">
        <f aca="false">IF(AND(A2282&lt;&gt;"",A2281=""),L2280+1,L2280)</f>
        <v>219</v>
      </c>
      <c r="M2281" s="80" t="str">
        <f aca="false">IF(OR(A2281="Insumo",A2281="Composição Auxiliar"),J2281,"")</f>
        <v/>
      </c>
      <c r="N2281" s="81" t="str">
        <f aca="false">IF(E2281="Mão de Obra",J2281,"")</f>
        <v/>
      </c>
      <c r="O2281" s="81" t="str">
        <f aca="false">IF(N2281&lt;&gt;"","",M2281)</f>
        <v/>
      </c>
      <c r="P2281" s="82" t="str">
        <f aca="false">IF(A2281="Composição",B2281,"")</f>
        <v/>
      </c>
      <c r="Q2281" s="81" t="str">
        <f aca="false">IF(P2281&lt;&gt;"",SUMIF(L2281:L2281,L2281,N2281:N2281),"")</f>
        <v/>
      </c>
      <c r="R2281" s="81" t="str">
        <f aca="false">IF(P2281&lt;&gt;"",SUMIF(L2281:L2281,L2281,O2281:O2281),"")</f>
        <v/>
      </c>
    </row>
    <row r="2282" customFormat="false" ht="15" hidden="true" customHeight="true" outlineLevel="0" collapsed="false">
      <c r="A2282" s="83" t="s">
        <v>582</v>
      </c>
      <c r="B2282" s="84" t="s">
        <v>655</v>
      </c>
      <c r="C2282" s="83" t="s">
        <v>656</v>
      </c>
      <c r="D2282" s="83" t="s">
        <v>657</v>
      </c>
      <c r="E2282" s="83" t="s">
        <v>658</v>
      </c>
      <c r="F2282" s="83"/>
      <c r="G2282" s="85" t="s">
        <v>659</v>
      </c>
      <c r="H2282" s="84" t="s">
        <v>660</v>
      </c>
      <c r="I2282" s="84" t="s">
        <v>661</v>
      </c>
      <c r="J2282" s="84" t="s">
        <v>662</v>
      </c>
      <c r="L2282" s="63" t="n">
        <f aca="false">IF(AND(A2283&lt;&gt;"",A2282=""),L2281+1,L2281)</f>
        <v>219</v>
      </c>
      <c r="M2282" s="80" t="str">
        <f aca="false">IF(OR(A2282="Insumo",A2282="Composição Auxiliar"),J2282,"")</f>
        <v/>
      </c>
      <c r="N2282" s="81" t="str">
        <f aca="false">IF(E2282="Mão de Obra",J2282,"")</f>
        <v/>
      </c>
      <c r="O2282" s="81" t="str">
        <f aca="false">IF(N2282&lt;&gt;"","",M2282)</f>
        <v/>
      </c>
      <c r="P2282" s="82" t="str">
        <f aca="false">IF(A2282="Composição",B2282,"")</f>
        <v/>
      </c>
      <c r="Q2282" s="81" t="str">
        <f aca="false">IF(P2282&lt;&gt;"",SUMIF(L2282:L2282,L2282,N2282:N2282),"")</f>
        <v/>
      </c>
      <c r="R2282" s="81" t="str">
        <f aca="false">IF(P2282&lt;&gt;"",SUMIF(L2282:L2282,L2282,O2282:O2282),"")</f>
        <v/>
      </c>
    </row>
    <row r="2283" customFormat="false" ht="38.25" hidden="true" customHeight="true" outlineLevel="0" collapsed="false">
      <c r="A2283" s="86" t="s">
        <v>663</v>
      </c>
      <c r="B2283" s="87" t="s">
        <v>583</v>
      </c>
      <c r="C2283" s="86" t="s">
        <v>664</v>
      </c>
      <c r="D2283" s="86" t="s">
        <v>1706</v>
      </c>
      <c r="E2283" s="86" t="s">
        <v>764</v>
      </c>
      <c r="F2283" s="86"/>
      <c r="G2283" s="88" t="s">
        <v>729</v>
      </c>
      <c r="H2283" s="89" t="n">
        <v>1</v>
      </c>
      <c r="I2283" s="90" t="n">
        <f aca="false">SUMIF(L:L,$L2283,M:M)</f>
        <v>30.1</v>
      </c>
      <c r="J2283" s="90" t="n">
        <f aca="false">TRUNC(H2283*I2283,2)</f>
        <v>30.1</v>
      </c>
      <c r="L2283" s="63" t="n">
        <f aca="false">IF(AND(A2284&lt;&gt;"",A2283=""),L2282+1,L2282)</f>
        <v>219</v>
      </c>
      <c r="M2283" s="80" t="str">
        <f aca="false">IF(OR(A2283="Insumo",A2283="Composição Auxiliar"),J2283,"")</f>
        <v/>
      </c>
      <c r="N2283" s="81" t="str">
        <f aca="false">IF(E2283="Mão de Obra",J2283,"")</f>
        <v/>
      </c>
      <c r="O2283" s="81" t="str">
        <f aca="false">IF(N2283&lt;&gt;"","",M2283)</f>
        <v/>
      </c>
      <c r="P2283" s="82" t="str">
        <f aca="false">IF(A2283="Composição",B2283,"")</f>
        <v> 89800 </v>
      </c>
      <c r="Q2283" s="81" t="n">
        <f aca="false">IF(P2283&lt;&gt;"",SUMIF(L2283:L2283,L2283,N2283:N2283),"")</f>
        <v>0</v>
      </c>
      <c r="R2283" s="81" t="n">
        <f aca="false">IF(P2283&lt;&gt;"",SUMIF(L2283:L2283,L2283,O2283:O2283),"")</f>
        <v>0</v>
      </c>
    </row>
    <row r="2284" customFormat="false" ht="25.5" hidden="true" customHeight="true" outlineLevel="0" collapsed="false">
      <c r="A2284" s="91" t="s">
        <v>668</v>
      </c>
      <c r="B2284" s="92" t="s">
        <v>1336</v>
      </c>
      <c r="C2284" s="91" t="s">
        <v>664</v>
      </c>
      <c r="D2284" s="91" t="s">
        <v>1337</v>
      </c>
      <c r="E2284" s="91" t="s">
        <v>671</v>
      </c>
      <c r="F2284" s="91"/>
      <c r="G2284" s="93" t="s">
        <v>672</v>
      </c>
      <c r="H2284" s="94" t="n">
        <v>0.2632</v>
      </c>
      <c r="I2284" s="95" t="n">
        <f aca="false">SUMIFS(J:J,A:A,"Composição",B:B,$B2284)</f>
        <v>19.47</v>
      </c>
      <c r="J2284" s="95" t="n">
        <f aca="false">TRUNC(H2284*I2284,2)</f>
        <v>5.12</v>
      </c>
      <c r="L2284" s="63" t="n">
        <f aca="false">IF(AND(A2285&lt;&gt;"",A2284=""),L2283+1,L2283)</f>
        <v>219</v>
      </c>
      <c r="M2284" s="80" t="n">
        <f aca="false">IF(OR(A2284="Insumo",A2284="Composição Auxiliar"),J2284,"")</f>
        <v>5.12</v>
      </c>
      <c r="N2284" s="81" t="str">
        <f aca="false">IF(E2284="Mão de Obra",J2284,"")</f>
        <v/>
      </c>
      <c r="O2284" s="81" t="n">
        <f aca="false">IF(N2284&lt;&gt;"","",M2284)</f>
        <v>5.12</v>
      </c>
      <c r="P2284" s="82" t="str">
        <f aca="false">IF(A2284="Composição",B2284,"")</f>
        <v/>
      </c>
      <c r="Q2284" s="81" t="str">
        <f aca="false">IF(P2284&lt;&gt;"",SUMIF(L2284:L2284,L2284,N2284:N2284),"")</f>
        <v/>
      </c>
      <c r="R2284" s="81" t="str">
        <f aca="false">IF(P2284&lt;&gt;"",SUMIF(L2284:L2284,L2284,O2284:O2284),"")</f>
        <v/>
      </c>
    </row>
    <row r="2285" customFormat="false" ht="25.5" hidden="true" customHeight="true" outlineLevel="0" collapsed="false">
      <c r="A2285" s="91" t="s">
        <v>668</v>
      </c>
      <c r="B2285" s="92" t="s">
        <v>1292</v>
      </c>
      <c r="C2285" s="91" t="s">
        <v>664</v>
      </c>
      <c r="D2285" s="91" t="s">
        <v>1293</v>
      </c>
      <c r="E2285" s="91" t="s">
        <v>671</v>
      </c>
      <c r="F2285" s="91"/>
      <c r="G2285" s="93" t="s">
        <v>672</v>
      </c>
      <c r="H2285" s="94" t="n">
        <v>0.2632</v>
      </c>
      <c r="I2285" s="95" t="n">
        <f aca="false">SUMIFS(J:J,A:A,"Composição",B:B,$B2285)</f>
        <v>22.94</v>
      </c>
      <c r="J2285" s="95" t="n">
        <f aca="false">TRUNC(H2285*I2285,2)</f>
        <v>6.03</v>
      </c>
      <c r="L2285" s="63" t="n">
        <f aca="false">IF(AND(A2286&lt;&gt;"",A2285=""),L2284+1,L2284)</f>
        <v>219</v>
      </c>
      <c r="M2285" s="80" t="n">
        <f aca="false">IF(OR(A2285="Insumo",A2285="Composição Auxiliar"),J2285,"")</f>
        <v>6.03</v>
      </c>
      <c r="N2285" s="81" t="str">
        <f aca="false">IF(E2285="Mão de Obra",J2285,"")</f>
        <v/>
      </c>
      <c r="O2285" s="81" t="n">
        <f aca="false">IF(N2285&lt;&gt;"","",M2285)</f>
        <v>6.03</v>
      </c>
      <c r="P2285" s="82" t="str">
        <f aca="false">IF(A2285="Composição",B2285,"")</f>
        <v/>
      </c>
      <c r="Q2285" s="81" t="str">
        <f aca="false">IF(P2285&lt;&gt;"",SUMIF(L2285:L2285,L2285,N2285:N2285),"")</f>
        <v/>
      </c>
      <c r="R2285" s="81" t="str">
        <f aca="false">IF(P2285&lt;&gt;"",SUMIF(L2285:L2285,L2285,O2285:O2285),"")</f>
        <v/>
      </c>
    </row>
    <row r="2286" customFormat="false" ht="25.5" hidden="true" customHeight="false" outlineLevel="0" collapsed="false">
      <c r="A2286" s="96" t="s">
        <v>679</v>
      </c>
      <c r="B2286" s="97" t="s">
        <v>1498</v>
      </c>
      <c r="C2286" s="96" t="str">
        <f aca="false">VLOOKUP(B2286,INSUMOS!$A:$I,2,0)</f>
        <v>SINAPI</v>
      </c>
      <c r="D2286" s="96" t="str">
        <f aca="false">VLOOKUP(B2286,INSUMOS!$A:$I,3,0)</f>
        <v>TUBO PVC  SERIE NORMAL, DN 100 MM, PARA ESGOTO  PREDIAL (NBR 5688)</v>
      </c>
      <c r="E2286" s="98" t="str">
        <f aca="false">VLOOKUP(B2286,INSUMOS!$A:$I,4,0)</f>
        <v>Material</v>
      </c>
      <c r="F2286" s="98"/>
      <c r="G2286" s="99" t="str">
        <f aca="false">VLOOKUP(B2286,INSUMOS!$A:$I,5,0)</f>
        <v>M</v>
      </c>
      <c r="H2286" s="100" t="n">
        <v>1.0549</v>
      </c>
      <c r="I2286" s="101" t="n">
        <f aca="false">VLOOKUP(B2286,INSUMOS!$A:$I,8,0)</f>
        <v>17.93</v>
      </c>
      <c r="J2286" s="101" t="n">
        <f aca="false">TRUNC(H2286*I2286,2)</f>
        <v>18.91</v>
      </c>
      <c r="L2286" s="63" t="n">
        <f aca="false">IF(AND(A2287&lt;&gt;"",A2286=""),L2285+1,L2285)</f>
        <v>219</v>
      </c>
      <c r="M2286" s="80" t="n">
        <f aca="false">IF(OR(A2286="Insumo",A2286="Composição Auxiliar"),J2286,"")</f>
        <v>18.91</v>
      </c>
      <c r="N2286" s="81" t="str">
        <f aca="false">IF(E2286="Mão de Obra",J2286,"")</f>
        <v/>
      </c>
      <c r="O2286" s="81" t="n">
        <f aca="false">IF(N2286&lt;&gt;"","",M2286)</f>
        <v>18.91</v>
      </c>
      <c r="P2286" s="82" t="str">
        <f aca="false">IF(A2286="Composição",B2286,"")</f>
        <v/>
      </c>
      <c r="Q2286" s="81" t="str">
        <f aca="false">IF(P2286&lt;&gt;"",SUMIF(L2286:L2286,L2286,N2286:N2286),"")</f>
        <v/>
      </c>
      <c r="R2286" s="81" t="str">
        <f aca="false">IF(P2286&lt;&gt;"",SUMIF(L2286:L2286,L2286,O2286:O2286),"")</f>
        <v/>
      </c>
    </row>
    <row r="2287" customFormat="false" ht="14.25" hidden="true" customHeight="false" outlineLevel="0" collapsed="false">
      <c r="A2287" s="96" t="s">
        <v>679</v>
      </c>
      <c r="B2287" s="97" t="s">
        <v>1481</v>
      </c>
      <c r="C2287" s="96" t="str">
        <f aca="false">VLOOKUP(B2287,INSUMOS!$A:$I,2,0)</f>
        <v>SINAPI</v>
      </c>
      <c r="D2287" s="96" t="str">
        <f aca="false">VLOOKUP(B2287,INSUMOS!$A:$I,3,0)</f>
        <v>LIXA D'AGUA EM FOLHA, GRAO 100</v>
      </c>
      <c r="E2287" s="98" t="str">
        <f aca="false">VLOOKUP(B2287,INSUMOS!$A:$I,4,0)</f>
        <v>Material</v>
      </c>
      <c r="F2287" s="98"/>
      <c r="G2287" s="99" t="str">
        <f aca="false">VLOOKUP(B2287,INSUMOS!$A:$I,5,0)</f>
        <v>UN</v>
      </c>
      <c r="H2287" s="100" t="n">
        <v>0.0146</v>
      </c>
      <c r="I2287" s="101" t="n">
        <f aca="false">VLOOKUP(B2287,INSUMOS!$A:$I,8,0)</f>
        <v>3.03</v>
      </c>
      <c r="J2287" s="101" t="n">
        <f aca="false">TRUNC(H2287*I2287,2)</f>
        <v>0.04</v>
      </c>
      <c r="L2287" s="63" t="n">
        <f aca="false">IF(AND(A2288&lt;&gt;"",A2287=""),L2286+1,L2286)</f>
        <v>219</v>
      </c>
      <c r="M2287" s="80" t="n">
        <f aca="false">IF(OR(A2287="Insumo",A2287="Composição Auxiliar"),J2287,"")</f>
        <v>0.04</v>
      </c>
      <c r="N2287" s="81" t="str">
        <f aca="false">IF(E2287="Mão de Obra",J2287,"")</f>
        <v/>
      </c>
      <c r="O2287" s="81" t="n">
        <f aca="false">IF(N2287&lt;&gt;"","",M2287)</f>
        <v>0.04</v>
      </c>
      <c r="P2287" s="82" t="str">
        <f aca="false">IF(A2287="Composição",B2287,"")</f>
        <v/>
      </c>
      <c r="Q2287" s="81" t="str">
        <f aca="false">IF(P2287&lt;&gt;"",SUMIF(L2287:L2287,L2287,N2287:N2287),"")</f>
        <v/>
      </c>
      <c r="R2287" s="81" t="str">
        <f aca="false">IF(P2287&lt;&gt;"",SUMIF(L2287:L2287,L2287,O2287:O2287),"")</f>
        <v/>
      </c>
    </row>
    <row r="2288" customFormat="false" ht="14.25" hidden="true" customHeight="false" outlineLevel="0" collapsed="false">
      <c r="A2288" s="102"/>
      <c r="B2288" s="102"/>
      <c r="C2288" s="102"/>
      <c r="D2288" s="102"/>
      <c r="E2288" s="102"/>
      <c r="F2288" s="103"/>
      <c r="G2288" s="102"/>
      <c r="H2288" s="103"/>
      <c r="I2288" s="102"/>
      <c r="J2288" s="103"/>
      <c r="L2288" s="63" t="n">
        <f aca="false">IF(AND(A2289&lt;&gt;"",A2288=""),L2287+1,L2287)</f>
        <v>219</v>
      </c>
      <c r="M2288" s="80" t="str">
        <f aca="false">IF(OR(A2288="Insumo",A2288="Composição Auxiliar"),J2288,"")</f>
        <v/>
      </c>
      <c r="N2288" s="81" t="str">
        <f aca="false">IF(E2288="Mão de Obra",J2288,"")</f>
        <v/>
      </c>
      <c r="O2288" s="81" t="str">
        <f aca="false">IF(N2288&lt;&gt;"","",M2288)</f>
        <v/>
      </c>
      <c r="P2288" s="82" t="str">
        <f aca="false">IF(A2288="Composição",B2288,"")</f>
        <v/>
      </c>
      <c r="Q2288" s="81" t="str">
        <f aca="false">IF(P2288&lt;&gt;"",SUMIF(L2288:L2288,L2288,N2288:N2288),"")</f>
        <v/>
      </c>
      <c r="R2288" s="81" t="str">
        <f aca="false">IF(P2288&lt;&gt;"",SUMIF(L2288:L2288,L2288,O2288:O2288),"")</f>
        <v/>
      </c>
    </row>
    <row r="2289" customFormat="false" ht="15" hidden="true" customHeight="false" outlineLevel="0" collapsed="false">
      <c r="A2289" s="102"/>
      <c r="B2289" s="102"/>
      <c r="C2289" s="102"/>
      <c r="D2289" s="102"/>
      <c r="E2289" s="102"/>
      <c r="F2289" s="103"/>
      <c r="G2289" s="102"/>
      <c r="H2289" s="104"/>
      <c r="I2289" s="104"/>
      <c r="J2289" s="103"/>
      <c r="L2289" s="63" t="n">
        <f aca="false">IF(AND(A2290&lt;&gt;"",A2289=""),L2288+1,L2288)</f>
        <v>219</v>
      </c>
      <c r="M2289" s="80" t="str">
        <f aca="false">IF(OR(A2289="Insumo",A2289="Composição Auxiliar"),J2289,"")</f>
        <v/>
      </c>
      <c r="N2289" s="81" t="str">
        <f aca="false">IF(E2289="Mão de Obra",J2289,"")</f>
        <v/>
      </c>
      <c r="O2289" s="81" t="str">
        <f aca="false">IF(N2289&lt;&gt;"","",M2289)</f>
        <v/>
      </c>
      <c r="P2289" s="82" t="str">
        <f aca="false">IF(A2289="Composição",B2289,"")</f>
        <v/>
      </c>
      <c r="Q2289" s="81" t="str">
        <f aca="false">IF(P2289&lt;&gt;"",SUMIF(L2289:L2289,L2289,N2289:N2289),"")</f>
        <v/>
      </c>
      <c r="R2289" s="81" t="str">
        <f aca="false">IF(P2289&lt;&gt;"",SUMIF(L2289:L2289,L2289,O2289:O2289),"")</f>
        <v/>
      </c>
    </row>
    <row r="2290" customFormat="false" ht="15" hidden="true" customHeight="false" outlineLevel="0" collapsed="false">
      <c r="A2290" s="108"/>
      <c r="B2290" s="108"/>
      <c r="C2290" s="108"/>
      <c r="D2290" s="108"/>
      <c r="E2290" s="108"/>
      <c r="F2290" s="108"/>
      <c r="G2290" s="108"/>
      <c r="H2290" s="108"/>
      <c r="I2290" s="108"/>
      <c r="J2290" s="108"/>
      <c r="L2290" s="63" t="n">
        <f aca="false">IF(AND(A2291&lt;&gt;"",A2290=""),L2289+1,L2289)</f>
        <v>220</v>
      </c>
      <c r="M2290" s="80" t="str">
        <f aca="false">IF(OR(A2290="Insumo",A2290="Composição Auxiliar"),J2290,"")</f>
        <v/>
      </c>
      <c r="N2290" s="81" t="str">
        <f aca="false">IF(E2290="Mão de Obra",J2290,"")</f>
        <v/>
      </c>
      <c r="O2290" s="81" t="str">
        <f aca="false">IF(N2290&lt;&gt;"","",M2290)</f>
        <v/>
      </c>
      <c r="P2290" s="82" t="str">
        <f aca="false">IF(A2290="Composição",B2290,"")</f>
        <v/>
      </c>
      <c r="Q2290" s="81" t="str">
        <f aca="false">IF(P2290&lt;&gt;"",SUMIF(L2290:L2290,L2290,N2290:N2290),"")</f>
        <v/>
      </c>
      <c r="R2290" s="81" t="str">
        <f aca="false">IF(P2290&lt;&gt;"",SUMIF(L2290:L2290,L2290,O2290:O2290),"")</f>
        <v/>
      </c>
    </row>
    <row r="2291" customFormat="false" ht="15" hidden="true" customHeight="true" outlineLevel="0" collapsed="false">
      <c r="A2291" s="83" t="s">
        <v>584</v>
      </c>
      <c r="B2291" s="84" t="s">
        <v>655</v>
      </c>
      <c r="C2291" s="83" t="s">
        <v>656</v>
      </c>
      <c r="D2291" s="83" t="s">
        <v>657</v>
      </c>
      <c r="E2291" s="83" t="s">
        <v>658</v>
      </c>
      <c r="F2291" s="83"/>
      <c r="G2291" s="85" t="s">
        <v>659</v>
      </c>
      <c r="H2291" s="84" t="s">
        <v>660</v>
      </c>
      <c r="I2291" s="84" t="s">
        <v>661</v>
      </c>
      <c r="J2291" s="84" t="s">
        <v>662</v>
      </c>
      <c r="L2291" s="63" t="n">
        <f aca="false">IF(AND(A2292&lt;&gt;"",A2291=""),L2290+1,L2290)</f>
        <v>220</v>
      </c>
      <c r="M2291" s="80" t="str">
        <f aca="false">IF(OR(A2291="Insumo",A2291="Composição Auxiliar"),J2291,"")</f>
        <v/>
      </c>
      <c r="N2291" s="81" t="str">
        <f aca="false">IF(E2291="Mão de Obra",J2291,"")</f>
        <v/>
      </c>
      <c r="O2291" s="81" t="str">
        <f aca="false">IF(N2291&lt;&gt;"","",M2291)</f>
        <v/>
      </c>
      <c r="P2291" s="82" t="str">
        <f aca="false">IF(A2291="Composição",B2291,"")</f>
        <v/>
      </c>
      <c r="Q2291" s="81" t="str">
        <f aca="false">IF(P2291&lt;&gt;"",SUMIF(L2291:L2291,L2291,N2291:N2291),"")</f>
        <v/>
      </c>
      <c r="R2291" s="81" t="str">
        <f aca="false">IF(P2291&lt;&gt;"",SUMIF(L2291:L2291,L2291,O2291:O2291),"")</f>
        <v/>
      </c>
    </row>
    <row r="2292" customFormat="false" ht="38.25" hidden="true" customHeight="true" outlineLevel="0" collapsed="false">
      <c r="A2292" s="86" t="s">
        <v>663</v>
      </c>
      <c r="B2292" s="87" t="s">
        <v>585</v>
      </c>
      <c r="C2292" s="86" t="s">
        <v>716</v>
      </c>
      <c r="D2292" s="86" t="s">
        <v>1707</v>
      </c>
      <c r="E2292" s="86" t="s">
        <v>764</v>
      </c>
      <c r="F2292" s="86"/>
      <c r="G2292" s="88" t="s">
        <v>718</v>
      </c>
      <c r="H2292" s="89" t="n">
        <v>1</v>
      </c>
      <c r="I2292" s="90" t="n">
        <f aca="false">SUMIF(L:L,$L2292,M:M)</f>
        <v>90.79</v>
      </c>
      <c r="J2292" s="90" t="n">
        <f aca="false">TRUNC(H2292*I2292,2)</f>
        <v>90.79</v>
      </c>
      <c r="L2292" s="63" t="n">
        <f aca="false">IF(AND(A2293&lt;&gt;"",A2292=""),L2291+1,L2291)</f>
        <v>220</v>
      </c>
      <c r="M2292" s="80" t="str">
        <f aca="false">IF(OR(A2292="Insumo",A2292="Composição Auxiliar"),J2292,"")</f>
        <v/>
      </c>
      <c r="N2292" s="81" t="str">
        <f aca="false">IF(E2292="Mão de Obra",J2292,"")</f>
        <v/>
      </c>
      <c r="O2292" s="81" t="str">
        <f aca="false">IF(N2292&lt;&gt;"","",M2292)</f>
        <v/>
      </c>
      <c r="P2292" s="82" t="str">
        <f aca="false">IF(A2292="Composição",B2292,"")</f>
        <v> S-HID-PVC-LEVE-CNX-TE-RED-150X100 </v>
      </c>
      <c r="Q2292" s="81" t="n">
        <f aca="false">IF(P2292&lt;&gt;"",SUMIF(L2292:L2292,L2292,N2292:N2292),"")</f>
        <v>0</v>
      </c>
      <c r="R2292" s="81" t="n">
        <f aca="false">IF(P2292&lt;&gt;"",SUMIF(L2292:L2292,L2292,O2292:O2292),"")</f>
        <v>0</v>
      </c>
    </row>
    <row r="2293" customFormat="false" ht="25.5" hidden="true" customHeight="true" outlineLevel="0" collapsed="false">
      <c r="A2293" s="91" t="s">
        <v>668</v>
      </c>
      <c r="B2293" s="92" t="s">
        <v>1336</v>
      </c>
      <c r="C2293" s="91" t="s">
        <v>664</v>
      </c>
      <c r="D2293" s="91" t="s">
        <v>1337</v>
      </c>
      <c r="E2293" s="91" t="s">
        <v>671</v>
      </c>
      <c r="F2293" s="91"/>
      <c r="G2293" s="93" t="s">
        <v>672</v>
      </c>
      <c r="H2293" s="94" t="n">
        <v>0.2568</v>
      </c>
      <c r="I2293" s="95" t="n">
        <f aca="false">SUMIFS(J:J,A:A,"Composição",B:B,$B2293)</f>
        <v>19.47</v>
      </c>
      <c r="J2293" s="95" t="n">
        <f aca="false">TRUNC(H2293*I2293,2)</f>
        <v>4.99</v>
      </c>
      <c r="L2293" s="63" t="n">
        <f aca="false">IF(AND(A2294&lt;&gt;"",A2293=""),L2292+1,L2292)</f>
        <v>220</v>
      </c>
      <c r="M2293" s="80" t="n">
        <f aca="false">IF(OR(A2293="Insumo",A2293="Composição Auxiliar"),J2293,"")</f>
        <v>4.99</v>
      </c>
      <c r="N2293" s="81" t="str">
        <f aca="false">IF(E2293="Mão de Obra",J2293,"")</f>
        <v/>
      </c>
      <c r="O2293" s="81" t="n">
        <f aca="false">IF(N2293&lt;&gt;"","",M2293)</f>
        <v>4.99</v>
      </c>
      <c r="P2293" s="82" t="str">
        <f aca="false">IF(A2293="Composição",B2293,"")</f>
        <v/>
      </c>
      <c r="Q2293" s="81" t="str">
        <f aca="false">IF(P2293&lt;&gt;"",SUMIF(L2293:L2293,L2293,N2293:N2293),"")</f>
        <v/>
      </c>
      <c r="R2293" s="81" t="str">
        <f aca="false">IF(P2293&lt;&gt;"",SUMIF(L2293:L2293,L2293,O2293:O2293),"")</f>
        <v/>
      </c>
    </row>
    <row r="2294" customFormat="false" ht="25.5" hidden="true" customHeight="true" outlineLevel="0" collapsed="false">
      <c r="A2294" s="91" t="s">
        <v>668</v>
      </c>
      <c r="B2294" s="92" t="s">
        <v>1292</v>
      </c>
      <c r="C2294" s="91" t="s">
        <v>664</v>
      </c>
      <c r="D2294" s="91" t="s">
        <v>1293</v>
      </c>
      <c r="E2294" s="91" t="s">
        <v>671</v>
      </c>
      <c r="F2294" s="91"/>
      <c r="G2294" s="93" t="s">
        <v>672</v>
      </c>
      <c r="H2294" s="94" t="n">
        <v>0.2568</v>
      </c>
      <c r="I2294" s="95" t="n">
        <f aca="false">SUMIFS(J:J,A:A,"Composição",B:B,$B2294)</f>
        <v>22.94</v>
      </c>
      <c r="J2294" s="95" t="n">
        <f aca="false">TRUNC(H2294*I2294,2)</f>
        <v>5.89</v>
      </c>
      <c r="L2294" s="63" t="n">
        <f aca="false">IF(AND(A2295&lt;&gt;"",A2294=""),L2293+1,L2293)</f>
        <v>220</v>
      </c>
      <c r="M2294" s="80" t="n">
        <f aca="false">IF(OR(A2294="Insumo",A2294="Composição Auxiliar"),J2294,"")</f>
        <v>5.89</v>
      </c>
      <c r="N2294" s="81" t="str">
        <f aca="false">IF(E2294="Mão de Obra",J2294,"")</f>
        <v/>
      </c>
      <c r="O2294" s="81" t="n">
        <f aca="false">IF(N2294&lt;&gt;"","",M2294)</f>
        <v>5.89</v>
      </c>
      <c r="P2294" s="82" t="str">
        <f aca="false">IF(A2294="Composição",B2294,"")</f>
        <v/>
      </c>
      <c r="Q2294" s="81" t="str">
        <f aca="false">IF(P2294&lt;&gt;"",SUMIF(L2294:L2294,L2294,N2294:N2294),"")</f>
        <v/>
      </c>
      <c r="R2294" s="81" t="str">
        <f aca="false">IF(P2294&lt;&gt;"",SUMIF(L2294:L2294,L2294,O2294:O2294),"")</f>
        <v/>
      </c>
    </row>
    <row r="2295" customFormat="false" ht="14.25" hidden="true" customHeight="false" outlineLevel="0" collapsed="false">
      <c r="A2295" s="96" t="s">
        <v>679</v>
      </c>
      <c r="B2295" s="97" t="s">
        <v>1708</v>
      </c>
      <c r="C2295" s="96" t="str">
        <f aca="false">VLOOKUP(B2295,INSUMOS!$A:$I,2,0)</f>
        <v>SINAPI</v>
      </c>
      <c r="D2295" s="96" t="str">
        <f aca="false">VLOOKUP(B2295,INSUMOS!$A:$I,3,0)</f>
        <v>ANEL BORRACHA PARA TUBO ESGOTO PREDIAL, DN 100 MM (NBR 5688)</v>
      </c>
      <c r="E2295" s="98" t="str">
        <f aca="false">VLOOKUP(B2295,INSUMOS!$A:$I,4,0)</f>
        <v>Material</v>
      </c>
      <c r="F2295" s="98"/>
      <c r="G2295" s="99" t="str">
        <f aca="false">VLOOKUP(B2295,INSUMOS!$A:$I,5,0)</f>
        <v>UN</v>
      </c>
      <c r="H2295" s="100" t="n">
        <v>1</v>
      </c>
      <c r="I2295" s="101" t="n">
        <f aca="false">VLOOKUP(B2295,INSUMOS!$A:$I,8,0)</f>
        <v>3</v>
      </c>
      <c r="J2295" s="101" t="n">
        <f aca="false">TRUNC(H2295*I2295,2)</f>
        <v>3</v>
      </c>
      <c r="L2295" s="63" t="n">
        <f aca="false">IF(AND(A2296&lt;&gt;"",A2295=""),L2294+1,L2294)</f>
        <v>220</v>
      </c>
      <c r="M2295" s="80" t="n">
        <f aca="false">IF(OR(A2295="Insumo",A2295="Composição Auxiliar"),J2295,"")</f>
        <v>3</v>
      </c>
      <c r="N2295" s="81" t="str">
        <f aca="false">IF(E2295="Mão de Obra",J2295,"")</f>
        <v/>
      </c>
      <c r="O2295" s="81" t="n">
        <f aca="false">IF(N2295&lt;&gt;"","",M2295)</f>
        <v>3</v>
      </c>
      <c r="P2295" s="82" t="str">
        <f aca="false">IF(A2295="Composição",B2295,"")</f>
        <v/>
      </c>
      <c r="Q2295" s="81" t="str">
        <f aca="false">IF(P2295&lt;&gt;"",SUMIF(L2295:L2295,L2295,N2295:N2295),"")</f>
        <v/>
      </c>
      <c r="R2295" s="81" t="str">
        <f aca="false">IF(P2295&lt;&gt;"",SUMIF(L2295:L2295,L2295,O2295:O2295),"")</f>
        <v/>
      </c>
    </row>
    <row r="2296" customFormat="false" ht="38.25" hidden="true" customHeight="false" outlineLevel="0" collapsed="false">
      <c r="A2296" s="96" t="s">
        <v>679</v>
      </c>
      <c r="B2296" s="97" t="s">
        <v>1709</v>
      </c>
      <c r="C2296" s="96" t="str">
        <f aca="false">VLOOKUP(B2296,INSUMOS!$A:$I,2,0)</f>
        <v>SINAPI</v>
      </c>
      <c r="D2296" s="96" t="str">
        <f aca="false">VLOOKUP(B2296,INSUMOS!$A:$I,3,0)</f>
        <v>PASTA LUBRIFICANTE PARA TUBOS E CONEXOES COM JUNTA ELASTICA, EMBALAGEM DE *400* GR (USO EM PVC, ACO, POLIETILENO E OUTROS)</v>
      </c>
      <c r="E2296" s="98" t="str">
        <f aca="false">VLOOKUP(B2296,INSUMOS!$A:$I,4,0)</f>
        <v>Material</v>
      </c>
      <c r="F2296" s="98"/>
      <c r="G2296" s="99" t="str">
        <f aca="false">VLOOKUP(B2296,INSUMOS!$A:$I,5,0)</f>
        <v>UN</v>
      </c>
      <c r="H2296" s="100" t="n">
        <v>0.1725</v>
      </c>
      <c r="I2296" s="101" t="n">
        <f aca="false">VLOOKUP(B2296,INSUMOS!$A:$I,8,0)</f>
        <v>30.17</v>
      </c>
      <c r="J2296" s="101" t="n">
        <f aca="false">TRUNC(H2296*I2296,2)</f>
        <v>5.2</v>
      </c>
      <c r="L2296" s="63" t="n">
        <f aca="false">IF(AND(A2297&lt;&gt;"",A2296=""),L2295+1,L2295)</f>
        <v>220</v>
      </c>
      <c r="M2296" s="80" t="n">
        <f aca="false">IF(OR(A2296="Insumo",A2296="Composição Auxiliar"),J2296,"")</f>
        <v>5.2</v>
      </c>
      <c r="N2296" s="81" t="str">
        <f aca="false">IF(E2296="Mão de Obra",J2296,"")</f>
        <v/>
      </c>
      <c r="O2296" s="81" t="n">
        <f aca="false">IF(N2296&lt;&gt;"","",M2296)</f>
        <v>5.2</v>
      </c>
      <c r="P2296" s="82" t="str">
        <f aca="false">IF(A2296="Composição",B2296,"")</f>
        <v/>
      </c>
      <c r="Q2296" s="81" t="str">
        <f aca="false">IF(P2296&lt;&gt;"",SUMIF(L2296:L2296,L2296,N2296:N2296),"")</f>
        <v/>
      </c>
      <c r="R2296" s="81" t="str">
        <f aca="false">IF(P2296&lt;&gt;"",SUMIF(L2296:L2296,L2296,O2296:O2296),"")</f>
        <v/>
      </c>
    </row>
    <row r="2297" customFormat="false" ht="25.5" hidden="true" customHeight="false" outlineLevel="0" collapsed="false">
      <c r="A2297" s="96" t="s">
        <v>679</v>
      </c>
      <c r="B2297" s="97" t="s">
        <v>1710</v>
      </c>
      <c r="C2297" s="96" t="str">
        <f aca="false">VLOOKUP(B2297,INSUMOS!$A:$I,2,0)</f>
        <v>SINAPI</v>
      </c>
      <c r="D2297" s="96" t="str">
        <f aca="false">VLOOKUP(B2297,INSUMOS!$A:$I,3,0)</f>
        <v>ANEL BORRACHA, PARA TUBO PVC, REDE COLETOR ESGOTO, DN 150 MM (NBR 7362)</v>
      </c>
      <c r="E2297" s="98" t="str">
        <f aca="false">VLOOKUP(B2297,INSUMOS!$A:$I,4,0)</f>
        <v>Material</v>
      </c>
      <c r="F2297" s="98"/>
      <c r="G2297" s="99" t="str">
        <f aca="false">VLOOKUP(B2297,INSUMOS!$A:$I,5,0)</f>
        <v>UN</v>
      </c>
      <c r="H2297" s="100" t="n">
        <v>2</v>
      </c>
      <c r="I2297" s="101" t="n">
        <f aca="false">VLOOKUP(B2297,INSUMOS!$A:$I,8,0)</f>
        <v>10.45</v>
      </c>
      <c r="J2297" s="101" t="n">
        <f aca="false">TRUNC(H2297*I2297,2)</f>
        <v>20.9</v>
      </c>
      <c r="L2297" s="63" t="n">
        <f aca="false">IF(AND(A2298&lt;&gt;"",A2297=""),L2296+1,L2296)</f>
        <v>220</v>
      </c>
      <c r="M2297" s="80" t="n">
        <f aca="false">IF(OR(A2297="Insumo",A2297="Composição Auxiliar"),J2297,"")</f>
        <v>20.9</v>
      </c>
      <c r="N2297" s="81" t="str">
        <f aca="false">IF(E2297="Mão de Obra",J2297,"")</f>
        <v/>
      </c>
      <c r="O2297" s="81" t="n">
        <f aca="false">IF(N2297&lt;&gt;"","",M2297)</f>
        <v>20.9</v>
      </c>
      <c r="P2297" s="82" t="str">
        <f aca="false">IF(A2297="Composição",B2297,"")</f>
        <v/>
      </c>
      <c r="Q2297" s="81" t="str">
        <f aca="false">IF(P2297&lt;&gt;"",SUMIF(L2297:L2297,L2297,N2297:N2297),"")</f>
        <v/>
      </c>
      <c r="R2297" s="81" t="str">
        <f aca="false">IF(P2297&lt;&gt;"",SUMIF(L2297:L2297,L2297,O2297:O2297),"")</f>
        <v/>
      </c>
    </row>
    <row r="2298" customFormat="false" ht="38.25" hidden="true" customHeight="false" outlineLevel="0" collapsed="false">
      <c r="A2298" s="96" t="s">
        <v>679</v>
      </c>
      <c r="B2298" s="97" t="s">
        <v>1711</v>
      </c>
      <c r="C2298" s="96" t="str">
        <f aca="false">VLOOKUP(B2298,INSUMOS!$A:$I,2,0)</f>
        <v>Próprio</v>
      </c>
      <c r="D2298" s="96" t="str">
        <f aca="false">VLOOKUP(B2298,INSUMOS!$A:$I,3,0)</f>
        <v>TE DE REDUÇÃO, PVC LEVE, SÉRIE NORMAL, CURTO, 90 GRAUS, COM BOLSA PARA ANEL, 150 X 100 MM</v>
      </c>
      <c r="E2298" s="98" t="str">
        <f aca="false">VLOOKUP(B2298,INSUMOS!$A:$I,4,0)</f>
        <v>Material</v>
      </c>
      <c r="F2298" s="98"/>
      <c r="G2298" s="99" t="str">
        <f aca="false">VLOOKUP(B2298,INSUMOS!$A:$I,5,0)</f>
        <v>UN</v>
      </c>
      <c r="H2298" s="100" t="n">
        <v>1</v>
      </c>
      <c r="I2298" s="101" t="n">
        <f aca="false">VLOOKUP(B2298,INSUMOS!$A:$I,8,0)</f>
        <v>50.81</v>
      </c>
      <c r="J2298" s="101" t="n">
        <f aca="false">TRUNC(H2298*I2298,2)</f>
        <v>50.81</v>
      </c>
      <c r="L2298" s="63" t="n">
        <f aca="false">IF(AND(A2299&lt;&gt;"",A2298=""),L2297+1,L2297)</f>
        <v>220</v>
      </c>
      <c r="M2298" s="80" t="n">
        <f aca="false">IF(OR(A2298="Insumo",A2298="Composição Auxiliar"),J2298,"")</f>
        <v>50.81</v>
      </c>
      <c r="N2298" s="81" t="str">
        <f aca="false">IF(E2298="Mão de Obra",J2298,"")</f>
        <v/>
      </c>
      <c r="O2298" s="81" t="n">
        <f aca="false">IF(N2298&lt;&gt;"","",M2298)</f>
        <v>50.81</v>
      </c>
      <c r="P2298" s="82" t="str">
        <f aca="false">IF(A2298="Composição",B2298,"")</f>
        <v/>
      </c>
      <c r="Q2298" s="81" t="str">
        <f aca="false">IF(P2298&lt;&gt;"",SUMIF(L2298:L2298,L2298,N2298:N2298),"")</f>
        <v/>
      </c>
      <c r="R2298" s="81" t="str">
        <f aca="false">IF(P2298&lt;&gt;"",SUMIF(L2298:L2298,L2298,O2298:O2298),"")</f>
        <v/>
      </c>
    </row>
    <row r="2299" customFormat="false" ht="14.25" hidden="true" customHeight="false" outlineLevel="0" collapsed="false">
      <c r="A2299" s="102"/>
      <c r="B2299" s="102"/>
      <c r="C2299" s="102"/>
      <c r="D2299" s="102"/>
      <c r="E2299" s="102"/>
      <c r="F2299" s="103"/>
      <c r="G2299" s="102"/>
      <c r="H2299" s="103"/>
      <c r="I2299" s="102"/>
      <c r="J2299" s="103"/>
      <c r="L2299" s="63" t="n">
        <f aca="false">IF(AND(A2300&lt;&gt;"",A2299=""),L2298+1,L2298)</f>
        <v>220</v>
      </c>
      <c r="M2299" s="80" t="str">
        <f aca="false">IF(OR(A2299="Insumo",A2299="Composição Auxiliar"),J2299,"")</f>
        <v/>
      </c>
      <c r="N2299" s="81" t="str">
        <f aca="false">IF(E2299="Mão de Obra",J2299,"")</f>
        <v/>
      </c>
      <c r="O2299" s="81" t="str">
        <f aca="false">IF(N2299&lt;&gt;"","",M2299)</f>
        <v/>
      </c>
      <c r="P2299" s="82" t="str">
        <f aca="false">IF(A2299="Composição",B2299,"")</f>
        <v/>
      </c>
      <c r="Q2299" s="81" t="str">
        <f aca="false">IF(P2299&lt;&gt;"",SUMIF(L2299:L2299,L2299,N2299:N2299),"")</f>
        <v/>
      </c>
      <c r="R2299" s="81" t="str">
        <f aca="false">IF(P2299&lt;&gt;"",SUMIF(L2299:L2299,L2299,O2299:O2299),"")</f>
        <v/>
      </c>
    </row>
    <row r="2300" customFormat="false" ht="15" hidden="true" customHeight="false" outlineLevel="0" collapsed="false">
      <c r="A2300" s="102"/>
      <c r="B2300" s="102"/>
      <c r="C2300" s="102"/>
      <c r="D2300" s="102"/>
      <c r="E2300" s="102"/>
      <c r="F2300" s="103"/>
      <c r="G2300" s="102"/>
      <c r="H2300" s="104"/>
      <c r="I2300" s="104"/>
      <c r="J2300" s="103"/>
      <c r="L2300" s="63" t="n">
        <f aca="false">IF(AND(A2301&lt;&gt;"",A2300=""),L2299+1,L2299)</f>
        <v>220</v>
      </c>
      <c r="M2300" s="80" t="str">
        <f aca="false">IF(OR(A2300="Insumo",A2300="Composição Auxiliar"),J2300,"")</f>
        <v/>
      </c>
      <c r="N2300" s="81" t="str">
        <f aca="false">IF(E2300="Mão de Obra",J2300,"")</f>
        <v/>
      </c>
      <c r="O2300" s="81" t="str">
        <f aca="false">IF(N2300&lt;&gt;"","",M2300)</f>
        <v/>
      </c>
      <c r="P2300" s="82" t="str">
        <f aca="false">IF(A2300="Composição",B2300,"")</f>
        <v/>
      </c>
      <c r="Q2300" s="81" t="str">
        <f aca="false">IF(P2300&lt;&gt;"",SUMIF(L2300:L2300,L2300,N2300:N2300),"")</f>
        <v/>
      </c>
      <c r="R2300" s="81" t="str">
        <f aca="false">IF(P2300&lt;&gt;"",SUMIF(L2300:L2300,L2300,O2300:O2300),"")</f>
        <v/>
      </c>
    </row>
    <row r="2301" customFormat="false" ht="15" hidden="true" customHeight="false" outlineLevel="0" collapsed="false">
      <c r="A2301" s="108"/>
      <c r="B2301" s="108"/>
      <c r="C2301" s="108"/>
      <c r="D2301" s="108"/>
      <c r="E2301" s="108"/>
      <c r="F2301" s="108"/>
      <c r="G2301" s="108"/>
      <c r="H2301" s="108"/>
      <c r="I2301" s="108"/>
      <c r="J2301" s="108"/>
      <c r="L2301" s="63" t="n">
        <f aca="false">IF(AND(A2302&lt;&gt;"",A2301=""),L2300+1,L2300)</f>
        <v>221</v>
      </c>
      <c r="M2301" s="80" t="str">
        <f aca="false">IF(OR(A2301="Insumo",A2301="Composição Auxiliar"),J2301,"")</f>
        <v/>
      </c>
      <c r="N2301" s="81" t="str">
        <f aca="false">IF(E2301="Mão de Obra",J2301,"")</f>
        <v/>
      </c>
      <c r="O2301" s="81" t="str">
        <f aca="false">IF(N2301&lt;&gt;"","",M2301)</f>
        <v/>
      </c>
      <c r="P2301" s="82" t="str">
        <f aca="false">IF(A2301="Composição",B2301,"")</f>
        <v/>
      </c>
      <c r="Q2301" s="81" t="str">
        <f aca="false">IF(P2301&lt;&gt;"",SUMIF(L2301:L2301,L2301,N2301:N2301),"")</f>
        <v/>
      </c>
      <c r="R2301" s="81" t="str">
        <f aca="false">IF(P2301&lt;&gt;"",SUMIF(L2301:L2301,L2301,O2301:O2301),"")</f>
        <v/>
      </c>
    </row>
    <row r="2302" customFormat="false" ht="15" hidden="true" customHeight="true" outlineLevel="0" collapsed="false">
      <c r="A2302" s="83" t="s">
        <v>586</v>
      </c>
      <c r="B2302" s="84" t="s">
        <v>655</v>
      </c>
      <c r="C2302" s="83" t="s">
        <v>656</v>
      </c>
      <c r="D2302" s="83" t="s">
        <v>657</v>
      </c>
      <c r="E2302" s="83" t="s">
        <v>658</v>
      </c>
      <c r="F2302" s="83"/>
      <c r="G2302" s="85" t="s">
        <v>659</v>
      </c>
      <c r="H2302" s="84" t="s">
        <v>660</v>
      </c>
      <c r="I2302" s="84" t="s">
        <v>661</v>
      </c>
      <c r="J2302" s="84" t="s">
        <v>662</v>
      </c>
      <c r="L2302" s="63" t="n">
        <f aca="false">IF(AND(A2303&lt;&gt;"",A2302=""),L2301+1,L2301)</f>
        <v>221</v>
      </c>
      <c r="M2302" s="80" t="str">
        <f aca="false">IF(OR(A2302="Insumo",A2302="Composição Auxiliar"),J2302,"")</f>
        <v/>
      </c>
      <c r="N2302" s="81" t="str">
        <f aca="false">IF(E2302="Mão de Obra",J2302,"")</f>
        <v/>
      </c>
      <c r="O2302" s="81" t="str">
        <f aca="false">IF(N2302&lt;&gt;"","",M2302)</f>
        <v/>
      </c>
      <c r="P2302" s="82" t="str">
        <f aca="false">IF(A2302="Composição",B2302,"")</f>
        <v/>
      </c>
      <c r="Q2302" s="81" t="str">
        <f aca="false">IF(P2302&lt;&gt;"",SUMIF(L2302:L2302,L2302,N2302:N2302),"")</f>
        <v/>
      </c>
      <c r="R2302" s="81" t="str">
        <f aca="false">IF(P2302&lt;&gt;"",SUMIF(L2302:L2302,L2302,O2302:O2302),"")</f>
        <v/>
      </c>
    </row>
    <row r="2303" customFormat="false" ht="38.25" hidden="true" customHeight="true" outlineLevel="0" collapsed="false">
      <c r="A2303" s="86" t="s">
        <v>663</v>
      </c>
      <c r="B2303" s="87" t="s">
        <v>587</v>
      </c>
      <c r="C2303" s="86" t="s">
        <v>664</v>
      </c>
      <c r="D2303" s="86" t="s">
        <v>1712</v>
      </c>
      <c r="E2303" s="86" t="s">
        <v>764</v>
      </c>
      <c r="F2303" s="86"/>
      <c r="G2303" s="88" t="s">
        <v>718</v>
      </c>
      <c r="H2303" s="89" t="n">
        <v>1</v>
      </c>
      <c r="I2303" s="90" t="n">
        <f aca="false">SUMIF(L:L,$L2303,M:M)</f>
        <v>114.01</v>
      </c>
      <c r="J2303" s="90" t="n">
        <f aca="false">TRUNC(H2303*I2303,2)</f>
        <v>114.01</v>
      </c>
      <c r="L2303" s="63" t="n">
        <f aca="false">IF(AND(A2304&lt;&gt;"",A2303=""),L2302+1,L2302)</f>
        <v>221</v>
      </c>
      <c r="M2303" s="80" t="str">
        <f aca="false">IF(OR(A2303="Insumo",A2303="Composição Auxiliar"),J2303,"")</f>
        <v/>
      </c>
      <c r="N2303" s="81" t="str">
        <f aca="false">IF(E2303="Mão de Obra",J2303,"")</f>
        <v/>
      </c>
      <c r="O2303" s="81" t="str">
        <f aca="false">IF(N2303&lt;&gt;"","",M2303)</f>
        <v/>
      </c>
      <c r="P2303" s="82" t="str">
        <f aca="false">IF(A2303="Composição",B2303,"")</f>
        <v> 89854 </v>
      </c>
      <c r="Q2303" s="81" t="n">
        <f aca="false">IF(P2303&lt;&gt;"",SUMIF(L2303:L2303,L2303,N2303:N2303),"")</f>
        <v>0</v>
      </c>
      <c r="R2303" s="81" t="n">
        <f aca="false">IF(P2303&lt;&gt;"",SUMIF(L2303:L2303,L2303,O2303:O2303),"")</f>
        <v>0</v>
      </c>
    </row>
    <row r="2304" customFormat="false" ht="25.5" hidden="true" customHeight="true" outlineLevel="0" collapsed="false">
      <c r="A2304" s="91" t="s">
        <v>668</v>
      </c>
      <c r="B2304" s="92" t="s">
        <v>1292</v>
      </c>
      <c r="C2304" s="91" t="s">
        <v>664</v>
      </c>
      <c r="D2304" s="91" t="s">
        <v>1293</v>
      </c>
      <c r="E2304" s="91" t="s">
        <v>671</v>
      </c>
      <c r="F2304" s="91"/>
      <c r="G2304" s="93" t="s">
        <v>672</v>
      </c>
      <c r="H2304" s="94" t="n">
        <v>0.3605</v>
      </c>
      <c r="I2304" s="95" t="n">
        <f aca="false">SUMIFS(J:J,A:A,"Composição",B:B,$B2304)</f>
        <v>22.94</v>
      </c>
      <c r="J2304" s="95" t="n">
        <f aca="false">TRUNC(H2304*I2304,2)</f>
        <v>8.26</v>
      </c>
      <c r="L2304" s="63" t="n">
        <f aca="false">IF(AND(A2305&lt;&gt;"",A2304=""),L2303+1,L2303)</f>
        <v>221</v>
      </c>
      <c r="M2304" s="80" t="n">
        <f aca="false">IF(OR(A2304="Insumo",A2304="Composição Auxiliar"),J2304,"")</f>
        <v>8.26</v>
      </c>
      <c r="N2304" s="81" t="str">
        <f aca="false">IF(E2304="Mão de Obra",J2304,"")</f>
        <v/>
      </c>
      <c r="O2304" s="81" t="n">
        <f aca="false">IF(N2304&lt;&gt;"","",M2304)</f>
        <v>8.26</v>
      </c>
      <c r="P2304" s="82" t="str">
        <f aca="false">IF(A2304="Composição",B2304,"")</f>
        <v/>
      </c>
      <c r="Q2304" s="81" t="str">
        <f aca="false">IF(P2304&lt;&gt;"",SUMIF(L2304:L2304,L2304,N2304:N2304),"")</f>
        <v/>
      </c>
      <c r="R2304" s="81" t="str">
        <f aca="false">IF(P2304&lt;&gt;"",SUMIF(L2304:L2304,L2304,O2304:O2304),"")</f>
        <v/>
      </c>
    </row>
    <row r="2305" customFormat="false" ht="25.5" hidden="true" customHeight="true" outlineLevel="0" collapsed="false">
      <c r="A2305" s="91" t="s">
        <v>668</v>
      </c>
      <c r="B2305" s="92" t="s">
        <v>1336</v>
      </c>
      <c r="C2305" s="91" t="s">
        <v>664</v>
      </c>
      <c r="D2305" s="91" t="s">
        <v>1337</v>
      </c>
      <c r="E2305" s="91" t="s">
        <v>671</v>
      </c>
      <c r="F2305" s="91"/>
      <c r="G2305" s="93" t="s">
        <v>672</v>
      </c>
      <c r="H2305" s="94" t="n">
        <v>0.3605</v>
      </c>
      <c r="I2305" s="95" t="n">
        <f aca="false">SUMIFS(J:J,A:A,"Composição",B:B,$B2305)</f>
        <v>19.47</v>
      </c>
      <c r="J2305" s="95" t="n">
        <f aca="false">TRUNC(H2305*I2305,2)</f>
        <v>7.01</v>
      </c>
      <c r="L2305" s="63" t="n">
        <f aca="false">IF(AND(A2306&lt;&gt;"",A2305=""),L2304+1,L2304)</f>
        <v>221</v>
      </c>
      <c r="M2305" s="80" t="n">
        <f aca="false">IF(OR(A2305="Insumo",A2305="Composição Auxiliar"),J2305,"")</f>
        <v>7.01</v>
      </c>
      <c r="N2305" s="81" t="str">
        <f aca="false">IF(E2305="Mão de Obra",J2305,"")</f>
        <v/>
      </c>
      <c r="O2305" s="81" t="n">
        <f aca="false">IF(N2305&lt;&gt;"","",M2305)</f>
        <v>7.01</v>
      </c>
      <c r="P2305" s="82" t="str">
        <f aca="false">IF(A2305="Composição",B2305,"")</f>
        <v/>
      </c>
      <c r="Q2305" s="81" t="str">
        <f aca="false">IF(P2305&lt;&gt;"",SUMIF(L2305:L2305,L2305,N2305:N2305),"")</f>
        <v/>
      </c>
      <c r="R2305" s="81" t="str">
        <f aca="false">IF(P2305&lt;&gt;"",SUMIF(L2305:L2305,L2305,O2305:O2305),"")</f>
        <v/>
      </c>
    </row>
    <row r="2306" customFormat="false" ht="25.5" hidden="true" customHeight="false" outlineLevel="0" collapsed="false">
      <c r="A2306" s="96" t="s">
        <v>679</v>
      </c>
      <c r="B2306" s="97" t="s">
        <v>1713</v>
      </c>
      <c r="C2306" s="96" t="str">
        <f aca="false">VLOOKUP(B2306,INSUMOS!$A:$I,2,0)</f>
        <v>SINAPI</v>
      </c>
      <c r="D2306" s="96" t="str">
        <f aca="false">VLOOKUP(B2306,INSUMOS!$A:$I,3,0)</f>
        <v>JOELHO PVC, SOLDAVEL, PB, 90 GRAUS, DN 150 MM, PARA ESGOTO PREDIAL</v>
      </c>
      <c r="E2306" s="98" t="str">
        <f aca="false">VLOOKUP(B2306,INSUMOS!$A:$I,4,0)</f>
        <v>Material</v>
      </c>
      <c r="F2306" s="98"/>
      <c r="G2306" s="99" t="str">
        <f aca="false">VLOOKUP(B2306,INSUMOS!$A:$I,5,0)</f>
        <v>UN</v>
      </c>
      <c r="H2306" s="100" t="n">
        <v>1</v>
      </c>
      <c r="I2306" s="101" t="n">
        <f aca="false">VLOOKUP(B2306,INSUMOS!$A:$I,8,0)</f>
        <v>72.57</v>
      </c>
      <c r="J2306" s="101" t="n">
        <f aca="false">TRUNC(H2306*I2306,2)</f>
        <v>72.57</v>
      </c>
      <c r="L2306" s="63" t="n">
        <f aca="false">IF(AND(A2307&lt;&gt;"",A2306=""),L2305+1,L2305)</f>
        <v>221</v>
      </c>
      <c r="M2306" s="80" t="n">
        <f aca="false">IF(OR(A2306="Insumo",A2306="Composição Auxiliar"),J2306,"")</f>
        <v>72.57</v>
      </c>
      <c r="N2306" s="81" t="str">
        <f aca="false">IF(E2306="Mão de Obra",J2306,"")</f>
        <v/>
      </c>
      <c r="O2306" s="81" t="n">
        <f aca="false">IF(N2306&lt;&gt;"","",M2306)</f>
        <v>72.57</v>
      </c>
      <c r="P2306" s="82" t="str">
        <f aca="false">IF(A2306="Composição",B2306,"")</f>
        <v/>
      </c>
      <c r="Q2306" s="81" t="str">
        <f aca="false">IF(P2306&lt;&gt;"",SUMIF(L2306:L2306,L2306,N2306:N2306),"")</f>
        <v/>
      </c>
      <c r="R2306" s="81" t="str">
        <f aca="false">IF(P2306&lt;&gt;"",SUMIF(L2306:L2306,L2306,O2306:O2306),"")</f>
        <v/>
      </c>
    </row>
    <row r="2307" customFormat="false" ht="38.25" hidden="true" customHeight="false" outlineLevel="0" collapsed="false">
      <c r="A2307" s="96" t="s">
        <v>679</v>
      </c>
      <c r="B2307" s="97" t="s">
        <v>1709</v>
      </c>
      <c r="C2307" s="96" t="str">
        <f aca="false">VLOOKUP(B2307,INSUMOS!$A:$I,2,0)</f>
        <v>SINAPI</v>
      </c>
      <c r="D2307" s="96" t="str">
        <f aca="false">VLOOKUP(B2307,INSUMOS!$A:$I,3,0)</f>
        <v>PASTA LUBRIFICANTE PARA TUBOS E CONEXOES COM JUNTA ELASTICA, EMBALAGEM DE *400* GR (USO EM PVC, ACO, POLIETILENO E OUTROS)</v>
      </c>
      <c r="E2307" s="98" t="str">
        <f aca="false">VLOOKUP(B2307,INSUMOS!$A:$I,4,0)</f>
        <v>Material</v>
      </c>
      <c r="F2307" s="98"/>
      <c r="G2307" s="99" t="str">
        <f aca="false">VLOOKUP(B2307,INSUMOS!$A:$I,5,0)</f>
        <v>UN</v>
      </c>
      <c r="H2307" s="100" t="n">
        <v>0.175</v>
      </c>
      <c r="I2307" s="101" t="n">
        <f aca="false">VLOOKUP(B2307,INSUMOS!$A:$I,8,0)</f>
        <v>30.17</v>
      </c>
      <c r="J2307" s="101" t="n">
        <f aca="false">TRUNC(H2307*I2307,2)</f>
        <v>5.27</v>
      </c>
      <c r="L2307" s="63" t="n">
        <f aca="false">IF(AND(A2308&lt;&gt;"",A2307=""),L2306+1,L2306)</f>
        <v>221</v>
      </c>
      <c r="M2307" s="80" t="n">
        <f aca="false">IF(OR(A2307="Insumo",A2307="Composição Auxiliar"),J2307,"")</f>
        <v>5.27</v>
      </c>
      <c r="N2307" s="81" t="str">
        <f aca="false">IF(E2307="Mão de Obra",J2307,"")</f>
        <v/>
      </c>
      <c r="O2307" s="81" t="n">
        <f aca="false">IF(N2307&lt;&gt;"","",M2307)</f>
        <v>5.27</v>
      </c>
      <c r="P2307" s="82" t="str">
        <f aca="false">IF(A2307="Composição",B2307,"")</f>
        <v/>
      </c>
      <c r="Q2307" s="81" t="str">
        <f aca="false">IF(P2307&lt;&gt;"",SUMIF(L2307:L2307,L2307,N2307:N2307),"")</f>
        <v/>
      </c>
      <c r="R2307" s="81" t="str">
        <f aca="false">IF(P2307&lt;&gt;"",SUMIF(L2307:L2307,L2307,O2307:O2307),"")</f>
        <v/>
      </c>
    </row>
    <row r="2308" customFormat="false" ht="25.5" hidden="true" customHeight="false" outlineLevel="0" collapsed="false">
      <c r="A2308" s="96" t="s">
        <v>679</v>
      </c>
      <c r="B2308" s="97" t="s">
        <v>1710</v>
      </c>
      <c r="C2308" s="96" t="str">
        <f aca="false">VLOOKUP(B2308,INSUMOS!$A:$I,2,0)</f>
        <v>SINAPI</v>
      </c>
      <c r="D2308" s="96" t="str">
        <f aca="false">VLOOKUP(B2308,INSUMOS!$A:$I,3,0)</f>
        <v>ANEL BORRACHA, PARA TUBO PVC, REDE COLETOR ESGOTO, DN 150 MM (NBR 7362)</v>
      </c>
      <c r="E2308" s="98" t="str">
        <f aca="false">VLOOKUP(B2308,INSUMOS!$A:$I,4,0)</f>
        <v>Material</v>
      </c>
      <c r="F2308" s="98"/>
      <c r="G2308" s="99" t="str">
        <f aca="false">VLOOKUP(B2308,INSUMOS!$A:$I,5,0)</f>
        <v>UN</v>
      </c>
      <c r="H2308" s="100" t="n">
        <v>2</v>
      </c>
      <c r="I2308" s="101" t="n">
        <f aca="false">VLOOKUP(B2308,INSUMOS!$A:$I,8,0)</f>
        <v>10.45</v>
      </c>
      <c r="J2308" s="101" t="n">
        <f aca="false">TRUNC(H2308*I2308,2)</f>
        <v>20.9</v>
      </c>
      <c r="L2308" s="63" t="n">
        <f aca="false">IF(AND(A2309&lt;&gt;"",A2308=""),L2307+1,L2307)</f>
        <v>221</v>
      </c>
      <c r="M2308" s="80" t="n">
        <f aca="false">IF(OR(A2308="Insumo",A2308="Composição Auxiliar"),J2308,"")</f>
        <v>20.9</v>
      </c>
      <c r="N2308" s="81" t="str">
        <f aca="false">IF(E2308="Mão de Obra",J2308,"")</f>
        <v/>
      </c>
      <c r="O2308" s="81" t="n">
        <f aca="false">IF(N2308&lt;&gt;"","",M2308)</f>
        <v>20.9</v>
      </c>
      <c r="P2308" s="82" t="str">
        <f aca="false">IF(A2308="Composição",B2308,"")</f>
        <v/>
      </c>
      <c r="Q2308" s="81" t="str">
        <f aca="false">IF(P2308&lt;&gt;"",SUMIF(L2308:L2308,L2308,N2308:N2308),"")</f>
        <v/>
      </c>
      <c r="R2308" s="81" t="str">
        <f aca="false">IF(P2308&lt;&gt;"",SUMIF(L2308:L2308,L2308,O2308:O2308),"")</f>
        <v/>
      </c>
    </row>
    <row r="2309" customFormat="false" ht="14.25" hidden="true" customHeight="false" outlineLevel="0" collapsed="false">
      <c r="A2309" s="102"/>
      <c r="B2309" s="102"/>
      <c r="C2309" s="102"/>
      <c r="D2309" s="102"/>
      <c r="E2309" s="102"/>
      <c r="F2309" s="103"/>
      <c r="G2309" s="102"/>
      <c r="H2309" s="103"/>
      <c r="I2309" s="102"/>
      <c r="J2309" s="103"/>
      <c r="L2309" s="63" t="n">
        <f aca="false">IF(AND(A2310&lt;&gt;"",A2309=""),L2308+1,L2308)</f>
        <v>221</v>
      </c>
      <c r="M2309" s="80" t="str">
        <f aca="false">IF(OR(A2309="Insumo",A2309="Composição Auxiliar"),J2309,"")</f>
        <v/>
      </c>
      <c r="N2309" s="81" t="str">
        <f aca="false">IF(E2309="Mão de Obra",J2309,"")</f>
        <v/>
      </c>
      <c r="O2309" s="81" t="str">
        <f aca="false">IF(N2309&lt;&gt;"","",M2309)</f>
        <v/>
      </c>
      <c r="P2309" s="82" t="str">
        <f aca="false">IF(A2309="Composição",B2309,"")</f>
        <v/>
      </c>
      <c r="Q2309" s="81" t="str">
        <f aca="false">IF(P2309&lt;&gt;"",SUMIF(L2309:L2309,L2309,N2309:N2309),"")</f>
        <v/>
      </c>
      <c r="R2309" s="81" t="str">
        <f aca="false">IF(P2309&lt;&gt;"",SUMIF(L2309:L2309,L2309,O2309:O2309),"")</f>
        <v/>
      </c>
    </row>
    <row r="2310" customFormat="false" ht="15" hidden="true" customHeight="false" outlineLevel="0" collapsed="false">
      <c r="A2310" s="102"/>
      <c r="B2310" s="102"/>
      <c r="C2310" s="102"/>
      <c r="D2310" s="102"/>
      <c r="E2310" s="102"/>
      <c r="F2310" s="103"/>
      <c r="G2310" s="102"/>
      <c r="H2310" s="104"/>
      <c r="I2310" s="104"/>
      <c r="J2310" s="103"/>
      <c r="L2310" s="63" t="n">
        <f aca="false">IF(AND(A2311&lt;&gt;"",A2310=""),L2309+1,L2309)</f>
        <v>221</v>
      </c>
      <c r="M2310" s="80" t="str">
        <f aca="false">IF(OR(A2310="Insumo",A2310="Composição Auxiliar"),J2310,"")</f>
        <v/>
      </c>
      <c r="N2310" s="81" t="str">
        <f aca="false">IF(E2310="Mão de Obra",J2310,"")</f>
        <v/>
      </c>
      <c r="O2310" s="81" t="str">
        <f aca="false">IF(N2310&lt;&gt;"","",M2310)</f>
        <v/>
      </c>
      <c r="P2310" s="82" t="str">
        <f aca="false">IF(A2310="Composição",B2310,"")</f>
        <v/>
      </c>
      <c r="Q2310" s="81" t="str">
        <f aca="false">IF(P2310&lt;&gt;"",SUMIF(L2310:L2310,L2310,N2310:N2310),"")</f>
        <v/>
      </c>
      <c r="R2310" s="81" t="str">
        <f aca="false">IF(P2310&lt;&gt;"",SUMIF(L2310:L2310,L2310,O2310:O2310),"")</f>
        <v/>
      </c>
    </row>
    <row r="2311" customFormat="false" ht="15" hidden="true" customHeight="false" outlineLevel="0" collapsed="false">
      <c r="A2311" s="108"/>
      <c r="B2311" s="108"/>
      <c r="C2311" s="108"/>
      <c r="D2311" s="108"/>
      <c r="E2311" s="108"/>
      <c r="F2311" s="108"/>
      <c r="G2311" s="108"/>
      <c r="H2311" s="108"/>
      <c r="I2311" s="108"/>
      <c r="J2311" s="108"/>
      <c r="L2311" s="63" t="n">
        <f aca="false">IF(AND(A2312&lt;&gt;"",A2311=""),L2310+1,L2310)</f>
        <v>222</v>
      </c>
      <c r="M2311" s="80" t="str">
        <f aca="false">IF(OR(A2311="Insumo",A2311="Composição Auxiliar"),J2311,"")</f>
        <v/>
      </c>
      <c r="N2311" s="81" t="str">
        <f aca="false">IF(E2311="Mão de Obra",J2311,"")</f>
        <v/>
      </c>
      <c r="O2311" s="81" t="str">
        <f aca="false">IF(N2311&lt;&gt;"","",M2311)</f>
        <v/>
      </c>
      <c r="P2311" s="82" t="str">
        <f aca="false">IF(A2311="Composição",B2311,"")</f>
        <v/>
      </c>
      <c r="Q2311" s="81" t="str">
        <f aca="false">IF(P2311&lt;&gt;"",SUMIF(L2311:L2311,L2311,N2311:N2311),"")</f>
        <v/>
      </c>
      <c r="R2311" s="81" t="str">
        <f aca="false">IF(P2311&lt;&gt;"",SUMIF(L2311:L2311,L2311,O2311:O2311),"")</f>
        <v/>
      </c>
    </row>
    <row r="2312" customFormat="false" ht="15" hidden="true" customHeight="true" outlineLevel="0" collapsed="false">
      <c r="A2312" s="83" t="s">
        <v>588</v>
      </c>
      <c r="B2312" s="84" t="s">
        <v>655</v>
      </c>
      <c r="C2312" s="83" t="s">
        <v>656</v>
      </c>
      <c r="D2312" s="83" t="s">
        <v>657</v>
      </c>
      <c r="E2312" s="83" t="s">
        <v>658</v>
      </c>
      <c r="F2312" s="83"/>
      <c r="G2312" s="85" t="s">
        <v>659</v>
      </c>
      <c r="H2312" s="84" t="s">
        <v>660</v>
      </c>
      <c r="I2312" s="84" t="s">
        <v>661</v>
      </c>
      <c r="J2312" s="84" t="s">
        <v>662</v>
      </c>
      <c r="L2312" s="63" t="n">
        <f aca="false">IF(AND(A2313&lt;&gt;"",A2312=""),L2311+1,L2311)</f>
        <v>222</v>
      </c>
      <c r="M2312" s="80" t="str">
        <f aca="false">IF(OR(A2312="Insumo",A2312="Composição Auxiliar"),J2312,"")</f>
        <v/>
      </c>
      <c r="N2312" s="81" t="str">
        <f aca="false">IF(E2312="Mão de Obra",J2312,"")</f>
        <v/>
      </c>
      <c r="O2312" s="81" t="str">
        <f aca="false">IF(N2312&lt;&gt;"","",M2312)</f>
        <v/>
      </c>
      <c r="P2312" s="82" t="str">
        <f aca="false">IF(A2312="Composição",B2312,"")</f>
        <v/>
      </c>
      <c r="Q2312" s="81" t="str">
        <f aca="false">IF(P2312&lt;&gt;"",SUMIF(L2312:L2312,L2312,N2312:N2312),"")</f>
        <v/>
      </c>
      <c r="R2312" s="81" t="str">
        <f aca="false">IF(P2312&lt;&gt;"",SUMIF(L2312:L2312,L2312,O2312:O2312),"")</f>
        <v/>
      </c>
    </row>
    <row r="2313" customFormat="false" ht="25.5" hidden="true" customHeight="true" outlineLevel="0" collapsed="false">
      <c r="A2313" s="86" t="s">
        <v>663</v>
      </c>
      <c r="B2313" s="87" t="s">
        <v>589</v>
      </c>
      <c r="C2313" s="86" t="s">
        <v>664</v>
      </c>
      <c r="D2313" s="86" t="s">
        <v>1714</v>
      </c>
      <c r="E2313" s="86" t="s">
        <v>764</v>
      </c>
      <c r="F2313" s="86"/>
      <c r="G2313" s="88" t="s">
        <v>718</v>
      </c>
      <c r="H2313" s="89" t="n">
        <v>1</v>
      </c>
      <c r="I2313" s="90" t="n">
        <f aca="false">SUMIF(L:L,$L2313,M:M)</f>
        <v>44.66</v>
      </c>
      <c r="J2313" s="90" t="n">
        <f aca="false">TRUNC(H2313*I2313,2)</f>
        <v>44.66</v>
      </c>
      <c r="L2313" s="63" t="n">
        <f aca="false">IF(AND(A2314&lt;&gt;"",A2313=""),L2312+1,L2312)</f>
        <v>222</v>
      </c>
      <c r="M2313" s="80" t="str">
        <f aca="false">IF(OR(A2313="Insumo",A2313="Composição Auxiliar"),J2313,"")</f>
        <v/>
      </c>
      <c r="N2313" s="81" t="str">
        <f aca="false">IF(E2313="Mão de Obra",J2313,"")</f>
        <v/>
      </c>
      <c r="O2313" s="81" t="str">
        <f aca="false">IF(N2313&lt;&gt;"","",M2313)</f>
        <v/>
      </c>
      <c r="P2313" s="82" t="str">
        <f aca="false">IF(A2313="Composição",B2313,"")</f>
        <v> 90438 </v>
      </c>
      <c r="Q2313" s="81" t="n">
        <f aca="false">IF(P2313&lt;&gt;"",SUMIF(L2313:L2313,L2313,N2313:N2313),"")</f>
        <v>0</v>
      </c>
      <c r="R2313" s="81" t="n">
        <f aca="false">IF(P2313&lt;&gt;"",SUMIF(L2313:L2313,L2313,O2313:O2313),"")</f>
        <v>0</v>
      </c>
    </row>
    <row r="2314" customFormat="false" ht="25.5" hidden="true" customHeight="true" outlineLevel="0" collapsed="false">
      <c r="A2314" s="91" t="s">
        <v>668</v>
      </c>
      <c r="B2314" s="92" t="s">
        <v>1292</v>
      </c>
      <c r="C2314" s="91" t="s">
        <v>664</v>
      </c>
      <c r="D2314" s="91" t="s">
        <v>1293</v>
      </c>
      <c r="E2314" s="91" t="s">
        <v>671</v>
      </c>
      <c r="F2314" s="91"/>
      <c r="G2314" s="93" t="s">
        <v>672</v>
      </c>
      <c r="H2314" s="94" t="n">
        <v>1.719</v>
      </c>
      <c r="I2314" s="95" t="n">
        <f aca="false">SUMIFS(J:J,A:A,"Composição",B:B,$B2314)</f>
        <v>22.94</v>
      </c>
      <c r="J2314" s="95" t="n">
        <f aca="false">TRUNC(H2314*I2314,2)</f>
        <v>39.43</v>
      </c>
      <c r="L2314" s="63" t="n">
        <f aca="false">IF(AND(A2315&lt;&gt;"",A2314=""),L2313+1,L2313)</f>
        <v>222</v>
      </c>
      <c r="M2314" s="80" t="n">
        <f aca="false">IF(OR(A2314="Insumo",A2314="Composição Auxiliar"),J2314,"")</f>
        <v>39.43</v>
      </c>
      <c r="N2314" s="81" t="str">
        <f aca="false">IF(E2314="Mão de Obra",J2314,"")</f>
        <v/>
      </c>
      <c r="O2314" s="81" t="n">
        <f aca="false">IF(N2314&lt;&gt;"","",M2314)</f>
        <v>39.43</v>
      </c>
      <c r="P2314" s="82" t="str">
        <f aca="false">IF(A2314="Composição",B2314,"")</f>
        <v/>
      </c>
      <c r="Q2314" s="81" t="str">
        <f aca="false">IF(P2314&lt;&gt;"",SUMIF(L2314:L2314,L2314,N2314:N2314),"")</f>
        <v/>
      </c>
      <c r="R2314" s="81" t="str">
        <f aca="false">IF(P2314&lt;&gt;"",SUMIF(L2314:L2314,L2314,O2314:O2314),"")</f>
        <v/>
      </c>
    </row>
    <row r="2315" customFormat="false" ht="25.5" hidden="true" customHeight="true" outlineLevel="0" collapsed="false">
      <c r="A2315" s="91" t="s">
        <v>668</v>
      </c>
      <c r="B2315" s="92" t="s">
        <v>1336</v>
      </c>
      <c r="C2315" s="91" t="s">
        <v>664</v>
      </c>
      <c r="D2315" s="91" t="s">
        <v>1337</v>
      </c>
      <c r="E2315" s="91" t="s">
        <v>671</v>
      </c>
      <c r="F2315" s="91"/>
      <c r="G2315" s="93" t="s">
        <v>672</v>
      </c>
      <c r="H2315" s="94" t="n">
        <v>0.269</v>
      </c>
      <c r="I2315" s="95" t="n">
        <f aca="false">SUMIFS(J:J,A:A,"Composição",B:B,$B2315)</f>
        <v>19.47</v>
      </c>
      <c r="J2315" s="95" t="n">
        <f aca="false">TRUNC(H2315*I2315,2)</f>
        <v>5.23</v>
      </c>
      <c r="L2315" s="63" t="n">
        <f aca="false">IF(AND(A2316&lt;&gt;"",A2315=""),L2314+1,L2314)</f>
        <v>222</v>
      </c>
      <c r="M2315" s="80" t="n">
        <f aca="false">IF(OR(A2315="Insumo",A2315="Composição Auxiliar"),J2315,"")</f>
        <v>5.23</v>
      </c>
      <c r="N2315" s="81" t="str">
        <f aca="false">IF(E2315="Mão de Obra",J2315,"")</f>
        <v/>
      </c>
      <c r="O2315" s="81" t="n">
        <f aca="false">IF(N2315&lt;&gt;"","",M2315)</f>
        <v>5.23</v>
      </c>
      <c r="P2315" s="82" t="str">
        <f aca="false">IF(A2315="Composição",B2315,"")</f>
        <v/>
      </c>
      <c r="Q2315" s="81" t="str">
        <f aca="false">IF(P2315&lt;&gt;"",SUMIF(L2315:L2315,L2315,N2315:N2315),"")</f>
        <v/>
      </c>
      <c r="R2315" s="81" t="str">
        <f aca="false">IF(P2315&lt;&gt;"",SUMIF(L2315:L2315,L2315,O2315:O2315),"")</f>
        <v/>
      </c>
    </row>
    <row r="2316" customFormat="false" ht="14.25" hidden="true" customHeight="false" outlineLevel="0" collapsed="false">
      <c r="A2316" s="102"/>
      <c r="B2316" s="102"/>
      <c r="C2316" s="102"/>
      <c r="D2316" s="102"/>
      <c r="E2316" s="102"/>
      <c r="F2316" s="103"/>
      <c r="G2316" s="102"/>
      <c r="H2316" s="103"/>
      <c r="I2316" s="102"/>
      <c r="J2316" s="103"/>
      <c r="L2316" s="63" t="n">
        <f aca="false">IF(AND(A2317&lt;&gt;"",A2316=""),L2315+1,L2315)</f>
        <v>222</v>
      </c>
      <c r="M2316" s="80" t="str">
        <f aca="false">IF(OR(A2316="Insumo",A2316="Composição Auxiliar"),J2316,"")</f>
        <v/>
      </c>
      <c r="N2316" s="81" t="str">
        <f aca="false">IF(E2316="Mão de Obra",J2316,"")</f>
        <v/>
      </c>
      <c r="O2316" s="81" t="str">
        <f aca="false">IF(N2316&lt;&gt;"","",M2316)</f>
        <v/>
      </c>
      <c r="P2316" s="82" t="str">
        <f aca="false">IF(A2316="Composição",B2316,"")</f>
        <v/>
      </c>
      <c r="Q2316" s="81" t="str">
        <f aca="false">IF(P2316&lt;&gt;"",SUMIF(L2316:L2316,L2316,N2316:N2316),"")</f>
        <v/>
      </c>
      <c r="R2316" s="81" t="str">
        <f aca="false">IF(P2316&lt;&gt;"",SUMIF(L2316:L2316,L2316,O2316:O2316),"")</f>
        <v/>
      </c>
    </row>
    <row r="2317" customFormat="false" ht="15" hidden="true" customHeight="false" outlineLevel="0" collapsed="false">
      <c r="A2317" s="102"/>
      <c r="B2317" s="102"/>
      <c r="C2317" s="102"/>
      <c r="D2317" s="102"/>
      <c r="E2317" s="102"/>
      <c r="F2317" s="103"/>
      <c r="G2317" s="102"/>
      <c r="H2317" s="104"/>
      <c r="I2317" s="104"/>
      <c r="J2317" s="103"/>
      <c r="L2317" s="63" t="n">
        <f aca="false">IF(AND(A2318&lt;&gt;"",A2317=""),L2316+1,L2316)</f>
        <v>222</v>
      </c>
      <c r="M2317" s="80" t="str">
        <f aca="false">IF(OR(A2317="Insumo",A2317="Composição Auxiliar"),J2317,"")</f>
        <v/>
      </c>
      <c r="N2317" s="81" t="str">
        <f aca="false">IF(E2317="Mão de Obra",J2317,"")</f>
        <v/>
      </c>
      <c r="O2317" s="81" t="str">
        <f aca="false">IF(N2317&lt;&gt;"","",M2317)</f>
        <v/>
      </c>
      <c r="P2317" s="82" t="str">
        <f aca="false">IF(A2317="Composição",B2317,"")</f>
        <v/>
      </c>
      <c r="Q2317" s="81" t="str">
        <f aca="false">IF(P2317&lt;&gt;"",SUMIF(L2317:L2317,L2317,N2317:N2317),"")</f>
        <v/>
      </c>
      <c r="R2317" s="81" t="str">
        <f aca="false">IF(P2317&lt;&gt;"",SUMIF(L2317:L2317,L2317,O2317:O2317),"")</f>
        <v/>
      </c>
    </row>
    <row r="2318" customFormat="false" ht="15" hidden="true" customHeight="false" outlineLevel="0" collapsed="false">
      <c r="A2318" s="108"/>
      <c r="B2318" s="108"/>
      <c r="C2318" s="108"/>
      <c r="D2318" s="108"/>
      <c r="E2318" s="108"/>
      <c r="F2318" s="108"/>
      <c r="G2318" s="108"/>
      <c r="H2318" s="108"/>
      <c r="I2318" s="108"/>
      <c r="J2318" s="108"/>
      <c r="L2318" s="63" t="n">
        <f aca="false">IF(AND(A2319&lt;&gt;"",A2318=""),L2317+1,L2317)</f>
        <v>223</v>
      </c>
      <c r="M2318" s="80" t="str">
        <f aca="false">IF(OR(A2318="Insumo",A2318="Composição Auxiliar"),J2318,"")</f>
        <v/>
      </c>
      <c r="N2318" s="81" t="str">
        <f aca="false">IF(E2318="Mão de Obra",J2318,"")</f>
        <v/>
      </c>
      <c r="O2318" s="81" t="str">
        <f aca="false">IF(N2318&lt;&gt;"","",M2318)</f>
        <v/>
      </c>
      <c r="P2318" s="82" t="str">
        <f aca="false">IF(A2318="Composição",B2318,"")</f>
        <v/>
      </c>
      <c r="Q2318" s="81" t="str">
        <f aca="false">IF(P2318&lt;&gt;"",SUMIF(L2318:L2318,L2318,N2318:N2318),"")</f>
        <v/>
      </c>
      <c r="R2318" s="81" t="str">
        <f aca="false">IF(P2318&lt;&gt;"",SUMIF(L2318:L2318,L2318,O2318:O2318),"")</f>
        <v/>
      </c>
    </row>
    <row r="2319" customFormat="false" ht="15" hidden="true" customHeight="true" outlineLevel="0" collapsed="false">
      <c r="A2319" s="83" t="s">
        <v>590</v>
      </c>
      <c r="B2319" s="84" t="s">
        <v>655</v>
      </c>
      <c r="C2319" s="83" t="s">
        <v>656</v>
      </c>
      <c r="D2319" s="83" t="s">
        <v>657</v>
      </c>
      <c r="E2319" s="83" t="s">
        <v>658</v>
      </c>
      <c r="F2319" s="83"/>
      <c r="G2319" s="85" t="s">
        <v>659</v>
      </c>
      <c r="H2319" s="84" t="s">
        <v>660</v>
      </c>
      <c r="I2319" s="84" t="s">
        <v>661</v>
      </c>
      <c r="J2319" s="84" t="s">
        <v>662</v>
      </c>
      <c r="L2319" s="63" t="n">
        <f aca="false">IF(AND(A2320&lt;&gt;"",A2319=""),L2318+1,L2318)</f>
        <v>223</v>
      </c>
      <c r="M2319" s="80" t="str">
        <f aca="false">IF(OR(A2319="Insumo",A2319="Composição Auxiliar"),J2319,"")</f>
        <v/>
      </c>
      <c r="N2319" s="81" t="str">
        <f aca="false">IF(E2319="Mão de Obra",J2319,"")</f>
        <v/>
      </c>
      <c r="O2319" s="81" t="str">
        <f aca="false">IF(N2319&lt;&gt;"","",M2319)</f>
        <v/>
      </c>
      <c r="P2319" s="82" t="str">
        <f aca="false">IF(A2319="Composição",B2319,"")</f>
        <v/>
      </c>
      <c r="Q2319" s="81" t="str">
        <f aca="false">IF(P2319&lt;&gt;"",SUMIF(L2319:L2319,L2319,N2319:N2319),"")</f>
        <v/>
      </c>
      <c r="R2319" s="81" t="str">
        <f aca="false">IF(P2319&lt;&gt;"",SUMIF(L2319:L2319,L2319,O2319:O2319),"")</f>
        <v/>
      </c>
    </row>
    <row r="2320" customFormat="false" ht="25.5" hidden="true" customHeight="true" outlineLevel="0" collapsed="false">
      <c r="A2320" s="86" t="s">
        <v>663</v>
      </c>
      <c r="B2320" s="87" t="s">
        <v>591</v>
      </c>
      <c r="C2320" s="86" t="s">
        <v>716</v>
      </c>
      <c r="D2320" s="86" t="s">
        <v>1715</v>
      </c>
      <c r="E2320" s="86" t="s">
        <v>1469</v>
      </c>
      <c r="F2320" s="86"/>
      <c r="G2320" s="88" t="s">
        <v>718</v>
      </c>
      <c r="H2320" s="89" t="n">
        <v>1</v>
      </c>
      <c r="I2320" s="90" t="n">
        <f aca="false">SUMIF(L:L,$L2320,M:M)</f>
        <v>33.49</v>
      </c>
      <c r="J2320" s="90" t="n">
        <f aca="false">TRUNC(H2320*I2320,2)</f>
        <v>33.49</v>
      </c>
      <c r="L2320" s="63" t="n">
        <f aca="false">IF(AND(A2321&lt;&gt;"",A2320=""),L2319+1,L2319)</f>
        <v>223</v>
      </c>
      <c r="M2320" s="80" t="str">
        <f aca="false">IF(OR(A2320="Insumo",A2320="Composição Auxiliar"),J2320,"")</f>
        <v/>
      </c>
      <c r="N2320" s="81" t="str">
        <f aca="false">IF(E2320="Mão de Obra",J2320,"")</f>
        <v/>
      </c>
      <c r="O2320" s="81" t="str">
        <f aca="false">IF(N2320&lt;&gt;"","",M2320)</f>
        <v/>
      </c>
      <c r="P2320" s="82" t="str">
        <f aca="false">IF(A2320="Composição",B2320,"")</f>
        <v> S-HID-DIVE-SUP-HOR-02 </v>
      </c>
      <c r="Q2320" s="81" t="n">
        <f aca="false">IF(P2320&lt;&gt;"",SUMIF(L2320:L2320,L2320,N2320:N2320),"")</f>
        <v>0</v>
      </c>
      <c r="R2320" s="81" t="n">
        <f aca="false">IF(P2320&lt;&gt;"",SUMIF(L2320:L2320,L2320,O2320:O2320),"")</f>
        <v>0</v>
      </c>
    </row>
    <row r="2321" customFormat="false" ht="25.5" hidden="true" customHeight="true" outlineLevel="0" collapsed="false">
      <c r="A2321" s="91" t="s">
        <v>668</v>
      </c>
      <c r="B2321" s="92" t="s">
        <v>677</v>
      </c>
      <c r="C2321" s="91" t="s">
        <v>664</v>
      </c>
      <c r="D2321" s="91" t="s">
        <v>678</v>
      </c>
      <c r="E2321" s="91" t="s">
        <v>671</v>
      </c>
      <c r="F2321" s="91"/>
      <c r="G2321" s="93" t="s">
        <v>672</v>
      </c>
      <c r="H2321" s="94" t="n">
        <v>0.3</v>
      </c>
      <c r="I2321" s="95" t="n">
        <f aca="false">SUMIFS(J:J,A:A,"Composição",B:B,$B2321)</f>
        <v>18.93</v>
      </c>
      <c r="J2321" s="95" t="n">
        <f aca="false">TRUNC(H2321*I2321,2)</f>
        <v>5.67</v>
      </c>
      <c r="L2321" s="63" t="n">
        <f aca="false">IF(AND(A2322&lt;&gt;"",A2321=""),L2320+1,L2320)</f>
        <v>223</v>
      </c>
      <c r="M2321" s="80" t="n">
        <f aca="false">IF(OR(A2321="Insumo",A2321="Composição Auxiliar"),J2321,"")</f>
        <v>5.67</v>
      </c>
      <c r="N2321" s="81" t="str">
        <f aca="false">IF(E2321="Mão de Obra",J2321,"")</f>
        <v/>
      </c>
      <c r="O2321" s="81" t="n">
        <f aca="false">IF(N2321&lt;&gt;"","",M2321)</f>
        <v>5.67</v>
      </c>
      <c r="P2321" s="82" t="str">
        <f aca="false">IF(A2321="Composição",B2321,"")</f>
        <v/>
      </c>
      <c r="Q2321" s="81" t="str">
        <f aca="false">IF(P2321&lt;&gt;"",SUMIF(L2321:L2321,L2321,N2321:N2321),"")</f>
        <v/>
      </c>
      <c r="R2321" s="81" t="str">
        <f aca="false">IF(P2321&lt;&gt;"",SUMIF(L2321:L2321,L2321,O2321:O2321),"")</f>
        <v/>
      </c>
    </row>
    <row r="2322" customFormat="false" ht="25.5" hidden="true" customHeight="true" outlineLevel="0" collapsed="false">
      <c r="A2322" s="91" t="s">
        <v>668</v>
      </c>
      <c r="B2322" s="92" t="s">
        <v>819</v>
      </c>
      <c r="C2322" s="91" t="s">
        <v>664</v>
      </c>
      <c r="D2322" s="91" t="s">
        <v>820</v>
      </c>
      <c r="E2322" s="91" t="s">
        <v>671</v>
      </c>
      <c r="F2322" s="91"/>
      <c r="G2322" s="93" t="s">
        <v>672</v>
      </c>
      <c r="H2322" s="94" t="n">
        <v>0.3</v>
      </c>
      <c r="I2322" s="95" t="n">
        <f aca="false">SUMIFS(J:J,A:A,"Composição",B:B,$B2322)</f>
        <v>23.68</v>
      </c>
      <c r="J2322" s="95" t="n">
        <f aca="false">TRUNC(H2322*I2322,2)</f>
        <v>7.1</v>
      </c>
      <c r="L2322" s="63" t="n">
        <f aca="false">IF(AND(A2323&lt;&gt;"",A2322=""),L2321+1,L2321)</f>
        <v>223</v>
      </c>
      <c r="M2322" s="80" t="n">
        <f aca="false">IF(OR(A2322="Insumo",A2322="Composição Auxiliar"),J2322,"")</f>
        <v>7.1</v>
      </c>
      <c r="N2322" s="81" t="str">
        <f aca="false">IF(E2322="Mão de Obra",J2322,"")</f>
        <v/>
      </c>
      <c r="O2322" s="81" t="n">
        <f aca="false">IF(N2322&lt;&gt;"","",M2322)</f>
        <v>7.1</v>
      </c>
      <c r="P2322" s="82" t="str">
        <f aca="false">IF(A2322="Composição",B2322,"")</f>
        <v/>
      </c>
      <c r="Q2322" s="81" t="str">
        <f aca="false">IF(P2322&lt;&gt;"",SUMIF(L2322:L2322,L2322,N2322:N2322),"")</f>
        <v/>
      </c>
      <c r="R2322" s="81" t="str">
        <f aca="false">IF(P2322&lt;&gt;"",SUMIF(L2322:L2322,L2322,O2322:O2322),"")</f>
        <v/>
      </c>
    </row>
    <row r="2323" customFormat="false" ht="25.5" hidden="true" customHeight="false" outlineLevel="0" collapsed="false">
      <c r="A2323" s="96" t="s">
        <v>679</v>
      </c>
      <c r="B2323" s="97" t="s">
        <v>1474</v>
      </c>
      <c r="C2323" s="96" t="str">
        <f aca="false">VLOOKUP(B2323,INSUMOS!$A:$I,2,0)</f>
        <v>SINAPI</v>
      </c>
      <c r="D2323" s="96" t="str">
        <f aca="false">VLOOKUP(B2323,INSUMOS!$A:$I,3,0)</f>
        <v>PARAFUSO DE ACO TIPO CHUMBADOR PARABOLT, DIAMETRO 3/8", COMPRIMENTO 75 MM</v>
      </c>
      <c r="E2323" s="98" t="str">
        <f aca="false">VLOOKUP(B2323,INSUMOS!$A:$I,4,0)</f>
        <v>Material</v>
      </c>
      <c r="F2323" s="98"/>
      <c r="G2323" s="99" t="str">
        <f aca="false">VLOOKUP(B2323,INSUMOS!$A:$I,5,0)</f>
        <v>UN</v>
      </c>
      <c r="H2323" s="100" t="n">
        <v>1</v>
      </c>
      <c r="I2323" s="101" t="n">
        <f aca="false">VLOOKUP(B2323,INSUMOS!$A:$I,8,0)</f>
        <v>3.03</v>
      </c>
      <c r="J2323" s="101" t="n">
        <f aca="false">TRUNC(H2323*I2323,2)</f>
        <v>3.03</v>
      </c>
      <c r="L2323" s="63" t="n">
        <f aca="false">IF(AND(A2324&lt;&gt;"",A2323=""),L2322+1,L2322)</f>
        <v>223</v>
      </c>
      <c r="M2323" s="80" t="n">
        <f aca="false">IF(OR(A2323="Insumo",A2323="Composição Auxiliar"),J2323,"")</f>
        <v>3.03</v>
      </c>
      <c r="N2323" s="81" t="str">
        <f aca="false">IF(E2323="Mão de Obra",J2323,"")</f>
        <v/>
      </c>
      <c r="O2323" s="81" t="n">
        <f aca="false">IF(N2323&lt;&gt;"","",M2323)</f>
        <v>3.03</v>
      </c>
      <c r="P2323" s="82" t="str">
        <f aca="false">IF(A2323="Composição",B2323,"")</f>
        <v/>
      </c>
      <c r="Q2323" s="81" t="str">
        <f aca="false">IF(P2323&lt;&gt;"",SUMIF(L2323:L2323,L2323,N2323:N2323),"")</f>
        <v/>
      </c>
      <c r="R2323" s="81" t="str">
        <f aca="false">IF(P2323&lt;&gt;"",SUMIF(L2323:L2323,L2323,O2323:O2323),"")</f>
        <v/>
      </c>
    </row>
    <row r="2324" customFormat="false" ht="14.25" hidden="true" customHeight="false" outlineLevel="0" collapsed="false">
      <c r="A2324" s="96" t="s">
        <v>679</v>
      </c>
      <c r="B2324" s="97" t="s">
        <v>1472</v>
      </c>
      <c r="C2324" s="96" t="str">
        <f aca="false">VLOOKUP(B2324,INSUMOS!$A:$I,2,0)</f>
        <v>ORSE</v>
      </c>
      <c r="D2324" s="96" t="str">
        <f aca="false">VLOOKUP(B2324,INSUMOS!$A:$I,3,0)</f>
        <v>ARRUELA LISA DE 3/8" UN</v>
      </c>
      <c r="E2324" s="98" t="str">
        <f aca="false">VLOOKUP(B2324,INSUMOS!$A:$I,4,0)</f>
        <v>Material</v>
      </c>
      <c r="F2324" s="98"/>
      <c r="G2324" s="99" t="str">
        <f aca="false">VLOOKUP(B2324,INSUMOS!$A:$I,5,0)</f>
        <v>un</v>
      </c>
      <c r="H2324" s="100" t="n">
        <v>3</v>
      </c>
      <c r="I2324" s="101" t="n">
        <f aca="false">VLOOKUP(B2324,INSUMOS!$A:$I,8,0)</f>
        <v>0.12</v>
      </c>
      <c r="J2324" s="101" t="n">
        <f aca="false">TRUNC(H2324*I2324,2)</f>
        <v>0.36</v>
      </c>
      <c r="L2324" s="63" t="n">
        <f aca="false">IF(AND(A2325&lt;&gt;"",A2324=""),L2323+1,L2323)</f>
        <v>223</v>
      </c>
      <c r="M2324" s="80" t="n">
        <f aca="false">IF(OR(A2324="Insumo",A2324="Composição Auxiliar"),J2324,"")</f>
        <v>0.36</v>
      </c>
      <c r="N2324" s="81" t="str">
        <f aca="false">IF(E2324="Mão de Obra",J2324,"")</f>
        <v/>
      </c>
      <c r="O2324" s="81" t="n">
        <f aca="false">IF(N2324&lt;&gt;"","",M2324)</f>
        <v>0.36</v>
      </c>
      <c r="P2324" s="82" t="str">
        <f aca="false">IF(A2324="Composição",B2324,"")</f>
        <v/>
      </c>
      <c r="Q2324" s="81" t="str">
        <f aca="false">IF(P2324&lt;&gt;"",SUMIF(L2324:L2324,L2324,N2324:N2324),"")</f>
        <v/>
      </c>
      <c r="R2324" s="81" t="str">
        <f aca="false">IF(P2324&lt;&gt;"",SUMIF(L2324:L2324,L2324,O2324:O2324),"")</f>
        <v/>
      </c>
    </row>
    <row r="2325" customFormat="false" ht="14.25" hidden="true" customHeight="false" outlineLevel="0" collapsed="false">
      <c r="A2325" s="96" t="s">
        <v>679</v>
      </c>
      <c r="B2325" s="97" t="s">
        <v>1471</v>
      </c>
      <c r="C2325" s="96" t="str">
        <f aca="false">VLOOKUP(B2325,INSUMOS!$A:$I,2,0)</f>
        <v>ORSE</v>
      </c>
      <c r="D2325" s="96" t="str">
        <f aca="false">VLOOKUP(B2325,INSUMOS!$A:$I,3,0)</f>
        <v>BARRA ROSCADA ZINCADA Ø 3/8" M</v>
      </c>
      <c r="E2325" s="98" t="str">
        <f aca="false">VLOOKUP(B2325,INSUMOS!$A:$I,4,0)</f>
        <v>Material</v>
      </c>
      <c r="F2325" s="98"/>
      <c r="G2325" s="99" t="str">
        <f aca="false">VLOOKUP(B2325,INSUMOS!$A:$I,5,0)</f>
        <v>barra</v>
      </c>
      <c r="H2325" s="100" t="n">
        <v>0.9</v>
      </c>
      <c r="I2325" s="101" t="n">
        <f aca="false">VLOOKUP(B2325,INSUMOS!$A:$I,8,0)</f>
        <v>7.7</v>
      </c>
      <c r="J2325" s="101" t="n">
        <f aca="false">TRUNC(H2325*I2325,2)</f>
        <v>6.93</v>
      </c>
      <c r="L2325" s="63" t="n">
        <f aca="false">IF(AND(A2326&lt;&gt;"",A2325=""),L2324+1,L2324)</f>
        <v>223</v>
      </c>
      <c r="M2325" s="80" t="n">
        <f aca="false">IF(OR(A2325="Insumo",A2325="Composição Auxiliar"),J2325,"")</f>
        <v>6.93</v>
      </c>
      <c r="N2325" s="81" t="str">
        <f aca="false">IF(E2325="Mão de Obra",J2325,"")</f>
        <v/>
      </c>
      <c r="O2325" s="81" t="n">
        <f aca="false">IF(N2325&lt;&gt;"","",M2325)</f>
        <v>6.93</v>
      </c>
      <c r="P2325" s="82" t="str">
        <f aca="false">IF(A2325="Composição",B2325,"")</f>
        <v/>
      </c>
      <c r="Q2325" s="81" t="str">
        <f aca="false">IF(P2325&lt;&gt;"",SUMIF(L2325:L2325,L2325,N2325:N2325),"")</f>
        <v/>
      </c>
      <c r="R2325" s="81" t="str">
        <f aca="false">IF(P2325&lt;&gt;"",SUMIF(L2325:L2325,L2325,O2325:O2325),"")</f>
        <v/>
      </c>
    </row>
    <row r="2326" customFormat="false" ht="14.25" hidden="true" customHeight="false" outlineLevel="0" collapsed="false">
      <c r="A2326" s="96" t="s">
        <v>679</v>
      </c>
      <c r="B2326" s="97" t="s">
        <v>1470</v>
      </c>
      <c r="C2326" s="96" t="str">
        <f aca="false">VLOOKUP(B2326,INSUMOS!$A:$I,2,0)</f>
        <v>SINAPI</v>
      </c>
      <c r="D2326" s="96" t="str">
        <f aca="false">VLOOKUP(B2326,INSUMOS!$A:$I,3,0)</f>
        <v>PORCA ZINCADA, SEXTAVADA, DIAMETRO 3/8"</v>
      </c>
      <c r="E2326" s="98" t="str">
        <f aca="false">VLOOKUP(B2326,INSUMOS!$A:$I,4,0)</f>
        <v>Material</v>
      </c>
      <c r="F2326" s="98"/>
      <c r="G2326" s="99" t="str">
        <f aca="false">VLOOKUP(B2326,INSUMOS!$A:$I,5,0)</f>
        <v>UN</v>
      </c>
      <c r="H2326" s="100" t="n">
        <v>3</v>
      </c>
      <c r="I2326" s="101" t="n">
        <f aca="false">VLOOKUP(B2326,INSUMOS!$A:$I,8,0)</f>
        <v>0.28</v>
      </c>
      <c r="J2326" s="101" t="n">
        <f aca="false">TRUNC(H2326*I2326,2)</f>
        <v>0.84</v>
      </c>
      <c r="L2326" s="63" t="n">
        <f aca="false">IF(AND(A2327&lt;&gt;"",A2326=""),L2325+1,L2325)</f>
        <v>223</v>
      </c>
      <c r="M2326" s="80" t="n">
        <f aca="false">IF(OR(A2326="Insumo",A2326="Composição Auxiliar"),J2326,"")</f>
        <v>0.84</v>
      </c>
      <c r="N2326" s="81" t="str">
        <f aca="false">IF(E2326="Mão de Obra",J2326,"")</f>
        <v/>
      </c>
      <c r="O2326" s="81" t="n">
        <f aca="false">IF(N2326&lt;&gt;"","",M2326)</f>
        <v>0.84</v>
      </c>
      <c r="P2326" s="82" t="str">
        <f aca="false">IF(A2326="Composição",B2326,"")</f>
        <v/>
      </c>
      <c r="Q2326" s="81" t="str">
        <f aca="false">IF(P2326&lt;&gt;"",SUMIF(L2326:L2326,L2326,N2326:N2326),"")</f>
        <v/>
      </c>
      <c r="R2326" s="81" t="str">
        <f aca="false">IF(P2326&lt;&gt;"",SUMIF(L2326:L2326,L2326,O2326:O2326),"")</f>
        <v/>
      </c>
    </row>
    <row r="2327" customFormat="false" ht="25.5" hidden="true" customHeight="false" outlineLevel="0" collapsed="false">
      <c r="A2327" s="96" t="s">
        <v>679</v>
      </c>
      <c r="B2327" s="97" t="s">
        <v>1716</v>
      </c>
      <c r="C2327" s="96" t="str">
        <f aca="false">VLOOKUP(B2327,INSUMOS!$A:$I,2,0)</f>
        <v>SINAPI</v>
      </c>
      <c r="D2327" s="96" t="str">
        <f aca="false">VLOOKUP(B2327,INSUMOS!$A:$I,3,0)</f>
        <v>ABRACADEIRA EM ACO PARA AMARRACAO DE ELETRODUTOS, TIPO U SIMPLES, COM 4"</v>
      </c>
      <c r="E2327" s="98" t="str">
        <f aca="false">VLOOKUP(B2327,INSUMOS!$A:$I,4,0)</f>
        <v>Material</v>
      </c>
      <c r="F2327" s="98"/>
      <c r="G2327" s="99" t="str">
        <f aca="false">VLOOKUP(B2327,INSUMOS!$A:$I,5,0)</f>
        <v>UN</v>
      </c>
      <c r="H2327" s="100" t="n">
        <v>1</v>
      </c>
      <c r="I2327" s="101" t="n">
        <f aca="false">VLOOKUP(B2327,INSUMOS!$A:$I,8,0)</f>
        <v>9.56</v>
      </c>
      <c r="J2327" s="101" t="n">
        <f aca="false">TRUNC(H2327*I2327,2)</f>
        <v>9.56</v>
      </c>
      <c r="L2327" s="63" t="n">
        <f aca="false">IF(AND(A2328&lt;&gt;"",A2327=""),L2326+1,L2326)</f>
        <v>223</v>
      </c>
      <c r="M2327" s="80" t="n">
        <f aca="false">IF(OR(A2327="Insumo",A2327="Composição Auxiliar"),J2327,"")</f>
        <v>9.56</v>
      </c>
      <c r="N2327" s="81" t="str">
        <f aca="false">IF(E2327="Mão de Obra",J2327,"")</f>
        <v/>
      </c>
      <c r="O2327" s="81" t="n">
        <f aca="false">IF(N2327&lt;&gt;"","",M2327)</f>
        <v>9.56</v>
      </c>
      <c r="P2327" s="82" t="str">
        <f aca="false">IF(A2327="Composição",B2327,"")</f>
        <v/>
      </c>
      <c r="Q2327" s="81" t="str">
        <f aca="false">IF(P2327&lt;&gt;"",SUMIF(L2327:L2327,L2327,N2327:N2327),"")</f>
        <v/>
      </c>
      <c r="R2327" s="81" t="str">
        <f aca="false">IF(P2327&lt;&gt;"",SUMIF(L2327:L2327,L2327,O2327:O2327),"")</f>
        <v/>
      </c>
    </row>
    <row r="2328" customFormat="false" ht="14.25" hidden="true" customHeight="false" outlineLevel="0" collapsed="false">
      <c r="A2328" s="102"/>
      <c r="B2328" s="102"/>
      <c r="C2328" s="102"/>
      <c r="D2328" s="102"/>
      <c r="E2328" s="102"/>
      <c r="F2328" s="103"/>
      <c r="G2328" s="102"/>
      <c r="H2328" s="103"/>
      <c r="I2328" s="102"/>
      <c r="J2328" s="103"/>
      <c r="L2328" s="63" t="n">
        <f aca="false">IF(AND(A2329&lt;&gt;"",A2328=""),L2327+1,L2327)</f>
        <v>223</v>
      </c>
      <c r="M2328" s="80" t="str">
        <f aca="false">IF(OR(A2328="Insumo",A2328="Composição Auxiliar"),J2328,"")</f>
        <v/>
      </c>
      <c r="N2328" s="81" t="str">
        <f aca="false">IF(E2328="Mão de Obra",J2328,"")</f>
        <v/>
      </c>
      <c r="O2328" s="81" t="str">
        <f aca="false">IF(N2328&lt;&gt;"","",M2328)</f>
        <v/>
      </c>
      <c r="P2328" s="82" t="str">
        <f aca="false">IF(A2328="Composição",B2328,"")</f>
        <v/>
      </c>
      <c r="Q2328" s="81" t="str">
        <f aca="false">IF(P2328&lt;&gt;"",SUMIF(L2328:L2328,L2328,N2328:N2328),"")</f>
        <v/>
      </c>
      <c r="R2328" s="81" t="str">
        <f aca="false">IF(P2328&lt;&gt;"",SUMIF(L2328:L2328,L2328,O2328:O2328),"")</f>
        <v/>
      </c>
    </row>
    <row r="2329" customFormat="false" ht="15" hidden="true" customHeight="false" outlineLevel="0" collapsed="false">
      <c r="A2329" s="102"/>
      <c r="B2329" s="102"/>
      <c r="C2329" s="102"/>
      <c r="D2329" s="102"/>
      <c r="E2329" s="102"/>
      <c r="F2329" s="103"/>
      <c r="G2329" s="102"/>
      <c r="H2329" s="104"/>
      <c r="I2329" s="104"/>
      <c r="J2329" s="103"/>
      <c r="L2329" s="63" t="n">
        <f aca="false">IF(AND(A2330&lt;&gt;"",A2329=""),L2328+1,L2328)</f>
        <v>223</v>
      </c>
      <c r="M2329" s="80" t="str">
        <f aca="false">IF(OR(A2329="Insumo",A2329="Composição Auxiliar"),J2329,"")</f>
        <v/>
      </c>
      <c r="N2329" s="81" t="str">
        <f aca="false">IF(E2329="Mão de Obra",J2329,"")</f>
        <v/>
      </c>
      <c r="O2329" s="81" t="str">
        <f aca="false">IF(N2329&lt;&gt;"","",M2329)</f>
        <v/>
      </c>
      <c r="P2329" s="82" t="str">
        <f aca="false">IF(A2329="Composição",B2329,"")</f>
        <v/>
      </c>
      <c r="Q2329" s="81" t="str">
        <f aca="false">IF(P2329&lt;&gt;"",SUMIF(L2329:L2329,L2329,N2329:N2329),"")</f>
        <v/>
      </c>
      <c r="R2329" s="81" t="str">
        <f aca="false">IF(P2329&lt;&gt;"",SUMIF(L2329:L2329,L2329,O2329:O2329),"")</f>
        <v/>
      </c>
    </row>
    <row r="2330" customFormat="false" ht="15" hidden="true" customHeight="false" outlineLevel="0" collapsed="false">
      <c r="A2330" s="108"/>
      <c r="B2330" s="108"/>
      <c r="C2330" s="108"/>
      <c r="D2330" s="108"/>
      <c r="E2330" s="108"/>
      <c r="F2330" s="108"/>
      <c r="G2330" s="108"/>
      <c r="H2330" s="108"/>
      <c r="I2330" s="108"/>
      <c r="J2330" s="108"/>
      <c r="L2330" s="63" t="n">
        <f aca="false">IF(AND(A2331&lt;&gt;"",A2330=""),L2329+1,L2329)</f>
        <v>224</v>
      </c>
      <c r="M2330" s="80" t="str">
        <f aca="false">IF(OR(A2330="Insumo",A2330="Composição Auxiliar"),J2330,"")</f>
        <v/>
      </c>
      <c r="N2330" s="81" t="str">
        <f aca="false">IF(E2330="Mão de Obra",J2330,"")</f>
        <v/>
      </c>
      <c r="O2330" s="81" t="str">
        <f aca="false">IF(N2330&lt;&gt;"","",M2330)</f>
        <v/>
      </c>
      <c r="P2330" s="82" t="str">
        <f aca="false">IF(A2330="Composição",B2330,"")</f>
        <v/>
      </c>
      <c r="Q2330" s="81" t="str">
        <f aca="false">IF(P2330&lt;&gt;"",SUMIF(L2330:L2330,L2330,N2330:N2330),"")</f>
        <v/>
      </c>
      <c r="R2330" s="81" t="str">
        <f aca="false">IF(P2330&lt;&gt;"",SUMIF(L2330:L2330,L2330,O2330:O2330),"")</f>
        <v/>
      </c>
    </row>
    <row r="2331" customFormat="false" ht="15" hidden="true" customHeight="true" outlineLevel="0" collapsed="false">
      <c r="A2331" s="83" t="s">
        <v>592</v>
      </c>
      <c r="B2331" s="84" t="s">
        <v>655</v>
      </c>
      <c r="C2331" s="83" t="s">
        <v>656</v>
      </c>
      <c r="D2331" s="83" t="s">
        <v>657</v>
      </c>
      <c r="E2331" s="83" t="s">
        <v>658</v>
      </c>
      <c r="F2331" s="83"/>
      <c r="G2331" s="85" t="s">
        <v>659</v>
      </c>
      <c r="H2331" s="84" t="s">
        <v>660</v>
      </c>
      <c r="I2331" s="84" t="s">
        <v>661</v>
      </c>
      <c r="J2331" s="84" t="s">
        <v>662</v>
      </c>
      <c r="L2331" s="63" t="n">
        <f aca="false">IF(AND(A2332&lt;&gt;"",A2331=""),L2330+1,L2330)</f>
        <v>224</v>
      </c>
      <c r="M2331" s="80" t="str">
        <f aca="false">IF(OR(A2331="Insumo",A2331="Composição Auxiliar"),J2331,"")</f>
        <v/>
      </c>
      <c r="N2331" s="81" t="str">
        <f aca="false">IF(E2331="Mão de Obra",J2331,"")</f>
        <v/>
      </c>
      <c r="O2331" s="81" t="str">
        <f aca="false">IF(N2331&lt;&gt;"","",M2331)</f>
        <v/>
      </c>
      <c r="P2331" s="82" t="str">
        <f aca="false">IF(A2331="Composição",B2331,"")</f>
        <v/>
      </c>
      <c r="Q2331" s="81" t="str">
        <f aca="false">IF(P2331&lt;&gt;"",SUMIF(L2331:L2331,L2331,N2331:N2331),"")</f>
        <v/>
      </c>
      <c r="R2331" s="81" t="str">
        <f aca="false">IF(P2331&lt;&gt;"",SUMIF(L2331:L2331,L2331,O2331:O2331),"")</f>
        <v/>
      </c>
    </row>
    <row r="2332" customFormat="false" ht="38.25" hidden="true" customHeight="true" outlineLevel="0" collapsed="false">
      <c r="A2332" s="86" t="s">
        <v>663</v>
      </c>
      <c r="B2332" s="87" t="s">
        <v>593</v>
      </c>
      <c r="C2332" s="86" t="s">
        <v>716</v>
      </c>
      <c r="D2332" s="86" t="s">
        <v>1717</v>
      </c>
      <c r="E2332" s="86" t="s">
        <v>1469</v>
      </c>
      <c r="F2332" s="86"/>
      <c r="G2332" s="88" t="s">
        <v>718</v>
      </c>
      <c r="H2332" s="89" t="n">
        <v>1</v>
      </c>
      <c r="I2332" s="90" t="n">
        <f aca="false">SUMIF(L:L,$L2332,M:M)</f>
        <v>54.91</v>
      </c>
      <c r="J2332" s="90" t="n">
        <f aca="false">TRUNC(H2332*I2332,2)</f>
        <v>54.91</v>
      </c>
      <c r="L2332" s="63" t="n">
        <f aca="false">IF(AND(A2333&lt;&gt;"",A2332=""),L2331+1,L2331)</f>
        <v>224</v>
      </c>
      <c r="M2332" s="80" t="str">
        <f aca="false">IF(OR(A2332="Insumo",A2332="Composição Auxiliar"),J2332,"")</f>
        <v/>
      </c>
      <c r="N2332" s="81" t="str">
        <f aca="false">IF(E2332="Mão de Obra",J2332,"")</f>
        <v/>
      </c>
      <c r="O2332" s="81" t="str">
        <f aca="false">IF(N2332&lt;&gt;"","",M2332)</f>
        <v/>
      </c>
      <c r="P2332" s="82" t="str">
        <f aca="false">IF(A2332="Composição",B2332,"")</f>
        <v> S-CLI-DUTO-T-RVA100 </v>
      </c>
      <c r="Q2332" s="81" t="n">
        <f aca="false">IF(P2332&lt;&gt;"",SUMIF(L2332:L2332,L2332,N2332:N2332),"")</f>
        <v>0</v>
      </c>
      <c r="R2332" s="81" t="n">
        <f aca="false">IF(P2332&lt;&gt;"",SUMIF(L2332:L2332,L2332,O2332:O2332),"")</f>
        <v>0</v>
      </c>
    </row>
    <row r="2333" customFormat="false" ht="25.5" hidden="true" customHeight="true" outlineLevel="0" collapsed="false">
      <c r="A2333" s="91" t="s">
        <v>668</v>
      </c>
      <c r="B2333" s="92" t="s">
        <v>841</v>
      </c>
      <c r="C2333" s="91" t="s">
        <v>664</v>
      </c>
      <c r="D2333" s="91" t="s">
        <v>842</v>
      </c>
      <c r="E2333" s="91" t="s">
        <v>671</v>
      </c>
      <c r="F2333" s="91"/>
      <c r="G2333" s="93" t="s">
        <v>672</v>
      </c>
      <c r="H2333" s="94" t="n">
        <v>0.5</v>
      </c>
      <c r="I2333" s="95" t="n">
        <f aca="false">SUMIFS(J:J,A:A,"Composição",B:B,$B2333)</f>
        <v>19.91</v>
      </c>
      <c r="J2333" s="95" t="n">
        <f aca="false">TRUNC(H2333*I2333,2)</f>
        <v>9.95</v>
      </c>
      <c r="L2333" s="63" t="n">
        <f aca="false">IF(AND(A2334&lt;&gt;"",A2333=""),L2332+1,L2332)</f>
        <v>224</v>
      </c>
      <c r="M2333" s="80" t="n">
        <f aca="false">IF(OR(A2333="Insumo",A2333="Composição Auxiliar"),J2333,"")</f>
        <v>9.95</v>
      </c>
      <c r="N2333" s="81" t="str">
        <f aca="false">IF(E2333="Mão de Obra",J2333,"")</f>
        <v/>
      </c>
      <c r="O2333" s="81" t="n">
        <f aca="false">IF(N2333&lt;&gt;"","",M2333)</f>
        <v>9.95</v>
      </c>
      <c r="P2333" s="82" t="str">
        <f aca="false">IF(A2333="Composição",B2333,"")</f>
        <v/>
      </c>
      <c r="Q2333" s="81" t="str">
        <f aca="false">IF(P2333&lt;&gt;"",SUMIF(L2333:L2333,L2333,N2333:N2333),"")</f>
        <v/>
      </c>
      <c r="R2333" s="81" t="str">
        <f aca="false">IF(P2333&lt;&gt;"",SUMIF(L2333:L2333,L2333,O2333:O2333),"")</f>
        <v/>
      </c>
    </row>
    <row r="2334" customFormat="false" ht="25.5" hidden="true" customHeight="true" outlineLevel="0" collapsed="false">
      <c r="A2334" s="91" t="s">
        <v>668</v>
      </c>
      <c r="B2334" s="92" t="s">
        <v>843</v>
      </c>
      <c r="C2334" s="91" t="s">
        <v>664</v>
      </c>
      <c r="D2334" s="91" t="s">
        <v>844</v>
      </c>
      <c r="E2334" s="91" t="s">
        <v>671</v>
      </c>
      <c r="F2334" s="91"/>
      <c r="G2334" s="93" t="s">
        <v>672</v>
      </c>
      <c r="H2334" s="94" t="n">
        <v>0.5</v>
      </c>
      <c r="I2334" s="95" t="n">
        <f aca="false">SUMIFS(J:J,A:A,"Composição",B:B,$B2334)</f>
        <v>26.93</v>
      </c>
      <c r="J2334" s="95" t="n">
        <f aca="false">TRUNC(H2334*I2334,2)</f>
        <v>13.46</v>
      </c>
      <c r="L2334" s="63" t="n">
        <f aca="false">IF(AND(A2335&lt;&gt;"",A2334=""),L2333+1,L2333)</f>
        <v>224</v>
      </c>
      <c r="M2334" s="80" t="n">
        <f aca="false">IF(OR(A2334="Insumo",A2334="Composição Auxiliar"),J2334,"")</f>
        <v>13.46</v>
      </c>
      <c r="N2334" s="81" t="str">
        <f aca="false">IF(E2334="Mão de Obra",J2334,"")</f>
        <v/>
      </c>
      <c r="O2334" s="81" t="n">
        <f aca="false">IF(N2334&lt;&gt;"","",M2334)</f>
        <v>13.46</v>
      </c>
      <c r="P2334" s="82" t="str">
        <f aca="false">IF(A2334="Composição",B2334,"")</f>
        <v/>
      </c>
      <c r="Q2334" s="81" t="str">
        <f aca="false">IF(P2334&lt;&gt;"",SUMIF(L2334:L2334,L2334,N2334:N2334),"")</f>
        <v/>
      </c>
      <c r="R2334" s="81" t="str">
        <f aca="false">IF(P2334&lt;&gt;"",SUMIF(L2334:L2334,L2334,O2334:O2334),"")</f>
        <v/>
      </c>
    </row>
    <row r="2335" customFormat="false" ht="25.5" hidden="true" customHeight="false" outlineLevel="0" collapsed="false">
      <c r="A2335" s="96" t="s">
        <v>679</v>
      </c>
      <c r="B2335" s="97" t="s">
        <v>1718</v>
      </c>
      <c r="C2335" s="96" t="str">
        <f aca="false">VLOOKUP(B2335,INSUMOS!$A:$I,2,0)</f>
        <v>Próprio</v>
      </c>
      <c r="D2335" s="96" t="str">
        <f aca="false">VLOOKUP(B2335,INSUMOS!$A:$I,3,0)</f>
        <v>REGULADOR DE VAZÃO DE AR CIRCULAR DN 100 MM SICFLUX RVA 100</v>
      </c>
      <c r="E2335" s="98" t="str">
        <f aca="false">VLOOKUP(B2335,INSUMOS!$A:$I,4,0)</f>
        <v>Material</v>
      </c>
      <c r="F2335" s="98"/>
      <c r="G2335" s="99" t="str">
        <f aca="false">VLOOKUP(B2335,INSUMOS!$A:$I,5,0)</f>
        <v>UN</v>
      </c>
      <c r="H2335" s="100" t="n">
        <v>1</v>
      </c>
      <c r="I2335" s="101" t="n">
        <f aca="false">VLOOKUP(B2335,INSUMOS!$A:$I,8,0)</f>
        <v>31.5</v>
      </c>
      <c r="J2335" s="101" t="n">
        <f aca="false">TRUNC(H2335*I2335,2)</f>
        <v>31.5</v>
      </c>
      <c r="L2335" s="63" t="n">
        <f aca="false">IF(AND(A2336&lt;&gt;"",A2335=""),L2334+1,L2334)</f>
        <v>224</v>
      </c>
      <c r="M2335" s="80" t="n">
        <f aca="false">IF(OR(A2335="Insumo",A2335="Composição Auxiliar"),J2335,"")</f>
        <v>31.5</v>
      </c>
      <c r="N2335" s="81" t="str">
        <f aca="false">IF(E2335="Mão de Obra",J2335,"")</f>
        <v/>
      </c>
      <c r="O2335" s="81" t="n">
        <f aca="false">IF(N2335&lt;&gt;"","",M2335)</f>
        <v>31.5</v>
      </c>
      <c r="P2335" s="82" t="str">
        <f aca="false">IF(A2335="Composição",B2335,"")</f>
        <v/>
      </c>
      <c r="Q2335" s="81" t="str">
        <f aca="false">IF(P2335&lt;&gt;"",SUMIF(L2335:L2335,L2335,N2335:N2335),"")</f>
        <v/>
      </c>
      <c r="R2335" s="81" t="str">
        <f aca="false">IF(P2335&lt;&gt;"",SUMIF(L2335:L2335,L2335,O2335:O2335),"")</f>
        <v/>
      </c>
    </row>
    <row r="2336" customFormat="false" ht="14.25" hidden="true" customHeight="false" outlineLevel="0" collapsed="false">
      <c r="A2336" s="102"/>
      <c r="B2336" s="102"/>
      <c r="C2336" s="102"/>
      <c r="D2336" s="102"/>
      <c r="E2336" s="102"/>
      <c r="F2336" s="103"/>
      <c r="G2336" s="102"/>
      <c r="H2336" s="103"/>
      <c r="I2336" s="102"/>
      <c r="J2336" s="103"/>
      <c r="L2336" s="63" t="n">
        <f aca="false">IF(AND(A2337&lt;&gt;"",A2336=""),L2335+1,L2335)</f>
        <v>224</v>
      </c>
      <c r="M2336" s="80" t="str">
        <f aca="false">IF(OR(A2336="Insumo",A2336="Composição Auxiliar"),J2336,"")</f>
        <v/>
      </c>
      <c r="N2336" s="81" t="str">
        <f aca="false">IF(E2336="Mão de Obra",J2336,"")</f>
        <v/>
      </c>
      <c r="O2336" s="81" t="str">
        <f aca="false">IF(N2336&lt;&gt;"","",M2336)</f>
        <v/>
      </c>
      <c r="P2336" s="82" t="str">
        <f aca="false">IF(A2336="Composição",B2336,"")</f>
        <v/>
      </c>
      <c r="Q2336" s="81" t="str">
        <f aca="false">IF(P2336&lt;&gt;"",SUMIF(L2336:L2336,L2336,N2336:N2336),"")</f>
        <v/>
      </c>
      <c r="R2336" s="81" t="str">
        <f aca="false">IF(P2336&lt;&gt;"",SUMIF(L2336:L2336,L2336,O2336:O2336),"")</f>
        <v/>
      </c>
    </row>
    <row r="2337" customFormat="false" ht="15" hidden="true" customHeight="false" outlineLevel="0" collapsed="false">
      <c r="A2337" s="102"/>
      <c r="B2337" s="102"/>
      <c r="C2337" s="102"/>
      <c r="D2337" s="102"/>
      <c r="E2337" s="102"/>
      <c r="F2337" s="103"/>
      <c r="G2337" s="102"/>
      <c r="H2337" s="104"/>
      <c r="I2337" s="104"/>
      <c r="J2337" s="103"/>
      <c r="L2337" s="63" t="n">
        <f aca="false">IF(AND(A2338&lt;&gt;"",A2337=""),L2336+1,L2336)</f>
        <v>224</v>
      </c>
      <c r="M2337" s="80" t="str">
        <f aca="false">IF(OR(A2337="Insumo",A2337="Composição Auxiliar"),J2337,"")</f>
        <v/>
      </c>
      <c r="N2337" s="81" t="str">
        <f aca="false">IF(E2337="Mão de Obra",J2337,"")</f>
        <v/>
      </c>
      <c r="O2337" s="81" t="str">
        <f aca="false">IF(N2337&lt;&gt;"","",M2337)</f>
        <v/>
      </c>
      <c r="P2337" s="82" t="str">
        <f aca="false">IF(A2337="Composição",B2337,"")</f>
        <v/>
      </c>
      <c r="Q2337" s="81" t="str">
        <f aca="false">IF(P2337&lt;&gt;"",SUMIF(L2337:L2337,L2337,N2337:N2337),"")</f>
        <v/>
      </c>
      <c r="R2337" s="81" t="str">
        <f aca="false">IF(P2337&lt;&gt;"",SUMIF(L2337:L2337,L2337,O2337:O2337),"")</f>
        <v/>
      </c>
    </row>
    <row r="2338" customFormat="false" ht="15" hidden="true" customHeight="false" outlineLevel="0" collapsed="false">
      <c r="A2338" s="108"/>
      <c r="B2338" s="108"/>
      <c r="C2338" s="108"/>
      <c r="D2338" s="108"/>
      <c r="E2338" s="108"/>
      <c r="F2338" s="108"/>
      <c r="G2338" s="108"/>
      <c r="H2338" s="108"/>
      <c r="I2338" s="108"/>
      <c r="J2338" s="108"/>
      <c r="L2338" s="63" t="n">
        <f aca="false">IF(AND(A2339&lt;&gt;"",A2338=""),L2337+1,L2337)</f>
        <v>225</v>
      </c>
      <c r="M2338" s="80" t="str">
        <f aca="false">IF(OR(A2338="Insumo",A2338="Composição Auxiliar"),J2338,"")</f>
        <v/>
      </c>
      <c r="N2338" s="81" t="str">
        <f aca="false">IF(E2338="Mão de Obra",J2338,"")</f>
        <v/>
      </c>
      <c r="O2338" s="81" t="str">
        <f aca="false">IF(N2338&lt;&gt;"","",M2338)</f>
        <v/>
      </c>
      <c r="P2338" s="82" t="str">
        <f aca="false">IF(A2338="Composição",B2338,"")</f>
        <v/>
      </c>
      <c r="Q2338" s="81" t="str">
        <f aca="false">IF(P2338&lt;&gt;"",SUMIF(L2338:L2338,L2338,N2338:N2338),"")</f>
        <v/>
      </c>
      <c r="R2338" s="81" t="str">
        <f aca="false">IF(P2338&lt;&gt;"",SUMIF(L2338:L2338,L2338,O2338:O2338),"")</f>
        <v/>
      </c>
    </row>
    <row r="2339" customFormat="false" ht="15" hidden="true" customHeight="true" outlineLevel="0" collapsed="false">
      <c r="A2339" s="83" t="s">
        <v>594</v>
      </c>
      <c r="B2339" s="84" t="s">
        <v>655</v>
      </c>
      <c r="C2339" s="83" t="s">
        <v>656</v>
      </c>
      <c r="D2339" s="83" t="s">
        <v>657</v>
      </c>
      <c r="E2339" s="83" t="s">
        <v>658</v>
      </c>
      <c r="F2339" s="83"/>
      <c r="G2339" s="85" t="s">
        <v>659</v>
      </c>
      <c r="H2339" s="84" t="s">
        <v>660</v>
      </c>
      <c r="I2339" s="84" t="s">
        <v>661</v>
      </c>
      <c r="J2339" s="84" t="s">
        <v>662</v>
      </c>
      <c r="L2339" s="63" t="n">
        <f aca="false">IF(AND(A2340&lt;&gt;"",A2339=""),L2338+1,L2338)</f>
        <v>225</v>
      </c>
      <c r="M2339" s="80" t="str">
        <f aca="false">IF(OR(A2339="Insumo",A2339="Composição Auxiliar"),J2339,"")</f>
        <v/>
      </c>
      <c r="N2339" s="81" t="str">
        <f aca="false">IF(E2339="Mão de Obra",J2339,"")</f>
        <v/>
      </c>
      <c r="O2339" s="81" t="str">
        <f aca="false">IF(N2339&lt;&gt;"","",M2339)</f>
        <v/>
      </c>
      <c r="P2339" s="82" t="str">
        <f aca="false">IF(A2339="Composição",B2339,"")</f>
        <v/>
      </c>
      <c r="Q2339" s="81" t="str">
        <f aca="false">IF(P2339&lt;&gt;"",SUMIF(L2339:L2339,L2339,N2339:N2339),"")</f>
        <v/>
      </c>
      <c r="R2339" s="81" t="str">
        <f aca="false">IF(P2339&lt;&gt;"",SUMIF(L2339:L2339,L2339,O2339:O2339),"")</f>
        <v/>
      </c>
    </row>
    <row r="2340" customFormat="false" ht="38.25" hidden="true" customHeight="true" outlineLevel="0" collapsed="false">
      <c r="A2340" s="86" t="s">
        <v>663</v>
      </c>
      <c r="B2340" s="87" t="s">
        <v>595</v>
      </c>
      <c r="C2340" s="86" t="s">
        <v>716</v>
      </c>
      <c r="D2340" s="86" t="s">
        <v>1719</v>
      </c>
      <c r="E2340" s="86" t="s">
        <v>1469</v>
      </c>
      <c r="F2340" s="86"/>
      <c r="G2340" s="88" t="s">
        <v>718</v>
      </c>
      <c r="H2340" s="89" t="n">
        <v>1</v>
      </c>
      <c r="I2340" s="90" t="n">
        <f aca="false">SUMIF(L:L,$L2340,M:M)</f>
        <v>48.63</v>
      </c>
      <c r="J2340" s="90" t="n">
        <f aca="false">TRUNC(H2340*I2340,2)</f>
        <v>48.63</v>
      </c>
      <c r="L2340" s="63" t="n">
        <f aca="false">IF(AND(A2341&lt;&gt;"",A2340=""),L2339+1,L2339)</f>
        <v>225</v>
      </c>
      <c r="M2340" s="80" t="str">
        <f aca="false">IF(OR(A2340="Insumo",A2340="Composição Auxiliar"),J2340,"")</f>
        <v/>
      </c>
      <c r="N2340" s="81" t="str">
        <f aca="false">IF(E2340="Mão de Obra",J2340,"")</f>
        <v/>
      </c>
      <c r="O2340" s="81" t="str">
        <f aca="false">IF(N2340&lt;&gt;"","",M2340)</f>
        <v/>
      </c>
      <c r="P2340" s="82" t="str">
        <f aca="false">IF(A2340="Composição",B2340,"")</f>
        <v> S-CLI-DUTO-T-GFM-S 150 </v>
      </c>
      <c r="Q2340" s="81" t="n">
        <f aca="false">IF(P2340&lt;&gt;"",SUMIF(L2340:L2340,L2340,N2340:N2340),"")</f>
        <v>0</v>
      </c>
      <c r="R2340" s="81" t="n">
        <f aca="false">IF(P2340&lt;&gt;"",SUMIF(L2340:L2340,L2340,O2340:O2340),"")</f>
        <v>0</v>
      </c>
    </row>
    <row r="2341" customFormat="false" ht="25.5" hidden="true" customHeight="true" outlineLevel="0" collapsed="false">
      <c r="A2341" s="91" t="s">
        <v>668</v>
      </c>
      <c r="B2341" s="92" t="s">
        <v>841</v>
      </c>
      <c r="C2341" s="91" t="s">
        <v>664</v>
      </c>
      <c r="D2341" s="91" t="s">
        <v>842</v>
      </c>
      <c r="E2341" s="91" t="s">
        <v>671</v>
      </c>
      <c r="F2341" s="91"/>
      <c r="G2341" s="93" t="s">
        <v>672</v>
      </c>
      <c r="H2341" s="94" t="n">
        <v>0.5</v>
      </c>
      <c r="I2341" s="95" t="n">
        <f aca="false">SUMIFS(J:J,A:A,"Composição",B:B,$B2341)</f>
        <v>19.91</v>
      </c>
      <c r="J2341" s="95" t="n">
        <f aca="false">TRUNC(H2341*I2341,2)</f>
        <v>9.95</v>
      </c>
      <c r="L2341" s="63" t="n">
        <f aca="false">IF(AND(A2342&lt;&gt;"",A2341=""),L2340+1,L2340)</f>
        <v>225</v>
      </c>
      <c r="M2341" s="80" t="n">
        <f aca="false">IF(OR(A2341="Insumo",A2341="Composição Auxiliar"),J2341,"")</f>
        <v>9.95</v>
      </c>
      <c r="N2341" s="81" t="str">
        <f aca="false">IF(E2341="Mão de Obra",J2341,"")</f>
        <v/>
      </c>
      <c r="O2341" s="81" t="n">
        <f aca="false">IF(N2341&lt;&gt;"","",M2341)</f>
        <v>9.95</v>
      </c>
      <c r="P2341" s="82" t="str">
        <f aca="false">IF(A2341="Composição",B2341,"")</f>
        <v/>
      </c>
      <c r="Q2341" s="81" t="str">
        <f aca="false">IF(P2341&lt;&gt;"",SUMIF(L2341:L2341,L2341,N2341:N2341),"")</f>
        <v/>
      </c>
      <c r="R2341" s="81" t="str">
        <f aca="false">IF(P2341&lt;&gt;"",SUMIF(L2341:L2341,L2341,O2341:O2341),"")</f>
        <v/>
      </c>
    </row>
    <row r="2342" customFormat="false" ht="25.5" hidden="true" customHeight="false" outlineLevel="0" collapsed="false">
      <c r="A2342" s="96" t="s">
        <v>679</v>
      </c>
      <c r="B2342" s="97" t="s">
        <v>1720</v>
      </c>
      <c r="C2342" s="96" t="str">
        <f aca="false">VLOOKUP(B2342,INSUMOS!$A:$I,2,0)</f>
        <v>Próprio</v>
      </c>
      <c r="D2342" s="96" t="str">
        <f aca="false">VLOOKUP(B2342,INSUMOS!$A:$I,3,0)</f>
        <v>GRELHA DE AR QUADRADA METÁLICA COM CONEXÃO CIRCULAR DN 150 PARA INSTALAÇÃO EXTERNA E INTERNA - REF.: SICFLUX GFM-S 150</v>
      </c>
      <c r="E2342" s="98" t="str">
        <f aca="false">VLOOKUP(B2342,INSUMOS!$A:$I,4,0)</f>
        <v>Material</v>
      </c>
      <c r="F2342" s="98"/>
      <c r="G2342" s="99" t="str">
        <f aca="false">VLOOKUP(B2342,INSUMOS!$A:$I,5,0)</f>
        <v>UN</v>
      </c>
      <c r="H2342" s="100" t="n">
        <v>1</v>
      </c>
      <c r="I2342" s="101" t="n">
        <f aca="false">VLOOKUP(B2342,INSUMOS!$A:$I,8,0)</f>
        <v>38.68</v>
      </c>
      <c r="J2342" s="101" t="n">
        <f aca="false">TRUNC(H2342*I2342,2)</f>
        <v>38.68</v>
      </c>
      <c r="L2342" s="63" t="n">
        <f aca="false">IF(AND(A2343&lt;&gt;"",A2342=""),L2341+1,L2341)</f>
        <v>225</v>
      </c>
      <c r="M2342" s="80" t="n">
        <f aca="false">IF(OR(A2342="Insumo",A2342="Composição Auxiliar"),J2342,"")</f>
        <v>38.68</v>
      </c>
      <c r="N2342" s="81" t="str">
        <f aca="false">IF(E2342="Mão de Obra",J2342,"")</f>
        <v/>
      </c>
      <c r="O2342" s="81" t="n">
        <f aca="false">IF(N2342&lt;&gt;"","",M2342)</f>
        <v>38.68</v>
      </c>
      <c r="P2342" s="82" t="str">
        <f aca="false">IF(A2342="Composição",B2342,"")</f>
        <v/>
      </c>
      <c r="Q2342" s="81" t="str">
        <f aca="false">IF(P2342&lt;&gt;"",SUMIF(L2342:L2342,L2342,N2342:N2342),"")</f>
        <v/>
      </c>
      <c r="R2342" s="81" t="str">
        <f aca="false">IF(P2342&lt;&gt;"",SUMIF(L2342:L2342,L2342,O2342:O2342),"")</f>
        <v/>
      </c>
    </row>
    <row r="2343" customFormat="false" ht="14.25" hidden="true" customHeight="false" outlineLevel="0" collapsed="false">
      <c r="A2343" s="102"/>
      <c r="B2343" s="102"/>
      <c r="C2343" s="102"/>
      <c r="D2343" s="102"/>
      <c r="E2343" s="102"/>
      <c r="F2343" s="103"/>
      <c r="G2343" s="102"/>
      <c r="H2343" s="103"/>
      <c r="I2343" s="102"/>
      <c r="J2343" s="103"/>
      <c r="L2343" s="63" t="n">
        <f aca="false">IF(AND(A2344&lt;&gt;"",A2343=""),L2342+1,L2342)</f>
        <v>225</v>
      </c>
      <c r="M2343" s="80" t="str">
        <f aca="false">IF(OR(A2343="Insumo",A2343="Composição Auxiliar"),J2343,"")</f>
        <v/>
      </c>
      <c r="N2343" s="81" t="str">
        <f aca="false">IF(E2343="Mão de Obra",J2343,"")</f>
        <v/>
      </c>
      <c r="O2343" s="81" t="str">
        <f aca="false">IF(N2343&lt;&gt;"","",M2343)</f>
        <v/>
      </c>
      <c r="P2343" s="82" t="str">
        <f aca="false">IF(A2343="Composição",B2343,"")</f>
        <v/>
      </c>
      <c r="Q2343" s="81" t="str">
        <f aca="false">IF(P2343&lt;&gt;"",SUMIF(L2343:L2343,L2343,N2343:N2343),"")</f>
        <v/>
      </c>
      <c r="R2343" s="81" t="str">
        <f aca="false">IF(P2343&lt;&gt;"",SUMIF(L2343:L2343,L2343,O2343:O2343),"")</f>
        <v/>
      </c>
    </row>
    <row r="2344" customFormat="false" ht="15" hidden="true" customHeight="false" outlineLevel="0" collapsed="false">
      <c r="A2344" s="102"/>
      <c r="B2344" s="102"/>
      <c r="C2344" s="102"/>
      <c r="D2344" s="102"/>
      <c r="E2344" s="102"/>
      <c r="F2344" s="103"/>
      <c r="G2344" s="102"/>
      <c r="H2344" s="104"/>
      <c r="I2344" s="104"/>
      <c r="J2344" s="103"/>
      <c r="L2344" s="63" t="n">
        <f aca="false">IF(AND(A2345&lt;&gt;"",A2344=""),L2343+1,L2343)</f>
        <v>225</v>
      </c>
      <c r="M2344" s="80" t="str">
        <f aca="false">IF(OR(A2344="Insumo",A2344="Composição Auxiliar"),J2344,"")</f>
        <v/>
      </c>
      <c r="N2344" s="81" t="str">
        <f aca="false">IF(E2344="Mão de Obra",J2344,"")</f>
        <v/>
      </c>
      <c r="O2344" s="81" t="str">
        <f aca="false">IF(N2344&lt;&gt;"","",M2344)</f>
        <v/>
      </c>
      <c r="P2344" s="82" t="str">
        <f aca="false">IF(A2344="Composição",B2344,"")</f>
        <v/>
      </c>
      <c r="Q2344" s="81" t="str">
        <f aca="false">IF(P2344&lt;&gt;"",SUMIF(L2344:L2344,L2344,N2344:N2344),"")</f>
        <v/>
      </c>
      <c r="R2344" s="81" t="str">
        <f aca="false">IF(P2344&lt;&gt;"",SUMIF(L2344:L2344,L2344,O2344:O2344),"")</f>
        <v/>
      </c>
    </row>
    <row r="2345" customFormat="false" ht="15" hidden="true" customHeight="false" outlineLevel="0" collapsed="false">
      <c r="A2345" s="108"/>
      <c r="B2345" s="108"/>
      <c r="C2345" s="108"/>
      <c r="D2345" s="108"/>
      <c r="E2345" s="108"/>
      <c r="F2345" s="108"/>
      <c r="G2345" s="108"/>
      <c r="H2345" s="108"/>
      <c r="I2345" s="108"/>
      <c r="J2345" s="108"/>
      <c r="L2345" s="63" t="n">
        <f aca="false">IF(AND(A2346&lt;&gt;"",A2345=""),L2344+1,L2344)</f>
        <v>226</v>
      </c>
      <c r="M2345" s="80" t="str">
        <f aca="false">IF(OR(A2345="Insumo",A2345="Composição Auxiliar"),J2345,"")</f>
        <v/>
      </c>
      <c r="N2345" s="81" t="str">
        <f aca="false">IF(E2345="Mão de Obra",J2345,"")</f>
        <v/>
      </c>
      <c r="O2345" s="81" t="str">
        <f aca="false">IF(N2345&lt;&gt;"","",M2345)</f>
        <v/>
      </c>
      <c r="P2345" s="82" t="str">
        <f aca="false">IF(A2345="Composição",B2345,"")</f>
        <v/>
      </c>
      <c r="Q2345" s="81" t="str">
        <f aca="false">IF(P2345&lt;&gt;"",SUMIF(L2345:L2345,L2345,N2345:N2345),"")</f>
        <v/>
      </c>
      <c r="R2345" s="81" t="str">
        <f aca="false">IF(P2345&lt;&gt;"",SUMIF(L2345:L2345,L2345,O2345:O2345),"")</f>
        <v/>
      </c>
    </row>
    <row r="2346" customFormat="false" ht="15" hidden="true" customHeight="true" outlineLevel="0" collapsed="false">
      <c r="A2346" s="83" t="s">
        <v>598</v>
      </c>
      <c r="B2346" s="84" t="s">
        <v>655</v>
      </c>
      <c r="C2346" s="83" t="s">
        <v>656</v>
      </c>
      <c r="D2346" s="83" t="s">
        <v>657</v>
      </c>
      <c r="E2346" s="83" t="s">
        <v>658</v>
      </c>
      <c r="F2346" s="83"/>
      <c r="G2346" s="85" t="s">
        <v>659</v>
      </c>
      <c r="H2346" s="84" t="s">
        <v>660</v>
      </c>
      <c r="I2346" s="84" t="s">
        <v>661</v>
      </c>
      <c r="J2346" s="84" t="s">
        <v>662</v>
      </c>
      <c r="L2346" s="63" t="n">
        <f aca="false">IF(AND(A2347&lt;&gt;"",A2346=""),L2345+1,L2345)</f>
        <v>226</v>
      </c>
      <c r="M2346" s="80" t="str">
        <f aca="false">IF(OR(A2346="Insumo",A2346="Composição Auxiliar"),J2346,"")</f>
        <v/>
      </c>
      <c r="N2346" s="81" t="str">
        <f aca="false">IF(E2346="Mão de Obra",J2346,"")</f>
        <v/>
      </c>
      <c r="O2346" s="81" t="str">
        <f aca="false">IF(N2346&lt;&gt;"","",M2346)</f>
        <v/>
      </c>
      <c r="P2346" s="82" t="str">
        <f aca="false">IF(A2346="Composição",B2346,"")</f>
        <v/>
      </c>
      <c r="Q2346" s="81" t="str">
        <f aca="false">IF(P2346&lt;&gt;"",SUMIF(L2346:L2346,L2346,N2346:N2346),"")</f>
        <v/>
      </c>
      <c r="R2346" s="81" t="str">
        <f aca="false">IF(P2346&lt;&gt;"",SUMIF(L2346:L2346,L2346,O2346:O2346),"")</f>
        <v/>
      </c>
    </row>
    <row r="2347" customFormat="false" ht="25.5" hidden="true" customHeight="true" outlineLevel="0" collapsed="false">
      <c r="A2347" s="86" t="s">
        <v>663</v>
      </c>
      <c r="B2347" s="87" t="s">
        <v>599</v>
      </c>
      <c r="C2347" s="86" t="s">
        <v>716</v>
      </c>
      <c r="D2347" s="86" t="s">
        <v>1721</v>
      </c>
      <c r="E2347" s="86" t="s">
        <v>724</v>
      </c>
      <c r="F2347" s="86"/>
      <c r="G2347" s="88" t="s">
        <v>729</v>
      </c>
      <c r="H2347" s="89" t="n">
        <v>1</v>
      </c>
      <c r="I2347" s="90" t="n">
        <f aca="false">SUMIF(L:L,$L2347,M:M)</f>
        <v>14.83</v>
      </c>
      <c r="J2347" s="90" t="n">
        <f aca="false">TRUNC(H2347*I2347,2)</f>
        <v>14.83</v>
      </c>
      <c r="L2347" s="63" t="n">
        <f aca="false">IF(AND(A2348&lt;&gt;"",A2347=""),L2346+1,L2346)</f>
        <v>226</v>
      </c>
      <c r="M2347" s="80" t="str">
        <f aca="false">IF(OR(A2347="Insumo",A2347="Composição Auxiliar"),J2347,"")</f>
        <v/>
      </c>
      <c r="N2347" s="81" t="str">
        <f aca="false">IF(E2347="Mão de Obra",J2347,"")</f>
        <v/>
      </c>
      <c r="O2347" s="81" t="str">
        <f aca="false">IF(N2347&lt;&gt;"","",M2347)</f>
        <v/>
      </c>
      <c r="P2347" s="82" t="str">
        <f aca="false">IF(A2347="Composição",B2347,"")</f>
        <v> S-ELE-CABO-PP-3x2,5 </v>
      </c>
      <c r="Q2347" s="81" t="n">
        <f aca="false">IF(P2347&lt;&gt;"",SUMIF(L2347:L2347,L2347,N2347:N2347),"")</f>
        <v>0</v>
      </c>
      <c r="R2347" s="81" t="n">
        <f aca="false">IF(P2347&lt;&gt;"",SUMIF(L2347:L2347,L2347,O2347:O2347),"")</f>
        <v>0</v>
      </c>
    </row>
    <row r="2348" customFormat="false" ht="25.5" hidden="true" customHeight="true" outlineLevel="0" collapsed="false">
      <c r="A2348" s="91" t="s">
        <v>668</v>
      </c>
      <c r="B2348" s="92" t="s">
        <v>822</v>
      </c>
      <c r="C2348" s="91" t="s">
        <v>664</v>
      </c>
      <c r="D2348" s="91" t="s">
        <v>823</v>
      </c>
      <c r="E2348" s="91" t="s">
        <v>671</v>
      </c>
      <c r="F2348" s="91"/>
      <c r="G2348" s="93" t="s">
        <v>672</v>
      </c>
      <c r="H2348" s="94" t="n">
        <v>0.15</v>
      </c>
      <c r="I2348" s="95" t="n">
        <f aca="false">SUMIFS(J:J,A:A,"Composição",B:B,$B2348)</f>
        <v>26.14</v>
      </c>
      <c r="J2348" s="95" t="n">
        <f aca="false">TRUNC(H2348*I2348,2)</f>
        <v>3.92</v>
      </c>
      <c r="L2348" s="63" t="n">
        <f aca="false">IF(AND(A2349&lt;&gt;"",A2348=""),L2347+1,L2347)</f>
        <v>226</v>
      </c>
      <c r="M2348" s="80" t="n">
        <f aca="false">IF(OR(A2348="Insumo",A2348="Composição Auxiliar"),J2348,"")</f>
        <v>3.92</v>
      </c>
      <c r="N2348" s="81" t="str">
        <f aca="false">IF(E2348="Mão de Obra",J2348,"")</f>
        <v/>
      </c>
      <c r="O2348" s="81" t="n">
        <f aca="false">IF(N2348&lt;&gt;"","",M2348)</f>
        <v>3.92</v>
      </c>
      <c r="P2348" s="82" t="str">
        <f aca="false">IF(A2348="Composição",B2348,"")</f>
        <v/>
      </c>
      <c r="Q2348" s="81" t="str">
        <f aca="false">IF(P2348&lt;&gt;"",SUMIF(L2348:L2348,L2348,N2348:N2348),"")</f>
        <v/>
      </c>
      <c r="R2348" s="81" t="str">
        <f aca="false">IF(P2348&lt;&gt;"",SUMIF(L2348:L2348,L2348,O2348:O2348),"")</f>
        <v/>
      </c>
    </row>
    <row r="2349" customFormat="false" ht="25.5" hidden="true" customHeight="true" outlineLevel="0" collapsed="false">
      <c r="A2349" s="91" t="s">
        <v>668</v>
      </c>
      <c r="B2349" s="92" t="s">
        <v>817</v>
      </c>
      <c r="C2349" s="91" t="s">
        <v>664</v>
      </c>
      <c r="D2349" s="91" t="s">
        <v>818</v>
      </c>
      <c r="E2349" s="91" t="s">
        <v>671</v>
      </c>
      <c r="F2349" s="91"/>
      <c r="G2349" s="93" t="s">
        <v>672</v>
      </c>
      <c r="H2349" s="94" t="n">
        <v>0.15</v>
      </c>
      <c r="I2349" s="95" t="n">
        <f aca="false">SUMIFS(J:J,A:A,"Composição",B:B,$B2349)</f>
        <v>22.2</v>
      </c>
      <c r="J2349" s="95" t="n">
        <f aca="false">TRUNC(H2349*I2349,2)</f>
        <v>3.33</v>
      </c>
      <c r="L2349" s="63" t="n">
        <f aca="false">IF(AND(A2350&lt;&gt;"",A2349=""),L2348+1,L2348)</f>
        <v>226</v>
      </c>
      <c r="M2349" s="80" t="n">
        <f aca="false">IF(OR(A2349="Insumo",A2349="Composição Auxiliar"),J2349,"")</f>
        <v>3.33</v>
      </c>
      <c r="N2349" s="81" t="str">
        <f aca="false">IF(E2349="Mão de Obra",J2349,"")</f>
        <v/>
      </c>
      <c r="O2349" s="81" t="n">
        <f aca="false">IF(N2349&lt;&gt;"","",M2349)</f>
        <v>3.33</v>
      </c>
      <c r="P2349" s="82" t="str">
        <f aca="false">IF(A2349="Composição",B2349,"")</f>
        <v/>
      </c>
      <c r="Q2349" s="81" t="str">
        <f aca="false">IF(P2349&lt;&gt;"",SUMIF(L2349:L2349,L2349,N2349:N2349),"")</f>
        <v/>
      </c>
      <c r="R2349" s="81" t="str">
        <f aca="false">IF(P2349&lt;&gt;"",SUMIF(L2349:L2349,L2349,O2349:O2349),"")</f>
        <v/>
      </c>
    </row>
    <row r="2350" customFormat="false" ht="38.25" hidden="true" customHeight="false" outlineLevel="0" collapsed="false">
      <c r="A2350" s="96" t="s">
        <v>679</v>
      </c>
      <c r="B2350" s="97" t="s">
        <v>1722</v>
      </c>
      <c r="C2350" s="96" t="str">
        <f aca="false">VLOOKUP(B2350,INSUMOS!$A:$I,2,0)</f>
        <v>SINAPI</v>
      </c>
      <c r="D2350" s="96" t="str">
        <f aca="false">VLOOKUP(B2350,INSUMOS!$A:$I,3,0)</f>
        <v>CABO MULTIPOLAR DE COBRE, FLEXIVEL, CLASSE 4 OU 5, ISOLACAO EM HEPR, COBERTURA EM PVC-ST2, ANTICHAMA BWF-B, 0,6/1 KV, 3 CONDUTORES DE 2,5 MM2</v>
      </c>
      <c r="E2350" s="98" t="str">
        <f aca="false">VLOOKUP(B2350,INSUMOS!$A:$I,4,0)</f>
        <v>Material</v>
      </c>
      <c r="F2350" s="98"/>
      <c r="G2350" s="99" t="str">
        <f aca="false">VLOOKUP(B2350,INSUMOS!$A:$I,5,0)</f>
        <v>M</v>
      </c>
      <c r="H2350" s="100" t="n">
        <v>1.02</v>
      </c>
      <c r="I2350" s="101" t="n">
        <f aca="false">VLOOKUP(B2350,INSUMOS!$A:$I,8,0)</f>
        <v>7.44</v>
      </c>
      <c r="J2350" s="101" t="n">
        <f aca="false">TRUNC(H2350*I2350,2)</f>
        <v>7.58</v>
      </c>
      <c r="L2350" s="63" t="n">
        <f aca="false">IF(AND(A2351&lt;&gt;"",A2350=""),L2349+1,L2349)</f>
        <v>226</v>
      </c>
      <c r="M2350" s="80" t="n">
        <f aca="false">IF(OR(A2350="Insumo",A2350="Composição Auxiliar"),J2350,"")</f>
        <v>7.58</v>
      </c>
      <c r="N2350" s="81" t="str">
        <f aca="false">IF(E2350="Mão de Obra",J2350,"")</f>
        <v/>
      </c>
      <c r="O2350" s="81" t="n">
        <f aca="false">IF(N2350&lt;&gt;"","",M2350)</f>
        <v>7.58</v>
      </c>
      <c r="P2350" s="82" t="str">
        <f aca="false">IF(A2350="Composição",B2350,"")</f>
        <v/>
      </c>
      <c r="Q2350" s="81" t="str">
        <f aca="false">IF(P2350&lt;&gt;"",SUMIF(L2350:L2350,L2350,N2350:N2350),"")</f>
        <v/>
      </c>
      <c r="R2350" s="81" t="str">
        <f aca="false">IF(P2350&lt;&gt;"",SUMIF(L2350:L2350,L2350,O2350:O2350),"")</f>
        <v/>
      </c>
    </row>
    <row r="2351" customFormat="false" ht="14.25" hidden="true" customHeight="false" outlineLevel="0" collapsed="false">
      <c r="A2351" s="102"/>
      <c r="B2351" s="102"/>
      <c r="C2351" s="102"/>
      <c r="D2351" s="102"/>
      <c r="E2351" s="102"/>
      <c r="F2351" s="103"/>
      <c r="G2351" s="102"/>
      <c r="H2351" s="103"/>
      <c r="I2351" s="102"/>
      <c r="J2351" s="103"/>
      <c r="L2351" s="63" t="n">
        <f aca="false">IF(AND(A2352&lt;&gt;"",A2351=""),L2350+1,L2350)</f>
        <v>226</v>
      </c>
      <c r="M2351" s="80" t="str">
        <f aca="false">IF(OR(A2351="Insumo",A2351="Composição Auxiliar"),J2351,"")</f>
        <v/>
      </c>
      <c r="N2351" s="81" t="str">
        <f aca="false">IF(E2351="Mão de Obra",J2351,"")</f>
        <v/>
      </c>
      <c r="O2351" s="81" t="str">
        <f aca="false">IF(N2351&lt;&gt;"","",M2351)</f>
        <v/>
      </c>
      <c r="P2351" s="82" t="str">
        <f aca="false">IF(A2351="Composição",B2351,"")</f>
        <v/>
      </c>
      <c r="Q2351" s="81" t="str">
        <f aca="false">IF(P2351&lt;&gt;"",SUMIF(L2351:L2351,L2351,N2351:N2351),"")</f>
        <v/>
      </c>
      <c r="R2351" s="81" t="str">
        <f aca="false">IF(P2351&lt;&gt;"",SUMIF(L2351:L2351,L2351,O2351:O2351),"")</f>
        <v/>
      </c>
    </row>
    <row r="2352" customFormat="false" ht="15" hidden="true" customHeight="false" outlineLevel="0" collapsed="false">
      <c r="A2352" s="102"/>
      <c r="B2352" s="102"/>
      <c r="C2352" s="102"/>
      <c r="D2352" s="102"/>
      <c r="E2352" s="102"/>
      <c r="F2352" s="103"/>
      <c r="G2352" s="102"/>
      <c r="H2352" s="104"/>
      <c r="I2352" s="104"/>
      <c r="J2352" s="103"/>
      <c r="L2352" s="63" t="n">
        <f aca="false">IF(AND(A2353&lt;&gt;"",A2352=""),L2351+1,L2351)</f>
        <v>226</v>
      </c>
      <c r="M2352" s="80" t="str">
        <f aca="false">IF(OR(A2352="Insumo",A2352="Composição Auxiliar"),J2352,"")</f>
        <v/>
      </c>
      <c r="N2352" s="81" t="str">
        <f aca="false">IF(E2352="Mão de Obra",J2352,"")</f>
        <v/>
      </c>
      <c r="O2352" s="81" t="str">
        <f aca="false">IF(N2352&lt;&gt;"","",M2352)</f>
        <v/>
      </c>
      <c r="P2352" s="82" t="str">
        <f aca="false">IF(A2352="Composição",B2352,"")</f>
        <v/>
      </c>
      <c r="Q2352" s="81" t="str">
        <f aca="false">IF(P2352&lt;&gt;"",SUMIF(L2352:L2352,L2352,N2352:N2352),"")</f>
        <v/>
      </c>
      <c r="R2352" s="81" t="str">
        <f aca="false">IF(P2352&lt;&gt;"",SUMIF(L2352:L2352,L2352,O2352:O2352),"")</f>
        <v/>
      </c>
    </row>
    <row r="2353" customFormat="false" ht="15" hidden="true" customHeight="false" outlineLevel="0" collapsed="false">
      <c r="A2353" s="108"/>
      <c r="B2353" s="108"/>
      <c r="C2353" s="108"/>
      <c r="D2353" s="108"/>
      <c r="E2353" s="108"/>
      <c r="F2353" s="108"/>
      <c r="G2353" s="108"/>
      <c r="H2353" s="108"/>
      <c r="I2353" s="108"/>
      <c r="J2353" s="108"/>
      <c r="L2353" s="63" t="n">
        <f aca="false">IF(AND(A2354&lt;&gt;"",A2353=""),L2352+1,L2352)</f>
        <v>227</v>
      </c>
      <c r="M2353" s="80" t="str">
        <f aca="false">IF(OR(A2353="Insumo",A2353="Composição Auxiliar"),J2353,"")</f>
        <v/>
      </c>
      <c r="N2353" s="81" t="str">
        <f aca="false">IF(E2353="Mão de Obra",J2353,"")</f>
        <v/>
      </c>
      <c r="O2353" s="81" t="str">
        <f aca="false">IF(N2353&lt;&gt;"","",M2353)</f>
        <v/>
      </c>
      <c r="P2353" s="82" t="str">
        <f aca="false">IF(A2353="Composição",B2353,"")</f>
        <v/>
      </c>
      <c r="Q2353" s="81" t="str">
        <f aca="false">IF(P2353&lt;&gt;"",SUMIF(L2353:L2353,L2353,N2353:N2353),"")</f>
        <v/>
      </c>
      <c r="R2353" s="81" t="str">
        <f aca="false">IF(P2353&lt;&gt;"",SUMIF(L2353:L2353,L2353,O2353:O2353),"")</f>
        <v/>
      </c>
    </row>
    <row r="2354" customFormat="false" ht="15" hidden="true" customHeight="true" outlineLevel="0" collapsed="false">
      <c r="A2354" s="83" t="s">
        <v>600</v>
      </c>
      <c r="B2354" s="84" t="s">
        <v>655</v>
      </c>
      <c r="C2354" s="83" t="s">
        <v>656</v>
      </c>
      <c r="D2354" s="83" t="s">
        <v>657</v>
      </c>
      <c r="E2354" s="83" t="s">
        <v>658</v>
      </c>
      <c r="F2354" s="83"/>
      <c r="G2354" s="85" t="s">
        <v>659</v>
      </c>
      <c r="H2354" s="84" t="s">
        <v>660</v>
      </c>
      <c r="I2354" s="84" t="s">
        <v>661</v>
      </c>
      <c r="J2354" s="84" t="s">
        <v>662</v>
      </c>
      <c r="L2354" s="63" t="n">
        <f aca="false">IF(AND(A2355&lt;&gt;"",A2354=""),L2353+1,L2353)</f>
        <v>227</v>
      </c>
      <c r="M2354" s="80" t="str">
        <f aca="false">IF(OR(A2354="Insumo",A2354="Composição Auxiliar"),J2354,"")</f>
        <v/>
      </c>
      <c r="N2354" s="81" t="str">
        <f aca="false">IF(E2354="Mão de Obra",J2354,"")</f>
        <v/>
      </c>
      <c r="O2354" s="81" t="str">
        <f aca="false">IF(N2354&lt;&gt;"","",M2354)</f>
        <v/>
      </c>
      <c r="P2354" s="82" t="str">
        <f aca="false">IF(A2354="Composição",B2354,"")</f>
        <v/>
      </c>
      <c r="Q2354" s="81" t="str">
        <f aca="false">IF(P2354&lt;&gt;"",SUMIF(L2354:L2354,L2354,N2354:N2354),"")</f>
        <v/>
      </c>
      <c r="R2354" s="81" t="str">
        <f aca="false">IF(P2354&lt;&gt;"",SUMIF(L2354:L2354,L2354,O2354:O2354),"")</f>
        <v/>
      </c>
    </row>
    <row r="2355" customFormat="false" ht="38.25" hidden="true" customHeight="true" outlineLevel="0" collapsed="false">
      <c r="A2355" s="86" t="s">
        <v>663</v>
      </c>
      <c r="B2355" s="87" t="s">
        <v>601</v>
      </c>
      <c r="C2355" s="86" t="s">
        <v>664</v>
      </c>
      <c r="D2355" s="86" t="s">
        <v>1723</v>
      </c>
      <c r="E2355" s="86" t="s">
        <v>724</v>
      </c>
      <c r="F2355" s="86"/>
      <c r="G2355" s="88" t="s">
        <v>729</v>
      </c>
      <c r="H2355" s="89" t="n">
        <v>1</v>
      </c>
      <c r="I2355" s="90" t="n">
        <f aca="false">SUMIF(L:L,$L2355,M:M)</f>
        <v>11.03</v>
      </c>
      <c r="J2355" s="90" t="n">
        <f aca="false">TRUNC(H2355*I2355,2)</f>
        <v>11.03</v>
      </c>
      <c r="L2355" s="63" t="n">
        <f aca="false">IF(AND(A2356&lt;&gt;"",A2355=""),L2354+1,L2354)</f>
        <v>227</v>
      </c>
      <c r="M2355" s="80" t="str">
        <f aca="false">IF(OR(A2355="Insumo",A2355="Composição Auxiliar"),J2355,"")</f>
        <v/>
      </c>
      <c r="N2355" s="81" t="str">
        <f aca="false">IF(E2355="Mão de Obra",J2355,"")</f>
        <v/>
      </c>
      <c r="O2355" s="81" t="str">
        <f aca="false">IF(N2355&lt;&gt;"","",M2355)</f>
        <v/>
      </c>
      <c r="P2355" s="82" t="str">
        <f aca="false">IF(A2355="Composição",B2355,"")</f>
        <v> 91833 </v>
      </c>
      <c r="Q2355" s="81" t="n">
        <f aca="false">IF(P2355&lt;&gt;"",SUMIF(L2355:L2355,L2355,N2355:N2355),"")</f>
        <v>0</v>
      </c>
      <c r="R2355" s="81" t="n">
        <f aca="false">IF(P2355&lt;&gt;"",SUMIF(L2355:L2355,L2355,O2355:O2355),"")</f>
        <v>0</v>
      </c>
    </row>
    <row r="2356" customFormat="false" ht="25.5" hidden="true" customHeight="true" outlineLevel="0" collapsed="false">
      <c r="A2356" s="91" t="s">
        <v>668</v>
      </c>
      <c r="B2356" s="92" t="s">
        <v>817</v>
      </c>
      <c r="C2356" s="91" t="s">
        <v>664</v>
      </c>
      <c r="D2356" s="91" t="s">
        <v>818</v>
      </c>
      <c r="E2356" s="91" t="s">
        <v>671</v>
      </c>
      <c r="F2356" s="91"/>
      <c r="G2356" s="93" t="s">
        <v>672</v>
      </c>
      <c r="H2356" s="94" t="n">
        <v>0.08</v>
      </c>
      <c r="I2356" s="95" t="n">
        <f aca="false">SUMIFS(J:J,A:A,"Composição",B:B,$B2356)</f>
        <v>22.2</v>
      </c>
      <c r="J2356" s="95" t="n">
        <f aca="false">TRUNC(H2356*I2356,2)</f>
        <v>1.77</v>
      </c>
      <c r="L2356" s="63" t="n">
        <f aca="false">IF(AND(A2357&lt;&gt;"",A2356=""),L2355+1,L2355)</f>
        <v>227</v>
      </c>
      <c r="M2356" s="80" t="n">
        <f aca="false">IF(OR(A2356="Insumo",A2356="Composição Auxiliar"),J2356,"")</f>
        <v>1.77</v>
      </c>
      <c r="N2356" s="81" t="str">
        <f aca="false">IF(E2356="Mão de Obra",J2356,"")</f>
        <v/>
      </c>
      <c r="O2356" s="81" t="n">
        <f aca="false">IF(N2356&lt;&gt;"","",M2356)</f>
        <v>1.77</v>
      </c>
      <c r="P2356" s="82" t="str">
        <f aca="false">IF(A2356="Composição",B2356,"")</f>
        <v/>
      </c>
      <c r="Q2356" s="81" t="str">
        <f aca="false">IF(P2356&lt;&gt;"",SUMIF(L2356:L2356,L2356,N2356:N2356),"")</f>
        <v/>
      </c>
      <c r="R2356" s="81" t="str">
        <f aca="false">IF(P2356&lt;&gt;"",SUMIF(L2356:L2356,L2356,O2356:O2356),"")</f>
        <v/>
      </c>
    </row>
    <row r="2357" customFormat="false" ht="25.5" hidden="true" customHeight="true" outlineLevel="0" collapsed="false">
      <c r="A2357" s="91" t="s">
        <v>668</v>
      </c>
      <c r="B2357" s="92" t="s">
        <v>822</v>
      </c>
      <c r="C2357" s="91" t="s">
        <v>664</v>
      </c>
      <c r="D2357" s="91" t="s">
        <v>823</v>
      </c>
      <c r="E2357" s="91" t="s">
        <v>671</v>
      </c>
      <c r="F2357" s="91"/>
      <c r="G2357" s="93" t="s">
        <v>672</v>
      </c>
      <c r="H2357" s="94" t="n">
        <v>0.08</v>
      </c>
      <c r="I2357" s="95" t="n">
        <f aca="false">SUMIFS(J:J,A:A,"Composição",B:B,$B2357)</f>
        <v>26.14</v>
      </c>
      <c r="J2357" s="95" t="n">
        <f aca="false">TRUNC(H2357*I2357,2)</f>
        <v>2.09</v>
      </c>
      <c r="L2357" s="63" t="n">
        <f aca="false">IF(AND(A2358&lt;&gt;"",A2357=""),L2356+1,L2356)</f>
        <v>227</v>
      </c>
      <c r="M2357" s="80" t="n">
        <f aca="false">IF(OR(A2357="Insumo",A2357="Composição Auxiliar"),J2357,"")</f>
        <v>2.09</v>
      </c>
      <c r="N2357" s="81" t="str">
        <f aca="false">IF(E2357="Mão de Obra",J2357,"")</f>
        <v/>
      </c>
      <c r="O2357" s="81" t="n">
        <f aca="false">IF(N2357&lt;&gt;"","",M2357)</f>
        <v>2.09</v>
      </c>
      <c r="P2357" s="82" t="str">
        <f aca="false">IF(A2357="Composição",B2357,"")</f>
        <v/>
      </c>
      <c r="Q2357" s="81" t="str">
        <f aca="false">IF(P2357&lt;&gt;"",SUMIF(L2357:L2357,L2357,N2357:N2357),"")</f>
        <v/>
      </c>
      <c r="R2357" s="81" t="str">
        <f aca="false">IF(P2357&lt;&gt;"",SUMIF(L2357:L2357,L2357,O2357:O2357),"")</f>
        <v/>
      </c>
    </row>
    <row r="2358" customFormat="false" ht="51" hidden="true" customHeight="true" outlineLevel="0" collapsed="false">
      <c r="A2358" s="91" t="s">
        <v>668</v>
      </c>
      <c r="B2358" s="92" t="s">
        <v>762</v>
      </c>
      <c r="C2358" s="91" t="s">
        <v>664</v>
      </c>
      <c r="D2358" s="91" t="s">
        <v>763</v>
      </c>
      <c r="E2358" s="91" t="s">
        <v>764</v>
      </c>
      <c r="F2358" s="91"/>
      <c r="G2358" s="93" t="s">
        <v>729</v>
      </c>
      <c r="H2358" s="94" t="n">
        <v>1</v>
      </c>
      <c r="I2358" s="95" t="n">
        <f aca="false">SUMIFS(J:J,A:A,"Composição",B:B,$B2358)</f>
        <v>3.68</v>
      </c>
      <c r="J2358" s="95" t="n">
        <f aca="false">TRUNC(H2358*I2358,2)</f>
        <v>3.68</v>
      </c>
      <c r="L2358" s="63" t="n">
        <f aca="false">IF(AND(A2359&lt;&gt;"",A2358=""),L2357+1,L2357)</f>
        <v>227</v>
      </c>
      <c r="M2358" s="80" t="n">
        <f aca="false">IF(OR(A2358="Insumo",A2358="Composição Auxiliar"),J2358,"")</f>
        <v>3.68</v>
      </c>
      <c r="N2358" s="81" t="str">
        <f aca="false">IF(E2358="Mão de Obra",J2358,"")</f>
        <v/>
      </c>
      <c r="O2358" s="81" t="n">
        <f aca="false">IF(N2358&lt;&gt;"","",M2358)</f>
        <v>3.68</v>
      </c>
      <c r="P2358" s="82" t="str">
        <f aca="false">IF(A2358="Composição",B2358,"")</f>
        <v/>
      </c>
      <c r="Q2358" s="81" t="str">
        <f aca="false">IF(P2358&lt;&gt;"",SUMIF(L2358:L2358,L2358,N2358:N2358),"")</f>
        <v/>
      </c>
      <c r="R2358" s="81" t="str">
        <f aca="false">IF(P2358&lt;&gt;"",SUMIF(L2358:L2358,L2358,O2358:O2358),"")</f>
        <v/>
      </c>
    </row>
    <row r="2359" customFormat="false" ht="25.5" hidden="true" customHeight="false" outlineLevel="0" collapsed="false">
      <c r="A2359" s="96" t="s">
        <v>679</v>
      </c>
      <c r="B2359" s="97" t="s">
        <v>1724</v>
      </c>
      <c r="C2359" s="96" t="str">
        <f aca="false">VLOOKUP(B2359,INSUMOS!$A:$I,2,0)</f>
        <v>SINAPI</v>
      </c>
      <c r="D2359" s="96" t="str">
        <f aca="false">VLOOKUP(B2359,INSUMOS!$A:$I,3,0)</f>
        <v>ELETRODUTO PVC FLEXIVEL CORRUGADO, REFORCADO, COR LARANJA, DE 20 MM, PARA LAJES E PISOS</v>
      </c>
      <c r="E2359" s="98" t="str">
        <f aca="false">VLOOKUP(B2359,INSUMOS!$A:$I,4,0)</f>
        <v>Material</v>
      </c>
      <c r="F2359" s="98"/>
      <c r="G2359" s="99" t="str">
        <f aca="false">VLOOKUP(B2359,INSUMOS!$A:$I,5,0)</f>
        <v>M</v>
      </c>
      <c r="H2359" s="100" t="n">
        <v>1.1</v>
      </c>
      <c r="I2359" s="101" t="n">
        <f aca="false">VLOOKUP(B2359,INSUMOS!$A:$I,8,0)</f>
        <v>3.18</v>
      </c>
      <c r="J2359" s="101" t="n">
        <f aca="false">TRUNC(H2359*I2359,2)</f>
        <v>3.49</v>
      </c>
      <c r="L2359" s="63" t="n">
        <f aca="false">IF(AND(A2360&lt;&gt;"",A2359=""),L2358+1,L2358)</f>
        <v>227</v>
      </c>
      <c r="M2359" s="80" t="n">
        <f aca="false">IF(OR(A2359="Insumo",A2359="Composição Auxiliar"),J2359,"")</f>
        <v>3.49</v>
      </c>
      <c r="N2359" s="81" t="str">
        <f aca="false">IF(E2359="Mão de Obra",J2359,"")</f>
        <v/>
      </c>
      <c r="O2359" s="81" t="n">
        <f aca="false">IF(N2359&lt;&gt;"","",M2359)</f>
        <v>3.49</v>
      </c>
      <c r="P2359" s="82" t="str">
        <f aca="false">IF(A2359="Composição",B2359,"")</f>
        <v/>
      </c>
      <c r="Q2359" s="81" t="str">
        <f aca="false">IF(P2359&lt;&gt;"",SUMIF(L2359:L2359,L2359,N2359:N2359),"")</f>
        <v/>
      </c>
      <c r="R2359" s="81" t="str">
        <f aca="false">IF(P2359&lt;&gt;"",SUMIF(L2359:L2359,L2359,O2359:O2359),"")</f>
        <v/>
      </c>
    </row>
    <row r="2360" customFormat="false" ht="14.25" hidden="true" customHeight="false" outlineLevel="0" collapsed="false">
      <c r="A2360" s="102"/>
      <c r="B2360" s="102"/>
      <c r="C2360" s="102"/>
      <c r="D2360" s="102"/>
      <c r="E2360" s="102"/>
      <c r="F2360" s="103"/>
      <c r="G2360" s="102"/>
      <c r="H2360" s="103"/>
      <c r="I2360" s="102"/>
      <c r="J2360" s="103"/>
      <c r="L2360" s="63" t="n">
        <f aca="false">IF(AND(A2361&lt;&gt;"",A2360=""),L2359+1,L2359)</f>
        <v>227</v>
      </c>
      <c r="M2360" s="80" t="str">
        <f aca="false">IF(OR(A2360="Insumo",A2360="Composição Auxiliar"),J2360,"")</f>
        <v/>
      </c>
      <c r="N2360" s="81" t="str">
        <f aca="false">IF(E2360="Mão de Obra",J2360,"")</f>
        <v/>
      </c>
      <c r="O2360" s="81" t="str">
        <f aca="false">IF(N2360&lt;&gt;"","",M2360)</f>
        <v/>
      </c>
      <c r="P2360" s="82" t="str">
        <f aca="false">IF(A2360="Composição",B2360,"")</f>
        <v/>
      </c>
      <c r="Q2360" s="81" t="str">
        <f aca="false">IF(P2360&lt;&gt;"",SUMIF(L2360:L2360,L2360,N2360:N2360),"")</f>
        <v/>
      </c>
      <c r="R2360" s="81" t="str">
        <f aca="false">IF(P2360&lt;&gt;"",SUMIF(L2360:L2360,L2360,O2360:O2360),"")</f>
        <v/>
      </c>
    </row>
    <row r="2361" customFormat="false" ht="15" hidden="true" customHeight="false" outlineLevel="0" collapsed="false">
      <c r="A2361" s="102"/>
      <c r="B2361" s="102"/>
      <c r="C2361" s="102"/>
      <c r="D2361" s="102"/>
      <c r="E2361" s="102"/>
      <c r="F2361" s="103"/>
      <c r="G2361" s="102"/>
      <c r="H2361" s="104"/>
      <c r="I2361" s="104"/>
      <c r="J2361" s="103"/>
      <c r="L2361" s="63" t="n">
        <f aca="false">IF(AND(A2362&lt;&gt;"",A2361=""),L2360+1,L2360)</f>
        <v>227</v>
      </c>
      <c r="M2361" s="80" t="str">
        <f aca="false">IF(OR(A2361="Insumo",A2361="Composição Auxiliar"),J2361,"")</f>
        <v/>
      </c>
      <c r="N2361" s="81" t="str">
        <f aca="false">IF(E2361="Mão de Obra",J2361,"")</f>
        <v/>
      </c>
      <c r="O2361" s="81" t="str">
        <f aca="false">IF(N2361&lt;&gt;"","",M2361)</f>
        <v/>
      </c>
      <c r="P2361" s="82" t="str">
        <f aca="false">IF(A2361="Composição",B2361,"")</f>
        <v/>
      </c>
      <c r="Q2361" s="81" t="str">
        <f aca="false">IF(P2361&lt;&gt;"",SUMIF(L2361:L2361,L2361,N2361:N2361),"")</f>
        <v/>
      </c>
      <c r="R2361" s="81" t="str">
        <f aca="false">IF(P2361&lt;&gt;"",SUMIF(L2361:L2361,L2361,O2361:O2361),"")</f>
        <v/>
      </c>
    </row>
    <row r="2362" customFormat="false" ht="15" hidden="true" customHeight="false" outlineLevel="0" collapsed="false">
      <c r="A2362" s="108"/>
      <c r="B2362" s="108"/>
      <c r="C2362" s="108"/>
      <c r="D2362" s="108"/>
      <c r="E2362" s="108"/>
      <c r="F2362" s="108"/>
      <c r="G2362" s="108"/>
      <c r="H2362" s="108"/>
      <c r="I2362" s="108"/>
      <c r="J2362" s="108"/>
      <c r="L2362" s="63" t="n">
        <f aca="false">IF(AND(A2363&lt;&gt;"",A2362=""),L2361+1,L2361)</f>
        <v>228</v>
      </c>
      <c r="M2362" s="80" t="str">
        <f aca="false">IF(OR(A2362="Insumo",A2362="Composição Auxiliar"),J2362,"")</f>
        <v/>
      </c>
      <c r="N2362" s="81" t="str">
        <f aca="false">IF(E2362="Mão de Obra",J2362,"")</f>
        <v/>
      </c>
      <c r="O2362" s="81" t="str">
        <f aca="false">IF(N2362&lt;&gt;"","",M2362)</f>
        <v/>
      </c>
      <c r="P2362" s="82" t="str">
        <f aca="false">IF(A2362="Composição",B2362,"")</f>
        <v/>
      </c>
      <c r="Q2362" s="81" t="str">
        <f aca="false">IF(P2362&lt;&gt;"",SUMIF(L2362:L2362,L2362,N2362:N2362),"")</f>
        <v/>
      </c>
      <c r="R2362" s="81" t="str">
        <f aca="false">IF(P2362&lt;&gt;"",SUMIF(L2362:L2362,L2362,O2362:O2362),"")</f>
        <v/>
      </c>
    </row>
    <row r="2363" customFormat="false" ht="15" hidden="true" customHeight="true" outlineLevel="0" collapsed="false">
      <c r="A2363" s="83" t="s">
        <v>602</v>
      </c>
      <c r="B2363" s="84" t="s">
        <v>655</v>
      </c>
      <c r="C2363" s="83" t="s">
        <v>656</v>
      </c>
      <c r="D2363" s="83" t="s">
        <v>657</v>
      </c>
      <c r="E2363" s="83" t="s">
        <v>658</v>
      </c>
      <c r="F2363" s="83"/>
      <c r="G2363" s="85" t="s">
        <v>659</v>
      </c>
      <c r="H2363" s="84" t="s">
        <v>660</v>
      </c>
      <c r="I2363" s="84" t="s">
        <v>661</v>
      </c>
      <c r="J2363" s="84" t="s">
        <v>662</v>
      </c>
      <c r="L2363" s="63" t="n">
        <f aca="false">IF(AND(A2364&lt;&gt;"",A2363=""),L2362+1,L2362)</f>
        <v>228</v>
      </c>
      <c r="M2363" s="80" t="str">
        <f aca="false">IF(OR(A2363="Insumo",A2363="Composição Auxiliar"),J2363,"")</f>
        <v/>
      </c>
      <c r="N2363" s="81" t="str">
        <f aca="false">IF(E2363="Mão de Obra",J2363,"")</f>
        <v/>
      </c>
      <c r="O2363" s="81" t="str">
        <f aca="false">IF(N2363&lt;&gt;"","",M2363)</f>
        <v/>
      </c>
      <c r="P2363" s="82" t="str">
        <f aca="false">IF(A2363="Composição",B2363,"")</f>
        <v/>
      </c>
      <c r="Q2363" s="81" t="str">
        <f aca="false">IF(P2363&lt;&gt;"",SUMIF(L2363:L2363,L2363,N2363:N2363),"")</f>
        <v/>
      </c>
      <c r="R2363" s="81" t="str">
        <f aca="false">IF(P2363&lt;&gt;"",SUMIF(L2363:L2363,L2363,O2363:O2363),"")</f>
        <v/>
      </c>
    </row>
    <row r="2364" customFormat="false" ht="38.25" hidden="true" customHeight="true" outlineLevel="0" collapsed="false">
      <c r="A2364" s="86" t="s">
        <v>663</v>
      </c>
      <c r="B2364" s="87" t="s">
        <v>603</v>
      </c>
      <c r="C2364" s="86" t="s">
        <v>664</v>
      </c>
      <c r="D2364" s="86" t="s">
        <v>1726</v>
      </c>
      <c r="E2364" s="86" t="s">
        <v>724</v>
      </c>
      <c r="F2364" s="86"/>
      <c r="G2364" s="88" t="s">
        <v>729</v>
      </c>
      <c r="H2364" s="89" t="n">
        <v>1</v>
      </c>
      <c r="I2364" s="90" t="n">
        <f aca="false">SUMIF(L:L,$L2364,M:M)</f>
        <v>9.22</v>
      </c>
      <c r="J2364" s="90" t="n">
        <f aca="false">TRUNC(H2364*I2364,2)</f>
        <v>9.22</v>
      </c>
      <c r="L2364" s="63" t="n">
        <f aca="false">IF(AND(A2365&lt;&gt;"",A2364=""),L2363+1,L2363)</f>
        <v>228</v>
      </c>
      <c r="M2364" s="80" t="str">
        <f aca="false">IF(OR(A2364="Insumo",A2364="Composição Auxiliar"),J2364,"")</f>
        <v/>
      </c>
      <c r="N2364" s="81" t="str">
        <f aca="false">IF(E2364="Mão de Obra",J2364,"")</f>
        <v/>
      </c>
      <c r="O2364" s="81" t="str">
        <f aca="false">IF(N2364&lt;&gt;"","",M2364)</f>
        <v/>
      </c>
      <c r="P2364" s="82" t="str">
        <f aca="false">IF(A2364="Composição",B2364,"")</f>
        <v> 91853 </v>
      </c>
      <c r="Q2364" s="81" t="n">
        <f aca="false">IF(P2364&lt;&gt;"",SUMIF(L2364:L2364,L2364,N2364:N2364),"")</f>
        <v>0</v>
      </c>
      <c r="R2364" s="81" t="n">
        <f aca="false">IF(P2364&lt;&gt;"",SUMIF(L2364:L2364,L2364,O2364:O2364),"")</f>
        <v>0</v>
      </c>
    </row>
    <row r="2365" customFormat="false" ht="25.5" hidden="true" customHeight="true" outlineLevel="0" collapsed="false">
      <c r="A2365" s="91" t="s">
        <v>668</v>
      </c>
      <c r="B2365" s="92" t="s">
        <v>822</v>
      </c>
      <c r="C2365" s="91" t="s">
        <v>664</v>
      </c>
      <c r="D2365" s="91" t="s">
        <v>823</v>
      </c>
      <c r="E2365" s="91" t="s">
        <v>671</v>
      </c>
      <c r="F2365" s="91"/>
      <c r="G2365" s="93" t="s">
        <v>672</v>
      </c>
      <c r="H2365" s="94" t="n">
        <v>0.124</v>
      </c>
      <c r="I2365" s="95" t="n">
        <f aca="false">SUMIFS(J:J,A:A,"Composição",B:B,$B2365)</f>
        <v>26.14</v>
      </c>
      <c r="J2365" s="95" t="n">
        <f aca="false">TRUNC(H2365*I2365,2)</f>
        <v>3.24</v>
      </c>
      <c r="L2365" s="63" t="n">
        <f aca="false">IF(AND(A2366&lt;&gt;"",A2365=""),L2364+1,L2364)</f>
        <v>228</v>
      </c>
      <c r="M2365" s="80" t="n">
        <f aca="false">IF(OR(A2365="Insumo",A2365="Composição Auxiliar"),J2365,"")</f>
        <v>3.24</v>
      </c>
      <c r="N2365" s="81" t="str">
        <f aca="false">IF(E2365="Mão de Obra",J2365,"")</f>
        <v/>
      </c>
      <c r="O2365" s="81" t="n">
        <f aca="false">IF(N2365&lt;&gt;"","",M2365)</f>
        <v>3.24</v>
      </c>
      <c r="P2365" s="82" t="str">
        <f aca="false">IF(A2365="Composição",B2365,"")</f>
        <v/>
      </c>
      <c r="Q2365" s="81" t="str">
        <f aca="false">IF(P2365&lt;&gt;"",SUMIF(L2365:L2365,L2365,N2365:N2365),"")</f>
        <v/>
      </c>
      <c r="R2365" s="81" t="str">
        <f aca="false">IF(P2365&lt;&gt;"",SUMIF(L2365:L2365,L2365,O2365:O2365),"")</f>
        <v/>
      </c>
    </row>
    <row r="2366" customFormat="false" ht="25.5" hidden="true" customHeight="true" outlineLevel="0" collapsed="false">
      <c r="A2366" s="91" t="s">
        <v>668</v>
      </c>
      <c r="B2366" s="92" t="s">
        <v>817</v>
      </c>
      <c r="C2366" s="91" t="s">
        <v>664</v>
      </c>
      <c r="D2366" s="91" t="s">
        <v>818</v>
      </c>
      <c r="E2366" s="91" t="s">
        <v>671</v>
      </c>
      <c r="F2366" s="91"/>
      <c r="G2366" s="93" t="s">
        <v>672</v>
      </c>
      <c r="H2366" s="94" t="n">
        <v>0.124</v>
      </c>
      <c r="I2366" s="95" t="n">
        <f aca="false">SUMIFS(J:J,A:A,"Composição",B:B,$B2366)</f>
        <v>22.2</v>
      </c>
      <c r="J2366" s="95" t="n">
        <f aca="false">TRUNC(H2366*I2366,2)</f>
        <v>2.75</v>
      </c>
      <c r="L2366" s="63" t="n">
        <f aca="false">IF(AND(A2367&lt;&gt;"",A2366=""),L2365+1,L2365)</f>
        <v>228</v>
      </c>
      <c r="M2366" s="80" t="n">
        <f aca="false">IF(OR(A2366="Insumo",A2366="Composição Auxiliar"),J2366,"")</f>
        <v>2.75</v>
      </c>
      <c r="N2366" s="81" t="str">
        <f aca="false">IF(E2366="Mão de Obra",J2366,"")</f>
        <v/>
      </c>
      <c r="O2366" s="81" t="n">
        <f aca="false">IF(N2366&lt;&gt;"","",M2366)</f>
        <v>2.75</v>
      </c>
      <c r="P2366" s="82" t="str">
        <f aca="false">IF(A2366="Composição",B2366,"")</f>
        <v/>
      </c>
      <c r="Q2366" s="81" t="str">
        <f aca="false">IF(P2366&lt;&gt;"",SUMIF(L2366:L2366,L2366,N2366:N2366),"")</f>
        <v/>
      </c>
      <c r="R2366" s="81" t="str">
        <f aca="false">IF(P2366&lt;&gt;"",SUMIF(L2366:L2366,L2366,O2366:O2366),"")</f>
        <v/>
      </c>
    </row>
    <row r="2367" customFormat="false" ht="25.5" hidden="true" customHeight="false" outlineLevel="0" collapsed="false">
      <c r="A2367" s="96" t="s">
        <v>679</v>
      </c>
      <c r="B2367" s="97" t="s">
        <v>1724</v>
      </c>
      <c r="C2367" s="96" t="str">
        <f aca="false">VLOOKUP(B2367,INSUMOS!$A:$I,2,0)</f>
        <v>SINAPI</v>
      </c>
      <c r="D2367" s="96" t="str">
        <f aca="false">VLOOKUP(B2367,INSUMOS!$A:$I,3,0)</f>
        <v>ELETRODUTO PVC FLEXIVEL CORRUGADO, REFORCADO, COR LARANJA, DE 20 MM, PARA LAJES E PISOS</v>
      </c>
      <c r="E2367" s="98" t="str">
        <f aca="false">VLOOKUP(B2367,INSUMOS!$A:$I,4,0)</f>
        <v>Material</v>
      </c>
      <c r="F2367" s="98"/>
      <c r="G2367" s="99" t="str">
        <f aca="false">VLOOKUP(B2367,INSUMOS!$A:$I,5,0)</f>
        <v>M</v>
      </c>
      <c r="H2367" s="100" t="n">
        <v>1.017</v>
      </c>
      <c r="I2367" s="101" t="n">
        <f aca="false">VLOOKUP(B2367,INSUMOS!$A:$I,8,0)</f>
        <v>3.18</v>
      </c>
      <c r="J2367" s="101" t="n">
        <f aca="false">TRUNC(H2367*I2367,2)</f>
        <v>3.23</v>
      </c>
      <c r="L2367" s="63" t="n">
        <f aca="false">IF(AND(A2368&lt;&gt;"",A2367=""),L2366+1,L2366)</f>
        <v>228</v>
      </c>
      <c r="M2367" s="80" t="n">
        <f aca="false">IF(OR(A2367="Insumo",A2367="Composição Auxiliar"),J2367,"")</f>
        <v>3.23</v>
      </c>
      <c r="N2367" s="81" t="str">
        <f aca="false">IF(E2367="Mão de Obra",J2367,"")</f>
        <v/>
      </c>
      <c r="O2367" s="81" t="n">
        <f aca="false">IF(N2367&lt;&gt;"","",M2367)</f>
        <v>3.23</v>
      </c>
      <c r="P2367" s="82" t="str">
        <f aca="false">IF(A2367="Composição",B2367,"")</f>
        <v/>
      </c>
      <c r="Q2367" s="81" t="str">
        <f aca="false">IF(P2367&lt;&gt;"",SUMIF(L2367:L2367,L2367,N2367:N2367),"")</f>
        <v/>
      </c>
      <c r="R2367" s="81" t="str">
        <f aca="false">IF(P2367&lt;&gt;"",SUMIF(L2367:L2367,L2367,O2367:O2367),"")</f>
        <v/>
      </c>
    </row>
    <row r="2368" customFormat="false" ht="14.25" hidden="true" customHeight="false" outlineLevel="0" collapsed="false">
      <c r="A2368" s="102"/>
      <c r="B2368" s="102"/>
      <c r="C2368" s="102"/>
      <c r="D2368" s="102"/>
      <c r="E2368" s="102"/>
      <c r="F2368" s="103"/>
      <c r="G2368" s="102"/>
      <c r="H2368" s="103"/>
      <c r="I2368" s="102"/>
      <c r="J2368" s="103"/>
      <c r="L2368" s="63" t="n">
        <f aca="false">IF(AND(A2369&lt;&gt;"",A2368=""),L2367+1,L2367)</f>
        <v>228</v>
      </c>
      <c r="M2368" s="80" t="str">
        <f aca="false">IF(OR(A2368="Insumo",A2368="Composição Auxiliar"),J2368,"")</f>
        <v/>
      </c>
      <c r="N2368" s="81" t="str">
        <f aca="false">IF(E2368="Mão de Obra",J2368,"")</f>
        <v/>
      </c>
      <c r="O2368" s="81" t="str">
        <f aca="false">IF(N2368&lt;&gt;"","",M2368)</f>
        <v/>
      </c>
      <c r="P2368" s="82" t="str">
        <f aca="false">IF(A2368="Composição",B2368,"")</f>
        <v/>
      </c>
      <c r="Q2368" s="81" t="str">
        <f aca="false">IF(P2368&lt;&gt;"",SUMIF(L2368:L2368,L2368,N2368:N2368),"")</f>
        <v/>
      </c>
      <c r="R2368" s="81" t="str">
        <f aca="false">IF(P2368&lt;&gt;"",SUMIF(L2368:L2368,L2368,O2368:O2368),"")</f>
        <v/>
      </c>
    </row>
    <row r="2369" customFormat="false" ht="15" hidden="true" customHeight="false" outlineLevel="0" collapsed="false">
      <c r="A2369" s="102"/>
      <c r="B2369" s="102"/>
      <c r="C2369" s="102"/>
      <c r="D2369" s="102"/>
      <c r="E2369" s="102"/>
      <c r="F2369" s="103"/>
      <c r="G2369" s="102"/>
      <c r="H2369" s="104"/>
      <c r="I2369" s="104"/>
      <c r="J2369" s="103"/>
      <c r="L2369" s="63" t="n">
        <f aca="false">IF(AND(A2370&lt;&gt;"",A2369=""),L2368+1,L2368)</f>
        <v>228</v>
      </c>
      <c r="M2369" s="80" t="str">
        <f aca="false">IF(OR(A2369="Insumo",A2369="Composição Auxiliar"),J2369,"")</f>
        <v/>
      </c>
      <c r="N2369" s="81" t="str">
        <f aca="false">IF(E2369="Mão de Obra",J2369,"")</f>
        <v/>
      </c>
      <c r="O2369" s="81" t="str">
        <f aca="false">IF(N2369&lt;&gt;"","",M2369)</f>
        <v/>
      </c>
      <c r="P2369" s="82" t="str">
        <f aca="false">IF(A2369="Composição",B2369,"")</f>
        <v/>
      </c>
      <c r="Q2369" s="81" t="str">
        <f aca="false">IF(P2369&lt;&gt;"",SUMIF(L2369:L2369,L2369,N2369:N2369),"")</f>
        <v/>
      </c>
      <c r="R2369" s="81" t="str">
        <f aca="false">IF(P2369&lt;&gt;"",SUMIF(L2369:L2369,L2369,O2369:O2369),"")</f>
        <v/>
      </c>
    </row>
    <row r="2370" customFormat="false" ht="15" hidden="true" customHeight="false" outlineLevel="0" collapsed="false">
      <c r="A2370" s="108"/>
      <c r="B2370" s="108"/>
      <c r="C2370" s="108"/>
      <c r="D2370" s="108"/>
      <c r="E2370" s="108"/>
      <c r="F2370" s="108"/>
      <c r="G2370" s="108"/>
      <c r="H2370" s="108"/>
      <c r="I2370" s="108"/>
      <c r="J2370" s="108"/>
      <c r="L2370" s="63" t="n">
        <f aca="false">IF(AND(A2371&lt;&gt;"",A2370=""),L2369+1,L2369)</f>
        <v>229</v>
      </c>
      <c r="M2370" s="80" t="str">
        <f aca="false">IF(OR(A2370="Insumo",A2370="Composição Auxiliar"),J2370,"")</f>
        <v/>
      </c>
      <c r="N2370" s="81" t="str">
        <f aca="false">IF(E2370="Mão de Obra",J2370,"")</f>
        <v/>
      </c>
      <c r="O2370" s="81" t="str">
        <f aca="false">IF(N2370&lt;&gt;"","",M2370)</f>
        <v/>
      </c>
      <c r="P2370" s="82" t="str">
        <f aca="false">IF(A2370="Composição",B2370,"")</f>
        <v/>
      </c>
      <c r="Q2370" s="81" t="str">
        <f aca="false">IF(P2370&lt;&gt;"",SUMIF(L2370:L2370,L2370,N2370:N2370),"")</f>
        <v/>
      </c>
      <c r="R2370" s="81" t="str">
        <f aca="false">IF(P2370&lt;&gt;"",SUMIF(L2370:L2370,L2370,O2370:O2370),"")</f>
        <v/>
      </c>
    </row>
    <row r="2371" customFormat="false" ht="15" hidden="true" customHeight="true" outlineLevel="0" collapsed="false">
      <c r="A2371" s="83" t="s">
        <v>604</v>
      </c>
      <c r="B2371" s="84" t="s">
        <v>655</v>
      </c>
      <c r="C2371" s="83" t="s">
        <v>656</v>
      </c>
      <c r="D2371" s="83" t="s">
        <v>657</v>
      </c>
      <c r="E2371" s="83" t="s">
        <v>658</v>
      </c>
      <c r="F2371" s="83"/>
      <c r="G2371" s="85" t="s">
        <v>659</v>
      </c>
      <c r="H2371" s="84" t="s">
        <v>660</v>
      </c>
      <c r="I2371" s="84" t="s">
        <v>661</v>
      </c>
      <c r="J2371" s="84" t="s">
        <v>662</v>
      </c>
      <c r="L2371" s="63" t="n">
        <f aca="false">IF(AND(A2372&lt;&gt;"",A2371=""),L2370+1,L2370)</f>
        <v>229</v>
      </c>
      <c r="M2371" s="80" t="str">
        <f aca="false">IF(OR(A2371="Insumo",A2371="Composição Auxiliar"),J2371,"")</f>
        <v/>
      </c>
      <c r="N2371" s="81" t="str">
        <f aca="false">IF(E2371="Mão de Obra",J2371,"")</f>
        <v/>
      </c>
      <c r="O2371" s="81" t="str">
        <f aca="false">IF(N2371&lt;&gt;"","",M2371)</f>
        <v/>
      </c>
      <c r="P2371" s="82" t="str">
        <f aca="false">IF(A2371="Composição",B2371,"")</f>
        <v/>
      </c>
      <c r="Q2371" s="81" t="str">
        <f aca="false">IF(P2371&lt;&gt;"",SUMIF(L2371:L2371,L2371,N2371:N2371),"")</f>
        <v/>
      </c>
      <c r="R2371" s="81" t="str">
        <f aca="false">IF(P2371&lt;&gt;"",SUMIF(L2371:L2371,L2371,O2371:O2371),"")</f>
        <v/>
      </c>
    </row>
    <row r="2372" customFormat="false" ht="51" hidden="true" customHeight="true" outlineLevel="0" collapsed="false">
      <c r="A2372" s="86" t="s">
        <v>663</v>
      </c>
      <c r="B2372" s="87" t="s">
        <v>605</v>
      </c>
      <c r="C2372" s="86" t="s">
        <v>716</v>
      </c>
      <c r="D2372" s="86" t="s">
        <v>1727</v>
      </c>
      <c r="E2372" s="86" t="s">
        <v>1469</v>
      </c>
      <c r="F2372" s="86"/>
      <c r="G2372" s="88" t="s">
        <v>729</v>
      </c>
      <c r="H2372" s="89" t="n">
        <v>1</v>
      </c>
      <c r="I2372" s="90" t="n">
        <f aca="false">SUMIF(L:L,$L2372,M:M)</f>
        <v>70.36</v>
      </c>
      <c r="J2372" s="90" t="n">
        <f aca="false">TRUNC(H2372*I2372,2)</f>
        <v>70.36</v>
      </c>
      <c r="L2372" s="63" t="n">
        <f aca="false">IF(AND(A2373&lt;&gt;"",A2372=""),L2371+1,L2371)</f>
        <v>229</v>
      </c>
      <c r="M2372" s="80" t="str">
        <f aca="false">IF(OR(A2372="Insumo",A2372="Composição Auxiliar"),J2372,"")</f>
        <v/>
      </c>
      <c r="N2372" s="81" t="str">
        <f aca="false">IF(E2372="Mão de Obra",J2372,"")</f>
        <v/>
      </c>
      <c r="O2372" s="81" t="str">
        <f aca="false">IF(N2372&lt;&gt;"","",M2372)</f>
        <v/>
      </c>
      <c r="P2372" s="82" t="str">
        <f aca="false">IF(A2372="Composição",B2372,"")</f>
        <v> S-CLI-FITA-PVC-L50-D100 </v>
      </c>
      <c r="Q2372" s="81" t="n">
        <f aca="false">IF(P2372&lt;&gt;"",SUMIF(L2372:L2372,L2372,N2372:N2372),"")</f>
        <v>0</v>
      </c>
      <c r="R2372" s="81" t="n">
        <f aca="false">IF(P2372&lt;&gt;"",SUMIF(L2372:L2372,L2372,O2372:O2372),"")</f>
        <v>0</v>
      </c>
    </row>
    <row r="2373" customFormat="false" ht="25.5" hidden="true" customHeight="true" outlineLevel="0" collapsed="false">
      <c r="A2373" s="91" t="s">
        <v>668</v>
      </c>
      <c r="B2373" s="92" t="s">
        <v>841</v>
      </c>
      <c r="C2373" s="91" t="s">
        <v>664</v>
      </c>
      <c r="D2373" s="91" t="s">
        <v>842</v>
      </c>
      <c r="E2373" s="91" t="s">
        <v>671</v>
      </c>
      <c r="F2373" s="91"/>
      <c r="G2373" s="93" t="s">
        <v>672</v>
      </c>
      <c r="H2373" s="94" t="n">
        <v>0.0824</v>
      </c>
      <c r="I2373" s="95" t="n">
        <f aca="false">SUMIFS(J:J,A:A,"Composição",B:B,$B2373)</f>
        <v>19.91</v>
      </c>
      <c r="J2373" s="95" t="n">
        <f aca="false">TRUNC(H2373*I2373,2)</f>
        <v>1.64</v>
      </c>
      <c r="L2373" s="63" t="n">
        <f aca="false">IF(AND(A2374&lt;&gt;"",A2373=""),L2372+1,L2372)</f>
        <v>229</v>
      </c>
      <c r="M2373" s="80" t="n">
        <f aca="false">IF(OR(A2373="Insumo",A2373="Composição Auxiliar"),J2373,"")</f>
        <v>1.64</v>
      </c>
      <c r="N2373" s="81" t="str">
        <f aca="false">IF(E2373="Mão de Obra",J2373,"")</f>
        <v/>
      </c>
      <c r="O2373" s="81" t="n">
        <f aca="false">IF(N2373&lt;&gt;"","",M2373)</f>
        <v>1.64</v>
      </c>
      <c r="P2373" s="82" t="str">
        <f aca="false">IF(A2373="Composição",B2373,"")</f>
        <v/>
      </c>
      <c r="Q2373" s="81" t="str">
        <f aca="false">IF(P2373&lt;&gt;"",SUMIF(L2373:L2373,L2373,N2373:N2373),"")</f>
        <v/>
      </c>
      <c r="R2373" s="81" t="str">
        <f aca="false">IF(P2373&lt;&gt;"",SUMIF(L2373:L2373,L2373,O2373:O2373),"")</f>
        <v/>
      </c>
    </row>
    <row r="2374" customFormat="false" ht="25.5" hidden="true" customHeight="false" outlineLevel="0" collapsed="false">
      <c r="A2374" s="96" t="s">
        <v>679</v>
      </c>
      <c r="B2374" s="97" t="s">
        <v>1728</v>
      </c>
      <c r="C2374" s="96" t="str">
        <f aca="false">VLOOKUP(B2374,INSUMOS!$A:$I,2,0)</f>
        <v>SINAPI</v>
      </c>
      <c r="D2374" s="96" t="str">
        <f aca="false">VLOOKUP(B2374,INSUMOS!$A:$I,3,0)</f>
        <v>FITA ADESIVA ANTICORROSIVA DE PVC FLEXIVEL, COR PRETA, PARA PROTECAO TUBULACAO, 50 MM X 30 M (L X C), E= *0,25* MM</v>
      </c>
      <c r="E2374" s="98" t="str">
        <f aca="false">VLOOKUP(B2374,INSUMOS!$A:$I,4,0)</f>
        <v>Material</v>
      </c>
      <c r="F2374" s="98"/>
      <c r="G2374" s="99" t="str">
        <f aca="false">VLOOKUP(B2374,INSUMOS!$A:$I,5,0)</f>
        <v>M</v>
      </c>
      <c r="H2374" s="100" t="n">
        <v>7.854</v>
      </c>
      <c r="I2374" s="101" t="n">
        <f aca="false">VLOOKUP(B2374,INSUMOS!$A:$I,8,0)</f>
        <v>8.75</v>
      </c>
      <c r="J2374" s="101" t="n">
        <f aca="false">TRUNC(H2374*I2374,2)</f>
        <v>68.72</v>
      </c>
      <c r="L2374" s="63" t="n">
        <f aca="false">IF(AND(A2375&lt;&gt;"",A2374=""),L2373+1,L2373)</f>
        <v>229</v>
      </c>
      <c r="M2374" s="80" t="n">
        <f aca="false">IF(OR(A2374="Insumo",A2374="Composição Auxiliar"),J2374,"")</f>
        <v>68.72</v>
      </c>
      <c r="N2374" s="81" t="str">
        <f aca="false">IF(E2374="Mão de Obra",J2374,"")</f>
        <v/>
      </c>
      <c r="O2374" s="81" t="n">
        <f aca="false">IF(N2374&lt;&gt;"","",M2374)</f>
        <v>68.72</v>
      </c>
      <c r="P2374" s="82" t="str">
        <f aca="false">IF(A2374="Composição",B2374,"")</f>
        <v/>
      </c>
      <c r="Q2374" s="81" t="str">
        <f aca="false">IF(P2374&lt;&gt;"",SUMIF(L2374:L2374,L2374,N2374:N2374),"")</f>
        <v/>
      </c>
      <c r="R2374" s="81" t="str">
        <f aca="false">IF(P2374&lt;&gt;"",SUMIF(L2374:L2374,L2374,O2374:O2374),"")</f>
        <v/>
      </c>
    </row>
    <row r="2375" customFormat="false" ht="14.25" hidden="true" customHeight="false" outlineLevel="0" collapsed="false">
      <c r="A2375" s="102"/>
      <c r="B2375" s="102"/>
      <c r="C2375" s="102"/>
      <c r="D2375" s="102"/>
      <c r="E2375" s="102"/>
      <c r="F2375" s="103"/>
      <c r="G2375" s="102"/>
      <c r="H2375" s="103"/>
      <c r="I2375" s="102"/>
      <c r="J2375" s="103"/>
      <c r="L2375" s="63" t="n">
        <f aca="false">IF(AND(A2376&lt;&gt;"",A2375=""),L2374+1,L2374)</f>
        <v>229</v>
      </c>
      <c r="M2375" s="80" t="str">
        <f aca="false">IF(OR(A2375="Insumo",A2375="Composição Auxiliar"),J2375,"")</f>
        <v/>
      </c>
      <c r="N2375" s="81" t="str">
        <f aca="false">IF(E2375="Mão de Obra",J2375,"")</f>
        <v/>
      </c>
      <c r="O2375" s="81" t="str">
        <f aca="false">IF(N2375&lt;&gt;"","",M2375)</f>
        <v/>
      </c>
      <c r="P2375" s="82" t="str">
        <f aca="false">IF(A2375="Composição",B2375,"")</f>
        <v/>
      </c>
      <c r="Q2375" s="81" t="str">
        <f aca="false">IF(P2375&lt;&gt;"",SUMIF(L2375:L2375,L2375,N2375:N2375),"")</f>
        <v/>
      </c>
      <c r="R2375" s="81" t="str">
        <f aca="false">IF(P2375&lt;&gt;"",SUMIF(L2375:L2375,L2375,O2375:O2375),"")</f>
        <v/>
      </c>
    </row>
    <row r="2376" customFormat="false" ht="15" hidden="true" customHeight="false" outlineLevel="0" collapsed="false">
      <c r="A2376" s="102"/>
      <c r="B2376" s="102"/>
      <c r="C2376" s="102"/>
      <c r="D2376" s="102"/>
      <c r="E2376" s="102"/>
      <c r="F2376" s="103"/>
      <c r="G2376" s="102"/>
      <c r="H2376" s="104"/>
      <c r="I2376" s="104"/>
      <c r="J2376" s="103"/>
      <c r="L2376" s="63" t="n">
        <f aca="false">IF(AND(A2377&lt;&gt;"",A2376=""),L2375+1,L2375)</f>
        <v>229</v>
      </c>
      <c r="M2376" s="80" t="str">
        <f aca="false">IF(OR(A2376="Insumo",A2376="Composição Auxiliar"),J2376,"")</f>
        <v/>
      </c>
      <c r="N2376" s="81" t="str">
        <f aca="false">IF(E2376="Mão de Obra",J2376,"")</f>
        <v/>
      </c>
      <c r="O2376" s="81" t="str">
        <f aca="false">IF(N2376&lt;&gt;"","",M2376)</f>
        <v/>
      </c>
      <c r="P2376" s="82" t="str">
        <f aca="false">IF(A2376="Composição",B2376,"")</f>
        <v/>
      </c>
      <c r="Q2376" s="81" t="str">
        <f aca="false">IF(P2376&lt;&gt;"",SUMIF(L2376:L2376,L2376,N2376:N2376),"")</f>
        <v/>
      </c>
      <c r="R2376" s="81" t="str">
        <f aca="false">IF(P2376&lt;&gt;"",SUMIF(L2376:L2376,L2376,O2376:O2376),"")</f>
        <v/>
      </c>
    </row>
    <row r="2377" customFormat="false" ht="15" hidden="true" customHeight="false" outlineLevel="0" collapsed="false">
      <c r="A2377" s="108"/>
      <c r="B2377" s="108"/>
      <c r="C2377" s="108"/>
      <c r="D2377" s="108"/>
      <c r="E2377" s="108"/>
      <c r="F2377" s="108"/>
      <c r="G2377" s="108"/>
      <c r="H2377" s="108"/>
      <c r="I2377" s="108"/>
      <c r="J2377" s="108"/>
      <c r="L2377" s="63" t="n">
        <f aca="false">IF(AND(A2378&lt;&gt;"",A2377=""),L2376+1,L2376)</f>
        <v>230</v>
      </c>
      <c r="M2377" s="80" t="str">
        <f aca="false">IF(OR(A2377="Insumo",A2377="Composição Auxiliar"),J2377,"")</f>
        <v/>
      </c>
      <c r="N2377" s="81" t="str">
        <f aca="false">IF(E2377="Mão de Obra",J2377,"")</f>
        <v/>
      </c>
      <c r="O2377" s="81" t="str">
        <f aca="false">IF(N2377&lt;&gt;"","",M2377)</f>
        <v/>
      </c>
      <c r="P2377" s="82" t="str">
        <f aca="false">IF(A2377="Composição",B2377,"")</f>
        <v/>
      </c>
      <c r="Q2377" s="81" t="str">
        <f aca="false">IF(P2377&lt;&gt;"",SUMIF(L2377:L2377,L2377,N2377:N2377),"")</f>
        <v/>
      </c>
      <c r="R2377" s="81" t="str">
        <f aca="false">IF(P2377&lt;&gt;"",SUMIF(L2377:L2377,L2377,O2377:O2377),"")</f>
        <v/>
      </c>
    </row>
    <row r="2378" customFormat="false" ht="15" hidden="true" customHeight="true" outlineLevel="0" collapsed="false">
      <c r="A2378" s="83" t="s">
        <v>610</v>
      </c>
      <c r="B2378" s="84" t="s">
        <v>655</v>
      </c>
      <c r="C2378" s="83" t="s">
        <v>656</v>
      </c>
      <c r="D2378" s="83" t="s">
        <v>657</v>
      </c>
      <c r="E2378" s="83" t="s">
        <v>658</v>
      </c>
      <c r="F2378" s="83"/>
      <c r="G2378" s="85" t="s">
        <v>659</v>
      </c>
      <c r="H2378" s="84" t="s">
        <v>660</v>
      </c>
      <c r="I2378" s="84" t="s">
        <v>661</v>
      </c>
      <c r="J2378" s="84" t="s">
        <v>662</v>
      </c>
      <c r="L2378" s="63" t="n">
        <f aca="false">IF(AND(A2379&lt;&gt;"",A2378=""),L2377+1,L2377)</f>
        <v>230</v>
      </c>
      <c r="M2378" s="80" t="str">
        <f aca="false">IF(OR(A2378="Insumo",A2378="Composição Auxiliar"),J2378,"")</f>
        <v/>
      </c>
      <c r="N2378" s="81" t="str">
        <f aca="false">IF(E2378="Mão de Obra",J2378,"")</f>
        <v/>
      </c>
      <c r="O2378" s="81" t="str">
        <f aca="false">IF(N2378&lt;&gt;"","",M2378)</f>
        <v/>
      </c>
      <c r="P2378" s="82" t="str">
        <f aca="false">IF(A2378="Composição",B2378,"")</f>
        <v/>
      </c>
      <c r="Q2378" s="81" t="str">
        <f aca="false">IF(P2378&lt;&gt;"",SUMIF(L2378:L2378,L2378,N2378:N2378),"")</f>
        <v/>
      </c>
      <c r="R2378" s="81" t="str">
        <f aca="false">IF(P2378&lt;&gt;"",SUMIF(L2378:L2378,L2378,O2378:O2378),"")</f>
        <v/>
      </c>
    </row>
    <row r="2379" customFormat="false" ht="25.5" hidden="true" customHeight="true" outlineLevel="0" collapsed="false">
      <c r="A2379" s="86" t="s">
        <v>663</v>
      </c>
      <c r="B2379" s="87" t="s">
        <v>611</v>
      </c>
      <c r="C2379" s="86" t="s">
        <v>716</v>
      </c>
      <c r="D2379" s="86" t="s">
        <v>1729</v>
      </c>
      <c r="E2379" s="86" t="s">
        <v>671</v>
      </c>
      <c r="F2379" s="86"/>
      <c r="G2379" s="88" t="s">
        <v>1730</v>
      </c>
      <c r="H2379" s="89" t="n">
        <v>1</v>
      </c>
      <c r="I2379" s="90" t="n">
        <f aca="false">SUMIF(L:L,$L2379,M:M)</f>
        <v>74.96</v>
      </c>
      <c r="J2379" s="90" t="n">
        <f aca="false">TRUNC(H2379*I2379,2)</f>
        <v>74.96</v>
      </c>
      <c r="L2379" s="63" t="n">
        <f aca="false">IF(AND(A2380&lt;&gt;"",A2379=""),L2378+1,L2378)</f>
        <v>230</v>
      </c>
      <c r="M2379" s="80" t="str">
        <f aca="false">IF(OR(A2379="Insumo",A2379="Composição Auxiliar"),J2379,"")</f>
        <v/>
      </c>
      <c r="N2379" s="81" t="str">
        <f aca="false">IF(E2379="Mão de Obra",J2379,"")</f>
        <v/>
      </c>
      <c r="O2379" s="81" t="str">
        <f aca="false">IF(N2379&lt;&gt;"","",M2379)</f>
        <v/>
      </c>
      <c r="P2379" s="82" t="str">
        <f aca="false">IF(A2379="Composição",B2379,"")</f>
        <v> S-DIV-LIMP-0103213 </v>
      </c>
      <c r="Q2379" s="81" t="n">
        <f aca="false">IF(P2379&lt;&gt;"",SUMIF(L2379:L2379,L2379,N2379:N2379),"")</f>
        <v>0</v>
      </c>
      <c r="R2379" s="81" t="n">
        <f aca="false">IF(P2379&lt;&gt;"",SUMIF(L2379:L2379,L2379,O2379:O2379),"")</f>
        <v>0</v>
      </c>
    </row>
    <row r="2380" customFormat="false" ht="25.5" hidden="true" customHeight="true" outlineLevel="0" collapsed="false">
      <c r="A2380" s="91" t="s">
        <v>668</v>
      </c>
      <c r="B2380" s="92" t="s">
        <v>677</v>
      </c>
      <c r="C2380" s="91" t="s">
        <v>664</v>
      </c>
      <c r="D2380" s="91" t="s">
        <v>678</v>
      </c>
      <c r="E2380" s="91" t="s">
        <v>671</v>
      </c>
      <c r="F2380" s="91"/>
      <c r="G2380" s="93" t="s">
        <v>672</v>
      </c>
      <c r="H2380" s="94" t="n">
        <v>3.96</v>
      </c>
      <c r="I2380" s="95" t="n">
        <f aca="false">SUMIFS(J:J,A:A,"Composição",B:B,$B2380)</f>
        <v>18.93</v>
      </c>
      <c r="J2380" s="95" t="n">
        <f aca="false">TRUNC(H2380*I2380,2)</f>
        <v>74.96</v>
      </c>
      <c r="L2380" s="63" t="n">
        <f aca="false">IF(AND(A2381&lt;&gt;"",A2380=""),L2379+1,L2379)</f>
        <v>230</v>
      </c>
      <c r="M2380" s="80" t="n">
        <f aca="false">IF(OR(A2380="Insumo",A2380="Composição Auxiliar"),J2380,"")</f>
        <v>74.96</v>
      </c>
      <c r="N2380" s="81" t="str">
        <f aca="false">IF(E2380="Mão de Obra",J2380,"")</f>
        <v/>
      </c>
      <c r="O2380" s="81" t="n">
        <f aca="false">IF(N2380&lt;&gt;"","",M2380)</f>
        <v>74.96</v>
      </c>
      <c r="P2380" s="82" t="str">
        <f aca="false">IF(A2380="Composição",B2380,"")</f>
        <v/>
      </c>
      <c r="Q2380" s="81" t="str">
        <f aca="false">IF(P2380&lt;&gt;"",SUMIF(L2380:L2380,L2380,N2380:N2380),"")</f>
        <v/>
      </c>
      <c r="R2380" s="81" t="str">
        <f aca="false">IF(P2380&lt;&gt;"",SUMIF(L2380:L2380,L2380,O2380:O2380),"")</f>
        <v/>
      </c>
    </row>
    <row r="2381" customFormat="false" ht="14.25" hidden="true" customHeight="false" outlineLevel="0" collapsed="false">
      <c r="A2381" s="102"/>
      <c r="B2381" s="102"/>
      <c r="C2381" s="102"/>
      <c r="D2381" s="102"/>
      <c r="E2381" s="102"/>
      <c r="F2381" s="103"/>
      <c r="G2381" s="102"/>
      <c r="H2381" s="103"/>
      <c r="I2381" s="102"/>
      <c r="J2381" s="103"/>
      <c r="L2381" s="63" t="n">
        <f aca="false">IF(AND(A2382&lt;&gt;"",A2381=""),L2380+1,L2380)</f>
        <v>230</v>
      </c>
      <c r="M2381" s="80" t="str">
        <f aca="false">IF(OR(A2381="Insumo",A2381="Composição Auxiliar"),J2381,"")</f>
        <v/>
      </c>
      <c r="N2381" s="81" t="str">
        <f aca="false">IF(E2381="Mão de Obra",J2381,"")</f>
        <v/>
      </c>
      <c r="O2381" s="81" t="str">
        <f aca="false">IF(N2381&lt;&gt;"","",M2381)</f>
        <v/>
      </c>
      <c r="P2381" s="82" t="str">
        <f aca="false">IF(A2381="Composição",B2381,"")</f>
        <v/>
      </c>
      <c r="Q2381" s="81" t="str">
        <f aca="false">IF(P2381&lt;&gt;"",SUMIF(L2381:L2381,L2381,N2381:N2381),"")</f>
        <v/>
      </c>
      <c r="R2381" s="81" t="str">
        <f aca="false">IF(P2381&lt;&gt;"",SUMIF(L2381:L2381,L2381,O2381:O2381),"")</f>
        <v/>
      </c>
    </row>
    <row r="2382" customFormat="false" ht="15" hidden="true" customHeight="false" outlineLevel="0" collapsed="false">
      <c r="A2382" s="102"/>
      <c r="B2382" s="102"/>
      <c r="C2382" s="102"/>
      <c r="D2382" s="102"/>
      <c r="E2382" s="102"/>
      <c r="F2382" s="103"/>
      <c r="G2382" s="102"/>
      <c r="H2382" s="104"/>
      <c r="I2382" s="104"/>
      <c r="J2382" s="103"/>
      <c r="L2382" s="63" t="n">
        <f aca="false">IF(AND(A2383&lt;&gt;"",A2382=""),L2381+1,L2381)</f>
        <v>230</v>
      </c>
      <c r="M2382" s="80" t="str">
        <f aca="false">IF(OR(A2382="Insumo",A2382="Composição Auxiliar"),J2382,"")</f>
        <v/>
      </c>
      <c r="N2382" s="81" t="str">
        <f aca="false">IF(E2382="Mão de Obra",J2382,"")</f>
        <v/>
      </c>
      <c r="O2382" s="81" t="str">
        <f aca="false">IF(N2382&lt;&gt;"","",M2382)</f>
        <v/>
      </c>
      <c r="P2382" s="82" t="str">
        <f aca="false">IF(A2382="Composição",B2382,"")</f>
        <v/>
      </c>
      <c r="Q2382" s="81" t="str">
        <f aca="false">IF(P2382&lt;&gt;"",SUMIF(L2382:L2382,L2382,N2382:N2382),"")</f>
        <v/>
      </c>
      <c r="R2382" s="81" t="str">
        <f aca="false">IF(P2382&lt;&gt;"",SUMIF(L2382:L2382,L2382,O2382:O2382),"")</f>
        <v/>
      </c>
    </row>
    <row r="2383" customFormat="false" ht="15" hidden="true" customHeight="false" outlineLevel="0" collapsed="false">
      <c r="A2383" s="108"/>
      <c r="B2383" s="108"/>
      <c r="C2383" s="108"/>
      <c r="D2383" s="108"/>
      <c r="E2383" s="108"/>
      <c r="F2383" s="108"/>
      <c r="G2383" s="108"/>
      <c r="H2383" s="108"/>
      <c r="I2383" s="108"/>
      <c r="J2383" s="108"/>
      <c r="L2383" s="63" t="n">
        <f aca="false">IF(AND(A2384&lt;&gt;"",A2383=""),L2382+1,L2382)</f>
        <v>231</v>
      </c>
      <c r="M2383" s="80" t="str">
        <f aca="false">IF(OR(A2383="Insumo",A2383="Composição Auxiliar"),J2383,"")</f>
        <v/>
      </c>
      <c r="N2383" s="81" t="str">
        <f aca="false">IF(E2383="Mão de Obra",J2383,"")</f>
        <v/>
      </c>
      <c r="O2383" s="81" t="str">
        <f aca="false">IF(N2383&lt;&gt;"","",M2383)</f>
        <v/>
      </c>
      <c r="P2383" s="82" t="str">
        <f aca="false">IF(A2383="Composição",B2383,"")</f>
        <v/>
      </c>
      <c r="Q2383" s="81" t="str">
        <f aca="false">IF(P2383&lt;&gt;"",SUMIF(L2383:L2383,L2383,N2383:N2383),"")</f>
        <v/>
      </c>
      <c r="R2383" s="81" t="str">
        <f aca="false">IF(P2383&lt;&gt;"",SUMIF(L2383:L2383,L2383,O2383:O2383),"")</f>
        <v/>
      </c>
    </row>
    <row r="2384" customFormat="false" ht="15" hidden="true" customHeight="true" outlineLevel="0" collapsed="false">
      <c r="A2384" s="83" t="s">
        <v>612</v>
      </c>
      <c r="B2384" s="84" t="s">
        <v>655</v>
      </c>
      <c r="C2384" s="83" t="s">
        <v>656</v>
      </c>
      <c r="D2384" s="83" t="s">
        <v>657</v>
      </c>
      <c r="E2384" s="83" t="s">
        <v>658</v>
      </c>
      <c r="F2384" s="83"/>
      <c r="G2384" s="85" t="s">
        <v>659</v>
      </c>
      <c r="H2384" s="84" t="s">
        <v>660</v>
      </c>
      <c r="I2384" s="84" t="s">
        <v>661</v>
      </c>
      <c r="J2384" s="84" t="s">
        <v>662</v>
      </c>
      <c r="L2384" s="63" t="n">
        <f aca="false">IF(AND(A2385&lt;&gt;"",A2384=""),L2383+1,L2383)</f>
        <v>231</v>
      </c>
      <c r="M2384" s="80" t="str">
        <f aca="false">IF(OR(A2384="Insumo",A2384="Composição Auxiliar"),J2384,"")</f>
        <v/>
      </c>
      <c r="N2384" s="81" t="str">
        <f aca="false">IF(E2384="Mão de Obra",J2384,"")</f>
        <v/>
      </c>
      <c r="O2384" s="81" t="str">
        <f aca="false">IF(N2384&lt;&gt;"","",M2384)</f>
        <v/>
      </c>
      <c r="P2384" s="82" t="str">
        <f aca="false">IF(A2384="Composição",B2384,"")</f>
        <v/>
      </c>
      <c r="Q2384" s="81" t="str">
        <f aca="false">IF(P2384&lt;&gt;"",SUMIF(L2384:L2384,L2384,N2384:N2384),"")</f>
        <v/>
      </c>
      <c r="R2384" s="81" t="str">
        <f aca="false">IF(P2384&lt;&gt;"",SUMIF(L2384:L2384,L2384,O2384:O2384),"")</f>
        <v/>
      </c>
    </row>
    <row r="2385" customFormat="false" ht="14.25" hidden="true" customHeight="true" outlineLevel="0" collapsed="false">
      <c r="A2385" s="86" t="s">
        <v>663</v>
      </c>
      <c r="B2385" s="87" t="s">
        <v>613</v>
      </c>
      <c r="C2385" s="86" t="s">
        <v>664</v>
      </c>
      <c r="D2385" s="86" t="s">
        <v>1731</v>
      </c>
      <c r="E2385" s="86" t="s">
        <v>671</v>
      </c>
      <c r="F2385" s="86"/>
      <c r="G2385" s="88" t="s">
        <v>667</v>
      </c>
      <c r="H2385" s="89" t="n">
        <v>1</v>
      </c>
      <c r="I2385" s="90" t="n">
        <f aca="false">SUMIF(L:L,$L2385,M:M)</f>
        <v>3.32</v>
      </c>
      <c r="J2385" s="90" t="n">
        <f aca="false">TRUNC(H2385*I2385,2)</f>
        <v>3.32</v>
      </c>
      <c r="L2385" s="63" t="n">
        <f aca="false">IF(AND(A2386&lt;&gt;"",A2385=""),L2384+1,L2384)</f>
        <v>231</v>
      </c>
      <c r="M2385" s="80" t="str">
        <f aca="false">IF(OR(A2385="Insumo",A2385="Composição Auxiliar"),J2385,"")</f>
        <v/>
      </c>
      <c r="N2385" s="81" t="str">
        <f aca="false">IF(E2385="Mão de Obra",J2385,"")</f>
        <v/>
      </c>
      <c r="O2385" s="81" t="str">
        <f aca="false">IF(N2385&lt;&gt;"","",M2385)</f>
        <v/>
      </c>
      <c r="P2385" s="82" t="str">
        <f aca="false">IF(A2385="Composição",B2385,"")</f>
        <v> 9537 </v>
      </c>
      <c r="Q2385" s="81" t="n">
        <f aca="false">IF(P2385&lt;&gt;"",SUMIF(L2385:L2385,L2385,N2385:N2385),"")</f>
        <v>0</v>
      </c>
      <c r="R2385" s="81" t="n">
        <f aca="false">IF(P2385&lt;&gt;"",SUMIF(L2385:L2385,L2385,O2385:O2385),"")</f>
        <v>0</v>
      </c>
    </row>
    <row r="2386" customFormat="false" ht="25.5" hidden="true" customHeight="true" outlineLevel="0" collapsed="false">
      <c r="A2386" s="91" t="s">
        <v>668</v>
      </c>
      <c r="B2386" s="92" t="s">
        <v>677</v>
      </c>
      <c r="C2386" s="91" t="s">
        <v>664</v>
      </c>
      <c r="D2386" s="91" t="s">
        <v>678</v>
      </c>
      <c r="E2386" s="91" t="s">
        <v>671</v>
      </c>
      <c r="F2386" s="91"/>
      <c r="G2386" s="93" t="s">
        <v>672</v>
      </c>
      <c r="H2386" s="94" t="n">
        <v>0.14</v>
      </c>
      <c r="I2386" s="95" t="n">
        <f aca="false">SUMIFS(J:J,A:A,"Composição",B:B,$B2386)</f>
        <v>18.93</v>
      </c>
      <c r="J2386" s="95" t="n">
        <f aca="false">TRUNC(H2386*I2386,2)</f>
        <v>2.65</v>
      </c>
      <c r="L2386" s="63" t="n">
        <f aca="false">IF(AND(A2387&lt;&gt;"",A2386=""),L2385+1,L2385)</f>
        <v>231</v>
      </c>
      <c r="M2386" s="80" t="n">
        <f aca="false">IF(OR(A2386="Insumo",A2386="Composição Auxiliar"),J2386,"")</f>
        <v>2.65</v>
      </c>
      <c r="N2386" s="81" t="str">
        <f aca="false">IF(E2386="Mão de Obra",J2386,"")</f>
        <v/>
      </c>
      <c r="O2386" s="81" t="n">
        <f aca="false">IF(N2386&lt;&gt;"","",M2386)</f>
        <v>2.65</v>
      </c>
      <c r="P2386" s="82" t="str">
        <f aca="false">IF(A2386="Composição",B2386,"")</f>
        <v/>
      </c>
      <c r="Q2386" s="81" t="str">
        <f aca="false">IF(P2386&lt;&gt;"",SUMIF(L2386:L2386,L2386,N2386:N2386),"")</f>
        <v/>
      </c>
      <c r="R2386" s="81" t="str">
        <f aca="false">IF(P2386&lt;&gt;"",SUMIF(L2386:L2386,L2386,O2386:O2386),"")</f>
        <v/>
      </c>
    </row>
    <row r="2387" customFormat="false" ht="25.5" hidden="true" customHeight="false" outlineLevel="0" collapsed="false">
      <c r="A2387" s="96" t="s">
        <v>679</v>
      </c>
      <c r="B2387" s="97" t="s">
        <v>1732</v>
      </c>
      <c r="C2387" s="96" t="str">
        <f aca="false">VLOOKUP(B2387,INSUMOS!$A:$I,2,0)</f>
        <v>SINAPI</v>
      </c>
      <c r="D2387" s="96" t="str">
        <f aca="false">VLOOKUP(B2387,INSUMOS!$A:$I,3,0)</f>
        <v>ACIDO CLORIDRICO / ACIDO MURIATICO, DILUICAO 10% A 12% PARA USO EM LIMPEZA</v>
      </c>
      <c r="E2387" s="98" t="str">
        <f aca="false">VLOOKUP(B2387,INSUMOS!$A:$I,4,0)</f>
        <v>Material</v>
      </c>
      <c r="F2387" s="98"/>
      <c r="G2387" s="99" t="str">
        <f aca="false">VLOOKUP(B2387,INSUMOS!$A:$I,5,0)</f>
        <v>L</v>
      </c>
      <c r="H2387" s="100" t="n">
        <v>0.05</v>
      </c>
      <c r="I2387" s="101" t="n">
        <f aca="false">VLOOKUP(B2387,INSUMOS!$A:$I,8,0)</f>
        <v>13.51</v>
      </c>
      <c r="J2387" s="101" t="n">
        <f aca="false">TRUNC(H2387*I2387,2)</f>
        <v>0.67</v>
      </c>
      <c r="L2387" s="63" t="n">
        <f aca="false">IF(AND(A2388&lt;&gt;"",A2387=""),L2386+1,L2386)</f>
        <v>231</v>
      </c>
      <c r="M2387" s="80" t="n">
        <f aca="false">IF(OR(A2387="Insumo",A2387="Composição Auxiliar"),J2387,"")</f>
        <v>0.67</v>
      </c>
      <c r="N2387" s="81" t="str">
        <f aca="false">IF(E2387="Mão de Obra",J2387,"")</f>
        <v/>
      </c>
      <c r="O2387" s="81" t="n">
        <f aca="false">IF(N2387&lt;&gt;"","",M2387)</f>
        <v>0.67</v>
      </c>
      <c r="P2387" s="82" t="str">
        <f aca="false">IF(A2387="Composição",B2387,"")</f>
        <v/>
      </c>
      <c r="Q2387" s="81" t="str">
        <f aca="false">IF(P2387&lt;&gt;"",SUMIF(L2387:L2387,L2387,N2387:N2387),"")</f>
        <v/>
      </c>
      <c r="R2387" s="81" t="str">
        <f aca="false">IF(P2387&lt;&gt;"",SUMIF(L2387:L2387,L2387,O2387:O2387),"")</f>
        <v/>
      </c>
    </row>
    <row r="2388" customFormat="false" ht="14.25" hidden="true" customHeight="false" outlineLevel="0" collapsed="false">
      <c r="A2388" s="102"/>
      <c r="B2388" s="102"/>
      <c r="C2388" s="102"/>
      <c r="D2388" s="102"/>
      <c r="E2388" s="102"/>
      <c r="F2388" s="103"/>
      <c r="G2388" s="102"/>
      <c r="H2388" s="103"/>
      <c r="I2388" s="102"/>
      <c r="J2388" s="103"/>
      <c r="L2388" s="63" t="n">
        <f aca="false">IF(AND(A2389&lt;&gt;"",A2388=""),L2387+1,L2387)</f>
        <v>231</v>
      </c>
      <c r="M2388" s="80" t="str">
        <f aca="false">IF(OR(A2388="Insumo",A2388="Composição Auxiliar"),J2388,"")</f>
        <v/>
      </c>
      <c r="N2388" s="81" t="str">
        <f aca="false">IF(E2388="Mão de Obra",J2388,"")</f>
        <v/>
      </c>
      <c r="O2388" s="81" t="str">
        <f aca="false">IF(N2388&lt;&gt;"","",M2388)</f>
        <v/>
      </c>
      <c r="P2388" s="82" t="str">
        <f aca="false">IF(A2388="Composição",B2388,"")</f>
        <v/>
      </c>
      <c r="Q2388" s="81" t="str">
        <f aca="false">IF(P2388&lt;&gt;"",SUMIF(L2388:L2388,L2388,N2388:N2388),"")</f>
        <v/>
      </c>
      <c r="R2388" s="81" t="str">
        <f aca="false">IF(P2388&lt;&gt;"",SUMIF(L2388:L2388,L2388,O2388:O2388),"")</f>
        <v/>
      </c>
    </row>
    <row r="2389" customFormat="false" ht="15" hidden="true" customHeight="false" outlineLevel="0" collapsed="false">
      <c r="A2389" s="102"/>
      <c r="B2389" s="102"/>
      <c r="C2389" s="102"/>
      <c r="D2389" s="102"/>
      <c r="E2389" s="102"/>
      <c r="F2389" s="103"/>
      <c r="G2389" s="102"/>
      <c r="H2389" s="104"/>
      <c r="I2389" s="104"/>
      <c r="J2389" s="103"/>
      <c r="L2389" s="63" t="n">
        <f aca="false">IF(AND(A2390&lt;&gt;"",A2389=""),L2388+1,L2388)</f>
        <v>231</v>
      </c>
      <c r="M2389" s="80" t="str">
        <f aca="false">IF(OR(A2389="Insumo",A2389="Composição Auxiliar"),J2389,"")</f>
        <v/>
      </c>
      <c r="N2389" s="81" t="str">
        <f aca="false">IF(E2389="Mão de Obra",J2389,"")</f>
        <v/>
      </c>
      <c r="O2389" s="81" t="str">
        <f aca="false">IF(N2389&lt;&gt;"","",M2389)</f>
        <v/>
      </c>
      <c r="P2389" s="82" t="str">
        <f aca="false">IF(A2389="Composição",B2389,"")</f>
        <v/>
      </c>
      <c r="Q2389" s="81" t="str">
        <f aca="false">IF(P2389&lt;&gt;"",SUMIF(L2389:L2389,L2389,N2389:N2389),"")</f>
        <v/>
      </c>
      <c r="R2389" s="81" t="str">
        <f aca="false">IF(P2389&lt;&gt;"",SUMIF(L2389:L2389,L2389,O2389:O2389),"")</f>
        <v/>
      </c>
    </row>
    <row r="2390" customFormat="false" ht="15" hidden="true" customHeight="false" outlineLevel="0" collapsed="false">
      <c r="A2390" s="108"/>
      <c r="B2390" s="108"/>
      <c r="C2390" s="108"/>
      <c r="D2390" s="108"/>
      <c r="E2390" s="108"/>
      <c r="F2390" s="108"/>
      <c r="G2390" s="108"/>
      <c r="H2390" s="108"/>
      <c r="I2390" s="108"/>
      <c r="J2390" s="108"/>
      <c r="L2390" s="63" t="n">
        <f aca="false">IF(AND(A2391&lt;&gt;"",A2390=""),L2389+1,L2389)</f>
        <v>232</v>
      </c>
      <c r="M2390" s="80" t="str">
        <f aca="false">IF(OR(A2390="Insumo",A2390="Composição Auxiliar"),J2390,"")</f>
        <v/>
      </c>
      <c r="N2390" s="81" t="str">
        <f aca="false">IF(E2390="Mão de Obra",J2390,"")</f>
        <v/>
      </c>
      <c r="O2390" s="81" t="str">
        <f aca="false">IF(N2390&lt;&gt;"","",M2390)</f>
        <v/>
      </c>
      <c r="P2390" s="82" t="str">
        <f aca="false">IF(A2390="Composição",B2390,"")</f>
        <v/>
      </c>
      <c r="Q2390" s="81" t="str">
        <f aca="false">IF(P2390&lt;&gt;"",SUMIF(L2390:L2390,L2390,N2390:N2390),"")</f>
        <v/>
      </c>
      <c r="R2390" s="81" t="str">
        <f aca="false">IF(P2390&lt;&gt;"",SUMIF(L2390:L2390,L2390,O2390:O2390),"")</f>
        <v/>
      </c>
    </row>
    <row r="2391" customFormat="false" ht="15" hidden="true" customHeight="true" outlineLevel="0" collapsed="false">
      <c r="A2391" s="83" t="s">
        <v>617</v>
      </c>
      <c r="B2391" s="84" t="s">
        <v>655</v>
      </c>
      <c r="C2391" s="83" t="s">
        <v>656</v>
      </c>
      <c r="D2391" s="83" t="s">
        <v>657</v>
      </c>
      <c r="E2391" s="83" t="s">
        <v>658</v>
      </c>
      <c r="F2391" s="83"/>
      <c r="G2391" s="85" t="s">
        <v>659</v>
      </c>
      <c r="H2391" s="84" t="s">
        <v>660</v>
      </c>
      <c r="I2391" s="84" t="s">
        <v>661</v>
      </c>
      <c r="J2391" s="84" t="s">
        <v>662</v>
      </c>
      <c r="L2391" s="63" t="n">
        <f aca="false">IF(AND(A2392&lt;&gt;"",A2391=""),L2390+1,L2390)</f>
        <v>232</v>
      </c>
      <c r="M2391" s="80" t="str">
        <f aca="false">IF(OR(A2391="Insumo",A2391="Composição Auxiliar"),J2391,"")</f>
        <v/>
      </c>
      <c r="N2391" s="81" t="str">
        <f aca="false">IF(E2391="Mão de Obra",J2391,"")</f>
        <v/>
      </c>
      <c r="O2391" s="81" t="str">
        <f aca="false">IF(N2391&lt;&gt;"","",M2391)</f>
        <v/>
      </c>
      <c r="P2391" s="82" t="str">
        <f aca="false">IF(A2391="Composição",B2391,"")</f>
        <v/>
      </c>
      <c r="Q2391" s="81" t="str">
        <f aca="false">IF(P2391&lt;&gt;"",SUMIF(L2391:L2391,L2391,N2391:N2391),"")</f>
        <v/>
      </c>
      <c r="R2391" s="81" t="str">
        <f aca="false">IF(P2391&lt;&gt;"",SUMIF(L2391:L2391,L2391,O2391:O2391),"")</f>
        <v/>
      </c>
    </row>
    <row r="2392" customFormat="false" ht="25.5" hidden="true" customHeight="true" outlineLevel="0" collapsed="false">
      <c r="A2392" s="86" t="s">
        <v>663</v>
      </c>
      <c r="B2392" s="87" t="s">
        <v>618</v>
      </c>
      <c r="C2392" s="86" t="s">
        <v>716</v>
      </c>
      <c r="D2392" s="86" t="s">
        <v>1735</v>
      </c>
      <c r="E2392" s="86" t="s">
        <v>1505</v>
      </c>
      <c r="F2392" s="86"/>
      <c r="G2392" s="88" t="s">
        <v>718</v>
      </c>
      <c r="H2392" s="89" t="n">
        <v>1</v>
      </c>
      <c r="I2392" s="90" t="n">
        <f aca="false">SUMIF(L:L,$L2392,M:M)</f>
        <v>5240.98</v>
      </c>
      <c r="J2392" s="90" t="n">
        <f aca="false">TRUNC(H2392*I2392,2)</f>
        <v>5240.98</v>
      </c>
      <c r="L2392" s="63" t="n">
        <f aca="false">IF(AND(A2393&lt;&gt;"",A2392=""),L2391+1,L2391)</f>
        <v>232</v>
      </c>
      <c r="M2392" s="80" t="str">
        <f aca="false">IF(OR(A2392="Insumo",A2392="Composição Auxiliar"),J2392,"")</f>
        <v/>
      </c>
      <c r="N2392" s="81" t="str">
        <f aca="false">IF(E2392="Mão de Obra",J2392,"")</f>
        <v/>
      </c>
      <c r="O2392" s="81" t="str">
        <f aca="false">IF(N2392&lt;&gt;"","",M2392)</f>
        <v/>
      </c>
      <c r="P2392" s="82" t="str">
        <f aca="false">IF(A2392="Composição",B2392,"")</f>
        <v> S-SER-DESM-PRRR-01 </v>
      </c>
      <c r="Q2392" s="81" t="n">
        <f aca="false">IF(P2392&lt;&gt;"",SUMIF(L2392:L2392,L2392,N2392:N2392),"")</f>
        <v>0</v>
      </c>
      <c r="R2392" s="81" t="n">
        <f aca="false">IF(P2392&lt;&gt;"",SUMIF(L2392:L2392,L2392,O2392:O2392),"")</f>
        <v>0</v>
      </c>
    </row>
    <row r="2393" customFormat="false" ht="25.5" hidden="true" customHeight="true" outlineLevel="0" collapsed="false">
      <c r="A2393" s="91" t="s">
        <v>668</v>
      </c>
      <c r="B2393" s="92" t="s">
        <v>143</v>
      </c>
      <c r="C2393" s="91" t="s">
        <v>664</v>
      </c>
      <c r="D2393" s="91" t="s">
        <v>1040</v>
      </c>
      <c r="E2393" s="91" t="s">
        <v>851</v>
      </c>
      <c r="F2393" s="91"/>
      <c r="G2393" s="93" t="s">
        <v>676</v>
      </c>
      <c r="H2393" s="94" t="n">
        <v>35</v>
      </c>
      <c r="I2393" s="95" t="n">
        <f aca="false">SUMIFS(J:J,A:A,"Composição",B:B,$B2393)</f>
        <v>50.35</v>
      </c>
      <c r="J2393" s="95" t="n">
        <f aca="false">TRUNC(H2393*I2393,2)</f>
        <v>1762.25</v>
      </c>
      <c r="L2393" s="63" t="n">
        <f aca="false">IF(AND(A2394&lt;&gt;"",A2393=""),L2392+1,L2392)</f>
        <v>232</v>
      </c>
      <c r="M2393" s="80" t="n">
        <f aca="false">IF(OR(A2393="Insumo",A2393="Composição Auxiliar"),J2393,"")</f>
        <v>1762.25</v>
      </c>
      <c r="N2393" s="81" t="str">
        <f aca="false">IF(E2393="Mão de Obra",J2393,"")</f>
        <v/>
      </c>
      <c r="O2393" s="81" t="n">
        <f aca="false">IF(N2393&lt;&gt;"","",M2393)</f>
        <v>1762.25</v>
      </c>
      <c r="P2393" s="82" t="str">
        <f aca="false">IF(A2393="Composição",B2393,"")</f>
        <v/>
      </c>
      <c r="Q2393" s="81" t="str">
        <f aca="false">IF(P2393&lt;&gt;"",SUMIF(L2393:L2393,L2393,N2393:N2393),"")</f>
        <v/>
      </c>
      <c r="R2393" s="81" t="str">
        <f aca="false">IF(P2393&lt;&gt;"",SUMIF(L2393:L2393,L2393,O2393:O2393),"")</f>
        <v/>
      </c>
    </row>
    <row r="2394" customFormat="false" ht="25.5" hidden="true" customHeight="true" outlineLevel="0" collapsed="false">
      <c r="A2394" s="91" t="s">
        <v>668</v>
      </c>
      <c r="B2394" s="92" t="s">
        <v>1736</v>
      </c>
      <c r="C2394" s="91" t="s">
        <v>664</v>
      </c>
      <c r="D2394" s="91" t="s">
        <v>1737</v>
      </c>
      <c r="E2394" s="91" t="s">
        <v>851</v>
      </c>
      <c r="F2394" s="91"/>
      <c r="G2394" s="93" t="s">
        <v>676</v>
      </c>
      <c r="H2394" s="94" t="n">
        <v>20</v>
      </c>
      <c r="I2394" s="95" t="n">
        <f aca="false">SUMIFS(J:J,A:A,"Composição",B:B,$B2394)</f>
        <v>130.21</v>
      </c>
      <c r="J2394" s="95" t="n">
        <f aca="false">TRUNC(H2394*I2394,2)</f>
        <v>2604.2</v>
      </c>
      <c r="L2394" s="63" t="n">
        <f aca="false">IF(AND(A2395&lt;&gt;"",A2394=""),L2393+1,L2393)</f>
        <v>232</v>
      </c>
      <c r="M2394" s="80" t="n">
        <f aca="false">IF(OR(A2394="Insumo",A2394="Composição Auxiliar"),J2394,"")</f>
        <v>2604.2</v>
      </c>
      <c r="N2394" s="81" t="str">
        <f aca="false">IF(E2394="Mão de Obra",J2394,"")</f>
        <v/>
      </c>
      <c r="O2394" s="81" t="n">
        <f aca="false">IF(N2394&lt;&gt;"","",M2394)</f>
        <v>2604.2</v>
      </c>
      <c r="P2394" s="82" t="str">
        <f aca="false">IF(A2394="Composição",B2394,"")</f>
        <v/>
      </c>
      <c r="Q2394" s="81" t="str">
        <f aca="false">IF(P2394&lt;&gt;"",SUMIF(L2394:L2394,L2394,N2394:N2394),"")</f>
        <v/>
      </c>
      <c r="R2394" s="81" t="str">
        <f aca="false">IF(P2394&lt;&gt;"",SUMIF(L2394:L2394,L2394,O2394:O2394),"")</f>
        <v/>
      </c>
    </row>
    <row r="2395" customFormat="false" ht="25.5" hidden="true" customHeight="true" outlineLevel="0" collapsed="false">
      <c r="A2395" s="91" t="s">
        <v>668</v>
      </c>
      <c r="B2395" s="92" t="s">
        <v>1738</v>
      </c>
      <c r="C2395" s="91" t="s">
        <v>664</v>
      </c>
      <c r="D2395" s="91" t="s">
        <v>1739</v>
      </c>
      <c r="E2395" s="91" t="s">
        <v>851</v>
      </c>
      <c r="F2395" s="91"/>
      <c r="G2395" s="93" t="s">
        <v>667</v>
      </c>
      <c r="H2395" s="94" t="n">
        <v>1</v>
      </c>
      <c r="I2395" s="95" t="n">
        <f aca="false">SUMIFS(J:J,A:A,"Composição",B:B,$B2395)</f>
        <v>2.97</v>
      </c>
      <c r="J2395" s="95" t="n">
        <f aca="false">TRUNC(H2395*I2395,2)</f>
        <v>2.97</v>
      </c>
      <c r="L2395" s="63" t="n">
        <f aca="false">IF(AND(A2396&lt;&gt;"",A2395=""),L2394+1,L2394)</f>
        <v>232</v>
      </c>
      <c r="M2395" s="80" t="n">
        <f aca="false">IF(OR(A2395="Insumo",A2395="Composição Auxiliar"),J2395,"")</f>
        <v>2.97</v>
      </c>
      <c r="N2395" s="81" t="str">
        <f aca="false">IF(E2395="Mão de Obra",J2395,"")</f>
        <v/>
      </c>
      <c r="O2395" s="81" t="n">
        <f aca="false">IF(N2395&lt;&gt;"","",M2395)</f>
        <v>2.97</v>
      </c>
      <c r="P2395" s="82" t="str">
        <f aca="false">IF(A2395="Composição",B2395,"")</f>
        <v/>
      </c>
      <c r="Q2395" s="81" t="str">
        <f aca="false">IF(P2395&lt;&gt;"",SUMIF(L2395:L2395,L2395,N2395:N2395),"")</f>
        <v/>
      </c>
      <c r="R2395" s="81" t="str">
        <f aca="false">IF(P2395&lt;&gt;"",SUMIF(L2395:L2395,L2395,O2395:O2395),"")</f>
        <v/>
      </c>
    </row>
    <row r="2396" customFormat="false" ht="25.5" hidden="true" customHeight="true" outlineLevel="0" collapsed="false">
      <c r="A2396" s="91" t="s">
        <v>668</v>
      </c>
      <c r="B2396" s="92" t="s">
        <v>145</v>
      </c>
      <c r="C2396" s="91" t="s">
        <v>664</v>
      </c>
      <c r="D2396" s="91" t="s">
        <v>1046</v>
      </c>
      <c r="E2396" s="91" t="s">
        <v>851</v>
      </c>
      <c r="F2396" s="91"/>
      <c r="G2396" s="93" t="s">
        <v>676</v>
      </c>
      <c r="H2396" s="94" t="n">
        <v>3</v>
      </c>
      <c r="I2396" s="95" t="n">
        <f aca="false">SUMIFS(J:J,A:A,"Composição",B:B,$B2396)</f>
        <v>290.52</v>
      </c>
      <c r="J2396" s="95" t="n">
        <f aca="false">TRUNC(H2396*I2396,2)</f>
        <v>871.56</v>
      </c>
      <c r="L2396" s="63" t="n">
        <f aca="false">IF(AND(A2397&lt;&gt;"",A2396=""),L2395+1,L2395)</f>
        <v>232</v>
      </c>
      <c r="M2396" s="80" t="n">
        <f aca="false">IF(OR(A2396="Insumo",A2396="Composição Auxiliar"),J2396,"")</f>
        <v>871.56</v>
      </c>
      <c r="N2396" s="81" t="str">
        <f aca="false">IF(E2396="Mão de Obra",J2396,"")</f>
        <v/>
      </c>
      <c r="O2396" s="81" t="n">
        <f aca="false">IF(N2396&lt;&gt;"","",M2396)</f>
        <v>871.56</v>
      </c>
      <c r="P2396" s="82" t="str">
        <f aca="false">IF(A2396="Composição",B2396,"")</f>
        <v/>
      </c>
      <c r="Q2396" s="81" t="str">
        <f aca="false">IF(P2396&lt;&gt;"",SUMIF(L2396:L2396,L2396,N2396:N2396),"")</f>
        <v/>
      </c>
      <c r="R2396" s="81" t="str">
        <f aca="false">IF(P2396&lt;&gt;"",SUMIF(L2396:L2396,L2396,O2396:O2396),"")</f>
        <v/>
      </c>
    </row>
    <row r="2397" customFormat="false" ht="14.25" hidden="true" customHeight="false" outlineLevel="0" collapsed="false">
      <c r="A2397" s="102"/>
      <c r="B2397" s="102"/>
      <c r="C2397" s="102"/>
      <c r="D2397" s="102"/>
      <c r="E2397" s="102"/>
      <c r="F2397" s="103"/>
      <c r="G2397" s="102"/>
      <c r="H2397" s="103"/>
      <c r="I2397" s="102"/>
      <c r="J2397" s="103"/>
      <c r="L2397" s="63" t="n">
        <f aca="false">IF(AND(A2398&lt;&gt;"",A2397=""),L2396+1,L2396)</f>
        <v>232</v>
      </c>
      <c r="M2397" s="80" t="str">
        <f aca="false">IF(OR(A2397="Insumo",A2397="Composição Auxiliar"),J2397,"")</f>
        <v/>
      </c>
      <c r="N2397" s="81" t="str">
        <f aca="false">IF(E2397="Mão de Obra",J2397,"")</f>
        <v/>
      </c>
      <c r="O2397" s="81" t="str">
        <f aca="false">IF(N2397&lt;&gt;"","",M2397)</f>
        <v/>
      </c>
      <c r="P2397" s="82" t="str">
        <f aca="false">IF(A2397="Composição",B2397,"")</f>
        <v/>
      </c>
      <c r="Q2397" s="81" t="str">
        <f aca="false">IF(P2397&lt;&gt;"",SUMIF(L2397:L2397,L2397,N2397:N2397),"")</f>
        <v/>
      </c>
      <c r="R2397" s="81" t="str">
        <f aca="false">IF(P2397&lt;&gt;"",SUMIF(L2397:L2397,L2397,O2397:O2397),"")</f>
        <v/>
      </c>
    </row>
    <row r="2398" customFormat="false" ht="15" hidden="true" customHeight="false" outlineLevel="0" collapsed="false">
      <c r="A2398" s="102"/>
      <c r="B2398" s="102"/>
      <c r="C2398" s="102"/>
      <c r="D2398" s="102"/>
      <c r="E2398" s="102"/>
      <c r="F2398" s="103"/>
      <c r="G2398" s="102"/>
      <c r="H2398" s="104"/>
      <c r="I2398" s="104"/>
      <c r="J2398" s="103"/>
      <c r="L2398" s="63" t="n">
        <f aca="false">IF(AND(A2399&lt;&gt;"",A2398=""),L2397+1,L2397)</f>
        <v>232</v>
      </c>
      <c r="M2398" s="80" t="str">
        <f aca="false">IF(OR(A2398="Insumo",A2398="Composição Auxiliar"),J2398,"")</f>
        <v/>
      </c>
      <c r="N2398" s="81" t="str">
        <f aca="false">IF(E2398="Mão de Obra",J2398,"")</f>
        <v/>
      </c>
      <c r="O2398" s="81" t="str">
        <f aca="false">IF(N2398&lt;&gt;"","",M2398)</f>
        <v/>
      </c>
      <c r="P2398" s="82" t="str">
        <f aca="false">IF(A2398="Composição",B2398,"")</f>
        <v/>
      </c>
      <c r="Q2398" s="81" t="str">
        <f aca="false">IF(P2398&lt;&gt;"",SUMIF(L2398:L2398,L2398,N2398:N2398),"")</f>
        <v/>
      </c>
      <c r="R2398" s="81" t="str">
        <f aca="false">IF(P2398&lt;&gt;"",SUMIF(L2398:L2398,L2398,O2398:O2398),"")</f>
        <v/>
      </c>
    </row>
    <row r="2399" customFormat="false" ht="15" hidden="true" customHeight="false" outlineLevel="0" collapsed="false">
      <c r="A2399" s="108"/>
      <c r="B2399" s="108"/>
      <c r="C2399" s="108"/>
      <c r="D2399" s="108"/>
      <c r="E2399" s="108"/>
      <c r="F2399" s="108"/>
      <c r="G2399" s="108"/>
      <c r="H2399" s="108"/>
      <c r="I2399" s="108"/>
      <c r="J2399" s="108"/>
      <c r="L2399" s="63" t="n">
        <f aca="false">IF(AND(A2400&lt;&gt;"",A2399=""),L2398+1,L2398)</f>
        <v>233</v>
      </c>
      <c r="M2399" s="80" t="str">
        <f aca="false">IF(OR(A2399="Insumo",A2399="Composição Auxiliar"),J2399,"")</f>
        <v/>
      </c>
      <c r="N2399" s="81" t="str">
        <f aca="false">IF(E2399="Mão de Obra",J2399,"")</f>
        <v/>
      </c>
      <c r="O2399" s="81" t="str">
        <f aca="false">IF(N2399&lt;&gt;"","",M2399)</f>
        <v/>
      </c>
      <c r="P2399" s="82" t="str">
        <f aca="false">IF(A2399="Composição",B2399,"")</f>
        <v/>
      </c>
      <c r="Q2399" s="81" t="str">
        <f aca="false">IF(P2399&lt;&gt;"",SUMIF(L2399:L2399,L2399,N2399:N2399),"")</f>
        <v/>
      </c>
      <c r="R2399" s="81" t="str">
        <f aca="false">IF(P2399&lt;&gt;"",SUMIF(L2399:L2399,L2399,O2399:O2399),"")</f>
        <v/>
      </c>
    </row>
    <row r="2400" customFormat="false" ht="15" hidden="true" customHeight="true" outlineLevel="0" collapsed="false">
      <c r="A2400" s="83" t="s">
        <v>621</v>
      </c>
      <c r="B2400" s="84" t="s">
        <v>655</v>
      </c>
      <c r="C2400" s="83" t="s">
        <v>656</v>
      </c>
      <c r="D2400" s="83" t="s">
        <v>657</v>
      </c>
      <c r="E2400" s="83" t="s">
        <v>658</v>
      </c>
      <c r="F2400" s="83"/>
      <c r="G2400" s="85" t="s">
        <v>659</v>
      </c>
      <c r="H2400" s="84" t="s">
        <v>660</v>
      </c>
      <c r="I2400" s="84" t="s">
        <v>661</v>
      </c>
      <c r="J2400" s="84" t="s">
        <v>662</v>
      </c>
      <c r="L2400" s="63" t="n">
        <f aca="false">IF(AND(A2401&lt;&gt;"",A2400=""),L2399+1,L2399)</f>
        <v>233</v>
      </c>
      <c r="M2400" s="80" t="str">
        <f aca="false">IF(OR(A2400="Insumo",A2400="Composição Auxiliar"),J2400,"")</f>
        <v/>
      </c>
      <c r="N2400" s="81" t="str">
        <f aca="false">IF(E2400="Mão de Obra",J2400,"")</f>
        <v/>
      </c>
      <c r="O2400" s="81" t="str">
        <f aca="false">IF(N2400&lt;&gt;"","",M2400)</f>
        <v/>
      </c>
      <c r="P2400" s="82" t="str">
        <f aca="false">IF(A2400="Composição",B2400,"")</f>
        <v/>
      </c>
      <c r="Q2400" s="81" t="str">
        <f aca="false">IF(P2400&lt;&gt;"",SUMIF(L2400:L2400,L2400,N2400:N2400),"")</f>
        <v/>
      </c>
      <c r="R2400" s="81" t="str">
        <f aca="false">IF(P2400&lt;&gt;"",SUMIF(L2400:L2400,L2400,O2400:O2400),"")</f>
        <v/>
      </c>
    </row>
    <row r="2401" customFormat="false" ht="38.25" hidden="true" customHeight="true" outlineLevel="0" collapsed="false">
      <c r="A2401" s="86" t="s">
        <v>663</v>
      </c>
      <c r="B2401" s="87" t="s">
        <v>622</v>
      </c>
      <c r="C2401" s="86" t="s">
        <v>716</v>
      </c>
      <c r="D2401" s="86" t="s">
        <v>1740</v>
      </c>
      <c r="E2401" s="86" t="s">
        <v>828</v>
      </c>
      <c r="F2401" s="86"/>
      <c r="G2401" s="88" t="s">
        <v>667</v>
      </c>
      <c r="H2401" s="89" t="n">
        <v>1</v>
      </c>
      <c r="I2401" s="90" t="n">
        <f aca="false">SUMIF(L:L,$L2401,M:M)</f>
        <v>2.34</v>
      </c>
      <c r="J2401" s="90" t="n">
        <f aca="false">TRUNC(H2401*I2401,2)</f>
        <v>2.34</v>
      </c>
      <c r="L2401" s="63" t="n">
        <f aca="false">IF(AND(A2402&lt;&gt;"",A2401=""),L2400+1,L2400)</f>
        <v>233</v>
      </c>
      <c r="M2401" s="80" t="str">
        <f aca="false">IF(OR(A2401="Insumo",A2401="Composição Auxiliar"),J2401,"")</f>
        <v/>
      </c>
      <c r="N2401" s="81" t="str">
        <f aca="false">IF(E2401="Mão de Obra",J2401,"")</f>
        <v/>
      </c>
      <c r="O2401" s="81" t="str">
        <f aca="false">IF(N2401&lt;&gt;"","",M2401)</f>
        <v/>
      </c>
      <c r="P2401" s="82" t="str">
        <f aca="false">IF(A2401="Composição",B2401,"")</f>
        <v> S-SER-PROJ-ASBUILT-PRRR-01 </v>
      </c>
      <c r="Q2401" s="81" t="n">
        <f aca="false">IF(P2401&lt;&gt;"",SUMIF(L2401:L2401,L2401,N2401:N2401),"")</f>
        <v>0</v>
      </c>
      <c r="R2401" s="81" t="n">
        <f aca="false">IF(P2401&lt;&gt;"",SUMIF(L2401:L2401,L2401,O2401:O2401),"")</f>
        <v>0</v>
      </c>
    </row>
    <row r="2402" customFormat="false" ht="25.5" hidden="true" customHeight="true" outlineLevel="0" collapsed="false">
      <c r="A2402" s="91" t="s">
        <v>668</v>
      </c>
      <c r="B2402" s="92" t="s">
        <v>1741</v>
      </c>
      <c r="C2402" s="91" t="s">
        <v>664</v>
      </c>
      <c r="D2402" s="91" t="s">
        <v>1742</v>
      </c>
      <c r="E2402" s="91" t="s">
        <v>671</v>
      </c>
      <c r="F2402" s="91"/>
      <c r="G2402" s="93" t="s">
        <v>672</v>
      </c>
      <c r="H2402" s="94" t="n">
        <v>0.02</v>
      </c>
      <c r="I2402" s="95" t="n">
        <f aca="false">SUMIFS(J:J,A:A,"Composição",B:B,$B2402)</f>
        <v>23.39</v>
      </c>
      <c r="J2402" s="95" t="n">
        <f aca="false">TRUNC(H2402*I2402,2)</f>
        <v>0.46</v>
      </c>
      <c r="L2402" s="63" t="n">
        <f aca="false">IF(AND(A2403&lt;&gt;"",A2402=""),L2401+1,L2401)</f>
        <v>233</v>
      </c>
      <c r="M2402" s="80" t="n">
        <f aca="false">IF(OR(A2402="Insumo",A2402="Composição Auxiliar"),J2402,"")</f>
        <v>0.46</v>
      </c>
      <c r="N2402" s="81" t="str">
        <f aca="false">IF(E2402="Mão de Obra",J2402,"")</f>
        <v/>
      </c>
      <c r="O2402" s="81" t="n">
        <f aca="false">IF(N2402&lt;&gt;"","",M2402)</f>
        <v>0.46</v>
      </c>
      <c r="P2402" s="82" t="str">
        <f aca="false">IF(A2402="Composição",B2402,"")</f>
        <v/>
      </c>
      <c r="Q2402" s="81" t="str">
        <f aca="false">IF(P2402&lt;&gt;"",SUMIF(L2402:L2402,L2402,N2402:N2402),"")</f>
        <v/>
      </c>
      <c r="R2402" s="81" t="str">
        <f aca="false">IF(P2402&lt;&gt;"",SUMIF(L2402:L2402,L2402,O2402:O2402),"")</f>
        <v/>
      </c>
    </row>
    <row r="2403" customFormat="false" ht="25.5" hidden="true" customHeight="true" outlineLevel="0" collapsed="false">
      <c r="A2403" s="91" t="s">
        <v>668</v>
      </c>
      <c r="B2403" s="92" t="s">
        <v>1743</v>
      </c>
      <c r="C2403" s="91" t="s">
        <v>664</v>
      </c>
      <c r="D2403" s="91" t="s">
        <v>1744</v>
      </c>
      <c r="E2403" s="91" t="s">
        <v>671</v>
      </c>
      <c r="F2403" s="91"/>
      <c r="G2403" s="93" t="s">
        <v>672</v>
      </c>
      <c r="H2403" s="94" t="n">
        <v>0.02</v>
      </c>
      <c r="I2403" s="95" t="n">
        <f aca="false">SUMIFS(J:J,A:A,"Composição",B:B,$B2403)</f>
        <v>37.73</v>
      </c>
      <c r="J2403" s="95" t="n">
        <f aca="false">TRUNC(H2403*I2403,2)</f>
        <v>0.75</v>
      </c>
      <c r="L2403" s="63" t="n">
        <f aca="false">IF(AND(A2404&lt;&gt;"",A2403=""),L2402+1,L2402)</f>
        <v>233</v>
      </c>
      <c r="M2403" s="80" t="n">
        <f aca="false">IF(OR(A2403="Insumo",A2403="Composição Auxiliar"),J2403,"")</f>
        <v>0.75</v>
      </c>
      <c r="N2403" s="81" t="str">
        <f aca="false">IF(E2403="Mão de Obra",J2403,"")</f>
        <v/>
      </c>
      <c r="O2403" s="81" t="n">
        <f aca="false">IF(N2403&lt;&gt;"","",M2403)</f>
        <v>0.75</v>
      </c>
      <c r="P2403" s="82" t="str">
        <f aca="false">IF(A2403="Composição",B2403,"")</f>
        <v/>
      </c>
      <c r="Q2403" s="81" t="str">
        <f aca="false">IF(P2403&lt;&gt;"",SUMIF(L2403:L2403,L2403,N2403:N2403),"")</f>
        <v/>
      </c>
      <c r="R2403" s="81" t="str">
        <f aca="false">IF(P2403&lt;&gt;"",SUMIF(L2403:L2403,L2403,O2403:O2403),"")</f>
        <v/>
      </c>
    </row>
    <row r="2404" customFormat="false" ht="25.5" hidden="true" customHeight="true" outlineLevel="0" collapsed="false">
      <c r="A2404" s="91" t="s">
        <v>668</v>
      </c>
      <c r="B2404" s="92" t="s">
        <v>1745</v>
      </c>
      <c r="C2404" s="91" t="s">
        <v>664</v>
      </c>
      <c r="D2404" s="91" t="s">
        <v>1746</v>
      </c>
      <c r="E2404" s="91" t="s">
        <v>671</v>
      </c>
      <c r="F2404" s="91"/>
      <c r="G2404" s="93" t="s">
        <v>672</v>
      </c>
      <c r="H2404" s="94" t="n">
        <v>0.01</v>
      </c>
      <c r="I2404" s="95" t="n">
        <f aca="false">SUMIFS(J:J,A:A,"Composição",B:B,$B2404)</f>
        <v>113.5</v>
      </c>
      <c r="J2404" s="95" t="n">
        <f aca="false">TRUNC(H2404*I2404,2)</f>
        <v>1.13</v>
      </c>
      <c r="L2404" s="63" t="n">
        <f aca="false">IF(AND(A2405&lt;&gt;"",A2404=""),L2403+1,L2403)</f>
        <v>233</v>
      </c>
      <c r="M2404" s="80" t="n">
        <f aca="false">IF(OR(A2404="Insumo",A2404="Composição Auxiliar"),J2404,"")</f>
        <v>1.13</v>
      </c>
      <c r="N2404" s="81" t="str">
        <f aca="false">IF(E2404="Mão de Obra",J2404,"")</f>
        <v/>
      </c>
      <c r="O2404" s="81" t="n">
        <f aca="false">IF(N2404&lt;&gt;"","",M2404)</f>
        <v>1.13</v>
      </c>
      <c r="P2404" s="82" t="str">
        <f aca="false">IF(A2404="Composição",B2404,"")</f>
        <v/>
      </c>
      <c r="Q2404" s="81" t="str">
        <f aca="false">IF(P2404&lt;&gt;"",SUMIF(L2404:L2404,L2404,N2404:N2404),"")</f>
        <v/>
      </c>
      <c r="R2404" s="81" t="str">
        <f aca="false">IF(P2404&lt;&gt;"",SUMIF(L2404:L2404,L2404,O2404:O2404),"")</f>
        <v/>
      </c>
    </row>
    <row r="2405" customFormat="false" ht="14.25" hidden="true" customHeight="false" outlineLevel="0" collapsed="false">
      <c r="A2405" s="102"/>
      <c r="B2405" s="102"/>
      <c r="C2405" s="102"/>
      <c r="D2405" s="102"/>
      <c r="E2405" s="102"/>
      <c r="F2405" s="103"/>
      <c r="G2405" s="102"/>
      <c r="H2405" s="103"/>
      <c r="I2405" s="102"/>
      <c r="J2405" s="103"/>
      <c r="L2405" s="63" t="n">
        <f aca="false">IF(AND(A2406&lt;&gt;"",A2405=""),L2404+1,L2404)</f>
        <v>233</v>
      </c>
      <c r="M2405" s="80" t="str">
        <f aca="false">IF(OR(A2405="Insumo",A2405="Composição Auxiliar"),J2405,"")</f>
        <v/>
      </c>
      <c r="N2405" s="81" t="str">
        <f aca="false">IF(E2405="Mão de Obra",J2405,"")</f>
        <v/>
      </c>
      <c r="O2405" s="81" t="str">
        <f aca="false">IF(N2405&lt;&gt;"","",M2405)</f>
        <v/>
      </c>
      <c r="P2405" s="82" t="str">
        <f aca="false">IF(A2405="Composição",B2405,"")</f>
        <v/>
      </c>
      <c r="Q2405" s="81" t="str">
        <f aca="false">IF(P2405&lt;&gt;"",SUMIF(L2405:L2405,L2405,N2405:N2405),"")</f>
        <v/>
      </c>
      <c r="R2405" s="81" t="str">
        <f aca="false">IF(P2405&lt;&gt;"",SUMIF(L2405:L2405,L2405,O2405:O2405),"")</f>
        <v/>
      </c>
    </row>
    <row r="2406" customFormat="false" ht="15" hidden="true" customHeight="false" outlineLevel="0" collapsed="false">
      <c r="A2406" s="102"/>
      <c r="B2406" s="102"/>
      <c r="C2406" s="102"/>
      <c r="D2406" s="102"/>
      <c r="E2406" s="102"/>
      <c r="F2406" s="103"/>
      <c r="G2406" s="102"/>
      <c r="H2406" s="104"/>
      <c r="I2406" s="104"/>
      <c r="J2406" s="103"/>
      <c r="L2406" s="63" t="n">
        <f aca="false">IF(AND(A2407&lt;&gt;"",A2406=""),L2405+1,L2405)</f>
        <v>233</v>
      </c>
      <c r="M2406" s="80" t="str">
        <f aca="false">IF(OR(A2406="Insumo",A2406="Composição Auxiliar"),J2406,"")</f>
        <v/>
      </c>
      <c r="N2406" s="81" t="str">
        <f aca="false">IF(E2406="Mão de Obra",J2406,"")</f>
        <v/>
      </c>
      <c r="O2406" s="81" t="str">
        <f aca="false">IF(N2406&lt;&gt;"","",M2406)</f>
        <v/>
      </c>
      <c r="P2406" s="82" t="str">
        <f aca="false">IF(A2406="Composição",B2406,"")</f>
        <v/>
      </c>
      <c r="Q2406" s="81" t="str">
        <f aca="false">IF(P2406&lt;&gt;"",SUMIF(L2406:L2406,L2406,N2406:N2406),"")</f>
        <v/>
      </c>
      <c r="R2406" s="81" t="str">
        <f aca="false">IF(P2406&lt;&gt;"",SUMIF(L2406:L2406,L2406,O2406:O2406),"")</f>
        <v/>
      </c>
    </row>
    <row r="2407" customFormat="false" ht="15" hidden="true" customHeight="false" outlineLevel="0" collapsed="false">
      <c r="A2407" s="108"/>
      <c r="B2407" s="108"/>
      <c r="C2407" s="108"/>
      <c r="D2407" s="108"/>
      <c r="E2407" s="108"/>
      <c r="F2407" s="108"/>
      <c r="G2407" s="108"/>
      <c r="H2407" s="108"/>
      <c r="I2407" s="108"/>
      <c r="J2407" s="108"/>
      <c r="L2407" s="63" t="n">
        <f aca="false">IF(AND(A2408&lt;&gt;"",A2407=""),L2406+1,L2406)</f>
        <v>234</v>
      </c>
      <c r="M2407" s="80" t="str">
        <f aca="false">IF(OR(A2407="Insumo",A2407="Composição Auxiliar"),J2407,"")</f>
        <v/>
      </c>
      <c r="N2407" s="81" t="str">
        <f aca="false">IF(E2407="Mão de Obra",J2407,"")</f>
        <v/>
      </c>
      <c r="O2407" s="81" t="str">
        <f aca="false">IF(N2407&lt;&gt;"","",M2407)</f>
        <v/>
      </c>
      <c r="P2407" s="82" t="str">
        <f aca="false">IF(A2407="Composição",B2407,"")</f>
        <v/>
      </c>
      <c r="Q2407" s="81" t="str">
        <f aca="false">IF(P2407&lt;&gt;"",SUMIF(L2407:L2407,L2407,N2407:N2407),"")</f>
        <v/>
      </c>
      <c r="R2407" s="81" t="str">
        <f aca="false">IF(P2407&lt;&gt;"",SUMIF(L2407:L2407,L2407,O2407:O2407),"")</f>
        <v/>
      </c>
    </row>
    <row r="2408" customFormat="false" ht="15" hidden="true" customHeight="true" outlineLevel="0" collapsed="false">
      <c r="A2408" s="83" t="s">
        <v>623</v>
      </c>
      <c r="B2408" s="84" t="s">
        <v>655</v>
      </c>
      <c r="C2408" s="83" t="s">
        <v>656</v>
      </c>
      <c r="D2408" s="83" t="s">
        <v>657</v>
      </c>
      <c r="E2408" s="83" t="s">
        <v>658</v>
      </c>
      <c r="F2408" s="83"/>
      <c r="G2408" s="85" t="s">
        <v>659</v>
      </c>
      <c r="H2408" s="84" t="s">
        <v>660</v>
      </c>
      <c r="I2408" s="84" t="s">
        <v>661</v>
      </c>
      <c r="J2408" s="84" t="s">
        <v>662</v>
      </c>
      <c r="L2408" s="63" t="n">
        <f aca="false">IF(AND(A2409&lt;&gt;"",A2408=""),L2407+1,L2407)</f>
        <v>234</v>
      </c>
      <c r="M2408" s="80" t="str">
        <f aca="false">IF(OR(A2408="Insumo",A2408="Composição Auxiliar"),J2408,"")</f>
        <v/>
      </c>
      <c r="N2408" s="81" t="str">
        <f aca="false">IF(E2408="Mão de Obra",J2408,"")</f>
        <v/>
      </c>
      <c r="O2408" s="81" t="str">
        <f aca="false">IF(N2408&lt;&gt;"","",M2408)</f>
        <v/>
      </c>
      <c r="P2408" s="82" t="str">
        <f aca="false">IF(A2408="Composição",B2408,"")</f>
        <v/>
      </c>
      <c r="Q2408" s="81" t="str">
        <f aca="false">IF(P2408&lt;&gt;"",SUMIF(L2408:L2408,L2408,N2408:N2408),"")</f>
        <v/>
      </c>
      <c r="R2408" s="81" t="str">
        <f aca="false">IF(P2408&lt;&gt;"",SUMIF(L2408:L2408,L2408,O2408:O2408),"")</f>
        <v/>
      </c>
    </row>
    <row r="2409" customFormat="false" ht="25.5" hidden="true" customHeight="true" outlineLevel="0" collapsed="false">
      <c r="A2409" s="86" t="s">
        <v>663</v>
      </c>
      <c r="B2409" s="87" t="s">
        <v>624</v>
      </c>
      <c r="C2409" s="86" t="s">
        <v>716</v>
      </c>
      <c r="D2409" s="86" t="s">
        <v>1747</v>
      </c>
      <c r="E2409" s="86" t="s">
        <v>828</v>
      </c>
      <c r="F2409" s="86"/>
      <c r="G2409" s="88" t="s">
        <v>1730</v>
      </c>
      <c r="H2409" s="89" t="n">
        <v>1</v>
      </c>
      <c r="I2409" s="90" t="n">
        <f aca="false">SUMIF(L:L,$L2409,M:M)</f>
        <v>112.45</v>
      </c>
      <c r="J2409" s="90" t="n">
        <f aca="false">TRUNC(H2409*I2409,2)</f>
        <v>112.45</v>
      </c>
      <c r="L2409" s="63" t="n">
        <f aca="false">IF(AND(A2410&lt;&gt;"",A2409=""),L2408+1,L2408)</f>
        <v>234</v>
      </c>
      <c r="M2409" s="80" t="str">
        <f aca="false">IF(OR(A2409="Insumo",A2409="Composição Auxiliar"),J2409,"")</f>
        <v/>
      </c>
      <c r="N2409" s="81" t="str">
        <f aca="false">IF(E2409="Mão de Obra",J2409,"")</f>
        <v/>
      </c>
      <c r="O2409" s="81" t="str">
        <f aca="false">IF(N2409&lt;&gt;"","",M2409)</f>
        <v/>
      </c>
      <c r="P2409" s="82" t="str">
        <f aca="false">IF(A2409="Composição",B2409,"")</f>
        <v> S-ADM-ADMO-PORA-01 </v>
      </c>
      <c r="Q2409" s="81" t="n">
        <f aca="false">IF(P2409&lt;&gt;"",SUMIF(L2409:L2409,L2409,N2409:N2409),"")</f>
        <v>0</v>
      </c>
      <c r="R2409" s="81" t="n">
        <f aca="false">IF(P2409&lt;&gt;"",SUMIF(L2409:L2409,L2409,O2409:O2409),"")</f>
        <v>0</v>
      </c>
    </row>
    <row r="2410" customFormat="false" ht="25.5" hidden="true" customHeight="true" outlineLevel="0" collapsed="false">
      <c r="A2410" s="91" t="s">
        <v>668</v>
      </c>
      <c r="B2410" s="92" t="s">
        <v>1748</v>
      </c>
      <c r="C2410" s="91" t="s">
        <v>664</v>
      </c>
      <c r="D2410" s="91" t="s">
        <v>921</v>
      </c>
      <c r="E2410" s="91" t="s">
        <v>671</v>
      </c>
      <c r="F2410" s="91"/>
      <c r="G2410" s="93" t="s">
        <v>706</v>
      </c>
      <c r="H2410" s="94" t="n">
        <v>0.005</v>
      </c>
      <c r="I2410" s="95" t="n">
        <f aca="false">SUMIFS(J:J,A:A,"Composição",B:B,$B2410)</f>
        <v>22490.49</v>
      </c>
      <c r="J2410" s="95" t="n">
        <f aca="false">TRUNC(H2410*I2410,2)</f>
        <v>112.45</v>
      </c>
      <c r="L2410" s="63" t="n">
        <f aca="false">IF(AND(A2411&lt;&gt;"",A2410=""),L2409+1,L2409)</f>
        <v>234</v>
      </c>
      <c r="M2410" s="80" t="n">
        <f aca="false">IF(OR(A2410="Insumo",A2410="Composição Auxiliar"),J2410,"")</f>
        <v>112.45</v>
      </c>
      <c r="N2410" s="81" t="str">
        <f aca="false">IF(E2410="Mão de Obra",J2410,"")</f>
        <v/>
      </c>
      <c r="O2410" s="81" t="n">
        <f aca="false">IF(N2410&lt;&gt;"","",M2410)</f>
        <v>112.45</v>
      </c>
      <c r="P2410" s="82" t="str">
        <f aca="false">IF(A2410="Composição",B2410,"")</f>
        <v/>
      </c>
      <c r="Q2410" s="81" t="str">
        <f aca="false">IF(P2410&lt;&gt;"",SUMIF(L2410:L2410,L2410,N2410:N2410),"")</f>
        <v/>
      </c>
      <c r="R2410" s="81" t="str">
        <f aca="false">IF(P2410&lt;&gt;"",SUMIF(L2410:L2410,L2410,O2410:O2410),"")</f>
        <v/>
      </c>
    </row>
    <row r="2411" customFormat="false" ht="14.25" hidden="true" customHeight="false" outlineLevel="0" collapsed="false">
      <c r="A2411" s="102"/>
      <c r="B2411" s="102"/>
      <c r="C2411" s="102"/>
      <c r="D2411" s="102"/>
      <c r="E2411" s="102"/>
      <c r="F2411" s="103"/>
      <c r="G2411" s="102"/>
      <c r="H2411" s="103"/>
      <c r="I2411" s="102"/>
      <c r="J2411" s="103"/>
      <c r="L2411" s="63" t="n">
        <f aca="false">IF(AND(A2412&lt;&gt;"",A2411=""),L2410+1,L2410)</f>
        <v>234</v>
      </c>
      <c r="M2411" s="80" t="str">
        <f aca="false">IF(OR(A2411="Insumo",A2411="Composição Auxiliar"),J2411,"")</f>
        <v/>
      </c>
      <c r="N2411" s="81" t="str">
        <f aca="false">IF(E2411="Mão de Obra",J2411,"")</f>
        <v/>
      </c>
      <c r="O2411" s="81" t="str">
        <f aca="false">IF(N2411&lt;&gt;"","",M2411)</f>
        <v/>
      </c>
      <c r="P2411" s="82" t="str">
        <f aca="false">IF(A2411="Composição",B2411,"")</f>
        <v/>
      </c>
      <c r="Q2411" s="81" t="str">
        <f aca="false">IF(P2411&lt;&gt;"",SUMIF(L2411:L2411,L2411,N2411:N2411),"")</f>
        <v/>
      </c>
      <c r="R2411" s="81" t="str">
        <f aca="false">IF(P2411&lt;&gt;"",SUMIF(L2411:L2411,L2411,O2411:O2411),"")</f>
        <v/>
      </c>
    </row>
    <row r="2412" customFormat="false" ht="15" hidden="true" customHeight="false" outlineLevel="0" collapsed="false">
      <c r="A2412" s="102"/>
      <c r="B2412" s="102"/>
      <c r="C2412" s="102"/>
      <c r="D2412" s="102"/>
      <c r="E2412" s="102"/>
      <c r="F2412" s="103"/>
      <c r="G2412" s="102"/>
      <c r="H2412" s="104"/>
      <c r="I2412" s="104"/>
      <c r="J2412" s="103"/>
      <c r="L2412" s="63" t="n">
        <f aca="false">IF(AND(A2413&lt;&gt;"",A2412=""),L2411+1,L2411)</f>
        <v>234</v>
      </c>
      <c r="M2412" s="80" t="str">
        <f aca="false">IF(OR(A2412="Insumo",A2412="Composição Auxiliar"),J2412,"")</f>
        <v/>
      </c>
      <c r="N2412" s="81" t="str">
        <f aca="false">IF(E2412="Mão de Obra",J2412,"")</f>
        <v/>
      </c>
      <c r="O2412" s="81" t="str">
        <f aca="false">IF(N2412&lt;&gt;"","",M2412)</f>
        <v/>
      </c>
      <c r="P2412" s="82" t="str">
        <f aca="false">IF(A2412="Composição",B2412,"")</f>
        <v/>
      </c>
      <c r="Q2412" s="81" t="str">
        <f aca="false">IF(P2412&lt;&gt;"",SUMIF(L2412:L2412,L2412,N2412:N2412),"")</f>
        <v/>
      </c>
      <c r="R2412" s="81" t="str">
        <f aca="false">IF(P2412&lt;&gt;"",SUMIF(L2412:L2412,L2412,O2412:O2412),"")</f>
        <v/>
      </c>
    </row>
    <row r="2413" customFormat="false" ht="15" hidden="true" customHeight="false" outlineLevel="0" collapsed="false">
      <c r="A2413" s="108"/>
      <c r="B2413" s="108"/>
      <c r="C2413" s="108"/>
      <c r="D2413" s="108"/>
      <c r="E2413" s="108"/>
      <c r="F2413" s="108"/>
      <c r="G2413" s="108"/>
      <c r="H2413" s="108"/>
      <c r="I2413" s="108"/>
      <c r="J2413" s="108"/>
      <c r="L2413" s="63" t="n">
        <f aca="false">IF(AND(A2414&lt;&gt;"",A2413=""),L2412+1,L2412)</f>
        <v>235</v>
      </c>
      <c r="M2413" s="80" t="str">
        <f aca="false">IF(OR(A2413="Insumo",A2413="Composição Auxiliar"),J2413,"")</f>
        <v/>
      </c>
      <c r="N2413" s="81" t="str">
        <f aca="false">IF(E2413="Mão de Obra",J2413,"")</f>
        <v/>
      </c>
      <c r="O2413" s="81" t="str">
        <f aca="false">IF(N2413&lt;&gt;"","",M2413)</f>
        <v/>
      </c>
      <c r="P2413" s="82" t="str">
        <f aca="false">IF(A2413="Composição",B2413,"")</f>
        <v/>
      </c>
      <c r="Q2413" s="81" t="str">
        <f aca="false">IF(P2413&lt;&gt;"",SUMIF(L2413:L2413,L2413,N2413:N2413),"")</f>
        <v/>
      </c>
      <c r="R2413" s="81" t="str">
        <f aca="false">IF(P2413&lt;&gt;"",SUMIF(L2413:L2413,L2413,O2413:O2413),"")</f>
        <v/>
      </c>
    </row>
    <row r="2414" customFormat="false" ht="15" hidden="true" customHeight="true" outlineLevel="0" collapsed="false">
      <c r="A2414" s="83" t="s">
        <v>627</v>
      </c>
      <c r="B2414" s="84" t="s">
        <v>655</v>
      </c>
      <c r="C2414" s="83" t="s">
        <v>656</v>
      </c>
      <c r="D2414" s="83" t="s">
        <v>657</v>
      </c>
      <c r="E2414" s="83" t="s">
        <v>658</v>
      </c>
      <c r="F2414" s="83"/>
      <c r="G2414" s="85" t="s">
        <v>659</v>
      </c>
      <c r="H2414" s="84" t="s">
        <v>660</v>
      </c>
      <c r="I2414" s="84" t="s">
        <v>661</v>
      </c>
      <c r="J2414" s="84" t="s">
        <v>662</v>
      </c>
      <c r="L2414" s="63" t="n">
        <f aca="false">IF(AND(A2415&lt;&gt;"",A2414=""),L2413+1,L2413)</f>
        <v>235</v>
      </c>
      <c r="M2414" s="80" t="str">
        <f aca="false">IF(OR(A2414="Insumo",A2414="Composição Auxiliar"),J2414,"")</f>
        <v/>
      </c>
      <c r="N2414" s="81" t="str">
        <f aca="false">IF(E2414="Mão de Obra",J2414,"")</f>
        <v/>
      </c>
      <c r="O2414" s="81" t="str">
        <f aca="false">IF(N2414&lt;&gt;"","",M2414)</f>
        <v/>
      </c>
      <c r="P2414" s="82" t="str">
        <f aca="false">IF(A2414="Composição",B2414,"")</f>
        <v/>
      </c>
      <c r="Q2414" s="81" t="str">
        <f aca="false">IF(P2414&lt;&gt;"",SUMIF(L2414:L2414,L2414,N2414:N2414),"")</f>
        <v/>
      </c>
      <c r="R2414" s="81" t="str">
        <f aca="false">IF(P2414&lt;&gt;"",SUMIF(L2414:L2414,L2414,O2414:O2414),"")</f>
        <v/>
      </c>
    </row>
    <row r="2415" customFormat="false" ht="25.5" hidden="true" customHeight="true" outlineLevel="0" collapsed="false">
      <c r="A2415" s="86" t="s">
        <v>663</v>
      </c>
      <c r="B2415" s="87" t="s">
        <v>628</v>
      </c>
      <c r="C2415" s="86" t="s">
        <v>716</v>
      </c>
      <c r="D2415" s="86" t="s">
        <v>1749</v>
      </c>
      <c r="E2415" s="86" t="s">
        <v>840</v>
      </c>
      <c r="F2415" s="86"/>
      <c r="G2415" s="88" t="s">
        <v>718</v>
      </c>
      <c r="H2415" s="89" t="n">
        <v>1</v>
      </c>
      <c r="I2415" s="90" t="n">
        <f aca="false">SUMIF(L:L,$L2415,M:M)</f>
        <v>1270.07</v>
      </c>
      <c r="J2415" s="90" t="n">
        <f aca="false">TRUNC(H2415*I2415,2)</f>
        <v>1270.07</v>
      </c>
      <c r="L2415" s="63" t="n">
        <f aca="false">IF(AND(A2416&lt;&gt;"",A2415=""),L2414+1,L2414)</f>
        <v>235</v>
      </c>
      <c r="M2415" s="80" t="str">
        <f aca="false">IF(OR(A2415="Insumo",A2415="Composição Auxiliar"),J2415,"")</f>
        <v/>
      </c>
      <c r="N2415" s="81" t="str">
        <f aca="false">IF(E2415="Mão de Obra",J2415,"")</f>
        <v/>
      </c>
      <c r="O2415" s="81" t="str">
        <f aca="false">IF(N2415&lt;&gt;"","",M2415)</f>
        <v/>
      </c>
      <c r="P2415" s="82" t="str">
        <f aca="false">IF(A2415="Composição",B2415,"")</f>
        <v> S-SER-TAXA-PORA-01 </v>
      </c>
      <c r="Q2415" s="81" t="n">
        <f aca="false">IF(P2415&lt;&gt;"",SUMIF(L2415:L2415,L2415,N2415:N2415),"")</f>
        <v>0</v>
      </c>
      <c r="R2415" s="81" t="n">
        <f aca="false">IF(P2415&lt;&gt;"",SUMIF(L2415:L2415,L2415,O2415:O2415),"")</f>
        <v>0</v>
      </c>
    </row>
    <row r="2416" customFormat="false" ht="25.5" hidden="true" customHeight="false" outlineLevel="0" collapsed="false">
      <c r="A2416" s="96" t="s">
        <v>679</v>
      </c>
      <c r="B2416" s="97" t="s">
        <v>1750</v>
      </c>
      <c r="C2416" s="96" t="str">
        <f aca="false">VLOOKUP(B2416,INSUMOS!$A:$I,2,0)</f>
        <v>Próprio</v>
      </c>
      <c r="D2416" s="96" t="str">
        <f aca="false">VLOOKUP(B2416,INSUMOS!$A:$I,3,0)</f>
        <v>ALVARÁ DE CONSTRUÇÃO (0,08 UFPP/M2)</v>
      </c>
      <c r="E2416" s="98" t="str">
        <f aca="false">VLOOKUP(B2416,INSUMOS!$A:$I,4,0)</f>
        <v>Taxas</v>
      </c>
      <c r="F2416" s="98"/>
      <c r="G2416" s="99" t="str">
        <f aca="false">VLOOKUP(B2416,INSUMOS!$A:$I,5,0)</f>
        <v>UN</v>
      </c>
      <c r="H2416" s="100" t="n">
        <v>1</v>
      </c>
      <c r="I2416" s="101" t="n">
        <f aca="false">VLOOKUP(B2416,INSUMOS!$A:$I,8,0)</f>
        <v>507.74</v>
      </c>
      <c r="J2416" s="101" t="n">
        <f aca="false">TRUNC(H2416*I2416,2)</f>
        <v>507.74</v>
      </c>
      <c r="L2416" s="63" t="n">
        <f aca="false">IF(AND(A2417&lt;&gt;"",A2416=""),L2415+1,L2415)</f>
        <v>235</v>
      </c>
      <c r="M2416" s="80" t="n">
        <f aca="false">IF(OR(A2416="Insumo",A2416="Composição Auxiliar"),J2416,"")</f>
        <v>507.74</v>
      </c>
      <c r="N2416" s="81" t="str">
        <f aca="false">IF(E2416="Mão de Obra",J2416,"")</f>
        <v/>
      </c>
      <c r="O2416" s="81" t="n">
        <f aca="false">IF(N2416&lt;&gt;"","",M2416)</f>
        <v>507.74</v>
      </c>
      <c r="P2416" s="82" t="str">
        <f aca="false">IF(A2416="Composição",B2416,"")</f>
        <v/>
      </c>
      <c r="Q2416" s="81" t="str">
        <f aca="false">IF(P2416&lt;&gt;"",SUMIF(L2416:L2416,L2416,N2416:N2416),"")</f>
        <v/>
      </c>
      <c r="R2416" s="81" t="str">
        <f aca="false">IF(P2416&lt;&gt;"",SUMIF(L2416:L2416,L2416,O2416:O2416),"")</f>
        <v/>
      </c>
    </row>
    <row r="2417" customFormat="false" ht="25.5" hidden="true" customHeight="false" outlineLevel="0" collapsed="false">
      <c r="A2417" s="96" t="s">
        <v>679</v>
      </c>
      <c r="B2417" s="97" t="s">
        <v>1751</v>
      </c>
      <c r="C2417" s="96" t="str">
        <f aca="false">VLOOKUP(B2417,INSUMOS!$A:$I,2,0)</f>
        <v>Próprio</v>
      </c>
      <c r="D2417" s="96" t="str">
        <f aca="false">VLOOKUP(B2417,INSUMOS!$A:$I,3,0)</f>
        <v>ART DE EXECUÇÃO</v>
      </c>
      <c r="E2417" s="98" t="str">
        <f aca="false">VLOOKUP(B2417,INSUMOS!$A:$I,4,0)</f>
        <v>Taxas</v>
      </c>
      <c r="F2417" s="98"/>
      <c r="G2417" s="99" t="str">
        <f aca="false">VLOOKUP(B2417,INSUMOS!$A:$I,5,0)</f>
        <v>UN</v>
      </c>
      <c r="H2417" s="100" t="n">
        <v>1</v>
      </c>
      <c r="I2417" s="101" t="n">
        <f aca="false">VLOOKUP(B2417,INSUMOS!$A:$I,8,0)</f>
        <v>254.59</v>
      </c>
      <c r="J2417" s="101" t="n">
        <f aca="false">TRUNC(H2417*I2417,2)</f>
        <v>254.59</v>
      </c>
      <c r="L2417" s="63" t="n">
        <f aca="false">IF(AND(A2418&lt;&gt;"",A2417=""),L2416+1,L2416)</f>
        <v>235</v>
      </c>
      <c r="M2417" s="80" t="n">
        <f aca="false">IF(OR(A2417="Insumo",A2417="Composição Auxiliar"),J2417,"")</f>
        <v>254.59</v>
      </c>
      <c r="N2417" s="81" t="str">
        <f aca="false">IF(E2417="Mão de Obra",J2417,"")</f>
        <v/>
      </c>
      <c r="O2417" s="81" t="n">
        <f aca="false">IF(N2417&lt;&gt;"","",M2417)</f>
        <v>254.59</v>
      </c>
      <c r="P2417" s="82" t="str">
        <f aca="false">IF(A2417="Composição",B2417,"")</f>
        <v/>
      </c>
      <c r="Q2417" s="81" t="str">
        <f aca="false">IF(P2417&lt;&gt;"",SUMIF(L2417:L2417,L2417,N2417:N2417),"")</f>
        <v/>
      </c>
      <c r="R2417" s="81" t="str">
        <f aca="false">IF(P2417&lt;&gt;"",SUMIF(L2417:L2417,L2417,O2417:O2417),"")</f>
        <v/>
      </c>
    </row>
    <row r="2418" customFormat="false" ht="25.5" hidden="true" customHeight="false" outlineLevel="0" collapsed="false">
      <c r="A2418" s="96" t="s">
        <v>679</v>
      </c>
      <c r="B2418" s="97" t="s">
        <v>1752</v>
      </c>
      <c r="C2418" s="96" t="str">
        <f aca="false">VLOOKUP(B2418,INSUMOS!$A:$I,2,0)</f>
        <v>Próprio</v>
      </c>
      <c r="D2418" s="96" t="str">
        <f aca="false">VLOOKUP(B2418,INSUMOS!$A:$I,3,0)</f>
        <v>HABITE-SE (0,08 UFPP/M2)</v>
      </c>
      <c r="E2418" s="98" t="str">
        <f aca="false">VLOOKUP(B2418,INSUMOS!$A:$I,4,0)</f>
        <v>Taxas</v>
      </c>
      <c r="F2418" s="98"/>
      <c r="G2418" s="99" t="str">
        <f aca="false">VLOOKUP(B2418,INSUMOS!$A:$I,5,0)</f>
        <v>UN</v>
      </c>
      <c r="H2418" s="100" t="n">
        <v>1</v>
      </c>
      <c r="I2418" s="101" t="n">
        <f aca="false">VLOOKUP(B2418,INSUMOS!$A:$I,8,0)</f>
        <v>507.74</v>
      </c>
      <c r="J2418" s="101" t="n">
        <f aca="false">TRUNC(H2418*I2418,2)</f>
        <v>507.74</v>
      </c>
      <c r="L2418" s="63" t="n">
        <f aca="false">IF(AND(A2419&lt;&gt;"",A2418=""),L2417+1,L2417)</f>
        <v>235</v>
      </c>
      <c r="M2418" s="80" t="n">
        <f aca="false">IF(OR(A2418="Insumo",A2418="Composição Auxiliar"),J2418,"")</f>
        <v>507.74</v>
      </c>
      <c r="N2418" s="81" t="str">
        <f aca="false">IF(E2418="Mão de Obra",J2418,"")</f>
        <v/>
      </c>
      <c r="O2418" s="81" t="n">
        <f aca="false">IF(N2418&lt;&gt;"","",M2418)</f>
        <v>507.74</v>
      </c>
      <c r="P2418" s="82" t="str">
        <f aca="false">IF(A2418="Composição",B2418,"")</f>
        <v/>
      </c>
      <c r="Q2418" s="81" t="str">
        <f aca="false">IF(P2418&lt;&gt;"",SUMIF(L2418:L2418,L2418,N2418:N2418),"")</f>
        <v/>
      </c>
      <c r="R2418" s="81" t="str">
        <f aca="false">IF(P2418&lt;&gt;"",SUMIF(L2418:L2418,L2418,O2418:O2418),"")</f>
        <v/>
      </c>
    </row>
    <row r="2419" customFormat="false" ht="14.25" hidden="true" customHeight="false" outlineLevel="0" collapsed="false">
      <c r="A2419" s="102"/>
      <c r="B2419" s="102"/>
      <c r="C2419" s="102"/>
      <c r="D2419" s="102"/>
      <c r="E2419" s="102"/>
      <c r="F2419" s="103"/>
      <c r="G2419" s="102"/>
      <c r="H2419" s="103"/>
      <c r="I2419" s="102"/>
      <c r="J2419" s="103"/>
      <c r="L2419" s="63" t="n">
        <f aca="false">IF(AND(A2420&lt;&gt;"",A2419=""),L2418+1,L2418)</f>
        <v>235</v>
      </c>
      <c r="M2419" s="80" t="str">
        <f aca="false">IF(OR(A2419="Insumo",A2419="Composição Auxiliar"),J2419,"")</f>
        <v/>
      </c>
      <c r="N2419" s="81" t="str">
        <f aca="false">IF(E2419="Mão de Obra",J2419,"")</f>
        <v/>
      </c>
      <c r="O2419" s="81" t="str">
        <f aca="false">IF(N2419&lt;&gt;"","",M2419)</f>
        <v/>
      </c>
      <c r="P2419" s="82" t="str">
        <f aca="false">IF(A2419="Composição",B2419,"")</f>
        <v/>
      </c>
      <c r="Q2419" s="81" t="str">
        <f aca="false">IF(P2419&lt;&gt;"",SUMIF(L2419:L2419,L2419,N2419:N2419),"")</f>
        <v/>
      </c>
      <c r="R2419" s="81" t="str">
        <f aca="false">IF(P2419&lt;&gt;"",SUMIF(L2419:L2419,L2419,O2419:O2419),"")</f>
        <v/>
      </c>
    </row>
    <row r="2420" customFormat="false" ht="15" hidden="true" customHeight="false" outlineLevel="0" collapsed="false">
      <c r="A2420" s="102"/>
      <c r="B2420" s="102"/>
      <c r="C2420" s="102"/>
      <c r="D2420" s="102"/>
      <c r="E2420" s="102"/>
      <c r="F2420" s="103"/>
      <c r="G2420" s="102"/>
      <c r="H2420" s="104"/>
      <c r="I2420" s="104"/>
      <c r="J2420" s="103"/>
      <c r="L2420" s="63" t="n">
        <f aca="false">IF(AND(A2421&lt;&gt;"",A2420=""),L2419+1,L2419)</f>
        <v>235</v>
      </c>
      <c r="M2420" s="80" t="str">
        <f aca="false">IF(OR(A2420="Insumo",A2420="Composição Auxiliar"),J2420,"")</f>
        <v/>
      </c>
      <c r="N2420" s="81" t="str">
        <f aca="false">IF(E2420="Mão de Obra",J2420,"")</f>
        <v/>
      </c>
      <c r="O2420" s="81" t="str">
        <f aca="false">IF(N2420&lt;&gt;"","",M2420)</f>
        <v/>
      </c>
      <c r="P2420" s="82" t="str">
        <f aca="false">IF(A2420="Composição",B2420,"")</f>
        <v/>
      </c>
      <c r="Q2420" s="81" t="str">
        <f aca="false">IF(P2420&lt;&gt;"",SUMIF(L2420:L2420,L2420,N2420:N2420),"")</f>
        <v/>
      </c>
      <c r="R2420" s="81" t="str">
        <f aca="false">IF(P2420&lt;&gt;"",SUMIF(L2420:L2420,L2420,O2420:O2420),"")</f>
        <v/>
      </c>
    </row>
    <row r="2421" customFormat="false" ht="15" hidden="true" customHeight="false" outlineLevel="0" collapsed="false">
      <c r="A2421" s="108"/>
      <c r="B2421" s="108"/>
      <c r="C2421" s="108"/>
      <c r="D2421" s="108"/>
      <c r="E2421" s="108"/>
      <c r="F2421" s="108"/>
      <c r="G2421" s="108"/>
      <c r="H2421" s="108"/>
      <c r="I2421" s="108"/>
      <c r="J2421" s="108"/>
      <c r="L2421" s="63" t="n">
        <f aca="false">IF(AND(A2422&lt;&gt;"",A2421=""),L2420+1,L2420)</f>
        <v>236</v>
      </c>
      <c r="M2421" s="80" t="str">
        <f aca="false">IF(OR(A2421="Insumo",A2421="Composição Auxiliar"),J2421,"")</f>
        <v/>
      </c>
      <c r="N2421" s="81" t="str">
        <f aca="false">IF(E2421="Mão de Obra",J2421,"")</f>
        <v/>
      </c>
      <c r="O2421" s="81" t="str">
        <f aca="false">IF(N2421&lt;&gt;"","",M2421)</f>
        <v/>
      </c>
      <c r="P2421" s="82" t="str">
        <f aca="false">IF(A2421="Composição",B2421,"")</f>
        <v/>
      </c>
      <c r="Q2421" s="81" t="str">
        <f aca="false">IF(P2421&lt;&gt;"",SUMIF(L2421:L2421,L2421,N2421:N2421),"")</f>
        <v/>
      </c>
      <c r="R2421" s="81" t="str">
        <f aca="false">IF(P2421&lt;&gt;"",SUMIF(L2421:L2421,L2421,O2421:O2421),"")</f>
        <v/>
      </c>
    </row>
    <row r="2422" customFormat="false" ht="15" hidden="true" customHeight="true" outlineLevel="0" collapsed="false">
      <c r="A2422" s="83" t="s">
        <v>633</v>
      </c>
      <c r="B2422" s="84" t="s">
        <v>655</v>
      </c>
      <c r="C2422" s="83" t="s">
        <v>656</v>
      </c>
      <c r="D2422" s="83" t="s">
        <v>657</v>
      </c>
      <c r="E2422" s="83" t="s">
        <v>658</v>
      </c>
      <c r="F2422" s="83"/>
      <c r="G2422" s="85" t="s">
        <v>659</v>
      </c>
      <c r="H2422" s="84" t="s">
        <v>660</v>
      </c>
      <c r="I2422" s="84" t="s">
        <v>661</v>
      </c>
      <c r="J2422" s="84" t="s">
        <v>662</v>
      </c>
      <c r="L2422" s="63" t="n">
        <f aca="false">IF(AND(A2423&lt;&gt;"",A2422=""),L2421+1,L2421)</f>
        <v>236</v>
      </c>
      <c r="M2422" s="80" t="str">
        <f aca="false">IF(OR(A2422="Insumo",A2422="Composição Auxiliar"),J2422,"")</f>
        <v/>
      </c>
      <c r="N2422" s="81" t="str">
        <f aca="false">IF(E2422="Mão de Obra",J2422,"")</f>
        <v/>
      </c>
      <c r="O2422" s="81" t="str">
        <f aca="false">IF(N2422&lt;&gt;"","",M2422)</f>
        <v/>
      </c>
      <c r="P2422" s="82" t="str">
        <f aca="false">IF(A2422="Composição",B2422,"")</f>
        <v/>
      </c>
      <c r="Q2422" s="81" t="str">
        <f aca="false">IF(P2422&lt;&gt;"",SUMIF(L2422:L2422,L2422,N2422:N2422),"")</f>
        <v/>
      </c>
      <c r="R2422" s="81" t="str">
        <f aca="false">IF(P2422&lt;&gt;"",SUMIF(L2422:L2422,L2422,O2422:O2422),"")</f>
        <v/>
      </c>
    </row>
    <row r="2423" customFormat="false" ht="25.5" hidden="true" customHeight="true" outlineLevel="0" collapsed="false">
      <c r="A2423" s="86" t="s">
        <v>663</v>
      </c>
      <c r="B2423" s="87" t="s">
        <v>634</v>
      </c>
      <c r="C2423" s="86" t="s">
        <v>716</v>
      </c>
      <c r="D2423" s="86" t="s">
        <v>1753</v>
      </c>
      <c r="E2423" s="86" t="s">
        <v>671</v>
      </c>
      <c r="F2423" s="86"/>
      <c r="G2423" s="88" t="s">
        <v>1730</v>
      </c>
      <c r="H2423" s="89" t="n">
        <v>1</v>
      </c>
      <c r="I2423" s="90" t="n">
        <f aca="false">SUMIF(L:L,$L2423,M:M)</f>
        <v>197.25</v>
      </c>
      <c r="J2423" s="90" t="n">
        <f aca="false">TRUNC(H2423*I2423,2)</f>
        <v>197.25</v>
      </c>
      <c r="L2423" s="63" t="n">
        <f aca="false">IF(AND(A2424&lt;&gt;"",A2423=""),L2422+1,L2422)</f>
        <v>236</v>
      </c>
      <c r="M2423" s="80" t="str">
        <f aca="false">IF(OR(A2423="Insumo",A2423="Composição Auxiliar"),J2423,"")</f>
        <v/>
      </c>
      <c r="N2423" s="81" t="str">
        <f aca="false">IF(E2423="Mão de Obra",J2423,"")</f>
        <v/>
      </c>
      <c r="O2423" s="81" t="str">
        <f aca="false">IF(N2423&lt;&gt;"","",M2423)</f>
        <v/>
      </c>
      <c r="P2423" s="82" t="str">
        <f aca="false">IF(A2423="Composição",B2423,"")</f>
        <v> S-ADM-PORA-06 </v>
      </c>
      <c r="Q2423" s="81" t="n">
        <f aca="false">IF(P2423&lt;&gt;"",SUMIF(L2423:L2423,L2423,N2423:N2423),"")</f>
        <v>0</v>
      </c>
      <c r="R2423" s="81" t="n">
        <f aca="false">IF(P2423&lt;&gt;"",SUMIF(L2423:L2423,L2423,O2423:O2423),"")</f>
        <v>0</v>
      </c>
    </row>
    <row r="2424" customFormat="false" ht="14.25" hidden="true" customHeight="false" outlineLevel="0" collapsed="false">
      <c r="A2424" s="96" t="s">
        <v>679</v>
      </c>
      <c r="B2424" s="97" t="s">
        <v>1754</v>
      </c>
      <c r="C2424" s="96" t="str">
        <f aca="false">VLOOKUP(B2424,INSUMOS!$A:$I,2,0)</f>
        <v>SEINFRA</v>
      </c>
      <c r="D2424" s="96" t="str">
        <f aca="false">VLOOKUP(B2424,INSUMOS!$A:$I,3,0)</f>
        <v>PLANO DE TELEFONIA + INTERNET</v>
      </c>
      <c r="E2424" s="98" t="str">
        <f aca="false">VLOOKUP(B2424,INSUMOS!$A:$I,4,0)</f>
        <v>Material</v>
      </c>
      <c r="F2424" s="98"/>
      <c r="G2424" s="99" t="str">
        <f aca="false">VLOOKUP(B2424,INSUMOS!$A:$I,5,0)</f>
        <v>MÊS</v>
      </c>
      <c r="H2424" s="100" t="n">
        <v>0.12</v>
      </c>
      <c r="I2424" s="101" t="n">
        <f aca="false">VLOOKUP(B2424,INSUMOS!$A:$I,8,0)</f>
        <v>100</v>
      </c>
      <c r="J2424" s="101" t="n">
        <f aca="false">TRUNC(H2424*I2424,2)</f>
        <v>12</v>
      </c>
      <c r="L2424" s="63" t="n">
        <f aca="false">IF(AND(A2425&lt;&gt;"",A2424=""),L2423+1,L2423)</f>
        <v>236</v>
      </c>
      <c r="M2424" s="80" t="n">
        <f aca="false">IF(OR(A2424="Insumo",A2424="Composição Auxiliar"),J2424,"")</f>
        <v>12</v>
      </c>
      <c r="N2424" s="81" t="str">
        <f aca="false">IF(E2424="Mão de Obra",J2424,"")</f>
        <v/>
      </c>
      <c r="O2424" s="81" t="n">
        <f aca="false">IF(N2424&lt;&gt;"","",M2424)</f>
        <v>12</v>
      </c>
      <c r="P2424" s="82" t="str">
        <f aca="false">IF(A2424="Composição",B2424,"")</f>
        <v/>
      </c>
      <c r="Q2424" s="81" t="str">
        <f aca="false">IF(P2424&lt;&gt;"",SUMIF(L2424:L2424,L2424,N2424:N2424),"")</f>
        <v/>
      </c>
      <c r="R2424" s="81" t="str">
        <f aca="false">IF(P2424&lt;&gt;"",SUMIF(L2424:L2424,L2424,O2424:O2424),"")</f>
        <v/>
      </c>
    </row>
    <row r="2425" customFormat="false" ht="14.25" hidden="true" customHeight="false" outlineLevel="0" collapsed="false">
      <c r="A2425" s="96" t="s">
        <v>679</v>
      </c>
      <c r="B2425" s="97" t="s">
        <v>1755</v>
      </c>
      <c r="C2425" s="96" t="str">
        <f aca="false">VLOOKUP(B2425,INSUMOS!$A:$I,2,0)</f>
        <v>SINAPI</v>
      </c>
      <c r="D2425" s="96" t="str">
        <f aca="false">VLOOKUP(B2425,INSUMOS!$A:$I,3,0)</f>
        <v>TARIFA "A" ENTRE  0 E 20M3 FORNECIMENTO  D'AGUA</v>
      </c>
      <c r="E2425" s="98" t="str">
        <f aca="false">VLOOKUP(B2425,INSUMOS!$A:$I,4,0)</f>
        <v>Taxas</v>
      </c>
      <c r="F2425" s="98"/>
      <c r="G2425" s="99" t="str">
        <f aca="false">VLOOKUP(B2425,INSUMOS!$A:$I,5,0)</f>
        <v>m³</v>
      </c>
      <c r="H2425" s="100" t="n">
        <v>2.4</v>
      </c>
      <c r="I2425" s="101" t="n">
        <f aca="false">VLOOKUP(B2425,INSUMOS!$A:$I,8,0)</f>
        <v>21.19</v>
      </c>
      <c r="J2425" s="101" t="n">
        <f aca="false">TRUNC(H2425*I2425,2)</f>
        <v>50.85</v>
      </c>
      <c r="L2425" s="63" t="n">
        <f aca="false">IF(AND(A2426&lt;&gt;"",A2425=""),L2424+1,L2424)</f>
        <v>236</v>
      </c>
      <c r="M2425" s="80" t="n">
        <f aca="false">IF(OR(A2425="Insumo",A2425="Composição Auxiliar"),J2425,"")</f>
        <v>50.85</v>
      </c>
      <c r="N2425" s="81" t="str">
        <f aca="false">IF(E2425="Mão de Obra",J2425,"")</f>
        <v/>
      </c>
      <c r="O2425" s="81" t="n">
        <f aca="false">IF(N2425&lt;&gt;"","",M2425)</f>
        <v>50.85</v>
      </c>
      <c r="P2425" s="82" t="str">
        <f aca="false">IF(A2425="Composição",B2425,"")</f>
        <v/>
      </c>
      <c r="Q2425" s="81" t="str">
        <f aca="false">IF(P2425&lt;&gt;"",SUMIF(L2425:L2425,L2425,N2425:N2425),"")</f>
        <v/>
      </c>
      <c r="R2425" s="81" t="str">
        <f aca="false">IF(P2425&lt;&gt;"",SUMIF(L2425:L2425,L2425,O2425:O2425),"")</f>
        <v/>
      </c>
    </row>
    <row r="2426" customFormat="false" ht="25.5" hidden="true" customHeight="false" outlineLevel="0" collapsed="false">
      <c r="A2426" s="96" t="s">
        <v>679</v>
      </c>
      <c r="B2426" s="97" t="s">
        <v>1756</v>
      </c>
      <c r="C2426" s="96" t="str">
        <f aca="false">VLOOKUP(B2426,INSUMOS!$A:$I,2,0)</f>
        <v>SINAPI</v>
      </c>
      <c r="D2426" s="96" t="str">
        <f aca="false">VLOOKUP(B2426,INSUMOS!$A:$I,3,0)</f>
        <v>ENERGIA ELETRICA COMERCIAL, BAIXA TENSAO, RELATIVA AO CONSUMO DE ATE 100 KWH, INCLUINDO ICMS, PIS/PASEP E COFINS</v>
      </c>
      <c r="E2426" s="98" t="str">
        <f aca="false">VLOOKUP(B2426,INSUMOS!$A:$I,4,0)</f>
        <v>Material</v>
      </c>
      <c r="F2426" s="98"/>
      <c r="G2426" s="99" t="str">
        <f aca="false">VLOOKUP(B2426,INSUMOS!$A:$I,5,0)</f>
        <v>KWH</v>
      </c>
      <c r="H2426" s="100" t="n">
        <v>120</v>
      </c>
      <c r="I2426" s="101" t="n">
        <f aca="false">VLOOKUP(B2426,INSUMOS!$A:$I,8,0)</f>
        <v>1.12</v>
      </c>
      <c r="J2426" s="101" t="n">
        <f aca="false">TRUNC(H2426*I2426,2)</f>
        <v>134.4</v>
      </c>
      <c r="L2426" s="63" t="n">
        <f aca="false">IF(AND(A2427&lt;&gt;"",A2426=""),L2425+1,L2425)</f>
        <v>236</v>
      </c>
      <c r="M2426" s="80" t="n">
        <f aca="false">IF(OR(A2426="Insumo",A2426="Composição Auxiliar"),J2426,"")</f>
        <v>134.4</v>
      </c>
      <c r="N2426" s="81" t="str">
        <f aca="false">IF(E2426="Mão de Obra",J2426,"")</f>
        <v/>
      </c>
      <c r="O2426" s="81" t="n">
        <f aca="false">IF(N2426&lt;&gt;"","",M2426)</f>
        <v>134.4</v>
      </c>
      <c r="P2426" s="82" t="str">
        <f aca="false">IF(A2426="Composição",B2426,"")</f>
        <v/>
      </c>
      <c r="Q2426" s="81" t="str">
        <f aca="false">IF(P2426&lt;&gt;"",SUMIF(L2426:L2426,L2426,N2426:N2426),"")</f>
        <v/>
      </c>
      <c r="R2426" s="81" t="str">
        <f aca="false">IF(P2426&lt;&gt;"",SUMIF(L2426:L2426,L2426,O2426:O2426),"")</f>
        <v/>
      </c>
    </row>
    <row r="2427" customFormat="false" ht="14.25" hidden="true" customHeight="false" outlineLevel="0" collapsed="false">
      <c r="A2427" s="102"/>
      <c r="B2427" s="102"/>
      <c r="C2427" s="102"/>
      <c r="D2427" s="102"/>
      <c r="E2427" s="102"/>
      <c r="F2427" s="103"/>
      <c r="G2427" s="102"/>
      <c r="H2427" s="103"/>
      <c r="I2427" s="102"/>
      <c r="J2427" s="103"/>
      <c r="L2427" s="63" t="n">
        <f aca="false">IF(AND(A2428&lt;&gt;"",A2427=""),L2426+1,L2426)</f>
        <v>236</v>
      </c>
      <c r="M2427" s="80" t="str">
        <f aca="false">IF(OR(A2427="Insumo",A2427="Composição Auxiliar"),J2427,"")</f>
        <v/>
      </c>
      <c r="N2427" s="81" t="str">
        <f aca="false">IF(E2427="Mão de Obra",J2427,"")</f>
        <v/>
      </c>
      <c r="O2427" s="81" t="str">
        <f aca="false">IF(N2427&lt;&gt;"","",M2427)</f>
        <v/>
      </c>
      <c r="P2427" s="82" t="str">
        <f aca="false">IF(A2427="Composição",B2427,"")</f>
        <v/>
      </c>
      <c r="Q2427" s="81" t="str">
        <f aca="false">IF(P2427&lt;&gt;"",SUMIF(L2427:L2427,L2427,N2427:N2427),"")</f>
        <v/>
      </c>
      <c r="R2427" s="81" t="str">
        <f aca="false">IF(P2427&lt;&gt;"",SUMIF(L2427:L2427,L2427,O2427:O2427),"")</f>
        <v/>
      </c>
    </row>
    <row r="2428" customFormat="false" ht="15" hidden="true" customHeight="false" outlineLevel="0" collapsed="false">
      <c r="A2428" s="102"/>
      <c r="B2428" s="102"/>
      <c r="C2428" s="102"/>
      <c r="D2428" s="102"/>
      <c r="E2428" s="102"/>
      <c r="F2428" s="103"/>
      <c r="G2428" s="102"/>
      <c r="H2428" s="104"/>
      <c r="I2428" s="104"/>
      <c r="J2428" s="103"/>
      <c r="L2428" s="63" t="n">
        <f aca="false">IF(AND(A2429&lt;&gt;"",A2428=""),L2427+1,L2427)</f>
        <v>236</v>
      </c>
      <c r="M2428" s="80" t="str">
        <f aca="false">IF(OR(A2428="Insumo",A2428="Composição Auxiliar"),J2428,"")</f>
        <v/>
      </c>
      <c r="N2428" s="81" t="str">
        <f aca="false">IF(E2428="Mão de Obra",J2428,"")</f>
        <v/>
      </c>
      <c r="O2428" s="81" t="str">
        <f aca="false">IF(N2428&lt;&gt;"","",M2428)</f>
        <v/>
      </c>
      <c r="P2428" s="82" t="str">
        <f aca="false">IF(A2428="Composição",B2428,"")</f>
        <v/>
      </c>
      <c r="Q2428" s="81" t="str">
        <f aca="false">IF(P2428&lt;&gt;"",SUMIF(L2428:L2428,L2428,N2428:N2428),"")</f>
        <v/>
      </c>
      <c r="R2428" s="81" t="str">
        <f aca="false">IF(P2428&lt;&gt;"",SUMIF(L2428:L2428,L2428,O2428:O2428),"")</f>
        <v/>
      </c>
    </row>
    <row r="2429" customFormat="false" ht="15" hidden="true" customHeight="false" outlineLevel="0" collapsed="false">
      <c r="A2429" s="108"/>
      <c r="B2429" s="108"/>
      <c r="C2429" s="108"/>
      <c r="D2429" s="108"/>
      <c r="E2429" s="108"/>
      <c r="F2429" s="108"/>
      <c r="G2429" s="108"/>
      <c r="H2429" s="108"/>
      <c r="I2429" s="108"/>
      <c r="J2429" s="108"/>
      <c r="L2429" s="63" t="n">
        <f aca="false">IF(AND(A2430&lt;&gt;"",A2429=""),L2428+1,L2428)</f>
        <v>237</v>
      </c>
      <c r="M2429" s="80" t="str">
        <f aca="false">IF(OR(A2429="Insumo",A2429="Composição Auxiliar"),J2429,"")</f>
        <v/>
      </c>
      <c r="N2429" s="81" t="str">
        <f aca="false">IF(E2429="Mão de Obra",J2429,"")</f>
        <v/>
      </c>
      <c r="O2429" s="81" t="str">
        <f aca="false">IF(N2429&lt;&gt;"","",M2429)</f>
        <v/>
      </c>
      <c r="P2429" s="82" t="str">
        <f aca="false">IF(A2429="Composição",B2429,"")</f>
        <v/>
      </c>
      <c r="Q2429" s="81" t="str">
        <f aca="false">IF(P2429&lt;&gt;"",SUMIF(L2429:L2429,L2429,N2429:N2429),"")</f>
        <v/>
      </c>
      <c r="R2429" s="81" t="str">
        <f aca="false">IF(P2429&lt;&gt;"",SUMIF(L2429:L2429,L2429,O2429:O2429),"")</f>
        <v/>
      </c>
    </row>
    <row r="2430" customFormat="false" ht="15" hidden="true" customHeight="true" outlineLevel="0" collapsed="false">
      <c r="A2430" s="83" t="s">
        <v>637</v>
      </c>
      <c r="B2430" s="84" t="s">
        <v>655</v>
      </c>
      <c r="C2430" s="83" t="s">
        <v>656</v>
      </c>
      <c r="D2430" s="83" t="s">
        <v>657</v>
      </c>
      <c r="E2430" s="83" t="s">
        <v>658</v>
      </c>
      <c r="F2430" s="83"/>
      <c r="G2430" s="85" t="s">
        <v>659</v>
      </c>
      <c r="H2430" s="84" t="s">
        <v>660</v>
      </c>
      <c r="I2430" s="84" t="s">
        <v>661</v>
      </c>
      <c r="J2430" s="84" t="s">
        <v>662</v>
      </c>
      <c r="L2430" s="63" t="n">
        <f aca="false">IF(AND(A2431&lt;&gt;"",A2430=""),L2429+1,L2429)</f>
        <v>237</v>
      </c>
      <c r="M2430" s="80" t="str">
        <f aca="false">IF(OR(A2430="Insumo",A2430="Composição Auxiliar"),J2430,"")</f>
        <v/>
      </c>
      <c r="N2430" s="81" t="str">
        <f aca="false">IF(E2430="Mão de Obra",J2430,"")</f>
        <v/>
      </c>
      <c r="O2430" s="81" t="str">
        <f aca="false">IF(N2430&lt;&gt;"","",M2430)</f>
        <v/>
      </c>
      <c r="P2430" s="82" t="str">
        <f aca="false">IF(A2430="Composição",B2430,"")</f>
        <v/>
      </c>
      <c r="Q2430" s="81" t="str">
        <f aca="false">IF(P2430&lt;&gt;"",SUMIF(L2430:L2430,L2430,N2430:N2430),"")</f>
        <v/>
      </c>
      <c r="R2430" s="81" t="str">
        <f aca="false">IF(P2430&lt;&gt;"",SUMIF(L2430:L2430,L2430,O2430:O2430),"")</f>
        <v/>
      </c>
    </row>
    <row r="2431" customFormat="false" ht="25.5" hidden="true" customHeight="true" outlineLevel="0" collapsed="false">
      <c r="A2431" s="86" t="s">
        <v>663</v>
      </c>
      <c r="B2431" s="87" t="s">
        <v>638</v>
      </c>
      <c r="C2431" s="86" t="s">
        <v>716</v>
      </c>
      <c r="D2431" s="86" t="s">
        <v>1757</v>
      </c>
      <c r="E2431" s="86" t="s">
        <v>828</v>
      </c>
      <c r="F2431" s="86"/>
      <c r="G2431" s="88" t="s">
        <v>1730</v>
      </c>
      <c r="H2431" s="89" t="n">
        <v>1</v>
      </c>
      <c r="I2431" s="90" t="n">
        <f aca="false">SUMIF(L:L,$L2431,M:M)</f>
        <v>1754.6</v>
      </c>
      <c r="J2431" s="90" t="n">
        <f aca="false">TRUNC(H2431*I2431,2)</f>
        <v>1754.6</v>
      </c>
      <c r="L2431" s="63" t="n">
        <f aca="false">IF(AND(A2432&lt;&gt;"",A2431=""),L2430+1,L2430)</f>
        <v>237</v>
      </c>
      <c r="M2431" s="80" t="str">
        <f aca="false">IF(OR(A2431="Insumo",A2431="Composição Auxiliar"),J2431,"")</f>
        <v/>
      </c>
      <c r="N2431" s="81" t="str">
        <f aca="false">IF(E2431="Mão de Obra",J2431,"")</f>
        <v/>
      </c>
      <c r="O2431" s="81" t="str">
        <f aca="false">IF(N2431&lt;&gt;"","",M2431)</f>
        <v/>
      </c>
      <c r="P2431" s="82" t="str">
        <f aca="false">IF(A2431="Composição",B2431,"")</f>
        <v> S-ADM-PORA-01 </v>
      </c>
      <c r="Q2431" s="81" t="n">
        <f aca="false">IF(P2431&lt;&gt;"",SUMIF(L2431:L2431,L2431,N2431:N2431),"")</f>
        <v>0</v>
      </c>
      <c r="R2431" s="81" t="n">
        <f aca="false">IF(P2431&lt;&gt;"",SUMIF(L2431:L2431,L2431,O2431:O2431),"")</f>
        <v>0</v>
      </c>
    </row>
    <row r="2432" customFormat="false" ht="25.5" hidden="true" customHeight="true" outlineLevel="0" collapsed="false">
      <c r="A2432" s="91" t="s">
        <v>668</v>
      </c>
      <c r="B2432" s="92" t="s">
        <v>1758</v>
      </c>
      <c r="C2432" s="91" t="s">
        <v>664</v>
      </c>
      <c r="D2432" s="91" t="s">
        <v>1746</v>
      </c>
      <c r="E2432" s="91" t="s">
        <v>671</v>
      </c>
      <c r="F2432" s="91"/>
      <c r="G2432" s="93" t="s">
        <v>706</v>
      </c>
      <c r="H2432" s="94" t="n">
        <v>0.06</v>
      </c>
      <c r="I2432" s="95" t="n">
        <f aca="false">SUMIFS(J:J,A:A,"Composição",B:B,$B2432)</f>
        <v>19803.86</v>
      </c>
      <c r="J2432" s="95" t="n">
        <f aca="false">TRUNC(H2432*I2432,2)</f>
        <v>1188.23</v>
      </c>
      <c r="L2432" s="63" t="n">
        <f aca="false">IF(AND(A2433&lt;&gt;"",A2432=""),L2431+1,L2431)</f>
        <v>237</v>
      </c>
      <c r="M2432" s="80" t="n">
        <f aca="false">IF(OR(A2432="Insumo",A2432="Composição Auxiliar"),J2432,"")</f>
        <v>1188.23</v>
      </c>
      <c r="N2432" s="81" t="str">
        <f aca="false">IF(E2432="Mão de Obra",J2432,"")</f>
        <v/>
      </c>
      <c r="O2432" s="81" t="n">
        <f aca="false">IF(N2432&lt;&gt;"","",M2432)</f>
        <v>1188.23</v>
      </c>
      <c r="P2432" s="82" t="str">
        <f aca="false">IF(A2432="Composição",B2432,"")</f>
        <v/>
      </c>
      <c r="Q2432" s="81" t="str">
        <f aca="false">IF(P2432&lt;&gt;"",SUMIF(L2432:L2432,L2432,N2432:N2432),"")</f>
        <v/>
      </c>
      <c r="R2432" s="81" t="str">
        <f aca="false">IF(P2432&lt;&gt;"",SUMIF(L2432:L2432,L2432,O2432:O2432),"")</f>
        <v/>
      </c>
    </row>
    <row r="2433" customFormat="false" ht="25.5" hidden="true" customHeight="true" outlineLevel="0" collapsed="false">
      <c r="A2433" s="91" t="s">
        <v>668</v>
      </c>
      <c r="B2433" s="92" t="s">
        <v>1759</v>
      </c>
      <c r="C2433" s="91" t="s">
        <v>664</v>
      </c>
      <c r="D2433" s="91" t="s">
        <v>1760</v>
      </c>
      <c r="E2433" s="91" t="s">
        <v>671</v>
      </c>
      <c r="F2433" s="91"/>
      <c r="G2433" s="93" t="s">
        <v>706</v>
      </c>
      <c r="H2433" s="94" t="n">
        <v>0.12</v>
      </c>
      <c r="I2433" s="95" t="n">
        <f aca="false">SUMIFS(J:J,A:A,"Composição",B:B,$B2433)</f>
        <v>4719.83</v>
      </c>
      <c r="J2433" s="95" t="n">
        <f aca="false">TRUNC(H2433*I2433,2)</f>
        <v>566.37</v>
      </c>
      <c r="L2433" s="63" t="n">
        <f aca="false">IF(AND(A2434&lt;&gt;"",A2433=""),L2432+1,L2432)</f>
        <v>237</v>
      </c>
      <c r="M2433" s="80" t="n">
        <f aca="false">IF(OR(A2433="Insumo",A2433="Composição Auxiliar"),J2433,"")</f>
        <v>566.37</v>
      </c>
      <c r="N2433" s="81" t="str">
        <f aca="false">IF(E2433="Mão de Obra",J2433,"")</f>
        <v/>
      </c>
      <c r="O2433" s="81" t="n">
        <f aca="false">IF(N2433&lt;&gt;"","",M2433)</f>
        <v>566.37</v>
      </c>
      <c r="P2433" s="82" t="str">
        <f aca="false">IF(A2433="Composição",B2433,"")</f>
        <v/>
      </c>
      <c r="Q2433" s="81" t="str">
        <f aca="false">IF(P2433&lt;&gt;"",SUMIF(L2433:L2433,L2433,N2433:N2433),"")</f>
        <v/>
      </c>
      <c r="R2433" s="81" t="str">
        <f aca="false">IF(P2433&lt;&gt;"",SUMIF(L2433:L2433,L2433,O2433:O2433),"")</f>
        <v/>
      </c>
    </row>
    <row r="2434" customFormat="false" ht="14.25" hidden="true" customHeight="false" outlineLevel="0" collapsed="false">
      <c r="A2434" s="102"/>
      <c r="B2434" s="102"/>
      <c r="C2434" s="102"/>
      <c r="D2434" s="102"/>
      <c r="E2434" s="102"/>
      <c r="F2434" s="103"/>
      <c r="G2434" s="102"/>
      <c r="H2434" s="103"/>
      <c r="I2434" s="102"/>
      <c r="J2434" s="103"/>
      <c r="L2434" s="63" t="n">
        <f aca="false">IF(AND(A2435&lt;&gt;"",A2434=""),L2433+1,L2433)</f>
        <v>237</v>
      </c>
      <c r="M2434" s="80" t="str">
        <f aca="false">IF(OR(A2434="Insumo",A2434="Composição Auxiliar"),J2434,"")</f>
        <v/>
      </c>
      <c r="N2434" s="81" t="str">
        <f aca="false">IF(E2434="Mão de Obra",J2434,"")</f>
        <v/>
      </c>
      <c r="O2434" s="81" t="str">
        <f aca="false">IF(N2434&lt;&gt;"","",M2434)</f>
        <v/>
      </c>
      <c r="P2434" s="82" t="str">
        <f aca="false">IF(A2434="Composição",B2434,"")</f>
        <v/>
      </c>
      <c r="Q2434" s="81" t="str">
        <f aca="false">IF(P2434&lt;&gt;"",SUMIF(L2434:L2434,L2434,N2434:N2434),"")</f>
        <v/>
      </c>
      <c r="R2434" s="81" t="str">
        <f aca="false">IF(P2434&lt;&gt;"",SUMIF(L2434:L2434,L2434,O2434:O2434),"")</f>
        <v/>
      </c>
    </row>
    <row r="2435" customFormat="false" ht="15" hidden="true" customHeight="false" outlineLevel="0" collapsed="false">
      <c r="A2435" s="102"/>
      <c r="B2435" s="102"/>
      <c r="C2435" s="102"/>
      <c r="D2435" s="102"/>
      <c r="E2435" s="102"/>
      <c r="F2435" s="103"/>
      <c r="G2435" s="102"/>
      <c r="H2435" s="104"/>
      <c r="I2435" s="104"/>
      <c r="J2435" s="103"/>
      <c r="L2435" s="63" t="n">
        <f aca="false">IF(AND(A2436&lt;&gt;"",A2435=""),L2434+1,L2434)</f>
        <v>237</v>
      </c>
      <c r="M2435" s="80" t="str">
        <f aca="false">IF(OR(A2435="Insumo",A2435="Composição Auxiliar"),J2435,"")</f>
        <v/>
      </c>
      <c r="N2435" s="81" t="str">
        <f aca="false">IF(E2435="Mão de Obra",J2435,"")</f>
        <v/>
      </c>
      <c r="O2435" s="81" t="str">
        <f aca="false">IF(N2435&lt;&gt;"","",M2435)</f>
        <v/>
      </c>
      <c r="P2435" s="82" t="str">
        <f aca="false">IF(A2435="Composição",B2435,"")</f>
        <v/>
      </c>
      <c r="Q2435" s="81" t="str">
        <f aca="false">IF(P2435&lt;&gt;"",SUMIF(L2435:L2435,L2435,N2435:N2435),"")</f>
        <v/>
      </c>
      <c r="R2435" s="81" t="str">
        <f aca="false">IF(P2435&lt;&gt;"",SUMIF(L2435:L2435,L2435,O2435:O2435),"")</f>
        <v/>
      </c>
    </row>
    <row r="2436" customFormat="false" ht="15" hidden="true" customHeight="false" outlineLevel="0" collapsed="false">
      <c r="A2436" s="108"/>
      <c r="B2436" s="108"/>
      <c r="C2436" s="108"/>
      <c r="D2436" s="108"/>
      <c r="E2436" s="108"/>
      <c r="F2436" s="108"/>
      <c r="G2436" s="108"/>
      <c r="H2436" s="108"/>
      <c r="I2436" s="108"/>
      <c r="J2436" s="108"/>
      <c r="L2436" s="63" t="n">
        <f aca="false">IF(AND(A2437&lt;&gt;"",A2436=""),L2435+1,L2435)</f>
        <v>238</v>
      </c>
      <c r="M2436" s="80" t="str">
        <f aca="false">IF(OR(A2436="Insumo",A2436="Composição Auxiliar"),J2436,"")</f>
        <v/>
      </c>
      <c r="N2436" s="81" t="str">
        <f aca="false">IF(E2436="Mão de Obra",J2436,"")</f>
        <v/>
      </c>
      <c r="O2436" s="81" t="str">
        <f aca="false">IF(N2436&lt;&gt;"","",M2436)</f>
        <v/>
      </c>
      <c r="P2436" s="82" t="str">
        <f aca="false">IF(A2436="Composição",B2436,"")</f>
        <v/>
      </c>
      <c r="Q2436" s="81" t="str">
        <f aca="false">IF(P2436&lt;&gt;"",SUMIF(L2436:L2436,L2436,N2436:N2436),"")</f>
        <v/>
      </c>
      <c r="R2436" s="81" t="str">
        <f aca="false">IF(P2436&lt;&gt;"",SUMIF(L2436:L2436,L2436,O2436:O2436),"")</f>
        <v/>
      </c>
    </row>
    <row r="2437" customFormat="false" ht="15" hidden="false" customHeight="true" outlineLevel="0" collapsed="false">
      <c r="A2437" s="118" t="s">
        <v>1765</v>
      </c>
      <c r="B2437" s="118"/>
      <c r="C2437" s="118"/>
      <c r="D2437" s="118"/>
      <c r="E2437" s="118"/>
      <c r="F2437" s="118"/>
      <c r="G2437" s="118"/>
      <c r="H2437" s="118"/>
      <c r="I2437" s="118"/>
      <c r="J2437" s="118"/>
      <c r="L2437" s="63" t="n">
        <f aca="false">IF(AND(A2438&lt;&gt;"",A2437=""),L2436+1,L2436)</f>
        <v>238</v>
      </c>
      <c r="M2437" s="80" t="str">
        <f aca="false">IF(OR(A2437="Insumo",A2437="Composição Auxiliar"),J2437,"")</f>
        <v/>
      </c>
      <c r="N2437" s="81" t="str">
        <f aca="false">IF(E2437="Mão de Obra",J2437,"")</f>
        <v/>
      </c>
      <c r="O2437" s="81" t="str">
        <f aca="false">IF(N2437&lt;&gt;"","",M2437)</f>
        <v/>
      </c>
      <c r="P2437" s="82" t="str">
        <f aca="false">IF(A2437="Composição",B2437,"")</f>
        <v/>
      </c>
      <c r="Q2437" s="81" t="str">
        <f aca="false">IF(P2437&lt;&gt;"",SUMIF(L2437:L2437,L2437,N2437:N2437),"")</f>
        <v/>
      </c>
      <c r="R2437" s="81" t="str">
        <f aca="false">IF(P2437&lt;&gt;"",SUMIF(L2437:L2437,L2437,O2437:O2437),"")</f>
        <v/>
      </c>
    </row>
    <row r="2438" customFormat="false" ht="15" hidden="false" customHeight="true" outlineLevel="0" collapsed="false">
      <c r="A2438" s="83"/>
      <c r="B2438" s="84" t="s">
        <v>655</v>
      </c>
      <c r="C2438" s="83" t="s">
        <v>656</v>
      </c>
      <c r="D2438" s="83" t="s">
        <v>657</v>
      </c>
      <c r="E2438" s="83" t="s">
        <v>658</v>
      </c>
      <c r="F2438" s="83"/>
      <c r="G2438" s="85" t="s">
        <v>659</v>
      </c>
      <c r="H2438" s="84" t="s">
        <v>660</v>
      </c>
      <c r="I2438" s="84" t="s">
        <v>661</v>
      </c>
      <c r="J2438" s="84" t="s">
        <v>662</v>
      </c>
      <c r="L2438" s="63" t="n">
        <f aca="false">IF(AND(A2439&lt;&gt;"",A2438=""),L2437+1,L2437)</f>
        <v>239</v>
      </c>
      <c r="M2438" s="80" t="str">
        <f aca="false">IF(OR(A2438="Insumo",A2438="Composição Auxiliar"),J2438,"")</f>
        <v/>
      </c>
      <c r="N2438" s="81" t="str">
        <f aca="false">IF(E2438="Mão de Obra",J2438,"")</f>
        <v/>
      </c>
      <c r="O2438" s="81" t="str">
        <f aca="false">IF(N2438&lt;&gt;"","",M2438)</f>
        <v/>
      </c>
      <c r="P2438" s="82" t="str">
        <f aca="false">IF(A2438="Composição",B2438,"")</f>
        <v/>
      </c>
      <c r="Q2438" s="81" t="str">
        <f aca="false">IF(P2438&lt;&gt;"",SUMIF(L2438:L2438,L2438,N2438:N2438),"")</f>
        <v/>
      </c>
      <c r="R2438" s="81" t="str">
        <f aca="false">IF(P2438&lt;&gt;"",SUMIF(L2438:L2438,L2438,O2438:O2438),"")</f>
        <v/>
      </c>
    </row>
    <row r="2439" customFormat="false" ht="51" hidden="false" customHeight="true" outlineLevel="0" collapsed="false">
      <c r="A2439" s="86" t="s">
        <v>663</v>
      </c>
      <c r="B2439" s="87" t="s">
        <v>1429</v>
      </c>
      <c r="C2439" s="86" t="s">
        <v>664</v>
      </c>
      <c r="D2439" s="86" t="s">
        <v>1430</v>
      </c>
      <c r="E2439" s="86" t="s">
        <v>764</v>
      </c>
      <c r="F2439" s="86"/>
      <c r="G2439" s="88" t="s">
        <v>718</v>
      </c>
      <c r="H2439" s="89" t="n">
        <v>1</v>
      </c>
      <c r="I2439" s="90" t="n">
        <f aca="false">SUMIF(L:L,$L2439,M:M)</f>
        <v>23.57</v>
      </c>
      <c r="J2439" s="90" t="n">
        <f aca="false">TRUNC(H2439*I2439,2)</f>
        <v>23.57</v>
      </c>
      <c r="L2439" s="63" t="n">
        <f aca="false">IF(AND(A2440&lt;&gt;"",A2439=""),L2438+1,L2438)</f>
        <v>239</v>
      </c>
      <c r="M2439" s="80" t="str">
        <f aca="false">IF(OR(A2439="Insumo",A2439="Composição Auxiliar"),J2439,"")</f>
        <v/>
      </c>
      <c r="N2439" s="81" t="str">
        <f aca="false">IF(E2439="Mão de Obra",J2439,"")</f>
        <v/>
      </c>
      <c r="O2439" s="81" t="str">
        <f aca="false">IF(N2439&lt;&gt;"","",M2439)</f>
        <v/>
      </c>
      <c r="P2439" s="82" t="str">
        <f aca="false">IF(A2439="Composição",B2439,"")</f>
        <v> 94703 </v>
      </c>
      <c r="Q2439" s="81" t="n">
        <f aca="false">IF(P2439&lt;&gt;"",SUMIF(L2439:L2439,L2439,N2439:N2439),"")</f>
        <v>0</v>
      </c>
      <c r="R2439" s="81" t="n">
        <f aca="false">IF(P2439&lt;&gt;"",SUMIF(L2439:L2439,L2439,O2439:O2439),"")</f>
        <v>0</v>
      </c>
    </row>
    <row r="2440" customFormat="false" ht="25.5" hidden="false" customHeight="true" outlineLevel="0" collapsed="false">
      <c r="A2440" s="91" t="s">
        <v>668</v>
      </c>
      <c r="B2440" s="92" t="s">
        <v>1292</v>
      </c>
      <c r="C2440" s="91" t="s">
        <v>664</v>
      </c>
      <c r="D2440" s="91" t="s">
        <v>1293</v>
      </c>
      <c r="E2440" s="91" t="s">
        <v>671</v>
      </c>
      <c r="F2440" s="91"/>
      <c r="G2440" s="93" t="s">
        <v>672</v>
      </c>
      <c r="H2440" s="94" t="n">
        <v>0.136</v>
      </c>
      <c r="I2440" s="95" t="n">
        <f aca="false">SUMIFS(J:J,A:A,"Composição",B:B,$B2440)</f>
        <v>22.94</v>
      </c>
      <c r="J2440" s="95" t="n">
        <f aca="false">TRUNC(H2440*I2440,2)</f>
        <v>3.11</v>
      </c>
      <c r="L2440" s="63" t="n">
        <f aca="false">IF(AND(A2441&lt;&gt;"",A2440=""),L2439+1,L2439)</f>
        <v>239</v>
      </c>
      <c r="M2440" s="80" t="n">
        <f aca="false">IF(OR(A2440="Insumo",A2440="Composição Auxiliar"),J2440,"")</f>
        <v>3.11</v>
      </c>
      <c r="N2440" s="81" t="str">
        <f aca="false">IF(E2440="Mão de Obra",J2440,"")</f>
        <v/>
      </c>
      <c r="O2440" s="81" t="n">
        <f aca="false">IF(N2440&lt;&gt;"","",M2440)</f>
        <v>3.11</v>
      </c>
      <c r="P2440" s="82" t="str">
        <f aca="false">IF(A2440="Composição",B2440,"")</f>
        <v/>
      </c>
      <c r="Q2440" s="81" t="str">
        <f aca="false">IF(P2440&lt;&gt;"",SUMIF(L2440:L2440,L2440,N2440:N2440),"")</f>
        <v/>
      </c>
      <c r="R2440" s="81" t="str">
        <f aca="false">IF(P2440&lt;&gt;"",SUMIF(L2440:L2440,L2440,O2440:O2440),"")</f>
        <v/>
      </c>
    </row>
    <row r="2441" customFormat="false" ht="25.5" hidden="false" customHeight="true" outlineLevel="0" collapsed="false">
      <c r="A2441" s="91" t="s">
        <v>668</v>
      </c>
      <c r="B2441" s="92" t="s">
        <v>1336</v>
      </c>
      <c r="C2441" s="91" t="s">
        <v>664</v>
      </c>
      <c r="D2441" s="91" t="s">
        <v>1337</v>
      </c>
      <c r="E2441" s="91" t="s">
        <v>671</v>
      </c>
      <c r="F2441" s="91"/>
      <c r="G2441" s="93" t="s">
        <v>672</v>
      </c>
      <c r="H2441" s="94" t="n">
        <v>0.136</v>
      </c>
      <c r="I2441" s="95" t="n">
        <f aca="false">SUMIFS(J:J,A:A,"Composição",B:B,$B2441)</f>
        <v>19.47</v>
      </c>
      <c r="J2441" s="95" t="n">
        <f aca="false">TRUNC(H2441*I2441,2)</f>
        <v>2.64</v>
      </c>
      <c r="L2441" s="63" t="n">
        <f aca="false">IF(AND(A2442&lt;&gt;"",A2441=""),L2440+1,L2440)</f>
        <v>239</v>
      </c>
      <c r="M2441" s="80" t="n">
        <f aca="false">IF(OR(A2441="Insumo",A2441="Composição Auxiliar"),J2441,"")</f>
        <v>2.64</v>
      </c>
      <c r="N2441" s="81" t="str">
        <f aca="false">IF(E2441="Mão de Obra",J2441,"")</f>
        <v/>
      </c>
      <c r="O2441" s="81" t="n">
        <f aca="false">IF(N2441&lt;&gt;"","",M2441)</f>
        <v>2.64</v>
      </c>
      <c r="P2441" s="82" t="str">
        <f aca="false">IF(A2441="Composição",B2441,"")</f>
        <v/>
      </c>
      <c r="Q2441" s="81" t="str">
        <f aca="false">IF(P2441&lt;&gt;"",SUMIF(L2441:L2441,L2441,N2441:N2441),"")</f>
        <v/>
      </c>
      <c r="R2441" s="81" t="str">
        <f aca="false">IF(P2441&lt;&gt;"",SUMIF(L2441:L2441,L2441,O2441:O2441),"")</f>
        <v/>
      </c>
    </row>
    <row r="2442" customFormat="false" ht="25.5" hidden="false" customHeight="false" outlineLevel="0" collapsed="false">
      <c r="A2442" s="96" t="s">
        <v>679</v>
      </c>
      <c r="B2442" s="97" t="s">
        <v>1457</v>
      </c>
      <c r="C2442" s="96" t="str">
        <f aca="false">VLOOKUP(B2442,INSUMOS!$A:$I,2,0)</f>
        <v>SINAPI</v>
      </c>
      <c r="D2442" s="96" t="str">
        <f aca="false">VLOOKUP(B2442,INSUMOS!$A:$I,3,0)</f>
        <v>SOLUCAO PREPARADORA / LIMPADORA PARA PVC, FRASCO COM 1000 CM3</v>
      </c>
      <c r="E2442" s="98" t="str">
        <f aca="false">VLOOKUP(B2442,INSUMOS!$A:$I,4,0)</f>
        <v>Material</v>
      </c>
      <c r="F2442" s="98"/>
      <c r="G2442" s="99" t="str">
        <f aca="false">VLOOKUP(B2442,INSUMOS!$A:$I,5,0)</f>
        <v>UN</v>
      </c>
      <c r="H2442" s="100" t="n">
        <v>0.011</v>
      </c>
      <c r="I2442" s="101" t="n">
        <f aca="false">VLOOKUP(B2442,INSUMOS!$A:$I,8,0)</f>
        <v>82.81</v>
      </c>
      <c r="J2442" s="101" t="n">
        <f aca="false">TRUNC(H2442*I2442,2)</f>
        <v>0.91</v>
      </c>
      <c r="L2442" s="63" t="n">
        <f aca="false">IF(AND(A2443&lt;&gt;"",A2442=""),L2441+1,L2441)</f>
        <v>239</v>
      </c>
      <c r="M2442" s="80" t="n">
        <f aca="false">IF(OR(A2442="Insumo",A2442="Composição Auxiliar"),J2442,"")</f>
        <v>0.91</v>
      </c>
      <c r="N2442" s="81" t="str">
        <f aca="false">IF(E2442="Mão de Obra",J2442,"")</f>
        <v/>
      </c>
      <c r="O2442" s="81" t="n">
        <f aca="false">IF(N2442&lt;&gt;"","",M2442)</f>
        <v>0.91</v>
      </c>
      <c r="P2442" s="82" t="str">
        <f aca="false">IF(A2442="Composição",B2442,"")</f>
        <v/>
      </c>
      <c r="Q2442" s="81" t="str">
        <f aca="false">IF(P2442&lt;&gt;"",SUMIF(L2442:L2442,L2442,N2442:N2442),"")</f>
        <v/>
      </c>
      <c r="R2442" s="81" t="str">
        <f aca="false">IF(P2442&lt;&gt;"",SUMIF(L2442:L2442,L2442,O2442:O2442),"")</f>
        <v/>
      </c>
    </row>
    <row r="2443" customFormat="false" ht="14.25" hidden="false" customHeight="false" outlineLevel="0" collapsed="false">
      <c r="A2443" s="96" t="s">
        <v>679</v>
      </c>
      <c r="B2443" s="97" t="s">
        <v>1481</v>
      </c>
      <c r="C2443" s="96" t="str">
        <f aca="false">VLOOKUP(B2443,INSUMOS!$A:$I,2,0)</f>
        <v>SINAPI</v>
      </c>
      <c r="D2443" s="96" t="str">
        <f aca="false">VLOOKUP(B2443,INSUMOS!$A:$I,3,0)</f>
        <v>LIXA D'AGUA EM FOLHA, GRAO 100</v>
      </c>
      <c r="E2443" s="98" t="str">
        <f aca="false">VLOOKUP(B2443,INSUMOS!$A:$I,4,0)</f>
        <v>Material</v>
      </c>
      <c r="F2443" s="98"/>
      <c r="G2443" s="99" t="str">
        <f aca="false">VLOOKUP(B2443,INSUMOS!$A:$I,5,0)</f>
        <v>UN</v>
      </c>
      <c r="H2443" s="100" t="n">
        <v>0.014</v>
      </c>
      <c r="I2443" s="101" t="n">
        <f aca="false">VLOOKUP(B2443,INSUMOS!$A:$I,8,0)</f>
        <v>3.03</v>
      </c>
      <c r="J2443" s="101" t="n">
        <f aca="false">TRUNC(H2443*I2443,2)</f>
        <v>0.04</v>
      </c>
      <c r="L2443" s="63" t="n">
        <f aca="false">IF(AND(A2444&lt;&gt;"",A2443=""),L2442+1,L2442)</f>
        <v>239</v>
      </c>
      <c r="M2443" s="80" t="n">
        <f aca="false">IF(OR(A2443="Insumo",A2443="Composição Auxiliar"),J2443,"")</f>
        <v>0.04</v>
      </c>
      <c r="N2443" s="81" t="str">
        <f aca="false">IF(E2443="Mão de Obra",J2443,"")</f>
        <v/>
      </c>
      <c r="O2443" s="81" t="n">
        <f aca="false">IF(N2443&lt;&gt;"","",M2443)</f>
        <v>0.04</v>
      </c>
      <c r="P2443" s="82" t="str">
        <f aca="false">IF(A2443="Composição",B2443,"")</f>
        <v/>
      </c>
      <c r="Q2443" s="81" t="str">
        <f aca="false">IF(P2443&lt;&gt;"",SUMIF(L2443:L2443,L2443,N2443:N2443),"")</f>
        <v/>
      </c>
      <c r="R2443" s="81" t="str">
        <f aca="false">IF(P2443&lt;&gt;"",SUMIF(L2443:L2443,L2443,O2443:O2443),"")</f>
        <v/>
      </c>
    </row>
    <row r="2444" customFormat="false" ht="25.5" hidden="false" customHeight="false" outlineLevel="0" collapsed="false">
      <c r="A2444" s="96" t="s">
        <v>679</v>
      </c>
      <c r="B2444" s="97" t="s">
        <v>1766</v>
      </c>
      <c r="C2444" s="96" t="str">
        <f aca="false">VLOOKUP(B2444,INSUMOS!$A:$I,2,0)</f>
        <v>SINAPI</v>
      </c>
      <c r="D2444" s="96" t="str">
        <f aca="false">VLOOKUP(B2444,INSUMOS!$A:$I,3,0)</f>
        <v>ADAPTADOR PVC SOLDAVEL, COM FLANGE E ANEL DE VEDACAO, 25 MM X 3/4", PARA CAIXA D'AGUA</v>
      </c>
      <c r="E2444" s="98" t="str">
        <f aca="false">VLOOKUP(B2444,INSUMOS!$A:$I,4,0)</f>
        <v>Material</v>
      </c>
      <c r="F2444" s="98"/>
      <c r="G2444" s="99" t="str">
        <f aca="false">VLOOKUP(B2444,INSUMOS!$A:$I,5,0)</f>
        <v>UN</v>
      </c>
      <c r="H2444" s="100" t="n">
        <v>1</v>
      </c>
      <c r="I2444" s="101" t="n">
        <f aca="false">VLOOKUP(B2444,INSUMOS!$A:$I,8,0)</f>
        <v>15.78</v>
      </c>
      <c r="J2444" s="101" t="n">
        <f aca="false">TRUNC(H2444*I2444,2)</f>
        <v>15.78</v>
      </c>
      <c r="L2444" s="63" t="n">
        <f aca="false">IF(AND(A2445&lt;&gt;"",A2444=""),L2443+1,L2443)</f>
        <v>239</v>
      </c>
      <c r="M2444" s="80" t="n">
        <f aca="false">IF(OR(A2444="Insumo",A2444="Composição Auxiliar"),J2444,"")</f>
        <v>15.78</v>
      </c>
      <c r="N2444" s="81" t="str">
        <f aca="false">IF(E2444="Mão de Obra",J2444,"")</f>
        <v/>
      </c>
      <c r="O2444" s="81" t="n">
        <f aca="false">IF(N2444&lt;&gt;"","",M2444)</f>
        <v>15.78</v>
      </c>
      <c r="P2444" s="82" t="str">
        <f aca="false">IF(A2444="Composição",B2444,"")</f>
        <v/>
      </c>
      <c r="Q2444" s="81" t="str">
        <f aca="false">IF(P2444&lt;&gt;"",SUMIF(L2444:L2444,L2444,N2444:N2444),"")</f>
        <v/>
      </c>
      <c r="R2444" s="81" t="str">
        <f aca="false">IF(P2444&lt;&gt;"",SUMIF(L2444:L2444,L2444,O2444:O2444),"")</f>
        <v/>
      </c>
    </row>
    <row r="2445" customFormat="false" ht="14.25" hidden="false" customHeight="false" outlineLevel="0" collapsed="false">
      <c r="A2445" s="96" t="s">
        <v>679</v>
      </c>
      <c r="B2445" s="97" t="s">
        <v>1482</v>
      </c>
      <c r="C2445" s="96" t="str">
        <f aca="false">VLOOKUP(B2445,INSUMOS!$A:$I,2,0)</f>
        <v>SINAPI</v>
      </c>
      <c r="D2445" s="96" t="str">
        <f aca="false">VLOOKUP(B2445,INSUMOS!$A:$I,3,0)</f>
        <v>ADESIVO PLASTICO PARA PVC, FRASCO COM 175 GR</v>
      </c>
      <c r="E2445" s="98" t="str">
        <f aca="false">VLOOKUP(B2445,INSUMOS!$A:$I,4,0)</f>
        <v>Material</v>
      </c>
      <c r="F2445" s="98"/>
      <c r="G2445" s="99" t="str">
        <f aca="false">VLOOKUP(B2445,INSUMOS!$A:$I,5,0)</f>
        <v>UN</v>
      </c>
      <c r="H2445" s="100" t="n">
        <v>0.046</v>
      </c>
      <c r="I2445" s="101" t="n">
        <f aca="false">VLOOKUP(B2445,INSUMOS!$A:$I,8,0)</f>
        <v>23.85</v>
      </c>
      <c r="J2445" s="101" t="n">
        <f aca="false">TRUNC(H2445*I2445,2)</f>
        <v>1.09</v>
      </c>
      <c r="L2445" s="63" t="n">
        <f aca="false">IF(AND(A2446&lt;&gt;"",A2445=""),L2444+1,L2444)</f>
        <v>239</v>
      </c>
      <c r="M2445" s="80" t="n">
        <f aca="false">IF(OR(A2445="Insumo",A2445="Composição Auxiliar"),J2445,"")</f>
        <v>1.09</v>
      </c>
      <c r="N2445" s="81" t="str">
        <f aca="false">IF(E2445="Mão de Obra",J2445,"")</f>
        <v/>
      </c>
      <c r="O2445" s="81" t="n">
        <f aca="false">IF(N2445&lt;&gt;"","",M2445)</f>
        <v>1.09</v>
      </c>
      <c r="P2445" s="82" t="str">
        <f aca="false">IF(A2445="Composição",B2445,"")</f>
        <v/>
      </c>
      <c r="Q2445" s="81" t="str">
        <f aca="false">IF(P2445&lt;&gt;"",SUMIF(L2445:L2445,L2445,N2445:N2445),"")</f>
        <v/>
      </c>
      <c r="R2445" s="81" t="str">
        <f aca="false">IF(P2445&lt;&gt;"",SUMIF(L2445:L2445,L2445,O2445:O2445),"")</f>
        <v/>
      </c>
    </row>
    <row r="2446" customFormat="false" ht="14.25" hidden="false" customHeight="false" outlineLevel="0" collapsed="false">
      <c r="A2446" s="102"/>
      <c r="B2446" s="102"/>
      <c r="C2446" s="102"/>
      <c r="D2446" s="102"/>
      <c r="E2446" s="102"/>
      <c r="F2446" s="103"/>
      <c r="G2446" s="102"/>
      <c r="H2446" s="103"/>
      <c r="I2446" s="102"/>
      <c r="J2446" s="103"/>
      <c r="L2446" s="63" t="n">
        <f aca="false">IF(AND(A2447&lt;&gt;"",A2446=""),L2445+1,L2445)</f>
        <v>239</v>
      </c>
      <c r="M2446" s="80" t="str">
        <f aca="false">IF(OR(A2446="Insumo",A2446="Composição Auxiliar"),J2446,"")</f>
        <v/>
      </c>
      <c r="N2446" s="81" t="str">
        <f aca="false">IF(E2446="Mão de Obra",J2446,"")</f>
        <v/>
      </c>
      <c r="O2446" s="81" t="str">
        <f aca="false">IF(N2446&lt;&gt;"","",M2446)</f>
        <v/>
      </c>
      <c r="P2446" s="82" t="str">
        <f aca="false">IF(A2446="Composição",B2446,"")</f>
        <v/>
      </c>
      <c r="Q2446" s="81" t="str">
        <f aca="false">IF(P2446&lt;&gt;"",SUMIF(L2446:L2446,L2446,N2446:N2446),"")</f>
        <v/>
      </c>
      <c r="R2446" s="81" t="str">
        <f aca="false">IF(P2446&lt;&gt;"",SUMIF(L2446:L2446,L2446,O2446:O2446),"")</f>
        <v/>
      </c>
    </row>
    <row r="2447" customFormat="false" ht="15" hidden="false" customHeight="false" outlineLevel="0" collapsed="false">
      <c r="A2447" s="102"/>
      <c r="B2447" s="102"/>
      <c r="C2447" s="102"/>
      <c r="D2447" s="102"/>
      <c r="E2447" s="102"/>
      <c r="F2447" s="103"/>
      <c r="G2447" s="102"/>
      <c r="H2447" s="104"/>
      <c r="I2447" s="104"/>
      <c r="J2447" s="103"/>
      <c r="L2447" s="63" t="n">
        <f aca="false">IF(AND(A2448&lt;&gt;"",A2447=""),L2446+1,L2446)</f>
        <v>239</v>
      </c>
      <c r="M2447" s="80" t="str">
        <f aca="false">IF(OR(A2447="Insumo",A2447="Composição Auxiliar"),J2447,"")</f>
        <v/>
      </c>
      <c r="N2447" s="81" t="str">
        <f aca="false">IF(E2447="Mão de Obra",J2447,"")</f>
        <v/>
      </c>
      <c r="O2447" s="81" t="str">
        <f aca="false">IF(N2447&lt;&gt;"","",M2447)</f>
        <v/>
      </c>
      <c r="P2447" s="82" t="str">
        <f aca="false">IF(A2447="Composição",B2447,"")</f>
        <v/>
      </c>
      <c r="Q2447" s="81" t="str">
        <f aca="false">IF(P2447&lt;&gt;"",SUMIF(L2447:L2447,L2447,N2447:N2447),"")</f>
        <v/>
      </c>
      <c r="R2447" s="81" t="str">
        <f aca="false">IF(P2447&lt;&gt;"",SUMIF(L2447:L2447,L2447,O2447:O2447),"")</f>
        <v/>
      </c>
    </row>
    <row r="2448" customFormat="false" ht="15" hidden="false" customHeight="false" outlineLevel="0" collapsed="false">
      <c r="A2448" s="108"/>
      <c r="B2448" s="108"/>
      <c r="C2448" s="108"/>
      <c r="D2448" s="108"/>
      <c r="E2448" s="108"/>
      <c r="F2448" s="108"/>
      <c r="G2448" s="108"/>
      <c r="H2448" s="108"/>
      <c r="I2448" s="108"/>
      <c r="J2448" s="108"/>
      <c r="L2448" s="63" t="n">
        <f aca="false">IF(AND(A2449&lt;&gt;"",A2448=""),L2447+1,L2447)</f>
        <v>239</v>
      </c>
      <c r="M2448" s="80" t="str">
        <f aca="false">IF(OR(A2448="Insumo",A2448="Composição Auxiliar"),J2448,"")</f>
        <v/>
      </c>
      <c r="N2448" s="81" t="str">
        <f aca="false">IF(E2448="Mão de Obra",J2448,"")</f>
        <v/>
      </c>
      <c r="O2448" s="81" t="str">
        <f aca="false">IF(N2448&lt;&gt;"","",M2448)</f>
        <v/>
      </c>
      <c r="P2448" s="82" t="str">
        <f aca="false">IF(A2448="Composição",B2448,"")</f>
        <v/>
      </c>
      <c r="Q2448" s="81" t="str">
        <f aca="false">IF(P2448&lt;&gt;"",SUMIF(L2448:L2448,L2448,N2448:N2448),"")</f>
        <v/>
      </c>
      <c r="R2448" s="81" t="str">
        <f aca="false">IF(P2448&lt;&gt;"",SUMIF(L2448:L2448,L2448,O2448:O2448),"")</f>
        <v/>
      </c>
    </row>
    <row r="2449" customFormat="false" ht="15" hidden="false" customHeight="true" outlineLevel="0" collapsed="false">
      <c r="A2449" s="83"/>
      <c r="B2449" s="84" t="s">
        <v>655</v>
      </c>
      <c r="C2449" s="83" t="s">
        <v>656</v>
      </c>
      <c r="D2449" s="83" t="s">
        <v>657</v>
      </c>
      <c r="E2449" s="83" t="s">
        <v>658</v>
      </c>
      <c r="F2449" s="83"/>
      <c r="G2449" s="85" t="s">
        <v>659</v>
      </c>
      <c r="H2449" s="84" t="s">
        <v>660</v>
      </c>
      <c r="I2449" s="84" t="s">
        <v>661</v>
      </c>
      <c r="J2449" s="84" t="s">
        <v>662</v>
      </c>
      <c r="L2449" s="63" t="n">
        <f aca="false">IF(AND(A2450&lt;&gt;"",A2449=""),L2448+1,L2448)</f>
        <v>240</v>
      </c>
      <c r="M2449" s="80" t="str">
        <f aca="false">IF(OR(A2449="Insumo",A2449="Composição Auxiliar"),J2449,"")</f>
        <v/>
      </c>
      <c r="N2449" s="81" t="str">
        <f aca="false">IF(E2449="Mão de Obra",J2449,"")</f>
        <v/>
      </c>
      <c r="O2449" s="81" t="str">
        <f aca="false">IF(N2449&lt;&gt;"","",M2449)</f>
        <v/>
      </c>
      <c r="P2449" s="82" t="str">
        <f aca="false">IF(A2449="Composição",B2449,"")</f>
        <v/>
      </c>
      <c r="Q2449" s="81" t="str">
        <f aca="false">IF(P2449&lt;&gt;"",SUMIF(L2449:L2449,L2449,N2449:N2449),"")</f>
        <v/>
      </c>
      <c r="R2449" s="81" t="str">
        <f aca="false">IF(P2449&lt;&gt;"",SUMIF(L2449:L2449,L2449,O2449:O2449),"")</f>
        <v/>
      </c>
    </row>
    <row r="2450" customFormat="false" ht="51" hidden="false" customHeight="true" outlineLevel="0" collapsed="false">
      <c r="A2450" s="86" t="s">
        <v>663</v>
      </c>
      <c r="B2450" s="87" t="s">
        <v>1433</v>
      </c>
      <c r="C2450" s="86" t="s">
        <v>664</v>
      </c>
      <c r="D2450" s="86" t="s">
        <v>1434</v>
      </c>
      <c r="E2450" s="86" t="s">
        <v>764</v>
      </c>
      <c r="F2450" s="86"/>
      <c r="G2450" s="88" t="s">
        <v>718</v>
      </c>
      <c r="H2450" s="89" t="n">
        <v>1</v>
      </c>
      <c r="I2450" s="90" t="n">
        <f aca="false">SUMIF(L:L,$L2450,M:M)</f>
        <v>43.33</v>
      </c>
      <c r="J2450" s="90" t="n">
        <f aca="false">TRUNC(H2450*I2450,2)</f>
        <v>43.33</v>
      </c>
      <c r="L2450" s="63" t="n">
        <f aca="false">IF(AND(A2451&lt;&gt;"",A2450=""),L2449+1,L2449)</f>
        <v>240</v>
      </c>
      <c r="M2450" s="80" t="str">
        <f aca="false">IF(OR(A2450="Insumo",A2450="Composição Auxiliar"),J2450,"")</f>
        <v/>
      </c>
      <c r="N2450" s="81" t="str">
        <f aca="false">IF(E2450="Mão de Obra",J2450,"")</f>
        <v/>
      </c>
      <c r="O2450" s="81" t="str">
        <f aca="false">IF(N2450&lt;&gt;"","",M2450)</f>
        <v/>
      </c>
      <c r="P2450" s="82" t="str">
        <f aca="false">IF(A2450="Composição",B2450,"")</f>
        <v> 94705 </v>
      </c>
      <c r="Q2450" s="81" t="n">
        <f aca="false">IF(P2450&lt;&gt;"",SUMIF(L2450:L2450,L2450,N2450:N2450),"")</f>
        <v>0</v>
      </c>
      <c r="R2450" s="81" t="n">
        <f aca="false">IF(P2450&lt;&gt;"",SUMIF(L2450:L2450,L2450,O2450:O2450),"")</f>
        <v>0</v>
      </c>
    </row>
    <row r="2451" customFormat="false" ht="25.5" hidden="false" customHeight="true" outlineLevel="0" collapsed="false">
      <c r="A2451" s="91" t="s">
        <v>668</v>
      </c>
      <c r="B2451" s="92" t="s">
        <v>1292</v>
      </c>
      <c r="C2451" s="91" t="s">
        <v>664</v>
      </c>
      <c r="D2451" s="91" t="s">
        <v>1293</v>
      </c>
      <c r="E2451" s="91" t="s">
        <v>671</v>
      </c>
      <c r="F2451" s="91"/>
      <c r="G2451" s="93" t="s">
        <v>672</v>
      </c>
      <c r="H2451" s="94" t="n">
        <v>0.136</v>
      </c>
      <c r="I2451" s="95" t="n">
        <f aca="false">SUMIFS(J:J,A:A,"Composição",B:B,$B2451)</f>
        <v>22.94</v>
      </c>
      <c r="J2451" s="95" t="n">
        <f aca="false">TRUNC(H2451*I2451,2)</f>
        <v>3.11</v>
      </c>
      <c r="L2451" s="63" t="n">
        <f aca="false">IF(AND(A2452&lt;&gt;"",A2451=""),L2450+1,L2450)</f>
        <v>240</v>
      </c>
      <c r="M2451" s="80" t="n">
        <f aca="false">IF(OR(A2451="Insumo",A2451="Composição Auxiliar"),J2451,"")</f>
        <v>3.11</v>
      </c>
      <c r="N2451" s="81" t="str">
        <f aca="false">IF(E2451="Mão de Obra",J2451,"")</f>
        <v/>
      </c>
      <c r="O2451" s="81" t="n">
        <f aca="false">IF(N2451&lt;&gt;"","",M2451)</f>
        <v>3.11</v>
      </c>
      <c r="P2451" s="82" t="str">
        <f aca="false">IF(A2451="Composição",B2451,"")</f>
        <v/>
      </c>
      <c r="Q2451" s="81" t="str">
        <f aca="false">IF(P2451&lt;&gt;"",SUMIF(L2451:L2451,L2451,N2451:N2451),"")</f>
        <v/>
      </c>
      <c r="R2451" s="81" t="str">
        <f aca="false">IF(P2451&lt;&gt;"",SUMIF(L2451:L2451,L2451,O2451:O2451),"")</f>
        <v/>
      </c>
    </row>
    <row r="2452" customFormat="false" ht="25.5" hidden="false" customHeight="true" outlineLevel="0" collapsed="false">
      <c r="A2452" s="91" t="s">
        <v>668</v>
      </c>
      <c r="B2452" s="92" t="s">
        <v>1336</v>
      </c>
      <c r="C2452" s="91" t="s">
        <v>664</v>
      </c>
      <c r="D2452" s="91" t="s">
        <v>1337</v>
      </c>
      <c r="E2452" s="91" t="s">
        <v>671</v>
      </c>
      <c r="F2452" s="91"/>
      <c r="G2452" s="93" t="s">
        <v>672</v>
      </c>
      <c r="H2452" s="94" t="n">
        <v>0.136</v>
      </c>
      <c r="I2452" s="95" t="n">
        <f aca="false">SUMIFS(J:J,A:A,"Composição",B:B,$B2452)</f>
        <v>19.47</v>
      </c>
      <c r="J2452" s="95" t="n">
        <f aca="false">TRUNC(H2452*I2452,2)</f>
        <v>2.64</v>
      </c>
      <c r="L2452" s="63" t="n">
        <f aca="false">IF(AND(A2453&lt;&gt;"",A2452=""),L2451+1,L2451)</f>
        <v>240</v>
      </c>
      <c r="M2452" s="80" t="n">
        <f aca="false">IF(OR(A2452="Insumo",A2452="Composição Auxiliar"),J2452,"")</f>
        <v>2.64</v>
      </c>
      <c r="N2452" s="81" t="str">
        <f aca="false">IF(E2452="Mão de Obra",J2452,"")</f>
        <v/>
      </c>
      <c r="O2452" s="81" t="n">
        <f aca="false">IF(N2452&lt;&gt;"","",M2452)</f>
        <v>2.64</v>
      </c>
      <c r="P2452" s="82" t="str">
        <f aca="false">IF(A2452="Composição",B2452,"")</f>
        <v/>
      </c>
      <c r="Q2452" s="81" t="str">
        <f aca="false">IF(P2452&lt;&gt;"",SUMIF(L2452:L2452,L2452,N2452:N2452),"")</f>
        <v/>
      </c>
      <c r="R2452" s="81" t="str">
        <f aca="false">IF(P2452&lt;&gt;"",SUMIF(L2452:L2452,L2452,O2452:O2452),"")</f>
        <v/>
      </c>
    </row>
    <row r="2453" customFormat="false" ht="14.25" hidden="false" customHeight="false" outlineLevel="0" collapsed="false">
      <c r="A2453" s="96" t="s">
        <v>679</v>
      </c>
      <c r="B2453" s="97" t="s">
        <v>1481</v>
      </c>
      <c r="C2453" s="96" t="str">
        <f aca="false">VLOOKUP(B2453,INSUMOS!$A:$I,2,0)</f>
        <v>SINAPI</v>
      </c>
      <c r="D2453" s="96" t="str">
        <f aca="false">VLOOKUP(B2453,INSUMOS!$A:$I,3,0)</f>
        <v>LIXA D'AGUA EM FOLHA, GRAO 100</v>
      </c>
      <c r="E2453" s="98" t="str">
        <f aca="false">VLOOKUP(B2453,INSUMOS!$A:$I,4,0)</f>
        <v>Material</v>
      </c>
      <c r="F2453" s="98"/>
      <c r="G2453" s="99" t="str">
        <f aca="false">VLOOKUP(B2453,INSUMOS!$A:$I,5,0)</f>
        <v>UN</v>
      </c>
      <c r="H2453" s="100" t="n">
        <v>0.014</v>
      </c>
      <c r="I2453" s="101" t="n">
        <f aca="false">VLOOKUP(B2453,INSUMOS!$A:$I,8,0)</f>
        <v>3.03</v>
      </c>
      <c r="J2453" s="101" t="n">
        <f aca="false">TRUNC(H2453*I2453,2)</f>
        <v>0.04</v>
      </c>
      <c r="L2453" s="63" t="n">
        <f aca="false">IF(AND(A2454&lt;&gt;"",A2453=""),L2452+1,L2452)</f>
        <v>240</v>
      </c>
      <c r="M2453" s="80" t="n">
        <f aca="false">IF(OR(A2453="Insumo",A2453="Composição Auxiliar"),J2453,"")</f>
        <v>0.04</v>
      </c>
      <c r="N2453" s="81" t="str">
        <f aca="false">IF(E2453="Mão de Obra",J2453,"")</f>
        <v/>
      </c>
      <c r="O2453" s="81" t="n">
        <f aca="false">IF(N2453&lt;&gt;"","",M2453)</f>
        <v>0.04</v>
      </c>
      <c r="P2453" s="82" t="str">
        <f aca="false">IF(A2453="Composição",B2453,"")</f>
        <v/>
      </c>
      <c r="Q2453" s="81" t="str">
        <f aca="false">IF(P2453&lt;&gt;"",SUMIF(L2453:L2453,L2453,N2453:N2453),"")</f>
        <v/>
      </c>
      <c r="R2453" s="81" t="str">
        <f aca="false">IF(P2453&lt;&gt;"",SUMIF(L2453:L2453,L2453,O2453:O2453),"")</f>
        <v/>
      </c>
    </row>
    <row r="2454" customFormat="false" ht="25.5" hidden="false" customHeight="false" outlineLevel="0" collapsed="false">
      <c r="A2454" s="96" t="s">
        <v>679</v>
      </c>
      <c r="B2454" s="97" t="s">
        <v>1767</v>
      </c>
      <c r="C2454" s="96" t="str">
        <f aca="false">VLOOKUP(B2454,INSUMOS!$A:$I,2,0)</f>
        <v>SINAPI</v>
      </c>
      <c r="D2454" s="96" t="str">
        <f aca="false">VLOOKUP(B2454,INSUMOS!$A:$I,3,0)</f>
        <v>ADAPTADOR PVC SOLDAVEL, COM FLANGE E ANEL DE VEDACAO, 40 MM X 1 1/4", PARA CAIXA D'AGUA</v>
      </c>
      <c r="E2454" s="98" t="str">
        <f aca="false">VLOOKUP(B2454,INSUMOS!$A:$I,4,0)</f>
        <v>Material</v>
      </c>
      <c r="F2454" s="98"/>
      <c r="G2454" s="99" t="str">
        <f aca="false">VLOOKUP(B2454,INSUMOS!$A:$I,5,0)</f>
        <v>UN</v>
      </c>
      <c r="H2454" s="100" t="n">
        <v>1</v>
      </c>
      <c r="I2454" s="101" t="n">
        <f aca="false">VLOOKUP(B2454,INSUMOS!$A:$I,8,0)</f>
        <v>35.54</v>
      </c>
      <c r="J2454" s="101" t="n">
        <f aca="false">TRUNC(H2454*I2454,2)</f>
        <v>35.54</v>
      </c>
      <c r="L2454" s="63" t="n">
        <f aca="false">IF(AND(A2455&lt;&gt;"",A2454=""),L2453+1,L2453)</f>
        <v>240</v>
      </c>
      <c r="M2454" s="80" t="n">
        <f aca="false">IF(OR(A2454="Insumo",A2454="Composição Auxiliar"),J2454,"")</f>
        <v>35.54</v>
      </c>
      <c r="N2454" s="81" t="str">
        <f aca="false">IF(E2454="Mão de Obra",J2454,"")</f>
        <v/>
      </c>
      <c r="O2454" s="81" t="n">
        <f aca="false">IF(N2454&lt;&gt;"","",M2454)</f>
        <v>35.54</v>
      </c>
      <c r="P2454" s="82" t="str">
        <f aca="false">IF(A2454="Composição",B2454,"")</f>
        <v/>
      </c>
      <c r="Q2454" s="81" t="str">
        <f aca="false">IF(P2454&lt;&gt;"",SUMIF(L2454:L2454,L2454,N2454:N2454),"")</f>
        <v/>
      </c>
      <c r="R2454" s="81" t="str">
        <f aca="false">IF(P2454&lt;&gt;"",SUMIF(L2454:L2454,L2454,O2454:O2454),"")</f>
        <v/>
      </c>
    </row>
    <row r="2455" customFormat="false" ht="14.25" hidden="false" customHeight="false" outlineLevel="0" collapsed="false">
      <c r="A2455" s="96" t="s">
        <v>679</v>
      </c>
      <c r="B2455" s="97" t="s">
        <v>1482</v>
      </c>
      <c r="C2455" s="96" t="str">
        <f aca="false">VLOOKUP(B2455,INSUMOS!$A:$I,2,0)</f>
        <v>SINAPI</v>
      </c>
      <c r="D2455" s="96" t="str">
        <f aca="false">VLOOKUP(B2455,INSUMOS!$A:$I,3,0)</f>
        <v>ADESIVO PLASTICO PARA PVC, FRASCO COM 175 GR</v>
      </c>
      <c r="E2455" s="98" t="str">
        <f aca="false">VLOOKUP(B2455,INSUMOS!$A:$I,4,0)</f>
        <v>Material</v>
      </c>
      <c r="F2455" s="98"/>
      <c r="G2455" s="99" t="str">
        <f aca="false">VLOOKUP(B2455,INSUMOS!$A:$I,5,0)</f>
        <v>UN</v>
      </c>
      <c r="H2455" s="100" t="n">
        <v>0.046</v>
      </c>
      <c r="I2455" s="101" t="n">
        <f aca="false">VLOOKUP(B2455,INSUMOS!$A:$I,8,0)</f>
        <v>23.85</v>
      </c>
      <c r="J2455" s="101" t="n">
        <f aca="false">TRUNC(H2455*I2455,2)</f>
        <v>1.09</v>
      </c>
      <c r="L2455" s="63" t="n">
        <f aca="false">IF(AND(A2456&lt;&gt;"",A2455=""),L2454+1,L2454)</f>
        <v>240</v>
      </c>
      <c r="M2455" s="80" t="n">
        <f aca="false">IF(OR(A2455="Insumo",A2455="Composição Auxiliar"),J2455,"")</f>
        <v>1.09</v>
      </c>
      <c r="N2455" s="81" t="str">
        <f aca="false">IF(E2455="Mão de Obra",J2455,"")</f>
        <v/>
      </c>
      <c r="O2455" s="81" t="n">
        <f aca="false">IF(N2455&lt;&gt;"","",M2455)</f>
        <v>1.09</v>
      </c>
      <c r="P2455" s="82" t="str">
        <f aca="false">IF(A2455="Composição",B2455,"")</f>
        <v/>
      </c>
      <c r="Q2455" s="81" t="str">
        <f aca="false">IF(P2455&lt;&gt;"",SUMIF(L2455:L2455,L2455,N2455:N2455),"")</f>
        <v/>
      </c>
      <c r="R2455" s="81" t="str">
        <f aca="false">IF(P2455&lt;&gt;"",SUMIF(L2455:L2455,L2455,O2455:O2455),"")</f>
        <v/>
      </c>
    </row>
    <row r="2456" customFormat="false" ht="25.5" hidden="false" customHeight="false" outlineLevel="0" collapsed="false">
      <c r="A2456" s="96" t="s">
        <v>679</v>
      </c>
      <c r="B2456" s="97" t="s">
        <v>1457</v>
      </c>
      <c r="C2456" s="96" t="str">
        <f aca="false">VLOOKUP(B2456,INSUMOS!$A:$I,2,0)</f>
        <v>SINAPI</v>
      </c>
      <c r="D2456" s="96" t="str">
        <f aca="false">VLOOKUP(B2456,INSUMOS!$A:$I,3,0)</f>
        <v>SOLUCAO PREPARADORA / LIMPADORA PARA PVC, FRASCO COM 1000 CM3</v>
      </c>
      <c r="E2456" s="98" t="str">
        <f aca="false">VLOOKUP(B2456,INSUMOS!$A:$I,4,0)</f>
        <v>Material</v>
      </c>
      <c r="F2456" s="98"/>
      <c r="G2456" s="99" t="str">
        <f aca="false">VLOOKUP(B2456,INSUMOS!$A:$I,5,0)</f>
        <v>UN</v>
      </c>
      <c r="H2456" s="100" t="n">
        <v>0.011</v>
      </c>
      <c r="I2456" s="101" t="n">
        <f aca="false">VLOOKUP(B2456,INSUMOS!$A:$I,8,0)</f>
        <v>82.81</v>
      </c>
      <c r="J2456" s="101" t="n">
        <f aca="false">TRUNC(H2456*I2456,2)</f>
        <v>0.91</v>
      </c>
      <c r="L2456" s="63" t="n">
        <f aca="false">IF(AND(A2457&lt;&gt;"",A2456=""),L2455+1,L2455)</f>
        <v>240</v>
      </c>
      <c r="M2456" s="80" t="n">
        <f aca="false">IF(OR(A2456="Insumo",A2456="Composição Auxiliar"),J2456,"")</f>
        <v>0.91</v>
      </c>
      <c r="N2456" s="81" t="str">
        <f aca="false">IF(E2456="Mão de Obra",J2456,"")</f>
        <v/>
      </c>
      <c r="O2456" s="81" t="n">
        <f aca="false">IF(N2456&lt;&gt;"","",M2456)</f>
        <v>0.91</v>
      </c>
      <c r="P2456" s="82" t="str">
        <f aca="false">IF(A2456="Composição",B2456,"")</f>
        <v/>
      </c>
      <c r="Q2456" s="81" t="str">
        <f aca="false">IF(P2456&lt;&gt;"",SUMIF(L2456:L2456,L2456,N2456:N2456),"")</f>
        <v/>
      </c>
      <c r="R2456" s="81" t="str">
        <f aca="false">IF(P2456&lt;&gt;"",SUMIF(L2456:L2456,L2456,O2456:O2456),"")</f>
        <v/>
      </c>
    </row>
    <row r="2457" customFormat="false" ht="14.25" hidden="false" customHeight="false" outlineLevel="0" collapsed="false">
      <c r="A2457" s="102"/>
      <c r="B2457" s="102"/>
      <c r="C2457" s="102"/>
      <c r="D2457" s="102"/>
      <c r="E2457" s="102"/>
      <c r="F2457" s="103"/>
      <c r="G2457" s="102"/>
      <c r="H2457" s="103"/>
      <c r="I2457" s="102"/>
      <c r="J2457" s="103"/>
      <c r="L2457" s="63" t="n">
        <f aca="false">IF(AND(A2458&lt;&gt;"",A2457=""),L2456+1,L2456)</f>
        <v>240</v>
      </c>
      <c r="M2457" s="80" t="str">
        <f aca="false">IF(OR(A2457="Insumo",A2457="Composição Auxiliar"),J2457,"")</f>
        <v/>
      </c>
      <c r="N2457" s="81" t="str">
        <f aca="false">IF(E2457="Mão de Obra",J2457,"")</f>
        <v/>
      </c>
      <c r="O2457" s="81" t="str">
        <f aca="false">IF(N2457&lt;&gt;"","",M2457)</f>
        <v/>
      </c>
      <c r="P2457" s="82" t="str">
        <f aca="false">IF(A2457="Composição",B2457,"")</f>
        <v/>
      </c>
      <c r="Q2457" s="81" t="str">
        <f aca="false">IF(P2457&lt;&gt;"",SUMIF(L2457:L2457,L2457,N2457:N2457),"")</f>
        <v/>
      </c>
      <c r="R2457" s="81" t="str">
        <f aca="false">IF(P2457&lt;&gt;"",SUMIF(L2457:L2457,L2457,O2457:O2457),"")</f>
        <v/>
      </c>
    </row>
    <row r="2458" customFormat="false" ht="15" hidden="false" customHeight="false" outlineLevel="0" collapsed="false">
      <c r="A2458" s="102"/>
      <c r="B2458" s="102"/>
      <c r="C2458" s="102"/>
      <c r="D2458" s="102"/>
      <c r="E2458" s="102"/>
      <c r="F2458" s="103"/>
      <c r="G2458" s="102"/>
      <c r="H2458" s="104"/>
      <c r="I2458" s="104"/>
      <c r="J2458" s="103"/>
      <c r="L2458" s="63" t="n">
        <f aca="false">IF(AND(A2459&lt;&gt;"",A2458=""),L2457+1,L2457)</f>
        <v>240</v>
      </c>
      <c r="M2458" s="80" t="str">
        <f aca="false">IF(OR(A2458="Insumo",A2458="Composição Auxiliar"),J2458,"")</f>
        <v/>
      </c>
      <c r="N2458" s="81" t="str">
        <f aca="false">IF(E2458="Mão de Obra",J2458,"")</f>
        <v/>
      </c>
      <c r="O2458" s="81" t="str">
        <f aca="false">IF(N2458&lt;&gt;"","",M2458)</f>
        <v/>
      </c>
      <c r="P2458" s="82" t="str">
        <f aca="false">IF(A2458="Composição",B2458,"")</f>
        <v/>
      </c>
      <c r="Q2458" s="81" t="str">
        <f aca="false">IF(P2458&lt;&gt;"",SUMIF(L2458:L2458,L2458,N2458:N2458),"")</f>
        <v/>
      </c>
      <c r="R2458" s="81" t="str">
        <f aca="false">IF(P2458&lt;&gt;"",SUMIF(L2458:L2458,L2458,O2458:O2458),"")</f>
        <v/>
      </c>
    </row>
    <row r="2459" customFormat="false" ht="15" hidden="false" customHeight="false" outlineLevel="0" collapsed="false">
      <c r="A2459" s="108"/>
      <c r="B2459" s="108"/>
      <c r="C2459" s="108"/>
      <c r="D2459" s="108"/>
      <c r="E2459" s="108"/>
      <c r="F2459" s="108"/>
      <c r="G2459" s="108"/>
      <c r="H2459" s="108"/>
      <c r="I2459" s="108"/>
      <c r="J2459" s="108"/>
      <c r="L2459" s="63" t="n">
        <f aca="false">IF(AND(A2460&lt;&gt;"",A2459=""),L2458+1,L2458)</f>
        <v>240</v>
      </c>
      <c r="M2459" s="80" t="str">
        <f aca="false">IF(OR(A2459="Insumo",A2459="Composição Auxiliar"),J2459,"")</f>
        <v/>
      </c>
      <c r="N2459" s="81" t="str">
        <f aca="false">IF(E2459="Mão de Obra",J2459,"")</f>
        <v/>
      </c>
      <c r="O2459" s="81" t="str">
        <f aca="false">IF(N2459&lt;&gt;"","",M2459)</f>
        <v/>
      </c>
      <c r="P2459" s="82" t="str">
        <f aca="false">IF(A2459="Composição",B2459,"")</f>
        <v/>
      </c>
      <c r="Q2459" s="81" t="str">
        <f aca="false">IF(P2459&lt;&gt;"",SUMIF(L2459:L2459,L2459,N2459:N2459),"")</f>
        <v/>
      </c>
      <c r="R2459" s="81" t="str">
        <f aca="false">IF(P2459&lt;&gt;"",SUMIF(L2459:L2459,L2459,O2459:O2459),"")</f>
        <v/>
      </c>
    </row>
    <row r="2460" customFormat="false" ht="15" hidden="false" customHeight="true" outlineLevel="0" collapsed="false">
      <c r="A2460" s="83"/>
      <c r="B2460" s="84" t="s">
        <v>655</v>
      </c>
      <c r="C2460" s="83" t="s">
        <v>656</v>
      </c>
      <c r="D2460" s="83" t="s">
        <v>657</v>
      </c>
      <c r="E2460" s="83" t="s">
        <v>658</v>
      </c>
      <c r="F2460" s="83"/>
      <c r="G2460" s="85" t="s">
        <v>659</v>
      </c>
      <c r="H2460" s="84" t="s">
        <v>660</v>
      </c>
      <c r="I2460" s="84" t="s">
        <v>661</v>
      </c>
      <c r="J2460" s="84" t="s">
        <v>662</v>
      </c>
      <c r="L2460" s="63" t="n">
        <f aca="false">IF(AND(A2461&lt;&gt;"",A2460=""),L2459+1,L2459)</f>
        <v>241</v>
      </c>
      <c r="M2460" s="80" t="str">
        <f aca="false">IF(OR(A2460="Insumo",A2460="Composição Auxiliar"),J2460,"")</f>
        <v/>
      </c>
      <c r="N2460" s="81" t="str">
        <f aca="false">IF(E2460="Mão de Obra",J2460,"")</f>
        <v/>
      </c>
      <c r="O2460" s="81" t="str">
        <f aca="false">IF(N2460&lt;&gt;"","",M2460)</f>
        <v/>
      </c>
      <c r="P2460" s="82" t="str">
        <f aca="false">IF(A2460="Composição",B2460,"")</f>
        <v/>
      </c>
      <c r="Q2460" s="81" t="str">
        <f aca="false">IF(P2460&lt;&gt;"",SUMIF(L2460:L2460,L2460,N2460:N2460),"")</f>
        <v/>
      </c>
      <c r="R2460" s="81" t="str">
        <f aca="false">IF(P2460&lt;&gt;"",SUMIF(L2460:L2460,L2460,O2460:O2460),"")</f>
        <v/>
      </c>
    </row>
    <row r="2461" customFormat="false" ht="25.5" hidden="false" customHeight="true" outlineLevel="0" collapsed="false">
      <c r="A2461" s="86" t="s">
        <v>663</v>
      </c>
      <c r="B2461" s="87" t="s">
        <v>1195</v>
      </c>
      <c r="C2461" s="86" t="s">
        <v>664</v>
      </c>
      <c r="D2461" s="86" t="s">
        <v>1196</v>
      </c>
      <c r="E2461" s="86" t="s">
        <v>801</v>
      </c>
      <c r="F2461" s="86"/>
      <c r="G2461" s="88" t="s">
        <v>718</v>
      </c>
      <c r="H2461" s="89" t="n">
        <v>1</v>
      </c>
      <c r="I2461" s="90" t="n">
        <f aca="false">SUMIF(L:L,$L2461,M:M)</f>
        <v>96.27</v>
      </c>
      <c r="J2461" s="90" t="n">
        <f aca="false">TRUNC(H2461*I2461,2)</f>
        <v>96.27</v>
      </c>
      <c r="L2461" s="63" t="n">
        <f aca="false">IF(AND(A2462&lt;&gt;"",A2461=""),L2460+1,L2460)</f>
        <v>241</v>
      </c>
      <c r="M2461" s="80" t="str">
        <f aca="false">IF(OR(A2461="Insumo",A2461="Composição Auxiliar"),J2461,"")</f>
        <v/>
      </c>
      <c r="N2461" s="81" t="str">
        <f aca="false">IF(E2461="Mão de Obra",J2461,"")</f>
        <v/>
      </c>
      <c r="O2461" s="81" t="str">
        <f aca="false">IF(N2461&lt;&gt;"","",M2461)</f>
        <v/>
      </c>
      <c r="P2461" s="82" t="str">
        <f aca="false">IF(A2461="Composição",B2461,"")</f>
        <v> 90819 </v>
      </c>
      <c r="Q2461" s="81" t="n">
        <f aca="false">IF(P2461&lt;&gt;"",SUMIF(L2461:L2461,L2461,N2461:N2461),"")</f>
        <v>0</v>
      </c>
      <c r="R2461" s="81" t="n">
        <f aca="false">IF(P2461&lt;&gt;"",SUMIF(L2461:L2461,L2461,O2461:O2461),"")</f>
        <v>0</v>
      </c>
    </row>
    <row r="2462" customFormat="false" ht="25.5" hidden="false" customHeight="true" outlineLevel="0" collapsed="false">
      <c r="A2462" s="91" t="s">
        <v>668</v>
      </c>
      <c r="B2462" s="92" t="s">
        <v>819</v>
      </c>
      <c r="C2462" s="91" t="s">
        <v>664</v>
      </c>
      <c r="D2462" s="91" t="s">
        <v>820</v>
      </c>
      <c r="E2462" s="91" t="s">
        <v>671</v>
      </c>
      <c r="F2462" s="91"/>
      <c r="G2462" s="93" t="s">
        <v>672</v>
      </c>
      <c r="H2462" s="94" t="n">
        <v>1.617</v>
      </c>
      <c r="I2462" s="95" t="n">
        <f aca="false">SUMIFS(J:J,A:A,"Composição",B:B,$B2462)</f>
        <v>23.68</v>
      </c>
      <c r="J2462" s="95" t="n">
        <f aca="false">TRUNC(H2462*I2462,2)</f>
        <v>38.29</v>
      </c>
      <c r="L2462" s="63" t="n">
        <f aca="false">IF(AND(A2463&lt;&gt;"",A2462=""),L2461+1,L2461)</f>
        <v>241</v>
      </c>
      <c r="M2462" s="80" t="n">
        <f aca="false">IF(OR(A2462="Insumo",A2462="Composição Auxiliar"),J2462,"")</f>
        <v>38.29</v>
      </c>
      <c r="N2462" s="81" t="str">
        <f aca="false">IF(E2462="Mão de Obra",J2462,"")</f>
        <v/>
      </c>
      <c r="O2462" s="81" t="n">
        <f aca="false">IF(N2462&lt;&gt;"","",M2462)</f>
        <v>38.29</v>
      </c>
      <c r="P2462" s="82" t="str">
        <f aca="false">IF(A2462="Composição",B2462,"")</f>
        <v/>
      </c>
      <c r="Q2462" s="81" t="str">
        <f aca="false">IF(P2462&lt;&gt;"",SUMIF(L2462:L2462,L2462,N2462:N2462),"")</f>
        <v/>
      </c>
      <c r="R2462" s="81" t="str">
        <f aca="false">IF(P2462&lt;&gt;"",SUMIF(L2462:L2462,L2462,O2462:O2462),"")</f>
        <v/>
      </c>
    </row>
    <row r="2463" customFormat="false" ht="25.5" hidden="false" customHeight="true" outlineLevel="0" collapsed="false">
      <c r="A2463" s="91" t="s">
        <v>668</v>
      </c>
      <c r="B2463" s="92" t="s">
        <v>677</v>
      </c>
      <c r="C2463" s="91" t="s">
        <v>664</v>
      </c>
      <c r="D2463" s="91" t="s">
        <v>678</v>
      </c>
      <c r="E2463" s="91" t="s">
        <v>671</v>
      </c>
      <c r="F2463" s="91"/>
      <c r="G2463" s="93" t="s">
        <v>672</v>
      </c>
      <c r="H2463" s="94" t="n">
        <v>1.136</v>
      </c>
      <c r="I2463" s="95" t="n">
        <f aca="false">SUMIFS(J:J,A:A,"Composição",B:B,$B2463)</f>
        <v>18.93</v>
      </c>
      <c r="J2463" s="95" t="n">
        <f aca="false">TRUNC(H2463*I2463,2)</f>
        <v>21.5</v>
      </c>
      <c r="L2463" s="63" t="n">
        <f aca="false">IF(AND(A2464&lt;&gt;"",A2463=""),L2462+1,L2462)</f>
        <v>241</v>
      </c>
      <c r="M2463" s="80" t="n">
        <f aca="false">IF(OR(A2463="Insumo",A2463="Composição Auxiliar"),J2463,"")</f>
        <v>21.5</v>
      </c>
      <c r="N2463" s="81" t="str">
        <f aca="false">IF(E2463="Mão de Obra",J2463,"")</f>
        <v/>
      </c>
      <c r="O2463" s="81" t="n">
        <f aca="false">IF(N2463&lt;&gt;"","",M2463)</f>
        <v>21.5</v>
      </c>
      <c r="P2463" s="82" t="str">
        <f aca="false">IF(A2463="Composição",B2463,"")</f>
        <v/>
      </c>
      <c r="Q2463" s="81" t="str">
        <f aca="false">IF(P2463&lt;&gt;"",SUMIF(L2463:L2463,L2463,N2463:N2463),"")</f>
        <v/>
      </c>
      <c r="R2463" s="81" t="str">
        <f aca="false">IF(P2463&lt;&gt;"",SUMIF(L2463:L2463,L2463,O2463:O2463),"")</f>
        <v/>
      </c>
    </row>
    <row r="2464" customFormat="false" ht="25.5" hidden="false" customHeight="true" outlineLevel="0" collapsed="false">
      <c r="A2464" s="91" t="s">
        <v>668</v>
      </c>
      <c r="B2464" s="92" t="s">
        <v>1384</v>
      </c>
      <c r="C2464" s="91" t="s">
        <v>664</v>
      </c>
      <c r="D2464" s="91" t="s">
        <v>1385</v>
      </c>
      <c r="E2464" s="91" t="s">
        <v>671</v>
      </c>
      <c r="F2464" s="91"/>
      <c r="G2464" s="93" t="s">
        <v>676</v>
      </c>
      <c r="H2464" s="94" t="n">
        <v>0.0229</v>
      </c>
      <c r="I2464" s="95" t="n">
        <f aca="false">SUMIFS(J:J,A:A,"Composição",B:B,$B2464)</f>
        <v>649.72</v>
      </c>
      <c r="J2464" s="95" t="n">
        <f aca="false">TRUNC(H2464*I2464,2)</f>
        <v>14.87</v>
      </c>
      <c r="L2464" s="63" t="n">
        <f aca="false">IF(AND(A2465&lt;&gt;"",A2464=""),L2463+1,L2463)</f>
        <v>241</v>
      </c>
      <c r="M2464" s="80" t="n">
        <f aca="false">IF(OR(A2464="Insumo",A2464="Composição Auxiliar"),J2464,"")</f>
        <v>14.87</v>
      </c>
      <c r="N2464" s="81" t="str">
        <f aca="false">IF(E2464="Mão de Obra",J2464,"")</f>
        <v/>
      </c>
      <c r="O2464" s="81" t="n">
        <f aca="false">IF(N2464&lt;&gt;"","",M2464)</f>
        <v>14.87</v>
      </c>
      <c r="P2464" s="82" t="str">
        <f aca="false">IF(A2464="Composição",B2464,"")</f>
        <v/>
      </c>
      <c r="Q2464" s="81" t="str">
        <f aca="false">IF(P2464&lt;&gt;"",SUMIF(L2464:L2464,L2464,N2464:N2464),"")</f>
        <v/>
      </c>
      <c r="R2464" s="81" t="str">
        <f aca="false">IF(P2464&lt;&gt;"",SUMIF(L2464:L2464,L2464,O2464:O2464),"")</f>
        <v/>
      </c>
    </row>
    <row r="2465" customFormat="false" ht="25.5" hidden="false" customHeight="true" outlineLevel="0" collapsed="false">
      <c r="A2465" s="91" t="s">
        <v>668</v>
      </c>
      <c r="B2465" s="92" t="s">
        <v>1545</v>
      </c>
      <c r="C2465" s="91" t="s">
        <v>664</v>
      </c>
      <c r="D2465" s="91" t="s">
        <v>1546</v>
      </c>
      <c r="E2465" s="91" t="s">
        <v>671</v>
      </c>
      <c r="F2465" s="91"/>
      <c r="G2465" s="93" t="s">
        <v>672</v>
      </c>
      <c r="H2465" s="94" t="n">
        <v>0.655</v>
      </c>
      <c r="I2465" s="95" t="n">
        <f aca="false">SUMIFS(J:J,A:A,"Composição",B:B,$B2465)</f>
        <v>22.33</v>
      </c>
      <c r="J2465" s="95" t="n">
        <f aca="false">TRUNC(H2465*I2465,2)</f>
        <v>14.62</v>
      </c>
      <c r="L2465" s="63" t="n">
        <f aca="false">IF(AND(A2466&lt;&gt;"",A2465=""),L2464+1,L2464)</f>
        <v>241</v>
      </c>
      <c r="M2465" s="80" t="n">
        <f aca="false">IF(OR(A2465="Insumo",A2465="Composição Auxiliar"),J2465,"")</f>
        <v>14.62</v>
      </c>
      <c r="N2465" s="81" t="str">
        <f aca="false">IF(E2465="Mão de Obra",J2465,"")</f>
        <v/>
      </c>
      <c r="O2465" s="81" t="n">
        <f aca="false">IF(N2465&lt;&gt;"","",M2465)</f>
        <v>14.62</v>
      </c>
      <c r="P2465" s="82" t="str">
        <f aca="false">IF(A2465="Composição",B2465,"")</f>
        <v/>
      </c>
      <c r="Q2465" s="81" t="str">
        <f aca="false">IF(P2465&lt;&gt;"",SUMIF(L2465:L2465,L2465,N2465:N2465),"")</f>
        <v/>
      </c>
      <c r="R2465" s="81" t="str">
        <f aca="false">IF(P2465&lt;&gt;"",SUMIF(L2465:L2465,L2465,O2465:O2465),"")</f>
        <v/>
      </c>
    </row>
    <row r="2466" customFormat="false" ht="14.25" hidden="false" customHeight="false" outlineLevel="0" collapsed="false">
      <c r="A2466" s="96" t="s">
        <v>679</v>
      </c>
      <c r="B2466" s="97" t="s">
        <v>700</v>
      </c>
      <c r="C2466" s="96" t="str">
        <f aca="false">VLOOKUP(B2466,INSUMOS!$A:$I,2,0)</f>
        <v>SINAPI</v>
      </c>
      <c r="D2466" s="96" t="str">
        <f aca="false">VLOOKUP(B2466,INSUMOS!$A:$I,3,0)</f>
        <v>PREGO DE ACO POLIDO COM CABECA 18 X 27 (2 1/2 X 10)</v>
      </c>
      <c r="E2466" s="98" t="str">
        <f aca="false">VLOOKUP(B2466,INSUMOS!$A:$I,4,0)</f>
        <v>Material</v>
      </c>
      <c r="F2466" s="98"/>
      <c r="G2466" s="99" t="str">
        <f aca="false">VLOOKUP(B2466,INSUMOS!$A:$I,5,0)</f>
        <v>KG</v>
      </c>
      <c r="H2466" s="100" t="n">
        <v>0.2</v>
      </c>
      <c r="I2466" s="101" t="n">
        <f aca="false">VLOOKUP(B2466,INSUMOS!$A:$I,8,0)</f>
        <v>21.9</v>
      </c>
      <c r="J2466" s="101" t="n">
        <f aca="false">TRUNC(H2466*I2466,2)</f>
        <v>4.38</v>
      </c>
      <c r="L2466" s="63" t="n">
        <f aca="false">IF(AND(A2467&lt;&gt;"",A2466=""),L2465+1,L2465)</f>
        <v>241</v>
      </c>
      <c r="M2466" s="80" t="n">
        <f aca="false">IF(OR(A2466="Insumo",A2466="Composição Auxiliar"),J2466,"")</f>
        <v>4.38</v>
      </c>
      <c r="N2466" s="81" t="str">
        <f aca="false">IF(E2466="Mão de Obra",J2466,"")</f>
        <v/>
      </c>
      <c r="O2466" s="81" t="n">
        <f aca="false">IF(N2466&lt;&gt;"","",M2466)</f>
        <v>4.38</v>
      </c>
      <c r="P2466" s="82" t="str">
        <f aca="false">IF(A2466="Composição",B2466,"")</f>
        <v/>
      </c>
      <c r="Q2466" s="81" t="str">
        <f aca="false">IF(P2466&lt;&gt;"",SUMIF(L2466:L2466,L2466,N2466:N2466),"")</f>
        <v/>
      </c>
      <c r="R2466" s="81" t="str">
        <f aca="false">IF(P2466&lt;&gt;"",SUMIF(L2466:L2466,L2466,O2466:O2466),"")</f>
        <v/>
      </c>
    </row>
    <row r="2467" customFormat="false" ht="25.5" hidden="false" customHeight="false" outlineLevel="0" collapsed="false">
      <c r="A2467" s="96" t="s">
        <v>679</v>
      </c>
      <c r="B2467" s="97" t="s">
        <v>1768</v>
      </c>
      <c r="C2467" s="96" t="str">
        <f aca="false">VLOOKUP(B2467,INSUMOS!$A:$I,2,0)</f>
        <v>SINAPI</v>
      </c>
      <c r="D2467" s="96" t="str">
        <f aca="false">VLOOKUP(B2467,INSUMOS!$A:$I,3,0)</f>
        <v>TINTA ASFALTICA IMPERMEABILIZANTE DISPERSA EM AGUA, PARA MATERIAIS CIMENTICIOS</v>
      </c>
      <c r="E2467" s="98" t="str">
        <f aca="false">VLOOKUP(B2467,INSUMOS!$A:$I,4,0)</f>
        <v>Material</v>
      </c>
      <c r="F2467" s="98"/>
      <c r="G2467" s="99" t="str">
        <f aca="false">VLOOKUP(B2467,INSUMOS!$A:$I,5,0)</f>
        <v>L</v>
      </c>
      <c r="H2467" s="100" t="n">
        <v>0.1737</v>
      </c>
      <c r="I2467" s="101" t="n">
        <f aca="false">VLOOKUP(B2467,INSUMOS!$A:$I,8,0)</f>
        <v>15.07</v>
      </c>
      <c r="J2467" s="101" t="n">
        <f aca="false">TRUNC(H2467*I2467,2)</f>
        <v>2.61</v>
      </c>
      <c r="L2467" s="63" t="n">
        <f aca="false">IF(AND(A2468&lt;&gt;"",A2467=""),L2466+1,L2466)</f>
        <v>241</v>
      </c>
      <c r="M2467" s="80" t="n">
        <f aca="false">IF(OR(A2467="Insumo",A2467="Composição Auxiliar"),J2467,"")</f>
        <v>2.61</v>
      </c>
      <c r="N2467" s="81" t="str">
        <f aca="false">IF(E2467="Mão de Obra",J2467,"")</f>
        <v/>
      </c>
      <c r="O2467" s="81" t="n">
        <f aca="false">IF(N2467&lt;&gt;"","",M2467)</f>
        <v>2.61</v>
      </c>
      <c r="P2467" s="82" t="str">
        <f aca="false">IF(A2467="Composição",B2467,"")</f>
        <v/>
      </c>
      <c r="Q2467" s="81" t="str">
        <f aca="false">IF(P2467&lt;&gt;"",SUMIF(L2467:L2467,L2467,N2467:N2467),"")</f>
        <v/>
      </c>
      <c r="R2467" s="81" t="str">
        <f aca="false">IF(P2467&lt;&gt;"",SUMIF(L2467:L2467,L2467,O2467:O2467),"")</f>
        <v/>
      </c>
    </row>
    <row r="2468" customFormat="false" ht="14.25" hidden="false" customHeight="false" outlineLevel="0" collapsed="false">
      <c r="A2468" s="102"/>
      <c r="B2468" s="102"/>
      <c r="C2468" s="102"/>
      <c r="D2468" s="102"/>
      <c r="E2468" s="102"/>
      <c r="F2468" s="103"/>
      <c r="G2468" s="102"/>
      <c r="H2468" s="103"/>
      <c r="I2468" s="102"/>
      <c r="J2468" s="103"/>
      <c r="L2468" s="63" t="n">
        <f aca="false">IF(AND(A2469&lt;&gt;"",A2468=""),L2467+1,L2467)</f>
        <v>241</v>
      </c>
      <c r="M2468" s="80" t="str">
        <f aca="false">IF(OR(A2468="Insumo",A2468="Composição Auxiliar"),J2468,"")</f>
        <v/>
      </c>
      <c r="N2468" s="81" t="str">
        <f aca="false">IF(E2468="Mão de Obra",J2468,"")</f>
        <v/>
      </c>
      <c r="O2468" s="81" t="str">
        <f aca="false">IF(N2468&lt;&gt;"","",M2468)</f>
        <v/>
      </c>
      <c r="P2468" s="82" t="str">
        <f aca="false">IF(A2468="Composição",B2468,"")</f>
        <v/>
      </c>
      <c r="Q2468" s="81" t="str">
        <f aca="false">IF(P2468&lt;&gt;"",SUMIF(L2468:L2468,L2468,N2468:N2468),"")</f>
        <v/>
      </c>
      <c r="R2468" s="81" t="str">
        <f aca="false">IF(P2468&lt;&gt;"",SUMIF(L2468:L2468,L2468,O2468:O2468),"")</f>
        <v/>
      </c>
    </row>
    <row r="2469" customFormat="false" ht="15" hidden="false" customHeight="false" outlineLevel="0" collapsed="false">
      <c r="A2469" s="102"/>
      <c r="B2469" s="102"/>
      <c r="C2469" s="102"/>
      <c r="D2469" s="102"/>
      <c r="E2469" s="102"/>
      <c r="F2469" s="103"/>
      <c r="G2469" s="102"/>
      <c r="H2469" s="104"/>
      <c r="I2469" s="104"/>
      <c r="J2469" s="103"/>
      <c r="L2469" s="63" t="n">
        <f aca="false">IF(AND(A2470&lt;&gt;"",A2469=""),L2468+1,L2468)</f>
        <v>241</v>
      </c>
      <c r="M2469" s="80" t="str">
        <f aca="false">IF(OR(A2469="Insumo",A2469="Composição Auxiliar"),J2469,"")</f>
        <v/>
      </c>
      <c r="N2469" s="81" t="str">
        <f aca="false">IF(E2469="Mão de Obra",J2469,"")</f>
        <v/>
      </c>
      <c r="O2469" s="81" t="str">
        <f aca="false">IF(N2469&lt;&gt;"","",M2469)</f>
        <v/>
      </c>
      <c r="P2469" s="82" t="str">
        <f aca="false">IF(A2469="Composição",B2469,"")</f>
        <v/>
      </c>
      <c r="Q2469" s="81" t="str">
        <f aca="false">IF(P2469&lt;&gt;"",SUMIF(L2469:L2469,L2469,N2469:N2469),"")</f>
        <v/>
      </c>
      <c r="R2469" s="81" t="str">
        <f aca="false">IF(P2469&lt;&gt;"",SUMIF(L2469:L2469,L2469,O2469:O2469),"")</f>
        <v/>
      </c>
    </row>
    <row r="2470" customFormat="false" ht="15" hidden="false" customHeight="false" outlineLevel="0" collapsed="false">
      <c r="A2470" s="108"/>
      <c r="B2470" s="108"/>
      <c r="C2470" s="108"/>
      <c r="D2470" s="108"/>
      <c r="E2470" s="108"/>
      <c r="F2470" s="108"/>
      <c r="G2470" s="108"/>
      <c r="H2470" s="108"/>
      <c r="I2470" s="108"/>
      <c r="J2470" s="108"/>
      <c r="L2470" s="63" t="n">
        <f aca="false">IF(AND(A2471&lt;&gt;"",A2470=""),L2469+1,L2469)</f>
        <v>241</v>
      </c>
      <c r="M2470" s="80" t="str">
        <f aca="false">IF(OR(A2470="Insumo",A2470="Composição Auxiliar"),J2470,"")</f>
        <v/>
      </c>
      <c r="N2470" s="81" t="str">
        <f aca="false">IF(E2470="Mão de Obra",J2470,"")</f>
        <v/>
      </c>
      <c r="O2470" s="81" t="str">
        <f aca="false">IF(N2470&lt;&gt;"","",M2470)</f>
        <v/>
      </c>
      <c r="P2470" s="82" t="str">
        <f aca="false">IF(A2470="Composição",B2470,"")</f>
        <v/>
      </c>
      <c r="Q2470" s="81" t="str">
        <f aca="false">IF(P2470&lt;&gt;"",SUMIF(L2470:L2470,L2470,N2470:N2470),"")</f>
        <v/>
      </c>
      <c r="R2470" s="81" t="str">
        <f aca="false">IF(P2470&lt;&gt;"",SUMIF(L2470:L2470,L2470,O2470:O2470),"")</f>
        <v/>
      </c>
    </row>
    <row r="2471" customFormat="false" ht="15" hidden="false" customHeight="true" outlineLevel="0" collapsed="false">
      <c r="A2471" s="83"/>
      <c r="B2471" s="84" t="s">
        <v>655</v>
      </c>
      <c r="C2471" s="83" t="s">
        <v>656</v>
      </c>
      <c r="D2471" s="83" t="s">
        <v>657</v>
      </c>
      <c r="E2471" s="83" t="s">
        <v>658</v>
      </c>
      <c r="F2471" s="83"/>
      <c r="G2471" s="85" t="s">
        <v>659</v>
      </c>
      <c r="H2471" s="84" t="s">
        <v>660</v>
      </c>
      <c r="I2471" s="84" t="s">
        <v>661</v>
      </c>
      <c r="J2471" s="84" t="s">
        <v>662</v>
      </c>
      <c r="L2471" s="63" t="n">
        <f aca="false">IF(AND(A2472&lt;&gt;"",A2471=""),L2470+1,L2470)</f>
        <v>242</v>
      </c>
      <c r="M2471" s="80" t="str">
        <f aca="false">IF(OR(A2471="Insumo",A2471="Composição Auxiliar"),J2471,"")</f>
        <v/>
      </c>
      <c r="N2471" s="81" t="str">
        <f aca="false">IF(E2471="Mão de Obra",J2471,"")</f>
        <v/>
      </c>
      <c r="O2471" s="81" t="str">
        <f aca="false">IF(N2471&lt;&gt;"","",M2471)</f>
        <v/>
      </c>
      <c r="P2471" s="82" t="str">
        <f aca="false">IF(A2471="Composição",B2471,"")</f>
        <v/>
      </c>
      <c r="Q2471" s="81" t="str">
        <f aca="false">IF(P2471&lt;&gt;"",SUMIF(L2471:L2471,L2471,N2471:N2471),"")</f>
        <v/>
      </c>
      <c r="R2471" s="81" t="str">
        <f aca="false">IF(P2471&lt;&gt;"",SUMIF(L2471:L2471,L2471,O2471:O2471),"")</f>
        <v/>
      </c>
    </row>
    <row r="2472" customFormat="false" ht="25.5" hidden="false" customHeight="true" outlineLevel="0" collapsed="false">
      <c r="A2472" s="86" t="s">
        <v>663</v>
      </c>
      <c r="B2472" s="87" t="s">
        <v>1201</v>
      </c>
      <c r="C2472" s="86" t="s">
        <v>664</v>
      </c>
      <c r="D2472" s="86" t="s">
        <v>1202</v>
      </c>
      <c r="E2472" s="86" t="s">
        <v>801</v>
      </c>
      <c r="F2472" s="86"/>
      <c r="G2472" s="88" t="s">
        <v>718</v>
      </c>
      <c r="H2472" s="89" t="n">
        <v>1</v>
      </c>
      <c r="I2472" s="90" t="n">
        <f aca="false">SUMIF(L:L,$L2472,M:M)</f>
        <v>357.24</v>
      </c>
      <c r="J2472" s="90" t="n">
        <f aca="false">TRUNC(H2472*I2472,2)</f>
        <v>357.24</v>
      </c>
      <c r="L2472" s="63" t="n">
        <f aca="false">IF(AND(A2473&lt;&gt;"",A2472=""),L2471+1,L2471)</f>
        <v>242</v>
      </c>
      <c r="M2472" s="80" t="str">
        <f aca="false">IF(OR(A2472="Insumo",A2472="Composição Auxiliar"),J2472,"")</f>
        <v/>
      </c>
      <c r="N2472" s="81" t="str">
        <f aca="false">IF(E2472="Mão de Obra",J2472,"")</f>
        <v/>
      </c>
      <c r="O2472" s="81" t="str">
        <f aca="false">IF(N2472&lt;&gt;"","",M2472)</f>
        <v/>
      </c>
      <c r="P2472" s="82" t="str">
        <f aca="false">IF(A2472="Composição",B2472,"")</f>
        <v> 90803 </v>
      </c>
      <c r="Q2472" s="81" t="n">
        <f aca="false">IF(P2472&lt;&gt;"",SUMIF(L2472:L2472,L2472,N2472:N2472),"")</f>
        <v>0</v>
      </c>
      <c r="R2472" s="81" t="n">
        <f aca="false">IF(P2472&lt;&gt;"",SUMIF(L2472:L2472,L2472,O2472:O2472),"")</f>
        <v>0</v>
      </c>
    </row>
    <row r="2473" customFormat="false" ht="25.5" hidden="false" customHeight="true" outlineLevel="0" collapsed="false">
      <c r="A2473" s="91" t="s">
        <v>668</v>
      </c>
      <c r="B2473" s="92" t="s">
        <v>1545</v>
      </c>
      <c r="C2473" s="91" t="s">
        <v>664</v>
      </c>
      <c r="D2473" s="91" t="s">
        <v>1546</v>
      </c>
      <c r="E2473" s="91" t="s">
        <v>671</v>
      </c>
      <c r="F2473" s="91"/>
      <c r="G2473" s="93" t="s">
        <v>672</v>
      </c>
      <c r="H2473" s="94" t="n">
        <v>3.221</v>
      </c>
      <c r="I2473" s="95" t="n">
        <f aca="false">SUMIFS(J:J,A:A,"Composição",B:B,$B2473)</f>
        <v>22.33</v>
      </c>
      <c r="J2473" s="95" t="n">
        <f aca="false">TRUNC(H2473*I2473,2)</f>
        <v>71.92</v>
      </c>
      <c r="L2473" s="63" t="n">
        <f aca="false">IF(AND(A2474&lt;&gt;"",A2473=""),L2472+1,L2472)</f>
        <v>242</v>
      </c>
      <c r="M2473" s="80" t="n">
        <f aca="false">IF(OR(A2473="Insumo",A2473="Composição Auxiliar"),J2473,"")</f>
        <v>71.92</v>
      </c>
      <c r="N2473" s="81" t="str">
        <f aca="false">IF(E2473="Mão de Obra",J2473,"")</f>
        <v/>
      </c>
      <c r="O2473" s="81" t="n">
        <f aca="false">IF(N2473&lt;&gt;"","",M2473)</f>
        <v>71.92</v>
      </c>
      <c r="P2473" s="82" t="str">
        <f aca="false">IF(A2473="Composição",B2473,"")</f>
        <v/>
      </c>
      <c r="Q2473" s="81" t="str">
        <f aca="false">IF(P2473&lt;&gt;"",SUMIF(L2473:L2473,L2473,N2473:N2473),"")</f>
        <v/>
      </c>
      <c r="R2473" s="81" t="str">
        <f aca="false">IF(P2473&lt;&gt;"",SUMIF(L2473:L2473,L2473,O2473:O2473),"")</f>
        <v/>
      </c>
    </row>
    <row r="2474" customFormat="false" ht="25.5" hidden="false" customHeight="true" outlineLevel="0" collapsed="false">
      <c r="A2474" s="91" t="s">
        <v>668</v>
      </c>
      <c r="B2474" s="92" t="s">
        <v>677</v>
      </c>
      <c r="C2474" s="91" t="s">
        <v>664</v>
      </c>
      <c r="D2474" s="91" t="s">
        <v>678</v>
      </c>
      <c r="E2474" s="91" t="s">
        <v>671</v>
      </c>
      <c r="F2474" s="91"/>
      <c r="G2474" s="93" t="s">
        <v>672</v>
      </c>
      <c r="H2474" s="94" t="n">
        <v>1.611</v>
      </c>
      <c r="I2474" s="95" t="n">
        <f aca="false">SUMIFS(J:J,A:A,"Composição",B:B,$B2474)</f>
        <v>18.93</v>
      </c>
      <c r="J2474" s="95" t="n">
        <f aca="false">TRUNC(H2474*I2474,2)</f>
        <v>30.49</v>
      </c>
      <c r="L2474" s="63" t="n">
        <f aca="false">IF(AND(A2475&lt;&gt;"",A2474=""),L2473+1,L2473)</f>
        <v>242</v>
      </c>
      <c r="M2474" s="80" t="n">
        <f aca="false">IF(OR(A2474="Insumo",A2474="Composição Auxiliar"),J2474,"")</f>
        <v>30.49</v>
      </c>
      <c r="N2474" s="81" t="str">
        <f aca="false">IF(E2474="Mão de Obra",J2474,"")</f>
        <v/>
      </c>
      <c r="O2474" s="81" t="n">
        <f aca="false">IF(N2474&lt;&gt;"","",M2474)</f>
        <v>30.49</v>
      </c>
      <c r="P2474" s="82" t="str">
        <f aca="false">IF(A2474="Composição",B2474,"")</f>
        <v/>
      </c>
      <c r="Q2474" s="81" t="str">
        <f aca="false">IF(P2474&lt;&gt;"",SUMIF(L2474:L2474,L2474,N2474:N2474),"")</f>
        <v/>
      </c>
      <c r="R2474" s="81" t="str">
        <f aca="false">IF(P2474&lt;&gt;"",SUMIF(L2474:L2474,L2474,O2474:O2474),"")</f>
        <v/>
      </c>
    </row>
    <row r="2475" customFormat="false" ht="14.25" hidden="false" customHeight="false" outlineLevel="0" collapsed="false">
      <c r="A2475" s="96" t="s">
        <v>679</v>
      </c>
      <c r="B2475" s="97" t="s">
        <v>683</v>
      </c>
      <c r="C2475" s="96" t="str">
        <f aca="false">VLOOKUP(B2475,INSUMOS!$A:$I,2,0)</f>
        <v>SINAPI</v>
      </c>
      <c r="D2475" s="96" t="str">
        <f aca="false">VLOOKUP(B2475,INSUMOS!$A:$I,3,0)</f>
        <v>PREGO DE ACO POLIDO COM CABECA 18 X 30 (2 3/4 X 10)</v>
      </c>
      <c r="E2475" s="98" t="str">
        <f aca="false">VLOOKUP(B2475,INSUMOS!$A:$I,4,0)</f>
        <v>Material</v>
      </c>
      <c r="F2475" s="98"/>
      <c r="G2475" s="99" t="str">
        <f aca="false">VLOOKUP(B2475,INSUMOS!$A:$I,5,0)</f>
        <v>KG</v>
      </c>
      <c r="H2475" s="100" t="n">
        <v>0.0235</v>
      </c>
      <c r="I2475" s="101" t="n">
        <f aca="false">VLOOKUP(B2475,INSUMOS!$A:$I,8,0)</f>
        <v>22.28</v>
      </c>
      <c r="J2475" s="101" t="n">
        <f aca="false">TRUNC(H2475*I2475,2)</f>
        <v>0.52</v>
      </c>
      <c r="L2475" s="63" t="n">
        <f aca="false">IF(AND(A2476&lt;&gt;"",A2475=""),L2474+1,L2474)</f>
        <v>242</v>
      </c>
      <c r="M2475" s="80" t="n">
        <f aca="false">IF(OR(A2475="Insumo",A2475="Composição Auxiliar"),J2475,"")</f>
        <v>0.52</v>
      </c>
      <c r="N2475" s="81" t="str">
        <f aca="false">IF(E2475="Mão de Obra",J2475,"")</f>
        <v/>
      </c>
      <c r="O2475" s="81" t="n">
        <f aca="false">IF(N2475&lt;&gt;"","",M2475)</f>
        <v>0.52</v>
      </c>
      <c r="P2475" s="82" t="str">
        <f aca="false">IF(A2475="Composição",B2475,"")</f>
        <v/>
      </c>
      <c r="Q2475" s="81" t="str">
        <f aca="false">IF(P2475&lt;&gt;"",SUMIF(L2475:L2475,L2475,N2475:N2475),"")</f>
        <v/>
      </c>
      <c r="R2475" s="81" t="str">
        <f aca="false">IF(P2475&lt;&gt;"",SUMIF(L2475:L2475,L2475,O2475:O2475),"")</f>
        <v/>
      </c>
    </row>
    <row r="2476" customFormat="false" ht="14.25" hidden="false" customHeight="false" outlineLevel="0" collapsed="false">
      <c r="A2476" s="96" t="s">
        <v>679</v>
      </c>
      <c r="B2476" s="97" t="s">
        <v>1769</v>
      </c>
      <c r="C2476" s="96" t="str">
        <f aca="false">VLOOKUP(B2476,INSUMOS!$A:$I,2,0)</f>
        <v>SINAPI</v>
      </c>
      <c r="D2476" s="96" t="str">
        <f aca="false">VLOOKUP(B2476,INSUMOS!$A:$I,3,0)</f>
        <v>PREGO DE ACO POLIDO COM CABECA 12 X 12</v>
      </c>
      <c r="E2476" s="98" t="str">
        <f aca="false">VLOOKUP(B2476,INSUMOS!$A:$I,4,0)</f>
        <v>Material</v>
      </c>
      <c r="F2476" s="98"/>
      <c r="G2476" s="99" t="str">
        <f aca="false">VLOOKUP(B2476,INSUMOS!$A:$I,5,0)</f>
        <v>KG</v>
      </c>
      <c r="H2476" s="100" t="n">
        <v>0.0108</v>
      </c>
      <c r="I2476" s="101" t="n">
        <f aca="false">VLOOKUP(B2476,INSUMOS!$A:$I,8,0)</f>
        <v>29.35</v>
      </c>
      <c r="J2476" s="101" t="n">
        <f aca="false">TRUNC(H2476*I2476,2)</f>
        <v>0.31</v>
      </c>
      <c r="L2476" s="63" t="n">
        <f aca="false">IF(AND(A2477&lt;&gt;"",A2476=""),L2475+1,L2475)</f>
        <v>242</v>
      </c>
      <c r="M2476" s="80" t="n">
        <f aca="false">IF(OR(A2476="Insumo",A2476="Composição Auxiliar"),J2476,"")</f>
        <v>0.31</v>
      </c>
      <c r="N2476" s="81" t="str">
        <f aca="false">IF(E2476="Mão de Obra",J2476,"")</f>
        <v/>
      </c>
      <c r="O2476" s="81" t="n">
        <f aca="false">IF(N2476&lt;&gt;"","",M2476)</f>
        <v>0.31</v>
      </c>
      <c r="P2476" s="82" t="str">
        <f aca="false">IF(A2476="Composição",B2476,"")</f>
        <v/>
      </c>
      <c r="Q2476" s="81" t="str">
        <f aca="false">IF(P2476&lt;&gt;"",SUMIF(L2476:L2476,L2476,N2476:N2476),"")</f>
        <v/>
      </c>
      <c r="R2476" s="81" t="str">
        <f aca="false">IF(P2476&lt;&gt;"",SUMIF(L2476:L2476,L2476,O2476:O2476),"")</f>
        <v/>
      </c>
    </row>
    <row r="2477" customFormat="false" ht="63.75" hidden="false" customHeight="false" outlineLevel="0" collapsed="false">
      <c r="A2477" s="96" t="s">
        <v>679</v>
      </c>
      <c r="B2477" s="97" t="s">
        <v>1770</v>
      </c>
      <c r="C2477" s="96" t="str">
        <f aca="false">VLOOKUP(B2477,INSUMOS!$A:$I,2,0)</f>
        <v>SINAPI</v>
      </c>
      <c r="D2477" s="96" t="str">
        <f aca="false">VLOOKUP(B2477,INSUMOS!$A:$I,3,0)</f>
        <v>BATENTE / PORTAL / ADUELA / MARCO EM MADEIRA MACICA COM REBAIXO, E = *3* CM, L = *14* CM, PARA PORTAS DE  GIRO DE *60 CM A 120* CM  X *210* CM, CEDRINHO / ANGELIM COMERCIAL / TAURI / CURUPIXA / PEROBA / CUMARU OU EQUIVALENTE DA REGIAO (NAO INCLUI ALIZARES)</v>
      </c>
      <c r="E2477" s="98" t="str">
        <f aca="false">VLOOKUP(B2477,INSUMOS!$A:$I,4,0)</f>
        <v>Material</v>
      </c>
      <c r="F2477" s="98"/>
      <c r="G2477" s="99" t="str">
        <f aca="false">VLOOKUP(B2477,INSUMOS!$A:$I,5,0)</f>
        <v>JG</v>
      </c>
      <c r="H2477" s="100" t="n">
        <v>1</v>
      </c>
      <c r="I2477" s="101" t="n">
        <f aca="false">VLOOKUP(B2477,INSUMOS!$A:$I,8,0)</f>
        <v>254</v>
      </c>
      <c r="J2477" s="101" t="n">
        <f aca="false">TRUNC(H2477*I2477,2)</f>
        <v>254</v>
      </c>
      <c r="L2477" s="63" t="n">
        <f aca="false">IF(AND(A2478&lt;&gt;"",A2477=""),L2476+1,L2476)</f>
        <v>242</v>
      </c>
      <c r="M2477" s="80" t="n">
        <f aca="false">IF(OR(A2477="Insumo",A2477="Composição Auxiliar"),J2477,"")</f>
        <v>254</v>
      </c>
      <c r="N2477" s="81" t="str">
        <f aca="false">IF(E2477="Mão de Obra",J2477,"")</f>
        <v/>
      </c>
      <c r="O2477" s="81" t="n">
        <f aca="false">IF(N2477&lt;&gt;"","",M2477)</f>
        <v>254</v>
      </c>
      <c r="P2477" s="82" t="str">
        <f aca="false">IF(A2477="Composição",B2477,"")</f>
        <v/>
      </c>
      <c r="Q2477" s="81" t="str">
        <f aca="false">IF(P2477&lt;&gt;"",SUMIF(L2477:L2477,L2477,N2477:N2477),"")</f>
        <v/>
      </c>
      <c r="R2477" s="81" t="str">
        <f aca="false">IF(P2477&lt;&gt;"",SUMIF(L2477:L2477,L2477,O2477:O2477),"")</f>
        <v/>
      </c>
    </row>
    <row r="2478" customFormat="false" ht="14.25" hidden="false" customHeight="false" outlineLevel="0" collapsed="false">
      <c r="A2478" s="102"/>
      <c r="B2478" s="102"/>
      <c r="C2478" s="102"/>
      <c r="D2478" s="102"/>
      <c r="E2478" s="102"/>
      <c r="F2478" s="103"/>
      <c r="G2478" s="102"/>
      <c r="H2478" s="103"/>
      <c r="I2478" s="102"/>
      <c r="J2478" s="103"/>
      <c r="L2478" s="63" t="n">
        <f aca="false">IF(AND(A2479&lt;&gt;"",A2478=""),L2477+1,L2477)</f>
        <v>242</v>
      </c>
      <c r="M2478" s="80" t="str">
        <f aca="false">IF(OR(A2478="Insumo",A2478="Composição Auxiliar"),J2478,"")</f>
        <v/>
      </c>
      <c r="N2478" s="81" t="str">
        <f aca="false">IF(E2478="Mão de Obra",J2478,"")</f>
        <v/>
      </c>
      <c r="O2478" s="81" t="str">
        <f aca="false">IF(N2478&lt;&gt;"","",M2478)</f>
        <v/>
      </c>
      <c r="P2478" s="82" t="str">
        <f aca="false">IF(A2478="Composição",B2478,"")</f>
        <v/>
      </c>
      <c r="Q2478" s="81" t="str">
        <f aca="false">IF(P2478&lt;&gt;"",SUMIF(L2478:L2478,L2478,N2478:N2478),"")</f>
        <v/>
      </c>
      <c r="R2478" s="81" t="str">
        <f aca="false">IF(P2478&lt;&gt;"",SUMIF(L2478:L2478,L2478,O2478:O2478),"")</f>
        <v/>
      </c>
    </row>
    <row r="2479" customFormat="false" ht="15" hidden="false" customHeight="false" outlineLevel="0" collapsed="false">
      <c r="A2479" s="102"/>
      <c r="B2479" s="102"/>
      <c r="C2479" s="102"/>
      <c r="D2479" s="102"/>
      <c r="E2479" s="102"/>
      <c r="F2479" s="103"/>
      <c r="G2479" s="102"/>
      <c r="H2479" s="104"/>
      <c r="I2479" s="104"/>
      <c r="J2479" s="103"/>
      <c r="L2479" s="63" t="n">
        <f aca="false">IF(AND(A2480&lt;&gt;"",A2479=""),L2478+1,L2478)</f>
        <v>242</v>
      </c>
      <c r="M2479" s="80" t="str">
        <f aca="false">IF(OR(A2479="Insumo",A2479="Composição Auxiliar"),J2479,"")</f>
        <v/>
      </c>
      <c r="N2479" s="81" t="str">
        <f aca="false">IF(E2479="Mão de Obra",J2479,"")</f>
        <v/>
      </c>
      <c r="O2479" s="81" t="str">
        <f aca="false">IF(N2479&lt;&gt;"","",M2479)</f>
        <v/>
      </c>
      <c r="P2479" s="82" t="str">
        <f aca="false">IF(A2479="Composição",B2479,"")</f>
        <v/>
      </c>
      <c r="Q2479" s="81" t="str">
        <f aca="false">IF(P2479&lt;&gt;"",SUMIF(L2479:L2479,L2479,N2479:N2479),"")</f>
        <v/>
      </c>
      <c r="R2479" s="81" t="str">
        <f aca="false">IF(P2479&lt;&gt;"",SUMIF(L2479:L2479,L2479,O2479:O2479),"")</f>
        <v/>
      </c>
    </row>
    <row r="2480" customFormat="false" ht="15" hidden="false" customHeight="false" outlineLevel="0" collapsed="false">
      <c r="A2480" s="108"/>
      <c r="B2480" s="108"/>
      <c r="C2480" s="108"/>
      <c r="D2480" s="108"/>
      <c r="E2480" s="108"/>
      <c r="F2480" s="108"/>
      <c r="G2480" s="108"/>
      <c r="H2480" s="108"/>
      <c r="I2480" s="108"/>
      <c r="J2480" s="108"/>
      <c r="L2480" s="63" t="n">
        <f aca="false">IF(AND(A2481&lt;&gt;"",A2480=""),L2479+1,L2479)</f>
        <v>242</v>
      </c>
      <c r="M2480" s="80" t="str">
        <f aca="false">IF(OR(A2480="Insumo",A2480="Composição Auxiliar"),J2480,"")</f>
        <v/>
      </c>
      <c r="N2480" s="81" t="str">
        <f aca="false">IF(E2480="Mão de Obra",J2480,"")</f>
        <v/>
      </c>
      <c r="O2480" s="81" t="str">
        <f aca="false">IF(N2480&lt;&gt;"","",M2480)</f>
        <v/>
      </c>
      <c r="P2480" s="82" t="str">
        <f aca="false">IF(A2480="Composição",B2480,"")</f>
        <v/>
      </c>
      <c r="Q2480" s="81" t="str">
        <f aca="false">IF(P2480&lt;&gt;"",SUMIF(L2480:L2480,L2480,N2480:N2480),"")</f>
        <v/>
      </c>
      <c r="R2480" s="81" t="str">
        <f aca="false">IF(P2480&lt;&gt;"",SUMIF(L2480:L2480,L2480,O2480:O2480),"")</f>
        <v/>
      </c>
    </row>
    <row r="2481" customFormat="false" ht="15" hidden="false" customHeight="true" outlineLevel="0" collapsed="false">
      <c r="A2481" s="83"/>
      <c r="B2481" s="84" t="s">
        <v>655</v>
      </c>
      <c r="C2481" s="83" t="s">
        <v>656</v>
      </c>
      <c r="D2481" s="83" t="s">
        <v>657</v>
      </c>
      <c r="E2481" s="83" t="s">
        <v>658</v>
      </c>
      <c r="F2481" s="83"/>
      <c r="G2481" s="85" t="s">
        <v>659</v>
      </c>
      <c r="H2481" s="84" t="s">
        <v>660</v>
      </c>
      <c r="I2481" s="84" t="s">
        <v>661</v>
      </c>
      <c r="J2481" s="84" t="s">
        <v>662</v>
      </c>
      <c r="L2481" s="63" t="n">
        <f aca="false">IF(AND(A2482&lt;&gt;"",A2481=""),L2480+1,L2480)</f>
        <v>243</v>
      </c>
      <c r="M2481" s="80" t="str">
        <f aca="false">IF(OR(A2481="Insumo",A2481="Composição Auxiliar"),J2481,"")</f>
        <v/>
      </c>
      <c r="N2481" s="81" t="str">
        <f aca="false">IF(E2481="Mão de Obra",J2481,"")</f>
        <v/>
      </c>
      <c r="O2481" s="81" t="str">
        <f aca="false">IF(N2481&lt;&gt;"","",M2481)</f>
        <v/>
      </c>
      <c r="P2481" s="82" t="str">
        <f aca="false">IF(A2481="Composição",B2481,"")</f>
        <v/>
      </c>
      <c r="Q2481" s="81" t="str">
        <f aca="false">IF(P2481&lt;&gt;"",SUMIF(L2481:L2481,L2481,N2481:N2481),"")</f>
        <v/>
      </c>
      <c r="R2481" s="81" t="str">
        <f aca="false">IF(P2481&lt;&gt;"",SUMIF(L2481:L2481,L2481,O2481:O2481),"")</f>
        <v/>
      </c>
    </row>
    <row r="2482" customFormat="false" ht="14.25" hidden="false" customHeight="true" outlineLevel="0" collapsed="false">
      <c r="A2482" s="86" t="s">
        <v>663</v>
      </c>
      <c r="B2482" s="87" t="s">
        <v>1771</v>
      </c>
      <c r="C2482" s="86" t="s">
        <v>664</v>
      </c>
      <c r="D2482" s="86" t="s">
        <v>1772</v>
      </c>
      <c r="E2482" s="86" t="s">
        <v>671</v>
      </c>
      <c r="F2482" s="86"/>
      <c r="G2482" s="88" t="s">
        <v>672</v>
      </c>
      <c r="H2482" s="89" t="n">
        <v>1</v>
      </c>
      <c r="I2482" s="90" t="n">
        <f aca="false">SUMIF(L:L,$L2482,M:M)</f>
        <v>18.94</v>
      </c>
      <c r="J2482" s="90" t="n">
        <f aca="false">TRUNC(H2482*I2482,2)</f>
        <v>18.94</v>
      </c>
      <c r="L2482" s="63" t="n">
        <f aca="false">IF(AND(A2483&lt;&gt;"",A2482=""),L2481+1,L2481)</f>
        <v>243</v>
      </c>
      <c r="M2482" s="80" t="str">
        <f aca="false">IF(OR(A2482="Insumo",A2482="Composição Auxiliar"),J2482,"")</f>
        <v/>
      </c>
      <c r="N2482" s="81" t="str">
        <f aca="false">IF(E2482="Mão de Obra",J2482,"")</f>
        <v/>
      </c>
      <c r="O2482" s="81" t="str">
        <f aca="false">IF(N2482&lt;&gt;"","",M2482)</f>
        <v/>
      </c>
      <c r="P2482" s="82" t="str">
        <f aca="false">IF(A2482="Composição",B2482,"")</f>
        <v> 88238 </v>
      </c>
      <c r="Q2482" s="81" t="n">
        <f aca="false">IF(P2482&lt;&gt;"",SUMIF(L2482:L2482,L2482,N2482:N2482),"")</f>
        <v>0</v>
      </c>
      <c r="R2482" s="81" t="n">
        <f aca="false">IF(P2482&lt;&gt;"",SUMIF(L2482:L2482,L2482,O2482:O2482),"")</f>
        <v>0</v>
      </c>
    </row>
    <row r="2483" customFormat="false" ht="25.5" hidden="false" customHeight="true" outlineLevel="0" collapsed="false">
      <c r="A2483" s="91" t="s">
        <v>668</v>
      </c>
      <c r="B2483" s="92" t="s">
        <v>1773</v>
      </c>
      <c r="C2483" s="91" t="s">
        <v>664</v>
      </c>
      <c r="D2483" s="91" t="s">
        <v>1774</v>
      </c>
      <c r="E2483" s="91" t="s">
        <v>671</v>
      </c>
      <c r="F2483" s="91"/>
      <c r="G2483" s="93" t="s">
        <v>672</v>
      </c>
      <c r="H2483" s="94" t="n">
        <v>1</v>
      </c>
      <c r="I2483" s="95" t="n">
        <f aca="false">SUMIFS(J:J,A:A,"Composição",B:B,$B2483)</f>
        <v>0.15</v>
      </c>
      <c r="J2483" s="95" t="n">
        <f aca="false">TRUNC(H2483*I2483,2)</f>
        <v>0.15</v>
      </c>
      <c r="L2483" s="63" t="n">
        <f aca="false">IF(AND(A2484&lt;&gt;"",A2483=""),L2482+1,L2482)</f>
        <v>243</v>
      </c>
      <c r="M2483" s="80" t="n">
        <f aca="false">IF(OR(A2483="Insumo",A2483="Composição Auxiliar"),J2483,"")</f>
        <v>0.15</v>
      </c>
      <c r="N2483" s="81" t="str">
        <f aca="false">IF(E2483="Mão de Obra",J2483,"")</f>
        <v/>
      </c>
      <c r="O2483" s="81" t="n">
        <f aca="false">IF(N2483&lt;&gt;"","",M2483)</f>
        <v>0.15</v>
      </c>
      <c r="P2483" s="82" t="str">
        <f aca="false">IF(A2483="Composição",B2483,"")</f>
        <v/>
      </c>
      <c r="Q2483" s="81" t="str">
        <f aca="false">IF(P2483&lt;&gt;"",SUMIF(L2483:L2483,L2483,N2483:N2483),"")</f>
        <v/>
      </c>
      <c r="R2483" s="81" t="str">
        <f aca="false">IF(P2483&lt;&gt;"",SUMIF(L2483:L2483,L2483,O2483:O2483),"")</f>
        <v/>
      </c>
    </row>
    <row r="2484" customFormat="false" ht="25.5" hidden="false" customHeight="false" outlineLevel="0" collapsed="false">
      <c r="A2484" s="96" t="s">
        <v>679</v>
      </c>
      <c r="B2484" s="97" t="s">
        <v>1775</v>
      </c>
      <c r="C2484" s="96" t="str">
        <f aca="false">VLOOKUP(B2484,INSUMOS!$A:$I,2,0)</f>
        <v>SINAPI</v>
      </c>
      <c r="D2484" s="96" t="str">
        <f aca="false">VLOOKUP(B2484,INSUMOS!$A:$I,3,0)</f>
        <v>TRANSPORTE - HORISTA (COLETADO CAIXA - ENCARGOS COMPLEMENTARES)</v>
      </c>
      <c r="E2484" s="98" t="str">
        <f aca="false">VLOOKUP(B2484,INSUMOS!$A:$I,4,0)</f>
        <v>Serviços</v>
      </c>
      <c r="F2484" s="98"/>
      <c r="G2484" s="99" t="str">
        <f aca="false">VLOOKUP(B2484,INSUMOS!$A:$I,5,0)</f>
        <v>H</v>
      </c>
      <c r="H2484" s="100" t="n">
        <v>1</v>
      </c>
      <c r="I2484" s="101" t="n">
        <f aca="false">VLOOKUP(B2484,INSUMOS!$A:$I,8,0)</f>
        <v>0.96</v>
      </c>
      <c r="J2484" s="101" t="n">
        <f aca="false">TRUNC(H2484*I2484,2)</f>
        <v>0.96</v>
      </c>
      <c r="L2484" s="63" t="n">
        <f aca="false">IF(AND(A2485&lt;&gt;"",A2484=""),L2483+1,L2483)</f>
        <v>243</v>
      </c>
      <c r="M2484" s="80" t="n">
        <f aca="false">IF(OR(A2484="Insumo",A2484="Composição Auxiliar"),J2484,"")</f>
        <v>0.96</v>
      </c>
      <c r="N2484" s="81" t="str">
        <f aca="false">IF(E2484="Mão de Obra",J2484,"")</f>
        <v/>
      </c>
      <c r="O2484" s="81" t="n">
        <f aca="false">IF(N2484&lt;&gt;"","",M2484)</f>
        <v>0.96</v>
      </c>
      <c r="P2484" s="82" t="str">
        <f aca="false">IF(A2484="Composição",B2484,"")</f>
        <v/>
      </c>
      <c r="Q2484" s="81" t="str">
        <f aca="false">IF(P2484&lt;&gt;"",SUMIF(L2484:L2484,L2484,N2484:N2484),"")</f>
        <v/>
      </c>
      <c r="R2484" s="81" t="str">
        <f aca="false">IF(P2484&lt;&gt;"",SUMIF(L2484:L2484,L2484,O2484:O2484),"")</f>
        <v/>
      </c>
    </row>
    <row r="2485" customFormat="false" ht="25.5" hidden="false" customHeight="false" outlineLevel="0" collapsed="false">
      <c r="A2485" s="96" t="s">
        <v>679</v>
      </c>
      <c r="B2485" s="97" t="s">
        <v>1776</v>
      </c>
      <c r="C2485" s="96" t="str">
        <f aca="false">VLOOKUP(B2485,INSUMOS!$A:$I,2,0)</f>
        <v>SINAPI</v>
      </c>
      <c r="D2485" s="96" t="str">
        <f aca="false">VLOOKUP(B2485,INSUMOS!$A:$I,3,0)</f>
        <v>ALIMENTACAO - HORISTA (COLETADO CAIXA - ENCARGOS COMPLEMENTARES)</v>
      </c>
      <c r="E2485" s="98" t="str">
        <f aca="false">VLOOKUP(B2485,INSUMOS!$A:$I,4,0)</f>
        <v>Outros</v>
      </c>
      <c r="F2485" s="98"/>
      <c r="G2485" s="99" t="str">
        <f aca="false">VLOOKUP(B2485,INSUMOS!$A:$I,5,0)</f>
        <v>H</v>
      </c>
      <c r="H2485" s="100" t="n">
        <v>1</v>
      </c>
      <c r="I2485" s="101" t="n">
        <f aca="false">VLOOKUP(B2485,INSUMOS!$A:$I,8,0)</f>
        <v>1.45</v>
      </c>
      <c r="J2485" s="101" t="n">
        <f aca="false">TRUNC(H2485*I2485,2)</f>
        <v>1.45</v>
      </c>
      <c r="L2485" s="63" t="n">
        <f aca="false">IF(AND(A2486&lt;&gt;"",A2485=""),L2484+1,L2484)</f>
        <v>243</v>
      </c>
      <c r="M2485" s="80" t="n">
        <f aca="false">IF(OR(A2485="Insumo",A2485="Composição Auxiliar"),J2485,"")</f>
        <v>1.45</v>
      </c>
      <c r="N2485" s="81" t="str">
        <f aca="false">IF(E2485="Mão de Obra",J2485,"")</f>
        <v/>
      </c>
      <c r="O2485" s="81" t="n">
        <f aca="false">IF(N2485&lt;&gt;"","",M2485)</f>
        <v>1.45</v>
      </c>
      <c r="P2485" s="82" t="str">
        <f aca="false">IF(A2485="Composição",B2485,"")</f>
        <v/>
      </c>
      <c r="Q2485" s="81" t="str">
        <f aca="false">IF(P2485&lt;&gt;"",SUMIF(L2485:L2485,L2485,N2485:N2485),"")</f>
        <v/>
      </c>
      <c r="R2485" s="81" t="str">
        <f aca="false">IF(P2485&lt;&gt;"",SUMIF(L2485:L2485,L2485,O2485:O2485),"")</f>
        <v/>
      </c>
    </row>
    <row r="2486" customFormat="false" ht="25.5" hidden="false" customHeight="false" outlineLevel="0" collapsed="false">
      <c r="A2486" s="96" t="s">
        <v>679</v>
      </c>
      <c r="B2486" s="97" t="s">
        <v>1777</v>
      </c>
      <c r="C2486" s="96" t="str">
        <f aca="false">VLOOKUP(B2486,INSUMOS!$A:$I,2,0)</f>
        <v>SINAPI</v>
      </c>
      <c r="D2486" s="96" t="str">
        <f aca="false">VLOOKUP(B2486,INSUMOS!$A:$I,3,0)</f>
        <v>EPI - FAMILIA PEDREIRO - HORISTA (ENCARGOS COMPLEMENTARES - COLETADO CAIXA)</v>
      </c>
      <c r="E2486" s="98" t="str">
        <f aca="false">VLOOKUP(B2486,INSUMOS!$A:$I,4,0)</f>
        <v>Equipamento</v>
      </c>
      <c r="F2486" s="98"/>
      <c r="G2486" s="99" t="str">
        <f aca="false">VLOOKUP(B2486,INSUMOS!$A:$I,5,0)</f>
        <v>H</v>
      </c>
      <c r="H2486" s="100" t="n">
        <v>1</v>
      </c>
      <c r="I2486" s="101" t="n">
        <f aca="false">VLOOKUP(B2486,INSUMOS!$A:$I,8,0)</f>
        <v>1.17</v>
      </c>
      <c r="J2486" s="101" t="n">
        <f aca="false">TRUNC(H2486*I2486,2)</f>
        <v>1.17</v>
      </c>
      <c r="L2486" s="63" t="n">
        <f aca="false">IF(AND(A2487&lt;&gt;"",A2486=""),L2485+1,L2485)</f>
        <v>243</v>
      </c>
      <c r="M2486" s="80" t="n">
        <f aca="false">IF(OR(A2486="Insumo",A2486="Composição Auxiliar"),J2486,"")</f>
        <v>1.17</v>
      </c>
      <c r="N2486" s="81" t="str">
        <f aca="false">IF(E2486="Mão de Obra",J2486,"")</f>
        <v/>
      </c>
      <c r="O2486" s="81" t="n">
        <f aca="false">IF(N2486&lt;&gt;"","",M2486)</f>
        <v>1.17</v>
      </c>
      <c r="P2486" s="82" t="str">
        <f aca="false">IF(A2486="Composição",B2486,"")</f>
        <v/>
      </c>
      <c r="Q2486" s="81" t="str">
        <f aca="false">IF(P2486&lt;&gt;"",SUMIF(L2486:L2486,L2486,N2486:N2486),"")</f>
        <v/>
      </c>
      <c r="R2486" s="81" t="str">
        <f aca="false">IF(P2486&lt;&gt;"",SUMIF(L2486:L2486,L2486,O2486:O2486),"")</f>
        <v/>
      </c>
    </row>
    <row r="2487" customFormat="false" ht="25.5" hidden="false" customHeight="false" outlineLevel="0" collapsed="false">
      <c r="A2487" s="96" t="s">
        <v>679</v>
      </c>
      <c r="B2487" s="97" t="s">
        <v>1778</v>
      </c>
      <c r="C2487" s="96" t="str">
        <f aca="false">VLOOKUP(B2487,INSUMOS!$A:$I,2,0)</f>
        <v>SINAPI</v>
      </c>
      <c r="D2487" s="96" t="str">
        <f aca="false">VLOOKUP(B2487,INSUMOS!$A:$I,3,0)</f>
        <v>SEGURO - HORISTA (COLETADO CAIXA - ENCARGOS COMPLEMENTARES)</v>
      </c>
      <c r="E2487" s="98" t="str">
        <f aca="false">VLOOKUP(B2487,INSUMOS!$A:$I,4,0)</f>
        <v>Taxas</v>
      </c>
      <c r="F2487" s="98"/>
      <c r="G2487" s="99" t="str">
        <f aca="false">VLOOKUP(B2487,INSUMOS!$A:$I,5,0)</f>
        <v>H</v>
      </c>
      <c r="H2487" s="100" t="n">
        <v>1</v>
      </c>
      <c r="I2487" s="101" t="n">
        <f aca="false">VLOOKUP(B2487,INSUMOS!$A:$I,8,0)</f>
        <v>0.07</v>
      </c>
      <c r="J2487" s="101" t="n">
        <f aca="false">TRUNC(H2487*I2487,2)</f>
        <v>0.07</v>
      </c>
      <c r="L2487" s="63" t="n">
        <f aca="false">IF(AND(A2488&lt;&gt;"",A2487=""),L2486+1,L2486)</f>
        <v>243</v>
      </c>
      <c r="M2487" s="80" t="n">
        <f aca="false">IF(OR(A2487="Insumo",A2487="Composição Auxiliar"),J2487,"")</f>
        <v>0.07</v>
      </c>
      <c r="N2487" s="81" t="str">
        <f aca="false">IF(E2487="Mão de Obra",J2487,"")</f>
        <v/>
      </c>
      <c r="O2487" s="81" t="n">
        <f aca="false">IF(N2487&lt;&gt;"","",M2487)</f>
        <v>0.07</v>
      </c>
      <c r="P2487" s="82" t="str">
        <f aca="false">IF(A2487="Composição",B2487,"")</f>
        <v/>
      </c>
      <c r="Q2487" s="81" t="str">
        <f aca="false">IF(P2487&lt;&gt;"",SUMIF(L2487:L2487,L2487,N2487:N2487),"")</f>
        <v/>
      </c>
      <c r="R2487" s="81" t="str">
        <f aca="false">IF(P2487&lt;&gt;"",SUMIF(L2487:L2487,L2487,O2487:O2487),"")</f>
        <v/>
      </c>
    </row>
    <row r="2488" customFormat="false" ht="14.25" hidden="false" customHeight="false" outlineLevel="0" collapsed="false">
      <c r="A2488" s="96" t="s">
        <v>679</v>
      </c>
      <c r="B2488" s="97" t="s">
        <v>1779</v>
      </c>
      <c r="C2488" s="96" t="str">
        <f aca="false">VLOOKUP(B2488,INSUMOS!$A:$I,2,0)</f>
        <v>SINAPI</v>
      </c>
      <c r="D2488" s="96" t="str">
        <f aca="false">VLOOKUP(B2488,INSUMOS!$A:$I,3,0)</f>
        <v>AJUDANTE DE ARMADOR (HORISTA)</v>
      </c>
      <c r="E2488" s="98" t="str">
        <f aca="false">VLOOKUP(B2488,INSUMOS!$A:$I,4,0)</f>
        <v>Mão de Obra</v>
      </c>
      <c r="F2488" s="98"/>
      <c r="G2488" s="99" t="str">
        <f aca="false">VLOOKUP(B2488,INSUMOS!$A:$I,5,0)</f>
        <v>H</v>
      </c>
      <c r="H2488" s="100" t="n">
        <v>1</v>
      </c>
      <c r="I2488" s="101" t="n">
        <f aca="false">VLOOKUP(B2488,INSUMOS!$A:$I,8,0)</f>
        <v>13.16</v>
      </c>
      <c r="J2488" s="101" t="n">
        <f aca="false">TRUNC(H2488*I2488,2)</f>
        <v>13.16</v>
      </c>
      <c r="L2488" s="63" t="n">
        <f aca="false">IF(AND(A2489&lt;&gt;"",A2488=""),L2487+1,L2487)</f>
        <v>243</v>
      </c>
      <c r="M2488" s="80" t="n">
        <f aca="false">IF(OR(A2488="Insumo",A2488="Composição Auxiliar"),J2488,"")</f>
        <v>13.16</v>
      </c>
      <c r="N2488" s="81" t="n">
        <f aca="false">IF(E2488="Mão de Obra",J2488,"")</f>
        <v>13.16</v>
      </c>
      <c r="O2488" s="81" t="str">
        <f aca="false">IF(N2488&lt;&gt;"","",M2488)</f>
        <v/>
      </c>
      <c r="P2488" s="82" t="str">
        <f aca="false">IF(A2488="Composição",B2488,"")</f>
        <v/>
      </c>
      <c r="Q2488" s="81" t="str">
        <f aca="false">IF(P2488&lt;&gt;"",SUMIF(L2488:L2488,L2488,N2488:N2488),"")</f>
        <v/>
      </c>
      <c r="R2488" s="81" t="str">
        <f aca="false">IF(P2488&lt;&gt;"",SUMIF(L2488:L2488,L2488,O2488:O2488),"")</f>
        <v/>
      </c>
    </row>
    <row r="2489" customFormat="false" ht="25.5" hidden="false" customHeight="false" outlineLevel="0" collapsed="false">
      <c r="A2489" s="96" t="s">
        <v>679</v>
      </c>
      <c r="B2489" s="97" t="s">
        <v>1780</v>
      </c>
      <c r="C2489" s="96" t="str">
        <f aca="false">VLOOKUP(B2489,INSUMOS!$A:$I,2,0)</f>
        <v>SINAPI</v>
      </c>
      <c r="D2489" s="96" t="str">
        <f aca="false">VLOOKUP(B2489,INSUMOS!$A:$I,3,0)</f>
        <v>FERRAMENTAS - FAMILIA PEDREIRO - HORISTA (ENCARGOS COMPLEMENTARES - COLETADO CAIXA)</v>
      </c>
      <c r="E2489" s="98" t="str">
        <f aca="false">VLOOKUP(B2489,INSUMOS!$A:$I,4,0)</f>
        <v>Equipamento</v>
      </c>
      <c r="F2489" s="98"/>
      <c r="G2489" s="99" t="str">
        <f aca="false">VLOOKUP(B2489,INSUMOS!$A:$I,5,0)</f>
        <v>H</v>
      </c>
      <c r="H2489" s="100" t="n">
        <v>1</v>
      </c>
      <c r="I2489" s="101" t="n">
        <f aca="false">VLOOKUP(B2489,INSUMOS!$A:$I,8,0)</f>
        <v>0.84</v>
      </c>
      <c r="J2489" s="101" t="n">
        <f aca="false">TRUNC(H2489*I2489,2)</f>
        <v>0.84</v>
      </c>
      <c r="L2489" s="63" t="n">
        <f aca="false">IF(AND(A2490&lt;&gt;"",A2489=""),L2488+1,L2488)</f>
        <v>243</v>
      </c>
      <c r="M2489" s="80" t="n">
        <f aca="false">IF(OR(A2489="Insumo",A2489="Composição Auxiliar"),J2489,"")</f>
        <v>0.84</v>
      </c>
      <c r="N2489" s="81" t="str">
        <f aca="false">IF(E2489="Mão de Obra",J2489,"")</f>
        <v/>
      </c>
      <c r="O2489" s="81" t="n">
        <f aca="false">IF(N2489&lt;&gt;"","",M2489)</f>
        <v>0.84</v>
      </c>
      <c r="P2489" s="82" t="str">
        <f aca="false">IF(A2489="Composição",B2489,"")</f>
        <v/>
      </c>
      <c r="Q2489" s="81" t="str">
        <f aca="false">IF(P2489&lt;&gt;"",SUMIF(L2489:L2489,L2489,N2489:N2489),"")</f>
        <v/>
      </c>
      <c r="R2489" s="81" t="str">
        <f aca="false">IF(P2489&lt;&gt;"",SUMIF(L2489:L2489,L2489,O2489:O2489),"")</f>
        <v/>
      </c>
    </row>
    <row r="2490" customFormat="false" ht="25.5" hidden="false" customHeight="false" outlineLevel="0" collapsed="false">
      <c r="A2490" s="96" t="s">
        <v>679</v>
      </c>
      <c r="B2490" s="97" t="s">
        <v>1781</v>
      </c>
      <c r="C2490" s="96" t="str">
        <f aca="false">VLOOKUP(B2490,INSUMOS!$A:$I,2,0)</f>
        <v>SINAPI</v>
      </c>
      <c r="D2490" s="96" t="str">
        <f aca="false">VLOOKUP(B2490,INSUMOS!$A:$I,3,0)</f>
        <v>EXAMES - HORISTA (COLETADO CAIXA - ENCARGOS COMPLEMENTARES)</v>
      </c>
      <c r="E2490" s="98" t="str">
        <f aca="false">VLOOKUP(B2490,INSUMOS!$A:$I,4,0)</f>
        <v>Outros</v>
      </c>
      <c r="F2490" s="98"/>
      <c r="G2490" s="99" t="str">
        <f aca="false">VLOOKUP(B2490,INSUMOS!$A:$I,5,0)</f>
        <v>H</v>
      </c>
      <c r="H2490" s="100" t="n">
        <v>1</v>
      </c>
      <c r="I2490" s="101" t="n">
        <f aca="false">VLOOKUP(B2490,INSUMOS!$A:$I,8,0)</f>
        <v>1.14</v>
      </c>
      <c r="J2490" s="101" t="n">
        <f aca="false">TRUNC(H2490*I2490,2)</f>
        <v>1.14</v>
      </c>
      <c r="L2490" s="63" t="n">
        <f aca="false">IF(AND(A2491&lt;&gt;"",A2490=""),L2489+1,L2489)</f>
        <v>243</v>
      </c>
      <c r="M2490" s="80" t="n">
        <f aca="false">IF(OR(A2490="Insumo",A2490="Composição Auxiliar"),J2490,"")</f>
        <v>1.14</v>
      </c>
      <c r="N2490" s="81" t="str">
        <f aca="false">IF(E2490="Mão de Obra",J2490,"")</f>
        <v/>
      </c>
      <c r="O2490" s="81" t="n">
        <f aca="false">IF(N2490&lt;&gt;"","",M2490)</f>
        <v>1.14</v>
      </c>
      <c r="P2490" s="82" t="str">
        <f aca="false">IF(A2490="Composição",B2490,"")</f>
        <v/>
      </c>
      <c r="Q2490" s="81" t="str">
        <f aca="false">IF(P2490&lt;&gt;"",SUMIF(L2490:L2490,L2490,N2490:N2490),"")</f>
        <v/>
      </c>
      <c r="R2490" s="81" t="str">
        <f aca="false">IF(P2490&lt;&gt;"",SUMIF(L2490:L2490,L2490,O2490:O2490),"")</f>
        <v/>
      </c>
    </row>
    <row r="2491" customFormat="false" ht="14.25" hidden="false" customHeight="false" outlineLevel="0" collapsed="false">
      <c r="A2491" s="102"/>
      <c r="B2491" s="102"/>
      <c r="C2491" s="102"/>
      <c r="D2491" s="102"/>
      <c r="E2491" s="102"/>
      <c r="F2491" s="103"/>
      <c r="G2491" s="102"/>
      <c r="H2491" s="103"/>
      <c r="I2491" s="102"/>
      <c r="J2491" s="103"/>
      <c r="L2491" s="63" t="n">
        <f aca="false">IF(AND(A2492&lt;&gt;"",A2491=""),L2490+1,L2490)</f>
        <v>243</v>
      </c>
      <c r="M2491" s="80" t="str">
        <f aca="false">IF(OR(A2491="Insumo",A2491="Composição Auxiliar"),J2491,"")</f>
        <v/>
      </c>
      <c r="N2491" s="81" t="str">
        <f aca="false">IF(E2491="Mão de Obra",J2491,"")</f>
        <v/>
      </c>
      <c r="O2491" s="81" t="str">
        <f aca="false">IF(N2491&lt;&gt;"","",M2491)</f>
        <v/>
      </c>
      <c r="P2491" s="82" t="str">
        <f aca="false">IF(A2491="Composição",B2491,"")</f>
        <v/>
      </c>
      <c r="Q2491" s="81" t="str">
        <f aca="false">IF(P2491&lt;&gt;"",SUMIF(L2491:L2491,L2491,N2491:N2491),"")</f>
        <v/>
      </c>
      <c r="R2491" s="81" t="str">
        <f aca="false">IF(P2491&lt;&gt;"",SUMIF(L2491:L2491,L2491,O2491:O2491),"")</f>
        <v/>
      </c>
    </row>
    <row r="2492" customFormat="false" ht="15" hidden="false" customHeight="false" outlineLevel="0" collapsed="false">
      <c r="A2492" s="102"/>
      <c r="B2492" s="102"/>
      <c r="C2492" s="102"/>
      <c r="D2492" s="102"/>
      <c r="E2492" s="102"/>
      <c r="F2492" s="103"/>
      <c r="G2492" s="102"/>
      <c r="H2492" s="104"/>
      <c r="I2492" s="104"/>
      <c r="J2492" s="103"/>
      <c r="L2492" s="63" t="n">
        <f aca="false">IF(AND(A2493&lt;&gt;"",A2492=""),L2491+1,L2491)</f>
        <v>243</v>
      </c>
      <c r="M2492" s="80" t="str">
        <f aca="false">IF(OR(A2492="Insumo",A2492="Composição Auxiliar"),J2492,"")</f>
        <v/>
      </c>
      <c r="N2492" s="81" t="str">
        <f aca="false">IF(E2492="Mão de Obra",J2492,"")</f>
        <v/>
      </c>
      <c r="O2492" s="81" t="str">
        <f aca="false">IF(N2492&lt;&gt;"","",M2492)</f>
        <v/>
      </c>
      <c r="P2492" s="82" t="str">
        <f aca="false">IF(A2492="Composição",B2492,"")</f>
        <v/>
      </c>
      <c r="Q2492" s="81" t="str">
        <f aca="false">IF(P2492&lt;&gt;"",SUMIF(L2492:L2492,L2492,N2492:N2492),"")</f>
        <v/>
      </c>
      <c r="R2492" s="81" t="str">
        <f aca="false">IF(P2492&lt;&gt;"",SUMIF(L2492:L2492,L2492,O2492:O2492),"")</f>
        <v/>
      </c>
    </row>
    <row r="2493" customFormat="false" ht="15" hidden="false" customHeight="false" outlineLevel="0" collapsed="false">
      <c r="A2493" s="108"/>
      <c r="B2493" s="108"/>
      <c r="C2493" s="108"/>
      <c r="D2493" s="108"/>
      <c r="E2493" s="108"/>
      <c r="F2493" s="108"/>
      <c r="G2493" s="108"/>
      <c r="H2493" s="108"/>
      <c r="I2493" s="108"/>
      <c r="J2493" s="108"/>
      <c r="L2493" s="63" t="n">
        <f aca="false">IF(AND(A2494&lt;&gt;"",A2493=""),L2492+1,L2492)</f>
        <v>243</v>
      </c>
      <c r="M2493" s="80" t="str">
        <f aca="false">IF(OR(A2493="Insumo",A2493="Composição Auxiliar"),J2493,"")</f>
        <v/>
      </c>
      <c r="N2493" s="81" t="str">
        <f aca="false">IF(E2493="Mão de Obra",J2493,"")</f>
        <v/>
      </c>
      <c r="O2493" s="81" t="str">
        <f aca="false">IF(N2493&lt;&gt;"","",M2493)</f>
        <v/>
      </c>
      <c r="P2493" s="82" t="str">
        <f aca="false">IF(A2493="Composição",B2493,"")</f>
        <v/>
      </c>
      <c r="Q2493" s="81" t="str">
        <f aca="false">IF(P2493&lt;&gt;"",SUMIF(L2493:L2493,L2493,N2493:N2493),"")</f>
        <v/>
      </c>
      <c r="R2493" s="81" t="str">
        <f aca="false">IF(P2493&lt;&gt;"",SUMIF(L2493:L2493,L2493,O2493:O2493),"")</f>
        <v/>
      </c>
    </row>
    <row r="2494" customFormat="false" ht="15" hidden="false" customHeight="true" outlineLevel="0" collapsed="false">
      <c r="A2494" s="83"/>
      <c r="B2494" s="84" t="s">
        <v>655</v>
      </c>
      <c r="C2494" s="83" t="s">
        <v>656</v>
      </c>
      <c r="D2494" s="83" t="s">
        <v>657</v>
      </c>
      <c r="E2494" s="83" t="s">
        <v>658</v>
      </c>
      <c r="F2494" s="83"/>
      <c r="G2494" s="85" t="s">
        <v>659</v>
      </c>
      <c r="H2494" s="84" t="s">
        <v>660</v>
      </c>
      <c r="I2494" s="84" t="s">
        <v>661</v>
      </c>
      <c r="J2494" s="84" t="s">
        <v>662</v>
      </c>
      <c r="L2494" s="63" t="n">
        <f aca="false">IF(AND(A2495&lt;&gt;"",A2494=""),L2493+1,L2493)</f>
        <v>244</v>
      </c>
      <c r="M2494" s="80" t="str">
        <f aca="false">IF(OR(A2494="Insumo",A2494="Composição Auxiliar"),J2494,"")</f>
        <v/>
      </c>
      <c r="N2494" s="81" t="str">
        <f aca="false">IF(E2494="Mão de Obra",J2494,"")</f>
        <v/>
      </c>
      <c r="O2494" s="81" t="str">
        <f aca="false">IF(N2494&lt;&gt;"","",M2494)</f>
        <v/>
      </c>
      <c r="P2494" s="82" t="str">
        <f aca="false">IF(A2494="Composição",B2494,"")</f>
        <v/>
      </c>
      <c r="Q2494" s="81" t="str">
        <f aca="false">IF(P2494&lt;&gt;"",SUMIF(L2494:L2494,L2494,N2494:N2494),"")</f>
        <v/>
      </c>
      <c r="R2494" s="81" t="str">
        <f aca="false">IF(P2494&lt;&gt;"",SUMIF(L2494:L2494,L2494,O2494:O2494),"")</f>
        <v/>
      </c>
    </row>
    <row r="2495" customFormat="false" ht="14.25" hidden="false" customHeight="true" outlineLevel="0" collapsed="false">
      <c r="A2495" s="86" t="s">
        <v>663</v>
      </c>
      <c r="B2495" s="87" t="s">
        <v>695</v>
      </c>
      <c r="C2495" s="86" t="s">
        <v>664</v>
      </c>
      <c r="D2495" s="86" t="s">
        <v>696</v>
      </c>
      <c r="E2495" s="86" t="s">
        <v>671</v>
      </c>
      <c r="F2495" s="86"/>
      <c r="G2495" s="88" t="s">
        <v>672</v>
      </c>
      <c r="H2495" s="89" t="n">
        <v>1</v>
      </c>
      <c r="I2495" s="90" t="n">
        <f aca="false">SUMIF(L:L,$L2495,M:M)</f>
        <v>19.93</v>
      </c>
      <c r="J2495" s="90" t="n">
        <f aca="false">TRUNC(H2495*I2495,2)</f>
        <v>19.93</v>
      </c>
      <c r="L2495" s="63" t="n">
        <f aca="false">IF(AND(A2496&lt;&gt;"",A2495=""),L2494+1,L2494)</f>
        <v>244</v>
      </c>
      <c r="M2495" s="80" t="str">
        <f aca="false">IF(OR(A2495="Insumo",A2495="Composição Auxiliar"),J2495,"")</f>
        <v/>
      </c>
      <c r="N2495" s="81" t="str">
        <f aca="false">IF(E2495="Mão de Obra",J2495,"")</f>
        <v/>
      </c>
      <c r="O2495" s="81" t="str">
        <f aca="false">IF(N2495&lt;&gt;"","",M2495)</f>
        <v/>
      </c>
      <c r="P2495" s="82" t="str">
        <f aca="false">IF(A2495="Composição",B2495,"")</f>
        <v> 88239 </v>
      </c>
      <c r="Q2495" s="81" t="n">
        <f aca="false">IF(P2495&lt;&gt;"",SUMIF(L2495:L2495,L2495,N2495:N2495),"")</f>
        <v>0</v>
      </c>
      <c r="R2495" s="81" t="n">
        <f aca="false">IF(P2495&lt;&gt;"",SUMIF(L2495:L2495,L2495,O2495:O2495),"")</f>
        <v>0</v>
      </c>
    </row>
    <row r="2496" customFormat="false" ht="25.5" hidden="false" customHeight="true" outlineLevel="0" collapsed="false">
      <c r="A2496" s="91" t="s">
        <v>668</v>
      </c>
      <c r="B2496" s="92" t="s">
        <v>1782</v>
      </c>
      <c r="C2496" s="91" t="s">
        <v>664</v>
      </c>
      <c r="D2496" s="91" t="s">
        <v>1783</v>
      </c>
      <c r="E2496" s="91" t="s">
        <v>671</v>
      </c>
      <c r="F2496" s="91"/>
      <c r="G2496" s="93" t="s">
        <v>672</v>
      </c>
      <c r="H2496" s="94" t="n">
        <v>1</v>
      </c>
      <c r="I2496" s="95" t="n">
        <f aca="false">SUMIFS(J:J,A:A,"Composição",B:B,$B2496)</f>
        <v>0.22</v>
      </c>
      <c r="J2496" s="95" t="n">
        <f aca="false">TRUNC(H2496*I2496,2)</f>
        <v>0.22</v>
      </c>
      <c r="L2496" s="63" t="n">
        <f aca="false">IF(AND(A2497&lt;&gt;"",A2496=""),L2495+1,L2495)</f>
        <v>244</v>
      </c>
      <c r="M2496" s="80" t="n">
        <f aca="false">IF(OR(A2496="Insumo",A2496="Composição Auxiliar"),J2496,"")</f>
        <v>0.22</v>
      </c>
      <c r="N2496" s="81" t="str">
        <f aca="false">IF(E2496="Mão de Obra",J2496,"")</f>
        <v/>
      </c>
      <c r="O2496" s="81" t="n">
        <f aca="false">IF(N2496&lt;&gt;"","",M2496)</f>
        <v>0.22</v>
      </c>
      <c r="P2496" s="82" t="str">
        <f aca="false">IF(A2496="Composição",B2496,"")</f>
        <v/>
      </c>
      <c r="Q2496" s="81" t="str">
        <f aca="false">IF(P2496&lt;&gt;"",SUMIF(L2496:L2496,L2496,N2496:N2496),"")</f>
        <v/>
      </c>
      <c r="R2496" s="81" t="str">
        <f aca="false">IF(P2496&lt;&gt;"",SUMIF(L2496:L2496,L2496,O2496:O2496),"")</f>
        <v/>
      </c>
    </row>
    <row r="2497" customFormat="false" ht="25.5" hidden="false" customHeight="false" outlineLevel="0" collapsed="false">
      <c r="A2497" s="96" t="s">
        <v>679</v>
      </c>
      <c r="B2497" s="97" t="s">
        <v>1776</v>
      </c>
      <c r="C2497" s="96" t="str">
        <f aca="false">VLOOKUP(B2497,INSUMOS!$A:$I,2,0)</f>
        <v>SINAPI</v>
      </c>
      <c r="D2497" s="96" t="str">
        <f aca="false">VLOOKUP(B2497,INSUMOS!$A:$I,3,0)</f>
        <v>ALIMENTACAO - HORISTA (COLETADO CAIXA - ENCARGOS COMPLEMENTARES)</v>
      </c>
      <c r="E2497" s="98" t="str">
        <f aca="false">VLOOKUP(B2497,INSUMOS!$A:$I,4,0)</f>
        <v>Outros</v>
      </c>
      <c r="F2497" s="98"/>
      <c r="G2497" s="99" t="str">
        <f aca="false">VLOOKUP(B2497,INSUMOS!$A:$I,5,0)</f>
        <v>H</v>
      </c>
      <c r="H2497" s="100" t="n">
        <v>1</v>
      </c>
      <c r="I2497" s="101" t="n">
        <f aca="false">VLOOKUP(B2497,INSUMOS!$A:$I,8,0)</f>
        <v>1.45</v>
      </c>
      <c r="J2497" s="101" t="n">
        <f aca="false">TRUNC(H2497*I2497,2)</f>
        <v>1.45</v>
      </c>
      <c r="L2497" s="63" t="n">
        <f aca="false">IF(AND(A2498&lt;&gt;"",A2497=""),L2496+1,L2496)</f>
        <v>244</v>
      </c>
      <c r="M2497" s="80" t="n">
        <f aca="false">IF(OR(A2497="Insumo",A2497="Composição Auxiliar"),J2497,"")</f>
        <v>1.45</v>
      </c>
      <c r="N2497" s="81" t="str">
        <f aca="false">IF(E2497="Mão de Obra",J2497,"")</f>
        <v/>
      </c>
      <c r="O2497" s="81" t="n">
        <f aca="false">IF(N2497&lt;&gt;"","",M2497)</f>
        <v>1.45</v>
      </c>
      <c r="P2497" s="82" t="str">
        <f aca="false">IF(A2497="Composição",B2497,"")</f>
        <v/>
      </c>
      <c r="Q2497" s="81" t="str">
        <f aca="false">IF(P2497&lt;&gt;"",SUMIF(L2497:L2497,L2497,N2497:N2497),"")</f>
        <v/>
      </c>
      <c r="R2497" s="81" t="str">
        <f aca="false">IF(P2497&lt;&gt;"",SUMIF(L2497:L2497,L2497,O2497:O2497),"")</f>
        <v/>
      </c>
    </row>
    <row r="2498" customFormat="false" ht="25.5" hidden="false" customHeight="false" outlineLevel="0" collapsed="false">
      <c r="A2498" s="96" t="s">
        <v>679</v>
      </c>
      <c r="B2498" s="97" t="s">
        <v>1784</v>
      </c>
      <c r="C2498" s="96" t="str">
        <f aca="false">VLOOKUP(B2498,INSUMOS!$A:$I,2,0)</f>
        <v>SINAPI</v>
      </c>
      <c r="D2498" s="96" t="str">
        <f aca="false">VLOOKUP(B2498,INSUMOS!$A:$I,3,0)</f>
        <v>FERRAMENTAS - FAMILIA CARPINTEIRO DE FORMAS - HORISTA (ENCARGOS COMPLEMENTARES - COLETADO CAIXA)</v>
      </c>
      <c r="E2498" s="98" t="str">
        <f aca="false">VLOOKUP(B2498,INSUMOS!$A:$I,4,0)</f>
        <v>Equipamento</v>
      </c>
      <c r="F2498" s="98"/>
      <c r="G2498" s="99" t="str">
        <f aca="false">VLOOKUP(B2498,INSUMOS!$A:$I,5,0)</f>
        <v>H</v>
      </c>
      <c r="H2498" s="100" t="n">
        <v>1</v>
      </c>
      <c r="I2498" s="101" t="n">
        <f aca="false">VLOOKUP(B2498,INSUMOS!$A:$I,8,0)</f>
        <v>0.49</v>
      </c>
      <c r="J2498" s="101" t="n">
        <f aca="false">TRUNC(H2498*I2498,2)</f>
        <v>0.49</v>
      </c>
      <c r="L2498" s="63" t="n">
        <f aca="false">IF(AND(A2499&lt;&gt;"",A2498=""),L2497+1,L2497)</f>
        <v>244</v>
      </c>
      <c r="M2498" s="80" t="n">
        <f aca="false">IF(OR(A2498="Insumo",A2498="Composição Auxiliar"),J2498,"")</f>
        <v>0.49</v>
      </c>
      <c r="N2498" s="81" t="str">
        <f aca="false">IF(E2498="Mão de Obra",J2498,"")</f>
        <v/>
      </c>
      <c r="O2498" s="81" t="n">
        <f aca="false">IF(N2498&lt;&gt;"","",M2498)</f>
        <v>0.49</v>
      </c>
      <c r="P2498" s="82" t="str">
        <f aca="false">IF(A2498="Composição",B2498,"")</f>
        <v/>
      </c>
      <c r="Q2498" s="81" t="str">
        <f aca="false">IF(P2498&lt;&gt;"",SUMIF(L2498:L2498,L2498,N2498:N2498),"")</f>
        <v/>
      </c>
      <c r="R2498" s="81" t="str">
        <f aca="false">IF(P2498&lt;&gt;"",SUMIF(L2498:L2498,L2498,O2498:O2498),"")</f>
        <v/>
      </c>
    </row>
    <row r="2499" customFormat="false" ht="14.25" hidden="false" customHeight="false" outlineLevel="0" collapsed="false">
      <c r="A2499" s="96" t="s">
        <v>679</v>
      </c>
      <c r="B2499" s="97" t="s">
        <v>1785</v>
      </c>
      <c r="C2499" s="96" t="str">
        <f aca="false">VLOOKUP(B2499,INSUMOS!$A:$I,2,0)</f>
        <v>SINAPI</v>
      </c>
      <c r="D2499" s="96" t="str">
        <f aca="false">VLOOKUP(B2499,INSUMOS!$A:$I,3,0)</f>
        <v>CARPINTEIRO AUXILIAR (HORISTA)</v>
      </c>
      <c r="E2499" s="98" t="str">
        <f aca="false">VLOOKUP(B2499,INSUMOS!$A:$I,4,0)</f>
        <v>Mão de Obra</v>
      </c>
      <c r="F2499" s="98"/>
      <c r="G2499" s="99" t="str">
        <f aca="false">VLOOKUP(B2499,INSUMOS!$A:$I,5,0)</f>
        <v>H</v>
      </c>
      <c r="H2499" s="100" t="n">
        <v>1</v>
      </c>
      <c r="I2499" s="101" t="n">
        <f aca="false">VLOOKUP(B2499,INSUMOS!$A:$I,8,0)</f>
        <v>14.26</v>
      </c>
      <c r="J2499" s="101" t="n">
        <f aca="false">TRUNC(H2499*I2499,2)</f>
        <v>14.26</v>
      </c>
      <c r="L2499" s="63" t="n">
        <f aca="false">IF(AND(A2500&lt;&gt;"",A2499=""),L2498+1,L2498)</f>
        <v>244</v>
      </c>
      <c r="M2499" s="80" t="n">
        <f aca="false">IF(OR(A2499="Insumo",A2499="Composição Auxiliar"),J2499,"")</f>
        <v>14.26</v>
      </c>
      <c r="N2499" s="81" t="n">
        <f aca="false">IF(E2499="Mão de Obra",J2499,"")</f>
        <v>14.26</v>
      </c>
      <c r="O2499" s="81" t="str">
        <f aca="false">IF(N2499&lt;&gt;"","",M2499)</f>
        <v/>
      </c>
      <c r="P2499" s="82" t="str">
        <f aca="false">IF(A2499="Composição",B2499,"")</f>
        <v/>
      </c>
      <c r="Q2499" s="81" t="str">
        <f aca="false">IF(P2499&lt;&gt;"",SUMIF(L2499:L2499,L2499,N2499:N2499),"")</f>
        <v/>
      </c>
      <c r="R2499" s="81" t="str">
        <f aca="false">IF(P2499&lt;&gt;"",SUMIF(L2499:L2499,L2499,O2499:O2499),"")</f>
        <v/>
      </c>
    </row>
    <row r="2500" customFormat="false" ht="25.5" hidden="false" customHeight="false" outlineLevel="0" collapsed="false">
      <c r="A2500" s="96" t="s">
        <v>679</v>
      </c>
      <c r="B2500" s="97" t="s">
        <v>1781</v>
      </c>
      <c r="C2500" s="96" t="str">
        <f aca="false">VLOOKUP(B2500,INSUMOS!$A:$I,2,0)</f>
        <v>SINAPI</v>
      </c>
      <c r="D2500" s="96" t="str">
        <f aca="false">VLOOKUP(B2500,INSUMOS!$A:$I,3,0)</f>
        <v>EXAMES - HORISTA (COLETADO CAIXA - ENCARGOS COMPLEMENTARES)</v>
      </c>
      <c r="E2500" s="98" t="str">
        <f aca="false">VLOOKUP(B2500,INSUMOS!$A:$I,4,0)</f>
        <v>Outros</v>
      </c>
      <c r="F2500" s="98"/>
      <c r="G2500" s="99" t="str">
        <f aca="false">VLOOKUP(B2500,INSUMOS!$A:$I,5,0)</f>
        <v>H</v>
      </c>
      <c r="H2500" s="100" t="n">
        <v>1</v>
      </c>
      <c r="I2500" s="101" t="n">
        <f aca="false">VLOOKUP(B2500,INSUMOS!$A:$I,8,0)</f>
        <v>1.14</v>
      </c>
      <c r="J2500" s="101" t="n">
        <f aca="false">TRUNC(H2500*I2500,2)</f>
        <v>1.14</v>
      </c>
      <c r="L2500" s="63" t="n">
        <f aca="false">IF(AND(A2501&lt;&gt;"",A2500=""),L2499+1,L2499)</f>
        <v>244</v>
      </c>
      <c r="M2500" s="80" t="n">
        <f aca="false">IF(OR(A2500="Insumo",A2500="Composição Auxiliar"),J2500,"")</f>
        <v>1.14</v>
      </c>
      <c r="N2500" s="81" t="str">
        <f aca="false">IF(E2500="Mão de Obra",J2500,"")</f>
        <v/>
      </c>
      <c r="O2500" s="81" t="n">
        <f aca="false">IF(N2500&lt;&gt;"","",M2500)</f>
        <v>1.14</v>
      </c>
      <c r="P2500" s="82" t="str">
        <f aca="false">IF(A2500="Composição",B2500,"")</f>
        <v/>
      </c>
      <c r="Q2500" s="81" t="str">
        <f aca="false">IF(P2500&lt;&gt;"",SUMIF(L2500:L2500,L2500,N2500:N2500),"")</f>
        <v/>
      </c>
      <c r="R2500" s="81" t="str">
        <f aca="false">IF(P2500&lt;&gt;"",SUMIF(L2500:L2500,L2500,O2500:O2500),"")</f>
        <v/>
      </c>
    </row>
    <row r="2501" customFormat="false" ht="25.5" hidden="false" customHeight="false" outlineLevel="0" collapsed="false">
      <c r="A2501" s="96" t="s">
        <v>679</v>
      </c>
      <c r="B2501" s="97" t="s">
        <v>1775</v>
      </c>
      <c r="C2501" s="96" t="str">
        <f aca="false">VLOOKUP(B2501,INSUMOS!$A:$I,2,0)</f>
        <v>SINAPI</v>
      </c>
      <c r="D2501" s="96" t="str">
        <f aca="false">VLOOKUP(B2501,INSUMOS!$A:$I,3,0)</f>
        <v>TRANSPORTE - HORISTA (COLETADO CAIXA - ENCARGOS COMPLEMENTARES)</v>
      </c>
      <c r="E2501" s="98" t="str">
        <f aca="false">VLOOKUP(B2501,INSUMOS!$A:$I,4,0)</f>
        <v>Serviços</v>
      </c>
      <c r="F2501" s="98"/>
      <c r="G2501" s="99" t="str">
        <f aca="false">VLOOKUP(B2501,INSUMOS!$A:$I,5,0)</f>
        <v>H</v>
      </c>
      <c r="H2501" s="100" t="n">
        <v>1</v>
      </c>
      <c r="I2501" s="101" t="n">
        <f aca="false">VLOOKUP(B2501,INSUMOS!$A:$I,8,0)</f>
        <v>0.96</v>
      </c>
      <c r="J2501" s="101" t="n">
        <f aca="false">TRUNC(H2501*I2501,2)</f>
        <v>0.96</v>
      </c>
      <c r="L2501" s="63" t="n">
        <f aca="false">IF(AND(A2502&lt;&gt;"",A2501=""),L2500+1,L2500)</f>
        <v>244</v>
      </c>
      <c r="M2501" s="80" t="n">
        <f aca="false">IF(OR(A2501="Insumo",A2501="Composição Auxiliar"),J2501,"")</f>
        <v>0.96</v>
      </c>
      <c r="N2501" s="81" t="str">
        <f aca="false">IF(E2501="Mão de Obra",J2501,"")</f>
        <v/>
      </c>
      <c r="O2501" s="81" t="n">
        <f aca="false">IF(N2501&lt;&gt;"","",M2501)</f>
        <v>0.96</v>
      </c>
      <c r="P2501" s="82" t="str">
        <f aca="false">IF(A2501="Composição",B2501,"")</f>
        <v/>
      </c>
      <c r="Q2501" s="81" t="str">
        <f aca="false">IF(P2501&lt;&gt;"",SUMIF(L2501:L2501,L2501,N2501:N2501),"")</f>
        <v/>
      </c>
      <c r="R2501" s="81" t="str">
        <f aca="false">IF(P2501&lt;&gt;"",SUMIF(L2501:L2501,L2501,O2501:O2501),"")</f>
        <v/>
      </c>
    </row>
    <row r="2502" customFormat="false" ht="25.5" hidden="false" customHeight="false" outlineLevel="0" collapsed="false">
      <c r="A2502" s="96" t="s">
        <v>679</v>
      </c>
      <c r="B2502" s="97" t="s">
        <v>1786</v>
      </c>
      <c r="C2502" s="96" t="str">
        <f aca="false">VLOOKUP(B2502,INSUMOS!$A:$I,2,0)</f>
        <v>SINAPI</v>
      </c>
      <c r="D2502" s="96" t="str">
        <f aca="false">VLOOKUP(B2502,INSUMOS!$A:$I,3,0)</f>
        <v>EPI - FAMILIA CARPINTEIRO DE FORMAS - HORISTA (ENCARGOS COMPLEMENTARES - COLETADO CAIXA)</v>
      </c>
      <c r="E2502" s="98" t="str">
        <f aca="false">VLOOKUP(B2502,INSUMOS!$A:$I,4,0)</f>
        <v>Equipamento</v>
      </c>
      <c r="F2502" s="98"/>
      <c r="G2502" s="99" t="str">
        <f aca="false">VLOOKUP(B2502,INSUMOS!$A:$I,5,0)</f>
        <v>H</v>
      </c>
      <c r="H2502" s="100" t="n">
        <v>1</v>
      </c>
      <c r="I2502" s="101" t="n">
        <f aca="false">VLOOKUP(B2502,INSUMOS!$A:$I,8,0)</f>
        <v>1.34</v>
      </c>
      <c r="J2502" s="101" t="n">
        <f aca="false">TRUNC(H2502*I2502,2)</f>
        <v>1.34</v>
      </c>
      <c r="L2502" s="63" t="n">
        <f aca="false">IF(AND(A2503&lt;&gt;"",A2502=""),L2501+1,L2501)</f>
        <v>244</v>
      </c>
      <c r="M2502" s="80" t="n">
        <f aca="false">IF(OR(A2502="Insumo",A2502="Composição Auxiliar"),J2502,"")</f>
        <v>1.34</v>
      </c>
      <c r="N2502" s="81" t="str">
        <f aca="false">IF(E2502="Mão de Obra",J2502,"")</f>
        <v/>
      </c>
      <c r="O2502" s="81" t="n">
        <f aca="false">IF(N2502&lt;&gt;"","",M2502)</f>
        <v>1.34</v>
      </c>
      <c r="P2502" s="82" t="str">
        <f aca="false">IF(A2502="Composição",B2502,"")</f>
        <v/>
      </c>
      <c r="Q2502" s="81" t="str">
        <f aca="false">IF(P2502&lt;&gt;"",SUMIF(L2502:L2502,L2502,N2502:N2502),"")</f>
        <v/>
      </c>
      <c r="R2502" s="81" t="str">
        <f aca="false">IF(P2502&lt;&gt;"",SUMIF(L2502:L2502,L2502,O2502:O2502),"")</f>
        <v/>
      </c>
    </row>
    <row r="2503" customFormat="false" ht="25.5" hidden="false" customHeight="false" outlineLevel="0" collapsed="false">
      <c r="A2503" s="96" t="s">
        <v>679</v>
      </c>
      <c r="B2503" s="97" t="s">
        <v>1778</v>
      </c>
      <c r="C2503" s="96" t="str">
        <f aca="false">VLOOKUP(B2503,INSUMOS!$A:$I,2,0)</f>
        <v>SINAPI</v>
      </c>
      <c r="D2503" s="96" t="str">
        <f aca="false">VLOOKUP(B2503,INSUMOS!$A:$I,3,0)</f>
        <v>SEGURO - HORISTA (COLETADO CAIXA - ENCARGOS COMPLEMENTARES)</v>
      </c>
      <c r="E2503" s="98" t="str">
        <f aca="false">VLOOKUP(B2503,INSUMOS!$A:$I,4,0)</f>
        <v>Taxas</v>
      </c>
      <c r="F2503" s="98"/>
      <c r="G2503" s="99" t="str">
        <f aca="false">VLOOKUP(B2503,INSUMOS!$A:$I,5,0)</f>
        <v>H</v>
      </c>
      <c r="H2503" s="100" t="n">
        <v>1</v>
      </c>
      <c r="I2503" s="101" t="n">
        <f aca="false">VLOOKUP(B2503,INSUMOS!$A:$I,8,0)</f>
        <v>0.07</v>
      </c>
      <c r="J2503" s="101" t="n">
        <f aca="false">TRUNC(H2503*I2503,2)</f>
        <v>0.07</v>
      </c>
      <c r="L2503" s="63" t="n">
        <f aca="false">IF(AND(A2504&lt;&gt;"",A2503=""),L2502+1,L2502)</f>
        <v>244</v>
      </c>
      <c r="M2503" s="80" t="n">
        <f aca="false">IF(OR(A2503="Insumo",A2503="Composição Auxiliar"),J2503,"")</f>
        <v>0.07</v>
      </c>
      <c r="N2503" s="81" t="str">
        <f aca="false">IF(E2503="Mão de Obra",J2503,"")</f>
        <v/>
      </c>
      <c r="O2503" s="81" t="n">
        <f aca="false">IF(N2503&lt;&gt;"","",M2503)</f>
        <v>0.07</v>
      </c>
      <c r="P2503" s="82" t="str">
        <f aca="false">IF(A2503="Composição",B2503,"")</f>
        <v/>
      </c>
      <c r="Q2503" s="81" t="str">
        <f aca="false">IF(P2503&lt;&gt;"",SUMIF(L2503:L2503,L2503,N2503:N2503),"")</f>
        <v/>
      </c>
      <c r="R2503" s="81" t="str">
        <f aca="false">IF(P2503&lt;&gt;"",SUMIF(L2503:L2503,L2503,O2503:O2503),"")</f>
        <v/>
      </c>
    </row>
    <row r="2504" customFormat="false" ht="14.25" hidden="false" customHeight="false" outlineLevel="0" collapsed="false">
      <c r="A2504" s="102"/>
      <c r="B2504" s="102"/>
      <c r="C2504" s="102"/>
      <c r="D2504" s="102"/>
      <c r="E2504" s="102"/>
      <c r="F2504" s="103"/>
      <c r="G2504" s="102"/>
      <c r="H2504" s="103"/>
      <c r="I2504" s="102"/>
      <c r="J2504" s="103"/>
      <c r="L2504" s="63" t="n">
        <f aca="false">IF(AND(A2505&lt;&gt;"",A2504=""),L2503+1,L2503)</f>
        <v>244</v>
      </c>
      <c r="M2504" s="80" t="str">
        <f aca="false">IF(OR(A2504="Insumo",A2504="Composição Auxiliar"),J2504,"")</f>
        <v/>
      </c>
      <c r="N2504" s="81" t="str">
        <f aca="false">IF(E2504="Mão de Obra",J2504,"")</f>
        <v/>
      </c>
      <c r="O2504" s="81" t="str">
        <f aca="false">IF(N2504&lt;&gt;"","",M2504)</f>
        <v/>
      </c>
      <c r="P2504" s="82" t="str">
        <f aca="false">IF(A2504="Composição",B2504,"")</f>
        <v/>
      </c>
      <c r="Q2504" s="81" t="str">
        <f aca="false">IF(P2504&lt;&gt;"",SUMIF(L2504:L2504,L2504,N2504:N2504),"")</f>
        <v/>
      </c>
      <c r="R2504" s="81" t="str">
        <f aca="false">IF(P2504&lt;&gt;"",SUMIF(L2504:L2504,L2504,O2504:O2504),"")</f>
        <v/>
      </c>
    </row>
    <row r="2505" customFormat="false" ht="15" hidden="false" customHeight="false" outlineLevel="0" collapsed="false">
      <c r="A2505" s="102"/>
      <c r="B2505" s="102"/>
      <c r="C2505" s="102"/>
      <c r="D2505" s="102"/>
      <c r="E2505" s="102"/>
      <c r="F2505" s="103"/>
      <c r="G2505" s="102"/>
      <c r="H2505" s="104"/>
      <c r="I2505" s="104"/>
      <c r="J2505" s="103"/>
      <c r="L2505" s="63" t="n">
        <f aca="false">IF(AND(A2506&lt;&gt;"",A2505=""),L2504+1,L2504)</f>
        <v>244</v>
      </c>
      <c r="M2505" s="80" t="str">
        <f aca="false">IF(OR(A2505="Insumo",A2505="Composição Auxiliar"),J2505,"")</f>
        <v/>
      </c>
      <c r="N2505" s="81" t="str">
        <f aca="false">IF(E2505="Mão de Obra",J2505,"")</f>
        <v/>
      </c>
      <c r="O2505" s="81" t="str">
        <f aca="false">IF(N2505&lt;&gt;"","",M2505)</f>
        <v/>
      </c>
      <c r="P2505" s="82" t="str">
        <f aca="false">IF(A2505="Composição",B2505,"")</f>
        <v/>
      </c>
      <c r="Q2505" s="81" t="str">
        <f aca="false">IF(P2505&lt;&gt;"",SUMIF(L2505:L2505,L2505,N2505:N2505),"")</f>
        <v/>
      </c>
      <c r="R2505" s="81" t="str">
        <f aca="false">IF(P2505&lt;&gt;"",SUMIF(L2505:L2505,L2505,O2505:O2505),"")</f>
        <v/>
      </c>
    </row>
    <row r="2506" customFormat="false" ht="15" hidden="false" customHeight="false" outlineLevel="0" collapsed="false">
      <c r="A2506" s="108"/>
      <c r="B2506" s="108"/>
      <c r="C2506" s="108"/>
      <c r="D2506" s="108"/>
      <c r="E2506" s="108"/>
      <c r="F2506" s="108"/>
      <c r="G2506" s="108"/>
      <c r="H2506" s="108"/>
      <c r="I2506" s="108"/>
      <c r="J2506" s="108"/>
      <c r="L2506" s="63" t="n">
        <f aca="false">IF(AND(A2507&lt;&gt;"",A2506=""),L2505+1,L2505)</f>
        <v>244</v>
      </c>
      <c r="M2506" s="80" t="str">
        <f aca="false">IF(OR(A2506="Insumo",A2506="Composição Auxiliar"),J2506,"")</f>
        <v/>
      </c>
      <c r="N2506" s="81" t="str">
        <f aca="false">IF(E2506="Mão de Obra",J2506,"")</f>
        <v/>
      </c>
      <c r="O2506" s="81" t="str">
        <f aca="false">IF(N2506&lt;&gt;"","",M2506)</f>
        <v/>
      </c>
      <c r="P2506" s="82" t="str">
        <f aca="false">IF(A2506="Composição",B2506,"")</f>
        <v/>
      </c>
      <c r="Q2506" s="81" t="str">
        <f aca="false">IF(P2506&lt;&gt;"",SUMIF(L2506:L2506,L2506,N2506:N2506),"")</f>
        <v/>
      </c>
      <c r="R2506" s="81" t="str">
        <f aca="false">IF(P2506&lt;&gt;"",SUMIF(L2506:L2506,L2506,O2506:O2506),"")</f>
        <v/>
      </c>
    </row>
    <row r="2507" customFormat="false" ht="15" hidden="false" customHeight="true" outlineLevel="0" collapsed="false">
      <c r="A2507" s="83"/>
      <c r="B2507" s="84" t="s">
        <v>655</v>
      </c>
      <c r="C2507" s="83" t="s">
        <v>656</v>
      </c>
      <c r="D2507" s="83" t="s">
        <v>657</v>
      </c>
      <c r="E2507" s="83" t="s">
        <v>658</v>
      </c>
      <c r="F2507" s="83"/>
      <c r="G2507" s="85" t="s">
        <v>659</v>
      </c>
      <c r="H2507" s="84" t="s">
        <v>660</v>
      </c>
      <c r="I2507" s="84" t="s">
        <v>661</v>
      </c>
      <c r="J2507" s="84" t="s">
        <v>662</v>
      </c>
      <c r="L2507" s="63" t="n">
        <f aca="false">IF(AND(A2508&lt;&gt;"",A2507=""),L2506+1,L2506)</f>
        <v>245</v>
      </c>
      <c r="M2507" s="80" t="str">
        <f aca="false">IF(OR(A2507="Insumo",A2507="Composição Auxiliar"),J2507,"")</f>
        <v/>
      </c>
      <c r="N2507" s="81" t="str">
        <f aca="false">IF(E2507="Mão de Obra",J2507,"")</f>
        <v/>
      </c>
      <c r="O2507" s="81" t="str">
        <f aca="false">IF(N2507&lt;&gt;"","",M2507)</f>
        <v/>
      </c>
      <c r="P2507" s="82" t="str">
        <f aca="false">IF(A2507="Composição",B2507,"")</f>
        <v/>
      </c>
      <c r="Q2507" s="81" t="str">
        <f aca="false">IF(P2507&lt;&gt;"",SUMIF(L2507:L2507,L2507,N2507:N2507),"")</f>
        <v/>
      </c>
      <c r="R2507" s="81" t="str">
        <f aca="false">IF(P2507&lt;&gt;"",SUMIF(L2507:L2507,L2507,O2507:O2507),"")</f>
        <v/>
      </c>
    </row>
    <row r="2508" customFormat="false" ht="25.5" hidden="false" customHeight="true" outlineLevel="0" collapsed="false">
      <c r="A2508" s="86" t="s">
        <v>663</v>
      </c>
      <c r="B2508" s="87" t="s">
        <v>1787</v>
      </c>
      <c r="C2508" s="86" t="s">
        <v>664</v>
      </c>
      <c r="D2508" s="86" t="s">
        <v>1788</v>
      </c>
      <c r="E2508" s="86" t="s">
        <v>671</v>
      </c>
      <c r="F2508" s="86"/>
      <c r="G2508" s="88" t="s">
        <v>672</v>
      </c>
      <c r="H2508" s="89" t="n">
        <v>1</v>
      </c>
      <c r="I2508" s="90" t="n">
        <f aca="false">SUMIF(L:L,$L2508,M:M)</f>
        <v>20.53</v>
      </c>
      <c r="J2508" s="90" t="n">
        <f aca="false">TRUNC(H2508*I2508,2)</f>
        <v>20.53</v>
      </c>
      <c r="L2508" s="63" t="n">
        <f aca="false">IF(AND(A2509&lt;&gt;"",A2508=""),L2507+1,L2507)</f>
        <v>245</v>
      </c>
      <c r="M2508" s="80" t="str">
        <f aca="false">IF(OR(A2508="Insumo",A2508="Composição Auxiliar"),J2508,"")</f>
        <v/>
      </c>
      <c r="N2508" s="81" t="str">
        <f aca="false">IF(E2508="Mão de Obra",J2508,"")</f>
        <v/>
      </c>
      <c r="O2508" s="81" t="str">
        <f aca="false">IF(N2508&lt;&gt;"","",M2508)</f>
        <v/>
      </c>
      <c r="P2508" s="82" t="str">
        <f aca="false">IF(A2508="Composição",B2508,"")</f>
        <v> 88241 </v>
      </c>
      <c r="Q2508" s="81" t="n">
        <f aca="false">IF(P2508&lt;&gt;"",SUMIF(L2508:L2508,L2508,N2508:N2508),"")</f>
        <v>0</v>
      </c>
      <c r="R2508" s="81" t="n">
        <f aca="false">IF(P2508&lt;&gt;"",SUMIF(L2508:L2508,L2508,O2508:O2508),"")</f>
        <v>0</v>
      </c>
    </row>
    <row r="2509" customFormat="false" ht="25.5" hidden="false" customHeight="true" outlineLevel="0" collapsed="false">
      <c r="A2509" s="91" t="s">
        <v>668</v>
      </c>
      <c r="B2509" s="92" t="s">
        <v>1789</v>
      </c>
      <c r="C2509" s="91" t="s">
        <v>664</v>
      </c>
      <c r="D2509" s="91" t="s">
        <v>1790</v>
      </c>
      <c r="E2509" s="91" t="s">
        <v>671</v>
      </c>
      <c r="F2509" s="91"/>
      <c r="G2509" s="93" t="s">
        <v>672</v>
      </c>
      <c r="H2509" s="94" t="n">
        <v>1</v>
      </c>
      <c r="I2509" s="95" t="n">
        <f aca="false">SUMIFS(J:J,A:A,"Composição",B:B,$B2509)</f>
        <v>0.17</v>
      </c>
      <c r="J2509" s="95" t="n">
        <f aca="false">TRUNC(H2509*I2509,2)</f>
        <v>0.17</v>
      </c>
      <c r="L2509" s="63" t="n">
        <f aca="false">IF(AND(A2510&lt;&gt;"",A2509=""),L2508+1,L2508)</f>
        <v>245</v>
      </c>
      <c r="M2509" s="80" t="n">
        <f aca="false">IF(OR(A2509="Insumo",A2509="Composição Auxiliar"),J2509,"")</f>
        <v>0.17</v>
      </c>
      <c r="N2509" s="81" t="str">
        <f aca="false">IF(E2509="Mão de Obra",J2509,"")</f>
        <v/>
      </c>
      <c r="O2509" s="81" t="n">
        <f aca="false">IF(N2509&lt;&gt;"","",M2509)</f>
        <v>0.17</v>
      </c>
      <c r="P2509" s="82" t="str">
        <f aca="false">IF(A2509="Composição",B2509,"")</f>
        <v/>
      </c>
      <c r="Q2509" s="81" t="str">
        <f aca="false">IF(P2509&lt;&gt;"",SUMIF(L2509:L2509,L2509,N2509:N2509),"")</f>
        <v/>
      </c>
      <c r="R2509" s="81" t="str">
        <f aca="false">IF(P2509&lt;&gt;"",SUMIF(L2509:L2509,L2509,O2509:O2509),"")</f>
        <v/>
      </c>
    </row>
    <row r="2510" customFormat="false" ht="25.5" hidden="false" customHeight="false" outlineLevel="0" collapsed="false">
      <c r="A2510" s="96" t="s">
        <v>679</v>
      </c>
      <c r="B2510" s="97" t="s">
        <v>1776</v>
      </c>
      <c r="C2510" s="96" t="str">
        <f aca="false">VLOOKUP(B2510,INSUMOS!$A:$I,2,0)</f>
        <v>SINAPI</v>
      </c>
      <c r="D2510" s="96" t="str">
        <f aca="false">VLOOKUP(B2510,INSUMOS!$A:$I,3,0)</f>
        <v>ALIMENTACAO - HORISTA (COLETADO CAIXA - ENCARGOS COMPLEMENTARES)</v>
      </c>
      <c r="E2510" s="98" t="str">
        <f aca="false">VLOOKUP(B2510,INSUMOS!$A:$I,4,0)</f>
        <v>Outros</v>
      </c>
      <c r="F2510" s="98"/>
      <c r="G2510" s="99" t="str">
        <f aca="false">VLOOKUP(B2510,INSUMOS!$A:$I,5,0)</f>
        <v>H</v>
      </c>
      <c r="H2510" s="100" t="n">
        <v>1</v>
      </c>
      <c r="I2510" s="101" t="n">
        <f aca="false">VLOOKUP(B2510,INSUMOS!$A:$I,8,0)</f>
        <v>1.45</v>
      </c>
      <c r="J2510" s="101" t="n">
        <f aca="false">TRUNC(H2510*I2510,2)</f>
        <v>1.45</v>
      </c>
      <c r="L2510" s="63" t="n">
        <f aca="false">IF(AND(A2511&lt;&gt;"",A2510=""),L2509+1,L2509)</f>
        <v>245</v>
      </c>
      <c r="M2510" s="80" t="n">
        <f aca="false">IF(OR(A2510="Insumo",A2510="Composição Auxiliar"),J2510,"")</f>
        <v>1.45</v>
      </c>
      <c r="N2510" s="81" t="str">
        <f aca="false">IF(E2510="Mão de Obra",J2510,"")</f>
        <v/>
      </c>
      <c r="O2510" s="81" t="n">
        <f aca="false">IF(N2510&lt;&gt;"","",M2510)</f>
        <v>1.45</v>
      </c>
      <c r="P2510" s="82" t="str">
        <f aca="false">IF(A2510="Composição",B2510,"")</f>
        <v/>
      </c>
      <c r="Q2510" s="81" t="str">
        <f aca="false">IF(P2510&lt;&gt;"",SUMIF(L2510:L2510,L2510,N2510:N2510),"")</f>
        <v/>
      </c>
      <c r="R2510" s="81" t="str">
        <f aca="false">IF(P2510&lt;&gt;"",SUMIF(L2510:L2510,L2510,O2510:O2510),"")</f>
        <v/>
      </c>
    </row>
    <row r="2511" customFormat="false" ht="25.5" hidden="false" customHeight="false" outlineLevel="0" collapsed="false">
      <c r="A2511" s="96" t="s">
        <v>679</v>
      </c>
      <c r="B2511" s="97" t="s">
        <v>1780</v>
      </c>
      <c r="C2511" s="96" t="str">
        <f aca="false">VLOOKUP(B2511,INSUMOS!$A:$I,2,0)</f>
        <v>SINAPI</v>
      </c>
      <c r="D2511" s="96" t="str">
        <f aca="false">VLOOKUP(B2511,INSUMOS!$A:$I,3,0)</f>
        <v>FERRAMENTAS - FAMILIA PEDREIRO - HORISTA (ENCARGOS COMPLEMENTARES - COLETADO CAIXA)</v>
      </c>
      <c r="E2511" s="98" t="str">
        <f aca="false">VLOOKUP(B2511,INSUMOS!$A:$I,4,0)</f>
        <v>Equipamento</v>
      </c>
      <c r="F2511" s="98"/>
      <c r="G2511" s="99" t="str">
        <f aca="false">VLOOKUP(B2511,INSUMOS!$A:$I,5,0)</f>
        <v>H</v>
      </c>
      <c r="H2511" s="100" t="n">
        <v>1</v>
      </c>
      <c r="I2511" s="101" t="n">
        <f aca="false">VLOOKUP(B2511,INSUMOS!$A:$I,8,0)</f>
        <v>0.84</v>
      </c>
      <c r="J2511" s="101" t="n">
        <f aca="false">TRUNC(H2511*I2511,2)</f>
        <v>0.84</v>
      </c>
      <c r="L2511" s="63" t="n">
        <f aca="false">IF(AND(A2512&lt;&gt;"",A2511=""),L2510+1,L2510)</f>
        <v>245</v>
      </c>
      <c r="M2511" s="80" t="n">
        <f aca="false">IF(OR(A2511="Insumo",A2511="Composição Auxiliar"),J2511,"")</f>
        <v>0.84</v>
      </c>
      <c r="N2511" s="81" t="str">
        <f aca="false">IF(E2511="Mão de Obra",J2511,"")</f>
        <v/>
      </c>
      <c r="O2511" s="81" t="n">
        <f aca="false">IF(N2511&lt;&gt;"","",M2511)</f>
        <v>0.84</v>
      </c>
      <c r="P2511" s="82" t="str">
        <f aca="false">IF(A2511="Composição",B2511,"")</f>
        <v/>
      </c>
      <c r="Q2511" s="81" t="str">
        <f aca="false">IF(P2511&lt;&gt;"",SUMIF(L2511:L2511,L2511,N2511:N2511),"")</f>
        <v/>
      </c>
      <c r="R2511" s="81" t="str">
        <f aca="false">IF(P2511&lt;&gt;"",SUMIF(L2511:L2511,L2511,O2511:O2511),"")</f>
        <v/>
      </c>
    </row>
    <row r="2512" customFormat="false" ht="25.5" hidden="false" customHeight="false" outlineLevel="0" collapsed="false">
      <c r="A2512" s="96" t="s">
        <v>679</v>
      </c>
      <c r="B2512" s="97" t="s">
        <v>1775</v>
      </c>
      <c r="C2512" s="96" t="str">
        <f aca="false">VLOOKUP(B2512,INSUMOS!$A:$I,2,0)</f>
        <v>SINAPI</v>
      </c>
      <c r="D2512" s="96" t="str">
        <f aca="false">VLOOKUP(B2512,INSUMOS!$A:$I,3,0)</f>
        <v>TRANSPORTE - HORISTA (COLETADO CAIXA - ENCARGOS COMPLEMENTARES)</v>
      </c>
      <c r="E2512" s="98" t="str">
        <f aca="false">VLOOKUP(B2512,INSUMOS!$A:$I,4,0)</f>
        <v>Serviços</v>
      </c>
      <c r="F2512" s="98"/>
      <c r="G2512" s="99" t="str">
        <f aca="false">VLOOKUP(B2512,INSUMOS!$A:$I,5,0)</f>
        <v>H</v>
      </c>
      <c r="H2512" s="100" t="n">
        <v>1</v>
      </c>
      <c r="I2512" s="101" t="n">
        <f aca="false">VLOOKUP(B2512,INSUMOS!$A:$I,8,0)</f>
        <v>0.96</v>
      </c>
      <c r="J2512" s="101" t="n">
        <f aca="false">TRUNC(H2512*I2512,2)</f>
        <v>0.96</v>
      </c>
      <c r="L2512" s="63" t="n">
        <f aca="false">IF(AND(A2513&lt;&gt;"",A2512=""),L2511+1,L2511)</f>
        <v>245</v>
      </c>
      <c r="M2512" s="80" t="n">
        <f aca="false">IF(OR(A2512="Insumo",A2512="Composição Auxiliar"),J2512,"")</f>
        <v>0.96</v>
      </c>
      <c r="N2512" s="81" t="str">
        <f aca="false">IF(E2512="Mão de Obra",J2512,"")</f>
        <v/>
      </c>
      <c r="O2512" s="81" t="n">
        <f aca="false">IF(N2512&lt;&gt;"","",M2512)</f>
        <v>0.96</v>
      </c>
      <c r="P2512" s="82" t="str">
        <f aca="false">IF(A2512="Composição",B2512,"")</f>
        <v/>
      </c>
      <c r="Q2512" s="81" t="str">
        <f aca="false">IF(P2512&lt;&gt;"",SUMIF(L2512:L2512,L2512,N2512:N2512),"")</f>
        <v/>
      </c>
      <c r="R2512" s="81" t="str">
        <f aca="false">IF(P2512&lt;&gt;"",SUMIF(L2512:L2512,L2512,O2512:O2512),"")</f>
        <v/>
      </c>
    </row>
    <row r="2513" customFormat="false" ht="25.5" hidden="false" customHeight="false" outlineLevel="0" collapsed="false">
      <c r="A2513" s="96" t="s">
        <v>679</v>
      </c>
      <c r="B2513" s="97" t="s">
        <v>1778</v>
      </c>
      <c r="C2513" s="96" t="str">
        <f aca="false">VLOOKUP(B2513,INSUMOS!$A:$I,2,0)</f>
        <v>SINAPI</v>
      </c>
      <c r="D2513" s="96" t="str">
        <f aca="false">VLOOKUP(B2513,INSUMOS!$A:$I,3,0)</f>
        <v>SEGURO - HORISTA (COLETADO CAIXA - ENCARGOS COMPLEMENTARES)</v>
      </c>
      <c r="E2513" s="98" t="str">
        <f aca="false">VLOOKUP(B2513,INSUMOS!$A:$I,4,0)</f>
        <v>Taxas</v>
      </c>
      <c r="F2513" s="98"/>
      <c r="G2513" s="99" t="str">
        <f aca="false">VLOOKUP(B2513,INSUMOS!$A:$I,5,0)</f>
        <v>H</v>
      </c>
      <c r="H2513" s="100" t="n">
        <v>1</v>
      </c>
      <c r="I2513" s="101" t="n">
        <f aca="false">VLOOKUP(B2513,INSUMOS!$A:$I,8,0)</f>
        <v>0.07</v>
      </c>
      <c r="J2513" s="101" t="n">
        <f aca="false">TRUNC(H2513*I2513,2)</f>
        <v>0.07</v>
      </c>
      <c r="L2513" s="63" t="n">
        <f aca="false">IF(AND(A2514&lt;&gt;"",A2513=""),L2512+1,L2512)</f>
        <v>245</v>
      </c>
      <c r="M2513" s="80" t="n">
        <f aca="false">IF(OR(A2513="Insumo",A2513="Composição Auxiliar"),J2513,"")</f>
        <v>0.07</v>
      </c>
      <c r="N2513" s="81" t="str">
        <f aca="false">IF(E2513="Mão de Obra",J2513,"")</f>
        <v/>
      </c>
      <c r="O2513" s="81" t="n">
        <f aca="false">IF(N2513&lt;&gt;"","",M2513)</f>
        <v>0.07</v>
      </c>
      <c r="P2513" s="82" t="str">
        <f aca="false">IF(A2513="Composição",B2513,"")</f>
        <v/>
      </c>
      <c r="Q2513" s="81" t="str">
        <f aca="false">IF(P2513&lt;&gt;"",SUMIF(L2513:L2513,L2513,N2513:N2513),"")</f>
        <v/>
      </c>
      <c r="R2513" s="81" t="str">
        <f aca="false">IF(P2513&lt;&gt;"",SUMIF(L2513:L2513,L2513,O2513:O2513),"")</f>
        <v/>
      </c>
    </row>
    <row r="2514" customFormat="false" ht="25.5" hidden="false" customHeight="false" outlineLevel="0" collapsed="false">
      <c r="A2514" s="96" t="s">
        <v>679</v>
      </c>
      <c r="B2514" s="97" t="s">
        <v>1777</v>
      </c>
      <c r="C2514" s="96" t="str">
        <f aca="false">VLOOKUP(B2514,INSUMOS!$A:$I,2,0)</f>
        <v>SINAPI</v>
      </c>
      <c r="D2514" s="96" t="str">
        <f aca="false">VLOOKUP(B2514,INSUMOS!$A:$I,3,0)</f>
        <v>EPI - FAMILIA PEDREIRO - HORISTA (ENCARGOS COMPLEMENTARES - COLETADO CAIXA)</v>
      </c>
      <c r="E2514" s="98" t="str">
        <f aca="false">VLOOKUP(B2514,INSUMOS!$A:$I,4,0)</f>
        <v>Equipamento</v>
      </c>
      <c r="F2514" s="98"/>
      <c r="G2514" s="99" t="str">
        <f aca="false">VLOOKUP(B2514,INSUMOS!$A:$I,5,0)</f>
        <v>H</v>
      </c>
      <c r="H2514" s="100" t="n">
        <v>1</v>
      </c>
      <c r="I2514" s="101" t="n">
        <f aca="false">VLOOKUP(B2514,INSUMOS!$A:$I,8,0)</f>
        <v>1.17</v>
      </c>
      <c r="J2514" s="101" t="n">
        <f aca="false">TRUNC(H2514*I2514,2)</f>
        <v>1.17</v>
      </c>
      <c r="L2514" s="63" t="n">
        <f aca="false">IF(AND(A2515&lt;&gt;"",A2514=""),L2513+1,L2513)</f>
        <v>245</v>
      </c>
      <c r="M2514" s="80" t="n">
        <f aca="false">IF(OR(A2514="Insumo",A2514="Composição Auxiliar"),J2514,"")</f>
        <v>1.17</v>
      </c>
      <c r="N2514" s="81" t="str">
        <f aca="false">IF(E2514="Mão de Obra",J2514,"")</f>
        <v/>
      </c>
      <c r="O2514" s="81" t="n">
        <f aca="false">IF(N2514&lt;&gt;"","",M2514)</f>
        <v>1.17</v>
      </c>
      <c r="P2514" s="82" t="str">
        <f aca="false">IF(A2514="Composição",B2514,"")</f>
        <v/>
      </c>
      <c r="Q2514" s="81" t="str">
        <f aca="false">IF(P2514&lt;&gt;"",SUMIF(L2514:L2514,L2514,N2514:N2514),"")</f>
        <v/>
      </c>
      <c r="R2514" s="81" t="str">
        <f aca="false">IF(P2514&lt;&gt;"",SUMIF(L2514:L2514,L2514,O2514:O2514),"")</f>
        <v/>
      </c>
    </row>
    <row r="2515" customFormat="false" ht="14.25" hidden="false" customHeight="false" outlineLevel="0" collapsed="false">
      <c r="A2515" s="96" t="s">
        <v>679</v>
      </c>
      <c r="B2515" s="97" t="s">
        <v>1791</v>
      </c>
      <c r="C2515" s="96" t="str">
        <f aca="false">VLOOKUP(B2515,INSUMOS!$A:$I,2,0)</f>
        <v>SINAPI</v>
      </c>
      <c r="D2515" s="96" t="str">
        <f aca="false">VLOOKUP(B2515,INSUMOS!$A:$I,3,0)</f>
        <v>AJUDANTE DE OPERACAO EM GERAL (HORISTA)</v>
      </c>
      <c r="E2515" s="98" t="str">
        <f aca="false">VLOOKUP(B2515,INSUMOS!$A:$I,4,0)</f>
        <v>Mão de Obra</v>
      </c>
      <c r="F2515" s="98"/>
      <c r="G2515" s="99" t="str">
        <f aca="false">VLOOKUP(B2515,INSUMOS!$A:$I,5,0)</f>
        <v>H</v>
      </c>
      <c r="H2515" s="100" t="n">
        <v>1</v>
      </c>
      <c r="I2515" s="101" t="n">
        <f aca="false">VLOOKUP(B2515,INSUMOS!$A:$I,8,0)</f>
        <v>14.73</v>
      </c>
      <c r="J2515" s="101" t="n">
        <f aca="false">TRUNC(H2515*I2515,2)</f>
        <v>14.73</v>
      </c>
      <c r="L2515" s="63" t="n">
        <f aca="false">IF(AND(A2516&lt;&gt;"",A2515=""),L2514+1,L2514)</f>
        <v>245</v>
      </c>
      <c r="M2515" s="80" t="n">
        <f aca="false">IF(OR(A2515="Insumo",A2515="Composição Auxiliar"),J2515,"")</f>
        <v>14.73</v>
      </c>
      <c r="N2515" s="81" t="n">
        <f aca="false">IF(E2515="Mão de Obra",J2515,"")</f>
        <v>14.73</v>
      </c>
      <c r="O2515" s="81" t="str">
        <f aca="false">IF(N2515&lt;&gt;"","",M2515)</f>
        <v/>
      </c>
      <c r="P2515" s="82" t="str">
        <f aca="false">IF(A2515="Composição",B2515,"")</f>
        <v/>
      </c>
      <c r="Q2515" s="81" t="str">
        <f aca="false">IF(P2515&lt;&gt;"",SUMIF(L2515:L2515,L2515,N2515:N2515),"")</f>
        <v/>
      </c>
      <c r="R2515" s="81" t="str">
        <f aca="false">IF(P2515&lt;&gt;"",SUMIF(L2515:L2515,L2515,O2515:O2515),"")</f>
        <v/>
      </c>
    </row>
    <row r="2516" customFormat="false" ht="25.5" hidden="false" customHeight="false" outlineLevel="0" collapsed="false">
      <c r="A2516" s="96" t="s">
        <v>679</v>
      </c>
      <c r="B2516" s="97" t="s">
        <v>1781</v>
      </c>
      <c r="C2516" s="96" t="str">
        <f aca="false">VLOOKUP(B2516,INSUMOS!$A:$I,2,0)</f>
        <v>SINAPI</v>
      </c>
      <c r="D2516" s="96" t="str">
        <f aca="false">VLOOKUP(B2516,INSUMOS!$A:$I,3,0)</f>
        <v>EXAMES - HORISTA (COLETADO CAIXA - ENCARGOS COMPLEMENTARES)</v>
      </c>
      <c r="E2516" s="98" t="str">
        <f aca="false">VLOOKUP(B2516,INSUMOS!$A:$I,4,0)</f>
        <v>Outros</v>
      </c>
      <c r="F2516" s="98"/>
      <c r="G2516" s="99" t="str">
        <f aca="false">VLOOKUP(B2516,INSUMOS!$A:$I,5,0)</f>
        <v>H</v>
      </c>
      <c r="H2516" s="100" t="n">
        <v>1</v>
      </c>
      <c r="I2516" s="101" t="n">
        <f aca="false">VLOOKUP(B2516,INSUMOS!$A:$I,8,0)</f>
        <v>1.14</v>
      </c>
      <c r="J2516" s="101" t="n">
        <f aca="false">TRUNC(H2516*I2516,2)</f>
        <v>1.14</v>
      </c>
      <c r="L2516" s="63" t="n">
        <f aca="false">IF(AND(A2517&lt;&gt;"",A2516=""),L2515+1,L2515)</f>
        <v>245</v>
      </c>
      <c r="M2516" s="80" t="n">
        <f aca="false">IF(OR(A2516="Insumo",A2516="Composição Auxiliar"),J2516,"")</f>
        <v>1.14</v>
      </c>
      <c r="N2516" s="81" t="str">
        <f aca="false">IF(E2516="Mão de Obra",J2516,"")</f>
        <v/>
      </c>
      <c r="O2516" s="81" t="n">
        <f aca="false">IF(N2516&lt;&gt;"","",M2516)</f>
        <v>1.14</v>
      </c>
      <c r="P2516" s="82" t="str">
        <f aca="false">IF(A2516="Composição",B2516,"")</f>
        <v/>
      </c>
      <c r="Q2516" s="81" t="str">
        <f aca="false">IF(P2516&lt;&gt;"",SUMIF(L2516:L2516,L2516,N2516:N2516),"")</f>
        <v/>
      </c>
      <c r="R2516" s="81" t="str">
        <f aca="false">IF(P2516&lt;&gt;"",SUMIF(L2516:L2516,L2516,O2516:O2516),"")</f>
        <v/>
      </c>
    </row>
    <row r="2517" customFormat="false" ht="14.25" hidden="false" customHeight="false" outlineLevel="0" collapsed="false">
      <c r="A2517" s="102"/>
      <c r="B2517" s="102"/>
      <c r="C2517" s="102"/>
      <c r="D2517" s="102"/>
      <c r="E2517" s="102"/>
      <c r="F2517" s="103"/>
      <c r="G2517" s="102"/>
      <c r="H2517" s="103"/>
      <c r="I2517" s="102"/>
      <c r="J2517" s="103"/>
      <c r="L2517" s="63" t="n">
        <f aca="false">IF(AND(A2518&lt;&gt;"",A2517=""),L2516+1,L2516)</f>
        <v>245</v>
      </c>
      <c r="M2517" s="80" t="str">
        <f aca="false">IF(OR(A2517="Insumo",A2517="Composição Auxiliar"),J2517,"")</f>
        <v/>
      </c>
      <c r="N2517" s="81" t="str">
        <f aca="false">IF(E2517="Mão de Obra",J2517,"")</f>
        <v/>
      </c>
      <c r="O2517" s="81" t="str">
        <f aca="false">IF(N2517&lt;&gt;"","",M2517)</f>
        <v/>
      </c>
      <c r="P2517" s="82" t="str">
        <f aca="false">IF(A2517="Composição",B2517,"")</f>
        <v/>
      </c>
      <c r="Q2517" s="81" t="str">
        <f aca="false">IF(P2517&lt;&gt;"",SUMIF(L2517:L2517,L2517,N2517:N2517),"")</f>
        <v/>
      </c>
      <c r="R2517" s="81" t="str">
        <f aca="false">IF(P2517&lt;&gt;"",SUMIF(L2517:L2517,L2517,O2517:O2517),"")</f>
        <v/>
      </c>
    </row>
    <row r="2518" customFormat="false" ht="15" hidden="false" customHeight="false" outlineLevel="0" collapsed="false">
      <c r="A2518" s="102"/>
      <c r="B2518" s="102"/>
      <c r="C2518" s="102"/>
      <c r="D2518" s="102"/>
      <c r="E2518" s="102"/>
      <c r="F2518" s="103"/>
      <c r="G2518" s="102"/>
      <c r="H2518" s="104"/>
      <c r="I2518" s="104"/>
      <c r="J2518" s="103"/>
      <c r="L2518" s="63" t="n">
        <f aca="false">IF(AND(A2519&lt;&gt;"",A2518=""),L2517+1,L2517)</f>
        <v>245</v>
      </c>
      <c r="M2518" s="80" t="str">
        <f aca="false">IF(OR(A2518="Insumo",A2518="Composição Auxiliar"),J2518,"")</f>
        <v/>
      </c>
      <c r="N2518" s="81" t="str">
        <f aca="false">IF(E2518="Mão de Obra",J2518,"")</f>
        <v/>
      </c>
      <c r="O2518" s="81" t="str">
        <f aca="false">IF(N2518&lt;&gt;"","",M2518)</f>
        <v/>
      </c>
      <c r="P2518" s="82" t="str">
        <f aca="false">IF(A2518="Composição",B2518,"")</f>
        <v/>
      </c>
      <c r="Q2518" s="81" t="str">
        <f aca="false">IF(P2518&lt;&gt;"",SUMIF(L2518:L2518,L2518,N2518:N2518),"")</f>
        <v/>
      </c>
      <c r="R2518" s="81" t="str">
        <f aca="false">IF(P2518&lt;&gt;"",SUMIF(L2518:L2518,L2518,O2518:O2518),"")</f>
        <v/>
      </c>
    </row>
    <row r="2519" customFormat="false" ht="15" hidden="false" customHeight="false" outlineLevel="0" collapsed="false">
      <c r="A2519" s="108"/>
      <c r="B2519" s="108"/>
      <c r="C2519" s="108"/>
      <c r="D2519" s="108"/>
      <c r="E2519" s="108"/>
      <c r="F2519" s="108"/>
      <c r="G2519" s="108"/>
      <c r="H2519" s="108"/>
      <c r="I2519" s="108"/>
      <c r="J2519" s="108"/>
      <c r="L2519" s="63" t="n">
        <f aca="false">IF(AND(A2520&lt;&gt;"",A2519=""),L2518+1,L2518)</f>
        <v>245</v>
      </c>
      <c r="M2519" s="80" t="str">
        <f aca="false">IF(OR(A2519="Insumo",A2519="Composição Auxiliar"),J2519,"")</f>
        <v/>
      </c>
      <c r="N2519" s="81" t="str">
        <f aca="false">IF(E2519="Mão de Obra",J2519,"")</f>
        <v/>
      </c>
      <c r="O2519" s="81" t="str">
        <f aca="false">IF(N2519&lt;&gt;"","",M2519)</f>
        <v/>
      </c>
      <c r="P2519" s="82" t="str">
        <f aca="false">IF(A2519="Composição",B2519,"")</f>
        <v/>
      </c>
      <c r="Q2519" s="81" t="str">
        <f aca="false">IF(P2519&lt;&gt;"",SUMIF(L2519:L2519,L2519,N2519:N2519),"")</f>
        <v/>
      </c>
      <c r="R2519" s="81" t="str">
        <f aca="false">IF(P2519&lt;&gt;"",SUMIF(L2519:L2519,L2519,O2519:O2519),"")</f>
        <v/>
      </c>
    </row>
    <row r="2520" customFormat="false" ht="15" hidden="false" customHeight="true" outlineLevel="0" collapsed="false">
      <c r="A2520" s="83"/>
      <c r="B2520" s="84" t="s">
        <v>655</v>
      </c>
      <c r="C2520" s="83" t="s">
        <v>656</v>
      </c>
      <c r="D2520" s="83" t="s">
        <v>657</v>
      </c>
      <c r="E2520" s="83" t="s">
        <v>658</v>
      </c>
      <c r="F2520" s="83"/>
      <c r="G2520" s="85" t="s">
        <v>659</v>
      </c>
      <c r="H2520" s="84" t="s">
        <v>660</v>
      </c>
      <c r="I2520" s="84" t="s">
        <v>661</v>
      </c>
      <c r="J2520" s="84" t="s">
        <v>662</v>
      </c>
      <c r="L2520" s="63" t="n">
        <f aca="false">IF(AND(A2521&lt;&gt;"",A2520=""),L2519+1,L2519)</f>
        <v>246</v>
      </c>
      <c r="M2520" s="80" t="str">
        <f aca="false">IF(OR(A2520="Insumo",A2520="Composição Auxiliar"),J2520,"")</f>
        <v/>
      </c>
      <c r="N2520" s="81" t="str">
        <f aca="false">IF(E2520="Mão de Obra",J2520,"")</f>
        <v/>
      </c>
      <c r="O2520" s="81" t="str">
        <f aca="false">IF(N2520&lt;&gt;"","",M2520)</f>
        <v/>
      </c>
      <c r="P2520" s="82" t="str">
        <f aca="false">IF(A2520="Composição",B2520,"")</f>
        <v/>
      </c>
      <c r="Q2520" s="81" t="str">
        <f aca="false">IF(P2520&lt;&gt;"",SUMIF(L2520:L2520,L2520,N2520:N2520),"")</f>
        <v/>
      </c>
      <c r="R2520" s="81" t="str">
        <f aca="false">IF(P2520&lt;&gt;"",SUMIF(L2520:L2520,L2520,O2520:O2520),"")</f>
        <v/>
      </c>
    </row>
    <row r="2521" customFormat="false" ht="14.25" hidden="false" customHeight="true" outlineLevel="0" collapsed="false">
      <c r="A2521" s="86" t="s">
        <v>663</v>
      </c>
      <c r="B2521" s="87" t="s">
        <v>841</v>
      </c>
      <c r="C2521" s="86" t="s">
        <v>664</v>
      </c>
      <c r="D2521" s="86" t="s">
        <v>842</v>
      </c>
      <c r="E2521" s="86" t="s">
        <v>671</v>
      </c>
      <c r="F2521" s="86"/>
      <c r="G2521" s="88" t="s">
        <v>672</v>
      </c>
      <c r="H2521" s="89" t="n">
        <v>1</v>
      </c>
      <c r="I2521" s="90" t="n">
        <f aca="false">SUMIF(L:L,$L2521,M:M)</f>
        <v>19.91</v>
      </c>
      <c r="J2521" s="90" t="n">
        <f aca="false">TRUNC(H2521*I2521,2)</f>
        <v>19.91</v>
      </c>
      <c r="L2521" s="63" t="n">
        <f aca="false">IF(AND(A2522&lt;&gt;"",A2521=""),L2520+1,L2520)</f>
        <v>246</v>
      </c>
      <c r="M2521" s="80" t="str">
        <f aca="false">IF(OR(A2521="Insumo",A2521="Composição Auxiliar"),J2521,"")</f>
        <v/>
      </c>
      <c r="N2521" s="81" t="str">
        <f aca="false">IF(E2521="Mão de Obra",J2521,"")</f>
        <v/>
      </c>
      <c r="O2521" s="81" t="str">
        <f aca="false">IF(N2521&lt;&gt;"","",M2521)</f>
        <v/>
      </c>
      <c r="P2521" s="82" t="str">
        <f aca="false">IF(A2521="Composição",B2521,"")</f>
        <v> 88243 </v>
      </c>
      <c r="Q2521" s="81" t="n">
        <f aca="false">IF(P2521&lt;&gt;"",SUMIF(L2521:L2521,L2521,N2521:N2521),"")</f>
        <v>0</v>
      </c>
      <c r="R2521" s="81" t="n">
        <f aca="false">IF(P2521&lt;&gt;"",SUMIF(L2521:L2521,L2521,O2521:O2521),"")</f>
        <v>0</v>
      </c>
    </row>
    <row r="2522" customFormat="false" ht="25.5" hidden="false" customHeight="true" outlineLevel="0" collapsed="false">
      <c r="A2522" s="91" t="s">
        <v>668</v>
      </c>
      <c r="B2522" s="92" t="s">
        <v>1792</v>
      </c>
      <c r="C2522" s="91" t="s">
        <v>664</v>
      </c>
      <c r="D2522" s="91" t="s">
        <v>1793</v>
      </c>
      <c r="E2522" s="91" t="s">
        <v>671</v>
      </c>
      <c r="F2522" s="91"/>
      <c r="G2522" s="93" t="s">
        <v>672</v>
      </c>
      <c r="H2522" s="94" t="n">
        <v>1</v>
      </c>
      <c r="I2522" s="95" t="n">
        <f aca="false">SUMIFS(J:J,A:A,"Composição",B:B,$B2522)</f>
        <v>0.17</v>
      </c>
      <c r="J2522" s="95" t="n">
        <f aca="false">TRUNC(H2522*I2522,2)</f>
        <v>0.17</v>
      </c>
      <c r="L2522" s="63" t="n">
        <f aca="false">IF(AND(A2523&lt;&gt;"",A2522=""),L2521+1,L2521)</f>
        <v>246</v>
      </c>
      <c r="M2522" s="80" t="n">
        <f aca="false">IF(OR(A2522="Insumo",A2522="Composição Auxiliar"),J2522,"")</f>
        <v>0.17</v>
      </c>
      <c r="N2522" s="81" t="str">
        <f aca="false">IF(E2522="Mão de Obra",J2522,"")</f>
        <v/>
      </c>
      <c r="O2522" s="81" t="n">
        <f aca="false">IF(N2522&lt;&gt;"","",M2522)</f>
        <v>0.17</v>
      </c>
      <c r="P2522" s="82" t="str">
        <f aca="false">IF(A2522="Composição",B2522,"")</f>
        <v/>
      </c>
      <c r="Q2522" s="81" t="str">
        <f aca="false">IF(P2522&lt;&gt;"",SUMIF(L2522:L2522,L2522,N2522:N2522),"")</f>
        <v/>
      </c>
      <c r="R2522" s="81" t="str">
        <f aca="false">IF(P2522&lt;&gt;"",SUMIF(L2522:L2522,L2522,O2522:O2522),"")</f>
        <v/>
      </c>
    </row>
    <row r="2523" customFormat="false" ht="25.5" hidden="false" customHeight="false" outlineLevel="0" collapsed="false">
      <c r="A2523" s="96" t="s">
        <v>679</v>
      </c>
      <c r="B2523" s="97" t="s">
        <v>1794</v>
      </c>
      <c r="C2523" s="96" t="str">
        <f aca="false">VLOOKUP(B2523,INSUMOS!$A:$I,2,0)</f>
        <v>SINAPI</v>
      </c>
      <c r="D2523" s="96" t="str">
        <f aca="false">VLOOKUP(B2523,INSUMOS!$A:$I,3,0)</f>
        <v>FERRAMENTAS - FAMILIA SERVENTE - HORISTA (ENCARGOS COMPLEMENTARES - COLETADO CAIXA)</v>
      </c>
      <c r="E2523" s="98" t="str">
        <f aca="false">VLOOKUP(B2523,INSUMOS!$A:$I,4,0)</f>
        <v>Equipamento</v>
      </c>
      <c r="F2523" s="98"/>
      <c r="G2523" s="99" t="str">
        <f aca="false">VLOOKUP(B2523,INSUMOS!$A:$I,5,0)</f>
        <v>H</v>
      </c>
      <c r="H2523" s="100" t="n">
        <v>1</v>
      </c>
      <c r="I2523" s="101" t="n">
        <f aca="false">VLOOKUP(B2523,INSUMOS!$A:$I,8,0)</f>
        <v>0.59</v>
      </c>
      <c r="J2523" s="101" t="n">
        <f aca="false">TRUNC(H2523*I2523,2)</f>
        <v>0.59</v>
      </c>
      <c r="L2523" s="63" t="n">
        <f aca="false">IF(AND(A2524&lt;&gt;"",A2523=""),L2522+1,L2522)</f>
        <v>246</v>
      </c>
      <c r="M2523" s="80" t="n">
        <f aca="false">IF(OR(A2523="Insumo",A2523="Composição Auxiliar"),J2523,"")</f>
        <v>0.59</v>
      </c>
      <c r="N2523" s="81" t="str">
        <f aca="false">IF(E2523="Mão de Obra",J2523,"")</f>
        <v/>
      </c>
      <c r="O2523" s="81" t="n">
        <f aca="false">IF(N2523&lt;&gt;"","",M2523)</f>
        <v>0.59</v>
      </c>
      <c r="P2523" s="82" t="str">
        <f aca="false">IF(A2523="Composição",B2523,"")</f>
        <v/>
      </c>
      <c r="Q2523" s="81" t="str">
        <f aca="false">IF(P2523&lt;&gt;"",SUMIF(L2523:L2523,L2523,N2523:N2523),"")</f>
        <v/>
      </c>
      <c r="R2523" s="81" t="str">
        <f aca="false">IF(P2523&lt;&gt;"",SUMIF(L2523:L2523,L2523,O2523:O2523),"")</f>
        <v/>
      </c>
    </row>
    <row r="2524" customFormat="false" ht="14.25" hidden="false" customHeight="false" outlineLevel="0" collapsed="false">
      <c r="A2524" s="96" t="s">
        <v>679</v>
      </c>
      <c r="B2524" s="97" t="s">
        <v>1795</v>
      </c>
      <c r="C2524" s="96" t="str">
        <f aca="false">VLOOKUP(B2524,INSUMOS!$A:$I,2,0)</f>
        <v>SINAPI</v>
      </c>
      <c r="D2524" s="96" t="str">
        <f aca="false">VLOOKUP(B2524,INSUMOS!$A:$I,3,0)</f>
        <v>AJUDANTE ESPECIALIZADO (HORISTA)</v>
      </c>
      <c r="E2524" s="98" t="str">
        <f aca="false">VLOOKUP(B2524,INSUMOS!$A:$I,4,0)</f>
        <v>Mão de Obra</v>
      </c>
      <c r="F2524" s="98"/>
      <c r="G2524" s="99" t="str">
        <f aca="false">VLOOKUP(B2524,INSUMOS!$A:$I,5,0)</f>
        <v>H</v>
      </c>
      <c r="H2524" s="100" t="n">
        <v>1</v>
      </c>
      <c r="I2524" s="101" t="n">
        <f aca="false">VLOOKUP(B2524,INSUMOS!$A:$I,8,0)</f>
        <v>14.28</v>
      </c>
      <c r="J2524" s="101" t="n">
        <f aca="false">TRUNC(H2524*I2524,2)</f>
        <v>14.28</v>
      </c>
      <c r="L2524" s="63" t="n">
        <f aca="false">IF(AND(A2525&lt;&gt;"",A2524=""),L2523+1,L2523)</f>
        <v>246</v>
      </c>
      <c r="M2524" s="80" t="n">
        <f aca="false">IF(OR(A2524="Insumo",A2524="Composição Auxiliar"),J2524,"")</f>
        <v>14.28</v>
      </c>
      <c r="N2524" s="81" t="n">
        <f aca="false">IF(E2524="Mão de Obra",J2524,"")</f>
        <v>14.28</v>
      </c>
      <c r="O2524" s="81" t="str">
        <f aca="false">IF(N2524&lt;&gt;"","",M2524)</f>
        <v/>
      </c>
      <c r="P2524" s="82" t="str">
        <f aca="false">IF(A2524="Composição",B2524,"")</f>
        <v/>
      </c>
      <c r="Q2524" s="81" t="str">
        <f aca="false">IF(P2524&lt;&gt;"",SUMIF(L2524:L2524,L2524,N2524:N2524),"")</f>
        <v/>
      </c>
      <c r="R2524" s="81" t="str">
        <f aca="false">IF(P2524&lt;&gt;"",SUMIF(L2524:L2524,L2524,O2524:O2524),"")</f>
        <v/>
      </c>
    </row>
    <row r="2525" customFormat="false" ht="25.5" hidden="false" customHeight="false" outlineLevel="0" collapsed="false">
      <c r="A2525" s="96" t="s">
        <v>679</v>
      </c>
      <c r="B2525" s="97" t="s">
        <v>1796</v>
      </c>
      <c r="C2525" s="96" t="str">
        <f aca="false">VLOOKUP(B2525,INSUMOS!$A:$I,2,0)</f>
        <v>SINAPI</v>
      </c>
      <c r="D2525" s="96" t="str">
        <f aca="false">VLOOKUP(B2525,INSUMOS!$A:$I,3,0)</f>
        <v>EPI - FAMILIA SERVENTE - HORISTA (ENCARGOS COMPLEMENTARES - COLETADO CAIXA)</v>
      </c>
      <c r="E2525" s="98" t="str">
        <f aca="false">VLOOKUP(B2525,INSUMOS!$A:$I,4,0)</f>
        <v>Equipamento</v>
      </c>
      <c r="F2525" s="98"/>
      <c r="G2525" s="99" t="str">
        <f aca="false">VLOOKUP(B2525,INSUMOS!$A:$I,5,0)</f>
        <v>H</v>
      </c>
      <c r="H2525" s="100" t="n">
        <v>1</v>
      </c>
      <c r="I2525" s="101" t="n">
        <f aca="false">VLOOKUP(B2525,INSUMOS!$A:$I,8,0)</f>
        <v>1.25</v>
      </c>
      <c r="J2525" s="101" t="n">
        <f aca="false">TRUNC(H2525*I2525,2)</f>
        <v>1.25</v>
      </c>
      <c r="L2525" s="63" t="n">
        <f aca="false">IF(AND(A2526&lt;&gt;"",A2525=""),L2524+1,L2524)</f>
        <v>246</v>
      </c>
      <c r="M2525" s="80" t="n">
        <f aca="false">IF(OR(A2525="Insumo",A2525="Composição Auxiliar"),J2525,"")</f>
        <v>1.25</v>
      </c>
      <c r="N2525" s="81" t="str">
        <f aca="false">IF(E2525="Mão de Obra",J2525,"")</f>
        <v/>
      </c>
      <c r="O2525" s="81" t="n">
        <f aca="false">IF(N2525&lt;&gt;"","",M2525)</f>
        <v>1.25</v>
      </c>
      <c r="P2525" s="82" t="str">
        <f aca="false">IF(A2525="Composição",B2525,"")</f>
        <v/>
      </c>
      <c r="Q2525" s="81" t="str">
        <f aca="false">IF(P2525&lt;&gt;"",SUMIF(L2525:L2525,L2525,N2525:N2525),"")</f>
        <v/>
      </c>
      <c r="R2525" s="81" t="str">
        <f aca="false">IF(P2525&lt;&gt;"",SUMIF(L2525:L2525,L2525,O2525:O2525),"")</f>
        <v/>
      </c>
    </row>
    <row r="2526" customFormat="false" ht="25.5" hidden="false" customHeight="false" outlineLevel="0" collapsed="false">
      <c r="A2526" s="96" t="s">
        <v>679</v>
      </c>
      <c r="B2526" s="97" t="s">
        <v>1778</v>
      </c>
      <c r="C2526" s="96" t="str">
        <f aca="false">VLOOKUP(B2526,INSUMOS!$A:$I,2,0)</f>
        <v>SINAPI</v>
      </c>
      <c r="D2526" s="96" t="str">
        <f aca="false">VLOOKUP(B2526,INSUMOS!$A:$I,3,0)</f>
        <v>SEGURO - HORISTA (COLETADO CAIXA - ENCARGOS COMPLEMENTARES)</v>
      </c>
      <c r="E2526" s="98" t="str">
        <f aca="false">VLOOKUP(B2526,INSUMOS!$A:$I,4,0)</f>
        <v>Taxas</v>
      </c>
      <c r="F2526" s="98"/>
      <c r="G2526" s="99" t="str">
        <f aca="false">VLOOKUP(B2526,INSUMOS!$A:$I,5,0)</f>
        <v>H</v>
      </c>
      <c r="H2526" s="100" t="n">
        <v>1</v>
      </c>
      <c r="I2526" s="101" t="n">
        <f aca="false">VLOOKUP(B2526,INSUMOS!$A:$I,8,0)</f>
        <v>0.07</v>
      </c>
      <c r="J2526" s="101" t="n">
        <f aca="false">TRUNC(H2526*I2526,2)</f>
        <v>0.07</v>
      </c>
      <c r="L2526" s="63" t="n">
        <f aca="false">IF(AND(A2527&lt;&gt;"",A2526=""),L2525+1,L2525)</f>
        <v>246</v>
      </c>
      <c r="M2526" s="80" t="n">
        <f aca="false">IF(OR(A2526="Insumo",A2526="Composição Auxiliar"),J2526,"")</f>
        <v>0.07</v>
      </c>
      <c r="N2526" s="81" t="str">
        <f aca="false">IF(E2526="Mão de Obra",J2526,"")</f>
        <v/>
      </c>
      <c r="O2526" s="81" t="n">
        <f aca="false">IF(N2526&lt;&gt;"","",M2526)</f>
        <v>0.07</v>
      </c>
      <c r="P2526" s="82" t="str">
        <f aca="false">IF(A2526="Composição",B2526,"")</f>
        <v/>
      </c>
      <c r="Q2526" s="81" t="str">
        <f aca="false">IF(P2526&lt;&gt;"",SUMIF(L2526:L2526,L2526,N2526:N2526),"")</f>
        <v/>
      </c>
      <c r="R2526" s="81" t="str">
        <f aca="false">IF(P2526&lt;&gt;"",SUMIF(L2526:L2526,L2526,O2526:O2526),"")</f>
        <v/>
      </c>
    </row>
    <row r="2527" customFormat="false" ht="25.5" hidden="false" customHeight="false" outlineLevel="0" collapsed="false">
      <c r="A2527" s="96" t="s">
        <v>679</v>
      </c>
      <c r="B2527" s="97" t="s">
        <v>1776</v>
      </c>
      <c r="C2527" s="96" t="str">
        <f aca="false">VLOOKUP(B2527,INSUMOS!$A:$I,2,0)</f>
        <v>SINAPI</v>
      </c>
      <c r="D2527" s="96" t="str">
        <f aca="false">VLOOKUP(B2527,INSUMOS!$A:$I,3,0)</f>
        <v>ALIMENTACAO - HORISTA (COLETADO CAIXA - ENCARGOS COMPLEMENTARES)</v>
      </c>
      <c r="E2527" s="98" t="str">
        <f aca="false">VLOOKUP(B2527,INSUMOS!$A:$I,4,0)</f>
        <v>Outros</v>
      </c>
      <c r="F2527" s="98"/>
      <c r="G2527" s="99" t="str">
        <f aca="false">VLOOKUP(B2527,INSUMOS!$A:$I,5,0)</f>
        <v>H</v>
      </c>
      <c r="H2527" s="100" t="n">
        <v>1</v>
      </c>
      <c r="I2527" s="101" t="n">
        <f aca="false">VLOOKUP(B2527,INSUMOS!$A:$I,8,0)</f>
        <v>1.45</v>
      </c>
      <c r="J2527" s="101" t="n">
        <f aca="false">TRUNC(H2527*I2527,2)</f>
        <v>1.45</v>
      </c>
      <c r="L2527" s="63" t="n">
        <f aca="false">IF(AND(A2528&lt;&gt;"",A2527=""),L2526+1,L2526)</f>
        <v>246</v>
      </c>
      <c r="M2527" s="80" t="n">
        <f aca="false">IF(OR(A2527="Insumo",A2527="Composição Auxiliar"),J2527,"")</f>
        <v>1.45</v>
      </c>
      <c r="N2527" s="81" t="str">
        <f aca="false">IF(E2527="Mão de Obra",J2527,"")</f>
        <v/>
      </c>
      <c r="O2527" s="81" t="n">
        <f aca="false">IF(N2527&lt;&gt;"","",M2527)</f>
        <v>1.45</v>
      </c>
      <c r="P2527" s="82" t="str">
        <f aca="false">IF(A2527="Composição",B2527,"")</f>
        <v/>
      </c>
      <c r="Q2527" s="81" t="str">
        <f aca="false">IF(P2527&lt;&gt;"",SUMIF(L2527:L2527,L2527,N2527:N2527),"")</f>
        <v/>
      </c>
      <c r="R2527" s="81" t="str">
        <f aca="false">IF(P2527&lt;&gt;"",SUMIF(L2527:L2527,L2527,O2527:O2527),"")</f>
        <v/>
      </c>
    </row>
    <row r="2528" customFormat="false" ht="25.5" hidden="false" customHeight="false" outlineLevel="0" collapsed="false">
      <c r="A2528" s="96" t="s">
        <v>679</v>
      </c>
      <c r="B2528" s="97" t="s">
        <v>1781</v>
      </c>
      <c r="C2528" s="96" t="str">
        <f aca="false">VLOOKUP(B2528,INSUMOS!$A:$I,2,0)</f>
        <v>SINAPI</v>
      </c>
      <c r="D2528" s="96" t="str">
        <f aca="false">VLOOKUP(B2528,INSUMOS!$A:$I,3,0)</f>
        <v>EXAMES - HORISTA (COLETADO CAIXA - ENCARGOS COMPLEMENTARES)</v>
      </c>
      <c r="E2528" s="98" t="str">
        <f aca="false">VLOOKUP(B2528,INSUMOS!$A:$I,4,0)</f>
        <v>Outros</v>
      </c>
      <c r="F2528" s="98"/>
      <c r="G2528" s="99" t="str">
        <f aca="false">VLOOKUP(B2528,INSUMOS!$A:$I,5,0)</f>
        <v>H</v>
      </c>
      <c r="H2528" s="100" t="n">
        <v>1</v>
      </c>
      <c r="I2528" s="101" t="n">
        <f aca="false">VLOOKUP(B2528,INSUMOS!$A:$I,8,0)</f>
        <v>1.14</v>
      </c>
      <c r="J2528" s="101" t="n">
        <f aca="false">TRUNC(H2528*I2528,2)</f>
        <v>1.14</v>
      </c>
      <c r="L2528" s="63" t="n">
        <f aca="false">IF(AND(A2529&lt;&gt;"",A2528=""),L2527+1,L2527)</f>
        <v>246</v>
      </c>
      <c r="M2528" s="80" t="n">
        <f aca="false">IF(OR(A2528="Insumo",A2528="Composição Auxiliar"),J2528,"")</f>
        <v>1.14</v>
      </c>
      <c r="N2528" s="81" t="str">
        <f aca="false">IF(E2528="Mão de Obra",J2528,"")</f>
        <v/>
      </c>
      <c r="O2528" s="81" t="n">
        <f aca="false">IF(N2528&lt;&gt;"","",M2528)</f>
        <v>1.14</v>
      </c>
      <c r="P2528" s="82" t="str">
        <f aca="false">IF(A2528="Composição",B2528,"")</f>
        <v/>
      </c>
      <c r="Q2528" s="81" t="str">
        <f aca="false">IF(P2528&lt;&gt;"",SUMIF(L2528:L2528,L2528,N2528:N2528),"")</f>
        <v/>
      </c>
      <c r="R2528" s="81" t="str">
        <f aca="false">IF(P2528&lt;&gt;"",SUMIF(L2528:L2528,L2528,O2528:O2528),"")</f>
        <v/>
      </c>
    </row>
    <row r="2529" customFormat="false" ht="25.5" hidden="false" customHeight="false" outlineLevel="0" collapsed="false">
      <c r="A2529" s="96" t="s">
        <v>679</v>
      </c>
      <c r="B2529" s="97" t="s">
        <v>1775</v>
      </c>
      <c r="C2529" s="96" t="str">
        <f aca="false">VLOOKUP(B2529,INSUMOS!$A:$I,2,0)</f>
        <v>SINAPI</v>
      </c>
      <c r="D2529" s="96" t="str">
        <f aca="false">VLOOKUP(B2529,INSUMOS!$A:$I,3,0)</f>
        <v>TRANSPORTE - HORISTA (COLETADO CAIXA - ENCARGOS COMPLEMENTARES)</v>
      </c>
      <c r="E2529" s="98" t="str">
        <f aca="false">VLOOKUP(B2529,INSUMOS!$A:$I,4,0)</f>
        <v>Serviços</v>
      </c>
      <c r="F2529" s="98"/>
      <c r="G2529" s="99" t="str">
        <f aca="false">VLOOKUP(B2529,INSUMOS!$A:$I,5,0)</f>
        <v>H</v>
      </c>
      <c r="H2529" s="100" t="n">
        <v>1</v>
      </c>
      <c r="I2529" s="101" t="n">
        <f aca="false">VLOOKUP(B2529,INSUMOS!$A:$I,8,0)</f>
        <v>0.96</v>
      </c>
      <c r="J2529" s="101" t="n">
        <f aca="false">TRUNC(H2529*I2529,2)</f>
        <v>0.96</v>
      </c>
      <c r="L2529" s="63" t="n">
        <f aca="false">IF(AND(A2530&lt;&gt;"",A2529=""),L2528+1,L2528)</f>
        <v>246</v>
      </c>
      <c r="M2529" s="80" t="n">
        <f aca="false">IF(OR(A2529="Insumo",A2529="Composição Auxiliar"),J2529,"")</f>
        <v>0.96</v>
      </c>
      <c r="N2529" s="81" t="str">
        <f aca="false">IF(E2529="Mão de Obra",J2529,"")</f>
        <v/>
      </c>
      <c r="O2529" s="81" t="n">
        <f aca="false">IF(N2529&lt;&gt;"","",M2529)</f>
        <v>0.96</v>
      </c>
      <c r="P2529" s="82" t="str">
        <f aca="false">IF(A2529="Composição",B2529,"")</f>
        <v/>
      </c>
      <c r="Q2529" s="81" t="str">
        <f aca="false">IF(P2529&lt;&gt;"",SUMIF(L2529:L2529,L2529,N2529:N2529),"")</f>
        <v/>
      </c>
      <c r="R2529" s="81" t="str">
        <f aca="false">IF(P2529&lt;&gt;"",SUMIF(L2529:L2529,L2529,O2529:O2529),"")</f>
        <v/>
      </c>
    </row>
    <row r="2530" customFormat="false" ht="14.25" hidden="false" customHeight="false" outlineLevel="0" collapsed="false">
      <c r="A2530" s="102"/>
      <c r="B2530" s="102"/>
      <c r="C2530" s="102"/>
      <c r="D2530" s="102"/>
      <c r="E2530" s="102"/>
      <c r="F2530" s="103"/>
      <c r="G2530" s="102"/>
      <c r="H2530" s="103"/>
      <c r="I2530" s="102"/>
      <c r="J2530" s="103"/>
      <c r="L2530" s="63" t="n">
        <f aca="false">IF(AND(A2531&lt;&gt;"",A2530=""),L2529+1,L2529)</f>
        <v>246</v>
      </c>
      <c r="M2530" s="80" t="str">
        <f aca="false">IF(OR(A2530="Insumo",A2530="Composição Auxiliar"),J2530,"")</f>
        <v/>
      </c>
      <c r="N2530" s="81" t="str">
        <f aca="false">IF(E2530="Mão de Obra",J2530,"")</f>
        <v/>
      </c>
      <c r="O2530" s="81" t="str">
        <f aca="false">IF(N2530&lt;&gt;"","",M2530)</f>
        <v/>
      </c>
      <c r="P2530" s="82" t="str">
        <f aca="false">IF(A2530="Composição",B2530,"")</f>
        <v/>
      </c>
      <c r="Q2530" s="81" t="str">
        <f aca="false">IF(P2530&lt;&gt;"",SUMIF(L2530:L2530,L2530,N2530:N2530),"")</f>
        <v/>
      </c>
      <c r="R2530" s="81" t="str">
        <f aca="false">IF(P2530&lt;&gt;"",SUMIF(L2530:L2530,L2530,O2530:O2530),"")</f>
        <v/>
      </c>
    </row>
    <row r="2531" customFormat="false" ht="15" hidden="false" customHeight="false" outlineLevel="0" collapsed="false">
      <c r="A2531" s="102"/>
      <c r="B2531" s="102"/>
      <c r="C2531" s="102"/>
      <c r="D2531" s="102"/>
      <c r="E2531" s="102"/>
      <c r="F2531" s="103"/>
      <c r="G2531" s="102"/>
      <c r="H2531" s="104"/>
      <c r="I2531" s="104"/>
      <c r="J2531" s="103"/>
      <c r="L2531" s="63" t="n">
        <f aca="false">IF(AND(A2532&lt;&gt;"",A2531=""),L2530+1,L2530)</f>
        <v>246</v>
      </c>
      <c r="M2531" s="80" t="str">
        <f aca="false">IF(OR(A2531="Insumo",A2531="Composição Auxiliar"),J2531,"")</f>
        <v/>
      </c>
      <c r="N2531" s="81" t="str">
        <f aca="false">IF(E2531="Mão de Obra",J2531,"")</f>
        <v/>
      </c>
      <c r="O2531" s="81" t="str">
        <f aca="false">IF(N2531&lt;&gt;"","",M2531)</f>
        <v/>
      </c>
      <c r="P2531" s="82" t="str">
        <f aca="false">IF(A2531="Composição",B2531,"")</f>
        <v/>
      </c>
      <c r="Q2531" s="81" t="str">
        <f aca="false">IF(P2531&lt;&gt;"",SUMIF(L2531:L2531,L2531,N2531:N2531),"")</f>
        <v/>
      </c>
      <c r="R2531" s="81" t="str">
        <f aca="false">IF(P2531&lt;&gt;"",SUMIF(L2531:L2531,L2531,O2531:O2531),"")</f>
        <v/>
      </c>
    </row>
    <row r="2532" customFormat="false" ht="15" hidden="false" customHeight="false" outlineLevel="0" collapsed="false">
      <c r="A2532" s="108"/>
      <c r="B2532" s="108"/>
      <c r="C2532" s="108"/>
      <c r="D2532" s="108"/>
      <c r="E2532" s="108"/>
      <c r="F2532" s="108"/>
      <c r="G2532" s="108"/>
      <c r="H2532" s="108"/>
      <c r="I2532" s="108"/>
      <c r="J2532" s="108"/>
      <c r="L2532" s="63" t="n">
        <f aca="false">IF(AND(A2533&lt;&gt;"",A2532=""),L2531+1,L2531)</f>
        <v>246</v>
      </c>
      <c r="M2532" s="80" t="str">
        <f aca="false">IF(OR(A2532="Insumo",A2532="Composição Auxiliar"),J2532,"")</f>
        <v/>
      </c>
      <c r="N2532" s="81" t="str">
        <f aca="false">IF(E2532="Mão de Obra",J2532,"")</f>
        <v/>
      </c>
      <c r="O2532" s="81" t="str">
        <f aca="false">IF(N2532&lt;&gt;"","",M2532)</f>
        <v/>
      </c>
      <c r="P2532" s="82" t="str">
        <f aca="false">IF(A2532="Composição",B2532,"")</f>
        <v/>
      </c>
      <c r="Q2532" s="81" t="str">
        <f aca="false">IF(P2532&lt;&gt;"",SUMIF(L2532:L2532,L2532,N2532:N2532),"")</f>
        <v/>
      </c>
      <c r="R2532" s="81" t="str">
        <f aca="false">IF(P2532&lt;&gt;"",SUMIF(L2532:L2532,L2532,O2532:O2532),"")</f>
        <v/>
      </c>
    </row>
    <row r="2533" customFormat="false" ht="15" hidden="false" customHeight="true" outlineLevel="0" collapsed="false">
      <c r="A2533" s="83"/>
      <c r="B2533" s="84" t="s">
        <v>655</v>
      </c>
      <c r="C2533" s="83" t="s">
        <v>656</v>
      </c>
      <c r="D2533" s="83" t="s">
        <v>657</v>
      </c>
      <c r="E2533" s="83" t="s">
        <v>658</v>
      </c>
      <c r="F2533" s="83"/>
      <c r="G2533" s="85" t="s">
        <v>659</v>
      </c>
      <c r="H2533" s="84" t="s">
        <v>660</v>
      </c>
      <c r="I2533" s="84" t="s">
        <v>661</v>
      </c>
      <c r="J2533" s="84" t="s">
        <v>662</v>
      </c>
      <c r="L2533" s="63" t="n">
        <f aca="false">IF(AND(A2534&lt;&gt;"",A2533=""),L2532+1,L2532)</f>
        <v>247</v>
      </c>
      <c r="M2533" s="80" t="str">
        <f aca="false">IF(OR(A2533="Insumo",A2533="Composição Auxiliar"),J2533,"")</f>
        <v/>
      </c>
      <c r="N2533" s="81" t="str">
        <f aca="false">IF(E2533="Mão de Obra",J2533,"")</f>
        <v/>
      </c>
      <c r="O2533" s="81" t="str">
        <f aca="false">IF(N2533&lt;&gt;"","",M2533)</f>
        <v/>
      </c>
      <c r="P2533" s="82" t="str">
        <f aca="false">IF(A2533="Composição",B2533,"")</f>
        <v/>
      </c>
      <c r="Q2533" s="81" t="str">
        <f aca="false">IF(P2533&lt;&gt;"",SUMIF(L2533:L2533,L2533,N2533:N2533),"")</f>
        <v/>
      </c>
      <c r="R2533" s="81" t="str">
        <f aca="false">IF(P2533&lt;&gt;"",SUMIF(L2533:L2533,L2533,O2533:O2533),"")</f>
        <v/>
      </c>
    </row>
    <row r="2534" customFormat="false" ht="38.25" hidden="false" customHeight="true" outlineLevel="0" collapsed="false">
      <c r="A2534" s="86" t="s">
        <v>663</v>
      </c>
      <c r="B2534" s="87" t="s">
        <v>1203</v>
      </c>
      <c r="C2534" s="86" t="s">
        <v>664</v>
      </c>
      <c r="D2534" s="86" t="s">
        <v>1204</v>
      </c>
      <c r="E2534" s="86" t="s">
        <v>801</v>
      </c>
      <c r="F2534" s="86"/>
      <c r="G2534" s="88" t="s">
        <v>718</v>
      </c>
      <c r="H2534" s="89" t="n">
        <v>1</v>
      </c>
      <c r="I2534" s="90" t="n">
        <f aca="false">SUMIF(L:L,$L2534,M:M)</f>
        <v>68.19</v>
      </c>
      <c r="J2534" s="90" t="n">
        <f aca="false">TRUNC(H2534*I2534,2)</f>
        <v>68.19</v>
      </c>
      <c r="L2534" s="63" t="n">
        <f aca="false">IF(AND(A2535&lt;&gt;"",A2534=""),L2533+1,L2533)</f>
        <v>247</v>
      </c>
      <c r="M2534" s="80" t="str">
        <f aca="false">IF(OR(A2534="Insumo",A2534="Composição Auxiliar"),J2534,"")</f>
        <v/>
      </c>
      <c r="N2534" s="81" t="str">
        <f aca="false">IF(E2534="Mão de Obra",J2534,"")</f>
        <v/>
      </c>
      <c r="O2534" s="81" t="str">
        <f aca="false">IF(N2534&lt;&gt;"","",M2534)</f>
        <v/>
      </c>
      <c r="P2534" s="82" t="str">
        <f aca="false">IF(A2534="Composição",B2534,"")</f>
        <v> 90829 </v>
      </c>
      <c r="Q2534" s="81" t="n">
        <f aca="false">IF(P2534&lt;&gt;"",SUMIF(L2534:L2534,L2534,N2534:N2534),"")</f>
        <v>0</v>
      </c>
      <c r="R2534" s="81" t="n">
        <f aca="false">IF(P2534&lt;&gt;"",SUMIF(L2534:L2534,L2534,O2534:O2534),"")</f>
        <v>0</v>
      </c>
    </row>
    <row r="2535" customFormat="false" ht="25.5" hidden="false" customHeight="true" outlineLevel="0" collapsed="false">
      <c r="A2535" s="91" t="s">
        <v>668</v>
      </c>
      <c r="B2535" s="92" t="s">
        <v>677</v>
      </c>
      <c r="C2535" s="91" t="s">
        <v>664</v>
      </c>
      <c r="D2535" s="91" t="s">
        <v>678</v>
      </c>
      <c r="E2535" s="91" t="s">
        <v>671</v>
      </c>
      <c r="F2535" s="91"/>
      <c r="G2535" s="93" t="s">
        <v>672</v>
      </c>
      <c r="H2535" s="94" t="n">
        <v>0.204</v>
      </c>
      <c r="I2535" s="95" t="n">
        <f aca="false">SUMIFS(J:J,A:A,"Composição",B:B,$B2535)</f>
        <v>18.93</v>
      </c>
      <c r="J2535" s="95" t="n">
        <f aca="false">TRUNC(H2535*I2535,2)</f>
        <v>3.86</v>
      </c>
      <c r="L2535" s="63" t="n">
        <f aca="false">IF(AND(A2536&lt;&gt;"",A2535=""),L2534+1,L2534)</f>
        <v>247</v>
      </c>
      <c r="M2535" s="80" t="n">
        <f aca="false">IF(OR(A2535="Insumo",A2535="Composição Auxiliar"),J2535,"")</f>
        <v>3.86</v>
      </c>
      <c r="N2535" s="81" t="str">
        <f aca="false">IF(E2535="Mão de Obra",J2535,"")</f>
        <v/>
      </c>
      <c r="O2535" s="81" t="n">
        <f aca="false">IF(N2535&lt;&gt;"","",M2535)</f>
        <v>3.86</v>
      </c>
      <c r="P2535" s="82" t="str">
        <f aca="false">IF(A2535="Composição",B2535,"")</f>
        <v/>
      </c>
      <c r="Q2535" s="81" t="str">
        <f aca="false">IF(P2535&lt;&gt;"",SUMIF(L2535:L2535,L2535,N2535:N2535),"")</f>
        <v/>
      </c>
      <c r="R2535" s="81" t="str">
        <f aca="false">IF(P2535&lt;&gt;"",SUMIF(L2535:L2535,L2535,O2535:O2535),"")</f>
        <v/>
      </c>
    </row>
    <row r="2536" customFormat="false" ht="25.5" hidden="false" customHeight="true" outlineLevel="0" collapsed="false">
      <c r="A2536" s="91" t="s">
        <v>668</v>
      </c>
      <c r="B2536" s="92" t="s">
        <v>1545</v>
      </c>
      <c r="C2536" s="91" t="s">
        <v>664</v>
      </c>
      <c r="D2536" s="91" t="s">
        <v>1546</v>
      </c>
      <c r="E2536" s="91" t="s">
        <v>671</v>
      </c>
      <c r="F2536" s="91"/>
      <c r="G2536" s="93" t="s">
        <v>672</v>
      </c>
      <c r="H2536" s="94" t="n">
        <v>0.409</v>
      </c>
      <c r="I2536" s="95" t="n">
        <f aca="false">SUMIFS(J:J,A:A,"Composição",B:B,$B2536)</f>
        <v>22.33</v>
      </c>
      <c r="J2536" s="95" t="n">
        <f aca="false">TRUNC(H2536*I2536,2)</f>
        <v>9.13</v>
      </c>
      <c r="L2536" s="63" t="n">
        <f aca="false">IF(AND(A2537&lt;&gt;"",A2536=""),L2535+1,L2535)</f>
        <v>247</v>
      </c>
      <c r="M2536" s="80" t="n">
        <f aca="false">IF(OR(A2536="Insumo",A2536="Composição Auxiliar"),J2536,"")</f>
        <v>9.13</v>
      </c>
      <c r="N2536" s="81" t="str">
        <f aca="false">IF(E2536="Mão de Obra",J2536,"")</f>
        <v/>
      </c>
      <c r="O2536" s="81" t="n">
        <f aca="false">IF(N2536&lt;&gt;"","",M2536)</f>
        <v>9.13</v>
      </c>
      <c r="P2536" s="82" t="str">
        <f aca="false">IF(A2536="Composição",B2536,"")</f>
        <v/>
      </c>
      <c r="Q2536" s="81" t="str">
        <f aca="false">IF(P2536&lt;&gt;"",SUMIF(L2536:L2536,L2536,N2536:N2536),"")</f>
        <v/>
      </c>
      <c r="R2536" s="81" t="str">
        <f aca="false">IF(P2536&lt;&gt;"",SUMIF(L2536:L2536,L2536,O2536:O2536),"")</f>
        <v/>
      </c>
    </row>
    <row r="2537" customFormat="false" ht="38.25" hidden="false" customHeight="false" outlineLevel="0" collapsed="false">
      <c r="A2537" s="96" t="s">
        <v>679</v>
      </c>
      <c r="B2537" s="97" t="s">
        <v>1797</v>
      </c>
      <c r="C2537" s="96" t="str">
        <f aca="false">VLOOKUP(B2537,INSUMOS!$A:$I,2,0)</f>
        <v>SINAPI</v>
      </c>
      <c r="D2537" s="96" t="str">
        <f aca="false">VLOOKUP(B2537,INSUMOS!$A:$I,3,0)</f>
        <v>GUARNICAO / ALIZAR / VISTA LISA EM MADEIRA MACICA, PARA PORTA  , E = *1* CM, L = *5* CM, CEDRINHO / ANGELIM COMERCIAL / TAURI/ CURUPIXA / PEROBA / CUMARU OU EQUIVALENTE DA REGIAO</v>
      </c>
      <c r="E2537" s="98" t="str">
        <f aca="false">VLOOKUP(B2537,INSUMOS!$A:$I,4,0)</f>
        <v>Material</v>
      </c>
      <c r="F2537" s="98"/>
      <c r="G2537" s="99" t="str">
        <f aca="false">VLOOKUP(B2537,INSUMOS!$A:$I,5,0)</f>
        <v>M</v>
      </c>
      <c r="H2537" s="100" t="n">
        <v>5.9</v>
      </c>
      <c r="I2537" s="101" t="n">
        <f aca="false">VLOOKUP(B2537,INSUMOS!$A:$I,8,0)</f>
        <v>9.23</v>
      </c>
      <c r="J2537" s="101" t="n">
        <f aca="false">TRUNC(H2537*I2537,2)</f>
        <v>54.45</v>
      </c>
      <c r="L2537" s="63" t="n">
        <f aca="false">IF(AND(A2538&lt;&gt;"",A2537=""),L2536+1,L2536)</f>
        <v>247</v>
      </c>
      <c r="M2537" s="80" t="n">
        <f aca="false">IF(OR(A2537="Insumo",A2537="Composição Auxiliar"),J2537,"")</f>
        <v>54.45</v>
      </c>
      <c r="N2537" s="81" t="str">
        <f aca="false">IF(E2537="Mão de Obra",J2537,"")</f>
        <v/>
      </c>
      <c r="O2537" s="81" t="n">
        <f aca="false">IF(N2537&lt;&gt;"","",M2537)</f>
        <v>54.45</v>
      </c>
      <c r="P2537" s="82" t="str">
        <f aca="false">IF(A2537="Composição",B2537,"")</f>
        <v/>
      </c>
      <c r="Q2537" s="81" t="str">
        <f aca="false">IF(P2537&lt;&gt;"",SUMIF(L2537:L2537,L2537,N2537:N2537),"")</f>
        <v/>
      </c>
      <c r="R2537" s="81" t="str">
        <f aca="false">IF(P2537&lt;&gt;"",SUMIF(L2537:L2537,L2537,O2537:O2537),"")</f>
        <v/>
      </c>
    </row>
    <row r="2538" customFormat="false" ht="14.25" hidden="false" customHeight="false" outlineLevel="0" collapsed="false">
      <c r="A2538" s="96" t="s">
        <v>679</v>
      </c>
      <c r="B2538" s="97" t="s">
        <v>1798</v>
      </c>
      <c r="C2538" s="96" t="str">
        <f aca="false">VLOOKUP(B2538,INSUMOS!$A:$I,2,0)</f>
        <v>SINAPI</v>
      </c>
      <c r="D2538" s="96" t="str">
        <f aca="false">VLOOKUP(B2538,INSUMOS!$A:$I,3,0)</f>
        <v>PREGO DE ACO POLIDO SEM CABECA 15 X 15 (1 1/4 X 13)</v>
      </c>
      <c r="E2538" s="98" t="str">
        <f aca="false">VLOOKUP(B2538,INSUMOS!$A:$I,4,0)</f>
        <v>Material</v>
      </c>
      <c r="F2538" s="98"/>
      <c r="G2538" s="99" t="str">
        <f aca="false">VLOOKUP(B2538,INSUMOS!$A:$I,5,0)</f>
        <v>KG</v>
      </c>
      <c r="H2538" s="100" t="n">
        <v>0.03</v>
      </c>
      <c r="I2538" s="101" t="n">
        <f aca="false">VLOOKUP(B2538,INSUMOS!$A:$I,8,0)</f>
        <v>25.05</v>
      </c>
      <c r="J2538" s="101" t="n">
        <f aca="false">TRUNC(H2538*I2538,2)</f>
        <v>0.75</v>
      </c>
      <c r="L2538" s="63" t="n">
        <f aca="false">IF(AND(A2539&lt;&gt;"",A2538=""),L2537+1,L2537)</f>
        <v>247</v>
      </c>
      <c r="M2538" s="80" t="n">
        <f aca="false">IF(OR(A2538="Insumo",A2538="Composição Auxiliar"),J2538,"")</f>
        <v>0.75</v>
      </c>
      <c r="N2538" s="81" t="str">
        <f aca="false">IF(E2538="Mão de Obra",J2538,"")</f>
        <v/>
      </c>
      <c r="O2538" s="81" t="n">
        <f aca="false">IF(N2538&lt;&gt;"","",M2538)</f>
        <v>0.75</v>
      </c>
      <c r="P2538" s="82" t="str">
        <f aca="false">IF(A2538="Composição",B2538,"")</f>
        <v/>
      </c>
      <c r="Q2538" s="81" t="str">
        <f aca="false">IF(P2538&lt;&gt;"",SUMIF(L2538:L2538,L2538,N2538:N2538),"")</f>
        <v/>
      </c>
      <c r="R2538" s="81" t="str">
        <f aca="false">IF(P2538&lt;&gt;"",SUMIF(L2538:L2538,L2538,O2538:O2538),"")</f>
        <v/>
      </c>
    </row>
    <row r="2539" customFormat="false" ht="14.25" hidden="false" customHeight="false" outlineLevel="0" collapsed="false">
      <c r="A2539" s="102"/>
      <c r="B2539" s="102"/>
      <c r="C2539" s="102"/>
      <c r="D2539" s="102"/>
      <c r="E2539" s="102"/>
      <c r="F2539" s="103"/>
      <c r="G2539" s="102"/>
      <c r="H2539" s="103"/>
      <c r="I2539" s="102"/>
      <c r="J2539" s="103"/>
      <c r="L2539" s="63" t="n">
        <f aca="false">IF(AND(A2540&lt;&gt;"",A2539=""),L2538+1,L2538)</f>
        <v>247</v>
      </c>
      <c r="M2539" s="80" t="str">
        <f aca="false">IF(OR(A2539="Insumo",A2539="Composição Auxiliar"),J2539,"")</f>
        <v/>
      </c>
      <c r="N2539" s="81" t="str">
        <f aca="false">IF(E2539="Mão de Obra",J2539,"")</f>
        <v/>
      </c>
      <c r="O2539" s="81" t="str">
        <f aca="false">IF(N2539&lt;&gt;"","",M2539)</f>
        <v/>
      </c>
      <c r="P2539" s="82" t="str">
        <f aca="false">IF(A2539="Composição",B2539,"")</f>
        <v/>
      </c>
      <c r="Q2539" s="81" t="str">
        <f aca="false">IF(P2539&lt;&gt;"",SUMIF(L2539:L2539,L2539,N2539:N2539),"")</f>
        <v/>
      </c>
      <c r="R2539" s="81" t="str">
        <f aca="false">IF(P2539&lt;&gt;"",SUMIF(L2539:L2539,L2539,O2539:O2539),"")</f>
        <v/>
      </c>
    </row>
    <row r="2540" customFormat="false" ht="15" hidden="false" customHeight="false" outlineLevel="0" collapsed="false">
      <c r="A2540" s="102"/>
      <c r="B2540" s="102"/>
      <c r="C2540" s="102"/>
      <c r="D2540" s="102"/>
      <c r="E2540" s="102"/>
      <c r="F2540" s="103"/>
      <c r="G2540" s="102"/>
      <c r="H2540" s="104"/>
      <c r="I2540" s="104"/>
      <c r="J2540" s="103"/>
      <c r="L2540" s="63" t="n">
        <f aca="false">IF(AND(A2541&lt;&gt;"",A2540=""),L2539+1,L2539)</f>
        <v>247</v>
      </c>
      <c r="M2540" s="80" t="str">
        <f aca="false">IF(OR(A2540="Insumo",A2540="Composição Auxiliar"),J2540,"")</f>
        <v/>
      </c>
      <c r="N2540" s="81" t="str">
        <f aca="false">IF(E2540="Mão de Obra",J2540,"")</f>
        <v/>
      </c>
      <c r="O2540" s="81" t="str">
        <f aca="false">IF(N2540&lt;&gt;"","",M2540)</f>
        <v/>
      </c>
      <c r="P2540" s="82" t="str">
        <f aca="false">IF(A2540="Composição",B2540,"")</f>
        <v/>
      </c>
      <c r="Q2540" s="81" t="str">
        <f aca="false">IF(P2540&lt;&gt;"",SUMIF(L2540:L2540,L2540,N2540:N2540),"")</f>
        <v/>
      </c>
      <c r="R2540" s="81" t="str">
        <f aca="false">IF(P2540&lt;&gt;"",SUMIF(L2540:L2540,L2540,O2540:O2540),"")</f>
        <v/>
      </c>
    </row>
    <row r="2541" customFormat="false" ht="15" hidden="false" customHeight="false" outlineLevel="0" collapsed="false">
      <c r="A2541" s="108"/>
      <c r="B2541" s="108"/>
      <c r="C2541" s="108"/>
      <c r="D2541" s="108"/>
      <c r="E2541" s="108"/>
      <c r="F2541" s="108"/>
      <c r="G2541" s="108"/>
      <c r="H2541" s="108"/>
      <c r="I2541" s="108"/>
      <c r="J2541" s="108"/>
      <c r="L2541" s="63" t="n">
        <f aca="false">IF(AND(A2542&lt;&gt;"",A2541=""),L2540+1,L2540)</f>
        <v>247</v>
      </c>
      <c r="M2541" s="80" t="str">
        <f aca="false">IF(OR(A2541="Insumo",A2541="Composição Auxiliar"),J2541,"")</f>
        <v/>
      </c>
      <c r="N2541" s="81" t="str">
        <f aca="false">IF(E2541="Mão de Obra",J2541,"")</f>
        <v/>
      </c>
      <c r="O2541" s="81" t="str">
        <f aca="false">IF(N2541&lt;&gt;"","",M2541)</f>
        <v/>
      </c>
      <c r="P2541" s="82" t="str">
        <f aca="false">IF(A2541="Composição",B2541,"")</f>
        <v/>
      </c>
      <c r="Q2541" s="81" t="str">
        <f aca="false">IF(P2541&lt;&gt;"",SUMIF(L2541:L2541,L2541,N2541:N2541),"")</f>
        <v/>
      </c>
      <c r="R2541" s="81" t="str">
        <f aca="false">IF(P2541&lt;&gt;"",SUMIF(L2541:L2541,L2541,O2541:O2541),"")</f>
        <v/>
      </c>
    </row>
    <row r="2542" customFormat="false" ht="15" hidden="false" customHeight="true" outlineLevel="0" collapsed="false">
      <c r="A2542" s="83"/>
      <c r="B2542" s="84" t="s">
        <v>655</v>
      </c>
      <c r="C2542" s="83" t="s">
        <v>656</v>
      </c>
      <c r="D2542" s="83" t="s">
        <v>657</v>
      </c>
      <c r="E2542" s="83" t="s">
        <v>658</v>
      </c>
      <c r="F2542" s="83"/>
      <c r="G2542" s="85" t="s">
        <v>659</v>
      </c>
      <c r="H2542" s="84" t="s">
        <v>660</v>
      </c>
      <c r="I2542" s="84" t="s">
        <v>661</v>
      </c>
      <c r="J2542" s="84" t="s">
        <v>662</v>
      </c>
      <c r="L2542" s="63" t="n">
        <f aca="false">IF(AND(A2543&lt;&gt;"",A2542=""),L2541+1,L2541)</f>
        <v>248</v>
      </c>
      <c r="M2542" s="80" t="str">
        <f aca="false">IF(OR(A2542="Insumo",A2542="Composição Auxiliar"),J2542,"")</f>
        <v/>
      </c>
      <c r="N2542" s="81" t="str">
        <f aca="false">IF(E2542="Mão de Obra",J2542,"")</f>
        <v/>
      </c>
      <c r="O2542" s="81" t="str">
        <f aca="false">IF(N2542&lt;&gt;"","",M2542)</f>
        <v/>
      </c>
      <c r="P2542" s="82" t="str">
        <f aca="false">IF(A2542="Composição",B2542,"")</f>
        <v/>
      </c>
      <c r="Q2542" s="81" t="str">
        <f aca="false">IF(P2542&lt;&gt;"",SUMIF(L2542:L2542,L2542,N2542:N2542),"")</f>
        <v/>
      </c>
      <c r="R2542" s="81" t="str">
        <f aca="false">IF(P2542&lt;&gt;"",SUMIF(L2542:L2542,L2542,O2542:O2542),"")</f>
        <v/>
      </c>
    </row>
    <row r="2543" customFormat="false" ht="25.5" hidden="false" customHeight="true" outlineLevel="0" collapsed="false">
      <c r="A2543" s="86" t="s">
        <v>663</v>
      </c>
      <c r="B2543" s="87" t="s">
        <v>1189</v>
      </c>
      <c r="C2543" s="86" t="s">
        <v>664</v>
      </c>
      <c r="D2543" s="86" t="s">
        <v>1190</v>
      </c>
      <c r="E2543" s="86" t="s">
        <v>801</v>
      </c>
      <c r="F2543" s="86"/>
      <c r="G2543" s="88" t="s">
        <v>729</v>
      </c>
      <c r="H2543" s="89" t="n">
        <v>1</v>
      </c>
      <c r="I2543" s="90" t="n">
        <f aca="false">SUMIF(L:L,$L2543,M:M)</f>
        <v>13.03</v>
      </c>
      <c r="J2543" s="90" t="n">
        <f aca="false">TRUNC(H2543*I2543,2)</f>
        <v>13.03</v>
      </c>
      <c r="L2543" s="63" t="n">
        <f aca="false">IF(AND(A2544&lt;&gt;"",A2543=""),L2542+1,L2542)</f>
        <v>248</v>
      </c>
      <c r="M2543" s="80" t="str">
        <f aca="false">IF(OR(A2543="Insumo",A2543="Composição Auxiliar"),J2543,"")</f>
        <v/>
      </c>
      <c r="N2543" s="81" t="str">
        <f aca="false">IF(E2543="Mão de Obra",J2543,"")</f>
        <v/>
      </c>
      <c r="O2543" s="81" t="str">
        <f aca="false">IF(N2543&lt;&gt;"","",M2543)</f>
        <v/>
      </c>
      <c r="P2543" s="82" t="str">
        <f aca="false">IF(A2543="Composição",B2543,"")</f>
        <v> 100659 </v>
      </c>
      <c r="Q2543" s="81" t="n">
        <f aca="false">IF(P2543&lt;&gt;"",SUMIF(L2543:L2543,L2543,N2543:N2543),"")</f>
        <v>0</v>
      </c>
      <c r="R2543" s="81" t="n">
        <f aca="false">IF(P2543&lt;&gt;"",SUMIF(L2543:L2543,L2543,O2543:O2543),"")</f>
        <v>0</v>
      </c>
    </row>
    <row r="2544" customFormat="false" ht="25.5" hidden="false" customHeight="true" outlineLevel="0" collapsed="false">
      <c r="A2544" s="91" t="s">
        <v>668</v>
      </c>
      <c r="B2544" s="92" t="s">
        <v>677</v>
      </c>
      <c r="C2544" s="91" t="s">
        <v>664</v>
      </c>
      <c r="D2544" s="91" t="s">
        <v>678</v>
      </c>
      <c r="E2544" s="91" t="s">
        <v>671</v>
      </c>
      <c r="F2544" s="91"/>
      <c r="G2544" s="93" t="s">
        <v>672</v>
      </c>
      <c r="H2544" s="94" t="n">
        <v>0.034</v>
      </c>
      <c r="I2544" s="95" t="n">
        <f aca="false">SUMIFS(J:J,A:A,"Composição",B:B,$B2544)</f>
        <v>18.93</v>
      </c>
      <c r="J2544" s="95" t="n">
        <f aca="false">TRUNC(H2544*I2544,2)</f>
        <v>0.64</v>
      </c>
      <c r="L2544" s="63" t="n">
        <f aca="false">IF(AND(A2545&lt;&gt;"",A2544=""),L2543+1,L2543)</f>
        <v>248</v>
      </c>
      <c r="M2544" s="80" t="n">
        <f aca="false">IF(OR(A2544="Insumo",A2544="Composição Auxiliar"),J2544,"")</f>
        <v>0.64</v>
      </c>
      <c r="N2544" s="81" t="str">
        <f aca="false">IF(E2544="Mão de Obra",J2544,"")</f>
        <v/>
      </c>
      <c r="O2544" s="81" t="n">
        <f aca="false">IF(N2544&lt;&gt;"","",M2544)</f>
        <v>0.64</v>
      </c>
      <c r="P2544" s="82" t="str">
        <f aca="false">IF(A2544="Composição",B2544,"")</f>
        <v/>
      </c>
      <c r="Q2544" s="81" t="str">
        <f aca="false">IF(P2544&lt;&gt;"",SUMIF(L2544:L2544,L2544,N2544:N2544),"")</f>
        <v/>
      </c>
      <c r="R2544" s="81" t="str">
        <f aca="false">IF(P2544&lt;&gt;"",SUMIF(L2544:L2544,L2544,O2544:O2544),"")</f>
        <v/>
      </c>
    </row>
    <row r="2545" customFormat="false" ht="25.5" hidden="false" customHeight="true" outlineLevel="0" collapsed="false">
      <c r="A2545" s="91" t="s">
        <v>668</v>
      </c>
      <c r="B2545" s="92" t="s">
        <v>1545</v>
      </c>
      <c r="C2545" s="91" t="s">
        <v>664</v>
      </c>
      <c r="D2545" s="91" t="s">
        <v>1546</v>
      </c>
      <c r="E2545" s="91" t="s">
        <v>671</v>
      </c>
      <c r="F2545" s="91"/>
      <c r="G2545" s="93" t="s">
        <v>672</v>
      </c>
      <c r="H2545" s="94" t="n">
        <v>0.068</v>
      </c>
      <c r="I2545" s="95" t="n">
        <f aca="false">SUMIFS(J:J,A:A,"Composição",B:B,$B2545)</f>
        <v>22.33</v>
      </c>
      <c r="J2545" s="95" t="n">
        <f aca="false">TRUNC(H2545*I2545,2)</f>
        <v>1.51</v>
      </c>
      <c r="L2545" s="63" t="n">
        <f aca="false">IF(AND(A2546&lt;&gt;"",A2545=""),L2544+1,L2544)</f>
        <v>248</v>
      </c>
      <c r="M2545" s="80" t="n">
        <f aca="false">IF(OR(A2545="Insumo",A2545="Composição Auxiliar"),J2545,"")</f>
        <v>1.51</v>
      </c>
      <c r="N2545" s="81" t="str">
        <f aca="false">IF(E2545="Mão de Obra",J2545,"")</f>
        <v/>
      </c>
      <c r="O2545" s="81" t="n">
        <f aca="false">IF(N2545&lt;&gt;"","",M2545)</f>
        <v>1.51</v>
      </c>
      <c r="P2545" s="82" t="str">
        <f aca="false">IF(A2545="Composição",B2545,"")</f>
        <v/>
      </c>
      <c r="Q2545" s="81" t="str">
        <f aca="false">IF(P2545&lt;&gt;"",SUMIF(L2545:L2545,L2545,N2545:N2545),"")</f>
        <v/>
      </c>
      <c r="R2545" s="81" t="str">
        <f aca="false">IF(P2545&lt;&gt;"",SUMIF(L2545:L2545,L2545,O2545:O2545),"")</f>
        <v/>
      </c>
    </row>
    <row r="2546" customFormat="false" ht="14.25" hidden="false" customHeight="false" outlineLevel="0" collapsed="false">
      <c r="A2546" s="96" t="s">
        <v>679</v>
      </c>
      <c r="B2546" s="97" t="s">
        <v>1798</v>
      </c>
      <c r="C2546" s="96" t="str">
        <f aca="false">VLOOKUP(B2546,INSUMOS!$A:$I,2,0)</f>
        <v>SINAPI</v>
      </c>
      <c r="D2546" s="96" t="str">
        <f aca="false">VLOOKUP(B2546,INSUMOS!$A:$I,3,0)</f>
        <v>PREGO DE ACO POLIDO SEM CABECA 15 X 15 (1 1/4 X 13)</v>
      </c>
      <c r="E2546" s="98" t="str">
        <f aca="false">VLOOKUP(B2546,INSUMOS!$A:$I,4,0)</f>
        <v>Material</v>
      </c>
      <c r="F2546" s="98"/>
      <c r="G2546" s="99" t="str">
        <f aca="false">VLOOKUP(B2546,INSUMOS!$A:$I,5,0)</f>
        <v>KG</v>
      </c>
      <c r="H2546" s="100" t="n">
        <v>0.006</v>
      </c>
      <c r="I2546" s="101" t="n">
        <f aca="false">VLOOKUP(B2546,INSUMOS!$A:$I,8,0)</f>
        <v>25.05</v>
      </c>
      <c r="J2546" s="101" t="n">
        <f aca="false">TRUNC(H2546*I2546,2)</f>
        <v>0.15</v>
      </c>
      <c r="L2546" s="63" t="n">
        <f aca="false">IF(AND(A2547&lt;&gt;"",A2546=""),L2545+1,L2545)</f>
        <v>248</v>
      </c>
      <c r="M2546" s="80" t="n">
        <f aca="false">IF(OR(A2546="Insumo",A2546="Composição Auxiliar"),J2546,"")</f>
        <v>0.15</v>
      </c>
      <c r="N2546" s="81" t="str">
        <f aca="false">IF(E2546="Mão de Obra",J2546,"")</f>
        <v/>
      </c>
      <c r="O2546" s="81" t="n">
        <f aca="false">IF(N2546&lt;&gt;"","",M2546)</f>
        <v>0.15</v>
      </c>
      <c r="P2546" s="82" t="str">
        <f aca="false">IF(A2546="Composição",B2546,"")</f>
        <v/>
      </c>
      <c r="Q2546" s="81" t="str">
        <f aca="false">IF(P2546&lt;&gt;"",SUMIF(L2546:L2546,L2546,N2546:N2546),"")</f>
        <v/>
      </c>
      <c r="R2546" s="81" t="str">
        <f aca="false">IF(P2546&lt;&gt;"",SUMIF(L2546:L2546,L2546,O2546:O2546),"")</f>
        <v/>
      </c>
    </row>
    <row r="2547" customFormat="false" ht="38.25" hidden="false" customHeight="false" outlineLevel="0" collapsed="false">
      <c r="A2547" s="96" t="s">
        <v>679</v>
      </c>
      <c r="B2547" s="97" t="s">
        <v>1797</v>
      </c>
      <c r="C2547" s="96" t="str">
        <f aca="false">VLOOKUP(B2547,INSUMOS!$A:$I,2,0)</f>
        <v>SINAPI</v>
      </c>
      <c r="D2547" s="96" t="str">
        <f aca="false">VLOOKUP(B2547,INSUMOS!$A:$I,3,0)</f>
        <v>GUARNICAO / ALIZAR / VISTA LISA EM MADEIRA MACICA, PARA PORTA  , E = *1* CM, L = *5* CM, CEDRINHO / ANGELIM COMERCIAL / TAURI/ CURUPIXA / PEROBA / CUMARU OU EQUIVALENTE DA REGIAO</v>
      </c>
      <c r="E2547" s="98" t="str">
        <f aca="false">VLOOKUP(B2547,INSUMOS!$A:$I,4,0)</f>
        <v>Material</v>
      </c>
      <c r="F2547" s="98"/>
      <c r="G2547" s="99" t="str">
        <f aca="false">VLOOKUP(B2547,INSUMOS!$A:$I,5,0)</f>
        <v>M</v>
      </c>
      <c r="H2547" s="100" t="n">
        <v>1.163</v>
      </c>
      <c r="I2547" s="101" t="n">
        <f aca="false">VLOOKUP(B2547,INSUMOS!$A:$I,8,0)</f>
        <v>9.23</v>
      </c>
      <c r="J2547" s="101" t="n">
        <f aca="false">TRUNC(H2547*I2547,2)</f>
        <v>10.73</v>
      </c>
      <c r="L2547" s="63" t="n">
        <f aca="false">IF(AND(A2548&lt;&gt;"",A2547=""),L2546+1,L2546)</f>
        <v>248</v>
      </c>
      <c r="M2547" s="80" t="n">
        <f aca="false">IF(OR(A2547="Insumo",A2547="Composição Auxiliar"),J2547,"")</f>
        <v>10.73</v>
      </c>
      <c r="N2547" s="81" t="str">
        <f aca="false">IF(E2547="Mão de Obra",J2547,"")</f>
        <v/>
      </c>
      <c r="O2547" s="81" t="n">
        <f aca="false">IF(N2547&lt;&gt;"","",M2547)</f>
        <v>10.73</v>
      </c>
      <c r="P2547" s="82" t="str">
        <f aca="false">IF(A2547="Composição",B2547,"")</f>
        <v/>
      </c>
      <c r="Q2547" s="81" t="str">
        <f aca="false">IF(P2547&lt;&gt;"",SUMIF(L2547:L2547,L2547,N2547:N2547),"")</f>
        <v/>
      </c>
      <c r="R2547" s="81" t="str">
        <f aca="false">IF(P2547&lt;&gt;"",SUMIF(L2547:L2547,L2547,O2547:O2547),"")</f>
        <v/>
      </c>
    </row>
    <row r="2548" customFormat="false" ht="14.25" hidden="false" customHeight="false" outlineLevel="0" collapsed="false">
      <c r="A2548" s="102"/>
      <c r="B2548" s="102"/>
      <c r="C2548" s="102"/>
      <c r="D2548" s="102"/>
      <c r="E2548" s="102"/>
      <c r="F2548" s="103"/>
      <c r="G2548" s="102"/>
      <c r="H2548" s="103"/>
      <c r="I2548" s="102"/>
      <c r="J2548" s="103"/>
      <c r="L2548" s="63" t="n">
        <f aca="false">IF(AND(A2549&lt;&gt;"",A2548=""),L2547+1,L2547)</f>
        <v>248</v>
      </c>
      <c r="M2548" s="80" t="str">
        <f aca="false">IF(OR(A2548="Insumo",A2548="Composição Auxiliar"),J2548,"")</f>
        <v/>
      </c>
      <c r="N2548" s="81" t="str">
        <f aca="false">IF(E2548="Mão de Obra",J2548,"")</f>
        <v/>
      </c>
      <c r="O2548" s="81" t="str">
        <f aca="false">IF(N2548&lt;&gt;"","",M2548)</f>
        <v/>
      </c>
      <c r="P2548" s="82" t="str">
        <f aca="false">IF(A2548="Composição",B2548,"")</f>
        <v/>
      </c>
      <c r="Q2548" s="81" t="str">
        <f aca="false">IF(P2548&lt;&gt;"",SUMIF(L2548:L2548,L2548,N2548:N2548),"")</f>
        <v/>
      </c>
      <c r="R2548" s="81" t="str">
        <f aca="false">IF(P2548&lt;&gt;"",SUMIF(L2548:L2548,L2548,O2548:O2548),"")</f>
        <v/>
      </c>
    </row>
    <row r="2549" customFormat="false" ht="15" hidden="false" customHeight="false" outlineLevel="0" collapsed="false">
      <c r="A2549" s="102"/>
      <c r="B2549" s="102"/>
      <c r="C2549" s="102"/>
      <c r="D2549" s="102"/>
      <c r="E2549" s="102"/>
      <c r="F2549" s="103"/>
      <c r="G2549" s="102"/>
      <c r="H2549" s="104"/>
      <c r="I2549" s="104"/>
      <c r="J2549" s="103"/>
      <c r="L2549" s="63" t="n">
        <f aca="false">IF(AND(A2550&lt;&gt;"",A2549=""),L2548+1,L2548)</f>
        <v>248</v>
      </c>
      <c r="M2549" s="80" t="str">
        <f aca="false">IF(OR(A2549="Insumo",A2549="Composição Auxiliar"),J2549,"")</f>
        <v/>
      </c>
      <c r="N2549" s="81" t="str">
        <f aca="false">IF(E2549="Mão de Obra",J2549,"")</f>
        <v/>
      </c>
      <c r="O2549" s="81" t="str">
        <f aca="false">IF(N2549&lt;&gt;"","",M2549)</f>
        <v/>
      </c>
      <c r="P2549" s="82" t="str">
        <f aca="false">IF(A2549="Composição",B2549,"")</f>
        <v/>
      </c>
      <c r="Q2549" s="81" t="str">
        <f aca="false">IF(P2549&lt;&gt;"",SUMIF(L2549:L2549,L2549,N2549:N2549),"")</f>
        <v/>
      </c>
      <c r="R2549" s="81" t="str">
        <f aca="false">IF(P2549&lt;&gt;"",SUMIF(L2549:L2549,L2549,O2549:O2549),"")</f>
        <v/>
      </c>
    </row>
    <row r="2550" customFormat="false" ht="15" hidden="false" customHeight="false" outlineLevel="0" collapsed="false">
      <c r="A2550" s="108"/>
      <c r="B2550" s="108"/>
      <c r="C2550" s="108"/>
      <c r="D2550" s="108"/>
      <c r="E2550" s="108"/>
      <c r="F2550" s="108"/>
      <c r="G2550" s="108"/>
      <c r="H2550" s="108"/>
      <c r="I2550" s="108"/>
      <c r="J2550" s="108"/>
      <c r="L2550" s="63" t="n">
        <f aca="false">IF(AND(A2551&lt;&gt;"",A2550=""),L2549+1,L2549)</f>
        <v>248</v>
      </c>
      <c r="M2550" s="80" t="str">
        <f aca="false">IF(OR(A2550="Insumo",A2550="Composição Auxiliar"),J2550,"")</f>
        <v/>
      </c>
      <c r="N2550" s="81" t="str">
        <f aca="false">IF(E2550="Mão de Obra",J2550,"")</f>
        <v/>
      </c>
      <c r="O2550" s="81" t="str">
        <f aca="false">IF(N2550&lt;&gt;"","",M2550)</f>
        <v/>
      </c>
      <c r="P2550" s="82" t="str">
        <f aca="false">IF(A2550="Composição",B2550,"")</f>
        <v/>
      </c>
      <c r="Q2550" s="81" t="str">
        <f aca="false">IF(P2550&lt;&gt;"",SUMIF(L2550:L2550,L2550,N2550:N2550),"")</f>
        <v/>
      </c>
      <c r="R2550" s="81" t="str">
        <f aca="false">IF(P2550&lt;&gt;"",SUMIF(L2550:L2550,L2550,O2550:O2550),"")</f>
        <v/>
      </c>
    </row>
    <row r="2551" customFormat="false" ht="15" hidden="false" customHeight="true" outlineLevel="0" collapsed="false">
      <c r="A2551" s="83"/>
      <c r="B2551" s="84" t="s">
        <v>655</v>
      </c>
      <c r="C2551" s="83" t="s">
        <v>656</v>
      </c>
      <c r="D2551" s="83" t="s">
        <v>657</v>
      </c>
      <c r="E2551" s="83" t="s">
        <v>658</v>
      </c>
      <c r="F2551" s="83"/>
      <c r="G2551" s="85" t="s">
        <v>659</v>
      </c>
      <c r="H2551" s="84" t="s">
        <v>660</v>
      </c>
      <c r="I2551" s="84" t="s">
        <v>661</v>
      </c>
      <c r="J2551" s="84" t="s">
        <v>662</v>
      </c>
      <c r="L2551" s="63" t="n">
        <f aca="false">IF(AND(A2552&lt;&gt;"",A2551=""),L2550+1,L2550)</f>
        <v>249</v>
      </c>
      <c r="M2551" s="80" t="str">
        <f aca="false">IF(OR(A2551="Insumo",A2551="Composição Auxiliar"),J2551,"")</f>
        <v/>
      </c>
      <c r="N2551" s="81" t="str">
        <f aca="false">IF(E2551="Mão de Obra",J2551,"")</f>
        <v/>
      </c>
      <c r="O2551" s="81" t="str">
        <f aca="false">IF(N2551&lt;&gt;"","",M2551)</f>
        <v/>
      </c>
      <c r="P2551" s="82" t="str">
        <f aca="false">IF(A2551="Composição",B2551,"")</f>
        <v/>
      </c>
      <c r="Q2551" s="81" t="str">
        <f aca="false">IF(P2551&lt;&gt;"",SUMIF(L2551:L2551,L2551,N2551:N2551),"")</f>
        <v/>
      </c>
      <c r="R2551" s="81" t="str">
        <f aca="false">IF(P2551&lt;&gt;"",SUMIF(L2551:L2551,L2551,O2551:O2551),"")</f>
        <v/>
      </c>
    </row>
    <row r="2552" customFormat="false" ht="38.25" hidden="false" customHeight="true" outlineLevel="0" collapsed="false">
      <c r="A2552" s="86" t="s">
        <v>663</v>
      </c>
      <c r="B2552" s="87" t="s">
        <v>808</v>
      </c>
      <c r="C2552" s="86" t="s">
        <v>664</v>
      </c>
      <c r="D2552" s="86" t="s">
        <v>809</v>
      </c>
      <c r="E2552" s="86" t="s">
        <v>675</v>
      </c>
      <c r="F2552" s="86"/>
      <c r="G2552" s="88" t="s">
        <v>676</v>
      </c>
      <c r="H2552" s="89" t="n">
        <v>1</v>
      </c>
      <c r="I2552" s="90" t="n">
        <f aca="false">SUMIF(L:L,$L2552,M:M)</f>
        <v>919.75</v>
      </c>
      <c r="J2552" s="90" t="n">
        <f aca="false">TRUNC(H2552*I2552,2)</f>
        <v>919.75</v>
      </c>
      <c r="L2552" s="63" t="n">
        <f aca="false">IF(AND(A2553&lt;&gt;"",A2552=""),L2551+1,L2551)</f>
        <v>249</v>
      </c>
      <c r="M2552" s="80" t="str">
        <f aca="false">IF(OR(A2552="Insumo",A2552="Composição Auxiliar"),J2552,"")</f>
        <v/>
      </c>
      <c r="N2552" s="81" t="str">
        <f aca="false">IF(E2552="Mão de Obra",J2552,"")</f>
        <v/>
      </c>
      <c r="O2552" s="81" t="str">
        <f aca="false">IF(N2552&lt;&gt;"","",M2552)</f>
        <v/>
      </c>
      <c r="P2552" s="82" t="str">
        <f aca="false">IF(A2552="Composição",B2552,"")</f>
        <v> 101165 </v>
      </c>
      <c r="Q2552" s="81" t="n">
        <f aca="false">IF(P2552&lt;&gt;"",SUMIF(L2552:L2552,L2552,N2552:N2552),"")</f>
        <v>0</v>
      </c>
      <c r="R2552" s="81" t="n">
        <f aca="false">IF(P2552&lt;&gt;"",SUMIF(L2552:L2552,L2552,O2552:O2552),"")</f>
        <v>0</v>
      </c>
    </row>
    <row r="2553" customFormat="false" ht="25.5" hidden="false" customHeight="true" outlineLevel="0" collapsed="false">
      <c r="A2553" s="91" t="s">
        <v>668</v>
      </c>
      <c r="B2553" s="92" t="s">
        <v>677</v>
      </c>
      <c r="C2553" s="91" t="s">
        <v>664</v>
      </c>
      <c r="D2553" s="91" t="s">
        <v>678</v>
      </c>
      <c r="E2553" s="91" t="s">
        <v>671</v>
      </c>
      <c r="F2553" s="91"/>
      <c r="G2553" s="93" t="s">
        <v>672</v>
      </c>
      <c r="H2553" s="94" t="n">
        <v>5.132</v>
      </c>
      <c r="I2553" s="95" t="n">
        <f aca="false">SUMIFS(J:J,A:A,"Composição",B:B,$B2553)</f>
        <v>18.93</v>
      </c>
      <c r="J2553" s="95" t="n">
        <f aca="false">TRUNC(H2553*I2553,2)</f>
        <v>97.14</v>
      </c>
      <c r="L2553" s="63" t="n">
        <f aca="false">IF(AND(A2554&lt;&gt;"",A2553=""),L2552+1,L2552)</f>
        <v>249</v>
      </c>
      <c r="M2553" s="80" t="n">
        <f aca="false">IF(OR(A2553="Insumo",A2553="Composição Auxiliar"),J2553,"")</f>
        <v>97.14</v>
      </c>
      <c r="N2553" s="81" t="str">
        <f aca="false">IF(E2553="Mão de Obra",J2553,"")</f>
        <v/>
      </c>
      <c r="O2553" s="81" t="n">
        <f aca="false">IF(N2553&lt;&gt;"","",M2553)</f>
        <v>97.14</v>
      </c>
      <c r="P2553" s="82" t="str">
        <f aca="false">IF(A2553="Composição",B2553,"")</f>
        <v/>
      </c>
      <c r="Q2553" s="81" t="str">
        <f aca="false">IF(P2553&lt;&gt;"",SUMIF(L2553:L2553,L2553,N2553:N2553),"")</f>
        <v/>
      </c>
      <c r="R2553" s="81" t="str">
        <f aca="false">IF(P2553&lt;&gt;"",SUMIF(L2553:L2553,L2553,O2553:O2553),"")</f>
        <v/>
      </c>
    </row>
    <row r="2554" customFormat="false" ht="25.5" hidden="false" customHeight="true" outlineLevel="0" collapsed="false">
      <c r="A2554" s="91" t="s">
        <v>668</v>
      </c>
      <c r="B2554" s="92" t="s">
        <v>819</v>
      </c>
      <c r="C2554" s="91" t="s">
        <v>664</v>
      </c>
      <c r="D2554" s="91" t="s">
        <v>820</v>
      </c>
      <c r="E2554" s="91" t="s">
        <v>671</v>
      </c>
      <c r="F2554" s="91"/>
      <c r="G2554" s="93" t="s">
        <v>672</v>
      </c>
      <c r="H2554" s="94" t="n">
        <v>10.263</v>
      </c>
      <c r="I2554" s="95" t="n">
        <f aca="false">SUMIFS(J:J,A:A,"Composição",B:B,$B2554)</f>
        <v>23.68</v>
      </c>
      <c r="J2554" s="95" t="n">
        <f aca="false">TRUNC(H2554*I2554,2)</f>
        <v>243.02</v>
      </c>
      <c r="L2554" s="63" t="n">
        <f aca="false">IF(AND(A2555&lt;&gt;"",A2554=""),L2553+1,L2553)</f>
        <v>249</v>
      </c>
      <c r="M2554" s="80" t="n">
        <f aca="false">IF(OR(A2554="Insumo",A2554="Composição Auxiliar"),J2554,"")</f>
        <v>243.02</v>
      </c>
      <c r="N2554" s="81" t="str">
        <f aca="false">IF(E2554="Mão de Obra",J2554,"")</f>
        <v/>
      </c>
      <c r="O2554" s="81" t="n">
        <f aca="false">IF(N2554&lt;&gt;"","",M2554)</f>
        <v>243.02</v>
      </c>
      <c r="P2554" s="82" t="str">
        <f aca="false">IF(A2554="Composição",B2554,"")</f>
        <v/>
      </c>
      <c r="Q2554" s="81" t="str">
        <f aca="false">IF(P2554&lt;&gt;"",SUMIF(L2554:L2554,L2554,N2554:N2554),"")</f>
        <v/>
      </c>
      <c r="R2554" s="81" t="str">
        <f aca="false">IF(P2554&lt;&gt;"",SUMIF(L2554:L2554,L2554,O2554:O2554),"")</f>
        <v/>
      </c>
    </row>
    <row r="2555" customFormat="false" ht="51" hidden="false" customHeight="true" outlineLevel="0" collapsed="false">
      <c r="A2555" s="91" t="s">
        <v>668</v>
      </c>
      <c r="B2555" s="92" t="s">
        <v>1083</v>
      </c>
      <c r="C2555" s="91" t="s">
        <v>664</v>
      </c>
      <c r="D2555" s="91" t="s">
        <v>1084</v>
      </c>
      <c r="E2555" s="91" t="s">
        <v>671</v>
      </c>
      <c r="F2555" s="91"/>
      <c r="G2555" s="93" t="s">
        <v>676</v>
      </c>
      <c r="H2555" s="94" t="n">
        <v>0.13</v>
      </c>
      <c r="I2555" s="95" t="n">
        <f aca="false">SUMIFS(J:J,A:A,"Composição",B:B,$B2555)</f>
        <v>574.07</v>
      </c>
      <c r="J2555" s="95" t="n">
        <f aca="false">TRUNC(H2555*I2555,2)</f>
        <v>74.62</v>
      </c>
      <c r="L2555" s="63" t="n">
        <f aca="false">IF(AND(A2556&lt;&gt;"",A2555=""),L2554+1,L2554)</f>
        <v>249</v>
      </c>
      <c r="M2555" s="80" t="n">
        <f aca="false">IF(OR(A2555="Insumo",A2555="Composição Auxiliar"),J2555,"")</f>
        <v>74.62</v>
      </c>
      <c r="N2555" s="81" t="str">
        <f aca="false">IF(E2555="Mão de Obra",J2555,"")</f>
        <v/>
      </c>
      <c r="O2555" s="81" t="n">
        <f aca="false">IF(N2555&lt;&gt;"","",M2555)</f>
        <v>74.62</v>
      </c>
      <c r="P2555" s="82" t="str">
        <f aca="false">IF(A2555="Composição",B2555,"")</f>
        <v/>
      </c>
      <c r="Q2555" s="81" t="str">
        <f aca="false">IF(P2555&lt;&gt;"",SUMIF(L2555:L2555,L2555,N2555:N2555),"")</f>
        <v/>
      </c>
      <c r="R2555" s="81" t="str">
        <f aca="false">IF(P2555&lt;&gt;"",SUMIF(L2555:L2555,L2555,O2555:O2555),"")</f>
        <v/>
      </c>
    </row>
    <row r="2556" customFormat="false" ht="25.5" hidden="false" customHeight="false" outlineLevel="0" collapsed="false">
      <c r="A2556" s="96" t="s">
        <v>679</v>
      </c>
      <c r="B2556" s="97" t="s">
        <v>1799</v>
      </c>
      <c r="C2556" s="96" t="str">
        <f aca="false">VLOOKUP(B2556,INSUMOS!$A:$I,2,0)</f>
        <v>SINAPI</v>
      </c>
      <c r="D2556" s="96" t="str">
        <f aca="false">VLOOKUP(B2556,INSUMOS!$A:$I,3,0)</f>
        <v>BLOCO DE CONCRETO ESTRUTURAL 14 X 19 X 29 CM, FBK 6 MPA (NBR 6136)</v>
      </c>
      <c r="E2556" s="98" t="str">
        <f aca="false">VLOOKUP(B2556,INSUMOS!$A:$I,4,0)</f>
        <v>Material</v>
      </c>
      <c r="F2556" s="98"/>
      <c r="G2556" s="99" t="str">
        <f aca="false">VLOOKUP(B2556,INSUMOS!$A:$I,5,0)</f>
        <v>UN</v>
      </c>
      <c r="H2556" s="100" t="n">
        <v>122.27</v>
      </c>
      <c r="I2556" s="101" t="n">
        <f aca="false">VLOOKUP(B2556,INSUMOS!$A:$I,8,0)</f>
        <v>4.13</v>
      </c>
      <c r="J2556" s="101" t="n">
        <f aca="false">TRUNC(H2556*I2556,2)</f>
        <v>504.97</v>
      </c>
      <c r="L2556" s="63" t="n">
        <f aca="false">IF(AND(A2557&lt;&gt;"",A2556=""),L2555+1,L2555)</f>
        <v>249</v>
      </c>
      <c r="M2556" s="80" t="n">
        <f aca="false">IF(OR(A2556="Insumo",A2556="Composição Auxiliar"),J2556,"")</f>
        <v>504.97</v>
      </c>
      <c r="N2556" s="81" t="str">
        <f aca="false">IF(E2556="Mão de Obra",J2556,"")</f>
        <v/>
      </c>
      <c r="O2556" s="81" t="n">
        <f aca="false">IF(N2556&lt;&gt;"","",M2556)</f>
        <v>504.97</v>
      </c>
      <c r="P2556" s="82" t="str">
        <f aca="false">IF(A2556="Composição",B2556,"")</f>
        <v/>
      </c>
      <c r="Q2556" s="81" t="str">
        <f aca="false">IF(P2556&lt;&gt;"",SUMIF(L2556:L2556,L2556,N2556:N2556),"")</f>
        <v/>
      </c>
      <c r="R2556" s="81" t="str">
        <f aca="false">IF(P2556&lt;&gt;"",SUMIF(L2556:L2556,L2556,O2556:O2556),"")</f>
        <v/>
      </c>
    </row>
    <row r="2557" customFormat="false" ht="14.25" hidden="false" customHeight="false" outlineLevel="0" collapsed="false">
      <c r="A2557" s="102"/>
      <c r="B2557" s="102"/>
      <c r="C2557" s="102"/>
      <c r="D2557" s="102"/>
      <c r="E2557" s="102"/>
      <c r="F2557" s="103"/>
      <c r="G2557" s="102"/>
      <c r="H2557" s="103"/>
      <c r="I2557" s="102"/>
      <c r="J2557" s="103"/>
      <c r="L2557" s="63" t="n">
        <f aca="false">IF(AND(A2558&lt;&gt;"",A2557=""),L2556+1,L2556)</f>
        <v>249</v>
      </c>
      <c r="M2557" s="80" t="str">
        <f aca="false">IF(OR(A2557="Insumo",A2557="Composição Auxiliar"),J2557,"")</f>
        <v/>
      </c>
      <c r="N2557" s="81" t="str">
        <f aca="false">IF(E2557="Mão de Obra",J2557,"")</f>
        <v/>
      </c>
      <c r="O2557" s="81" t="str">
        <f aca="false">IF(N2557&lt;&gt;"","",M2557)</f>
        <v/>
      </c>
      <c r="P2557" s="82" t="str">
        <f aca="false">IF(A2557="Composição",B2557,"")</f>
        <v/>
      </c>
      <c r="Q2557" s="81" t="str">
        <f aca="false">IF(P2557&lt;&gt;"",SUMIF(L2557:L2557,L2557,N2557:N2557),"")</f>
        <v/>
      </c>
      <c r="R2557" s="81" t="str">
        <f aca="false">IF(P2557&lt;&gt;"",SUMIF(L2557:L2557,L2557,O2557:O2557),"")</f>
        <v/>
      </c>
    </row>
    <row r="2558" customFormat="false" ht="15" hidden="false" customHeight="false" outlineLevel="0" collapsed="false">
      <c r="A2558" s="102"/>
      <c r="B2558" s="102"/>
      <c r="C2558" s="102"/>
      <c r="D2558" s="102"/>
      <c r="E2558" s="102"/>
      <c r="F2558" s="103"/>
      <c r="G2558" s="102"/>
      <c r="H2558" s="104"/>
      <c r="I2558" s="104"/>
      <c r="J2558" s="103"/>
      <c r="L2558" s="63" t="n">
        <f aca="false">IF(AND(A2559&lt;&gt;"",A2558=""),L2557+1,L2557)</f>
        <v>249</v>
      </c>
      <c r="M2558" s="80" t="str">
        <f aca="false">IF(OR(A2558="Insumo",A2558="Composição Auxiliar"),J2558,"")</f>
        <v/>
      </c>
      <c r="N2558" s="81" t="str">
        <f aca="false">IF(E2558="Mão de Obra",J2558,"")</f>
        <v/>
      </c>
      <c r="O2558" s="81" t="str">
        <f aca="false">IF(N2558&lt;&gt;"","",M2558)</f>
        <v/>
      </c>
      <c r="P2558" s="82" t="str">
        <f aca="false">IF(A2558="Composição",B2558,"")</f>
        <v/>
      </c>
      <c r="Q2558" s="81" t="str">
        <f aca="false">IF(P2558&lt;&gt;"",SUMIF(L2558:L2558,L2558,N2558:N2558),"")</f>
        <v/>
      </c>
      <c r="R2558" s="81" t="str">
        <f aca="false">IF(P2558&lt;&gt;"",SUMIF(L2558:L2558,L2558,O2558:O2558),"")</f>
        <v/>
      </c>
    </row>
    <row r="2559" customFormat="false" ht="15" hidden="false" customHeight="false" outlineLevel="0" collapsed="false">
      <c r="A2559" s="108"/>
      <c r="B2559" s="108"/>
      <c r="C2559" s="108"/>
      <c r="D2559" s="108"/>
      <c r="E2559" s="108"/>
      <c r="F2559" s="108"/>
      <c r="G2559" s="108"/>
      <c r="H2559" s="108"/>
      <c r="I2559" s="108"/>
      <c r="J2559" s="108"/>
      <c r="L2559" s="63" t="n">
        <f aca="false">IF(AND(A2560&lt;&gt;"",A2559=""),L2558+1,L2558)</f>
        <v>249</v>
      </c>
      <c r="M2559" s="80" t="str">
        <f aca="false">IF(OR(A2559="Insumo",A2559="Composição Auxiliar"),J2559,"")</f>
        <v/>
      </c>
      <c r="N2559" s="81" t="str">
        <f aca="false">IF(E2559="Mão de Obra",J2559,"")</f>
        <v/>
      </c>
      <c r="O2559" s="81" t="str">
        <f aca="false">IF(N2559&lt;&gt;"","",M2559)</f>
        <v/>
      </c>
      <c r="P2559" s="82" t="str">
        <f aca="false">IF(A2559="Composição",B2559,"")</f>
        <v/>
      </c>
      <c r="Q2559" s="81" t="str">
        <f aca="false">IF(P2559&lt;&gt;"",SUMIF(L2559:L2559,L2559,N2559:N2559),"")</f>
        <v/>
      </c>
      <c r="R2559" s="81" t="str">
        <f aca="false">IF(P2559&lt;&gt;"",SUMIF(L2559:L2559,L2559,O2559:O2559),"")</f>
        <v/>
      </c>
    </row>
    <row r="2560" customFormat="false" ht="15" hidden="false" customHeight="true" outlineLevel="0" collapsed="false">
      <c r="A2560" s="83"/>
      <c r="B2560" s="84" t="s">
        <v>655</v>
      </c>
      <c r="C2560" s="83" t="s">
        <v>656</v>
      </c>
      <c r="D2560" s="83" t="s">
        <v>657</v>
      </c>
      <c r="E2560" s="83" t="s">
        <v>658</v>
      </c>
      <c r="F2560" s="83"/>
      <c r="G2560" s="85" t="s">
        <v>659</v>
      </c>
      <c r="H2560" s="84" t="s">
        <v>660</v>
      </c>
      <c r="I2560" s="84" t="s">
        <v>661</v>
      </c>
      <c r="J2560" s="84" t="s">
        <v>662</v>
      </c>
      <c r="L2560" s="63" t="n">
        <f aca="false">IF(AND(A2561&lt;&gt;"",A2560=""),L2559+1,L2559)</f>
        <v>250</v>
      </c>
      <c r="M2560" s="80" t="str">
        <f aca="false">IF(OR(A2560="Insumo",A2560="Composição Auxiliar"),J2560,"")</f>
        <v/>
      </c>
      <c r="N2560" s="81" t="str">
        <f aca="false">IF(E2560="Mão de Obra",J2560,"")</f>
        <v/>
      </c>
      <c r="O2560" s="81" t="str">
        <f aca="false">IF(N2560&lt;&gt;"","",M2560)</f>
        <v/>
      </c>
      <c r="P2560" s="82" t="str">
        <f aca="false">IF(A2560="Composição",B2560,"")</f>
        <v/>
      </c>
      <c r="Q2560" s="81" t="str">
        <f aca="false">IF(P2560&lt;&gt;"",SUMIF(L2560:L2560,L2560,N2560:N2560),"")</f>
        <v/>
      </c>
      <c r="R2560" s="81" t="str">
        <f aca="false">IF(P2560&lt;&gt;"",SUMIF(L2560:L2560,L2560,O2560:O2560),"")</f>
        <v/>
      </c>
    </row>
    <row r="2561" customFormat="false" ht="38.25" hidden="false" customHeight="true" outlineLevel="0" collapsed="false">
      <c r="A2561" s="86" t="s">
        <v>663</v>
      </c>
      <c r="B2561" s="87" t="s">
        <v>1075</v>
      </c>
      <c r="C2561" s="86" t="s">
        <v>664</v>
      </c>
      <c r="D2561" s="86" t="s">
        <v>1076</v>
      </c>
      <c r="E2561" s="86" t="s">
        <v>1070</v>
      </c>
      <c r="F2561" s="86"/>
      <c r="G2561" s="88" t="s">
        <v>667</v>
      </c>
      <c r="H2561" s="89" t="n">
        <v>1</v>
      </c>
      <c r="I2561" s="90" t="n">
        <f aca="false">SUMIF(L:L,$L2561,M:M)</f>
        <v>78.84</v>
      </c>
      <c r="J2561" s="90" t="n">
        <f aca="false">TRUNC(H2561*I2561,2)</f>
        <v>78.84</v>
      </c>
      <c r="L2561" s="63" t="n">
        <f aca="false">IF(AND(A2562&lt;&gt;"",A2561=""),L2560+1,L2560)</f>
        <v>250</v>
      </c>
      <c r="M2561" s="80" t="str">
        <f aca="false">IF(OR(A2561="Insumo",A2561="Composição Auxiliar"),J2561,"")</f>
        <v/>
      </c>
      <c r="N2561" s="81" t="str">
        <f aca="false">IF(E2561="Mão de Obra",J2561,"")</f>
        <v/>
      </c>
      <c r="O2561" s="81" t="str">
        <f aca="false">IF(N2561&lt;&gt;"","",M2561)</f>
        <v/>
      </c>
      <c r="P2561" s="82" t="str">
        <f aca="false">IF(A2561="Composição",B2561,"")</f>
        <v> 103330 </v>
      </c>
      <c r="Q2561" s="81" t="n">
        <f aca="false">IF(P2561&lt;&gt;"",SUMIF(L2561:L2561,L2561,N2561:N2561),"")</f>
        <v>0</v>
      </c>
      <c r="R2561" s="81" t="n">
        <f aca="false">IF(P2561&lt;&gt;"",SUMIF(L2561:L2561,L2561,O2561:O2561),"")</f>
        <v>0</v>
      </c>
    </row>
    <row r="2562" customFormat="false" ht="25.5" hidden="false" customHeight="true" outlineLevel="0" collapsed="false">
      <c r="A2562" s="91" t="s">
        <v>668</v>
      </c>
      <c r="B2562" s="92" t="s">
        <v>819</v>
      </c>
      <c r="C2562" s="91" t="s">
        <v>664</v>
      </c>
      <c r="D2562" s="91" t="s">
        <v>820</v>
      </c>
      <c r="E2562" s="91" t="s">
        <v>671</v>
      </c>
      <c r="F2562" s="91"/>
      <c r="G2562" s="93" t="s">
        <v>672</v>
      </c>
      <c r="H2562" s="94" t="n">
        <v>1.2</v>
      </c>
      <c r="I2562" s="95" t="n">
        <f aca="false">SUMIFS(J:J,A:A,"Composição",B:B,$B2562)</f>
        <v>23.68</v>
      </c>
      <c r="J2562" s="95" t="n">
        <f aca="false">TRUNC(H2562*I2562,2)</f>
        <v>28.41</v>
      </c>
      <c r="L2562" s="63" t="n">
        <f aca="false">IF(AND(A2563&lt;&gt;"",A2562=""),L2561+1,L2561)</f>
        <v>250</v>
      </c>
      <c r="M2562" s="80" t="n">
        <f aca="false">IF(OR(A2562="Insumo",A2562="Composição Auxiliar"),J2562,"")</f>
        <v>28.41</v>
      </c>
      <c r="N2562" s="81" t="str">
        <f aca="false">IF(E2562="Mão de Obra",J2562,"")</f>
        <v/>
      </c>
      <c r="O2562" s="81" t="n">
        <f aca="false">IF(N2562&lt;&gt;"","",M2562)</f>
        <v>28.41</v>
      </c>
      <c r="P2562" s="82" t="str">
        <f aca="false">IF(A2562="Composição",B2562,"")</f>
        <v/>
      </c>
      <c r="Q2562" s="81" t="str">
        <f aca="false">IF(P2562&lt;&gt;"",SUMIF(L2562:L2562,L2562,N2562:N2562),"")</f>
        <v/>
      </c>
      <c r="R2562" s="81" t="str">
        <f aca="false">IF(P2562&lt;&gt;"",SUMIF(L2562:L2562,L2562,O2562:O2562),"")</f>
        <v/>
      </c>
    </row>
    <row r="2563" customFormat="false" ht="51" hidden="false" customHeight="true" outlineLevel="0" collapsed="false">
      <c r="A2563" s="91" t="s">
        <v>668</v>
      </c>
      <c r="B2563" s="92" t="s">
        <v>1083</v>
      </c>
      <c r="C2563" s="91" t="s">
        <v>664</v>
      </c>
      <c r="D2563" s="91" t="s">
        <v>1084</v>
      </c>
      <c r="E2563" s="91" t="s">
        <v>671</v>
      </c>
      <c r="F2563" s="91"/>
      <c r="G2563" s="93" t="s">
        <v>676</v>
      </c>
      <c r="H2563" s="94" t="n">
        <v>0.0098</v>
      </c>
      <c r="I2563" s="95" t="n">
        <f aca="false">SUMIFS(J:J,A:A,"Composição",B:B,$B2563)</f>
        <v>574.07</v>
      </c>
      <c r="J2563" s="95" t="n">
        <f aca="false">TRUNC(H2563*I2563,2)</f>
        <v>5.62</v>
      </c>
      <c r="L2563" s="63" t="n">
        <f aca="false">IF(AND(A2564&lt;&gt;"",A2563=""),L2562+1,L2562)</f>
        <v>250</v>
      </c>
      <c r="M2563" s="80" t="n">
        <f aca="false">IF(OR(A2563="Insumo",A2563="Composição Auxiliar"),J2563,"")</f>
        <v>5.62</v>
      </c>
      <c r="N2563" s="81" t="str">
        <f aca="false">IF(E2563="Mão de Obra",J2563,"")</f>
        <v/>
      </c>
      <c r="O2563" s="81" t="n">
        <f aca="false">IF(N2563&lt;&gt;"","",M2563)</f>
        <v>5.62</v>
      </c>
      <c r="P2563" s="82" t="str">
        <f aca="false">IF(A2563="Composição",B2563,"")</f>
        <v/>
      </c>
      <c r="Q2563" s="81" t="str">
        <f aca="false">IF(P2563&lt;&gt;"",SUMIF(L2563:L2563,L2563,N2563:N2563),"")</f>
        <v/>
      </c>
      <c r="R2563" s="81" t="str">
        <f aca="false">IF(P2563&lt;&gt;"",SUMIF(L2563:L2563,L2563,O2563:O2563),"")</f>
        <v/>
      </c>
    </row>
    <row r="2564" customFormat="false" ht="25.5" hidden="false" customHeight="true" outlineLevel="0" collapsed="false">
      <c r="A2564" s="91" t="s">
        <v>668</v>
      </c>
      <c r="B2564" s="92" t="s">
        <v>677</v>
      </c>
      <c r="C2564" s="91" t="s">
        <v>664</v>
      </c>
      <c r="D2564" s="91" t="s">
        <v>678</v>
      </c>
      <c r="E2564" s="91" t="s">
        <v>671</v>
      </c>
      <c r="F2564" s="91"/>
      <c r="G2564" s="93" t="s">
        <v>672</v>
      </c>
      <c r="H2564" s="94" t="n">
        <v>0.6</v>
      </c>
      <c r="I2564" s="95" t="n">
        <f aca="false">SUMIFS(J:J,A:A,"Composição",B:B,$B2564)</f>
        <v>18.93</v>
      </c>
      <c r="J2564" s="95" t="n">
        <f aca="false">TRUNC(H2564*I2564,2)</f>
        <v>11.35</v>
      </c>
      <c r="L2564" s="63" t="n">
        <f aca="false">IF(AND(A2565&lt;&gt;"",A2564=""),L2563+1,L2563)</f>
        <v>250</v>
      </c>
      <c r="M2564" s="80" t="n">
        <f aca="false">IF(OR(A2564="Insumo",A2564="Composição Auxiliar"),J2564,"")</f>
        <v>11.35</v>
      </c>
      <c r="N2564" s="81" t="str">
        <f aca="false">IF(E2564="Mão de Obra",J2564,"")</f>
        <v/>
      </c>
      <c r="O2564" s="81" t="n">
        <f aca="false">IF(N2564&lt;&gt;"","",M2564)</f>
        <v>11.35</v>
      </c>
      <c r="P2564" s="82" t="str">
        <f aca="false">IF(A2564="Composição",B2564,"")</f>
        <v/>
      </c>
      <c r="Q2564" s="81" t="str">
        <f aca="false">IF(P2564&lt;&gt;"",SUMIF(L2564:L2564,L2564,N2564:N2564),"")</f>
        <v/>
      </c>
      <c r="R2564" s="81" t="str">
        <f aca="false">IF(P2564&lt;&gt;"",SUMIF(L2564:L2564,L2564,O2564:O2564),"")</f>
        <v/>
      </c>
    </row>
    <row r="2565" customFormat="false" ht="25.5" hidden="false" customHeight="false" outlineLevel="0" collapsed="false">
      <c r="A2565" s="96" t="s">
        <v>679</v>
      </c>
      <c r="B2565" s="97" t="s">
        <v>1800</v>
      </c>
      <c r="C2565" s="96" t="str">
        <f aca="false">VLOOKUP(B2565,INSUMOS!$A:$I,2,0)</f>
        <v>SINAPI</v>
      </c>
      <c r="D2565" s="96" t="str">
        <f aca="false">VLOOKUP(B2565,INSUMOS!$A:$I,3,0)</f>
        <v>TELA DE ACO SOLDADA GALVANIZADA/ZINCADA PARA ALVENARIA, FIO D = *1,20 A 1,70* MM, MALHA 15 X 15 MM, (C X L) *50 X 10,5* CM</v>
      </c>
      <c r="E2565" s="98" t="str">
        <f aca="false">VLOOKUP(B2565,INSUMOS!$A:$I,4,0)</f>
        <v>Material</v>
      </c>
      <c r="F2565" s="98"/>
      <c r="G2565" s="99" t="str">
        <f aca="false">VLOOKUP(B2565,INSUMOS!$A:$I,5,0)</f>
        <v>M</v>
      </c>
      <c r="H2565" s="100" t="n">
        <v>0.42</v>
      </c>
      <c r="I2565" s="101" t="n">
        <f aca="false">VLOOKUP(B2565,INSUMOS!$A:$I,8,0)</f>
        <v>3.3</v>
      </c>
      <c r="J2565" s="101" t="n">
        <f aca="false">TRUNC(H2565*I2565,2)</f>
        <v>1.38</v>
      </c>
      <c r="L2565" s="63" t="n">
        <f aca="false">IF(AND(A2566&lt;&gt;"",A2565=""),L2564+1,L2564)</f>
        <v>250</v>
      </c>
      <c r="M2565" s="80" t="n">
        <f aca="false">IF(OR(A2565="Insumo",A2565="Composição Auxiliar"),J2565,"")</f>
        <v>1.38</v>
      </c>
      <c r="N2565" s="81" t="str">
        <f aca="false">IF(E2565="Mão de Obra",J2565,"")</f>
        <v/>
      </c>
      <c r="O2565" s="81" t="n">
        <f aca="false">IF(N2565&lt;&gt;"","",M2565)</f>
        <v>1.38</v>
      </c>
      <c r="P2565" s="82" t="str">
        <f aca="false">IF(A2565="Composição",B2565,"")</f>
        <v/>
      </c>
      <c r="Q2565" s="81" t="str">
        <f aca="false">IF(P2565&lt;&gt;"",SUMIF(L2565:L2565,L2565,N2565:N2565),"")</f>
        <v/>
      </c>
      <c r="R2565" s="81" t="str">
        <f aca="false">IF(P2565&lt;&gt;"",SUMIF(L2565:L2565,L2565,O2565:O2565),"")</f>
        <v/>
      </c>
    </row>
    <row r="2566" customFormat="false" ht="25.5" hidden="false" customHeight="false" outlineLevel="0" collapsed="false">
      <c r="A2566" s="96" t="s">
        <v>679</v>
      </c>
      <c r="B2566" s="97" t="s">
        <v>1801</v>
      </c>
      <c r="C2566" s="96" t="str">
        <f aca="false">VLOOKUP(B2566,INSUMOS!$A:$I,2,0)</f>
        <v>SINAPI</v>
      </c>
      <c r="D2566" s="96" t="str">
        <f aca="false">VLOOKUP(B2566,INSUMOS!$A:$I,3,0)</f>
        <v>BLOCO CERAMICO / TIJOLO VAZADO PARA ALVENARIA DE VEDACAO, FUROS NA HORIZONTAL, 11,5 X 19 X 19 CM (NBR 15270)</v>
      </c>
      <c r="E2566" s="98" t="str">
        <f aca="false">VLOOKUP(B2566,INSUMOS!$A:$I,4,0)</f>
        <v>Material</v>
      </c>
      <c r="F2566" s="98"/>
      <c r="G2566" s="99" t="str">
        <f aca="false">VLOOKUP(B2566,INSUMOS!$A:$I,5,0)</f>
        <v>UN</v>
      </c>
      <c r="H2566" s="100" t="n">
        <v>28.31</v>
      </c>
      <c r="I2566" s="101" t="n">
        <f aca="false">VLOOKUP(B2566,INSUMOS!$A:$I,8,0)</f>
        <v>1.12</v>
      </c>
      <c r="J2566" s="101" t="n">
        <f aca="false">TRUNC(H2566*I2566,2)</f>
        <v>31.7</v>
      </c>
      <c r="L2566" s="63" t="n">
        <f aca="false">IF(AND(A2567&lt;&gt;"",A2566=""),L2565+1,L2565)</f>
        <v>250</v>
      </c>
      <c r="M2566" s="80" t="n">
        <f aca="false">IF(OR(A2566="Insumo",A2566="Composição Auxiliar"),J2566,"")</f>
        <v>31.7</v>
      </c>
      <c r="N2566" s="81" t="str">
        <f aca="false">IF(E2566="Mão de Obra",J2566,"")</f>
        <v/>
      </c>
      <c r="O2566" s="81" t="n">
        <f aca="false">IF(N2566&lt;&gt;"","",M2566)</f>
        <v>31.7</v>
      </c>
      <c r="P2566" s="82" t="str">
        <f aca="false">IF(A2566="Composição",B2566,"")</f>
        <v/>
      </c>
      <c r="Q2566" s="81" t="str">
        <f aca="false">IF(P2566&lt;&gt;"",SUMIF(L2566:L2566,L2566,N2566:N2566),"")</f>
        <v/>
      </c>
      <c r="R2566" s="81" t="str">
        <f aca="false">IF(P2566&lt;&gt;"",SUMIF(L2566:L2566,L2566,O2566:O2566),"")</f>
        <v/>
      </c>
    </row>
    <row r="2567" customFormat="false" ht="14.25" hidden="false" customHeight="false" outlineLevel="0" collapsed="false">
      <c r="A2567" s="96" t="s">
        <v>679</v>
      </c>
      <c r="B2567" s="97" t="s">
        <v>1087</v>
      </c>
      <c r="C2567" s="96" t="str">
        <f aca="false">VLOOKUP(B2567,INSUMOS!$A:$I,2,0)</f>
        <v>SINAPI</v>
      </c>
      <c r="D2567" s="96" t="str">
        <f aca="false">VLOOKUP(B2567,INSUMOS!$A:$I,3,0)</f>
        <v>PINO DE ACO COM FURO, HASTE = 27 MM (ACAO DIRETA)</v>
      </c>
      <c r="E2567" s="98" t="str">
        <f aca="false">VLOOKUP(B2567,INSUMOS!$A:$I,4,0)</f>
        <v>Material</v>
      </c>
      <c r="F2567" s="98"/>
      <c r="G2567" s="99" t="str">
        <f aca="false">VLOOKUP(B2567,INSUMOS!$A:$I,5,0)</f>
        <v>CENTO</v>
      </c>
      <c r="H2567" s="100" t="n">
        <v>0.01</v>
      </c>
      <c r="I2567" s="101" t="n">
        <f aca="false">VLOOKUP(B2567,INSUMOS!$A:$I,8,0)</f>
        <v>38.74</v>
      </c>
      <c r="J2567" s="101" t="n">
        <f aca="false">TRUNC(H2567*I2567,2)</f>
        <v>0.38</v>
      </c>
      <c r="L2567" s="63" t="n">
        <f aca="false">IF(AND(A2568&lt;&gt;"",A2567=""),L2566+1,L2566)</f>
        <v>250</v>
      </c>
      <c r="M2567" s="80" t="n">
        <f aca="false">IF(OR(A2567="Insumo",A2567="Composição Auxiliar"),J2567,"")</f>
        <v>0.38</v>
      </c>
      <c r="N2567" s="81" t="str">
        <f aca="false">IF(E2567="Mão de Obra",J2567,"")</f>
        <v/>
      </c>
      <c r="O2567" s="81" t="n">
        <f aca="false">IF(N2567&lt;&gt;"","",M2567)</f>
        <v>0.38</v>
      </c>
      <c r="P2567" s="82" t="str">
        <f aca="false">IF(A2567="Composição",B2567,"")</f>
        <v/>
      </c>
      <c r="Q2567" s="81" t="str">
        <f aca="false">IF(P2567&lt;&gt;"",SUMIF(L2567:L2567,L2567,N2567:N2567),"")</f>
        <v/>
      </c>
      <c r="R2567" s="81" t="str">
        <f aca="false">IF(P2567&lt;&gt;"",SUMIF(L2567:L2567,L2567,O2567:O2567),"")</f>
        <v/>
      </c>
    </row>
    <row r="2568" customFormat="false" ht="14.25" hidden="false" customHeight="false" outlineLevel="0" collapsed="false">
      <c r="A2568" s="102"/>
      <c r="B2568" s="102"/>
      <c r="C2568" s="102"/>
      <c r="D2568" s="102"/>
      <c r="E2568" s="102"/>
      <c r="F2568" s="103"/>
      <c r="G2568" s="102"/>
      <c r="H2568" s="103"/>
      <c r="I2568" s="102"/>
      <c r="J2568" s="103"/>
      <c r="L2568" s="63" t="n">
        <f aca="false">IF(AND(A2569&lt;&gt;"",A2568=""),L2567+1,L2567)</f>
        <v>250</v>
      </c>
      <c r="M2568" s="80" t="str">
        <f aca="false">IF(OR(A2568="Insumo",A2568="Composição Auxiliar"),J2568,"")</f>
        <v/>
      </c>
      <c r="N2568" s="81" t="str">
        <f aca="false">IF(E2568="Mão de Obra",J2568,"")</f>
        <v/>
      </c>
      <c r="O2568" s="81" t="str">
        <f aca="false">IF(N2568&lt;&gt;"","",M2568)</f>
        <v/>
      </c>
      <c r="P2568" s="82" t="str">
        <f aca="false">IF(A2568="Composição",B2568,"")</f>
        <v/>
      </c>
      <c r="Q2568" s="81" t="str">
        <f aca="false">IF(P2568&lt;&gt;"",SUMIF(L2568:L2568,L2568,N2568:N2568),"")</f>
        <v/>
      </c>
      <c r="R2568" s="81" t="str">
        <f aca="false">IF(P2568&lt;&gt;"",SUMIF(L2568:L2568,L2568,O2568:O2568),"")</f>
        <v/>
      </c>
    </row>
    <row r="2569" customFormat="false" ht="15" hidden="false" customHeight="false" outlineLevel="0" collapsed="false">
      <c r="A2569" s="102"/>
      <c r="B2569" s="102"/>
      <c r="C2569" s="102"/>
      <c r="D2569" s="102"/>
      <c r="E2569" s="102"/>
      <c r="F2569" s="103"/>
      <c r="G2569" s="102"/>
      <c r="H2569" s="104"/>
      <c r="I2569" s="104"/>
      <c r="J2569" s="103"/>
      <c r="L2569" s="63" t="n">
        <f aca="false">IF(AND(A2570&lt;&gt;"",A2569=""),L2568+1,L2568)</f>
        <v>250</v>
      </c>
      <c r="M2569" s="80" t="str">
        <f aca="false">IF(OR(A2569="Insumo",A2569="Composição Auxiliar"),J2569,"")</f>
        <v/>
      </c>
      <c r="N2569" s="81" t="str">
        <f aca="false">IF(E2569="Mão de Obra",J2569,"")</f>
        <v/>
      </c>
      <c r="O2569" s="81" t="str">
        <f aca="false">IF(N2569&lt;&gt;"","",M2569)</f>
        <v/>
      </c>
      <c r="P2569" s="82" t="str">
        <f aca="false">IF(A2569="Composição",B2569,"")</f>
        <v/>
      </c>
      <c r="Q2569" s="81" t="str">
        <f aca="false">IF(P2569&lt;&gt;"",SUMIF(L2569:L2569,L2569,N2569:N2569),"")</f>
        <v/>
      </c>
      <c r="R2569" s="81" t="str">
        <f aca="false">IF(P2569&lt;&gt;"",SUMIF(L2569:L2569,L2569,O2569:O2569),"")</f>
        <v/>
      </c>
    </row>
    <row r="2570" customFormat="false" ht="15" hidden="false" customHeight="false" outlineLevel="0" collapsed="false">
      <c r="A2570" s="108"/>
      <c r="B2570" s="108"/>
      <c r="C2570" s="108"/>
      <c r="D2570" s="108"/>
      <c r="E2570" s="108"/>
      <c r="F2570" s="108"/>
      <c r="G2570" s="108"/>
      <c r="H2570" s="108"/>
      <c r="I2570" s="108"/>
      <c r="J2570" s="108"/>
      <c r="L2570" s="63" t="n">
        <f aca="false">IF(AND(A2571&lt;&gt;"",A2570=""),L2569+1,L2569)</f>
        <v>250</v>
      </c>
      <c r="M2570" s="80" t="str">
        <f aca="false">IF(OR(A2570="Insumo",A2570="Composição Auxiliar"),J2570,"")</f>
        <v/>
      </c>
      <c r="N2570" s="81" t="str">
        <f aca="false">IF(E2570="Mão de Obra",J2570,"")</f>
        <v/>
      </c>
      <c r="O2570" s="81" t="str">
        <f aca="false">IF(N2570&lt;&gt;"","",M2570)</f>
        <v/>
      </c>
      <c r="P2570" s="82" t="str">
        <f aca="false">IF(A2570="Composição",B2570,"")</f>
        <v/>
      </c>
      <c r="Q2570" s="81" t="str">
        <f aca="false">IF(P2570&lt;&gt;"",SUMIF(L2570:L2570,L2570,N2570:N2570),"")</f>
        <v/>
      </c>
      <c r="R2570" s="81" t="str">
        <f aca="false">IF(P2570&lt;&gt;"",SUMIF(L2570:L2570,L2570,O2570:O2570),"")</f>
        <v/>
      </c>
    </row>
    <row r="2571" customFormat="false" ht="15" hidden="false" customHeight="true" outlineLevel="0" collapsed="false">
      <c r="A2571" s="83"/>
      <c r="B2571" s="84" t="s">
        <v>655</v>
      </c>
      <c r="C2571" s="83" t="s">
        <v>656</v>
      </c>
      <c r="D2571" s="83" t="s">
        <v>657</v>
      </c>
      <c r="E2571" s="83" t="s">
        <v>658</v>
      </c>
      <c r="F2571" s="83"/>
      <c r="G2571" s="85" t="s">
        <v>659</v>
      </c>
      <c r="H2571" s="84" t="s">
        <v>660</v>
      </c>
      <c r="I2571" s="84" t="s">
        <v>661</v>
      </c>
      <c r="J2571" s="84" t="s">
        <v>662</v>
      </c>
      <c r="L2571" s="63" t="n">
        <f aca="false">IF(AND(A2572&lt;&gt;"",A2571=""),L2570+1,L2570)</f>
        <v>251</v>
      </c>
      <c r="M2571" s="80" t="str">
        <f aca="false">IF(OR(A2571="Insumo",A2571="Composição Auxiliar"),J2571,"")</f>
        <v/>
      </c>
      <c r="N2571" s="81" t="str">
        <f aca="false">IF(E2571="Mão de Obra",J2571,"")</f>
        <v/>
      </c>
      <c r="O2571" s="81" t="str">
        <f aca="false">IF(N2571&lt;&gt;"","",M2571)</f>
        <v/>
      </c>
      <c r="P2571" s="82" t="str">
        <f aca="false">IF(A2571="Composição",B2571,"")</f>
        <v/>
      </c>
      <c r="Q2571" s="81" t="str">
        <f aca="false">IF(P2571&lt;&gt;"",SUMIF(L2571:L2571,L2571,N2571:N2571),"")</f>
        <v/>
      </c>
      <c r="R2571" s="81" t="str">
        <f aca="false">IF(P2571&lt;&gt;"",SUMIF(L2571:L2571,L2571,O2571:O2571),"")</f>
        <v/>
      </c>
    </row>
    <row r="2572" customFormat="false" ht="38.25" hidden="false" customHeight="true" outlineLevel="0" collapsed="false">
      <c r="A2572" s="86" t="s">
        <v>663</v>
      </c>
      <c r="B2572" s="87" t="s">
        <v>1802</v>
      </c>
      <c r="C2572" s="86" t="s">
        <v>664</v>
      </c>
      <c r="D2572" s="86" t="s">
        <v>1803</v>
      </c>
      <c r="E2572" s="86" t="s">
        <v>671</v>
      </c>
      <c r="F2572" s="86"/>
      <c r="G2572" s="88" t="s">
        <v>676</v>
      </c>
      <c r="H2572" s="89" t="n">
        <v>1</v>
      </c>
      <c r="I2572" s="90" t="n">
        <f aca="false">SUMIF(L:L,$L2572,M:M)</f>
        <v>668.79</v>
      </c>
      <c r="J2572" s="90" t="n">
        <f aca="false">TRUNC(H2572*I2572,2)</f>
        <v>668.79</v>
      </c>
      <c r="L2572" s="63" t="n">
        <f aca="false">IF(AND(A2573&lt;&gt;"",A2572=""),L2571+1,L2571)</f>
        <v>251</v>
      </c>
      <c r="M2572" s="80" t="str">
        <f aca="false">IF(OR(A2572="Insumo",A2572="Composição Auxiliar"),J2572,"")</f>
        <v/>
      </c>
      <c r="N2572" s="81" t="str">
        <f aca="false">IF(E2572="Mão de Obra",J2572,"")</f>
        <v/>
      </c>
      <c r="O2572" s="81" t="str">
        <f aca="false">IF(N2572&lt;&gt;"","",M2572)</f>
        <v/>
      </c>
      <c r="P2572" s="82" t="str">
        <f aca="false">IF(A2572="Composição",B2572,"")</f>
        <v> 87367 </v>
      </c>
      <c r="Q2572" s="81" t="n">
        <f aca="false">IF(P2572&lt;&gt;"",SUMIF(L2572:L2572,L2572,N2572:N2572),"")</f>
        <v>0</v>
      </c>
      <c r="R2572" s="81" t="n">
        <f aca="false">IF(P2572&lt;&gt;"",SUMIF(L2572:L2572,L2572,O2572:O2572),"")</f>
        <v>0</v>
      </c>
    </row>
    <row r="2573" customFormat="false" ht="25.5" hidden="false" customHeight="true" outlineLevel="0" collapsed="false">
      <c r="A2573" s="91" t="s">
        <v>668</v>
      </c>
      <c r="B2573" s="92" t="s">
        <v>677</v>
      </c>
      <c r="C2573" s="91" t="s">
        <v>664</v>
      </c>
      <c r="D2573" s="91" t="s">
        <v>678</v>
      </c>
      <c r="E2573" s="91" t="s">
        <v>671</v>
      </c>
      <c r="F2573" s="91"/>
      <c r="G2573" s="93" t="s">
        <v>672</v>
      </c>
      <c r="H2573" s="94" t="n">
        <v>11.23</v>
      </c>
      <c r="I2573" s="95" t="n">
        <f aca="false">SUMIFS(J:J,A:A,"Composição",B:B,$B2573)</f>
        <v>18.93</v>
      </c>
      <c r="J2573" s="95" t="n">
        <f aca="false">TRUNC(H2573*I2573,2)</f>
        <v>212.58</v>
      </c>
      <c r="L2573" s="63" t="n">
        <f aca="false">IF(AND(A2574&lt;&gt;"",A2573=""),L2572+1,L2572)</f>
        <v>251</v>
      </c>
      <c r="M2573" s="80" t="n">
        <f aca="false">IF(OR(A2573="Insumo",A2573="Composição Auxiliar"),J2573,"")</f>
        <v>212.58</v>
      </c>
      <c r="N2573" s="81" t="str">
        <f aca="false">IF(E2573="Mão de Obra",J2573,"")</f>
        <v/>
      </c>
      <c r="O2573" s="81" t="n">
        <f aca="false">IF(N2573&lt;&gt;"","",M2573)</f>
        <v>212.58</v>
      </c>
      <c r="P2573" s="82" t="str">
        <f aca="false">IF(A2573="Composição",B2573,"")</f>
        <v/>
      </c>
      <c r="Q2573" s="81" t="str">
        <f aca="false">IF(P2573&lt;&gt;"",SUMIF(L2573:L2573,L2573,N2573:N2573),"")</f>
        <v/>
      </c>
      <c r="R2573" s="81" t="str">
        <f aca="false">IF(P2573&lt;&gt;"",SUMIF(L2573:L2573,L2573,O2573:O2573),"")</f>
        <v/>
      </c>
    </row>
    <row r="2574" customFormat="false" ht="14.25" hidden="false" customHeight="false" outlineLevel="0" collapsed="false">
      <c r="A2574" s="96" t="s">
        <v>679</v>
      </c>
      <c r="B2574" s="97" t="s">
        <v>1547</v>
      </c>
      <c r="C2574" s="96" t="str">
        <f aca="false">VLOOKUP(B2574,INSUMOS!$A:$I,2,0)</f>
        <v>SINAPI</v>
      </c>
      <c r="D2574" s="96" t="str">
        <f aca="false">VLOOKUP(B2574,INSUMOS!$A:$I,3,0)</f>
        <v>CAL HIDRATADA CH-I PARA ARGAMASSAS</v>
      </c>
      <c r="E2574" s="98" t="str">
        <f aca="false">VLOOKUP(B2574,INSUMOS!$A:$I,4,0)</f>
        <v>Material</v>
      </c>
      <c r="F2574" s="98"/>
      <c r="G2574" s="99" t="str">
        <f aca="false">VLOOKUP(B2574,INSUMOS!$A:$I,5,0)</f>
        <v>KG</v>
      </c>
      <c r="H2574" s="100" t="n">
        <v>116.4</v>
      </c>
      <c r="I2574" s="101" t="n">
        <f aca="false">VLOOKUP(B2574,INSUMOS!$A:$I,8,0)</f>
        <v>1.2</v>
      </c>
      <c r="J2574" s="101" t="n">
        <f aca="false">TRUNC(H2574*I2574,2)</f>
        <v>139.68</v>
      </c>
      <c r="L2574" s="63" t="n">
        <f aca="false">IF(AND(A2575&lt;&gt;"",A2574=""),L2573+1,L2573)</f>
        <v>251</v>
      </c>
      <c r="M2574" s="80" t="n">
        <f aca="false">IF(OR(A2574="Insumo",A2574="Composição Auxiliar"),J2574,"")</f>
        <v>139.68</v>
      </c>
      <c r="N2574" s="81" t="str">
        <f aca="false">IF(E2574="Mão de Obra",J2574,"")</f>
        <v/>
      </c>
      <c r="O2574" s="81" t="n">
        <f aca="false">IF(N2574&lt;&gt;"","",M2574)</f>
        <v>139.68</v>
      </c>
      <c r="P2574" s="82" t="str">
        <f aca="false">IF(A2574="Composição",B2574,"")</f>
        <v/>
      </c>
      <c r="Q2574" s="81" t="str">
        <f aca="false">IF(P2574&lt;&gt;"",SUMIF(L2574:L2574,L2574,N2574:N2574),"")</f>
        <v/>
      </c>
      <c r="R2574" s="81" t="str">
        <f aca="false">IF(P2574&lt;&gt;"",SUMIF(L2574:L2574,L2574,O2574:O2574),"")</f>
        <v/>
      </c>
    </row>
    <row r="2575" customFormat="false" ht="14.25" hidden="false" customHeight="false" outlineLevel="0" collapsed="false">
      <c r="A2575" s="96" t="s">
        <v>679</v>
      </c>
      <c r="B2575" s="97" t="s">
        <v>1017</v>
      </c>
      <c r="C2575" s="96" t="str">
        <f aca="false">VLOOKUP(B2575,INSUMOS!$A:$I,2,0)</f>
        <v>SINAPI</v>
      </c>
      <c r="D2575" s="96" t="str">
        <f aca="false">VLOOKUP(B2575,INSUMOS!$A:$I,3,0)</f>
        <v>CIMENTO PORTLAND COMPOSTO CP II-32</v>
      </c>
      <c r="E2575" s="98" t="str">
        <f aca="false">VLOOKUP(B2575,INSUMOS!$A:$I,4,0)</f>
        <v>Material</v>
      </c>
      <c r="F2575" s="98"/>
      <c r="G2575" s="99" t="str">
        <f aca="false">VLOOKUP(B2575,INSUMOS!$A:$I,5,0)</f>
        <v>KG</v>
      </c>
      <c r="H2575" s="100" t="n">
        <v>261.89</v>
      </c>
      <c r="I2575" s="101" t="n">
        <f aca="false">VLOOKUP(B2575,INSUMOS!$A:$I,8,0)</f>
        <v>0.81</v>
      </c>
      <c r="J2575" s="101" t="n">
        <f aca="false">TRUNC(H2575*I2575,2)</f>
        <v>212.13</v>
      </c>
      <c r="L2575" s="63" t="n">
        <f aca="false">IF(AND(A2576&lt;&gt;"",A2575=""),L2574+1,L2574)</f>
        <v>251</v>
      </c>
      <c r="M2575" s="80" t="n">
        <f aca="false">IF(OR(A2575="Insumo",A2575="Composição Auxiliar"),J2575,"")</f>
        <v>212.13</v>
      </c>
      <c r="N2575" s="81" t="str">
        <f aca="false">IF(E2575="Mão de Obra",J2575,"")</f>
        <v/>
      </c>
      <c r="O2575" s="81" t="n">
        <f aca="false">IF(N2575&lt;&gt;"","",M2575)</f>
        <v>212.13</v>
      </c>
      <c r="P2575" s="82" t="str">
        <f aca="false">IF(A2575="Composição",B2575,"")</f>
        <v/>
      </c>
      <c r="Q2575" s="81" t="str">
        <f aca="false">IF(P2575&lt;&gt;"",SUMIF(L2575:L2575,L2575,N2575:N2575),"")</f>
        <v/>
      </c>
      <c r="R2575" s="81" t="str">
        <f aca="false">IF(P2575&lt;&gt;"",SUMIF(L2575:L2575,L2575,O2575:O2575),"")</f>
        <v/>
      </c>
    </row>
    <row r="2576" customFormat="false" ht="25.5" hidden="false" customHeight="false" outlineLevel="0" collapsed="false">
      <c r="A2576" s="96" t="s">
        <v>679</v>
      </c>
      <c r="B2576" s="97" t="s">
        <v>1016</v>
      </c>
      <c r="C2576" s="96" t="str">
        <f aca="false">VLOOKUP(B2576,INSUMOS!$A:$I,2,0)</f>
        <v>SINAPI</v>
      </c>
      <c r="D2576" s="96" t="str">
        <f aca="false">VLOOKUP(B2576,INSUMOS!$A:$I,3,0)</f>
        <v>AREIA MEDIA - POSTO JAZIDA/FORNECEDOR (RETIRADO NA JAZIDA, SEM TRANSPORTE)</v>
      </c>
      <c r="E2576" s="98" t="str">
        <f aca="false">VLOOKUP(B2576,INSUMOS!$A:$I,4,0)</f>
        <v>Material</v>
      </c>
      <c r="F2576" s="98"/>
      <c r="G2576" s="99" t="str">
        <f aca="false">VLOOKUP(B2576,INSUMOS!$A:$I,5,0)</f>
        <v>m³</v>
      </c>
      <c r="H2576" s="100" t="n">
        <v>1.16</v>
      </c>
      <c r="I2576" s="101" t="n">
        <f aca="false">VLOOKUP(B2576,INSUMOS!$A:$I,8,0)</f>
        <v>90</v>
      </c>
      <c r="J2576" s="101" t="n">
        <f aca="false">TRUNC(H2576*I2576,2)</f>
        <v>104.4</v>
      </c>
      <c r="L2576" s="63" t="n">
        <f aca="false">IF(AND(A2577&lt;&gt;"",A2576=""),L2575+1,L2575)</f>
        <v>251</v>
      </c>
      <c r="M2576" s="80" t="n">
        <f aca="false">IF(OR(A2576="Insumo",A2576="Composição Auxiliar"),J2576,"")</f>
        <v>104.4</v>
      </c>
      <c r="N2576" s="81" t="str">
        <f aca="false">IF(E2576="Mão de Obra",J2576,"")</f>
        <v/>
      </c>
      <c r="O2576" s="81" t="n">
        <f aca="false">IF(N2576&lt;&gt;"","",M2576)</f>
        <v>104.4</v>
      </c>
      <c r="P2576" s="82" t="str">
        <f aca="false">IF(A2576="Composição",B2576,"")</f>
        <v/>
      </c>
      <c r="Q2576" s="81" t="str">
        <f aca="false">IF(P2576&lt;&gt;"",SUMIF(L2576:L2576,L2576,N2576:N2576),"")</f>
        <v/>
      </c>
      <c r="R2576" s="81" t="str">
        <f aca="false">IF(P2576&lt;&gt;"",SUMIF(L2576:L2576,L2576,O2576:O2576),"")</f>
        <v/>
      </c>
    </row>
    <row r="2577" customFormat="false" ht="14.25" hidden="false" customHeight="false" outlineLevel="0" collapsed="false">
      <c r="A2577" s="102"/>
      <c r="B2577" s="102"/>
      <c r="C2577" s="102"/>
      <c r="D2577" s="102"/>
      <c r="E2577" s="102"/>
      <c r="F2577" s="103"/>
      <c r="G2577" s="102"/>
      <c r="H2577" s="103"/>
      <c r="I2577" s="102"/>
      <c r="J2577" s="103"/>
      <c r="L2577" s="63" t="n">
        <f aca="false">IF(AND(A2578&lt;&gt;"",A2577=""),L2576+1,L2576)</f>
        <v>251</v>
      </c>
      <c r="M2577" s="80" t="str">
        <f aca="false">IF(OR(A2577="Insumo",A2577="Composição Auxiliar"),J2577,"")</f>
        <v/>
      </c>
      <c r="N2577" s="81" t="str">
        <f aca="false">IF(E2577="Mão de Obra",J2577,"")</f>
        <v/>
      </c>
      <c r="O2577" s="81" t="str">
        <f aca="false">IF(N2577&lt;&gt;"","",M2577)</f>
        <v/>
      </c>
      <c r="P2577" s="82" t="str">
        <f aca="false">IF(A2577="Composição",B2577,"")</f>
        <v/>
      </c>
      <c r="Q2577" s="81" t="str">
        <f aca="false">IF(P2577&lt;&gt;"",SUMIF(L2577:L2577,L2577,N2577:N2577),"")</f>
        <v/>
      </c>
      <c r="R2577" s="81" t="str">
        <f aca="false">IF(P2577&lt;&gt;"",SUMIF(L2577:L2577,L2577,O2577:O2577),"")</f>
        <v/>
      </c>
    </row>
    <row r="2578" customFormat="false" ht="15" hidden="false" customHeight="false" outlineLevel="0" collapsed="false">
      <c r="A2578" s="102"/>
      <c r="B2578" s="102"/>
      <c r="C2578" s="102"/>
      <c r="D2578" s="102"/>
      <c r="E2578" s="102"/>
      <c r="F2578" s="103"/>
      <c r="G2578" s="102"/>
      <c r="H2578" s="104"/>
      <c r="I2578" s="104"/>
      <c r="J2578" s="103"/>
      <c r="L2578" s="63" t="n">
        <f aca="false">IF(AND(A2579&lt;&gt;"",A2578=""),L2577+1,L2577)</f>
        <v>251</v>
      </c>
      <c r="M2578" s="80" t="str">
        <f aca="false">IF(OR(A2578="Insumo",A2578="Composição Auxiliar"),J2578,"")</f>
        <v/>
      </c>
      <c r="N2578" s="81" t="str">
        <f aca="false">IF(E2578="Mão de Obra",J2578,"")</f>
        <v/>
      </c>
      <c r="O2578" s="81" t="str">
        <f aca="false">IF(N2578&lt;&gt;"","",M2578)</f>
        <v/>
      </c>
      <c r="P2578" s="82" t="str">
        <f aca="false">IF(A2578="Composição",B2578,"")</f>
        <v/>
      </c>
      <c r="Q2578" s="81" t="str">
        <f aca="false">IF(P2578&lt;&gt;"",SUMIF(L2578:L2578,L2578,N2578:N2578),"")</f>
        <v/>
      </c>
      <c r="R2578" s="81" t="str">
        <f aca="false">IF(P2578&lt;&gt;"",SUMIF(L2578:L2578,L2578,O2578:O2578),"")</f>
        <v/>
      </c>
    </row>
    <row r="2579" customFormat="false" ht="15" hidden="false" customHeight="false" outlineLevel="0" collapsed="false">
      <c r="A2579" s="108"/>
      <c r="B2579" s="108"/>
      <c r="C2579" s="108"/>
      <c r="D2579" s="108"/>
      <c r="E2579" s="108"/>
      <c r="F2579" s="108"/>
      <c r="G2579" s="108"/>
      <c r="H2579" s="108"/>
      <c r="I2579" s="108"/>
      <c r="J2579" s="108"/>
      <c r="L2579" s="63" t="n">
        <f aca="false">IF(AND(A2580&lt;&gt;"",A2579=""),L2578+1,L2578)</f>
        <v>251</v>
      </c>
      <c r="M2579" s="80" t="str">
        <f aca="false">IF(OR(A2579="Insumo",A2579="Composição Auxiliar"),J2579,"")</f>
        <v/>
      </c>
      <c r="N2579" s="81" t="str">
        <f aca="false">IF(E2579="Mão de Obra",J2579,"")</f>
        <v/>
      </c>
      <c r="O2579" s="81" t="str">
        <f aca="false">IF(N2579&lt;&gt;"","",M2579)</f>
        <v/>
      </c>
      <c r="P2579" s="82" t="str">
        <f aca="false">IF(A2579="Composição",B2579,"")</f>
        <v/>
      </c>
      <c r="Q2579" s="81" t="str">
        <f aca="false">IF(P2579&lt;&gt;"",SUMIF(L2579:L2579,L2579,N2579:N2579),"")</f>
        <v/>
      </c>
      <c r="R2579" s="81" t="str">
        <f aca="false">IF(P2579&lt;&gt;"",SUMIF(L2579:L2579,L2579,O2579:O2579),"")</f>
        <v/>
      </c>
    </row>
    <row r="2580" customFormat="false" ht="15" hidden="false" customHeight="true" outlineLevel="0" collapsed="false">
      <c r="A2580" s="83"/>
      <c r="B2580" s="84" t="s">
        <v>655</v>
      </c>
      <c r="C2580" s="83" t="s">
        <v>656</v>
      </c>
      <c r="D2580" s="83" t="s">
        <v>657</v>
      </c>
      <c r="E2580" s="83" t="s">
        <v>658</v>
      </c>
      <c r="F2580" s="83"/>
      <c r="G2580" s="85" t="s">
        <v>659</v>
      </c>
      <c r="H2580" s="84" t="s">
        <v>660</v>
      </c>
      <c r="I2580" s="84" t="s">
        <v>661</v>
      </c>
      <c r="J2580" s="84" t="s">
        <v>662</v>
      </c>
      <c r="L2580" s="63" t="n">
        <f aca="false">IF(AND(A2581&lt;&gt;"",A2580=""),L2579+1,L2579)</f>
        <v>252</v>
      </c>
      <c r="M2580" s="80" t="str">
        <f aca="false">IF(OR(A2580="Insumo",A2580="Composição Auxiliar"),J2580,"")</f>
        <v/>
      </c>
      <c r="N2580" s="81" t="str">
        <f aca="false">IF(E2580="Mão de Obra",J2580,"")</f>
        <v/>
      </c>
      <c r="O2580" s="81" t="str">
        <f aca="false">IF(N2580&lt;&gt;"","",M2580)</f>
        <v/>
      </c>
      <c r="P2580" s="82" t="str">
        <f aca="false">IF(A2580="Composição",B2580,"")</f>
        <v/>
      </c>
      <c r="Q2580" s="81" t="str">
        <f aca="false">IF(P2580&lt;&gt;"",SUMIF(L2580:L2580,L2580,N2580:N2580),"")</f>
        <v/>
      </c>
      <c r="R2580" s="81" t="str">
        <f aca="false">IF(P2580&lt;&gt;"",SUMIF(L2580:L2580,L2580,O2580:O2580),"")</f>
        <v/>
      </c>
    </row>
    <row r="2581" customFormat="false" ht="38.25" hidden="false" customHeight="true" outlineLevel="0" collapsed="false">
      <c r="A2581" s="86" t="s">
        <v>663</v>
      </c>
      <c r="B2581" s="87" t="s">
        <v>1148</v>
      </c>
      <c r="C2581" s="86" t="s">
        <v>664</v>
      </c>
      <c r="D2581" s="86" t="s">
        <v>1149</v>
      </c>
      <c r="E2581" s="86" t="s">
        <v>671</v>
      </c>
      <c r="F2581" s="86"/>
      <c r="G2581" s="88" t="s">
        <v>676</v>
      </c>
      <c r="H2581" s="89" t="n">
        <v>1</v>
      </c>
      <c r="I2581" s="90" t="n">
        <f aca="false">SUMIF(L:L,$L2581,M:M)</f>
        <v>674.01</v>
      </c>
      <c r="J2581" s="90" t="n">
        <f aca="false">TRUNC(H2581*I2581,2)</f>
        <v>674.01</v>
      </c>
      <c r="L2581" s="63" t="n">
        <f aca="false">IF(AND(A2582&lt;&gt;"",A2581=""),L2580+1,L2580)</f>
        <v>252</v>
      </c>
      <c r="M2581" s="80" t="str">
        <f aca="false">IF(OR(A2581="Insumo",A2581="Composição Auxiliar"),J2581,"")</f>
        <v/>
      </c>
      <c r="N2581" s="81" t="str">
        <f aca="false">IF(E2581="Mão de Obra",J2581,"")</f>
        <v/>
      </c>
      <c r="O2581" s="81" t="str">
        <f aca="false">IF(N2581&lt;&gt;"","",M2581)</f>
        <v/>
      </c>
      <c r="P2581" s="82" t="str">
        <f aca="false">IF(A2581="Composição",B2581,"")</f>
        <v> 87369 </v>
      </c>
      <c r="Q2581" s="81" t="n">
        <f aca="false">IF(P2581&lt;&gt;"",SUMIF(L2581:L2581,L2581,N2581:N2581),"")</f>
        <v>0</v>
      </c>
      <c r="R2581" s="81" t="n">
        <f aca="false">IF(P2581&lt;&gt;"",SUMIF(L2581:L2581,L2581,O2581:O2581),"")</f>
        <v>0</v>
      </c>
    </row>
    <row r="2582" customFormat="false" ht="25.5" hidden="false" customHeight="true" outlineLevel="0" collapsed="false">
      <c r="A2582" s="91" t="s">
        <v>668</v>
      </c>
      <c r="B2582" s="92" t="s">
        <v>677</v>
      </c>
      <c r="C2582" s="91" t="s">
        <v>664</v>
      </c>
      <c r="D2582" s="91" t="s">
        <v>678</v>
      </c>
      <c r="E2582" s="91" t="s">
        <v>671</v>
      </c>
      <c r="F2582" s="91"/>
      <c r="G2582" s="93" t="s">
        <v>672</v>
      </c>
      <c r="H2582" s="94" t="n">
        <v>11.1</v>
      </c>
      <c r="I2582" s="95" t="n">
        <f aca="false">SUMIFS(J:J,A:A,"Composição",B:B,$B2582)</f>
        <v>18.93</v>
      </c>
      <c r="J2582" s="95" t="n">
        <f aca="false">TRUNC(H2582*I2582,2)</f>
        <v>210.12</v>
      </c>
      <c r="L2582" s="63" t="n">
        <f aca="false">IF(AND(A2583&lt;&gt;"",A2582=""),L2581+1,L2581)</f>
        <v>252</v>
      </c>
      <c r="M2582" s="80" t="n">
        <f aca="false">IF(OR(A2582="Insumo",A2582="Composição Auxiliar"),J2582,"")</f>
        <v>210.12</v>
      </c>
      <c r="N2582" s="81" t="str">
        <f aca="false">IF(E2582="Mão de Obra",J2582,"")</f>
        <v/>
      </c>
      <c r="O2582" s="81" t="n">
        <f aca="false">IF(N2582&lt;&gt;"","",M2582)</f>
        <v>210.12</v>
      </c>
      <c r="P2582" s="82" t="str">
        <f aca="false">IF(A2582="Composição",B2582,"")</f>
        <v/>
      </c>
      <c r="Q2582" s="81" t="str">
        <f aca="false">IF(P2582&lt;&gt;"",SUMIF(L2582:L2582,L2582,N2582:N2582),"")</f>
        <v/>
      </c>
      <c r="R2582" s="81" t="str">
        <f aca="false">IF(P2582&lt;&gt;"",SUMIF(L2582:L2582,L2582,O2582:O2582),"")</f>
        <v/>
      </c>
    </row>
    <row r="2583" customFormat="false" ht="14.25" hidden="false" customHeight="false" outlineLevel="0" collapsed="false">
      <c r="A2583" s="96" t="s">
        <v>679</v>
      </c>
      <c r="B2583" s="97" t="s">
        <v>1547</v>
      </c>
      <c r="C2583" s="96" t="str">
        <f aca="false">VLOOKUP(B2583,INSUMOS!$A:$I,2,0)</f>
        <v>SINAPI</v>
      </c>
      <c r="D2583" s="96" t="str">
        <f aca="false">VLOOKUP(B2583,INSUMOS!$A:$I,3,0)</f>
        <v>CAL HIDRATADA CH-I PARA ARGAMASSAS</v>
      </c>
      <c r="E2583" s="98" t="str">
        <f aca="false">VLOOKUP(B2583,INSUMOS!$A:$I,4,0)</f>
        <v>Material</v>
      </c>
      <c r="F2583" s="98"/>
      <c r="G2583" s="99" t="str">
        <f aca="false">VLOOKUP(B2583,INSUMOS!$A:$I,5,0)</f>
        <v>KG</v>
      </c>
      <c r="H2583" s="100" t="n">
        <v>171.13</v>
      </c>
      <c r="I2583" s="101" t="n">
        <f aca="false">VLOOKUP(B2583,INSUMOS!$A:$I,8,0)</f>
        <v>1.2</v>
      </c>
      <c r="J2583" s="101" t="n">
        <f aca="false">TRUNC(H2583*I2583,2)</f>
        <v>205.35</v>
      </c>
      <c r="L2583" s="63" t="n">
        <f aca="false">IF(AND(A2584&lt;&gt;"",A2583=""),L2582+1,L2582)</f>
        <v>252</v>
      </c>
      <c r="M2583" s="80" t="n">
        <f aca="false">IF(OR(A2583="Insumo",A2583="Composição Auxiliar"),J2583,"")</f>
        <v>205.35</v>
      </c>
      <c r="N2583" s="81" t="str">
        <f aca="false">IF(E2583="Mão de Obra",J2583,"")</f>
        <v/>
      </c>
      <c r="O2583" s="81" t="n">
        <f aca="false">IF(N2583&lt;&gt;"","",M2583)</f>
        <v>205.35</v>
      </c>
      <c r="P2583" s="82" t="str">
        <f aca="false">IF(A2583="Composição",B2583,"")</f>
        <v/>
      </c>
      <c r="Q2583" s="81" t="str">
        <f aca="false">IF(P2583&lt;&gt;"",SUMIF(L2583:L2583,L2583,N2583:N2583),"")</f>
        <v/>
      </c>
      <c r="R2583" s="81" t="str">
        <f aca="false">IF(P2583&lt;&gt;"",SUMIF(L2583:L2583,L2583,O2583:O2583),"")</f>
        <v/>
      </c>
    </row>
    <row r="2584" customFormat="false" ht="25.5" hidden="false" customHeight="false" outlineLevel="0" collapsed="false">
      <c r="A2584" s="96" t="s">
        <v>679</v>
      </c>
      <c r="B2584" s="97" t="s">
        <v>1016</v>
      </c>
      <c r="C2584" s="96" t="str">
        <f aca="false">VLOOKUP(B2584,INSUMOS!$A:$I,2,0)</f>
        <v>SINAPI</v>
      </c>
      <c r="D2584" s="96" t="str">
        <f aca="false">VLOOKUP(B2584,INSUMOS!$A:$I,3,0)</f>
        <v>AREIA MEDIA - POSTO JAZIDA/FORNECEDOR (RETIRADO NA JAZIDA, SEM TRANSPORTE)</v>
      </c>
      <c r="E2584" s="98" t="str">
        <f aca="false">VLOOKUP(B2584,INSUMOS!$A:$I,4,0)</f>
        <v>Material</v>
      </c>
      <c r="F2584" s="98"/>
      <c r="G2584" s="99" t="str">
        <f aca="false">VLOOKUP(B2584,INSUMOS!$A:$I,5,0)</f>
        <v>m³</v>
      </c>
      <c r="H2584" s="100" t="n">
        <v>1.14</v>
      </c>
      <c r="I2584" s="101" t="n">
        <f aca="false">VLOOKUP(B2584,INSUMOS!$A:$I,8,0)</f>
        <v>90</v>
      </c>
      <c r="J2584" s="101" t="n">
        <f aca="false">TRUNC(H2584*I2584,2)</f>
        <v>102.6</v>
      </c>
      <c r="L2584" s="63" t="n">
        <f aca="false">IF(AND(A2585&lt;&gt;"",A2584=""),L2583+1,L2583)</f>
        <v>252</v>
      </c>
      <c r="M2584" s="80" t="n">
        <f aca="false">IF(OR(A2584="Insumo",A2584="Composição Auxiliar"),J2584,"")</f>
        <v>102.6</v>
      </c>
      <c r="N2584" s="81" t="str">
        <f aca="false">IF(E2584="Mão de Obra",J2584,"")</f>
        <v/>
      </c>
      <c r="O2584" s="81" t="n">
        <f aca="false">IF(N2584&lt;&gt;"","",M2584)</f>
        <v>102.6</v>
      </c>
      <c r="P2584" s="82" t="str">
        <f aca="false">IF(A2584="Composição",B2584,"")</f>
        <v/>
      </c>
      <c r="Q2584" s="81" t="str">
        <f aca="false">IF(P2584&lt;&gt;"",SUMIF(L2584:L2584,L2584,N2584:N2584),"")</f>
        <v/>
      </c>
      <c r="R2584" s="81" t="str">
        <f aca="false">IF(P2584&lt;&gt;"",SUMIF(L2584:L2584,L2584,O2584:O2584),"")</f>
        <v/>
      </c>
    </row>
    <row r="2585" customFormat="false" ht="14.25" hidden="false" customHeight="false" outlineLevel="0" collapsed="false">
      <c r="A2585" s="96" t="s">
        <v>679</v>
      </c>
      <c r="B2585" s="97" t="s">
        <v>1017</v>
      </c>
      <c r="C2585" s="96" t="str">
        <f aca="false">VLOOKUP(B2585,INSUMOS!$A:$I,2,0)</f>
        <v>SINAPI</v>
      </c>
      <c r="D2585" s="96" t="str">
        <f aca="false">VLOOKUP(B2585,INSUMOS!$A:$I,3,0)</f>
        <v>CIMENTO PORTLAND COMPOSTO CP II-32</v>
      </c>
      <c r="E2585" s="98" t="str">
        <f aca="false">VLOOKUP(B2585,INSUMOS!$A:$I,4,0)</f>
        <v>Material</v>
      </c>
      <c r="F2585" s="98"/>
      <c r="G2585" s="99" t="str">
        <f aca="false">VLOOKUP(B2585,INSUMOS!$A:$I,5,0)</f>
        <v>KG</v>
      </c>
      <c r="H2585" s="100" t="n">
        <v>192.52</v>
      </c>
      <c r="I2585" s="101" t="n">
        <f aca="false">VLOOKUP(B2585,INSUMOS!$A:$I,8,0)</f>
        <v>0.81</v>
      </c>
      <c r="J2585" s="101" t="n">
        <f aca="false">TRUNC(H2585*I2585,2)</f>
        <v>155.94</v>
      </c>
      <c r="L2585" s="63" t="n">
        <f aca="false">IF(AND(A2586&lt;&gt;"",A2585=""),L2584+1,L2584)</f>
        <v>252</v>
      </c>
      <c r="M2585" s="80" t="n">
        <f aca="false">IF(OR(A2585="Insumo",A2585="Composição Auxiliar"),J2585,"")</f>
        <v>155.94</v>
      </c>
      <c r="N2585" s="81" t="str">
        <f aca="false">IF(E2585="Mão de Obra",J2585,"")</f>
        <v/>
      </c>
      <c r="O2585" s="81" t="n">
        <f aca="false">IF(N2585&lt;&gt;"","",M2585)</f>
        <v>155.94</v>
      </c>
      <c r="P2585" s="82" t="str">
        <f aca="false">IF(A2585="Composição",B2585,"")</f>
        <v/>
      </c>
      <c r="Q2585" s="81" t="str">
        <f aca="false">IF(P2585&lt;&gt;"",SUMIF(L2585:L2585,L2585,N2585:N2585),"")</f>
        <v/>
      </c>
      <c r="R2585" s="81" t="str">
        <f aca="false">IF(P2585&lt;&gt;"",SUMIF(L2585:L2585,L2585,O2585:O2585),"")</f>
        <v/>
      </c>
    </row>
    <row r="2586" customFormat="false" ht="14.25" hidden="false" customHeight="false" outlineLevel="0" collapsed="false">
      <c r="A2586" s="102"/>
      <c r="B2586" s="102"/>
      <c r="C2586" s="102"/>
      <c r="D2586" s="102"/>
      <c r="E2586" s="102"/>
      <c r="F2586" s="103"/>
      <c r="G2586" s="102"/>
      <c r="H2586" s="103"/>
      <c r="I2586" s="102"/>
      <c r="J2586" s="103"/>
      <c r="L2586" s="63" t="n">
        <f aca="false">IF(AND(A2587&lt;&gt;"",A2586=""),L2585+1,L2585)</f>
        <v>252</v>
      </c>
      <c r="M2586" s="80" t="str">
        <f aca="false">IF(OR(A2586="Insumo",A2586="Composição Auxiliar"),J2586,"")</f>
        <v/>
      </c>
      <c r="N2586" s="81" t="str">
        <f aca="false">IF(E2586="Mão de Obra",J2586,"")</f>
        <v/>
      </c>
      <c r="O2586" s="81" t="str">
        <f aca="false">IF(N2586&lt;&gt;"","",M2586)</f>
        <v/>
      </c>
      <c r="P2586" s="82" t="str">
        <f aca="false">IF(A2586="Composição",B2586,"")</f>
        <v/>
      </c>
      <c r="Q2586" s="81" t="str">
        <f aca="false">IF(P2586&lt;&gt;"",SUMIF(L2586:L2586,L2586,N2586:N2586),"")</f>
        <v/>
      </c>
      <c r="R2586" s="81" t="str">
        <f aca="false">IF(P2586&lt;&gt;"",SUMIF(L2586:L2586,L2586,O2586:O2586),"")</f>
        <v/>
      </c>
    </row>
    <row r="2587" customFormat="false" ht="15" hidden="false" customHeight="false" outlineLevel="0" collapsed="false">
      <c r="A2587" s="102"/>
      <c r="B2587" s="102"/>
      <c r="C2587" s="102"/>
      <c r="D2587" s="102"/>
      <c r="E2587" s="102"/>
      <c r="F2587" s="103"/>
      <c r="G2587" s="102"/>
      <c r="H2587" s="104"/>
      <c r="I2587" s="104"/>
      <c r="J2587" s="103"/>
      <c r="L2587" s="63" t="n">
        <f aca="false">IF(AND(A2588&lt;&gt;"",A2587=""),L2586+1,L2586)</f>
        <v>252</v>
      </c>
      <c r="M2587" s="80" t="str">
        <f aca="false">IF(OR(A2587="Insumo",A2587="Composição Auxiliar"),J2587,"")</f>
        <v/>
      </c>
      <c r="N2587" s="81" t="str">
        <f aca="false">IF(E2587="Mão de Obra",J2587,"")</f>
        <v/>
      </c>
      <c r="O2587" s="81" t="str">
        <f aca="false">IF(N2587&lt;&gt;"","",M2587)</f>
        <v/>
      </c>
      <c r="P2587" s="82" t="str">
        <f aca="false">IF(A2587="Composição",B2587,"")</f>
        <v/>
      </c>
      <c r="Q2587" s="81" t="str">
        <f aca="false">IF(P2587&lt;&gt;"",SUMIF(L2587:L2587,L2587,N2587:N2587),"")</f>
        <v/>
      </c>
      <c r="R2587" s="81" t="str">
        <f aca="false">IF(P2587&lt;&gt;"",SUMIF(L2587:L2587,L2587,O2587:O2587),"")</f>
        <v/>
      </c>
    </row>
    <row r="2588" customFormat="false" ht="15" hidden="false" customHeight="false" outlineLevel="0" collapsed="false">
      <c r="A2588" s="108"/>
      <c r="B2588" s="108"/>
      <c r="C2588" s="108"/>
      <c r="D2588" s="108"/>
      <c r="E2588" s="108"/>
      <c r="F2588" s="108"/>
      <c r="G2588" s="108"/>
      <c r="H2588" s="108"/>
      <c r="I2588" s="108"/>
      <c r="J2588" s="108"/>
      <c r="L2588" s="63" t="n">
        <f aca="false">IF(AND(A2589&lt;&gt;"",A2588=""),L2587+1,L2587)</f>
        <v>252</v>
      </c>
      <c r="M2588" s="80" t="str">
        <f aca="false">IF(OR(A2588="Insumo",A2588="Composição Auxiliar"),J2588,"")</f>
        <v/>
      </c>
      <c r="N2588" s="81" t="str">
        <f aca="false">IF(E2588="Mão de Obra",J2588,"")</f>
        <v/>
      </c>
      <c r="O2588" s="81" t="str">
        <f aca="false">IF(N2588&lt;&gt;"","",M2588)</f>
        <v/>
      </c>
      <c r="P2588" s="82" t="str">
        <f aca="false">IF(A2588="Composição",B2588,"")</f>
        <v/>
      </c>
      <c r="Q2588" s="81" t="str">
        <f aca="false">IF(P2588&lt;&gt;"",SUMIF(L2588:L2588,L2588,N2588:N2588),"")</f>
        <v/>
      </c>
      <c r="R2588" s="81" t="str">
        <f aca="false">IF(P2588&lt;&gt;"",SUMIF(L2588:L2588,L2588,O2588:O2588),"")</f>
        <v/>
      </c>
    </row>
    <row r="2589" customFormat="false" ht="15" hidden="false" customHeight="true" outlineLevel="0" collapsed="false">
      <c r="A2589" s="83"/>
      <c r="B2589" s="84" t="s">
        <v>655</v>
      </c>
      <c r="C2589" s="83" t="s">
        <v>656</v>
      </c>
      <c r="D2589" s="83" t="s">
        <v>657</v>
      </c>
      <c r="E2589" s="83" t="s">
        <v>658</v>
      </c>
      <c r="F2589" s="83"/>
      <c r="G2589" s="85" t="s">
        <v>659</v>
      </c>
      <c r="H2589" s="84" t="s">
        <v>660</v>
      </c>
      <c r="I2589" s="84" t="s">
        <v>661</v>
      </c>
      <c r="J2589" s="84" t="s">
        <v>662</v>
      </c>
      <c r="L2589" s="63" t="n">
        <f aca="false">IF(AND(A2590&lt;&gt;"",A2589=""),L2588+1,L2588)</f>
        <v>253</v>
      </c>
      <c r="M2589" s="80" t="str">
        <f aca="false">IF(OR(A2589="Insumo",A2589="Composição Auxiliar"),J2589,"")</f>
        <v/>
      </c>
      <c r="N2589" s="81" t="str">
        <f aca="false">IF(E2589="Mão de Obra",J2589,"")</f>
        <v/>
      </c>
      <c r="O2589" s="81" t="str">
        <f aca="false">IF(N2589&lt;&gt;"","",M2589)</f>
        <v/>
      </c>
      <c r="P2589" s="82" t="str">
        <f aca="false">IF(A2589="Composição",B2589,"")</f>
        <v/>
      </c>
      <c r="Q2589" s="81" t="str">
        <f aca="false">IF(P2589&lt;&gt;"",SUMIF(L2589:L2589,L2589,N2589:N2589),"")</f>
        <v/>
      </c>
      <c r="R2589" s="81" t="str">
        <f aca="false">IF(P2589&lt;&gt;"",SUMIF(L2589:L2589,L2589,O2589:O2589),"")</f>
        <v/>
      </c>
    </row>
    <row r="2590" customFormat="false" ht="51" hidden="false" customHeight="true" outlineLevel="0" collapsed="false">
      <c r="A2590" s="86" t="s">
        <v>663</v>
      </c>
      <c r="B2590" s="87" t="s">
        <v>1083</v>
      </c>
      <c r="C2590" s="86" t="s">
        <v>664</v>
      </c>
      <c r="D2590" s="86" t="s">
        <v>1084</v>
      </c>
      <c r="E2590" s="86" t="s">
        <v>671</v>
      </c>
      <c r="F2590" s="86"/>
      <c r="G2590" s="88" t="s">
        <v>676</v>
      </c>
      <c r="H2590" s="89" t="n">
        <v>1</v>
      </c>
      <c r="I2590" s="90" t="n">
        <f aca="false">SUMIF(L:L,$L2590,M:M)</f>
        <v>574.07</v>
      </c>
      <c r="J2590" s="90" t="n">
        <f aca="false">TRUNC(H2590*I2590,2)</f>
        <v>574.07</v>
      </c>
      <c r="L2590" s="63" t="n">
        <f aca="false">IF(AND(A2591&lt;&gt;"",A2590=""),L2589+1,L2589)</f>
        <v>253</v>
      </c>
      <c r="M2590" s="80" t="str">
        <f aca="false">IF(OR(A2590="Insumo",A2590="Composição Auxiliar"),J2590,"")</f>
        <v/>
      </c>
      <c r="N2590" s="81" t="str">
        <f aca="false">IF(E2590="Mão de Obra",J2590,"")</f>
        <v/>
      </c>
      <c r="O2590" s="81" t="str">
        <f aca="false">IF(N2590&lt;&gt;"","",M2590)</f>
        <v/>
      </c>
      <c r="P2590" s="82" t="str">
        <f aca="false">IF(A2590="Composição",B2590,"")</f>
        <v> 87292 </v>
      </c>
      <c r="Q2590" s="81" t="n">
        <f aca="false">IF(P2590&lt;&gt;"",SUMIF(L2590:L2590,L2590,N2590:N2590),"")</f>
        <v>0</v>
      </c>
      <c r="R2590" s="81" t="n">
        <f aca="false">IF(P2590&lt;&gt;"",SUMIF(L2590:L2590,L2590,O2590:O2590),"")</f>
        <v>0</v>
      </c>
    </row>
    <row r="2591" customFormat="false" ht="25.5" hidden="false" customHeight="true" outlineLevel="0" collapsed="false">
      <c r="A2591" s="91" t="s">
        <v>668</v>
      </c>
      <c r="B2591" s="92" t="s">
        <v>1012</v>
      </c>
      <c r="C2591" s="91" t="s">
        <v>664</v>
      </c>
      <c r="D2591" s="91" t="s">
        <v>1013</v>
      </c>
      <c r="E2591" s="91" t="s">
        <v>671</v>
      </c>
      <c r="F2591" s="91"/>
      <c r="G2591" s="93" t="s">
        <v>672</v>
      </c>
      <c r="H2591" s="94" t="n">
        <v>4.5</v>
      </c>
      <c r="I2591" s="95" t="n">
        <f aca="false">SUMIFS(J:J,A:A,"Composição",B:B,$B2591)</f>
        <v>21.98</v>
      </c>
      <c r="J2591" s="95" t="n">
        <f aca="false">TRUNC(H2591*I2591,2)</f>
        <v>98.91</v>
      </c>
      <c r="L2591" s="63" t="n">
        <f aca="false">IF(AND(A2592&lt;&gt;"",A2591=""),L2590+1,L2590)</f>
        <v>253</v>
      </c>
      <c r="M2591" s="80" t="n">
        <f aca="false">IF(OR(A2591="Insumo",A2591="Composição Auxiliar"),J2591,"")</f>
        <v>98.91</v>
      </c>
      <c r="N2591" s="81" t="str">
        <f aca="false">IF(E2591="Mão de Obra",J2591,"")</f>
        <v/>
      </c>
      <c r="O2591" s="81" t="n">
        <f aca="false">IF(N2591&lt;&gt;"","",M2591)</f>
        <v>98.91</v>
      </c>
      <c r="P2591" s="82" t="str">
        <f aca="false">IF(A2591="Composição",B2591,"")</f>
        <v/>
      </c>
      <c r="Q2591" s="81" t="str">
        <f aca="false">IF(P2591&lt;&gt;"",SUMIF(L2591:L2591,L2591,N2591:N2591),"")</f>
        <v/>
      </c>
      <c r="R2591" s="81" t="str">
        <f aca="false">IF(P2591&lt;&gt;"",SUMIF(L2591:L2591,L2591,O2591:O2591),"")</f>
        <v/>
      </c>
    </row>
    <row r="2592" customFormat="false" ht="38.25" hidden="false" customHeight="true" outlineLevel="0" collapsed="false">
      <c r="A2592" s="91" t="s">
        <v>668</v>
      </c>
      <c r="B2592" s="92" t="s">
        <v>1010</v>
      </c>
      <c r="C2592" s="91" t="s">
        <v>664</v>
      </c>
      <c r="D2592" s="91" t="s">
        <v>1011</v>
      </c>
      <c r="E2592" s="91" t="s">
        <v>691</v>
      </c>
      <c r="F2592" s="91"/>
      <c r="G2592" s="93" t="s">
        <v>699</v>
      </c>
      <c r="H2592" s="94" t="n">
        <v>3.45</v>
      </c>
      <c r="I2592" s="95" t="n">
        <f aca="false">SUMIFS(J:J,A:A,"Composição",B:B,$B2592)</f>
        <v>0.32</v>
      </c>
      <c r="J2592" s="95" t="n">
        <f aca="false">TRUNC(H2592*I2592,2)</f>
        <v>1.1</v>
      </c>
      <c r="L2592" s="63" t="n">
        <f aca="false">IF(AND(A2593&lt;&gt;"",A2592=""),L2591+1,L2591)</f>
        <v>253</v>
      </c>
      <c r="M2592" s="80" t="n">
        <f aca="false">IF(OR(A2592="Insumo",A2592="Composição Auxiliar"),J2592,"")</f>
        <v>1.1</v>
      </c>
      <c r="N2592" s="81" t="str">
        <f aca="false">IF(E2592="Mão de Obra",J2592,"")</f>
        <v/>
      </c>
      <c r="O2592" s="81" t="n">
        <f aca="false">IF(N2592&lt;&gt;"","",M2592)</f>
        <v>1.1</v>
      </c>
      <c r="P2592" s="82" t="str">
        <f aca="false">IF(A2592="Composição",B2592,"")</f>
        <v/>
      </c>
      <c r="Q2592" s="81" t="str">
        <f aca="false">IF(P2592&lt;&gt;"",SUMIF(L2592:L2592,L2592,N2592:N2592),"")</f>
        <v/>
      </c>
      <c r="R2592" s="81" t="str">
        <f aca="false">IF(P2592&lt;&gt;"",SUMIF(L2592:L2592,L2592,O2592:O2592),"")</f>
        <v/>
      </c>
    </row>
    <row r="2593" customFormat="false" ht="38.25" hidden="false" customHeight="true" outlineLevel="0" collapsed="false">
      <c r="A2593" s="91" t="s">
        <v>668</v>
      </c>
      <c r="B2593" s="92" t="s">
        <v>1014</v>
      </c>
      <c r="C2593" s="91" t="s">
        <v>664</v>
      </c>
      <c r="D2593" s="91" t="s">
        <v>1015</v>
      </c>
      <c r="E2593" s="91" t="s">
        <v>691</v>
      </c>
      <c r="F2593" s="91"/>
      <c r="G2593" s="93" t="s">
        <v>692</v>
      </c>
      <c r="H2593" s="94" t="n">
        <v>1.05</v>
      </c>
      <c r="I2593" s="95" t="n">
        <f aca="false">SUMIFS(J:J,A:A,"Composição",B:B,$B2593)</f>
        <v>2</v>
      </c>
      <c r="J2593" s="95" t="n">
        <f aca="false">TRUNC(H2593*I2593,2)</f>
        <v>2.1</v>
      </c>
      <c r="L2593" s="63" t="n">
        <f aca="false">IF(AND(A2594&lt;&gt;"",A2593=""),L2592+1,L2592)</f>
        <v>253</v>
      </c>
      <c r="M2593" s="80" t="n">
        <f aca="false">IF(OR(A2593="Insumo",A2593="Composição Auxiliar"),J2593,"")</f>
        <v>2.1</v>
      </c>
      <c r="N2593" s="81" t="str">
        <f aca="false">IF(E2593="Mão de Obra",J2593,"")</f>
        <v/>
      </c>
      <c r="O2593" s="81" t="n">
        <f aca="false">IF(N2593&lt;&gt;"","",M2593)</f>
        <v>2.1</v>
      </c>
      <c r="P2593" s="82" t="str">
        <f aca="false">IF(A2593="Composição",B2593,"")</f>
        <v/>
      </c>
      <c r="Q2593" s="81" t="str">
        <f aca="false">IF(P2593&lt;&gt;"",SUMIF(L2593:L2593,L2593,N2593:N2593),"")</f>
        <v/>
      </c>
      <c r="R2593" s="81" t="str">
        <f aca="false">IF(P2593&lt;&gt;"",SUMIF(L2593:L2593,L2593,O2593:O2593),"")</f>
        <v/>
      </c>
    </row>
    <row r="2594" customFormat="false" ht="14.25" hidden="false" customHeight="false" outlineLevel="0" collapsed="false">
      <c r="A2594" s="96" t="s">
        <v>679</v>
      </c>
      <c r="B2594" s="97" t="s">
        <v>1017</v>
      </c>
      <c r="C2594" s="96" t="str">
        <f aca="false">VLOOKUP(B2594,INSUMOS!$A:$I,2,0)</f>
        <v>SINAPI</v>
      </c>
      <c r="D2594" s="96" t="str">
        <f aca="false">VLOOKUP(B2594,INSUMOS!$A:$I,3,0)</f>
        <v>CIMENTO PORTLAND COMPOSTO CP II-32</v>
      </c>
      <c r="E2594" s="98" t="str">
        <f aca="false">VLOOKUP(B2594,INSUMOS!$A:$I,4,0)</f>
        <v>Material</v>
      </c>
      <c r="F2594" s="98"/>
      <c r="G2594" s="99" t="str">
        <f aca="false">VLOOKUP(B2594,INSUMOS!$A:$I,5,0)</f>
        <v>KG</v>
      </c>
      <c r="H2594" s="100" t="n">
        <v>195.86</v>
      </c>
      <c r="I2594" s="101" t="n">
        <f aca="false">VLOOKUP(B2594,INSUMOS!$A:$I,8,0)</f>
        <v>0.81</v>
      </c>
      <c r="J2594" s="101" t="n">
        <f aca="false">TRUNC(H2594*I2594,2)</f>
        <v>158.64</v>
      </c>
      <c r="L2594" s="63" t="n">
        <f aca="false">IF(AND(A2595&lt;&gt;"",A2594=""),L2593+1,L2593)</f>
        <v>253</v>
      </c>
      <c r="M2594" s="80" t="n">
        <f aca="false">IF(OR(A2594="Insumo",A2594="Composição Auxiliar"),J2594,"")</f>
        <v>158.64</v>
      </c>
      <c r="N2594" s="81" t="str">
        <f aca="false">IF(E2594="Mão de Obra",J2594,"")</f>
        <v/>
      </c>
      <c r="O2594" s="81" t="n">
        <f aca="false">IF(N2594&lt;&gt;"","",M2594)</f>
        <v>158.64</v>
      </c>
      <c r="P2594" s="82" t="str">
        <f aca="false">IF(A2594="Composição",B2594,"")</f>
        <v/>
      </c>
      <c r="Q2594" s="81" t="str">
        <f aca="false">IF(P2594&lt;&gt;"",SUMIF(L2594:L2594,L2594,N2594:N2594),"")</f>
        <v/>
      </c>
      <c r="R2594" s="81" t="str">
        <f aca="false">IF(P2594&lt;&gt;"",SUMIF(L2594:L2594,L2594,O2594:O2594),"")</f>
        <v/>
      </c>
    </row>
    <row r="2595" customFormat="false" ht="25.5" hidden="false" customHeight="false" outlineLevel="0" collapsed="false">
      <c r="A2595" s="96" t="s">
        <v>679</v>
      </c>
      <c r="B2595" s="97" t="s">
        <v>1016</v>
      </c>
      <c r="C2595" s="96" t="str">
        <f aca="false">VLOOKUP(B2595,INSUMOS!$A:$I,2,0)</f>
        <v>SINAPI</v>
      </c>
      <c r="D2595" s="96" t="str">
        <f aca="false">VLOOKUP(B2595,INSUMOS!$A:$I,3,0)</f>
        <v>AREIA MEDIA - POSTO JAZIDA/FORNECEDOR (RETIRADO NA JAZIDA, SEM TRANSPORTE)</v>
      </c>
      <c r="E2595" s="98" t="str">
        <f aca="false">VLOOKUP(B2595,INSUMOS!$A:$I,4,0)</f>
        <v>Material</v>
      </c>
      <c r="F2595" s="98"/>
      <c r="G2595" s="99" t="str">
        <f aca="false">VLOOKUP(B2595,INSUMOS!$A:$I,5,0)</f>
        <v>m³</v>
      </c>
      <c r="H2595" s="100" t="n">
        <v>1.16</v>
      </c>
      <c r="I2595" s="101" t="n">
        <f aca="false">VLOOKUP(B2595,INSUMOS!$A:$I,8,0)</f>
        <v>90</v>
      </c>
      <c r="J2595" s="101" t="n">
        <f aca="false">TRUNC(H2595*I2595,2)</f>
        <v>104.4</v>
      </c>
      <c r="L2595" s="63" t="n">
        <f aca="false">IF(AND(A2596&lt;&gt;"",A2595=""),L2594+1,L2594)</f>
        <v>253</v>
      </c>
      <c r="M2595" s="80" t="n">
        <f aca="false">IF(OR(A2595="Insumo",A2595="Composição Auxiliar"),J2595,"")</f>
        <v>104.4</v>
      </c>
      <c r="N2595" s="81" t="str">
        <f aca="false">IF(E2595="Mão de Obra",J2595,"")</f>
        <v/>
      </c>
      <c r="O2595" s="81" t="n">
        <f aca="false">IF(N2595&lt;&gt;"","",M2595)</f>
        <v>104.4</v>
      </c>
      <c r="P2595" s="82" t="str">
        <f aca="false">IF(A2595="Composição",B2595,"")</f>
        <v/>
      </c>
      <c r="Q2595" s="81" t="str">
        <f aca="false">IF(P2595&lt;&gt;"",SUMIF(L2595:L2595,L2595,N2595:N2595),"")</f>
        <v/>
      </c>
      <c r="R2595" s="81" t="str">
        <f aca="false">IF(P2595&lt;&gt;"",SUMIF(L2595:L2595,L2595,O2595:O2595),"")</f>
        <v/>
      </c>
    </row>
    <row r="2596" customFormat="false" ht="14.25" hidden="false" customHeight="false" outlineLevel="0" collapsed="false">
      <c r="A2596" s="96" t="s">
        <v>679</v>
      </c>
      <c r="B2596" s="97" t="s">
        <v>1547</v>
      </c>
      <c r="C2596" s="96" t="str">
        <f aca="false">VLOOKUP(B2596,INSUMOS!$A:$I,2,0)</f>
        <v>SINAPI</v>
      </c>
      <c r="D2596" s="96" t="str">
        <f aca="false">VLOOKUP(B2596,INSUMOS!$A:$I,3,0)</f>
        <v>CAL HIDRATADA CH-I PARA ARGAMASSAS</v>
      </c>
      <c r="E2596" s="98" t="str">
        <f aca="false">VLOOKUP(B2596,INSUMOS!$A:$I,4,0)</f>
        <v>Material</v>
      </c>
      <c r="F2596" s="98"/>
      <c r="G2596" s="99" t="str">
        <f aca="false">VLOOKUP(B2596,INSUMOS!$A:$I,5,0)</f>
        <v>KG</v>
      </c>
      <c r="H2596" s="100" t="n">
        <v>174.1</v>
      </c>
      <c r="I2596" s="101" t="n">
        <f aca="false">VLOOKUP(B2596,INSUMOS!$A:$I,8,0)</f>
        <v>1.2</v>
      </c>
      <c r="J2596" s="101" t="n">
        <f aca="false">TRUNC(H2596*I2596,2)</f>
        <v>208.92</v>
      </c>
      <c r="L2596" s="63" t="n">
        <f aca="false">IF(AND(A2597&lt;&gt;"",A2596=""),L2595+1,L2595)</f>
        <v>253</v>
      </c>
      <c r="M2596" s="80" t="n">
        <f aca="false">IF(OR(A2596="Insumo",A2596="Composição Auxiliar"),J2596,"")</f>
        <v>208.92</v>
      </c>
      <c r="N2596" s="81" t="str">
        <f aca="false">IF(E2596="Mão de Obra",J2596,"")</f>
        <v/>
      </c>
      <c r="O2596" s="81" t="n">
        <f aca="false">IF(N2596&lt;&gt;"","",M2596)</f>
        <v>208.92</v>
      </c>
      <c r="P2596" s="82" t="str">
        <f aca="false">IF(A2596="Composição",B2596,"")</f>
        <v/>
      </c>
      <c r="Q2596" s="81" t="str">
        <f aca="false">IF(P2596&lt;&gt;"",SUMIF(L2596:L2596,L2596,N2596:N2596),"")</f>
        <v/>
      </c>
      <c r="R2596" s="81" t="str">
        <f aca="false">IF(P2596&lt;&gt;"",SUMIF(L2596:L2596,L2596,O2596:O2596),"")</f>
        <v/>
      </c>
    </row>
    <row r="2597" customFormat="false" ht="14.25" hidden="false" customHeight="false" outlineLevel="0" collapsed="false">
      <c r="A2597" s="102"/>
      <c r="B2597" s="102"/>
      <c r="C2597" s="102"/>
      <c r="D2597" s="102"/>
      <c r="E2597" s="102"/>
      <c r="F2597" s="103"/>
      <c r="G2597" s="102"/>
      <c r="H2597" s="103"/>
      <c r="I2597" s="102"/>
      <c r="J2597" s="103"/>
      <c r="L2597" s="63" t="n">
        <f aca="false">IF(AND(A2598&lt;&gt;"",A2597=""),L2596+1,L2596)</f>
        <v>253</v>
      </c>
      <c r="M2597" s="80" t="str">
        <f aca="false">IF(OR(A2597="Insumo",A2597="Composição Auxiliar"),J2597,"")</f>
        <v/>
      </c>
      <c r="N2597" s="81" t="str">
        <f aca="false">IF(E2597="Mão de Obra",J2597,"")</f>
        <v/>
      </c>
      <c r="O2597" s="81" t="str">
        <f aca="false">IF(N2597&lt;&gt;"","",M2597)</f>
        <v/>
      </c>
      <c r="P2597" s="82" t="str">
        <f aca="false">IF(A2597="Composição",B2597,"")</f>
        <v/>
      </c>
      <c r="Q2597" s="81" t="str">
        <f aca="false">IF(P2597&lt;&gt;"",SUMIF(L2597:L2597,L2597,N2597:N2597),"")</f>
        <v/>
      </c>
      <c r="R2597" s="81" t="str">
        <f aca="false">IF(P2597&lt;&gt;"",SUMIF(L2597:L2597,L2597,O2597:O2597),"")</f>
        <v/>
      </c>
    </row>
    <row r="2598" customFormat="false" ht="15" hidden="false" customHeight="false" outlineLevel="0" collapsed="false">
      <c r="A2598" s="102"/>
      <c r="B2598" s="102"/>
      <c r="C2598" s="102"/>
      <c r="D2598" s="102"/>
      <c r="E2598" s="102"/>
      <c r="F2598" s="103"/>
      <c r="G2598" s="102"/>
      <c r="H2598" s="104"/>
      <c r="I2598" s="104"/>
      <c r="J2598" s="103"/>
      <c r="L2598" s="63" t="n">
        <f aca="false">IF(AND(A2599&lt;&gt;"",A2598=""),L2597+1,L2597)</f>
        <v>253</v>
      </c>
      <c r="M2598" s="80" t="str">
        <f aca="false">IF(OR(A2598="Insumo",A2598="Composição Auxiliar"),J2598,"")</f>
        <v/>
      </c>
      <c r="N2598" s="81" t="str">
        <f aca="false">IF(E2598="Mão de Obra",J2598,"")</f>
        <v/>
      </c>
      <c r="O2598" s="81" t="str">
        <f aca="false">IF(N2598&lt;&gt;"","",M2598)</f>
        <v/>
      </c>
      <c r="P2598" s="82" t="str">
        <f aca="false">IF(A2598="Composição",B2598,"")</f>
        <v/>
      </c>
      <c r="Q2598" s="81" t="str">
        <f aca="false">IF(P2598&lt;&gt;"",SUMIF(L2598:L2598,L2598,N2598:N2598),"")</f>
        <v/>
      </c>
      <c r="R2598" s="81" t="str">
        <f aca="false">IF(P2598&lt;&gt;"",SUMIF(L2598:L2598,L2598,O2598:O2598),"")</f>
        <v/>
      </c>
    </row>
    <row r="2599" customFormat="false" ht="15" hidden="false" customHeight="false" outlineLevel="0" collapsed="false">
      <c r="A2599" s="108"/>
      <c r="B2599" s="108"/>
      <c r="C2599" s="108"/>
      <c r="D2599" s="108"/>
      <c r="E2599" s="108"/>
      <c r="F2599" s="108"/>
      <c r="G2599" s="108"/>
      <c r="H2599" s="108"/>
      <c r="I2599" s="108"/>
      <c r="J2599" s="108"/>
      <c r="L2599" s="63" t="n">
        <f aca="false">IF(AND(A2600&lt;&gt;"",A2599=""),L2598+1,L2598)</f>
        <v>253</v>
      </c>
      <c r="M2599" s="80" t="str">
        <f aca="false">IF(OR(A2599="Insumo",A2599="Composição Auxiliar"),J2599,"")</f>
        <v/>
      </c>
      <c r="N2599" s="81" t="str">
        <f aca="false">IF(E2599="Mão de Obra",J2599,"")</f>
        <v/>
      </c>
      <c r="O2599" s="81" t="str">
        <f aca="false">IF(N2599&lt;&gt;"","",M2599)</f>
        <v/>
      </c>
      <c r="P2599" s="82" t="str">
        <f aca="false">IF(A2599="Composição",B2599,"")</f>
        <v/>
      </c>
      <c r="Q2599" s="81" t="str">
        <f aca="false">IF(P2599&lt;&gt;"",SUMIF(L2599:L2599,L2599,N2599:N2599),"")</f>
        <v/>
      </c>
      <c r="R2599" s="81" t="str">
        <f aca="false">IF(P2599&lt;&gt;"",SUMIF(L2599:L2599,L2599,O2599:O2599),"")</f>
        <v/>
      </c>
    </row>
    <row r="2600" customFormat="false" ht="15" hidden="false" customHeight="true" outlineLevel="0" collapsed="false">
      <c r="A2600" s="83"/>
      <c r="B2600" s="84" t="s">
        <v>655</v>
      </c>
      <c r="C2600" s="83" t="s">
        <v>656</v>
      </c>
      <c r="D2600" s="83" t="s">
        <v>657</v>
      </c>
      <c r="E2600" s="83" t="s">
        <v>658</v>
      </c>
      <c r="F2600" s="83"/>
      <c r="G2600" s="85" t="s">
        <v>659</v>
      </c>
      <c r="H2600" s="84" t="s">
        <v>660</v>
      </c>
      <c r="I2600" s="84" t="s">
        <v>661</v>
      </c>
      <c r="J2600" s="84" t="s">
        <v>662</v>
      </c>
      <c r="L2600" s="63" t="n">
        <f aca="false">IF(AND(A2601&lt;&gt;"",A2600=""),L2599+1,L2599)</f>
        <v>254</v>
      </c>
      <c r="M2600" s="80" t="str">
        <f aca="false">IF(OR(A2600="Insumo",A2600="Composição Auxiliar"),J2600,"")</f>
        <v/>
      </c>
      <c r="N2600" s="81" t="str">
        <f aca="false">IF(E2600="Mão de Obra",J2600,"")</f>
        <v/>
      </c>
      <c r="O2600" s="81" t="str">
        <f aca="false">IF(N2600&lt;&gt;"","",M2600)</f>
        <v/>
      </c>
      <c r="P2600" s="82" t="str">
        <f aca="false">IF(A2600="Composição",B2600,"")</f>
        <v/>
      </c>
      <c r="Q2600" s="81" t="str">
        <f aca="false">IF(P2600&lt;&gt;"",SUMIF(L2600:L2600,L2600,N2600:N2600),"")</f>
        <v/>
      </c>
      <c r="R2600" s="81" t="str">
        <f aca="false">IF(P2600&lt;&gt;"",SUMIF(L2600:L2600,L2600,O2600:O2600),"")</f>
        <v/>
      </c>
    </row>
    <row r="2601" customFormat="false" ht="51" hidden="false" customHeight="true" outlineLevel="0" collapsed="false">
      <c r="A2601" s="86" t="s">
        <v>663</v>
      </c>
      <c r="B2601" s="87" t="s">
        <v>1090</v>
      </c>
      <c r="C2601" s="86" t="s">
        <v>664</v>
      </c>
      <c r="D2601" s="86" t="s">
        <v>1091</v>
      </c>
      <c r="E2601" s="86" t="s">
        <v>671</v>
      </c>
      <c r="F2601" s="86"/>
      <c r="G2601" s="88" t="s">
        <v>676</v>
      </c>
      <c r="H2601" s="89" t="n">
        <v>1</v>
      </c>
      <c r="I2601" s="90" t="n">
        <f aca="false">SUMIF(L:L,$L2601,M:M)</f>
        <v>541.85</v>
      </c>
      <c r="J2601" s="90" t="n">
        <f aca="false">TRUNC(H2601*I2601,2)</f>
        <v>541.85</v>
      </c>
      <c r="L2601" s="63" t="n">
        <f aca="false">IF(AND(A2602&lt;&gt;"",A2601=""),L2600+1,L2600)</f>
        <v>254</v>
      </c>
      <c r="M2601" s="80" t="str">
        <f aca="false">IF(OR(A2601="Insumo",A2601="Composição Auxiliar"),J2601,"")</f>
        <v/>
      </c>
      <c r="N2601" s="81" t="str">
        <f aca="false">IF(E2601="Mão de Obra",J2601,"")</f>
        <v/>
      </c>
      <c r="O2601" s="81" t="str">
        <f aca="false">IF(N2601&lt;&gt;"","",M2601)</f>
        <v/>
      </c>
      <c r="P2601" s="82" t="str">
        <f aca="false">IF(A2601="Composição",B2601,"")</f>
        <v> 87294 </v>
      </c>
      <c r="Q2601" s="81" t="n">
        <f aca="false">IF(P2601&lt;&gt;"",SUMIF(L2601:L2601,L2601,N2601:N2601),"")</f>
        <v>0</v>
      </c>
      <c r="R2601" s="81" t="n">
        <f aca="false">IF(P2601&lt;&gt;"",SUMIF(L2601:L2601,L2601,O2601:O2601),"")</f>
        <v>0</v>
      </c>
    </row>
    <row r="2602" customFormat="false" ht="25.5" hidden="false" customHeight="true" outlineLevel="0" collapsed="false">
      <c r="A2602" s="91" t="s">
        <v>668</v>
      </c>
      <c r="B2602" s="92" t="s">
        <v>677</v>
      </c>
      <c r="C2602" s="91" t="s">
        <v>664</v>
      </c>
      <c r="D2602" s="91" t="s">
        <v>678</v>
      </c>
      <c r="E2602" s="91" t="s">
        <v>671</v>
      </c>
      <c r="F2602" s="91"/>
      <c r="G2602" s="93" t="s">
        <v>672</v>
      </c>
      <c r="H2602" s="94" t="n">
        <v>0.79</v>
      </c>
      <c r="I2602" s="95" t="n">
        <f aca="false">SUMIFS(J:J,A:A,"Composição",B:B,$B2602)</f>
        <v>18.93</v>
      </c>
      <c r="J2602" s="95" t="n">
        <f aca="false">TRUNC(H2602*I2602,2)</f>
        <v>14.95</v>
      </c>
      <c r="L2602" s="63" t="n">
        <f aca="false">IF(AND(A2603&lt;&gt;"",A2602=""),L2601+1,L2601)</f>
        <v>254</v>
      </c>
      <c r="M2602" s="80" t="n">
        <f aca="false">IF(OR(A2602="Insumo",A2602="Composição Auxiliar"),J2602,"")</f>
        <v>14.95</v>
      </c>
      <c r="N2602" s="81" t="str">
        <f aca="false">IF(E2602="Mão de Obra",J2602,"")</f>
        <v/>
      </c>
      <c r="O2602" s="81" t="n">
        <f aca="false">IF(N2602&lt;&gt;"","",M2602)</f>
        <v>14.95</v>
      </c>
      <c r="P2602" s="82" t="str">
        <f aca="false">IF(A2602="Composição",B2602,"")</f>
        <v/>
      </c>
      <c r="Q2602" s="81" t="str">
        <f aca="false">IF(P2602&lt;&gt;"",SUMIF(L2602:L2602,L2602,N2602:N2602),"")</f>
        <v/>
      </c>
      <c r="R2602" s="81" t="str">
        <f aca="false">IF(P2602&lt;&gt;"",SUMIF(L2602:L2602,L2602,O2602:O2602),"")</f>
        <v/>
      </c>
    </row>
    <row r="2603" customFormat="false" ht="38.25" hidden="false" customHeight="true" outlineLevel="0" collapsed="false">
      <c r="A2603" s="91" t="s">
        <v>668</v>
      </c>
      <c r="B2603" s="92" t="s">
        <v>1804</v>
      </c>
      <c r="C2603" s="91" t="s">
        <v>664</v>
      </c>
      <c r="D2603" s="91" t="s">
        <v>1805</v>
      </c>
      <c r="E2603" s="91" t="s">
        <v>691</v>
      </c>
      <c r="F2603" s="91"/>
      <c r="G2603" s="93" t="s">
        <v>692</v>
      </c>
      <c r="H2603" s="94" t="n">
        <v>0.85</v>
      </c>
      <c r="I2603" s="95" t="n">
        <f aca="false">SUMIFS(J:J,A:A,"Composição",B:B,$B2603)</f>
        <v>5.32</v>
      </c>
      <c r="J2603" s="95" t="n">
        <f aca="false">TRUNC(H2603*I2603,2)</f>
        <v>4.52</v>
      </c>
      <c r="L2603" s="63" t="n">
        <f aca="false">IF(AND(A2604&lt;&gt;"",A2603=""),L2602+1,L2602)</f>
        <v>254</v>
      </c>
      <c r="M2603" s="80" t="n">
        <f aca="false">IF(OR(A2603="Insumo",A2603="Composição Auxiliar"),J2603,"")</f>
        <v>4.52</v>
      </c>
      <c r="N2603" s="81" t="str">
        <f aca="false">IF(E2603="Mão de Obra",J2603,"")</f>
        <v/>
      </c>
      <c r="O2603" s="81" t="n">
        <f aca="false">IF(N2603&lt;&gt;"","",M2603)</f>
        <v>4.52</v>
      </c>
      <c r="P2603" s="82" t="str">
        <f aca="false">IF(A2603="Composição",B2603,"")</f>
        <v/>
      </c>
      <c r="Q2603" s="81" t="str">
        <f aca="false">IF(P2603&lt;&gt;"",SUMIF(L2603:L2603,L2603,N2603:N2603),"")</f>
        <v/>
      </c>
      <c r="R2603" s="81" t="str">
        <f aca="false">IF(P2603&lt;&gt;"",SUMIF(L2603:L2603,L2603,O2603:O2603),"")</f>
        <v/>
      </c>
    </row>
    <row r="2604" customFormat="false" ht="38.25" hidden="false" customHeight="true" outlineLevel="0" collapsed="false">
      <c r="A2604" s="91" t="s">
        <v>668</v>
      </c>
      <c r="B2604" s="92" t="s">
        <v>1806</v>
      </c>
      <c r="C2604" s="91" t="s">
        <v>664</v>
      </c>
      <c r="D2604" s="91" t="s">
        <v>1807</v>
      </c>
      <c r="E2604" s="91" t="s">
        <v>691</v>
      </c>
      <c r="F2604" s="91"/>
      <c r="G2604" s="93" t="s">
        <v>699</v>
      </c>
      <c r="H2604" s="94" t="n">
        <v>2.8</v>
      </c>
      <c r="I2604" s="95" t="n">
        <f aca="false">SUMIFS(J:J,A:A,"Composição",B:B,$B2604)</f>
        <v>1.28</v>
      </c>
      <c r="J2604" s="95" t="n">
        <f aca="false">TRUNC(H2604*I2604,2)</f>
        <v>3.58</v>
      </c>
      <c r="L2604" s="63" t="n">
        <f aca="false">IF(AND(A2605&lt;&gt;"",A2604=""),L2603+1,L2603)</f>
        <v>254</v>
      </c>
      <c r="M2604" s="80" t="n">
        <f aca="false">IF(OR(A2604="Insumo",A2604="Composição Auxiliar"),J2604,"")</f>
        <v>3.58</v>
      </c>
      <c r="N2604" s="81" t="str">
        <f aca="false">IF(E2604="Mão de Obra",J2604,"")</f>
        <v/>
      </c>
      <c r="O2604" s="81" t="n">
        <f aca="false">IF(N2604&lt;&gt;"","",M2604)</f>
        <v>3.58</v>
      </c>
      <c r="P2604" s="82" t="str">
        <f aca="false">IF(A2604="Composição",B2604,"")</f>
        <v/>
      </c>
      <c r="Q2604" s="81" t="str">
        <f aca="false">IF(P2604&lt;&gt;"",SUMIF(L2604:L2604,L2604,N2604:N2604),"")</f>
        <v/>
      </c>
      <c r="R2604" s="81" t="str">
        <f aca="false">IF(P2604&lt;&gt;"",SUMIF(L2604:L2604,L2604,O2604:O2604),"")</f>
        <v/>
      </c>
    </row>
    <row r="2605" customFormat="false" ht="25.5" hidden="false" customHeight="true" outlineLevel="0" collapsed="false">
      <c r="A2605" s="91" t="s">
        <v>668</v>
      </c>
      <c r="B2605" s="92" t="s">
        <v>1012</v>
      </c>
      <c r="C2605" s="91" t="s">
        <v>664</v>
      </c>
      <c r="D2605" s="91" t="s">
        <v>1013</v>
      </c>
      <c r="E2605" s="91" t="s">
        <v>671</v>
      </c>
      <c r="F2605" s="91"/>
      <c r="G2605" s="93" t="s">
        <v>672</v>
      </c>
      <c r="H2605" s="94" t="n">
        <v>3.65</v>
      </c>
      <c r="I2605" s="95" t="n">
        <f aca="false">SUMIFS(J:J,A:A,"Composição",B:B,$B2605)</f>
        <v>21.98</v>
      </c>
      <c r="J2605" s="95" t="n">
        <f aca="false">TRUNC(H2605*I2605,2)</f>
        <v>80.22</v>
      </c>
      <c r="L2605" s="63" t="n">
        <f aca="false">IF(AND(A2606&lt;&gt;"",A2605=""),L2604+1,L2604)</f>
        <v>254</v>
      </c>
      <c r="M2605" s="80" t="n">
        <f aca="false">IF(OR(A2605="Insumo",A2605="Composição Auxiliar"),J2605,"")</f>
        <v>80.22</v>
      </c>
      <c r="N2605" s="81" t="str">
        <f aca="false">IF(E2605="Mão de Obra",J2605,"")</f>
        <v/>
      </c>
      <c r="O2605" s="81" t="n">
        <f aca="false">IF(N2605&lt;&gt;"","",M2605)</f>
        <v>80.22</v>
      </c>
      <c r="P2605" s="82" t="str">
        <f aca="false">IF(A2605="Composição",B2605,"")</f>
        <v/>
      </c>
      <c r="Q2605" s="81" t="str">
        <f aca="false">IF(P2605&lt;&gt;"",SUMIF(L2605:L2605,L2605,N2605:N2605),"")</f>
        <v/>
      </c>
      <c r="R2605" s="81" t="str">
        <f aca="false">IF(P2605&lt;&gt;"",SUMIF(L2605:L2605,L2605,O2605:O2605),"")</f>
        <v/>
      </c>
    </row>
    <row r="2606" customFormat="false" ht="14.25" hidden="false" customHeight="false" outlineLevel="0" collapsed="false">
      <c r="A2606" s="96" t="s">
        <v>679</v>
      </c>
      <c r="B2606" s="97" t="s">
        <v>1017</v>
      </c>
      <c r="C2606" s="96" t="str">
        <f aca="false">VLOOKUP(B2606,INSUMOS!$A:$I,2,0)</f>
        <v>SINAPI</v>
      </c>
      <c r="D2606" s="96" t="str">
        <f aca="false">VLOOKUP(B2606,INSUMOS!$A:$I,3,0)</f>
        <v>CIMENTO PORTLAND COMPOSTO CP II-32</v>
      </c>
      <c r="E2606" s="98" t="str">
        <f aca="false">VLOOKUP(B2606,INSUMOS!$A:$I,4,0)</f>
        <v>Material</v>
      </c>
      <c r="F2606" s="98"/>
      <c r="G2606" s="99" t="str">
        <f aca="false">VLOOKUP(B2606,INSUMOS!$A:$I,5,0)</f>
        <v>KG</v>
      </c>
      <c r="H2606" s="100" t="n">
        <v>177.12</v>
      </c>
      <c r="I2606" s="101" t="n">
        <f aca="false">VLOOKUP(B2606,INSUMOS!$A:$I,8,0)</f>
        <v>0.81</v>
      </c>
      <c r="J2606" s="101" t="n">
        <f aca="false">TRUNC(H2606*I2606,2)</f>
        <v>143.46</v>
      </c>
      <c r="L2606" s="63" t="n">
        <f aca="false">IF(AND(A2607&lt;&gt;"",A2606=""),L2605+1,L2605)</f>
        <v>254</v>
      </c>
      <c r="M2606" s="80" t="n">
        <f aca="false">IF(OR(A2606="Insumo",A2606="Composição Auxiliar"),J2606,"")</f>
        <v>143.46</v>
      </c>
      <c r="N2606" s="81" t="str">
        <f aca="false">IF(E2606="Mão de Obra",J2606,"")</f>
        <v/>
      </c>
      <c r="O2606" s="81" t="n">
        <f aca="false">IF(N2606&lt;&gt;"","",M2606)</f>
        <v>143.46</v>
      </c>
      <c r="P2606" s="82" t="str">
        <f aca="false">IF(A2606="Composição",B2606,"")</f>
        <v/>
      </c>
      <c r="Q2606" s="81" t="str">
        <f aca="false">IF(P2606&lt;&gt;"",SUMIF(L2606:L2606,L2606,N2606:N2606),"")</f>
        <v/>
      </c>
      <c r="R2606" s="81" t="str">
        <f aca="false">IF(P2606&lt;&gt;"",SUMIF(L2606:L2606,L2606,O2606:O2606),"")</f>
        <v/>
      </c>
    </row>
    <row r="2607" customFormat="false" ht="25.5" hidden="false" customHeight="false" outlineLevel="0" collapsed="false">
      <c r="A2607" s="96" t="s">
        <v>679</v>
      </c>
      <c r="B2607" s="97" t="s">
        <v>1016</v>
      </c>
      <c r="C2607" s="96" t="str">
        <f aca="false">VLOOKUP(B2607,INSUMOS!$A:$I,2,0)</f>
        <v>SINAPI</v>
      </c>
      <c r="D2607" s="96" t="str">
        <f aca="false">VLOOKUP(B2607,INSUMOS!$A:$I,3,0)</f>
        <v>AREIA MEDIA - POSTO JAZIDA/FORNECEDOR (RETIRADO NA JAZIDA, SEM TRANSPORTE)</v>
      </c>
      <c r="E2607" s="98" t="str">
        <f aca="false">VLOOKUP(B2607,INSUMOS!$A:$I,4,0)</f>
        <v>Material</v>
      </c>
      <c r="F2607" s="98"/>
      <c r="G2607" s="99" t="str">
        <f aca="false">VLOOKUP(B2607,INSUMOS!$A:$I,5,0)</f>
        <v>m³</v>
      </c>
      <c r="H2607" s="100" t="n">
        <v>1.18</v>
      </c>
      <c r="I2607" s="101" t="n">
        <f aca="false">VLOOKUP(B2607,INSUMOS!$A:$I,8,0)</f>
        <v>90</v>
      </c>
      <c r="J2607" s="101" t="n">
        <f aca="false">TRUNC(H2607*I2607,2)</f>
        <v>106.2</v>
      </c>
      <c r="L2607" s="63" t="n">
        <f aca="false">IF(AND(A2608&lt;&gt;"",A2607=""),L2606+1,L2606)</f>
        <v>254</v>
      </c>
      <c r="M2607" s="80" t="n">
        <f aca="false">IF(OR(A2607="Insumo",A2607="Composição Auxiliar"),J2607,"")</f>
        <v>106.2</v>
      </c>
      <c r="N2607" s="81" t="str">
        <f aca="false">IF(E2607="Mão de Obra",J2607,"")</f>
        <v/>
      </c>
      <c r="O2607" s="81" t="n">
        <f aca="false">IF(N2607&lt;&gt;"","",M2607)</f>
        <v>106.2</v>
      </c>
      <c r="P2607" s="82" t="str">
        <f aca="false">IF(A2607="Composição",B2607,"")</f>
        <v/>
      </c>
      <c r="Q2607" s="81" t="str">
        <f aca="false">IF(P2607&lt;&gt;"",SUMIF(L2607:L2607,L2607,N2607:N2607),"")</f>
        <v/>
      </c>
      <c r="R2607" s="81" t="str">
        <f aca="false">IF(P2607&lt;&gt;"",SUMIF(L2607:L2607,L2607,O2607:O2607),"")</f>
        <v/>
      </c>
    </row>
    <row r="2608" customFormat="false" ht="14.25" hidden="false" customHeight="false" outlineLevel="0" collapsed="false">
      <c r="A2608" s="96" t="s">
        <v>679</v>
      </c>
      <c r="B2608" s="97" t="s">
        <v>1547</v>
      </c>
      <c r="C2608" s="96" t="str">
        <f aca="false">VLOOKUP(B2608,INSUMOS!$A:$I,2,0)</f>
        <v>SINAPI</v>
      </c>
      <c r="D2608" s="96" t="str">
        <f aca="false">VLOOKUP(B2608,INSUMOS!$A:$I,3,0)</f>
        <v>CAL HIDRATADA CH-I PARA ARGAMASSAS</v>
      </c>
      <c r="E2608" s="98" t="str">
        <f aca="false">VLOOKUP(B2608,INSUMOS!$A:$I,4,0)</f>
        <v>Material</v>
      </c>
      <c r="F2608" s="98"/>
      <c r="G2608" s="99" t="str">
        <f aca="false">VLOOKUP(B2608,INSUMOS!$A:$I,5,0)</f>
        <v>KG</v>
      </c>
      <c r="H2608" s="100" t="n">
        <v>157.44</v>
      </c>
      <c r="I2608" s="101" t="n">
        <f aca="false">VLOOKUP(B2608,INSUMOS!$A:$I,8,0)</f>
        <v>1.2</v>
      </c>
      <c r="J2608" s="101" t="n">
        <f aca="false">TRUNC(H2608*I2608,2)</f>
        <v>188.92</v>
      </c>
      <c r="L2608" s="63" t="n">
        <f aca="false">IF(AND(A2609&lt;&gt;"",A2608=""),L2607+1,L2607)</f>
        <v>254</v>
      </c>
      <c r="M2608" s="80" t="n">
        <f aca="false">IF(OR(A2608="Insumo",A2608="Composição Auxiliar"),J2608,"")</f>
        <v>188.92</v>
      </c>
      <c r="N2608" s="81" t="str">
        <f aca="false">IF(E2608="Mão de Obra",J2608,"")</f>
        <v/>
      </c>
      <c r="O2608" s="81" t="n">
        <f aca="false">IF(N2608&lt;&gt;"","",M2608)</f>
        <v>188.92</v>
      </c>
      <c r="P2608" s="82" t="str">
        <f aca="false">IF(A2608="Composição",B2608,"")</f>
        <v/>
      </c>
      <c r="Q2608" s="81" t="str">
        <f aca="false">IF(P2608&lt;&gt;"",SUMIF(L2608:L2608,L2608,N2608:N2608),"")</f>
        <v/>
      </c>
      <c r="R2608" s="81" t="str">
        <f aca="false">IF(P2608&lt;&gt;"",SUMIF(L2608:L2608,L2608,O2608:O2608),"")</f>
        <v/>
      </c>
    </row>
    <row r="2609" customFormat="false" ht="14.25" hidden="false" customHeight="false" outlineLevel="0" collapsed="false">
      <c r="A2609" s="102"/>
      <c r="B2609" s="102"/>
      <c r="C2609" s="102"/>
      <c r="D2609" s="102"/>
      <c r="E2609" s="102"/>
      <c r="F2609" s="103"/>
      <c r="G2609" s="102"/>
      <c r="H2609" s="103"/>
      <c r="I2609" s="102"/>
      <c r="J2609" s="103"/>
      <c r="L2609" s="63" t="n">
        <f aca="false">IF(AND(A2610&lt;&gt;"",A2609=""),L2608+1,L2608)</f>
        <v>254</v>
      </c>
      <c r="M2609" s="80" t="str">
        <f aca="false">IF(OR(A2609="Insumo",A2609="Composição Auxiliar"),J2609,"")</f>
        <v/>
      </c>
      <c r="N2609" s="81" t="str">
        <f aca="false">IF(E2609="Mão de Obra",J2609,"")</f>
        <v/>
      </c>
      <c r="O2609" s="81" t="str">
        <f aca="false">IF(N2609&lt;&gt;"","",M2609)</f>
        <v/>
      </c>
      <c r="P2609" s="82" t="str">
        <f aca="false">IF(A2609="Composição",B2609,"")</f>
        <v/>
      </c>
      <c r="Q2609" s="81" t="str">
        <f aca="false">IF(P2609&lt;&gt;"",SUMIF(L2609:L2609,L2609,N2609:N2609),"")</f>
        <v/>
      </c>
      <c r="R2609" s="81" t="str">
        <f aca="false">IF(P2609&lt;&gt;"",SUMIF(L2609:L2609,L2609,O2609:O2609),"")</f>
        <v/>
      </c>
    </row>
    <row r="2610" customFormat="false" ht="15" hidden="false" customHeight="false" outlineLevel="0" collapsed="false">
      <c r="A2610" s="102"/>
      <c r="B2610" s="102"/>
      <c r="C2610" s="102"/>
      <c r="D2610" s="102"/>
      <c r="E2610" s="102"/>
      <c r="F2610" s="103"/>
      <c r="G2610" s="102"/>
      <c r="H2610" s="104"/>
      <c r="I2610" s="104"/>
      <c r="J2610" s="103"/>
      <c r="L2610" s="63" t="n">
        <f aca="false">IF(AND(A2611&lt;&gt;"",A2610=""),L2609+1,L2609)</f>
        <v>254</v>
      </c>
      <c r="M2610" s="80" t="str">
        <f aca="false">IF(OR(A2610="Insumo",A2610="Composição Auxiliar"),J2610,"")</f>
        <v/>
      </c>
      <c r="N2610" s="81" t="str">
        <f aca="false">IF(E2610="Mão de Obra",J2610,"")</f>
        <v/>
      </c>
      <c r="O2610" s="81" t="str">
        <f aca="false">IF(N2610&lt;&gt;"","",M2610)</f>
        <v/>
      </c>
      <c r="P2610" s="82" t="str">
        <f aca="false">IF(A2610="Composição",B2610,"")</f>
        <v/>
      </c>
      <c r="Q2610" s="81" t="str">
        <f aca="false">IF(P2610&lt;&gt;"",SUMIF(L2610:L2610,L2610,N2610:N2610),"")</f>
        <v/>
      </c>
      <c r="R2610" s="81" t="str">
        <f aca="false">IF(P2610&lt;&gt;"",SUMIF(L2610:L2610,L2610,O2610:O2610),"")</f>
        <v/>
      </c>
    </row>
    <row r="2611" customFormat="false" ht="15" hidden="false" customHeight="false" outlineLevel="0" collapsed="false">
      <c r="A2611" s="108"/>
      <c r="B2611" s="108"/>
      <c r="C2611" s="108"/>
      <c r="D2611" s="108"/>
      <c r="E2611" s="108"/>
      <c r="F2611" s="108"/>
      <c r="G2611" s="108"/>
      <c r="H2611" s="108"/>
      <c r="I2611" s="108"/>
      <c r="J2611" s="108"/>
      <c r="L2611" s="63" t="n">
        <f aca="false">IF(AND(A2612&lt;&gt;"",A2611=""),L2610+1,L2610)</f>
        <v>254</v>
      </c>
      <c r="M2611" s="80" t="str">
        <f aca="false">IF(OR(A2611="Insumo",A2611="Composição Auxiliar"),J2611,"")</f>
        <v/>
      </c>
      <c r="N2611" s="81" t="str">
        <f aca="false">IF(E2611="Mão de Obra",J2611,"")</f>
        <v/>
      </c>
      <c r="O2611" s="81" t="str">
        <f aca="false">IF(N2611&lt;&gt;"","",M2611)</f>
        <v/>
      </c>
      <c r="P2611" s="82" t="str">
        <f aca="false">IF(A2611="Composição",B2611,"")</f>
        <v/>
      </c>
      <c r="Q2611" s="81" t="str">
        <f aca="false">IF(P2611&lt;&gt;"",SUMIF(L2611:L2611,L2611,N2611:N2611),"")</f>
        <v/>
      </c>
      <c r="R2611" s="81" t="str">
        <f aca="false">IF(P2611&lt;&gt;"",SUMIF(L2611:L2611,L2611,O2611:O2611),"")</f>
        <v/>
      </c>
    </row>
    <row r="2612" customFormat="false" ht="15" hidden="false" customHeight="true" outlineLevel="0" collapsed="false">
      <c r="A2612" s="83"/>
      <c r="B2612" s="84" t="s">
        <v>655</v>
      </c>
      <c r="C2612" s="83" t="s">
        <v>656</v>
      </c>
      <c r="D2612" s="83" t="s">
        <v>657</v>
      </c>
      <c r="E2612" s="83" t="s">
        <v>658</v>
      </c>
      <c r="F2612" s="83"/>
      <c r="G2612" s="85" t="s">
        <v>659</v>
      </c>
      <c r="H2612" s="84" t="s">
        <v>660</v>
      </c>
      <c r="I2612" s="84" t="s">
        <v>661</v>
      </c>
      <c r="J2612" s="84" t="s">
        <v>662</v>
      </c>
      <c r="L2612" s="63" t="n">
        <f aca="false">IF(AND(A2613&lt;&gt;"",A2612=""),L2611+1,L2611)</f>
        <v>255</v>
      </c>
      <c r="M2612" s="80" t="str">
        <f aca="false">IF(OR(A2612="Insumo",A2612="Composição Auxiliar"),J2612,"")</f>
        <v/>
      </c>
      <c r="N2612" s="81" t="str">
        <f aca="false">IF(E2612="Mão de Obra",J2612,"")</f>
        <v/>
      </c>
      <c r="O2612" s="81" t="str">
        <f aca="false">IF(N2612&lt;&gt;"","",M2612)</f>
        <v/>
      </c>
      <c r="P2612" s="82" t="str">
        <f aca="false">IF(A2612="Composição",B2612,"")</f>
        <v/>
      </c>
      <c r="Q2612" s="81" t="str">
        <f aca="false">IF(P2612&lt;&gt;"",SUMIF(L2612:L2612,L2612,N2612:N2612),"")</f>
        <v/>
      </c>
      <c r="R2612" s="81" t="str">
        <f aca="false">IF(P2612&lt;&gt;"",SUMIF(L2612:L2612,L2612,O2612:O2612),"")</f>
        <v/>
      </c>
    </row>
    <row r="2613" customFormat="false" ht="38.25" hidden="false" customHeight="true" outlineLevel="0" collapsed="false">
      <c r="A2613" s="86" t="s">
        <v>663</v>
      </c>
      <c r="B2613" s="87" t="s">
        <v>1142</v>
      </c>
      <c r="C2613" s="86" t="s">
        <v>664</v>
      </c>
      <c r="D2613" s="86" t="s">
        <v>1143</v>
      </c>
      <c r="E2613" s="86" t="s">
        <v>671</v>
      </c>
      <c r="F2613" s="86"/>
      <c r="G2613" s="88" t="s">
        <v>676</v>
      </c>
      <c r="H2613" s="89" t="n">
        <v>1</v>
      </c>
      <c r="I2613" s="90" t="n">
        <f aca="false">SUMIF(L:L,$L2613,M:M)</f>
        <v>530.08</v>
      </c>
      <c r="J2613" s="90" t="n">
        <f aca="false">TRUNC(H2613*I2613,2)</f>
        <v>530.08</v>
      </c>
      <c r="L2613" s="63" t="n">
        <f aca="false">IF(AND(A2614&lt;&gt;"",A2613=""),L2612+1,L2612)</f>
        <v>255</v>
      </c>
      <c r="M2613" s="80" t="str">
        <f aca="false">IF(OR(A2613="Insumo",A2613="Composição Auxiliar"),J2613,"")</f>
        <v/>
      </c>
      <c r="N2613" s="81" t="str">
        <f aca="false">IF(E2613="Mão de Obra",J2613,"")</f>
        <v/>
      </c>
      <c r="O2613" s="81" t="str">
        <f aca="false">IF(N2613&lt;&gt;"","",M2613)</f>
        <v/>
      </c>
      <c r="P2613" s="82" t="str">
        <f aca="false">IF(A2613="Composição",B2613,"")</f>
        <v> 87313 </v>
      </c>
      <c r="Q2613" s="81" t="n">
        <f aca="false">IF(P2613&lt;&gt;"",SUMIF(L2613:L2613,L2613,N2613:N2613),"")</f>
        <v>0</v>
      </c>
      <c r="R2613" s="81" t="n">
        <f aca="false">IF(P2613&lt;&gt;"",SUMIF(L2613:L2613,L2613,O2613:O2613),"")</f>
        <v>0</v>
      </c>
    </row>
    <row r="2614" customFormat="false" ht="25.5" hidden="false" customHeight="true" outlineLevel="0" collapsed="false">
      <c r="A2614" s="91" t="s">
        <v>668</v>
      </c>
      <c r="B2614" s="92" t="s">
        <v>1012</v>
      </c>
      <c r="C2614" s="91" t="s">
        <v>664</v>
      </c>
      <c r="D2614" s="91" t="s">
        <v>1013</v>
      </c>
      <c r="E2614" s="91" t="s">
        <v>671</v>
      </c>
      <c r="F2614" s="91"/>
      <c r="G2614" s="93" t="s">
        <v>672</v>
      </c>
      <c r="H2614" s="94" t="n">
        <v>4.32</v>
      </c>
      <c r="I2614" s="95" t="n">
        <f aca="false">SUMIFS(J:J,A:A,"Composição",B:B,$B2614)</f>
        <v>21.98</v>
      </c>
      <c r="J2614" s="95" t="n">
        <f aca="false">TRUNC(H2614*I2614,2)</f>
        <v>94.95</v>
      </c>
      <c r="L2614" s="63" t="n">
        <f aca="false">IF(AND(A2615&lt;&gt;"",A2614=""),L2613+1,L2613)</f>
        <v>255</v>
      </c>
      <c r="M2614" s="80" t="n">
        <f aca="false">IF(OR(A2614="Insumo",A2614="Composição Auxiliar"),J2614,"")</f>
        <v>94.95</v>
      </c>
      <c r="N2614" s="81" t="str">
        <f aca="false">IF(E2614="Mão de Obra",J2614,"")</f>
        <v/>
      </c>
      <c r="O2614" s="81" t="n">
        <f aca="false">IF(N2614&lt;&gt;"","",M2614)</f>
        <v>94.95</v>
      </c>
      <c r="P2614" s="82" t="str">
        <f aca="false">IF(A2614="Composição",B2614,"")</f>
        <v/>
      </c>
      <c r="Q2614" s="81" t="str">
        <f aca="false">IF(P2614&lt;&gt;"",SUMIF(L2614:L2614,L2614,N2614:N2614),"")</f>
        <v/>
      </c>
      <c r="R2614" s="81" t="str">
        <f aca="false">IF(P2614&lt;&gt;"",SUMIF(L2614:L2614,L2614,O2614:O2614),"")</f>
        <v/>
      </c>
    </row>
    <row r="2615" customFormat="false" ht="38.25" hidden="false" customHeight="true" outlineLevel="0" collapsed="false">
      <c r="A2615" s="91" t="s">
        <v>668</v>
      </c>
      <c r="B2615" s="92" t="s">
        <v>1010</v>
      </c>
      <c r="C2615" s="91" t="s">
        <v>664</v>
      </c>
      <c r="D2615" s="91" t="s">
        <v>1011</v>
      </c>
      <c r="E2615" s="91" t="s">
        <v>691</v>
      </c>
      <c r="F2615" s="91"/>
      <c r="G2615" s="93" t="s">
        <v>699</v>
      </c>
      <c r="H2615" s="94" t="n">
        <v>3.31</v>
      </c>
      <c r="I2615" s="95" t="n">
        <f aca="false">SUMIFS(J:J,A:A,"Composição",B:B,$B2615)</f>
        <v>0.32</v>
      </c>
      <c r="J2615" s="95" t="n">
        <f aca="false">TRUNC(H2615*I2615,2)</f>
        <v>1.05</v>
      </c>
      <c r="L2615" s="63" t="n">
        <f aca="false">IF(AND(A2616&lt;&gt;"",A2615=""),L2614+1,L2614)</f>
        <v>255</v>
      </c>
      <c r="M2615" s="80" t="n">
        <f aca="false">IF(OR(A2615="Insumo",A2615="Composição Auxiliar"),J2615,"")</f>
        <v>1.05</v>
      </c>
      <c r="N2615" s="81" t="str">
        <f aca="false">IF(E2615="Mão de Obra",J2615,"")</f>
        <v/>
      </c>
      <c r="O2615" s="81" t="n">
        <f aca="false">IF(N2615&lt;&gt;"","",M2615)</f>
        <v>1.05</v>
      </c>
      <c r="P2615" s="82" t="str">
        <f aca="false">IF(A2615="Composição",B2615,"")</f>
        <v/>
      </c>
      <c r="Q2615" s="81" t="str">
        <f aca="false">IF(P2615&lt;&gt;"",SUMIF(L2615:L2615,L2615,N2615:N2615),"")</f>
        <v/>
      </c>
      <c r="R2615" s="81" t="str">
        <f aca="false">IF(P2615&lt;&gt;"",SUMIF(L2615:L2615,L2615,O2615:O2615),"")</f>
        <v/>
      </c>
    </row>
    <row r="2616" customFormat="false" ht="38.25" hidden="false" customHeight="true" outlineLevel="0" collapsed="false">
      <c r="A2616" s="91" t="s">
        <v>668</v>
      </c>
      <c r="B2616" s="92" t="s">
        <v>1014</v>
      </c>
      <c r="C2616" s="91" t="s">
        <v>664</v>
      </c>
      <c r="D2616" s="91" t="s">
        <v>1015</v>
      </c>
      <c r="E2616" s="91" t="s">
        <v>691</v>
      </c>
      <c r="F2616" s="91"/>
      <c r="G2616" s="93" t="s">
        <v>692</v>
      </c>
      <c r="H2616" s="94" t="n">
        <v>1.01</v>
      </c>
      <c r="I2616" s="95" t="n">
        <f aca="false">SUMIFS(J:J,A:A,"Composição",B:B,$B2616)</f>
        <v>2</v>
      </c>
      <c r="J2616" s="95" t="n">
        <f aca="false">TRUNC(H2616*I2616,2)</f>
        <v>2.02</v>
      </c>
      <c r="L2616" s="63" t="n">
        <f aca="false">IF(AND(A2617&lt;&gt;"",A2616=""),L2615+1,L2615)</f>
        <v>255</v>
      </c>
      <c r="M2616" s="80" t="n">
        <f aca="false">IF(OR(A2616="Insumo",A2616="Composição Auxiliar"),J2616,"")</f>
        <v>2.02</v>
      </c>
      <c r="N2616" s="81" t="str">
        <f aca="false">IF(E2616="Mão de Obra",J2616,"")</f>
        <v/>
      </c>
      <c r="O2616" s="81" t="n">
        <f aca="false">IF(N2616&lt;&gt;"","",M2616)</f>
        <v>2.02</v>
      </c>
      <c r="P2616" s="82" t="str">
        <f aca="false">IF(A2616="Composição",B2616,"")</f>
        <v/>
      </c>
      <c r="Q2616" s="81" t="str">
        <f aca="false">IF(P2616&lt;&gt;"",SUMIF(L2616:L2616,L2616,N2616:N2616),"")</f>
        <v/>
      </c>
      <c r="R2616" s="81" t="str">
        <f aca="false">IF(P2616&lt;&gt;"",SUMIF(L2616:L2616,L2616,O2616:O2616),"")</f>
        <v/>
      </c>
    </row>
    <row r="2617" customFormat="false" ht="25.5" hidden="false" customHeight="false" outlineLevel="0" collapsed="false">
      <c r="A2617" s="96" t="s">
        <v>679</v>
      </c>
      <c r="B2617" s="97" t="s">
        <v>1808</v>
      </c>
      <c r="C2617" s="96" t="str">
        <f aca="false">VLOOKUP(B2617,INSUMOS!$A:$I,2,0)</f>
        <v>SINAPI</v>
      </c>
      <c r="D2617" s="96" t="str">
        <f aca="false">VLOOKUP(B2617,INSUMOS!$A:$I,3,0)</f>
        <v>AREIA GROSSA - POSTO JAZIDA/FORNECEDOR (RETIRADO NA JAZIDA, SEM TRANSPORTE)</v>
      </c>
      <c r="E2617" s="98" t="str">
        <f aca="false">VLOOKUP(B2617,INSUMOS!$A:$I,4,0)</f>
        <v>Material</v>
      </c>
      <c r="F2617" s="98"/>
      <c r="G2617" s="99" t="str">
        <f aca="false">VLOOKUP(B2617,INSUMOS!$A:$I,5,0)</f>
        <v>m³</v>
      </c>
      <c r="H2617" s="100" t="n">
        <v>0.95</v>
      </c>
      <c r="I2617" s="101" t="n">
        <f aca="false">VLOOKUP(B2617,INSUMOS!$A:$I,8,0)</f>
        <v>91.17</v>
      </c>
      <c r="J2617" s="101" t="n">
        <f aca="false">TRUNC(H2617*I2617,2)</f>
        <v>86.61</v>
      </c>
      <c r="L2617" s="63" t="n">
        <f aca="false">IF(AND(A2618&lt;&gt;"",A2617=""),L2616+1,L2616)</f>
        <v>255</v>
      </c>
      <c r="M2617" s="80" t="n">
        <f aca="false">IF(OR(A2617="Insumo",A2617="Composição Auxiliar"),J2617,"")</f>
        <v>86.61</v>
      </c>
      <c r="N2617" s="81" t="str">
        <f aca="false">IF(E2617="Mão de Obra",J2617,"")</f>
        <v/>
      </c>
      <c r="O2617" s="81" t="n">
        <f aca="false">IF(N2617&lt;&gt;"","",M2617)</f>
        <v>86.61</v>
      </c>
      <c r="P2617" s="82" t="str">
        <f aca="false">IF(A2617="Composição",B2617,"")</f>
        <v/>
      </c>
      <c r="Q2617" s="81" t="str">
        <f aca="false">IF(P2617&lt;&gt;"",SUMIF(L2617:L2617,L2617,N2617:N2617),"")</f>
        <v/>
      </c>
      <c r="R2617" s="81" t="str">
        <f aca="false">IF(P2617&lt;&gt;"",SUMIF(L2617:L2617,L2617,O2617:O2617),"")</f>
        <v/>
      </c>
    </row>
    <row r="2618" customFormat="false" ht="14.25" hidden="false" customHeight="false" outlineLevel="0" collapsed="false">
      <c r="A2618" s="96" t="s">
        <v>679</v>
      </c>
      <c r="B2618" s="97" t="s">
        <v>1017</v>
      </c>
      <c r="C2618" s="96" t="str">
        <f aca="false">VLOOKUP(B2618,INSUMOS!$A:$I,2,0)</f>
        <v>SINAPI</v>
      </c>
      <c r="D2618" s="96" t="str">
        <f aca="false">VLOOKUP(B2618,INSUMOS!$A:$I,3,0)</f>
        <v>CIMENTO PORTLAND COMPOSTO CP II-32</v>
      </c>
      <c r="E2618" s="98" t="str">
        <f aca="false">VLOOKUP(B2618,INSUMOS!$A:$I,4,0)</f>
        <v>Material</v>
      </c>
      <c r="F2618" s="98"/>
      <c r="G2618" s="99" t="str">
        <f aca="false">VLOOKUP(B2618,INSUMOS!$A:$I,5,0)</f>
        <v>KG</v>
      </c>
      <c r="H2618" s="100" t="n">
        <v>426.49</v>
      </c>
      <c r="I2618" s="101" t="n">
        <f aca="false">VLOOKUP(B2618,INSUMOS!$A:$I,8,0)</f>
        <v>0.81</v>
      </c>
      <c r="J2618" s="101" t="n">
        <f aca="false">TRUNC(H2618*I2618,2)</f>
        <v>345.45</v>
      </c>
      <c r="L2618" s="63" t="n">
        <f aca="false">IF(AND(A2619&lt;&gt;"",A2618=""),L2617+1,L2617)</f>
        <v>255</v>
      </c>
      <c r="M2618" s="80" t="n">
        <f aca="false">IF(OR(A2618="Insumo",A2618="Composição Auxiliar"),J2618,"")</f>
        <v>345.45</v>
      </c>
      <c r="N2618" s="81" t="str">
        <f aca="false">IF(E2618="Mão de Obra",J2618,"")</f>
        <v/>
      </c>
      <c r="O2618" s="81" t="n">
        <f aca="false">IF(N2618&lt;&gt;"","",M2618)</f>
        <v>345.45</v>
      </c>
      <c r="P2618" s="82" t="str">
        <f aca="false">IF(A2618="Composição",B2618,"")</f>
        <v/>
      </c>
      <c r="Q2618" s="81" t="str">
        <f aca="false">IF(P2618&lt;&gt;"",SUMIF(L2618:L2618,L2618,N2618:N2618),"")</f>
        <v/>
      </c>
      <c r="R2618" s="81" t="str">
        <f aca="false">IF(P2618&lt;&gt;"",SUMIF(L2618:L2618,L2618,O2618:O2618),"")</f>
        <v/>
      </c>
    </row>
    <row r="2619" customFormat="false" ht="14.25" hidden="false" customHeight="false" outlineLevel="0" collapsed="false">
      <c r="A2619" s="102"/>
      <c r="B2619" s="102"/>
      <c r="C2619" s="102"/>
      <c r="D2619" s="102"/>
      <c r="E2619" s="102"/>
      <c r="F2619" s="103"/>
      <c r="G2619" s="102"/>
      <c r="H2619" s="103"/>
      <c r="I2619" s="102"/>
      <c r="J2619" s="103"/>
      <c r="L2619" s="63" t="n">
        <f aca="false">IF(AND(A2620&lt;&gt;"",A2619=""),L2618+1,L2618)</f>
        <v>255</v>
      </c>
      <c r="M2619" s="80" t="str">
        <f aca="false">IF(OR(A2619="Insumo",A2619="Composição Auxiliar"),J2619,"")</f>
        <v/>
      </c>
      <c r="N2619" s="81" t="str">
        <f aca="false">IF(E2619="Mão de Obra",J2619,"")</f>
        <v/>
      </c>
      <c r="O2619" s="81" t="str">
        <f aca="false">IF(N2619&lt;&gt;"","",M2619)</f>
        <v/>
      </c>
      <c r="P2619" s="82" t="str">
        <f aca="false">IF(A2619="Composição",B2619,"")</f>
        <v/>
      </c>
      <c r="Q2619" s="81" t="str">
        <f aca="false">IF(P2619&lt;&gt;"",SUMIF(L2619:L2619,L2619,N2619:N2619),"")</f>
        <v/>
      </c>
      <c r="R2619" s="81" t="str">
        <f aca="false">IF(P2619&lt;&gt;"",SUMIF(L2619:L2619,L2619,O2619:O2619),"")</f>
        <v/>
      </c>
    </row>
    <row r="2620" customFormat="false" ht="15" hidden="false" customHeight="false" outlineLevel="0" collapsed="false">
      <c r="A2620" s="102"/>
      <c r="B2620" s="102"/>
      <c r="C2620" s="102"/>
      <c r="D2620" s="102"/>
      <c r="E2620" s="102"/>
      <c r="F2620" s="103"/>
      <c r="G2620" s="102"/>
      <c r="H2620" s="104"/>
      <c r="I2620" s="104"/>
      <c r="J2620" s="103"/>
      <c r="L2620" s="63" t="n">
        <f aca="false">IF(AND(A2621&lt;&gt;"",A2620=""),L2619+1,L2619)</f>
        <v>255</v>
      </c>
      <c r="M2620" s="80" t="str">
        <f aca="false">IF(OR(A2620="Insumo",A2620="Composição Auxiliar"),J2620,"")</f>
        <v/>
      </c>
      <c r="N2620" s="81" t="str">
        <f aca="false">IF(E2620="Mão de Obra",J2620,"")</f>
        <v/>
      </c>
      <c r="O2620" s="81" t="str">
        <f aca="false">IF(N2620&lt;&gt;"","",M2620)</f>
        <v/>
      </c>
      <c r="P2620" s="82" t="str">
        <f aca="false">IF(A2620="Composição",B2620,"")</f>
        <v/>
      </c>
      <c r="Q2620" s="81" t="str">
        <f aca="false">IF(P2620&lt;&gt;"",SUMIF(L2620:L2620,L2620,N2620:N2620),"")</f>
        <v/>
      </c>
      <c r="R2620" s="81" t="str">
        <f aca="false">IF(P2620&lt;&gt;"",SUMIF(L2620:L2620,L2620,O2620:O2620),"")</f>
        <v/>
      </c>
    </row>
    <row r="2621" customFormat="false" ht="15" hidden="false" customHeight="false" outlineLevel="0" collapsed="false">
      <c r="A2621" s="108"/>
      <c r="B2621" s="108"/>
      <c r="C2621" s="108"/>
      <c r="D2621" s="108"/>
      <c r="E2621" s="108"/>
      <c r="F2621" s="108"/>
      <c r="G2621" s="108"/>
      <c r="H2621" s="108"/>
      <c r="I2621" s="108"/>
      <c r="J2621" s="108"/>
      <c r="L2621" s="63" t="n">
        <f aca="false">IF(AND(A2622&lt;&gt;"",A2621=""),L2620+1,L2620)</f>
        <v>255</v>
      </c>
      <c r="M2621" s="80" t="str">
        <f aca="false">IF(OR(A2621="Insumo",A2621="Composição Auxiliar"),J2621,"")</f>
        <v/>
      </c>
      <c r="N2621" s="81" t="str">
        <f aca="false">IF(E2621="Mão de Obra",J2621,"")</f>
        <v/>
      </c>
      <c r="O2621" s="81" t="str">
        <f aca="false">IF(N2621&lt;&gt;"","",M2621)</f>
        <v/>
      </c>
      <c r="P2621" s="82" t="str">
        <f aca="false">IF(A2621="Composição",B2621,"")</f>
        <v/>
      </c>
      <c r="Q2621" s="81" t="str">
        <f aca="false">IF(P2621&lt;&gt;"",SUMIF(L2621:L2621,L2621,N2621:N2621),"")</f>
        <v/>
      </c>
      <c r="R2621" s="81" t="str">
        <f aca="false">IF(P2621&lt;&gt;"",SUMIF(L2621:L2621,L2621,O2621:O2621),"")</f>
        <v/>
      </c>
    </row>
    <row r="2622" customFormat="false" ht="15" hidden="false" customHeight="true" outlineLevel="0" collapsed="false">
      <c r="A2622" s="83"/>
      <c r="B2622" s="84" t="s">
        <v>655</v>
      </c>
      <c r="C2622" s="83" t="s">
        <v>656</v>
      </c>
      <c r="D2622" s="83" t="s">
        <v>657</v>
      </c>
      <c r="E2622" s="83" t="s">
        <v>658</v>
      </c>
      <c r="F2622" s="83"/>
      <c r="G2622" s="85" t="s">
        <v>659</v>
      </c>
      <c r="H2622" s="84" t="s">
        <v>660</v>
      </c>
      <c r="I2622" s="84" t="s">
        <v>661</v>
      </c>
      <c r="J2622" s="84" t="s">
        <v>662</v>
      </c>
      <c r="L2622" s="63" t="n">
        <f aca="false">IF(AND(A2623&lt;&gt;"",A2622=""),L2621+1,L2621)</f>
        <v>256</v>
      </c>
      <c r="M2622" s="80" t="str">
        <f aca="false">IF(OR(A2622="Insumo",A2622="Composição Auxiliar"),J2622,"")</f>
        <v/>
      </c>
      <c r="N2622" s="81" t="str">
        <f aca="false">IF(E2622="Mão de Obra",J2622,"")</f>
        <v/>
      </c>
      <c r="O2622" s="81" t="str">
        <f aca="false">IF(N2622&lt;&gt;"","",M2622)</f>
        <v/>
      </c>
      <c r="P2622" s="82" t="str">
        <f aca="false">IF(A2622="Composição",B2622,"")</f>
        <v/>
      </c>
      <c r="Q2622" s="81" t="str">
        <f aca="false">IF(P2622&lt;&gt;"",SUMIF(L2622:L2622,L2622,N2622:N2622),"")</f>
        <v/>
      </c>
      <c r="R2622" s="81" t="str">
        <f aca="false">IF(P2622&lt;&gt;"",SUMIF(L2622:L2622,L2622,O2622:O2622),"")</f>
        <v/>
      </c>
    </row>
    <row r="2623" customFormat="false" ht="38.25" hidden="false" customHeight="true" outlineLevel="0" collapsed="false">
      <c r="A2623" s="86" t="s">
        <v>663</v>
      </c>
      <c r="B2623" s="87" t="s">
        <v>1809</v>
      </c>
      <c r="C2623" s="86" t="s">
        <v>664</v>
      </c>
      <c r="D2623" s="86" t="s">
        <v>1810</v>
      </c>
      <c r="E2623" s="86" t="s">
        <v>671</v>
      </c>
      <c r="F2623" s="86"/>
      <c r="G2623" s="88" t="s">
        <v>676</v>
      </c>
      <c r="H2623" s="89" t="n">
        <v>1</v>
      </c>
      <c r="I2623" s="90" t="n">
        <f aca="false">SUMIF(L:L,$L2623,M:M)</f>
        <v>723.68</v>
      </c>
      <c r="J2623" s="90" t="n">
        <f aca="false">TRUNC(H2623*I2623,2)</f>
        <v>723.68</v>
      </c>
      <c r="L2623" s="63" t="n">
        <f aca="false">IF(AND(A2624&lt;&gt;"",A2623=""),L2622+1,L2622)</f>
        <v>256</v>
      </c>
      <c r="M2623" s="80" t="str">
        <f aca="false">IF(OR(A2623="Insumo",A2623="Composição Auxiliar"),J2623,"")</f>
        <v/>
      </c>
      <c r="N2623" s="81" t="str">
        <f aca="false">IF(E2623="Mão de Obra",J2623,"")</f>
        <v/>
      </c>
      <c r="O2623" s="81" t="str">
        <f aca="false">IF(N2623&lt;&gt;"","",M2623)</f>
        <v/>
      </c>
      <c r="P2623" s="82" t="str">
        <f aca="false">IF(A2623="Composição",B2623,"")</f>
        <v> 100475 </v>
      </c>
      <c r="Q2623" s="81" t="n">
        <f aca="false">IF(P2623&lt;&gt;"",SUMIF(L2623:L2623,L2623,N2623:N2623),"")</f>
        <v>0</v>
      </c>
      <c r="R2623" s="81" t="n">
        <f aca="false">IF(P2623&lt;&gt;"",SUMIF(L2623:L2623,L2623,O2623:O2623),"")</f>
        <v>0</v>
      </c>
    </row>
    <row r="2624" customFormat="false" ht="38.25" hidden="false" customHeight="true" outlineLevel="0" collapsed="false">
      <c r="A2624" s="91" t="s">
        <v>668</v>
      </c>
      <c r="B2624" s="92" t="s">
        <v>1014</v>
      </c>
      <c r="C2624" s="91" t="s">
        <v>664</v>
      </c>
      <c r="D2624" s="91" t="s">
        <v>1015</v>
      </c>
      <c r="E2624" s="91" t="s">
        <v>691</v>
      </c>
      <c r="F2624" s="91"/>
      <c r="G2624" s="93" t="s">
        <v>692</v>
      </c>
      <c r="H2624" s="94" t="n">
        <v>0.87</v>
      </c>
      <c r="I2624" s="95" t="n">
        <f aca="false">SUMIFS(J:J,A:A,"Composição",B:B,$B2624)</f>
        <v>2</v>
      </c>
      <c r="J2624" s="95" t="n">
        <f aca="false">TRUNC(H2624*I2624,2)</f>
        <v>1.74</v>
      </c>
      <c r="L2624" s="63" t="n">
        <f aca="false">IF(AND(A2625&lt;&gt;"",A2624=""),L2623+1,L2623)</f>
        <v>256</v>
      </c>
      <c r="M2624" s="80" t="n">
        <f aca="false">IF(OR(A2624="Insumo",A2624="Composição Auxiliar"),J2624,"")</f>
        <v>1.74</v>
      </c>
      <c r="N2624" s="81" t="str">
        <f aca="false">IF(E2624="Mão de Obra",J2624,"")</f>
        <v/>
      </c>
      <c r="O2624" s="81" t="n">
        <f aca="false">IF(N2624&lt;&gt;"","",M2624)</f>
        <v>1.74</v>
      </c>
      <c r="P2624" s="82" t="str">
        <f aca="false">IF(A2624="Composição",B2624,"")</f>
        <v/>
      </c>
      <c r="Q2624" s="81" t="str">
        <f aca="false">IF(P2624&lt;&gt;"",SUMIF(L2624:L2624,L2624,N2624:N2624),"")</f>
        <v/>
      </c>
      <c r="R2624" s="81" t="str">
        <f aca="false">IF(P2624&lt;&gt;"",SUMIF(L2624:L2624,L2624,O2624:O2624),"")</f>
        <v/>
      </c>
    </row>
    <row r="2625" customFormat="false" ht="25.5" hidden="false" customHeight="true" outlineLevel="0" collapsed="false">
      <c r="A2625" s="91" t="s">
        <v>668</v>
      </c>
      <c r="B2625" s="92" t="s">
        <v>1012</v>
      </c>
      <c r="C2625" s="91" t="s">
        <v>664</v>
      </c>
      <c r="D2625" s="91" t="s">
        <v>1013</v>
      </c>
      <c r="E2625" s="91" t="s">
        <v>671</v>
      </c>
      <c r="F2625" s="91"/>
      <c r="G2625" s="93" t="s">
        <v>672</v>
      </c>
      <c r="H2625" s="94" t="n">
        <v>3.75</v>
      </c>
      <c r="I2625" s="95" t="n">
        <f aca="false">SUMIFS(J:J,A:A,"Composição",B:B,$B2625)</f>
        <v>21.98</v>
      </c>
      <c r="J2625" s="95" t="n">
        <f aca="false">TRUNC(H2625*I2625,2)</f>
        <v>82.42</v>
      </c>
      <c r="L2625" s="63" t="n">
        <f aca="false">IF(AND(A2626&lt;&gt;"",A2625=""),L2624+1,L2624)</f>
        <v>256</v>
      </c>
      <c r="M2625" s="80" t="n">
        <f aca="false">IF(OR(A2625="Insumo",A2625="Composição Auxiliar"),J2625,"")</f>
        <v>82.42</v>
      </c>
      <c r="N2625" s="81" t="str">
        <f aca="false">IF(E2625="Mão de Obra",J2625,"")</f>
        <v/>
      </c>
      <c r="O2625" s="81" t="n">
        <f aca="false">IF(N2625&lt;&gt;"","",M2625)</f>
        <v>82.42</v>
      </c>
      <c r="P2625" s="82" t="str">
        <f aca="false">IF(A2625="Composição",B2625,"")</f>
        <v/>
      </c>
      <c r="Q2625" s="81" t="str">
        <f aca="false">IF(P2625&lt;&gt;"",SUMIF(L2625:L2625,L2625,N2625:N2625),"")</f>
        <v/>
      </c>
      <c r="R2625" s="81" t="str">
        <f aca="false">IF(P2625&lt;&gt;"",SUMIF(L2625:L2625,L2625,O2625:O2625),"")</f>
        <v/>
      </c>
    </row>
    <row r="2626" customFormat="false" ht="38.25" hidden="false" customHeight="true" outlineLevel="0" collapsed="false">
      <c r="A2626" s="91" t="s">
        <v>668</v>
      </c>
      <c r="B2626" s="92" t="s">
        <v>1010</v>
      </c>
      <c r="C2626" s="91" t="s">
        <v>664</v>
      </c>
      <c r="D2626" s="91" t="s">
        <v>1011</v>
      </c>
      <c r="E2626" s="91" t="s">
        <v>691</v>
      </c>
      <c r="F2626" s="91"/>
      <c r="G2626" s="93" t="s">
        <v>699</v>
      </c>
      <c r="H2626" s="94" t="n">
        <v>2.88</v>
      </c>
      <c r="I2626" s="95" t="n">
        <f aca="false">SUMIFS(J:J,A:A,"Composição",B:B,$B2626)</f>
        <v>0.32</v>
      </c>
      <c r="J2626" s="95" t="n">
        <f aca="false">TRUNC(H2626*I2626,2)</f>
        <v>0.92</v>
      </c>
      <c r="L2626" s="63" t="n">
        <f aca="false">IF(AND(A2627&lt;&gt;"",A2626=""),L2625+1,L2625)</f>
        <v>256</v>
      </c>
      <c r="M2626" s="80" t="n">
        <f aca="false">IF(OR(A2626="Insumo",A2626="Composição Auxiliar"),J2626,"")</f>
        <v>0.92</v>
      </c>
      <c r="N2626" s="81" t="str">
        <f aca="false">IF(E2626="Mão de Obra",J2626,"")</f>
        <v/>
      </c>
      <c r="O2626" s="81" t="n">
        <f aca="false">IF(N2626&lt;&gt;"","",M2626)</f>
        <v>0.92</v>
      </c>
      <c r="P2626" s="82" t="str">
        <f aca="false">IF(A2626="Composição",B2626,"")</f>
        <v/>
      </c>
      <c r="Q2626" s="81" t="str">
        <f aca="false">IF(P2626&lt;&gt;"",SUMIF(L2626:L2626,L2626,N2626:N2626),"")</f>
        <v/>
      </c>
      <c r="R2626" s="81" t="str">
        <f aca="false">IF(P2626&lt;&gt;"",SUMIF(L2626:L2626,L2626,O2626:O2626),"")</f>
        <v/>
      </c>
    </row>
    <row r="2627" customFormat="false" ht="14.25" hidden="false" customHeight="false" outlineLevel="0" collapsed="false">
      <c r="A2627" s="96" t="s">
        <v>679</v>
      </c>
      <c r="B2627" s="97" t="s">
        <v>1017</v>
      </c>
      <c r="C2627" s="96" t="str">
        <f aca="false">VLOOKUP(B2627,INSUMOS!$A:$I,2,0)</f>
        <v>SINAPI</v>
      </c>
      <c r="D2627" s="96" t="str">
        <f aca="false">VLOOKUP(B2627,INSUMOS!$A:$I,3,0)</f>
        <v>CIMENTO PORTLAND COMPOSTO CP II-32</v>
      </c>
      <c r="E2627" s="98" t="str">
        <f aca="false">VLOOKUP(B2627,INSUMOS!$A:$I,4,0)</f>
        <v>Material</v>
      </c>
      <c r="F2627" s="98"/>
      <c r="G2627" s="99" t="str">
        <f aca="false">VLOOKUP(B2627,INSUMOS!$A:$I,5,0)</f>
        <v>KG</v>
      </c>
      <c r="H2627" s="100" t="n">
        <v>486</v>
      </c>
      <c r="I2627" s="101" t="n">
        <f aca="false">VLOOKUP(B2627,INSUMOS!$A:$I,8,0)</f>
        <v>0.81</v>
      </c>
      <c r="J2627" s="101" t="n">
        <f aca="false">TRUNC(H2627*I2627,2)</f>
        <v>393.66</v>
      </c>
      <c r="L2627" s="63" t="n">
        <f aca="false">IF(AND(A2628&lt;&gt;"",A2627=""),L2626+1,L2626)</f>
        <v>256</v>
      </c>
      <c r="M2627" s="80" t="n">
        <f aca="false">IF(OR(A2627="Insumo",A2627="Composição Auxiliar"),J2627,"")</f>
        <v>393.66</v>
      </c>
      <c r="N2627" s="81" t="str">
        <f aca="false">IF(E2627="Mão de Obra",J2627,"")</f>
        <v/>
      </c>
      <c r="O2627" s="81" t="n">
        <f aca="false">IF(N2627&lt;&gt;"","",M2627)</f>
        <v>393.66</v>
      </c>
      <c r="P2627" s="82" t="str">
        <f aca="false">IF(A2627="Composição",B2627,"")</f>
        <v/>
      </c>
      <c r="Q2627" s="81" t="str">
        <f aca="false">IF(P2627&lt;&gt;"",SUMIF(L2627:L2627,L2627,N2627:N2627),"")</f>
        <v/>
      </c>
      <c r="R2627" s="81" t="str">
        <f aca="false">IF(P2627&lt;&gt;"",SUMIF(L2627:L2627,L2627,O2627:O2627),"")</f>
        <v/>
      </c>
    </row>
    <row r="2628" customFormat="false" ht="25.5" hidden="false" customHeight="false" outlineLevel="0" collapsed="false">
      <c r="A2628" s="96" t="s">
        <v>679</v>
      </c>
      <c r="B2628" s="97" t="s">
        <v>1016</v>
      </c>
      <c r="C2628" s="96" t="str">
        <f aca="false">VLOOKUP(B2628,INSUMOS!$A:$I,2,0)</f>
        <v>SINAPI</v>
      </c>
      <c r="D2628" s="96" t="str">
        <f aca="false">VLOOKUP(B2628,INSUMOS!$A:$I,3,0)</f>
        <v>AREIA MEDIA - POSTO JAZIDA/FORNECEDOR (RETIRADO NA JAZIDA, SEM TRANSPORTE)</v>
      </c>
      <c r="E2628" s="98" t="str">
        <f aca="false">VLOOKUP(B2628,INSUMOS!$A:$I,4,0)</f>
        <v>Material</v>
      </c>
      <c r="F2628" s="98"/>
      <c r="G2628" s="99" t="str">
        <f aca="false">VLOOKUP(B2628,INSUMOS!$A:$I,5,0)</f>
        <v>m³</v>
      </c>
      <c r="H2628" s="100" t="n">
        <v>1.08</v>
      </c>
      <c r="I2628" s="101" t="n">
        <f aca="false">VLOOKUP(B2628,INSUMOS!$A:$I,8,0)</f>
        <v>90</v>
      </c>
      <c r="J2628" s="101" t="n">
        <f aca="false">TRUNC(H2628*I2628,2)</f>
        <v>97.2</v>
      </c>
      <c r="L2628" s="63" t="n">
        <f aca="false">IF(AND(A2629&lt;&gt;"",A2628=""),L2627+1,L2627)</f>
        <v>256</v>
      </c>
      <c r="M2628" s="80" t="n">
        <f aca="false">IF(OR(A2628="Insumo",A2628="Composição Auxiliar"),J2628,"")</f>
        <v>97.2</v>
      </c>
      <c r="N2628" s="81" t="str">
        <f aca="false">IF(E2628="Mão de Obra",J2628,"")</f>
        <v/>
      </c>
      <c r="O2628" s="81" t="n">
        <f aca="false">IF(N2628&lt;&gt;"","",M2628)</f>
        <v>97.2</v>
      </c>
      <c r="P2628" s="82" t="str">
        <f aca="false">IF(A2628="Composição",B2628,"")</f>
        <v/>
      </c>
      <c r="Q2628" s="81" t="str">
        <f aca="false">IF(P2628&lt;&gt;"",SUMIF(L2628:L2628,L2628,N2628:N2628),"")</f>
        <v/>
      </c>
      <c r="R2628" s="81" t="str">
        <f aca="false">IF(P2628&lt;&gt;"",SUMIF(L2628:L2628,L2628,O2628:O2628),"")</f>
        <v/>
      </c>
    </row>
    <row r="2629" customFormat="false" ht="25.5" hidden="false" customHeight="false" outlineLevel="0" collapsed="false">
      <c r="A2629" s="96" t="s">
        <v>679</v>
      </c>
      <c r="B2629" s="97" t="s">
        <v>1811</v>
      </c>
      <c r="C2629" s="96" t="str">
        <f aca="false">VLOOKUP(B2629,INSUMOS!$A:$I,2,0)</f>
        <v>SINAPI</v>
      </c>
      <c r="D2629" s="96" t="str">
        <f aca="false">VLOOKUP(B2629,INSUMOS!$A:$I,3,0)</f>
        <v>ADITIVO IMPERMEABILIZANTE DE PEGA NORMAL PARA ARGAMASSAS E CONCRETOS SEM ARMACAO, LIQUIDO E ISENTO DE CLORETOS</v>
      </c>
      <c r="E2629" s="98" t="str">
        <f aca="false">VLOOKUP(B2629,INSUMOS!$A:$I,4,0)</f>
        <v>Material</v>
      </c>
      <c r="F2629" s="98"/>
      <c r="G2629" s="99" t="str">
        <f aca="false">VLOOKUP(B2629,INSUMOS!$A:$I,5,0)</f>
        <v>L</v>
      </c>
      <c r="H2629" s="100" t="n">
        <v>19.44</v>
      </c>
      <c r="I2629" s="101" t="n">
        <f aca="false">VLOOKUP(B2629,INSUMOS!$A:$I,8,0)</f>
        <v>7.6</v>
      </c>
      <c r="J2629" s="101" t="n">
        <f aca="false">TRUNC(H2629*I2629,2)</f>
        <v>147.74</v>
      </c>
      <c r="L2629" s="63" t="n">
        <f aca="false">IF(AND(A2630&lt;&gt;"",A2629=""),L2628+1,L2628)</f>
        <v>256</v>
      </c>
      <c r="M2629" s="80" t="n">
        <f aca="false">IF(OR(A2629="Insumo",A2629="Composição Auxiliar"),J2629,"")</f>
        <v>147.74</v>
      </c>
      <c r="N2629" s="81" t="str">
        <f aca="false">IF(E2629="Mão de Obra",J2629,"")</f>
        <v/>
      </c>
      <c r="O2629" s="81" t="n">
        <f aca="false">IF(N2629&lt;&gt;"","",M2629)</f>
        <v>147.74</v>
      </c>
      <c r="P2629" s="82" t="str">
        <f aca="false">IF(A2629="Composição",B2629,"")</f>
        <v/>
      </c>
      <c r="Q2629" s="81" t="str">
        <f aca="false">IF(P2629&lt;&gt;"",SUMIF(L2629:L2629,L2629,N2629:N2629),"")</f>
        <v/>
      </c>
      <c r="R2629" s="81" t="str">
        <f aca="false">IF(P2629&lt;&gt;"",SUMIF(L2629:L2629,L2629,O2629:O2629),"")</f>
        <v/>
      </c>
    </row>
    <row r="2630" customFormat="false" ht="14.25" hidden="false" customHeight="false" outlineLevel="0" collapsed="false">
      <c r="A2630" s="102"/>
      <c r="B2630" s="102"/>
      <c r="C2630" s="102"/>
      <c r="D2630" s="102"/>
      <c r="E2630" s="102"/>
      <c r="F2630" s="103"/>
      <c r="G2630" s="102"/>
      <c r="H2630" s="103"/>
      <c r="I2630" s="102"/>
      <c r="J2630" s="103"/>
      <c r="L2630" s="63" t="n">
        <f aca="false">IF(AND(A2631&lt;&gt;"",A2630=""),L2629+1,L2629)</f>
        <v>256</v>
      </c>
      <c r="M2630" s="80" t="str">
        <f aca="false">IF(OR(A2630="Insumo",A2630="Composição Auxiliar"),J2630,"")</f>
        <v/>
      </c>
      <c r="N2630" s="81" t="str">
        <f aca="false">IF(E2630="Mão de Obra",J2630,"")</f>
        <v/>
      </c>
      <c r="O2630" s="81" t="str">
        <f aca="false">IF(N2630&lt;&gt;"","",M2630)</f>
        <v/>
      </c>
      <c r="P2630" s="82" t="str">
        <f aca="false">IF(A2630="Composição",B2630,"")</f>
        <v/>
      </c>
      <c r="Q2630" s="81" t="str">
        <f aca="false">IF(P2630&lt;&gt;"",SUMIF(L2630:L2630,L2630,N2630:N2630),"")</f>
        <v/>
      </c>
      <c r="R2630" s="81" t="str">
        <f aca="false">IF(P2630&lt;&gt;"",SUMIF(L2630:L2630,L2630,O2630:O2630),"")</f>
        <v/>
      </c>
    </row>
    <row r="2631" customFormat="false" ht="15" hidden="false" customHeight="false" outlineLevel="0" collapsed="false">
      <c r="A2631" s="102"/>
      <c r="B2631" s="102"/>
      <c r="C2631" s="102"/>
      <c r="D2631" s="102"/>
      <c r="E2631" s="102"/>
      <c r="F2631" s="103"/>
      <c r="G2631" s="102"/>
      <c r="H2631" s="104"/>
      <c r="I2631" s="104"/>
      <c r="J2631" s="103"/>
      <c r="L2631" s="63" t="n">
        <f aca="false">IF(AND(A2632&lt;&gt;"",A2631=""),L2630+1,L2630)</f>
        <v>256</v>
      </c>
      <c r="M2631" s="80" t="str">
        <f aca="false">IF(OR(A2631="Insumo",A2631="Composição Auxiliar"),J2631,"")</f>
        <v/>
      </c>
      <c r="N2631" s="81" t="str">
        <f aca="false">IF(E2631="Mão de Obra",J2631,"")</f>
        <v/>
      </c>
      <c r="O2631" s="81" t="str">
        <f aca="false">IF(N2631&lt;&gt;"","",M2631)</f>
        <v/>
      </c>
      <c r="P2631" s="82" t="str">
        <f aca="false">IF(A2631="Composição",B2631,"")</f>
        <v/>
      </c>
      <c r="Q2631" s="81" t="str">
        <f aca="false">IF(P2631&lt;&gt;"",SUMIF(L2631:L2631,L2631,N2631:N2631),"")</f>
        <v/>
      </c>
      <c r="R2631" s="81" t="str">
        <f aca="false">IF(P2631&lt;&gt;"",SUMIF(L2631:L2631,L2631,O2631:O2631),"")</f>
        <v/>
      </c>
    </row>
    <row r="2632" customFormat="false" ht="15" hidden="false" customHeight="false" outlineLevel="0" collapsed="false">
      <c r="A2632" s="108"/>
      <c r="B2632" s="108"/>
      <c r="C2632" s="108"/>
      <c r="D2632" s="108"/>
      <c r="E2632" s="108"/>
      <c r="F2632" s="108"/>
      <c r="G2632" s="108"/>
      <c r="H2632" s="108"/>
      <c r="I2632" s="108"/>
      <c r="J2632" s="108"/>
      <c r="L2632" s="63" t="n">
        <f aca="false">IF(AND(A2633&lt;&gt;"",A2632=""),L2631+1,L2631)</f>
        <v>256</v>
      </c>
      <c r="M2632" s="80" t="str">
        <f aca="false">IF(OR(A2632="Insumo",A2632="Composição Auxiliar"),J2632,"")</f>
        <v/>
      </c>
      <c r="N2632" s="81" t="str">
        <f aca="false">IF(E2632="Mão de Obra",J2632,"")</f>
        <v/>
      </c>
      <c r="O2632" s="81" t="str">
        <f aca="false">IF(N2632&lt;&gt;"","",M2632)</f>
        <v/>
      </c>
      <c r="P2632" s="82" t="str">
        <f aca="false">IF(A2632="Composição",B2632,"")</f>
        <v/>
      </c>
      <c r="Q2632" s="81" t="str">
        <f aca="false">IF(P2632&lt;&gt;"",SUMIF(L2632:L2632,L2632,N2632:N2632),"")</f>
        <v/>
      </c>
      <c r="R2632" s="81" t="str">
        <f aca="false">IF(P2632&lt;&gt;"",SUMIF(L2632:L2632,L2632,O2632:O2632),"")</f>
        <v/>
      </c>
    </row>
    <row r="2633" customFormat="false" ht="15" hidden="false" customHeight="true" outlineLevel="0" collapsed="false">
      <c r="A2633" s="83"/>
      <c r="B2633" s="84" t="s">
        <v>655</v>
      </c>
      <c r="C2633" s="83" t="s">
        <v>656</v>
      </c>
      <c r="D2633" s="83" t="s">
        <v>657</v>
      </c>
      <c r="E2633" s="83" t="s">
        <v>658</v>
      </c>
      <c r="F2633" s="83"/>
      <c r="G2633" s="85" t="s">
        <v>659</v>
      </c>
      <c r="H2633" s="84" t="s">
        <v>660</v>
      </c>
      <c r="I2633" s="84" t="s">
        <v>661</v>
      </c>
      <c r="J2633" s="84" t="s">
        <v>662</v>
      </c>
      <c r="L2633" s="63" t="n">
        <f aca="false">IF(AND(A2634&lt;&gt;"",A2633=""),L2632+1,L2632)</f>
        <v>257</v>
      </c>
      <c r="M2633" s="80" t="str">
        <f aca="false">IF(OR(A2633="Insumo",A2633="Composição Auxiliar"),J2633,"")</f>
        <v/>
      </c>
      <c r="N2633" s="81" t="str">
        <f aca="false">IF(E2633="Mão de Obra",J2633,"")</f>
        <v/>
      </c>
      <c r="O2633" s="81" t="str">
        <f aca="false">IF(N2633&lt;&gt;"","",M2633)</f>
        <v/>
      </c>
      <c r="P2633" s="82" t="str">
        <f aca="false">IF(A2633="Composição",B2633,"")</f>
        <v/>
      </c>
      <c r="Q2633" s="81" t="str">
        <f aca="false">IF(P2633&lt;&gt;"",SUMIF(L2633:L2633,L2633,N2633:N2633),"")</f>
        <v/>
      </c>
      <c r="R2633" s="81" t="str">
        <f aca="false">IF(P2633&lt;&gt;"",SUMIF(L2633:L2633,L2633,O2633:O2633),"")</f>
        <v/>
      </c>
    </row>
    <row r="2634" customFormat="false" ht="25.5" hidden="false" customHeight="true" outlineLevel="0" collapsed="false">
      <c r="A2634" s="86" t="s">
        <v>663</v>
      </c>
      <c r="B2634" s="87" t="s">
        <v>1384</v>
      </c>
      <c r="C2634" s="86" t="s">
        <v>664</v>
      </c>
      <c r="D2634" s="86" t="s">
        <v>1385</v>
      </c>
      <c r="E2634" s="86" t="s">
        <v>671</v>
      </c>
      <c r="F2634" s="86"/>
      <c r="G2634" s="88" t="s">
        <v>676</v>
      </c>
      <c r="H2634" s="89" t="n">
        <v>1</v>
      </c>
      <c r="I2634" s="90" t="n">
        <f aca="false">SUMIF(L:L,$L2634,M:M)</f>
        <v>649.72</v>
      </c>
      <c r="J2634" s="90" t="n">
        <f aca="false">TRUNC(H2634*I2634,2)</f>
        <v>649.72</v>
      </c>
      <c r="L2634" s="63" t="n">
        <f aca="false">IF(AND(A2635&lt;&gt;"",A2634=""),L2633+1,L2633)</f>
        <v>257</v>
      </c>
      <c r="M2634" s="80" t="str">
        <f aca="false">IF(OR(A2634="Insumo",A2634="Composição Auxiliar"),J2634,"")</f>
        <v/>
      </c>
      <c r="N2634" s="81" t="str">
        <f aca="false">IF(E2634="Mão de Obra",J2634,"")</f>
        <v/>
      </c>
      <c r="O2634" s="81" t="str">
        <f aca="false">IF(N2634&lt;&gt;"","",M2634)</f>
        <v/>
      </c>
      <c r="P2634" s="82" t="str">
        <f aca="false">IF(A2634="Composição",B2634,"")</f>
        <v> 88629 </v>
      </c>
      <c r="Q2634" s="81" t="n">
        <f aca="false">IF(P2634&lt;&gt;"",SUMIF(L2634:L2634,L2634,N2634:N2634),"")</f>
        <v>0</v>
      </c>
      <c r="R2634" s="81" t="n">
        <f aca="false">IF(P2634&lt;&gt;"",SUMIF(L2634:L2634,L2634,O2634:O2634),"")</f>
        <v>0</v>
      </c>
    </row>
    <row r="2635" customFormat="false" ht="25.5" hidden="false" customHeight="true" outlineLevel="0" collapsed="false">
      <c r="A2635" s="91" t="s">
        <v>668</v>
      </c>
      <c r="B2635" s="92" t="s">
        <v>677</v>
      </c>
      <c r="C2635" s="91" t="s">
        <v>664</v>
      </c>
      <c r="D2635" s="91" t="s">
        <v>678</v>
      </c>
      <c r="E2635" s="91" t="s">
        <v>671</v>
      </c>
      <c r="F2635" s="91"/>
      <c r="G2635" s="93" t="s">
        <v>672</v>
      </c>
      <c r="H2635" s="94" t="n">
        <v>8.57</v>
      </c>
      <c r="I2635" s="95" t="n">
        <f aca="false">SUMIFS(J:J,A:A,"Composição",B:B,$B2635)</f>
        <v>18.93</v>
      </c>
      <c r="J2635" s="95" t="n">
        <f aca="false">TRUNC(H2635*I2635,2)</f>
        <v>162.23</v>
      </c>
      <c r="L2635" s="63" t="n">
        <f aca="false">IF(AND(A2636&lt;&gt;"",A2635=""),L2634+1,L2634)</f>
        <v>257</v>
      </c>
      <c r="M2635" s="80" t="n">
        <f aca="false">IF(OR(A2635="Insumo",A2635="Composição Auxiliar"),J2635,"")</f>
        <v>162.23</v>
      </c>
      <c r="N2635" s="81" t="str">
        <f aca="false">IF(E2635="Mão de Obra",J2635,"")</f>
        <v/>
      </c>
      <c r="O2635" s="81" t="n">
        <f aca="false">IF(N2635&lt;&gt;"","",M2635)</f>
        <v>162.23</v>
      </c>
      <c r="P2635" s="82" t="str">
        <f aca="false">IF(A2635="Composição",B2635,"")</f>
        <v/>
      </c>
      <c r="Q2635" s="81" t="str">
        <f aca="false">IF(P2635&lt;&gt;"",SUMIF(L2635:L2635,L2635,N2635:N2635),"")</f>
        <v/>
      </c>
      <c r="R2635" s="81" t="str">
        <f aca="false">IF(P2635&lt;&gt;"",SUMIF(L2635:L2635,L2635,O2635:O2635),"")</f>
        <v/>
      </c>
    </row>
    <row r="2636" customFormat="false" ht="25.5" hidden="false" customHeight="false" outlineLevel="0" collapsed="false">
      <c r="A2636" s="96" t="s">
        <v>679</v>
      </c>
      <c r="B2636" s="97" t="s">
        <v>1016</v>
      </c>
      <c r="C2636" s="96" t="str">
        <f aca="false">VLOOKUP(B2636,INSUMOS!$A:$I,2,0)</f>
        <v>SINAPI</v>
      </c>
      <c r="D2636" s="96" t="str">
        <f aca="false">VLOOKUP(B2636,INSUMOS!$A:$I,3,0)</f>
        <v>AREIA MEDIA - POSTO JAZIDA/FORNECEDOR (RETIRADO NA JAZIDA, SEM TRANSPORTE)</v>
      </c>
      <c r="E2636" s="98" t="str">
        <f aca="false">VLOOKUP(B2636,INSUMOS!$A:$I,4,0)</f>
        <v>Material</v>
      </c>
      <c r="F2636" s="98"/>
      <c r="G2636" s="99" t="str">
        <f aca="false">VLOOKUP(B2636,INSUMOS!$A:$I,5,0)</f>
        <v>m³</v>
      </c>
      <c r="H2636" s="100" t="n">
        <v>1.07</v>
      </c>
      <c r="I2636" s="101" t="n">
        <f aca="false">VLOOKUP(B2636,INSUMOS!$A:$I,8,0)</f>
        <v>90</v>
      </c>
      <c r="J2636" s="101" t="n">
        <f aca="false">TRUNC(H2636*I2636,2)</f>
        <v>96.3</v>
      </c>
      <c r="L2636" s="63" t="n">
        <f aca="false">IF(AND(A2637&lt;&gt;"",A2636=""),L2635+1,L2635)</f>
        <v>257</v>
      </c>
      <c r="M2636" s="80" t="n">
        <f aca="false">IF(OR(A2636="Insumo",A2636="Composição Auxiliar"),J2636,"")</f>
        <v>96.3</v>
      </c>
      <c r="N2636" s="81" t="str">
        <f aca="false">IF(E2636="Mão de Obra",J2636,"")</f>
        <v/>
      </c>
      <c r="O2636" s="81" t="n">
        <f aca="false">IF(N2636&lt;&gt;"","",M2636)</f>
        <v>96.3</v>
      </c>
      <c r="P2636" s="82" t="str">
        <f aca="false">IF(A2636="Composição",B2636,"")</f>
        <v/>
      </c>
      <c r="Q2636" s="81" t="str">
        <f aca="false">IF(P2636&lt;&gt;"",SUMIF(L2636:L2636,L2636,N2636:N2636),"")</f>
        <v/>
      </c>
      <c r="R2636" s="81" t="str">
        <f aca="false">IF(P2636&lt;&gt;"",SUMIF(L2636:L2636,L2636,O2636:O2636),"")</f>
        <v/>
      </c>
    </row>
    <row r="2637" customFormat="false" ht="14.25" hidden="false" customHeight="false" outlineLevel="0" collapsed="false">
      <c r="A2637" s="96" t="s">
        <v>679</v>
      </c>
      <c r="B2637" s="97" t="s">
        <v>1017</v>
      </c>
      <c r="C2637" s="96" t="str">
        <f aca="false">VLOOKUP(B2637,INSUMOS!$A:$I,2,0)</f>
        <v>SINAPI</v>
      </c>
      <c r="D2637" s="96" t="str">
        <f aca="false">VLOOKUP(B2637,INSUMOS!$A:$I,3,0)</f>
        <v>CIMENTO PORTLAND COMPOSTO CP II-32</v>
      </c>
      <c r="E2637" s="98" t="str">
        <f aca="false">VLOOKUP(B2637,INSUMOS!$A:$I,4,0)</f>
        <v>Material</v>
      </c>
      <c r="F2637" s="98"/>
      <c r="G2637" s="99" t="str">
        <f aca="false">VLOOKUP(B2637,INSUMOS!$A:$I,5,0)</f>
        <v>KG</v>
      </c>
      <c r="H2637" s="100" t="n">
        <v>482.96</v>
      </c>
      <c r="I2637" s="101" t="n">
        <f aca="false">VLOOKUP(B2637,INSUMOS!$A:$I,8,0)</f>
        <v>0.81</v>
      </c>
      <c r="J2637" s="101" t="n">
        <f aca="false">TRUNC(H2637*I2637,2)</f>
        <v>391.19</v>
      </c>
      <c r="L2637" s="63" t="n">
        <f aca="false">IF(AND(A2638&lt;&gt;"",A2637=""),L2636+1,L2636)</f>
        <v>257</v>
      </c>
      <c r="M2637" s="80" t="n">
        <f aca="false">IF(OR(A2637="Insumo",A2637="Composição Auxiliar"),J2637,"")</f>
        <v>391.19</v>
      </c>
      <c r="N2637" s="81" t="str">
        <f aca="false">IF(E2637="Mão de Obra",J2637,"")</f>
        <v/>
      </c>
      <c r="O2637" s="81" t="n">
        <f aca="false">IF(N2637&lt;&gt;"","",M2637)</f>
        <v>391.19</v>
      </c>
      <c r="P2637" s="82" t="str">
        <f aca="false">IF(A2637="Composição",B2637,"")</f>
        <v/>
      </c>
      <c r="Q2637" s="81" t="str">
        <f aca="false">IF(P2637&lt;&gt;"",SUMIF(L2637:L2637,L2637,N2637:N2637),"")</f>
        <v/>
      </c>
      <c r="R2637" s="81" t="str">
        <f aca="false">IF(P2637&lt;&gt;"",SUMIF(L2637:L2637,L2637,O2637:O2637),"")</f>
        <v/>
      </c>
    </row>
    <row r="2638" customFormat="false" ht="14.25" hidden="false" customHeight="false" outlineLevel="0" collapsed="false">
      <c r="A2638" s="102"/>
      <c r="B2638" s="102"/>
      <c r="C2638" s="102"/>
      <c r="D2638" s="102"/>
      <c r="E2638" s="102"/>
      <c r="F2638" s="103"/>
      <c r="G2638" s="102"/>
      <c r="H2638" s="103"/>
      <c r="I2638" s="102"/>
      <c r="J2638" s="103"/>
      <c r="L2638" s="63" t="n">
        <f aca="false">IF(AND(A2639&lt;&gt;"",A2638=""),L2637+1,L2637)</f>
        <v>257</v>
      </c>
      <c r="M2638" s="80" t="str">
        <f aca="false">IF(OR(A2638="Insumo",A2638="Composição Auxiliar"),J2638,"")</f>
        <v/>
      </c>
      <c r="N2638" s="81" t="str">
        <f aca="false">IF(E2638="Mão de Obra",J2638,"")</f>
        <v/>
      </c>
      <c r="O2638" s="81" t="str">
        <f aca="false">IF(N2638&lt;&gt;"","",M2638)</f>
        <v/>
      </c>
      <c r="P2638" s="82" t="str">
        <f aca="false">IF(A2638="Composição",B2638,"")</f>
        <v/>
      </c>
      <c r="Q2638" s="81" t="str">
        <f aca="false">IF(P2638&lt;&gt;"",SUMIF(L2638:L2638,L2638,N2638:N2638),"")</f>
        <v/>
      </c>
      <c r="R2638" s="81" t="str">
        <f aca="false">IF(P2638&lt;&gt;"",SUMIF(L2638:L2638,L2638,O2638:O2638),"")</f>
        <v/>
      </c>
    </row>
    <row r="2639" customFormat="false" ht="15" hidden="false" customHeight="false" outlineLevel="0" collapsed="false">
      <c r="A2639" s="102"/>
      <c r="B2639" s="102"/>
      <c r="C2639" s="102"/>
      <c r="D2639" s="102"/>
      <c r="E2639" s="102"/>
      <c r="F2639" s="103"/>
      <c r="G2639" s="102"/>
      <c r="H2639" s="104"/>
      <c r="I2639" s="104"/>
      <c r="J2639" s="103"/>
      <c r="L2639" s="63" t="n">
        <f aca="false">IF(AND(A2640&lt;&gt;"",A2639=""),L2638+1,L2638)</f>
        <v>257</v>
      </c>
      <c r="M2639" s="80" t="str">
        <f aca="false">IF(OR(A2639="Insumo",A2639="Composição Auxiliar"),J2639,"")</f>
        <v/>
      </c>
      <c r="N2639" s="81" t="str">
        <f aca="false">IF(E2639="Mão de Obra",J2639,"")</f>
        <v/>
      </c>
      <c r="O2639" s="81" t="str">
        <f aca="false">IF(N2639&lt;&gt;"","",M2639)</f>
        <v/>
      </c>
      <c r="P2639" s="82" t="str">
        <f aca="false">IF(A2639="Composição",B2639,"")</f>
        <v/>
      </c>
      <c r="Q2639" s="81" t="str">
        <f aca="false">IF(P2639&lt;&gt;"",SUMIF(L2639:L2639,L2639,N2639:N2639),"")</f>
        <v/>
      </c>
      <c r="R2639" s="81" t="str">
        <f aca="false">IF(P2639&lt;&gt;"",SUMIF(L2639:L2639,L2639,O2639:O2639),"")</f>
        <v/>
      </c>
    </row>
    <row r="2640" customFormat="false" ht="15" hidden="false" customHeight="false" outlineLevel="0" collapsed="false">
      <c r="A2640" s="108"/>
      <c r="B2640" s="108"/>
      <c r="C2640" s="108"/>
      <c r="D2640" s="108"/>
      <c r="E2640" s="108"/>
      <c r="F2640" s="108"/>
      <c r="G2640" s="108"/>
      <c r="H2640" s="108"/>
      <c r="I2640" s="108"/>
      <c r="J2640" s="108"/>
      <c r="L2640" s="63" t="n">
        <f aca="false">IF(AND(A2641&lt;&gt;"",A2640=""),L2639+1,L2639)</f>
        <v>257</v>
      </c>
      <c r="M2640" s="80" t="str">
        <f aca="false">IF(OR(A2640="Insumo",A2640="Composição Auxiliar"),J2640,"")</f>
        <v/>
      </c>
      <c r="N2640" s="81" t="str">
        <f aca="false">IF(E2640="Mão de Obra",J2640,"")</f>
        <v/>
      </c>
      <c r="O2640" s="81" t="str">
        <f aca="false">IF(N2640&lt;&gt;"","",M2640)</f>
        <v/>
      </c>
      <c r="P2640" s="82" t="str">
        <f aca="false">IF(A2640="Composição",B2640,"")</f>
        <v/>
      </c>
      <c r="Q2640" s="81" t="str">
        <f aca="false">IF(P2640&lt;&gt;"",SUMIF(L2640:L2640,L2640,N2640:N2640),"")</f>
        <v/>
      </c>
      <c r="R2640" s="81" t="str">
        <f aca="false">IF(P2640&lt;&gt;"",SUMIF(L2640:L2640,L2640,O2640:O2640),"")</f>
        <v/>
      </c>
    </row>
    <row r="2641" customFormat="false" ht="15" hidden="false" customHeight="true" outlineLevel="0" collapsed="false">
      <c r="A2641" s="83"/>
      <c r="B2641" s="84" t="s">
        <v>655</v>
      </c>
      <c r="C2641" s="83" t="s">
        <v>656</v>
      </c>
      <c r="D2641" s="83" t="s">
        <v>657</v>
      </c>
      <c r="E2641" s="83" t="s">
        <v>658</v>
      </c>
      <c r="F2641" s="83"/>
      <c r="G2641" s="85" t="s">
        <v>659</v>
      </c>
      <c r="H2641" s="84" t="s">
        <v>660</v>
      </c>
      <c r="I2641" s="84" t="s">
        <v>661</v>
      </c>
      <c r="J2641" s="84" t="s">
        <v>662</v>
      </c>
      <c r="L2641" s="63" t="n">
        <f aca="false">IF(AND(A2642&lt;&gt;"",A2641=""),L2640+1,L2640)</f>
        <v>258</v>
      </c>
      <c r="M2641" s="80" t="str">
        <f aca="false">IF(OR(A2641="Insumo",A2641="Composição Auxiliar"),J2641,"")</f>
        <v/>
      </c>
      <c r="N2641" s="81" t="str">
        <f aca="false">IF(E2641="Mão de Obra",J2641,"")</f>
        <v/>
      </c>
      <c r="O2641" s="81" t="str">
        <f aca="false">IF(N2641&lt;&gt;"","",M2641)</f>
        <v/>
      </c>
      <c r="P2641" s="82" t="str">
        <f aca="false">IF(A2641="Composição",B2641,"")</f>
        <v/>
      </c>
      <c r="Q2641" s="81" t="str">
        <f aca="false">IF(P2641&lt;&gt;"",SUMIF(L2641:L2641,L2641,N2641:N2641),"")</f>
        <v/>
      </c>
      <c r="R2641" s="81" t="str">
        <f aca="false">IF(P2641&lt;&gt;"",SUMIF(L2641:L2641,L2641,O2641:O2641),"")</f>
        <v/>
      </c>
    </row>
    <row r="2642" customFormat="false" ht="38.25" hidden="false" customHeight="true" outlineLevel="0" collapsed="false">
      <c r="A2642" s="86" t="s">
        <v>663</v>
      </c>
      <c r="B2642" s="87" t="s">
        <v>1812</v>
      </c>
      <c r="C2642" s="86" t="s">
        <v>664</v>
      </c>
      <c r="D2642" s="86" t="s">
        <v>1813</v>
      </c>
      <c r="E2642" s="86" t="s">
        <v>671</v>
      </c>
      <c r="F2642" s="86"/>
      <c r="G2642" s="88" t="s">
        <v>676</v>
      </c>
      <c r="H2642" s="89" t="n">
        <v>1</v>
      </c>
      <c r="I2642" s="90" t="n">
        <f aca="false">SUMIF(L:L,$L2642,M:M)</f>
        <v>476.51</v>
      </c>
      <c r="J2642" s="90" t="n">
        <f aca="false">TRUNC(H2642*I2642,2)</f>
        <v>476.51</v>
      </c>
      <c r="L2642" s="63" t="n">
        <f aca="false">IF(AND(A2643&lt;&gt;"",A2642=""),L2641+1,L2641)</f>
        <v>258</v>
      </c>
      <c r="M2642" s="80" t="str">
        <f aca="false">IF(OR(A2642="Insumo",A2642="Composição Auxiliar"),J2642,"")</f>
        <v/>
      </c>
      <c r="N2642" s="81" t="str">
        <f aca="false">IF(E2642="Mão de Obra",J2642,"")</f>
        <v/>
      </c>
      <c r="O2642" s="81" t="str">
        <f aca="false">IF(N2642&lt;&gt;"","",M2642)</f>
        <v/>
      </c>
      <c r="P2642" s="82" t="str">
        <f aca="false">IF(A2642="Composição",B2642,"")</f>
        <v> 87316 </v>
      </c>
      <c r="Q2642" s="81" t="n">
        <f aca="false">IF(P2642&lt;&gt;"",SUMIF(L2642:L2642,L2642,N2642:N2642),"")</f>
        <v>0</v>
      </c>
      <c r="R2642" s="81" t="n">
        <f aca="false">IF(P2642&lt;&gt;"",SUMIF(L2642:L2642,L2642,O2642:O2642),"")</f>
        <v>0</v>
      </c>
    </row>
    <row r="2643" customFormat="false" ht="25.5" hidden="false" customHeight="true" outlineLevel="0" collapsed="false">
      <c r="A2643" s="91" t="s">
        <v>668</v>
      </c>
      <c r="B2643" s="92" t="s">
        <v>1012</v>
      </c>
      <c r="C2643" s="91" t="s">
        <v>664</v>
      </c>
      <c r="D2643" s="91" t="s">
        <v>1013</v>
      </c>
      <c r="E2643" s="91" t="s">
        <v>671</v>
      </c>
      <c r="F2643" s="91"/>
      <c r="G2643" s="93" t="s">
        <v>672</v>
      </c>
      <c r="H2643" s="94" t="n">
        <v>4.64</v>
      </c>
      <c r="I2643" s="95" t="n">
        <f aca="false">SUMIFS(J:J,A:A,"Composição",B:B,$B2643)</f>
        <v>21.98</v>
      </c>
      <c r="J2643" s="95" t="n">
        <f aca="false">TRUNC(H2643*I2643,2)</f>
        <v>101.98</v>
      </c>
      <c r="L2643" s="63" t="n">
        <f aca="false">IF(AND(A2644&lt;&gt;"",A2643=""),L2642+1,L2642)</f>
        <v>258</v>
      </c>
      <c r="M2643" s="80" t="n">
        <f aca="false">IF(OR(A2643="Insumo",A2643="Composição Auxiliar"),J2643,"")</f>
        <v>101.98</v>
      </c>
      <c r="N2643" s="81" t="str">
        <f aca="false">IF(E2643="Mão de Obra",J2643,"")</f>
        <v/>
      </c>
      <c r="O2643" s="81" t="n">
        <f aca="false">IF(N2643&lt;&gt;"","",M2643)</f>
        <v>101.98</v>
      </c>
      <c r="P2643" s="82" t="str">
        <f aca="false">IF(A2643="Composição",B2643,"")</f>
        <v/>
      </c>
      <c r="Q2643" s="81" t="str">
        <f aca="false">IF(P2643&lt;&gt;"",SUMIF(L2643:L2643,L2643,N2643:N2643),"")</f>
        <v/>
      </c>
      <c r="R2643" s="81" t="str">
        <f aca="false">IF(P2643&lt;&gt;"",SUMIF(L2643:L2643,L2643,O2643:O2643),"")</f>
        <v/>
      </c>
    </row>
    <row r="2644" customFormat="false" ht="38.25" hidden="false" customHeight="true" outlineLevel="0" collapsed="false">
      <c r="A2644" s="91" t="s">
        <v>668</v>
      </c>
      <c r="B2644" s="92" t="s">
        <v>1014</v>
      </c>
      <c r="C2644" s="91" t="s">
        <v>664</v>
      </c>
      <c r="D2644" s="91" t="s">
        <v>1015</v>
      </c>
      <c r="E2644" s="91" t="s">
        <v>691</v>
      </c>
      <c r="F2644" s="91"/>
      <c r="G2644" s="93" t="s">
        <v>692</v>
      </c>
      <c r="H2644" s="94" t="n">
        <v>1.08</v>
      </c>
      <c r="I2644" s="95" t="n">
        <f aca="false">SUMIFS(J:J,A:A,"Composição",B:B,$B2644)</f>
        <v>2</v>
      </c>
      <c r="J2644" s="95" t="n">
        <f aca="false">TRUNC(H2644*I2644,2)</f>
        <v>2.16</v>
      </c>
      <c r="L2644" s="63" t="n">
        <f aca="false">IF(AND(A2645&lt;&gt;"",A2644=""),L2643+1,L2643)</f>
        <v>258</v>
      </c>
      <c r="M2644" s="80" t="n">
        <f aca="false">IF(OR(A2644="Insumo",A2644="Composição Auxiliar"),J2644,"")</f>
        <v>2.16</v>
      </c>
      <c r="N2644" s="81" t="str">
        <f aca="false">IF(E2644="Mão de Obra",J2644,"")</f>
        <v/>
      </c>
      <c r="O2644" s="81" t="n">
        <f aca="false">IF(N2644&lt;&gt;"","",M2644)</f>
        <v>2.16</v>
      </c>
      <c r="P2644" s="82" t="str">
        <f aca="false">IF(A2644="Composição",B2644,"")</f>
        <v/>
      </c>
      <c r="Q2644" s="81" t="str">
        <f aca="false">IF(P2644&lt;&gt;"",SUMIF(L2644:L2644,L2644,N2644:N2644),"")</f>
        <v/>
      </c>
      <c r="R2644" s="81" t="str">
        <f aca="false">IF(P2644&lt;&gt;"",SUMIF(L2644:L2644,L2644,O2644:O2644),"")</f>
        <v/>
      </c>
    </row>
    <row r="2645" customFormat="false" ht="38.25" hidden="false" customHeight="true" outlineLevel="0" collapsed="false">
      <c r="A2645" s="91" t="s">
        <v>668</v>
      </c>
      <c r="B2645" s="92" t="s">
        <v>1010</v>
      </c>
      <c r="C2645" s="91" t="s">
        <v>664</v>
      </c>
      <c r="D2645" s="91" t="s">
        <v>1011</v>
      </c>
      <c r="E2645" s="91" t="s">
        <v>691</v>
      </c>
      <c r="F2645" s="91"/>
      <c r="G2645" s="93" t="s">
        <v>699</v>
      </c>
      <c r="H2645" s="94" t="n">
        <v>3.56</v>
      </c>
      <c r="I2645" s="95" t="n">
        <f aca="false">SUMIFS(J:J,A:A,"Composição",B:B,$B2645)</f>
        <v>0.32</v>
      </c>
      <c r="J2645" s="95" t="n">
        <f aca="false">TRUNC(H2645*I2645,2)</f>
        <v>1.13</v>
      </c>
      <c r="L2645" s="63" t="n">
        <f aca="false">IF(AND(A2646&lt;&gt;"",A2645=""),L2644+1,L2644)</f>
        <v>258</v>
      </c>
      <c r="M2645" s="80" t="n">
        <f aca="false">IF(OR(A2645="Insumo",A2645="Composição Auxiliar"),J2645,"")</f>
        <v>1.13</v>
      </c>
      <c r="N2645" s="81" t="str">
        <f aca="false">IF(E2645="Mão de Obra",J2645,"")</f>
        <v/>
      </c>
      <c r="O2645" s="81" t="n">
        <f aca="false">IF(N2645&lt;&gt;"","",M2645)</f>
        <v>1.13</v>
      </c>
      <c r="P2645" s="82" t="str">
        <f aca="false">IF(A2645="Composição",B2645,"")</f>
        <v/>
      </c>
      <c r="Q2645" s="81" t="str">
        <f aca="false">IF(P2645&lt;&gt;"",SUMIF(L2645:L2645,L2645,N2645:N2645),"")</f>
        <v/>
      </c>
      <c r="R2645" s="81" t="str">
        <f aca="false">IF(P2645&lt;&gt;"",SUMIF(L2645:L2645,L2645,O2645:O2645),"")</f>
        <v/>
      </c>
    </row>
    <row r="2646" customFormat="false" ht="25.5" hidden="false" customHeight="false" outlineLevel="0" collapsed="false">
      <c r="A2646" s="96" t="s">
        <v>679</v>
      </c>
      <c r="B2646" s="97" t="s">
        <v>1808</v>
      </c>
      <c r="C2646" s="96" t="str">
        <f aca="false">VLOOKUP(B2646,INSUMOS!$A:$I,2,0)</f>
        <v>SINAPI</v>
      </c>
      <c r="D2646" s="96" t="str">
        <f aca="false">VLOOKUP(B2646,INSUMOS!$A:$I,3,0)</f>
        <v>AREIA GROSSA - POSTO JAZIDA/FORNECEDOR (RETIRADO NA JAZIDA, SEM TRANSPORTE)</v>
      </c>
      <c r="E2646" s="98" t="str">
        <f aca="false">VLOOKUP(B2646,INSUMOS!$A:$I,4,0)</f>
        <v>Material</v>
      </c>
      <c r="F2646" s="98"/>
      <c r="G2646" s="99" t="str">
        <f aca="false">VLOOKUP(B2646,INSUMOS!$A:$I,5,0)</f>
        <v>m³</v>
      </c>
      <c r="H2646" s="100" t="n">
        <v>1.02</v>
      </c>
      <c r="I2646" s="101" t="n">
        <f aca="false">VLOOKUP(B2646,INSUMOS!$A:$I,8,0)</f>
        <v>91.17</v>
      </c>
      <c r="J2646" s="101" t="n">
        <f aca="false">TRUNC(H2646*I2646,2)</f>
        <v>92.99</v>
      </c>
      <c r="L2646" s="63" t="n">
        <f aca="false">IF(AND(A2647&lt;&gt;"",A2646=""),L2645+1,L2645)</f>
        <v>258</v>
      </c>
      <c r="M2646" s="80" t="n">
        <f aca="false">IF(OR(A2646="Insumo",A2646="Composição Auxiliar"),J2646,"")</f>
        <v>92.99</v>
      </c>
      <c r="N2646" s="81" t="str">
        <f aca="false">IF(E2646="Mão de Obra",J2646,"")</f>
        <v/>
      </c>
      <c r="O2646" s="81" t="n">
        <f aca="false">IF(N2646&lt;&gt;"","",M2646)</f>
        <v>92.99</v>
      </c>
      <c r="P2646" s="82" t="str">
        <f aca="false">IF(A2646="Composição",B2646,"")</f>
        <v/>
      </c>
      <c r="Q2646" s="81" t="str">
        <f aca="false">IF(P2646&lt;&gt;"",SUMIF(L2646:L2646,L2646,N2646:N2646),"")</f>
        <v/>
      </c>
      <c r="R2646" s="81" t="str">
        <f aca="false">IF(P2646&lt;&gt;"",SUMIF(L2646:L2646,L2646,O2646:O2646),"")</f>
        <v/>
      </c>
    </row>
    <row r="2647" customFormat="false" ht="14.25" hidden="false" customHeight="false" outlineLevel="0" collapsed="false">
      <c r="A2647" s="96" t="s">
        <v>679</v>
      </c>
      <c r="B2647" s="97" t="s">
        <v>1017</v>
      </c>
      <c r="C2647" s="96" t="str">
        <f aca="false">VLOOKUP(B2647,INSUMOS!$A:$I,2,0)</f>
        <v>SINAPI</v>
      </c>
      <c r="D2647" s="96" t="str">
        <f aca="false">VLOOKUP(B2647,INSUMOS!$A:$I,3,0)</f>
        <v>CIMENTO PORTLAND COMPOSTO CP II-32</v>
      </c>
      <c r="E2647" s="98" t="str">
        <f aca="false">VLOOKUP(B2647,INSUMOS!$A:$I,4,0)</f>
        <v>Material</v>
      </c>
      <c r="F2647" s="98"/>
      <c r="G2647" s="99" t="str">
        <f aca="false">VLOOKUP(B2647,INSUMOS!$A:$I,5,0)</f>
        <v>KG</v>
      </c>
      <c r="H2647" s="100" t="n">
        <v>343.52</v>
      </c>
      <c r="I2647" s="101" t="n">
        <f aca="false">VLOOKUP(B2647,INSUMOS!$A:$I,8,0)</f>
        <v>0.81</v>
      </c>
      <c r="J2647" s="101" t="n">
        <f aca="false">TRUNC(H2647*I2647,2)</f>
        <v>278.25</v>
      </c>
      <c r="L2647" s="63" t="n">
        <f aca="false">IF(AND(A2648&lt;&gt;"",A2647=""),L2646+1,L2646)</f>
        <v>258</v>
      </c>
      <c r="M2647" s="80" t="n">
        <f aca="false">IF(OR(A2647="Insumo",A2647="Composição Auxiliar"),J2647,"")</f>
        <v>278.25</v>
      </c>
      <c r="N2647" s="81" t="str">
        <f aca="false">IF(E2647="Mão de Obra",J2647,"")</f>
        <v/>
      </c>
      <c r="O2647" s="81" t="n">
        <f aca="false">IF(N2647&lt;&gt;"","",M2647)</f>
        <v>278.25</v>
      </c>
      <c r="P2647" s="82" t="str">
        <f aca="false">IF(A2647="Composição",B2647,"")</f>
        <v/>
      </c>
      <c r="Q2647" s="81" t="str">
        <f aca="false">IF(P2647&lt;&gt;"",SUMIF(L2647:L2647,L2647,N2647:N2647),"")</f>
        <v/>
      </c>
      <c r="R2647" s="81" t="str">
        <f aca="false">IF(P2647&lt;&gt;"",SUMIF(L2647:L2647,L2647,O2647:O2647),"")</f>
        <v/>
      </c>
    </row>
    <row r="2648" customFormat="false" ht="14.25" hidden="false" customHeight="false" outlineLevel="0" collapsed="false">
      <c r="A2648" s="102"/>
      <c r="B2648" s="102"/>
      <c r="C2648" s="102"/>
      <c r="D2648" s="102"/>
      <c r="E2648" s="102"/>
      <c r="F2648" s="103"/>
      <c r="G2648" s="102"/>
      <c r="H2648" s="103"/>
      <c r="I2648" s="102"/>
      <c r="J2648" s="103"/>
      <c r="L2648" s="63" t="n">
        <f aca="false">IF(AND(A2649&lt;&gt;"",A2648=""),L2647+1,L2647)</f>
        <v>258</v>
      </c>
      <c r="M2648" s="80" t="str">
        <f aca="false">IF(OR(A2648="Insumo",A2648="Composição Auxiliar"),J2648,"")</f>
        <v/>
      </c>
      <c r="N2648" s="81" t="str">
        <f aca="false">IF(E2648="Mão de Obra",J2648,"")</f>
        <v/>
      </c>
      <c r="O2648" s="81" t="str">
        <f aca="false">IF(N2648&lt;&gt;"","",M2648)</f>
        <v/>
      </c>
      <c r="P2648" s="82" t="str">
        <f aca="false">IF(A2648="Composição",B2648,"")</f>
        <v/>
      </c>
      <c r="Q2648" s="81" t="str">
        <f aca="false">IF(P2648&lt;&gt;"",SUMIF(L2648:L2648,L2648,N2648:N2648),"")</f>
        <v/>
      </c>
      <c r="R2648" s="81" t="str">
        <f aca="false">IF(P2648&lt;&gt;"",SUMIF(L2648:L2648,L2648,O2648:O2648),"")</f>
        <v/>
      </c>
    </row>
    <row r="2649" customFormat="false" ht="15" hidden="false" customHeight="false" outlineLevel="0" collapsed="false">
      <c r="A2649" s="102"/>
      <c r="B2649" s="102"/>
      <c r="C2649" s="102"/>
      <c r="D2649" s="102"/>
      <c r="E2649" s="102"/>
      <c r="F2649" s="103"/>
      <c r="G2649" s="102"/>
      <c r="H2649" s="104"/>
      <c r="I2649" s="104"/>
      <c r="J2649" s="103"/>
      <c r="L2649" s="63" t="n">
        <f aca="false">IF(AND(A2650&lt;&gt;"",A2649=""),L2648+1,L2648)</f>
        <v>258</v>
      </c>
      <c r="M2649" s="80" t="str">
        <f aca="false">IF(OR(A2649="Insumo",A2649="Composição Auxiliar"),J2649,"")</f>
        <v/>
      </c>
      <c r="N2649" s="81" t="str">
        <f aca="false">IF(E2649="Mão de Obra",J2649,"")</f>
        <v/>
      </c>
      <c r="O2649" s="81" t="str">
        <f aca="false">IF(N2649&lt;&gt;"","",M2649)</f>
        <v/>
      </c>
      <c r="P2649" s="82" t="str">
        <f aca="false">IF(A2649="Composição",B2649,"")</f>
        <v/>
      </c>
      <c r="Q2649" s="81" t="str">
        <f aca="false">IF(P2649&lt;&gt;"",SUMIF(L2649:L2649,L2649,N2649:N2649),"")</f>
        <v/>
      </c>
      <c r="R2649" s="81" t="str">
        <f aca="false">IF(P2649&lt;&gt;"",SUMIF(L2649:L2649,L2649,O2649:O2649),"")</f>
        <v/>
      </c>
    </row>
    <row r="2650" customFormat="false" ht="15" hidden="false" customHeight="false" outlineLevel="0" collapsed="false">
      <c r="A2650" s="108"/>
      <c r="B2650" s="108"/>
      <c r="C2650" s="108"/>
      <c r="D2650" s="108"/>
      <c r="E2650" s="108"/>
      <c r="F2650" s="108"/>
      <c r="G2650" s="108"/>
      <c r="H2650" s="108"/>
      <c r="I2650" s="108"/>
      <c r="J2650" s="108"/>
      <c r="L2650" s="63" t="n">
        <f aca="false">IF(AND(A2651&lt;&gt;"",A2650=""),L2649+1,L2649)</f>
        <v>258</v>
      </c>
      <c r="M2650" s="80" t="str">
        <f aca="false">IF(OR(A2650="Insumo",A2650="Composição Auxiliar"),J2650,"")</f>
        <v/>
      </c>
      <c r="N2650" s="81" t="str">
        <f aca="false">IF(E2650="Mão de Obra",J2650,"")</f>
        <v/>
      </c>
      <c r="O2650" s="81" t="str">
        <f aca="false">IF(N2650&lt;&gt;"","",M2650)</f>
        <v/>
      </c>
      <c r="P2650" s="82" t="str">
        <f aca="false">IF(A2650="Composição",B2650,"")</f>
        <v/>
      </c>
      <c r="Q2650" s="81" t="str">
        <f aca="false">IF(P2650&lt;&gt;"",SUMIF(L2650:L2650,L2650,N2650:N2650),"")</f>
        <v/>
      </c>
      <c r="R2650" s="81" t="str">
        <f aca="false">IF(P2650&lt;&gt;"",SUMIF(L2650:L2650,L2650,O2650:O2650),"")</f>
        <v/>
      </c>
    </row>
    <row r="2651" customFormat="false" ht="15" hidden="false" customHeight="true" outlineLevel="0" collapsed="false">
      <c r="A2651" s="83"/>
      <c r="B2651" s="84" t="s">
        <v>655</v>
      </c>
      <c r="C2651" s="83" t="s">
        <v>656</v>
      </c>
      <c r="D2651" s="83" t="s">
        <v>657</v>
      </c>
      <c r="E2651" s="83" t="s">
        <v>658</v>
      </c>
      <c r="F2651" s="83"/>
      <c r="G2651" s="85" t="s">
        <v>659</v>
      </c>
      <c r="H2651" s="84" t="s">
        <v>660</v>
      </c>
      <c r="I2651" s="84" t="s">
        <v>661</v>
      </c>
      <c r="J2651" s="84" t="s">
        <v>662</v>
      </c>
      <c r="L2651" s="63" t="n">
        <f aca="false">IF(AND(A2652&lt;&gt;"",A2651=""),L2650+1,L2650)</f>
        <v>259</v>
      </c>
      <c r="M2651" s="80" t="str">
        <f aca="false">IF(OR(A2651="Insumo",A2651="Composição Auxiliar"),J2651,"")</f>
        <v/>
      </c>
      <c r="N2651" s="81" t="str">
        <f aca="false">IF(E2651="Mão de Obra",J2651,"")</f>
        <v/>
      </c>
      <c r="O2651" s="81" t="str">
        <f aca="false">IF(N2651&lt;&gt;"","",M2651)</f>
        <v/>
      </c>
      <c r="P2651" s="82" t="str">
        <f aca="false">IF(A2651="Composição",B2651,"")</f>
        <v/>
      </c>
      <c r="Q2651" s="81" t="str">
        <f aca="false">IF(P2651&lt;&gt;"",SUMIF(L2651:L2651,L2651,N2651:N2651),"")</f>
        <v/>
      </c>
      <c r="R2651" s="81" t="str">
        <f aca="false">IF(P2651&lt;&gt;"",SUMIF(L2651:L2651,L2651,O2651:O2651),"")</f>
        <v/>
      </c>
    </row>
    <row r="2652" customFormat="false" ht="38.25" hidden="false" customHeight="true" outlineLevel="0" collapsed="false">
      <c r="A2652" s="86" t="s">
        <v>663</v>
      </c>
      <c r="B2652" s="87" t="s">
        <v>1814</v>
      </c>
      <c r="C2652" s="86" t="s">
        <v>664</v>
      </c>
      <c r="D2652" s="86" t="s">
        <v>1815</v>
      </c>
      <c r="E2652" s="86" t="s">
        <v>671</v>
      </c>
      <c r="F2652" s="86"/>
      <c r="G2652" s="88" t="s">
        <v>676</v>
      </c>
      <c r="H2652" s="89" t="n">
        <v>1</v>
      </c>
      <c r="I2652" s="90" t="n">
        <f aca="false">SUMIF(L:L,$L2652,M:M)</f>
        <v>604.92</v>
      </c>
      <c r="J2652" s="90" t="n">
        <f aca="false">TRUNC(H2652*I2652,2)</f>
        <v>604.92</v>
      </c>
      <c r="L2652" s="63" t="n">
        <f aca="false">IF(AND(A2653&lt;&gt;"",A2652=""),L2651+1,L2651)</f>
        <v>259</v>
      </c>
      <c r="M2652" s="80" t="str">
        <f aca="false">IF(OR(A2652="Insumo",A2652="Composição Auxiliar"),J2652,"")</f>
        <v/>
      </c>
      <c r="N2652" s="81" t="str">
        <f aca="false">IF(E2652="Mão de Obra",J2652,"")</f>
        <v/>
      </c>
      <c r="O2652" s="81" t="str">
        <f aca="false">IF(N2652&lt;&gt;"","",M2652)</f>
        <v/>
      </c>
      <c r="P2652" s="82" t="str">
        <f aca="false">IF(A2652="Composição",B2652,"")</f>
        <v> 87301 </v>
      </c>
      <c r="Q2652" s="81" t="n">
        <f aca="false">IF(P2652&lt;&gt;"",SUMIF(L2652:L2652,L2652,N2652:N2652),"")</f>
        <v>0</v>
      </c>
      <c r="R2652" s="81" t="n">
        <f aca="false">IF(P2652&lt;&gt;"",SUMIF(L2652:L2652,L2652,O2652:O2652),"")</f>
        <v>0</v>
      </c>
    </row>
    <row r="2653" customFormat="false" ht="25.5" hidden="false" customHeight="true" outlineLevel="0" collapsed="false">
      <c r="A2653" s="91" t="s">
        <v>668</v>
      </c>
      <c r="B2653" s="92" t="s">
        <v>1012</v>
      </c>
      <c r="C2653" s="91" t="s">
        <v>664</v>
      </c>
      <c r="D2653" s="91" t="s">
        <v>1013</v>
      </c>
      <c r="E2653" s="91" t="s">
        <v>671</v>
      </c>
      <c r="F2653" s="91"/>
      <c r="G2653" s="93" t="s">
        <v>672</v>
      </c>
      <c r="H2653" s="94" t="n">
        <v>4.85</v>
      </c>
      <c r="I2653" s="95" t="n">
        <f aca="false">SUMIFS(J:J,A:A,"Composição",B:B,$B2653)</f>
        <v>21.98</v>
      </c>
      <c r="J2653" s="95" t="n">
        <f aca="false">TRUNC(H2653*I2653,2)</f>
        <v>106.6</v>
      </c>
      <c r="L2653" s="63" t="n">
        <f aca="false">IF(AND(A2654&lt;&gt;"",A2653=""),L2652+1,L2652)</f>
        <v>259</v>
      </c>
      <c r="M2653" s="80" t="n">
        <f aca="false">IF(OR(A2653="Insumo",A2653="Composição Auxiliar"),J2653,"")</f>
        <v>106.6</v>
      </c>
      <c r="N2653" s="81" t="str">
        <f aca="false">IF(E2653="Mão de Obra",J2653,"")</f>
        <v/>
      </c>
      <c r="O2653" s="81" t="n">
        <f aca="false">IF(N2653&lt;&gt;"","",M2653)</f>
        <v>106.6</v>
      </c>
      <c r="P2653" s="82" t="str">
        <f aca="false">IF(A2653="Composição",B2653,"")</f>
        <v/>
      </c>
      <c r="Q2653" s="81" t="str">
        <f aca="false">IF(P2653&lt;&gt;"",SUMIF(L2653:L2653,L2653,N2653:N2653),"")</f>
        <v/>
      </c>
      <c r="R2653" s="81" t="str">
        <f aca="false">IF(P2653&lt;&gt;"",SUMIF(L2653:L2653,L2653,O2653:O2653),"")</f>
        <v/>
      </c>
    </row>
    <row r="2654" customFormat="false" ht="38.25" hidden="false" customHeight="true" outlineLevel="0" collapsed="false">
      <c r="A2654" s="91" t="s">
        <v>668</v>
      </c>
      <c r="B2654" s="92" t="s">
        <v>1010</v>
      </c>
      <c r="C2654" s="91" t="s">
        <v>664</v>
      </c>
      <c r="D2654" s="91" t="s">
        <v>1011</v>
      </c>
      <c r="E2654" s="91" t="s">
        <v>691</v>
      </c>
      <c r="F2654" s="91"/>
      <c r="G2654" s="93" t="s">
        <v>699</v>
      </c>
      <c r="H2654" s="94" t="n">
        <v>3.72</v>
      </c>
      <c r="I2654" s="95" t="n">
        <f aca="false">SUMIFS(J:J,A:A,"Composição",B:B,$B2654)</f>
        <v>0.32</v>
      </c>
      <c r="J2654" s="95" t="n">
        <f aca="false">TRUNC(H2654*I2654,2)</f>
        <v>1.19</v>
      </c>
      <c r="L2654" s="63" t="n">
        <f aca="false">IF(AND(A2655&lt;&gt;"",A2654=""),L2653+1,L2653)</f>
        <v>259</v>
      </c>
      <c r="M2654" s="80" t="n">
        <f aca="false">IF(OR(A2654="Insumo",A2654="Composição Auxiliar"),J2654,"")</f>
        <v>1.19</v>
      </c>
      <c r="N2654" s="81" t="str">
        <f aca="false">IF(E2654="Mão de Obra",J2654,"")</f>
        <v/>
      </c>
      <c r="O2654" s="81" t="n">
        <f aca="false">IF(N2654&lt;&gt;"","",M2654)</f>
        <v>1.19</v>
      </c>
      <c r="P2654" s="82" t="str">
        <f aca="false">IF(A2654="Composição",B2654,"")</f>
        <v/>
      </c>
      <c r="Q2654" s="81" t="str">
        <f aca="false">IF(P2654&lt;&gt;"",SUMIF(L2654:L2654,L2654,N2654:N2654),"")</f>
        <v/>
      </c>
      <c r="R2654" s="81" t="str">
        <f aca="false">IF(P2654&lt;&gt;"",SUMIF(L2654:L2654,L2654,O2654:O2654),"")</f>
        <v/>
      </c>
    </row>
    <row r="2655" customFormat="false" ht="38.25" hidden="false" customHeight="true" outlineLevel="0" collapsed="false">
      <c r="A2655" s="91" t="s">
        <v>668</v>
      </c>
      <c r="B2655" s="92" t="s">
        <v>1014</v>
      </c>
      <c r="C2655" s="91" t="s">
        <v>664</v>
      </c>
      <c r="D2655" s="91" t="s">
        <v>1015</v>
      </c>
      <c r="E2655" s="91" t="s">
        <v>691</v>
      </c>
      <c r="F2655" s="91"/>
      <c r="G2655" s="93" t="s">
        <v>692</v>
      </c>
      <c r="H2655" s="94" t="n">
        <v>1.13</v>
      </c>
      <c r="I2655" s="95" t="n">
        <f aca="false">SUMIFS(J:J,A:A,"Composição",B:B,$B2655)</f>
        <v>2</v>
      </c>
      <c r="J2655" s="95" t="n">
        <f aca="false">TRUNC(H2655*I2655,2)</f>
        <v>2.26</v>
      </c>
      <c r="L2655" s="63" t="n">
        <f aca="false">IF(AND(A2656&lt;&gt;"",A2655=""),L2654+1,L2654)</f>
        <v>259</v>
      </c>
      <c r="M2655" s="80" t="n">
        <f aca="false">IF(OR(A2655="Insumo",A2655="Composição Auxiliar"),J2655,"")</f>
        <v>2.26</v>
      </c>
      <c r="N2655" s="81" t="str">
        <f aca="false">IF(E2655="Mão de Obra",J2655,"")</f>
        <v/>
      </c>
      <c r="O2655" s="81" t="n">
        <f aca="false">IF(N2655&lt;&gt;"","",M2655)</f>
        <v>2.26</v>
      </c>
      <c r="P2655" s="82" t="str">
        <f aca="false">IF(A2655="Composição",B2655,"")</f>
        <v/>
      </c>
      <c r="Q2655" s="81" t="str">
        <f aca="false">IF(P2655&lt;&gt;"",SUMIF(L2655:L2655,L2655,N2655:N2655),"")</f>
        <v/>
      </c>
      <c r="R2655" s="81" t="str">
        <f aca="false">IF(P2655&lt;&gt;"",SUMIF(L2655:L2655,L2655,O2655:O2655),"")</f>
        <v/>
      </c>
    </row>
    <row r="2656" customFormat="false" ht="14.25" hidden="false" customHeight="false" outlineLevel="0" collapsed="false">
      <c r="A2656" s="96" t="s">
        <v>679</v>
      </c>
      <c r="B2656" s="97" t="s">
        <v>1017</v>
      </c>
      <c r="C2656" s="96" t="str">
        <f aca="false">VLOOKUP(B2656,INSUMOS!$A:$I,2,0)</f>
        <v>SINAPI</v>
      </c>
      <c r="D2656" s="96" t="str">
        <f aca="false">VLOOKUP(B2656,INSUMOS!$A:$I,3,0)</f>
        <v>CIMENTO PORTLAND COMPOSTO CP II-32</v>
      </c>
      <c r="E2656" s="98" t="str">
        <f aca="false">VLOOKUP(B2656,INSUMOS!$A:$I,4,0)</f>
        <v>Material</v>
      </c>
      <c r="F2656" s="98"/>
      <c r="G2656" s="99" t="str">
        <f aca="false">VLOOKUP(B2656,INSUMOS!$A:$I,5,0)</f>
        <v>KG</v>
      </c>
      <c r="H2656" s="100" t="n">
        <v>459.85</v>
      </c>
      <c r="I2656" s="101" t="n">
        <f aca="false">VLOOKUP(B2656,INSUMOS!$A:$I,8,0)</f>
        <v>0.81</v>
      </c>
      <c r="J2656" s="101" t="n">
        <f aca="false">TRUNC(H2656*I2656,2)</f>
        <v>372.47</v>
      </c>
      <c r="L2656" s="63" t="n">
        <f aca="false">IF(AND(A2657&lt;&gt;"",A2656=""),L2655+1,L2655)</f>
        <v>259</v>
      </c>
      <c r="M2656" s="80" t="n">
        <f aca="false">IF(OR(A2656="Insumo",A2656="Composição Auxiliar"),J2656,"")</f>
        <v>372.47</v>
      </c>
      <c r="N2656" s="81" t="str">
        <f aca="false">IF(E2656="Mão de Obra",J2656,"")</f>
        <v/>
      </c>
      <c r="O2656" s="81" t="n">
        <f aca="false">IF(N2656&lt;&gt;"","",M2656)</f>
        <v>372.47</v>
      </c>
      <c r="P2656" s="82" t="str">
        <f aca="false">IF(A2656="Composição",B2656,"")</f>
        <v/>
      </c>
      <c r="Q2656" s="81" t="str">
        <f aca="false">IF(P2656&lt;&gt;"",SUMIF(L2656:L2656,L2656,N2656:N2656),"")</f>
        <v/>
      </c>
      <c r="R2656" s="81" t="str">
        <f aca="false">IF(P2656&lt;&gt;"",SUMIF(L2656:L2656,L2656,O2656:O2656),"")</f>
        <v/>
      </c>
    </row>
    <row r="2657" customFormat="false" ht="25.5" hidden="false" customHeight="false" outlineLevel="0" collapsed="false">
      <c r="A2657" s="96" t="s">
        <v>679</v>
      </c>
      <c r="B2657" s="97" t="s">
        <v>1016</v>
      </c>
      <c r="C2657" s="96" t="str">
        <f aca="false">VLOOKUP(B2657,INSUMOS!$A:$I,2,0)</f>
        <v>SINAPI</v>
      </c>
      <c r="D2657" s="96" t="str">
        <f aca="false">VLOOKUP(B2657,INSUMOS!$A:$I,3,0)</f>
        <v>AREIA MEDIA - POSTO JAZIDA/FORNECEDOR (RETIRADO NA JAZIDA, SEM TRANSPORTE)</v>
      </c>
      <c r="E2657" s="98" t="str">
        <f aca="false">VLOOKUP(B2657,INSUMOS!$A:$I,4,0)</f>
        <v>Material</v>
      </c>
      <c r="F2657" s="98"/>
      <c r="G2657" s="99" t="str">
        <f aca="false">VLOOKUP(B2657,INSUMOS!$A:$I,5,0)</f>
        <v>m³</v>
      </c>
      <c r="H2657" s="100" t="n">
        <v>1.36</v>
      </c>
      <c r="I2657" s="101" t="n">
        <f aca="false">VLOOKUP(B2657,INSUMOS!$A:$I,8,0)</f>
        <v>90</v>
      </c>
      <c r="J2657" s="101" t="n">
        <f aca="false">TRUNC(H2657*I2657,2)</f>
        <v>122.4</v>
      </c>
      <c r="L2657" s="63" t="n">
        <f aca="false">IF(AND(A2658&lt;&gt;"",A2657=""),L2656+1,L2656)</f>
        <v>259</v>
      </c>
      <c r="M2657" s="80" t="n">
        <f aca="false">IF(OR(A2657="Insumo",A2657="Composição Auxiliar"),J2657,"")</f>
        <v>122.4</v>
      </c>
      <c r="N2657" s="81" t="str">
        <f aca="false">IF(E2657="Mão de Obra",J2657,"")</f>
        <v/>
      </c>
      <c r="O2657" s="81" t="n">
        <f aca="false">IF(N2657&lt;&gt;"","",M2657)</f>
        <v>122.4</v>
      </c>
      <c r="P2657" s="82" t="str">
        <f aca="false">IF(A2657="Composição",B2657,"")</f>
        <v/>
      </c>
      <c r="Q2657" s="81" t="str">
        <f aca="false">IF(P2657&lt;&gt;"",SUMIF(L2657:L2657,L2657,N2657:N2657),"")</f>
        <v/>
      </c>
      <c r="R2657" s="81" t="str">
        <f aca="false">IF(P2657&lt;&gt;"",SUMIF(L2657:L2657,L2657,O2657:O2657),"")</f>
        <v/>
      </c>
    </row>
    <row r="2658" customFormat="false" ht="14.25" hidden="false" customHeight="false" outlineLevel="0" collapsed="false">
      <c r="A2658" s="102"/>
      <c r="B2658" s="102"/>
      <c r="C2658" s="102"/>
      <c r="D2658" s="102"/>
      <c r="E2658" s="102"/>
      <c r="F2658" s="103"/>
      <c r="G2658" s="102"/>
      <c r="H2658" s="103"/>
      <c r="I2658" s="102"/>
      <c r="J2658" s="103"/>
      <c r="L2658" s="63" t="n">
        <f aca="false">IF(AND(A2659&lt;&gt;"",A2658=""),L2657+1,L2657)</f>
        <v>259</v>
      </c>
      <c r="M2658" s="80" t="str">
        <f aca="false">IF(OR(A2658="Insumo",A2658="Composição Auxiliar"),J2658,"")</f>
        <v/>
      </c>
      <c r="N2658" s="81" t="str">
        <f aca="false">IF(E2658="Mão de Obra",J2658,"")</f>
        <v/>
      </c>
      <c r="O2658" s="81" t="str">
        <f aca="false">IF(N2658&lt;&gt;"","",M2658)</f>
        <v/>
      </c>
      <c r="P2658" s="82" t="str">
        <f aca="false">IF(A2658="Composição",B2658,"")</f>
        <v/>
      </c>
      <c r="Q2658" s="81" t="str">
        <f aca="false">IF(P2658&lt;&gt;"",SUMIF(L2658:L2658,L2658,N2658:N2658),"")</f>
        <v/>
      </c>
      <c r="R2658" s="81" t="str">
        <f aca="false">IF(P2658&lt;&gt;"",SUMIF(L2658:L2658,L2658,O2658:O2658),"")</f>
        <v/>
      </c>
    </row>
    <row r="2659" customFormat="false" ht="15" hidden="false" customHeight="false" outlineLevel="0" collapsed="false">
      <c r="A2659" s="102"/>
      <c r="B2659" s="102"/>
      <c r="C2659" s="102"/>
      <c r="D2659" s="102"/>
      <c r="E2659" s="102"/>
      <c r="F2659" s="103"/>
      <c r="G2659" s="102"/>
      <c r="H2659" s="104"/>
      <c r="I2659" s="104"/>
      <c r="J2659" s="103"/>
      <c r="L2659" s="63" t="n">
        <f aca="false">IF(AND(A2660&lt;&gt;"",A2659=""),L2658+1,L2658)</f>
        <v>259</v>
      </c>
      <c r="M2659" s="80" t="str">
        <f aca="false">IF(OR(A2659="Insumo",A2659="Composição Auxiliar"),J2659,"")</f>
        <v/>
      </c>
      <c r="N2659" s="81" t="str">
        <f aca="false">IF(E2659="Mão de Obra",J2659,"")</f>
        <v/>
      </c>
      <c r="O2659" s="81" t="str">
        <f aca="false">IF(N2659&lt;&gt;"","",M2659)</f>
        <v/>
      </c>
      <c r="P2659" s="82" t="str">
        <f aca="false">IF(A2659="Composição",B2659,"")</f>
        <v/>
      </c>
      <c r="Q2659" s="81" t="str">
        <f aca="false">IF(P2659&lt;&gt;"",SUMIF(L2659:L2659,L2659,N2659:N2659),"")</f>
        <v/>
      </c>
      <c r="R2659" s="81" t="str">
        <f aca="false">IF(P2659&lt;&gt;"",SUMIF(L2659:L2659,L2659,O2659:O2659),"")</f>
        <v/>
      </c>
    </row>
    <row r="2660" customFormat="false" ht="15" hidden="false" customHeight="false" outlineLevel="0" collapsed="false">
      <c r="A2660" s="108"/>
      <c r="B2660" s="108"/>
      <c r="C2660" s="108"/>
      <c r="D2660" s="108"/>
      <c r="E2660" s="108"/>
      <c r="F2660" s="108"/>
      <c r="G2660" s="108"/>
      <c r="H2660" s="108"/>
      <c r="I2660" s="108"/>
      <c r="J2660" s="108"/>
      <c r="L2660" s="63" t="n">
        <f aca="false">IF(AND(A2661&lt;&gt;"",A2660=""),L2659+1,L2659)</f>
        <v>259</v>
      </c>
      <c r="M2660" s="80" t="str">
        <f aca="false">IF(OR(A2660="Insumo",A2660="Composição Auxiliar"),J2660,"")</f>
        <v/>
      </c>
      <c r="N2660" s="81" t="str">
        <f aca="false">IF(E2660="Mão de Obra",J2660,"")</f>
        <v/>
      </c>
      <c r="O2660" s="81" t="str">
        <f aca="false">IF(N2660&lt;&gt;"","",M2660)</f>
        <v/>
      </c>
      <c r="P2660" s="82" t="str">
        <f aca="false">IF(A2660="Composição",B2660,"")</f>
        <v/>
      </c>
      <c r="Q2660" s="81" t="str">
        <f aca="false">IF(P2660&lt;&gt;"",SUMIF(L2660:L2660,L2660,N2660:N2660),"")</f>
        <v/>
      </c>
      <c r="R2660" s="81" t="str">
        <f aca="false">IF(P2660&lt;&gt;"",SUMIF(L2660:L2660,L2660,O2660:O2660),"")</f>
        <v/>
      </c>
    </row>
    <row r="2661" customFormat="false" ht="15" hidden="false" customHeight="true" outlineLevel="0" collapsed="false">
      <c r="A2661" s="83"/>
      <c r="B2661" s="84" t="s">
        <v>655</v>
      </c>
      <c r="C2661" s="83" t="s">
        <v>656</v>
      </c>
      <c r="D2661" s="83" t="s">
        <v>657</v>
      </c>
      <c r="E2661" s="83" t="s">
        <v>658</v>
      </c>
      <c r="F2661" s="83"/>
      <c r="G2661" s="85" t="s">
        <v>659</v>
      </c>
      <c r="H2661" s="84" t="s">
        <v>660</v>
      </c>
      <c r="I2661" s="84" t="s">
        <v>661</v>
      </c>
      <c r="J2661" s="84" t="s">
        <v>662</v>
      </c>
      <c r="L2661" s="63" t="n">
        <f aca="false">IF(AND(A2662&lt;&gt;"",A2661=""),L2660+1,L2660)</f>
        <v>260</v>
      </c>
      <c r="M2661" s="80" t="str">
        <f aca="false">IF(OR(A2661="Insumo",A2661="Composição Auxiliar"),J2661,"")</f>
        <v/>
      </c>
      <c r="N2661" s="81" t="str">
        <f aca="false">IF(E2661="Mão de Obra",J2661,"")</f>
        <v/>
      </c>
      <c r="O2661" s="81" t="str">
        <f aca="false">IF(N2661&lt;&gt;"","",M2661)</f>
        <v/>
      </c>
      <c r="P2661" s="82" t="str">
        <f aca="false">IF(A2661="Composição",B2661,"")</f>
        <v/>
      </c>
      <c r="Q2661" s="81" t="str">
        <f aca="false">IF(P2661&lt;&gt;"",SUMIF(L2661:L2661,L2661,N2661:N2661),"")</f>
        <v/>
      </c>
      <c r="R2661" s="81" t="str">
        <f aca="false">IF(P2661&lt;&gt;"",SUMIF(L2661:L2661,L2661,O2661:O2661),"")</f>
        <v/>
      </c>
    </row>
    <row r="2662" customFormat="false" ht="51" hidden="false" customHeight="true" outlineLevel="0" collapsed="false">
      <c r="A2662" s="86" t="s">
        <v>663</v>
      </c>
      <c r="B2662" s="87" t="s">
        <v>1248</v>
      </c>
      <c r="C2662" s="86" t="s">
        <v>664</v>
      </c>
      <c r="D2662" s="86" t="s">
        <v>1249</v>
      </c>
      <c r="E2662" s="86" t="s">
        <v>671</v>
      </c>
      <c r="F2662" s="86"/>
      <c r="G2662" s="88" t="s">
        <v>676</v>
      </c>
      <c r="H2662" s="89" t="n">
        <v>1</v>
      </c>
      <c r="I2662" s="90" t="n">
        <f aca="false">SUMIF(L:L,$L2662,M:M)</f>
        <v>445.01</v>
      </c>
      <c r="J2662" s="90" t="n">
        <f aca="false">TRUNC(H2662*I2662,2)</f>
        <v>445.01</v>
      </c>
      <c r="L2662" s="63" t="n">
        <f aca="false">IF(AND(A2663&lt;&gt;"",A2662=""),L2661+1,L2661)</f>
        <v>260</v>
      </c>
      <c r="M2662" s="80" t="str">
        <f aca="false">IF(OR(A2662="Insumo",A2662="Composição Auxiliar"),J2662,"")</f>
        <v/>
      </c>
      <c r="N2662" s="81" t="str">
        <f aca="false">IF(E2662="Mão de Obra",J2662,"")</f>
        <v/>
      </c>
      <c r="O2662" s="81" t="str">
        <f aca="false">IF(N2662&lt;&gt;"","",M2662)</f>
        <v/>
      </c>
      <c r="P2662" s="82" t="str">
        <f aca="false">IF(A2662="Composição",B2662,"")</f>
        <v> 87283 </v>
      </c>
      <c r="Q2662" s="81" t="n">
        <f aca="false">IF(P2662&lt;&gt;"",SUMIF(L2662:L2662,L2662,N2662:N2662),"")</f>
        <v>0</v>
      </c>
      <c r="R2662" s="81" t="n">
        <f aca="false">IF(P2662&lt;&gt;"",SUMIF(L2662:L2662,L2662,O2662:O2662),"")</f>
        <v>0</v>
      </c>
    </row>
    <row r="2663" customFormat="false" ht="25.5" hidden="false" customHeight="true" outlineLevel="0" collapsed="false">
      <c r="A2663" s="91" t="s">
        <v>668</v>
      </c>
      <c r="B2663" s="92" t="s">
        <v>1012</v>
      </c>
      <c r="C2663" s="91" t="s">
        <v>664</v>
      </c>
      <c r="D2663" s="91" t="s">
        <v>1013</v>
      </c>
      <c r="E2663" s="91" t="s">
        <v>671</v>
      </c>
      <c r="F2663" s="91"/>
      <c r="G2663" s="93" t="s">
        <v>672</v>
      </c>
      <c r="H2663" s="94" t="n">
        <v>4.33</v>
      </c>
      <c r="I2663" s="95" t="n">
        <f aca="false">SUMIFS(J:J,A:A,"Composição",B:B,$B2663)</f>
        <v>21.98</v>
      </c>
      <c r="J2663" s="95" t="n">
        <f aca="false">TRUNC(H2663*I2663,2)</f>
        <v>95.17</v>
      </c>
      <c r="L2663" s="63" t="n">
        <f aca="false">IF(AND(A2664&lt;&gt;"",A2663=""),L2662+1,L2662)</f>
        <v>260</v>
      </c>
      <c r="M2663" s="80" t="n">
        <f aca="false">IF(OR(A2663="Insumo",A2663="Composição Auxiliar"),J2663,"")</f>
        <v>95.17</v>
      </c>
      <c r="N2663" s="81" t="str">
        <f aca="false">IF(E2663="Mão de Obra",J2663,"")</f>
        <v/>
      </c>
      <c r="O2663" s="81" t="n">
        <f aca="false">IF(N2663&lt;&gt;"","",M2663)</f>
        <v>95.17</v>
      </c>
      <c r="P2663" s="82" t="str">
        <f aca="false">IF(A2663="Composição",B2663,"")</f>
        <v/>
      </c>
      <c r="Q2663" s="81" t="str">
        <f aca="false">IF(P2663&lt;&gt;"",SUMIF(L2663:L2663,L2663,N2663:N2663),"")</f>
        <v/>
      </c>
      <c r="R2663" s="81" t="str">
        <f aca="false">IF(P2663&lt;&gt;"",SUMIF(L2663:L2663,L2663,O2663:O2663),"")</f>
        <v/>
      </c>
    </row>
    <row r="2664" customFormat="false" ht="38.25" hidden="false" customHeight="true" outlineLevel="0" collapsed="false">
      <c r="A2664" s="91" t="s">
        <v>668</v>
      </c>
      <c r="B2664" s="92" t="s">
        <v>1014</v>
      </c>
      <c r="C2664" s="91" t="s">
        <v>664</v>
      </c>
      <c r="D2664" s="91" t="s">
        <v>1015</v>
      </c>
      <c r="E2664" s="91" t="s">
        <v>691</v>
      </c>
      <c r="F2664" s="91"/>
      <c r="G2664" s="93" t="s">
        <v>692</v>
      </c>
      <c r="H2664" s="94" t="n">
        <v>3.332</v>
      </c>
      <c r="I2664" s="95" t="n">
        <f aca="false">SUMIFS(J:J,A:A,"Composição",B:B,$B2664)</f>
        <v>2</v>
      </c>
      <c r="J2664" s="95" t="n">
        <f aca="false">TRUNC(H2664*I2664,2)</f>
        <v>6.66</v>
      </c>
      <c r="L2664" s="63" t="n">
        <f aca="false">IF(AND(A2665&lt;&gt;"",A2664=""),L2663+1,L2663)</f>
        <v>260</v>
      </c>
      <c r="M2664" s="80" t="n">
        <f aca="false">IF(OR(A2664="Insumo",A2664="Composição Auxiliar"),J2664,"")</f>
        <v>6.66</v>
      </c>
      <c r="N2664" s="81" t="str">
        <f aca="false">IF(E2664="Mão de Obra",J2664,"")</f>
        <v/>
      </c>
      <c r="O2664" s="81" t="n">
        <f aca="false">IF(N2664&lt;&gt;"","",M2664)</f>
        <v>6.66</v>
      </c>
      <c r="P2664" s="82" t="str">
        <f aca="false">IF(A2664="Composição",B2664,"")</f>
        <v/>
      </c>
      <c r="Q2664" s="81" t="str">
        <f aca="false">IF(P2664&lt;&gt;"",SUMIF(L2664:L2664,L2664,N2664:N2664),"")</f>
        <v/>
      </c>
      <c r="R2664" s="81" t="str">
        <f aca="false">IF(P2664&lt;&gt;"",SUMIF(L2664:L2664,L2664,O2664:O2664),"")</f>
        <v/>
      </c>
    </row>
    <row r="2665" customFormat="false" ht="38.25" hidden="false" customHeight="true" outlineLevel="0" collapsed="false">
      <c r="A2665" s="91" t="s">
        <v>668</v>
      </c>
      <c r="B2665" s="92" t="s">
        <v>1010</v>
      </c>
      <c r="C2665" s="91" t="s">
        <v>664</v>
      </c>
      <c r="D2665" s="91" t="s">
        <v>1011</v>
      </c>
      <c r="E2665" s="91" t="s">
        <v>691</v>
      </c>
      <c r="F2665" s="91"/>
      <c r="G2665" s="93" t="s">
        <v>699</v>
      </c>
      <c r="H2665" s="94" t="n">
        <v>1.01</v>
      </c>
      <c r="I2665" s="95" t="n">
        <f aca="false">SUMIFS(J:J,A:A,"Composição",B:B,$B2665)</f>
        <v>0.32</v>
      </c>
      <c r="J2665" s="95" t="n">
        <f aca="false">TRUNC(H2665*I2665,2)</f>
        <v>0.32</v>
      </c>
      <c r="L2665" s="63" t="n">
        <f aca="false">IF(AND(A2666&lt;&gt;"",A2665=""),L2664+1,L2664)</f>
        <v>260</v>
      </c>
      <c r="M2665" s="80" t="n">
        <f aca="false">IF(OR(A2665="Insumo",A2665="Composição Auxiliar"),J2665,"")</f>
        <v>0.32</v>
      </c>
      <c r="N2665" s="81" t="str">
        <f aca="false">IF(E2665="Mão de Obra",J2665,"")</f>
        <v/>
      </c>
      <c r="O2665" s="81" t="n">
        <f aca="false">IF(N2665&lt;&gt;"","",M2665)</f>
        <v>0.32</v>
      </c>
      <c r="P2665" s="82" t="str">
        <f aca="false">IF(A2665="Composição",B2665,"")</f>
        <v/>
      </c>
      <c r="Q2665" s="81" t="str">
        <f aca="false">IF(P2665&lt;&gt;"",SUMIF(L2665:L2665,L2665,N2665:N2665),"")</f>
        <v/>
      </c>
      <c r="R2665" s="81" t="str">
        <f aca="false">IF(P2665&lt;&gt;"",SUMIF(L2665:L2665,L2665,O2665:O2665),"")</f>
        <v/>
      </c>
    </row>
    <row r="2666" customFormat="false" ht="25.5" hidden="false" customHeight="false" outlineLevel="0" collapsed="false">
      <c r="A2666" s="96" t="s">
        <v>679</v>
      </c>
      <c r="B2666" s="97" t="s">
        <v>1816</v>
      </c>
      <c r="C2666" s="96" t="str">
        <f aca="false">VLOOKUP(B2666,INSUMOS!$A:$I,2,0)</f>
        <v>SINAPI</v>
      </c>
      <c r="D2666" s="96" t="str">
        <f aca="false">VLOOKUP(B2666,INSUMOS!$A:$I,3,0)</f>
        <v>ADITIVO PLASTIFICANTE E ESTABILIZADOR PARA ARGAMASSAS DE ASSENTAMENTO E REBOCO, LIQUIDO E ISENTO DE CLORETOS</v>
      </c>
      <c r="E2666" s="98" t="str">
        <f aca="false">VLOOKUP(B2666,INSUMOS!$A:$I,4,0)</f>
        <v>Material</v>
      </c>
      <c r="F2666" s="98"/>
      <c r="G2666" s="99" t="str">
        <f aca="false">VLOOKUP(B2666,INSUMOS!$A:$I,5,0)</f>
        <v>L</v>
      </c>
      <c r="H2666" s="100" t="n">
        <v>0.063</v>
      </c>
      <c r="I2666" s="101" t="n">
        <f aca="false">VLOOKUP(B2666,INSUMOS!$A:$I,8,0)</f>
        <v>8.42</v>
      </c>
      <c r="J2666" s="101" t="n">
        <f aca="false">TRUNC(H2666*I2666,2)</f>
        <v>0.53</v>
      </c>
      <c r="L2666" s="63" t="n">
        <f aca="false">IF(AND(A2667&lt;&gt;"",A2666=""),L2665+1,L2665)</f>
        <v>260</v>
      </c>
      <c r="M2666" s="80" t="n">
        <f aca="false">IF(OR(A2666="Insumo",A2666="Composição Auxiliar"),J2666,"")</f>
        <v>0.53</v>
      </c>
      <c r="N2666" s="81" t="str">
        <f aca="false">IF(E2666="Mão de Obra",J2666,"")</f>
        <v/>
      </c>
      <c r="O2666" s="81" t="n">
        <f aca="false">IF(N2666&lt;&gt;"","",M2666)</f>
        <v>0.53</v>
      </c>
      <c r="P2666" s="82" t="str">
        <f aca="false">IF(A2666="Composição",B2666,"")</f>
        <v/>
      </c>
      <c r="Q2666" s="81" t="str">
        <f aca="false">IF(P2666&lt;&gt;"",SUMIF(L2666:L2666,L2666,N2666:N2666),"")</f>
        <v/>
      </c>
      <c r="R2666" s="81" t="str">
        <f aca="false">IF(P2666&lt;&gt;"",SUMIF(L2666:L2666,L2666,O2666:O2666),"")</f>
        <v/>
      </c>
    </row>
    <row r="2667" customFormat="false" ht="25.5" hidden="false" customHeight="false" outlineLevel="0" collapsed="false">
      <c r="A2667" s="96" t="s">
        <v>679</v>
      </c>
      <c r="B2667" s="97" t="s">
        <v>1016</v>
      </c>
      <c r="C2667" s="96" t="str">
        <f aca="false">VLOOKUP(B2667,INSUMOS!$A:$I,2,0)</f>
        <v>SINAPI</v>
      </c>
      <c r="D2667" s="96" t="str">
        <f aca="false">VLOOKUP(B2667,INSUMOS!$A:$I,3,0)</f>
        <v>AREIA MEDIA - POSTO JAZIDA/FORNECEDOR (RETIRADO NA JAZIDA, SEM TRANSPORTE)</v>
      </c>
      <c r="E2667" s="98" t="str">
        <f aca="false">VLOOKUP(B2667,INSUMOS!$A:$I,4,0)</f>
        <v>Material</v>
      </c>
      <c r="F2667" s="98"/>
      <c r="G2667" s="99" t="str">
        <f aca="false">VLOOKUP(B2667,INSUMOS!$A:$I,5,0)</f>
        <v>m³</v>
      </c>
      <c r="H2667" s="100" t="n">
        <v>1.27</v>
      </c>
      <c r="I2667" s="101" t="n">
        <f aca="false">VLOOKUP(B2667,INSUMOS!$A:$I,8,0)</f>
        <v>90</v>
      </c>
      <c r="J2667" s="101" t="n">
        <f aca="false">TRUNC(H2667*I2667,2)</f>
        <v>114.3</v>
      </c>
      <c r="L2667" s="63" t="n">
        <f aca="false">IF(AND(A2668&lt;&gt;"",A2667=""),L2666+1,L2666)</f>
        <v>260</v>
      </c>
      <c r="M2667" s="80" t="n">
        <f aca="false">IF(OR(A2667="Insumo",A2667="Composição Auxiliar"),J2667,"")</f>
        <v>114.3</v>
      </c>
      <c r="N2667" s="81" t="str">
        <f aca="false">IF(E2667="Mão de Obra",J2667,"")</f>
        <v/>
      </c>
      <c r="O2667" s="81" t="n">
        <f aca="false">IF(N2667&lt;&gt;"","",M2667)</f>
        <v>114.3</v>
      </c>
      <c r="P2667" s="82" t="str">
        <f aca="false">IF(A2667="Composição",B2667,"")</f>
        <v/>
      </c>
      <c r="Q2667" s="81" t="str">
        <f aca="false">IF(P2667&lt;&gt;"",SUMIF(L2667:L2667,L2667,N2667:N2667),"")</f>
        <v/>
      </c>
      <c r="R2667" s="81" t="str">
        <f aca="false">IF(P2667&lt;&gt;"",SUMIF(L2667:L2667,L2667,O2667:O2667),"")</f>
        <v/>
      </c>
    </row>
    <row r="2668" customFormat="false" ht="14.25" hidden="false" customHeight="false" outlineLevel="0" collapsed="false">
      <c r="A2668" s="96" t="s">
        <v>679</v>
      </c>
      <c r="B2668" s="97" t="s">
        <v>1017</v>
      </c>
      <c r="C2668" s="96" t="str">
        <f aca="false">VLOOKUP(B2668,INSUMOS!$A:$I,2,0)</f>
        <v>SINAPI</v>
      </c>
      <c r="D2668" s="96" t="str">
        <f aca="false">VLOOKUP(B2668,INSUMOS!$A:$I,3,0)</f>
        <v>CIMENTO PORTLAND COMPOSTO CP II-32</v>
      </c>
      <c r="E2668" s="98" t="str">
        <f aca="false">VLOOKUP(B2668,INSUMOS!$A:$I,4,0)</f>
        <v>Material</v>
      </c>
      <c r="F2668" s="98"/>
      <c r="G2668" s="99" t="str">
        <f aca="false">VLOOKUP(B2668,INSUMOS!$A:$I,5,0)</f>
        <v>KG</v>
      </c>
      <c r="H2668" s="100" t="n">
        <v>281.53</v>
      </c>
      <c r="I2668" s="101" t="n">
        <f aca="false">VLOOKUP(B2668,INSUMOS!$A:$I,8,0)</f>
        <v>0.81</v>
      </c>
      <c r="J2668" s="101" t="n">
        <f aca="false">TRUNC(H2668*I2668,2)</f>
        <v>228.03</v>
      </c>
      <c r="L2668" s="63" t="n">
        <f aca="false">IF(AND(A2669&lt;&gt;"",A2668=""),L2667+1,L2667)</f>
        <v>260</v>
      </c>
      <c r="M2668" s="80" t="n">
        <f aca="false">IF(OR(A2668="Insumo",A2668="Composição Auxiliar"),J2668,"")</f>
        <v>228.03</v>
      </c>
      <c r="N2668" s="81" t="str">
        <f aca="false">IF(E2668="Mão de Obra",J2668,"")</f>
        <v/>
      </c>
      <c r="O2668" s="81" t="n">
        <f aca="false">IF(N2668&lt;&gt;"","",M2668)</f>
        <v>228.03</v>
      </c>
      <c r="P2668" s="82" t="str">
        <f aca="false">IF(A2668="Composição",B2668,"")</f>
        <v/>
      </c>
      <c r="Q2668" s="81" t="str">
        <f aca="false">IF(P2668&lt;&gt;"",SUMIF(L2668:L2668,L2668,N2668:N2668),"")</f>
        <v/>
      </c>
      <c r="R2668" s="81" t="str">
        <f aca="false">IF(P2668&lt;&gt;"",SUMIF(L2668:L2668,L2668,O2668:O2668),"")</f>
        <v/>
      </c>
    </row>
    <row r="2669" customFormat="false" ht="14.25" hidden="false" customHeight="false" outlineLevel="0" collapsed="false">
      <c r="A2669" s="102"/>
      <c r="B2669" s="102"/>
      <c r="C2669" s="102"/>
      <c r="D2669" s="102"/>
      <c r="E2669" s="102"/>
      <c r="F2669" s="103"/>
      <c r="G2669" s="102"/>
      <c r="H2669" s="103"/>
      <c r="I2669" s="102"/>
      <c r="J2669" s="103"/>
      <c r="L2669" s="63" t="n">
        <f aca="false">IF(AND(A2670&lt;&gt;"",A2669=""),L2668+1,L2668)</f>
        <v>260</v>
      </c>
      <c r="M2669" s="80" t="str">
        <f aca="false">IF(OR(A2669="Insumo",A2669="Composição Auxiliar"),J2669,"")</f>
        <v/>
      </c>
      <c r="N2669" s="81" t="str">
        <f aca="false">IF(E2669="Mão de Obra",J2669,"")</f>
        <v/>
      </c>
      <c r="O2669" s="81" t="str">
        <f aca="false">IF(N2669&lt;&gt;"","",M2669)</f>
        <v/>
      </c>
      <c r="P2669" s="82" t="str">
        <f aca="false">IF(A2669="Composição",B2669,"")</f>
        <v/>
      </c>
      <c r="Q2669" s="81" t="str">
        <f aca="false">IF(P2669&lt;&gt;"",SUMIF(L2669:L2669,L2669,N2669:N2669),"")</f>
        <v/>
      </c>
      <c r="R2669" s="81" t="str">
        <f aca="false">IF(P2669&lt;&gt;"",SUMIF(L2669:L2669,L2669,O2669:O2669),"")</f>
        <v/>
      </c>
    </row>
    <row r="2670" customFormat="false" ht="15" hidden="false" customHeight="false" outlineLevel="0" collapsed="false">
      <c r="A2670" s="102"/>
      <c r="B2670" s="102"/>
      <c r="C2670" s="102"/>
      <c r="D2670" s="102"/>
      <c r="E2670" s="102"/>
      <c r="F2670" s="103"/>
      <c r="G2670" s="102"/>
      <c r="H2670" s="104"/>
      <c r="I2670" s="104"/>
      <c r="J2670" s="103"/>
      <c r="L2670" s="63" t="n">
        <f aca="false">IF(AND(A2671&lt;&gt;"",A2670=""),L2669+1,L2669)</f>
        <v>260</v>
      </c>
      <c r="M2670" s="80" t="str">
        <f aca="false">IF(OR(A2670="Insumo",A2670="Composição Auxiliar"),J2670,"")</f>
        <v/>
      </c>
      <c r="N2670" s="81" t="str">
        <f aca="false">IF(E2670="Mão de Obra",J2670,"")</f>
        <v/>
      </c>
      <c r="O2670" s="81" t="str">
        <f aca="false">IF(N2670&lt;&gt;"","",M2670)</f>
        <v/>
      </c>
      <c r="P2670" s="82" t="str">
        <f aca="false">IF(A2670="Composição",B2670,"")</f>
        <v/>
      </c>
      <c r="Q2670" s="81" t="str">
        <f aca="false">IF(P2670&lt;&gt;"",SUMIF(L2670:L2670,L2670,N2670:N2670),"")</f>
        <v/>
      </c>
      <c r="R2670" s="81" t="str">
        <f aca="false">IF(P2670&lt;&gt;"",SUMIF(L2670:L2670,L2670,O2670:O2670),"")</f>
        <v/>
      </c>
    </row>
    <row r="2671" customFormat="false" ht="15" hidden="false" customHeight="false" outlineLevel="0" collapsed="false">
      <c r="A2671" s="108"/>
      <c r="B2671" s="108"/>
      <c r="C2671" s="108"/>
      <c r="D2671" s="108"/>
      <c r="E2671" s="108"/>
      <c r="F2671" s="108"/>
      <c r="G2671" s="108"/>
      <c r="H2671" s="108"/>
      <c r="I2671" s="108"/>
      <c r="J2671" s="108"/>
      <c r="L2671" s="63" t="n">
        <f aca="false">IF(AND(A2672&lt;&gt;"",A2671=""),L2670+1,L2670)</f>
        <v>260</v>
      </c>
      <c r="M2671" s="80" t="str">
        <f aca="false">IF(OR(A2671="Insumo",A2671="Composição Auxiliar"),J2671,"")</f>
        <v/>
      </c>
      <c r="N2671" s="81" t="str">
        <f aca="false">IF(E2671="Mão de Obra",J2671,"")</f>
        <v/>
      </c>
      <c r="O2671" s="81" t="str">
        <f aca="false">IF(N2671&lt;&gt;"","",M2671)</f>
        <v/>
      </c>
      <c r="P2671" s="82" t="str">
        <f aca="false">IF(A2671="Composição",B2671,"")</f>
        <v/>
      </c>
      <c r="Q2671" s="81" t="str">
        <f aca="false">IF(P2671&lt;&gt;"",SUMIF(L2671:L2671,L2671,N2671:N2671),"")</f>
        <v/>
      </c>
      <c r="R2671" s="81" t="str">
        <f aca="false">IF(P2671&lt;&gt;"",SUMIF(L2671:L2671,L2671,O2671:O2671),"")</f>
        <v/>
      </c>
    </row>
    <row r="2672" customFormat="false" ht="15" hidden="false" customHeight="true" outlineLevel="0" collapsed="false">
      <c r="A2672" s="83"/>
      <c r="B2672" s="84" t="s">
        <v>655</v>
      </c>
      <c r="C2672" s="83" t="s">
        <v>656</v>
      </c>
      <c r="D2672" s="83" t="s">
        <v>657</v>
      </c>
      <c r="E2672" s="83" t="s">
        <v>658</v>
      </c>
      <c r="F2672" s="83"/>
      <c r="G2672" s="85" t="s">
        <v>659</v>
      </c>
      <c r="H2672" s="84" t="s">
        <v>660</v>
      </c>
      <c r="I2672" s="84" t="s">
        <v>661</v>
      </c>
      <c r="J2672" s="84" t="s">
        <v>662</v>
      </c>
      <c r="L2672" s="63" t="n">
        <f aca="false">IF(AND(A2673&lt;&gt;"",A2672=""),L2671+1,L2671)</f>
        <v>261</v>
      </c>
      <c r="M2672" s="80" t="str">
        <f aca="false">IF(OR(A2672="Insumo",A2672="Composição Auxiliar"),J2672,"")</f>
        <v/>
      </c>
      <c r="N2672" s="81" t="str">
        <f aca="false">IF(E2672="Mão de Obra",J2672,"")</f>
        <v/>
      </c>
      <c r="O2672" s="81" t="str">
        <f aca="false">IF(N2672&lt;&gt;"","",M2672)</f>
        <v/>
      </c>
      <c r="P2672" s="82" t="str">
        <f aca="false">IF(A2672="Composição",B2672,"")</f>
        <v/>
      </c>
      <c r="Q2672" s="81" t="str">
        <f aca="false">IF(P2672&lt;&gt;"",SUMIF(L2672:L2672,L2672,N2672:N2672),"")</f>
        <v/>
      </c>
      <c r="R2672" s="81" t="str">
        <f aca="false">IF(P2672&lt;&gt;"",SUMIF(L2672:L2672,L2672,O2672:O2672),"")</f>
        <v/>
      </c>
    </row>
    <row r="2673" customFormat="false" ht="14.25" hidden="false" customHeight="true" outlineLevel="0" collapsed="false">
      <c r="A2673" s="86" t="s">
        <v>663</v>
      </c>
      <c r="B2673" s="87" t="s">
        <v>1817</v>
      </c>
      <c r="C2673" s="86" t="s">
        <v>664</v>
      </c>
      <c r="D2673" s="86" t="s">
        <v>1818</v>
      </c>
      <c r="E2673" s="86" t="s">
        <v>671</v>
      </c>
      <c r="F2673" s="86"/>
      <c r="G2673" s="88" t="s">
        <v>672</v>
      </c>
      <c r="H2673" s="89" t="n">
        <v>1</v>
      </c>
      <c r="I2673" s="90" t="n">
        <f aca="false">SUMIF(L:L,$L2673,M:M)</f>
        <v>23.5</v>
      </c>
      <c r="J2673" s="90" t="n">
        <f aca="false">TRUNC(H2673*I2673,2)</f>
        <v>23.5</v>
      </c>
      <c r="L2673" s="63" t="n">
        <f aca="false">IF(AND(A2674&lt;&gt;"",A2673=""),L2672+1,L2672)</f>
        <v>261</v>
      </c>
      <c r="M2673" s="80" t="str">
        <f aca="false">IF(OR(A2673="Insumo",A2673="Composição Auxiliar"),J2673,"")</f>
        <v/>
      </c>
      <c r="N2673" s="81" t="str">
        <f aca="false">IF(E2673="Mão de Obra",J2673,"")</f>
        <v/>
      </c>
      <c r="O2673" s="81" t="str">
        <f aca="false">IF(N2673&lt;&gt;"","",M2673)</f>
        <v/>
      </c>
      <c r="P2673" s="82" t="str">
        <f aca="false">IF(A2673="Composição",B2673,"")</f>
        <v> 88245 </v>
      </c>
      <c r="Q2673" s="81" t="n">
        <f aca="false">IF(P2673&lt;&gt;"",SUMIF(L2673:L2673,L2673,N2673:N2673),"")</f>
        <v>0</v>
      </c>
      <c r="R2673" s="81" t="n">
        <f aca="false">IF(P2673&lt;&gt;"",SUMIF(L2673:L2673,L2673,O2673:O2673),"")</f>
        <v>0</v>
      </c>
    </row>
    <row r="2674" customFormat="false" ht="25.5" hidden="false" customHeight="true" outlineLevel="0" collapsed="false">
      <c r="A2674" s="91" t="s">
        <v>668</v>
      </c>
      <c r="B2674" s="92" t="s">
        <v>1819</v>
      </c>
      <c r="C2674" s="91" t="s">
        <v>664</v>
      </c>
      <c r="D2674" s="91" t="s">
        <v>1820</v>
      </c>
      <c r="E2674" s="91" t="s">
        <v>671</v>
      </c>
      <c r="F2674" s="91"/>
      <c r="G2674" s="93" t="s">
        <v>672</v>
      </c>
      <c r="H2674" s="94" t="n">
        <v>1</v>
      </c>
      <c r="I2674" s="95" t="n">
        <f aca="false">SUMIFS(J:J,A:A,"Composição",B:B,$B2674)</f>
        <v>0.21</v>
      </c>
      <c r="J2674" s="95" t="n">
        <f aca="false">TRUNC(H2674*I2674,2)</f>
        <v>0.21</v>
      </c>
      <c r="L2674" s="63" t="n">
        <f aca="false">IF(AND(A2675&lt;&gt;"",A2674=""),L2673+1,L2673)</f>
        <v>261</v>
      </c>
      <c r="M2674" s="80" t="n">
        <f aca="false">IF(OR(A2674="Insumo",A2674="Composição Auxiliar"),J2674,"")</f>
        <v>0.21</v>
      </c>
      <c r="N2674" s="81" t="str">
        <f aca="false">IF(E2674="Mão de Obra",J2674,"")</f>
        <v/>
      </c>
      <c r="O2674" s="81" t="n">
        <f aca="false">IF(N2674&lt;&gt;"","",M2674)</f>
        <v>0.21</v>
      </c>
      <c r="P2674" s="82" t="str">
        <f aca="false">IF(A2674="Composição",B2674,"")</f>
        <v/>
      </c>
      <c r="Q2674" s="81" t="str">
        <f aca="false">IF(P2674&lt;&gt;"",SUMIF(L2674:L2674,L2674,N2674:N2674),"")</f>
        <v/>
      </c>
      <c r="R2674" s="81" t="str">
        <f aca="false">IF(P2674&lt;&gt;"",SUMIF(L2674:L2674,L2674,O2674:O2674),"")</f>
        <v/>
      </c>
    </row>
    <row r="2675" customFormat="false" ht="25.5" hidden="false" customHeight="false" outlineLevel="0" collapsed="false">
      <c r="A2675" s="96" t="s">
        <v>679</v>
      </c>
      <c r="B2675" s="97" t="s">
        <v>1776</v>
      </c>
      <c r="C2675" s="96" t="str">
        <f aca="false">VLOOKUP(B2675,INSUMOS!$A:$I,2,0)</f>
        <v>SINAPI</v>
      </c>
      <c r="D2675" s="96" t="str">
        <f aca="false">VLOOKUP(B2675,INSUMOS!$A:$I,3,0)</f>
        <v>ALIMENTACAO - HORISTA (COLETADO CAIXA - ENCARGOS COMPLEMENTARES)</v>
      </c>
      <c r="E2675" s="98" t="str">
        <f aca="false">VLOOKUP(B2675,INSUMOS!$A:$I,4,0)</f>
        <v>Outros</v>
      </c>
      <c r="F2675" s="98"/>
      <c r="G2675" s="99" t="str">
        <f aca="false">VLOOKUP(B2675,INSUMOS!$A:$I,5,0)</f>
        <v>H</v>
      </c>
      <c r="H2675" s="100" t="n">
        <v>1</v>
      </c>
      <c r="I2675" s="101" t="n">
        <f aca="false">VLOOKUP(B2675,INSUMOS!$A:$I,8,0)</f>
        <v>1.45</v>
      </c>
      <c r="J2675" s="101" t="n">
        <f aca="false">TRUNC(H2675*I2675,2)</f>
        <v>1.45</v>
      </c>
      <c r="L2675" s="63" t="n">
        <f aca="false">IF(AND(A2676&lt;&gt;"",A2675=""),L2674+1,L2674)</f>
        <v>261</v>
      </c>
      <c r="M2675" s="80" t="n">
        <f aca="false">IF(OR(A2675="Insumo",A2675="Composição Auxiliar"),J2675,"")</f>
        <v>1.45</v>
      </c>
      <c r="N2675" s="81" t="str">
        <f aca="false">IF(E2675="Mão de Obra",J2675,"")</f>
        <v/>
      </c>
      <c r="O2675" s="81" t="n">
        <f aca="false">IF(N2675&lt;&gt;"","",M2675)</f>
        <v>1.45</v>
      </c>
      <c r="P2675" s="82" t="str">
        <f aca="false">IF(A2675="Composição",B2675,"")</f>
        <v/>
      </c>
      <c r="Q2675" s="81" t="str">
        <f aca="false">IF(P2675&lt;&gt;"",SUMIF(L2675:L2675,L2675,N2675:N2675),"")</f>
        <v/>
      </c>
      <c r="R2675" s="81" t="str">
        <f aca="false">IF(P2675&lt;&gt;"",SUMIF(L2675:L2675,L2675,O2675:O2675),"")</f>
        <v/>
      </c>
    </row>
    <row r="2676" customFormat="false" ht="25.5" hidden="false" customHeight="false" outlineLevel="0" collapsed="false">
      <c r="A2676" s="96" t="s">
        <v>679</v>
      </c>
      <c r="B2676" s="97" t="s">
        <v>1778</v>
      </c>
      <c r="C2676" s="96" t="str">
        <f aca="false">VLOOKUP(B2676,INSUMOS!$A:$I,2,0)</f>
        <v>SINAPI</v>
      </c>
      <c r="D2676" s="96" t="str">
        <f aca="false">VLOOKUP(B2676,INSUMOS!$A:$I,3,0)</f>
        <v>SEGURO - HORISTA (COLETADO CAIXA - ENCARGOS COMPLEMENTARES)</v>
      </c>
      <c r="E2676" s="98" t="str">
        <f aca="false">VLOOKUP(B2676,INSUMOS!$A:$I,4,0)</f>
        <v>Taxas</v>
      </c>
      <c r="F2676" s="98"/>
      <c r="G2676" s="99" t="str">
        <f aca="false">VLOOKUP(B2676,INSUMOS!$A:$I,5,0)</f>
        <v>H</v>
      </c>
      <c r="H2676" s="100" t="n">
        <v>1</v>
      </c>
      <c r="I2676" s="101" t="n">
        <f aca="false">VLOOKUP(B2676,INSUMOS!$A:$I,8,0)</f>
        <v>0.07</v>
      </c>
      <c r="J2676" s="101" t="n">
        <f aca="false">TRUNC(H2676*I2676,2)</f>
        <v>0.07</v>
      </c>
      <c r="L2676" s="63" t="n">
        <f aca="false">IF(AND(A2677&lt;&gt;"",A2676=""),L2675+1,L2675)</f>
        <v>261</v>
      </c>
      <c r="M2676" s="80" t="n">
        <f aca="false">IF(OR(A2676="Insumo",A2676="Composição Auxiliar"),J2676,"")</f>
        <v>0.07</v>
      </c>
      <c r="N2676" s="81" t="str">
        <f aca="false">IF(E2676="Mão de Obra",J2676,"")</f>
        <v/>
      </c>
      <c r="O2676" s="81" t="n">
        <f aca="false">IF(N2676&lt;&gt;"","",M2676)</f>
        <v>0.07</v>
      </c>
      <c r="P2676" s="82" t="str">
        <f aca="false">IF(A2676="Composição",B2676,"")</f>
        <v/>
      </c>
      <c r="Q2676" s="81" t="str">
        <f aca="false">IF(P2676&lt;&gt;"",SUMIF(L2676:L2676,L2676,N2676:N2676),"")</f>
        <v/>
      </c>
      <c r="R2676" s="81" t="str">
        <f aca="false">IF(P2676&lt;&gt;"",SUMIF(L2676:L2676,L2676,O2676:O2676),"")</f>
        <v/>
      </c>
    </row>
    <row r="2677" customFormat="false" ht="25.5" hidden="false" customHeight="false" outlineLevel="0" collapsed="false">
      <c r="A2677" s="96" t="s">
        <v>679</v>
      </c>
      <c r="B2677" s="97" t="s">
        <v>1777</v>
      </c>
      <c r="C2677" s="96" t="str">
        <f aca="false">VLOOKUP(B2677,INSUMOS!$A:$I,2,0)</f>
        <v>SINAPI</v>
      </c>
      <c r="D2677" s="96" t="str">
        <f aca="false">VLOOKUP(B2677,INSUMOS!$A:$I,3,0)</f>
        <v>EPI - FAMILIA PEDREIRO - HORISTA (ENCARGOS COMPLEMENTARES - COLETADO CAIXA)</v>
      </c>
      <c r="E2677" s="98" t="str">
        <f aca="false">VLOOKUP(B2677,INSUMOS!$A:$I,4,0)</f>
        <v>Equipamento</v>
      </c>
      <c r="F2677" s="98"/>
      <c r="G2677" s="99" t="str">
        <f aca="false">VLOOKUP(B2677,INSUMOS!$A:$I,5,0)</f>
        <v>H</v>
      </c>
      <c r="H2677" s="100" t="n">
        <v>1</v>
      </c>
      <c r="I2677" s="101" t="n">
        <f aca="false">VLOOKUP(B2677,INSUMOS!$A:$I,8,0)</f>
        <v>1.17</v>
      </c>
      <c r="J2677" s="101" t="n">
        <f aca="false">TRUNC(H2677*I2677,2)</f>
        <v>1.17</v>
      </c>
      <c r="L2677" s="63" t="n">
        <f aca="false">IF(AND(A2678&lt;&gt;"",A2677=""),L2676+1,L2676)</f>
        <v>261</v>
      </c>
      <c r="M2677" s="80" t="n">
        <f aca="false">IF(OR(A2677="Insumo",A2677="Composição Auxiliar"),J2677,"")</f>
        <v>1.17</v>
      </c>
      <c r="N2677" s="81" t="str">
        <f aca="false">IF(E2677="Mão de Obra",J2677,"")</f>
        <v/>
      </c>
      <c r="O2677" s="81" t="n">
        <f aca="false">IF(N2677&lt;&gt;"","",M2677)</f>
        <v>1.17</v>
      </c>
      <c r="P2677" s="82" t="str">
        <f aca="false">IF(A2677="Composição",B2677,"")</f>
        <v/>
      </c>
      <c r="Q2677" s="81" t="str">
        <f aca="false">IF(P2677&lt;&gt;"",SUMIF(L2677:L2677,L2677,N2677:N2677),"")</f>
        <v/>
      </c>
      <c r="R2677" s="81" t="str">
        <f aca="false">IF(P2677&lt;&gt;"",SUMIF(L2677:L2677,L2677,O2677:O2677),"")</f>
        <v/>
      </c>
    </row>
    <row r="2678" customFormat="false" ht="25.5" hidden="false" customHeight="false" outlineLevel="0" collapsed="false">
      <c r="A2678" s="96" t="s">
        <v>679</v>
      </c>
      <c r="B2678" s="97" t="s">
        <v>1775</v>
      </c>
      <c r="C2678" s="96" t="str">
        <f aca="false">VLOOKUP(B2678,INSUMOS!$A:$I,2,0)</f>
        <v>SINAPI</v>
      </c>
      <c r="D2678" s="96" t="str">
        <f aca="false">VLOOKUP(B2678,INSUMOS!$A:$I,3,0)</f>
        <v>TRANSPORTE - HORISTA (COLETADO CAIXA - ENCARGOS COMPLEMENTARES)</v>
      </c>
      <c r="E2678" s="98" t="str">
        <f aca="false">VLOOKUP(B2678,INSUMOS!$A:$I,4,0)</f>
        <v>Serviços</v>
      </c>
      <c r="F2678" s="98"/>
      <c r="G2678" s="99" t="str">
        <f aca="false">VLOOKUP(B2678,INSUMOS!$A:$I,5,0)</f>
        <v>H</v>
      </c>
      <c r="H2678" s="100" t="n">
        <v>1</v>
      </c>
      <c r="I2678" s="101" t="n">
        <f aca="false">VLOOKUP(B2678,INSUMOS!$A:$I,8,0)</f>
        <v>0.96</v>
      </c>
      <c r="J2678" s="101" t="n">
        <f aca="false">TRUNC(H2678*I2678,2)</f>
        <v>0.96</v>
      </c>
      <c r="L2678" s="63" t="n">
        <f aca="false">IF(AND(A2679&lt;&gt;"",A2678=""),L2677+1,L2677)</f>
        <v>261</v>
      </c>
      <c r="M2678" s="80" t="n">
        <f aca="false">IF(OR(A2678="Insumo",A2678="Composição Auxiliar"),J2678,"")</f>
        <v>0.96</v>
      </c>
      <c r="N2678" s="81" t="str">
        <f aca="false">IF(E2678="Mão de Obra",J2678,"")</f>
        <v/>
      </c>
      <c r="O2678" s="81" t="n">
        <f aca="false">IF(N2678&lt;&gt;"","",M2678)</f>
        <v>0.96</v>
      </c>
      <c r="P2678" s="82" t="str">
        <f aca="false">IF(A2678="Composição",B2678,"")</f>
        <v/>
      </c>
      <c r="Q2678" s="81" t="str">
        <f aca="false">IF(P2678&lt;&gt;"",SUMIF(L2678:L2678,L2678,N2678:N2678),"")</f>
        <v/>
      </c>
      <c r="R2678" s="81" t="str">
        <f aca="false">IF(P2678&lt;&gt;"",SUMIF(L2678:L2678,L2678,O2678:O2678),"")</f>
        <v/>
      </c>
    </row>
    <row r="2679" customFormat="false" ht="25.5" hidden="false" customHeight="false" outlineLevel="0" collapsed="false">
      <c r="A2679" s="96" t="s">
        <v>679</v>
      </c>
      <c r="B2679" s="97" t="s">
        <v>1780</v>
      </c>
      <c r="C2679" s="96" t="str">
        <f aca="false">VLOOKUP(B2679,INSUMOS!$A:$I,2,0)</f>
        <v>SINAPI</v>
      </c>
      <c r="D2679" s="96" t="str">
        <f aca="false">VLOOKUP(B2679,INSUMOS!$A:$I,3,0)</f>
        <v>FERRAMENTAS - FAMILIA PEDREIRO - HORISTA (ENCARGOS COMPLEMENTARES - COLETADO CAIXA)</v>
      </c>
      <c r="E2679" s="98" t="str">
        <f aca="false">VLOOKUP(B2679,INSUMOS!$A:$I,4,0)</f>
        <v>Equipamento</v>
      </c>
      <c r="F2679" s="98"/>
      <c r="G2679" s="99" t="str">
        <f aca="false">VLOOKUP(B2679,INSUMOS!$A:$I,5,0)</f>
        <v>H</v>
      </c>
      <c r="H2679" s="100" t="n">
        <v>1</v>
      </c>
      <c r="I2679" s="101" t="n">
        <f aca="false">VLOOKUP(B2679,INSUMOS!$A:$I,8,0)</f>
        <v>0.84</v>
      </c>
      <c r="J2679" s="101" t="n">
        <f aca="false">TRUNC(H2679*I2679,2)</f>
        <v>0.84</v>
      </c>
      <c r="L2679" s="63" t="n">
        <f aca="false">IF(AND(A2680&lt;&gt;"",A2679=""),L2678+1,L2678)</f>
        <v>261</v>
      </c>
      <c r="M2679" s="80" t="n">
        <f aca="false">IF(OR(A2679="Insumo",A2679="Composição Auxiliar"),J2679,"")</f>
        <v>0.84</v>
      </c>
      <c r="N2679" s="81" t="str">
        <f aca="false">IF(E2679="Mão de Obra",J2679,"")</f>
        <v/>
      </c>
      <c r="O2679" s="81" t="n">
        <f aca="false">IF(N2679&lt;&gt;"","",M2679)</f>
        <v>0.84</v>
      </c>
      <c r="P2679" s="82" t="str">
        <f aca="false">IF(A2679="Composição",B2679,"")</f>
        <v/>
      </c>
      <c r="Q2679" s="81" t="str">
        <f aca="false">IF(P2679&lt;&gt;"",SUMIF(L2679:L2679,L2679,N2679:N2679),"")</f>
        <v/>
      </c>
      <c r="R2679" s="81" t="str">
        <f aca="false">IF(P2679&lt;&gt;"",SUMIF(L2679:L2679,L2679,O2679:O2679),"")</f>
        <v/>
      </c>
    </row>
    <row r="2680" customFormat="false" ht="14.25" hidden="false" customHeight="false" outlineLevel="0" collapsed="false">
      <c r="A2680" s="96" t="s">
        <v>679</v>
      </c>
      <c r="B2680" s="97" t="s">
        <v>1821</v>
      </c>
      <c r="C2680" s="96" t="str">
        <f aca="false">VLOOKUP(B2680,INSUMOS!$A:$I,2,0)</f>
        <v>SINAPI</v>
      </c>
      <c r="D2680" s="96" t="str">
        <f aca="false">VLOOKUP(B2680,INSUMOS!$A:$I,3,0)</f>
        <v>ARMADOR (HORISTA)</v>
      </c>
      <c r="E2680" s="98" t="str">
        <f aca="false">VLOOKUP(B2680,INSUMOS!$A:$I,4,0)</f>
        <v>Mão de Obra</v>
      </c>
      <c r="F2680" s="98"/>
      <c r="G2680" s="99" t="str">
        <f aca="false">VLOOKUP(B2680,INSUMOS!$A:$I,5,0)</f>
        <v>H</v>
      </c>
      <c r="H2680" s="100" t="n">
        <v>1</v>
      </c>
      <c r="I2680" s="101" t="n">
        <f aca="false">VLOOKUP(B2680,INSUMOS!$A:$I,8,0)</f>
        <v>17.66</v>
      </c>
      <c r="J2680" s="101" t="n">
        <f aca="false">TRUNC(H2680*I2680,2)</f>
        <v>17.66</v>
      </c>
      <c r="L2680" s="63" t="n">
        <f aca="false">IF(AND(A2681&lt;&gt;"",A2680=""),L2679+1,L2679)</f>
        <v>261</v>
      </c>
      <c r="M2680" s="80" t="n">
        <f aca="false">IF(OR(A2680="Insumo",A2680="Composição Auxiliar"),J2680,"")</f>
        <v>17.66</v>
      </c>
      <c r="N2680" s="81" t="n">
        <f aca="false">IF(E2680="Mão de Obra",J2680,"")</f>
        <v>17.66</v>
      </c>
      <c r="O2680" s="81" t="str">
        <f aca="false">IF(N2680&lt;&gt;"","",M2680)</f>
        <v/>
      </c>
      <c r="P2680" s="82" t="str">
        <f aca="false">IF(A2680="Composição",B2680,"")</f>
        <v/>
      </c>
      <c r="Q2680" s="81" t="str">
        <f aca="false">IF(P2680&lt;&gt;"",SUMIF(L2680:L2680,L2680,N2680:N2680),"")</f>
        <v/>
      </c>
      <c r="R2680" s="81" t="str">
        <f aca="false">IF(P2680&lt;&gt;"",SUMIF(L2680:L2680,L2680,O2680:O2680),"")</f>
        <v/>
      </c>
    </row>
    <row r="2681" customFormat="false" ht="25.5" hidden="false" customHeight="false" outlineLevel="0" collapsed="false">
      <c r="A2681" s="96" t="s">
        <v>679</v>
      </c>
      <c r="B2681" s="97" t="s">
        <v>1781</v>
      </c>
      <c r="C2681" s="96" t="str">
        <f aca="false">VLOOKUP(B2681,INSUMOS!$A:$I,2,0)</f>
        <v>SINAPI</v>
      </c>
      <c r="D2681" s="96" t="str">
        <f aca="false">VLOOKUP(B2681,INSUMOS!$A:$I,3,0)</f>
        <v>EXAMES - HORISTA (COLETADO CAIXA - ENCARGOS COMPLEMENTARES)</v>
      </c>
      <c r="E2681" s="98" t="str">
        <f aca="false">VLOOKUP(B2681,INSUMOS!$A:$I,4,0)</f>
        <v>Outros</v>
      </c>
      <c r="F2681" s="98"/>
      <c r="G2681" s="99" t="str">
        <f aca="false">VLOOKUP(B2681,INSUMOS!$A:$I,5,0)</f>
        <v>H</v>
      </c>
      <c r="H2681" s="100" t="n">
        <v>1</v>
      </c>
      <c r="I2681" s="101" t="n">
        <f aca="false">VLOOKUP(B2681,INSUMOS!$A:$I,8,0)</f>
        <v>1.14</v>
      </c>
      <c r="J2681" s="101" t="n">
        <f aca="false">TRUNC(H2681*I2681,2)</f>
        <v>1.14</v>
      </c>
      <c r="L2681" s="63" t="n">
        <f aca="false">IF(AND(A2682&lt;&gt;"",A2681=""),L2680+1,L2680)</f>
        <v>261</v>
      </c>
      <c r="M2681" s="80" t="n">
        <f aca="false">IF(OR(A2681="Insumo",A2681="Composição Auxiliar"),J2681,"")</f>
        <v>1.14</v>
      </c>
      <c r="N2681" s="81" t="str">
        <f aca="false">IF(E2681="Mão de Obra",J2681,"")</f>
        <v/>
      </c>
      <c r="O2681" s="81" t="n">
        <f aca="false">IF(N2681&lt;&gt;"","",M2681)</f>
        <v>1.14</v>
      </c>
      <c r="P2681" s="82" t="str">
        <f aca="false">IF(A2681="Composição",B2681,"")</f>
        <v/>
      </c>
      <c r="Q2681" s="81" t="str">
        <f aca="false">IF(P2681&lt;&gt;"",SUMIF(L2681:L2681,L2681,N2681:N2681),"")</f>
        <v/>
      </c>
      <c r="R2681" s="81" t="str">
        <f aca="false">IF(P2681&lt;&gt;"",SUMIF(L2681:L2681,L2681,O2681:O2681),"")</f>
        <v/>
      </c>
    </row>
    <row r="2682" customFormat="false" ht="14.25" hidden="false" customHeight="false" outlineLevel="0" collapsed="false">
      <c r="A2682" s="102"/>
      <c r="B2682" s="102"/>
      <c r="C2682" s="102"/>
      <c r="D2682" s="102"/>
      <c r="E2682" s="102"/>
      <c r="F2682" s="103"/>
      <c r="G2682" s="102"/>
      <c r="H2682" s="103"/>
      <c r="I2682" s="102"/>
      <c r="J2682" s="103"/>
      <c r="L2682" s="63" t="n">
        <f aca="false">IF(AND(A2683&lt;&gt;"",A2682=""),L2681+1,L2681)</f>
        <v>261</v>
      </c>
      <c r="M2682" s="80" t="str">
        <f aca="false">IF(OR(A2682="Insumo",A2682="Composição Auxiliar"),J2682,"")</f>
        <v/>
      </c>
      <c r="N2682" s="81" t="str">
        <f aca="false">IF(E2682="Mão de Obra",J2682,"")</f>
        <v/>
      </c>
      <c r="O2682" s="81" t="str">
        <f aca="false">IF(N2682&lt;&gt;"","",M2682)</f>
        <v/>
      </c>
      <c r="P2682" s="82" t="str">
        <f aca="false">IF(A2682="Composição",B2682,"")</f>
        <v/>
      </c>
      <c r="Q2682" s="81" t="str">
        <f aca="false">IF(P2682&lt;&gt;"",SUMIF(L2682:L2682,L2682,N2682:N2682),"")</f>
        <v/>
      </c>
      <c r="R2682" s="81" t="str">
        <f aca="false">IF(P2682&lt;&gt;"",SUMIF(L2682:L2682,L2682,O2682:O2682),"")</f>
        <v/>
      </c>
    </row>
    <row r="2683" customFormat="false" ht="15" hidden="false" customHeight="false" outlineLevel="0" collapsed="false">
      <c r="A2683" s="102"/>
      <c r="B2683" s="102"/>
      <c r="C2683" s="102"/>
      <c r="D2683" s="102"/>
      <c r="E2683" s="102"/>
      <c r="F2683" s="103"/>
      <c r="G2683" s="102"/>
      <c r="H2683" s="104"/>
      <c r="I2683" s="104"/>
      <c r="J2683" s="103"/>
      <c r="L2683" s="63" t="n">
        <f aca="false">IF(AND(A2684&lt;&gt;"",A2683=""),L2682+1,L2682)</f>
        <v>261</v>
      </c>
      <c r="M2683" s="80" t="str">
        <f aca="false">IF(OR(A2683="Insumo",A2683="Composição Auxiliar"),J2683,"")</f>
        <v/>
      </c>
      <c r="N2683" s="81" t="str">
        <f aca="false">IF(E2683="Mão de Obra",J2683,"")</f>
        <v/>
      </c>
      <c r="O2683" s="81" t="str">
        <f aca="false">IF(N2683&lt;&gt;"","",M2683)</f>
        <v/>
      </c>
      <c r="P2683" s="82" t="str">
        <f aca="false">IF(A2683="Composição",B2683,"")</f>
        <v/>
      </c>
      <c r="Q2683" s="81" t="str">
        <f aca="false">IF(P2683&lt;&gt;"",SUMIF(L2683:L2683,L2683,N2683:N2683),"")</f>
        <v/>
      </c>
      <c r="R2683" s="81" t="str">
        <f aca="false">IF(P2683&lt;&gt;"",SUMIF(L2683:L2683,L2683,O2683:O2683),"")</f>
        <v/>
      </c>
    </row>
    <row r="2684" customFormat="false" ht="15" hidden="false" customHeight="false" outlineLevel="0" collapsed="false">
      <c r="A2684" s="108"/>
      <c r="B2684" s="108"/>
      <c r="C2684" s="108"/>
      <c r="D2684" s="108"/>
      <c r="E2684" s="108"/>
      <c r="F2684" s="108"/>
      <c r="G2684" s="108"/>
      <c r="H2684" s="108"/>
      <c r="I2684" s="108"/>
      <c r="J2684" s="108"/>
      <c r="L2684" s="63" t="n">
        <f aca="false">IF(AND(A2685&lt;&gt;"",A2684=""),L2683+1,L2683)</f>
        <v>261</v>
      </c>
      <c r="M2684" s="80" t="str">
        <f aca="false">IF(OR(A2684="Insumo",A2684="Composição Auxiliar"),J2684,"")</f>
        <v/>
      </c>
      <c r="N2684" s="81" t="str">
        <f aca="false">IF(E2684="Mão de Obra",J2684,"")</f>
        <v/>
      </c>
      <c r="O2684" s="81" t="str">
        <f aca="false">IF(N2684&lt;&gt;"","",M2684)</f>
        <v/>
      </c>
      <c r="P2684" s="82" t="str">
        <f aca="false">IF(A2684="Composição",B2684,"")</f>
        <v/>
      </c>
      <c r="Q2684" s="81" t="str">
        <f aca="false">IF(P2684&lt;&gt;"",SUMIF(L2684:L2684,L2684,N2684:N2684),"")</f>
        <v/>
      </c>
      <c r="R2684" s="81" t="str">
        <f aca="false">IF(P2684&lt;&gt;"",SUMIF(L2684:L2684,L2684,O2684:O2684),"")</f>
        <v/>
      </c>
    </row>
    <row r="2685" customFormat="false" ht="15" hidden="false" customHeight="true" outlineLevel="0" collapsed="false">
      <c r="A2685" s="83"/>
      <c r="B2685" s="84" t="s">
        <v>655</v>
      </c>
      <c r="C2685" s="83" t="s">
        <v>656</v>
      </c>
      <c r="D2685" s="83" t="s">
        <v>657</v>
      </c>
      <c r="E2685" s="83" t="s">
        <v>658</v>
      </c>
      <c r="F2685" s="83"/>
      <c r="G2685" s="85" t="s">
        <v>659</v>
      </c>
      <c r="H2685" s="84" t="s">
        <v>660</v>
      </c>
      <c r="I2685" s="84" t="s">
        <v>661</v>
      </c>
      <c r="J2685" s="84" t="s">
        <v>662</v>
      </c>
      <c r="L2685" s="63" t="n">
        <f aca="false">IF(AND(A2686&lt;&gt;"",A2685=""),L2684+1,L2684)</f>
        <v>262</v>
      </c>
      <c r="M2685" s="80" t="str">
        <f aca="false">IF(OR(A2685="Insumo",A2685="Composição Auxiliar"),J2685,"")</f>
        <v/>
      </c>
      <c r="N2685" s="81" t="str">
        <f aca="false">IF(E2685="Mão de Obra",J2685,"")</f>
        <v/>
      </c>
      <c r="O2685" s="81" t="str">
        <f aca="false">IF(N2685&lt;&gt;"","",M2685)</f>
        <v/>
      </c>
      <c r="P2685" s="82" t="str">
        <f aca="false">IF(A2685="Composição",B2685,"")</f>
        <v/>
      </c>
      <c r="Q2685" s="81" t="str">
        <f aca="false">IF(P2685&lt;&gt;"",SUMIF(L2685:L2685,L2685,N2685:N2685),"")</f>
        <v/>
      </c>
      <c r="R2685" s="81" t="str">
        <f aca="false">IF(P2685&lt;&gt;"",SUMIF(L2685:L2685,L2685,O2685:O2685),"")</f>
        <v/>
      </c>
    </row>
    <row r="2686" customFormat="false" ht="25.5" hidden="false" customHeight="true" outlineLevel="0" collapsed="false">
      <c r="A2686" s="86" t="s">
        <v>663</v>
      </c>
      <c r="B2686" s="87" t="s">
        <v>962</v>
      </c>
      <c r="C2686" s="86" t="s">
        <v>664</v>
      </c>
      <c r="D2686" s="86" t="s">
        <v>963</v>
      </c>
      <c r="E2686" s="86" t="s">
        <v>675</v>
      </c>
      <c r="F2686" s="86"/>
      <c r="G2686" s="88" t="s">
        <v>925</v>
      </c>
      <c r="H2686" s="89" t="n">
        <v>1</v>
      </c>
      <c r="I2686" s="90" t="n">
        <f aca="false">SUMIF(L:L,$L2686,M:M)</f>
        <v>13.98</v>
      </c>
      <c r="J2686" s="90" t="n">
        <f aca="false">TRUNC(H2686*I2686,2)</f>
        <v>13.98</v>
      </c>
      <c r="L2686" s="63" t="n">
        <f aca="false">IF(AND(A2687&lt;&gt;"",A2686=""),L2685+1,L2685)</f>
        <v>262</v>
      </c>
      <c r="M2686" s="80" t="str">
        <f aca="false">IF(OR(A2686="Insumo",A2686="Composição Auxiliar"),J2686,"")</f>
        <v/>
      </c>
      <c r="N2686" s="81" t="str">
        <f aca="false">IF(E2686="Mão de Obra",J2686,"")</f>
        <v/>
      </c>
      <c r="O2686" s="81" t="str">
        <f aca="false">IF(N2686&lt;&gt;"","",M2686)</f>
        <v/>
      </c>
      <c r="P2686" s="82" t="str">
        <f aca="false">IF(A2686="Composição",B2686,"")</f>
        <v> 96546 </v>
      </c>
      <c r="Q2686" s="81" t="n">
        <f aca="false">IF(P2686&lt;&gt;"",SUMIF(L2686:L2686,L2686,N2686:N2686),"")</f>
        <v>0</v>
      </c>
      <c r="R2686" s="81" t="n">
        <f aca="false">IF(P2686&lt;&gt;"",SUMIF(L2686:L2686,L2686,O2686:O2686),"")</f>
        <v>0</v>
      </c>
    </row>
    <row r="2687" customFormat="false" ht="25.5" hidden="false" customHeight="true" outlineLevel="0" collapsed="false">
      <c r="A2687" s="91" t="s">
        <v>668</v>
      </c>
      <c r="B2687" s="92" t="s">
        <v>1817</v>
      </c>
      <c r="C2687" s="91" t="s">
        <v>664</v>
      </c>
      <c r="D2687" s="91" t="s">
        <v>1818</v>
      </c>
      <c r="E2687" s="91" t="s">
        <v>671</v>
      </c>
      <c r="F2687" s="91"/>
      <c r="G2687" s="93" t="s">
        <v>672</v>
      </c>
      <c r="H2687" s="94" t="n">
        <v>0.089</v>
      </c>
      <c r="I2687" s="95" t="n">
        <f aca="false">SUMIFS(J:J,A:A,"Composição",B:B,$B2687)</f>
        <v>23.5</v>
      </c>
      <c r="J2687" s="95" t="n">
        <f aca="false">TRUNC(H2687*I2687,2)</f>
        <v>2.09</v>
      </c>
      <c r="L2687" s="63" t="n">
        <f aca="false">IF(AND(A2688&lt;&gt;"",A2687=""),L2686+1,L2686)</f>
        <v>262</v>
      </c>
      <c r="M2687" s="80" t="n">
        <f aca="false">IF(OR(A2687="Insumo",A2687="Composição Auxiliar"),J2687,"")</f>
        <v>2.09</v>
      </c>
      <c r="N2687" s="81" t="str">
        <f aca="false">IF(E2687="Mão de Obra",J2687,"")</f>
        <v/>
      </c>
      <c r="O2687" s="81" t="n">
        <f aca="false">IF(N2687&lt;&gt;"","",M2687)</f>
        <v>2.09</v>
      </c>
      <c r="P2687" s="82" t="str">
        <f aca="false">IF(A2687="Composição",B2687,"")</f>
        <v/>
      </c>
      <c r="Q2687" s="81" t="str">
        <f aca="false">IF(P2687&lt;&gt;"",SUMIF(L2687:L2687,L2687,N2687:N2687),"")</f>
        <v/>
      </c>
      <c r="R2687" s="81" t="str">
        <f aca="false">IF(P2687&lt;&gt;"",SUMIF(L2687:L2687,L2687,O2687:O2687),"")</f>
        <v/>
      </c>
    </row>
    <row r="2688" customFormat="false" ht="25.5" hidden="false" customHeight="true" outlineLevel="0" collapsed="false">
      <c r="A2688" s="91" t="s">
        <v>668</v>
      </c>
      <c r="B2688" s="92" t="s">
        <v>1771</v>
      </c>
      <c r="C2688" s="91" t="s">
        <v>664</v>
      </c>
      <c r="D2688" s="91" t="s">
        <v>1772</v>
      </c>
      <c r="E2688" s="91" t="s">
        <v>671</v>
      </c>
      <c r="F2688" s="91"/>
      <c r="G2688" s="93" t="s">
        <v>672</v>
      </c>
      <c r="H2688" s="94" t="n">
        <v>0.029</v>
      </c>
      <c r="I2688" s="95" t="n">
        <f aca="false">SUMIFS(J:J,A:A,"Composição",B:B,$B2688)</f>
        <v>18.94</v>
      </c>
      <c r="J2688" s="95" t="n">
        <f aca="false">TRUNC(H2688*I2688,2)</f>
        <v>0.54</v>
      </c>
      <c r="L2688" s="63" t="n">
        <f aca="false">IF(AND(A2689&lt;&gt;"",A2688=""),L2687+1,L2687)</f>
        <v>262</v>
      </c>
      <c r="M2688" s="80" t="n">
        <f aca="false">IF(OR(A2688="Insumo",A2688="Composição Auxiliar"),J2688,"")</f>
        <v>0.54</v>
      </c>
      <c r="N2688" s="81" t="str">
        <f aca="false">IF(E2688="Mão de Obra",J2688,"")</f>
        <v/>
      </c>
      <c r="O2688" s="81" t="n">
        <f aca="false">IF(N2688&lt;&gt;"","",M2688)</f>
        <v>0.54</v>
      </c>
      <c r="P2688" s="82" t="str">
        <f aca="false">IF(A2688="Composição",B2688,"")</f>
        <v/>
      </c>
      <c r="Q2688" s="81" t="str">
        <f aca="false">IF(P2688&lt;&gt;"",SUMIF(L2688:L2688,L2688,N2688:N2688),"")</f>
        <v/>
      </c>
      <c r="R2688" s="81" t="str">
        <f aca="false">IF(P2688&lt;&gt;"",SUMIF(L2688:L2688,L2688,O2688:O2688),"")</f>
        <v/>
      </c>
    </row>
    <row r="2689" customFormat="false" ht="25.5" hidden="false" customHeight="true" outlineLevel="0" collapsed="false">
      <c r="A2689" s="91" t="s">
        <v>668</v>
      </c>
      <c r="B2689" s="92" t="s">
        <v>1822</v>
      </c>
      <c r="C2689" s="91" t="s">
        <v>664</v>
      </c>
      <c r="D2689" s="91" t="s">
        <v>1823</v>
      </c>
      <c r="E2689" s="91" t="s">
        <v>675</v>
      </c>
      <c r="F2689" s="91"/>
      <c r="G2689" s="93" t="s">
        <v>925</v>
      </c>
      <c r="H2689" s="94" t="n">
        <v>1</v>
      </c>
      <c r="I2689" s="95" t="n">
        <f aca="false">SUMIFS(J:J,A:A,"Composição",B:B,$B2689)</f>
        <v>10.73</v>
      </c>
      <c r="J2689" s="95" t="n">
        <f aca="false">TRUNC(H2689*I2689,2)</f>
        <v>10.73</v>
      </c>
      <c r="L2689" s="63" t="n">
        <f aca="false">IF(AND(A2690&lt;&gt;"",A2689=""),L2688+1,L2688)</f>
        <v>262</v>
      </c>
      <c r="M2689" s="80" t="n">
        <f aca="false">IF(OR(A2689="Insumo",A2689="Composição Auxiliar"),J2689,"")</f>
        <v>10.73</v>
      </c>
      <c r="N2689" s="81" t="str">
        <f aca="false">IF(E2689="Mão de Obra",J2689,"")</f>
        <v/>
      </c>
      <c r="O2689" s="81" t="n">
        <f aca="false">IF(N2689&lt;&gt;"","",M2689)</f>
        <v>10.73</v>
      </c>
      <c r="P2689" s="82" t="str">
        <f aca="false">IF(A2689="Composição",B2689,"")</f>
        <v/>
      </c>
      <c r="Q2689" s="81" t="str">
        <f aca="false">IF(P2689&lt;&gt;"",SUMIF(L2689:L2689,L2689,N2689:N2689),"")</f>
        <v/>
      </c>
      <c r="R2689" s="81" t="str">
        <f aca="false">IF(P2689&lt;&gt;"",SUMIF(L2689:L2689,L2689,O2689:O2689),"")</f>
        <v/>
      </c>
    </row>
    <row r="2690" customFormat="false" ht="25.5" hidden="false" customHeight="false" outlineLevel="0" collapsed="false">
      <c r="A2690" s="96" t="s">
        <v>679</v>
      </c>
      <c r="B2690" s="97" t="s">
        <v>1100</v>
      </c>
      <c r="C2690" s="96" t="str">
        <f aca="false">VLOOKUP(B2690,INSUMOS!$A:$I,2,0)</f>
        <v>SINAPI</v>
      </c>
      <c r="D2690" s="96" t="str">
        <f aca="false">VLOOKUP(B2690,INSUMOS!$A:$I,3,0)</f>
        <v>ESPACADOR / DISTANCIADOR CIRCULAR COM ENTRADA LATERAL, EM PLASTICO, PARA VERGALHAO *4,2 A 12,5* MM, COBRIMENTO 20 MM</v>
      </c>
      <c r="E2690" s="98" t="str">
        <f aca="false">VLOOKUP(B2690,INSUMOS!$A:$I,4,0)</f>
        <v>Material</v>
      </c>
      <c r="F2690" s="98"/>
      <c r="G2690" s="99" t="str">
        <f aca="false">VLOOKUP(B2690,INSUMOS!$A:$I,5,0)</f>
        <v>UN</v>
      </c>
      <c r="H2690" s="100" t="n">
        <v>0.4655</v>
      </c>
      <c r="I2690" s="101" t="n">
        <f aca="false">VLOOKUP(B2690,INSUMOS!$A:$I,8,0)</f>
        <v>0.22</v>
      </c>
      <c r="J2690" s="101" t="n">
        <f aca="false">TRUNC(H2690*I2690,2)</f>
        <v>0.1</v>
      </c>
      <c r="L2690" s="63" t="n">
        <f aca="false">IF(AND(A2691&lt;&gt;"",A2690=""),L2689+1,L2689)</f>
        <v>262</v>
      </c>
      <c r="M2690" s="80" t="n">
        <f aca="false">IF(OR(A2690="Insumo",A2690="Composição Auxiliar"),J2690,"")</f>
        <v>0.1</v>
      </c>
      <c r="N2690" s="81" t="str">
        <f aca="false">IF(E2690="Mão de Obra",J2690,"")</f>
        <v/>
      </c>
      <c r="O2690" s="81" t="n">
        <f aca="false">IF(N2690&lt;&gt;"","",M2690)</f>
        <v>0.1</v>
      </c>
      <c r="P2690" s="82" t="str">
        <f aca="false">IF(A2690="Composição",B2690,"")</f>
        <v/>
      </c>
      <c r="Q2690" s="81" t="str">
        <f aca="false">IF(P2690&lt;&gt;"",SUMIF(L2690:L2690,L2690,N2690:N2690),"")</f>
        <v/>
      </c>
      <c r="R2690" s="81" t="str">
        <f aca="false">IF(P2690&lt;&gt;"",SUMIF(L2690:L2690,L2690,O2690:O2690),"")</f>
        <v/>
      </c>
    </row>
    <row r="2691" customFormat="false" ht="25.5" hidden="false" customHeight="false" outlineLevel="0" collapsed="false">
      <c r="A2691" s="96" t="s">
        <v>679</v>
      </c>
      <c r="B2691" s="97" t="s">
        <v>1824</v>
      </c>
      <c r="C2691" s="96" t="str">
        <f aca="false">VLOOKUP(B2691,INSUMOS!$A:$I,2,0)</f>
        <v>SINAPI</v>
      </c>
      <c r="D2691" s="96" t="str">
        <f aca="false">VLOOKUP(B2691,INSUMOS!$A:$I,3,0)</f>
        <v>ARAME RECOZIDO 16 BWG, D = 1,65 MM (0,016 KG/M) OU 18 BWG, D = 1,25 MM (0,01 KG/M)</v>
      </c>
      <c r="E2691" s="98" t="str">
        <f aca="false">VLOOKUP(B2691,INSUMOS!$A:$I,4,0)</f>
        <v>Material</v>
      </c>
      <c r="F2691" s="98"/>
      <c r="G2691" s="99" t="str">
        <f aca="false">VLOOKUP(B2691,INSUMOS!$A:$I,5,0)</f>
        <v>KG</v>
      </c>
      <c r="H2691" s="100" t="n">
        <v>0.025</v>
      </c>
      <c r="I2691" s="101" t="n">
        <f aca="false">VLOOKUP(B2691,INSUMOS!$A:$I,8,0)</f>
        <v>21</v>
      </c>
      <c r="J2691" s="101" t="n">
        <f aca="false">TRUNC(H2691*I2691,2)</f>
        <v>0.52</v>
      </c>
      <c r="L2691" s="63" t="n">
        <f aca="false">IF(AND(A2692&lt;&gt;"",A2691=""),L2690+1,L2690)</f>
        <v>262</v>
      </c>
      <c r="M2691" s="80" t="n">
        <f aca="false">IF(OR(A2691="Insumo",A2691="Composição Auxiliar"),J2691,"")</f>
        <v>0.52</v>
      </c>
      <c r="N2691" s="81" t="str">
        <f aca="false">IF(E2691="Mão de Obra",J2691,"")</f>
        <v/>
      </c>
      <c r="O2691" s="81" t="n">
        <f aca="false">IF(N2691&lt;&gt;"","",M2691)</f>
        <v>0.52</v>
      </c>
      <c r="P2691" s="82" t="str">
        <f aca="false">IF(A2691="Composição",B2691,"")</f>
        <v/>
      </c>
      <c r="Q2691" s="81" t="str">
        <f aca="false">IF(P2691&lt;&gt;"",SUMIF(L2691:L2691,L2691,N2691:N2691),"")</f>
        <v/>
      </c>
      <c r="R2691" s="81" t="str">
        <f aca="false">IF(P2691&lt;&gt;"",SUMIF(L2691:L2691,L2691,O2691:O2691),"")</f>
        <v/>
      </c>
    </row>
    <row r="2692" customFormat="false" ht="14.25" hidden="false" customHeight="false" outlineLevel="0" collapsed="false">
      <c r="A2692" s="102"/>
      <c r="B2692" s="102"/>
      <c r="C2692" s="102"/>
      <c r="D2692" s="102"/>
      <c r="E2692" s="102"/>
      <c r="F2692" s="103"/>
      <c r="G2692" s="102"/>
      <c r="H2692" s="103"/>
      <c r="I2692" s="102"/>
      <c r="J2692" s="103"/>
      <c r="L2692" s="63" t="n">
        <f aca="false">IF(AND(A2693&lt;&gt;"",A2692=""),L2691+1,L2691)</f>
        <v>262</v>
      </c>
      <c r="M2692" s="80" t="str">
        <f aca="false">IF(OR(A2692="Insumo",A2692="Composição Auxiliar"),J2692,"")</f>
        <v/>
      </c>
      <c r="N2692" s="81" t="str">
        <f aca="false">IF(E2692="Mão de Obra",J2692,"")</f>
        <v/>
      </c>
      <c r="O2692" s="81" t="str">
        <f aca="false">IF(N2692&lt;&gt;"","",M2692)</f>
        <v/>
      </c>
      <c r="P2692" s="82" t="str">
        <f aca="false">IF(A2692="Composição",B2692,"")</f>
        <v/>
      </c>
      <c r="Q2692" s="81" t="str">
        <f aca="false">IF(P2692&lt;&gt;"",SUMIF(L2692:L2692,L2692,N2692:N2692),"")</f>
        <v/>
      </c>
      <c r="R2692" s="81" t="str">
        <f aca="false">IF(P2692&lt;&gt;"",SUMIF(L2692:L2692,L2692,O2692:O2692),"")</f>
        <v/>
      </c>
    </row>
    <row r="2693" customFormat="false" ht="15" hidden="false" customHeight="false" outlineLevel="0" collapsed="false">
      <c r="A2693" s="102"/>
      <c r="B2693" s="102"/>
      <c r="C2693" s="102"/>
      <c r="D2693" s="102"/>
      <c r="E2693" s="102"/>
      <c r="F2693" s="103"/>
      <c r="G2693" s="102"/>
      <c r="H2693" s="104"/>
      <c r="I2693" s="104"/>
      <c r="J2693" s="103"/>
      <c r="L2693" s="63" t="n">
        <f aca="false">IF(AND(A2694&lt;&gt;"",A2693=""),L2692+1,L2692)</f>
        <v>262</v>
      </c>
      <c r="M2693" s="80" t="str">
        <f aca="false">IF(OR(A2693="Insumo",A2693="Composição Auxiliar"),J2693,"")</f>
        <v/>
      </c>
      <c r="N2693" s="81" t="str">
        <f aca="false">IF(E2693="Mão de Obra",J2693,"")</f>
        <v/>
      </c>
      <c r="O2693" s="81" t="str">
        <f aca="false">IF(N2693&lt;&gt;"","",M2693)</f>
        <v/>
      </c>
      <c r="P2693" s="82" t="str">
        <f aca="false">IF(A2693="Composição",B2693,"")</f>
        <v/>
      </c>
      <c r="Q2693" s="81" t="str">
        <f aca="false">IF(P2693&lt;&gt;"",SUMIF(L2693:L2693,L2693,N2693:N2693),"")</f>
        <v/>
      </c>
      <c r="R2693" s="81" t="str">
        <f aca="false">IF(P2693&lt;&gt;"",SUMIF(L2693:L2693,L2693,O2693:O2693),"")</f>
        <v/>
      </c>
    </row>
    <row r="2694" customFormat="false" ht="15" hidden="false" customHeight="false" outlineLevel="0" collapsed="false">
      <c r="A2694" s="108"/>
      <c r="B2694" s="108"/>
      <c r="C2694" s="108"/>
      <c r="D2694" s="108"/>
      <c r="E2694" s="108"/>
      <c r="F2694" s="108"/>
      <c r="G2694" s="108"/>
      <c r="H2694" s="108"/>
      <c r="I2694" s="108"/>
      <c r="J2694" s="108"/>
      <c r="L2694" s="63" t="n">
        <f aca="false">IF(AND(A2695&lt;&gt;"",A2694=""),L2693+1,L2693)</f>
        <v>262</v>
      </c>
      <c r="M2694" s="80" t="str">
        <f aca="false">IF(OR(A2694="Insumo",A2694="Composição Auxiliar"),J2694,"")</f>
        <v/>
      </c>
      <c r="N2694" s="81" t="str">
        <f aca="false">IF(E2694="Mão de Obra",J2694,"")</f>
        <v/>
      </c>
      <c r="O2694" s="81" t="str">
        <f aca="false">IF(N2694&lt;&gt;"","",M2694)</f>
        <v/>
      </c>
      <c r="P2694" s="82" t="str">
        <f aca="false">IF(A2694="Composição",B2694,"")</f>
        <v/>
      </c>
      <c r="Q2694" s="81" t="str">
        <f aca="false">IF(P2694&lt;&gt;"",SUMIF(L2694:L2694,L2694,N2694:N2694),"")</f>
        <v/>
      </c>
      <c r="R2694" s="81" t="str">
        <f aca="false">IF(P2694&lt;&gt;"",SUMIF(L2694:L2694,L2694,O2694:O2694),"")</f>
        <v/>
      </c>
    </row>
    <row r="2695" customFormat="false" ht="15" hidden="false" customHeight="true" outlineLevel="0" collapsed="false">
      <c r="A2695" s="83"/>
      <c r="B2695" s="84" t="s">
        <v>655</v>
      </c>
      <c r="C2695" s="83" t="s">
        <v>656</v>
      </c>
      <c r="D2695" s="83" t="s">
        <v>657</v>
      </c>
      <c r="E2695" s="83" t="s">
        <v>658</v>
      </c>
      <c r="F2695" s="83"/>
      <c r="G2695" s="85" t="s">
        <v>659</v>
      </c>
      <c r="H2695" s="84" t="s">
        <v>660</v>
      </c>
      <c r="I2695" s="84" t="s">
        <v>661</v>
      </c>
      <c r="J2695" s="84" t="s">
        <v>662</v>
      </c>
      <c r="L2695" s="63" t="n">
        <f aca="false">IF(AND(A2696&lt;&gt;"",A2695=""),L2694+1,L2694)</f>
        <v>263</v>
      </c>
      <c r="M2695" s="80" t="str">
        <f aca="false">IF(OR(A2695="Insumo",A2695="Composição Auxiliar"),J2695,"")</f>
        <v/>
      </c>
      <c r="N2695" s="81" t="str">
        <f aca="false">IF(E2695="Mão de Obra",J2695,"")</f>
        <v/>
      </c>
      <c r="O2695" s="81" t="str">
        <f aca="false">IF(N2695&lt;&gt;"","",M2695)</f>
        <v/>
      </c>
      <c r="P2695" s="82" t="str">
        <f aca="false">IF(A2695="Composição",B2695,"")</f>
        <v/>
      </c>
      <c r="Q2695" s="81" t="str">
        <f aca="false">IF(P2695&lt;&gt;"",SUMIF(L2695:L2695,L2695,N2695:N2695),"")</f>
        <v/>
      </c>
      <c r="R2695" s="81" t="str">
        <f aca="false">IF(P2695&lt;&gt;"",SUMIF(L2695:L2695,L2695,O2695:O2695),"")</f>
        <v/>
      </c>
    </row>
    <row r="2696" customFormat="false" ht="25.5" hidden="false" customHeight="true" outlineLevel="0" collapsed="false">
      <c r="A2696" s="86" t="s">
        <v>663</v>
      </c>
      <c r="B2696" s="87" t="s">
        <v>942</v>
      </c>
      <c r="C2696" s="86" t="s">
        <v>664</v>
      </c>
      <c r="D2696" s="86" t="s">
        <v>943</v>
      </c>
      <c r="E2696" s="86" t="s">
        <v>675</v>
      </c>
      <c r="F2696" s="86"/>
      <c r="G2696" s="88" t="s">
        <v>925</v>
      </c>
      <c r="H2696" s="89" t="n">
        <v>1</v>
      </c>
      <c r="I2696" s="90" t="n">
        <f aca="false">SUMIF(L:L,$L2696,M:M)</f>
        <v>11.8</v>
      </c>
      <c r="J2696" s="90" t="n">
        <f aca="false">TRUNC(H2696*I2696,2)</f>
        <v>11.8</v>
      </c>
      <c r="L2696" s="63" t="n">
        <f aca="false">IF(AND(A2697&lt;&gt;"",A2696=""),L2695+1,L2695)</f>
        <v>263</v>
      </c>
      <c r="M2696" s="80" t="str">
        <f aca="false">IF(OR(A2696="Insumo",A2696="Composição Auxiliar"),J2696,"")</f>
        <v/>
      </c>
      <c r="N2696" s="81" t="str">
        <f aca="false">IF(E2696="Mão de Obra",J2696,"")</f>
        <v/>
      </c>
      <c r="O2696" s="81" t="str">
        <f aca="false">IF(N2696&lt;&gt;"","",M2696)</f>
        <v/>
      </c>
      <c r="P2696" s="82" t="str">
        <f aca="false">IF(A2696="Composição",B2696,"")</f>
        <v> 96547 </v>
      </c>
      <c r="Q2696" s="81" t="n">
        <f aca="false">IF(P2696&lt;&gt;"",SUMIF(L2696:L2696,L2696,N2696:N2696),"")</f>
        <v>0</v>
      </c>
      <c r="R2696" s="81" t="n">
        <f aca="false">IF(P2696&lt;&gt;"",SUMIF(L2696:L2696,L2696,O2696:O2696),"")</f>
        <v>0</v>
      </c>
    </row>
    <row r="2697" customFormat="false" ht="25.5" hidden="false" customHeight="true" outlineLevel="0" collapsed="false">
      <c r="A2697" s="91" t="s">
        <v>668</v>
      </c>
      <c r="B2697" s="92" t="s">
        <v>1817</v>
      </c>
      <c r="C2697" s="91" t="s">
        <v>664</v>
      </c>
      <c r="D2697" s="91" t="s">
        <v>1818</v>
      </c>
      <c r="E2697" s="91" t="s">
        <v>671</v>
      </c>
      <c r="F2697" s="91"/>
      <c r="G2697" s="93" t="s">
        <v>672</v>
      </c>
      <c r="H2697" s="94" t="n">
        <v>0.068</v>
      </c>
      <c r="I2697" s="95" t="n">
        <f aca="false">SUMIFS(J:J,A:A,"Composição",B:B,$B2697)</f>
        <v>23.5</v>
      </c>
      <c r="J2697" s="95" t="n">
        <f aca="false">TRUNC(H2697*I2697,2)</f>
        <v>1.59</v>
      </c>
      <c r="L2697" s="63" t="n">
        <f aca="false">IF(AND(A2698&lt;&gt;"",A2697=""),L2696+1,L2696)</f>
        <v>263</v>
      </c>
      <c r="M2697" s="80" t="n">
        <f aca="false">IF(OR(A2697="Insumo",A2697="Composição Auxiliar"),J2697,"")</f>
        <v>1.59</v>
      </c>
      <c r="N2697" s="81" t="str">
        <f aca="false">IF(E2697="Mão de Obra",J2697,"")</f>
        <v/>
      </c>
      <c r="O2697" s="81" t="n">
        <f aca="false">IF(N2697&lt;&gt;"","",M2697)</f>
        <v>1.59</v>
      </c>
      <c r="P2697" s="82" t="str">
        <f aca="false">IF(A2697="Composição",B2697,"")</f>
        <v/>
      </c>
      <c r="Q2697" s="81" t="str">
        <f aca="false">IF(P2697&lt;&gt;"",SUMIF(L2697:L2697,L2697,N2697:N2697),"")</f>
        <v/>
      </c>
      <c r="R2697" s="81" t="str">
        <f aca="false">IF(P2697&lt;&gt;"",SUMIF(L2697:L2697,L2697,O2697:O2697),"")</f>
        <v/>
      </c>
    </row>
    <row r="2698" customFormat="false" ht="25.5" hidden="false" customHeight="true" outlineLevel="0" collapsed="false">
      <c r="A2698" s="91" t="s">
        <v>668</v>
      </c>
      <c r="B2698" s="92" t="s">
        <v>1825</v>
      </c>
      <c r="C2698" s="91" t="s">
        <v>664</v>
      </c>
      <c r="D2698" s="91" t="s">
        <v>1826</v>
      </c>
      <c r="E2698" s="91" t="s">
        <v>675</v>
      </c>
      <c r="F2698" s="91"/>
      <c r="G2698" s="93" t="s">
        <v>925</v>
      </c>
      <c r="H2698" s="94" t="n">
        <v>1</v>
      </c>
      <c r="I2698" s="95" t="n">
        <f aca="false">SUMIFS(J:J,A:A,"Composição",B:B,$B2698)</f>
        <v>9.22</v>
      </c>
      <c r="J2698" s="95" t="n">
        <f aca="false">TRUNC(H2698*I2698,2)</f>
        <v>9.22</v>
      </c>
      <c r="L2698" s="63" t="n">
        <f aca="false">IF(AND(A2699&lt;&gt;"",A2698=""),L2697+1,L2697)</f>
        <v>263</v>
      </c>
      <c r="M2698" s="80" t="n">
        <f aca="false">IF(OR(A2698="Insumo",A2698="Composição Auxiliar"),J2698,"")</f>
        <v>9.22</v>
      </c>
      <c r="N2698" s="81" t="str">
        <f aca="false">IF(E2698="Mão de Obra",J2698,"")</f>
        <v/>
      </c>
      <c r="O2698" s="81" t="n">
        <f aca="false">IF(N2698&lt;&gt;"","",M2698)</f>
        <v>9.22</v>
      </c>
      <c r="P2698" s="82" t="str">
        <f aca="false">IF(A2698="Composição",B2698,"")</f>
        <v/>
      </c>
      <c r="Q2698" s="81" t="str">
        <f aca="false">IF(P2698&lt;&gt;"",SUMIF(L2698:L2698,L2698,N2698:N2698),"")</f>
        <v/>
      </c>
      <c r="R2698" s="81" t="str">
        <f aca="false">IF(P2698&lt;&gt;"",SUMIF(L2698:L2698,L2698,O2698:O2698),"")</f>
        <v/>
      </c>
    </row>
    <row r="2699" customFormat="false" ht="25.5" hidden="false" customHeight="true" outlineLevel="0" collapsed="false">
      <c r="A2699" s="91" t="s">
        <v>668</v>
      </c>
      <c r="B2699" s="92" t="s">
        <v>1771</v>
      </c>
      <c r="C2699" s="91" t="s">
        <v>664</v>
      </c>
      <c r="D2699" s="91" t="s">
        <v>1772</v>
      </c>
      <c r="E2699" s="91" t="s">
        <v>671</v>
      </c>
      <c r="F2699" s="91"/>
      <c r="G2699" s="93" t="s">
        <v>672</v>
      </c>
      <c r="H2699" s="94" t="n">
        <v>0.022</v>
      </c>
      <c r="I2699" s="95" t="n">
        <f aca="false">SUMIFS(J:J,A:A,"Composição",B:B,$B2699)</f>
        <v>18.94</v>
      </c>
      <c r="J2699" s="95" t="n">
        <f aca="false">TRUNC(H2699*I2699,2)</f>
        <v>0.41</v>
      </c>
      <c r="L2699" s="63" t="n">
        <f aca="false">IF(AND(A2700&lt;&gt;"",A2699=""),L2698+1,L2698)</f>
        <v>263</v>
      </c>
      <c r="M2699" s="80" t="n">
        <f aca="false">IF(OR(A2699="Insumo",A2699="Composição Auxiliar"),J2699,"")</f>
        <v>0.41</v>
      </c>
      <c r="N2699" s="81" t="str">
        <f aca="false">IF(E2699="Mão de Obra",J2699,"")</f>
        <v/>
      </c>
      <c r="O2699" s="81" t="n">
        <f aca="false">IF(N2699&lt;&gt;"","",M2699)</f>
        <v>0.41</v>
      </c>
      <c r="P2699" s="82" t="str">
        <f aca="false">IF(A2699="Composição",B2699,"")</f>
        <v/>
      </c>
      <c r="Q2699" s="81" t="str">
        <f aca="false">IF(P2699&lt;&gt;"",SUMIF(L2699:L2699,L2699,N2699:N2699),"")</f>
        <v/>
      </c>
      <c r="R2699" s="81" t="str">
        <f aca="false">IF(P2699&lt;&gt;"",SUMIF(L2699:L2699,L2699,O2699:O2699),"")</f>
        <v/>
      </c>
    </row>
    <row r="2700" customFormat="false" ht="25.5" hidden="false" customHeight="false" outlineLevel="0" collapsed="false">
      <c r="A2700" s="96" t="s">
        <v>679</v>
      </c>
      <c r="B2700" s="97" t="s">
        <v>1100</v>
      </c>
      <c r="C2700" s="96" t="str">
        <f aca="false">VLOOKUP(B2700,INSUMOS!$A:$I,2,0)</f>
        <v>SINAPI</v>
      </c>
      <c r="D2700" s="96" t="str">
        <f aca="false">VLOOKUP(B2700,INSUMOS!$A:$I,3,0)</f>
        <v>ESPACADOR / DISTANCIADOR CIRCULAR COM ENTRADA LATERAL, EM PLASTICO, PARA VERGALHAO *4,2 A 12,5* MM, COBRIMENTO 20 MM</v>
      </c>
      <c r="E2700" s="98" t="str">
        <f aca="false">VLOOKUP(B2700,INSUMOS!$A:$I,4,0)</f>
        <v>Material</v>
      </c>
      <c r="F2700" s="98"/>
      <c r="G2700" s="99" t="str">
        <f aca="false">VLOOKUP(B2700,INSUMOS!$A:$I,5,0)</f>
        <v>UN</v>
      </c>
      <c r="H2700" s="100" t="n">
        <v>0.306</v>
      </c>
      <c r="I2700" s="101" t="n">
        <f aca="false">VLOOKUP(B2700,INSUMOS!$A:$I,8,0)</f>
        <v>0.22</v>
      </c>
      <c r="J2700" s="101" t="n">
        <f aca="false">TRUNC(H2700*I2700,2)</f>
        <v>0.06</v>
      </c>
      <c r="L2700" s="63" t="n">
        <f aca="false">IF(AND(A2701&lt;&gt;"",A2700=""),L2699+1,L2699)</f>
        <v>263</v>
      </c>
      <c r="M2700" s="80" t="n">
        <f aca="false">IF(OR(A2700="Insumo",A2700="Composição Auxiliar"),J2700,"")</f>
        <v>0.06</v>
      </c>
      <c r="N2700" s="81" t="str">
        <f aca="false">IF(E2700="Mão de Obra",J2700,"")</f>
        <v/>
      </c>
      <c r="O2700" s="81" t="n">
        <f aca="false">IF(N2700&lt;&gt;"","",M2700)</f>
        <v>0.06</v>
      </c>
      <c r="P2700" s="82" t="str">
        <f aca="false">IF(A2700="Composição",B2700,"")</f>
        <v/>
      </c>
      <c r="Q2700" s="81" t="str">
        <f aca="false">IF(P2700&lt;&gt;"",SUMIF(L2700:L2700,L2700,N2700:N2700),"")</f>
        <v/>
      </c>
      <c r="R2700" s="81" t="str">
        <f aca="false">IF(P2700&lt;&gt;"",SUMIF(L2700:L2700,L2700,O2700:O2700),"")</f>
        <v/>
      </c>
    </row>
    <row r="2701" customFormat="false" ht="25.5" hidden="false" customHeight="false" outlineLevel="0" collapsed="false">
      <c r="A2701" s="96" t="s">
        <v>679</v>
      </c>
      <c r="B2701" s="97" t="s">
        <v>1824</v>
      </c>
      <c r="C2701" s="96" t="str">
        <f aca="false">VLOOKUP(B2701,INSUMOS!$A:$I,2,0)</f>
        <v>SINAPI</v>
      </c>
      <c r="D2701" s="96" t="str">
        <f aca="false">VLOOKUP(B2701,INSUMOS!$A:$I,3,0)</f>
        <v>ARAME RECOZIDO 16 BWG, D = 1,65 MM (0,016 KG/M) OU 18 BWG, D = 1,25 MM (0,01 KG/M)</v>
      </c>
      <c r="E2701" s="98" t="str">
        <f aca="false">VLOOKUP(B2701,INSUMOS!$A:$I,4,0)</f>
        <v>Material</v>
      </c>
      <c r="F2701" s="98"/>
      <c r="G2701" s="99" t="str">
        <f aca="false">VLOOKUP(B2701,INSUMOS!$A:$I,5,0)</f>
        <v>KG</v>
      </c>
      <c r="H2701" s="100" t="n">
        <v>0.025</v>
      </c>
      <c r="I2701" s="101" t="n">
        <f aca="false">VLOOKUP(B2701,INSUMOS!$A:$I,8,0)</f>
        <v>21</v>
      </c>
      <c r="J2701" s="101" t="n">
        <f aca="false">TRUNC(H2701*I2701,2)</f>
        <v>0.52</v>
      </c>
      <c r="L2701" s="63" t="n">
        <f aca="false">IF(AND(A2702&lt;&gt;"",A2701=""),L2700+1,L2700)</f>
        <v>263</v>
      </c>
      <c r="M2701" s="80" t="n">
        <f aca="false">IF(OR(A2701="Insumo",A2701="Composição Auxiliar"),J2701,"")</f>
        <v>0.52</v>
      </c>
      <c r="N2701" s="81" t="str">
        <f aca="false">IF(E2701="Mão de Obra",J2701,"")</f>
        <v/>
      </c>
      <c r="O2701" s="81" t="n">
        <f aca="false">IF(N2701&lt;&gt;"","",M2701)</f>
        <v>0.52</v>
      </c>
      <c r="P2701" s="82" t="str">
        <f aca="false">IF(A2701="Composição",B2701,"")</f>
        <v/>
      </c>
      <c r="Q2701" s="81" t="str">
        <f aca="false">IF(P2701&lt;&gt;"",SUMIF(L2701:L2701,L2701,N2701:N2701),"")</f>
        <v/>
      </c>
      <c r="R2701" s="81" t="str">
        <f aca="false">IF(P2701&lt;&gt;"",SUMIF(L2701:L2701,L2701,O2701:O2701),"")</f>
        <v/>
      </c>
    </row>
    <row r="2702" customFormat="false" ht="14.25" hidden="false" customHeight="false" outlineLevel="0" collapsed="false">
      <c r="A2702" s="102"/>
      <c r="B2702" s="102"/>
      <c r="C2702" s="102"/>
      <c r="D2702" s="102"/>
      <c r="E2702" s="102"/>
      <c r="F2702" s="103"/>
      <c r="G2702" s="102"/>
      <c r="H2702" s="103"/>
      <c r="I2702" s="102"/>
      <c r="J2702" s="103"/>
      <c r="L2702" s="63" t="n">
        <f aca="false">IF(AND(A2703&lt;&gt;"",A2702=""),L2701+1,L2701)</f>
        <v>263</v>
      </c>
      <c r="M2702" s="80" t="str">
        <f aca="false">IF(OR(A2702="Insumo",A2702="Composição Auxiliar"),J2702,"")</f>
        <v/>
      </c>
      <c r="N2702" s="81" t="str">
        <f aca="false">IF(E2702="Mão de Obra",J2702,"")</f>
        <v/>
      </c>
      <c r="O2702" s="81" t="str">
        <f aca="false">IF(N2702&lt;&gt;"","",M2702)</f>
        <v/>
      </c>
      <c r="P2702" s="82" t="str">
        <f aca="false">IF(A2702="Composição",B2702,"")</f>
        <v/>
      </c>
      <c r="Q2702" s="81" t="str">
        <f aca="false">IF(P2702&lt;&gt;"",SUMIF(L2702:L2702,L2702,N2702:N2702),"")</f>
        <v/>
      </c>
      <c r="R2702" s="81" t="str">
        <f aca="false">IF(P2702&lt;&gt;"",SUMIF(L2702:L2702,L2702,O2702:O2702),"")</f>
        <v/>
      </c>
    </row>
    <row r="2703" customFormat="false" ht="15" hidden="false" customHeight="false" outlineLevel="0" collapsed="false">
      <c r="A2703" s="102"/>
      <c r="B2703" s="102"/>
      <c r="C2703" s="102"/>
      <c r="D2703" s="102"/>
      <c r="E2703" s="102"/>
      <c r="F2703" s="103"/>
      <c r="G2703" s="102"/>
      <c r="H2703" s="104"/>
      <c r="I2703" s="104"/>
      <c r="J2703" s="103"/>
      <c r="L2703" s="63" t="n">
        <f aca="false">IF(AND(A2704&lt;&gt;"",A2703=""),L2702+1,L2702)</f>
        <v>263</v>
      </c>
      <c r="M2703" s="80" t="str">
        <f aca="false">IF(OR(A2703="Insumo",A2703="Composição Auxiliar"),J2703,"")</f>
        <v/>
      </c>
      <c r="N2703" s="81" t="str">
        <f aca="false">IF(E2703="Mão de Obra",J2703,"")</f>
        <v/>
      </c>
      <c r="O2703" s="81" t="str">
        <f aca="false">IF(N2703&lt;&gt;"","",M2703)</f>
        <v/>
      </c>
      <c r="P2703" s="82" t="str">
        <f aca="false">IF(A2703="Composição",B2703,"")</f>
        <v/>
      </c>
      <c r="Q2703" s="81" t="str">
        <f aca="false">IF(P2703&lt;&gt;"",SUMIF(L2703:L2703,L2703,N2703:N2703),"")</f>
        <v/>
      </c>
      <c r="R2703" s="81" t="str">
        <f aca="false">IF(P2703&lt;&gt;"",SUMIF(L2703:L2703,L2703,O2703:O2703),"")</f>
        <v/>
      </c>
    </row>
    <row r="2704" customFormat="false" ht="15" hidden="false" customHeight="false" outlineLevel="0" collapsed="false">
      <c r="A2704" s="108"/>
      <c r="B2704" s="108"/>
      <c r="C2704" s="108"/>
      <c r="D2704" s="108"/>
      <c r="E2704" s="108"/>
      <c r="F2704" s="108"/>
      <c r="G2704" s="108"/>
      <c r="H2704" s="108"/>
      <c r="I2704" s="108"/>
      <c r="J2704" s="108"/>
      <c r="L2704" s="63" t="n">
        <f aca="false">IF(AND(A2705&lt;&gt;"",A2704=""),L2703+1,L2703)</f>
        <v>263</v>
      </c>
      <c r="M2704" s="80" t="str">
        <f aca="false">IF(OR(A2704="Insumo",A2704="Composição Auxiliar"),J2704,"")</f>
        <v/>
      </c>
      <c r="N2704" s="81" t="str">
        <f aca="false">IF(E2704="Mão de Obra",J2704,"")</f>
        <v/>
      </c>
      <c r="O2704" s="81" t="str">
        <f aca="false">IF(N2704&lt;&gt;"","",M2704)</f>
        <v/>
      </c>
      <c r="P2704" s="82" t="str">
        <f aca="false">IF(A2704="Composição",B2704,"")</f>
        <v/>
      </c>
      <c r="Q2704" s="81" t="str">
        <f aca="false">IF(P2704&lt;&gt;"",SUMIF(L2704:L2704,L2704,N2704:N2704),"")</f>
        <v/>
      </c>
      <c r="R2704" s="81" t="str">
        <f aca="false">IF(P2704&lt;&gt;"",SUMIF(L2704:L2704,L2704,O2704:O2704),"")</f>
        <v/>
      </c>
    </row>
    <row r="2705" customFormat="false" ht="15" hidden="false" customHeight="true" outlineLevel="0" collapsed="false">
      <c r="A2705" s="83"/>
      <c r="B2705" s="84" t="s">
        <v>655</v>
      </c>
      <c r="C2705" s="83" t="s">
        <v>656</v>
      </c>
      <c r="D2705" s="83" t="s">
        <v>657</v>
      </c>
      <c r="E2705" s="83" t="s">
        <v>658</v>
      </c>
      <c r="F2705" s="83"/>
      <c r="G2705" s="85" t="s">
        <v>659</v>
      </c>
      <c r="H2705" s="84" t="s">
        <v>660</v>
      </c>
      <c r="I2705" s="84" t="s">
        <v>661</v>
      </c>
      <c r="J2705" s="84" t="s">
        <v>662</v>
      </c>
      <c r="L2705" s="63" t="n">
        <f aca="false">IF(AND(A2706&lt;&gt;"",A2705=""),L2704+1,L2704)</f>
        <v>264</v>
      </c>
      <c r="M2705" s="80" t="str">
        <f aca="false">IF(OR(A2705="Insumo",A2705="Composição Auxiliar"),J2705,"")</f>
        <v/>
      </c>
      <c r="N2705" s="81" t="str">
        <f aca="false">IF(E2705="Mão de Obra",J2705,"")</f>
        <v/>
      </c>
      <c r="O2705" s="81" t="str">
        <f aca="false">IF(N2705&lt;&gt;"","",M2705)</f>
        <v/>
      </c>
      <c r="P2705" s="82" t="str">
        <f aca="false">IF(A2705="Composição",B2705,"")</f>
        <v/>
      </c>
      <c r="Q2705" s="81" t="str">
        <f aca="false">IF(P2705&lt;&gt;"",SUMIF(L2705:L2705,L2705,N2705:N2705),"")</f>
        <v/>
      </c>
      <c r="R2705" s="81" t="str">
        <f aca="false">IF(P2705&lt;&gt;"",SUMIF(L2705:L2705,L2705,O2705:O2705),"")</f>
        <v/>
      </c>
    </row>
    <row r="2706" customFormat="false" ht="25.5" hidden="false" customHeight="true" outlineLevel="0" collapsed="false">
      <c r="A2706" s="86" t="s">
        <v>663</v>
      </c>
      <c r="B2706" s="87" t="s">
        <v>1002</v>
      </c>
      <c r="C2706" s="86" t="s">
        <v>664</v>
      </c>
      <c r="D2706" s="86" t="s">
        <v>1003</v>
      </c>
      <c r="E2706" s="86" t="s">
        <v>675</v>
      </c>
      <c r="F2706" s="86"/>
      <c r="G2706" s="88" t="s">
        <v>925</v>
      </c>
      <c r="H2706" s="89" t="n">
        <v>1</v>
      </c>
      <c r="I2706" s="90" t="n">
        <f aca="false">SUMIF(L:L,$L2706,M:M)</f>
        <v>11.17</v>
      </c>
      <c r="J2706" s="90" t="n">
        <f aca="false">TRUNC(H2706*I2706,2)</f>
        <v>11.17</v>
      </c>
      <c r="L2706" s="63" t="n">
        <f aca="false">IF(AND(A2707&lt;&gt;"",A2706=""),L2705+1,L2705)</f>
        <v>264</v>
      </c>
      <c r="M2706" s="80" t="str">
        <f aca="false">IF(OR(A2706="Insumo",A2706="Composição Auxiliar"),J2706,"")</f>
        <v/>
      </c>
      <c r="N2706" s="81" t="str">
        <f aca="false">IF(E2706="Mão de Obra",J2706,"")</f>
        <v/>
      </c>
      <c r="O2706" s="81" t="str">
        <f aca="false">IF(N2706&lt;&gt;"","",M2706)</f>
        <v/>
      </c>
      <c r="P2706" s="82" t="str">
        <f aca="false">IF(A2706="Composição",B2706,"")</f>
        <v> 96548 </v>
      </c>
      <c r="Q2706" s="81" t="n">
        <f aca="false">IF(P2706&lt;&gt;"",SUMIF(L2706:L2706,L2706,N2706:N2706),"")</f>
        <v>0</v>
      </c>
      <c r="R2706" s="81" t="n">
        <f aca="false">IF(P2706&lt;&gt;"",SUMIF(L2706:L2706,L2706,O2706:O2706),"")</f>
        <v>0</v>
      </c>
    </row>
    <row r="2707" customFormat="false" ht="25.5" hidden="false" customHeight="true" outlineLevel="0" collapsed="false">
      <c r="A2707" s="91" t="s">
        <v>668</v>
      </c>
      <c r="B2707" s="92" t="s">
        <v>1827</v>
      </c>
      <c r="C2707" s="91" t="s">
        <v>664</v>
      </c>
      <c r="D2707" s="91" t="s">
        <v>1828</v>
      </c>
      <c r="E2707" s="91" t="s">
        <v>675</v>
      </c>
      <c r="F2707" s="91"/>
      <c r="G2707" s="93" t="s">
        <v>925</v>
      </c>
      <c r="H2707" s="94" t="n">
        <v>1</v>
      </c>
      <c r="I2707" s="95" t="n">
        <f aca="false">SUMIFS(J:J,A:A,"Composição",B:B,$B2707)</f>
        <v>9.15</v>
      </c>
      <c r="J2707" s="95" t="n">
        <f aca="false">TRUNC(H2707*I2707,2)</f>
        <v>9.15</v>
      </c>
      <c r="L2707" s="63" t="n">
        <f aca="false">IF(AND(A2708&lt;&gt;"",A2707=""),L2706+1,L2706)</f>
        <v>264</v>
      </c>
      <c r="M2707" s="80" t="n">
        <f aca="false">IF(OR(A2707="Insumo",A2707="Composição Auxiliar"),J2707,"")</f>
        <v>9.15</v>
      </c>
      <c r="N2707" s="81" t="str">
        <f aca="false">IF(E2707="Mão de Obra",J2707,"")</f>
        <v/>
      </c>
      <c r="O2707" s="81" t="n">
        <f aca="false">IF(N2707&lt;&gt;"","",M2707)</f>
        <v>9.15</v>
      </c>
      <c r="P2707" s="82" t="str">
        <f aca="false">IF(A2707="Composição",B2707,"")</f>
        <v/>
      </c>
      <c r="Q2707" s="81" t="str">
        <f aca="false">IF(P2707&lt;&gt;"",SUMIF(L2707:L2707,L2707,N2707:N2707),"")</f>
        <v/>
      </c>
      <c r="R2707" s="81" t="str">
        <f aca="false">IF(P2707&lt;&gt;"",SUMIF(L2707:L2707,L2707,O2707:O2707),"")</f>
        <v/>
      </c>
    </row>
    <row r="2708" customFormat="false" ht="25.5" hidden="false" customHeight="true" outlineLevel="0" collapsed="false">
      <c r="A2708" s="91" t="s">
        <v>668</v>
      </c>
      <c r="B2708" s="92" t="s">
        <v>1771</v>
      </c>
      <c r="C2708" s="91" t="s">
        <v>664</v>
      </c>
      <c r="D2708" s="91" t="s">
        <v>1772</v>
      </c>
      <c r="E2708" s="91" t="s">
        <v>671</v>
      </c>
      <c r="F2708" s="91"/>
      <c r="G2708" s="93" t="s">
        <v>672</v>
      </c>
      <c r="H2708" s="94" t="n">
        <v>0.016</v>
      </c>
      <c r="I2708" s="95" t="n">
        <f aca="false">SUMIFS(J:J,A:A,"Composição",B:B,$B2708)</f>
        <v>18.94</v>
      </c>
      <c r="J2708" s="95" t="n">
        <f aca="false">TRUNC(H2708*I2708,2)</f>
        <v>0.3</v>
      </c>
      <c r="L2708" s="63" t="n">
        <f aca="false">IF(AND(A2709&lt;&gt;"",A2708=""),L2707+1,L2707)</f>
        <v>264</v>
      </c>
      <c r="M2708" s="80" t="n">
        <f aca="false">IF(OR(A2708="Insumo",A2708="Composição Auxiliar"),J2708,"")</f>
        <v>0.3</v>
      </c>
      <c r="N2708" s="81" t="str">
        <f aca="false">IF(E2708="Mão de Obra",J2708,"")</f>
        <v/>
      </c>
      <c r="O2708" s="81" t="n">
        <f aca="false">IF(N2708&lt;&gt;"","",M2708)</f>
        <v>0.3</v>
      </c>
      <c r="P2708" s="82" t="str">
        <f aca="false">IF(A2708="Composição",B2708,"")</f>
        <v/>
      </c>
      <c r="Q2708" s="81" t="str">
        <f aca="false">IF(P2708&lt;&gt;"",SUMIF(L2708:L2708,L2708,N2708:N2708),"")</f>
        <v/>
      </c>
      <c r="R2708" s="81" t="str">
        <f aca="false">IF(P2708&lt;&gt;"",SUMIF(L2708:L2708,L2708,O2708:O2708),"")</f>
        <v/>
      </c>
    </row>
    <row r="2709" customFormat="false" ht="25.5" hidden="false" customHeight="true" outlineLevel="0" collapsed="false">
      <c r="A2709" s="91" t="s">
        <v>668</v>
      </c>
      <c r="B2709" s="92" t="s">
        <v>1817</v>
      </c>
      <c r="C2709" s="91" t="s">
        <v>664</v>
      </c>
      <c r="D2709" s="91" t="s">
        <v>1818</v>
      </c>
      <c r="E2709" s="91" t="s">
        <v>671</v>
      </c>
      <c r="F2709" s="91"/>
      <c r="G2709" s="93" t="s">
        <v>672</v>
      </c>
      <c r="H2709" s="94" t="n">
        <v>0.0495</v>
      </c>
      <c r="I2709" s="95" t="n">
        <f aca="false">SUMIFS(J:J,A:A,"Composição",B:B,$B2709)</f>
        <v>23.5</v>
      </c>
      <c r="J2709" s="95" t="n">
        <f aca="false">TRUNC(H2709*I2709,2)</f>
        <v>1.16</v>
      </c>
      <c r="L2709" s="63" t="n">
        <f aca="false">IF(AND(A2710&lt;&gt;"",A2709=""),L2708+1,L2708)</f>
        <v>264</v>
      </c>
      <c r="M2709" s="80" t="n">
        <f aca="false">IF(OR(A2709="Insumo",A2709="Composição Auxiliar"),J2709,"")</f>
        <v>1.16</v>
      </c>
      <c r="N2709" s="81" t="str">
        <f aca="false">IF(E2709="Mão de Obra",J2709,"")</f>
        <v/>
      </c>
      <c r="O2709" s="81" t="n">
        <f aca="false">IF(N2709&lt;&gt;"","",M2709)</f>
        <v>1.16</v>
      </c>
      <c r="P2709" s="82" t="str">
        <f aca="false">IF(A2709="Composição",B2709,"")</f>
        <v/>
      </c>
      <c r="Q2709" s="81" t="str">
        <f aca="false">IF(P2709&lt;&gt;"",SUMIF(L2709:L2709,L2709,N2709:N2709),"")</f>
        <v/>
      </c>
      <c r="R2709" s="81" t="str">
        <f aca="false">IF(P2709&lt;&gt;"",SUMIF(L2709:L2709,L2709,O2709:O2709),"")</f>
        <v/>
      </c>
    </row>
    <row r="2710" customFormat="false" ht="25.5" hidden="false" customHeight="false" outlineLevel="0" collapsed="false">
      <c r="A2710" s="96" t="s">
        <v>679</v>
      </c>
      <c r="B2710" s="97" t="s">
        <v>1824</v>
      </c>
      <c r="C2710" s="96" t="str">
        <f aca="false">VLOOKUP(B2710,INSUMOS!$A:$I,2,0)</f>
        <v>SINAPI</v>
      </c>
      <c r="D2710" s="96" t="str">
        <f aca="false">VLOOKUP(B2710,INSUMOS!$A:$I,3,0)</f>
        <v>ARAME RECOZIDO 16 BWG, D = 1,65 MM (0,016 KG/M) OU 18 BWG, D = 1,25 MM (0,01 KG/M)</v>
      </c>
      <c r="E2710" s="98" t="str">
        <f aca="false">VLOOKUP(B2710,INSUMOS!$A:$I,4,0)</f>
        <v>Material</v>
      </c>
      <c r="F2710" s="98"/>
      <c r="G2710" s="99" t="str">
        <f aca="false">VLOOKUP(B2710,INSUMOS!$A:$I,5,0)</f>
        <v>KG</v>
      </c>
      <c r="H2710" s="100" t="n">
        <v>0.025</v>
      </c>
      <c r="I2710" s="101" t="n">
        <f aca="false">VLOOKUP(B2710,INSUMOS!$A:$I,8,0)</f>
        <v>21</v>
      </c>
      <c r="J2710" s="101" t="n">
        <f aca="false">TRUNC(H2710*I2710,2)</f>
        <v>0.52</v>
      </c>
      <c r="L2710" s="63" t="n">
        <f aca="false">IF(AND(A2711&lt;&gt;"",A2710=""),L2709+1,L2709)</f>
        <v>264</v>
      </c>
      <c r="M2710" s="80" t="n">
        <f aca="false">IF(OR(A2710="Insumo",A2710="Composição Auxiliar"),J2710,"")</f>
        <v>0.52</v>
      </c>
      <c r="N2710" s="81" t="str">
        <f aca="false">IF(E2710="Mão de Obra",J2710,"")</f>
        <v/>
      </c>
      <c r="O2710" s="81" t="n">
        <f aca="false">IF(N2710&lt;&gt;"","",M2710)</f>
        <v>0.52</v>
      </c>
      <c r="P2710" s="82" t="str">
        <f aca="false">IF(A2710="Composição",B2710,"")</f>
        <v/>
      </c>
      <c r="Q2710" s="81" t="str">
        <f aca="false">IF(P2710&lt;&gt;"",SUMIF(L2710:L2710,L2710,N2710:N2710),"")</f>
        <v/>
      </c>
      <c r="R2710" s="81" t="str">
        <f aca="false">IF(P2710&lt;&gt;"",SUMIF(L2710:L2710,L2710,O2710:O2710),"")</f>
        <v/>
      </c>
    </row>
    <row r="2711" customFormat="false" ht="25.5" hidden="false" customHeight="false" outlineLevel="0" collapsed="false">
      <c r="A2711" s="96" t="s">
        <v>679</v>
      </c>
      <c r="B2711" s="97" t="s">
        <v>1100</v>
      </c>
      <c r="C2711" s="96" t="str">
        <f aca="false">VLOOKUP(B2711,INSUMOS!$A:$I,2,0)</f>
        <v>SINAPI</v>
      </c>
      <c r="D2711" s="96" t="str">
        <f aca="false">VLOOKUP(B2711,INSUMOS!$A:$I,3,0)</f>
        <v>ESPACADOR / DISTANCIADOR CIRCULAR COM ENTRADA LATERAL, EM PLASTICO, PARA VERGALHAO *4,2 A 12,5* MM, COBRIMENTO 20 MM</v>
      </c>
      <c r="E2711" s="98" t="str">
        <f aca="false">VLOOKUP(B2711,INSUMOS!$A:$I,4,0)</f>
        <v>Material</v>
      </c>
      <c r="F2711" s="98"/>
      <c r="G2711" s="99" t="str">
        <f aca="false">VLOOKUP(B2711,INSUMOS!$A:$I,5,0)</f>
        <v>UN</v>
      </c>
      <c r="H2711" s="100" t="n">
        <v>0.1975</v>
      </c>
      <c r="I2711" s="101" t="n">
        <f aca="false">VLOOKUP(B2711,INSUMOS!$A:$I,8,0)</f>
        <v>0.22</v>
      </c>
      <c r="J2711" s="101" t="n">
        <f aca="false">TRUNC(H2711*I2711,2)</f>
        <v>0.04</v>
      </c>
      <c r="L2711" s="63" t="n">
        <f aca="false">IF(AND(A2712&lt;&gt;"",A2711=""),L2710+1,L2710)</f>
        <v>264</v>
      </c>
      <c r="M2711" s="80" t="n">
        <f aca="false">IF(OR(A2711="Insumo",A2711="Composição Auxiliar"),J2711,"")</f>
        <v>0.04</v>
      </c>
      <c r="N2711" s="81" t="str">
        <f aca="false">IF(E2711="Mão de Obra",J2711,"")</f>
        <v/>
      </c>
      <c r="O2711" s="81" t="n">
        <f aca="false">IF(N2711&lt;&gt;"","",M2711)</f>
        <v>0.04</v>
      </c>
      <c r="P2711" s="82" t="str">
        <f aca="false">IF(A2711="Composição",B2711,"")</f>
        <v/>
      </c>
      <c r="Q2711" s="81" t="str">
        <f aca="false">IF(P2711&lt;&gt;"",SUMIF(L2711:L2711,L2711,N2711:N2711),"")</f>
        <v/>
      </c>
      <c r="R2711" s="81" t="str">
        <f aca="false">IF(P2711&lt;&gt;"",SUMIF(L2711:L2711,L2711,O2711:O2711),"")</f>
        <v/>
      </c>
    </row>
    <row r="2712" customFormat="false" ht="14.25" hidden="false" customHeight="false" outlineLevel="0" collapsed="false">
      <c r="A2712" s="102"/>
      <c r="B2712" s="102"/>
      <c r="C2712" s="102"/>
      <c r="D2712" s="102"/>
      <c r="E2712" s="102"/>
      <c r="F2712" s="103"/>
      <c r="G2712" s="102"/>
      <c r="H2712" s="103"/>
      <c r="I2712" s="102"/>
      <c r="J2712" s="103"/>
      <c r="L2712" s="63" t="n">
        <f aca="false">IF(AND(A2713&lt;&gt;"",A2712=""),L2711+1,L2711)</f>
        <v>264</v>
      </c>
      <c r="M2712" s="80" t="str">
        <f aca="false">IF(OR(A2712="Insumo",A2712="Composição Auxiliar"),J2712,"")</f>
        <v/>
      </c>
      <c r="N2712" s="81" t="str">
        <f aca="false">IF(E2712="Mão de Obra",J2712,"")</f>
        <v/>
      </c>
      <c r="O2712" s="81" t="str">
        <f aca="false">IF(N2712&lt;&gt;"","",M2712)</f>
        <v/>
      </c>
      <c r="P2712" s="82" t="str">
        <f aca="false">IF(A2712="Composição",B2712,"")</f>
        <v/>
      </c>
      <c r="Q2712" s="81" t="str">
        <f aca="false">IF(P2712&lt;&gt;"",SUMIF(L2712:L2712,L2712,N2712:N2712),"")</f>
        <v/>
      </c>
      <c r="R2712" s="81" t="str">
        <f aca="false">IF(P2712&lt;&gt;"",SUMIF(L2712:L2712,L2712,O2712:O2712),"")</f>
        <v/>
      </c>
    </row>
    <row r="2713" customFormat="false" ht="15" hidden="false" customHeight="false" outlineLevel="0" collapsed="false">
      <c r="A2713" s="102"/>
      <c r="B2713" s="102"/>
      <c r="C2713" s="102"/>
      <c r="D2713" s="102"/>
      <c r="E2713" s="102"/>
      <c r="F2713" s="103"/>
      <c r="G2713" s="102"/>
      <c r="H2713" s="104"/>
      <c r="I2713" s="104"/>
      <c r="J2713" s="103"/>
      <c r="L2713" s="63" t="n">
        <f aca="false">IF(AND(A2714&lt;&gt;"",A2713=""),L2712+1,L2712)</f>
        <v>264</v>
      </c>
      <c r="M2713" s="80" t="str">
        <f aca="false">IF(OR(A2713="Insumo",A2713="Composição Auxiliar"),J2713,"")</f>
        <v/>
      </c>
      <c r="N2713" s="81" t="str">
        <f aca="false">IF(E2713="Mão de Obra",J2713,"")</f>
        <v/>
      </c>
      <c r="O2713" s="81" t="str">
        <f aca="false">IF(N2713&lt;&gt;"","",M2713)</f>
        <v/>
      </c>
      <c r="P2713" s="82" t="str">
        <f aca="false">IF(A2713="Composição",B2713,"")</f>
        <v/>
      </c>
      <c r="Q2713" s="81" t="str">
        <f aca="false">IF(P2713&lt;&gt;"",SUMIF(L2713:L2713,L2713,N2713:N2713),"")</f>
        <v/>
      </c>
      <c r="R2713" s="81" t="str">
        <f aca="false">IF(P2713&lt;&gt;"",SUMIF(L2713:L2713,L2713,O2713:O2713),"")</f>
        <v/>
      </c>
    </row>
    <row r="2714" customFormat="false" ht="15" hidden="false" customHeight="false" outlineLevel="0" collapsed="false">
      <c r="A2714" s="108"/>
      <c r="B2714" s="108"/>
      <c r="C2714" s="108"/>
      <c r="D2714" s="108"/>
      <c r="E2714" s="108"/>
      <c r="F2714" s="108"/>
      <c r="G2714" s="108"/>
      <c r="H2714" s="108"/>
      <c r="I2714" s="108"/>
      <c r="J2714" s="108"/>
      <c r="L2714" s="63" t="n">
        <f aca="false">IF(AND(A2715&lt;&gt;"",A2714=""),L2713+1,L2713)</f>
        <v>264</v>
      </c>
      <c r="M2714" s="80" t="str">
        <f aca="false">IF(OR(A2714="Insumo",A2714="Composição Auxiliar"),J2714,"")</f>
        <v/>
      </c>
      <c r="N2714" s="81" t="str">
        <f aca="false">IF(E2714="Mão de Obra",J2714,"")</f>
        <v/>
      </c>
      <c r="O2714" s="81" t="str">
        <f aca="false">IF(N2714&lt;&gt;"","",M2714)</f>
        <v/>
      </c>
      <c r="P2714" s="82" t="str">
        <f aca="false">IF(A2714="Composição",B2714,"")</f>
        <v/>
      </c>
      <c r="Q2714" s="81" t="str">
        <f aca="false">IF(P2714&lt;&gt;"",SUMIF(L2714:L2714,L2714,N2714:N2714),"")</f>
        <v/>
      </c>
      <c r="R2714" s="81" t="str">
        <f aca="false">IF(P2714&lt;&gt;"",SUMIF(L2714:L2714,L2714,O2714:O2714),"")</f>
        <v/>
      </c>
    </row>
    <row r="2715" customFormat="false" ht="15" hidden="false" customHeight="true" outlineLevel="0" collapsed="false">
      <c r="A2715" s="83"/>
      <c r="B2715" s="84" t="s">
        <v>655</v>
      </c>
      <c r="C2715" s="83" t="s">
        <v>656</v>
      </c>
      <c r="D2715" s="83" t="s">
        <v>657</v>
      </c>
      <c r="E2715" s="83" t="s">
        <v>658</v>
      </c>
      <c r="F2715" s="83"/>
      <c r="G2715" s="85" t="s">
        <v>659</v>
      </c>
      <c r="H2715" s="84" t="s">
        <v>660</v>
      </c>
      <c r="I2715" s="84" t="s">
        <v>661</v>
      </c>
      <c r="J2715" s="84" t="s">
        <v>662</v>
      </c>
      <c r="L2715" s="63" t="n">
        <f aca="false">IF(AND(A2716&lt;&gt;"",A2715=""),L2714+1,L2714)</f>
        <v>265</v>
      </c>
      <c r="M2715" s="80" t="str">
        <f aca="false">IF(OR(A2715="Insumo",A2715="Composição Auxiliar"),J2715,"")</f>
        <v/>
      </c>
      <c r="N2715" s="81" t="str">
        <f aca="false">IF(E2715="Mão de Obra",J2715,"")</f>
        <v/>
      </c>
      <c r="O2715" s="81" t="str">
        <f aca="false">IF(N2715&lt;&gt;"","",M2715)</f>
        <v/>
      </c>
      <c r="P2715" s="82" t="str">
        <f aca="false">IF(A2715="Composição",B2715,"")</f>
        <v/>
      </c>
      <c r="Q2715" s="81" t="str">
        <f aca="false">IF(P2715&lt;&gt;"",SUMIF(L2715:L2715,L2715,N2715:N2715),"")</f>
        <v/>
      </c>
      <c r="R2715" s="81" t="str">
        <f aca="false">IF(P2715&lt;&gt;"",SUMIF(L2715:L2715,L2715,O2715:O2715),"")</f>
        <v/>
      </c>
    </row>
    <row r="2716" customFormat="false" ht="25.5" hidden="false" customHeight="true" outlineLevel="0" collapsed="false">
      <c r="A2716" s="86" t="s">
        <v>663</v>
      </c>
      <c r="B2716" s="87" t="s">
        <v>996</v>
      </c>
      <c r="C2716" s="86" t="s">
        <v>664</v>
      </c>
      <c r="D2716" s="86" t="s">
        <v>997</v>
      </c>
      <c r="E2716" s="86" t="s">
        <v>675</v>
      </c>
      <c r="F2716" s="86"/>
      <c r="G2716" s="88" t="s">
        <v>925</v>
      </c>
      <c r="H2716" s="89" t="n">
        <v>1</v>
      </c>
      <c r="I2716" s="90" t="n">
        <f aca="false">SUMIF(L:L,$L2716,M:M)</f>
        <v>12.41</v>
      </c>
      <c r="J2716" s="90" t="n">
        <f aca="false">TRUNC(H2716*I2716,2)</f>
        <v>12.41</v>
      </c>
      <c r="L2716" s="63" t="n">
        <f aca="false">IF(AND(A2717&lt;&gt;"",A2716=""),L2715+1,L2715)</f>
        <v>265</v>
      </c>
      <c r="M2716" s="80" t="str">
        <f aca="false">IF(OR(A2716="Insumo",A2716="Composição Auxiliar"),J2716,"")</f>
        <v/>
      </c>
      <c r="N2716" s="81" t="str">
        <f aca="false">IF(E2716="Mão de Obra",J2716,"")</f>
        <v/>
      </c>
      <c r="O2716" s="81" t="str">
        <f aca="false">IF(N2716&lt;&gt;"","",M2716)</f>
        <v/>
      </c>
      <c r="P2716" s="82" t="str">
        <f aca="false">IF(A2716="Composição",B2716,"")</f>
        <v> 96549 </v>
      </c>
      <c r="Q2716" s="81" t="n">
        <f aca="false">IF(P2716&lt;&gt;"",SUMIF(L2716:L2716,L2716,N2716:N2716),"")</f>
        <v>0</v>
      </c>
      <c r="R2716" s="81" t="n">
        <f aca="false">IF(P2716&lt;&gt;"",SUMIF(L2716:L2716,L2716,O2716:O2716),"")</f>
        <v>0</v>
      </c>
    </row>
    <row r="2717" customFormat="false" ht="25.5" hidden="false" customHeight="true" outlineLevel="0" collapsed="false">
      <c r="A2717" s="91" t="s">
        <v>668</v>
      </c>
      <c r="B2717" s="92" t="s">
        <v>1771</v>
      </c>
      <c r="C2717" s="91" t="s">
        <v>664</v>
      </c>
      <c r="D2717" s="91" t="s">
        <v>1772</v>
      </c>
      <c r="E2717" s="91" t="s">
        <v>671</v>
      </c>
      <c r="F2717" s="91"/>
      <c r="G2717" s="93" t="s">
        <v>672</v>
      </c>
      <c r="H2717" s="94" t="n">
        <v>0.012</v>
      </c>
      <c r="I2717" s="95" t="n">
        <f aca="false">SUMIFS(J:J,A:A,"Composição",B:B,$B2717)</f>
        <v>18.94</v>
      </c>
      <c r="J2717" s="95" t="n">
        <f aca="false">TRUNC(H2717*I2717,2)</f>
        <v>0.22</v>
      </c>
      <c r="L2717" s="63" t="n">
        <f aca="false">IF(AND(A2718&lt;&gt;"",A2717=""),L2716+1,L2716)</f>
        <v>265</v>
      </c>
      <c r="M2717" s="80" t="n">
        <f aca="false">IF(OR(A2717="Insumo",A2717="Composição Auxiliar"),J2717,"")</f>
        <v>0.22</v>
      </c>
      <c r="N2717" s="81" t="str">
        <f aca="false">IF(E2717="Mão de Obra",J2717,"")</f>
        <v/>
      </c>
      <c r="O2717" s="81" t="n">
        <f aca="false">IF(N2717&lt;&gt;"","",M2717)</f>
        <v>0.22</v>
      </c>
      <c r="P2717" s="82" t="str">
        <f aca="false">IF(A2717="Composição",B2717,"")</f>
        <v/>
      </c>
      <c r="Q2717" s="81" t="str">
        <f aca="false">IF(P2717&lt;&gt;"",SUMIF(L2717:L2717,L2717,N2717:N2717),"")</f>
        <v/>
      </c>
      <c r="R2717" s="81" t="str">
        <f aca="false">IF(P2717&lt;&gt;"",SUMIF(L2717:L2717,L2717,O2717:O2717),"")</f>
        <v/>
      </c>
    </row>
    <row r="2718" customFormat="false" ht="25.5" hidden="false" customHeight="true" outlineLevel="0" collapsed="false">
      <c r="A2718" s="91" t="s">
        <v>668</v>
      </c>
      <c r="B2718" s="92" t="s">
        <v>1829</v>
      </c>
      <c r="C2718" s="91" t="s">
        <v>664</v>
      </c>
      <c r="D2718" s="91" t="s">
        <v>1830</v>
      </c>
      <c r="E2718" s="91" t="s">
        <v>675</v>
      </c>
      <c r="F2718" s="91"/>
      <c r="G2718" s="93" t="s">
        <v>925</v>
      </c>
      <c r="H2718" s="94" t="n">
        <v>1</v>
      </c>
      <c r="I2718" s="95" t="n">
        <f aca="false">SUMIFS(J:J,A:A,"Composição",B:B,$B2718)</f>
        <v>10.8</v>
      </c>
      <c r="J2718" s="95" t="n">
        <f aca="false">TRUNC(H2718*I2718,2)</f>
        <v>10.8</v>
      </c>
      <c r="L2718" s="63" t="n">
        <f aca="false">IF(AND(A2719&lt;&gt;"",A2718=""),L2717+1,L2717)</f>
        <v>265</v>
      </c>
      <c r="M2718" s="80" t="n">
        <f aca="false">IF(OR(A2718="Insumo",A2718="Composição Auxiliar"),J2718,"")</f>
        <v>10.8</v>
      </c>
      <c r="N2718" s="81" t="str">
        <f aca="false">IF(E2718="Mão de Obra",J2718,"")</f>
        <v/>
      </c>
      <c r="O2718" s="81" t="n">
        <f aca="false">IF(N2718&lt;&gt;"","",M2718)</f>
        <v>10.8</v>
      </c>
      <c r="P2718" s="82" t="str">
        <f aca="false">IF(A2718="Composição",B2718,"")</f>
        <v/>
      </c>
      <c r="Q2718" s="81" t="str">
        <f aca="false">IF(P2718&lt;&gt;"",SUMIF(L2718:L2718,L2718,N2718:N2718),"")</f>
        <v/>
      </c>
      <c r="R2718" s="81" t="str">
        <f aca="false">IF(P2718&lt;&gt;"",SUMIF(L2718:L2718,L2718,O2718:O2718),"")</f>
        <v/>
      </c>
    </row>
    <row r="2719" customFormat="false" ht="25.5" hidden="false" customHeight="true" outlineLevel="0" collapsed="false">
      <c r="A2719" s="91" t="s">
        <v>668</v>
      </c>
      <c r="B2719" s="92" t="s">
        <v>1817</v>
      </c>
      <c r="C2719" s="91" t="s">
        <v>664</v>
      </c>
      <c r="D2719" s="91" t="s">
        <v>1818</v>
      </c>
      <c r="E2719" s="91" t="s">
        <v>671</v>
      </c>
      <c r="F2719" s="91"/>
      <c r="G2719" s="93" t="s">
        <v>672</v>
      </c>
      <c r="H2719" s="94" t="n">
        <v>0.0365</v>
      </c>
      <c r="I2719" s="95" t="n">
        <f aca="false">SUMIFS(J:J,A:A,"Composição",B:B,$B2719)</f>
        <v>23.5</v>
      </c>
      <c r="J2719" s="95" t="n">
        <f aca="false">TRUNC(H2719*I2719,2)</f>
        <v>0.85</v>
      </c>
      <c r="L2719" s="63" t="n">
        <f aca="false">IF(AND(A2720&lt;&gt;"",A2719=""),L2718+1,L2718)</f>
        <v>265</v>
      </c>
      <c r="M2719" s="80" t="n">
        <f aca="false">IF(OR(A2719="Insumo",A2719="Composição Auxiliar"),J2719,"")</f>
        <v>0.85</v>
      </c>
      <c r="N2719" s="81" t="str">
        <f aca="false">IF(E2719="Mão de Obra",J2719,"")</f>
        <v/>
      </c>
      <c r="O2719" s="81" t="n">
        <f aca="false">IF(N2719&lt;&gt;"","",M2719)</f>
        <v>0.85</v>
      </c>
      <c r="P2719" s="82" t="str">
        <f aca="false">IF(A2719="Composição",B2719,"")</f>
        <v/>
      </c>
      <c r="Q2719" s="81" t="str">
        <f aca="false">IF(P2719&lt;&gt;"",SUMIF(L2719:L2719,L2719,N2719:N2719),"")</f>
        <v/>
      </c>
      <c r="R2719" s="81" t="str">
        <f aca="false">IF(P2719&lt;&gt;"",SUMIF(L2719:L2719,L2719,O2719:O2719),"")</f>
        <v/>
      </c>
    </row>
    <row r="2720" customFormat="false" ht="25.5" hidden="false" customHeight="false" outlineLevel="0" collapsed="false">
      <c r="A2720" s="96" t="s">
        <v>679</v>
      </c>
      <c r="B2720" s="97" t="s">
        <v>1824</v>
      </c>
      <c r="C2720" s="96" t="str">
        <f aca="false">VLOOKUP(B2720,INSUMOS!$A:$I,2,0)</f>
        <v>SINAPI</v>
      </c>
      <c r="D2720" s="96" t="str">
        <f aca="false">VLOOKUP(B2720,INSUMOS!$A:$I,3,0)</f>
        <v>ARAME RECOZIDO 16 BWG, D = 1,65 MM (0,016 KG/M) OU 18 BWG, D = 1,25 MM (0,01 KG/M)</v>
      </c>
      <c r="E2720" s="98" t="str">
        <f aca="false">VLOOKUP(B2720,INSUMOS!$A:$I,4,0)</f>
        <v>Material</v>
      </c>
      <c r="F2720" s="98"/>
      <c r="G2720" s="99" t="str">
        <f aca="false">VLOOKUP(B2720,INSUMOS!$A:$I,5,0)</f>
        <v>KG</v>
      </c>
      <c r="H2720" s="100" t="n">
        <v>0.025</v>
      </c>
      <c r="I2720" s="101" t="n">
        <f aca="false">VLOOKUP(B2720,INSUMOS!$A:$I,8,0)</f>
        <v>21</v>
      </c>
      <c r="J2720" s="101" t="n">
        <f aca="false">TRUNC(H2720*I2720,2)</f>
        <v>0.52</v>
      </c>
      <c r="L2720" s="63" t="n">
        <f aca="false">IF(AND(A2721&lt;&gt;"",A2720=""),L2719+1,L2719)</f>
        <v>265</v>
      </c>
      <c r="M2720" s="80" t="n">
        <f aca="false">IF(OR(A2720="Insumo",A2720="Composição Auxiliar"),J2720,"")</f>
        <v>0.52</v>
      </c>
      <c r="N2720" s="81" t="str">
        <f aca="false">IF(E2720="Mão de Obra",J2720,"")</f>
        <v/>
      </c>
      <c r="O2720" s="81" t="n">
        <f aca="false">IF(N2720&lt;&gt;"","",M2720)</f>
        <v>0.52</v>
      </c>
      <c r="P2720" s="82" t="str">
        <f aca="false">IF(A2720="Composição",B2720,"")</f>
        <v/>
      </c>
      <c r="Q2720" s="81" t="str">
        <f aca="false">IF(P2720&lt;&gt;"",SUMIF(L2720:L2720,L2720,N2720:N2720),"")</f>
        <v/>
      </c>
      <c r="R2720" s="81" t="str">
        <f aca="false">IF(P2720&lt;&gt;"",SUMIF(L2720:L2720,L2720,O2720:O2720),"")</f>
        <v/>
      </c>
    </row>
    <row r="2721" customFormat="false" ht="25.5" hidden="false" customHeight="false" outlineLevel="0" collapsed="false">
      <c r="A2721" s="96" t="s">
        <v>679</v>
      </c>
      <c r="B2721" s="97" t="s">
        <v>1100</v>
      </c>
      <c r="C2721" s="96" t="str">
        <f aca="false">VLOOKUP(B2721,INSUMOS!$A:$I,2,0)</f>
        <v>SINAPI</v>
      </c>
      <c r="D2721" s="96" t="str">
        <f aca="false">VLOOKUP(B2721,INSUMOS!$A:$I,3,0)</f>
        <v>ESPACADOR / DISTANCIADOR CIRCULAR COM ENTRADA LATERAL, EM PLASTICO, PARA VERGALHAO *4,2 A 12,5* MM, COBRIMENTO 20 MM</v>
      </c>
      <c r="E2721" s="98" t="str">
        <f aca="false">VLOOKUP(B2721,INSUMOS!$A:$I,4,0)</f>
        <v>Material</v>
      </c>
      <c r="F2721" s="98"/>
      <c r="G2721" s="99" t="str">
        <f aca="false">VLOOKUP(B2721,INSUMOS!$A:$I,5,0)</f>
        <v>UN</v>
      </c>
      <c r="H2721" s="100" t="n">
        <v>0.136</v>
      </c>
      <c r="I2721" s="101" t="n">
        <f aca="false">VLOOKUP(B2721,INSUMOS!$A:$I,8,0)</f>
        <v>0.22</v>
      </c>
      <c r="J2721" s="101" t="n">
        <f aca="false">TRUNC(H2721*I2721,2)</f>
        <v>0.02</v>
      </c>
      <c r="L2721" s="63" t="n">
        <f aca="false">IF(AND(A2722&lt;&gt;"",A2721=""),L2720+1,L2720)</f>
        <v>265</v>
      </c>
      <c r="M2721" s="80" t="n">
        <f aca="false">IF(OR(A2721="Insumo",A2721="Composição Auxiliar"),J2721,"")</f>
        <v>0.02</v>
      </c>
      <c r="N2721" s="81" t="str">
        <f aca="false">IF(E2721="Mão de Obra",J2721,"")</f>
        <v/>
      </c>
      <c r="O2721" s="81" t="n">
        <f aca="false">IF(N2721&lt;&gt;"","",M2721)</f>
        <v>0.02</v>
      </c>
      <c r="P2721" s="82" t="str">
        <f aca="false">IF(A2721="Composição",B2721,"")</f>
        <v/>
      </c>
      <c r="Q2721" s="81" t="str">
        <f aca="false">IF(P2721&lt;&gt;"",SUMIF(L2721:L2721,L2721,N2721:N2721),"")</f>
        <v/>
      </c>
      <c r="R2721" s="81" t="str">
        <f aca="false">IF(P2721&lt;&gt;"",SUMIF(L2721:L2721,L2721,O2721:O2721),"")</f>
        <v/>
      </c>
    </row>
    <row r="2722" customFormat="false" ht="14.25" hidden="false" customHeight="false" outlineLevel="0" collapsed="false">
      <c r="A2722" s="102"/>
      <c r="B2722" s="102"/>
      <c r="C2722" s="102"/>
      <c r="D2722" s="102"/>
      <c r="E2722" s="102"/>
      <c r="F2722" s="103"/>
      <c r="G2722" s="102"/>
      <c r="H2722" s="103"/>
      <c r="I2722" s="102"/>
      <c r="J2722" s="103"/>
      <c r="L2722" s="63" t="n">
        <f aca="false">IF(AND(A2723&lt;&gt;"",A2722=""),L2721+1,L2721)</f>
        <v>265</v>
      </c>
      <c r="M2722" s="80" t="str">
        <f aca="false">IF(OR(A2722="Insumo",A2722="Composição Auxiliar"),J2722,"")</f>
        <v/>
      </c>
      <c r="N2722" s="81" t="str">
        <f aca="false">IF(E2722="Mão de Obra",J2722,"")</f>
        <v/>
      </c>
      <c r="O2722" s="81" t="str">
        <f aca="false">IF(N2722&lt;&gt;"","",M2722)</f>
        <v/>
      </c>
      <c r="P2722" s="82" t="str">
        <f aca="false">IF(A2722="Composição",B2722,"")</f>
        <v/>
      </c>
      <c r="Q2722" s="81" t="str">
        <f aca="false">IF(P2722&lt;&gt;"",SUMIF(L2722:L2722,L2722,N2722:N2722),"")</f>
        <v/>
      </c>
      <c r="R2722" s="81" t="str">
        <f aca="false">IF(P2722&lt;&gt;"",SUMIF(L2722:L2722,L2722,O2722:O2722),"")</f>
        <v/>
      </c>
    </row>
    <row r="2723" customFormat="false" ht="15" hidden="false" customHeight="false" outlineLevel="0" collapsed="false">
      <c r="A2723" s="102"/>
      <c r="B2723" s="102"/>
      <c r="C2723" s="102"/>
      <c r="D2723" s="102"/>
      <c r="E2723" s="102"/>
      <c r="F2723" s="103"/>
      <c r="G2723" s="102"/>
      <c r="H2723" s="104"/>
      <c r="I2723" s="104"/>
      <c r="J2723" s="103"/>
      <c r="L2723" s="63" t="n">
        <f aca="false">IF(AND(A2724&lt;&gt;"",A2723=""),L2722+1,L2722)</f>
        <v>265</v>
      </c>
      <c r="M2723" s="80" t="str">
        <f aca="false">IF(OR(A2723="Insumo",A2723="Composição Auxiliar"),J2723,"")</f>
        <v/>
      </c>
      <c r="N2723" s="81" t="str">
        <f aca="false">IF(E2723="Mão de Obra",J2723,"")</f>
        <v/>
      </c>
      <c r="O2723" s="81" t="str">
        <f aca="false">IF(N2723&lt;&gt;"","",M2723)</f>
        <v/>
      </c>
      <c r="P2723" s="82" t="str">
        <f aca="false">IF(A2723="Composição",B2723,"")</f>
        <v/>
      </c>
      <c r="Q2723" s="81" t="str">
        <f aca="false">IF(P2723&lt;&gt;"",SUMIF(L2723:L2723,L2723,N2723:N2723),"")</f>
        <v/>
      </c>
      <c r="R2723" s="81" t="str">
        <f aca="false">IF(P2723&lt;&gt;"",SUMIF(L2723:L2723,L2723,O2723:O2723),"")</f>
        <v/>
      </c>
    </row>
    <row r="2724" customFormat="false" ht="15" hidden="false" customHeight="false" outlineLevel="0" collapsed="false">
      <c r="A2724" s="108"/>
      <c r="B2724" s="108"/>
      <c r="C2724" s="108"/>
      <c r="D2724" s="108"/>
      <c r="E2724" s="108"/>
      <c r="F2724" s="108"/>
      <c r="G2724" s="108"/>
      <c r="H2724" s="108"/>
      <c r="I2724" s="108"/>
      <c r="J2724" s="108"/>
      <c r="L2724" s="63" t="n">
        <f aca="false">IF(AND(A2725&lt;&gt;"",A2724=""),L2723+1,L2723)</f>
        <v>265</v>
      </c>
      <c r="M2724" s="80" t="str">
        <f aca="false">IF(OR(A2724="Insumo",A2724="Composição Auxiliar"),J2724,"")</f>
        <v/>
      </c>
      <c r="N2724" s="81" t="str">
        <f aca="false">IF(E2724="Mão de Obra",J2724,"")</f>
        <v/>
      </c>
      <c r="O2724" s="81" t="str">
        <f aca="false">IF(N2724&lt;&gt;"","",M2724)</f>
        <v/>
      </c>
      <c r="P2724" s="82" t="str">
        <f aca="false">IF(A2724="Composição",B2724,"")</f>
        <v/>
      </c>
      <c r="Q2724" s="81" t="str">
        <f aca="false">IF(P2724&lt;&gt;"",SUMIF(L2724:L2724,L2724,N2724:N2724),"")</f>
        <v/>
      </c>
      <c r="R2724" s="81" t="str">
        <f aca="false">IF(P2724&lt;&gt;"",SUMIF(L2724:L2724,L2724,O2724:O2724),"")</f>
        <v/>
      </c>
    </row>
    <row r="2725" customFormat="false" ht="15" hidden="false" customHeight="true" outlineLevel="0" collapsed="false">
      <c r="A2725" s="83"/>
      <c r="B2725" s="84" t="s">
        <v>655</v>
      </c>
      <c r="C2725" s="83" t="s">
        <v>656</v>
      </c>
      <c r="D2725" s="83" t="s">
        <v>657</v>
      </c>
      <c r="E2725" s="83" t="s">
        <v>658</v>
      </c>
      <c r="F2725" s="83"/>
      <c r="G2725" s="85" t="s">
        <v>659</v>
      </c>
      <c r="H2725" s="84" t="s">
        <v>660</v>
      </c>
      <c r="I2725" s="84" t="s">
        <v>661</v>
      </c>
      <c r="J2725" s="84" t="s">
        <v>662</v>
      </c>
      <c r="L2725" s="63" t="n">
        <f aca="false">IF(AND(A2726&lt;&gt;"",A2725=""),L2724+1,L2724)</f>
        <v>266</v>
      </c>
      <c r="M2725" s="80" t="str">
        <f aca="false">IF(OR(A2725="Insumo",A2725="Composição Auxiliar"),J2725,"")</f>
        <v/>
      </c>
      <c r="N2725" s="81" t="str">
        <f aca="false">IF(E2725="Mão de Obra",J2725,"")</f>
        <v/>
      </c>
      <c r="O2725" s="81" t="str">
        <f aca="false">IF(N2725&lt;&gt;"","",M2725)</f>
        <v/>
      </c>
      <c r="P2725" s="82" t="str">
        <f aca="false">IF(A2725="Composição",B2725,"")</f>
        <v/>
      </c>
      <c r="Q2725" s="81" t="str">
        <f aca="false">IF(P2725&lt;&gt;"",SUMIF(L2725:L2725,L2725,N2725:N2725),"")</f>
        <v/>
      </c>
      <c r="R2725" s="81" t="str">
        <f aca="false">IF(P2725&lt;&gt;"",SUMIF(L2725:L2725,L2725,O2725:O2725),"")</f>
        <v/>
      </c>
    </row>
    <row r="2726" customFormat="false" ht="25.5" hidden="false" customHeight="true" outlineLevel="0" collapsed="false">
      <c r="A2726" s="86" t="s">
        <v>663</v>
      </c>
      <c r="B2726" s="87" t="s">
        <v>990</v>
      </c>
      <c r="C2726" s="86" t="s">
        <v>664</v>
      </c>
      <c r="D2726" s="86" t="s">
        <v>991</v>
      </c>
      <c r="E2726" s="86" t="s">
        <v>675</v>
      </c>
      <c r="F2726" s="86"/>
      <c r="G2726" s="88" t="s">
        <v>925</v>
      </c>
      <c r="H2726" s="89" t="n">
        <v>1</v>
      </c>
      <c r="I2726" s="90" t="n">
        <f aca="false">SUMIF(L:L,$L2726,M:M)</f>
        <v>12.1</v>
      </c>
      <c r="J2726" s="90" t="n">
        <f aca="false">TRUNC(H2726*I2726,2)</f>
        <v>12.1</v>
      </c>
      <c r="L2726" s="63" t="n">
        <f aca="false">IF(AND(A2727&lt;&gt;"",A2726=""),L2725+1,L2725)</f>
        <v>266</v>
      </c>
      <c r="M2726" s="80" t="str">
        <f aca="false">IF(OR(A2726="Insumo",A2726="Composição Auxiliar"),J2726,"")</f>
        <v/>
      </c>
      <c r="N2726" s="81" t="str">
        <f aca="false">IF(E2726="Mão de Obra",J2726,"")</f>
        <v/>
      </c>
      <c r="O2726" s="81" t="str">
        <f aca="false">IF(N2726&lt;&gt;"","",M2726)</f>
        <v/>
      </c>
      <c r="P2726" s="82" t="str">
        <f aca="false">IF(A2726="Composição",B2726,"")</f>
        <v> 96550 </v>
      </c>
      <c r="Q2726" s="81" t="n">
        <f aca="false">IF(P2726&lt;&gt;"",SUMIF(L2726:L2726,L2726,N2726:N2726),"")</f>
        <v>0</v>
      </c>
      <c r="R2726" s="81" t="n">
        <f aca="false">IF(P2726&lt;&gt;"",SUMIF(L2726:L2726,L2726,O2726:O2726),"")</f>
        <v>0</v>
      </c>
    </row>
    <row r="2727" customFormat="false" ht="25.5" hidden="false" customHeight="true" outlineLevel="0" collapsed="false">
      <c r="A2727" s="91" t="s">
        <v>668</v>
      </c>
      <c r="B2727" s="92" t="s">
        <v>1817</v>
      </c>
      <c r="C2727" s="91" t="s">
        <v>664</v>
      </c>
      <c r="D2727" s="91" t="s">
        <v>1818</v>
      </c>
      <c r="E2727" s="91" t="s">
        <v>671</v>
      </c>
      <c r="F2727" s="91"/>
      <c r="G2727" s="93" t="s">
        <v>672</v>
      </c>
      <c r="H2727" s="94" t="n">
        <v>0.026</v>
      </c>
      <c r="I2727" s="95" t="n">
        <f aca="false">SUMIFS(J:J,A:A,"Composição",B:B,$B2727)</f>
        <v>23.5</v>
      </c>
      <c r="J2727" s="95" t="n">
        <f aca="false">TRUNC(H2727*I2727,2)</f>
        <v>0.61</v>
      </c>
      <c r="L2727" s="63" t="n">
        <f aca="false">IF(AND(A2728&lt;&gt;"",A2727=""),L2726+1,L2726)</f>
        <v>266</v>
      </c>
      <c r="M2727" s="80" t="n">
        <f aca="false">IF(OR(A2727="Insumo",A2727="Composição Auxiliar"),J2727,"")</f>
        <v>0.61</v>
      </c>
      <c r="N2727" s="81" t="str">
        <f aca="false">IF(E2727="Mão de Obra",J2727,"")</f>
        <v/>
      </c>
      <c r="O2727" s="81" t="n">
        <f aca="false">IF(N2727&lt;&gt;"","",M2727)</f>
        <v>0.61</v>
      </c>
      <c r="P2727" s="82" t="str">
        <f aca="false">IF(A2727="Composição",B2727,"")</f>
        <v/>
      </c>
      <c r="Q2727" s="81" t="str">
        <f aca="false">IF(P2727&lt;&gt;"",SUMIF(L2727:L2727,L2727,N2727:N2727),"")</f>
        <v/>
      </c>
      <c r="R2727" s="81" t="str">
        <f aca="false">IF(P2727&lt;&gt;"",SUMIF(L2727:L2727,L2727,O2727:O2727),"")</f>
        <v/>
      </c>
    </row>
    <row r="2728" customFormat="false" ht="25.5" hidden="false" customHeight="true" outlineLevel="0" collapsed="false">
      <c r="A2728" s="91" t="s">
        <v>668</v>
      </c>
      <c r="B2728" s="92" t="s">
        <v>1771</v>
      </c>
      <c r="C2728" s="91" t="s">
        <v>664</v>
      </c>
      <c r="D2728" s="91" t="s">
        <v>1772</v>
      </c>
      <c r="E2728" s="91" t="s">
        <v>671</v>
      </c>
      <c r="F2728" s="91"/>
      <c r="G2728" s="93" t="s">
        <v>672</v>
      </c>
      <c r="H2728" s="94" t="n">
        <v>0.0085</v>
      </c>
      <c r="I2728" s="95" t="n">
        <f aca="false">SUMIFS(J:J,A:A,"Composição",B:B,$B2728)</f>
        <v>18.94</v>
      </c>
      <c r="J2728" s="95" t="n">
        <f aca="false">TRUNC(H2728*I2728,2)</f>
        <v>0.16</v>
      </c>
      <c r="L2728" s="63" t="n">
        <f aca="false">IF(AND(A2729&lt;&gt;"",A2728=""),L2727+1,L2727)</f>
        <v>266</v>
      </c>
      <c r="M2728" s="80" t="n">
        <f aca="false">IF(OR(A2728="Insumo",A2728="Composição Auxiliar"),J2728,"")</f>
        <v>0.16</v>
      </c>
      <c r="N2728" s="81" t="str">
        <f aca="false">IF(E2728="Mão de Obra",J2728,"")</f>
        <v/>
      </c>
      <c r="O2728" s="81" t="n">
        <f aca="false">IF(N2728&lt;&gt;"","",M2728)</f>
        <v>0.16</v>
      </c>
      <c r="P2728" s="82" t="str">
        <f aca="false">IF(A2728="Composição",B2728,"")</f>
        <v/>
      </c>
      <c r="Q2728" s="81" t="str">
        <f aca="false">IF(P2728&lt;&gt;"",SUMIF(L2728:L2728,L2728,N2728:N2728),"")</f>
        <v/>
      </c>
      <c r="R2728" s="81" t="str">
        <f aca="false">IF(P2728&lt;&gt;"",SUMIF(L2728:L2728,L2728,O2728:O2728),"")</f>
        <v/>
      </c>
    </row>
    <row r="2729" customFormat="false" ht="25.5" hidden="false" customHeight="true" outlineLevel="0" collapsed="false">
      <c r="A2729" s="91" t="s">
        <v>668</v>
      </c>
      <c r="B2729" s="92" t="s">
        <v>1831</v>
      </c>
      <c r="C2729" s="91" t="s">
        <v>664</v>
      </c>
      <c r="D2729" s="91" t="s">
        <v>1832</v>
      </c>
      <c r="E2729" s="91" t="s">
        <v>675</v>
      </c>
      <c r="F2729" s="91"/>
      <c r="G2729" s="93" t="s">
        <v>925</v>
      </c>
      <c r="H2729" s="94" t="n">
        <v>1</v>
      </c>
      <c r="I2729" s="95" t="n">
        <f aca="false">SUMIFS(J:J,A:A,"Composição",B:B,$B2729)</f>
        <v>10.79</v>
      </c>
      <c r="J2729" s="95" t="n">
        <f aca="false">TRUNC(H2729*I2729,2)</f>
        <v>10.79</v>
      </c>
      <c r="L2729" s="63" t="n">
        <f aca="false">IF(AND(A2730&lt;&gt;"",A2729=""),L2728+1,L2728)</f>
        <v>266</v>
      </c>
      <c r="M2729" s="80" t="n">
        <f aca="false">IF(OR(A2729="Insumo",A2729="Composição Auxiliar"),J2729,"")</f>
        <v>10.79</v>
      </c>
      <c r="N2729" s="81" t="str">
        <f aca="false">IF(E2729="Mão de Obra",J2729,"")</f>
        <v/>
      </c>
      <c r="O2729" s="81" t="n">
        <f aca="false">IF(N2729&lt;&gt;"","",M2729)</f>
        <v>10.79</v>
      </c>
      <c r="P2729" s="82" t="str">
        <f aca="false">IF(A2729="Composição",B2729,"")</f>
        <v/>
      </c>
      <c r="Q2729" s="81" t="str">
        <f aca="false">IF(P2729&lt;&gt;"",SUMIF(L2729:L2729,L2729,N2729:N2729),"")</f>
        <v/>
      </c>
      <c r="R2729" s="81" t="str">
        <f aca="false">IF(P2729&lt;&gt;"",SUMIF(L2729:L2729,L2729,O2729:O2729),"")</f>
        <v/>
      </c>
    </row>
    <row r="2730" customFormat="false" ht="25.5" hidden="false" customHeight="false" outlineLevel="0" collapsed="false">
      <c r="A2730" s="96" t="s">
        <v>679</v>
      </c>
      <c r="B2730" s="97" t="s">
        <v>1100</v>
      </c>
      <c r="C2730" s="96" t="str">
        <f aca="false">VLOOKUP(B2730,INSUMOS!$A:$I,2,0)</f>
        <v>SINAPI</v>
      </c>
      <c r="D2730" s="96" t="str">
        <f aca="false">VLOOKUP(B2730,INSUMOS!$A:$I,3,0)</f>
        <v>ESPACADOR / DISTANCIADOR CIRCULAR COM ENTRADA LATERAL, EM PLASTICO, PARA VERGALHAO *4,2 A 12,5* MM, COBRIMENTO 20 MM</v>
      </c>
      <c r="E2730" s="98" t="str">
        <f aca="false">VLOOKUP(B2730,INSUMOS!$A:$I,4,0)</f>
        <v>Material</v>
      </c>
      <c r="F2730" s="98"/>
      <c r="G2730" s="99" t="str">
        <f aca="false">VLOOKUP(B2730,INSUMOS!$A:$I,5,0)</f>
        <v>UN</v>
      </c>
      <c r="H2730" s="100" t="n">
        <v>0.096</v>
      </c>
      <c r="I2730" s="101" t="n">
        <f aca="false">VLOOKUP(B2730,INSUMOS!$A:$I,8,0)</f>
        <v>0.22</v>
      </c>
      <c r="J2730" s="101" t="n">
        <f aca="false">TRUNC(H2730*I2730,2)</f>
        <v>0.02</v>
      </c>
      <c r="L2730" s="63" t="n">
        <f aca="false">IF(AND(A2731&lt;&gt;"",A2730=""),L2729+1,L2729)</f>
        <v>266</v>
      </c>
      <c r="M2730" s="80" t="n">
        <f aca="false">IF(OR(A2730="Insumo",A2730="Composição Auxiliar"),J2730,"")</f>
        <v>0.02</v>
      </c>
      <c r="N2730" s="81" t="str">
        <f aca="false">IF(E2730="Mão de Obra",J2730,"")</f>
        <v/>
      </c>
      <c r="O2730" s="81" t="n">
        <f aca="false">IF(N2730&lt;&gt;"","",M2730)</f>
        <v>0.02</v>
      </c>
      <c r="P2730" s="82" t="str">
        <f aca="false">IF(A2730="Composição",B2730,"")</f>
        <v/>
      </c>
      <c r="Q2730" s="81" t="str">
        <f aca="false">IF(P2730&lt;&gt;"",SUMIF(L2730:L2730,L2730,N2730:N2730),"")</f>
        <v/>
      </c>
      <c r="R2730" s="81" t="str">
        <f aca="false">IF(P2730&lt;&gt;"",SUMIF(L2730:L2730,L2730,O2730:O2730),"")</f>
        <v/>
      </c>
    </row>
    <row r="2731" customFormat="false" ht="25.5" hidden="false" customHeight="false" outlineLevel="0" collapsed="false">
      <c r="A2731" s="96" t="s">
        <v>679</v>
      </c>
      <c r="B2731" s="97" t="s">
        <v>1824</v>
      </c>
      <c r="C2731" s="96" t="str">
        <f aca="false">VLOOKUP(B2731,INSUMOS!$A:$I,2,0)</f>
        <v>SINAPI</v>
      </c>
      <c r="D2731" s="96" t="str">
        <f aca="false">VLOOKUP(B2731,INSUMOS!$A:$I,3,0)</f>
        <v>ARAME RECOZIDO 16 BWG, D = 1,65 MM (0,016 KG/M) OU 18 BWG, D = 1,25 MM (0,01 KG/M)</v>
      </c>
      <c r="E2731" s="98" t="str">
        <f aca="false">VLOOKUP(B2731,INSUMOS!$A:$I,4,0)</f>
        <v>Material</v>
      </c>
      <c r="F2731" s="98"/>
      <c r="G2731" s="99" t="str">
        <f aca="false">VLOOKUP(B2731,INSUMOS!$A:$I,5,0)</f>
        <v>KG</v>
      </c>
      <c r="H2731" s="100" t="n">
        <v>0.025</v>
      </c>
      <c r="I2731" s="101" t="n">
        <f aca="false">VLOOKUP(B2731,INSUMOS!$A:$I,8,0)</f>
        <v>21</v>
      </c>
      <c r="J2731" s="101" t="n">
        <f aca="false">TRUNC(H2731*I2731,2)</f>
        <v>0.52</v>
      </c>
      <c r="L2731" s="63" t="n">
        <f aca="false">IF(AND(A2732&lt;&gt;"",A2731=""),L2730+1,L2730)</f>
        <v>266</v>
      </c>
      <c r="M2731" s="80" t="n">
        <f aca="false">IF(OR(A2731="Insumo",A2731="Composição Auxiliar"),J2731,"")</f>
        <v>0.52</v>
      </c>
      <c r="N2731" s="81" t="str">
        <f aca="false">IF(E2731="Mão de Obra",J2731,"")</f>
        <v/>
      </c>
      <c r="O2731" s="81" t="n">
        <f aca="false">IF(N2731&lt;&gt;"","",M2731)</f>
        <v>0.52</v>
      </c>
      <c r="P2731" s="82" t="str">
        <f aca="false">IF(A2731="Composição",B2731,"")</f>
        <v/>
      </c>
      <c r="Q2731" s="81" t="str">
        <f aca="false">IF(P2731&lt;&gt;"",SUMIF(L2731:L2731,L2731,N2731:N2731),"")</f>
        <v/>
      </c>
      <c r="R2731" s="81" t="str">
        <f aca="false">IF(P2731&lt;&gt;"",SUMIF(L2731:L2731,L2731,O2731:O2731),"")</f>
        <v/>
      </c>
    </row>
    <row r="2732" customFormat="false" ht="14.25" hidden="false" customHeight="false" outlineLevel="0" collapsed="false">
      <c r="A2732" s="102"/>
      <c r="B2732" s="102"/>
      <c r="C2732" s="102"/>
      <c r="D2732" s="102"/>
      <c r="E2732" s="102"/>
      <c r="F2732" s="103"/>
      <c r="G2732" s="102"/>
      <c r="H2732" s="103"/>
      <c r="I2732" s="102"/>
      <c r="J2732" s="103"/>
      <c r="L2732" s="63" t="n">
        <f aca="false">IF(AND(A2733&lt;&gt;"",A2732=""),L2731+1,L2731)</f>
        <v>266</v>
      </c>
      <c r="M2732" s="80" t="str">
        <f aca="false">IF(OR(A2732="Insumo",A2732="Composição Auxiliar"),J2732,"")</f>
        <v/>
      </c>
      <c r="N2732" s="81" t="str">
        <f aca="false">IF(E2732="Mão de Obra",J2732,"")</f>
        <v/>
      </c>
      <c r="O2732" s="81" t="str">
        <f aca="false">IF(N2732&lt;&gt;"","",M2732)</f>
        <v/>
      </c>
      <c r="P2732" s="82" t="str">
        <f aca="false">IF(A2732="Composição",B2732,"")</f>
        <v/>
      </c>
      <c r="Q2732" s="81" t="str">
        <f aca="false">IF(P2732&lt;&gt;"",SUMIF(L2732:L2732,L2732,N2732:N2732),"")</f>
        <v/>
      </c>
      <c r="R2732" s="81" t="str">
        <f aca="false">IF(P2732&lt;&gt;"",SUMIF(L2732:L2732,L2732,O2732:O2732),"")</f>
        <v/>
      </c>
    </row>
    <row r="2733" customFormat="false" ht="15" hidden="false" customHeight="false" outlineLevel="0" collapsed="false">
      <c r="A2733" s="102"/>
      <c r="B2733" s="102"/>
      <c r="C2733" s="102"/>
      <c r="D2733" s="102"/>
      <c r="E2733" s="102"/>
      <c r="F2733" s="103"/>
      <c r="G2733" s="102"/>
      <c r="H2733" s="104"/>
      <c r="I2733" s="104"/>
      <c r="J2733" s="103"/>
      <c r="L2733" s="63" t="n">
        <f aca="false">IF(AND(A2734&lt;&gt;"",A2733=""),L2732+1,L2732)</f>
        <v>266</v>
      </c>
      <c r="M2733" s="80" t="str">
        <f aca="false">IF(OR(A2733="Insumo",A2733="Composição Auxiliar"),J2733,"")</f>
        <v/>
      </c>
      <c r="N2733" s="81" t="str">
        <f aca="false">IF(E2733="Mão de Obra",J2733,"")</f>
        <v/>
      </c>
      <c r="O2733" s="81" t="str">
        <f aca="false">IF(N2733&lt;&gt;"","",M2733)</f>
        <v/>
      </c>
      <c r="P2733" s="82" t="str">
        <f aca="false">IF(A2733="Composição",B2733,"")</f>
        <v/>
      </c>
      <c r="Q2733" s="81" t="str">
        <f aca="false">IF(P2733&lt;&gt;"",SUMIF(L2733:L2733,L2733,N2733:N2733),"")</f>
        <v/>
      </c>
      <c r="R2733" s="81" t="str">
        <f aca="false">IF(P2733&lt;&gt;"",SUMIF(L2733:L2733,L2733,O2733:O2733),"")</f>
        <v/>
      </c>
    </row>
    <row r="2734" customFormat="false" ht="15" hidden="false" customHeight="false" outlineLevel="0" collapsed="false">
      <c r="A2734" s="108"/>
      <c r="B2734" s="108"/>
      <c r="C2734" s="108"/>
      <c r="D2734" s="108"/>
      <c r="E2734" s="108"/>
      <c r="F2734" s="108"/>
      <c r="G2734" s="108"/>
      <c r="H2734" s="108"/>
      <c r="I2734" s="108"/>
      <c r="J2734" s="108"/>
      <c r="L2734" s="63" t="n">
        <f aca="false">IF(AND(A2735&lt;&gt;"",A2734=""),L2733+1,L2733)</f>
        <v>266</v>
      </c>
      <c r="M2734" s="80" t="str">
        <f aca="false">IF(OR(A2734="Insumo",A2734="Composição Auxiliar"),J2734,"")</f>
        <v/>
      </c>
      <c r="N2734" s="81" t="str">
        <f aca="false">IF(E2734="Mão de Obra",J2734,"")</f>
        <v/>
      </c>
      <c r="O2734" s="81" t="str">
        <f aca="false">IF(N2734&lt;&gt;"","",M2734)</f>
        <v/>
      </c>
      <c r="P2734" s="82" t="str">
        <f aca="false">IF(A2734="Composição",B2734,"")</f>
        <v/>
      </c>
      <c r="Q2734" s="81" t="str">
        <f aca="false">IF(P2734&lt;&gt;"",SUMIF(L2734:L2734,L2734,N2734:N2734),"")</f>
        <v/>
      </c>
      <c r="R2734" s="81" t="str">
        <f aca="false">IF(P2734&lt;&gt;"",SUMIF(L2734:L2734,L2734,O2734:O2734),"")</f>
        <v/>
      </c>
    </row>
    <row r="2735" customFormat="false" ht="15" hidden="false" customHeight="true" outlineLevel="0" collapsed="false">
      <c r="A2735" s="83"/>
      <c r="B2735" s="84" t="s">
        <v>655</v>
      </c>
      <c r="C2735" s="83" t="s">
        <v>656</v>
      </c>
      <c r="D2735" s="83" t="s">
        <v>657</v>
      </c>
      <c r="E2735" s="83" t="s">
        <v>658</v>
      </c>
      <c r="F2735" s="83"/>
      <c r="G2735" s="85" t="s">
        <v>659</v>
      </c>
      <c r="H2735" s="84" t="s">
        <v>660</v>
      </c>
      <c r="I2735" s="84" t="s">
        <v>661</v>
      </c>
      <c r="J2735" s="84" t="s">
        <v>662</v>
      </c>
      <c r="L2735" s="63" t="n">
        <f aca="false">IF(AND(A2736&lt;&gt;"",A2735=""),L2734+1,L2734)</f>
        <v>267</v>
      </c>
      <c r="M2735" s="80" t="str">
        <f aca="false">IF(OR(A2735="Insumo",A2735="Composição Auxiliar"),J2735,"")</f>
        <v/>
      </c>
      <c r="N2735" s="81" t="str">
        <f aca="false">IF(E2735="Mão de Obra",J2735,"")</f>
        <v/>
      </c>
      <c r="O2735" s="81" t="str">
        <f aca="false">IF(N2735&lt;&gt;"","",M2735)</f>
        <v/>
      </c>
      <c r="P2735" s="82" t="str">
        <f aca="false">IF(A2735="Composição",B2735,"")</f>
        <v/>
      </c>
      <c r="Q2735" s="81" t="str">
        <f aca="false">IF(P2735&lt;&gt;"",SUMIF(L2735:L2735,L2735,N2735:N2735),"")</f>
        <v/>
      </c>
      <c r="R2735" s="81" t="str">
        <f aca="false">IF(P2735&lt;&gt;"",SUMIF(L2735:L2735,L2735,O2735:O2735),"")</f>
        <v/>
      </c>
    </row>
    <row r="2736" customFormat="false" ht="25.5" hidden="false" customHeight="true" outlineLevel="0" collapsed="false">
      <c r="A2736" s="86" t="s">
        <v>663</v>
      </c>
      <c r="B2736" s="87" t="s">
        <v>934</v>
      </c>
      <c r="C2736" s="86" t="s">
        <v>664</v>
      </c>
      <c r="D2736" s="86" t="s">
        <v>935</v>
      </c>
      <c r="E2736" s="86" t="s">
        <v>675</v>
      </c>
      <c r="F2736" s="86"/>
      <c r="G2736" s="88" t="s">
        <v>925</v>
      </c>
      <c r="H2736" s="89" t="n">
        <v>1</v>
      </c>
      <c r="I2736" s="90" t="n">
        <f aca="false">SUMIF(L:L,$L2736,M:M)</f>
        <v>16.73</v>
      </c>
      <c r="J2736" s="90" t="n">
        <f aca="false">TRUNC(H2736*I2736,2)</f>
        <v>16.73</v>
      </c>
      <c r="L2736" s="63" t="n">
        <f aca="false">IF(AND(A2737&lt;&gt;"",A2736=""),L2735+1,L2735)</f>
        <v>267</v>
      </c>
      <c r="M2736" s="80" t="str">
        <f aca="false">IF(OR(A2736="Insumo",A2736="Composição Auxiliar"),J2736,"")</f>
        <v/>
      </c>
      <c r="N2736" s="81" t="str">
        <f aca="false">IF(E2736="Mão de Obra",J2736,"")</f>
        <v/>
      </c>
      <c r="O2736" s="81" t="str">
        <f aca="false">IF(N2736&lt;&gt;"","",M2736)</f>
        <v/>
      </c>
      <c r="P2736" s="82" t="str">
        <f aca="false">IF(A2736="Composição",B2736,"")</f>
        <v> 96544 </v>
      </c>
      <c r="Q2736" s="81" t="n">
        <f aca="false">IF(P2736&lt;&gt;"",SUMIF(L2736:L2736,L2736,N2736:N2736),"")</f>
        <v>0</v>
      </c>
      <c r="R2736" s="81" t="n">
        <f aca="false">IF(P2736&lt;&gt;"",SUMIF(L2736:L2736,L2736,O2736:O2736),"")</f>
        <v>0</v>
      </c>
    </row>
    <row r="2737" customFormat="false" ht="25.5" hidden="false" customHeight="true" outlineLevel="0" collapsed="false">
      <c r="A2737" s="91" t="s">
        <v>668</v>
      </c>
      <c r="B2737" s="92" t="s">
        <v>1771</v>
      </c>
      <c r="C2737" s="91" t="s">
        <v>664</v>
      </c>
      <c r="D2737" s="91" t="s">
        <v>1772</v>
      </c>
      <c r="E2737" s="91" t="s">
        <v>671</v>
      </c>
      <c r="F2737" s="91"/>
      <c r="G2737" s="93" t="s">
        <v>672</v>
      </c>
      <c r="H2737" s="94" t="n">
        <v>0.049</v>
      </c>
      <c r="I2737" s="95" t="n">
        <f aca="false">SUMIFS(J:J,A:A,"Composição",B:B,$B2737)</f>
        <v>18.94</v>
      </c>
      <c r="J2737" s="95" t="n">
        <f aca="false">TRUNC(H2737*I2737,2)</f>
        <v>0.92</v>
      </c>
      <c r="L2737" s="63" t="n">
        <f aca="false">IF(AND(A2738&lt;&gt;"",A2737=""),L2736+1,L2736)</f>
        <v>267</v>
      </c>
      <c r="M2737" s="80" t="n">
        <f aca="false">IF(OR(A2737="Insumo",A2737="Composição Auxiliar"),J2737,"")</f>
        <v>0.92</v>
      </c>
      <c r="N2737" s="81" t="str">
        <f aca="false">IF(E2737="Mão de Obra",J2737,"")</f>
        <v/>
      </c>
      <c r="O2737" s="81" t="n">
        <f aca="false">IF(N2737&lt;&gt;"","",M2737)</f>
        <v>0.92</v>
      </c>
      <c r="P2737" s="82" t="str">
        <f aca="false">IF(A2737="Composição",B2737,"")</f>
        <v/>
      </c>
      <c r="Q2737" s="81" t="str">
        <f aca="false">IF(P2737&lt;&gt;"",SUMIF(L2737:L2737,L2737,N2737:N2737),"")</f>
        <v/>
      </c>
      <c r="R2737" s="81" t="str">
        <f aca="false">IF(P2737&lt;&gt;"",SUMIF(L2737:L2737,L2737,O2737:O2737),"")</f>
        <v/>
      </c>
    </row>
    <row r="2738" customFormat="false" ht="25.5" hidden="false" customHeight="true" outlineLevel="0" collapsed="false">
      <c r="A2738" s="91" t="s">
        <v>668</v>
      </c>
      <c r="B2738" s="92" t="s">
        <v>1817</v>
      </c>
      <c r="C2738" s="91" t="s">
        <v>664</v>
      </c>
      <c r="D2738" s="91" t="s">
        <v>1818</v>
      </c>
      <c r="E2738" s="91" t="s">
        <v>671</v>
      </c>
      <c r="F2738" s="91"/>
      <c r="G2738" s="93" t="s">
        <v>672</v>
      </c>
      <c r="H2738" s="94" t="n">
        <v>0.151</v>
      </c>
      <c r="I2738" s="95" t="n">
        <f aca="false">SUMIFS(J:J,A:A,"Composição",B:B,$B2738)</f>
        <v>23.5</v>
      </c>
      <c r="J2738" s="95" t="n">
        <f aca="false">TRUNC(H2738*I2738,2)</f>
        <v>3.54</v>
      </c>
      <c r="L2738" s="63" t="n">
        <f aca="false">IF(AND(A2739&lt;&gt;"",A2738=""),L2737+1,L2737)</f>
        <v>267</v>
      </c>
      <c r="M2738" s="80" t="n">
        <f aca="false">IF(OR(A2738="Insumo",A2738="Composição Auxiliar"),J2738,"")</f>
        <v>3.54</v>
      </c>
      <c r="N2738" s="81" t="str">
        <f aca="false">IF(E2738="Mão de Obra",J2738,"")</f>
        <v/>
      </c>
      <c r="O2738" s="81" t="n">
        <f aca="false">IF(N2738&lt;&gt;"","",M2738)</f>
        <v>3.54</v>
      </c>
      <c r="P2738" s="82" t="str">
        <f aca="false">IF(A2738="Composição",B2738,"")</f>
        <v/>
      </c>
      <c r="Q2738" s="81" t="str">
        <f aca="false">IF(P2738&lt;&gt;"",SUMIF(L2738:L2738,L2738,N2738:N2738),"")</f>
        <v/>
      </c>
      <c r="R2738" s="81" t="str">
        <f aca="false">IF(P2738&lt;&gt;"",SUMIF(L2738:L2738,L2738,O2738:O2738),"")</f>
        <v/>
      </c>
    </row>
    <row r="2739" customFormat="false" ht="25.5" hidden="false" customHeight="true" outlineLevel="0" collapsed="false">
      <c r="A2739" s="91" t="s">
        <v>668</v>
      </c>
      <c r="B2739" s="92" t="s">
        <v>1102</v>
      </c>
      <c r="C2739" s="91" t="s">
        <v>664</v>
      </c>
      <c r="D2739" s="91" t="s">
        <v>1103</v>
      </c>
      <c r="E2739" s="91" t="s">
        <v>675</v>
      </c>
      <c r="F2739" s="91"/>
      <c r="G2739" s="93" t="s">
        <v>925</v>
      </c>
      <c r="H2739" s="94" t="n">
        <v>1</v>
      </c>
      <c r="I2739" s="95" t="n">
        <f aca="false">SUMIFS(J:J,A:A,"Composição",B:B,$B2739)</f>
        <v>11.49</v>
      </c>
      <c r="J2739" s="95" t="n">
        <f aca="false">TRUNC(H2739*I2739,2)</f>
        <v>11.49</v>
      </c>
      <c r="L2739" s="63" t="n">
        <f aca="false">IF(AND(A2740&lt;&gt;"",A2739=""),L2738+1,L2738)</f>
        <v>267</v>
      </c>
      <c r="M2739" s="80" t="n">
        <f aca="false">IF(OR(A2739="Insumo",A2739="Composição Auxiliar"),J2739,"")</f>
        <v>11.49</v>
      </c>
      <c r="N2739" s="81" t="str">
        <f aca="false">IF(E2739="Mão de Obra",J2739,"")</f>
        <v/>
      </c>
      <c r="O2739" s="81" t="n">
        <f aca="false">IF(N2739&lt;&gt;"","",M2739)</f>
        <v>11.49</v>
      </c>
      <c r="P2739" s="82" t="str">
        <f aca="false">IF(A2739="Composição",B2739,"")</f>
        <v/>
      </c>
      <c r="Q2739" s="81" t="str">
        <f aca="false">IF(P2739&lt;&gt;"",SUMIF(L2739:L2739,L2739,N2739:N2739),"")</f>
        <v/>
      </c>
      <c r="R2739" s="81" t="str">
        <f aca="false">IF(P2739&lt;&gt;"",SUMIF(L2739:L2739,L2739,O2739:O2739),"")</f>
        <v/>
      </c>
    </row>
    <row r="2740" customFormat="false" ht="25.5" hidden="false" customHeight="false" outlineLevel="0" collapsed="false">
      <c r="A2740" s="96" t="s">
        <v>679</v>
      </c>
      <c r="B2740" s="97" t="s">
        <v>1100</v>
      </c>
      <c r="C2740" s="96" t="str">
        <f aca="false">VLOOKUP(B2740,INSUMOS!$A:$I,2,0)</f>
        <v>SINAPI</v>
      </c>
      <c r="D2740" s="96" t="str">
        <f aca="false">VLOOKUP(B2740,INSUMOS!$A:$I,3,0)</f>
        <v>ESPACADOR / DISTANCIADOR CIRCULAR COM ENTRADA LATERAL, EM PLASTICO, PARA VERGALHAO *4,2 A 12,5* MM, COBRIMENTO 20 MM</v>
      </c>
      <c r="E2740" s="98" t="str">
        <f aca="false">VLOOKUP(B2740,INSUMOS!$A:$I,4,0)</f>
        <v>Material</v>
      </c>
      <c r="F2740" s="98"/>
      <c r="G2740" s="99" t="str">
        <f aca="false">VLOOKUP(B2740,INSUMOS!$A:$I,5,0)</f>
        <v>UN</v>
      </c>
      <c r="H2740" s="100" t="n">
        <v>1.19</v>
      </c>
      <c r="I2740" s="101" t="n">
        <f aca="false">VLOOKUP(B2740,INSUMOS!$A:$I,8,0)</f>
        <v>0.22</v>
      </c>
      <c r="J2740" s="101" t="n">
        <f aca="false">TRUNC(H2740*I2740,2)</f>
        <v>0.26</v>
      </c>
      <c r="L2740" s="63" t="n">
        <f aca="false">IF(AND(A2741&lt;&gt;"",A2740=""),L2739+1,L2739)</f>
        <v>267</v>
      </c>
      <c r="M2740" s="80" t="n">
        <f aca="false">IF(OR(A2740="Insumo",A2740="Composição Auxiliar"),J2740,"")</f>
        <v>0.26</v>
      </c>
      <c r="N2740" s="81" t="str">
        <f aca="false">IF(E2740="Mão de Obra",J2740,"")</f>
        <v/>
      </c>
      <c r="O2740" s="81" t="n">
        <f aca="false">IF(N2740&lt;&gt;"","",M2740)</f>
        <v>0.26</v>
      </c>
      <c r="P2740" s="82" t="str">
        <f aca="false">IF(A2740="Composição",B2740,"")</f>
        <v/>
      </c>
      <c r="Q2740" s="81" t="str">
        <f aca="false">IF(P2740&lt;&gt;"",SUMIF(L2740:L2740,L2740,N2740:N2740),"")</f>
        <v/>
      </c>
      <c r="R2740" s="81" t="str">
        <f aca="false">IF(P2740&lt;&gt;"",SUMIF(L2740:L2740,L2740,O2740:O2740),"")</f>
        <v/>
      </c>
    </row>
    <row r="2741" customFormat="false" ht="25.5" hidden="false" customHeight="false" outlineLevel="0" collapsed="false">
      <c r="A2741" s="96" t="s">
        <v>679</v>
      </c>
      <c r="B2741" s="97" t="s">
        <v>1824</v>
      </c>
      <c r="C2741" s="96" t="str">
        <f aca="false">VLOOKUP(B2741,INSUMOS!$A:$I,2,0)</f>
        <v>SINAPI</v>
      </c>
      <c r="D2741" s="96" t="str">
        <f aca="false">VLOOKUP(B2741,INSUMOS!$A:$I,3,0)</f>
        <v>ARAME RECOZIDO 16 BWG, D = 1,65 MM (0,016 KG/M) OU 18 BWG, D = 1,25 MM (0,01 KG/M)</v>
      </c>
      <c r="E2741" s="98" t="str">
        <f aca="false">VLOOKUP(B2741,INSUMOS!$A:$I,4,0)</f>
        <v>Material</v>
      </c>
      <c r="F2741" s="98"/>
      <c r="G2741" s="99" t="str">
        <f aca="false">VLOOKUP(B2741,INSUMOS!$A:$I,5,0)</f>
        <v>KG</v>
      </c>
      <c r="H2741" s="100" t="n">
        <v>0.025</v>
      </c>
      <c r="I2741" s="101" t="n">
        <f aca="false">VLOOKUP(B2741,INSUMOS!$A:$I,8,0)</f>
        <v>21</v>
      </c>
      <c r="J2741" s="101" t="n">
        <f aca="false">TRUNC(H2741*I2741,2)</f>
        <v>0.52</v>
      </c>
      <c r="L2741" s="63" t="n">
        <f aca="false">IF(AND(A2742&lt;&gt;"",A2741=""),L2740+1,L2740)</f>
        <v>267</v>
      </c>
      <c r="M2741" s="80" t="n">
        <f aca="false">IF(OR(A2741="Insumo",A2741="Composição Auxiliar"),J2741,"")</f>
        <v>0.52</v>
      </c>
      <c r="N2741" s="81" t="str">
        <f aca="false">IF(E2741="Mão de Obra",J2741,"")</f>
        <v/>
      </c>
      <c r="O2741" s="81" t="n">
        <f aca="false">IF(N2741&lt;&gt;"","",M2741)</f>
        <v>0.52</v>
      </c>
      <c r="P2741" s="82" t="str">
        <f aca="false">IF(A2741="Composição",B2741,"")</f>
        <v/>
      </c>
      <c r="Q2741" s="81" t="str">
        <f aca="false">IF(P2741&lt;&gt;"",SUMIF(L2741:L2741,L2741,N2741:N2741),"")</f>
        <v/>
      </c>
      <c r="R2741" s="81" t="str">
        <f aca="false">IF(P2741&lt;&gt;"",SUMIF(L2741:L2741,L2741,O2741:O2741),"")</f>
        <v/>
      </c>
    </row>
    <row r="2742" customFormat="false" ht="14.25" hidden="false" customHeight="false" outlineLevel="0" collapsed="false">
      <c r="A2742" s="102"/>
      <c r="B2742" s="102"/>
      <c r="C2742" s="102"/>
      <c r="D2742" s="102"/>
      <c r="E2742" s="102"/>
      <c r="F2742" s="103"/>
      <c r="G2742" s="102"/>
      <c r="H2742" s="103"/>
      <c r="I2742" s="102"/>
      <c r="J2742" s="103"/>
      <c r="L2742" s="63" t="n">
        <f aca="false">IF(AND(A2743&lt;&gt;"",A2742=""),L2741+1,L2741)</f>
        <v>267</v>
      </c>
      <c r="M2742" s="80" t="str">
        <f aca="false">IF(OR(A2742="Insumo",A2742="Composição Auxiliar"),J2742,"")</f>
        <v/>
      </c>
      <c r="N2742" s="81" t="str">
        <f aca="false">IF(E2742="Mão de Obra",J2742,"")</f>
        <v/>
      </c>
      <c r="O2742" s="81" t="str">
        <f aca="false">IF(N2742&lt;&gt;"","",M2742)</f>
        <v/>
      </c>
      <c r="P2742" s="82" t="str">
        <f aca="false">IF(A2742="Composição",B2742,"")</f>
        <v/>
      </c>
      <c r="Q2742" s="81" t="str">
        <f aca="false">IF(P2742&lt;&gt;"",SUMIF(L2742:L2742,L2742,N2742:N2742),"")</f>
        <v/>
      </c>
      <c r="R2742" s="81" t="str">
        <f aca="false">IF(P2742&lt;&gt;"",SUMIF(L2742:L2742,L2742,O2742:O2742),"")</f>
        <v/>
      </c>
    </row>
    <row r="2743" customFormat="false" ht="15" hidden="false" customHeight="false" outlineLevel="0" collapsed="false">
      <c r="A2743" s="102"/>
      <c r="B2743" s="102"/>
      <c r="C2743" s="102"/>
      <c r="D2743" s="102"/>
      <c r="E2743" s="102"/>
      <c r="F2743" s="103"/>
      <c r="G2743" s="102"/>
      <c r="H2743" s="104"/>
      <c r="I2743" s="104"/>
      <c r="J2743" s="103"/>
      <c r="L2743" s="63" t="n">
        <f aca="false">IF(AND(A2744&lt;&gt;"",A2743=""),L2742+1,L2742)</f>
        <v>267</v>
      </c>
      <c r="M2743" s="80" t="str">
        <f aca="false">IF(OR(A2743="Insumo",A2743="Composição Auxiliar"),J2743,"")</f>
        <v/>
      </c>
      <c r="N2743" s="81" t="str">
        <f aca="false">IF(E2743="Mão de Obra",J2743,"")</f>
        <v/>
      </c>
      <c r="O2743" s="81" t="str">
        <f aca="false">IF(N2743&lt;&gt;"","",M2743)</f>
        <v/>
      </c>
      <c r="P2743" s="82" t="str">
        <f aca="false">IF(A2743="Composição",B2743,"")</f>
        <v/>
      </c>
      <c r="Q2743" s="81" t="str">
        <f aca="false">IF(P2743&lt;&gt;"",SUMIF(L2743:L2743,L2743,N2743:N2743),"")</f>
        <v/>
      </c>
      <c r="R2743" s="81" t="str">
        <f aca="false">IF(P2743&lt;&gt;"",SUMIF(L2743:L2743,L2743,O2743:O2743),"")</f>
        <v/>
      </c>
    </row>
    <row r="2744" customFormat="false" ht="15" hidden="false" customHeight="false" outlineLevel="0" collapsed="false">
      <c r="A2744" s="108"/>
      <c r="B2744" s="108"/>
      <c r="C2744" s="108"/>
      <c r="D2744" s="108"/>
      <c r="E2744" s="108"/>
      <c r="F2744" s="108"/>
      <c r="G2744" s="108"/>
      <c r="H2744" s="108"/>
      <c r="I2744" s="108"/>
      <c r="J2744" s="108"/>
      <c r="L2744" s="63" t="n">
        <f aca="false">IF(AND(A2745&lt;&gt;"",A2744=""),L2743+1,L2743)</f>
        <v>267</v>
      </c>
      <c r="M2744" s="80" t="str">
        <f aca="false">IF(OR(A2744="Insumo",A2744="Composição Auxiliar"),J2744,"")</f>
        <v/>
      </c>
      <c r="N2744" s="81" t="str">
        <f aca="false">IF(E2744="Mão de Obra",J2744,"")</f>
        <v/>
      </c>
      <c r="O2744" s="81" t="str">
        <f aca="false">IF(N2744&lt;&gt;"","",M2744)</f>
        <v/>
      </c>
      <c r="P2744" s="82" t="str">
        <f aca="false">IF(A2744="Composição",B2744,"")</f>
        <v/>
      </c>
      <c r="Q2744" s="81" t="str">
        <f aca="false">IF(P2744&lt;&gt;"",SUMIF(L2744:L2744,L2744,N2744:N2744),"")</f>
        <v/>
      </c>
      <c r="R2744" s="81" t="str">
        <f aca="false">IF(P2744&lt;&gt;"",SUMIF(L2744:L2744,L2744,O2744:O2744),"")</f>
        <v/>
      </c>
    </row>
    <row r="2745" customFormat="false" ht="15" hidden="false" customHeight="true" outlineLevel="0" collapsed="false">
      <c r="A2745" s="83"/>
      <c r="B2745" s="84" t="s">
        <v>655</v>
      </c>
      <c r="C2745" s="83" t="s">
        <v>656</v>
      </c>
      <c r="D2745" s="83" t="s">
        <v>657</v>
      </c>
      <c r="E2745" s="83" t="s">
        <v>658</v>
      </c>
      <c r="F2745" s="83"/>
      <c r="G2745" s="85" t="s">
        <v>659</v>
      </c>
      <c r="H2745" s="84" t="s">
        <v>660</v>
      </c>
      <c r="I2745" s="84" t="s">
        <v>661</v>
      </c>
      <c r="J2745" s="84" t="s">
        <v>662</v>
      </c>
      <c r="L2745" s="63" t="n">
        <f aca="false">IF(AND(A2746&lt;&gt;"",A2745=""),L2744+1,L2744)</f>
        <v>268</v>
      </c>
      <c r="M2745" s="80" t="str">
        <f aca="false">IF(OR(A2745="Insumo",A2745="Composição Auxiliar"),J2745,"")</f>
        <v/>
      </c>
      <c r="N2745" s="81" t="str">
        <f aca="false">IF(E2745="Mão de Obra",J2745,"")</f>
        <v/>
      </c>
      <c r="O2745" s="81" t="str">
        <f aca="false">IF(N2745&lt;&gt;"","",M2745)</f>
        <v/>
      </c>
      <c r="P2745" s="82" t="str">
        <f aca="false">IF(A2745="Composição",B2745,"")</f>
        <v/>
      </c>
      <c r="Q2745" s="81" t="str">
        <f aca="false">IF(P2745&lt;&gt;"",SUMIF(L2745:L2745,L2745,N2745:N2745),"")</f>
        <v/>
      </c>
      <c r="R2745" s="81" t="str">
        <f aca="false">IF(P2745&lt;&gt;"",SUMIF(L2745:L2745,L2745,O2745:O2745),"")</f>
        <v/>
      </c>
    </row>
    <row r="2746" customFormat="false" ht="25.5" hidden="false" customHeight="true" outlineLevel="0" collapsed="false">
      <c r="A2746" s="86" t="s">
        <v>663</v>
      </c>
      <c r="B2746" s="87" t="s">
        <v>948</v>
      </c>
      <c r="C2746" s="86" t="s">
        <v>664</v>
      </c>
      <c r="D2746" s="86" t="s">
        <v>949</v>
      </c>
      <c r="E2746" s="86" t="s">
        <v>675</v>
      </c>
      <c r="F2746" s="86"/>
      <c r="G2746" s="88" t="s">
        <v>925</v>
      </c>
      <c r="H2746" s="89" t="n">
        <v>1</v>
      </c>
      <c r="I2746" s="90" t="n">
        <f aca="false">SUMIF(L:L,$L2746,M:M)</f>
        <v>15.65</v>
      </c>
      <c r="J2746" s="90" t="n">
        <f aca="false">TRUNC(H2746*I2746,2)</f>
        <v>15.65</v>
      </c>
      <c r="L2746" s="63" t="n">
        <f aca="false">IF(AND(A2747&lt;&gt;"",A2746=""),L2745+1,L2745)</f>
        <v>268</v>
      </c>
      <c r="M2746" s="80" t="str">
        <f aca="false">IF(OR(A2746="Insumo",A2746="Composição Auxiliar"),J2746,"")</f>
        <v/>
      </c>
      <c r="N2746" s="81" t="str">
        <f aca="false">IF(E2746="Mão de Obra",J2746,"")</f>
        <v/>
      </c>
      <c r="O2746" s="81" t="str">
        <f aca="false">IF(N2746&lt;&gt;"","",M2746)</f>
        <v/>
      </c>
      <c r="P2746" s="82" t="str">
        <f aca="false">IF(A2746="Composição",B2746,"")</f>
        <v> 96545 </v>
      </c>
      <c r="Q2746" s="81" t="n">
        <f aca="false">IF(P2746&lt;&gt;"",SUMIF(L2746:L2746,L2746,N2746:N2746),"")</f>
        <v>0</v>
      </c>
      <c r="R2746" s="81" t="n">
        <f aca="false">IF(P2746&lt;&gt;"",SUMIF(L2746:L2746,L2746,O2746:O2746),"")</f>
        <v>0</v>
      </c>
    </row>
    <row r="2747" customFormat="false" ht="25.5" hidden="false" customHeight="true" outlineLevel="0" collapsed="false">
      <c r="A2747" s="91" t="s">
        <v>668</v>
      </c>
      <c r="B2747" s="92" t="s">
        <v>1817</v>
      </c>
      <c r="C2747" s="91" t="s">
        <v>664</v>
      </c>
      <c r="D2747" s="91" t="s">
        <v>1818</v>
      </c>
      <c r="E2747" s="91" t="s">
        <v>671</v>
      </c>
      <c r="F2747" s="91"/>
      <c r="G2747" s="93" t="s">
        <v>672</v>
      </c>
      <c r="H2747" s="94" t="n">
        <v>0.1155</v>
      </c>
      <c r="I2747" s="95" t="n">
        <f aca="false">SUMIFS(J:J,A:A,"Composição",B:B,$B2747)</f>
        <v>23.5</v>
      </c>
      <c r="J2747" s="95" t="n">
        <f aca="false">TRUNC(H2747*I2747,2)</f>
        <v>2.71</v>
      </c>
      <c r="L2747" s="63" t="n">
        <f aca="false">IF(AND(A2748&lt;&gt;"",A2747=""),L2746+1,L2746)</f>
        <v>268</v>
      </c>
      <c r="M2747" s="80" t="n">
        <f aca="false">IF(OR(A2747="Insumo",A2747="Composição Auxiliar"),J2747,"")</f>
        <v>2.71</v>
      </c>
      <c r="N2747" s="81" t="str">
        <f aca="false">IF(E2747="Mão de Obra",J2747,"")</f>
        <v/>
      </c>
      <c r="O2747" s="81" t="n">
        <f aca="false">IF(N2747&lt;&gt;"","",M2747)</f>
        <v>2.71</v>
      </c>
      <c r="P2747" s="82" t="str">
        <f aca="false">IF(A2747="Composição",B2747,"")</f>
        <v/>
      </c>
      <c r="Q2747" s="81" t="str">
        <f aca="false">IF(P2747&lt;&gt;"",SUMIF(L2747:L2747,L2747,N2747:N2747),"")</f>
        <v/>
      </c>
      <c r="R2747" s="81" t="str">
        <f aca="false">IF(P2747&lt;&gt;"",SUMIF(L2747:L2747,L2747,O2747:O2747),"")</f>
        <v/>
      </c>
    </row>
    <row r="2748" customFormat="false" ht="25.5" hidden="false" customHeight="true" outlineLevel="0" collapsed="false">
      <c r="A2748" s="91" t="s">
        <v>668</v>
      </c>
      <c r="B2748" s="92" t="s">
        <v>1771</v>
      </c>
      <c r="C2748" s="91" t="s">
        <v>664</v>
      </c>
      <c r="D2748" s="91" t="s">
        <v>1772</v>
      </c>
      <c r="E2748" s="91" t="s">
        <v>671</v>
      </c>
      <c r="F2748" s="91"/>
      <c r="G2748" s="93" t="s">
        <v>672</v>
      </c>
      <c r="H2748" s="94" t="n">
        <v>0.0375</v>
      </c>
      <c r="I2748" s="95" t="n">
        <f aca="false">SUMIFS(J:J,A:A,"Composição",B:B,$B2748)</f>
        <v>18.94</v>
      </c>
      <c r="J2748" s="95" t="n">
        <f aca="false">TRUNC(H2748*I2748,2)</f>
        <v>0.71</v>
      </c>
      <c r="L2748" s="63" t="n">
        <f aca="false">IF(AND(A2749&lt;&gt;"",A2748=""),L2747+1,L2747)</f>
        <v>268</v>
      </c>
      <c r="M2748" s="80" t="n">
        <f aca="false">IF(OR(A2748="Insumo",A2748="Composição Auxiliar"),J2748,"")</f>
        <v>0.71</v>
      </c>
      <c r="N2748" s="81" t="str">
        <f aca="false">IF(E2748="Mão de Obra",J2748,"")</f>
        <v/>
      </c>
      <c r="O2748" s="81" t="n">
        <f aca="false">IF(N2748&lt;&gt;"","",M2748)</f>
        <v>0.71</v>
      </c>
      <c r="P2748" s="82" t="str">
        <f aca="false">IF(A2748="Composição",B2748,"")</f>
        <v/>
      </c>
      <c r="Q2748" s="81" t="str">
        <f aca="false">IF(P2748&lt;&gt;"",SUMIF(L2748:L2748,L2748,N2748:N2748),"")</f>
        <v/>
      </c>
      <c r="R2748" s="81" t="str">
        <f aca="false">IF(P2748&lt;&gt;"",SUMIF(L2748:L2748,L2748,O2748:O2748),"")</f>
        <v/>
      </c>
    </row>
    <row r="2749" customFormat="false" ht="25.5" hidden="false" customHeight="true" outlineLevel="0" collapsed="false">
      <c r="A2749" s="91" t="s">
        <v>668</v>
      </c>
      <c r="B2749" s="92" t="s">
        <v>1833</v>
      </c>
      <c r="C2749" s="91" t="s">
        <v>664</v>
      </c>
      <c r="D2749" s="91" t="s">
        <v>1834</v>
      </c>
      <c r="E2749" s="91" t="s">
        <v>675</v>
      </c>
      <c r="F2749" s="91"/>
      <c r="G2749" s="93" t="s">
        <v>925</v>
      </c>
      <c r="H2749" s="94" t="n">
        <v>1</v>
      </c>
      <c r="I2749" s="95" t="n">
        <f aca="false">SUMIFS(J:J,A:A,"Composição",B:B,$B2749)</f>
        <v>11.56</v>
      </c>
      <c r="J2749" s="95" t="n">
        <f aca="false">TRUNC(H2749*I2749,2)</f>
        <v>11.56</v>
      </c>
      <c r="L2749" s="63" t="n">
        <f aca="false">IF(AND(A2750&lt;&gt;"",A2749=""),L2748+1,L2748)</f>
        <v>268</v>
      </c>
      <c r="M2749" s="80" t="n">
        <f aca="false">IF(OR(A2749="Insumo",A2749="Composição Auxiliar"),J2749,"")</f>
        <v>11.56</v>
      </c>
      <c r="N2749" s="81" t="str">
        <f aca="false">IF(E2749="Mão de Obra",J2749,"")</f>
        <v/>
      </c>
      <c r="O2749" s="81" t="n">
        <f aca="false">IF(N2749&lt;&gt;"","",M2749)</f>
        <v>11.56</v>
      </c>
      <c r="P2749" s="82" t="str">
        <f aca="false">IF(A2749="Composição",B2749,"")</f>
        <v/>
      </c>
      <c r="Q2749" s="81" t="str">
        <f aca="false">IF(P2749&lt;&gt;"",SUMIF(L2749:L2749,L2749,N2749:N2749),"")</f>
        <v/>
      </c>
      <c r="R2749" s="81" t="str">
        <f aca="false">IF(P2749&lt;&gt;"",SUMIF(L2749:L2749,L2749,O2749:O2749),"")</f>
        <v/>
      </c>
    </row>
    <row r="2750" customFormat="false" ht="25.5" hidden="false" customHeight="false" outlineLevel="0" collapsed="false">
      <c r="A2750" s="96" t="s">
        <v>679</v>
      </c>
      <c r="B2750" s="97" t="s">
        <v>1100</v>
      </c>
      <c r="C2750" s="96" t="str">
        <f aca="false">VLOOKUP(B2750,INSUMOS!$A:$I,2,0)</f>
        <v>SINAPI</v>
      </c>
      <c r="D2750" s="96" t="str">
        <f aca="false">VLOOKUP(B2750,INSUMOS!$A:$I,3,0)</f>
        <v>ESPACADOR / DISTANCIADOR CIRCULAR COM ENTRADA LATERAL, EM PLASTICO, PARA VERGALHAO *4,2 A 12,5* MM, COBRIMENTO 20 MM</v>
      </c>
      <c r="E2750" s="98" t="str">
        <f aca="false">VLOOKUP(B2750,INSUMOS!$A:$I,4,0)</f>
        <v>Material</v>
      </c>
      <c r="F2750" s="98"/>
      <c r="G2750" s="99" t="str">
        <f aca="false">VLOOKUP(B2750,INSUMOS!$A:$I,5,0)</f>
        <v>UN</v>
      </c>
      <c r="H2750" s="100" t="n">
        <v>0.724</v>
      </c>
      <c r="I2750" s="101" t="n">
        <f aca="false">VLOOKUP(B2750,INSUMOS!$A:$I,8,0)</f>
        <v>0.22</v>
      </c>
      <c r="J2750" s="101" t="n">
        <f aca="false">TRUNC(H2750*I2750,2)</f>
        <v>0.15</v>
      </c>
      <c r="L2750" s="63" t="n">
        <f aca="false">IF(AND(A2751&lt;&gt;"",A2750=""),L2749+1,L2749)</f>
        <v>268</v>
      </c>
      <c r="M2750" s="80" t="n">
        <f aca="false">IF(OR(A2750="Insumo",A2750="Composição Auxiliar"),J2750,"")</f>
        <v>0.15</v>
      </c>
      <c r="N2750" s="81" t="str">
        <f aca="false">IF(E2750="Mão de Obra",J2750,"")</f>
        <v/>
      </c>
      <c r="O2750" s="81" t="n">
        <f aca="false">IF(N2750&lt;&gt;"","",M2750)</f>
        <v>0.15</v>
      </c>
      <c r="P2750" s="82" t="str">
        <f aca="false">IF(A2750="Composição",B2750,"")</f>
        <v/>
      </c>
      <c r="Q2750" s="81" t="str">
        <f aca="false">IF(P2750&lt;&gt;"",SUMIF(L2750:L2750,L2750,N2750:N2750),"")</f>
        <v/>
      </c>
      <c r="R2750" s="81" t="str">
        <f aca="false">IF(P2750&lt;&gt;"",SUMIF(L2750:L2750,L2750,O2750:O2750),"")</f>
        <v/>
      </c>
    </row>
    <row r="2751" customFormat="false" ht="25.5" hidden="false" customHeight="false" outlineLevel="0" collapsed="false">
      <c r="A2751" s="96" t="s">
        <v>679</v>
      </c>
      <c r="B2751" s="97" t="s">
        <v>1824</v>
      </c>
      <c r="C2751" s="96" t="str">
        <f aca="false">VLOOKUP(B2751,INSUMOS!$A:$I,2,0)</f>
        <v>SINAPI</v>
      </c>
      <c r="D2751" s="96" t="str">
        <f aca="false">VLOOKUP(B2751,INSUMOS!$A:$I,3,0)</f>
        <v>ARAME RECOZIDO 16 BWG, D = 1,65 MM (0,016 KG/M) OU 18 BWG, D = 1,25 MM (0,01 KG/M)</v>
      </c>
      <c r="E2751" s="98" t="str">
        <f aca="false">VLOOKUP(B2751,INSUMOS!$A:$I,4,0)</f>
        <v>Material</v>
      </c>
      <c r="F2751" s="98"/>
      <c r="G2751" s="99" t="str">
        <f aca="false">VLOOKUP(B2751,INSUMOS!$A:$I,5,0)</f>
        <v>KG</v>
      </c>
      <c r="H2751" s="100" t="n">
        <v>0.025</v>
      </c>
      <c r="I2751" s="101" t="n">
        <f aca="false">VLOOKUP(B2751,INSUMOS!$A:$I,8,0)</f>
        <v>21</v>
      </c>
      <c r="J2751" s="101" t="n">
        <f aca="false">TRUNC(H2751*I2751,2)</f>
        <v>0.52</v>
      </c>
      <c r="L2751" s="63" t="n">
        <f aca="false">IF(AND(A2752&lt;&gt;"",A2751=""),L2750+1,L2750)</f>
        <v>268</v>
      </c>
      <c r="M2751" s="80" t="n">
        <f aca="false">IF(OR(A2751="Insumo",A2751="Composição Auxiliar"),J2751,"")</f>
        <v>0.52</v>
      </c>
      <c r="N2751" s="81" t="str">
        <f aca="false">IF(E2751="Mão de Obra",J2751,"")</f>
        <v/>
      </c>
      <c r="O2751" s="81" t="n">
        <f aca="false">IF(N2751&lt;&gt;"","",M2751)</f>
        <v>0.52</v>
      </c>
      <c r="P2751" s="82" t="str">
        <f aca="false">IF(A2751="Composição",B2751,"")</f>
        <v/>
      </c>
      <c r="Q2751" s="81" t="str">
        <f aca="false">IF(P2751&lt;&gt;"",SUMIF(L2751:L2751,L2751,N2751:N2751),"")</f>
        <v/>
      </c>
      <c r="R2751" s="81" t="str">
        <f aca="false">IF(P2751&lt;&gt;"",SUMIF(L2751:L2751,L2751,O2751:O2751),"")</f>
        <v/>
      </c>
    </row>
    <row r="2752" customFormat="false" ht="14.25" hidden="false" customHeight="false" outlineLevel="0" collapsed="false">
      <c r="A2752" s="102"/>
      <c r="B2752" s="102"/>
      <c r="C2752" s="102"/>
      <c r="D2752" s="102"/>
      <c r="E2752" s="102"/>
      <c r="F2752" s="103"/>
      <c r="G2752" s="102"/>
      <c r="H2752" s="103"/>
      <c r="I2752" s="102"/>
      <c r="J2752" s="103"/>
      <c r="L2752" s="63" t="n">
        <f aca="false">IF(AND(A2753&lt;&gt;"",A2752=""),L2751+1,L2751)</f>
        <v>268</v>
      </c>
      <c r="M2752" s="80" t="str">
        <f aca="false">IF(OR(A2752="Insumo",A2752="Composição Auxiliar"),J2752,"")</f>
        <v/>
      </c>
      <c r="N2752" s="81" t="str">
        <f aca="false">IF(E2752="Mão de Obra",J2752,"")</f>
        <v/>
      </c>
      <c r="O2752" s="81" t="str">
        <f aca="false">IF(N2752&lt;&gt;"","",M2752)</f>
        <v/>
      </c>
      <c r="P2752" s="82" t="str">
        <f aca="false">IF(A2752="Composição",B2752,"")</f>
        <v/>
      </c>
      <c r="Q2752" s="81" t="str">
        <f aca="false">IF(P2752&lt;&gt;"",SUMIF(L2752:L2752,L2752,N2752:N2752),"")</f>
        <v/>
      </c>
      <c r="R2752" s="81" t="str">
        <f aca="false">IF(P2752&lt;&gt;"",SUMIF(L2752:L2752,L2752,O2752:O2752),"")</f>
        <v/>
      </c>
    </row>
    <row r="2753" customFormat="false" ht="15" hidden="false" customHeight="false" outlineLevel="0" collapsed="false">
      <c r="A2753" s="102"/>
      <c r="B2753" s="102"/>
      <c r="C2753" s="102"/>
      <c r="D2753" s="102"/>
      <c r="E2753" s="102"/>
      <c r="F2753" s="103"/>
      <c r="G2753" s="102"/>
      <c r="H2753" s="104"/>
      <c r="I2753" s="104"/>
      <c r="J2753" s="103"/>
      <c r="L2753" s="63" t="n">
        <f aca="false">IF(AND(A2754&lt;&gt;"",A2753=""),L2752+1,L2752)</f>
        <v>268</v>
      </c>
      <c r="M2753" s="80" t="str">
        <f aca="false">IF(OR(A2753="Insumo",A2753="Composição Auxiliar"),J2753,"")</f>
        <v/>
      </c>
      <c r="N2753" s="81" t="str">
        <f aca="false">IF(E2753="Mão de Obra",J2753,"")</f>
        <v/>
      </c>
      <c r="O2753" s="81" t="str">
        <f aca="false">IF(N2753&lt;&gt;"","",M2753)</f>
        <v/>
      </c>
      <c r="P2753" s="82" t="str">
        <f aca="false">IF(A2753="Composição",B2753,"")</f>
        <v/>
      </c>
      <c r="Q2753" s="81" t="str">
        <f aca="false">IF(P2753&lt;&gt;"",SUMIF(L2753:L2753,L2753,N2753:N2753),"")</f>
        <v/>
      </c>
      <c r="R2753" s="81" t="str">
        <f aca="false">IF(P2753&lt;&gt;"",SUMIF(L2753:L2753,L2753,O2753:O2753),"")</f>
        <v/>
      </c>
    </row>
    <row r="2754" customFormat="false" ht="15" hidden="false" customHeight="false" outlineLevel="0" collapsed="false">
      <c r="A2754" s="108"/>
      <c r="B2754" s="108"/>
      <c r="C2754" s="108"/>
      <c r="D2754" s="108"/>
      <c r="E2754" s="108"/>
      <c r="F2754" s="108"/>
      <c r="G2754" s="108"/>
      <c r="H2754" s="108"/>
      <c r="I2754" s="108"/>
      <c r="J2754" s="108"/>
      <c r="L2754" s="63" t="n">
        <f aca="false">IF(AND(A2755&lt;&gt;"",A2754=""),L2753+1,L2753)</f>
        <v>268</v>
      </c>
      <c r="M2754" s="80" t="str">
        <f aca="false">IF(OR(A2754="Insumo",A2754="Composição Auxiliar"),J2754,"")</f>
        <v/>
      </c>
      <c r="N2754" s="81" t="str">
        <f aca="false">IF(E2754="Mão de Obra",J2754,"")</f>
        <v/>
      </c>
      <c r="O2754" s="81" t="str">
        <f aca="false">IF(N2754&lt;&gt;"","",M2754)</f>
        <v/>
      </c>
      <c r="P2754" s="82" t="str">
        <f aca="false">IF(A2754="Composição",B2754,"")</f>
        <v/>
      </c>
      <c r="Q2754" s="81" t="str">
        <f aca="false">IF(P2754&lt;&gt;"",SUMIF(L2754:L2754,L2754,N2754:N2754),"")</f>
        <v/>
      </c>
      <c r="R2754" s="81" t="str">
        <f aca="false">IF(P2754&lt;&gt;"",SUMIF(L2754:L2754,L2754,O2754:O2754),"")</f>
        <v/>
      </c>
    </row>
    <row r="2755" customFormat="false" ht="15" hidden="false" customHeight="true" outlineLevel="0" collapsed="false">
      <c r="A2755" s="83"/>
      <c r="B2755" s="84" t="s">
        <v>655</v>
      </c>
      <c r="C2755" s="83" t="s">
        <v>656</v>
      </c>
      <c r="D2755" s="83" t="s">
        <v>657</v>
      </c>
      <c r="E2755" s="83" t="s">
        <v>658</v>
      </c>
      <c r="F2755" s="83"/>
      <c r="G2755" s="85" t="s">
        <v>659</v>
      </c>
      <c r="H2755" s="84" t="s">
        <v>660</v>
      </c>
      <c r="I2755" s="84" t="s">
        <v>661</v>
      </c>
      <c r="J2755" s="84" t="s">
        <v>662</v>
      </c>
      <c r="L2755" s="63" t="n">
        <f aca="false">IF(AND(A2756&lt;&gt;"",A2755=""),L2754+1,L2754)</f>
        <v>269</v>
      </c>
      <c r="M2755" s="80" t="str">
        <f aca="false">IF(OR(A2755="Insumo",A2755="Composição Auxiliar"),J2755,"")</f>
        <v/>
      </c>
      <c r="N2755" s="81" t="str">
        <f aca="false">IF(E2755="Mão de Obra",J2755,"")</f>
        <v/>
      </c>
      <c r="O2755" s="81" t="str">
        <f aca="false">IF(N2755&lt;&gt;"","",M2755)</f>
        <v/>
      </c>
      <c r="P2755" s="82" t="str">
        <f aca="false">IF(A2755="Composição",B2755,"")</f>
        <v/>
      </c>
      <c r="Q2755" s="81" t="str">
        <f aca="false">IF(P2755&lt;&gt;"",SUMIF(L2755:L2755,L2755,N2755:N2755),"")</f>
        <v/>
      </c>
      <c r="R2755" s="81" t="str">
        <f aca="false">IF(P2755&lt;&gt;"",SUMIF(L2755:L2755,L2755,O2755:O2755),"")</f>
        <v/>
      </c>
    </row>
    <row r="2756" customFormat="false" ht="38.25" hidden="false" customHeight="true" outlineLevel="0" collapsed="false">
      <c r="A2756" s="86" t="s">
        <v>663</v>
      </c>
      <c r="B2756" s="87" t="s">
        <v>958</v>
      </c>
      <c r="C2756" s="86" t="s">
        <v>664</v>
      </c>
      <c r="D2756" s="86" t="s">
        <v>959</v>
      </c>
      <c r="E2756" s="86" t="s">
        <v>675</v>
      </c>
      <c r="F2756" s="86"/>
      <c r="G2756" s="88" t="s">
        <v>925</v>
      </c>
      <c r="H2756" s="89" t="n">
        <v>1</v>
      </c>
      <c r="I2756" s="90" t="n">
        <f aca="false">SUMIF(L:L,$L2756,M:M)</f>
        <v>13.82</v>
      </c>
      <c r="J2756" s="90" t="n">
        <f aca="false">TRUNC(H2756*I2756,2)</f>
        <v>13.82</v>
      </c>
      <c r="L2756" s="63" t="n">
        <f aca="false">IF(AND(A2757&lt;&gt;"",A2756=""),L2755+1,L2755)</f>
        <v>269</v>
      </c>
      <c r="M2756" s="80" t="str">
        <f aca="false">IF(OR(A2756="Insumo",A2756="Composição Auxiliar"),J2756,"")</f>
        <v/>
      </c>
      <c r="N2756" s="81" t="str">
        <f aca="false">IF(E2756="Mão de Obra",J2756,"")</f>
        <v/>
      </c>
      <c r="O2756" s="81" t="str">
        <f aca="false">IF(N2756&lt;&gt;"","",M2756)</f>
        <v/>
      </c>
      <c r="P2756" s="82" t="str">
        <f aca="false">IF(A2756="Composição",B2756,"")</f>
        <v> 95946 </v>
      </c>
      <c r="Q2756" s="81" t="n">
        <f aca="false">IF(P2756&lt;&gt;"",SUMIF(L2756:L2756,L2756,N2756:N2756),"")</f>
        <v>0</v>
      </c>
      <c r="R2756" s="81" t="n">
        <f aca="false">IF(P2756&lt;&gt;"",SUMIF(L2756:L2756,L2756,O2756:O2756),"")</f>
        <v>0</v>
      </c>
    </row>
    <row r="2757" customFormat="false" ht="25.5" hidden="false" customHeight="true" outlineLevel="0" collapsed="false">
      <c r="A2757" s="91" t="s">
        <v>668</v>
      </c>
      <c r="B2757" s="92" t="s">
        <v>1817</v>
      </c>
      <c r="C2757" s="91" t="s">
        <v>664</v>
      </c>
      <c r="D2757" s="91" t="s">
        <v>1818</v>
      </c>
      <c r="E2757" s="91" t="s">
        <v>671</v>
      </c>
      <c r="F2757" s="91"/>
      <c r="G2757" s="93" t="s">
        <v>672</v>
      </c>
      <c r="H2757" s="94" t="n">
        <v>0.094</v>
      </c>
      <c r="I2757" s="95" t="n">
        <f aca="false">SUMIFS(J:J,A:A,"Composição",B:B,$B2757)</f>
        <v>23.5</v>
      </c>
      <c r="J2757" s="95" t="n">
        <f aca="false">TRUNC(H2757*I2757,2)</f>
        <v>2.2</v>
      </c>
      <c r="L2757" s="63" t="n">
        <f aca="false">IF(AND(A2758&lt;&gt;"",A2757=""),L2756+1,L2756)</f>
        <v>269</v>
      </c>
      <c r="M2757" s="80" t="n">
        <f aca="false">IF(OR(A2757="Insumo",A2757="Composição Auxiliar"),J2757,"")</f>
        <v>2.2</v>
      </c>
      <c r="N2757" s="81" t="str">
        <f aca="false">IF(E2757="Mão de Obra",J2757,"")</f>
        <v/>
      </c>
      <c r="O2757" s="81" t="n">
        <f aca="false">IF(N2757&lt;&gt;"","",M2757)</f>
        <v>2.2</v>
      </c>
      <c r="P2757" s="82" t="str">
        <f aca="false">IF(A2757="Composição",B2757,"")</f>
        <v/>
      </c>
      <c r="Q2757" s="81" t="str">
        <f aca="false">IF(P2757&lt;&gt;"",SUMIF(L2757:L2757,L2757,N2757:N2757),"")</f>
        <v/>
      </c>
      <c r="R2757" s="81" t="str">
        <f aca="false">IF(P2757&lt;&gt;"",SUMIF(L2757:L2757,L2757,O2757:O2757),"")</f>
        <v/>
      </c>
    </row>
    <row r="2758" customFormat="false" ht="25.5" hidden="false" customHeight="true" outlineLevel="0" collapsed="false">
      <c r="A2758" s="91" t="s">
        <v>668</v>
      </c>
      <c r="B2758" s="92" t="s">
        <v>1771</v>
      </c>
      <c r="C2758" s="91" t="s">
        <v>664</v>
      </c>
      <c r="D2758" s="91" t="s">
        <v>1772</v>
      </c>
      <c r="E2758" s="91" t="s">
        <v>671</v>
      </c>
      <c r="F2758" s="91"/>
      <c r="G2758" s="93" t="s">
        <v>672</v>
      </c>
      <c r="H2758" s="94" t="n">
        <v>0.015</v>
      </c>
      <c r="I2758" s="95" t="n">
        <f aca="false">SUMIFS(J:J,A:A,"Composição",B:B,$B2758)</f>
        <v>18.94</v>
      </c>
      <c r="J2758" s="95" t="n">
        <f aca="false">TRUNC(H2758*I2758,2)</f>
        <v>0.28</v>
      </c>
      <c r="L2758" s="63" t="n">
        <f aca="false">IF(AND(A2759&lt;&gt;"",A2758=""),L2757+1,L2757)</f>
        <v>269</v>
      </c>
      <c r="M2758" s="80" t="n">
        <f aca="false">IF(OR(A2758="Insumo",A2758="Composição Auxiliar"),J2758,"")</f>
        <v>0.28</v>
      </c>
      <c r="N2758" s="81" t="str">
        <f aca="false">IF(E2758="Mão de Obra",J2758,"")</f>
        <v/>
      </c>
      <c r="O2758" s="81" t="n">
        <f aca="false">IF(N2758&lt;&gt;"","",M2758)</f>
        <v>0.28</v>
      </c>
      <c r="P2758" s="82" t="str">
        <f aca="false">IF(A2758="Composição",B2758,"")</f>
        <v/>
      </c>
      <c r="Q2758" s="81" t="str">
        <f aca="false">IF(P2758&lt;&gt;"",SUMIF(L2758:L2758,L2758,N2758:N2758),"")</f>
        <v/>
      </c>
      <c r="R2758" s="81" t="str">
        <f aca="false">IF(P2758&lt;&gt;"",SUMIF(L2758:L2758,L2758,O2758:O2758),"")</f>
        <v/>
      </c>
    </row>
    <row r="2759" customFormat="false" ht="25.5" hidden="false" customHeight="true" outlineLevel="0" collapsed="false">
      <c r="A2759" s="91" t="s">
        <v>668</v>
      </c>
      <c r="B2759" s="92" t="s">
        <v>1822</v>
      </c>
      <c r="C2759" s="91" t="s">
        <v>664</v>
      </c>
      <c r="D2759" s="91" t="s">
        <v>1823</v>
      </c>
      <c r="E2759" s="91" t="s">
        <v>675</v>
      </c>
      <c r="F2759" s="91"/>
      <c r="G2759" s="93" t="s">
        <v>925</v>
      </c>
      <c r="H2759" s="94" t="n">
        <v>1</v>
      </c>
      <c r="I2759" s="95" t="n">
        <f aca="false">SUMIFS(J:J,A:A,"Composição",B:B,$B2759)</f>
        <v>10.73</v>
      </c>
      <c r="J2759" s="95" t="n">
        <f aca="false">TRUNC(H2759*I2759,2)</f>
        <v>10.73</v>
      </c>
      <c r="L2759" s="63" t="n">
        <f aca="false">IF(AND(A2760&lt;&gt;"",A2759=""),L2758+1,L2758)</f>
        <v>269</v>
      </c>
      <c r="M2759" s="80" t="n">
        <f aca="false">IF(OR(A2759="Insumo",A2759="Composição Auxiliar"),J2759,"")</f>
        <v>10.73</v>
      </c>
      <c r="N2759" s="81" t="str">
        <f aca="false">IF(E2759="Mão de Obra",J2759,"")</f>
        <v/>
      </c>
      <c r="O2759" s="81" t="n">
        <f aca="false">IF(N2759&lt;&gt;"","",M2759)</f>
        <v>10.73</v>
      </c>
      <c r="P2759" s="82" t="str">
        <f aca="false">IF(A2759="Composição",B2759,"")</f>
        <v/>
      </c>
      <c r="Q2759" s="81" t="str">
        <f aca="false">IF(P2759&lt;&gt;"",SUMIF(L2759:L2759,L2759,N2759:N2759),"")</f>
        <v/>
      </c>
      <c r="R2759" s="81" t="str">
        <f aca="false">IF(P2759&lt;&gt;"",SUMIF(L2759:L2759,L2759,O2759:O2759),"")</f>
        <v/>
      </c>
    </row>
    <row r="2760" customFormat="false" ht="25.5" hidden="false" customHeight="false" outlineLevel="0" collapsed="false">
      <c r="A2760" s="96" t="s">
        <v>679</v>
      </c>
      <c r="B2760" s="97" t="s">
        <v>1824</v>
      </c>
      <c r="C2760" s="96" t="str">
        <f aca="false">VLOOKUP(B2760,INSUMOS!$A:$I,2,0)</f>
        <v>SINAPI</v>
      </c>
      <c r="D2760" s="96" t="str">
        <f aca="false">VLOOKUP(B2760,INSUMOS!$A:$I,3,0)</f>
        <v>ARAME RECOZIDO 16 BWG, D = 1,65 MM (0,016 KG/M) OU 18 BWG, D = 1,25 MM (0,01 KG/M)</v>
      </c>
      <c r="E2760" s="98" t="str">
        <f aca="false">VLOOKUP(B2760,INSUMOS!$A:$I,4,0)</f>
        <v>Material</v>
      </c>
      <c r="F2760" s="98"/>
      <c r="G2760" s="99" t="str">
        <f aca="false">VLOOKUP(B2760,INSUMOS!$A:$I,5,0)</f>
        <v>KG</v>
      </c>
      <c r="H2760" s="100" t="n">
        <v>0.025</v>
      </c>
      <c r="I2760" s="101" t="n">
        <f aca="false">VLOOKUP(B2760,INSUMOS!$A:$I,8,0)</f>
        <v>21</v>
      </c>
      <c r="J2760" s="101" t="n">
        <f aca="false">TRUNC(H2760*I2760,2)</f>
        <v>0.52</v>
      </c>
      <c r="L2760" s="63" t="n">
        <f aca="false">IF(AND(A2761&lt;&gt;"",A2760=""),L2759+1,L2759)</f>
        <v>269</v>
      </c>
      <c r="M2760" s="80" t="n">
        <f aca="false">IF(OR(A2760="Insumo",A2760="Composição Auxiliar"),J2760,"")</f>
        <v>0.52</v>
      </c>
      <c r="N2760" s="81" t="str">
        <f aca="false">IF(E2760="Mão de Obra",J2760,"")</f>
        <v/>
      </c>
      <c r="O2760" s="81" t="n">
        <f aca="false">IF(N2760&lt;&gt;"","",M2760)</f>
        <v>0.52</v>
      </c>
      <c r="P2760" s="82" t="str">
        <f aca="false">IF(A2760="Composição",B2760,"")</f>
        <v/>
      </c>
      <c r="Q2760" s="81" t="str">
        <f aca="false">IF(P2760&lt;&gt;"",SUMIF(L2760:L2760,L2760,N2760:N2760),"")</f>
        <v/>
      </c>
      <c r="R2760" s="81" t="str">
        <f aca="false">IF(P2760&lt;&gt;"",SUMIF(L2760:L2760,L2760,O2760:O2760),"")</f>
        <v/>
      </c>
    </row>
    <row r="2761" customFormat="false" ht="25.5" hidden="false" customHeight="false" outlineLevel="0" collapsed="false">
      <c r="A2761" s="96" t="s">
        <v>679</v>
      </c>
      <c r="B2761" s="97" t="s">
        <v>1100</v>
      </c>
      <c r="C2761" s="96" t="str">
        <f aca="false">VLOOKUP(B2761,INSUMOS!$A:$I,2,0)</f>
        <v>SINAPI</v>
      </c>
      <c r="D2761" s="96" t="str">
        <f aca="false">VLOOKUP(B2761,INSUMOS!$A:$I,3,0)</f>
        <v>ESPACADOR / DISTANCIADOR CIRCULAR COM ENTRADA LATERAL, EM PLASTICO, PARA VERGALHAO *4,2 A 12,5* MM, COBRIMENTO 20 MM</v>
      </c>
      <c r="E2761" s="98" t="str">
        <f aca="false">VLOOKUP(B2761,INSUMOS!$A:$I,4,0)</f>
        <v>Material</v>
      </c>
      <c r="F2761" s="98"/>
      <c r="G2761" s="99" t="str">
        <f aca="false">VLOOKUP(B2761,INSUMOS!$A:$I,5,0)</f>
        <v>UN</v>
      </c>
      <c r="H2761" s="100" t="n">
        <v>0.431</v>
      </c>
      <c r="I2761" s="101" t="n">
        <f aca="false">VLOOKUP(B2761,INSUMOS!$A:$I,8,0)</f>
        <v>0.22</v>
      </c>
      <c r="J2761" s="101" t="n">
        <f aca="false">TRUNC(H2761*I2761,2)</f>
        <v>0.09</v>
      </c>
      <c r="L2761" s="63" t="n">
        <f aca="false">IF(AND(A2762&lt;&gt;"",A2761=""),L2760+1,L2760)</f>
        <v>269</v>
      </c>
      <c r="M2761" s="80" t="n">
        <f aca="false">IF(OR(A2761="Insumo",A2761="Composição Auxiliar"),J2761,"")</f>
        <v>0.09</v>
      </c>
      <c r="N2761" s="81" t="str">
        <f aca="false">IF(E2761="Mão de Obra",J2761,"")</f>
        <v/>
      </c>
      <c r="O2761" s="81" t="n">
        <f aca="false">IF(N2761&lt;&gt;"","",M2761)</f>
        <v>0.09</v>
      </c>
      <c r="P2761" s="82" t="str">
        <f aca="false">IF(A2761="Composição",B2761,"")</f>
        <v/>
      </c>
      <c r="Q2761" s="81" t="str">
        <f aca="false">IF(P2761&lt;&gt;"",SUMIF(L2761:L2761,L2761,N2761:N2761),"")</f>
        <v/>
      </c>
      <c r="R2761" s="81" t="str">
        <f aca="false">IF(P2761&lt;&gt;"",SUMIF(L2761:L2761,L2761,O2761:O2761),"")</f>
        <v/>
      </c>
    </row>
    <row r="2762" customFormat="false" ht="14.25" hidden="false" customHeight="false" outlineLevel="0" collapsed="false">
      <c r="A2762" s="102"/>
      <c r="B2762" s="102"/>
      <c r="C2762" s="102"/>
      <c r="D2762" s="102"/>
      <c r="E2762" s="102"/>
      <c r="F2762" s="103"/>
      <c r="G2762" s="102"/>
      <c r="H2762" s="103"/>
      <c r="I2762" s="102"/>
      <c r="J2762" s="103"/>
      <c r="L2762" s="63" t="n">
        <f aca="false">IF(AND(A2763&lt;&gt;"",A2762=""),L2761+1,L2761)</f>
        <v>269</v>
      </c>
      <c r="M2762" s="80" t="str">
        <f aca="false">IF(OR(A2762="Insumo",A2762="Composição Auxiliar"),J2762,"")</f>
        <v/>
      </c>
      <c r="N2762" s="81" t="str">
        <f aca="false">IF(E2762="Mão de Obra",J2762,"")</f>
        <v/>
      </c>
      <c r="O2762" s="81" t="str">
        <f aca="false">IF(N2762&lt;&gt;"","",M2762)</f>
        <v/>
      </c>
      <c r="P2762" s="82" t="str">
        <f aca="false">IF(A2762="Composição",B2762,"")</f>
        <v/>
      </c>
      <c r="Q2762" s="81" t="str">
        <f aca="false">IF(P2762&lt;&gt;"",SUMIF(L2762:L2762,L2762,N2762:N2762),"")</f>
        <v/>
      </c>
      <c r="R2762" s="81" t="str">
        <f aca="false">IF(P2762&lt;&gt;"",SUMIF(L2762:L2762,L2762,O2762:O2762),"")</f>
        <v/>
      </c>
    </row>
    <row r="2763" customFormat="false" ht="15" hidden="false" customHeight="false" outlineLevel="0" collapsed="false">
      <c r="A2763" s="102"/>
      <c r="B2763" s="102"/>
      <c r="C2763" s="102"/>
      <c r="D2763" s="102"/>
      <c r="E2763" s="102"/>
      <c r="F2763" s="103"/>
      <c r="G2763" s="102"/>
      <c r="H2763" s="104"/>
      <c r="I2763" s="104"/>
      <c r="J2763" s="103"/>
      <c r="L2763" s="63" t="n">
        <f aca="false">IF(AND(A2764&lt;&gt;"",A2763=""),L2762+1,L2762)</f>
        <v>269</v>
      </c>
      <c r="M2763" s="80" t="str">
        <f aca="false">IF(OR(A2763="Insumo",A2763="Composição Auxiliar"),J2763,"")</f>
        <v/>
      </c>
      <c r="N2763" s="81" t="str">
        <f aca="false">IF(E2763="Mão de Obra",J2763,"")</f>
        <v/>
      </c>
      <c r="O2763" s="81" t="str">
        <f aca="false">IF(N2763&lt;&gt;"","",M2763)</f>
        <v/>
      </c>
      <c r="P2763" s="82" t="str">
        <f aca="false">IF(A2763="Composição",B2763,"")</f>
        <v/>
      </c>
      <c r="Q2763" s="81" t="str">
        <f aca="false">IF(P2763&lt;&gt;"",SUMIF(L2763:L2763,L2763,N2763:N2763),"")</f>
        <v/>
      </c>
      <c r="R2763" s="81" t="str">
        <f aca="false">IF(P2763&lt;&gt;"",SUMIF(L2763:L2763,L2763,O2763:O2763),"")</f>
        <v/>
      </c>
    </row>
    <row r="2764" customFormat="false" ht="15" hidden="false" customHeight="false" outlineLevel="0" collapsed="false">
      <c r="A2764" s="108"/>
      <c r="B2764" s="108"/>
      <c r="C2764" s="108"/>
      <c r="D2764" s="108"/>
      <c r="E2764" s="108"/>
      <c r="F2764" s="108"/>
      <c r="G2764" s="108"/>
      <c r="H2764" s="108"/>
      <c r="I2764" s="108"/>
      <c r="J2764" s="108"/>
      <c r="L2764" s="63" t="n">
        <f aca="false">IF(AND(A2765&lt;&gt;"",A2764=""),L2763+1,L2763)</f>
        <v>269</v>
      </c>
      <c r="M2764" s="80" t="str">
        <f aca="false">IF(OR(A2764="Insumo",A2764="Composição Auxiliar"),J2764,"")</f>
        <v/>
      </c>
      <c r="N2764" s="81" t="str">
        <f aca="false">IF(E2764="Mão de Obra",J2764,"")</f>
        <v/>
      </c>
      <c r="O2764" s="81" t="str">
        <f aca="false">IF(N2764&lt;&gt;"","",M2764)</f>
        <v/>
      </c>
      <c r="P2764" s="82" t="str">
        <f aca="false">IF(A2764="Composição",B2764,"")</f>
        <v/>
      </c>
      <c r="Q2764" s="81" t="str">
        <f aca="false">IF(P2764&lt;&gt;"",SUMIF(L2764:L2764,L2764,N2764:N2764),"")</f>
        <v/>
      </c>
      <c r="R2764" s="81" t="str">
        <f aca="false">IF(P2764&lt;&gt;"",SUMIF(L2764:L2764,L2764,O2764:O2764),"")</f>
        <v/>
      </c>
    </row>
    <row r="2765" customFormat="false" ht="15" hidden="false" customHeight="true" outlineLevel="0" collapsed="false">
      <c r="A2765" s="83"/>
      <c r="B2765" s="84" t="s">
        <v>655</v>
      </c>
      <c r="C2765" s="83" t="s">
        <v>656</v>
      </c>
      <c r="D2765" s="83" t="s">
        <v>657</v>
      </c>
      <c r="E2765" s="83" t="s">
        <v>658</v>
      </c>
      <c r="F2765" s="83"/>
      <c r="G2765" s="85" t="s">
        <v>659</v>
      </c>
      <c r="H2765" s="84" t="s">
        <v>660</v>
      </c>
      <c r="I2765" s="84" t="s">
        <v>661</v>
      </c>
      <c r="J2765" s="84" t="s">
        <v>662</v>
      </c>
      <c r="L2765" s="63" t="n">
        <f aca="false">IF(AND(A2766&lt;&gt;"",A2765=""),L2764+1,L2764)</f>
        <v>270</v>
      </c>
      <c r="M2765" s="80" t="str">
        <f aca="false">IF(OR(A2765="Insumo",A2765="Composição Auxiliar"),J2765,"")</f>
        <v/>
      </c>
      <c r="N2765" s="81" t="str">
        <f aca="false">IF(E2765="Mão de Obra",J2765,"")</f>
        <v/>
      </c>
      <c r="O2765" s="81" t="str">
        <f aca="false">IF(N2765&lt;&gt;"","",M2765)</f>
        <v/>
      </c>
      <c r="P2765" s="82" t="str">
        <f aca="false">IF(A2765="Composição",B2765,"")</f>
        <v/>
      </c>
      <c r="Q2765" s="81" t="str">
        <f aca="false">IF(P2765&lt;&gt;"",SUMIF(L2765:L2765,L2765,N2765:N2765),"")</f>
        <v/>
      </c>
      <c r="R2765" s="81" t="str">
        <f aca="false">IF(P2765&lt;&gt;"",SUMIF(L2765:L2765,L2765,O2765:O2765),"")</f>
        <v/>
      </c>
    </row>
    <row r="2766" customFormat="false" ht="38.25" hidden="false" customHeight="true" outlineLevel="0" collapsed="false">
      <c r="A2766" s="86" t="s">
        <v>663</v>
      </c>
      <c r="B2766" s="87" t="s">
        <v>936</v>
      </c>
      <c r="C2766" s="86" t="s">
        <v>664</v>
      </c>
      <c r="D2766" s="86" t="s">
        <v>937</v>
      </c>
      <c r="E2766" s="86" t="s">
        <v>675</v>
      </c>
      <c r="F2766" s="86"/>
      <c r="G2766" s="88" t="s">
        <v>925</v>
      </c>
      <c r="H2766" s="89" t="n">
        <v>1</v>
      </c>
      <c r="I2766" s="90" t="n">
        <f aca="false">SUMIF(L:L,$L2766,M:M)</f>
        <v>10.91</v>
      </c>
      <c r="J2766" s="90" t="n">
        <f aca="false">TRUNC(H2766*I2766,2)</f>
        <v>10.91</v>
      </c>
      <c r="L2766" s="63" t="n">
        <f aca="false">IF(AND(A2767&lt;&gt;"",A2766=""),L2765+1,L2765)</f>
        <v>270</v>
      </c>
      <c r="M2766" s="80" t="str">
        <f aca="false">IF(OR(A2766="Insumo",A2766="Composição Auxiliar"),J2766,"")</f>
        <v/>
      </c>
      <c r="N2766" s="81" t="str">
        <f aca="false">IF(E2766="Mão de Obra",J2766,"")</f>
        <v/>
      </c>
      <c r="O2766" s="81" t="str">
        <f aca="false">IF(N2766&lt;&gt;"","",M2766)</f>
        <v/>
      </c>
      <c r="P2766" s="82" t="str">
        <f aca="false">IF(A2766="Composição",B2766,"")</f>
        <v> 95947 </v>
      </c>
      <c r="Q2766" s="81" t="n">
        <f aca="false">IF(P2766&lt;&gt;"",SUMIF(L2766:L2766,L2766,N2766:N2766),"")</f>
        <v>0</v>
      </c>
      <c r="R2766" s="81" t="n">
        <f aca="false">IF(P2766&lt;&gt;"",SUMIF(L2766:L2766,L2766,O2766:O2766),"")</f>
        <v>0</v>
      </c>
    </row>
    <row r="2767" customFormat="false" ht="25.5" hidden="false" customHeight="true" outlineLevel="0" collapsed="false">
      <c r="A2767" s="91" t="s">
        <v>668</v>
      </c>
      <c r="B2767" s="92" t="s">
        <v>1825</v>
      </c>
      <c r="C2767" s="91" t="s">
        <v>664</v>
      </c>
      <c r="D2767" s="91" t="s">
        <v>1826</v>
      </c>
      <c r="E2767" s="91" t="s">
        <v>675</v>
      </c>
      <c r="F2767" s="91"/>
      <c r="G2767" s="93" t="s">
        <v>925</v>
      </c>
      <c r="H2767" s="94" t="n">
        <v>1</v>
      </c>
      <c r="I2767" s="95" t="n">
        <f aca="false">SUMIFS(J:J,A:A,"Composição",B:B,$B2767)</f>
        <v>9.22</v>
      </c>
      <c r="J2767" s="95" t="n">
        <f aca="false">TRUNC(H2767*I2767,2)</f>
        <v>9.22</v>
      </c>
      <c r="L2767" s="63" t="n">
        <f aca="false">IF(AND(A2768&lt;&gt;"",A2767=""),L2766+1,L2766)</f>
        <v>270</v>
      </c>
      <c r="M2767" s="80" t="n">
        <f aca="false">IF(OR(A2767="Insumo",A2767="Composição Auxiliar"),J2767,"")</f>
        <v>9.22</v>
      </c>
      <c r="N2767" s="81" t="str">
        <f aca="false">IF(E2767="Mão de Obra",J2767,"")</f>
        <v/>
      </c>
      <c r="O2767" s="81" t="n">
        <f aca="false">IF(N2767&lt;&gt;"","",M2767)</f>
        <v>9.22</v>
      </c>
      <c r="P2767" s="82" t="str">
        <f aca="false">IF(A2767="Composição",B2767,"")</f>
        <v/>
      </c>
      <c r="Q2767" s="81" t="str">
        <f aca="false">IF(P2767&lt;&gt;"",SUMIF(L2767:L2767,L2767,N2767:N2767),"")</f>
        <v/>
      </c>
      <c r="R2767" s="81" t="str">
        <f aca="false">IF(P2767&lt;&gt;"",SUMIF(L2767:L2767,L2767,O2767:O2767),"")</f>
        <v/>
      </c>
    </row>
    <row r="2768" customFormat="false" ht="25.5" hidden="false" customHeight="true" outlineLevel="0" collapsed="false">
      <c r="A2768" s="91" t="s">
        <v>668</v>
      </c>
      <c r="B2768" s="92" t="s">
        <v>1817</v>
      </c>
      <c r="C2768" s="91" t="s">
        <v>664</v>
      </c>
      <c r="D2768" s="91" t="s">
        <v>1818</v>
      </c>
      <c r="E2768" s="91" t="s">
        <v>671</v>
      </c>
      <c r="F2768" s="91"/>
      <c r="G2768" s="93" t="s">
        <v>672</v>
      </c>
      <c r="H2768" s="94" t="n">
        <v>0.042</v>
      </c>
      <c r="I2768" s="95" t="n">
        <f aca="false">SUMIFS(J:J,A:A,"Composição",B:B,$B2768)</f>
        <v>23.5</v>
      </c>
      <c r="J2768" s="95" t="n">
        <f aca="false">TRUNC(H2768*I2768,2)</f>
        <v>0.98</v>
      </c>
      <c r="L2768" s="63" t="n">
        <f aca="false">IF(AND(A2769&lt;&gt;"",A2768=""),L2767+1,L2767)</f>
        <v>270</v>
      </c>
      <c r="M2768" s="80" t="n">
        <f aca="false">IF(OR(A2768="Insumo",A2768="Composição Auxiliar"),J2768,"")</f>
        <v>0.98</v>
      </c>
      <c r="N2768" s="81" t="str">
        <f aca="false">IF(E2768="Mão de Obra",J2768,"")</f>
        <v/>
      </c>
      <c r="O2768" s="81" t="n">
        <f aca="false">IF(N2768&lt;&gt;"","",M2768)</f>
        <v>0.98</v>
      </c>
      <c r="P2768" s="82" t="str">
        <f aca="false">IF(A2768="Composição",B2768,"")</f>
        <v/>
      </c>
      <c r="Q2768" s="81" t="str">
        <f aca="false">IF(P2768&lt;&gt;"",SUMIF(L2768:L2768,L2768,N2768:N2768),"")</f>
        <v/>
      </c>
      <c r="R2768" s="81" t="str">
        <f aca="false">IF(P2768&lt;&gt;"",SUMIF(L2768:L2768,L2768,O2768:O2768),"")</f>
        <v/>
      </c>
    </row>
    <row r="2769" customFormat="false" ht="25.5" hidden="false" customHeight="true" outlineLevel="0" collapsed="false">
      <c r="A2769" s="91" t="s">
        <v>668</v>
      </c>
      <c r="B2769" s="92" t="s">
        <v>1771</v>
      </c>
      <c r="C2769" s="91" t="s">
        <v>664</v>
      </c>
      <c r="D2769" s="91" t="s">
        <v>1772</v>
      </c>
      <c r="E2769" s="91" t="s">
        <v>671</v>
      </c>
      <c r="F2769" s="91"/>
      <c r="G2769" s="93" t="s">
        <v>672</v>
      </c>
      <c r="H2769" s="94" t="n">
        <v>0.007</v>
      </c>
      <c r="I2769" s="95" t="n">
        <f aca="false">SUMIFS(J:J,A:A,"Composição",B:B,$B2769)</f>
        <v>18.94</v>
      </c>
      <c r="J2769" s="95" t="n">
        <f aca="false">TRUNC(H2769*I2769,2)</f>
        <v>0.13</v>
      </c>
      <c r="L2769" s="63" t="n">
        <f aca="false">IF(AND(A2770&lt;&gt;"",A2769=""),L2768+1,L2768)</f>
        <v>270</v>
      </c>
      <c r="M2769" s="80" t="n">
        <f aca="false">IF(OR(A2769="Insumo",A2769="Composição Auxiliar"),J2769,"")</f>
        <v>0.13</v>
      </c>
      <c r="N2769" s="81" t="str">
        <f aca="false">IF(E2769="Mão de Obra",J2769,"")</f>
        <v/>
      </c>
      <c r="O2769" s="81" t="n">
        <f aca="false">IF(N2769&lt;&gt;"","",M2769)</f>
        <v>0.13</v>
      </c>
      <c r="P2769" s="82" t="str">
        <f aca="false">IF(A2769="Composição",B2769,"")</f>
        <v/>
      </c>
      <c r="Q2769" s="81" t="str">
        <f aca="false">IF(P2769&lt;&gt;"",SUMIF(L2769:L2769,L2769,N2769:N2769),"")</f>
        <v/>
      </c>
      <c r="R2769" s="81" t="str">
        <f aca="false">IF(P2769&lt;&gt;"",SUMIF(L2769:L2769,L2769,O2769:O2769),"")</f>
        <v/>
      </c>
    </row>
    <row r="2770" customFormat="false" ht="25.5" hidden="false" customHeight="false" outlineLevel="0" collapsed="false">
      <c r="A2770" s="96" t="s">
        <v>679</v>
      </c>
      <c r="B2770" s="97" t="s">
        <v>1100</v>
      </c>
      <c r="C2770" s="96" t="str">
        <f aca="false">VLOOKUP(B2770,INSUMOS!$A:$I,2,0)</f>
        <v>SINAPI</v>
      </c>
      <c r="D2770" s="96" t="str">
        <f aca="false">VLOOKUP(B2770,INSUMOS!$A:$I,3,0)</f>
        <v>ESPACADOR / DISTANCIADOR CIRCULAR COM ENTRADA LATERAL, EM PLASTICO, PARA VERGALHAO *4,2 A 12,5* MM, COBRIMENTO 20 MM</v>
      </c>
      <c r="E2770" s="98" t="str">
        <f aca="false">VLOOKUP(B2770,INSUMOS!$A:$I,4,0)</f>
        <v>Material</v>
      </c>
      <c r="F2770" s="98"/>
      <c r="G2770" s="99" t="str">
        <f aca="false">VLOOKUP(B2770,INSUMOS!$A:$I,5,0)</f>
        <v>UN</v>
      </c>
      <c r="H2770" s="100" t="n">
        <v>0.278</v>
      </c>
      <c r="I2770" s="101" t="n">
        <f aca="false">VLOOKUP(B2770,INSUMOS!$A:$I,8,0)</f>
        <v>0.22</v>
      </c>
      <c r="J2770" s="101" t="n">
        <f aca="false">TRUNC(H2770*I2770,2)</f>
        <v>0.06</v>
      </c>
      <c r="L2770" s="63" t="n">
        <f aca="false">IF(AND(A2771&lt;&gt;"",A2770=""),L2769+1,L2769)</f>
        <v>270</v>
      </c>
      <c r="M2770" s="80" t="n">
        <f aca="false">IF(OR(A2770="Insumo",A2770="Composição Auxiliar"),J2770,"")</f>
        <v>0.06</v>
      </c>
      <c r="N2770" s="81" t="str">
        <f aca="false">IF(E2770="Mão de Obra",J2770,"")</f>
        <v/>
      </c>
      <c r="O2770" s="81" t="n">
        <f aca="false">IF(N2770&lt;&gt;"","",M2770)</f>
        <v>0.06</v>
      </c>
      <c r="P2770" s="82" t="str">
        <f aca="false">IF(A2770="Composição",B2770,"")</f>
        <v/>
      </c>
      <c r="Q2770" s="81" t="str">
        <f aca="false">IF(P2770&lt;&gt;"",SUMIF(L2770:L2770,L2770,N2770:N2770),"")</f>
        <v/>
      </c>
      <c r="R2770" s="81" t="str">
        <f aca="false">IF(P2770&lt;&gt;"",SUMIF(L2770:L2770,L2770,O2770:O2770),"")</f>
        <v/>
      </c>
    </row>
    <row r="2771" customFormat="false" ht="25.5" hidden="false" customHeight="false" outlineLevel="0" collapsed="false">
      <c r="A2771" s="96" t="s">
        <v>679</v>
      </c>
      <c r="B2771" s="97" t="s">
        <v>1824</v>
      </c>
      <c r="C2771" s="96" t="str">
        <f aca="false">VLOOKUP(B2771,INSUMOS!$A:$I,2,0)</f>
        <v>SINAPI</v>
      </c>
      <c r="D2771" s="96" t="str">
        <f aca="false">VLOOKUP(B2771,INSUMOS!$A:$I,3,0)</f>
        <v>ARAME RECOZIDO 16 BWG, D = 1,65 MM (0,016 KG/M) OU 18 BWG, D = 1,25 MM (0,01 KG/M)</v>
      </c>
      <c r="E2771" s="98" t="str">
        <f aca="false">VLOOKUP(B2771,INSUMOS!$A:$I,4,0)</f>
        <v>Material</v>
      </c>
      <c r="F2771" s="98"/>
      <c r="G2771" s="99" t="str">
        <f aca="false">VLOOKUP(B2771,INSUMOS!$A:$I,5,0)</f>
        <v>KG</v>
      </c>
      <c r="H2771" s="100" t="n">
        <v>0.025</v>
      </c>
      <c r="I2771" s="101" t="n">
        <f aca="false">VLOOKUP(B2771,INSUMOS!$A:$I,8,0)</f>
        <v>21</v>
      </c>
      <c r="J2771" s="101" t="n">
        <f aca="false">TRUNC(H2771*I2771,2)</f>
        <v>0.52</v>
      </c>
      <c r="L2771" s="63" t="n">
        <f aca="false">IF(AND(A2772&lt;&gt;"",A2771=""),L2770+1,L2770)</f>
        <v>270</v>
      </c>
      <c r="M2771" s="80" t="n">
        <f aca="false">IF(OR(A2771="Insumo",A2771="Composição Auxiliar"),J2771,"")</f>
        <v>0.52</v>
      </c>
      <c r="N2771" s="81" t="str">
        <f aca="false">IF(E2771="Mão de Obra",J2771,"")</f>
        <v/>
      </c>
      <c r="O2771" s="81" t="n">
        <f aca="false">IF(N2771&lt;&gt;"","",M2771)</f>
        <v>0.52</v>
      </c>
      <c r="P2771" s="82" t="str">
        <f aca="false">IF(A2771="Composição",B2771,"")</f>
        <v/>
      </c>
      <c r="Q2771" s="81" t="str">
        <f aca="false">IF(P2771&lt;&gt;"",SUMIF(L2771:L2771,L2771,N2771:N2771),"")</f>
        <v/>
      </c>
      <c r="R2771" s="81" t="str">
        <f aca="false">IF(P2771&lt;&gt;"",SUMIF(L2771:L2771,L2771,O2771:O2771),"")</f>
        <v/>
      </c>
    </row>
    <row r="2772" customFormat="false" ht="14.25" hidden="false" customHeight="false" outlineLevel="0" collapsed="false">
      <c r="A2772" s="102"/>
      <c r="B2772" s="102"/>
      <c r="C2772" s="102"/>
      <c r="D2772" s="102"/>
      <c r="E2772" s="102"/>
      <c r="F2772" s="103"/>
      <c r="G2772" s="102"/>
      <c r="H2772" s="103"/>
      <c r="I2772" s="102"/>
      <c r="J2772" s="103"/>
      <c r="L2772" s="63" t="n">
        <f aca="false">IF(AND(A2773&lt;&gt;"",A2772=""),L2771+1,L2771)</f>
        <v>270</v>
      </c>
      <c r="M2772" s="80" t="str">
        <f aca="false">IF(OR(A2772="Insumo",A2772="Composição Auxiliar"),J2772,"")</f>
        <v/>
      </c>
      <c r="N2772" s="81" t="str">
        <f aca="false">IF(E2772="Mão de Obra",J2772,"")</f>
        <v/>
      </c>
      <c r="O2772" s="81" t="str">
        <f aca="false">IF(N2772&lt;&gt;"","",M2772)</f>
        <v/>
      </c>
      <c r="P2772" s="82" t="str">
        <f aca="false">IF(A2772="Composição",B2772,"")</f>
        <v/>
      </c>
      <c r="Q2772" s="81" t="str">
        <f aca="false">IF(P2772&lt;&gt;"",SUMIF(L2772:L2772,L2772,N2772:N2772),"")</f>
        <v/>
      </c>
      <c r="R2772" s="81" t="str">
        <f aca="false">IF(P2772&lt;&gt;"",SUMIF(L2772:L2772,L2772,O2772:O2772),"")</f>
        <v/>
      </c>
    </row>
    <row r="2773" customFormat="false" ht="15" hidden="false" customHeight="false" outlineLevel="0" collapsed="false">
      <c r="A2773" s="102"/>
      <c r="B2773" s="102"/>
      <c r="C2773" s="102"/>
      <c r="D2773" s="102"/>
      <c r="E2773" s="102"/>
      <c r="F2773" s="103"/>
      <c r="G2773" s="102"/>
      <c r="H2773" s="104"/>
      <c r="I2773" s="104"/>
      <c r="J2773" s="103"/>
      <c r="L2773" s="63" t="n">
        <f aca="false">IF(AND(A2774&lt;&gt;"",A2773=""),L2772+1,L2772)</f>
        <v>270</v>
      </c>
      <c r="M2773" s="80" t="str">
        <f aca="false">IF(OR(A2773="Insumo",A2773="Composição Auxiliar"),J2773,"")</f>
        <v/>
      </c>
      <c r="N2773" s="81" t="str">
        <f aca="false">IF(E2773="Mão de Obra",J2773,"")</f>
        <v/>
      </c>
      <c r="O2773" s="81" t="str">
        <f aca="false">IF(N2773&lt;&gt;"","",M2773)</f>
        <v/>
      </c>
      <c r="P2773" s="82" t="str">
        <f aca="false">IF(A2773="Composição",B2773,"")</f>
        <v/>
      </c>
      <c r="Q2773" s="81" t="str">
        <f aca="false">IF(P2773&lt;&gt;"",SUMIF(L2773:L2773,L2773,N2773:N2773),"")</f>
        <v/>
      </c>
      <c r="R2773" s="81" t="str">
        <f aca="false">IF(P2773&lt;&gt;"",SUMIF(L2773:L2773,L2773,O2773:O2773),"")</f>
        <v/>
      </c>
    </row>
    <row r="2774" customFormat="false" ht="15" hidden="false" customHeight="false" outlineLevel="0" collapsed="false">
      <c r="A2774" s="108"/>
      <c r="B2774" s="108"/>
      <c r="C2774" s="108"/>
      <c r="D2774" s="108"/>
      <c r="E2774" s="108"/>
      <c r="F2774" s="108"/>
      <c r="G2774" s="108"/>
      <c r="H2774" s="108"/>
      <c r="I2774" s="108"/>
      <c r="J2774" s="108"/>
      <c r="L2774" s="63" t="n">
        <f aca="false">IF(AND(A2775&lt;&gt;"",A2774=""),L2773+1,L2773)</f>
        <v>270</v>
      </c>
      <c r="M2774" s="80" t="str">
        <f aca="false">IF(OR(A2774="Insumo",A2774="Composição Auxiliar"),J2774,"")</f>
        <v/>
      </c>
      <c r="N2774" s="81" t="str">
        <f aca="false">IF(E2774="Mão de Obra",J2774,"")</f>
        <v/>
      </c>
      <c r="O2774" s="81" t="str">
        <f aca="false">IF(N2774&lt;&gt;"","",M2774)</f>
        <v/>
      </c>
      <c r="P2774" s="82" t="str">
        <f aca="false">IF(A2774="Composição",B2774,"")</f>
        <v/>
      </c>
      <c r="Q2774" s="81" t="str">
        <f aca="false">IF(P2774&lt;&gt;"",SUMIF(L2774:L2774,L2774,N2774:N2774),"")</f>
        <v/>
      </c>
      <c r="R2774" s="81" t="str">
        <f aca="false">IF(P2774&lt;&gt;"",SUMIF(L2774:L2774,L2774,O2774:O2774),"")</f>
        <v/>
      </c>
    </row>
    <row r="2775" customFormat="false" ht="15" hidden="false" customHeight="true" outlineLevel="0" collapsed="false">
      <c r="A2775" s="83"/>
      <c r="B2775" s="84" t="s">
        <v>655</v>
      </c>
      <c r="C2775" s="83" t="s">
        <v>656</v>
      </c>
      <c r="D2775" s="83" t="s">
        <v>657</v>
      </c>
      <c r="E2775" s="83" t="s">
        <v>658</v>
      </c>
      <c r="F2775" s="83"/>
      <c r="G2775" s="85" t="s">
        <v>659</v>
      </c>
      <c r="H2775" s="84" t="s">
        <v>660</v>
      </c>
      <c r="I2775" s="84" t="s">
        <v>661</v>
      </c>
      <c r="J2775" s="84" t="s">
        <v>662</v>
      </c>
      <c r="L2775" s="63" t="n">
        <f aca="false">IF(AND(A2776&lt;&gt;"",A2775=""),L2774+1,L2774)</f>
        <v>271</v>
      </c>
      <c r="M2775" s="80" t="str">
        <f aca="false">IF(OR(A2775="Insumo",A2775="Composição Auxiliar"),J2775,"")</f>
        <v/>
      </c>
      <c r="N2775" s="81" t="str">
        <f aca="false">IF(E2775="Mão de Obra",J2775,"")</f>
        <v/>
      </c>
      <c r="O2775" s="81" t="str">
        <f aca="false">IF(N2775&lt;&gt;"","",M2775)</f>
        <v/>
      </c>
      <c r="P2775" s="82" t="str">
        <f aca="false">IF(A2775="Composição",B2775,"")</f>
        <v/>
      </c>
      <c r="Q2775" s="81" t="str">
        <f aca="false">IF(P2775&lt;&gt;"",SUMIF(L2775:L2775,L2775,N2775:N2775),"")</f>
        <v/>
      </c>
      <c r="R2775" s="81" t="str">
        <f aca="false">IF(P2775&lt;&gt;"",SUMIF(L2775:L2775,L2775,O2775:O2775),"")</f>
        <v/>
      </c>
    </row>
    <row r="2776" customFormat="false" ht="38.25" hidden="false" customHeight="true" outlineLevel="0" collapsed="false">
      <c r="A2776" s="86" t="s">
        <v>663</v>
      </c>
      <c r="B2776" s="87" t="s">
        <v>998</v>
      </c>
      <c r="C2776" s="86" t="s">
        <v>664</v>
      </c>
      <c r="D2776" s="86" t="s">
        <v>999</v>
      </c>
      <c r="E2776" s="86" t="s">
        <v>675</v>
      </c>
      <c r="F2776" s="86"/>
      <c r="G2776" s="88" t="s">
        <v>925</v>
      </c>
      <c r="H2776" s="89" t="n">
        <v>1</v>
      </c>
      <c r="I2776" s="90" t="n">
        <f aca="false">SUMIF(L:L,$L2776,M:M)</f>
        <v>9.87</v>
      </c>
      <c r="J2776" s="90" t="n">
        <f aca="false">TRUNC(H2776*I2776,2)</f>
        <v>9.87</v>
      </c>
      <c r="L2776" s="63" t="n">
        <f aca="false">IF(AND(A2777&lt;&gt;"",A2776=""),L2775+1,L2775)</f>
        <v>271</v>
      </c>
      <c r="M2776" s="80" t="str">
        <f aca="false">IF(OR(A2776="Insumo",A2776="Composição Auxiliar"),J2776,"")</f>
        <v/>
      </c>
      <c r="N2776" s="81" t="str">
        <f aca="false">IF(E2776="Mão de Obra",J2776,"")</f>
        <v/>
      </c>
      <c r="O2776" s="81" t="str">
        <f aca="false">IF(N2776&lt;&gt;"","",M2776)</f>
        <v/>
      </c>
      <c r="P2776" s="82" t="str">
        <f aca="false">IF(A2776="Composição",B2776,"")</f>
        <v> 95948 </v>
      </c>
      <c r="Q2776" s="81" t="n">
        <f aca="false">IF(P2776&lt;&gt;"",SUMIF(L2776:L2776,L2776,N2776:N2776),"")</f>
        <v>0</v>
      </c>
      <c r="R2776" s="81" t="n">
        <f aca="false">IF(P2776&lt;&gt;"",SUMIF(L2776:L2776,L2776,O2776:O2776),"")</f>
        <v>0</v>
      </c>
    </row>
    <row r="2777" customFormat="false" ht="25.5" hidden="false" customHeight="true" outlineLevel="0" collapsed="false">
      <c r="A2777" s="91" t="s">
        <v>668</v>
      </c>
      <c r="B2777" s="92" t="s">
        <v>1771</v>
      </c>
      <c r="C2777" s="91" t="s">
        <v>664</v>
      </c>
      <c r="D2777" s="91" t="s">
        <v>1772</v>
      </c>
      <c r="E2777" s="91" t="s">
        <v>671</v>
      </c>
      <c r="F2777" s="91"/>
      <c r="G2777" s="93" t="s">
        <v>672</v>
      </c>
      <c r="H2777" s="94" t="n">
        <v>0.001</v>
      </c>
      <c r="I2777" s="95" t="n">
        <f aca="false">SUMIFS(J:J,A:A,"Composição",B:B,$B2777)</f>
        <v>18.94</v>
      </c>
      <c r="J2777" s="95" t="n">
        <f aca="false">TRUNC(H2777*I2777,2)</f>
        <v>0.01</v>
      </c>
      <c r="L2777" s="63" t="n">
        <f aca="false">IF(AND(A2778&lt;&gt;"",A2777=""),L2776+1,L2776)</f>
        <v>271</v>
      </c>
      <c r="M2777" s="80" t="n">
        <f aca="false">IF(OR(A2777="Insumo",A2777="Composição Auxiliar"),J2777,"")</f>
        <v>0.01</v>
      </c>
      <c r="N2777" s="81" t="str">
        <f aca="false">IF(E2777="Mão de Obra",J2777,"")</f>
        <v/>
      </c>
      <c r="O2777" s="81" t="n">
        <f aca="false">IF(N2777&lt;&gt;"","",M2777)</f>
        <v>0.01</v>
      </c>
      <c r="P2777" s="82" t="str">
        <f aca="false">IF(A2777="Composição",B2777,"")</f>
        <v/>
      </c>
      <c r="Q2777" s="81" t="str">
        <f aca="false">IF(P2777&lt;&gt;"",SUMIF(L2777:L2777,L2777,N2777:N2777),"")</f>
        <v/>
      </c>
      <c r="R2777" s="81" t="str">
        <f aca="false">IF(P2777&lt;&gt;"",SUMIF(L2777:L2777,L2777,O2777:O2777),"")</f>
        <v/>
      </c>
    </row>
    <row r="2778" customFormat="false" ht="25.5" hidden="false" customHeight="true" outlineLevel="0" collapsed="false">
      <c r="A2778" s="91" t="s">
        <v>668</v>
      </c>
      <c r="B2778" s="92" t="s">
        <v>1827</v>
      </c>
      <c r="C2778" s="91" t="s">
        <v>664</v>
      </c>
      <c r="D2778" s="91" t="s">
        <v>1828</v>
      </c>
      <c r="E2778" s="91" t="s">
        <v>675</v>
      </c>
      <c r="F2778" s="91"/>
      <c r="G2778" s="93" t="s">
        <v>925</v>
      </c>
      <c r="H2778" s="94" t="n">
        <v>1</v>
      </c>
      <c r="I2778" s="95" t="n">
        <f aca="false">SUMIFS(J:J,A:A,"Composição",B:B,$B2778)</f>
        <v>9.15</v>
      </c>
      <c r="J2778" s="95" t="n">
        <f aca="false">TRUNC(H2778*I2778,2)</f>
        <v>9.15</v>
      </c>
      <c r="L2778" s="63" t="n">
        <f aca="false">IF(AND(A2779&lt;&gt;"",A2778=""),L2777+1,L2777)</f>
        <v>271</v>
      </c>
      <c r="M2778" s="80" t="n">
        <f aca="false">IF(OR(A2778="Insumo",A2778="Composição Auxiliar"),J2778,"")</f>
        <v>9.15</v>
      </c>
      <c r="N2778" s="81" t="str">
        <f aca="false">IF(E2778="Mão de Obra",J2778,"")</f>
        <v/>
      </c>
      <c r="O2778" s="81" t="n">
        <f aca="false">IF(N2778&lt;&gt;"","",M2778)</f>
        <v>9.15</v>
      </c>
      <c r="P2778" s="82" t="str">
        <f aca="false">IF(A2778="Composição",B2778,"")</f>
        <v/>
      </c>
      <c r="Q2778" s="81" t="str">
        <f aca="false">IF(P2778&lt;&gt;"",SUMIF(L2778:L2778,L2778,N2778:N2778),"")</f>
        <v/>
      </c>
      <c r="R2778" s="81" t="str">
        <f aca="false">IF(P2778&lt;&gt;"",SUMIF(L2778:L2778,L2778,O2778:O2778),"")</f>
        <v/>
      </c>
    </row>
    <row r="2779" customFormat="false" ht="25.5" hidden="false" customHeight="true" outlineLevel="0" collapsed="false">
      <c r="A2779" s="91" t="s">
        <v>668</v>
      </c>
      <c r="B2779" s="92" t="s">
        <v>1817</v>
      </c>
      <c r="C2779" s="91" t="s">
        <v>664</v>
      </c>
      <c r="D2779" s="91" t="s">
        <v>1818</v>
      </c>
      <c r="E2779" s="91" t="s">
        <v>671</v>
      </c>
      <c r="F2779" s="91"/>
      <c r="G2779" s="93" t="s">
        <v>672</v>
      </c>
      <c r="H2779" s="94" t="n">
        <v>0.007</v>
      </c>
      <c r="I2779" s="95" t="n">
        <f aca="false">SUMIFS(J:J,A:A,"Composição",B:B,$B2779)</f>
        <v>23.5</v>
      </c>
      <c r="J2779" s="95" t="n">
        <f aca="false">TRUNC(H2779*I2779,2)</f>
        <v>0.16</v>
      </c>
      <c r="L2779" s="63" t="n">
        <f aca="false">IF(AND(A2780&lt;&gt;"",A2779=""),L2778+1,L2778)</f>
        <v>271</v>
      </c>
      <c r="M2779" s="80" t="n">
        <f aca="false">IF(OR(A2779="Insumo",A2779="Composição Auxiliar"),J2779,"")</f>
        <v>0.16</v>
      </c>
      <c r="N2779" s="81" t="str">
        <f aca="false">IF(E2779="Mão de Obra",J2779,"")</f>
        <v/>
      </c>
      <c r="O2779" s="81" t="n">
        <f aca="false">IF(N2779&lt;&gt;"","",M2779)</f>
        <v>0.16</v>
      </c>
      <c r="P2779" s="82" t="str">
        <f aca="false">IF(A2779="Composição",B2779,"")</f>
        <v/>
      </c>
      <c r="Q2779" s="81" t="str">
        <f aca="false">IF(P2779&lt;&gt;"",SUMIF(L2779:L2779,L2779,N2779:N2779),"")</f>
        <v/>
      </c>
      <c r="R2779" s="81" t="str">
        <f aca="false">IF(P2779&lt;&gt;"",SUMIF(L2779:L2779,L2779,O2779:O2779),"")</f>
        <v/>
      </c>
    </row>
    <row r="2780" customFormat="false" ht="25.5" hidden="false" customHeight="false" outlineLevel="0" collapsed="false">
      <c r="A2780" s="96" t="s">
        <v>679</v>
      </c>
      <c r="B2780" s="97" t="s">
        <v>1824</v>
      </c>
      <c r="C2780" s="96" t="str">
        <f aca="false">VLOOKUP(B2780,INSUMOS!$A:$I,2,0)</f>
        <v>SINAPI</v>
      </c>
      <c r="D2780" s="96" t="str">
        <f aca="false">VLOOKUP(B2780,INSUMOS!$A:$I,3,0)</f>
        <v>ARAME RECOZIDO 16 BWG, D = 1,65 MM (0,016 KG/M) OU 18 BWG, D = 1,25 MM (0,01 KG/M)</v>
      </c>
      <c r="E2780" s="98" t="str">
        <f aca="false">VLOOKUP(B2780,INSUMOS!$A:$I,4,0)</f>
        <v>Material</v>
      </c>
      <c r="F2780" s="98"/>
      <c r="G2780" s="99" t="str">
        <f aca="false">VLOOKUP(B2780,INSUMOS!$A:$I,5,0)</f>
        <v>KG</v>
      </c>
      <c r="H2780" s="100" t="n">
        <v>0.025</v>
      </c>
      <c r="I2780" s="101" t="n">
        <f aca="false">VLOOKUP(B2780,INSUMOS!$A:$I,8,0)</f>
        <v>21</v>
      </c>
      <c r="J2780" s="101" t="n">
        <f aca="false">TRUNC(H2780*I2780,2)</f>
        <v>0.52</v>
      </c>
      <c r="L2780" s="63" t="n">
        <f aca="false">IF(AND(A2781&lt;&gt;"",A2780=""),L2779+1,L2779)</f>
        <v>271</v>
      </c>
      <c r="M2780" s="80" t="n">
        <f aca="false">IF(OR(A2780="Insumo",A2780="Composição Auxiliar"),J2780,"")</f>
        <v>0.52</v>
      </c>
      <c r="N2780" s="81" t="str">
        <f aca="false">IF(E2780="Mão de Obra",J2780,"")</f>
        <v/>
      </c>
      <c r="O2780" s="81" t="n">
        <f aca="false">IF(N2780&lt;&gt;"","",M2780)</f>
        <v>0.52</v>
      </c>
      <c r="P2780" s="82" t="str">
        <f aca="false">IF(A2780="Composição",B2780,"")</f>
        <v/>
      </c>
      <c r="Q2780" s="81" t="str">
        <f aca="false">IF(P2780&lt;&gt;"",SUMIF(L2780:L2780,L2780,N2780:N2780),"")</f>
        <v/>
      </c>
      <c r="R2780" s="81" t="str">
        <f aca="false">IF(P2780&lt;&gt;"",SUMIF(L2780:L2780,L2780,O2780:O2780),"")</f>
        <v/>
      </c>
    </row>
    <row r="2781" customFormat="false" ht="25.5" hidden="false" customHeight="false" outlineLevel="0" collapsed="false">
      <c r="A2781" s="96" t="s">
        <v>679</v>
      </c>
      <c r="B2781" s="97" t="s">
        <v>1100</v>
      </c>
      <c r="C2781" s="96" t="str">
        <f aca="false">VLOOKUP(B2781,INSUMOS!$A:$I,2,0)</f>
        <v>SINAPI</v>
      </c>
      <c r="D2781" s="96" t="str">
        <f aca="false">VLOOKUP(B2781,INSUMOS!$A:$I,3,0)</f>
        <v>ESPACADOR / DISTANCIADOR CIRCULAR COM ENTRADA LATERAL, EM PLASTICO, PARA VERGALHAO *4,2 A 12,5* MM, COBRIMENTO 20 MM</v>
      </c>
      <c r="E2781" s="98" t="str">
        <f aca="false">VLOOKUP(B2781,INSUMOS!$A:$I,4,0)</f>
        <v>Material</v>
      </c>
      <c r="F2781" s="98"/>
      <c r="G2781" s="99" t="str">
        <f aca="false">VLOOKUP(B2781,INSUMOS!$A:$I,5,0)</f>
        <v>UN</v>
      </c>
      <c r="H2781" s="100" t="n">
        <v>0.15</v>
      </c>
      <c r="I2781" s="101" t="n">
        <f aca="false">VLOOKUP(B2781,INSUMOS!$A:$I,8,0)</f>
        <v>0.22</v>
      </c>
      <c r="J2781" s="101" t="n">
        <f aca="false">TRUNC(H2781*I2781,2)</f>
        <v>0.03</v>
      </c>
      <c r="L2781" s="63" t="n">
        <f aca="false">IF(AND(A2782&lt;&gt;"",A2781=""),L2780+1,L2780)</f>
        <v>271</v>
      </c>
      <c r="M2781" s="80" t="n">
        <f aca="false">IF(OR(A2781="Insumo",A2781="Composição Auxiliar"),J2781,"")</f>
        <v>0.03</v>
      </c>
      <c r="N2781" s="81" t="str">
        <f aca="false">IF(E2781="Mão de Obra",J2781,"")</f>
        <v/>
      </c>
      <c r="O2781" s="81" t="n">
        <f aca="false">IF(N2781&lt;&gt;"","",M2781)</f>
        <v>0.03</v>
      </c>
      <c r="P2781" s="82" t="str">
        <f aca="false">IF(A2781="Composição",B2781,"")</f>
        <v/>
      </c>
      <c r="Q2781" s="81" t="str">
        <f aca="false">IF(P2781&lt;&gt;"",SUMIF(L2781:L2781,L2781,N2781:N2781),"")</f>
        <v/>
      </c>
      <c r="R2781" s="81" t="str">
        <f aca="false">IF(P2781&lt;&gt;"",SUMIF(L2781:L2781,L2781,O2781:O2781),"")</f>
        <v/>
      </c>
    </row>
    <row r="2782" customFormat="false" ht="14.25" hidden="false" customHeight="false" outlineLevel="0" collapsed="false">
      <c r="A2782" s="102"/>
      <c r="B2782" s="102"/>
      <c r="C2782" s="102"/>
      <c r="D2782" s="102"/>
      <c r="E2782" s="102"/>
      <c r="F2782" s="103"/>
      <c r="G2782" s="102"/>
      <c r="H2782" s="103"/>
      <c r="I2782" s="102"/>
      <c r="J2782" s="103"/>
      <c r="L2782" s="63" t="n">
        <f aca="false">IF(AND(A2783&lt;&gt;"",A2782=""),L2781+1,L2781)</f>
        <v>271</v>
      </c>
      <c r="M2782" s="80" t="str">
        <f aca="false">IF(OR(A2782="Insumo",A2782="Composição Auxiliar"),J2782,"")</f>
        <v/>
      </c>
      <c r="N2782" s="81" t="str">
        <f aca="false">IF(E2782="Mão de Obra",J2782,"")</f>
        <v/>
      </c>
      <c r="O2782" s="81" t="str">
        <f aca="false">IF(N2782&lt;&gt;"","",M2782)</f>
        <v/>
      </c>
      <c r="P2782" s="82" t="str">
        <f aca="false">IF(A2782="Composição",B2782,"")</f>
        <v/>
      </c>
      <c r="Q2782" s="81" t="str">
        <f aca="false">IF(P2782&lt;&gt;"",SUMIF(L2782:L2782,L2782,N2782:N2782),"")</f>
        <v/>
      </c>
      <c r="R2782" s="81" t="str">
        <f aca="false">IF(P2782&lt;&gt;"",SUMIF(L2782:L2782,L2782,O2782:O2782),"")</f>
        <v/>
      </c>
    </row>
    <row r="2783" customFormat="false" ht="15" hidden="false" customHeight="false" outlineLevel="0" collapsed="false">
      <c r="A2783" s="102"/>
      <c r="B2783" s="102"/>
      <c r="C2783" s="102"/>
      <c r="D2783" s="102"/>
      <c r="E2783" s="102"/>
      <c r="F2783" s="103"/>
      <c r="G2783" s="102"/>
      <c r="H2783" s="104"/>
      <c r="I2783" s="104"/>
      <c r="J2783" s="103"/>
      <c r="L2783" s="63" t="n">
        <f aca="false">IF(AND(A2784&lt;&gt;"",A2783=""),L2782+1,L2782)</f>
        <v>271</v>
      </c>
      <c r="M2783" s="80" t="str">
        <f aca="false">IF(OR(A2783="Insumo",A2783="Composição Auxiliar"),J2783,"")</f>
        <v/>
      </c>
      <c r="N2783" s="81" t="str">
        <f aca="false">IF(E2783="Mão de Obra",J2783,"")</f>
        <v/>
      </c>
      <c r="O2783" s="81" t="str">
        <f aca="false">IF(N2783&lt;&gt;"","",M2783)</f>
        <v/>
      </c>
      <c r="P2783" s="82" t="str">
        <f aca="false">IF(A2783="Composição",B2783,"")</f>
        <v/>
      </c>
      <c r="Q2783" s="81" t="str">
        <f aca="false">IF(P2783&lt;&gt;"",SUMIF(L2783:L2783,L2783,N2783:N2783),"")</f>
        <v/>
      </c>
      <c r="R2783" s="81" t="str">
        <f aca="false">IF(P2783&lt;&gt;"",SUMIF(L2783:L2783,L2783,O2783:O2783),"")</f>
        <v/>
      </c>
    </row>
    <row r="2784" customFormat="false" ht="15" hidden="false" customHeight="false" outlineLevel="0" collapsed="false">
      <c r="A2784" s="108"/>
      <c r="B2784" s="108"/>
      <c r="C2784" s="108"/>
      <c r="D2784" s="108"/>
      <c r="E2784" s="108"/>
      <c r="F2784" s="108"/>
      <c r="G2784" s="108"/>
      <c r="H2784" s="108"/>
      <c r="I2784" s="108"/>
      <c r="J2784" s="108"/>
      <c r="L2784" s="63" t="n">
        <f aca="false">IF(AND(A2785&lt;&gt;"",A2784=""),L2783+1,L2783)</f>
        <v>271</v>
      </c>
      <c r="M2784" s="80" t="str">
        <f aca="false">IF(OR(A2784="Insumo",A2784="Composição Auxiliar"),J2784,"")</f>
        <v/>
      </c>
      <c r="N2784" s="81" t="str">
        <f aca="false">IF(E2784="Mão de Obra",J2784,"")</f>
        <v/>
      </c>
      <c r="O2784" s="81" t="str">
        <f aca="false">IF(N2784&lt;&gt;"","",M2784)</f>
        <v/>
      </c>
      <c r="P2784" s="82" t="str">
        <f aca="false">IF(A2784="Composição",B2784,"")</f>
        <v/>
      </c>
      <c r="Q2784" s="81" t="str">
        <f aca="false">IF(P2784&lt;&gt;"",SUMIF(L2784:L2784,L2784,N2784:N2784),"")</f>
        <v/>
      </c>
      <c r="R2784" s="81" t="str">
        <f aca="false">IF(P2784&lt;&gt;"",SUMIF(L2784:L2784,L2784,O2784:O2784),"")</f>
        <v/>
      </c>
    </row>
    <row r="2785" customFormat="false" ht="15" hidden="false" customHeight="true" outlineLevel="0" collapsed="false">
      <c r="A2785" s="83"/>
      <c r="B2785" s="84" t="s">
        <v>655</v>
      </c>
      <c r="C2785" s="83" t="s">
        <v>656</v>
      </c>
      <c r="D2785" s="83" t="s">
        <v>657</v>
      </c>
      <c r="E2785" s="83" t="s">
        <v>658</v>
      </c>
      <c r="F2785" s="83"/>
      <c r="G2785" s="85" t="s">
        <v>659</v>
      </c>
      <c r="H2785" s="84" t="s">
        <v>660</v>
      </c>
      <c r="I2785" s="84" t="s">
        <v>661</v>
      </c>
      <c r="J2785" s="84" t="s">
        <v>662</v>
      </c>
      <c r="L2785" s="63" t="n">
        <f aca="false">IF(AND(A2786&lt;&gt;"",A2785=""),L2784+1,L2784)</f>
        <v>272</v>
      </c>
      <c r="M2785" s="80" t="str">
        <f aca="false">IF(OR(A2785="Insumo",A2785="Composição Auxiliar"),J2785,"")</f>
        <v/>
      </c>
      <c r="N2785" s="81" t="str">
        <f aca="false">IF(E2785="Mão de Obra",J2785,"")</f>
        <v/>
      </c>
      <c r="O2785" s="81" t="str">
        <f aca="false">IF(N2785&lt;&gt;"","",M2785)</f>
        <v/>
      </c>
      <c r="P2785" s="82" t="str">
        <f aca="false">IF(A2785="Composição",B2785,"")</f>
        <v/>
      </c>
      <c r="Q2785" s="81" t="str">
        <f aca="false">IF(P2785&lt;&gt;"",SUMIF(L2785:L2785,L2785,N2785:N2785),"")</f>
        <v/>
      </c>
      <c r="R2785" s="81" t="str">
        <f aca="false">IF(P2785&lt;&gt;"",SUMIF(L2785:L2785,L2785,O2785:O2785),"")</f>
        <v/>
      </c>
    </row>
    <row r="2786" customFormat="false" ht="38.25" hidden="false" customHeight="true" outlineLevel="0" collapsed="false">
      <c r="A2786" s="86" t="s">
        <v>663</v>
      </c>
      <c r="B2786" s="87" t="s">
        <v>932</v>
      </c>
      <c r="C2786" s="86" t="s">
        <v>664</v>
      </c>
      <c r="D2786" s="86" t="s">
        <v>933</v>
      </c>
      <c r="E2786" s="86" t="s">
        <v>675</v>
      </c>
      <c r="F2786" s="86"/>
      <c r="G2786" s="88" t="s">
        <v>925</v>
      </c>
      <c r="H2786" s="89" t="n">
        <v>1</v>
      </c>
      <c r="I2786" s="90" t="n">
        <f aca="false">SUMIF(L:L,$L2786,M:M)</f>
        <v>20.05</v>
      </c>
      <c r="J2786" s="90" t="n">
        <f aca="false">TRUNC(H2786*I2786,2)</f>
        <v>20.05</v>
      </c>
      <c r="L2786" s="63" t="n">
        <f aca="false">IF(AND(A2787&lt;&gt;"",A2786=""),L2785+1,L2785)</f>
        <v>272</v>
      </c>
      <c r="M2786" s="80" t="str">
        <f aca="false">IF(OR(A2786="Insumo",A2786="Composição Auxiliar"),J2786,"")</f>
        <v/>
      </c>
      <c r="N2786" s="81" t="str">
        <f aca="false">IF(E2786="Mão de Obra",J2786,"")</f>
        <v/>
      </c>
      <c r="O2786" s="81" t="str">
        <f aca="false">IF(N2786&lt;&gt;"","",M2786)</f>
        <v/>
      </c>
      <c r="P2786" s="82" t="str">
        <f aca="false">IF(A2786="Composição",B2786,"")</f>
        <v> 95944 </v>
      </c>
      <c r="Q2786" s="81" t="n">
        <f aca="false">IF(P2786&lt;&gt;"",SUMIF(L2786:L2786,L2786,N2786:N2786),"")</f>
        <v>0</v>
      </c>
      <c r="R2786" s="81" t="n">
        <f aca="false">IF(P2786&lt;&gt;"",SUMIF(L2786:L2786,L2786,O2786:O2786),"")</f>
        <v>0</v>
      </c>
    </row>
    <row r="2787" customFormat="false" ht="25.5" hidden="false" customHeight="true" outlineLevel="0" collapsed="false">
      <c r="A2787" s="91" t="s">
        <v>668</v>
      </c>
      <c r="B2787" s="92" t="s">
        <v>1771</v>
      </c>
      <c r="C2787" s="91" t="s">
        <v>664</v>
      </c>
      <c r="D2787" s="91" t="s">
        <v>1772</v>
      </c>
      <c r="E2787" s="91" t="s">
        <v>671</v>
      </c>
      <c r="F2787" s="91"/>
      <c r="G2787" s="93" t="s">
        <v>672</v>
      </c>
      <c r="H2787" s="94" t="n">
        <v>0.047</v>
      </c>
      <c r="I2787" s="95" t="n">
        <f aca="false">SUMIFS(J:J,A:A,"Composição",B:B,$B2787)</f>
        <v>18.94</v>
      </c>
      <c r="J2787" s="95" t="n">
        <f aca="false">TRUNC(H2787*I2787,2)</f>
        <v>0.89</v>
      </c>
      <c r="L2787" s="63" t="n">
        <f aca="false">IF(AND(A2788&lt;&gt;"",A2787=""),L2786+1,L2786)</f>
        <v>272</v>
      </c>
      <c r="M2787" s="80" t="n">
        <f aca="false">IF(OR(A2787="Insumo",A2787="Composição Auxiliar"),J2787,"")</f>
        <v>0.89</v>
      </c>
      <c r="N2787" s="81" t="str">
        <f aca="false">IF(E2787="Mão de Obra",J2787,"")</f>
        <v/>
      </c>
      <c r="O2787" s="81" t="n">
        <f aca="false">IF(N2787&lt;&gt;"","",M2787)</f>
        <v>0.89</v>
      </c>
      <c r="P2787" s="82" t="str">
        <f aca="false">IF(A2787="Composição",B2787,"")</f>
        <v/>
      </c>
      <c r="Q2787" s="81" t="str">
        <f aca="false">IF(P2787&lt;&gt;"",SUMIF(L2787:L2787,L2787,N2787:N2787),"")</f>
        <v/>
      </c>
      <c r="R2787" s="81" t="str">
        <f aca="false">IF(P2787&lt;&gt;"",SUMIF(L2787:L2787,L2787,O2787:O2787),"")</f>
        <v/>
      </c>
    </row>
    <row r="2788" customFormat="false" ht="25.5" hidden="false" customHeight="true" outlineLevel="0" collapsed="false">
      <c r="A2788" s="91" t="s">
        <v>668</v>
      </c>
      <c r="B2788" s="92" t="s">
        <v>1817</v>
      </c>
      <c r="C2788" s="91" t="s">
        <v>664</v>
      </c>
      <c r="D2788" s="91" t="s">
        <v>1818</v>
      </c>
      <c r="E2788" s="91" t="s">
        <v>671</v>
      </c>
      <c r="F2788" s="91"/>
      <c r="G2788" s="93" t="s">
        <v>672</v>
      </c>
      <c r="H2788" s="94" t="n">
        <v>0.297</v>
      </c>
      <c r="I2788" s="95" t="n">
        <f aca="false">SUMIFS(J:J,A:A,"Composição",B:B,$B2788)</f>
        <v>23.5</v>
      </c>
      <c r="J2788" s="95" t="n">
        <f aca="false">TRUNC(H2788*I2788,2)</f>
        <v>6.97</v>
      </c>
      <c r="L2788" s="63" t="n">
        <f aca="false">IF(AND(A2789&lt;&gt;"",A2788=""),L2787+1,L2787)</f>
        <v>272</v>
      </c>
      <c r="M2788" s="80" t="n">
        <f aca="false">IF(OR(A2788="Insumo",A2788="Composição Auxiliar"),J2788,"")</f>
        <v>6.97</v>
      </c>
      <c r="N2788" s="81" t="str">
        <f aca="false">IF(E2788="Mão de Obra",J2788,"")</f>
        <v/>
      </c>
      <c r="O2788" s="81" t="n">
        <f aca="false">IF(N2788&lt;&gt;"","",M2788)</f>
        <v>6.97</v>
      </c>
      <c r="P2788" s="82" t="str">
        <f aca="false">IF(A2788="Composição",B2788,"")</f>
        <v/>
      </c>
      <c r="Q2788" s="81" t="str">
        <f aca="false">IF(P2788&lt;&gt;"",SUMIF(L2788:L2788,L2788,N2788:N2788),"")</f>
        <v/>
      </c>
      <c r="R2788" s="81" t="str">
        <f aca="false">IF(P2788&lt;&gt;"",SUMIF(L2788:L2788,L2788,O2788:O2788),"")</f>
        <v/>
      </c>
    </row>
    <row r="2789" customFormat="false" ht="25.5" hidden="false" customHeight="true" outlineLevel="0" collapsed="false">
      <c r="A2789" s="91" t="s">
        <v>668</v>
      </c>
      <c r="B2789" s="92" t="s">
        <v>1102</v>
      </c>
      <c r="C2789" s="91" t="s">
        <v>664</v>
      </c>
      <c r="D2789" s="91" t="s">
        <v>1103</v>
      </c>
      <c r="E2789" s="91" t="s">
        <v>675</v>
      </c>
      <c r="F2789" s="91"/>
      <c r="G2789" s="93" t="s">
        <v>925</v>
      </c>
      <c r="H2789" s="94" t="n">
        <v>1</v>
      </c>
      <c r="I2789" s="95" t="n">
        <f aca="false">SUMIFS(J:J,A:A,"Composição",B:B,$B2789)</f>
        <v>11.49</v>
      </c>
      <c r="J2789" s="95" t="n">
        <f aca="false">TRUNC(H2789*I2789,2)</f>
        <v>11.49</v>
      </c>
      <c r="L2789" s="63" t="n">
        <f aca="false">IF(AND(A2790&lt;&gt;"",A2789=""),L2788+1,L2788)</f>
        <v>272</v>
      </c>
      <c r="M2789" s="80" t="n">
        <f aca="false">IF(OR(A2789="Insumo",A2789="Composição Auxiliar"),J2789,"")</f>
        <v>11.49</v>
      </c>
      <c r="N2789" s="81" t="str">
        <f aca="false">IF(E2789="Mão de Obra",J2789,"")</f>
        <v/>
      </c>
      <c r="O2789" s="81" t="n">
        <f aca="false">IF(N2789&lt;&gt;"","",M2789)</f>
        <v>11.49</v>
      </c>
      <c r="P2789" s="82" t="str">
        <f aca="false">IF(A2789="Composição",B2789,"")</f>
        <v/>
      </c>
      <c r="Q2789" s="81" t="str">
        <f aca="false">IF(P2789&lt;&gt;"",SUMIF(L2789:L2789,L2789,N2789:N2789),"")</f>
        <v/>
      </c>
      <c r="R2789" s="81" t="str">
        <f aca="false">IF(P2789&lt;&gt;"",SUMIF(L2789:L2789,L2789,O2789:O2789),"")</f>
        <v/>
      </c>
    </row>
    <row r="2790" customFormat="false" ht="25.5" hidden="false" customHeight="false" outlineLevel="0" collapsed="false">
      <c r="A2790" s="96" t="s">
        <v>679</v>
      </c>
      <c r="B2790" s="97" t="s">
        <v>1100</v>
      </c>
      <c r="C2790" s="96" t="str">
        <f aca="false">VLOOKUP(B2790,INSUMOS!$A:$I,2,0)</f>
        <v>SINAPI</v>
      </c>
      <c r="D2790" s="96" t="str">
        <f aca="false">VLOOKUP(B2790,INSUMOS!$A:$I,3,0)</f>
        <v>ESPACADOR / DISTANCIADOR CIRCULAR COM ENTRADA LATERAL, EM PLASTICO, PARA VERGALHAO *4,2 A 12,5* MM, COBRIMENTO 20 MM</v>
      </c>
      <c r="E2790" s="98" t="str">
        <f aca="false">VLOOKUP(B2790,INSUMOS!$A:$I,4,0)</f>
        <v>Material</v>
      </c>
      <c r="F2790" s="98"/>
      <c r="G2790" s="99" t="str">
        <f aca="false">VLOOKUP(B2790,INSUMOS!$A:$I,5,0)</f>
        <v>UN</v>
      </c>
      <c r="H2790" s="100" t="n">
        <v>0.827</v>
      </c>
      <c r="I2790" s="101" t="n">
        <f aca="false">VLOOKUP(B2790,INSUMOS!$A:$I,8,0)</f>
        <v>0.22</v>
      </c>
      <c r="J2790" s="101" t="n">
        <f aca="false">TRUNC(H2790*I2790,2)</f>
        <v>0.18</v>
      </c>
      <c r="L2790" s="63" t="n">
        <f aca="false">IF(AND(A2791&lt;&gt;"",A2790=""),L2789+1,L2789)</f>
        <v>272</v>
      </c>
      <c r="M2790" s="80" t="n">
        <f aca="false">IF(OR(A2790="Insumo",A2790="Composição Auxiliar"),J2790,"")</f>
        <v>0.18</v>
      </c>
      <c r="N2790" s="81" t="str">
        <f aca="false">IF(E2790="Mão de Obra",J2790,"")</f>
        <v/>
      </c>
      <c r="O2790" s="81" t="n">
        <f aca="false">IF(N2790&lt;&gt;"","",M2790)</f>
        <v>0.18</v>
      </c>
      <c r="P2790" s="82" t="str">
        <f aca="false">IF(A2790="Composição",B2790,"")</f>
        <v/>
      </c>
      <c r="Q2790" s="81" t="str">
        <f aca="false">IF(P2790&lt;&gt;"",SUMIF(L2790:L2790,L2790,N2790:N2790),"")</f>
        <v/>
      </c>
      <c r="R2790" s="81" t="str">
        <f aca="false">IF(P2790&lt;&gt;"",SUMIF(L2790:L2790,L2790,O2790:O2790),"")</f>
        <v/>
      </c>
    </row>
    <row r="2791" customFormat="false" ht="25.5" hidden="false" customHeight="false" outlineLevel="0" collapsed="false">
      <c r="A2791" s="96" t="s">
        <v>679</v>
      </c>
      <c r="B2791" s="97" t="s">
        <v>1824</v>
      </c>
      <c r="C2791" s="96" t="str">
        <f aca="false">VLOOKUP(B2791,INSUMOS!$A:$I,2,0)</f>
        <v>SINAPI</v>
      </c>
      <c r="D2791" s="96" t="str">
        <f aca="false">VLOOKUP(B2791,INSUMOS!$A:$I,3,0)</f>
        <v>ARAME RECOZIDO 16 BWG, D = 1,65 MM (0,016 KG/M) OU 18 BWG, D = 1,25 MM (0,01 KG/M)</v>
      </c>
      <c r="E2791" s="98" t="str">
        <f aca="false">VLOOKUP(B2791,INSUMOS!$A:$I,4,0)</f>
        <v>Material</v>
      </c>
      <c r="F2791" s="98"/>
      <c r="G2791" s="99" t="str">
        <f aca="false">VLOOKUP(B2791,INSUMOS!$A:$I,5,0)</f>
        <v>KG</v>
      </c>
      <c r="H2791" s="100" t="n">
        <v>0.025</v>
      </c>
      <c r="I2791" s="101" t="n">
        <f aca="false">VLOOKUP(B2791,INSUMOS!$A:$I,8,0)</f>
        <v>21</v>
      </c>
      <c r="J2791" s="101" t="n">
        <f aca="false">TRUNC(H2791*I2791,2)</f>
        <v>0.52</v>
      </c>
      <c r="L2791" s="63" t="n">
        <f aca="false">IF(AND(A2792&lt;&gt;"",A2791=""),L2790+1,L2790)</f>
        <v>272</v>
      </c>
      <c r="M2791" s="80" t="n">
        <f aca="false">IF(OR(A2791="Insumo",A2791="Composição Auxiliar"),J2791,"")</f>
        <v>0.52</v>
      </c>
      <c r="N2791" s="81" t="str">
        <f aca="false">IF(E2791="Mão de Obra",J2791,"")</f>
        <v/>
      </c>
      <c r="O2791" s="81" t="n">
        <f aca="false">IF(N2791&lt;&gt;"","",M2791)</f>
        <v>0.52</v>
      </c>
      <c r="P2791" s="82" t="str">
        <f aca="false">IF(A2791="Composição",B2791,"")</f>
        <v/>
      </c>
      <c r="Q2791" s="81" t="str">
        <f aca="false">IF(P2791&lt;&gt;"",SUMIF(L2791:L2791,L2791,N2791:N2791),"")</f>
        <v/>
      </c>
      <c r="R2791" s="81" t="str">
        <f aca="false">IF(P2791&lt;&gt;"",SUMIF(L2791:L2791,L2791,O2791:O2791),"")</f>
        <v/>
      </c>
    </row>
    <row r="2792" customFormat="false" ht="14.25" hidden="false" customHeight="false" outlineLevel="0" collapsed="false">
      <c r="A2792" s="102"/>
      <c r="B2792" s="102"/>
      <c r="C2792" s="102"/>
      <c r="D2792" s="102"/>
      <c r="E2792" s="102"/>
      <c r="F2792" s="103"/>
      <c r="G2792" s="102"/>
      <c r="H2792" s="103"/>
      <c r="I2792" s="102"/>
      <c r="J2792" s="103"/>
      <c r="L2792" s="63" t="n">
        <f aca="false">IF(AND(A2793&lt;&gt;"",A2792=""),L2791+1,L2791)</f>
        <v>272</v>
      </c>
      <c r="M2792" s="80" t="str">
        <f aca="false">IF(OR(A2792="Insumo",A2792="Composição Auxiliar"),J2792,"")</f>
        <v/>
      </c>
      <c r="N2792" s="81" t="str">
        <f aca="false">IF(E2792="Mão de Obra",J2792,"")</f>
        <v/>
      </c>
      <c r="O2792" s="81" t="str">
        <f aca="false">IF(N2792&lt;&gt;"","",M2792)</f>
        <v/>
      </c>
      <c r="P2792" s="82" t="str">
        <f aca="false">IF(A2792="Composição",B2792,"")</f>
        <v/>
      </c>
      <c r="Q2792" s="81" t="str">
        <f aca="false">IF(P2792&lt;&gt;"",SUMIF(L2792:L2792,L2792,N2792:N2792),"")</f>
        <v/>
      </c>
      <c r="R2792" s="81" t="str">
        <f aca="false">IF(P2792&lt;&gt;"",SUMIF(L2792:L2792,L2792,O2792:O2792),"")</f>
        <v/>
      </c>
    </row>
    <row r="2793" customFormat="false" ht="15" hidden="false" customHeight="false" outlineLevel="0" collapsed="false">
      <c r="A2793" s="102"/>
      <c r="B2793" s="102"/>
      <c r="C2793" s="102"/>
      <c r="D2793" s="102"/>
      <c r="E2793" s="102"/>
      <c r="F2793" s="103"/>
      <c r="G2793" s="102"/>
      <c r="H2793" s="104"/>
      <c r="I2793" s="104"/>
      <c r="J2793" s="103"/>
      <c r="L2793" s="63" t="n">
        <f aca="false">IF(AND(A2794&lt;&gt;"",A2793=""),L2792+1,L2792)</f>
        <v>272</v>
      </c>
      <c r="M2793" s="80" t="str">
        <f aca="false">IF(OR(A2793="Insumo",A2793="Composição Auxiliar"),J2793,"")</f>
        <v/>
      </c>
      <c r="N2793" s="81" t="str">
        <f aca="false">IF(E2793="Mão de Obra",J2793,"")</f>
        <v/>
      </c>
      <c r="O2793" s="81" t="str">
        <f aca="false">IF(N2793&lt;&gt;"","",M2793)</f>
        <v/>
      </c>
      <c r="P2793" s="82" t="str">
        <f aca="false">IF(A2793="Composição",B2793,"")</f>
        <v/>
      </c>
      <c r="Q2793" s="81" t="str">
        <f aca="false">IF(P2793&lt;&gt;"",SUMIF(L2793:L2793,L2793,N2793:N2793),"")</f>
        <v/>
      </c>
      <c r="R2793" s="81" t="str">
        <f aca="false">IF(P2793&lt;&gt;"",SUMIF(L2793:L2793,L2793,O2793:O2793),"")</f>
        <v/>
      </c>
    </row>
    <row r="2794" customFormat="false" ht="15" hidden="false" customHeight="false" outlineLevel="0" collapsed="false">
      <c r="A2794" s="108"/>
      <c r="B2794" s="108"/>
      <c r="C2794" s="108"/>
      <c r="D2794" s="108"/>
      <c r="E2794" s="108"/>
      <c r="F2794" s="108"/>
      <c r="G2794" s="108"/>
      <c r="H2794" s="108"/>
      <c r="I2794" s="108"/>
      <c r="J2794" s="108"/>
      <c r="L2794" s="63" t="n">
        <f aca="false">IF(AND(A2795&lt;&gt;"",A2794=""),L2793+1,L2793)</f>
        <v>272</v>
      </c>
      <c r="M2794" s="80" t="str">
        <f aca="false">IF(OR(A2794="Insumo",A2794="Composição Auxiliar"),J2794,"")</f>
        <v/>
      </c>
      <c r="N2794" s="81" t="str">
        <f aca="false">IF(E2794="Mão de Obra",J2794,"")</f>
        <v/>
      </c>
      <c r="O2794" s="81" t="str">
        <f aca="false">IF(N2794&lt;&gt;"","",M2794)</f>
        <v/>
      </c>
      <c r="P2794" s="82" t="str">
        <f aca="false">IF(A2794="Composição",B2794,"")</f>
        <v/>
      </c>
      <c r="Q2794" s="81" t="str">
        <f aca="false">IF(P2794&lt;&gt;"",SUMIF(L2794:L2794,L2794,N2794:N2794),"")</f>
        <v/>
      </c>
      <c r="R2794" s="81" t="str">
        <f aca="false">IF(P2794&lt;&gt;"",SUMIF(L2794:L2794,L2794,O2794:O2794),"")</f>
        <v/>
      </c>
    </row>
    <row r="2795" customFormat="false" ht="15" hidden="false" customHeight="true" outlineLevel="0" collapsed="false">
      <c r="A2795" s="83"/>
      <c r="B2795" s="84" t="s">
        <v>655</v>
      </c>
      <c r="C2795" s="83" t="s">
        <v>656</v>
      </c>
      <c r="D2795" s="83" t="s">
        <v>657</v>
      </c>
      <c r="E2795" s="83" t="s">
        <v>658</v>
      </c>
      <c r="F2795" s="83"/>
      <c r="G2795" s="85" t="s">
        <v>659</v>
      </c>
      <c r="H2795" s="84" t="s">
        <v>660</v>
      </c>
      <c r="I2795" s="84" t="s">
        <v>661</v>
      </c>
      <c r="J2795" s="84" t="s">
        <v>662</v>
      </c>
      <c r="L2795" s="63" t="n">
        <f aca="false">IF(AND(A2796&lt;&gt;"",A2795=""),L2794+1,L2794)</f>
        <v>273</v>
      </c>
      <c r="M2795" s="80" t="str">
        <f aca="false">IF(OR(A2795="Insumo",A2795="Composição Auxiliar"),J2795,"")</f>
        <v/>
      </c>
      <c r="N2795" s="81" t="str">
        <f aca="false">IF(E2795="Mão de Obra",J2795,"")</f>
        <v/>
      </c>
      <c r="O2795" s="81" t="str">
        <f aca="false">IF(N2795&lt;&gt;"","",M2795)</f>
        <v/>
      </c>
      <c r="P2795" s="82" t="str">
        <f aca="false">IF(A2795="Composição",B2795,"")</f>
        <v/>
      </c>
      <c r="Q2795" s="81" t="str">
        <f aca="false">IF(P2795&lt;&gt;"",SUMIF(L2795:L2795,L2795,N2795:N2795),"")</f>
        <v/>
      </c>
      <c r="R2795" s="81" t="str">
        <f aca="false">IF(P2795&lt;&gt;"",SUMIF(L2795:L2795,L2795,O2795:O2795),"")</f>
        <v/>
      </c>
    </row>
    <row r="2796" customFormat="false" ht="38.25" hidden="false" customHeight="true" outlineLevel="0" collapsed="false">
      <c r="A2796" s="86" t="s">
        <v>663</v>
      </c>
      <c r="B2796" s="87" t="s">
        <v>946</v>
      </c>
      <c r="C2796" s="86" t="s">
        <v>664</v>
      </c>
      <c r="D2796" s="86" t="s">
        <v>947</v>
      </c>
      <c r="E2796" s="86" t="s">
        <v>675</v>
      </c>
      <c r="F2796" s="86"/>
      <c r="G2796" s="88" t="s">
        <v>925</v>
      </c>
      <c r="H2796" s="89" t="n">
        <v>1</v>
      </c>
      <c r="I2796" s="90" t="n">
        <f aca="false">SUMIF(L:L,$L2796,M:M)</f>
        <v>16.85</v>
      </c>
      <c r="J2796" s="90" t="n">
        <f aca="false">TRUNC(H2796*I2796,2)</f>
        <v>16.85</v>
      </c>
      <c r="L2796" s="63" t="n">
        <f aca="false">IF(AND(A2797&lt;&gt;"",A2796=""),L2795+1,L2795)</f>
        <v>273</v>
      </c>
      <c r="M2796" s="80" t="str">
        <f aca="false">IF(OR(A2796="Insumo",A2796="Composição Auxiliar"),J2796,"")</f>
        <v/>
      </c>
      <c r="N2796" s="81" t="str">
        <f aca="false">IF(E2796="Mão de Obra",J2796,"")</f>
        <v/>
      </c>
      <c r="O2796" s="81" t="str">
        <f aca="false">IF(N2796&lt;&gt;"","",M2796)</f>
        <v/>
      </c>
      <c r="P2796" s="82" t="str">
        <f aca="false">IF(A2796="Composição",B2796,"")</f>
        <v> 95945 </v>
      </c>
      <c r="Q2796" s="81" t="n">
        <f aca="false">IF(P2796&lt;&gt;"",SUMIF(L2796:L2796,L2796,N2796:N2796),"")</f>
        <v>0</v>
      </c>
      <c r="R2796" s="81" t="n">
        <f aca="false">IF(P2796&lt;&gt;"",SUMIF(L2796:L2796,L2796,O2796:O2796),"")</f>
        <v>0</v>
      </c>
    </row>
    <row r="2797" customFormat="false" ht="25.5" hidden="false" customHeight="true" outlineLevel="0" collapsed="false">
      <c r="A2797" s="91" t="s">
        <v>668</v>
      </c>
      <c r="B2797" s="92" t="s">
        <v>1833</v>
      </c>
      <c r="C2797" s="91" t="s">
        <v>664</v>
      </c>
      <c r="D2797" s="91" t="s">
        <v>1834</v>
      </c>
      <c r="E2797" s="91" t="s">
        <v>675</v>
      </c>
      <c r="F2797" s="91"/>
      <c r="G2797" s="93" t="s">
        <v>925</v>
      </c>
      <c r="H2797" s="94" t="n">
        <v>1</v>
      </c>
      <c r="I2797" s="95" t="n">
        <f aca="false">SUMIFS(J:J,A:A,"Composição",B:B,$B2797)</f>
        <v>11.56</v>
      </c>
      <c r="J2797" s="95" t="n">
        <f aca="false">TRUNC(H2797*I2797,2)</f>
        <v>11.56</v>
      </c>
      <c r="L2797" s="63" t="n">
        <f aca="false">IF(AND(A2798&lt;&gt;"",A2797=""),L2796+1,L2796)</f>
        <v>273</v>
      </c>
      <c r="M2797" s="80" t="n">
        <f aca="false">IF(OR(A2797="Insumo",A2797="Composição Auxiliar"),J2797,"")</f>
        <v>11.56</v>
      </c>
      <c r="N2797" s="81" t="str">
        <f aca="false">IF(E2797="Mão de Obra",J2797,"")</f>
        <v/>
      </c>
      <c r="O2797" s="81" t="n">
        <f aca="false">IF(N2797&lt;&gt;"","",M2797)</f>
        <v>11.56</v>
      </c>
      <c r="P2797" s="82" t="str">
        <f aca="false">IF(A2797="Composição",B2797,"")</f>
        <v/>
      </c>
      <c r="Q2797" s="81" t="str">
        <f aca="false">IF(P2797&lt;&gt;"",SUMIF(L2797:L2797,L2797,N2797:N2797),"")</f>
        <v/>
      </c>
      <c r="R2797" s="81" t="str">
        <f aca="false">IF(P2797&lt;&gt;"",SUMIF(L2797:L2797,L2797,O2797:O2797),"")</f>
        <v/>
      </c>
    </row>
    <row r="2798" customFormat="false" ht="25.5" hidden="false" customHeight="true" outlineLevel="0" collapsed="false">
      <c r="A2798" s="91" t="s">
        <v>668</v>
      </c>
      <c r="B2798" s="92" t="s">
        <v>1817</v>
      </c>
      <c r="C2798" s="91" t="s">
        <v>664</v>
      </c>
      <c r="D2798" s="91" t="s">
        <v>1818</v>
      </c>
      <c r="E2798" s="91" t="s">
        <v>671</v>
      </c>
      <c r="F2798" s="91"/>
      <c r="G2798" s="93" t="s">
        <v>672</v>
      </c>
      <c r="H2798" s="94" t="n">
        <v>0.175</v>
      </c>
      <c r="I2798" s="95" t="n">
        <f aca="false">SUMIFS(J:J,A:A,"Composição",B:B,$B2798)</f>
        <v>23.5</v>
      </c>
      <c r="J2798" s="95" t="n">
        <f aca="false">TRUNC(H2798*I2798,2)</f>
        <v>4.11</v>
      </c>
      <c r="L2798" s="63" t="n">
        <f aca="false">IF(AND(A2799&lt;&gt;"",A2798=""),L2797+1,L2797)</f>
        <v>273</v>
      </c>
      <c r="M2798" s="80" t="n">
        <f aca="false">IF(OR(A2798="Insumo",A2798="Composição Auxiliar"),J2798,"")</f>
        <v>4.11</v>
      </c>
      <c r="N2798" s="81" t="str">
        <f aca="false">IF(E2798="Mão de Obra",J2798,"")</f>
        <v/>
      </c>
      <c r="O2798" s="81" t="n">
        <f aca="false">IF(N2798&lt;&gt;"","",M2798)</f>
        <v>4.11</v>
      </c>
      <c r="P2798" s="82" t="str">
        <f aca="false">IF(A2798="Composição",B2798,"")</f>
        <v/>
      </c>
      <c r="Q2798" s="81" t="str">
        <f aca="false">IF(P2798&lt;&gt;"",SUMIF(L2798:L2798,L2798,N2798:N2798),"")</f>
        <v/>
      </c>
      <c r="R2798" s="81" t="str">
        <f aca="false">IF(P2798&lt;&gt;"",SUMIF(L2798:L2798,L2798,O2798:O2798),"")</f>
        <v/>
      </c>
    </row>
    <row r="2799" customFormat="false" ht="25.5" hidden="false" customHeight="true" outlineLevel="0" collapsed="false">
      <c r="A2799" s="91" t="s">
        <v>668</v>
      </c>
      <c r="B2799" s="92" t="s">
        <v>1771</v>
      </c>
      <c r="C2799" s="91" t="s">
        <v>664</v>
      </c>
      <c r="D2799" s="91" t="s">
        <v>1772</v>
      </c>
      <c r="E2799" s="91" t="s">
        <v>671</v>
      </c>
      <c r="F2799" s="91"/>
      <c r="G2799" s="93" t="s">
        <v>672</v>
      </c>
      <c r="H2799" s="94" t="n">
        <v>0.028</v>
      </c>
      <c r="I2799" s="95" t="n">
        <f aca="false">SUMIFS(J:J,A:A,"Composição",B:B,$B2799)</f>
        <v>18.94</v>
      </c>
      <c r="J2799" s="95" t="n">
        <f aca="false">TRUNC(H2799*I2799,2)</f>
        <v>0.53</v>
      </c>
      <c r="L2799" s="63" t="n">
        <f aca="false">IF(AND(A2800&lt;&gt;"",A2799=""),L2798+1,L2798)</f>
        <v>273</v>
      </c>
      <c r="M2799" s="80" t="n">
        <f aca="false">IF(OR(A2799="Insumo",A2799="Composição Auxiliar"),J2799,"")</f>
        <v>0.53</v>
      </c>
      <c r="N2799" s="81" t="str">
        <f aca="false">IF(E2799="Mão de Obra",J2799,"")</f>
        <v/>
      </c>
      <c r="O2799" s="81" t="n">
        <f aca="false">IF(N2799&lt;&gt;"","",M2799)</f>
        <v>0.53</v>
      </c>
      <c r="P2799" s="82" t="str">
        <f aca="false">IF(A2799="Composição",B2799,"")</f>
        <v/>
      </c>
      <c r="Q2799" s="81" t="str">
        <f aca="false">IF(P2799&lt;&gt;"",SUMIF(L2799:L2799,L2799,N2799:N2799),"")</f>
        <v/>
      </c>
      <c r="R2799" s="81" t="str">
        <f aca="false">IF(P2799&lt;&gt;"",SUMIF(L2799:L2799,L2799,O2799:O2799),"")</f>
        <v/>
      </c>
    </row>
    <row r="2800" customFormat="false" ht="25.5" hidden="false" customHeight="false" outlineLevel="0" collapsed="false">
      <c r="A2800" s="96" t="s">
        <v>679</v>
      </c>
      <c r="B2800" s="97" t="s">
        <v>1100</v>
      </c>
      <c r="C2800" s="96" t="str">
        <f aca="false">VLOOKUP(B2800,INSUMOS!$A:$I,2,0)</f>
        <v>SINAPI</v>
      </c>
      <c r="D2800" s="96" t="str">
        <f aca="false">VLOOKUP(B2800,INSUMOS!$A:$I,3,0)</f>
        <v>ESPACADOR / DISTANCIADOR CIRCULAR COM ENTRADA LATERAL, EM PLASTICO, PARA VERGALHAO *4,2 A 12,5* MM, COBRIMENTO 20 MM</v>
      </c>
      <c r="E2800" s="98" t="str">
        <f aca="false">VLOOKUP(B2800,INSUMOS!$A:$I,4,0)</f>
        <v>Material</v>
      </c>
      <c r="F2800" s="98"/>
      <c r="G2800" s="99" t="str">
        <f aca="false">VLOOKUP(B2800,INSUMOS!$A:$I,5,0)</f>
        <v>UN</v>
      </c>
      <c r="H2800" s="100" t="n">
        <v>0.613</v>
      </c>
      <c r="I2800" s="101" t="n">
        <f aca="false">VLOOKUP(B2800,INSUMOS!$A:$I,8,0)</f>
        <v>0.22</v>
      </c>
      <c r="J2800" s="101" t="n">
        <f aca="false">TRUNC(H2800*I2800,2)</f>
        <v>0.13</v>
      </c>
      <c r="L2800" s="63" t="n">
        <f aca="false">IF(AND(A2801&lt;&gt;"",A2800=""),L2799+1,L2799)</f>
        <v>273</v>
      </c>
      <c r="M2800" s="80" t="n">
        <f aca="false">IF(OR(A2800="Insumo",A2800="Composição Auxiliar"),J2800,"")</f>
        <v>0.13</v>
      </c>
      <c r="N2800" s="81" t="str">
        <f aca="false">IF(E2800="Mão de Obra",J2800,"")</f>
        <v/>
      </c>
      <c r="O2800" s="81" t="n">
        <f aca="false">IF(N2800&lt;&gt;"","",M2800)</f>
        <v>0.13</v>
      </c>
      <c r="P2800" s="82" t="str">
        <f aca="false">IF(A2800="Composição",B2800,"")</f>
        <v/>
      </c>
      <c r="Q2800" s="81" t="str">
        <f aca="false">IF(P2800&lt;&gt;"",SUMIF(L2800:L2800,L2800,N2800:N2800),"")</f>
        <v/>
      </c>
      <c r="R2800" s="81" t="str">
        <f aca="false">IF(P2800&lt;&gt;"",SUMIF(L2800:L2800,L2800,O2800:O2800),"")</f>
        <v/>
      </c>
    </row>
    <row r="2801" customFormat="false" ht="25.5" hidden="false" customHeight="false" outlineLevel="0" collapsed="false">
      <c r="A2801" s="96" t="s">
        <v>679</v>
      </c>
      <c r="B2801" s="97" t="s">
        <v>1824</v>
      </c>
      <c r="C2801" s="96" t="str">
        <f aca="false">VLOOKUP(B2801,INSUMOS!$A:$I,2,0)</f>
        <v>SINAPI</v>
      </c>
      <c r="D2801" s="96" t="str">
        <f aca="false">VLOOKUP(B2801,INSUMOS!$A:$I,3,0)</f>
        <v>ARAME RECOZIDO 16 BWG, D = 1,65 MM (0,016 KG/M) OU 18 BWG, D = 1,25 MM (0,01 KG/M)</v>
      </c>
      <c r="E2801" s="98" t="str">
        <f aca="false">VLOOKUP(B2801,INSUMOS!$A:$I,4,0)</f>
        <v>Material</v>
      </c>
      <c r="F2801" s="98"/>
      <c r="G2801" s="99" t="str">
        <f aca="false">VLOOKUP(B2801,INSUMOS!$A:$I,5,0)</f>
        <v>KG</v>
      </c>
      <c r="H2801" s="100" t="n">
        <v>0.025</v>
      </c>
      <c r="I2801" s="101" t="n">
        <f aca="false">VLOOKUP(B2801,INSUMOS!$A:$I,8,0)</f>
        <v>21</v>
      </c>
      <c r="J2801" s="101" t="n">
        <f aca="false">TRUNC(H2801*I2801,2)</f>
        <v>0.52</v>
      </c>
      <c r="L2801" s="63" t="n">
        <f aca="false">IF(AND(A2802&lt;&gt;"",A2801=""),L2800+1,L2800)</f>
        <v>273</v>
      </c>
      <c r="M2801" s="80" t="n">
        <f aca="false">IF(OR(A2801="Insumo",A2801="Composição Auxiliar"),J2801,"")</f>
        <v>0.52</v>
      </c>
      <c r="N2801" s="81" t="str">
        <f aca="false">IF(E2801="Mão de Obra",J2801,"")</f>
        <v/>
      </c>
      <c r="O2801" s="81" t="n">
        <f aca="false">IF(N2801&lt;&gt;"","",M2801)</f>
        <v>0.52</v>
      </c>
      <c r="P2801" s="82" t="str">
        <f aca="false">IF(A2801="Composição",B2801,"")</f>
        <v/>
      </c>
      <c r="Q2801" s="81" t="str">
        <f aca="false">IF(P2801&lt;&gt;"",SUMIF(L2801:L2801,L2801,N2801:N2801),"")</f>
        <v/>
      </c>
      <c r="R2801" s="81" t="str">
        <f aca="false">IF(P2801&lt;&gt;"",SUMIF(L2801:L2801,L2801,O2801:O2801),"")</f>
        <v/>
      </c>
    </row>
    <row r="2802" customFormat="false" ht="14.25" hidden="false" customHeight="false" outlineLevel="0" collapsed="false">
      <c r="A2802" s="102"/>
      <c r="B2802" s="102"/>
      <c r="C2802" s="102"/>
      <c r="D2802" s="102"/>
      <c r="E2802" s="102"/>
      <c r="F2802" s="103"/>
      <c r="G2802" s="102"/>
      <c r="H2802" s="103"/>
      <c r="I2802" s="102"/>
      <c r="J2802" s="103"/>
      <c r="L2802" s="63" t="n">
        <f aca="false">IF(AND(A2803&lt;&gt;"",A2802=""),L2801+1,L2801)</f>
        <v>273</v>
      </c>
      <c r="M2802" s="80" t="str">
        <f aca="false">IF(OR(A2802="Insumo",A2802="Composição Auxiliar"),J2802,"")</f>
        <v/>
      </c>
      <c r="N2802" s="81" t="str">
        <f aca="false">IF(E2802="Mão de Obra",J2802,"")</f>
        <v/>
      </c>
      <c r="O2802" s="81" t="str">
        <f aca="false">IF(N2802&lt;&gt;"","",M2802)</f>
        <v/>
      </c>
      <c r="P2802" s="82" t="str">
        <f aca="false">IF(A2802="Composição",B2802,"")</f>
        <v/>
      </c>
      <c r="Q2802" s="81" t="str">
        <f aca="false">IF(P2802&lt;&gt;"",SUMIF(L2802:L2802,L2802,N2802:N2802),"")</f>
        <v/>
      </c>
      <c r="R2802" s="81" t="str">
        <f aca="false">IF(P2802&lt;&gt;"",SUMIF(L2802:L2802,L2802,O2802:O2802),"")</f>
        <v/>
      </c>
    </row>
    <row r="2803" customFormat="false" ht="15" hidden="false" customHeight="false" outlineLevel="0" collapsed="false">
      <c r="A2803" s="102"/>
      <c r="B2803" s="102"/>
      <c r="C2803" s="102"/>
      <c r="D2803" s="102"/>
      <c r="E2803" s="102"/>
      <c r="F2803" s="103"/>
      <c r="G2803" s="102"/>
      <c r="H2803" s="104"/>
      <c r="I2803" s="104"/>
      <c r="J2803" s="103"/>
      <c r="L2803" s="63" t="n">
        <f aca="false">IF(AND(A2804&lt;&gt;"",A2803=""),L2802+1,L2802)</f>
        <v>273</v>
      </c>
      <c r="M2803" s="80" t="str">
        <f aca="false">IF(OR(A2803="Insumo",A2803="Composição Auxiliar"),J2803,"")</f>
        <v/>
      </c>
      <c r="N2803" s="81" t="str">
        <f aca="false">IF(E2803="Mão de Obra",J2803,"")</f>
        <v/>
      </c>
      <c r="O2803" s="81" t="str">
        <f aca="false">IF(N2803&lt;&gt;"","",M2803)</f>
        <v/>
      </c>
      <c r="P2803" s="82" t="str">
        <f aca="false">IF(A2803="Composição",B2803,"")</f>
        <v/>
      </c>
      <c r="Q2803" s="81" t="str">
        <f aca="false">IF(P2803&lt;&gt;"",SUMIF(L2803:L2803,L2803,N2803:N2803),"")</f>
        <v/>
      </c>
      <c r="R2803" s="81" t="str">
        <f aca="false">IF(P2803&lt;&gt;"",SUMIF(L2803:L2803,L2803,O2803:O2803),"")</f>
        <v/>
      </c>
    </row>
    <row r="2804" customFormat="false" ht="15" hidden="false" customHeight="false" outlineLevel="0" collapsed="false">
      <c r="A2804" s="108"/>
      <c r="B2804" s="108"/>
      <c r="C2804" s="108"/>
      <c r="D2804" s="108"/>
      <c r="E2804" s="108"/>
      <c r="F2804" s="108"/>
      <c r="G2804" s="108"/>
      <c r="H2804" s="108"/>
      <c r="I2804" s="108"/>
      <c r="J2804" s="108"/>
      <c r="L2804" s="63" t="n">
        <f aca="false">IF(AND(A2805&lt;&gt;"",A2804=""),L2803+1,L2803)</f>
        <v>273</v>
      </c>
      <c r="M2804" s="80" t="str">
        <f aca="false">IF(OR(A2804="Insumo",A2804="Composição Auxiliar"),J2804,"")</f>
        <v/>
      </c>
      <c r="N2804" s="81" t="str">
        <f aca="false">IF(E2804="Mão de Obra",J2804,"")</f>
        <v/>
      </c>
      <c r="O2804" s="81" t="str">
        <f aca="false">IF(N2804&lt;&gt;"","",M2804)</f>
        <v/>
      </c>
      <c r="P2804" s="82" t="str">
        <f aca="false">IF(A2804="Composição",B2804,"")</f>
        <v/>
      </c>
      <c r="Q2804" s="81" t="str">
        <f aca="false">IF(P2804&lt;&gt;"",SUMIF(L2804:L2804,L2804,N2804:N2804),"")</f>
        <v/>
      </c>
      <c r="R2804" s="81" t="str">
        <f aca="false">IF(P2804&lt;&gt;"",SUMIF(L2804:L2804,L2804,O2804:O2804),"")</f>
        <v/>
      </c>
    </row>
    <row r="2805" customFormat="false" ht="15" hidden="false" customHeight="true" outlineLevel="0" collapsed="false">
      <c r="A2805" s="83"/>
      <c r="B2805" s="84" t="s">
        <v>655</v>
      </c>
      <c r="C2805" s="83" t="s">
        <v>656</v>
      </c>
      <c r="D2805" s="83" t="s">
        <v>657</v>
      </c>
      <c r="E2805" s="83" t="s">
        <v>658</v>
      </c>
      <c r="F2805" s="83"/>
      <c r="G2805" s="85" t="s">
        <v>659</v>
      </c>
      <c r="H2805" s="84" t="s">
        <v>660</v>
      </c>
      <c r="I2805" s="84" t="s">
        <v>661</v>
      </c>
      <c r="J2805" s="84" t="s">
        <v>662</v>
      </c>
      <c r="L2805" s="63" t="n">
        <f aca="false">IF(AND(A2806&lt;&gt;"",A2805=""),L2804+1,L2804)</f>
        <v>274</v>
      </c>
      <c r="M2805" s="80" t="str">
        <f aca="false">IF(OR(A2805="Insumo",A2805="Composição Auxiliar"),J2805,"")</f>
        <v/>
      </c>
      <c r="N2805" s="81" t="str">
        <f aca="false">IF(E2805="Mão de Obra",J2805,"")</f>
        <v/>
      </c>
      <c r="O2805" s="81" t="str">
        <f aca="false">IF(N2805&lt;&gt;"","",M2805)</f>
        <v/>
      </c>
      <c r="P2805" s="82" t="str">
        <f aca="false">IF(A2805="Composição",B2805,"")</f>
        <v/>
      </c>
      <c r="Q2805" s="81" t="str">
        <f aca="false">IF(P2805&lt;&gt;"",SUMIF(L2805:L2805,L2805,N2805:N2805),"")</f>
        <v/>
      </c>
      <c r="R2805" s="81" t="str">
        <f aca="false">IF(P2805&lt;&gt;"",SUMIF(L2805:L2805,L2805,O2805:O2805),"")</f>
        <v/>
      </c>
    </row>
    <row r="2806" customFormat="false" ht="25.5" hidden="false" customHeight="true" outlineLevel="0" collapsed="false">
      <c r="A2806" s="86" t="s">
        <v>663</v>
      </c>
      <c r="B2806" s="87" t="s">
        <v>944</v>
      </c>
      <c r="C2806" s="86" t="s">
        <v>664</v>
      </c>
      <c r="D2806" s="86" t="s">
        <v>945</v>
      </c>
      <c r="E2806" s="86" t="s">
        <v>675</v>
      </c>
      <c r="F2806" s="86"/>
      <c r="G2806" s="88" t="s">
        <v>925</v>
      </c>
      <c r="H2806" s="89" t="n">
        <v>1</v>
      </c>
      <c r="I2806" s="90" t="n">
        <f aca="false">SUMIF(L:L,$L2806,M:M)</f>
        <v>11.99</v>
      </c>
      <c r="J2806" s="90" t="n">
        <f aca="false">TRUNC(H2806*I2806,2)</f>
        <v>11.99</v>
      </c>
      <c r="L2806" s="63" t="n">
        <f aca="false">IF(AND(A2807&lt;&gt;"",A2806=""),L2805+1,L2805)</f>
        <v>274</v>
      </c>
      <c r="M2806" s="80" t="str">
        <f aca="false">IF(OR(A2806="Insumo",A2806="Composição Auxiliar"),J2806,"")</f>
        <v/>
      </c>
      <c r="N2806" s="81" t="str">
        <f aca="false">IF(E2806="Mão de Obra",J2806,"")</f>
        <v/>
      </c>
      <c r="O2806" s="81" t="str">
        <f aca="false">IF(N2806&lt;&gt;"","",M2806)</f>
        <v/>
      </c>
      <c r="P2806" s="82" t="str">
        <f aca="false">IF(A2806="Composição",B2806,"")</f>
        <v> 92771 </v>
      </c>
      <c r="Q2806" s="81" t="n">
        <f aca="false">IF(P2806&lt;&gt;"",SUMIF(L2806:L2806,L2806,N2806:N2806),"")</f>
        <v>0</v>
      </c>
      <c r="R2806" s="81" t="n">
        <f aca="false">IF(P2806&lt;&gt;"",SUMIF(L2806:L2806,L2806,O2806:O2806),"")</f>
        <v>0</v>
      </c>
    </row>
    <row r="2807" customFormat="false" ht="25.5" hidden="false" customHeight="true" outlineLevel="0" collapsed="false">
      <c r="A2807" s="91" t="s">
        <v>668</v>
      </c>
      <c r="B2807" s="92" t="s">
        <v>1817</v>
      </c>
      <c r="C2807" s="91" t="s">
        <v>664</v>
      </c>
      <c r="D2807" s="91" t="s">
        <v>1818</v>
      </c>
      <c r="E2807" s="91" t="s">
        <v>671</v>
      </c>
      <c r="F2807" s="91"/>
      <c r="G2807" s="93" t="s">
        <v>672</v>
      </c>
      <c r="H2807" s="94" t="n">
        <v>0.0259</v>
      </c>
      <c r="I2807" s="95" t="n">
        <f aca="false">SUMIFS(J:J,A:A,"Composição",B:B,$B2807)</f>
        <v>23.5</v>
      </c>
      <c r="J2807" s="95" t="n">
        <f aca="false">TRUNC(H2807*I2807,2)</f>
        <v>0.6</v>
      </c>
      <c r="L2807" s="63" t="n">
        <f aca="false">IF(AND(A2808&lt;&gt;"",A2807=""),L2806+1,L2806)</f>
        <v>274</v>
      </c>
      <c r="M2807" s="80" t="n">
        <f aca="false">IF(OR(A2807="Insumo",A2807="Composição Auxiliar"),J2807,"")</f>
        <v>0.6</v>
      </c>
      <c r="N2807" s="81" t="str">
        <f aca="false">IF(E2807="Mão de Obra",J2807,"")</f>
        <v/>
      </c>
      <c r="O2807" s="81" t="n">
        <f aca="false">IF(N2807&lt;&gt;"","",M2807)</f>
        <v>0.6</v>
      </c>
      <c r="P2807" s="82" t="str">
        <f aca="false">IF(A2807="Composição",B2807,"")</f>
        <v/>
      </c>
      <c r="Q2807" s="81" t="str">
        <f aca="false">IF(P2807&lt;&gt;"",SUMIF(L2807:L2807,L2807,N2807:N2807),"")</f>
        <v/>
      </c>
      <c r="R2807" s="81" t="str">
        <f aca="false">IF(P2807&lt;&gt;"",SUMIF(L2807:L2807,L2807,O2807:O2807),"")</f>
        <v/>
      </c>
    </row>
    <row r="2808" customFormat="false" ht="25.5" hidden="false" customHeight="true" outlineLevel="0" collapsed="false">
      <c r="A2808" s="91" t="s">
        <v>668</v>
      </c>
      <c r="B2808" s="92" t="s">
        <v>1822</v>
      </c>
      <c r="C2808" s="91" t="s">
        <v>664</v>
      </c>
      <c r="D2808" s="91" t="s">
        <v>1823</v>
      </c>
      <c r="E2808" s="91" t="s">
        <v>675</v>
      </c>
      <c r="F2808" s="91"/>
      <c r="G2808" s="93" t="s">
        <v>925</v>
      </c>
      <c r="H2808" s="94" t="n">
        <v>1</v>
      </c>
      <c r="I2808" s="95" t="n">
        <f aca="false">SUMIFS(J:J,A:A,"Composição",B:B,$B2808)</f>
        <v>10.73</v>
      </c>
      <c r="J2808" s="95" t="n">
        <f aca="false">TRUNC(H2808*I2808,2)</f>
        <v>10.73</v>
      </c>
      <c r="L2808" s="63" t="n">
        <f aca="false">IF(AND(A2809&lt;&gt;"",A2808=""),L2807+1,L2807)</f>
        <v>274</v>
      </c>
      <c r="M2808" s="80" t="n">
        <f aca="false">IF(OR(A2808="Insumo",A2808="Composição Auxiliar"),J2808,"")</f>
        <v>10.73</v>
      </c>
      <c r="N2808" s="81" t="str">
        <f aca="false">IF(E2808="Mão de Obra",J2808,"")</f>
        <v/>
      </c>
      <c r="O2808" s="81" t="n">
        <f aca="false">IF(N2808&lt;&gt;"","",M2808)</f>
        <v>10.73</v>
      </c>
      <c r="P2808" s="82" t="str">
        <f aca="false">IF(A2808="Composição",B2808,"")</f>
        <v/>
      </c>
      <c r="Q2808" s="81" t="str">
        <f aca="false">IF(P2808&lt;&gt;"",SUMIF(L2808:L2808,L2808,N2808:N2808),"")</f>
        <v/>
      </c>
      <c r="R2808" s="81" t="str">
        <f aca="false">IF(P2808&lt;&gt;"",SUMIF(L2808:L2808,L2808,O2808:O2808),"")</f>
        <v/>
      </c>
    </row>
    <row r="2809" customFormat="false" ht="25.5" hidden="false" customHeight="true" outlineLevel="0" collapsed="false">
      <c r="A2809" s="91" t="s">
        <v>668</v>
      </c>
      <c r="B2809" s="92" t="s">
        <v>1771</v>
      </c>
      <c r="C2809" s="91" t="s">
        <v>664</v>
      </c>
      <c r="D2809" s="91" t="s">
        <v>1772</v>
      </c>
      <c r="E2809" s="91" t="s">
        <v>671</v>
      </c>
      <c r="F2809" s="91"/>
      <c r="G2809" s="93" t="s">
        <v>672</v>
      </c>
      <c r="H2809" s="94" t="n">
        <v>0.0042</v>
      </c>
      <c r="I2809" s="95" t="n">
        <f aca="false">SUMIFS(J:J,A:A,"Composição",B:B,$B2809)</f>
        <v>18.94</v>
      </c>
      <c r="J2809" s="95" t="n">
        <f aca="false">TRUNC(H2809*I2809,2)</f>
        <v>0.07</v>
      </c>
      <c r="L2809" s="63" t="n">
        <f aca="false">IF(AND(A2810&lt;&gt;"",A2809=""),L2808+1,L2808)</f>
        <v>274</v>
      </c>
      <c r="M2809" s="80" t="n">
        <f aca="false">IF(OR(A2809="Insumo",A2809="Composição Auxiliar"),J2809,"")</f>
        <v>0.07</v>
      </c>
      <c r="N2809" s="81" t="str">
        <f aca="false">IF(E2809="Mão de Obra",J2809,"")</f>
        <v/>
      </c>
      <c r="O2809" s="81" t="n">
        <f aca="false">IF(N2809&lt;&gt;"","",M2809)</f>
        <v>0.07</v>
      </c>
      <c r="P2809" s="82" t="str">
        <f aca="false">IF(A2809="Composição",B2809,"")</f>
        <v/>
      </c>
      <c r="Q2809" s="81" t="str">
        <f aca="false">IF(P2809&lt;&gt;"",SUMIF(L2809:L2809,L2809,N2809:N2809),"")</f>
        <v/>
      </c>
      <c r="R2809" s="81" t="str">
        <f aca="false">IF(P2809&lt;&gt;"",SUMIF(L2809:L2809,L2809,O2809:O2809),"")</f>
        <v/>
      </c>
    </row>
    <row r="2810" customFormat="false" ht="25.5" hidden="false" customHeight="false" outlineLevel="0" collapsed="false">
      <c r="A2810" s="96" t="s">
        <v>679</v>
      </c>
      <c r="B2810" s="97" t="s">
        <v>1824</v>
      </c>
      <c r="C2810" s="96" t="str">
        <f aca="false">VLOOKUP(B2810,INSUMOS!$A:$I,2,0)</f>
        <v>SINAPI</v>
      </c>
      <c r="D2810" s="96" t="str">
        <f aca="false">VLOOKUP(B2810,INSUMOS!$A:$I,3,0)</f>
        <v>ARAME RECOZIDO 16 BWG, D = 1,65 MM (0,016 KG/M) OU 18 BWG, D = 1,25 MM (0,01 KG/M)</v>
      </c>
      <c r="E2810" s="98" t="str">
        <f aca="false">VLOOKUP(B2810,INSUMOS!$A:$I,4,0)</f>
        <v>Material</v>
      </c>
      <c r="F2810" s="98"/>
      <c r="G2810" s="99" t="str">
        <f aca="false">VLOOKUP(B2810,INSUMOS!$A:$I,5,0)</f>
        <v>KG</v>
      </c>
      <c r="H2810" s="100" t="n">
        <v>0.025</v>
      </c>
      <c r="I2810" s="101" t="n">
        <f aca="false">VLOOKUP(B2810,INSUMOS!$A:$I,8,0)</f>
        <v>21</v>
      </c>
      <c r="J2810" s="101" t="n">
        <f aca="false">TRUNC(H2810*I2810,2)</f>
        <v>0.52</v>
      </c>
      <c r="L2810" s="63" t="n">
        <f aca="false">IF(AND(A2811&lt;&gt;"",A2810=""),L2809+1,L2809)</f>
        <v>274</v>
      </c>
      <c r="M2810" s="80" t="n">
        <f aca="false">IF(OR(A2810="Insumo",A2810="Composição Auxiliar"),J2810,"")</f>
        <v>0.52</v>
      </c>
      <c r="N2810" s="81" t="str">
        <f aca="false">IF(E2810="Mão de Obra",J2810,"")</f>
        <v/>
      </c>
      <c r="O2810" s="81" t="n">
        <f aca="false">IF(N2810&lt;&gt;"","",M2810)</f>
        <v>0.52</v>
      </c>
      <c r="P2810" s="82" t="str">
        <f aca="false">IF(A2810="Composição",B2810,"")</f>
        <v/>
      </c>
      <c r="Q2810" s="81" t="str">
        <f aca="false">IF(P2810&lt;&gt;"",SUMIF(L2810:L2810,L2810,N2810:N2810),"")</f>
        <v/>
      </c>
      <c r="R2810" s="81" t="str">
        <f aca="false">IF(P2810&lt;&gt;"",SUMIF(L2810:L2810,L2810,O2810:O2810),"")</f>
        <v/>
      </c>
    </row>
    <row r="2811" customFormat="false" ht="25.5" hidden="false" customHeight="false" outlineLevel="0" collapsed="false">
      <c r="A2811" s="96" t="s">
        <v>679</v>
      </c>
      <c r="B2811" s="97" t="s">
        <v>1100</v>
      </c>
      <c r="C2811" s="96" t="str">
        <f aca="false">VLOOKUP(B2811,INSUMOS!$A:$I,2,0)</f>
        <v>SINAPI</v>
      </c>
      <c r="D2811" s="96" t="str">
        <f aca="false">VLOOKUP(B2811,INSUMOS!$A:$I,3,0)</f>
        <v>ESPACADOR / DISTANCIADOR CIRCULAR COM ENTRADA LATERAL, EM PLASTICO, PARA VERGALHAO *4,2 A 12,5* MM, COBRIMENTO 20 MM</v>
      </c>
      <c r="E2811" s="98" t="str">
        <f aca="false">VLOOKUP(B2811,INSUMOS!$A:$I,4,0)</f>
        <v>Material</v>
      </c>
      <c r="F2811" s="98"/>
      <c r="G2811" s="99" t="str">
        <f aca="false">VLOOKUP(B2811,INSUMOS!$A:$I,5,0)</f>
        <v>UN</v>
      </c>
      <c r="H2811" s="100" t="n">
        <v>0.357</v>
      </c>
      <c r="I2811" s="101" t="n">
        <f aca="false">VLOOKUP(B2811,INSUMOS!$A:$I,8,0)</f>
        <v>0.22</v>
      </c>
      <c r="J2811" s="101" t="n">
        <f aca="false">TRUNC(H2811*I2811,2)</f>
        <v>0.07</v>
      </c>
      <c r="L2811" s="63" t="n">
        <f aca="false">IF(AND(A2812&lt;&gt;"",A2811=""),L2810+1,L2810)</f>
        <v>274</v>
      </c>
      <c r="M2811" s="80" t="n">
        <f aca="false">IF(OR(A2811="Insumo",A2811="Composição Auxiliar"),J2811,"")</f>
        <v>0.07</v>
      </c>
      <c r="N2811" s="81" t="str">
        <f aca="false">IF(E2811="Mão de Obra",J2811,"")</f>
        <v/>
      </c>
      <c r="O2811" s="81" t="n">
        <f aca="false">IF(N2811&lt;&gt;"","",M2811)</f>
        <v>0.07</v>
      </c>
      <c r="P2811" s="82" t="str">
        <f aca="false">IF(A2811="Composição",B2811,"")</f>
        <v/>
      </c>
      <c r="Q2811" s="81" t="str">
        <f aca="false">IF(P2811&lt;&gt;"",SUMIF(L2811:L2811,L2811,N2811:N2811),"")</f>
        <v/>
      </c>
      <c r="R2811" s="81" t="str">
        <f aca="false">IF(P2811&lt;&gt;"",SUMIF(L2811:L2811,L2811,O2811:O2811),"")</f>
        <v/>
      </c>
    </row>
    <row r="2812" customFormat="false" ht="14.25" hidden="false" customHeight="false" outlineLevel="0" collapsed="false">
      <c r="A2812" s="102"/>
      <c r="B2812" s="102"/>
      <c r="C2812" s="102"/>
      <c r="D2812" s="102"/>
      <c r="E2812" s="102"/>
      <c r="F2812" s="103"/>
      <c r="G2812" s="102"/>
      <c r="H2812" s="103"/>
      <c r="I2812" s="102"/>
      <c r="J2812" s="103"/>
      <c r="L2812" s="63" t="n">
        <f aca="false">IF(AND(A2813&lt;&gt;"",A2812=""),L2811+1,L2811)</f>
        <v>274</v>
      </c>
      <c r="M2812" s="80" t="str">
        <f aca="false">IF(OR(A2812="Insumo",A2812="Composição Auxiliar"),J2812,"")</f>
        <v/>
      </c>
      <c r="N2812" s="81" t="str">
        <f aca="false">IF(E2812="Mão de Obra",J2812,"")</f>
        <v/>
      </c>
      <c r="O2812" s="81" t="str">
        <f aca="false">IF(N2812&lt;&gt;"","",M2812)</f>
        <v/>
      </c>
      <c r="P2812" s="82" t="str">
        <f aca="false">IF(A2812="Composição",B2812,"")</f>
        <v/>
      </c>
      <c r="Q2812" s="81" t="str">
        <f aca="false">IF(P2812&lt;&gt;"",SUMIF(L2812:L2812,L2812,N2812:N2812),"")</f>
        <v/>
      </c>
      <c r="R2812" s="81" t="str">
        <f aca="false">IF(P2812&lt;&gt;"",SUMIF(L2812:L2812,L2812,O2812:O2812),"")</f>
        <v/>
      </c>
    </row>
    <row r="2813" customFormat="false" ht="15" hidden="false" customHeight="false" outlineLevel="0" collapsed="false">
      <c r="A2813" s="102"/>
      <c r="B2813" s="102"/>
      <c r="C2813" s="102"/>
      <c r="D2813" s="102"/>
      <c r="E2813" s="102"/>
      <c r="F2813" s="103"/>
      <c r="G2813" s="102"/>
      <c r="H2813" s="104"/>
      <c r="I2813" s="104"/>
      <c r="J2813" s="103"/>
      <c r="L2813" s="63" t="n">
        <f aca="false">IF(AND(A2814&lt;&gt;"",A2813=""),L2812+1,L2812)</f>
        <v>274</v>
      </c>
      <c r="M2813" s="80" t="str">
        <f aca="false">IF(OR(A2813="Insumo",A2813="Composição Auxiliar"),J2813,"")</f>
        <v/>
      </c>
      <c r="N2813" s="81" t="str">
        <f aca="false">IF(E2813="Mão de Obra",J2813,"")</f>
        <v/>
      </c>
      <c r="O2813" s="81" t="str">
        <f aca="false">IF(N2813&lt;&gt;"","",M2813)</f>
        <v/>
      </c>
      <c r="P2813" s="82" t="str">
        <f aca="false">IF(A2813="Composição",B2813,"")</f>
        <v/>
      </c>
      <c r="Q2813" s="81" t="str">
        <f aca="false">IF(P2813&lt;&gt;"",SUMIF(L2813:L2813,L2813,N2813:N2813),"")</f>
        <v/>
      </c>
      <c r="R2813" s="81" t="str">
        <f aca="false">IF(P2813&lt;&gt;"",SUMIF(L2813:L2813,L2813,O2813:O2813),"")</f>
        <v/>
      </c>
    </row>
    <row r="2814" customFormat="false" ht="15" hidden="false" customHeight="false" outlineLevel="0" collapsed="false">
      <c r="A2814" s="108"/>
      <c r="B2814" s="108"/>
      <c r="C2814" s="108"/>
      <c r="D2814" s="108"/>
      <c r="E2814" s="108"/>
      <c r="F2814" s="108"/>
      <c r="G2814" s="108"/>
      <c r="H2814" s="108"/>
      <c r="I2814" s="108"/>
      <c r="J2814" s="108"/>
      <c r="L2814" s="63" t="n">
        <f aca="false">IF(AND(A2815&lt;&gt;"",A2814=""),L2813+1,L2813)</f>
        <v>274</v>
      </c>
      <c r="M2814" s="80" t="str">
        <f aca="false">IF(OR(A2814="Insumo",A2814="Composição Auxiliar"),J2814,"")</f>
        <v/>
      </c>
      <c r="N2814" s="81" t="str">
        <f aca="false">IF(E2814="Mão de Obra",J2814,"")</f>
        <v/>
      </c>
      <c r="O2814" s="81" t="str">
        <f aca="false">IF(N2814&lt;&gt;"","",M2814)</f>
        <v/>
      </c>
      <c r="P2814" s="82" t="str">
        <f aca="false">IF(A2814="Composição",B2814,"")</f>
        <v/>
      </c>
      <c r="Q2814" s="81" t="str">
        <f aca="false">IF(P2814&lt;&gt;"",SUMIF(L2814:L2814,L2814,N2814:N2814),"")</f>
        <v/>
      </c>
      <c r="R2814" s="81" t="str">
        <f aca="false">IF(P2814&lt;&gt;"",SUMIF(L2814:L2814,L2814,O2814:O2814),"")</f>
        <v/>
      </c>
    </row>
    <row r="2815" customFormat="false" ht="15" hidden="false" customHeight="true" outlineLevel="0" collapsed="false">
      <c r="A2815" s="83"/>
      <c r="B2815" s="84" t="s">
        <v>655</v>
      </c>
      <c r="C2815" s="83" t="s">
        <v>656</v>
      </c>
      <c r="D2815" s="83" t="s">
        <v>657</v>
      </c>
      <c r="E2815" s="83" t="s">
        <v>658</v>
      </c>
      <c r="F2815" s="83"/>
      <c r="G2815" s="85" t="s">
        <v>659</v>
      </c>
      <c r="H2815" s="84" t="s">
        <v>660</v>
      </c>
      <c r="I2815" s="84" t="s">
        <v>661</v>
      </c>
      <c r="J2815" s="84" t="s">
        <v>662</v>
      </c>
      <c r="L2815" s="63" t="n">
        <f aca="false">IF(AND(A2816&lt;&gt;"",A2815=""),L2814+1,L2814)</f>
        <v>275</v>
      </c>
      <c r="M2815" s="80" t="str">
        <f aca="false">IF(OR(A2815="Insumo",A2815="Composição Auxiliar"),J2815,"")</f>
        <v/>
      </c>
      <c r="N2815" s="81" t="str">
        <f aca="false">IF(E2815="Mão de Obra",J2815,"")</f>
        <v/>
      </c>
      <c r="O2815" s="81" t="str">
        <f aca="false">IF(N2815&lt;&gt;"","",M2815)</f>
        <v/>
      </c>
      <c r="P2815" s="82" t="str">
        <f aca="false">IF(A2815="Composição",B2815,"")</f>
        <v/>
      </c>
      <c r="Q2815" s="81" t="str">
        <f aca="false">IF(P2815&lt;&gt;"",SUMIF(L2815:L2815,L2815,N2815:N2815),"")</f>
        <v/>
      </c>
      <c r="R2815" s="81" t="str">
        <f aca="false">IF(P2815&lt;&gt;"",SUMIF(L2815:L2815,L2815,O2815:O2815),"")</f>
        <v/>
      </c>
    </row>
    <row r="2816" customFormat="false" ht="25.5" hidden="false" customHeight="true" outlineLevel="0" collapsed="false">
      <c r="A2816" s="86" t="s">
        <v>663</v>
      </c>
      <c r="B2816" s="87" t="s">
        <v>952</v>
      </c>
      <c r="C2816" s="86" t="s">
        <v>664</v>
      </c>
      <c r="D2816" s="86" t="s">
        <v>953</v>
      </c>
      <c r="E2816" s="86" t="s">
        <v>675</v>
      </c>
      <c r="F2816" s="86"/>
      <c r="G2816" s="88" t="s">
        <v>925</v>
      </c>
      <c r="H2816" s="89" t="n">
        <v>1</v>
      </c>
      <c r="I2816" s="90" t="n">
        <f aca="false">SUMIF(L:L,$L2816,M:M)</f>
        <v>10.14</v>
      </c>
      <c r="J2816" s="90" t="n">
        <f aca="false">TRUNC(H2816*I2816,2)</f>
        <v>10.14</v>
      </c>
      <c r="L2816" s="63" t="n">
        <f aca="false">IF(AND(A2817&lt;&gt;"",A2816=""),L2815+1,L2815)</f>
        <v>275</v>
      </c>
      <c r="M2816" s="80" t="str">
        <f aca="false">IF(OR(A2816="Insumo",A2816="Composição Auxiliar"),J2816,"")</f>
        <v/>
      </c>
      <c r="N2816" s="81" t="str">
        <f aca="false">IF(E2816="Mão de Obra",J2816,"")</f>
        <v/>
      </c>
      <c r="O2816" s="81" t="str">
        <f aca="false">IF(N2816&lt;&gt;"","",M2816)</f>
        <v/>
      </c>
      <c r="P2816" s="82" t="str">
        <f aca="false">IF(A2816="Composição",B2816,"")</f>
        <v> 92772 </v>
      </c>
      <c r="Q2816" s="81" t="n">
        <f aca="false">IF(P2816&lt;&gt;"",SUMIF(L2816:L2816,L2816,N2816:N2816),"")</f>
        <v>0</v>
      </c>
      <c r="R2816" s="81" t="n">
        <f aca="false">IF(P2816&lt;&gt;"",SUMIF(L2816:L2816,L2816,O2816:O2816),"")</f>
        <v>0</v>
      </c>
    </row>
    <row r="2817" customFormat="false" ht="25.5" hidden="false" customHeight="true" outlineLevel="0" collapsed="false">
      <c r="A2817" s="91" t="s">
        <v>668</v>
      </c>
      <c r="B2817" s="92" t="s">
        <v>1817</v>
      </c>
      <c r="C2817" s="91" t="s">
        <v>664</v>
      </c>
      <c r="D2817" s="91" t="s">
        <v>1818</v>
      </c>
      <c r="E2817" s="91" t="s">
        <v>671</v>
      </c>
      <c r="F2817" s="91"/>
      <c r="G2817" s="93" t="s">
        <v>672</v>
      </c>
      <c r="H2817" s="94" t="n">
        <v>0.0143</v>
      </c>
      <c r="I2817" s="95" t="n">
        <f aca="false">SUMIFS(J:J,A:A,"Composição",B:B,$B2817)</f>
        <v>23.5</v>
      </c>
      <c r="J2817" s="95" t="n">
        <f aca="false">TRUNC(H2817*I2817,2)</f>
        <v>0.33</v>
      </c>
      <c r="L2817" s="63" t="n">
        <f aca="false">IF(AND(A2818&lt;&gt;"",A2817=""),L2816+1,L2816)</f>
        <v>275</v>
      </c>
      <c r="M2817" s="80" t="n">
        <f aca="false">IF(OR(A2817="Insumo",A2817="Composição Auxiliar"),J2817,"")</f>
        <v>0.33</v>
      </c>
      <c r="N2817" s="81" t="str">
        <f aca="false">IF(E2817="Mão de Obra",J2817,"")</f>
        <v/>
      </c>
      <c r="O2817" s="81" t="n">
        <f aca="false">IF(N2817&lt;&gt;"","",M2817)</f>
        <v>0.33</v>
      </c>
      <c r="P2817" s="82" t="str">
        <f aca="false">IF(A2817="Composição",B2817,"")</f>
        <v/>
      </c>
      <c r="Q2817" s="81" t="str">
        <f aca="false">IF(P2817&lt;&gt;"",SUMIF(L2817:L2817,L2817,N2817:N2817),"")</f>
        <v/>
      </c>
      <c r="R2817" s="81" t="str">
        <f aca="false">IF(P2817&lt;&gt;"",SUMIF(L2817:L2817,L2817,O2817:O2817),"")</f>
        <v/>
      </c>
    </row>
    <row r="2818" customFormat="false" ht="25.5" hidden="false" customHeight="true" outlineLevel="0" collapsed="false">
      <c r="A2818" s="91" t="s">
        <v>668</v>
      </c>
      <c r="B2818" s="92" t="s">
        <v>1771</v>
      </c>
      <c r="C2818" s="91" t="s">
        <v>664</v>
      </c>
      <c r="D2818" s="91" t="s">
        <v>1772</v>
      </c>
      <c r="E2818" s="91" t="s">
        <v>671</v>
      </c>
      <c r="F2818" s="91"/>
      <c r="G2818" s="93" t="s">
        <v>672</v>
      </c>
      <c r="H2818" s="94" t="n">
        <v>0.0023</v>
      </c>
      <c r="I2818" s="95" t="n">
        <f aca="false">SUMIFS(J:J,A:A,"Composição",B:B,$B2818)</f>
        <v>18.94</v>
      </c>
      <c r="J2818" s="95" t="n">
        <f aca="false">TRUNC(H2818*I2818,2)</f>
        <v>0.04</v>
      </c>
      <c r="L2818" s="63" t="n">
        <f aca="false">IF(AND(A2819&lt;&gt;"",A2818=""),L2817+1,L2817)</f>
        <v>275</v>
      </c>
      <c r="M2818" s="80" t="n">
        <f aca="false">IF(OR(A2818="Insumo",A2818="Composição Auxiliar"),J2818,"")</f>
        <v>0.04</v>
      </c>
      <c r="N2818" s="81" t="str">
        <f aca="false">IF(E2818="Mão de Obra",J2818,"")</f>
        <v/>
      </c>
      <c r="O2818" s="81" t="n">
        <f aca="false">IF(N2818&lt;&gt;"","",M2818)</f>
        <v>0.04</v>
      </c>
      <c r="P2818" s="82" t="str">
        <f aca="false">IF(A2818="Composição",B2818,"")</f>
        <v/>
      </c>
      <c r="Q2818" s="81" t="str">
        <f aca="false">IF(P2818&lt;&gt;"",SUMIF(L2818:L2818,L2818,N2818:N2818),"")</f>
        <v/>
      </c>
      <c r="R2818" s="81" t="str">
        <f aca="false">IF(P2818&lt;&gt;"",SUMIF(L2818:L2818,L2818,O2818:O2818),"")</f>
        <v/>
      </c>
    </row>
    <row r="2819" customFormat="false" ht="25.5" hidden="false" customHeight="true" outlineLevel="0" collapsed="false">
      <c r="A2819" s="91" t="s">
        <v>668</v>
      </c>
      <c r="B2819" s="92" t="s">
        <v>1825</v>
      </c>
      <c r="C2819" s="91" t="s">
        <v>664</v>
      </c>
      <c r="D2819" s="91" t="s">
        <v>1826</v>
      </c>
      <c r="E2819" s="91" t="s">
        <v>675</v>
      </c>
      <c r="F2819" s="91"/>
      <c r="G2819" s="93" t="s">
        <v>925</v>
      </c>
      <c r="H2819" s="94" t="n">
        <v>1</v>
      </c>
      <c r="I2819" s="95" t="n">
        <f aca="false">SUMIFS(J:J,A:A,"Composição",B:B,$B2819)</f>
        <v>9.22</v>
      </c>
      <c r="J2819" s="95" t="n">
        <f aca="false">TRUNC(H2819*I2819,2)</f>
        <v>9.22</v>
      </c>
      <c r="L2819" s="63" t="n">
        <f aca="false">IF(AND(A2820&lt;&gt;"",A2819=""),L2818+1,L2818)</f>
        <v>275</v>
      </c>
      <c r="M2819" s="80" t="n">
        <f aca="false">IF(OR(A2819="Insumo",A2819="Composição Auxiliar"),J2819,"")</f>
        <v>9.22</v>
      </c>
      <c r="N2819" s="81" t="str">
        <f aca="false">IF(E2819="Mão de Obra",J2819,"")</f>
        <v/>
      </c>
      <c r="O2819" s="81" t="n">
        <f aca="false">IF(N2819&lt;&gt;"","",M2819)</f>
        <v>9.22</v>
      </c>
      <c r="P2819" s="82" t="str">
        <f aca="false">IF(A2819="Composição",B2819,"")</f>
        <v/>
      </c>
      <c r="Q2819" s="81" t="str">
        <f aca="false">IF(P2819&lt;&gt;"",SUMIF(L2819:L2819,L2819,N2819:N2819),"")</f>
        <v/>
      </c>
      <c r="R2819" s="81" t="str">
        <f aca="false">IF(P2819&lt;&gt;"",SUMIF(L2819:L2819,L2819,O2819:O2819),"")</f>
        <v/>
      </c>
    </row>
    <row r="2820" customFormat="false" ht="25.5" hidden="false" customHeight="false" outlineLevel="0" collapsed="false">
      <c r="A2820" s="96" t="s">
        <v>679</v>
      </c>
      <c r="B2820" s="97" t="s">
        <v>1824</v>
      </c>
      <c r="C2820" s="96" t="str">
        <f aca="false">VLOOKUP(B2820,INSUMOS!$A:$I,2,0)</f>
        <v>SINAPI</v>
      </c>
      <c r="D2820" s="96" t="str">
        <f aca="false">VLOOKUP(B2820,INSUMOS!$A:$I,3,0)</f>
        <v>ARAME RECOZIDO 16 BWG, D = 1,65 MM (0,016 KG/M) OU 18 BWG, D = 1,25 MM (0,01 KG/M)</v>
      </c>
      <c r="E2820" s="98" t="str">
        <f aca="false">VLOOKUP(B2820,INSUMOS!$A:$I,4,0)</f>
        <v>Material</v>
      </c>
      <c r="F2820" s="98"/>
      <c r="G2820" s="99" t="str">
        <f aca="false">VLOOKUP(B2820,INSUMOS!$A:$I,5,0)</f>
        <v>KG</v>
      </c>
      <c r="H2820" s="100" t="n">
        <v>0.025</v>
      </c>
      <c r="I2820" s="101" t="n">
        <f aca="false">VLOOKUP(B2820,INSUMOS!$A:$I,8,0)</f>
        <v>21</v>
      </c>
      <c r="J2820" s="101" t="n">
        <f aca="false">TRUNC(H2820*I2820,2)</f>
        <v>0.52</v>
      </c>
      <c r="L2820" s="63" t="n">
        <f aca="false">IF(AND(A2821&lt;&gt;"",A2820=""),L2819+1,L2819)</f>
        <v>275</v>
      </c>
      <c r="M2820" s="80" t="n">
        <f aca="false">IF(OR(A2820="Insumo",A2820="Composição Auxiliar"),J2820,"")</f>
        <v>0.52</v>
      </c>
      <c r="N2820" s="81" t="str">
        <f aca="false">IF(E2820="Mão de Obra",J2820,"")</f>
        <v/>
      </c>
      <c r="O2820" s="81" t="n">
        <f aca="false">IF(N2820&lt;&gt;"","",M2820)</f>
        <v>0.52</v>
      </c>
      <c r="P2820" s="82" t="str">
        <f aca="false">IF(A2820="Composição",B2820,"")</f>
        <v/>
      </c>
      <c r="Q2820" s="81" t="str">
        <f aca="false">IF(P2820&lt;&gt;"",SUMIF(L2820:L2820,L2820,N2820:N2820),"")</f>
        <v/>
      </c>
      <c r="R2820" s="81" t="str">
        <f aca="false">IF(P2820&lt;&gt;"",SUMIF(L2820:L2820,L2820,O2820:O2820),"")</f>
        <v/>
      </c>
    </row>
    <row r="2821" customFormat="false" ht="25.5" hidden="false" customHeight="false" outlineLevel="0" collapsed="false">
      <c r="A2821" s="96" t="s">
        <v>679</v>
      </c>
      <c r="B2821" s="97" t="s">
        <v>1100</v>
      </c>
      <c r="C2821" s="96" t="str">
        <f aca="false">VLOOKUP(B2821,INSUMOS!$A:$I,2,0)</f>
        <v>SINAPI</v>
      </c>
      <c r="D2821" s="96" t="str">
        <f aca="false">VLOOKUP(B2821,INSUMOS!$A:$I,3,0)</f>
        <v>ESPACADOR / DISTANCIADOR CIRCULAR COM ENTRADA LATERAL, EM PLASTICO, PARA VERGALHAO *4,2 A 12,5* MM, COBRIMENTO 20 MM</v>
      </c>
      <c r="E2821" s="98" t="str">
        <f aca="false">VLOOKUP(B2821,INSUMOS!$A:$I,4,0)</f>
        <v>Material</v>
      </c>
      <c r="F2821" s="98"/>
      <c r="G2821" s="99" t="str">
        <f aca="false">VLOOKUP(B2821,INSUMOS!$A:$I,5,0)</f>
        <v>UN</v>
      </c>
      <c r="H2821" s="100" t="n">
        <v>0.147</v>
      </c>
      <c r="I2821" s="101" t="n">
        <f aca="false">VLOOKUP(B2821,INSUMOS!$A:$I,8,0)</f>
        <v>0.22</v>
      </c>
      <c r="J2821" s="101" t="n">
        <f aca="false">TRUNC(H2821*I2821,2)</f>
        <v>0.03</v>
      </c>
      <c r="L2821" s="63" t="n">
        <f aca="false">IF(AND(A2822&lt;&gt;"",A2821=""),L2820+1,L2820)</f>
        <v>275</v>
      </c>
      <c r="M2821" s="80" t="n">
        <f aca="false">IF(OR(A2821="Insumo",A2821="Composição Auxiliar"),J2821,"")</f>
        <v>0.03</v>
      </c>
      <c r="N2821" s="81" t="str">
        <f aca="false">IF(E2821="Mão de Obra",J2821,"")</f>
        <v/>
      </c>
      <c r="O2821" s="81" t="n">
        <f aca="false">IF(N2821&lt;&gt;"","",M2821)</f>
        <v>0.03</v>
      </c>
      <c r="P2821" s="82" t="str">
        <f aca="false">IF(A2821="Composição",B2821,"")</f>
        <v/>
      </c>
      <c r="Q2821" s="81" t="str">
        <f aca="false">IF(P2821&lt;&gt;"",SUMIF(L2821:L2821,L2821,N2821:N2821),"")</f>
        <v/>
      </c>
      <c r="R2821" s="81" t="str">
        <f aca="false">IF(P2821&lt;&gt;"",SUMIF(L2821:L2821,L2821,O2821:O2821),"")</f>
        <v/>
      </c>
    </row>
    <row r="2822" customFormat="false" ht="14.25" hidden="false" customHeight="false" outlineLevel="0" collapsed="false">
      <c r="A2822" s="102"/>
      <c r="B2822" s="102"/>
      <c r="C2822" s="102"/>
      <c r="D2822" s="102"/>
      <c r="E2822" s="102"/>
      <c r="F2822" s="103"/>
      <c r="G2822" s="102"/>
      <c r="H2822" s="103"/>
      <c r="I2822" s="102"/>
      <c r="J2822" s="103"/>
      <c r="L2822" s="63" t="n">
        <f aca="false">IF(AND(A2823&lt;&gt;"",A2822=""),L2821+1,L2821)</f>
        <v>275</v>
      </c>
      <c r="M2822" s="80" t="str">
        <f aca="false">IF(OR(A2822="Insumo",A2822="Composição Auxiliar"),J2822,"")</f>
        <v/>
      </c>
      <c r="N2822" s="81" t="str">
        <f aca="false">IF(E2822="Mão de Obra",J2822,"")</f>
        <v/>
      </c>
      <c r="O2822" s="81" t="str">
        <f aca="false">IF(N2822&lt;&gt;"","",M2822)</f>
        <v/>
      </c>
      <c r="P2822" s="82" t="str">
        <f aca="false">IF(A2822="Composição",B2822,"")</f>
        <v/>
      </c>
      <c r="Q2822" s="81" t="str">
        <f aca="false">IF(P2822&lt;&gt;"",SUMIF(L2822:L2822,L2822,N2822:N2822),"")</f>
        <v/>
      </c>
      <c r="R2822" s="81" t="str">
        <f aca="false">IF(P2822&lt;&gt;"",SUMIF(L2822:L2822,L2822,O2822:O2822),"")</f>
        <v/>
      </c>
    </row>
    <row r="2823" customFormat="false" ht="15" hidden="false" customHeight="false" outlineLevel="0" collapsed="false">
      <c r="A2823" s="102"/>
      <c r="B2823" s="102"/>
      <c r="C2823" s="102"/>
      <c r="D2823" s="102"/>
      <c r="E2823" s="102"/>
      <c r="F2823" s="103"/>
      <c r="G2823" s="102"/>
      <c r="H2823" s="104"/>
      <c r="I2823" s="104"/>
      <c r="J2823" s="103"/>
      <c r="L2823" s="63" t="n">
        <f aca="false">IF(AND(A2824&lt;&gt;"",A2823=""),L2822+1,L2822)</f>
        <v>275</v>
      </c>
      <c r="M2823" s="80" t="str">
        <f aca="false">IF(OR(A2823="Insumo",A2823="Composição Auxiliar"),J2823,"")</f>
        <v/>
      </c>
      <c r="N2823" s="81" t="str">
        <f aca="false">IF(E2823="Mão de Obra",J2823,"")</f>
        <v/>
      </c>
      <c r="O2823" s="81" t="str">
        <f aca="false">IF(N2823&lt;&gt;"","",M2823)</f>
        <v/>
      </c>
      <c r="P2823" s="82" t="str">
        <f aca="false">IF(A2823="Composição",B2823,"")</f>
        <v/>
      </c>
      <c r="Q2823" s="81" t="str">
        <f aca="false">IF(P2823&lt;&gt;"",SUMIF(L2823:L2823,L2823,N2823:N2823),"")</f>
        <v/>
      </c>
      <c r="R2823" s="81" t="str">
        <f aca="false">IF(P2823&lt;&gt;"",SUMIF(L2823:L2823,L2823,O2823:O2823),"")</f>
        <v/>
      </c>
    </row>
    <row r="2824" customFormat="false" ht="15" hidden="false" customHeight="false" outlineLevel="0" collapsed="false">
      <c r="A2824" s="108"/>
      <c r="B2824" s="108"/>
      <c r="C2824" s="108"/>
      <c r="D2824" s="108"/>
      <c r="E2824" s="108"/>
      <c r="F2824" s="108"/>
      <c r="G2824" s="108"/>
      <c r="H2824" s="108"/>
      <c r="I2824" s="108"/>
      <c r="J2824" s="108"/>
      <c r="L2824" s="63" t="n">
        <f aca="false">IF(AND(A2825&lt;&gt;"",A2824=""),L2823+1,L2823)</f>
        <v>275</v>
      </c>
      <c r="M2824" s="80" t="str">
        <f aca="false">IF(OR(A2824="Insumo",A2824="Composição Auxiliar"),J2824,"")</f>
        <v/>
      </c>
      <c r="N2824" s="81" t="str">
        <f aca="false">IF(E2824="Mão de Obra",J2824,"")</f>
        <v/>
      </c>
      <c r="O2824" s="81" t="str">
        <f aca="false">IF(N2824&lt;&gt;"","",M2824)</f>
        <v/>
      </c>
      <c r="P2824" s="82" t="str">
        <f aca="false">IF(A2824="Composição",B2824,"")</f>
        <v/>
      </c>
      <c r="Q2824" s="81" t="str">
        <f aca="false">IF(P2824&lt;&gt;"",SUMIF(L2824:L2824,L2824,N2824:N2824),"")</f>
        <v/>
      </c>
      <c r="R2824" s="81" t="str">
        <f aca="false">IF(P2824&lt;&gt;"",SUMIF(L2824:L2824,L2824,O2824:O2824),"")</f>
        <v/>
      </c>
    </row>
    <row r="2825" customFormat="false" ht="15" hidden="false" customHeight="true" outlineLevel="0" collapsed="false">
      <c r="A2825" s="83"/>
      <c r="B2825" s="84" t="s">
        <v>655</v>
      </c>
      <c r="C2825" s="83" t="s">
        <v>656</v>
      </c>
      <c r="D2825" s="83" t="s">
        <v>657</v>
      </c>
      <c r="E2825" s="83" t="s">
        <v>658</v>
      </c>
      <c r="F2825" s="83"/>
      <c r="G2825" s="85" t="s">
        <v>659</v>
      </c>
      <c r="H2825" s="84" t="s">
        <v>660</v>
      </c>
      <c r="I2825" s="84" t="s">
        <v>661</v>
      </c>
      <c r="J2825" s="84" t="s">
        <v>662</v>
      </c>
      <c r="L2825" s="63" t="n">
        <f aca="false">IF(AND(A2826&lt;&gt;"",A2825=""),L2824+1,L2824)</f>
        <v>276</v>
      </c>
      <c r="M2825" s="80" t="str">
        <f aca="false">IF(OR(A2825="Insumo",A2825="Composição Auxiliar"),J2825,"")</f>
        <v/>
      </c>
      <c r="N2825" s="81" t="str">
        <f aca="false">IF(E2825="Mão de Obra",J2825,"")</f>
        <v/>
      </c>
      <c r="O2825" s="81" t="str">
        <f aca="false">IF(N2825&lt;&gt;"","",M2825)</f>
        <v/>
      </c>
      <c r="P2825" s="82" t="str">
        <f aca="false">IF(A2825="Composição",B2825,"")</f>
        <v/>
      </c>
      <c r="Q2825" s="81" t="str">
        <f aca="false">IF(P2825&lt;&gt;"",SUMIF(L2825:L2825,L2825,N2825:N2825),"")</f>
        <v/>
      </c>
      <c r="R2825" s="81" t="str">
        <f aca="false">IF(P2825&lt;&gt;"",SUMIF(L2825:L2825,L2825,O2825:O2825),"")</f>
        <v/>
      </c>
    </row>
    <row r="2826" customFormat="false" ht="25.5" hidden="false" customHeight="true" outlineLevel="0" collapsed="false">
      <c r="A2826" s="86" t="s">
        <v>663</v>
      </c>
      <c r="B2826" s="87" t="s">
        <v>992</v>
      </c>
      <c r="C2826" s="86" t="s">
        <v>664</v>
      </c>
      <c r="D2826" s="86" t="s">
        <v>993</v>
      </c>
      <c r="E2826" s="86" t="s">
        <v>675</v>
      </c>
      <c r="F2826" s="86"/>
      <c r="G2826" s="88" t="s">
        <v>925</v>
      </c>
      <c r="H2826" s="89" t="n">
        <v>1</v>
      </c>
      <c r="I2826" s="90" t="n">
        <f aca="false">SUMIF(L:L,$L2826,M:M)</f>
        <v>9.98</v>
      </c>
      <c r="J2826" s="90" t="n">
        <f aca="false">TRUNC(H2826*I2826,2)</f>
        <v>9.98</v>
      </c>
      <c r="L2826" s="63" t="n">
        <f aca="false">IF(AND(A2827&lt;&gt;"",A2826=""),L2825+1,L2825)</f>
        <v>276</v>
      </c>
      <c r="M2826" s="80" t="str">
        <f aca="false">IF(OR(A2826="Insumo",A2826="Composição Auxiliar"),J2826,"")</f>
        <v/>
      </c>
      <c r="N2826" s="81" t="str">
        <f aca="false">IF(E2826="Mão de Obra",J2826,"")</f>
        <v/>
      </c>
      <c r="O2826" s="81" t="str">
        <f aca="false">IF(N2826&lt;&gt;"","",M2826)</f>
        <v/>
      </c>
      <c r="P2826" s="82" t="str">
        <f aca="false">IF(A2826="Composição",B2826,"")</f>
        <v> 92773 </v>
      </c>
      <c r="Q2826" s="81" t="n">
        <f aca="false">IF(P2826&lt;&gt;"",SUMIF(L2826:L2826,L2826,N2826:N2826),"")</f>
        <v>0</v>
      </c>
      <c r="R2826" s="81" t="n">
        <f aca="false">IF(P2826&lt;&gt;"",SUMIF(L2826:L2826,L2826,O2826:O2826),"")</f>
        <v>0</v>
      </c>
    </row>
    <row r="2827" customFormat="false" ht="25.5" hidden="false" customHeight="true" outlineLevel="0" collapsed="false">
      <c r="A2827" s="91" t="s">
        <v>668</v>
      </c>
      <c r="B2827" s="92" t="s">
        <v>1771</v>
      </c>
      <c r="C2827" s="91" t="s">
        <v>664</v>
      </c>
      <c r="D2827" s="91" t="s">
        <v>1772</v>
      </c>
      <c r="E2827" s="91" t="s">
        <v>671</v>
      </c>
      <c r="F2827" s="91"/>
      <c r="G2827" s="93" t="s">
        <v>672</v>
      </c>
      <c r="H2827" s="94" t="n">
        <v>0.002</v>
      </c>
      <c r="I2827" s="95" t="n">
        <f aca="false">SUMIFS(J:J,A:A,"Composição",B:B,$B2827)</f>
        <v>18.94</v>
      </c>
      <c r="J2827" s="95" t="n">
        <f aca="false">TRUNC(H2827*I2827,2)</f>
        <v>0.03</v>
      </c>
      <c r="L2827" s="63" t="n">
        <f aca="false">IF(AND(A2828&lt;&gt;"",A2827=""),L2826+1,L2826)</f>
        <v>276</v>
      </c>
      <c r="M2827" s="80" t="n">
        <f aca="false">IF(OR(A2827="Insumo",A2827="Composição Auxiliar"),J2827,"")</f>
        <v>0.03</v>
      </c>
      <c r="N2827" s="81" t="str">
        <f aca="false">IF(E2827="Mão de Obra",J2827,"")</f>
        <v/>
      </c>
      <c r="O2827" s="81" t="n">
        <f aca="false">IF(N2827&lt;&gt;"","",M2827)</f>
        <v>0.03</v>
      </c>
      <c r="P2827" s="82" t="str">
        <f aca="false">IF(A2827="Composição",B2827,"")</f>
        <v/>
      </c>
      <c r="Q2827" s="81" t="str">
        <f aca="false">IF(P2827&lt;&gt;"",SUMIF(L2827:L2827,L2827,N2827:N2827),"")</f>
        <v/>
      </c>
      <c r="R2827" s="81" t="str">
        <f aca="false">IF(P2827&lt;&gt;"",SUMIF(L2827:L2827,L2827,O2827:O2827),"")</f>
        <v/>
      </c>
    </row>
    <row r="2828" customFormat="false" ht="25.5" hidden="false" customHeight="true" outlineLevel="0" collapsed="false">
      <c r="A2828" s="91" t="s">
        <v>668</v>
      </c>
      <c r="B2828" s="92" t="s">
        <v>1827</v>
      </c>
      <c r="C2828" s="91" t="s">
        <v>664</v>
      </c>
      <c r="D2828" s="91" t="s">
        <v>1828</v>
      </c>
      <c r="E2828" s="91" t="s">
        <v>675</v>
      </c>
      <c r="F2828" s="91"/>
      <c r="G2828" s="93" t="s">
        <v>925</v>
      </c>
      <c r="H2828" s="94" t="n">
        <v>1</v>
      </c>
      <c r="I2828" s="95" t="n">
        <f aca="false">SUMIFS(J:J,A:A,"Composição",B:B,$B2828)</f>
        <v>9.15</v>
      </c>
      <c r="J2828" s="95" t="n">
        <f aca="false">TRUNC(H2828*I2828,2)</f>
        <v>9.15</v>
      </c>
      <c r="L2828" s="63" t="n">
        <f aca="false">IF(AND(A2829&lt;&gt;"",A2828=""),L2827+1,L2827)</f>
        <v>276</v>
      </c>
      <c r="M2828" s="80" t="n">
        <f aca="false">IF(OR(A2828="Insumo",A2828="Composição Auxiliar"),J2828,"")</f>
        <v>9.15</v>
      </c>
      <c r="N2828" s="81" t="str">
        <f aca="false">IF(E2828="Mão de Obra",J2828,"")</f>
        <v/>
      </c>
      <c r="O2828" s="81" t="n">
        <f aca="false">IF(N2828&lt;&gt;"","",M2828)</f>
        <v>9.15</v>
      </c>
      <c r="P2828" s="82" t="str">
        <f aca="false">IF(A2828="Composição",B2828,"")</f>
        <v/>
      </c>
      <c r="Q2828" s="81" t="str">
        <f aca="false">IF(P2828&lt;&gt;"",SUMIF(L2828:L2828,L2828,N2828:N2828),"")</f>
        <v/>
      </c>
      <c r="R2828" s="81" t="str">
        <f aca="false">IF(P2828&lt;&gt;"",SUMIF(L2828:L2828,L2828,O2828:O2828),"")</f>
        <v/>
      </c>
    </row>
    <row r="2829" customFormat="false" ht="25.5" hidden="false" customHeight="true" outlineLevel="0" collapsed="false">
      <c r="A2829" s="91" t="s">
        <v>668</v>
      </c>
      <c r="B2829" s="92" t="s">
        <v>1817</v>
      </c>
      <c r="C2829" s="91" t="s">
        <v>664</v>
      </c>
      <c r="D2829" s="91" t="s">
        <v>1818</v>
      </c>
      <c r="E2829" s="91" t="s">
        <v>671</v>
      </c>
      <c r="F2829" s="91"/>
      <c r="G2829" s="93" t="s">
        <v>672</v>
      </c>
      <c r="H2829" s="94" t="n">
        <v>0.0121</v>
      </c>
      <c r="I2829" s="95" t="n">
        <f aca="false">SUMIFS(J:J,A:A,"Composição",B:B,$B2829)</f>
        <v>23.5</v>
      </c>
      <c r="J2829" s="95" t="n">
        <f aca="false">TRUNC(H2829*I2829,2)</f>
        <v>0.28</v>
      </c>
      <c r="L2829" s="63" t="n">
        <f aca="false">IF(AND(A2830&lt;&gt;"",A2829=""),L2828+1,L2828)</f>
        <v>276</v>
      </c>
      <c r="M2829" s="80" t="n">
        <f aca="false">IF(OR(A2829="Insumo",A2829="Composição Auxiliar"),J2829,"")</f>
        <v>0.28</v>
      </c>
      <c r="N2829" s="81" t="str">
        <f aca="false">IF(E2829="Mão de Obra",J2829,"")</f>
        <v/>
      </c>
      <c r="O2829" s="81" t="n">
        <f aca="false">IF(N2829&lt;&gt;"","",M2829)</f>
        <v>0.28</v>
      </c>
      <c r="P2829" s="82" t="str">
        <f aca="false">IF(A2829="Composição",B2829,"")</f>
        <v/>
      </c>
      <c r="Q2829" s="81" t="str">
        <f aca="false">IF(P2829&lt;&gt;"",SUMIF(L2829:L2829,L2829,N2829:N2829),"")</f>
        <v/>
      </c>
      <c r="R2829" s="81" t="str">
        <f aca="false">IF(P2829&lt;&gt;"",SUMIF(L2829:L2829,L2829,O2829:O2829),"")</f>
        <v/>
      </c>
    </row>
    <row r="2830" customFormat="false" ht="25.5" hidden="false" customHeight="false" outlineLevel="0" collapsed="false">
      <c r="A2830" s="96" t="s">
        <v>679</v>
      </c>
      <c r="B2830" s="97" t="s">
        <v>1824</v>
      </c>
      <c r="C2830" s="96" t="str">
        <f aca="false">VLOOKUP(B2830,INSUMOS!$A:$I,2,0)</f>
        <v>SINAPI</v>
      </c>
      <c r="D2830" s="96" t="str">
        <f aca="false">VLOOKUP(B2830,INSUMOS!$A:$I,3,0)</f>
        <v>ARAME RECOZIDO 16 BWG, D = 1,65 MM (0,016 KG/M) OU 18 BWG, D = 1,25 MM (0,01 KG/M)</v>
      </c>
      <c r="E2830" s="98" t="str">
        <f aca="false">VLOOKUP(B2830,INSUMOS!$A:$I,4,0)</f>
        <v>Material</v>
      </c>
      <c r="F2830" s="98"/>
      <c r="G2830" s="99" t="str">
        <f aca="false">VLOOKUP(B2830,INSUMOS!$A:$I,5,0)</f>
        <v>KG</v>
      </c>
      <c r="H2830" s="100" t="n">
        <v>0.025</v>
      </c>
      <c r="I2830" s="101" t="n">
        <f aca="false">VLOOKUP(B2830,INSUMOS!$A:$I,8,0)</f>
        <v>21</v>
      </c>
      <c r="J2830" s="101" t="n">
        <f aca="false">TRUNC(H2830*I2830,2)</f>
        <v>0.52</v>
      </c>
      <c r="L2830" s="63" t="n">
        <f aca="false">IF(AND(A2831&lt;&gt;"",A2830=""),L2829+1,L2829)</f>
        <v>276</v>
      </c>
      <c r="M2830" s="80" t="n">
        <f aca="false">IF(OR(A2830="Insumo",A2830="Composição Auxiliar"),J2830,"")</f>
        <v>0.52</v>
      </c>
      <c r="N2830" s="81" t="str">
        <f aca="false">IF(E2830="Mão de Obra",J2830,"")</f>
        <v/>
      </c>
      <c r="O2830" s="81" t="n">
        <f aca="false">IF(N2830&lt;&gt;"","",M2830)</f>
        <v>0.52</v>
      </c>
      <c r="P2830" s="82" t="str">
        <f aca="false">IF(A2830="Composição",B2830,"")</f>
        <v/>
      </c>
      <c r="Q2830" s="81" t="str">
        <f aca="false">IF(P2830&lt;&gt;"",SUMIF(L2830:L2830,L2830,N2830:N2830),"")</f>
        <v/>
      </c>
      <c r="R2830" s="81" t="str">
        <f aca="false">IF(P2830&lt;&gt;"",SUMIF(L2830:L2830,L2830,O2830:O2830),"")</f>
        <v/>
      </c>
    </row>
    <row r="2831" customFormat="false" ht="14.25" hidden="false" customHeight="false" outlineLevel="0" collapsed="false">
      <c r="A2831" s="102"/>
      <c r="B2831" s="102"/>
      <c r="C2831" s="102"/>
      <c r="D2831" s="102"/>
      <c r="E2831" s="102"/>
      <c r="F2831" s="103"/>
      <c r="G2831" s="102"/>
      <c r="H2831" s="103"/>
      <c r="I2831" s="102"/>
      <c r="J2831" s="103"/>
      <c r="L2831" s="63" t="n">
        <f aca="false">IF(AND(A2832&lt;&gt;"",A2831=""),L2830+1,L2830)</f>
        <v>276</v>
      </c>
      <c r="M2831" s="80" t="str">
        <f aca="false">IF(OR(A2831="Insumo",A2831="Composição Auxiliar"),J2831,"")</f>
        <v/>
      </c>
      <c r="N2831" s="81" t="str">
        <f aca="false">IF(E2831="Mão de Obra",J2831,"")</f>
        <v/>
      </c>
      <c r="O2831" s="81" t="str">
        <f aca="false">IF(N2831&lt;&gt;"","",M2831)</f>
        <v/>
      </c>
      <c r="P2831" s="82" t="str">
        <f aca="false">IF(A2831="Composição",B2831,"")</f>
        <v/>
      </c>
      <c r="Q2831" s="81" t="str">
        <f aca="false">IF(P2831&lt;&gt;"",SUMIF(L2831:L2831,L2831,N2831:N2831),"")</f>
        <v/>
      </c>
      <c r="R2831" s="81" t="str">
        <f aca="false">IF(P2831&lt;&gt;"",SUMIF(L2831:L2831,L2831,O2831:O2831),"")</f>
        <v/>
      </c>
    </row>
    <row r="2832" customFormat="false" ht="15" hidden="false" customHeight="false" outlineLevel="0" collapsed="false">
      <c r="A2832" s="102"/>
      <c r="B2832" s="102"/>
      <c r="C2832" s="102"/>
      <c r="D2832" s="102"/>
      <c r="E2832" s="102"/>
      <c r="F2832" s="103"/>
      <c r="G2832" s="102"/>
      <c r="H2832" s="104"/>
      <c r="I2832" s="104"/>
      <c r="J2832" s="103"/>
      <c r="L2832" s="63" t="n">
        <f aca="false">IF(AND(A2833&lt;&gt;"",A2832=""),L2831+1,L2831)</f>
        <v>276</v>
      </c>
      <c r="M2832" s="80" t="str">
        <f aca="false">IF(OR(A2832="Insumo",A2832="Composição Auxiliar"),J2832,"")</f>
        <v/>
      </c>
      <c r="N2832" s="81" t="str">
        <f aca="false">IF(E2832="Mão de Obra",J2832,"")</f>
        <v/>
      </c>
      <c r="O2832" s="81" t="str">
        <f aca="false">IF(N2832&lt;&gt;"","",M2832)</f>
        <v/>
      </c>
      <c r="P2832" s="82" t="str">
        <f aca="false">IF(A2832="Composição",B2832,"")</f>
        <v/>
      </c>
      <c r="Q2832" s="81" t="str">
        <f aca="false">IF(P2832&lt;&gt;"",SUMIF(L2832:L2832,L2832,N2832:N2832),"")</f>
        <v/>
      </c>
      <c r="R2832" s="81" t="str">
        <f aca="false">IF(P2832&lt;&gt;"",SUMIF(L2832:L2832,L2832,O2832:O2832),"")</f>
        <v/>
      </c>
    </row>
    <row r="2833" customFormat="false" ht="15" hidden="false" customHeight="false" outlineLevel="0" collapsed="false">
      <c r="A2833" s="108"/>
      <c r="B2833" s="108"/>
      <c r="C2833" s="108"/>
      <c r="D2833" s="108"/>
      <c r="E2833" s="108"/>
      <c r="F2833" s="108"/>
      <c r="G2833" s="108"/>
      <c r="H2833" s="108"/>
      <c r="I2833" s="108"/>
      <c r="J2833" s="108"/>
      <c r="L2833" s="63" t="n">
        <f aca="false">IF(AND(A2834&lt;&gt;"",A2833=""),L2832+1,L2832)</f>
        <v>276</v>
      </c>
      <c r="M2833" s="80" t="str">
        <f aca="false">IF(OR(A2833="Insumo",A2833="Composição Auxiliar"),J2833,"")</f>
        <v/>
      </c>
      <c r="N2833" s="81" t="str">
        <f aca="false">IF(E2833="Mão de Obra",J2833,"")</f>
        <v/>
      </c>
      <c r="O2833" s="81" t="str">
        <f aca="false">IF(N2833&lt;&gt;"","",M2833)</f>
        <v/>
      </c>
      <c r="P2833" s="82" t="str">
        <f aca="false">IF(A2833="Composição",B2833,"")</f>
        <v/>
      </c>
      <c r="Q2833" s="81" t="str">
        <f aca="false">IF(P2833&lt;&gt;"",SUMIF(L2833:L2833,L2833,N2833:N2833),"")</f>
        <v/>
      </c>
      <c r="R2833" s="81" t="str">
        <f aca="false">IF(P2833&lt;&gt;"",SUMIF(L2833:L2833,L2833,O2833:O2833),"")</f>
        <v/>
      </c>
    </row>
    <row r="2834" customFormat="false" ht="15" hidden="false" customHeight="true" outlineLevel="0" collapsed="false">
      <c r="A2834" s="83"/>
      <c r="B2834" s="84" t="s">
        <v>655</v>
      </c>
      <c r="C2834" s="83" t="s">
        <v>656</v>
      </c>
      <c r="D2834" s="83" t="s">
        <v>657</v>
      </c>
      <c r="E2834" s="83" t="s">
        <v>658</v>
      </c>
      <c r="F2834" s="83"/>
      <c r="G2834" s="85" t="s">
        <v>659</v>
      </c>
      <c r="H2834" s="84" t="s">
        <v>660</v>
      </c>
      <c r="I2834" s="84" t="s">
        <v>661</v>
      </c>
      <c r="J2834" s="84" t="s">
        <v>662</v>
      </c>
      <c r="L2834" s="63" t="n">
        <f aca="false">IF(AND(A2835&lt;&gt;"",A2834=""),L2833+1,L2833)</f>
        <v>277</v>
      </c>
      <c r="M2834" s="80" t="str">
        <f aca="false">IF(OR(A2834="Insumo",A2834="Composição Auxiliar"),J2834,"")</f>
        <v/>
      </c>
      <c r="N2834" s="81" t="str">
        <f aca="false">IF(E2834="Mão de Obra",J2834,"")</f>
        <v/>
      </c>
      <c r="O2834" s="81" t="str">
        <f aca="false">IF(N2834&lt;&gt;"","",M2834)</f>
        <v/>
      </c>
      <c r="P2834" s="82" t="str">
        <f aca="false">IF(A2834="Composição",B2834,"")</f>
        <v/>
      </c>
      <c r="Q2834" s="81" t="str">
        <f aca="false">IF(P2834&lt;&gt;"",SUMIF(L2834:L2834,L2834,N2834:N2834),"")</f>
        <v/>
      </c>
      <c r="R2834" s="81" t="str">
        <f aca="false">IF(P2834&lt;&gt;"",SUMIF(L2834:L2834,L2834,O2834:O2834),"")</f>
        <v/>
      </c>
    </row>
    <row r="2835" customFormat="false" ht="25.5" hidden="false" customHeight="true" outlineLevel="0" collapsed="false">
      <c r="A2835" s="86" t="s">
        <v>663</v>
      </c>
      <c r="B2835" s="87" t="s">
        <v>1006</v>
      </c>
      <c r="C2835" s="86" t="s">
        <v>664</v>
      </c>
      <c r="D2835" s="86" t="s">
        <v>1007</v>
      </c>
      <c r="E2835" s="86" t="s">
        <v>675</v>
      </c>
      <c r="F2835" s="86"/>
      <c r="G2835" s="88" t="s">
        <v>925</v>
      </c>
      <c r="H2835" s="89" t="n">
        <v>1</v>
      </c>
      <c r="I2835" s="90" t="n">
        <f aca="false">SUMIF(L:L,$L2835,M:M)</f>
        <v>11.6</v>
      </c>
      <c r="J2835" s="90" t="n">
        <f aca="false">TRUNC(H2835*I2835,2)</f>
        <v>11.6</v>
      </c>
      <c r="L2835" s="63" t="n">
        <f aca="false">IF(AND(A2836&lt;&gt;"",A2835=""),L2834+1,L2834)</f>
        <v>277</v>
      </c>
      <c r="M2835" s="80" t="str">
        <f aca="false">IF(OR(A2835="Insumo",A2835="Composição Auxiliar"),J2835,"")</f>
        <v/>
      </c>
      <c r="N2835" s="81" t="str">
        <f aca="false">IF(E2835="Mão de Obra",J2835,"")</f>
        <v/>
      </c>
      <c r="O2835" s="81" t="str">
        <f aca="false">IF(N2835&lt;&gt;"","",M2835)</f>
        <v/>
      </c>
      <c r="P2835" s="82" t="str">
        <f aca="false">IF(A2835="Composição",B2835,"")</f>
        <v> 92774 </v>
      </c>
      <c r="Q2835" s="81" t="n">
        <f aca="false">IF(P2835&lt;&gt;"",SUMIF(L2835:L2835,L2835,N2835:N2835),"")</f>
        <v>0</v>
      </c>
      <c r="R2835" s="81" t="n">
        <f aca="false">IF(P2835&lt;&gt;"",SUMIF(L2835:L2835,L2835,O2835:O2835),"")</f>
        <v>0</v>
      </c>
    </row>
    <row r="2836" customFormat="false" ht="25.5" hidden="false" customHeight="true" outlineLevel="0" collapsed="false">
      <c r="A2836" s="91" t="s">
        <v>668</v>
      </c>
      <c r="B2836" s="92" t="s">
        <v>1817</v>
      </c>
      <c r="C2836" s="91" t="s">
        <v>664</v>
      </c>
      <c r="D2836" s="91" t="s">
        <v>1818</v>
      </c>
      <c r="E2836" s="91" t="s">
        <v>671</v>
      </c>
      <c r="F2836" s="91"/>
      <c r="G2836" s="93" t="s">
        <v>672</v>
      </c>
      <c r="H2836" s="94" t="n">
        <v>0.0108</v>
      </c>
      <c r="I2836" s="95" t="n">
        <f aca="false">SUMIFS(J:J,A:A,"Composição",B:B,$B2836)</f>
        <v>23.5</v>
      </c>
      <c r="J2836" s="95" t="n">
        <f aca="false">TRUNC(H2836*I2836,2)</f>
        <v>0.25</v>
      </c>
      <c r="L2836" s="63" t="n">
        <f aca="false">IF(AND(A2837&lt;&gt;"",A2836=""),L2835+1,L2835)</f>
        <v>277</v>
      </c>
      <c r="M2836" s="80" t="n">
        <f aca="false">IF(OR(A2836="Insumo",A2836="Composição Auxiliar"),J2836,"")</f>
        <v>0.25</v>
      </c>
      <c r="N2836" s="81" t="str">
        <f aca="false">IF(E2836="Mão de Obra",J2836,"")</f>
        <v/>
      </c>
      <c r="O2836" s="81" t="n">
        <f aca="false">IF(N2836&lt;&gt;"","",M2836)</f>
        <v>0.25</v>
      </c>
      <c r="P2836" s="82" t="str">
        <f aca="false">IF(A2836="Composição",B2836,"")</f>
        <v/>
      </c>
      <c r="Q2836" s="81" t="str">
        <f aca="false">IF(P2836&lt;&gt;"",SUMIF(L2836:L2836,L2836,N2836:N2836),"")</f>
        <v/>
      </c>
      <c r="R2836" s="81" t="str">
        <f aca="false">IF(P2836&lt;&gt;"",SUMIF(L2836:L2836,L2836,O2836:O2836),"")</f>
        <v/>
      </c>
    </row>
    <row r="2837" customFormat="false" ht="25.5" hidden="false" customHeight="true" outlineLevel="0" collapsed="false">
      <c r="A2837" s="91" t="s">
        <v>668</v>
      </c>
      <c r="B2837" s="92" t="s">
        <v>1771</v>
      </c>
      <c r="C2837" s="91" t="s">
        <v>664</v>
      </c>
      <c r="D2837" s="91" t="s">
        <v>1772</v>
      </c>
      <c r="E2837" s="91" t="s">
        <v>671</v>
      </c>
      <c r="F2837" s="91"/>
      <c r="G2837" s="93" t="s">
        <v>672</v>
      </c>
      <c r="H2837" s="94" t="n">
        <v>0.0018</v>
      </c>
      <c r="I2837" s="95" t="n">
        <f aca="false">SUMIFS(J:J,A:A,"Composição",B:B,$B2837)</f>
        <v>18.94</v>
      </c>
      <c r="J2837" s="95" t="n">
        <f aca="false">TRUNC(H2837*I2837,2)</f>
        <v>0.03</v>
      </c>
      <c r="L2837" s="63" t="n">
        <f aca="false">IF(AND(A2838&lt;&gt;"",A2837=""),L2836+1,L2836)</f>
        <v>277</v>
      </c>
      <c r="M2837" s="80" t="n">
        <f aca="false">IF(OR(A2837="Insumo",A2837="Composição Auxiliar"),J2837,"")</f>
        <v>0.03</v>
      </c>
      <c r="N2837" s="81" t="str">
        <f aca="false">IF(E2837="Mão de Obra",J2837,"")</f>
        <v/>
      </c>
      <c r="O2837" s="81" t="n">
        <f aca="false">IF(N2837&lt;&gt;"","",M2837)</f>
        <v>0.03</v>
      </c>
      <c r="P2837" s="82" t="str">
        <f aca="false">IF(A2837="Composição",B2837,"")</f>
        <v/>
      </c>
      <c r="Q2837" s="81" t="str">
        <f aca="false">IF(P2837&lt;&gt;"",SUMIF(L2837:L2837,L2837,N2837:N2837),"")</f>
        <v/>
      </c>
      <c r="R2837" s="81" t="str">
        <f aca="false">IF(P2837&lt;&gt;"",SUMIF(L2837:L2837,L2837,O2837:O2837),"")</f>
        <v/>
      </c>
    </row>
    <row r="2838" customFormat="false" ht="25.5" hidden="false" customHeight="true" outlineLevel="0" collapsed="false">
      <c r="A2838" s="91" t="s">
        <v>668</v>
      </c>
      <c r="B2838" s="92" t="s">
        <v>1829</v>
      </c>
      <c r="C2838" s="91" t="s">
        <v>664</v>
      </c>
      <c r="D2838" s="91" t="s">
        <v>1830</v>
      </c>
      <c r="E2838" s="91" t="s">
        <v>675</v>
      </c>
      <c r="F2838" s="91"/>
      <c r="G2838" s="93" t="s">
        <v>925</v>
      </c>
      <c r="H2838" s="94" t="n">
        <v>1</v>
      </c>
      <c r="I2838" s="95" t="n">
        <f aca="false">SUMIFS(J:J,A:A,"Composição",B:B,$B2838)</f>
        <v>10.8</v>
      </c>
      <c r="J2838" s="95" t="n">
        <f aca="false">TRUNC(H2838*I2838,2)</f>
        <v>10.8</v>
      </c>
      <c r="L2838" s="63" t="n">
        <f aca="false">IF(AND(A2839&lt;&gt;"",A2838=""),L2837+1,L2837)</f>
        <v>277</v>
      </c>
      <c r="M2838" s="80" t="n">
        <f aca="false">IF(OR(A2838="Insumo",A2838="Composição Auxiliar"),J2838,"")</f>
        <v>10.8</v>
      </c>
      <c r="N2838" s="81" t="str">
        <f aca="false">IF(E2838="Mão de Obra",J2838,"")</f>
        <v/>
      </c>
      <c r="O2838" s="81" t="n">
        <f aca="false">IF(N2838&lt;&gt;"","",M2838)</f>
        <v>10.8</v>
      </c>
      <c r="P2838" s="82" t="str">
        <f aca="false">IF(A2838="Composição",B2838,"")</f>
        <v/>
      </c>
      <c r="Q2838" s="81" t="str">
        <f aca="false">IF(P2838&lt;&gt;"",SUMIF(L2838:L2838,L2838,N2838:N2838),"")</f>
        <v/>
      </c>
      <c r="R2838" s="81" t="str">
        <f aca="false">IF(P2838&lt;&gt;"",SUMIF(L2838:L2838,L2838,O2838:O2838),"")</f>
        <v/>
      </c>
    </row>
    <row r="2839" customFormat="false" ht="25.5" hidden="false" customHeight="false" outlineLevel="0" collapsed="false">
      <c r="A2839" s="96" t="s">
        <v>679</v>
      </c>
      <c r="B2839" s="97" t="s">
        <v>1824</v>
      </c>
      <c r="C2839" s="96" t="str">
        <f aca="false">VLOOKUP(B2839,INSUMOS!$A:$I,2,0)</f>
        <v>SINAPI</v>
      </c>
      <c r="D2839" s="96" t="str">
        <f aca="false">VLOOKUP(B2839,INSUMOS!$A:$I,3,0)</f>
        <v>ARAME RECOZIDO 16 BWG, D = 1,65 MM (0,016 KG/M) OU 18 BWG, D = 1,25 MM (0,01 KG/M)</v>
      </c>
      <c r="E2839" s="98" t="str">
        <f aca="false">VLOOKUP(B2839,INSUMOS!$A:$I,4,0)</f>
        <v>Material</v>
      </c>
      <c r="F2839" s="98"/>
      <c r="G2839" s="99" t="str">
        <f aca="false">VLOOKUP(B2839,INSUMOS!$A:$I,5,0)</f>
        <v>KG</v>
      </c>
      <c r="H2839" s="100" t="n">
        <v>0.025</v>
      </c>
      <c r="I2839" s="101" t="n">
        <f aca="false">VLOOKUP(B2839,INSUMOS!$A:$I,8,0)</f>
        <v>21</v>
      </c>
      <c r="J2839" s="101" t="n">
        <f aca="false">TRUNC(H2839*I2839,2)</f>
        <v>0.52</v>
      </c>
      <c r="L2839" s="63" t="n">
        <f aca="false">IF(AND(A2840&lt;&gt;"",A2839=""),L2838+1,L2838)</f>
        <v>277</v>
      </c>
      <c r="M2839" s="80" t="n">
        <f aca="false">IF(OR(A2839="Insumo",A2839="Composição Auxiliar"),J2839,"")</f>
        <v>0.52</v>
      </c>
      <c r="N2839" s="81" t="str">
        <f aca="false">IF(E2839="Mão de Obra",J2839,"")</f>
        <v/>
      </c>
      <c r="O2839" s="81" t="n">
        <f aca="false">IF(N2839&lt;&gt;"","",M2839)</f>
        <v>0.52</v>
      </c>
      <c r="P2839" s="82" t="str">
        <f aca="false">IF(A2839="Composição",B2839,"")</f>
        <v/>
      </c>
      <c r="Q2839" s="81" t="str">
        <f aca="false">IF(P2839&lt;&gt;"",SUMIF(L2839:L2839,L2839,N2839:N2839),"")</f>
        <v/>
      </c>
      <c r="R2839" s="81" t="str">
        <f aca="false">IF(P2839&lt;&gt;"",SUMIF(L2839:L2839,L2839,O2839:O2839),"")</f>
        <v/>
      </c>
    </row>
    <row r="2840" customFormat="false" ht="14.25" hidden="false" customHeight="false" outlineLevel="0" collapsed="false">
      <c r="A2840" s="102"/>
      <c r="B2840" s="102"/>
      <c r="C2840" s="102"/>
      <c r="D2840" s="102"/>
      <c r="E2840" s="102"/>
      <c r="F2840" s="103"/>
      <c r="G2840" s="102"/>
      <c r="H2840" s="103"/>
      <c r="I2840" s="102"/>
      <c r="J2840" s="103"/>
      <c r="L2840" s="63" t="n">
        <f aca="false">IF(AND(A2841&lt;&gt;"",A2840=""),L2839+1,L2839)</f>
        <v>277</v>
      </c>
      <c r="M2840" s="80" t="str">
        <f aca="false">IF(OR(A2840="Insumo",A2840="Composição Auxiliar"),J2840,"")</f>
        <v/>
      </c>
      <c r="N2840" s="81" t="str">
        <f aca="false">IF(E2840="Mão de Obra",J2840,"")</f>
        <v/>
      </c>
      <c r="O2840" s="81" t="str">
        <f aca="false">IF(N2840&lt;&gt;"","",M2840)</f>
        <v/>
      </c>
      <c r="P2840" s="82" t="str">
        <f aca="false">IF(A2840="Composição",B2840,"")</f>
        <v/>
      </c>
      <c r="Q2840" s="81" t="str">
        <f aca="false">IF(P2840&lt;&gt;"",SUMIF(L2840:L2840,L2840,N2840:N2840),"")</f>
        <v/>
      </c>
      <c r="R2840" s="81" t="str">
        <f aca="false">IF(P2840&lt;&gt;"",SUMIF(L2840:L2840,L2840,O2840:O2840),"")</f>
        <v/>
      </c>
    </row>
    <row r="2841" customFormat="false" ht="15" hidden="false" customHeight="false" outlineLevel="0" collapsed="false">
      <c r="A2841" s="102"/>
      <c r="B2841" s="102"/>
      <c r="C2841" s="102"/>
      <c r="D2841" s="102"/>
      <c r="E2841" s="102"/>
      <c r="F2841" s="103"/>
      <c r="G2841" s="102"/>
      <c r="H2841" s="104"/>
      <c r="I2841" s="104"/>
      <c r="J2841" s="103"/>
      <c r="L2841" s="63" t="n">
        <f aca="false">IF(AND(A2842&lt;&gt;"",A2841=""),L2840+1,L2840)</f>
        <v>277</v>
      </c>
      <c r="M2841" s="80" t="str">
        <f aca="false">IF(OR(A2841="Insumo",A2841="Composição Auxiliar"),J2841,"")</f>
        <v/>
      </c>
      <c r="N2841" s="81" t="str">
        <f aca="false">IF(E2841="Mão de Obra",J2841,"")</f>
        <v/>
      </c>
      <c r="O2841" s="81" t="str">
        <f aca="false">IF(N2841&lt;&gt;"","",M2841)</f>
        <v/>
      </c>
      <c r="P2841" s="82" t="str">
        <f aca="false">IF(A2841="Composição",B2841,"")</f>
        <v/>
      </c>
      <c r="Q2841" s="81" t="str">
        <f aca="false">IF(P2841&lt;&gt;"",SUMIF(L2841:L2841,L2841,N2841:N2841),"")</f>
        <v/>
      </c>
      <c r="R2841" s="81" t="str">
        <f aca="false">IF(P2841&lt;&gt;"",SUMIF(L2841:L2841,L2841,O2841:O2841),"")</f>
        <v/>
      </c>
    </row>
    <row r="2842" customFormat="false" ht="15" hidden="false" customHeight="false" outlineLevel="0" collapsed="false">
      <c r="A2842" s="108"/>
      <c r="B2842" s="108"/>
      <c r="C2842" s="108"/>
      <c r="D2842" s="108"/>
      <c r="E2842" s="108"/>
      <c r="F2842" s="108"/>
      <c r="G2842" s="108"/>
      <c r="H2842" s="108"/>
      <c r="I2842" s="108"/>
      <c r="J2842" s="108"/>
      <c r="L2842" s="63" t="n">
        <f aca="false">IF(AND(A2843&lt;&gt;"",A2842=""),L2841+1,L2841)</f>
        <v>277</v>
      </c>
      <c r="M2842" s="80" t="str">
        <f aca="false">IF(OR(A2842="Insumo",A2842="Composição Auxiliar"),J2842,"")</f>
        <v/>
      </c>
      <c r="N2842" s="81" t="str">
        <f aca="false">IF(E2842="Mão de Obra",J2842,"")</f>
        <v/>
      </c>
      <c r="O2842" s="81" t="str">
        <f aca="false">IF(N2842&lt;&gt;"","",M2842)</f>
        <v/>
      </c>
      <c r="P2842" s="82" t="str">
        <f aca="false">IF(A2842="Composição",B2842,"")</f>
        <v/>
      </c>
      <c r="Q2842" s="81" t="str">
        <f aca="false">IF(P2842&lt;&gt;"",SUMIF(L2842:L2842,L2842,N2842:N2842),"")</f>
        <v/>
      </c>
      <c r="R2842" s="81" t="str">
        <f aca="false">IF(P2842&lt;&gt;"",SUMIF(L2842:L2842,L2842,O2842:O2842),"")</f>
        <v/>
      </c>
    </row>
    <row r="2843" customFormat="false" ht="15" hidden="false" customHeight="true" outlineLevel="0" collapsed="false">
      <c r="A2843" s="83"/>
      <c r="B2843" s="84" t="s">
        <v>655</v>
      </c>
      <c r="C2843" s="83" t="s">
        <v>656</v>
      </c>
      <c r="D2843" s="83" t="s">
        <v>657</v>
      </c>
      <c r="E2843" s="83" t="s">
        <v>658</v>
      </c>
      <c r="F2843" s="83"/>
      <c r="G2843" s="85" t="s">
        <v>659</v>
      </c>
      <c r="H2843" s="84" t="s">
        <v>660</v>
      </c>
      <c r="I2843" s="84" t="s">
        <v>661</v>
      </c>
      <c r="J2843" s="84" t="s">
        <v>662</v>
      </c>
      <c r="L2843" s="63" t="n">
        <f aca="false">IF(AND(A2844&lt;&gt;"",A2843=""),L2842+1,L2842)</f>
        <v>278</v>
      </c>
      <c r="M2843" s="80" t="str">
        <f aca="false">IF(OR(A2843="Insumo",A2843="Composição Auxiliar"),J2843,"")</f>
        <v/>
      </c>
      <c r="N2843" s="81" t="str">
        <f aca="false">IF(E2843="Mão de Obra",J2843,"")</f>
        <v/>
      </c>
      <c r="O2843" s="81" t="str">
        <f aca="false">IF(N2843&lt;&gt;"","",M2843)</f>
        <v/>
      </c>
      <c r="P2843" s="82" t="str">
        <f aca="false">IF(A2843="Composição",B2843,"")</f>
        <v/>
      </c>
      <c r="Q2843" s="81" t="str">
        <f aca="false">IF(P2843&lt;&gt;"",SUMIF(L2843:L2843,L2843,N2843:N2843),"")</f>
        <v/>
      </c>
      <c r="R2843" s="81" t="str">
        <f aca="false">IF(P2843&lt;&gt;"",SUMIF(L2843:L2843,L2843,O2843:O2843),"")</f>
        <v/>
      </c>
    </row>
    <row r="2844" customFormat="false" ht="25.5" hidden="false" customHeight="true" outlineLevel="0" collapsed="false">
      <c r="A2844" s="86" t="s">
        <v>663</v>
      </c>
      <c r="B2844" s="87" t="s">
        <v>950</v>
      </c>
      <c r="C2844" s="86" t="s">
        <v>664</v>
      </c>
      <c r="D2844" s="86" t="s">
        <v>951</v>
      </c>
      <c r="E2844" s="86" t="s">
        <v>675</v>
      </c>
      <c r="F2844" s="86"/>
      <c r="G2844" s="88" t="s">
        <v>925</v>
      </c>
      <c r="H2844" s="89" t="n">
        <v>1</v>
      </c>
      <c r="I2844" s="90" t="n">
        <f aca="false">SUMIF(L:L,$L2844,M:M)</f>
        <v>13.88</v>
      </c>
      <c r="J2844" s="90" t="n">
        <f aca="false">TRUNC(H2844*I2844,2)</f>
        <v>13.88</v>
      </c>
      <c r="L2844" s="63" t="n">
        <f aca="false">IF(AND(A2845&lt;&gt;"",A2844=""),L2843+1,L2843)</f>
        <v>278</v>
      </c>
      <c r="M2844" s="80" t="str">
        <f aca="false">IF(OR(A2844="Insumo",A2844="Composição Auxiliar"),J2844,"")</f>
        <v/>
      </c>
      <c r="N2844" s="81" t="str">
        <f aca="false">IF(E2844="Mão de Obra",J2844,"")</f>
        <v/>
      </c>
      <c r="O2844" s="81" t="str">
        <f aca="false">IF(N2844&lt;&gt;"","",M2844)</f>
        <v/>
      </c>
      <c r="P2844" s="82" t="str">
        <f aca="false">IF(A2844="Composição",B2844,"")</f>
        <v> 92769 </v>
      </c>
      <c r="Q2844" s="81" t="n">
        <f aca="false">IF(P2844&lt;&gt;"",SUMIF(L2844:L2844,L2844,N2844:N2844),"")</f>
        <v>0</v>
      </c>
      <c r="R2844" s="81" t="n">
        <f aca="false">IF(P2844&lt;&gt;"",SUMIF(L2844:L2844,L2844,O2844:O2844),"")</f>
        <v>0</v>
      </c>
    </row>
    <row r="2845" customFormat="false" ht="25.5" hidden="false" customHeight="true" outlineLevel="0" collapsed="false">
      <c r="A2845" s="91" t="s">
        <v>668</v>
      </c>
      <c r="B2845" s="92" t="s">
        <v>1771</v>
      </c>
      <c r="C2845" s="91" t="s">
        <v>664</v>
      </c>
      <c r="D2845" s="91" t="s">
        <v>1772</v>
      </c>
      <c r="E2845" s="91" t="s">
        <v>671</v>
      </c>
      <c r="F2845" s="91"/>
      <c r="G2845" s="93" t="s">
        <v>672</v>
      </c>
      <c r="H2845" s="94" t="n">
        <v>0.0098</v>
      </c>
      <c r="I2845" s="95" t="n">
        <f aca="false">SUMIFS(J:J,A:A,"Composição",B:B,$B2845)</f>
        <v>18.94</v>
      </c>
      <c r="J2845" s="95" t="n">
        <f aca="false">TRUNC(H2845*I2845,2)</f>
        <v>0.18</v>
      </c>
      <c r="L2845" s="63" t="n">
        <f aca="false">IF(AND(A2846&lt;&gt;"",A2845=""),L2844+1,L2844)</f>
        <v>278</v>
      </c>
      <c r="M2845" s="80" t="n">
        <f aca="false">IF(OR(A2845="Insumo",A2845="Composição Auxiliar"),J2845,"")</f>
        <v>0.18</v>
      </c>
      <c r="N2845" s="81" t="str">
        <f aca="false">IF(E2845="Mão de Obra",J2845,"")</f>
        <v/>
      </c>
      <c r="O2845" s="81" t="n">
        <f aca="false">IF(N2845&lt;&gt;"","",M2845)</f>
        <v>0.18</v>
      </c>
      <c r="P2845" s="82" t="str">
        <f aca="false">IF(A2845="Composição",B2845,"")</f>
        <v/>
      </c>
      <c r="Q2845" s="81" t="str">
        <f aca="false">IF(P2845&lt;&gt;"",SUMIF(L2845:L2845,L2845,N2845:N2845),"")</f>
        <v/>
      </c>
      <c r="R2845" s="81" t="str">
        <f aca="false">IF(P2845&lt;&gt;"",SUMIF(L2845:L2845,L2845,O2845:O2845),"")</f>
        <v/>
      </c>
    </row>
    <row r="2846" customFormat="false" ht="25.5" hidden="false" customHeight="true" outlineLevel="0" collapsed="false">
      <c r="A2846" s="91" t="s">
        <v>668</v>
      </c>
      <c r="B2846" s="92" t="s">
        <v>1817</v>
      </c>
      <c r="C2846" s="91" t="s">
        <v>664</v>
      </c>
      <c r="D2846" s="91" t="s">
        <v>1818</v>
      </c>
      <c r="E2846" s="91" t="s">
        <v>671</v>
      </c>
      <c r="F2846" s="91"/>
      <c r="G2846" s="93" t="s">
        <v>672</v>
      </c>
      <c r="H2846" s="94" t="n">
        <v>0.0597</v>
      </c>
      <c r="I2846" s="95" t="n">
        <f aca="false">SUMIFS(J:J,A:A,"Composição",B:B,$B2846)</f>
        <v>23.5</v>
      </c>
      <c r="J2846" s="95" t="n">
        <f aca="false">TRUNC(H2846*I2846,2)</f>
        <v>1.4</v>
      </c>
      <c r="L2846" s="63" t="n">
        <f aca="false">IF(AND(A2847&lt;&gt;"",A2846=""),L2845+1,L2845)</f>
        <v>278</v>
      </c>
      <c r="M2846" s="80" t="n">
        <f aca="false">IF(OR(A2846="Insumo",A2846="Composição Auxiliar"),J2846,"")</f>
        <v>1.4</v>
      </c>
      <c r="N2846" s="81" t="str">
        <f aca="false">IF(E2846="Mão de Obra",J2846,"")</f>
        <v/>
      </c>
      <c r="O2846" s="81" t="n">
        <f aca="false">IF(N2846&lt;&gt;"","",M2846)</f>
        <v>1.4</v>
      </c>
      <c r="P2846" s="82" t="str">
        <f aca="false">IF(A2846="Composição",B2846,"")</f>
        <v/>
      </c>
      <c r="Q2846" s="81" t="str">
        <f aca="false">IF(P2846&lt;&gt;"",SUMIF(L2846:L2846,L2846,N2846:N2846),"")</f>
        <v/>
      </c>
      <c r="R2846" s="81" t="str">
        <f aca="false">IF(P2846&lt;&gt;"",SUMIF(L2846:L2846,L2846,O2846:O2846),"")</f>
        <v/>
      </c>
    </row>
    <row r="2847" customFormat="false" ht="25.5" hidden="false" customHeight="true" outlineLevel="0" collapsed="false">
      <c r="A2847" s="91" t="s">
        <v>668</v>
      </c>
      <c r="B2847" s="92" t="s">
        <v>1102</v>
      </c>
      <c r="C2847" s="91" t="s">
        <v>664</v>
      </c>
      <c r="D2847" s="91" t="s">
        <v>1103</v>
      </c>
      <c r="E2847" s="91" t="s">
        <v>675</v>
      </c>
      <c r="F2847" s="91"/>
      <c r="G2847" s="93" t="s">
        <v>925</v>
      </c>
      <c r="H2847" s="94" t="n">
        <v>1</v>
      </c>
      <c r="I2847" s="95" t="n">
        <f aca="false">SUMIFS(J:J,A:A,"Composição",B:B,$B2847)</f>
        <v>11.49</v>
      </c>
      <c r="J2847" s="95" t="n">
        <f aca="false">TRUNC(H2847*I2847,2)</f>
        <v>11.49</v>
      </c>
      <c r="L2847" s="63" t="n">
        <f aca="false">IF(AND(A2848&lt;&gt;"",A2847=""),L2846+1,L2846)</f>
        <v>278</v>
      </c>
      <c r="M2847" s="80" t="n">
        <f aca="false">IF(OR(A2847="Insumo",A2847="Composição Auxiliar"),J2847,"")</f>
        <v>11.49</v>
      </c>
      <c r="N2847" s="81" t="str">
        <f aca="false">IF(E2847="Mão de Obra",J2847,"")</f>
        <v/>
      </c>
      <c r="O2847" s="81" t="n">
        <f aca="false">IF(N2847&lt;&gt;"","",M2847)</f>
        <v>11.49</v>
      </c>
      <c r="P2847" s="82" t="str">
        <f aca="false">IF(A2847="Composição",B2847,"")</f>
        <v/>
      </c>
      <c r="Q2847" s="81" t="str">
        <f aca="false">IF(P2847&lt;&gt;"",SUMIF(L2847:L2847,L2847,N2847:N2847),"")</f>
        <v/>
      </c>
      <c r="R2847" s="81" t="str">
        <f aca="false">IF(P2847&lt;&gt;"",SUMIF(L2847:L2847,L2847,O2847:O2847),"")</f>
        <v/>
      </c>
    </row>
    <row r="2848" customFormat="false" ht="25.5" hidden="false" customHeight="false" outlineLevel="0" collapsed="false">
      <c r="A2848" s="96" t="s">
        <v>679</v>
      </c>
      <c r="B2848" s="97" t="s">
        <v>1100</v>
      </c>
      <c r="C2848" s="96" t="str">
        <f aca="false">VLOOKUP(B2848,INSUMOS!$A:$I,2,0)</f>
        <v>SINAPI</v>
      </c>
      <c r="D2848" s="96" t="str">
        <f aca="false">VLOOKUP(B2848,INSUMOS!$A:$I,3,0)</f>
        <v>ESPACADOR / DISTANCIADOR CIRCULAR COM ENTRADA LATERAL, EM PLASTICO, PARA VERGALHAO *4,2 A 12,5* MM, COBRIMENTO 20 MM</v>
      </c>
      <c r="E2848" s="98" t="str">
        <f aca="false">VLOOKUP(B2848,INSUMOS!$A:$I,4,0)</f>
        <v>Material</v>
      </c>
      <c r="F2848" s="98"/>
      <c r="G2848" s="99" t="str">
        <f aca="false">VLOOKUP(B2848,INSUMOS!$A:$I,5,0)</f>
        <v>UN</v>
      </c>
      <c r="H2848" s="100" t="n">
        <v>1.333</v>
      </c>
      <c r="I2848" s="101" t="n">
        <f aca="false">VLOOKUP(B2848,INSUMOS!$A:$I,8,0)</f>
        <v>0.22</v>
      </c>
      <c r="J2848" s="101" t="n">
        <f aca="false">TRUNC(H2848*I2848,2)</f>
        <v>0.29</v>
      </c>
      <c r="L2848" s="63" t="n">
        <f aca="false">IF(AND(A2849&lt;&gt;"",A2848=""),L2847+1,L2847)</f>
        <v>278</v>
      </c>
      <c r="M2848" s="80" t="n">
        <f aca="false">IF(OR(A2848="Insumo",A2848="Composição Auxiliar"),J2848,"")</f>
        <v>0.29</v>
      </c>
      <c r="N2848" s="81" t="str">
        <f aca="false">IF(E2848="Mão de Obra",J2848,"")</f>
        <v/>
      </c>
      <c r="O2848" s="81" t="n">
        <f aca="false">IF(N2848&lt;&gt;"","",M2848)</f>
        <v>0.29</v>
      </c>
      <c r="P2848" s="82" t="str">
        <f aca="false">IF(A2848="Composição",B2848,"")</f>
        <v/>
      </c>
      <c r="Q2848" s="81" t="str">
        <f aca="false">IF(P2848&lt;&gt;"",SUMIF(L2848:L2848,L2848,N2848:N2848),"")</f>
        <v/>
      </c>
      <c r="R2848" s="81" t="str">
        <f aca="false">IF(P2848&lt;&gt;"",SUMIF(L2848:L2848,L2848,O2848:O2848),"")</f>
        <v/>
      </c>
    </row>
    <row r="2849" customFormat="false" ht="25.5" hidden="false" customHeight="false" outlineLevel="0" collapsed="false">
      <c r="A2849" s="96" t="s">
        <v>679</v>
      </c>
      <c r="B2849" s="97" t="s">
        <v>1824</v>
      </c>
      <c r="C2849" s="96" t="str">
        <f aca="false">VLOOKUP(B2849,INSUMOS!$A:$I,2,0)</f>
        <v>SINAPI</v>
      </c>
      <c r="D2849" s="96" t="str">
        <f aca="false">VLOOKUP(B2849,INSUMOS!$A:$I,3,0)</f>
        <v>ARAME RECOZIDO 16 BWG, D = 1,65 MM (0,016 KG/M) OU 18 BWG, D = 1,25 MM (0,01 KG/M)</v>
      </c>
      <c r="E2849" s="98" t="str">
        <f aca="false">VLOOKUP(B2849,INSUMOS!$A:$I,4,0)</f>
        <v>Material</v>
      </c>
      <c r="F2849" s="98"/>
      <c r="G2849" s="99" t="str">
        <f aca="false">VLOOKUP(B2849,INSUMOS!$A:$I,5,0)</f>
        <v>KG</v>
      </c>
      <c r="H2849" s="100" t="n">
        <v>0.025</v>
      </c>
      <c r="I2849" s="101" t="n">
        <f aca="false">VLOOKUP(B2849,INSUMOS!$A:$I,8,0)</f>
        <v>21</v>
      </c>
      <c r="J2849" s="101" t="n">
        <f aca="false">TRUNC(H2849*I2849,2)</f>
        <v>0.52</v>
      </c>
      <c r="L2849" s="63" t="n">
        <f aca="false">IF(AND(A2850&lt;&gt;"",A2849=""),L2848+1,L2848)</f>
        <v>278</v>
      </c>
      <c r="M2849" s="80" t="n">
        <f aca="false">IF(OR(A2849="Insumo",A2849="Composição Auxiliar"),J2849,"")</f>
        <v>0.52</v>
      </c>
      <c r="N2849" s="81" t="str">
        <f aca="false">IF(E2849="Mão de Obra",J2849,"")</f>
        <v/>
      </c>
      <c r="O2849" s="81" t="n">
        <f aca="false">IF(N2849&lt;&gt;"","",M2849)</f>
        <v>0.52</v>
      </c>
      <c r="P2849" s="82" t="str">
        <f aca="false">IF(A2849="Composição",B2849,"")</f>
        <v/>
      </c>
      <c r="Q2849" s="81" t="str">
        <f aca="false">IF(P2849&lt;&gt;"",SUMIF(L2849:L2849,L2849,N2849:N2849),"")</f>
        <v/>
      </c>
      <c r="R2849" s="81" t="str">
        <f aca="false">IF(P2849&lt;&gt;"",SUMIF(L2849:L2849,L2849,O2849:O2849),"")</f>
        <v/>
      </c>
    </row>
    <row r="2850" customFormat="false" ht="14.25" hidden="false" customHeight="false" outlineLevel="0" collapsed="false">
      <c r="A2850" s="102"/>
      <c r="B2850" s="102"/>
      <c r="C2850" s="102"/>
      <c r="D2850" s="102"/>
      <c r="E2850" s="102"/>
      <c r="F2850" s="103"/>
      <c r="G2850" s="102"/>
      <c r="H2850" s="103"/>
      <c r="I2850" s="102"/>
      <c r="J2850" s="103"/>
      <c r="L2850" s="63" t="n">
        <f aca="false">IF(AND(A2851&lt;&gt;"",A2850=""),L2849+1,L2849)</f>
        <v>278</v>
      </c>
      <c r="M2850" s="80" t="str">
        <f aca="false">IF(OR(A2850="Insumo",A2850="Composição Auxiliar"),J2850,"")</f>
        <v/>
      </c>
      <c r="N2850" s="81" t="str">
        <f aca="false">IF(E2850="Mão de Obra",J2850,"")</f>
        <v/>
      </c>
      <c r="O2850" s="81" t="str">
        <f aca="false">IF(N2850&lt;&gt;"","",M2850)</f>
        <v/>
      </c>
      <c r="P2850" s="82" t="str">
        <f aca="false">IF(A2850="Composição",B2850,"")</f>
        <v/>
      </c>
      <c r="Q2850" s="81" t="str">
        <f aca="false">IF(P2850&lt;&gt;"",SUMIF(L2850:L2850,L2850,N2850:N2850),"")</f>
        <v/>
      </c>
      <c r="R2850" s="81" t="str">
        <f aca="false">IF(P2850&lt;&gt;"",SUMIF(L2850:L2850,L2850,O2850:O2850),"")</f>
        <v/>
      </c>
    </row>
    <row r="2851" customFormat="false" ht="15" hidden="false" customHeight="false" outlineLevel="0" collapsed="false">
      <c r="A2851" s="102"/>
      <c r="B2851" s="102"/>
      <c r="C2851" s="102"/>
      <c r="D2851" s="102"/>
      <c r="E2851" s="102"/>
      <c r="F2851" s="103"/>
      <c r="G2851" s="102"/>
      <c r="H2851" s="104"/>
      <c r="I2851" s="104"/>
      <c r="J2851" s="103"/>
      <c r="L2851" s="63" t="n">
        <f aca="false">IF(AND(A2852&lt;&gt;"",A2851=""),L2850+1,L2850)</f>
        <v>278</v>
      </c>
      <c r="M2851" s="80" t="str">
        <f aca="false">IF(OR(A2851="Insumo",A2851="Composição Auxiliar"),J2851,"")</f>
        <v/>
      </c>
      <c r="N2851" s="81" t="str">
        <f aca="false">IF(E2851="Mão de Obra",J2851,"")</f>
        <v/>
      </c>
      <c r="O2851" s="81" t="str">
        <f aca="false">IF(N2851&lt;&gt;"","",M2851)</f>
        <v/>
      </c>
      <c r="P2851" s="82" t="str">
        <f aca="false">IF(A2851="Composição",B2851,"")</f>
        <v/>
      </c>
      <c r="Q2851" s="81" t="str">
        <f aca="false">IF(P2851&lt;&gt;"",SUMIF(L2851:L2851,L2851,N2851:N2851),"")</f>
        <v/>
      </c>
      <c r="R2851" s="81" t="str">
        <f aca="false">IF(P2851&lt;&gt;"",SUMIF(L2851:L2851,L2851,O2851:O2851),"")</f>
        <v/>
      </c>
    </row>
    <row r="2852" customFormat="false" ht="15" hidden="false" customHeight="false" outlineLevel="0" collapsed="false">
      <c r="A2852" s="108"/>
      <c r="B2852" s="108"/>
      <c r="C2852" s="108"/>
      <c r="D2852" s="108"/>
      <c r="E2852" s="108"/>
      <c r="F2852" s="108"/>
      <c r="G2852" s="108"/>
      <c r="H2852" s="108"/>
      <c r="I2852" s="108"/>
      <c r="J2852" s="108"/>
      <c r="L2852" s="63" t="n">
        <f aca="false">IF(AND(A2853&lt;&gt;"",A2852=""),L2851+1,L2851)</f>
        <v>278</v>
      </c>
      <c r="M2852" s="80" t="str">
        <f aca="false">IF(OR(A2852="Insumo",A2852="Composição Auxiliar"),J2852,"")</f>
        <v/>
      </c>
      <c r="N2852" s="81" t="str">
        <f aca="false">IF(E2852="Mão de Obra",J2852,"")</f>
        <v/>
      </c>
      <c r="O2852" s="81" t="str">
        <f aca="false">IF(N2852&lt;&gt;"","",M2852)</f>
        <v/>
      </c>
      <c r="P2852" s="82" t="str">
        <f aca="false">IF(A2852="Composição",B2852,"")</f>
        <v/>
      </c>
      <c r="Q2852" s="81" t="str">
        <f aca="false">IF(P2852&lt;&gt;"",SUMIF(L2852:L2852,L2852,N2852:N2852),"")</f>
        <v/>
      </c>
      <c r="R2852" s="81" t="str">
        <f aca="false">IF(P2852&lt;&gt;"",SUMIF(L2852:L2852,L2852,O2852:O2852),"")</f>
        <v/>
      </c>
    </row>
    <row r="2853" customFormat="false" ht="15" hidden="false" customHeight="true" outlineLevel="0" collapsed="false">
      <c r="A2853" s="83"/>
      <c r="B2853" s="84" t="s">
        <v>655</v>
      </c>
      <c r="C2853" s="83" t="s">
        <v>656</v>
      </c>
      <c r="D2853" s="83" t="s">
        <v>657</v>
      </c>
      <c r="E2853" s="83" t="s">
        <v>658</v>
      </c>
      <c r="F2853" s="83"/>
      <c r="G2853" s="85" t="s">
        <v>659</v>
      </c>
      <c r="H2853" s="84" t="s">
        <v>660</v>
      </c>
      <c r="I2853" s="84" t="s">
        <v>661</v>
      </c>
      <c r="J2853" s="84" t="s">
        <v>662</v>
      </c>
      <c r="L2853" s="63" t="n">
        <f aca="false">IF(AND(A2854&lt;&gt;"",A2853=""),L2852+1,L2852)</f>
        <v>279</v>
      </c>
      <c r="M2853" s="80" t="str">
        <f aca="false">IF(OR(A2853="Insumo",A2853="Composição Auxiliar"),J2853,"")</f>
        <v/>
      </c>
      <c r="N2853" s="81" t="str">
        <f aca="false">IF(E2853="Mão de Obra",J2853,"")</f>
        <v/>
      </c>
      <c r="O2853" s="81" t="str">
        <f aca="false">IF(N2853&lt;&gt;"","",M2853)</f>
        <v/>
      </c>
      <c r="P2853" s="82" t="str">
        <f aca="false">IF(A2853="Composição",B2853,"")</f>
        <v/>
      </c>
      <c r="Q2853" s="81" t="str">
        <f aca="false">IF(P2853&lt;&gt;"",SUMIF(L2853:L2853,L2853,N2853:N2853),"")</f>
        <v/>
      </c>
      <c r="R2853" s="81" t="str">
        <f aca="false">IF(P2853&lt;&gt;"",SUMIF(L2853:L2853,L2853,O2853:O2853),"")</f>
        <v/>
      </c>
    </row>
    <row r="2854" customFormat="false" ht="25.5" hidden="false" customHeight="true" outlineLevel="0" collapsed="false">
      <c r="A2854" s="86" t="s">
        <v>663</v>
      </c>
      <c r="B2854" s="87" t="s">
        <v>960</v>
      </c>
      <c r="C2854" s="86" t="s">
        <v>664</v>
      </c>
      <c r="D2854" s="86" t="s">
        <v>961</v>
      </c>
      <c r="E2854" s="86" t="s">
        <v>675</v>
      </c>
      <c r="F2854" s="86"/>
      <c r="G2854" s="88" t="s">
        <v>925</v>
      </c>
      <c r="H2854" s="89" t="n">
        <v>1</v>
      </c>
      <c r="I2854" s="90" t="n">
        <f aca="false">SUMIF(L:L,$L2854,M:M)</f>
        <v>13.3</v>
      </c>
      <c r="J2854" s="90" t="n">
        <f aca="false">TRUNC(H2854*I2854,2)</f>
        <v>13.3</v>
      </c>
      <c r="L2854" s="63" t="n">
        <f aca="false">IF(AND(A2855&lt;&gt;"",A2854=""),L2853+1,L2853)</f>
        <v>279</v>
      </c>
      <c r="M2854" s="80" t="str">
        <f aca="false">IF(OR(A2854="Insumo",A2854="Composição Auxiliar"),J2854,"")</f>
        <v/>
      </c>
      <c r="N2854" s="81" t="str">
        <f aca="false">IF(E2854="Mão de Obra",J2854,"")</f>
        <v/>
      </c>
      <c r="O2854" s="81" t="str">
        <f aca="false">IF(N2854&lt;&gt;"","",M2854)</f>
        <v/>
      </c>
      <c r="P2854" s="82" t="str">
        <f aca="false">IF(A2854="Composição",B2854,"")</f>
        <v> 92770 </v>
      </c>
      <c r="Q2854" s="81" t="n">
        <f aca="false">IF(P2854&lt;&gt;"",SUMIF(L2854:L2854,L2854,N2854:N2854),"")</f>
        <v>0</v>
      </c>
      <c r="R2854" s="81" t="n">
        <f aca="false">IF(P2854&lt;&gt;"",SUMIF(L2854:L2854,L2854,O2854:O2854),"")</f>
        <v>0</v>
      </c>
    </row>
    <row r="2855" customFormat="false" ht="25.5" hidden="false" customHeight="true" outlineLevel="0" collapsed="false">
      <c r="A2855" s="91" t="s">
        <v>668</v>
      </c>
      <c r="B2855" s="92" t="s">
        <v>1833</v>
      </c>
      <c r="C2855" s="91" t="s">
        <v>664</v>
      </c>
      <c r="D2855" s="91" t="s">
        <v>1834</v>
      </c>
      <c r="E2855" s="91" t="s">
        <v>675</v>
      </c>
      <c r="F2855" s="91"/>
      <c r="G2855" s="93" t="s">
        <v>925</v>
      </c>
      <c r="H2855" s="94" t="n">
        <v>1</v>
      </c>
      <c r="I2855" s="95" t="n">
        <f aca="false">SUMIFS(J:J,A:A,"Composição",B:B,$B2855)</f>
        <v>11.56</v>
      </c>
      <c r="J2855" s="95" t="n">
        <f aca="false">TRUNC(H2855*I2855,2)</f>
        <v>11.56</v>
      </c>
      <c r="L2855" s="63" t="n">
        <f aca="false">IF(AND(A2856&lt;&gt;"",A2855=""),L2854+1,L2854)</f>
        <v>279</v>
      </c>
      <c r="M2855" s="80" t="n">
        <f aca="false">IF(OR(A2855="Insumo",A2855="Composição Auxiliar"),J2855,"")</f>
        <v>11.56</v>
      </c>
      <c r="N2855" s="81" t="str">
        <f aca="false">IF(E2855="Mão de Obra",J2855,"")</f>
        <v/>
      </c>
      <c r="O2855" s="81" t="n">
        <f aca="false">IF(N2855&lt;&gt;"","",M2855)</f>
        <v>11.56</v>
      </c>
      <c r="P2855" s="82" t="str">
        <f aca="false">IF(A2855="Composição",B2855,"")</f>
        <v/>
      </c>
      <c r="Q2855" s="81" t="str">
        <f aca="false">IF(P2855&lt;&gt;"",SUMIF(L2855:L2855,L2855,N2855:N2855),"")</f>
        <v/>
      </c>
      <c r="R2855" s="81" t="str">
        <f aca="false">IF(P2855&lt;&gt;"",SUMIF(L2855:L2855,L2855,O2855:O2855),"")</f>
        <v/>
      </c>
    </row>
    <row r="2856" customFormat="false" ht="25.5" hidden="false" customHeight="true" outlineLevel="0" collapsed="false">
      <c r="A2856" s="91" t="s">
        <v>668</v>
      </c>
      <c r="B2856" s="92" t="s">
        <v>1771</v>
      </c>
      <c r="C2856" s="91" t="s">
        <v>664</v>
      </c>
      <c r="D2856" s="91" t="s">
        <v>1772</v>
      </c>
      <c r="E2856" s="91" t="s">
        <v>671</v>
      </c>
      <c r="F2856" s="91"/>
      <c r="G2856" s="93" t="s">
        <v>672</v>
      </c>
      <c r="H2856" s="94" t="n">
        <v>0.0066</v>
      </c>
      <c r="I2856" s="95" t="n">
        <f aca="false">SUMIFS(J:J,A:A,"Composição",B:B,$B2856)</f>
        <v>18.94</v>
      </c>
      <c r="J2856" s="95" t="n">
        <f aca="false">TRUNC(H2856*I2856,2)</f>
        <v>0.12</v>
      </c>
      <c r="L2856" s="63" t="n">
        <f aca="false">IF(AND(A2857&lt;&gt;"",A2856=""),L2855+1,L2855)</f>
        <v>279</v>
      </c>
      <c r="M2856" s="80" t="n">
        <f aca="false">IF(OR(A2856="Insumo",A2856="Composição Auxiliar"),J2856,"")</f>
        <v>0.12</v>
      </c>
      <c r="N2856" s="81" t="str">
        <f aca="false">IF(E2856="Mão de Obra",J2856,"")</f>
        <v/>
      </c>
      <c r="O2856" s="81" t="n">
        <f aca="false">IF(N2856&lt;&gt;"","",M2856)</f>
        <v>0.12</v>
      </c>
      <c r="P2856" s="82" t="str">
        <f aca="false">IF(A2856="Composição",B2856,"")</f>
        <v/>
      </c>
      <c r="Q2856" s="81" t="str">
        <f aca="false">IF(P2856&lt;&gt;"",SUMIF(L2856:L2856,L2856,N2856:N2856),"")</f>
        <v/>
      </c>
      <c r="R2856" s="81" t="str">
        <f aca="false">IF(P2856&lt;&gt;"",SUMIF(L2856:L2856,L2856,O2856:O2856),"")</f>
        <v/>
      </c>
    </row>
    <row r="2857" customFormat="false" ht="25.5" hidden="false" customHeight="true" outlineLevel="0" collapsed="false">
      <c r="A2857" s="91" t="s">
        <v>668</v>
      </c>
      <c r="B2857" s="92" t="s">
        <v>1817</v>
      </c>
      <c r="C2857" s="91" t="s">
        <v>664</v>
      </c>
      <c r="D2857" s="91" t="s">
        <v>1818</v>
      </c>
      <c r="E2857" s="91" t="s">
        <v>671</v>
      </c>
      <c r="F2857" s="91"/>
      <c r="G2857" s="93" t="s">
        <v>672</v>
      </c>
      <c r="H2857" s="94" t="n">
        <v>0.0403</v>
      </c>
      <c r="I2857" s="95" t="n">
        <f aca="false">SUMIFS(J:J,A:A,"Composição",B:B,$B2857)</f>
        <v>23.5</v>
      </c>
      <c r="J2857" s="95" t="n">
        <f aca="false">TRUNC(H2857*I2857,2)</f>
        <v>0.94</v>
      </c>
      <c r="L2857" s="63" t="n">
        <f aca="false">IF(AND(A2858&lt;&gt;"",A2857=""),L2856+1,L2856)</f>
        <v>279</v>
      </c>
      <c r="M2857" s="80" t="n">
        <f aca="false">IF(OR(A2857="Insumo",A2857="Composição Auxiliar"),J2857,"")</f>
        <v>0.94</v>
      </c>
      <c r="N2857" s="81" t="str">
        <f aca="false">IF(E2857="Mão de Obra",J2857,"")</f>
        <v/>
      </c>
      <c r="O2857" s="81" t="n">
        <f aca="false">IF(N2857&lt;&gt;"","",M2857)</f>
        <v>0.94</v>
      </c>
      <c r="P2857" s="82" t="str">
        <f aca="false">IF(A2857="Composição",B2857,"")</f>
        <v/>
      </c>
      <c r="Q2857" s="81" t="str">
        <f aca="false">IF(P2857&lt;&gt;"",SUMIF(L2857:L2857,L2857,N2857:N2857),"")</f>
        <v/>
      </c>
      <c r="R2857" s="81" t="str">
        <f aca="false">IF(P2857&lt;&gt;"",SUMIF(L2857:L2857,L2857,O2857:O2857),"")</f>
        <v/>
      </c>
    </row>
    <row r="2858" customFormat="false" ht="25.5" hidden="false" customHeight="false" outlineLevel="0" collapsed="false">
      <c r="A2858" s="96" t="s">
        <v>679</v>
      </c>
      <c r="B2858" s="97" t="s">
        <v>1100</v>
      </c>
      <c r="C2858" s="96" t="str">
        <f aca="false">VLOOKUP(B2858,INSUMOS!$A:$I,2,0)</f>
        <v>SINAPI</v>
      </c>
      <c r="D2858" s="96" t="str">
        <f aca="false">VLOOKUP(B2858,INSUMOS!$A:$I,3,0)</f>
        <v>ESPACADOR / DISTANCIADOR CIRCULAR COM ENTRADA LATERAL, EM PLASTICO, PARA VERGALHAO *4,2 A 12,5* MM, COBRIMENTO 20 MM</v>
      </c>
      <c r="E2858" s="98" t="str">
        <f aca="false">VLOOKUP(B2858,INSUMOS!$A:$I,4,0)</f>
        <v>Material</v>
      </c>
      <c r="F2858" s="98"/>
      <c r="G2858" s="99" t="str">
        <f aca="false">VLOOKUP(B2858,INSUMOS!$A:$I,5,0)</f>
        <v>UN</v>
      </c>
      <c r="H2858" s="100" t="n">
        <v>0.728</v>
      </c>
      <c r="I2858" s="101" t="n">
        <f aca="false">VLOOKUP(B2858,INSUMOS!$A:$I,8,0)</f>
        <v>0.22</v>
      </c>
      <c r="J2858" s="101" t="n">
        <f aca="false">TRUNC(H2858*I2858,2)</f>
        <v>0.16</v>
      </c>
      <c r="L2858" s="63" t="n">
        <f aca="false">IF(AND(A2859&lt;&gt;"",A2858=""),L2857+1,L2857)</f>
        <v>279</v>
      </c>
      <c r="M2858" s="80" t="n">
        <f aca="false">IF(OR(A2858="Insumo",A2858="Composição Auxiliar"),J2858,"")</f>
        <v>0.16</v>
      </c>
      <c r="N2858" s="81" t="str">
        <f aca="false">IF(E2858="Mão de Obra",J2858,"")</f>
        <v/>
      </c>
      <c r="O2858" s="81" t="n">
        <f aca="false">IF(N2858&lt;&gt;"","",M2858)</f>
        <v>0.16</v>
      </c>
      <c r="P2858" s="82" t="str">
        <f aca="false">IF(A2858="Composição",B2858,"")</f>
        <v/>
      </c>
      <c r="Q2858" s="81" t="str">
        <f aca="false">IF(P2858&lt;&gt;"",SUMIF(L2858:L2858,L2858,N2858:N2858),"")</f>
        <v/>
      </c>
      <c r="R2858" s="81" t="str">
        <f aca="false">IF(P2858&lt;&gt;"",SUMIF(L2858:L2858,L2858,O2858:O2858),"")</f>
        <v/>
      </c>
    </row>
    <row r="2859" customFormat="false" ht="25.5" hidden="false" customHeight="false" outlineLevel="0" collapsed="false">
      <c r="A2859" s="96" t="s">
        <v>679</v>
      </c>
      <c r="B2859" s="97" t="s">
        <v>1824</v>
      </c>
      <c r="C2859" s="96" t="str">
        <f aca="false">VLOOKUP(B2859,INSUMOS!$A:$I,2,0)</f>
        <v>SINAPI</v>
      </c>
      <c r="D2859" s="96" t="str">
        <f aca="false">VLOOKUP(B2859,INSUMOS!$A:$I,3,0)</f>
        <v>ARAME RECOZIDO 16 BWG, D = 1,65 MM (0,016 KG/M) OU 18 BWG, D = 1,25 MM (0,01 KG/M)</v>
      </c>
      <c r="E2859" s="98" t="str">
        <f aca="false">VLOOKUP(B2859,INSUMOS!$A:$I,4,0)</f>
        <v>Material</v>
      </c>
      <c r="F2859" s="98"/>
      <c r="G2859" s="99" t="str">
        <f aca="false">VLOOKUP(B2859,INSUMOS!$A:$I,5,0)</f>
        <v>KG</v>
      </c>
      <c r="H2859" s="100" t="n">
        <v>0.025</v>
      </c>
      <c r="I2859" s="101" t="n">
        <f aca="false">VLOOKUP(B2859,INSUMOS!$A:$I,8,0)</f>
        <v>21</v>
      </c>
      <c r="J2859" s="101" t="n">
        <f aca="false">TRUNC(H2859*I2859,2)</f>
        <v>0.52</v>
      </c>
      <c r="L2859" s="63" t="n">
        <f aca="false">IF(AND(A2860&lt;&gt;"",A2859=""),L2858+1,L2858)</f>
        <v>279</v>
      </c>
      <c r="M2859" s="80" t="n">
        <f aca="false">IF(OR(A2859="Insumo",A2859="Composição Auxiliar"),J2859,"")</f>
        <v>0.52</v>
      </c>
      <c r="N2859" s="81" t="str">
        <f aca="false">IF(E2859="Mão de Obra",J2859,"")</f>
        <v/>
      </c>
      <c r="O2859" s="81" t="n">
        <f aca="false">IF(N2859&lt;&gt;"","",M2859)</f>
        <v>0.52</v>
      </c>
      <c r="P2859" s="82" t="str">
        <f aca="false">IF(A2859="Composição",B2859,"")</f>
        <v/>
      </c>
      <c r="Q2859" s="81" t="str">
        <f aca="false">IF(P2859&lt;&gt;"",SUMIF(L2859:L2859,L2859,N2859:N2859),"")</f>
        <v/>
      </c>
      <c r="R2859" s="81" t="str">
        <f aca="false">IF(P2859&lt;&gt;"",SUMIF(L2859:L2859,L2859,O2859:O2859),"")</f>
        <v/>
      </c>
    </row>
    <row r="2860" customFormat="false" ht="14.25" hidden="false" customHeight="false" outlineLevel="0" collapsed="false">
      <c r="A2860" s="102"/>
      <c r="B2860" s="102"/>
      <c r="C2860" s="102"/>
      <c r="D2860" s="102"/>
      <c r="E2860" s="102"/>
      <c r="F2860" s="103"/>
      <c r="G2860" s="102"/>
      <c r="H2860" s="103"/>
      <c r="I2860" s="102"/>
      <c r="J2860" s="103"/>
      <c r="L2860" s="63" t="n">
        <f aca="false">IF(AND(A2861&lt;&gt;"",A2860=""),L2859+1,L2859)</f>
        <v>279</v>
      </c>
      <c r="M2860" s="80" t="str">
        <f aca="false">IF(OR(A2860="Insumo",A2860="Composição Auxiliar"),J2860,"")</f>
        <v/>
      </c>
      <c r="N2860" s="81" t="str">
        <f aca="false">IF(E2860="Mão de Obra",J2860,"")</f>
        <v/>
      </c>
      <c r="O2860" s="81" t="str">
        <f aca="false">IF(N2860&lt;&gt;"","",M2860)</f>
        <v/>
      </c>
      <c r="P2860" s="82" t="str">
        <f aca="false">IF(A2860="Composição",B2860,"")</f>
        <v/>
      </c>
      <c r="Q2860" s="81" t="str">
        <f aca="false">IF(P2860&lt;&gt;"",SUMIF(L2860:L2860,L2860,N2860:N2860),"")</f>
        <v/>
      </c>
      <c r="R2860" s="81" t="str">
        <f aca="false">IF(P2860&lt;&gt;"",SUMIF(L2860:L2860,L2860,O2860:O2860),"")</f>
        <v/>
      </c>
    </row>
    <row r="2861" customFormat="false" ht="15" hidden="false" customHeight="false" outlineLevel="0" collapsed="false">
      <c r="A2861" s="102"/>
      <c r="B2861" s="102"/>
      <c r="C2861" s="102"/>
      <c r="D2861" s="102"/>
      <c r="E2861" s="102"/>
      <c r="F2861" s="103"/>
      <c r="G2861" s="102"/>
      <c r="H2861" s="104"/>
      <c r="I2861" s="104"/>
      <c r="J2861" s="103"/>
      <c r="L2861" s="63" t="n">
        <f aca="false">IF(AND(A2862&lt;&gt;"",A2861=""),L2860+1,L2860)</f>
        <v>279</v>
      </c>
      <c r="M2861" s="80" t="str">
        <f aca="false">IF(OR(A2861="Insumo",A2861="Composição Auxiliar"),J2861,"")</f>
        <v/>
      </c>
      <c r="N2861" s="81" t="str">
        <f aca="false">IF(E2861="Mão de Obra",J2861,"")</f>
        <v/>
      </c>
      <c r="O2861" s="81" t="str">
        <f aca="false">IF(N2861&lt;&gt;"","",M2861)</f>
        <v/>
      </c>
      <c r="P2861" s="82" t="str">
        <f aca="false">IF(A2861="Composição",B2861,"")</f>
        <v/>
      </c>
      <c r="Q2861" s="81" t="str">
        <f aca="false">IF(P2861&lt;&gt;"",SUMIF(L2861:L2861,L2861,N2861:N2861),"")</f>
        <v/>
      </c>
      <c r="R2861" s="81" t="str">
        <f aca="false">IF(P2861&lt;&gt;"",SUMIF(L2861:L2861,L2861,O2861:O2861),"")</f>
        <v/>
      </c>
    </row>
    <row r="2862" customFormat="false" ht="15" hidden="false" customHeight="false" outlineLevel="0" collapsed="false">
      <c r="A2862" s="108"/>
      <c r="B2862" s="108"/>
      <c r="C2862" s="108"/>
      <c r="D2862" s="108"/>
      <c r="E2862" s="108"/>
      <c r="F2862" s="108"/>
      <c r="G2862" s="108"/>
      <c r="H2862" s="108"/>
      <c r="I2862" s="108"/>
      <c r="J2862" s="108"/>
      <c r="L2862" s="63" t="n">
        <f aca="false">IF(AND(A2863&lt;&gt;"",A2862=""),L2861+1,L2861)</f>
        <v>279</v>
      </c>
      <c r="M2862" s="80" t="str">
        <f aca="false">IF(OR(A2862="Insumo",A2862="Composição Auxiliar"),J2862,"")</f>
        <v/>
      </c>
      <c r="N2862" s="81" t="str">
        <f aca="false">IF(E2862="Mão de Obra",J2862,"")</f>
        <v/>
      </c>
      <c r="O2862" s="81" t="str">
        <f aca="false">IF(N2862&lt;&gt;"","",M2862)</f>
        <v/>
      </c>
      <c r="P2862" s="82" t="str">
        <f aca="false">IF(A2862="Composição",B2862,"")</f>
        <v/>
      </c>
      <c r="Q2862" s="81" t="str">
        <f aca="false">IF(P2862&lt;&gt;"",SUMIF(L2862:L2862,L2862,N2862:N2862),"")</f>
        <v/>
      </c>
      <c r="R2862" s="81" t="str">
        <f aca="false">IF(P2862&lt;&gt;"",SUMIF(L2862:L2862,L2862,O2862:O2862),"")</f>
        <v/>
      </c>
    </row>
    <row r="2863" customFormat="false" ht="15" hidden="false" customHeight="true" outlineLevel="0" collapsed="false">
      <c r="A2863" s="83"/>
      <c r="B2863" s="84" t="s">
        <v>655</v>
      </c>
      <c r="C2863" s="83" t="s">
        <v>656</v>
      </c>
      <c r="D2863" s="83" t="s">
        <v>657</v>
      </c>
      <c r="E2863" s="83" t="s">
        <v>658</v>
      </c>
      <c r="F2863" s="83"/>
      <c r="G2863" s="85" t="s">
        <v>659</v>
      </c>
      <c r="H2863" s="84" t="s">
        <v>660</v>
      </c>
      <c r="I2863" s="84" t="s">
        <v>661</v>
      </c>
      <c r="J2863" s="84" t="s">
        <v>662</v>
      </c>
      <c r="L2863" s="63" t="n">
        <f aca="false">IF(AND(A2864&lt;&gt;"",A2863=""),L2862+1,L2862)</f>
        <v>280</v>
      </c>
      <c r="M2863" s="80" t="str">
        <f aca="false">IF(OR(A2863="Insumo",A2863="Composição Auxiliar"),J2863,"")</f>
        <v/>
      </c>
      <c r="N2863" s="81" t="str">
        <f aca="false">IF(E2863="Mão de Obra",J2863,"")</f>
        <v/>
      </c>
      <c r="O2863" s="81" t="str">
        <f aca="false">IF(N2863&lt;&gt;"","",M2863)</f>
        <v/>
      </c>
      <c r="P2863" s="82" t="str">
        <f aca="false">IF(A2863="Composição",B2863,"")</f>
        <v/>
      </c>
      <c r="Q2863" s="81" t="str">
        <f aca="false">IF(P2863&lt;&gt;"",SUMIF(L2863:L2863,L2863,N2863:N2863),"")</f>
        <v/>
      </c>
      <c r="R2863" s="81" t="str">
        <f aca="false">IF(P2863&lt;&gt;"",SUMIF(L2863:L2863,L2863,O2863:O2863),"")</f>
        <v/>
      </c>
    </row>
    <row r="2864" customFormat="false" ht="25.5" hidden="false" customHeight="true" outlineLevel="0" collapsed="false">
      <c r="A2864" s="86" t="s">
        <v>663</v>
      </c>
      <c r="B2864" s="87" t="s">
        <v>1027</v>
      </c>
      <c r="C2864" s="86" t="s">
        <v>664</v>
      </c>
      <c r="D2864" s="86" t="s">
        <v>1028</v>
      </c>
      <c r="E2864" s="86" t="s">
        <v>675</v>
      </c>
      <c r="F2864" s="86"/>
      <c r="G2864" s="88" t="s">
        <v>925</v>
      </c>
      <c r="H2864" s="89" t="n">
        <v>1</v>
      </c>
      <c r="I2864" s="90" t="n">
        <f aca="false">SUMIF(L:L,$L2864,M:M)</f>
        <v>15.97</v>
      </c>
      <c r="J2864" s="90" t="n">
        <f aca="false">TRUNC(H2864*I2864,2)</f>
        <v>15.97</v>
      </c>
      <c r="L2864" s="63" t="n">
        <f aca="false">IF(AND(A2865&lt;&gt;"",A2864=""),L2863+1,L2863)</f>
        <v>280</v>
      </c>
      <c r="M2864" s="80" t="str">
        <f aca="false">IF(OR(A2864="Insumo",A2864="Composição Auxiliar"),J2864,"")</f>
        <v/>
      </c>
      <c r="N2864" s="81" t="str">
        <f aca="false">IF(E2864="Mão de Obra",J2864,"")</f>
        <v/>
      </c>
      <c r="O2864" s="81" t="str">
        <f aca="false">IF(N2864&lt;&gt;"","",M2864)</f>
        <v/>
      </c>
      <c r="P2864" s="82" t="str">
        <f aca="false">IF(A2864="Composição",B2864,"")</f>
        <v> 92767 </v>
      </c>
      <c r="Q2864" s="81" t="n">
        <f aca="false">IF(P2864&lt;&gt;"",SUMIF(L2864:L2864,L2864,N2864:N2864),"")</f>
        <v>0</v>
      </c>
      <c r="R2864" s="81" t="n">
        <f aca="false">IF(P2864&lt;&gt;"",SUMIF(L2864:L2864,L2864,O2864:O2864),"")</f>
        <v>0</v>
      </c>
    </row>
    <row r="2865" customFormat="false" ht="25.5" hidden="false" customHeight="true" outlineLevel="0" collapsed="false">
      <c r="A2865" s="91" t="s">
        <v>668</v>
      </c>
      <c r="B2865" s="92" t="s">
        <v>1817</v>
      </c>
      <c r="C2865" s="91" t="s">
        <v>664</v>
      </c>
      <c r="D2865" s="91" t="s">
        <v>1818</v>
      </c>
      <c r="E2865" s="91" t="s">
        <v>671</v>
      </c>
      <c r="F2865" s="91"/>
      <c r="G2865" s="93" t="s">
        <v>672</v>
      </c>
      <c r="H2865" s="94" t="n">
        <v>0.1055</v>
      </c>
      <c r="I2865" s="95" t="n">
        <f aca="false">SUMIFS(J:J,A:A,"Composição",B:B,$B2865)</f>
        <v>23.5</v>
      </c>
      <c r="J2865" s="95" t="n">
        <f aca="false">TRUNC(H2865*I2865,2)</f>
        <v>2.47</v>
      </c>
      <c r="L2865" s="63" t="n">
        <f aca="false">IF(AND(A2866&lt;&gt;"",A2865=""),L2864+1,L2864)</f>
        <v>280</v>
      </c>
      <c r="M2865" s="80" t="n">
        <f aca="false">IF(OR(A2865="Insumo",A2865="Composição Auxiliar"),J2865,"")</f>
        <v>2.47</v>
      </c>
      <c r="N2865" s="81" t="str">
        <f aca="false">IF(E2865="Mão de Obra",J2865,"")</f>
        <v/>
      </c>
      <c r="O2865" s="81" t="n">
        <f aca="false">IF(N2865&lt;&gt;"","",M2865)</f>
        <v>2.47</v>
      </c>
      <c r="P2865" s="82" t="str">
        <f aca="false">IF(A2865="Composição",B2865,"")</f>
        <v/>
      </c>
      <c r="Q2865" s="81" t="str">
        <f aca="false">IF(P2865&lt;&gt;"",SUMIF(L2865:L2865,L2865,N2865:N2865),"")</f>
        <v/>
      </c>
      <c r="R2865" s="81" t="str">
        <f aca="false">IF(P2865&lt;&gt;"",SUMIF(L2865:L2865,L2865,O2865:O2865),"")</f>
        <v/>
      </c>
    </row>
    <row r="2866" customFormat="false" ht="25.5" hidden="false" customHeight="true" outlineLevel="0" collapsed="false">
      <c r="A2866" s="91" t="s">
        <v>668</v>
      </c>
      <c r="B2866" s="92" t="s">
        <v>1835</v>
      </c>
      <c r="C2866" s="91" t="s">
        <v>664</v>
      </c>
      <c r="D2866" s="91" t="s">
        <v>1836</v>
      </c>
      <c r="E2866" s="91" t="s">
        <v>675</v>
      </c>
      <c r="F2866" s="91"/>
      <c r="G2866" s="93" t="s">
        <v>925</v>
      </c>
      <c r="H2866" s="94" t="n">
        <v>1</v>
      </c>
      <c r="I2866" s="95" t="n">
        <f aca="false">SUMIFS(J:J,A:A,"Composição",B:B,$B2866)</f>
        <v>12.05</v>
      </c>
      <c r="J2866" s="95" t="n">
        <f aca="false">TRUNC(H2866*I2866,2)</f>
        <v>12.05</v>
      </c>
      <c r="L2866" s="63" t="n">
        <f aca="false">IF(AND(A2867&lt;&gt;"",A2866=""),L2865+1,L2865)</f>
        <v>280</v>
      </c>
      <c r="M2866" s="80" t="n">
        <f aca="false">IF(OR(A2866="Insumo",A2866="Composição Auxiliar"),J2866,"")</f>
        <v>12.05</v>
      </c>
      <c r="N2866" s="81" t="str">
        <f aca="false">IF(E2866="Mão de Obra",J2866,"")</f>
        <v/>
      </c>
      <c r="O2866" s="81" t="n">
        <f aca="false">IF(N2866&lt;&gt;"","",M2866)</f>
        <v>12.05</v>
      </c>
      <c r="P2866" s="82" t="str">
        <f aca="false">IF(A2866="Composição",B2866,"")</f>
        <v/>
      </c>
      <c r="Q2866" s="81" t="str">
        <f aca="false">IF(P2866&lt;&gt;"",SUMIF(L2866:L2866,L2866,N2866:N2866),"")</f>
        <v/>
      </c>
      <c r="R2866" s="81" t="str">
        <f aca="false">IF(P2866&lt;&gt;"",SUMIF(L2866:L2866,L2866,O2866:O2866),"")</f>
        <v/>
      </c>
    </row>
    <row r="2867" customFormat="false" ht="25.5" hidden="false" customHeight="true" outlineLevel="0" collapsed="false">
      <c r="A2867" s="91" t="s">
        <v>668</v>
      </c>
      <c r="B2867" s="92" t="s">
        <v>1771</v>
      </c>
      <c r="C2867" s="91" t="s">
        <v>664</v>
      </c>
      <c r="D2867" s="91" t="s">
        <v>1772</v>
      </c>
      <c r="E2867" s="91" t="s">
        <v>671</v>
      </c>
      <c r="F2867" s="91"/>
      <c r="G2867" s="93" t="s">
        <v>672</v>
      </c>
      <c r="H2867" s="94" t="n">
        <v>0.0172</v>
      </c>
      <c r="I2867" s="95" t="n">
        <f aca="false">SUMIFS(J:J,A:A,"Composição",B:B,$B2867)</f>
        <v>18.94</v>
      </c>
      <c r="J2867" s="95" t="n">
        <f aca="false">TRUNC(H2867*I2867,2)</f>
        <v>0.32</v>
      </c>
      <c r="L2867" s="63" t="n">
        <f aca="false">IF(AND(A2868&lt;&gt;"",A2867=""),L2866+1,L2866)</f>
        <v>280</v>
      </c>
      <c r="M2867" s="80" t="n">
        <f aca="false">IF(OR(A2867="Insumo",A2867="Composição Auxiliar"),J2867,"")</f>
        <v>0.32</v>
      </c>
      <c r="N2867" s="81" t="str">
        <f aca="false">IF(E2867="Mão de Obra",J2867,"")</f>
        <v/>
      </c>
      <c r="O2867" s="81" t="n">
        <f aca="false">IF(N2867&lt;&gt;"","",M2867)</f>
        <v>0.32</v>
      </c>
      <c r="P2867" s="82" t="str">
        <f aca="false">IF(A2867="Composição",B2867,"")</f>
        <v/>
      </c>
      <c r="Q2867" s="81" t="str">
        <f aca="false">IF(P2867&lt;&gt;"",SUMIF(L2867:L2867,L2867,N2867:N2867),"")</f>
        <v/>
      </c>
      <c r="R2867" s="81" t="str">
        <f aca="false">IF(P2867&lt;&gt;"",SUMIF(L2867:L2867,L2867,O2867:O2867),"")</f>
        <v/>
      </c>
    </row>
    <row r="2868" customFormat="false" ht="25.5" hidden="false" customHeight="false" outlineLevel="0" collapsed="false">
      <c r="A2868" s="96" t="s">
        <v>679</v>
      </c>
      <c r="B2868" s="97" t="s">
        <v>1824</v>
      </c>
      <c r="C2868" s="96" t="str">
        <f aca="false">VLOOKUP(B2868,INSUMOS!$A:$I,2,0)</f>
        <v>SINAPI</v>
      </c>
      <c r="D2868" s="96" t="str">
        <f aca="false">VLOOKUP(B2868,INSUMOS!$A:$I,3,0)</f>
        <v>ARAME RECOZIDO 16 BWG, D = 1,65 MM (0,016 KG/M) OU 18 BWG, D = 1,25 MM (0,01 KG/M)</v>
      </c>
      <c r="E2868" s="98" t="str">
        <f aca="false">VLOOKUP(B2868,INSUMOS!$A:$I,4,0)</f>
        <v>Material</v>
      </c>
      <c r="F2868" s="98"/>
      <c r="G2868" s="99" t="str">
        <f aca="false">VLOOKUP(B2868,INSUMOS!$A:$I,5,0)</f>
        <v>KG</v>
      </c>
      <c r="H2868" s="100" t="n">
        <v>0.025</v>
      </c>
      <c r="I2868" s="101" t="n">
        <f aca="false">VLOOKUP(B2868,INSUMOS!$A:$I,8,0)</f>
        <v>21</v>
      </c>
      <c r="J2868" s="101" t="n">
        <f aca="false">TRUNC(H2868*I2868,2)</f>
        <v>0.52</v>
      </c>
      <c r="L2868" s="63" t="n">
        <f aca="false">IF(AND(A2869&lt;&gt;"",A2868=""),L2867+1,L2867)</f>
        <v>280</v>
      </c>
      <c r="M2868" s="80" t="n">
        <f aca="false">IF(OR(A2868="Insumo",A2868="Composição Auxiliar"),J2868,"")</f>
        <v>0.52</v>
      </c>
      <c r="N2868" s="81" t="str">
        <f aca="false">IF(E2868="Mão de Obra",J2868,"")</f>
        <v/>
      </c>
      <c r="O2868" s="81" t="n">
        <f aca="false">IF(N2868&lt;&gt;"","",M2868)</f>
        <v>0.52</v>
      </c>
      <c r="P2868" s="82" t="str">
        <f aca="false">IF(A2868="Composição",B2868,"")</f>
        <v/>
      </c>
      <c r="Q2868" s="81" t="str">
        <f aca="false">IF(P2868&lt;&gt;"",SUMIF(L2868:L2868,L2868,N2868:N2868),"")</f>
        <v/>
      </c>
      <c r="R2868" s="81" t="str">
        <f aca="false">IF(P2868&lt;&gt;"",SUMIF(L2868:L2868,L2868,O2868:O2868),"")</f>
        <v/>
      </c>
    </row>
    <row r="2869" customFormat="false" ht="25.5" hidden="false" customHeight="false" outlineLevel="0" collapsed="false">
      <c r="A2869" s="96" t="s">
        <v>679</v>
      </c>
      <c r="B2869" s="97" t="s">
        <v>1100</v>
      </c>
      <c r="C2869" s="96" t="str">
        <f aca="false">VLOOKUP(B2869,INSUMOS!$A:$I,2,0)</f>
        <v>SINAPI</v>
      </c>
      <c r="D2869" s="96" t="str">
        <f aca="false">VLOOKUP(B2869,INSUMOS!$A:$I,3,0)</f>
        <v>ESPACADOR / DISTANCIADOR CIRCULAR COM ENTRADA LATERAL, EM PLASTICO, PARA VERGALHAO *4,2 A 12,5* MM, COBRIMENTO 20 MM</v>
      </c>
      <c r="E2869" s="98" t="str">
        <f aca="false">VLOOKUP(B2869,INSUMOS!$A:$I,4,0)</f>
        <v>Material</v>
      </c>
      <c r="F2869" s="98"/>
      <c r="G2869" s="99" t="str">
        <f aca="false">VLOOKUP(B2869,INSUMOS!$A:$I,5,0)</f>
        <v>UN</v>
      </c>
      <c r="H2869" s="100" t="n">
        <v>2.816</v>
      </c>
      <c r="I2869" s="101" t="n">
        <f aca="false">VLOOKUP(B2869,INSUMOS!$A:$I,8,0)</f>
        <v>0.22</v>
      </c>
      <c r="J2869" s="101" t="n">
        <f aca="false">TRUNC(H2869*I2869,2)</f>
        <v>0.61</v>
      </c>
      <c r="L2869" s="63" t="n">
        <f aca="false">IF(AND(A2870&lt;&gt;"",A2869=""),L2868+1,L2868)</f>
        <v>280</v>
      </c>
      <c r="M2869" s="80" t="n">
        <f aca="false">IF(OR(A2869="Insumo",A2869="Composição Auxiliar"),J2869,"")</f>
        <v>0.61</v>
      </c>
      <c r="N2869" s="81" t="str">
        <f aca="false">IF(E2869="Mão de Obra",J2869,"")</f>
        <v/>
      </c>
      <c r="O2869" s="81" t="n">
        <f aca="false">IF(N2869&lt;&gt;"","",M2869)</f>
        <v>0.61</v>
      </c>
      <c r="P2869" s="82" t="str">
        <f aca="false">IF(A2869="Composição",B2869,"")</f>
        <v/>
      </c>
      <c r="Q2869" s="81" t="str">
        <f aca="false">IF(P2869&lt;&gt;"",SUMIF(L2869:L2869,L2869,N2869:N2869),"")</f>
        <v/>
      </c>
      <c r="R2869" s="81" t="str">
        <f aca="false">IF(P2869&lt;&gt;"",SUMIF(L2869:L2869,L2869,O2869:O2869),"")</f>
        <v/>
      </c>
    </row>
    <row r="2870" customFormat="false" ht="14.25" hidden="false" customHeight="false" outlineLevel="0" collapsed="false">
      <c r="A2870" s="102"/>
      <c r="B2870" s="102"/>
      <c r="C2870" s="102"/>
      <c r="D2870" s="102"/>
      <c r="E2870" s="102"/>
      <c r="F2870" s="103"/>
      <c r="G2870" s="102"/>
      <c r="H2870" s="103"/>
      <c r="I2870" s="102"/>
      <c r="J2870" s="103"/>
      <c r="L2870" s="63" t="n">
        <f aca="false">IF(AND(A2871&lt;&gt;"",A2870=""),L2869+1,L2869)</f>
        <v>280</v>
      </c>
      <c r="M2870" s="80" t="str">
        <f aca="false">IF(OR(A2870="Insumo",A2870="Composição Auxiliar"),J2870,"")</f>
        <v/>
      </c>
      <c r="N2870" s="81" t="str">
        <f aca="false">IF(E2870="Mão de Obra",J2870,"")</f>
        <v/>
      </c>
      <c r="O2870" s="81" t="str">
        <f aca="false">IF(N2870&lt;&gt;"","",M2870)</f>
        <v/>
      </c>
      <c r="P2870" s="82" t="str">
        <f aca="false">IF(A2870="Composição",B2870,"")</f>
        <v/>
      </c>
      <c r="Q2870" s="81" t="str">
        <f aca="false">IF(P2870&lt;&gt;"",SUMIF(L2870:L2870,L2870,N2870:N2870),"")</f>
        <v/>
      </c>
      <c r="R2870" s="81" t="str">
        <f aca="false">IF(P2870&lt;&gt;"",SUMIF(L2870:L2870,L2870,O2870:O2870),"")</f>
        <v/>
      </c>
    </row>
    <row r="2871" customFormat="false" ht="15" hidden="false" customHeight="false" outlineLevel="0" collapsed="false">
      <c r="A2871" s="102"/>
      <c r="B2871" s="102"/>
      <c r="C2871" s="102"/>
      <c r="D2871" s="102"/>
      <c r="E2871" s="102"/>
      <c r="F2871" s="103"/>
      <c r="G2871" s="102"/>
      <c r="H2871" s="104"/>
      <c r="I2871" s="104"/>
      <c r="J2871" s="103"/>
      <c r="L2871" s="63" t="n">
        <f aca="false">IF(AND(A2872&lt;&gt;"",A2871=""),L2870+1,L2870)</f>
        <v>280</v>
      </c>
      <c r="M2871" s="80" t="str">
        <f aca="false">IF(OR(A2871="Insumo",A2871="Composição Auxiliar"),J2871,"")</f>
        <v/>
      </c>
      <c r="N2871" s="81" t="str">
        <f aca="false">IF(E2871="Mão de Obra",J2871,"")</f>
        <v/>
      </c>
      <c r="O2871" s="81" t="str">
        <f aca="false">IF(N2871&lt;&gt;"","",M2871)</f>
        <v/>
      </c>
      <c r="P2871" s="82" t="str">
        <f aca="false">IF(A2871="Composição",B2871,"")</f>
        <v/>
      </c>
      <c r="Q2871" s="81" t="str">
        <f aca="false">IF(P2871&lt;&gt;"",SUMIF(L2871:L2871,L2871,N2871:N2871),"")</f>
        <v/>
      </c>
      <c r="R2871" s="81" t="str">
        <f aca="false">IF(P2871&lt;&gt;"",SUMIF(L2871:L2871,L2871,O2871:O2871),"")</f>
        <v/>
      </c>
    </row>
    <row r="2872" customFormat="false" ht="15" hidden="false" customHeight="false" outlineLevel="0" collapsed="false">
      <c r="A2872" s="108"/>
      <c r="B2872" s="108"/>
      <c r="C2872" s="108"/>
      <c r="D2872" s="108"/>
      <c r="E2872" s="108"/>
      <c r="F2872" s="108"/>
      <c r="G2872" s="108"/>
      <c r="H2872" s="108"/>
      <c r="I2872" s="108"/>
      <c r="J2872" s="108"/>
      <c r="L2872" s="63" t="n">
        <f aca="false">IF(AND(A2873&lt;&gt;"",A2872=""),L2871+1,L2871)</f>
        <v>280</v>
      </c>
      <c r="M2872" s="80" t="str">
        <f aca="false">IF(OR(A2872="Insumo",A2872="Composição Auxiliar"),J2872,"")</f>
        <v/>
      </c>
      <c r="N2872" s="81" t="str">
        <f aca="false">IF(E2872="Mão de Obra",J2872,"")</f>
        <v/>
      </c>
      <c r="O2872" s="81" t="str">
        <f aca="false">IF(N2872&lt;&gt;"","",M2872)</f>
        <v/>
      </c>
      <c r="P2872" s="82" t="str">
        <f aca="false">IF(A2872="Composição",B2872,"")</f>
        <v/>
      </c>
      <c r="Q2872" s="81" t="str">
        <f aca="false">IF(P2872&lt;&gt;"",SUMIF(L2872:L2872,L2872,N2872:N2872),"")</f>
        <v/>
      </c>
      <c r="R2872" s="81" t="str">
        <f aca="false">IF(P2872&lt;&gt;"",SUMIF(L2872:L2872,L2872,O2872:O2872),"")</f>
        <v/>
      </c>
    </row>
    <row r="2873" customFormat="false" ht="15" hidden="false" customHeight="true" outlineLevel="0" collapsed="false">
      <c r="A2873" s="83"/>
      <c r="B2873" s="84" t="s">
        <v>655</v>
      </c>
      <c r="C2873" s="83" t="s">
        <v>656</v>
      </c>
      <c r="D2873" s="83" t="s">
        <v>657</v>
      </c>
      <c r="E2873" s="83" t="s">
        <v>658</v>
      </c>
      <c r="F2873" s="83"/>
      <c r="G2873" s="85" t="s">
        <v>659</v>
      </c>
      <c r="H2873" s="84" t="s">
        <v>660</v>
      </c>
      <c r="I2873" s="84" t="s">
        <v>661</v>
      </c>
      <c r="J2873" s="84" t="s">
        <v>662</v>
      </c>
      <c r="L2873" s="63" t="n">
        <f aca="false">IF(AND(A2874&lt;&gt;"",A2873=""),L2872+1,L2872)</f>
        <v>281</v>
      </c>
      <c r="M2873" s="80" t="str">
        <f aca="false">IF(OR(A2873="Insumo",A2873="Composição Auxiliar"),J2873,"")</f>
        <v/>
      </c>
      <c r="N2873" s="81" t="str">
        <f aca="false">IF(E2873="Mão de Obra",J2873,"")</f>
        <v/>
      </c>
      <c r="O2873" s="81" t="str">
        <f aca="false">IF(N2873&lt;&gt;"","",M2873)</f>
        <v/>
      </c>
      <c r="P2873" s="82" t="str">
        <f aca="false">IF(A2873="Composição",B2873,"")</f>
        <v/>
      </c>
      <c r="Q2873" s="81" t="str">
        <f aca="false">IF(P2873&lt;&gt;"",SUMIF(L2873:L2873,L2873,N2873:N2873),"")</f>
        <v/>
      </c>
      <c r="R2873" s="81" t="str">
        <f aca="false">IF(P2873&lt;&gt;"",SUMIF(L2873:L2873,L2873,O2873:O2873),"")</f>
        <v/>
      </c>
    </row>
    <row r="2874" customFormat="false" ht="25.5" hidden="false" customHeight="true" outlineLevel="0" collapsed="false">
      <c r="A2874" s="86" t="s">
        <v>663</v>
      </c>
      <c r="B2874" s="87" t="s">
        <v>926</v>
      </c>
      <c r="C2874" s="86" t="s">
        <v>664</v>
      </c>
      <c r="D2874" s="86" t="s">
        <v>927</v>
      </c>
      <c r="E2874" s="86" t="s">
        <v>675</v>
      </c>
      <c r="F2874" s="86"/>
      <c r="G2874" s="88" t="s">
        <v>925</v>
      </c>
      <c r="H2874" s="89" t="n">
        <v>1</v>
      </c>
      <c r="I2874" s="90" t="n">
        <f aca="false">SUMIF(L:L,$L2874,M:M)</f>
        <v>14.3</v>
      </c>
      <c r="J2874" s="90" t="n">
        <f aca="false">TRUNC(H2874*I2874,2)</f>
        <v>14.3</v>
      </c>
      <c r="L2874" s="63" t="n">
        <f aca="false">IF(AND(A2875&lt;&gt;"",A2874=""),L2873+1,L2873)</f>
        <v>281</v>
      </c>
      <c r="M2874" s="80" t="str">
        <f aca="false">IF(OR(A2874="Insumo",A2874="Composição Auxiliar"),J2874,"")</f>
        <v/>
      </c>
      <c r="N2874" s="81" t="str">
        <f aca="false">IF(E2874="Mão de Obra",J2874,"")</f>
        <v/>
      </c>
      <c r="O2874" s="81" t="str">
        <f aca="false">IF(N2874&lt;&gt;"","",M2874)</f>
        <v/>
      </c>
      <c r="P2874" s="82" t="str">
        <f aca="false">IF(A2874="Composição",B2874,"")</f>
        <v> 92768 </v>
      </c>
      <c r="Q2874" s="81" t="n">
        <f aca="false">IF(P2874&lt;&gt;"",SUMIF(L2874:L2874,L2874,N2874:N2874),"")</f>
        <v>0</v>
      </c>
      <c r="R2874" s="81" t="n">
        <f aca="false">IF(P2874&lt;&gt;"",SUMIF(L2874:L2874,L2874,O2874:O2874),"")</f>
        <v>0</v>
      </c>
    </row>
    <row r="2875" customFormat="false" ht="25.5" hidden="false" customHeight="true" outlineLevel="0" collapsed="false">
      <c r="A2875" s="91" t="s">
        <v>668</v>
      </c>
      <c r="B2875" s="92" t="s">
        <v>1094</v>
      </c>
      <c r="C2875" s="91" t="s">
        <v>664</v>
      </c>
      <c r="D2875" s="91" t="s">
        <v>1095</v>
      </c>
      <c r="E2875" s="91" t="s">
        <v>675</v>
      </c>
      <c r="F2875" s="91"/>
      <c r="G2875" s="93" t="s">
        <v>925</v>
      </c>
      <c r="H2875" s="94" t="n">
        <v>1</v>
      </c>
      <c r="I2875" s="95" t="n">
        <f aca="false">SUMIFS(J:J,A:A,"Composição",B:B,$B2875)</f>
        <v>11.11</v>
      </c>
      <c r="J2875" s="95" t="n">
        <f aca="false">TRUNC(H2875*I2875,2)</f>
        <v>11.11</v>
      </c>
      <c r="L2875" s="63" t="n">
        <f aca="false">IF(AND(A2876&lt;&gt;"",A2875=""),L2874+1,L2874)</f>
        <v>281</v>
      </c>
      <c r="M2875" s="80" t="n">
        <f aca="false">IF(OR(A2875="Insumo",A2875="Composição Auxiliar"),J2875,"")</f>
        <v>11.11</v>
      </c>
      <c r="N2875" s="81" t="str">
        <f aca="false">IF(E2875="Mão de Obra",J2875,"")</f>
        <v/>
      </c>
      <c r="O2875" s="81" t="n">
        <f aca="false">IF(N2875&lt;&gt;"","",M2875)</f>
        <v>11.11</v>
      </c>
      <c r="P2875" s="82" t="str">
        <f aca="false">IF(A2875="Composição",B2875,"")</f>
        <v/>
      </c>
      <c r="Q2875" s="81" t="str">
        <f aca="false">IF(P2875&lt;&gt;"",SUMIF(L2875:L2875,L2875,N2875:N2875),"")</f>
        <v/>
      </c>
      <c r="R2875" s="81" t="str">
        <f aca="false">IF(P2875&lt;&gt;"",SUMIF(L2875:L2875,L2875,O2875:O2875),"")</f>
        <v/>
      </c>
    </row>
    <row r="2876" customFormat="false" ht="25.5" hidden="false" customHeight="true" outlineLevel="0" collapsed="false">
      <c r="A2876" s="91" t="s">
        <v>668</v>
      </c>
      <c r="B2876" s="92" t="s">
        <v>1817</v>
      </c>
      <c r="C2876" s="91" t="s">
        <v>664</v>
      </c>
      <c r="D2876" s="91" t="s">
        <v>1818</v>
      </c>
      <c r="E2876" s="91" t="s">
        <v>671</v>
      </c>
      <c r="F2876" s="91"/>
      <c r="G2876" s="93" t="s">
        <v>672</v>
      </c>
      <c r="H2876" s="94" t="n">
        <v>0.0836</v>
      </c>
      <c r="I2876" s="95" t="n">
        <f aca="false">SUMIFS(J:J,A:A,"Composição",B:B,$B2876)</f>
        <v>23.5</v>
      </c>
      <c r="J2876" s="95" t="n">
        <f aca="false">TRUNC(H2876*I2876,2)</f>
        <v>1.96</v>
      </c>
      <c r="L2876" s="63" t="n">
        <f aca="false">IF(AND(A2877&lt;&gt;"",A2876=""),L2875+1,L2875)</f>
        <v>281</v>
      </c>
      <c r="M2876" s="80" t="n">
        <f aca="false">IF(OR(A2876="Insumo",A2876="Composição Auxiliar"),J2876,"")</f>
        <v>1.96</v>
      </c>
      <c r="N2876" s="81" t="str">
        <f aca="false">IF(E2876="Mão de Obra",J2876,"")</f>
        <v/>
      </c>
      <c r="O2876" s="81" t="n">
        <f aca="false">IF(N2876&lt;&gt;"","",M2876)</f>
        <v>1.96</v>
      </c>
      <c r="P2876" s="82" t="str">
        <f aca="false">IF(A2876="Composição",B2876,"")</f>
        <v/>
      </c>
      <c r="Q2876" s="81" t="str">
        <f aca="false">IF(P2876&lt;&gt;"",SUMIF(L2876:L2876,L2876,N2876:N2876),"")</f>
        <v/>
      </c>
      <c r="R2876" s="81" t="str">
        <f aca="false">IF(P2876&lt;&gt;"",SUMIF(L2876:L2876,L2876,O2876:O2876),"")</f>
        <v/>
      </c>
    </row>
    <row r="2877" customFormat="false" ht="25.5" hidden="false" customHeight="true" outlineLevel="0" collapsed="false">
      <c r="A2877" s="91" t="s">
        <v>668</v>
      </c>
      <c r="B2877" s="92" t="s">
        <v>1771</v>
      </c>
      <c r="C2877" s="91" t="s">
        <v>664</v>
      </c>
      <c r="D2877" s="91" t="s">
        <v>1772</v>
      </c>
      <c r="E2877" s="91" t="s">
        <v>671</v>
      </c>
      <c r="F2877" s="91"/>
      <c r="G2877" s="93" t="s">
        <v>672</v>
      </c>
      <c r="H2877" s="94" t="n">
        <v>0.0136</v>
      </c>
      <c r="I2877" s="95" t="n">
        <f aca="false">SUMIFS(J:J,A:A,"Composição",B:B,$B2877)</f>
        <v>18.94</v>
      </c>
      <c r="J2877" s="95" t="n">
        <f aca="false">TRUNC(H2877*I2877,2)</f>
        <v>0.25</v>
      </c>
      <c r="L2877" s="63" t="n">
        <f aca="false">IF(AND(A2878&lt;&gt;"",A2877=""),L2876+1,L2876)</f>
        <v>281</v>
      </c>
      <c r="M2877" s="80" t="n">
        <f aca="false">IF(OR(A2877="Insumo",A2877="Composição Auxiliar"),J2877,"")</f>
        <v>0.25</v>
      </c>
      <c r="N2877" s="81" t="str">
        <f aca="false">IF(E2877="Mão de Obra",J2877,"")</f>
        <v/>
      </c>
      <c r="O2877" s="81" t="n">
        <f aca="false">IF(N2877&lt;&gt;"","",M2877)</f>
        <v>0.25</v>
      </c>
      <c r="P2877" s="82" t="str">
        <f aca="false">IF(A2877="Composição",B2877,"")</f>
        <v/>
      </c>
      <c r="Q2877" s="81" t="str">
        <f aca="false">IF(P2877&lt;&gt;"",SUMIF(L2877:L2877,L2877,N2877:N2877),"")</f>
        <v/>
      </c>
      <c r="R2877" s="81" t="str">
        <f aca="false">IF(P2877&lt;&gt;"",SUMIF(L2877:L2877,L2877,O2877:O2877),"")</f>
        <v/>
      </c>
    </row>
    <row r="2878" customFormat="false" ht="25.5" hidden="false" customHeight="false" outlineLevel="0" collapsed="false">
      <c r="A2878" s="96" t="s">
        <v>679</v>
      </c>
      <c r="B2878" s="97" t="s">
        <v>1824</v>
      </c>
      <c r="C2878" s="96" t="str">
        <f aca="false">VLOOKUP(B2878,INSUMOS!$A:$I,2,0)</f>
        <v>SINAPI</v>
      </c>
      <c r="D2878" s="96" t="str">
        <f aca="false">VLOOKUP(B2878,INSUMOS!$A:$I,3,0)</f>
        <v>ARAME RECOZIDO 16 BWG, D = 1,65 MM (0,016 KG/M) OU 18 BWG, D = 1,25 MM (0,01 KG/M)</v>
      </c>
      <c r="E2878" s="98" t="str">
        <f aca="false">VLOOKUP(B2878,INSUMOS!$A:$I,4,0)</f>
        <v>Material</v>
      </c>
      <c r="F2878" s="98"/>
      <c r="G2878" s="99" t="str">
        <f aca="false">VLOOKUP(B2878,INSUMOS!$A:$I,5,0)</f>
        <v>KG</v>
      </c>
      <c r="H2878" s="100" t="n">
        <v>0.025</v>
      </c>
      <c r="I2878" s="101" t="n">
        <f aca="false">VLOOKUP(B2878,INSUMOS!$A:$I,8,0)</f>
        <v>21</v>
      </c>
      <c r="J2878" s="101" t="n">
        <f aca="false">TRUNC(H2878*I2878,2)</f>
        <v>0.52</v>
      </c>
      <c r="L2878" s="63" t="n">
        <f aca="false">IF(AND(A2879&lt;&gt;"",A2878=""),L2877+1,L2877)</f>
        <v>281</v>
      </c>
      <c r="M2878" s="80" t="n">
        <f aca="false">IF(OR(A2878="Insumo",A2878="Composição Auxiliar"),J2878,"")</f>
        <v>0.52</v>
      </c>
      <c r="N2878" s="81" t="str">
        <f aca="false">IF(E2878="Mão de Obra",J2878,"")</f>
        <v/>
      </c>
      <c r="O2878" s="81" t="n">
        <f aca="false">IF(N2878&lt;&gt;"","",M2878)</f>
        <v>0.52</v>
      </c>
      <c r="P2878" s="82" t="str">
        <f aca="false">IF(A2878="Composição",B2878,"")</f>
        <v/>
      </c>
      <c r="Q2878" s="81" t="str">
        <f aca="false">IF(P2878&lt;&gt;"",SUMIF(L2878:L2878,L2878,N2878:N2878),"")</f>
        <v/>
      </c>
      <c r="R2878" s="81" t="str">
        <f aca="false">IF(P2878&lt;&gt;"",SUMIF(L2878:L2878,L2878,O2878:O2878),"")</f>
        <v/>
      </c>
    </row>
    <row r="2879" customFormat="false" ht="25.5" hidden="false" customHeight="false" outlineLevel="0" collapsed="false">
      <c r="A2879" s="96" t="s">
        <v>679</v>
      </c>
      <c r="B2879" s="97" t="s">
        <v>1100</v>
      </c>
      <c r="C2879" s="96" t="str">
        <f aca="false">VLOOKUP(B2879,INSUMOS!$A:$I,2,0)</f>
        <v>SINAPI</v>
      </c>
      <c r="D2879" s="96" t="str">
        <f aca="false">VLOOKUP(B2879,INSUMOS!$A:$I,3,0)</f>
        <v>ESPACADOR / DISTANCIADOR CIRCULAR COM ENTRADA LATERAL, EM PLASTICO, PARA VERGALHAO *4,2 A 12,5* MM, COBRIMENTO 20 MM</v>
      </c>
      <c r="E2879" s="98" t="str">
        <f aca="false">VLOOKUP(B2879,INSUMOS!$A:$I,4,0)</f>
        <v>Material</v>
      </c>
      <c r="F2879" s="98"/>
      <c r="G2879" s="99" t="str">
        <f aca="false">VLOOKUP(B2879,INSUMOS!$A:$I,5,0)</f>
        <v>UN</v>
      </c>
      <c r="H2879" s="100" t="n">
        <v>2.118</v>
      </c>
      <c r="I2879" s="101" t="n">
        <f aca="false">VLOOKUP(B2879,INSUMOS!$A:$I,8,0)</f>
        <v>0.22</v>
      </c>
      <c r="J2879" s="101" t="n">
        <f aca="false">TRUNC(H2879*I2879,2)</f>
        <v>0.46</v>
      </c>
      <c r="L2879" s="63" t="n">
        <f aca="false">IF(AND(A2880&lt;&gt;"",A2879=""),L2878+1,L2878)</f>
        <v>281</v>
      </c>
      <c r="M2879" s="80" t="n">
        <f aca="false">IF(OR(A2879="Insumo",A2879="Composição Auxiliar"),J2879,"")</f>
        <v>0.46</v>
      </c>
      <c r="N2879" s="81" t="str">
        <f aca="false">IF(E2879="Mão de Obra",J2879,"")</f>
        <v/>
      </c>
      <c r="O2879" s="81" t="n">
        <f aca="false">IF(N2879&lt;&gt;"","",M2879)</f>
        <v>0.46</v>
      </c>
      <c r="P2879" s="82" t="str">
        <f aca="false">IF(A2879="Composição",B2879,"")</f>
        <v/>
      </c>
      <c r="Q2879" s="81" t="str">
        <f aca="false">IF(P2879&lt;&gt;"",SUMIF(L2879:L2879,L2879,N2879:N2879),"")</f>
        <v/>
      </c>
      <c r="R2879" s="81" t="str">
        <f aca="false">IF(P2879&lt;&gt;"",SUMIF(L2879:L2879,L2879,O2879:O2879),"")</f>
        <v/>
      </c>
    </row>
    <row r="2880" customFormat="false" ht="14.25" hidden="false" customHeight="false" outlineLevel="0" collapsed="false">
      <c r="A2880" s="102"/>
      <c r="B2880" s="102"/>
      <c r="C2880" s="102"/>
      <c r="D2880" s="102"/>
      <c r="E2880" s="102"/>
      <c r="F2880" s="103"/>
      <c r="G2880" s="102"/>
      <c r="H2880" s="103"/>
      <c r="I2880" s="102"/>
      <c r="J2880" s="103"/>
      <c r="L2880" s="63" t="n">
        <f aca="false">IF(AND(A2881&lt;&gt;"",A2880=""),L2879+1,L2879)</f>
        <v>281</v>
      </c>
      <c r="M2880" s="80" t="str">
        <f aca="false">IF(OR(A2880="Insumo",A2880="Composição Auxiliar"),J2880,"")</f>
        <v/>
      </c>
      <c r="N2880" s="81" t="str">
        <f aca="false">IF(E2880="Mão de Obra",J2880,"")</f>
        <v/>
      </c>
      <c r="O2880" s="81" t="str">
        <f aca="false">IF(N2880&lt;&gt;"","",M2880)</f>
        <v/>
      </c>
      <c r="P2880" s="82" t="str">
        <f aca="false">IF(A2880="Composição",B2880,"")</f>
        <v/>
      </c>
      <c r="Q2880" s="81" t="str">
        <f aca="false">IF(P2880&lt;&gt;"",SUMIF(L2880:L2880,L2880,N2880:N2880),"")</f>
        <v/>
      </c>
      <c r="R2880" s="81" t="str">
        <f aca="false">IF(P2880&lt;&gt;"",SUMIF(L2880:L2880,L2880,O2880:O2880),"")</f>
        <v/>
      </c>
    </row>
    <row r="2881" customFormat="false" ht="15" hidden="false" customHeight="false" outlineLevel="0" collapsed="false">
      <c r="A2881" s="102"/>
      <c r="B2881" s="102"/>
      <c r="C2881" s="102"/>
      <c r="D2881" s="102"/>
      <c r="E2881" s="102"/>
      <c r="F2881" s="103"/>
      <c r="G2881" s="102"/>
      <c r="H2881" s="104"/>
      <c r="I2881" s="104"/>
      <c r="J2881" s="103"/>
      <c r="L2881" s="63" t="n">
        <f aca="false">IF(AND(A2882&lt;&gt;"",A2881=""),L2880+1,L2880)</f>
        <v>281</v>
      </c>
      <c r="M2881" s="80" t="str">
        <f aca="false">IF(OR(A2881="Insumo",A2881="Composição Auxiliar"),J2881,"")</f>
        <v/>
      </c>
      <c r="N2881" s="81" t="str">
        <f aca="false">IF(E2881="Mão de Obra",J2881,"")</f>
        <v/>
      </c>
      <c r="O2881" s="81" t="str">
        <f aca="false">IF(N2881&lt;&gt;"","",M2881)</f>
        <v/>
      </c>
      <c r="P2881" s="82" t="str">
        <f aca="false">IF(A2881="Composição",B2881,"")</f>
        <v/>
      </c>
      <c r="Q2881" s="81" t="str">
        <f aca="false">IF(P2881&lt;&gt;"",SUMIF(L2881:L2881,L2881,N2881:N2881),"")</f>
        <v/>
      </c>
      <c r="R2881" s="81" t="str">
        <f aca="false">IF(P2881&lt;&gt;"",SUMIF(L2881:L2881,L2881,O2881:O2881),"")</f>
        <v/>
      </c>
    </row>
    <row r="2882" customFormat="false" ht="15" hidden="false" customHeight="false" outlineLevel="0" collapsed="false">
      <c r="A2882" s="108"/>
      <c r="B2882" s="108"/>
      <c r="C2882" s="108"/>
      <c r="D2882" s="108"/>
      <c r="E2882" s="108"/>
      <c r="F2882" s="108"/>
      <c r="G2882" s="108"/>
      <c r="H2882" s="108"/>
      <c r="I2882" s="108"/>
      <c r="J2882" s="108"/>
      <c r="L2882" s="63" t="n">
        <f aca="false">IF(AND(A2883&lt;&gt;"",A2882=""),L2881+1,L2881)</f>
        <v>281</v>
      </c>
      <c r="M2882" s="80" t="str">
        <f aca="false">IF(OR(A2882="Insumo",A2882="Composição Auxiliar"),J2882,"")</f>
        <v/>
      </c>
      <c r="N2882" s="81" t="str">
        <f aca="false">IF(E2882="Mão de Obra",J2882,"")</f>
        <v/>
      </c>
      <c r="O2882" s="81" t="str">
        <f aca="false">IF(N2882&lt;&gt;"","",M2882)</f>
        <v/>
      </c>
      <c r="P2882" s="82" t="str">
        <f aca="false">IF(A2882="Composição",B2882,"")</f>
        <v/>
      </c>
      <c r="Q2882" s="81" t="str">
        <f aca="false">IF(P2882&lt;&gt;"",SUMIF(L2882:L2882,L2882,N2882:N2882),"")</f>
        <v/>
      </c>
      <c r="R2882" s="81" t="str">
        <f aca="false">IF(P2882&lt;&gt;"",SUMIF(L2882:L2882,L2882,O2882:O2882),"")</f>
        <v/>
      </c>
    </row>
    <row r="2883" customFormat="false" ht="15" hidden="false" customHeight="true" outlineLevel="0" collapsed="false">
      <c r="A2883" s="83"/>
      <c r="B2883" s="84" t="s">
        <v>655</v>
      </c>
      <c r="C2883" s="83" t="s">
        <v>656</v>
      </c>
      <c r="D2883" s="83" t="s">
        <v>657</v>
      </c>
      <c r="E2883" s="83" t="s">
        <v>658</v>
      </c>
      <c r="F2883" s="83"/>
      <c r="G2883" s="85" t="s">
        <v>659</v>
      </c>
      <c r="H2883" s="84" t="s">
        <v>660</v>
      </c>
      <c r="I2883" s="84" t="s">
        <v>661</v>
      </c>
      <c r="J2883" s="84" t="s">
        <v>662</v>
      </c>
      <c r="L2883" s="63" t="n">
        <f aca="false">IF(AND(A2884&lt;&gt;"",A2883=""),L2882+1,L2882)</f>
        <v>282</v>
      </c>
      <c r="M2883" s="80" t="str">
        <f aca="false">IF(OR(A2883="Insumo",A2883="Composição Auxiliar"),J2883,"")</f>
        <v/>
      </c>
      <c r="N2883" s="81" t="str">
        <f aca="false">IF(E2883="Mão de Obra",J2883,"")</f>
        <v/>
      </c>
      <c r="O2883" s="81" t="str">
        <f aca="false">IF(N2883&lt;&gt;"","",M2883)</f>
        <v/>
      </c>
      <c r="P2883" s="82" t="str">
        <f aca="false">IF(A2883="Composição",B2883,"")</f>
        <v/>
      </c>
      <c r="Q2883" s="81" t="str">
        <f aca="false">IF(P2883&lt;&gt;"",SUMIF(L2883:L2883,L2883,N2883:N2883),"")</f>
        <v/>
      </c>
      <c r="R2883" s="81" t="str">
        <f aca="false">IF(P2883&lt;&gt;"",SUMIF(L2883:L2883,L2883,O2883:O2883),"")</f>
        <v/>
      </c>
    </row>
    <row r="2884" customFormat="false" ht="38.25" hidden="false" customHeight="true" outlineLevel="0" collapsed="false">
      <c r="A2884" s="86" t="s">
        <v>663</v>
      </c>
      <c r="B2884" s="87" t="s">
        <v>956</v>
      </c>
      <c r="C2884" s="86" t="s">
        <v>664</v>
      </c>
      <c r="D2884" s="86" t="s">
        <v>957</v>
      </c>
      <c r="E2884" s="86" t="s">
        <v>675</v>
      </c>
      <c r="F2884" s="86"/>
      <c r="G2884" s="88" t="s">
        <v>925</v>
      </c>
      <c r="H2884" s="89" t="n">
        <v>1</v>
      </c>
      <c r="I2884" s="90" t="n">
        <f aca="false">SUMIF(L:L,$L2884,M:M)</f>
        <v>12.4</v>
      </c>
      <c r="J2884" s="90" t="n">
        <f aca="false">TRUNC(H2884*I2884,2)</f>
        <v>12.4</v>
      </c>
      <c r="L2884" s="63" t="n">
        <f aca="false">IF(AND(A2885&lt;&gt;"",A2884=""),L2883+1,L2883)</f>
        <v>282</v>
      </c>
      <c r="M2884" s="80" t="str">
        <f aca="false">IF(OR(A2884="Insumo",A2884="Composição Auxiliar"),J2884,"")</f>
        <v/>
      </c>
      <c r="N2884" s="81" t="str">
        <f aca="false">IF(E2884="Mão de Obra",J2884,"")</f>
        <v/>
      </c>
      <c r="O2884" s="81" t="str">
        <f aca="false">IF(N2884&lt;&gt;"","",M2884)</f>
        <v/>
      </c>
      <c r="P2884" s="82" t="str">
        <f aca="false">IF(A2884="Composição",B2884,"")</f>
        <v> 92762 </v>
      </c>
      <c r="Q2884" s="81" t="n">
        <f aca="false">IF(P2884&lt;&gt;"",SUMIF(L2884:L2884,L2884,N2884:N2884),"")</f>
        <v>0</v>
      </c>
      <c r="R2884" s="81" t="n">
        <f aca="false">IF(P2884&lt;&gt;"",SUMIF(L2884:L2884,L2884,O2884:O2884),"")</f>
        <v>0</v>
      </c>
    </row>
    <row r="2885" customFormat="false" ht="25.5" hidden="false" customHeight="true" outlineLevel="0" collapsed="false">
      <c r="A2885" s="91" t="s">
        <v>668</v>
      </c>
      <c r="B2885" s="92" t="s">
        <v>1771</v>
      </c>
      <c r="C2885" s="91" t="s">
        <v>664</v>
      </c>
      <c r="D2885" s="91" t="s">
        <v>1772</v>
      </c>
      <c r="E2885" s="91" t="s">
        <v>671</v>
      </c>
      <c r="F2885" s="91"/>
      <c r="G2885" s="93" t="s">
        <v>672</v>
      </c>
      <c r="H2885" s="94" t="n">
        <v>0.0064</v>
      </c>
      <c r="I2885" s="95" t="n">
        <f aca="false">SUMIFS(J:J,A:A,"Composição",B:B,$B2885)</f>
        <v>18.94</v>
      </c>
      <c r="J2885" s="95" t="n">
        <f aca="false">TRUNC(H2885*I2885,2)</f>
        <v>0.12</v>
      </c>
      <c r="L2885" s="63" t="n">
        <f aca="false">IF(AND(A2886&lt;&gt;"",A2885=""),L2884+1,L2884)</f>
        <v>282</v>
      </c>
      <c r="M2885" s="80" t="n">
        <f aca="false">IF(OR(A2885="Insumo",A2885="Composição Auxiliar"),J2885,"")</f>
        <v>0.12</v>
      </c>
      <c r="N2885" s="81" t="str">
        <f aca="false">IF(E2885="Mão de Obra",J2885,"")</f>
        <v/>
      </c>
      <c r="O2885" s="81" t="n">
        <f aca="false">IF(N2885&lt;&gt;"","",M2885)</f>
        <v>0.12</v>
      </c>
      <c r="P2885" s="82" t="str">
        <f aca="false">IF(A2885="Composição",B2885,"")</f>
        <v/>
      </c>
      <c r="Q2885" s="81" t="str">
        <f aca="false">IF(P2885&lt;&gt;"",SUMIF(L2885:L2885,L2885,N2885:N2885),"")</f>
        <v/>
      </c>
      <c r="R2885" s="81" t="str">
        <f aca="false">IF(P2885&lt;&gt;"",SUMIF(L2885:L2885,L2885,O2885:O2885),"")</f>
        <v/>
      </c>
    </row>
    <row r="2886" customFormat="false" ht="25.5" hidden="false" customHeight="true" outlineLevel="0" collapsed="false">
      <c r="A2886" s="91" t="s">
        <v>668</v>
      </c>
      <c r="B2886" s="92" t="s">
        <v>1822</v>
      </c>
      <c r="C2886" s="91" t="s">
        <v>664</v>
      </c>
      <c r="D2886" s="91" t="s">
        <v>1823</v>
      </c>
      <c r="E2886" s="91" t="s">
        <v>675</v>
      </c>
      <c r="F2886" s="91"/>
      <c r="G2886" s="93" t="s">
        <v>925</v>
      </c>
      <c r="H2886" s="94" t="n">
        <v>1</v>
      </c>
      <c r="I2886" s="95" t="n">
        <f aca="false">SUMIFS(J:J,A:A,"Composição",B:B,$B2886)</f>
        <v>10.73</v>
      </c>
      <c r="J2886" s="95" t="n">
        <f aca="false">TRUNC(H2886*I2886,2)</f>
        <v>10.73</v>
      </c>
      <c r="L2886" s="63" t="n">
        <f aca="false">IF(AND(A2887&lt;&gt;"",A2886=""),L2885+1,L2885)</f>
        <v>282</v>
      </c>
      <c r="M2886" s="80" t="n">
        <f aca="false">IF(OR(A2886="Insumo",A2886="Composição Auxiliar"),J2886,"")</f>
        <v>10.73</v>
      </c>
      <c r="N2886" s="81" t="str">
        <f aca="false">IF(E2886="Mão de Obra",J2886,"")</f>
        <v/>
      </c>
      <c r="O2886" s="81" t="n">
        <f aca="false">IF(N2886&lt;&gt;"","",M2886)</f>
        <v>10.73</v>
      </c>
      <c r="P2886" s="82" t="str">
        <f aca="false">IF(A2886="Composição",B2886,"")</f>
        <v/>
      </c>
      <c r="Q2886" s="81" t="str">
        <f aca="false">IF(P2886&lt;&gt;"",SUMIF(L2886:L2886,L2886,N2886:N2886),"")</f>
        <v/>
      </c>
      <c r="R2886" s="81" t="str">
        <f aca="false">IF(P2886&lt;&gt;"",SUMIF(L2886:L2886,L2886,O2886:O2886),"")</f>
        <v/>
      </c>
    </row>
    <row r="2887" customFormat="false" ht="25.5" hidden="false" customHeight="true" outlineLevel="0" collapsed="false">
      <c r="A2887" s="91" t="s">
        <v>668</v>
      </c>
      <c r="B2887" s="92" t="s">
        <v>1817</v>
      </c>
      <c r="C2887" s="91" t="s">
        <v>664</v>
      </c>
      <c r="D2887" s="91" t="s">
        <v>1818</v>
      </c>
      <c r="E2887" s="91" t="s">
        <v>671</v>
      </c>
      <c r="F2887" s="91"/>
      <c r="G2887" s="93" t="s">
        <v>672</v>
      </c>
      <c r="H2887" s="94" t="n">
        <v>0.0392</v>
      </c>
      <c r="I2887" s="95" t="n">
        <f aca="false">SUMIFS(J:J,A:A,"Composição",B:B,$B2887)</f>
        <v>23.5</v>
      </c>
      <c r="J2887" s="95" t="n">
        <f aca="false">TRUNC(H2887*I2887,2)</f>
        <v>0.92</v>
      </c>
      <c r="L2887" s="63" t="n">
        <f aca="false">IF(AND(A2888&lt;&gt;"",A2887=""),L2886+1,L2886)</f>
        <v>282</v>
      </c>
      <c r="M2887" s="80" t="n">
        <f aca="false">IF(OR(A2887="Insumo",A2887="Composição Auxiliar"),J2887,"")</f>
        <v>0.92</v>
      </c>
      <c r="N2887" s="81" t="str">
        <f aca="false">IF(E2887="Mão de Obra",J2887,"")</f>
        <v/>
      </c>
      <c r="O2887" s="81" t="n">
        <f aca="false">IF(N2887&lt;&gt;"","",M2887)</f>
        <v>0.92</v>
      </c>
      <c r="P2887" s="82" t="str">
        <f aca="false">IF(A2887="Composição",B2887,"")</f>
        <v/>
      </c>
      <c r="Q2887" s="81" t="str">
        <f aca="false">IF(P2887&lt;&gt;"",SUMIF(L2887:L2887,L2887,N2887:N2887),"")</f>
        <v/>
      </c>
      <c r="R2887" s="81" t="str">
        <f aca="false">IF(P2887&lt;&gt;"",SUMIF(L2887:L2887,L2887,O2887:O2887),"")</f>
        <v/>
      </c>
    </row>
    <row r="2888" customFormat="false" ht="25.5" hidden="false" customHeight="false" outlineLevel="0" collapsed="false">
      <c r="A2888" s="96" t="s">
        <v>679</v>
      </c>
      <c r="B2888" s="97" t="s">
        <v>1100</v>
      </c>
      <c r="C2888" s="96" t="str">
        <f aca="false">VLOOKUP(B2888,INSUMOS!$A:$I,2,0)</f>
        <v>SINAPI</v>
      </c>
      <c r="D2888" s="96" t="str">
        <f aca="false">VLOOKUP(B2888,INSUMOS!$A:$I,3,0)</f>
        <v>ESPACADOR / DISTANCIADOR CIRCULAR COM ENTRADA LATERAL, EM PLASTICO, PARA VERGALHAO *4,2 A 12,5* MM, COBRIMENTO 20 MM</v>
      </c>
      <c r="E2888" s="98" t="str">
        <f aca="false">VLOOKUP(B2888,INSUMOS!$A:$I,4,0)</f>
        <v>Material</v>
      </c>
      <c r="F2888" s="98"/>
      <c r="G2888" s="99" t="str">
        <f aca="false">VLOOKUP(B2888,INSUMOS!$A:$I,5,0)</f>
        <v>UN</v>
      </c>
      <c r="H2888" s="100" t="n">
        <v>0.543</v>
      </c>
      <c r="I2888" s="101" t="n">
        <f aca="false">VLOOKUP(B2888,INSUMOS!$A:$I,8,0)</f>
        <v>0.22</v>
      </c>
      <c r="J2888" s="101" t="n">
        <f aca="false">TRUNC(H2888*I2888,2)</f>
        <v>0.11</v>
      </c>
      <c r="L2888" s="63" t="n">
        <f aca="false">IF(AND(A2889&lt;&gt;"",A2888=""),L2887+1,L2887)</f>
        <v>282</v>
      </c>
      <c r="M2888" s="80" t="n">
        <f aca="false">IF(OR(A2888="Insumo",A2888="Composição Auxiliar"),J2888,"")</f>
        <v>0.11</v>
      </c>
      <c r="N2888" s="81" t="str">
        <f aca="false">IF(E2888="Mão de Obra",J2888,"")</f>
        <v/>
      </c>
      <c r="O2888" s="81" t="n">
        <f aca="false">IF(N2888&lt;&gt;"","",M2888)</f>
        <v>0.11</v>
      </c>
      <c r="P2888" s="82" t="str">
        <f aca="false">IF(A2888="Composição",B2888,"")</f>
        <v/>
      </c>
      <c r="Q2888" s="81" t="str">
        <f aca="false">IF(P2888&lt;&gt;"",SUMIF(L2888:L2888,L2888,N2888:N2888),"")</f>
        <v/>
      </c>
      <c r="R2888" s="81" t="str">
        <f aca="false">IF(P2888&lt;&gt;"",SUMIF(L2888:L2888,L2888,O2888:O2888),"")</f>
        <v/>
      </c>
    </row>
    <row r="2889" customFormat="false" ht="25.5" hidden="false" customHeight="false" outlineLevel="0" collapsed="false">
      <c r="A2889" s="96" t="s">
        <v>679</v>
      </c>
      <c r="B2889" s="97" t="s">
        <v>1824</v>
      </c>
      <c r="C2889" s="96" t="str">
        <f aca="false">VLOOKUP(B2889,INSUMOS!$A:$I,2,0)</f>
        <v>SINAPI</v>
      </c>
      <c r="D2889" s="96" t="str">
        <f aca="false">VLOOKUP(B2889,INSUMOS!$A:$I,3,0)</f>
        <v>ARAME RECOZIDO 16 BWG, D = 1,65 MM (0,016 KG/M) OU 18 BWG, D = 1,25 MM (0,01 KG/M)</v>
      </c>
      <c r="E2889" s="98" t="str">
        <f aca="false">VLOOKUP(B2889,INSUMOS!$A:$I,4,0)</f>
        <v>Material</v>
      </c>
      <c r="F2889" s="98"/>
      <c r="G2889" s="99" t="str">
        <f aca="false">VLOOKUP(B2889,INSUMOS!$A:$I,5,0)</f>
        <v>KG</v>
      </c>
      <c r="H2889" s="100" t="n">
        <v>0.025</v>
      </c>
      <c r="I2889" s="101" t="n">
        <f aca="false">VLOOKUP(B2889,INSUMOS!$A:$I,8,0)</f>
        <v>21</v>
      </c>
      <c r="J2889" s="101" t="n">
        <f aca="false">TRUNC(H2889*I2889,2)</f>
        <v>0.52</v>
      </c>
      <c r="L2889" s="63" t="n">
        <f aca="false">IF(AND(A2890&lt;&gt;"",A2889=""),L2888+1,L2888)</f>
        <v>282</v>
      </c>
      <c r="M2889" s="80" t="n">
        <f aca="false">IF(OR(A2889="Insumo",A2889="Composição Auxiliar"),J2889,"")</f>
        <v>0.52</v>
      </c>
      <c r="N2889" s="81" t="str">
        <f aca="false">IF(E2889="Mão de Obra",J2889,"")</f>
        <v/>
      </c>
      <c r="O2889" s="81" t="n">
        <f aca="false">IF(N2889&lt;&gt;"","",M2889)</f>
        <v>0.52</v>
      </c>
      <c r="P2889" s="82" t="str">
        <f aca="false">IF(A2889="Composição",B2889,"")</f>
        <v/>
      </c>
      <c r="Q2889" s="81" t="str">
        <f aca="false">IF(P2889&lt;&gt;"",SUMIF(L2889:L2889,L2889,N2889:N2889),"")</f>
        <v/>
      </c>
      <c r="R2889" s="81" t="str">
        <f aca="false">IF(P2889&lt;&gt;"",SUMIF(L2889:L2889,L2889,O2889:O2889),"")</f>
        <v/>
      </c>
    </row>
    <row r="2890" customFormat="false" ht="14.25" hidden="false" customHeight="false" outlineLevel="0" collapsed="false">
      <c r="A2890" s="102"/>
      <c r="B2890" s="102"/>
      <c r="C2890" s="102"/>
      <c r="D2890" s="102"/>
      <c r="E2890" s="102"/>
      <c r="F2890" s="103"/>
      <c r="G2890" s="102"/>
      <c r="H2890" s="103"/>
      <c r="I2890" s="102"/>
      <c r="J2890" s="103"/>
      <c r="L2890" s="63" t="n">
        <f aca="false">IF(AND(A2891&lt;&gt;"",A2890=""),L2889+1,L2889)</f>
        <v>282</v>
      </c>
      <c r="M2890" s="80" t="str">
        <f aca="false">IF(OR(A2890="Insumo",A2890="Composição Auxiliar"),J2890,"")</f>
        <v/>
      </c>
      <c r="N2890" s="81" t="str">
        <f aca="false">IF(E2890="Mão de Obra",J2890,"")</f>
        <v/>
      </c>
      <c r="O2890" s="81" t="str">
        <f aca="false">IF(N2890&lt;&gt;"","",M2890)</f>
        <v/>
      </c>
      <c r="P2890" s="82" t="str">
        <f aca="false">IF(A2890="Composição",B2890,"")</f>
        <v/>
      </c>
      <c r="Q2890" s="81" t="str">
        <f aca="false">IF(P2890&lt;&gt;"",SUMIF(L2890:L2890,L2890,N2890:N2890),"")</f>
        <v/>
      </c>
      <c r="R2890" s="81" t="str">
        <f aca="false">IF(P2890&lt;&gt;"",SUMIF(L2890:L2890,L2890,O2890:O2890),"")</f>
        <v/>
      </c>
    </row>
    <row r="2891" customFormat="false" ht="15" hidden="false" customHeight="false" outlineLevel="0" collapsed="false">
      <c r="A2891" s="102"/>
      <c r="B2891" s="102"/>
      <c r="C2891" s="102"/>
      <c r="D2891" s="102"/>
      <c r="E2891" s="102"/>
      <c r="F2891" s="103"/>
      <c r="G2891" s="102"/>
      <c r="H2891" s="104"/>
      <c r="I2891" s="104"/>
      <c r="J2891" s="103"/>
      <c r="L2891" s="63" t="n">
        <f aca="false">IF(AND(A2892&lt;&gt;"",A2891=""),L2890+1,L2890)</f>
        <v>282</v>
      </c>
      <c r="M2891" s="80" t="str">
        <f aca="false">IF(OR(A2891="Insumo",A2891="Composição Auxiliar"),J2891,"")</f>
        <v/>
      </c>
      <c r="N2891" s="81" t="str">
        <f aca="false">IF(E2891="Mão de Obra",J2891,"")</f>
        <v/>
      </c>
      <c r="O2891" s="81" t="str">
        <f aca="false">IF(N2891&lt;&gt;"","",M2891)</f>
        <v/>
      </c>
      <c r="P2891" s="82" t="str">
        <f aca="false">IF(A2891="Composição",B2891,"")</f>
        <v/>
      </c>
      <c r="Q2891" s="81" t="str">
        <f aca="false">IF(P2891&lt;&gt;"",SUMIF(L2891:L2891,L2891,N2891:N2891),"")</f>
        <v/>
      </c>
      <c r="R2891" s="81" t="str">
        <f aca="false">IF(P2891&lt;&gt;"",SUMIF(L2891:L2891,L2891,O2891:O2891),"")</f>
        <v/>
      </c>
    </row>
    <row r="2892" customFormat="false" ht="15" hidden="false" customHeight="false" outlineLevel="0" collapsed="false">
      <c r="A2892" s="108"/>
      <c r="B2892" s="108"/>
      <c r="C2892" s="108"/>
      <c r="D2892" s="108"/>
      <c r="E2892" s="108"/>
      <c r="F2892" s="108"/>
      <c r="G2892" s="108"/>
      <c r="H2892" s="108"/>
      <c r="I2892" s="108"/>
      <c r="J2892" s="108"/>
      <c r="L2892" s="63" t="n">
        <f aca="false">IF(AND(A2893&lt;&gt;"",A2892=""),L2891+1,L2891)</f>
        <v>282</v>
      </c>
      <c r="M2892" s="80" t="str">
        <f aca="false">IF(OR(A2892="Insumo",A2892="Composição Auxiliar"),J2892,"")</f>
        <v/>
      </c>
      <c r="N2892" s="81" t="str">
        <f aca="false">IF(E2892="Mão de Obra",J2892,"")</f>
        <v/>
      </c>
      <c r="O2892" s="81" t="str">
        <f aca="false">IF(N2892&lt;&gt;"","",M2892)</f>
        <v/>
      </c>
      <c r="P2892" s="82" t="str">
        <f aca="false">IF(A2892="Composição",B2892,"")</f>
        <v/>
      </c>
      <c r="Q2892" s="81" t="str">
        <f aca="false">IF(P2892&lt;&gt;"",SUMIF(L2892:L2892,L2892,N2892:N2892),"")</f>
        <v/>
      </c>
      <c r="R2892" s="81" t="str">
        <f aca="false">IF(P2892&lt;&gt;"",SUMIF(L2892:L2892,L2892,O2892:O2892),"")</f>
        <v/>
      </c>
    </row>
    <row r="2893" customFormat="false" ht="15" hidden="false" customHeight="true" outlineLevel="0" collapsed="false">
      <c r="A2893" s="83"/>
      <c r="B2893" s="84" t="s">
        <v>655</v>
      </c>
      <c r="C2893" s="83" t="s">
        <v>656</v>
      </c>
      <c r="D2893" s="83" t="s">
        <v>657</v>
      </c>
      <c r="E2893" s="83" t="s">
        <v>658</v>
      </c>
      <c r="F2893" s="83"/>
      <c r="G2893" s="85" t="s">
        <v>659</v>
      </c>
      <c r="H2893" s="84" t="s">
        <v>660</v>
      </c>
      <c r="I2893" s="84" t="s">
        <v>661</v>
      </c>
      <c r="J2893" s="84" t="s">
        <v>662</v>
      </c>
      <c r="L2893" s="63" t="n">
        <f aca="false">IF(AND(A2894&lt;&gt;"",A2893=""),L2892+1,L2892)</f>
        <v>283</v>
      </c>
      <c r="M2893" s="80" t="str">
        <f aca="false">IF(OR(A2893="Insumo",A2893="Composição Auxiliar"),J2893,"")</f>
        <v/>
      </c>
      <c r="N2893" s="81" t="str">
        <f aca="false">IF(E2893="Mão de Obra",J2893,"")</f>
        <v/>
      </c>
      <c r="O2893" s="81" t="str">
        <f aca="false">IF(N2893&lt;&gt;"","",M2893)</f>
        <v/>
      </c>
      <c r="P2893" s="82" t="str">
        <f aca="false">IF(A2893="Composição",B2893,"")</f>
        <v/>
      </c>
      <c r="Q2893" s="81" t="str">
        <f aca="false">IF(P2893&lt;&gt;"",SUMIF(L2893:L2893,L2893,N2893:N2893),"")</f>
        <v/>
      </c>
      <c r="R2893" s="81" t="str">
        <f aca="false">IF(P2893&lt;&gt;"",SUMIF(L2893:L2893,L2893,O2893:O2893),"")</f>
        <v/>
      </c>
    </row>
    <row r="2894" customFormat="false" ht="38.25" hidden="false" customHeight="true" outlineLevel="0" collapsed="false">
      <c r="A2894" s="86" t="s">
        <v>663</v>
      </c>
      <c r="B2894" s="87" t="s">
        <v>954</v>
      </c>
      <c r="C2894" s="86" t="s">
        <v>664</v>
      </c>
      <c r="D2894" s="86" t="s">
        <v>955</v>
      </c>
      <c r="E2894" s="86" t="s">
        <v>675</v>
      </c>
      <c r="F2894" s="86"/>
      <c r="G2894" s="88" t="s">
        <v>925</v>
      </c>
      <c r="H2894" s="89" t="n">
        <v>1</v>
      </c>
      <c r="I2894" s="90" t="n">
        <f aca="false">SUMIF(L:L,$L2894,M:M)</f>
        <v>10.49</v>
      </c>
      <c r="J2894" s="90" t="n">
        <f aca="false">TRUNC(H2894*I2894,2)</f>
        <v>10.49</v>
      </c>
      <c r="L2894" s="63" t="n">
        <f aca="false">IF(AND(A2895&lt;&gt;"",A2894=""),L2893+1,L2893)</f>
        <v>283</v>
      </c>
      <c r="M2894" s="80" t="str">
        <f aca="false">IF(OR(A2894="Insumo",A2894="Composição Auxiliar"),J2894,"")</f>
        <v/>
      </c>
      <c r="N2894" s="81" t="str">
        <f aca="false">IF(E2894="Mão de Obra",J2894,"")</f>
        <v/>
      </c>
      <c r="O2894" s="81" t="str">
        <f aca="false">IF(N2894&lt;&gt;"","",M2894)</f>
        <v/>
      </c>
      <c r="P2894" s="82" t="str">
        <f aca="false">IF(A2894="Composição",B2894,"")</f>
        <v> 92763 </v>
      </c>
      <c r="Q2894" s="81" t="n">
        <f aca="false">IF(P2894&lt;&gt;"",SUMIF(L2894:L2894,L2894,N2894:N2894),"")</f>
        <v>0</v>
      </c>
      <c r="R2894" s="81" t="n">
        <f aca="false">IF(P2894&lt;&gt;"",SUMIF(L2894:L2894,L2894,O2894:O2894),"")</f>
        <v>0</v>
      </c>
    </row>
    <row r="2895" customFormat="false" ht="25.5" hidden="false" customHeight="true" outlineLevel="0" collapsed="false">
      <c r="A2895" s="91" t="s">
        <v>668</v>
      </c>
      <c r="B2895" s="92" t="s">
        <v>1817</v>
      </c>
      <c r="C2895" s="91" t="s">
        <v>664</v>
      </c>
      <c r="D2895" s="91" t="s">
        <v>1818</v>
      </c>
      <c r="E2895" s="91" t="s">
        <v>671</v>
      </c>
      <c r="F2895" s="91"/>
      <c r="G2895" s="93" t="s">
        <v>672</v>
      </c>
      <c r="H2895" s="94" t="n">
        <v>0.0257</v>
      </c>
      <c r="I2895" s="95" t="n">
        <f aca="false">SUMIFS(J:J,A:A,"Composição",B:B,$B2895)</f>
        <v>23.5</v>
      </c>
      <c r="J2895" s="95" t="n">
        <f aca="false">TRUNC(H2895*I2895,2)</f>
        <v>0.6</v>
      </c>
      <c r="L2895" s="63" t="n">
        <f aca="false">IF(AND(A2896&lt;&gt;"",A2895=""),L2894+1,L2894)</f>
        <v>283</v>
      </c>
      <c r="M2895" s="80" t="n">
        <f aca="false">IF(OR(A2895="Insumo",A2895="Composição Auxiliar"),J2895,"")</f>
        <v>0.6</v>
      </c>
      <c r="N2895" s="81" t="str">
        <f aca="false">IF(E2895="Mão de Obra",J2895,"")</f>
        <v/>
      </c>
      <c r="O2895" s="81" t="n">
        <f aca="false">IF(N2895&lt;&gt;"","",M2895)</f>
        <v>0.6</v>
      </c>
      <c r="P2895" s="82" t="str">
        <f aca="false">IF(A2895="Composição",B2895,"")</f>
        <v/>
      </c>
      <c r="Q2895" s="81" t="str">
        <f aca="false">IF(P2895&lt;&gt;"",SUMIF(L2895:L2895,L2895,N2895:N2895),"")</f>
        <v/>
      </c>
      <c r="R2895" s="81" t="str">
        <f aca="false">IF(P2895&lt;&gt;"",SUMIF(L2895:L2895,L2895,O2895:O2895),"")</f>
        <v/>
      </c>
    </row>
    <row r="2896" customFormat="false" ht="25.5" hidden="false" customHeight="true" outlineLevel="0" collapsed="false">
      <c r="A2896" s="91" t="s">
        <v>668</v>
      </c>
      <c r="B2896" s="92" t="s">
        <v>1771</v>
      </c>
      <c r="C2896" s="91" t="s">
        <v>664</v>
      </c>
      <c r="D2896" s="91" t="s">
        <v>1772</v>
      </c>
      <c r="E2896" s="91" t="s">
        <v>671</v>
      </c>
      <c r="F2896" s="91"/>
      <c r="G2896" s="93" t="s">
        <v>672</v>
      </c>
      <c r="H2896" s="94" t="n">
        <v>0.0042</v>
      </c>
      <c r="I2896" s="95" t="n">
        <f aca="false">SUMIFS(J:J,A:A,"Composição",B:B,$B2896)</f>
        <v>18.94</v>
      </c>
      <c r="J2896" s="95" t="n">
        <f aca="false">TRUNC(H2896*I2896,2)</f>
        <v>0.07</v>
      </c>
      <c r="L2896" s="63" t="n">
        <f aca="false">IF(AND(A2897&lt;&gt;"",A2896=""),L2895+1,L2895)</f>
        <v>283</v>
      </c>
      <c r="M2896" s="80" t="n">
        <f aca="false">IF(OR(A2896="Insumo",A2896="Composição Auxiliar"),J2896,"")</f>
        <v>0.07</v>
      </c>
      <c r="N2896" s="81" t="str">
        <f aca="false">IF(E2896="Mão de Obra",J2896,"")</f>
        <v/>
      </c>
      <c r="O2896" s="81" t="n">
        <f aca="false">IF(N2896&lt;&gt;"","",M2896)</f>
        <v>0.07</v>
      </c>
      <c r="P2896" s="82" t="str">
        <f aca="false">IF(A2896="Composição",B2896,"")</f>
        <v/>
      </c>
      <c r="Q2896" s="81" t="str">
        <f aca="false">IF(P2896&lt;&gt;"",SUMIF(L2896:L2896,L2896,N2896:N2896),"")</f>
        <v/>
      </c>
      <c r="R2896" s="81" t="str">
        <f aca="false">IF(P2896&lt;&gt;"",SUMIF(L2896:L2896,L2896,O2896:O2896),"")</f>
        <v/>
      </c>
    </row>
    <row r="2897" customFormat="false" ht="25.5" hidden="false" customHeight="true" outlineLevel="0" collapsed="false">
      <c r="A2897" s="91" t="s">
        <v>668</v>
      </c>
      <c r="B2897" s="92" t="s">
        <v>1825</v>
      </c>
      <c r="C2897" s="91" t="s">
        <v>664</v>
      </c>
      <c r="D2897" s="91" t="s">
        <v>1826</v>
      </c>
      <c r="E2897" s="91" t="s">
        <v>675</v>
      </c>
      <c r="F2897" s="91"/>
      <c r="G2897" s="93" t="s">
        <v>925</v>
      </c>
      <c r="H2897" s="94" t="n">
        <v>1</v>
      </c>
      <c r="I2897" s="95" t="n">
        <f aca="false">SUMIFS(J:J,A:A,"Composição",B:B,$B2897)</f>
        <v>9.22</v>
      </c>
      <c r="J2897" s="95" t="n">
        <f aca="false">TRUNC(H2897*I2897,2)</f>
        <v>9.22</v>
      </c>
      <c r="L2897" s="63" t="n">
        <f aca="false">IF(AND(A2898&lt;&gt;"",A2897=""),L2896+1,L2896)</f>
        <v>283</v>
      </c>
      <c r="M2897" s="80" t="n">
        <f aca="false">IF(OR(A2897="Insumo",A2897="Composição Auxiliar"),J2897,"")</f>
        <v>9.22</v>
      </c>
      <c r="N2897" s="81" t="str">
        <f aca="false">IF(E2897="Mão de Obra",J2897,"")</f>
        <v/>
      </c>
      <c r="O2897" s="81" t="n">
        <f aca="false">IF(N2897&lt;&gt;"","",M2897)</f>
        <v>9.22</v>
      </c>
      <c r="P2897" s="82" t="str">
        <f aca="false">IF(A2897="Composição",B2897,"")</f>
        <v/>
      </c>
      <c r="Q2897" s="81" t="str">
        <f aca="false">IF(P2897&lt;&gt;"",SUMIF(L2897:L2897,L2897,N2897:N2897),"")</f>
        <v/>
      </c>
      <c r="R2897" s="81" t="str">
        <f aca="false">IF(P2897&lt;&gt;"",SUMIF(L2897:L2897,L2897,O2897:O2897),"")</f>
        <v/>
      </c>
    </row>
    <row r="2898" customFormat="false" ht="25.5" hidden="false" customHeight="false" outlineLevel="0" collapsed="false">
      <c r="A2898" s="96" t="s">
        <v>679</v>
      </c>
      <c r="B2898" s="97" t="s">
        <v>1100</v>
      </c>
      <c r="C2898" s="96" t="str">
        <f aca="false">VLOOKUP(B2898,INSUMOS!$A:$I,2,0)</f>
        <v>SINAPI</v>
      </c>
      <c r="D2898" s="96" t="str">
        <f aca="false">VLOOKUP(B2898,INSUMOS!$A:$I,3,0)</f>
        <v>ESPACADOR / DISTANCIADOR CIRCULAR COM ENTRADA LATERAL, EM PLASTICO, PARA VERGALHAO *4,2 A 12,5* MM, COBRIMENTO 20 MM</v>
      </c>
      <c r="E2898" s="98" t="str">
        <f aca="false">VLOOKUP(B2898,INSUMOS!$A:$I,4,0)</f>
        <v>Material</v>
      </c>
      <c r="F2898" s="98"/>
      <c r="G2898" s="99" t="str">
        <f aca="false">VLOOKUP(B2898,INSUMOS!$A:$I,5,0)</f>
        <v>UN</v>
      </c>
      <c r="H2898" s="100" t="n">
        <v>0.367</v>
      </c>
      <c r="I2898" s="101" t="n">
        <f aca="false">VLOOKUP(B2898,INSUMOS!$A:$I,8,0)</f>
        <v>0.22</v>
      </c>
      <c r="J2898" s="101" t="n">
        <f aca="false">TRUNC(H2898*I2898,2)</f>
        <v>0.08</v>
      </c>
      <c r="L2898" s="63" t="n">
        <f aca="false">IF(AND(A2899&lt;&gt;"",A2898=""),L2897+1,L2897)</f>
        <v>283</v>
      </c>
      <c r="M2898" s="80" t="n">
        <f aca="false">IF(OR(A2898="Insumo",A2898="Composição Auxiliar"),J2898,"")</f>
        <v>0.08</v>
      </c>
      <c r="N2898" s="81" t="str">
        <f aca="false">IF(E2898="Mão de Obra",J2898,"")</f>
        <v/>
      </c>
      <c r="O2898" s="81" t="n">
        <f aca="false">IF(N2898&lt;&gt;"","",M2898)</f>
        <v>0.08</v>
      </c>
      <c r="P2898" s="82" t="str">
        <f aca="false">IF(A2898="Composição",B2898,"")</f>
        <v/>
      </c>
      <c r="Q2898" s="81" t="str">
        <f aca="false">IF(P2898&lt;&gt;"",SUMIF(L2898:L2898,L2898,N2898:N2898),"")</f>
        <v/>
      </c>
      <c r="R2898" s="81" t="str">
        <f aca="false">IF(P2898&lt;&gt;"",SUMIF(L2898:L2898,L2898,O2898:O2898),"")</f>
        <v/>
      </c>
    </row>
    <row r="2899" customFormat="false" ht="25.5" hidden="false" customHeight="false" outlineLevel="0" collapsed="false">
      <c r="A2899" s="96" t="s">
        <v>679</v>
      </c>
      <c r="B2899" s="97" t="s">
        <v>1824</v>
      </c>
      <c r="C2899" s="96" t="str">
        <f aca="false">VLOOKUP(B2899,INSUMOS!$A:$I,2,0)</f>
        <v>SINAPI</v>
      </c>
      <c r="D2899" s="96" t="str">
        <f aca="false">VLOOKUP(B2899,INSUMOS!$A:$I,3,0)</f>
        <v>ARAME RECOZIDO 16 BWG, D = 1,65 MM (0,016 KG/M) OU 18 BWG, D = 1,25 MM (0,01 KG/M)</v>
      </c>
      <c r="E2899" s="98" t="str">
        <f aca="false">VLOOKUP(B2899,INSUMOS!$A:$I,4,0)</f>
        <v>Material</v>
      </c>
      <c r="F2899" s="98"/>
      <c r="G2899" s="99" t="str">
        <f aca="false">VLOOKUP(B2899,INSUMOS!$A:$I,5,0)</f>
        <v>KG</v>
      </c>
      <c r="H2899" s="100" t="n">
        <v>0.025</v>
      </c>
      <c r="I2899" s="101" t="n">
        <f aca="false">VLOOKUP(B2899,INSUMOS!$A:$I,8,0)</f>
        <v>21</v>
      </c>
      <c r="J2899" s="101" t="n">
        <f aca="false">TRUNC(H2899*I2899,2)</f>
        <v>0.52</v>
      </c>
      <c r="L2899" s="63" t="n">
        <f aca="false">IF(AND(A2900&lt;&gt;"",A2899=""),L2898+1,L2898)</f>
        <v>283</v>
      </c>
      <c r="M2899" s="80" t="n">
        <f aca="false">IF(OR(A2899="Insumo",A2899="Composição Auxiliar"),J2899,"")</f>
        <v>0.52</v>
      </c>
      <c r="N2899" s="81" t="str">
        <f aca="false">IF(E2899="Mão de Obra",J2899,"")</f>
        <v/>
      </c>
      <c r="O2899" s="81" t="n">
        <f aca="false">IF(N2899&lt;&gt;"","",M2899)</f>
        <v>0.52</v>
      </c>
      <c r="P2899" s="82" t="str">
        <f aca="false">IF(A2899="Composição",B2899,"")</f>
        <v/>
      </c>
      <c r="Q2899" s="81" t="str">
        <f aca="false">IF(P2899&lt;&gt;"",SUMIF(L2899:L2899,L2899,N2899:N2899),"")</f>
        <v/>
      </c>
      <c r="R2899" s="81" t="str">
        <f aca="false">IF(P2899&lt;&gt;"",SUMIF(L2899:L2899,L2899,O2899:O2899),"")</f>
        <v/>
      </c>
    </row>
    <row r="2900" customFormat="false" ht="14.25" hidden="false" customHeight="false" outlineLevel="0" collapsed="false">
      <c r="A2900" s="102"/>
      <c r="B2900" s="102"/>
      <c r="C2900" s="102"/>
      <c r="D2900" s="102"/>
      <c r="E2900" s="102"/>
      <c r="F2900" s="103"/>
      <c r="G2900" s="102"/>
      <c r="H2900" s="103"/>
      <c r="I2900" s="102"/>
      <c r="J2900" s="103"/>
      <c r="L2900" s="63" t="n">
        <f aca="false">IF(AND(A2901&lt;&gt;"",A2900=""),L2899+1,L2899)</f>
        <v>283</v>
      </c>
      <c r="M2900" s="80" t="str">
        <f aca="false">IF(OR(A2900="Insumo",A2900="Composição Auxiliar"),J2900,"")</f>
        <v/>
      </c>
      <c r="N2900" s="81" t="str">
        <f aca="false">IF(E2900="Mão de Obra",J2900,"")</f>
        <v/>
      </c>
      <c r="O2900" s="81" t="str">
        <f aca="false">IF(N2900&lt;&gt;"","",M2900)</f>
        <v/>
      </c>
      <c r="P2900" s="82" t="str">
        <f aca="false">IF(A2900="Composição",B2900,"")</f>
        <v/>
      </c>
      <c r="Q2900" s="81" t="str">
        <f aca="false">IF(P2900&lt;&gt;"",SUMIF(L2900:L2900,L2900,N2900:N2900),"")</f>
        <v/>
      </c>
      <c r="R2900" s="81" t="str">
        <f aca="false">IF(P2900&lt;&gt;"",SUMIF(L2900:L2900,L2900,O2900:O2900),"")</f>
        <v/>
      </c>
    </row>
    <row r="2901" customFormat="false" ht="15" hidden="false" customHeight="false" outlineLevel="0" collapsed="false">
      <c r="A2901" s="102"/>
      <c r="B2901" s="102"/>
      <c r="C2901" s="102"/>
      <c r="D2901" s="102"/>
      <c r="E2901" s="102"/>
      <c r="F2901" s="103"/>
      <c r="G2901" s="102"/>
      <c r="H2901" s="104"/>
      <c r="I2901" s="104"/>
      <c r="J2901" s="103"/>
      <c r="L2901" s="63" t="n">
        <f aca="false">IF(AND(A2902&lt;&gt;"",A2901=""),L2900+1,L2900)</f>
        <v>283</v>
      </c>
      <c r="M2901" s="80" t="str">
        <f aca="false">IF(OR(A2901="Insumo",A2901="Composição Auxiliar"),J2901,"")</f>
        <v/>
      </c>
      <c r="N2901" s="81" t="str">
        <f aca="false">IF(E2901="Mão de Obra",J2901,"")</f>
        <v/>
      </c>
      <c r="O2901" s="81" t="str">
        <f aca="false">IF(N2901&lt;&gt;"","",M2901)</f>
        <v/>
      </c>
      <c r="P2901" s="82" t="str">
        <f aca="false">IF(A2901="Composição",B2901,"")</f>
        <v/>
      </c>
      <c r="Q2901" s="81" t="str">
        <f aca="false">IF(P2901&lt;&gt;"",SUMIF(L2901:L2901,L2901,N2901:N2901),"")</f>
        <v/>
      </c>
      <c r="R2901" s="81" t="str">
        <f aca="false">IF(P2901&lt;&gt;"",SUMIF(L2901:L2901,L2901,O2901:O2901),"")</f>
        <v/>
      </c>
    </row>
    <row r="2902" customFormat="false" ht="15" hidden="false" customHeight="false" outlineLevel="0" collapsed="false">
      <c r="A2902" s="108"/>
      <c r="B2902" s="108"/>
      <c r="C2902" s="108"/>
      <c r="D2902" s="108"/>
      <c r="E2902" s="108"/>
      <c r="F2902" s="108"/>
      <c r="G2902" s="108"/>
      <c r="H2902" s="108"/>
      <c r="I2902" s="108"/>
      <c r="J2902" s="108"/>
      <c r="L2902" s="63" t="n">
        <f aca="false">IF(AND(A2903&lt;&gt;"",A2902=""),L2901+1,L2901)</f>
        <v>283</v>
      </c>
      <c r="M2902" s="80" t="str">
        <f aca="false">IF(OR(A2902="Insumo",A2902="Composição Auxiliar"),J2902,"")</f>
        <v/>
      </c>
      <c r="N2902" s="81" t="str">
        <f aca="false">IF(E2902="Mão de Obra",J2902,"")</f>
        <v/>
      </c>
      <c r="O2902" s="81" t="str">
        <f aca="false">IF(N2902&lt;&gt;"","",M2902)</f>
        <v/>
      </c>
      <c r="P2902" s="82" t="str">
        <f aca="false">IF(A2902="Composição",B2902,"")</f>
        <v/>
      </c>
      <c r="Q2902" s="81" t="str">
        <f aca="false">IF(P2902&lt;&gt;"",SUMIF(L2902:L2902,L2902,N2902:N2902),"")</f>
        <v/>
      </c>
      <c r="R2902" s="81" t="str">
        <f aca="false">IF(P2902&lt;&gt;"",SUMIF(L2902:L2902,L2902,O2902:O2902),"")</f>
        <v/>
      </c>
    </row>
    <row r="2903" customFormat="false" ht="15" hidden="false" customHeight="true" outlineLevel="0" collapsed="false">
      <c r="A2903" s="83"/>
      <c r="B2903" s="84" t="s">
        <v>655</v>
      </c>
      <c r="C2903" s="83" t="s">
        <v>656</v>
      </c>
      <c r="D2903" s="83" t="s">
        <v>657</v>
      </c>
      <c r="E2903" s="83" t="s">
        <v>658</v>
      </c>
      <c r="F2903" s="83"/>
      <c r="G2903" s="85" t="s">
        <v>659</v>
      </c>
      <c r="H2903" s="84" t="s">
        <v>660</v>
      </c>
      <c r="I2903" s="84" t="s">
        <v>661</v>
      </c>
      <c r="J2903" s="84" t="s">
        <v>662</v>
      </c>
      <c r="L2903" s="63" t="n">
        <f aca="false">IF(AND(A2904&lt;&gt;"",A2903=""),L2902+1,L2902)</f>
        <v>284</v>
      </c>
      <c r="M2903" s="80" t="str">
        <f aca="false">IF(OR(A2903="Insumo",A2903="Composição Auxiliar"),J2903,"")</f>
        <v/>
      </c>
      <c r="N2903" s="81" t="str">
        <f aca="false">IF(E2903="Mão de Obra",J2903,"")</f>
        <v/>
      </c>
      <c r="O2903" s="81" t="str">
        <f aca="false">IF(N2903&lt;&gt;"","",M2903)</f>
        <v/>
      </c>
      <c r="P2903" s="82" t="str">
        <f aca="false">IF(A2903="Composição",B2903,"")</f>
        <v/>
      </c>
      <c r="Q2903" s="81" t="str">
        <f aca="false">IF(P2903&lt;&gt;"",SUMIF(L2903:L2903,L2903,N2903:N2903),"")</f>
        <v/>
      </c>
      <c r="R2903" s="81" t="str">
        <f aca="false">IF(P2903&lt;&gt;"",SUMIF(L2903:L2903,L2903,O2903:O2903),"")</f>
        <v/>
      </c>
    </row>
    <row r="2904" customFormat="false" ht="38.25" hidden="false" customHeight="true" outlineLevel="0" collapsed="false">
      <c r="A2904" s="86" t="s">
        <v>663</v>
      </c>
      <c r="B2904" s="87" t="s">
        <v>1004</v>
      </c>
      <c r="C2904" s="86" t="s">
        <v>664</v>
      </c>
      <c r="D2904" s="86" t="s">
        <v>1005</v>
      </c>
      <c r="E2904" s="86" t="s">
        <v>675</v>
      </c>
      <c r="F2904" s="86"/>
      <c r="G2904" s="88" t="s">
        <v>925</v>
      </c>
      <c r="H2904" s="89" t="n">
        <v>1</v>
      </c>
      <c r="I2904" s="90" t="n">
        <f aca="false">SUMIF(L:L,$L2904,M:M)</f>
        <v>10.22</v>
      </c>
      <c r="J2904" s="90" t="n">
        <f aca="false">TRUNC(H2904*I2904,2)</f>
        <v>10.22</v>
      </c>
      <c r="L2904" s="63" t="n">
        <f aca="false">IF(AND(A2905&lt;&gt;"",A2904=""),L2903+1,L2903)</f>
        <v>284</v>
      </c>
      <c r="M2904" s="80" t="str">
        <f aca="false">IF(OR(A2904="Insumo",A2904="Composição Auxiliar"),J2904,"")</f>
        <v/>
      </c>
      <c r="N2904" s="81" t="str">
        <f aca="false">IF(E2904="Mão de Obra",J2904,"")</f>
        <v/>
      </c>
      <c r="O2904" s="81" t="str">
        <f aca="false">IF(N2904&lt;&gt;"","",M2904)</f>
        <v/>
      </c>
      <c r="P2904" s="82" t="str">
        <f aca="false">IF(A2904="Composição",B2904,"")</f>
        <v> 92764 </v>
      </c>
      <c r="Q2904" s="81" t="n">
        <f aca="false">IF(P2904&lt;&gt;"",SUMIF(L2904:L2904,L2904,N2904:N2904),"")</f>
        <v>0</v>
      </c>
      <c r="R2904" s="81" t="n">
        <f aca="false">IF(P2904&lt;&gt;"",SUMIF(L2904:L2904,L2904,O2904:O2904),"")</f>
        <v>0</v>
      </c>
    </row>
    <row r="2905" customFormat="false" ht="25.5" hidden="false" customHeight="true" outlineLevel="0" collapsed="false">
      <c r="A2905" s="91" t="s">
        <v>668</v>
      </c>
      <c r="B2905" s="92" t="s">
        <v>1817</v>
      </c>
      <c r="C2905" s="91" t="s">
        <v>664</v>
      </c>
      <c r="D2905" s="91" t="s">
        <v>1818</v>
      </c>
      <c r="E2905" s="91" t="s">
        <v>671</v>
      </c>
      <c r="F2905" s="91"/>
      <c r="G2905" s="93" t="s">
        <v>672</v>
      </c>
      <c r="H2905" s="94" t="n">
        <v>0.0194</v>
      </c>
      <c r="I2905" s="95" t="n">
        <f aca="false">SUMIFS(J:J,A:A,"Composição",B:B,$B2905)</f>
        <v>23.5</v>
      </c>
      <c r="J2905" s="95" t="n">
        <f aca="false">TRUNC(H2905*I2905,2)</f>
        <v>0.45</v>
      </c>
      <c r="L2905" s="63" t="n">
        <f aca="false">IF(AND(A2906&lt;&gt;"",A2905=""),L2904+1,L2904)</f>
        <v>284</v>
      </c>
      <c r="M2905" s="80" t="n">
        <f aca="false">IF(OR(A2905="Insumo",A2905="Composição Auxiliar"),J2905,"")</f>
        <v>0.45</v>
      </c>
      <c r="N2905" s="81" t="str">
        <f aca="false">IF(E2905="Mão de Obra",J2905,"")</f>
        <v/>
      </c>
      <c r="O2905" s="81" t="n">
        <f aca="false">IF(N2905&lt;&gt;"","",M2905)</f>
        <v>0.45</v>
      </c>
      <c r="P2905" s="82" t="str">
        <f aca="false">IF(A2905="Composição",B2905,"")</f>
        <v/>
      </c>
      <c r="Q2905" s="81" t="str">
        <f aca="false">IF(P2905&lt;&gt;"",SUMIF(L2905:L2905,L2905,N2905:N2905),"")</f>
        <v/>
      </c>
      <c r="R2905" s="81" t="str">
        <f aca="false">IF(P2905&lt;&gt;"",SUMIF(L2905:L2905,L2905,O2905:O2905),"")</f>
        <v/>
      </c>
    </row>
    <row r="2906" customFormat="false" ht="25.5" hidden="false" customHeight="true" outlineLevel="0" collapsed="false">
      <c r="A2906" s="91" t="s">
        <v>668</v>
      </c>
      <c r="B2906" s="92" t="s">
        <v>1827</v>
      </c>
      <c r="C2906" s="91" t="s">
        <v>664</v>
      </c>
      <c r="D2906" s="91" t="s">
        <v>1828</v>
      </c>
      <c r="E2906" s="91" t="s">
        <v>675</v>
      </c>
      <c r="F2906" s="91"/>
      <c r="G2906" s="93" t="s">
        <v>925</v>
      </c>
      <c r="H2906" s="94" t="n">
        <v>1</v>
      </c>
      <c r="I2906" s="95" t="n">
        <f aca="false">SUMIFS(J:J,A:A,"Composição",B:B,$B2906)</f>
        <v>9.15</v>
      </c>
      <c r="J2906" s="95" t="n">
        <f aca="false">TRUNC(H2906*I2906,2)</f>
        <v>9.15</v>
      </c>
      <c r="L2906" s="63" t="n">
        <f aca="false">IF(AND(A2907&lt;&gt;"",A2906=""),L2905+1,L2905)</f>
        <v>284</v>
      </c>
      <c r="M2906" s="80" t="n">
        <f aca="false">IF(OR(A2906="Insumo",A2906="Composição Auxiliar"),J2906,"")</f>
        <v>9.15</v>
      </c>
      <c r="N2906" s="81" t="str">
        <f aca="false">IF(E2906="Mão de Obra",J2906,"")</f>
        <v/>
      </c>
      <c r="O2906" s="81" t="n">
        <f aca="false">IF(N2906&lt;&gt;"","",M2906)</f>
        <v>9.15</v>
      </c>
      <c r="P2906" s="82" t="str">
        <f aca="false">IF(A2906="Composição",B2906,"")</f>
        <v/>
      </c>
      <c r="Q2906" s="81" t="str">
        <f aca="false">IF(P2906&lt;&gt;"",SUMIF(L2906:L2906,L2906,N2906:N2906),"")</f>
        <v/>
      </c>
      <c r="R2906" s="81" t="str">
        <f aca="false">IF(P2906&lt;&gt;"",SUMIF(L2906:L2906,L2906,O2906:O2906),"")</f>
        <v/>
      </c>
    </row>
    <row r="2907" customFormat="false" ht="25.5" hidden="false" customHeight="true" outlineLevel="0" collapsed="false">
      <c r="A2907" s="91" t="s">
        <v>668</v>
      </c>
      <c r="B2907" s="92" t="s">
        <v>1771</v>
      </c>
      <c r="C2907" s="91" t="s">
        <v>664</v>
      </c>
      <c r="D2907" s="91" t="s">
        <v>1772</v>
      </c>
      <c r="E2907" s="91" t="s">
        <v>671</v>
      </c>
      <c r="F2907" s="91"/>
      <c r="G2907" s="93" t="s">
        <v>672</v>
      </c>
      <c r="H2907" s="94" t="n">
        <v>0.0032</v>
      </c>
      <c r="I2907" s="95" t="n">
        <f aca="false">SUMIFS(J:J,A:A,"Composição",B:B,$B2907)</f>
        <v>18.94</v>
      </c>
      <c r="J2907" s="95" t="n">
        <f aca="false">TRUNC(H2907*I2907,2)</f>
        <v>0.06</v>
      </c>
      <c r="L2907" s="63" t="n">
        <f aca="false">IF(AND(A2908&lt;&gt;"",A2907=""),L2906+1,L2906)</f>
        <v>284</v>
      </c>
      <c r="M2907" s="80" t="n">
        <f aca="false">IF(OR(A2907="Insumo",A2907="Composição Auxiliar"),J2907,"")</f>
        <v>0.06</v>
      </c>
      <c r="N2907" s="81" t="str">
        <f aca="false">IF(E2907="Mão de Obra",J2907,"")</f>
        <v/>
      </c>
      <c r="O2907" s="81" t="n">
        <f aca="false">IF(N2907&lt;&gt;"","",M2907)</f>
        <v>0.06</v>
      </c>
      <c r="P2907" s="82" t="str">
        <f aca="false">IF(A2907="Composição",B2907,"")</f>
        <v/>
      </c>
      <c r="Q2907" s="81" t="str">
        <f aca="false">IF(P2907&lt;&gt;"",SUMIF(L2907:L2907,L2907,N2907:N2907),"")</f>
        <v/>
      </c>
      <c r="R2907" s="81" t="str">
        <f aca="false">IF(P2907&lt;&gt;"",SUMIF(L2907:L2907,L2907,O2907:O2907),"")</f>
        <v/>
      </c>
    </row>
    <row r="2908" customFormat="false" ht="25.5" hidden="false" customHeight="false" outlineLevel="0" collapsed="false">
      <c r="A2908" s="96" t="s">
        <v>679</v>
      </c>
      <c r="B2908" s="97" t="s">
        <v>1100</v>
      </c>
      <c r="C2908" s="96" t="str">
        <f aca="false">VLOOKUP(B2908,INSUMOS!$A:$I,2,0)</f>
        <v>SINAPI</v>
      </c>
      <c r="D2908" s="96" t="str">
        <f aca="false">VLOOKUP(B2908,INSUMOS!$A:$I,3,0)</f>
        <v>ESPACADOR / DISTANCIADOR CIRCULAR COM ENTRADA LATERAL, EM PLASTICO, PARA VERGALHAO *4,2 A 12,5* MM, COBRIMENTO 20 MM</v>
      </c>
      <c r="E2908" s="98" t="str">
        <f aca="false">VLOOKUP(B2908,INSUMOS!$A:$I,4,0)</f>
        <v>Material</v>
      </c>
      <c r="F2908" s="98"/>
      <c r="G2908" s="99" t="str">
        <f aca="false">VLOOKUP(B2908,INSUMOS!$A:$I,5,0)</f>
        <v>UN</v>
      </c>
      <c r="H2908" s="100" t="n">
        <v>0.212</v>
      </c>
      <c r="I2908" s="101" t="n">
        <f aca="false">VLOOKUP(B2908,INSUMOS!$A:$I,8,0)</f>
        <v>0.22</v>
      </c>
      <c r="J2908" s="101" t="n">
        <f aca="false">TRUNC(H2908*I2908,2)</f>
        <v>0.04</v>
      </c>
      <c r="L2908" s="63" t="n">
        <f aca="false">IF(AND(A2909&lt;&gt;"",A2908=""),L2907+1,L2907)</f>
        <v>284</v>
      </c>
      <c r="M2908" s="80" t="n">
        <f aca="false">IF(OR(A2908="Insumo",A2908="Composição Auxiliar"),J2908,"")</f>
        <v>0.04</v>
      </c>
      <c r="N2908" s="81" t="str">
        <f aca="false">IF(E2908="Mão de Obra",J2908,"")</f>
        <v/>
      </c>
      <c r="O2908" s="81" t="n">
        <f aca="false">IF(N2908&lt;&gt;"","",M2908)</f>
        <v>0.04</v>
      </c>
      <c r="P2908" s="82" t="str">
        <f aca="false">IF(A2908="Composição",B2908,"")</f>
        <v/>
      </c>
      <c r="Q2908" s="81" t="str">
        <f aca="false">IF(P2908&lt;&gt;"",SUMIF(L2908:L2908,L2908,N2908:N2908),"")</f>
        <v/>
      </c>
      <c r="R2908" s="81" t="str">
        <f aca="false">IF(P2908&lt;&gt;"",SUMIF(L2908:L2908,L2908,O2908:O2908),"")</f>
        <v/>
      </c>
    </row>
    <row r="2909" customFormat="false" ht="25.5" hidden="false" customHeight="false" outlineLevel="0" collapsed="false">
      <c r="A2909" s="96" t="s">
        <v>679</v>
      </c>
      <c r="B2909" s="97" t="s">
        <v>1824</v>
      </c>
      <c r="C2909" s="96" t="str">
        <f aca="false">VLOOKUP(B2909,INSUMOS!$A:$I,2,0)</f>
        <v>SINAPI</v>
      </c>
      <c r="D2909" s="96" t="str">
        <f aca="false">VLOOKUP(B2909,INSUMOS!$A:$I,3,0)</f>
        <v>ARAME RECOZIDO 16 BWG, D = 1,65 MM (0,016 KG/M) OU 18 BWG, D = 1,25 MM (0,01 KG/M)</v>
      </c>
      <c r="E2909" s="98" t="str">
        <f aca="false">VLOOKUP(B2909,INSUMOS!$A:$I,4,0)</f>
        <v>Material</v>
      </c>
      <c r="F2909" s="98"/>
      <c r="G2909" s="99" t="str">
        <f aca="false">VLOOKUP(B2909,INSUMOS!$A:$I,5,0)</f>
        <v>KG</v>
      </c>
      <c r="H2909" s="100" t="n">
        <v>0.025</v>
      </c>
      <c r="I2909" s="101" t="n">
        <f aca="false">VLOOKUP(B2909,INSUMOS!$A:$I,8,0)</f>
        <v>21</v>
      </c>
      <c r="J2909" s="101" t="n">
        <f aca="false">TRUNC(H2909*I2909,2)</f>
        <v>0.52</v>
      </c>
      <c r="L2909" s="63" t="n">
        <f aca="false">IF(AND(A2910&lt;&gt;"",A2909=""),L2908+1,L2908)</f>
        <v>284</v>
      </c>
      <c r="M2909" s="80" t="n">
        <f aca="false">IF(OR(A2909="Insumo",A2909="Composição Auxiliar"),J2909,"")</f>
        <v>0.52</v>
      </c>
      <c r="N2909" s="81" t="str">
        <f aca="false">IF(E2909="Mão de Obra",J2909,"")</f>
        <v/>
      </c>
      <c r="O2909" s="81" t="n">
        <f aca="false">IF(N2909&lt;&gt;"","",M2909)</f>
        <v>0.52</v>
      </c>
      <c r="P2909" s="82" t="str">
        <f aca="false">IF(A2909="Composição",B2909,"")</f>
        <v/>
      </c>
      <c r="Q2909" s="81" t="str">
        <f aca="false">IF(P2909&lt;&gt;"",SUMIF(L2909:L2909,L2909,N2909:N2909),"")</f>
        <v/>
      </c>
      <c r="R2909" s="81" t="str">
        <f aca="false">IF(P2909&lt;&gt;"",SUMIF(L2909:L2909,L2909,O2909:O2909),"")</f>
        <v/>
      </c>
    </row>
    <row r="2910" customFormat="false" ht="14.25" hidden="false" customHeight="false" outlineLevel="0" collapsed="false">
      <c r="A2910" s="102"/>
      <c r="B2910" s="102"/>
      <c r="C2910" s="102"/>
      <c r="D2910" s="102"/>
      <c r="E2910" s="102"/>
      <c r="F2910" s="103"/>
      <c r="G2910" s="102"/>
      <c r="H2910" s="103"/>
      <c r="I2910" s="102"/>
      <c r="J2910" s="103"/>
      <c r="L2910" s="63" t="n">
        <f aca="false">IF(AND(A2911&lt;&gt;"",A2910=""),L2909+1,L2909)</f>
        <v>284</v>
      </c>
      <c r="M2910" s="80" t="str">
        <f aca="false">IF(OR(A2910="Insumo",A2910="Composição Auxiliar"),J2910,"")</f>
        <v/>
      </c>
      <c r="N2910" s="81" t="str">
        <f aca="false">IF(E2910="Mão de Obra",J2910,"")</f>
        <v/>
      </c>
      <c r="O2910" s="81" t="str">
        <f aca="false">IF(N2910&lt;&gt;"","",M2910)</f>
        <v/>
      </c>
      <c r="P2910" s="82" t="str">
        <f aca="false">IF(A2910="Composição",B2910,"")</f>
        <v/>
      </c>
      <c r="Q2910" s="81" t="str">
        <f aca="false">IF(P2910&lt;&gt;"",SUMIF(L2910:L2910,L2910,N2910:N2910),"")</f>
        <v/>
      </c>
      <c r="R2910" s="81" t="str">
        <f aca="false">IF(P2910&lt;&gt;"",SUMIF(L2910:L2910,L2910,O2910:O2910),"")</f>
        <v/>
      </c>
    </row>
    <row r="2911" customFormat="false" ht="15" hidden="false" customHeight="false" outlineLevel="0" collapsed="false">
      <c r="A2911" s="102"/>
      <c r="B2911" s="102"/>
      <c r="C2911" s="102"/>
      <c r="D2911" s="102"/>
      <c r="E2911" s="102"/>
      <c r="F2911" s="103"/>
      <c r="G2911" s="102"/>
      <c r="H2911" s="104"/>
      <c r="I2911" s="104"/>
      <c r="J2911" s="103"/>
      <c r="L2911" s="63" t="n">
        <f aca="false">IF(AND(A2912&lt;&gt;"",A2911=""),L2910+1,L2910)</f>
        <v>284</v>
      </c>
      <c r="M2911" s="80" t="str">
        <f aca="false">IF(OR(A2911="Insumo",A2911="Composição Auxiliar"),J2911,"")</f>
        <v/>
      </c>
      <c r="N2911" s="81" t="str">
        <f aca="false">IF(E2911="Mão de Obra",J2911,"")</f>
        <v/>
      </c>
      <c r="O2911" s="81" t="str">
        <f aca="false">IF(N2911&lt;&gt;"","",M2911)</f>
        <v/>
      </c>
      <c r="P2911" s="82" t="str">
        <f aca="false">IF(A2911="Composição",B2911,"")</f>
        <v/>
      </c>
      <c r="Q2911" s="81" t="str">
        <f aca="false">IF(P2911&lt;&gt;"",SUMIF(L2911:L2911,L2911,N2911:N2911),"")</f>
        <v/>
      </c>
      <c r="R2911" s="81" t="str">
        <f aca="false">IF(P2911&lt;&gt;"",SUMIF(L2911:L2911,L2911,O2911:O2911),"")</f>
        <v/>
      </c>
    </row>
    <row r="2912" customFormat="false" ht="15" hidden="false" customHeight="false" outlineLevel="0" collapsed="false">
      <c r="A2912" s="108"/>
      <c r="B2912" s="108"/>
      <c r="C2912" s="108"/>
      <c r="D2912" s="108"/>
      <c r="E2912" s="108"/>
      <c r="F2912" s="108"/>
      <c r="G2912" s="108"/>
      <c r="H2912" s="108"/>
      <c r="I2912" s="108"/>
      <c r="J2912" s="108"/>
      <c r="L2912" s="63" t="n">
        <f aca="false">IF(AND(A2913&lt;&gt;"",A2912=""),L2911+1,L2911)</f>
        <v>284</v>
      </c>
      <c r="M2912" s="80" t="str">
        <f aca="false">IF(OR(A2912="Insumo",A2912="Composição Auxiliar"),J2912,"")</f>
        <v/>
      </c>
      <c r="N2912" s="81" t="str">
        <f aca="false">IF(E2912="Mão de Obra",J2912,"")</f>
        <v/>
      </c>
      <c r="O2912" s="81" t="str">
        <f aca="false">IF(N2912&lt;&gt;"","",M2912)</f>
        <v/>
      </c>
      <c r="P2912" s="82" t="str">
        <f aca="false">IF(A2912="Composição",B2912,"")</f>
        <v/>
      </c>
      <c r="Q2912" s="81" t="str">
        <f aca="false">IF(P2912&lt;&gt;"",SUMIF(L2912:L2912,L2912,N2912:N2912),"")</f>
        <v/>
      </c>
      <c r="R2912" s="81" t="str">
        <f aca="false">IF(P2912&lt;&gt;"",SUMIF(L2912:L2912,L2912,O2912:O2912),"")</f>
        <v/>
      </c>
    </row>
    <row r="2913" customFormat="false" ht="15" hidden="false" customHeight="true" outlineLevel="0" collapsed="false">
      <c r="A2913" s="83"/>
      <c r="B2913" s="84" t="s">
        <v>655</v>
      </c>
      <c r="C2913" s="83" t="s">
        <v>656</v>
      </c>
      <c r="D2913" s="83" t="s">
        <v>657</v>
      </c>
      <c r="E2913" s="83" t="s">
        <v>658</v>
      </c>
      <c r="F2913" s="83"/>
      <c r="G2913" s="85" t="s">
        <v>659</v>
      </c>
      <c r="H2913" s="84" t="s">
        <v>660</v>
      </c>
      <c r="I2913" s="84" t="s">
        <v>661</v>
      </c>
      <c r="J2913" s="84" t="s">
        <v>662</v>
      </c>
      <c r="L2913" s="63" t="n">
        <f aca="false">IF(AND(A2914&lt;&gt;"",A2913=""),L2912+1,L2912)</f>
        <v>285</v>
      </c>
      <c r="M2913" s="80" t="str">
        <f aca="false">IF(OR(A2913="Insumo",A2913="Composição Auxiliar"),J2913,"")</f>
        <v/>
      </c>
      <c r="N2913" s="81" t="str">
        <f aca="false">IF(E2913="Mão de Obra",J2913,"")</f>
        <v/>
      </c>
      <c r="O2913" s="81" t="str">
        <f aca="false">IF(N2913&lt;&gt;"","",M2913)</f>
        <v/>
      </c>
      <c r="P2913" s="82" t="str">
        <f aca="false">IF(A2913="Composição",B2913,"")</f>
        <v/>
      </c>
      <c r="Q2913" s="81" t="str">
        <f aca="false">IF(P2913&lt;&gt;"",SUMIF(L2913:L2913,L2913,N2913:N2913),"")</f>
        <v/>
      </c>
      <c r="R2913" s="81" t="str">
        <f aca="false">IF(P2913&lt;&gt;"",SUMIF(L2913:L2913,L2913,O2913:O2913),"")</f>
        <v/>
      </c>
    </row>
    <row r="2914" customFormat="false" ht="38.25" hidden="false" customHeight="true" outlineLevel="0" collapsed="false">
      <c r="A2914" s="86" t="s">
        <v>663</v>
      </c>
      <c r="B2914" s="87" t="s">
        <v>1000</v>
      </c>
      <c r="C2914" s="86" t="s">
        <v>664</v>
      </c>
      <c r="D2914" s="86" t="s">
        <v>1001</v>
      </c>
      <c r="E2914" s="86" t="s">
        <v>675</v>
      </c>
      <c r="F2914" s="86"/>
      <c r="G2914" s="88" t="s">
        <v>925</v>
      </c>
      <c r="H2914" s="89" t="n">
        <v>1</v>
      </c>
      <c r="I2914" s="90" t="n">
        <f aca="false">SUMIF(L:L,$L2914,M:M)</f>
        <v>11.73</v>
      </c>
      <c r="J2914" s="90" t="n">
        <f aca="false">TRUNC(H2914*I2914,2)</f>
        <v>11.73</v>
      </c>
      <c r="L2914" s="63" t="n">
        <f aca="false">IF(AND(A2915&lt;&gt;"",A2914=""),L2913+1,L2913)</f>
        <v>285</v>
      </c>
      <c r="M2914" s="80" t="str">
        <f aca="false">IF(OR(A2914="Insumo",A2914="Composição Auxiliar"),J2914,"")</f>
        <v/>
      </c>
      <c r="N2914" s="81" t="str">
        <f aca="false">IF(E2914="Mão de Obra",J2914,"")</f>
        <v/>
      </c>
      <c r="O2914" s="81" t="str">
        <f aca="false">IF(N2914&lt;&gt;"","",M2914)</f>
        <v/>
      </c>
      <c r="P2914" s="82" t="str">
        <f aca="false">IF(A2914="Composição",B2914,"")</f>
        <v> 92765 </v>
      </c>
      <c r="Q2914" s="81" t="n">
        <f aca="false">IF(P2914&lt;&gt;"",SUMIF(L2914:L2914,L2914,N2914:N2914),"")</f>
        <v>0</v>
      </c>
      <c r="R2914" s="81" t="n">
        <f aca="false">IF(P2914&lt;&gt;"",SUMIF(L2914:L2914,L2914,O2914:O2914),"")</f>
        <v>0</v>
      </c>
    </row>
    <row r="2915" customFormat="false" ht="25.5" hidden="false" customHeight="true" outlineLevel="0" collapsed="false">
      <c r="A2915" s="91" t="s">
        <v>668</v>
      </c>
      <c r="B2915" s="92" t="s">
        <v>1771</v>
      </c>
      <c r="C2915" s="91" t="s">
        <v>664</v>
      </c>
      <c r="D2915" s="91" t="s">
        <v>1772</v>
      </c>
      <c r="E2915" s="91" t="s">
        <v>671</v>
      </c>
      <c r="F2915" s="91"/>
      <c r="G2915" s="93" t="s">
        <v>672</v>
      </c>
      <c r="H2915" s="94" t="n">
        <v>0.0025</v>
      </c>
      <c r="I2915" s="95" t="n">
        <f aca="false">SUMIFS(J:J,A:A,"Composição",B:B,$B2915)</f>
        <v>18.94</v>
      </c>
      <c r="J2915" s="95" t="n">
        <f aca="false">TRUNC(H2915*I2915,2)</f>
        <v>0.04</v>
      </c>
      <c r="L2915" s="63" t="n">
        <f aca="false">IF(AND(A2916&lt;&gt;"",A2915=""),L2914+1,L2914)</f>
        <v>285</v>
      </c>
      <c r="M2915" s="80" t="n">
        <f aca="false">IF(OR(A2915="Insumo",A2915="Composição Auxiliar"),J2915,"")</f>
        <v>0.04</v>
      </c>
      <c r="N2915" s="81" t="str">
        <f aca="false">IF(E2915="Mão de Obra",J2915,"")</f>
        <v/>
      </c>
      <c r="O2915" s="81" t="n">
        <f aca="false">IF(N2915&lt;&gt;"","",M2915)</f>
        <v>0.04</v>
      </c>
      <c r="P2915" s="82" t="str">
        <f aca="false">IF(A2915="Composição",B2915,"")</f>
        <v/>
      </c>
      <c r="Q2915" s="81" t="str">
        <f aca="false">IF(P2915&lt;&gt;"",SUMIF(L2915:L2915,L2915,N2915:N2915),"")</f>
        <v/>
      </c>
      <c r="R2915" s="81" t="str">
        <f aca="false">IF(P2915&lt;&gt;"",SUMIF(L2915:L2915,L2915,O2915:O2915),"")</f>
        <v/>
      </c>
    </row>
    <row r="2916" customFormat="false" ht="25.5" hidden="false" customHeight="true" outlineLevel="0" collapsed="false">
      <c r="A2916" s="91" t="s">
        <v>668</v>
      </c>
      <c r="B2916" s="92" t="s">
        <v>1817</v>
      </c>
      <c r="C2916" s="91" t="s">
        <v>664</v>
      </c>
      <c r="D2916" s="91" t="s">
        <v>1818</v>
      </c>
      <c r="E2916" s="91" t="s">
        <v>671</v>
      </c>
      <c r="F2916" s="91"/>
      <c r="G2916" s="93" t="s">
        <v>672</v>
      </c>
      <c r="H2916" s="94" t="n">
        <v>0.0152</v>
      </c>
      <c r="I2916" s="95" t="n">
        <f aca="false">SUMIFS(J:J,A:A,"Composição",B:B,$B2916)</f>
        <v>23.5</v>
      </c>
      <c r="J2916" s="95" t="n">
        <f aca="false">TRUNC(H2916*I2916,2)</f>
        <v>0.35</v>
      </c>
      <c r="L2916" s="63" t="n">
        <f aca="false">IF(AND(A2917&lt;&gt;"",A2916=""),L2915+1,L2915)</f>
        <v>285</v>
      </c>
      <c r="M2916" s="80" t="n">
        <f aca="false">IF(OR(A2916="Insumo",A2916="Composição Auxiliar"),J2916,"")</f>
        <v>0.35</v>
      </c>
      <c r="N2916" s="81" t="str">
        <f aca="false">IF(E2916="Mão de Obra",J2916,"")</f>
        <v/>
      </c>
      <c r="O2916" s="81" t="n">
        <f aca="false">IF(N2916&lt;&gt;"","",M2916)</f>
        <v>0.35</v>
      </c>
      <c r="P2916" s="82" t="str">
        <f aca="false">IF(A2916="Composição",B2916,"")</f>
        <v/>
      </c>
      <c r="Q2916" s="81" t="str">
        <f aca="false">IF(P2916&lt;&gt;"",SUMIF(L2916:L2916,L2916,N2916:N2916),"")</f>
        <v/>
      </c>
      <c r="R2916" s="81" t="str">
        <f aca="false">IF(P2916&lt;&gt;"",SUMIF(L2916:L2916,L2916,O2916:O2916),"")</f>
        <v/>
      </c>
    </row>
    <row r="2917" customFormat="false" ht="25.5" hidden="false" customHeight="true" outlineLevel="0" collapsed="false">
      <c r="A2917" s="91" t="s">
        <v>668</v>
      </c>
      <c r="B2917" s="92" t="s">
        <v>1829</v>
      </c>
      <c r="C2917" s="91" t="s">
        <v>664</v>
      </c>
      <c r="D2917" s="91" t="s">
        <v>1830</v>
      </c>
      <c r="E2917" s="91" t="s">
        <v>675</v>
      </c>
      <c r="F2917" s="91"/>
      <c r="G2917" s="93" t="s">
        <v>925</v>
      </c>
      <c r="H2917" s="94" t="n">
        <v>1</v>
      </c>
      <c r="I2917" s="95" t="n">
        <f aca="false">SUMIFS(J:J,A:A,"Composição",B:B,$B2917)</f>
        <v>10.8</v>
      </c>
      <c r="J2917" s="95" t="n">
        <f aca="false">TRUNC(H2917*I2917,2)</f>
        <v>10.8</v>
      </c>
      <c r="L2917" s="63" t="n">
        <f aca="false">IF(AND(A2918&lt;&gt;"",A2917=""),L2916+1,L2916)</f>
        <v>285</v>
      </c>
      <c r="M2917" s="80" t="n">
        <f aca="false">IF(OR(A2917="Insumo",A2917="Composição Auxiliar"),J2917,"")</f>
        <v>10.8</v>
      </c>
      <c r="N2917" s="81" t="str">
        <f aca="false">IF(E2917="Mão de Obra",J2917,"")</f>
        <v/>
      </c>
      <c r="O2917" s="81" t="n">
        <f aca="false">IF(N2917&lt;&gt;"","",M2917)</f>
        <v>10.8</v>
      </c>
      <c r="P2917" s="82" t="str">
        <f aca="false">IF(A2917="Composição",B2917,"")</f>
        <v/>
      </c>
      <c r="Q2917" s="81" t="str">
        <f aca="false">IF(P2917&lt;&gt;"",SUMIF(L2917:L2917,L2917,N2917:N2917),"")</f>
        <v/>
      </c>
      <c r="R2917" s="81" t="str">
        <f aca="false">IF(P2917&lt;&gt;"",SUMIF(L2917:L2917,L2917,O2917:O2917),"")</f>
        <v/>
      </c>
    </row>
    <row r="2918" customFormat="false" ht="25.5" hidden="false" customHeight="false" outlineLevel="0" collapsed="false">
      <c r="A2918" s="96" t="s">
        <v>679</v>
      </c>
      <c r="B2918" s="97" t="s">
        <v>1100</v>
      </c>
      <c r="C2918" s="96" t="str">
        <f aca="false">VLOOKUP(B2918,INSUMOS!$A:$I,2,0)</f>
        <v>SINAPI</v>
      </c>
      <c r="D2918" s="96" t="str">
        <f aca="false">VLOOKUP(B2918,INSUMOS!$A:$I,3,0)</f>
        <v>ESPACADOR / DISTANCIADOR CIRCULAR COM ENTRADA LATERAL, EM PLASTICO, PARA VERGALHAO *4,2 A 12,5* MM, COBRIMENTO 20 MM</v>
      </c>
      <c r="E2918" s="98" t="str">
        <f aca="false">VLOOKUP(B2918,INSUMOS!$A:$I,4,0)</f>
        <v>Material</v>
      </c>
      <c r="F2918" s="98"/>
      <c r="G2918" s="99" t="str">
        <f aca="false">VLOOKUP(B2918,INSUMOS!$A:$I,5,0)</f>
        <v>UN</v>
      </c>
      <c r="H2918" s="100" t="n">
        <v>0.113</v>
      </c>
      <c r="I2918" s="101" t="n">
        <f aca="false">VLOOKUP(B2918,INSUMOS!$A:$I,8,0)</f>
        <v>0.22</v>
      </c>
      <c r="J2918" s="101" t="n">
        <f aca="false">TRUNC(H2918*I2918,2)</f>
        <v>0.02</v>
      </c>
      <c r="L2918" s="63" t="n">
        <f aca="false">IF(AND(A2919&lt;&gt;"",A2918=""),L2917+1,L2917)</f>
        <v>285</v>
      </c>
      <c r="M2918" s="80" t="n">
        <f aca="false">IF(OR(A2918="Insumo",A2918="Composição Auxiliar"),J2918,"")</f>
        <v>0.02</v>
      </c>
      <c r="N2918" s="81" t="str">
        <f aca="false">IF(E2918="Mão de Obra",J2918,"")</f>
        <v/>
      </c>
      <c r="O2918" s="81" t="n">
        <f aca="false">IF(N2918&lt;&gt;"","",M2918)</f>
        <v>0.02</v>
      </c>
      <c r="P2918" s="82" t="str">
        <f aca="false">IF(A2918="Composição",B2918,"")</f>
        <v/>
      </c>
      <c r="Q2918" s="81" t="str">
        <f aca="false">IF(P2918&lt;&gt;"",SUMIF(L2918:L2918,L2918,N2918:N2918),"")</f>
        <v/>
      </c>
      <c r="R2918" s="81" t="str">
        <f aca="false">IF(P2918&lt;&gt;"",SUMIF(L2918:L2918,L2918,O2918:O2918),"")</f>
        <v/>
      </c>
    </row>
    <row r="2919" customFormat="false" ht="25.5" hidden="false" customHeight="false" outlineLevel="0" collapsed="false">
      <c r="A2919" s="96" t="s">
        <v>679</v>
      </c>
      <c r="B2919" s="97" t="s">
        <v>1824</v>
      </c>
      <c r="C2919" s="96" t="str">
        <f aca="false">VLOOKUP(B2919,INSUMOS!$A:$I,2,0)</f>
        <v>SINAPI</v>
      </c>
      <c r="D2919" s="96" t="str">
        <f aca="false">VLOOKUP(B2919,INSUMOS!$A:$I,3,0)</f>
        <v>ARAME RECOZIDO 16 BWG, D = 1,65 MM (0,016 KG/M) OU 18 BWG, D = 1,25 MM (0,01 KG/M)</v>
      </c>
      <c r="E2919" s="98" t="str">
        <f aca="false">VLOOKUP(B2919,INSUMOS!$A:$I,4,0)</f>
        <v>Material</v>
      </c>
      <c r="F2919" s="98"/>
      <c r="G2919" s="99" t="str">
        <f aca="false">VLOOKUP(B2919,INSUMOS!$A:$I,5,0)</f>
        <v>KG</v>
      </c>
      <c r="H2919" s="100" t="n">
        <v>0.025</v>
      </c>
      <c r="I2919" s="101" t="n">
        <f aca="false">VLOOKUP(B2919,INSUMOS!$A:$I,8,0)</f>
        <v>21</v>
      </c>
      <c r="J2919" s="101" t="n">
        <f aca="false">TRUNC(H2919*I2919,2)</f>
        <v>0.52</v>
      </c>
      <c r="L2919" s="63" t="n">
        <f aca="false">IF(AND(A2920&lt;&gt;"",A2919=""),L2918+1,L2918)</f>
        <v>285</v>
      </c>
      <c r="M2919" s="80" t="n">
        <f aca="false">IF(OR(A2919="Insumo",A2919="Composição Auxiliar"),J2919,"")</f>
        <v>0.52</v>
      </c>
      <c r="N2919" s="81" t="str">
        <f aca="false">IF(E2919="Mão de Obra",J2919,"")</f>
        <v/>
      </c>
      <c r="O2919" s="81" t="n">
        <f aca="false">IF(N2919&lt;&gt;"","",M2919)</f>
        <v>0.52</v>
      </c>
      <c r="P2919" s="82" t="str">
        <f aca="false">IF(A2919="Composição",B2919,"")</f>
        <v/>
      </c>
      <c r="Q2919" s="81" t="str">
        <f aca="false">IF(P2919&lt;&gt;"",SUMIF(L2919:L2919,L2919,N2919:N2919),"")</f>
        <v/>
      </c>
      <c r="R2919" s="81" t="str">
        <f aca="false">IF(P2919&lt;&gt;"",SUMIF(L2919:L2919,L2919,O2919:O2919),"")</f>
        <v/>
      </c>
    </row>
    <row r="2920" customFormat="false" ht="14.25" hidden="false" customHeight="false" outlineLevel="0" collapsed="false">
      <c r="A2920" s="102"/>
      <c r="B2920" s="102"/>
      <c r="C2920" s="102"/>
      <c r="D2920" s="102"/>
      <c r="E2920" s="102"/>
      <c r="F2920" s="103"/>
      <c r="G2920" s="102"/>
      <c r="H2920" s="103"/>
      <c r="I2920" s="102"/>
      <c r="J2920" s="103"/>
      <c r="L2920" s="63" t="n">
        <f aca="false">IF(AND(A2921&lt;&gt;"",A2920=""),L2919+1,L2919)</f>
        <v>285</v>
      </c>
      <c r="M2920" s="80" t="str">
        <f aca="false">IF(OR(A2920="Insumo",A2920="Composição Auxiliar"),J2920,"")</f>
        <v/>
      </c>
      <c r="N2920" s="81" t="str">
        <f aca="false">IF(E2920="Mão de Obra",J2920,"")</f>
        <v/>
      </c>
      <c r="O2920" s="81" t="str">
        <f aca="false">IF(N2920&lt;&gt;"","",M2920)</f>
        <v/>
      </c>
      <c r="P2920" s="82" t="str">
        <f aca="false">IF(A2920="Composição",B2920,"")</f>
        <v/>
      </c>
      <c r="Q2920" s="81" t="str">
        <f aca="false">IF(P2920&lt;&gt;"",SUMIF(L2920:L2920,L2920,N2920:N2920),"")</f>
        <v/>
      </c>
      <c r="R2920" s="81" t="str">
        <f aca="false">IF(P2920&lt;&gt;"",SUMIF(L2920:L2920,L2920,O2920:O2920),"")</f>
        <v/>
      </c>
    </row>
    <row r="2921" customFormat="false" ht="15" hidden="false" customHeight="false" outlineLevel="0" collapsed="false">
      <c r="A2921" s="102"/>
      <c r="B2921" s="102"/>
      <c r="C2921" s="102"/>
      <c r="D2921" s="102"/>
      <c r="E2921" s="102"/>
      <c r="F2921" s="103"/>
      <c r="G2921" s="102"/>
      <c r="H2921" s="104"/>
      <c r="I2921" s="104"/>
      <c r="J2921" s="103"/>
      <c r="L2921" s="63" t="n">
        <f aca="false">IF(AND(A2922&lt;&gt;"",A2921=""),L2920+1,L2920)</f>
        <v>285</v>
      </c>
      <c r="M2921" s="80" t="str">
        <f aca="false">IF(OR(A2921="Insumo",A2921="Composição Auxiliar"),J2921,"")</f>
        <v/>
      </c>
      <c r="N2921" s="81" t="str">
        <f aca="false">IF(E2921="Mão de Obra",J2921,"")</f>
        <v/>
      </c>
      <c r="O2921" s="81" t="str">
        <f aca="false">IF(N2921&lt;&gt;"","",M2921)</f>
        <v/>
      </c>
      <c r="P2921" s="82" t="str">
        <f aca="false">IF(A2921="Composição",B2921,"")</f>
        <v/>
      </c>
      <c r="Q2921" s="81" t="str">
        <f aca="false">IF(P2921&lt;&gt;"",SUMIF(L2921:L2921,L2921,N2921:N2921),"")</f>
        <v/>
      </c>
      <c r="R2921" s="81" t="str">
        <f aca="false">IF(P2921&lt;&gt;"",SUMIF(L2921:L2921,L2921,O2921:O2921),"")</f>
        <v/>
      </c>
    </row>
    <row r="2922" customFormat="false" ht="15" hidden="false" customHeight="false" outlineLevel="0" collapsed="false">
      <c r="A2922" s="108"/>
      <c r="B2922" s="108"/>
      <c r="C2922" s="108"/>
      <c r="D2922" s="108"/>
      <c r="E2922" s="108"/>
      <c r="F2922" s="108"/>
      <c r="G2922" s="108"/>
      <c r="H2922" s="108"/>
      <c r="I2922" s="108"/>
      <c r="J2922" s="108"/>
      <c r="L2922" s="63" t="n">
        <f aca="false">IF(AND(A2923&lt;&gt;"",A2922=""),L2921+1,L2921)</f>
        <v>285</v>
      </c>
      <c r="M2922" s="80" t="str">
        <f aca="false">IF(OR(A2922="Insumo",A2922="Composição Auxiliar"),J2922,"")</f>
        <v/>
      </c>
      <c r="N2922" s="81" t="str">
        <f aca="false">IF(E2922="Mão de Obra",J2922,"")</f>
        <v/>
      </c>
      <c r="O2922" s="81" t="str">
        <f aca="false">IF(N2922&lt;&gt;"","",M2922)</f>
        <v/>
      </c>
      <c r="P2922" s="82" t="str">
        <f aca="false">IF(A2922="Composição",B2922,"")</f>
        <v/>
      </c>
      <c r="Q2922" s="81" t="str">
        <f aca="false">IF(P2922&lt;&gt;"",SUMIF(L2922:L2922,L2922,N2922:N2922),"")</f>
        <v/>
      </c>
      <c r="R2922" s="81" t="str">
        <f aca="false">IF(P2922&lt;&gt;"",SUMIF(L2922:L2922,L2922,O2922:O2922),"")</f>
        <v/>
      </c>
    </row>
    <row r="2923" customFormat="false" ht="15" hidden="false" customHeight="true" outlineLevel="0" collapsed="false">
      <c r="A2923" s="83"/>
      <c r="B2923" s="84" t="s">
        <v>655</v>
      </c>
      <c r="C2923" s="83" t="s">
        <v>656</v>
      </c>
      <c r="D2923" s="83" t="s">
        <v>657</v>
      </c>
      <c r="E2923" s="83" t="s">
        <v>658</v>
      </c>
      <c r="F2923" s="83"/>
      <c r="G2923" s="85" t="s">
        <v>659</v>
      </c>
      <c r="H2923" s="84" t="s">
        <v>660</v>
      </c>
      <c r="I2923" s="84" t="s">
        <v>661</v>
      </c>
      <c r="J2923" s="84" t="s">
        <v>662</v>
      </c>
      <c r="L2923" s="63" t="n">
        <f aca="false">IF(AND(A2924&lt;&gt;"",A2923=""),L2922+1,L2922)</f>
        <v>286</v>
      </c>
      <c r="M2923" s="80" t="str">
        <f aca="false">IF(OR(A2923="Insumo",A2923="Composição Auxiliar"),J2923,"")</f>
        <v/>
      </c>
      <c r="N2923" s="81" t="str">
        <f aca="false">IF(E2923="Mão de Obra",J2923,"")</f>
        <v/>
      </c>
      <c r="O2923" s="81" t="str">
        <f aca="false">IF(N2923&lt;&gt;"","",M2923)</f>
        <v/>
      </c>
      <c r="P2923" s="82" t="str">
        <f aca="false">IF(A2923="Composição",B2923,"")</f>
        <v/>
      </c>
      <c r="Q2923" s="81" t="str">
        <f aca="false">IF(P2923&lt;&gt;"",SUMIF(L2923:L2923,L2923,N2923:N2923),"")</f>
        <v/>
      </c>
      <c r="R2923" s="81" t="str">
        <f aca="false">IF(P2923&lt;&gt;"",SUMIF(L2923:L2923,L2923,O2923:O2923),"")</f>
        <v/>
      </c>
    </row>
    <row r="2924" customFormat="false" ht="38.25" hidden="false" customHeight="true" outlineLevel="0" collapsed="false">
      <c r="A2924" s="86" t="s">
        <v>663</v>
      </c>
      <c r="B2924" s="87" t="s">
        <v>994</v>
      </c>
      <c r="C2924" s="86" t="s">
        <v>664</v>
      </c>
      <c r="D2924" s="86" t="s">
        <v>995</v>
      </c>
      <c r="E2924" s="86" t="s">
        <v>675</v>
      </c>
      <c r="F2924" s="86"/>
      <c r="G2924" s="88" t="s">
        <v>925</v>
      </c>
      <c r="H2924" s="89" t="n">
        <v>1</v>
      </c>
      <c r="I2924" s="90" t="n">
        <f aca="false">SUMIF(L:L,$L2924,M:M)</f>
        <v>11.63</v>
      </c>
      <c r="J2924" s="90" t="n">
        <f aca="false">TRUNC(H2924*I2924,2)</f>
        <v>11.63</v>
      </c>
      <c r="L2924" s="63" t="n">
        <f aca="false">IF(AND(A2925&lt;&gt;"",A2924=""),L2923+1,L2923)</f>
        <v>286</v>
      </c>
      <c r="M2924" s="80" t="str">
        <f aca="false">IF(OR(A2924="Insumo",A2924="Composição Auxiliar"),J2924,"")</f>
        <v/>
      </c>
      <c r="N2924" s="81" t="str">
        <f aca="false">IF(E2924="Mão de Obra",J2924,"")</f>
        <v/>
      </c>
      <c r="O2924" s="81" t="str">
        <f aca="false">IF(N2924&lt;&gt;"","",M2924)</f>
        <v/>
      </c>
      <c r="P2924" s="82" t="str">
        <f aca="false">IF(A2924="Composição",B2924,"")</f>
        <v> 92766 </v>
      </c>
      <c r="Q2924" s="81" t="n">
        <f aca="false">IF(P2924&lt;&gt;"",SUMIF(L2924:L2924,L2924,N2924:N2924),"")</f>
        <v>0</v>
      </c>
      <c r="R2924" s="81" t="n">
        <f aca="false">IF(P2924&lt;&gt;"",SUMIF(L2924:L2924,L2924,O2924:O2924),"")</f>
        <v>0</v>
      </c>
    </row>
    <row r="2925" customFormat="false" ht="25.5" hidden="false" customHeight="true" outlineLevel="0" collapsed="false">
      <c r="A2925" s="91" t="s">
        <v>668</v>
      </c>
      <c r="B2925" s="92" t="s">
        <v>1831</v>
      </c>
      <c r="C2925" s="91" t="s">
        <v>664</v>
      </c>
      <c r="D2925" s="91" t="s">
        <v>1832</v>
      </c>
      <c r="E2925" s="91" t="s">
        <v>675</v>
      </c>
      <c r="F2925" s="91"/>
      <c r="G2925" s="93" t="s">
        <v>925</v>
      </c>
      <c r="H2925" s="94" t="n">
        <v>1</v>
      </c>
      <c r="I2925" s="95" t="n">
        <f aca="false">SUMIFS(J:J,A:A,"Composição",B:B,$B2925)</f>
        <v>10.79</v>
      </c>
      <c r="J2925" s="95" t="n">
        <f aca="false">TRUNC(H2925*I2925,2)</f>
        <v>10.79</v>
      </c>
      <c r="L2925" s="63" t="n">
        <f aca="false">IF(AND(A2926&lt;&gt;"",A2925=""),L2924+1,L2924)</f>
        <v>286</v>
      </c>
      <c r="M2925" s="80" t="n">
        <f aca="false">IF(OR(A2925="Insumo",A2925="Composição Auxiliar"),J2925,"")</f>
        <v>10.79</v>
      </c>
      <c r="N2925" s="81" t="str">
        <f aca="false">IF(E2925="Mão de Obra",J2925,"")</f>
        <v/>
      </c>
      <c r="O2925" s="81" t="n">
        <f aca="false">IF(N2925&lt;&gt;"","",M2925)</f>
        <v>10.79</v>
      </c>
      <c r="P2925" s="82" t="str">
        <f aca="false">IF(A2925="Composição",B2925,"")</f>
        <v/>
      </c>
      <c r="Q2925" s="81" t="str">
        <f aca="false">IF(P2925&lt;&gt;"",SUMIF(L2925:L2925,L2925,N2925:N2925),"")</f>
        <v/>
      </c>
      <c r="R2925" s="81" t="str">
        <f aca="false">IF(P2925&lt;&gt;"",SUMIF(L2925:L2925,L2925,O2925:O2925),"")</f>
        <v/>
      </c>
    </row>
    <row r="2926" customFormat="false" ht="25.5" hidden="false" customHeight="true" outlineLevel="0" collapsed="false">
      <c r="A2926" s="91" t="s">
        <v>668</v>
      </c>
      <c r="B2926" s="92" t="s">
        <v>1771</v>
      </c>
      <c r="C2926" s="91" t="s">
        <v>664</v>
      </c>
      <c r="D2926" s="91" t="s">
        <v>1772</v>
      </c>
      <c r="E2926" s="91" t="s">
        <v>671</v>
      </c>
      <c r="F2926" s="91"/>
      <c r="G2926" s="93" t="s">
        <v>672</v>
      </c>
      <c r="H2926" s="94" t="n">
        <v>0.002</v>
      </c>
      <c r="I2926" s="95" t="n">
        <f aca="false">SUMIFS(J:J,A:A,"Composição",B:B,$B2926)</f>
        <v>18.94</v>
      </c>
      <c r="J2926" s="95" t="n">
        <f aca="false">TRUNC(H2926*I2926,2)</f>
        <v>0.03</v>
      </c>
      <c r="L2926" s="63" t="n">
        <f aca="false">IF(AND(A2927&lt;&gt;"",A2926=""),L2925+1,L2925)</f>
        <v>286</v>
      </c>
      <c r="M2926" s="80" t="n">
        <f aca="false">IF(OR(A2926="Insumo",A2926="Composição Auxiliar"),J2926,"")</f>
        <v>0.03</v>
      </c>
      <c r="N2926" s="81" t="str">
        <f aca="false">IF(E2926="Mão de Obra",J2926,"")</f>
        <v/>
      </c>
      <c r="O2926" s="81" t="n">
        <f aca="false">IF(N2926&lt;&gt;"","",M2926)</f>
        <v>0.03</v>
      </c>
      <c r="P2926" s="82" t="str">
        <f aca="false">IF(A2926="Composição",B2926,"")</f>
        <v/>
      </c>
      <c r="Q2926" s="81" t="str">
        <f aca="false">IF(P2926&lt;&gt;"",SUMIF(L2926:L2926,L2926,N2926:N2926),"")</f>
        <v/>
      </c>
      <c r="R2926" s="81" t="str">
        <f aca="false">IF(P2926&lt;&gt;"",SUMIF(L2926:L2926,L2926,O2926:O2926),"")</f>
        <v/>
      </c>
    </row>
    <row r="2927" customFormat="false" ht="25.5" hidden="false" customHeight="true" outlineLevel="0" collapsed="false">
      <c r="A2927" s="91" t="s">
        <v>668</v>
      </c>
      <c r="B2927" s="92" t="s">
        <v>1817</v>
      </c>
      <c r="C2927" s="91" t="s">
        <v>664</v>
      </c>
      <c r="D2927" s="91" t="s">
        <v>1818</v>
      </c>
      <c r="E2927" s="91" t="s">
        <v>671</v>
      </c>
      <c r="F2927" s="91"/>
      <c r="G2927" s="93" t="s">
        <v>672</v>
      </c>
      <c r="H2927" s="94" t="n">
        <v>0.012</v>
      </c>
      <c r="I2927" s="95" t="n">
        <f aca="false">SUMIFS(J:J,A:A,"Composição",B:B,$B2927)</f>
        <v>23.5</v>
      </c>
      <c r="J2927" s="95" t="n">
        <f aca="false">TRUNC(H2927*I2927,2)</f>
        <v>0.28</v>
      </c>
      <c r="L2927" s="63" t="n">
        <f aca="false">IF(AND(A2928&lt;&gt;"",A2927=""),L2926+1,L2926)</f>
        <v>286</v>
      </c>
      <c r="M2927" s="80" t="n">
        <f aca="false">IF(OR(A2927="Insumo",A2927="Composição Auxiliar"),J2927,"")</f>
        <v>0.28</v>
      </c>
      <c r="N2927" s="81" t="str">
        <f aca="false">IF(E2927="Mão de Obra",J2927,"")</f>
        <v/>
      </c>
      <c r="O2927" s="81" t="n">
        <f aca="false">IF(N2927&lt;&gt;"","",M2927)</f>
        <v>0.28</v>
      </c>
      <c r="P2927" s="82" t="str">
        <f aca="false">IF(A2927="Composição",B2927,"")</f>
        <v/>
      </c>
      <c r="Q2927" s="81" t="str">
        <f aca="false">IF(P2927&lt;&gt;"",SUMIF(L2927:L2927,L2927,N2927:N2927),"")</f>
        <v/>
      </c>
      <c r="R2927" s="81" t="str">
        <f aca="false">IF(P2927&lt;&gt;"",SUMIF(L2927:L2927,L2927,O2927:O2927),"")</f>
        <v/>
      </c>
    </row>
    <row r="2928" customFormat="false" ht="25.5" hidden="false" customHeight="false" outlineLevel="0" collapsed="false">
      <c r="A2928" s="96" t="s">
        <v>679</v>
      </c>
      <c r="B2928" s="97" t="s">
        <v>1824</v>
      </c>
      <c r="C2928" s="96" t="str">
        <f aca="false">VLOOKUP(B2928,INSUMOS!$A:$I,2,0)</f>
        <v>SINAPI</v>
      </c>
      <c r="D2928" s="96" t="str">
        <f aca="false">VLOOKUP(B2928,INSUMOS!$A:$I,3,0)</f>
        <v>ARAME RECOZIDO 16 BWG, D = 1,65 MM (0,016 KG/M) OU 18 BWG, D = 1,25 MM (0,01 KG/M)</v>
      </c>
      <c r="E2928" s="98" t="str">
        <f aca="false">VLOOKUP(B2928,INSUMOS!$A:$I,4,0)</f>
        <v>Material</v>
      </c>
      <c r="F2928" s="98"/>
      <c r="G2928" s="99" t="str">
        <f aca="false">VLOOKUP(B2928,INSUMOS!$A:$I,5,0)</f>
        <v>KG</v>
      </c>
      <c r="H2928" s="100" t="n">
        <v>0.025</v>
      </c>
      <c r="I2928" s="101" t="n">
        <f aca="false">VLOOKUP(B2928,INSUMOS!$A:$I,8,0)</f>
        <v>21</v>
      </c>
      <c r="J2928" s="101" t="n">
        <f aca="false">TRUNC(H2928*I2928,2)</f>
        <v>0.52</v>
      </c>
      <c r="L2928" s="63" t="n">
        <f aca="false">IF(AND(A2929&lt;&gt;"",A2928=""),L2927+1,L2927)</f>
        <v>286</v>
      </c>
      <c r="M2928" s="80" t="n">
        <f aca="false">IF(OR(A2928="Insumo",A2928="Composição Auxiliar"),J2928,"")</f>
        <v>0.52</v>
      </c>
      <c r="N2928" s="81" t="str">
        <f aca="false">IF(E2928="Mão de Obra",J2928,"")</f>
        <v/>
      </c>
      <c r="O2928" s="81" t="n">
        <f aca="false">IF(N2928&lt;&gt;"","",M2928)</f>
        <v>0.52</v>
      </c>
      <c r="P2928" s="82" t="str">
        <f aca="false">IF(A2928="Composição",B2928,"")</f>
        <v/>
      </c>
      <c r="Q2928" s="81" t="str">
        <f aca="false">IF(P2928&lt;&gt;"",SUMIF(L2928:L2928,L2928,N2928:N2928),"")</f>
        <v/>
      </c>
      <c r="R2928" s="81" t="str">
        <f aca="false">IF(P2928&lt;&gt;"",SUMIF(L2928:L2928,L2928,O2928:O2928),"")</f>
        <v/>
      </c>
    </row>
    <row r="2929" customFormat="false" ht="25.5" hidden="false" customHeight="false" outlineLevel="0" collapsed="false">
      <c r="A2929" s="96" t="s">
        <v>679</v>
      </c>
      <c r="B2929" s="97" t="s">
        <v>1100</v>
      </c>
      <c r="C2929" s="96" t="str">
        <f aca="false">VLOOKUP(B2929,INSUMOS!$A:$I,2,0)</f>
        <v>SINAPI</v>
      </c>
      <c r="D2929" s="96" t="str">
        <f aca="false">VLOOKUP(B2929,INSUMOS!$A:$I,3,0)</f>
        <v>ESPACADOR / DISTANCIADOR CIRCULAR COM ENTRADA LATERAL, EM PLASTICO, PARA VERGALHAO *4,2 A 12,5* MM, COBRIMENTO 20 MM</v>
      </c>
      <c r="E2929" s="98" t="str">
        <f aca="false">VLOOKUP(B2929,INSUMOS!$A:$I,4,0)</f>
        <v>Material</v>
      </c>
      <c r="F2929" s="98"/>
      <c r="G2929" s="99" t="str">
        <f aca="false">VLOOKUP(B2929,INSUMOS!$A:$I,5,0)</f>
        <v>UN</v>
      </c>
      <c r="H2929" s="100" t="n">
        <v>0.052</v>
      </c>
      <c r="I2929" s="101" t="n">
        <f aca="false">VLOOKUP(B2929,INSUMOS!$A:$I,8,0)</f>
        <v>0.22</v>
      </c>
      <c r="J2929" s="101" t="n">
        <f aca="false">TRUNC(H2929*I2929,2)</f>
        <v>0.01</v>
      </c>
      <c r="L2929" s="63" t="n">
        <f aca="false">IF(AND(A2930&lt;&gt;"",A2929=""),L2928+1,L2928)</f>
        <v>286</v>
      </c>
      <c r="M2929" s="80" t="n">
        <f aca="false">IF(OR(A2929="Insumo",A2929="Composição Auxiliar"),J2929,"")</f>
        <v>0.01</v>
      </c>
      <c r="N2929" s="81" t="str">
        <f aca="false">IF(E2929="Mão de Obra",J2929,"")</f>
        <v/>
      </c>
      <c r="O2929" s="81" t="n">
        <f aca="false">IF(N2929&lt;&gt;"","",M2929)</f>
        <v>0.01</v>
      </c>
      <c r="P2929" s="82" t="str">
        <f aca="false">IF(A2929="Composição",B2929,"")</f>
        <v/>
      </c>
      <c r="Q2929" s="81" t="str">
        <f aca="false">IF(P2929&lt;&gt;"",SUMIF(L2929:L2929,L2929,N2929:N2929),"")</f>
        <v/>
      </c>
      <c r="R2929" s="81" t="str">
        <f aca="false">IF(P2929&lt;&gt;"",SUMIF(L2929:L2929,L2929,O2929:O2929),"")</f>
        <v/>
      </c>
    </row>
    <row r="2930" customFormat="false" ht="14.25" hidden="false" customHeight="false" outlineLevel="0" collapsed="false">
      <c r="A2930" s="102"/>
      <c r="B2930" s="102"/>
      <c r="C2930" s="102"/>
      <c r="D2930" s="102"/>
      <c r="E2930" s="102"/>
      <c r="F2930" s="103"/>
      <c r="G2930" s="102"/>
      <c r="H2930" s="103"/>
      <c r="I2930" s="102"/>
      <c r="J2930" s="103"/>
      <c r="L2930" s="63" t="n">
        <f aca="false">IF(AND(A2931&lt;&gt;"",A2930=""),L2929+1,L2929)</f>
        <v>286</v>
      </c>
      <c r="M2930" s="80" t="str">
        <f aca="false">IF(OR(A2930="Insumo",A2930="Composição Auxiliar"),J2930,"")</f>
        <v/>
      </c>
      <c r="N2930" s="81" t="str">
        <f aca="false">IF(E2930="Mão de Obra",J2930,"")</f>
        <v/>
      </c>
      <c r="O2930" s="81" t="str">
        <f aca="false">IF(N2930&lt;&gt;"","",M2930)</f>
        <v/>
      </c>
      <c r="P2930" s="82" t="str">
        <f aca="false">IF(A2930="Composição",B2930,"")</f>
        <v/>
      </c>
      <c r="Q2930" s="81" t="str">
        <f aca="false">IF(P2930&lt;&gt;"",SUMIF(L2930:L2930,L2930,N2930:N2930),"")</f>
        <v/>
      </c>
      <c r="R2930" s="81" t="str">
        <f aca="false">IF(P2930&lt;&gt;"",SUMIF(L2930:L2930,L2930,O2930:O2930),"")</f>
        <v/>
      </c>
    </row>
    <row r="2931" customFormat="false" ht="15" hidden="false" customHeight="false" outlineLevel="0" collapsed="false">
      <c r="A2931" s="102"/>
      <c r="B2931" s="102"/>
      <c r="C2931" s="102"/>
      <c r="D2931" s="102"/>
      <c r="E2931" s="102"/>
      <c r="F2931" s="103"/>
      <c r="G2931" s="102"/>
      <c r="H2931" s="104"/>
      <c r="I2931" s="104"/>
      <c r="J2931" s="103"/>
      <c r="L2931" s="63" t="n">
        <f aca="false">IF(AND(A2932&lt;&gt;"",A2931=""),L2930+1,L2930)</f>
        <v>286</v>
      </c>
      <c r="M2931" s="80" t="str">
        <f aca="false">IF(OR(A2931="Insumo",A2931="Composição Auxiliar"),J2931,"")</f>
        <v/>
      </c>
      <c r="N2931" s="81" t="str">
        <f aca="false">IF(E2931="Mão de Obra",J2931,"")</f>
        <v/>
      </c>
      <c r="O2931" s="81" t="str">
        <f aca="false">IF(N2931&lt;&gt;"","",M2931)</f>
        <v/>
      </c>
      <c r="P2931" s="82" t="str">
        <f aca="false">IF(A2931="Composição",B2931,"")</f>
        <v/>
      </c>
      <c r="Q2931" s="81" t="str">
        <f aca="false">IF(P2931&lt;&gt;"",SUMIF(L2931:L2931,L2931,N2931:N2931),"")</f>
        <v/>
      </c>
      <c r="R2931" s="81" t="str">
        <f aca="false">IF(P2931&lt;&gt;"",SUMIF(L2931:L2931,L2931,O2931:O2931),"")</f>
        <v/>
      </c>
    </row>
    <row r="2932" customFormat="false" ht="15" hidden="false" customHeight="false" outlineLevel="0" collapsed="false">
      <c r="A2932" s="108"/>
      <c r="B2932" s="108"/>
      <c r="C2932" s="108"/>
      <c r="D2932" s="108"/>
      <c r="E2932" s="108"/>
      <c r="F2932" s="108"/>
      <c r="G2932" s="108"/>
      <c r="H2932" s="108"/>
      <c r="I2932" s="108"/>
      <c r="J2932" s="108"/>
      <c r="L2932" s="63" t="n">
        <f aca="false">IF(AND(A2933&lt;&gt;"",A2932=""),L2931+1,L2931)</f>
        <v>286</v>
      </c>
      <c r="M2932" s="80" t="str">
        <f aca="false">IF(OR(A2932="Insumo",A2932="Composição Auxiliar"),J2932,"")</f>
        <v/>
      </c>
      <c r="N2932" s="81" t="str">
        <f aca="false">IF(E2932="Mão de Obra",J2932,"")</f>
        <v/>
      </c>
      <c r="O2932" s="81" t="str">
        <f aca="false">IF(N2932&lt;&gt;"","",M2932)</f>
        <v/>
      </c>
      <c r="P2932" s="82" t="str">
        <f aca="false">IF(A2932="Composição",B2932,"")</f>
        <v/>
      </c>
      <c r="Q2932" s="81" t="str">
        <f aca="false">IF(P2932&lt;&gt;"",SUMIF(L2932:L2932,L2932,N2932:N2932),"")</f>
        <v/>
      </c>
      <c r="R2932" s="81" t="str">
        <f aca="false">IF(P2932&lt;&gt;"",SUMIF(L2932:L2932,L2932,O2932:O2932),"")</f>
        <v/>
      </c>
    </row>
    <row r="2933" customFormat="false" ht="15" hidden="false" customHeight="true" outlineLevel="0" collapsed="false">
      <c r="A2933" s="83"/>
      <c r="B2933" s="84" t="s">
        <v>655</v>
      </c>
      <c r="C2933" s="83" t="s">
        <v>656</v>
      </c>
      <c r="D2933" s="83" t="s">
        <v>657</v>
      </c>
      <c r="E2933" s="83" t="s">
        <v>658</v>
      </c>
      <c r="F2933" s="83"/>
      <c r="G2933" s="85" t="s">
        <v>659</v>
      </c>
      <c r="H2933" s="84" t="s">
        <v>660</v>
      </c>
      <c r="I2933" s="84" t="s">
        <v>661</v>
      </c>
      <c r="J2933" s="84" t="s">
        <v>662</v>
      </c>
      <c r="L2933" s="63" t="n">
        <f aca="false">IF(AND(A2934&lt;&gt;"",A2933=""),L2932+1,L2932)</f>
        <v>287</v>
      </c>
      <c r="M2933" s="80" t="str">
        <f aca="false">IF(OR(A2933="Insumo",A2933="Composição Auxiliar"),J2933,"")</f>
        <v/>
      </c>
      <c r="N2933" s="81" t="str">
        <f aca="false">IF(E2933="Mão de Obra",J2933,"")</f>
        <v/>
      </c>
      <c r="O2933" s="81" t="str">
        <f aca="false">IF(N2933&lt;&gt;"","",M2933)</f>
        <v/>
      </c>
      <c r="P2933" s="82" t="str">
        <f aca="false">IF(A2933="Composição",B2933,"")</f>
        <v/>
      </c>
      <c r="Q2933" s="81" t="str">
        <f aca="false">IF(P2933&lt;&gt;"",SUMIF(L2933:L2933,L2933,N2933:N2933),"")</f>
        <v/>
      </c>
      <c r="R2933" s="81" t="str">
        <f aca="false">IF(P2933&lt;&gt;"",SUMIF(L2933:L2933,L2933,O2933:O2933),"")</f>
        <v/>
      </c>
    </row>
    <row r="2934" customFormat="false" ht="38.25" hidden="false" customHeight="true" outlineLevel="0" collapsed="false">
      <c r="A2934" s="86" t="s">
        <v>663</v>
      </c>
      <c r="B2934" s="87" t="s">
        <v>940</v>
      </c>
      <c r="C2934" s="86" t="s">
        <v>664</v>
      </c>
      <c r="D2934" s="86" t="s">
        <v>941</v>
      </c>
      <c r="E2934" s="86" t="s">
        <v>675</v>
      </c>
      <c r="F2934" s="86"/>
      <c r="G2934" s="88" t="s">
        <v>925</v>
      </c>
      <c r="H2934" s="89" t="n">
        <v>1</v>
      </c>
      <c r="I2934" s="90" t="n">
        <f aca="false">SUMIF(L:L,$L2934,M:M)</f>
        <v>14.31</v>
      </c>
      <c r="J2934" s="90" t="n">
        <f aca="false">TRUNC(H2934*I2934,2)</f>
        <v>14.31</v>
      </c>
      <c r="L2934" s="63" t="n">
        <f aca="false">IF(AND(A2935&lt;&gt;"",A2934=""),L2933+1,L2933)</f>
        <v>287</v>
      </c>
      <c r="M2934" s="80" t="str">
        <f aca="false">IF(OR(A2934="Insumo",A2934="Composição Auxiliar"),J2934,"")</f>
        <v/>
      </c>
      <c r="N2934" s="81" t="str">
        <f aca="false">IF(E2934="Mão de Obra",J2934,"")</f>
        <v/>
      </c>
      <c r="O2934" s="81" t="str">
        <f aca="false">IF(N2934&lt;&gt;"","",M2934)</f>
        <v/>
      </c>
      <c r="P2934" s="82" t="str">
        <f aca="false">IF(A2934="Composição",B2934,"")</f>
        <v> 92760 </v>
      </c>
      <c r="Q2934" s="81" t="n">
        <f aca="false">IF(P2934&lt;&gt;"",SUMIF(L2934:L2934,L2934,N2934:N2934),"")</f>
        <v>0</v>
      </c>
      <c r="R2934" s="81" t="n">
        <f aca="false">IF(P2934&lt;&gt;"",SUMIF(L2934:L2934,L2934,O2934:O2934),"")</f>
        <v>0</v>
      </c>
    </row>
    <row r="2935" customFormat="false" ht="25.5" hidden="false" customHeight="true" outlineLevel="0" collapsed="false">
      <c r="A2935" s="91" t="s">
        <v>668</v>
      </c>
      <c r="B2935" s="92" t="s">
        <v>1817</v>
      </c>
      <c r="C2935" s="91" t="s">
        <v>664</v>
      </c>
      <c r="D2935" s="91" t="s">
        <v>1818</v>
      </c>
      <c r="E2935" s="91" t="s">
        <v>671</v>
      </c>
      <c r="F2935" s="91"/>
      <c r="G2935" s="93" t="s">
        <v>672</v>
      </c>
      <c r="H2935" s="94" t="n">
        <v>0.079</v>
      </c>
      <c r="I2935" s="95" t="n">
        <f aca="false">SUMIFS(J:J,A:A,"Composição",B:B,$B2935)</f>
        <v>23.5</v>
      </c>
      <c r="J2935" s="95" t="n">
        <f aca="false">TRUNC(H2935*I2935,2)</f>
        <v>1.85</v>
      </c>
      <c r="L2935" s="63" t="n">
        <f aca="false">IF(AND(A2936&lt;&gt;"",A2935=""),L2934+1,L2934)</f>
        <v>287</v>
      </c>
      <c r="M2935" s="80" t="n">
        <f aca="false">IF(OR(A2935="Insumo",A2935="Composição Auxiliar"),J2935,"")</f>
        <v>1.85</v>
      </c>
      <c r="N2935" s="81" t="str">
        <f aca="false">IF(E2935="Mão de Obra",J2935,"")</f>
        <v/>
      </c>
      <c r="O2935" s="81" t="n">
        <f aca="false">IF(N2935&lt;&gt;"","",M2935)</f>
        <v>1.85</v>
      </c>
      <c r="P2935" s="82" t="str">
        <f aca="false">IF(A2935="Composição",B2935,"")</f>
        <v/>
      </c>
      <c r="Q2935" s="81" t="str">
        <f aca="false">IF(P2935&lt;&gt;"",SUMIF(L2935:L2935,L2935,N2935:N2935),"")</f>
        <v/>
      </c>
      <c r="R2935" s="81" t="str">
        <f aca="false">IF(P2935&lt;&gt;"",SUMIF(L2935:L2935,L2935,O2935:O2935),"")</f>
        <v/>
      </c>
    </row>
    <row r="2936" customFormat="false" ht="25.5" hidden="false" customHeight="true" outlineLevel="0" collapsed="false">
      <c r="A2936" s="91" t="s">
        <v>668</v>
      </c>
      <c r="B2936" s="92" t="s">
        <v>1771</v>
      </c>
      <c r="C2936" s="91" t="s">
        <v>664</v>
      </c>
      <c r="D2936" s="91" t="s">
        <v>1772</v>
      </c>
      <c r="E2936" s="91" t="s">
        <v>671</v>
      </c>
      <c r="F2936" s="91"/>
      <c r="G2936" s="93" t="s">
        <v>672</v>
      </c>
      <c r="H2936" s="94" t="n">
        <v>0.0129</v>
      </c>
      <c r="I2936" s="95" t="n">
        <f aca="false">SUMIFS(J:J,A:A,"Composição",B:B,$B2936)</f>
        <v>18.94</v>
      </c>
      <c r="J2936" s="95" t="n">
        <f aca="false">TRUNC(H2936*I2936,2)</f>
        <v>0.24</v>
      </c>
      <c r="L2936" s="63" t="n">
        <f aca="false">IF(AND(A2937&lt;&gt;"",A2936=""),L2935+1,L2935)</f>
        <v>287</v>
      </c>
      <c r="M2936" s="80" t="n">
        <f aca="false">IF(OR(A2936="Insumo",A2936="Composição Auxiliar"),J2936,"")</f>
        <v>0.24</v>
      </c>
      <c r="N2936" s="81" t="str">
        <f aca="false">IF(E2936="Mão de Obra",J2936,"")</f>
        <v/>
      </c>
      <c r="O2936" s="81" t="n">
        <f aca="false">IF(N2936&lt;&gt;"","",M2936)</f>
        <v>0.24</v>
      </c>
      <c r="P2936" s="82" t="str">
        <f aca="false">IF(A2936="Composição",B2936,"")</f>
        <v/>
      </c>
      <c r="Q2936" s="81" t="str">
        <f aca="false">IF(P2936&lt;&gt;"",SUMIF(L2936:L2936,L2936,N2936:N2936),"")</f>
        <v/>
      </c>
      <c r="R2936" s="81" t="str">
        <f aca="false">IF(P2936&lt;&gt;"",SUMIF(L2936:L2936,L2936,O2936:O2936),"")</f>
        <v/>
      </c>
    </row>
    <row r="2937" customFormat="false" ht="25.5" hidden="false" customHeight="true" outlineLevel="0" collapsed="false">
      <c r="A2937" s="91" t="s">
        <v>668</v>
      </c>
      <c r="B2937" s="92" t="s">
        <v>1102</v>
      </c>
      <c r="C2937" s="91" t="s">
        <v>664</v>
      </c>
      <c r="D2937" s="91" t="s">
        <v>1103</v>
      </c>
      <c r="E2937" s="91" t="s">
        <v>675</v>
      </c>
      <c r="F2937" s="91"/>
      <c r="G2937" s="93" t="s">
        <v>925</v>
      </c>
      <c r="H2937" s="94" t="n">
        <v>1</v>
      </c>
      <c r="I2937" s="95" t="n">
        <f aca="false">SUMIFS(J:J,A:A,"Composição",B:B,$B2937)</f>
        <v>11.49</v>
      </c>
      <c r="J2937" s="95" t="n">
        <f aca="false">TRUNC(H2937*I2937,2)</f>
        <v>11.49</v>
      </c>
      <c r="L2937" s="63" t="n">
        <f aca="false">IF(AND(A2938&lt;&gt;"",A2937=""),L2936+1,L2936)</f>
        <v>287</v>
      </c>
      <c r="M2937" s="80" t="n">
        <f aca="false">IF(OR(A2937="Insumo",A2937="Composição Auxiliar"),J2937,"")</f>
        <v>11.49</v>
      </c>
      <c r="N2937" s="81" t="str">
        <f aca="false">IF(E2937="Mão de Obra",J2937,"")</f>
        <v/>
      </c>
      <c r="O2937" s="81" t="n">
        <f aca="false">IF(N2937&lt;&gt;"","",M2937)</f>
        <v>11.49</v>
      </c>
      <c r="P2937" s="82" t="str">
        <f aca="false">IF(A2937="Composição",B2937,"")</f>
        <v/>
      </c>
      <c r="Q2937" s="81" t="str">
        <f aca="false">IF(P2937&lt;&gt;"",SUMIF(L2937:L2937,L2937,N2937:N2937),"")</f>
        <v/>
      </c>
      <c r="R2937" s="81" t="str">
        <f aca="false">IF(P2937&lt;&gt;"",SUMIF(L2937:L2937,L2937,O2937:O2937),"")</f>
        <v/>
      </c>
    </row>
    <row r="2938" customFormat="false" ht="25.5" hidden="false" customHeight="false" outlineLevel="0" collapsed="false">
      <c r="A2938" s="96" t="s">
        <v>679</v>
      </c>
      <c r="B2938" s="97" t="s">
        <v>1824</v>
      </c>
      <c r="C2938" s="96" t="str">
        <f aca="false">VLOOKUP(B2938,INSUMOS!$A:$I,2,0)</f>
        <v>SINAPI</v>
      </c>
      <c r="D2938" s="96" t="str">
        <f aca="false">VLOOKUP(B2938,INSUMOS!$A:$I,3,0)</f>
        <v>ARAME RECOZIDO 16 BWG, D = 1,65 MM (0,016 KG/M) OU 18 BWG, D = 1,25 MM (0,01 KG/M)</v>
      </c>
      <c r="E2938" s="98" t="str">
        <f aca="false">VLOOKUP(B2938,INSUMOS!$A:$I,4,0)</f>
        <v>Material</v>
      </c>
      <c r="F2938" s="98"/>
      <c r="G2938" s="99" t="str">
        <f aca="false">VLOOKUP(B2938,INSUMOS!$A:$I,5,0)</f>
        <v>KG</v>
      </c>
      <c r="H2938" s="100" t="n">
        <v>0.025</v>
      </c>
      <c r="I2938" s="101" t="n">
        <f aca="false">VLOOKUP(B2938,INSUMOS!$A:$I,8,0)</f>
        <v>21</v>
      </c>
      <c r="J2938" s="101" t="n">
        <f aca="false">TRUNC(H2938*I2938,2)</f>
        <v>0.52</v>
      </c>
      <c r="L2938" s="63" t="n">
        <f aca="false">IF(AND(A2939&lt;&gt;"",A2938=""),L2937+1,L2937)</f>
        <v>287</v>
      </c>
      <c r="M2938" s="80" t="n">
        <f aca="false">IF(OR(A2938="Insumo",A2938="Composição Auxiliar"),J2938,"")</f>
        <v>0.52</v>
      </c>
      <c r="N2938" s="81" t="str">
        <f aca="false">IF(E2938="Mão de Obra",J2938,"")</f>
        <v/>
      </c>
      <c r="O2938" s="81" t="n">
        <f aca="false">IF(N2938&lt;&gt;"","",M2938)</f>
        <v>0.52</v>
      </c>
      <c r="P2938" s="82" t="str">
        <f aca="false">IF(A2938="Composição",B2938,"")</f>
        <v/>
      </c>
      <c r="Q2938" s="81" t="str">
        <f aca="false">IF(P2938&lt;&gt;"",SUMIF(L2938:L2938,L2938,N2938:N2938),"")</f>
        <v/>
      </c>
      <c r="R2938" s="81" t="str">
        <f aca="false">IF(P2938&lt;&gt;"",SUMIF(L2938:L2938,L2938,O2938:O2938),"")</f>
        <v/>
      </c>
    </row>
    <row r="2939" customFormat="false" ht="25.5" hidden="false" customHeight="false" outlineLevel="0" collapsed="false">
      <c r="A2939" s="96" t="s">
        <v>679</v>
      </c>
      <c r="B2939" s="97" t="s">
        <v>1100</v>
      </c>
      <c r="C2939" s="96" t="str">
        <f aca="false">VLOOKUP(B2939,INSUMOS!$A:$I,2,0)</f>
        <v>SINAPI</v>
      </c>
      <c r="D2939" s="96" t="str">
        <f aca="false">VLOOKUP(B2939,INSUMOS!$A:$I,3,0)</f>
        <v>ESPACADOR / DISTANCIADOR CIRCULAR COM ENTRADA LATERAL, EM PLASTICO, PARA VERGALHAO *4,2 A 12,5* MM, COBRIMENTO 20 MM</v>
      </c>
      <c r="E2939" s="98" t="str">
        <f aca="false">VLOOKUP(B2939,INSUMOS!$A:$I,4,0)</f>
        <v>Material</v>
      </c>
      <c r="F2939" s="98"/>
      <c r="G2939" s="99" t="str">
        <f aca="false">VLOOKUP(B2939,INSUMOS!$A:$I,5,0)</f>
        <v>UN</v>
      </c>
      <c r="H2939" s="100" t="n">
        <v>0.97</v>
      </c>
      <c r="I2939" s="101" t="n">
        <f aca="false">VLOOKUP(B2939,INSUMOS!$A:$I,8,0)</f>
        <v>0.22</v>
      </c>
      <c r="J2939" s="101" t="n">
        <f aca="false">TRUNC(H2939*I2939,2)</f>
        <v>0.21</v>
      </c>
      <c r="L2939" s="63" t="n">
        <f aca="false">IF(AND(A2940&lt;&gt;"",A2939=""),L2938+1,L2938)</f>
        <v>287</v>
      </c>
      <c r="M2939" s="80" t="n">
        <f aca="false">IF(OR(A2939="Insumo",A2939="Composição Auxiliar"),J2939,"")</f>
        <v>0.21</v>
      </c>
      <c r="N2939" s="81" t="str">
        <f aca="false">IF(E2939="Mão de Obra",J2939,"")</f>
        <v/>
      </c>
      <c r="O2939" s="81" t="n">
        <f aca="false">IF(N2939&lt;&gt;"","",M2939)</f>
        <v>0.21</v>
      </c>
      <c r="P2939" s="82" t="str">
        <f aca="false">IF(A2939="Composição",B2939,"")</f>
        <v/>
      </c>
      <c r="Q2939" s="81" t="str">
        <f aca="false">IF(P2939&lt;&gt;"",SUMIF(L2939:L2939,L2939,N2939:N2939),"")</f>
        <v/>
      </c>
      <c r="R2939" s="81" t="str">
        <f aca="false">IF(P2939&lt;&gt;"",SUMIF(L2939:L2939,L2939,O2939:O2939),"")</f>
        <v/>
      </c>
    </row>
    <row r="2940" customFormat="false" ht="14.25" hidden="false" customHeight="false" outlineLevel="0" collapsed="false">
      <c r="A2940" s="102"/>
      <c r="B2940" s="102"/>
      <c r="C2940" s="102"/>
      <c r="D2940" s="102"/>
      <c r="E2940" s="102"/>
      <c r="F2940" s="103"/>
      <c r="G2940" s="102"/>
      <c r="H2940" s="103"/>
      <c r="I2940" s="102"/>
      <c r="J2940" s="103"/>
      <c r="L2940" s="63" t="n">
        <f aca="false">IF(AND(A2941&lt;&gt;"",A2940=""),L2939+1,L2939)</f>
        <v>287</v>
      </c>
      <c r="M2940" s="80" t="str">
        <f aca="false">IF(OR(A2940="Insumo",A2940="Composição Auxiliar"),J2940,"")</f>
        <v/>
      </c>
      <c r="N2940" s="81" t="str">
        <f aca="false">IF(E2940="Mão de Obra",J2940,"")</f>
        <v/>
      </c>
      <c r="O2940" s="81" t="str">
        <f aca="false">IF(N2940&lt;&gt;"","",M2940)</f>
        <v/>
      </c>
      <c r="P2940" s="82" t="str">
        <f aca="false">IF(A2940="Composição",B2940,"")</f>
        <v/>
      </c>
      <c r="Q2940" s="81" t="str">
        <f aca="false">IF(P2940&lt;&gt;"",SUMIF(L2940:L2940,L2940,N2940:N2940),"")</f>
        <v/>
      </c>
      <c r="R2940" s="81" t="str">
        <f aca="false">IF(P2940&lt;&gt;"",SUMIF(L2940:L2940,L2940,O2940:O2940),"")</f>
        <v/>
      </c>
    </row>
    <row r="2941" customFormat="false" ht="15" hidden="false" customHeight="false" outlineLevel="0" collapsed="false">
      <c r="A2941" s="102"/>
      <c r="B2941" s="102"/>
      <c r="C2941" s="102"/>
      <c r="D2941" s="102"/>
      <c r="E2941" s="102"/>
      <c r="F2941" s="103"/>
      <c r="G2941" s="102"/>
      <c r="H2941" s="104"/>
      <c r="I2941" s="104"/>
      <c r="J2941" s="103"/>
      <c r="L2941" s="63" t="n">
        <f aca="false">IF(AND(A2942&lt;&gt;"",A2941=""),L2940+1,L2940)</f>
        <v>287</v>
      </c>
      <c r="M2941" s="80" t="str">
        <f aca="false">IF(OR(A2941="Insumo",A2941="Composição Auxiliar"),J2941,"")</f>
        <v/>
      </c>
      <c r="N2941" s="81" t="str">
        <f aca="false">IF(E2941="Mão de Obra",J2941,"")</f>
        <v/>
      </c>
      <c r="O2941" s="81" t="str">
        <f aca="false">IF(N2941&lt;&gt;"","",M2941)</f>
        <v/>
      </c>
      <c r="P2941" s="82" t="str">
        <f aca="false">IF(A2941="Composição",B2941,"")</f>
        <v/>
      </c>
      <c r="Q2941" s="81" t="str">
        <f aca="false">IF(P2941&lt;&gt;"",SUMIF(L2941:L2941,L2941,N2941:N2941),"")</f>
        <v/>
      </c>
      <c r="R2941" s="81" t="str">
        <f aca="false">IF(P2941&lt;&gt;"",SUMIF(L2941:L2941,L2941,O2941:O2941),"")</f>
        <v/>
      </c>
    </row>
    <row r="2942" customFormat="false" ht="15" hidden="false" customHeight="false" outlineLevel="0" collapsed="false">
      <c r="A2942" s="108"/>
      <c r="B2942" s="108"/>
      <c r="C2942" s="108"/>
      <c r="D2942" s="108"/>
      <c r="E2942" s="108"/>
      <c r="F2942" s="108"/>
      <c r="G2942" s="108"/>
      <c r="H2942" s="108"/>
      <c r="I2942" s="108"/>
      <c r="J2942" s="108"/>
      <c r="L2942" s="63" t="n">
        <f aca="false">IF(AND(A2943&lt;&gt;"",A2942=""),L2941+1,L2941)</f>
        <v>287</v>
      </c>
      <c r="M2942" s="80" t="str">
        <f aca="false">IF(OR(A2942="Insumo",A2942="Composição Auxiliar"),J2942,"")</f>
        <v/>
      </c>
      <c r="N2942" s="81" t="str">
        <f aca="false">IF(E2942="Mão de Obra",J2942,"")</f>
        <v/>
      </c>
      <c r="O2942" s="81" t="str">
        <f aca="false">IF(N2942&lt;&gt;"","",M2942)</f>
        <v/>
      </c>
      <c r="P2942" s="82" t="str">
        <f aca="false">IF(A2942="Composição",B2942,"")</f>
        <v/>
      </c>
      <c r="Q2942" s="81" t="str">
        <f aca="false">IF(P2942&lt;&gt;"",SUMIF(L2942:L2942,L2942,N2942:N2942),"")</f>
        <v/>
      </c>
      <c r="R2942" s="81" t="str">
        <f aca="false">IF(P2942&lt;&gt;"",SUMIF(L2942:L2942,L2942,O2942:O2942),"")</f>
        <v/>
      </c>
    </row>
    <row r="2943" customFormat="false" ht="15" hidden="false" customHeight="true" outlineLevel="0" collapsed="false">
      <c r="A2943" s="83"/>
      <c r="B2943" s="84" t="s">
        <v>655</v>
      </c>
      <c r="C2943" s="83" t="s">
        <v>656</v>
      </c>
      <c r="D2943" s="83" t="s">
        <v>657</v>
      </c>
      <c r="E2943" s="83" t="s">
        <v>658</v>
      </c>
      <c r="F2943" s="83"/>
      <c r="G2943" s="85" t="s">
        <v>659</v>
      </c>
      <c r="H2943" s="84" t="s">
        <v>660</v>
      </c>
      <c r="I2943" s="84" t="s">
        <v>661</v>
      </c>
      <c r="J2943" s="84" t="s">
        <v>662</v>
      </c>
      <c r="L2943" s="63" t="n">
        <f aca="false">IF(AND(A2944&lt;&gt;"",A2943=""),L2942+1,L2942)</f>
        <v>288</v>
      </c>
      <c r="M2943" s="80" t="str">
        <f aca="false">IF(OR(A2943="Insumo",A2943="Composição Auxiliar"),J2943,"")</f>
        <v/>
      </c>
      <c r="N2943" s="81" t="str">
        <f aca="false">IF(E2943="Mão de Obra",J2943,"")</f>
        <v/>
      </c>
      <c r="O2943" s="81" t="str">
        <f aca="false">IF(N2943&lt;&gt;"","",M2943)</f>
        <v/>
      </c>
      <c r="P2943" s="82" t="str">
        <f aca="false">IF(A2943="Composição",B2943,"")</f>
        <v/>
      </c>
      <c r="Q2943" s="81" t="str">
        <f aca="false">IF(P2943&lt;&gt;"",SUMIF(L2943:L2943,L2943,N2943:N2943),"")</f>
        <v/>
      </c>
      <c r="R2943" s="81" t="str">
        <f aca="false">IF(P2943&lt;&gt;"",SUMIF(L2943:L2943,L2943,O2943:O2943),"")</f>
        <v/>
      </c>
    </row>
    <row r="2944" customFormat="false" ht="38.25" hidden="false" customHeight="true" outlineLevel="0" collapsed="false">
      <c r="A2944" s="86" t="s">
        <v>663</v>
      </c>
      <c r="B2944" s="87" t="s">
        <v>938</v>
      </c>
      <c r="C2944" s="86" t="s">
        <v>664</v>
      </c>
      <c r="D2944" s="86" t="s">
        <v>939</v>
      </c>
      <c r="E2944" s="86" t="s">
        <v>675</v>
      </c>
      <c r="F2944" s="86"/>
      <c r="G2944" s="88" t="s">
        <v>925</v>
      </c>
      <c r="H2944" s="89" t="n">
        <v>1</v>
      </c>
      <c r="I2944" s="90" t="n">
        <f aca="false">SUMIF(L:L,$L2944,M:M)</f>
        <v>13.72</v>
      </c>
      <c r="J2944" s="90" t="n">
        <f aca="false">TRUNC(H2944*I2944,2)</f>
        <v>13.72</v>
      </c>
      <c r="L2944" s="63" t="n">
        <f aca="false">IF(AND(A2945&lt;&gt;"",A2944=""),L2943+1,L2943)</f>
        <v>288</v>
      </c>
      <c r="M2944" s="80" t="str">
        <f aca="false">IF(OR(A2944="Insumo",A2944="Composição Auxiliar"),J2944,"")</f>
        <v/>
      </c>
      <c r="N2944" s="81" t="str">
        <f aca="false">IF(E2944="Mão de Obra",J2944,"")</f>
        <v/>
      </c>
      <c r="O2944" s="81" t="str">
        <f aca="false">IF(N2944&lt;&gt;"","",M2944)</f>
        <v/>
      </c>
      <c r="P2944" s="82" t="str">
        <f aca="false">IF(A2944="Composição",B2944,"")</f>
        <v> 92761 </v>
      </c>
      <c r="Q2944" s="81" t="n">
        <f aca="false">IF(P2944&lt;&gt;"",SUMIF(L2944:L2944,L2944,N2944:N2944),"")</f>
        <v>0</v>
      </c>
      <c r="R2944" s="81" t="n">
        <f aca="false">IF(P2944&lt;&gt;"",SUMIF(L2944:L2944,L2944,O2944:O2944),"")</f>
        <v>0</v>
      </c>
    </row>
    <row r="2945" customFormat="false" ht="25.5" hidden="false" customHeight="true" outlineLevel="0" collapsed="false">
      <c r="A2945" s="91" t="s">
        <v>668</v>
      </c>
      <c r="B2945" s="92" t="s">
        <v>1833</v>
      </c>
      <c r="C2945" s="91" t="s">
        <v>664</v>
      </c>
      <c r="D2945" s="91" t="s">
        <v>1834</v>
      </c>
      <c r="E2945" s="91" t="s">
        <v>675</v>
      </c>
      <c r="F2945" s="91"/>
      <c r="G2945" s="93" t="s">
        <v>925</v>
      </c>
      <c r="H2945" s="94" t="n">
        <v>1</v>
      </c>
      <c r="I2945" s="95" t="n">
        <f aca="false">SUMIFS(J:J,A:A,"Composição",B:B,$B2945)</f>
        <v>11.56</v>
      </c>
      <c r="J2945" s="95" t="n">
        <f aca="false">TRUNC(H2945*I2945,2)</f>
        <v>11.56</v>
      </c>
      <c r="L2945" s="63" t="n">
        <f aca="false">IF(AND(A2946&lt;&gt;"",A2945=""),L2944+1,L2944)</f>
        <v>288</v>
      </c>
      <c r="M2945" s="80" t="n">
        <f aca="false">IF(OR(A2945="Insumo",A2945="Composição Auxiliar"),J2945,"")</f>
        <v>11.56</v>
      </c>
      <c r="N2945" s="81" t="str">
        <f aca="false">IF(E2945="Mão de Obra",J2945,"")</f>
        <v/>
      </c>
      <c r="O2945" s="81" t="n">
        <f aca="false">IF(N2945&lt;&gt;"","",M2945)</f>
        <v>11.56</v>
      </c>
      <c r="P2945" s="82" t="str">
        <f aca="false">IF(A2945="Composição",B2945,"")</f>
        <v/>
      </c>
      <c r="Q2945" s="81" t="str">
        <f aca="false">IF(P2945&lt;&gt;"",SUMIF(L2945:L2945,L2945,N2945:N2945),"")</f>
        <v/>
      </c>
      <c r="R2945" s="81" t="str">
        <f aca="false">IF(P2945&lt;&gt;"",SUMIF(L2945:L2945,L2945,O2945:O2945),"")</f>
        <v/>
      </c>
    </row>
    <row r="2946" customFormat="false" ht="25.5" hidden="false" customHeight="true" outlineLevel="0" collapsed="false">
      <c r="A2946" s="91" t="s">
        <v>668</v>
      </c>
      <c r="B2946" s="92" t="s">
        <v>1817</v>
      </c>
      <c r="C2946" s="91" t="s">
        <v>664</v>
      </c>
      <c r="D2946" s="91" t="s">
        <v>1818</v>
      </c>
      <c r="E2946" s="91" t="s">
        <v>671</v>
      </c>
      <c r="F2946" s="91"/>
      <c r="G2946" s="93" t="s">
        <v>672</v>
      </c>
      <c r="H2946" s="94" t="n">
        <v>0.0561</v>
      </c>
      <c r="I2946" s="95" t="n">
        <f aca="false">SUMIFS(J:J,A:A,"Composição",B:B,$B2946)</f>
        <v>23.5</v>
      </c>
      <c r="J2946" s="95" t="n">
        <f aca="false">TRUNC(H2946*I2946,2)</f>
        <v>1.31</v>
      </c>
      <c r="L2946" s="63" t="n">
        <f aca="false">IF(AND(A2947&lt;&gt;"",A2946=""),L2945+1,L2945)</f>
        <v>288</v>
      </c>
      <c r="M2946" s="80" t="n">
        <f aca="false">IF(OR(A2946="Insumo",A2946="Composição Auxiliar"),J2946,"")</f>
        <v>1.31</v>
      </c>
      <c r="N2946" s="81" t="str">
        <f aca="false">IF(E2946="Mão de Obra",J2946,"")</f>
        <v/>
      </c>
      <c r="O2946" s="81" t="n">
        <f aca="false">IF(N2946&lt;&gt;"","",M2946)</f>
        <v>1.31</v>
      </c>
      <c r="P2946" s="82" t="str">
        <f aca="false">IF(A2946="Composição",B2946,"")</f>
        <v/>
      </c>
      <c r="Q2946" s="81" t="str">
        <f aca="false">IF(P2946&lt;&gt;"",SUMIF(L2946:L2946,L2946,N2946:N2946),"")</f>
        <v/>
      </c>
      <c r="R2946" s="81" t="str">
        <f aca="false">IF(P2946&lt;&gt;"",SUMIF(L2946:L2946,L2946,O2946:O2946),"")</f>
        <v/>
      </c>
    </row>
    <row r="2947" customFormat="false" ht="25.5" hidden="false" customHeight="true" outlineLevel="0" collapsed="false">
      <c r="A2947" s="91" t="s">
        <v>668</v>
      </c>
      <c r="B2947" s="92" t="s">
        <v>1771</v>
      </c>
      <c r="C2947" s="91" t="s">
        <v>664</v>
      </c>
      <c r="D2947" s="91" t="s">
        <v>1772</v>
      </c>
      <c r="E2947" s="91" t="s">
        <v>671</v>
      </c>
      <c r="F2947" s="91"/>
      <c r="G2947" s="93" t="s">
        <v>672</v>
      </c>
      <c r="H2947" s="94" t="n">
        <v>0.0092</v>
      </c>
      <c r="I2947" s="95" t="n">
        <f aca="false">SUMIFS(J:J,A:A,"Composição",B:B,$B2947)</f>
        <v>18.94</v>
      </c>
      <c r="J2947" s="95" t="n">
        <f aca="false">TRUNC(H2947*I2947,2)</f>
        <v>0.17</v>
      </c>
      <c r="L2947" s="63" t="n">
        <f aca="false">IF(AND(A2948&lt;&gt;"",A2947=""),L2946+1,L2946)</f>
        <v>288</v>
      </c>
      <c r="M2947" s="80" t="n">
        <f aca="false">IF(OR(A2947="Insumo",A2947="Composição Auxiliar"),J2947,"")</f>
        <v>0.17</v>
      </c>
      <c r="N2947" s="81" t="str">
        <f aca="false">IF(E2947="Mão de Obra",J2947,"")</f>
        <v/>
      </c>
      <c r="O2947" s="81" t="n">
        <f aca="false">IF(N2947&lt;&gt;"","",M2947)</f>
        <v>0.17</v>
      </c>
      <c r="P2947" s="82" t="str">
        <f aca="false">IF(A2947="Composição",B2947,"")</f>
        <v/>
      </c>
      <c r="Q2947" s="81" t="str">
        <f aca="false">IF(P2947&lt;&gt;"",SUMIF(L2947:L2947,L2947,N2947:N2947),"")</f>
        <v/>
      </c>
      <c r="R2947" s="81" t="str">
        <f aca="false">IF(P2947&lt;&gt;"",SUMIF(L2947:L2947,L2947,O2947:O2947),"")</f>
        <v/>
      </c>
    </row>
    <row r="2948" customFormat="false" ht="25.5" hidden="false" customHeight="false" outlineLevel="0" collapsed="false">
      <c r="A2948" s="96" t="s">
        <v>679</v>
      </c>
      <c r="B2948" s="97" t="s">
        <v>1100</v>
      </c>
      <c r="C2948" s="96" t="str">
        <f aca="false">VLOOKUP(B2948,INSUMOS!$A:$I,2,0)</f>
        <v>SINAPI</v>
      </c>
      <c r="D2948" s="96" t="str">
        <f aca="false">VLOOKUP(B2948,INSUMOS!$A:$I,3,0)</f>
        <v>ESPACADOR / DISTANCIADOR CIRCULAR COM ENTRADA LATERAL, EM PLASTICO, PARA VERGALHAO *4,2 A 12,5* MM, COBRIMENTO 20 MM</v>
      </c>
      <c r="E2948" s="98" t="str">
        <f aca="false">VLOOKUP(B2948,INSUMOS!$A:$I,4,0)</f>
        <v>Material</v>
      </c>
      <c r="F2948" s="98"/>
      <c r="G2948" s="99" t="str">
        <f aca="false">VLOOKUP(B2948,INSUMOS!$A:$I,5,0)</f>
        <v>UN</v>
      </c>
      <c r="H2948" s="100" t="n">
        <v>0.743</v>
      </c>
      <c r="I2948" s="101" t="n">
        <f aca="false">VLOOKUP(B2948,INSUMOS!$A:$I,8,0)</f>
        <v>0.22</v>
      </c>
      <c r="J2948" s="101" t="n">
        <f aca="false">TRUNC(H2948*I2948,2)</f>
        <v>0.16</v>
      </c>
      <c r="L2948" s="63" t="n">
        <f aca="false">IF(AND(A2949&lt;&gt;"",A2948=""),L2947+1,L2947)</f>
        <v>288</v>
      </c>
      <c r="M2948" s="80" t="n">
        <f aca="false">IF(OR(A2948="Insumo",A2948="Composição Auxiliar"),J2948,"")</f>
        <v>0.16</v>
      </c>
      <c r="N2948" s="81" t="str">
        <f aca="false">IF(E2948="Mão de Obra",J2948,"")</f>
        <v/>
      </c>
      <c r="O2948" s="81" t="n">
        <f aca="false">IF(N2948&lt;&gt;"","",M2948)</f>
        <v>0.16</v>
      </c>
      <c r="P2948" s="82" t="str">
        <f aca="false">IF(A2948="Composição",B2948,"")</f>
        <v/>
      </c>
      <c r="Q2948" s="81" t="str">
        <f aca="false">IF(P2948&lt;&gt;"",SUMIF(L2948:L2948,L2948,N2948:N2948),"")</f>
        <v/>
      </c>
      <c r="R2948" s="81" t="str">
        <f aca="false">IF(P2948&lt;&gt;"",SUMIF(L2948:L2948,L2948,O2948:O2948),"")</f>
        <v/>
      </c>
    </row>
    <row r="2949" customFormat="false" ht="25.5" hidden="false" customHeight="false" outlineLevel="0" collapsed="false">
      <c r="A2949" s="96" t="s">
        <v>679</v>
      </c>
      <c r="B2949" s="97" t="s">
        <v>1824</v>
      </c>
      <c r="C2949" s="96" t="str">
        <f aca="false">VLOOKUP(B2949,INSUMOS!$A:$I,2,0)</f>
        <v>SINAPI</v>
      </c>
      <c r="D2949" s="96" t="str">
        <f aca="false">VLOOKUP(B2949,INSUMOS!$A:$I,3,0)</f>
        <v>ARAME RECOZIDO 16 BWG, D = 1,65 MM (0,016 KG/M) OU 18 BWG, D = 1,25 MM (0,01 KG/M)</v>
      </c>
      <c r="E2949" s="98" t="str">
        <f aca="false">VLOOKUP(B2949,INSUMOS!$A:$I,4,0)</f>
        <v>Material</v>
      </c>
      <c r="F2949" s="98"/>
      <c r="G2949" s="99" t="str">
        <f aca="false">VLOOKUP(B2949,INSUMOS!$A:$I,5,0)</f>
        <v>KG</v>
      </c>
      <c r="H2949" s="100" t="n">
        <v>0.025</v>
      </c>
      <c r="I2949" s="101" t="n">
        <f aca="false">VLOOKUP(B2949,INSUMOS!$A:$I,8,0)</f>
        <v>21</v>
      </c>
      <c r="J2949" s="101" t="n">
        <f aca="false">TRUNC(H2949*I2949,2)</f>
        <v>0.52</v>
      </c>
      <c r="L2949" s="63" t="n">
        <f aca="false">IF(AND(A2950&lt;&gt;"",A2949=""),L2948+1,L2948)</f>
        <v>288</v>
      </c>
      <c r="M2949" s="80" t="n">
        <f aca="false">IF(OR(A2949="Insumo",A2949="Composição Auxiliar"),J2949,"")</f>
        <v>0.52</v>
      </c>
      <c r="N2949" s="81" t="str">
        <f aca="false">IF(E2949="Mão de Obra",J2949,"")</f>
        <v/>
      </c>
      <c r="O2949" s="81" t="n">
        <f aca="false">IF(N2949&lt;&gt;"","",M2949)</f>
        <v>0.52</v>
      </c>
      <c r="P2949" s="82" t="str">
        <f aca="false">IF(A2949="Composição",B2949,"")</f>
        <v/>
      </c>
      <c r="Q2949" s="81" t="str">
        <f aca="false">IF(P2949&lt;&gt;"",SUMIF(L2949:L2949,L2949,N2949:N2949),"")</f>
        <v/>
      </c>
      <c r="R2949" s="81" t="str">
        <f aca="false">IF(P2949&lt;&gt;"",SUMIF(L2949:L2949,L2949,O2949:O2949),"")</f>
        <v/>
      </c>
    </row>
    <row r="2950" customFormat="false" ht="14.25" hidden="false" customHeight="false" outlineLevel="0" collapsed="false">
      <c r="A2950" s="102"/>
      <c r="B2950" s="102"/>
      <c r="C2950" s="102"/>
      <c r="D2950" s="102"/>
      <c r="E2950" s="102"/>
      <c r="F2950" s="103"/>
      <c r="G2950" s="102"/>
      <c r="H2950" s="103"/>
      <c r="I2950" s="102"/>
      <c r="J2950" s="103"/>
      <c r="L2950" s="63" t="n">
        <f aca="false">IF(AND(A2951&lt;&gt;"",A2950=""),L2949+1,L2949)</f>
        <v>288</v>
      </c>
      <c r="M2950" s="80" t="str">
        <f aca="false">IF(OR(A2950="Insumo",A2950="Composição Auxiliar"),J2950,"")</f>
        <v/>
      </c>
      <c r="N2950" s="81" t="str">
        <f aca="false">IF(E2950="Mão de Obra",J2950,"")</f>
        <v/>
      </c>
      <c r="O2950" s="81" t="str">
        <f aca="false">IF(N2950&lt;&gt;"","",M2950)</f>
        <v/>
      </c>
      <c r="P2950" s="82" t="str">
        <f aca="false">IF(A2950="Composição",B2950,"")</f>
        <v/>
      </c>
      <c r="Q2950" s="81" t="str">
        <f aca="false">IF(P2950&lt;&gt;"",SUMIF(L2950:L2950,L2950,N2950:N2950),"")</f>
        <v/>
      </c>
      <c r="R2950" s="81" t="str">
        <f aca="false">IF(P2950&lt;&gt;"",SUMIF(L2950:L2950,L2950,O2950:O2950),"")</f>
        <v/>
      </c>
    </row>
    <row r="2951" customFormat="false" ht="15" hidden="false" customHeight="false" outlineLevel="0" collapsed="false">
      <c r="A2951" s="102"/>
      <c r="B2951" s="102"/>
      <c r="C2951" s="102"/>
      <c r="D2951" s="102"/>
      <c r="E2951" s="102"/>
      <c r="F2951" s="103"/>
      <c r="G2951" s="102"/>
      <c r="H2951" s="104"/>
      <c r="I2951" s="104"/>
      <c r="J2951" s="103"/>
      <c r="L2951" s="63" t="n">
        <f aca="false">IF(AND(A2952&lt;&gt;"",A2951=""),L2950+1,L2950)</f>
        <v>288</v>
      </c>
      <c r="M2951" s="80" t="str">
        <f aca="false">IF(OR(A2951="Insumo",A2951="Composição Auxiliar"),J2951,"")</f>
        <v/>
      </c>
      <c r="N2951" s="81" t="str">
        <f aca="false">IF(E2951="Mão de Obra",J2951,"")</f>
        <v/>
      </c>
      <c r="O2951" s="81" t="str">
        <f aca="false">IF(N2951&lt;&gt;"","",M2951)</f>
        <v/>
      </c>
      <c r="P2951" s="82" t="str">
        <f aca="false">IF(A2951="Composição",B2951,"")</f>
        <v/>
      </c>
      <c r="Q2951" s="81" t="str">
        <f aca="false">IF(P2951&lt;&gt;"",SUMIF(L2951:L2951,L2951,N2951:N2951),"")</f>
        <v/>
      </c>
      <c r="R2951" s="81" t="str">
        <f aca="false">IF(P2951&lt;&gt;"",SUMIF(L2951:L2951,L2951,O2951:O2951),"")</f>
        <v/>
      </c>
    </row>
    <row r="2952" customFormat="false" ht="15" hidden="false" customHeight="false" outlineLevel="0" collapsed="false">
      <c r="A2952" s="108"/>
      <c r="B2952" s="108"/>
      <c r="C2952" s="108"/>
      <c r="D2952" s="108"/>
      <c r="E2952" s="108"/>
      <c r="F2952" s="108"/>
      <c r="G2952" s="108"/>
      <c r="H2952" s="108"/>
      <c r="I2952" s="108"/>
      <c r="J2952" s="108"/>
      <c r="L2952" s="63" t="n">
        <f aca="false">IF(AND(A2953&lt;&gt;"",A2952=""),L2951+1,L2951)</f>
        <v>288</v>
      </c>
      <c r="M2952" s="80" t="str">
        <f aca="false">IF(OR(A2952="Insumo",A2952="Composição Auxiliar"),J2952,"")</f>
        <v/>
      </c>
      <c r="N2952" s="81" t="str">
        <f aca="false">IF(E2952="Mão de Obra",J2952,"")</f>
        <v/>
      </c>
      <c r="O2952" s="81" t="str">
        <f aca="false">IF(N2952&lt;&gt;"","",M2952)</f>
        <v/>
      </c>
      <c r="P2952" s="82" t="str">
        <f aca="false">IF(A2952="Composição",B2952,"")</f>
        <v/>
      </c>
      <c r="Q2952" s="81" t="str">
        <f aca="false">IF(P2952&lt;&gt;"",SUMIF(L2952:L2952,L2952,N2952:N2952),"")</f>
        <v/>
      </c>
      <c r="R2952" s="81" t="str">
        <f aca="false">IF(P2952&lt;&gt;"",SUMIF(L2952:L2952,L2952,O2952:O2952),"")</f>
        <v/>
      </c>
    </row>
    <row r="2953" customFormat="false" ht="15" hidden="false" customHeight="true" outlineLevel="0" collapsed="false">
      <c r="A2953" s="83"/>
      <c r="B2953" s="84" t="s">
        <v>655</v>
      </c>
      <c r="C2953" s="83" t="s">
        <v>656</v>
      </c>
      <c r="D2953" s="83" t="s">
        <v>657</v>
      </c>
      <c r="E2953" s="83" t="s">
        <v>658</v>
      </c>
      <c r="F2953" s="83"/>
      <c r="G2953" s="85" t="s">
        <v>659</v>
      </c>
      <c r="H2953" s="84" t="s">
        <v>660</v>
      </c>
      <c r="I2953" s="84" t="s">
        <v>661</v>
      </c>
      <c r="J2953" s="84" t="s">
        <v>662</v>
      </c>
      <c r="L2953" s="63" t="n">
        <f aca="false">IF(AND(A2954&lt;&gt;"",A2953=""),L2952+1,L2952)</f>
        <v>289</v>
      </c>
      <c r="M2953" s="80" t="str">
        <f aca="false">IF(OR(A2953="Insumo",A2953="Composição Auxiliar"),J2953,"")</f>
        <v/>
      </c>
      <c r="N2953" s="81" t="str">
        <f aca="false">IF(E2953="Mão de Obra",J2953,"")</f>
        <v/>
      </c>
      <c r="O2953" s="81" t="str">
        <f aca="false">IF(N2953&lt;&gt;"","",M2953)</f>
        <v/>
      </c>
      <c r="P2953" s="82" t="str">
        <f aca="false">IF(A2953="Composição",B2953,"")</f>
        <v/>
      </c>
      <c r="Q2953" s="81" t="str">
        <f aca="false">IF(P2953&lt;&gt;"",SUMIF(L2953:L2953,L2953,N2953:N2953),"")</f>
        <v/>
      </c>
      <c r="R2953" s="81" t="str">
        <f aca="false">IF(P2953&lt;&gt;"",SUMIF(L2953:L2953,L2953,O2953:O2953),"")</f>
        <v/>
      </c>
    </row>
    <row r="2954" customFormat="false" ht="38.25" hidden="false" customHeight="true" outlineLevel="0" collapsed="false">
      <c r="A2954" s="86" t="s">
        <v>663</v>
      </c>
      <c r="B2954" s="87" t="s">
        <v>928</v>
      </c>
      <c r="C2954" s="86" t="s">
        <v>664</v>
      </c>
      <c r="D2954" s="86" t="s">
        <v>929</v>
      </c>
      <c r="E2954" s="86" t="s">
        <v>675</v>
      </c>
      <c r="F2954" s="86"/>
      <c r="G2954" s="88" t="s">
        <v>925</v>
      </c>
      <c r="H2954" s="89" t="n">
        <v>1</v>
      </c>
      <c r="I2954" s="90" t="n">
        <f aca="false">SUMIF(L:L,$L2954,M:M)</f>
        <v>14.73</v>
      </c>
      <c r="J2954" s="90" t="n">
        <f aca="false">TRUNC(H2954*I2954,2)</f>
        <v>14.73</v>
      </c>
      <c r="L2954" s="63" t="n">
        <f aca="false">IF(AND(A2955&lt;&gt;"",A2954=""),L2953+1,L2953)</f>
        <v>289</v>
      </c>
      <c r="M2954" s="80" t="str">
        <f aca="false">IF(OR(A2954="Insumo",A2954="Composição Auxiliar"),J2954,"")</f>
        <v/>
      </c>
      <c r="N2954" s="81" t="str">
        <f aca="false">IF(E2954="Mão de Obra",J2954,"")</f>
        <v/>
      </c>
      <c r="O2954" s="81" t="str">
        <f aca="false">IF(N2954&lt;&gt;"","",M2954)</f>
        <v/>
      </c>
      <c r="P2954" s="82" t="str">
        <f aca="false">IF(A2954="Composição",B2954,"")</f>
        <v> 92759 </v>
      </c>
      <c r="Q2954" s="81" t="n">
        <f aca="false">IF(P2954&lt;&gt;"",SUMIF(L2954:L2954,L2954,N2954:N2954),"")</f>
        <v>0</v>
      </c>
      <c r="R2954" s="81" t="n">
        <f aca="false">IF(P2954&lt;&gt;"",SUMIF(L2954:L2954,L2954,O2954:O2954),"")</f>
        <v>0</v>
      </c>
    </row>
    <row r="2955" customFormat="false" ht="25.5" hidden="false" customHeight="true" outlineLevel="0" collapsed="false">
      <c r="A2955" s="91" t="s">
        <v>668</v>
      </c>
      <c r="B2955" s="92" t="s">
        <v>1094</v>
      </c>
      <c r="C2955" s="91" t="s">
        <v>664</v>
      </c>
      <c r="D2955" s="91" t="s">
        <v>1095</v>
      </c>
      <c r="E2955" s="91" t="s">
        <v>675</v>
      </c>
      <c r="F2955" s="91"/>
      <c r="G2955" s="93" t="s">
        <v>925</v>
      </c>
      <c r="H2955" s="94" t="n">
        <v>1</v>
      </c>
      <c r="I2955" s="95" t="n">
        <f aca="false">SUMIFS(J:J,A:A,"Composição",B:B,$B2955)</f>
        <v>11.11</v>
      </c>
      <c r="J2955" s="95" t="n">
        <f aca="false">TRUNC(H2955*I2955,2)</f>
        <v>11.11</v>
      </c>
      <c r="L2955" s="63" t="n">
        <f aca="false">IF(AND(A2956&lt;&gt;"",A2955=""),L2954+1,L2954)</f>
        <v>289</v>
      </c>
      <c r="M2955" s="80" t="n">
        <f aca="false">IF(OR(A2955="Insumo",A2955="Composição Auxiliar"),J2955,"")</f>
        <v>11.11</v>
      </c>
      <c r="N2955" s="81" t="str">
        <f aca="false">IF(E2955="Mão de Obra",J2955,"")</f>
        <v/>
      </c>
      <c r="O2955" s="81" t="n">
        <f aca="false">IF(N2955&lt;&gt;"","",M2955)</f>
        <v>11.11</v>
      </c>
      <c r="P2955" s="82" t="str">
        <f aca="false">IF(A2955="Composição",B2955,"")</f>
        <v/>
      </c>
      <c r="Q2955" s="81" t="str">
        <f aca="false">IF(P2955&lt;&gt;"",SUMIF(L2955:L2955,L2955,N2955:N2955),"")</f>
        <v/>
      </c>
      <c r="R2955" s="81" t="str">
        <f aca="false">IF(P2955&lt;&gt;"",SUMIF(L2955:L2955,L2955,O2955:O2955),"")</f>
        <v/>
      </c>
    </row>
    <row r="2956" customFormat="false" ht="25.5" hidden="false" customHeight="true" outlineLevel="0" collapsed="false">
      <c r="A2956" s="91" t="s">
        <v>668</v>
      </c>
      <c r="B2956" s="92" t="s">
        <v>1817</v>
      </c>
      <c r="C2956" s="91" t="s">
        <v>664</v>
      </c>
      <c r="D2956" s="91" t="s">
        <v>1818</v>
      </c>
      <c r="E2956" s="91" t="s">
        <v>671</v>
      </c>
      <c r="F2956" s="91"/>
      <c r="G2956" s="93" t="s">
        <v>672</v>
      </c>
      <c r="H2956" s="94" t="n">
        <v>0.1069</v>
      </c>
      <c r="I2956" s="95" t="n">
        <f aca="false">SUMIFS(J:J,A:A,"Composição",B:B,$B2956)</f>
        <v>23.5</v>
      </c>
      <c r="J2956" s="95" t="n">
        <f aca="false">TRUNC(H2956*I2956,2)</f>
        <v>2.51</v>
      </c>
      <c r="L2956" s="63" t="n">
        <f aca="false">IF(AND(A2957&lt;&gt;"",A2956=""),L2955+1,L2955)</f>
        <v>289</v>
      </c>
      <c r="M2956" s="80" t="n">
        <f aca="false">IF(OR(A2956="Insumo",A2956="Composição Auxiliar"),J2956,"")</f>
        <v>2.51</v>
      </c>
      <c r="N2956" s="81" t="str">
        <f aca="false">IF(E2956="Mão de Obra",J2956,"")</f>
        <v/>
      </c>
      <c r="O2956" s="81" t="n">
        <f aca="false">IF(N2956&lt;&gt;"","",M2956)</f>
        <v>2.51</v>
      </c>
      <c r="P2956" s="82" t="str">
        <f aca="false">IF(A2956="Composição",B2956,"")</f>
        <v/>
      </c>
      <c r="Q2956" s="81" t="str">
        <f aca="false">IF(P2956&lt;&gt;"",SUMIF(L2956:L2956,L2956,N2956:N2956),"")</f>
        <v/>
      </c>
      <c r="R2956" s="81" t="str">
        <f aca="false">IF(P2956&lt;&gt;"",SUMIF(L2956:L2956,L2956,O2956:O2956),"")</f>
        <v/>
      </c>
    </row>
    <row r="2957" customFormat="false" ht="25.5" hidden="false" customHeight="true" outlineLevel="0" collapsed="false">
      <c r="A2957" s="91" t="s">
        <v>668</v>
      </c>
      <c r="B2957" s="92" t="s">
        <v>1771</v>
      </c>
      <c r="C2957" s="91" t="s">
        <v>664</v>
      </c>
      <c r="D2957" s="91" t="s">
        <v>1772</v>
      </c>
      <c r="E2957" s="91" t="s">
        <v>671</v>
      </c>
      <c r="F2957" s="91"/>
      <c r="G2957" s="93" t="s">
        <v>672</v>
      </c>
      <c r="H2957" s="94" t="n">
        <v>0.0175</v>
      </c>
      <c r="I2957" s="95" t="n">
        <f aca="false">SUMIFS(J:J,A:A,"Composição",B:B,$B2957)</f>
        <v>18.94</v>
      </c>
      <c r="J2957" s="95" t="n">
        <f aca="false">TRUNC(H2957*I2957,2)</f>
        <v>0.33</v>
      </c>
      <c r="L2957" s="63" t="n">
        <f aca="false">IF(AND(A2958&lt;&gt;"",A2957=""),L2956+1,L2956)</f>
        <v>289</v>
      </c>
      <c r="M2957" s="80" t="n">
        <f aca="false">IF(OR(A2957="Insumo",A2957="Composição Auxiliar"),J2957,"")</f>
        <v>0.33</v>
      </c>
      <c r="N2957" s="81" t="str">
        <f aca="false">IF(E2957="Mão de Obra",J2957,"")</f>
        <v/>
      </c>
      <c r="O2957" s="81" t="n">
        <f aca="false">IF(N2957&lt;&gt;"","",M2957)</f>
        <v>0.33</v>
      </c>
      <c r="P2957" s="82" t="str">
        <f aca="false">IF(A2957="Composição",B2957,"")</f>
        <v/>
      </c>
      <c r="Q2957" s="81" t="str">
        <f aca="false">IF(P2957&lt;&gt;"",SUMIF(L2957:L2957,L2957,N2957:N2957),"")</f>
        <v/>
      </c>
      <c r="R2957" s="81" t="str">
        <f aca="false">IF(P2957&lt;&gt;"",SUMIF(L2957:L2957,L2957,O2957:O2957),"")</f>
        <v/>
      </c>
    </row>
    <row r="2958" customFormat="false" ht="25.5" hidden="false" customHeight="false" outlineLevel="0" collapsed="false">
      <c r="A2958" s="96" t="s">
        <v>679</v>
      </c>
      <c r="B2958" s="97" t="s">
        <v>1100</v>
      </c>
      <c r="C2958" s="96" t="str">
        <f aca="false">VLOOKUP(B2958,INSUMOS!$A:$I,2,0)</f>
        <v>SINAPI</v>
      </c>
      <c r="D2958" s="96" t="str">
        <f aca="false">VLOOKUP(B2958,INSUMOS!$A:$I,3,0)</f>
        <v>ESPACADOR / DISTANCIADOR CIRCULAR COM ENTRADA LATERAL, EM PLASTICO, PARA VERGALHAO *4,2 A 12,5* MM, COBRIMENTO 20 MM</v>
      </c>
      <c r="E2958" s="98" t="str">
        <f aca="false">VLOOKUP(B2958,INSUMOS!$A:$I,4,0)</f>
        <v>Material</v>
      </c>
      <c r="F2958" s="98"/>
      <c r="G2958" s="99" t="str">
        <f aca="false">VLOOKUP(B2958,INSUMOS!$A:$I,5,0)</f>
        <v>UN</v>
      </c>
      <c r="H2958" s="100" t="n">
        <v>1.19</v>
      </c>
      <c r="I2958" s="101" t="n">
        <f aca="false">VLOOKUP(B2958,INSUMOS!$A:$I,8,0)</f>
        <v>0.22</v>
      </c>
      <c r="J2958" s="101" t="n">
        <f aca="false">TRUNC(H2958*I2958,2)</f>
        <v>0.26</v>
      </c>
      <c r="L2958" s="63" t="n">
        <f aca="false">IF(AND(A2959&lt;&gt;"",A2958=""),L2957+1,L2957)</f>
        <v>289</v>
      </c>
      <c r="M2958" s="80" t="n">
        <f aca="false">IF(OR(A2958="Insumo",A2958="Composição Auxiliar"),J2958,"")</f>
        <v>0.26</v>
      </c>
      <c r="N2958" s="81" t="str">
        <f aca="false">IF(E2958="Mão de Obra",J2958,"")</f>
        <v/>
      </c>
      <c r="O2958" s="81" t="n">
        <f aca="false">IF(N2958&lt;&gt;"","",M2958)</f>
        <v>0.26</v>
      </c>
      <c r="P2958" s="82" t="str">
        <f aca="false">IF(A2958="Composição",B2958,"")</f>
        <v/>
      </c>
      <c r="Q2958" s="81" t="str">
        <f aca="false">IF(P2958&lt;&gt;"",SUMIF(L2958:L2958,L2958,N2958:N2958),"")</f>
        <v/>
      </c>
      <c r="R2958" s="81" t="str">
        <f aca="false">IF(P2958&lt;&gt;"",SUMIF(L2958:L2958,L2958,O2958:O2958),"")</f>
        <v/>
      </c>
    </row>
    <row r="2959" customFormat="false" ht="25.5" hidden="false" customHeight="false" outlineLevel="0" collapsed="false">
      <c r="A2959" s="96" t="s">
        <v>679</v>
      </c>
      <c r="B2959" s="97" t="s">
        <v>1824</v>
      </c>
      <c r="C2959" s="96" t="str">
        <f aca="false">VLOOKUP(B2959,INSUMOS!$A:$I,2,0)</f>
        <v>SINAPI</v>
      </c>
      <c r="D2959" s="96" t="str">
        <f aca="false">VLOOKUP(B2959,INSUMOS!$A:$I,3,0)</f>
        <v>ARAME RECOZIDO 16 BWG, D = 1,65 MM (0,016 KG/M) OU 18 BWG, D = 1,25 MM (0,01 KG/M)</v>
      </c>
      <c r="E2959" s="98" t="str">
        <f aca="false">VLOOKUP(B2959,INSUMOS!$A:$I,4,0)</f>
        <v>Material</v>
      </c>
      <c r="F2959" s="98"/>
      <c r="G2959" s="99" t="str">
        <f aca="false">VLOOKUP(B2959,INSUMOS!$A:$I,5,0)</f>
        <v>KG</v>
      </c>
      <c r="H2959" s="100" t="n">
        <v>0.025</v>
      </c>
      <c r="I2959" s="101" t="n">
        <f aca="false">VLOOKUP(B2959,INSUMOS!$A:$I,8,0)</f>
        <v>21</v>
      </c>
      <c r="J2959" s="101" t="n">
        <f aca="false">TRUNC(H2959*I2959,2)</f>
        <v>0.52</v>
      </c>
      <c r="L2959" s="63" t="n">
        <f aca="false">IF(AND(A2960&lt;&gt;"",A2959=""),L2958+1,L2958)</f>
        <v>289</v>
      </c>
      <c r="M2959" s="80" t="n">
        <f aca="false">IF(OR(A2959="Insumo",A2959="Composição Auxiliar"),J2959,"")</f>
        <v>0.52</v>
      </c>
      <c r="N2959" s="81" t="str">
        <f aca="false">IF(E2959="Mão de Obra",J2959,"")</f>
        <v/>
      </c>
      <c r="O2959" s="81" t="n">
        <f aca="false">IF(N2959&lt;&gt;"","",M2959)</f>
        <v>0.52</v>
      </c>
      <c r="P2959" s="82" t="str">
        <f aca="false">IF(A2959="Composição",B2959,"")</f>
        <v/>
      </c>
      <c r="Q2959" s="81" t="str">
        <f aca="false">IF(P2959&lt;&gt;"",SUMIF(L2959:L2959,L2959,N2959:N2959),"")</f>
        <v/>
      </c>
      <c r="R2959" s="81" t="str">
        <f aca="false">IF(P2959&lt;&gt;"",SUMIF(L2959:L2959,L2959,O2959:O2959),"")</f>
        <v/>
      </c>
    </row>
    <row r="2960" customFormat="false" ht="14.25" hidden="false" customHeight="false" outlineLevel="0" collapsed="false">
      <c r="A2960" s="102"/>
      <c r="B2960" s="102"/>
      <c r="C2960" s="102"/>
      <c r="D2960" s="102"/>
      <c r="E2960" s="102"/>
      <c r="F2960" s="103"/>
      <c r="G2960" s="102"/>
      <c r="H2960" s="103"/>
      <c r="I2960" s="102"/>
      <c r="J2960" s="103"/>
      <c r="L2960" s="63" t="n">
        <f aca="false">IF(AND(A2961&lt;&gt;"",A2960=""),L2959+1,L2959)</f>
        <v>289</v>
      </c>
      <c r="M2960" s="80" t="str">
        <f aca="false">IF(OR(A2960="Insumo",A2960="Composição Auxiliar"),J2960,"")</f>
        <v/>
      </c>
      <c r="N2960" s="81" t="str">
        <f aca="false">IF(E2960="Mão de Obra",J2960,"")</f>
        <v/>
      </c>
      <c r="O2960" s="81" t="str">
        <f aca="false">IF(N2960&lt;&gt;"","",M2960)</f>
        <v/>
      </c>
      <c r="P2960" s="82" t="str">
        <f aca="false">IF(A2960="Composição",B2960,"")</f>
        <v/>
      </c>
      <c r="Q2960" s="81" t="str">
        <f aca="false">IF(P2960&lt;&gt;"",SUMIF(L2960:L2960,L2960,N2960:N2960),"")</f>
        <v/>
      </c>
      <c r="R2960" s="81" t="str">
        <f aca="false">IF(P2960&lt;&gt;"",SUMIF(L2960:L2960,L2960,O2960:O2960),"")</f>
        <v/>
      </c>
    </row>
    <row r="2961" customFormat="false" ht="15" hidden="false" customHeight="false" outlineLevel="0" collapsed="false">
      <c r="A2961" s="102"/>
      <c r="B2961" s="102"/>
      <c r="C2961" s="102"/>
      <c r="D2961" s="102"/>
      <c r="E2961" s="102"/>
      <c r="F2961" s="103"/>
      <c r="G2961" s="102"/>
      <c r="H2961" s="104"/>
      <c r="I2961" s="104"/>
      <c r="J2961" s="103"/>
      <c r="L2961" s="63" t="n">
        <f aca="false">IF(AND(A2962&lt;&gt;"",A2961=""),L2960+1,L2960)</f>
        <v>289</v>
      </c>
      <c r="M2961" s="80" t="str">
        <f aca="false">IF(OR(A2961="Insumo",A2961="Composição Auxiliar"),J2961,"")</f>
        <v/>
      </c>
      <c r="N2961" s="81" t="str">
        <f aca="false">IF(E2961="Mão de Obra",J2961,"")</f>
        <v/>
      </c>
      <c r="O2961" s="81" t="str">
        <f aca="false">IF(N2961&lt;&gt;"","",M2961)</f>
        <v/>
      </c>
      <c r="P2961" s="82" t="str">
        <f aca="false">IF(A2961="Composição",B2961,"")</f>
        <v/>
      </c>
      <c r="Q2961" s="81" t="str">
        <f aca="false">IF(P2961&lt;&gt;"",SUMIF(L2961:L2961,L2961,N2961:N2961),"")</f>
        <v/>
      </c>
      <c r="R2961" s="81" t="str">
        <f aca="false">IF(P2961&lt;&gt;"",SUMIF(L2961:L2961,L2961,O2961:O2961),"")</f>
        <v/>
      </c>
    </row>
    <row r="2962" customFormat="false" ht="15" hidden="false" customHeight="false" outlineLevel="0" collapsed="false">
      <c r="A2962" s="108"/>
      <c r="B2962" s="108"/>
      <c r="C2962" s="108"/>
      <c r="D2962" s="108"/>
      <c r="E2962" s="108"/>
      <c r="F2962" s="108"/>
      <c r="G2962" s="108"/>
      <c r="H2962" s="108"/>
      <c r="I2962" s="108"/>
      <c r="J2962" s="108"/>
      <c r="L2962" s="63" t="n">
        <f aca="false">IF(AND(A2963&lt;&gt;"",A2962=""),L2961+1,L2961)</f>
        <v>289</v>
      </c>
      <c r="M2962" s="80" t="str">
        <f aca="false">IF(OR(A2962="Insumo",A2962="Composição Auxiliar"),J2962,"")</f>
        <v/>
      </c>
      <c r="N2962" s="81" t="str">
        <f aca="false">IF(E2962="Mão de Obra",J2962,"")</f>
        <v/>
      </c>
      <c r="O2962" s="81" t="str">
        <f aca="false">IF(N2962&lt;&gt;"","",M2962)</f>
        <v/>
      </c>
      <c r="P2962" s="82" t="str">
        <f aca="false">IF(A2962="Composição",B2962,"")</f>
        <v/>
      </c>
      <c r="Q2962" s="81" t="str">
        <f aca="false">IF(P2962&lt;&gt;"",SUMIF(L2962:L2962,L2962,N2962:N2962),"")</f>
        <v/>
      </c>
      <c r="R2962" s="81" t="str">
        <f aca="false">IF(P2962&lt;&gt;"",SUMIF(L2962:L2962,L2962,O2962:O2962),"")</f>
        <v/>
      </c>
    </row>
    <row r="2963" customFormat="false" ht="15" hidden="false" customHeight="true" outlineLevel="0" collapsed="false">
      <c r="A2963" s="83"/>
      <c r="B2963" s="84" t="s">
        <v>655</v>
      </c>
      <c r="C2963" s="83" t="s">
        <v>656</v>
      </c>
      <c r="D2963" s="83" t="s">
        <v>657</v>
      </c>
      <c r="E2963" s="83" t="s">
        <v>658</v>
      </c>
      <c r="F2963" s="83"/>
      <c r="G2963" s="85" t="s">
        <v>659</v>
      </c>
      <c r="H2963" s="84" t="s">
        <v>660</v>
      </c>
      <c r="I2963" s="84" t="s">
        <v>661</v>
      </c>
      <c r="J2963" s="84" t="s">
        <v>662</v>
      </c>
      <c r="L2963" s="63" t="n">
        <f aca="false">IF(AND(A2964&lt;&gt;"",A2963=""),L2962+1,L2962)</f>
        <v>290</v>
      </c>
      <c r="M2963" s="80" t="str">
        <f aca="false">IF(OR(A2963="Insumo",A2963="Composição Auxiliar"),J2963,"")</f>
        <v/>
      </c>
      <c r="N2963" s="81" t="str">
        <f aca="false">IF(E2963="Mão de Obra",J2963,"")</f>
        <v/>
      </c>
      <c r="O2963" s="81" t="str">
        <f aca="false">IF(N2963&lt;&gt;"","",M2963)</f>
        <v/>
      </c>
      <c r="P2963" s="82" t="str">
        <f aca="false">IF(A2963="Composição",B2963,"")</f>
        <v/>
      </c>
      <c r="Q2963" s="81" t="str">
        <f aca="false">IF(P2963&lt;&gt;"",SUMIF(L2963:L2963,L2963,N2963:N2963),"")</f>
        <v/>
      </c>
      <c r="R2963" s="81" t="str">
        <f aca="false">IF(P2963&lt;&gt;"",SUMIF(L2963:L2963,L2963,O2963:O2963),"")</f>
        <v/>
      </c>
    </row>
    <row r="2964" customFormat="false" ht="14.25" hidden="false" customHeight="true" outlineLevel="0" collapsed="false">
      <c r="A2964" s="86" t="s">
        <v>663</v>
      </c>
      <c r="B2964" s="87" t="s">
        <v>817</v>
      </c>
      <c r="C2964" s="86" t="s">
        <v>664</v>
      </c>
      <c r="D2964" s="86" t="s">
        <v>818</v>
      </c>
      <c r="E2964" s="86" t="s">
        <v>671</v>
      </c>
      <c r="F2964" s="86"/>
      <c r="G2964" s="88" t="s">
        <v>672</v>
      </c>
      <c r="H2964" s="89" t="n">
        <v>1</v>
      </c>
      <c r="I2964" s="90" t="n">
        <f aca="false">SUMIF(L:L,$L2964,M:M)</f>
        <v>22.2</v>
      </c>
      <c r="J2964" s="90" t="n">
        <f aca="false">TRUNC(H2964*I2964,2)</f>
        <v>22.2</v>
      </c>
      <c r="L2964" s="63" t="n">
        <f aca="false">IF(AND(A2965&lt;&gt;"",A2964=""),L2963+1,L2963)</f>
        <v>290</v>
      </c>
      <c r="M2964" s="80" t="str">
        <f aca="false">IF(OR(A2964="Insumo",A2964="Composição Auxiliar"),J2964,"")</f>
        <v/>
      </c>
      <c r="N2964" s="81" t="str">
        <f aca="false">IF(E2964="Mão de Obra",J2964,"")</f>
        <v/>
      </c>
      <c r="O2964" s="81" t="str">
        <f aca="false">IF(N2964&lt;&gt;"","",M2964)</f>
        <v/>
      </c>
      <c r="P2964" s="82" t="str">
        <f aca="false">IF(A2964="Composição",B2964,"")</f>
        <v> 88247 </v>
      </c>
      <c r="Q2964" s="81" t="n">
        <f aca="false">IF(P2964&lt;&gt;"",SUMIF(L2964:L2964,L2964,N2964:N2964),"")</f>
        <v>0</v>
      </c>
      <c r="R2964" s="81" t="n">
        <f aca="false">IF(P2964&lt;&gt;"",SUMIF(L2964:L2964,L2964,O2964:O2964),"")</f>
        <v>0</v>
      </c>
    </row>
    <row r="2965" customFormat="false" ht="25.5" hidden="false" customHeight="true" outlineLevel="0" collapsed="false">
      <c r="A2965" s="91" t="s">
        <v>668</v>
      </c>
      <c r="B2965" s="92" t="s">
        <v>1837</v>
      </c>
      <c r="C2965" s="91" t="s">
        <v>664</v>
      </c>
      <c r="D2965" s="91" t="s">
        <v>1838</v>
      </c>
      <c r="E2965" s="91" t="s">
        <v>671</v>
      </c>
      <c r="F2965" s="91"/>
      <c r="G2965" s="93" t="s">
        <v>672</v>
      </c>
      <c r="H2965" s="94" t="n">
        <v>1</v>
      </c>
      <c r="I2965" s="95" t="n">
        <f aca="false">SUMIFS(J:J,A:A,"Composição",B:B,$B2965)</f>
        <v>0.62</v>
      </c>
      <c r="J2965" s="95" t="n">
        <f aca="false">TRUNC(H2965*I2965,2)</f>
        <v>0.62</v>
      </c>
      <c r="L2965" s="63" t="n">
        <f aca="false">IF(AND(A2966&lt;&gt;"",A2965=""),L2964+1,L2964)</f>
        <v>290</v>
      </c>
      <c r="M2965" s="80" t="n">
        <f aca="false">IF(OR(A2965="Insumo",A2965="Composição Auxiliar"),J2965,"")</f>
        <v>0.62</v>
      </c>
      <c r="N2965" s="81" t="str">
        <f aca="false">IF(E2965="Mão de Obra",J2965,"")</f>
        <v/>
      </c>
      <c r="O2965" s="81" t="n">
        <f aca="false">IF(N2965&lt;&gt;"","",M2965)</f>
        <v>0.62</v>
      </c>
      <c r="P2965" s="82" t="str">
        <f aca="false">IF(A2965="Composição",B2965,"")</f>
        <v/>
      </c>
      <c r="Q2965" s="81" t="str">
        <f aca="false">IF(P2965&lt;&gt;"",SUMIF(L2965:L2965,L2965,N2965:N2965),"")</f>
        <v/>
      </c>
      <c r="R2965" s="81" t="str">
        <f aca="false">IF(P2965&lt;&gt;"",SUMIF(L2965:L2965,L2965,O2965:O2965),"")</f>
        <v/>
      </c>
    </row>
    <row r="2966" customFormat="false" ht="25.5" hidden="false" customHeight="false" outlineLevel="0" collapsed="false">
      <c r="A2966" s="96" t="s">
        <v>679</v>
      </c>
      <c r="B2966" s="97" t="s">
        <v>1839</v>
      </c>
      <c r="C2966" s="96" t="str">
        <f aca="false">VLOOKUP(B2966,INSUMOS!$A:$I,2,0)</f>
        <v>SINAPI</v>
      </c>
      <c r="D2966" s="96" t="str">
        <f aca="false">VLOOKUP(B2966,INSUMOS!$A:$I,3,0)</f>
        <v>FERRAMENTAS - FAMILIA ELETRICISTA - HORISTA (ENCARGOS COMPLEMENTARES - COLETADO CAIXA)</v>
      </c>
      <c r="E2966" s="98" t="str">
        <f aca="false">VLOOKUP(B2966,INSUMOS!$A:$I,4,0)</f>
        <v>Equipamento</v>
      </c>
      <c r="F2966" s="98"/>
      <c r="G2966" s="99" t="str">
        <f aca="false">VLOOKUP(B2966,INSUMOS!$A:$I,5,0)</f>
        <v>H</v>
      </c>
      <c r="H2966" s="100" t="n">
        <v>1</v>
      </c>
      <c r="I2966" s="101" t="n">
        <f aca="false">VLOOKUP(B2966,INSUMOS!$A:$I,8,0)</f>
        <v>0.86</v>
      </c>
      <c r="J2966" s="101" t="n">
        <f aca="false">TRUNC(H2966*I2966,2)</f>
        <v>0.86</v>
      </c>
      <c r="L2966" s="63" t="n">
        <f aca="false">IF(AND(A2967&lt;&gt;"",A2966=""),L2965+1,L2965)</f>
        <v>290</v>
      </c>
      <c r="M2966" s="80" t="n">
        <f aca="false">IF(OR(A2966="Insumo",A2966="Composição Auxiliar"),J2966,"")</f>
        <v>0.86</v>
      </c>
      <c r="N2966" s="81" t="str">
        <f aca="false">IF(E2966="Mão de Obra",J2966,"")</f>
        <v/>
      </c>
      <c r="O2966" s="81" t="n">
        <f aca="false">IF(N2966&lt;&gt;"","",M2966)</f>
        <v>0.86</v>
      </c>
      <c r="P2966" s="82" t="str">
        <f aca="false">IF(A2966="Composição",B2966,"")</f>
        <v/>
      </c>
      <c r="Q2966" s="81" t="str">
        <f aca="false">IF(P2966&lt;&gt;"",SUMIF(L2966:L2966,L2966,N2966:N2966),"")</f>
        <v/>
      </c>
      <c r="R2966" s="81" t="str">
        <f aca="false">IF(P2966&lt;&gt;"",SUMIF(L2966:L2966,L2966,O2966:O2966),"")</f>
        <v/>
      </c>
    </row>
    <row r="2967" customFormat="false" ht="14.25" hidden="false" customHeight="false" outlineLevel="0" collapsed="false">
      <c r="A2967" s="96" t="s">
        <v>679</v>
      </c>
      <c r="B2967" s="97" t="s">
        <v>1840</v>
      </c>
      <c r="C2967" s="96" t="str">
        <f aca="false">VLOOKUP(B2967,INSUMOS!$A:$I,2,0)</f>
        <v>SINAPI</v>
      </c>
      <c r="D2967" s="96" t="str">
        <f aca="false">VLOOKUP(B2967,INSUMOS!$A:$I,3,0)</f>
        <v>AJUDANTE DE ELETRICISTA (HORISTA)</v>
      </c>
      <c r="E2967" s="98" t="str">
        <f aca="false">VLOOKUP(B2967,INSUMOS!$A:$I,4,0)</f>
        <v>Mão de Obra</v>
      </c>
      <c r="F2967" s="98"/>
      <c r="G2967" s="99" t="str">
        <f aca="false">VLOOKUP(B2967,INSUMOS!$A:$I,5,0)</f>
        <v>H</v>
      </c>
      <c r="H2967" s="100" t="n">
        <v>1</v>
      </c>
      <c r="I2967" s="101" t="n">
        <f aca="false">VLOOKUP(B2967,INSUMOS!$A:$I,8,0)</f>
        <v>15.96</v>
      </c>
      <c r="J2967" s="101" t="n">
        <f aca="false">TRUNC(H2967*I2967,2)</f>
        <v>15.96</v>
      </c>
      <c r="L2967" s="63" t="n">
        <f aca="false">IF(AND(A2968&lt;&gt;"",A2967=""),L2966+1,L2966)</f>
        <v>290</v>
      </c>
      <c r="M2967" s="80" t="n">
        <f aca="false">IF(OR(A2967="Insumo",A2967="Composição Auxiliar"),J2967,"")</f>
        <v>15.96</v>
      </c>
      <c r="N2967" s="81" t="n">
        <f aca="false">IF(E2967="Mão de Obra",J2967,"")</f>
        <v>15.96</v>
      </c>
      <c r="O2967" s="81" t="str">
        <f aca="false">IF(N2967&lt;&gt;"","",M2967)</f>
        <v/>
      </c>
      <c r="P2967" s="82" t="str">
        <f aca="false">IF(A2967="Composição",B2967,"")</f>
        <v/>
      </c>
      <c r="Q2967" s="81" t="str">
        <f aca="false">IF(P2967&lt;&gt;"",SUMIF(L2967:L2967,L2967,N2967:N2967),"")</f>
        <v/>
      </c>
      <c r="R2967" s="81" t="str">
        <f aca="false">IF(P2967&lt;&gt;"",SUMIF(L2967:L2967,L2967,O2967:O2967),"")</f>
        <v/>
      </c>
    </row>
    <row r="2968" customFormat="false" ht="25.5" hidden="false" customHeight="false" outlineLevel="0" collapsed="false">
      <c r="A2968" s="96" t="s">
        <v>679</v>
      </c>
      <c r="B2968" s="97" t="s">
        <v>1778</v>
      </c>
      <c r="C2968" s="96" t="str">
        <f aca="false">VLOOKUP(B2968,INSUMOS!$A:$I,2,0)</f>
        <v>SINAPI</v>
      </c>
      <c r="D2968" s="96" t="str">
        <f aca="false">VLOOKUP(B2968,INSUMOS!$A:$I,3,0)</f>
        <v>SEGURO - HORISTA (COLETADO CAIXA - ENCARGOS COMPLEMENTARES)</v>
      </c>
      <c r="E2968" s="98" t="str">
        <f aca="false">VLOOKUP(B2968,INSUMOS!$A:$I,4,0)</f>
        <v>Taxas</v>
      </c>
      <c r="F2968" s="98"/>
      <c r="G2968" s="99" t="str">
        <f aca="false">VLOOKUP(B2968,INSUMOS!$A:$I,5,0)</f>
        <v>H</v>
      </c>
      <c r="H2968" s="100" t="n">
        <v>1</v>
      </c>
      <c r="I2968" s="101" t="n">
        <f aca="false">VLOOKUP(B2968,INSUMOS!$A:$I,8,0)</f>
        <v>0.07</v>
      </c>
      <c r="J2968" s="101" t="n">
        <f aca="false">TRUNC(H2968*I2968,2)</f>
        <v>0.07</v>
      </c>
      <c r="L2968" s="63" t="n">
        <f aca="false">IF(AND(A2969&lt;&gt;"",A2968=""),L2967+1,L2967)</f>
        <v>290</v>
      </c>
      <c r="M2968" s="80" t="n">
        <f aca="false">IF(OR(A2968="Insumo",A2968="Composição Auxiliar"),J2968,"")</f>
        <v>0.07</v>
      </c>
      <c r="N2968" s="81" t="str">
        <f aca="false">IF(E2968="Mão de Obra",J2968,"")</f>
        <v/>
      </c>
      <c r="O2968" s="81" t="n">
        <f aca="false">IF(N2968&lt;&gt;"","",M2968)</f>
        <v>0.07</v>
      </c>
      <c r="P2968" s="82" t="str">
        <f aca="false">IF(A2968="Composição",B2968,"")</f>
        <v/>
      </c>
      <c r="Q2968" s="81" t="str">
        <f aca="false">IF(P2968&lt;&gt;"",SUMIF(L2968:L2968,L2968,N2968:N2968),"")</f>
        <v/>
      </c>
      <c r="R2968" s="81" t="str">
        <f aca="false">IF(P2968&lt;&gt;"",SUMIF(L2968:L2968,L2968,O2968:O2968),"")</f>
        <v/>
      </c>
    </row>
    <row r="2969" customFormat="false" ht="25.5" hidden="false" customHeight="false" outlineLevel="0" collapsed="false">
      <c r="A2969" s="96" t="s">
        <v>679</v>
      </c>
      <c r="B2969" s="97" t="s">
        <v>1775</v>
      </c>
      <c r="C2969" s="96" t="str">
        <f aca="false">VLOOKUP(B2969,INSUMOS!$A:$I,2,0)</f>
        <v>SINAPI</v>
      </c>
      <c r="D2969" s="96" t="str">
        <f aca="false">VLOOKUP(B2969,INSUMOS!$A:$I,3,0)</f>
        <v>TRANSPORTE - HORISTA (COLETADO CAIXA - ENCARGOS COMPLEMENTARES)</v>
      </c>
      <c r="E2969" s="98" t="str">
        <f aca="false">VLOOKUP(B2969,INSUMOS!$A:$I,4,0)</f>
        <v>Serviços</v>
      </c>
      <c r="F2969" s="98"/>
      <c r="G2969" s="99" t="str">
        <f aca="false">VLOOKUP(B2969,INSUMOS!$A:$I,5,0)</f>
        <v>H</v>
      </c>
      <c r="H2969" s="100" t="n">
        <v>1</v>
      </c>
      <c r="I2969" s="101" t="n">
        <f aca="false">VLOOKUP(B2969,INSUMOS!$A:$I,8,0)</f>
        <v>0.96</v>
      </c>
      <c r="J2969" s="101" t="n">
        <f aca="false">TRUNC(H2969*I2969,2)</f>
        <v>0.96</v>
      </c>
      <c r="L2969" s="63" t="n">
        <f aca="false">IF(AND(A2970&lt;&gt;"",A2969=""),L2968+1,L2968)</f>
        <v>290</v>
      </c>
      <c r="M2969" s="80" t="n">
        <f aca="false">IF(OR(A2969="Insumo",A2969="Composição Auxiliar"),J2969,"")</f>
        <v>0.96</v>
      </c>
      <c r="N2969" s="81" t="str">
        <f aca="false">IF(E2969="Mão de Obra",J2969,"")</f>
        <v/>
      </c>
      <c r="O2969" s="81" t="n">
        <f aca="false">IF(N2969&lt;&gt;"","",M2969)</f>
        <v>0.96</v>
      </c>
      <c r="P2969" s="82" t="str">
        <f aca="false">IF(A2969="Composição",B2969,"")</f>
        <v/>
      </c>
      <c r="Q2969" s="81" t="str">
        <f aca="false">IF(P2969&lt;&gt;"",SUMIF(L2969:L2969,L2969,N2969:N2969),"")</f>
        <v/>
      </c>
      <c r="R2969" s="81" t="str">
        <f aca="false">IF(P2969&lt;&gt;"",SUMIF(L2969:L2969,L2969,O2969:O2969),"")</f>
        <v/>
      </c>
    </row>
    <row r="2970" customFormat="false" ht="25.5" hidden="false" customHeight="false" outlineLevel="0" collapsed="false">
      <c r="A2970" s="96" t="s">
        <v>679</v>
      </c>
      <c r="B2970" s="97" t="s">
        <v>1781</v>
      </c>
      <c r="C2970" s="96" t="str">
        <f aca="false">VLOOKUP(B2970,INSUMOS!$A:$I,2,0)</f>
        <v>SINAPI</v>
      </c>
      <c r="D2970" s="96" t="str">
        <f aca="false">VLOOKUP(B2970,INSUMOS!$A:$I,3,0)</f>
        <v>EXAMES - HORISTA (COLETADO CAIXA - ENCARGOS COMPLEMENTARES)</v>
      </c>
      <c r="E2970" s="98" t="str">
        <f aca="false">VLOOKUP(B2970,INSUMOS!$A:$I,4,0)</f>
        <v>Outros</v>
      </c>
      <c r="F2970" s="98"/>
      <c r="G2970" s="99" t="str">
        <f aca="false">VLOOKUP(B2970,INSUMOS!$A:$I,5,0)</f>
        <v>H</v>
      </c>
      <c r="H2970" s="100" t="n">
        <v>1</v>
      </c>
      <c r="I2970" s="101" t="n">
        <f aca="false">VLOOKUP(B2970,INSUMOS!$A:$I,8,0)</f>
        <v>1.14</v>
      </c>
      <c r="J2970" s="101" t="n">
        <f aca="false">TRUNC(H2970*I2970,2)</f>
        <v>1.14</v>
      </c>
      <c r="L2970" s="63" t="n">
        <f aca="false">IF(AND(A2971&lt;&gt;"",A2970=""),L2969+1,L2969)</f>
        <v>290</v>
      </c>
      <c r="M2970" s="80" t="n">
        <f aca="false">IF(OR(A2970="Insumo",A2970="Composição Auxiliar"),J2970,"")</f>
        <v>1.14</v>
      </c>
      <c r="N2970" s="81" t="str">
        <f aca="false">IF(E2970="Mão de Obra",J2970,"")</f>
        <v/>
      </c>
      <c r="O2970" s="81" t="n">
        <f aca="false">IF(N2970&lt;&gt;"","",M2970)</f>
        <v>1.14</v>
      </c>
      <c r="P2970" s="82" t="str">
        <f aca="false">IF(A2970="Composição",B2970,"")</f>
        <v/>
      </c>
      <c r="Q2970" s="81" t="str">
        <f aca="false">IF(P2970&lt;&gt;"",SUMIF(L2970:L2970,L2970,N2970:N2970),"")</f>
        <v/>
      </c>
      <c r="R2970" s="81" t="str">
        <f aca="false">IF(P2970&lt;&gt;"",SUMIF(L2970:L2970,L2970,O2970:O2970),"")</f>
        <v/>
      </c>
    </row>
    <row r="2971" customFormat="false" ht="25.5" hidden="false" customHeight="false" outlineLevel="0" collapsed="false">
      <c r="A2971" s="96" t="s">
        <v>679</v>
      </c>
      <c r="B2971" s="97" t="s">
        <v>1776</v>
      </c>
      <c r="C2971" s="96" t="str">
        <f aca="false">VLOOKUP(B2971,INSUMOS!$A:$I,2,0)</f>
        <v>SINAPI</v>
      </c>
      <c r="D2971" s="96" t="str">
        <f aca="false">VLOOKUP(B2971,INSUMOS!$A:$I,3,0)</f>
        <v>ALIMENTACAO - HORISTA (COLETADO CAIXA - ENCARGOS COMPLEMENTARES)</v>
      </c>
      <c r="E2971" s="98" t="str">
        <f aca="false">VLOOKUP(B2971,INSUMOS!$A:$I,4,0)</f>
        <v>Outros</v>
      </c>
      <c r="F2971" s="98"/>
      <c r="G2971" s="99" t="str">
        <f aca="false">VLOOKUP(B2971,INSUMOS!$A:$I,5,0)</f>
        <v>H</v>
      </c>
      <c r="H2971" s="100" t="n">
        <v>1</v>
      </c>
      <c r="I2971" s="101" t="n">
        <f aca="false">VLOOKUP(B2971,INSUMOS!$A:$I,8,0)</f>
        <v>1.45</v>
      </c>
      <c r="J2971" s="101" t="n">
        <f aca="false">TRUNC(H2971*I2971,2)</f>
        <v>1.45</v>
      </c>
      <c r="L2971" s="63" t="n">
        <f aca="false">IF(AND(A2972&lt;&gt;"",A2971=""),L2970+1,L2970)</f>
        <v>290</v>
      </c>
      <c r="M2971" s="80" t="n">
        <f aca="false">IF(OR(A2971="Insumo",A2971="Composição Auxiliar"),J2971,"")</f>
        <v>1.45</v>
      </c>
      <c r="N2971" s="81" t="str">
        <f aca="false">IF(E2971="Mão de Obra",J2971,"")</f>
        <v/>
      </c>
      <c r="O2971" s="81" t="n">
        <f aca="false">IF(N2971&lt;&gt;"","",M2971)</f>
        <v>1.45</v>
      </c>
      <c r="P2971" s="82" t="str">
        <f aca="false">IF(A2971="Composição",B2971,"")</f>
        <v/>
      </c>
      <c r="Q2971" s="81" t="str">
        <f aca="false">IF(P2971&lt;&gt;"",SUMIF(L2971:L2971,L2971,N2971:N2971),"")</f>
        <v/>
      </c>
      <c r="R2971" s="81" t="str">
        <f aca="false">IF(P2971&lt;&gt;"",SUMIF(L2971:L2971,L2971,O2971:O2971),"")</f>
        <v/>
      </c>
    </row>
    <row r="2972" customFormat="false" ht="25.5" hidden="false" customHeight="false" outlineLevel="0" collapsed="false">
      <c r="A2972" s="96" t="s">
        <v>679</v>
      </c>
      <c r="B2972" s="97" t="s">
        <v>1841</v>
      </c>
      <c r="C2972" s="96" t="str">
        <f aca="false">VLOOKUP(B2972,INSUMOS!$A:$I,2,0)</f>
        <v>SINAPI</v>
      </c>
      <c r="D2972" s="96" t="str">
        <f aca="false">VLOOKUP(B2972,INSUMOS!$A:$I,3,0)</f>
        <v>EPI - FAMILIA ELETRICISTA - HORISTA (ENCARGOS COMPLEMENTARES - COLETADO CAIXA)</v>
      </c>
      <c r="E2972" s="98" t="str">
        <f aca="false">VLOOKUP(B2972,INSUMOS!$A:$I,4,0)</f>
        <v>Equipamento</v>
      </c>
      <c r="F2972" s="98"/>
      <c r="G2972" s="99" t="str">
        <f aca="false">VLOOKUP(B2972,INSUMOS!$A:$I,5,0)</f>
        <v>H</v>
      </c>
      <c r="H2972" s="100" t="n">
        <v>1</v>
      </c>
      <c r="I2972" s="101" t="n">
        <f aca="false">VLOOKUP(B2972,INSUMOS!$A:$I,8,0)</f>
        <v>1.14</v>
      </c>
      <c r="J2972" s="101" t="n">
        <f aca="false">TRUNC(H2972*I2972,2)</f>
        <v>1.14</v>
      </c>
      <c r="L2972" s="63" t="n">
        <f aca="false">IF(AND(A2973&lt;&gt;"",A2972=""),L2971+1,L2971)</f>
        <v>290</v>
      </c>
      <c r="M2972" s="80" t="n">
        <f aca="false">IF(OR(A2972="Insumo",A2972="Composição Auxiliar"),J2972,"")</f>
        <v>1.14</v>
      </c>
      <c r="N2972" s="81" t="str">
        <f aca="false">IF(E2972="Mão de Obra",J2972,"")</f>
        <v/>
      </c>
      <c r="O2972" s="81" t="n">
        <f aca="false">IF(N2972&lt;&gt;"","",M2972)</f>
        <v>1.14</v>
      </c>
      <c r="P2972" s="82" t="str">
        <f aca="false">IF(A2972="Composição",B2972,"")</f>
        <v/>
      </c>
      <c r="Q2972" s="81" t="str">
        <f aca="false">IF(P2972&lt;&gt;"",SUMIF(L2972:L2972,L2972,N2972:N2972),"")</f>
        <v/>
      </c>
      <c r="R2972" s="81" t="str">
        <f aca="false">IF(P2972&lt;&gt;"",SUMIF(L2972:L2972,L2972,O2972:O2972),"")</f>
        <v/>
      </c>
    </row>
    <row r="2973" customFormat="false" ht="14.25" hidden="false" customHeight="false" outlineLevel="0" collapsed="false">
      <c r="A2973" s="102"/>
      <c r="B2973" s="102"/>
      <c r="C2973" s="102"/>
      <c r="D2973" s="102"/>
      <c r="E2973" s="102"/>
      <c r="F2973" s="103"/>
      <c r="G2973" s="102"/>
      <c r="H2973" s="103"/>
      <c r="I2973" s="102"/>
      <c r="J2973" s="103"/>
      <c r="L2973" s="63" t="n">
        <f aca="false">IF(AND(A2974&lt;&gt;"",A2973=""),L2972+1,L2972)</f>
        <v>290</v>
      </c>
      <c r="M2973" s="80" t="str">
        <f aca="false">IF(OR(A2973="Insumo",A2973="Composição Auxiliar"),J2973,"")</f>
        <v/>
      </c>
      <c r="N2973" s="81" t="str">
        <f aca="false">IF(E2973="Mão de Obra",J2973,"")</f>
        <v/>
      </c>
      <c r="O2973" s="81" t="str">
        <f aca="false">IF(N2973&lt;&gt;"","",M2973)</f>
        <v/>
      </c>
      <c r="P2973" s="82" t="str">
        <f aca="false">IF(A2973="Composição",B2973,"")</f>
        <v/>
      </c>
      <c r="Q2973" s="81" t="str">
        <f aca="false">IF(P2973&lt;&gt;"",SUMIF(L2973:L2973,L2973,N2973:N2973),"")</f>
        <v/>
      </c>
      <c r="R2973" s="81" t="str">
        <f aca="false">IF(P2973&lt;&gt;"",SUMIF(L2973:L2973,L2973,O2973:O2973),"")</f>
        <v/>
      </c>
    </row>
    <row r="2974" customFormat="false" ht="15" hidden="false" customHeight="false" outlineLevel="0" collapsed="false">
      <c r="A2974" s="102"/>
      <c r="B2974" s="102"/>
      <c r="C2974" s="102"/>
      <c r="D2974" s="102"/>
      <c r="E2974" s="102"/>
      <c r="F2974" s="103"/>
      <c r="G2974" s="102"/>
      <c r="H2974" s="104"/>
      <c r="I2974" s="104"/>
      <c r="J2974" s="103"/>
      <c r="L2974" s="63" t="n">
        <f aca="false">IF(AND(A2975&lt;&gt;"",A2974=""),L2973+1,L2973)</f>
        <v>290</v>
      </c>
      <c r="M2974" s="80" t="str">
        <f aca="false">IF(OR(A2974="Insumo",A2974="Composição Auxiliar"),J2974,"")</f>
        <v/>
      </c>
      <c r="N2974" s="81" t="str">
        <f aca="false">IF(E2974="Mão de Obra",J2974,"")</f>
        <v/>
      </c>
      <c r="O2974" s="81" t="str">
        <f aca="false">IF(N2974&lt;&gt;"","",M2974)</f>
        <v/>
      </c>
      <c r="P2974" s="82" t="str">
        <f aca="false">IF(A2974="Composição",B2974,"")</f>
        <v/>
      </c>
      <c r="Q2974" s="81" t="str">
        <f aca="false">IF(P2974&lt;&gt;"",SUMIF(L2974:L2974,L2974,N2974:N2974),"")</f>
        <v/>
      </c>
      <c r="R2974" s="81" t="str">
        <f aca="false">IF(P2974&lt;&gt;"",SUMIF(L2974:L2974,L2974,O2974:O2974),"")</f>
        <v/>
      </c>
    </row>
    <row r="2975" customFormat="false" ht="15" hidden="false" customHeight="false" outlineLevel="0" collapsed="false">
      <c r="A2975" s="108"/>
      <c r="B2975" s="108"/>
      <c r="C2975" s="108"/>
      <c r="D2975" s="108"/>
      <c r="E2975" s="108"/>
      <c r="F2975" s="108"/>
      <c r="G2975" s="108"/>
      <c r="H2975" s="108"/>
      <c r="I2975" s="108"/>
      <c r="J2975" s="108"/>
      <c r="L2975" s="63" t="n">
        <f aca="false">IF(AND(A2976&lt;&gt;"",A2975=""),L2974+1,L2974)</f>
        <v>290</v>
      </c>
      <c r="M2975" s="80" t="str">
        <f aca="false">IF(OR(A2975="Insumo",A2975="Composição Auxiliar"),J2975,"")</f>
        <v/>
      </c>
      <c r="N2975" s="81" t="str">
        <f aca="false">IF(E2975="Mão de Obra",J2975,"")</f>
        <v/>
      </c>
      <c r="O2975" s="81" t="str">
        <f aca="false">IF(N2975&lt;&gt;"","",M2975)</f>
        <v/>
      </c>
      <c r="P2975" s="82" t="str">
        <f aca="false">IF(A2975="Composição",B2975,"")</f>
        <v/>
      </c>
      <c r="Q2975" s="81" t="str">
        <f aca="false">IF(P2975&lt;&gt;"",SUMIF(L2975:L2975,L2975,N2975:N2975),"")</f>
        <v/>
      </c>
      <c r="R2975" s="81" t="str">
        <f aca="false">IF(P2975&lt;&gt;"",SUMIF(L2975:L2975,L2975,O2975:O2975),"")</f>
        <v/>
      </c>
    </row>
    <row r="2976" customFormat="false" ht="15" hidden="false" customHeight="true" outlineLevel="0" collapsed="false">
      <c r="A2976" s="83"/>
      <c r="B2976" s="84" t="s">
        <v>655</v>
      </c>
      <c r="C2976" s="83" t="s">
        <v>656</v>
      </c>
      <c r="D2976" s="83" t="s">
        <v>657</v>
      </c>
      <c r="E2976" s="83" t="s">
        <v>658</v>
      </c>
      <c r="F2976" s="83"/>
      <c r="G2976" s="85" t="s">
        <v>659</v>
      </c>
      <c r="H2976" s="84" t="s">
        <v>660</v>
      </c>
      <c r="I2976" s="84" t="s">
        <v>661</v>
      </c>
      <c r="J2976" s="84" t="s">
        <v>662</v>
      </c>
      <c r="L2976" s="63" t="n">
        <f aca="false">IF(AND(A2977&lt;&gt;"",A2976=""),L2975+1,L2975)</f>
        <v>291</v>
      </c>
      <c r="M2976" s="80" t="str">
        <f aca="false">IF(OR(A2976="Insumo",A2976="Composição Auxiliar"),J2976,"")</f>
        <v/>
      </c>
      <c r="N2976" s="81" t="str">
        <f aca="false">IF(E2976="Mão de Obra",J2976,"")</f>
        <v/>
      </c>
      <c r="O2976" s="81" t="str">
        <f aca="false">IF(N2976&lt;&gt;"","",M2976)</f>
        <v/>
      </c>
      <c r="P2976" s="82" t="str">
        <f aca="false">IF(A2976="Composição",B2976,"")</f>
        <v/>
      </c>
      <c r="Q2976" s="81" t="str">
        <f aca="false">IF(P2976&lt;&gt;"",SUMIF(L2976:L2976,L2976,N2976:N2976),"")</f>
        <v/>
      </c>
      <c r="R2976" s="81" t="str">
        <f aca="false">IF(P2976&lt;&gt;"",SUMIF(L2976:L2976,L2976,O2976:O2976),"")</f>
        <v/>
      </c>
    </row>
    <row r="2977" customFormat="false" ht="25.5" hidden="false" customHeight="true" outlineLevel="0" collapsed="false">
      <c r="A2977" s="86" t="s">
        <v>663</v>
      </c>
      <c r="B2977" s="87" t="s">
        <v>1336</v>
      </c>
      <c r="C2977" s="86" t="s">
        <v>664</v>
      </c>
      <c r="D2977" s="86" t="s">
        <v>1337</v>
      </c>
      <c r="E2977" s="86" t="s">
        <v>671</v>
      </c>
      <c r="F2977" s="86"/>
      <c r="G2977" s="88" t="s">
        <v>672</v>
      </c>
      <c r="H2977" s="89" t="n">
        <v>1</v>
      </c>
      <c r="I2977" s="90" t="n">
        <f aca="false">SUMIF(L:L,$L2977,M:M)</f>
        <v>19.47</v>
      </c>
      <c r="J2977" s="90" t="n">
        <f aca="false">TRUNC(H2977*I2977,2)</f>
        <v>19.47</v>
      </c>
      <c r="L2977" s="63" t="n">
        <f aca="false">IF(AND(A2978&lt;&gt;"",A2977=""),L2976+1,L2976)</f>
        <v>291</v>
      </c>
      <c r="M2977" s="80" t="str">
        <f aca="false">IF(OR(A2977="Insumo",A2977="Composição Auxiliar"),J2977,"")</f>
        <v/>
      </c>
      <c r="N2977" s="81" t="str">
        <f aca="false">IF(E2977="Mão de Obra",J2977,"")</f>
        <v/>
      </c>
      <c r="O2977" s="81" t="str">
        <f aca="false">IF(N2977&lt;&gt;"","",M2977)</f>
        <v/>
      </c>
      <c r="P2977" s="82" t="str">
        <f aca="false">IF(A2977="Composição",B2977,"")</f>
        <v> 88248 </v>
      </c>
      <c r="Q2977" s="81" t="n">
        <f aca="false">IF(P2977&lt;&gt;"",SUMIF(L2977:L2977,L2977,N2977:N2977),"")</f>
        <v>0</v>
      </c>
      <c r="R2977" s="81" t="n">
        <f aca="false">IF(P2977&lt;&gt;"",SUMIF(L2977:L2977,L2977,O2977:O2977),"")</f>
        <v>0</v>
      </c>
    </row>
    <row r="2978" customFormat="false" ht="25.5" hidden="false" customHeight="true" outlineLevel="0" collapsed="false">
      <c r="A2978" s="91" t="s">
        <v>668</v>
      </c>
      <c r="B2978" s="92" t="s">
        <v>1842</v>
      </c>
      <c r="C2978" s="91" t="s">
        <v>664</v>
      </c>
      <c r="D2978" s="91" t="s">
        <v>1843</v>
      </c>
      <c r="E2978" s="91" t="s">
        <v>671</v>
      </c>
      <c r="F2978" s="91"/>
      <c r="G2978" s="93" t="s">
        <v>672</v>
      </c>
      <c r="H2978" s="94" t="n">
        <v>1</v>
      </c>
      <c r="I2978" s="95" t="n">
        <f aca="false">SUMIFS(J:J,A:A,"Composição",B:B,$B2978)</f>
        <v>0.26</v>
      </c>
      <c r="J2978" s="95" t="n">
        <f aca="false">TRUNC(H2978*I2978,2)</f>
        <v>0.26</v>
      </c>
      <c r="L2978" s="63" t="n">
        <f aca="false">IF(AND(A2979&lt;&gt;"",A2978=""),L2977+1,L2977)</f>
        <v>291</v>
      </c>
      <c r="M2978" s="80" t="n">
        <f aca="false">IF(OR(A2978="Insumo",A2978="Composição Auxiliar"),J2978,"")</f>
        <v>0.26</v>
      </c>
      <c r="N2978" s="81" t="str">
        <f aca="false">IF(E2978="Mão de Obra",J2978,"")</f>
        <v/>
      </c>
      <c r="O2978" s="81" t="n">
        <f aca="false">IF(N2978&lt;&gt;"","",M2978)</f>
        <v>0.26</v>
      </c>
      <c r="P2978" s="82" t="str">
        <f aca="false">IF(A2978="Composição",B2978,"")</f>
        <v/>
      </c>
      <c r="Q2978" s="81" t="str">
        <f aca="false">IF(P2978&lt;&gt;"",SUMIF(L2978:L2978,L2978,N2978:N2978),"")</f>
        <v/>
      </c>
      <c r="R2978" s="81" t="str">
        <f aca="false">IF(P2978&lt;&gt;"",SUMIF(L2978:L2978,L2978,O2978:O2978),"")</f>
        <v/>
      </c>
    </row>
    <row r="2979" customFormat="false" ht="25.5" hidden="false" customHeight="false" outlineLevel="0" collapsed="false">
      <c r="A2979" s="96" t="s">
        <v>679</v>
      </c>
      <c r="B2979" s="97" t="s">
        <v>1776</v>
      </c>
      <c r="C2979" s="96" t="str">
        <f aca="false">VLOOKUP(B2979,INSUMOS!$A:$I,2,0)</f>
        <v>SINAPI</v>
      </c>
      <c r="D2979" s="96" t="str">
        <f aca="false">VLOOKUP(B2979,INSUMOS!$A:$I,3,0)</f>
        <v>ALIMENTACAO - HORISTA (COLETADO CAIXA - ENCARGOS COMPLEMENTARES)</v>
      </c>
      <c r="E2979" s="98" t="str">
        <f aca="false">VLOOKUP(B2979,INSUMOS!$A:$I,4,0)</f>
        <v>Outros</v>
      </c>
      <c r="F2979" s="98"/>
      <c r="G2979" s="99" t="str">
        <f aca="false">VLOOKUP(B2979,INSUMOS!$A:$I,5,0)</f>
        <v>H</v>
      </c>
      <c r="H2979" s="100" t="n">
        <v>1</v>
      </c>
      <c r="I2979" s="101" t="n">
        <f aca="false">VLOOKUP(B2979,INSUMOS!$A:$I,8,0)</f>
        <v>1.45</v>
      </c>
      <c r="J2979" s="101" t="n">
        <f aca="false">TRUNC(H2979*I2979,2)</f>
        <v>1.45</v>
      </c>
      <c r="L2979" s="63" t="n">
        <f aca="false">IF(AND(A2980&lt;&gt;"",A2979=""),L2978+1,L2978)</f>
        <v>291</v>
      </c>
      <c r="M2979" s="80" t="n">
        <f aca="false">IF(OR(A2979="Insumo",A2979="Composição Auxiliar"),J2979,"")</f>
        <v>1.45</v>
      </c>
      <c r="N2979" s="81" t="str">
        <f aca="false">IF(E2979="Mão de Obra",J2979,"")</f>
        <v/>
      </c>
      <c r="O2979" s="81" t="n">
        <f aca="false">IF(N2979&lt;&gt;"","",M2979)</f>
        <v>1.45</v>
      </c>
      <c r="P2979" s="82" t="str">
        <f aca="false">IF(A2979="Composição",B2979,"")</f>
        <v/>
      </c>
      <c r="Q2979" s="81" t="str">
        <f aca="false">IF(P2979&lt;&gt;"",SUMIF(L2979:L2979,L2979,N2979:N2979),"")</f>
        <v/>
      </c>
      <c r="R2979" s="81" t="str">
        <f aca="false">IF(P2979&lt;&gt;"",SUMIF(L2979:L2979,L2979,O2979:O2979),"")</f>
        <v/>
      </c>
    </row>
    <row r="2980" customFormat="false" ht="25.5" hidden="false" customHeight="false" outlineLevel="0" collapsed="false">
      <c r="A2980" s="96" t="s">
        <v>679</v>
      </c>
      <c r="B2980" s="97" t="s">
        <v>1778</v>
      </c>
      <c r="C2980" s="96" t="str">
        <f aca="false">VLOOKUP(B2980,INSUMOS!$A:$I,2,0)</f>
        <v>SINAPI</v>
      </c>
      <c r="D2980" s="96" t="str">
        <f aca="false">VLOOKUP(B2980,INSUMOS!$A:$I,3,0)</f>
        <v>SEGURO - HORISTA (COLETADO CAIXA - ENCARGOS COMPLEMENTARES)</v>
      </c>
      <c r="E2980" s="98" t="str">
        <f aca="false">VLOOKUP(B2980,INSUMOS!$A:$I,4,0)</f>
        <v>Taxas</v>
      </c>
      <c r="F2980" s="98"/>
      <c r="G2980" s="99" t="str">
        <f aca="false">VLOOKUP(B2980,INSUMOS!$A:$I,5,0)</f>
        <v>H</v>
      </c>
      <c r="H2980" s="100" t="n">
        <v>1</v>
      </c>
      <c r="I2980" s="101" t="n">
        <f aca="false">VLOOKUP(B2980,INSUMOS!$A:$I,8,0)</f>
        <v>0.07</v>
      </c>
      <c r="J2980" s="101" t="n">
        <f aca="false">TRUNC(H2980*I2980,2)</f>
        <v>0.07</v>
      </c>
      <c r="L2980" s="63" t="n">
        <f aca="false">IF(AND(A2981&lt;&gt;"",A2980=""),L2979+1,L2979)</f>
        <v>291</v>
      </c>
      <c r="M2980" s="80" t="n">
        <f aca="false">IF(OR(A2980="Insumo",A2980="Composição Auxiliar"),J2980,"")</f>
        <v>0.07</v>
      </c>
      <c r="N2980" s="81" t="str">
        <f aca="false">IF(E2980="Mão de Obra",J2980,"")</f>
        <v/>
      </c>
      <c r="O2980" s="81" t="n">
        <f aca="false">IF(N2980&lt;&gt;"","",M2980)</f>
        <v>0.07</v>
      </c>
      <c r="P2980" s="82" t="str">
        <f aca="false">IF(A2980="Composição",B2980,"")</f>
        <v/>
      </c>
      <c r="Q2980" s="81" t="str">
        <f aca="false">IF(P2980&lt;&gt;"",SUMIF(L2980:L2980,L2980,N2980:N2980),"")</f>
        <v/>
      </c>
      <c r="R2980" s="81" t="str">
        <f aca="false">IF(P2980&lt;&gt;"",SUMIF(L2980:L2980,L2980,O2980:O2980),"")</f>
        <v/>
      </c>
    </row>
    <row r="2981" customFormat="false" ht="25.5" hidden="false" customHeight="false" outlineLevel="0" collapsed="false">
      <c r="A2981" s="96" t="s">
        <v>679</v>
      </c>
      <c r="B2981" s="97" t="s">
        <v>1844</v>
      </c>
      <c r="C2981" s="96" t="str">
        <f aca="false">VLOOKUP(B2981,INSUMOS!$A:$I,2,0)</f>
        <v>SINAPI</v>
      </c>
      <c r="D2981" s="96" t="str">
        <f aca="false">VLOOKUP(B2981,INSUMOS!$A:$I,3,0)</f>
        <v>FERRAMENTAS - FAMILIA ENCANADOR - HORISTA (ENCARGOS COMPLEMENTARES - COLETADO CAIXA)</v>
      </c>
      <c r="E2981" s="98" t="str">
        <f aca="false">VLOOKUP(B2981,INSUMOS!$A:$I,4,0)</f>
        <v>Equipamento</v>
      </c>
      <c r="F2981" s="98"/>
      <c r="G2981" s="99" t="str">
        <f aca="false">VLOOKUP(B2981,INSUMOS!$A:$I,5,0)</f>
        <v>H</v>
      </c>
      <c r="H2981" s="100" t="n">
        <v>1</v>
      </c>
      <c r="I2981" s="101" t="n">
        <f aca="false">VLOOKUP(B2981,INSUMOS!$A:$I,8,0)</f>
        <v>0.32</v>
      </c>
      <c r="J2981" s="101" t="n">
        <f aca="false">TRUNC(H2981*I2981,2)</f>
        <v>0.32</v>
      </c>
      <c r="L2981" s="63" t="n">
        <f aca="false">IF(AND(A2982&lt;&gt;"",A2981=""),L2980+1,L2980)</f>
        <v>291</v>
      </c>
      <c r="M2981" s="80" t="n">
        <f aca="false">IF(OR(A2981="Insumo",A2981="Composição Auxiliar"),J2981,"")</f>
        <v>0.32</v>
      </c>
      <c r="N2981" s="81" t="str">
        <f aca="false">IF(E2981="Mão de Obra",J2981,"")</f>
        <v/>
      </c>
      <c r="O2981" s="81" t="n">
        <f aca="false">IF(N2981&lt;&gt;"","",M2981)</f>
        <v>0.32</v>
      </c>
      <c r="P2981" s="82" t="str">
        <f aca="false">IF(A2981="Composição",B2981,"")</f>
        <v/>
      </c>
      <c r="Q2981" s="81" t="str">
        <f aca="false">IF(P2981&lt;&gt;"",SUMIF(L2981:L2981,L2981,N2981:N2981),"")</f>
        <v/>
      </c>
      <c r="R2981" s="81" t="str">
        <f aca="false">IF(P2981&lt;&gt;"",SUMIF(L2981:L2981,L2981,O2981:O2981),"")</f>
        <v/>
      </c>
    </row>
    <row r="2982" customFormat="false" ht="25.5" hidden="false" customHeight="false" outlineLevel="0" collapsed="false">
      <c r="A2982" s="96" t="s">
        <v>679</v>
      </c>
      <c r="B2982" s="97" t="s">
        <v>1781</v>
      </c>
      <c r="C2982" s="96" t="str">
        <f aca="false">VLOOKUP(B2982,INSUMOS!$A:$I,2,0)</f>
        <v>SINAPI</v>
      </c>
      <c r="D2982" s="96" t="str">
        <f aca="false">VLOOKUP(B2982,INSUMOS!$A:$I,3,0)</f>
        <v>EXAMES - HORISTA (COLETADO CAIXA - ENCARGOS COMPLEMENTARES)</v>
      </c>
      <c r="E2982" s="98" t="str">
        <f aca="false">VLOOKUP(B2982,INSUMOS!$A:$I,4,0)</f>
        <v>Outros</v>
      </c>
      <c r="F2982" s="98"/>
      <c r="G2982" s="99" t="str">
        <f aca="false">VLOOKUP(B2982,INSUMOS!$A:$I,5,0)</f>
        <v>H</v>
      </c>
      <c r="H2982" s="100" t="n">
        <v>1</v>
      </c>
      <c r="I2982" s="101" t="n">
        <f aca="false">VLOOKUP(B2982,INSUMOS!$A:$I,8,0)</f>
        <v>1.14</v>
      </c>
      <c r="J2982" s="101" t="n">
        <f aca="false">TRUNC(H2982*I2982,2)</f>
        <v>1.14</v>
      </c>
      <c r="L2982" s="63" t="n">
        <f aca="false">IF(AND(A2983&lt;&gt;"",A2982=""),L2981+1,L2981)</f>
        <v>291</v>
      </c>
      <c r="M2982" s="80" t="n">
        <f aca="false">IF(OR(A2982="Insumo",A2982="Composição Auxiliar"),J2982,"")</f>
        <v>1.14</v>
      </c>
      <c r="N2982" s="81" t="str">
        <f aca="false">IF(E2982="Mão de Obra",J2982,"")</f>
        <v/>
      </c>
      <c r="O2982" s="81" t="n">
        <f aca="false">IF(N2982&lt;&gt;"","",M2982)</f>
        <v>1.14</v>
      </c>
      <c r="P2982" s="82" t="str">
        <f aca="false">IF(A2982="Composição",B2982,"")</f>
        <v/>
      </c>
      <c r="Q2982" s="81" t="str">
        <f aca="false">IF(P2982&lt;&gt;"",SUMIF(L2982:L2982,L2982,N2982:N2982),"")</f>
        <v/>
      </c>
      <c r="R2982" s="81" t="str">
        <f aca="false">IF(P2982&lt;&gt;"",SUMIF(L2982:L2982,L2982,O2982:O2982),"")</f>
        <v/>
      </c>
    </row>
    <row r="2983" customFormat="false" ht="14.25" hidden="false" customHeight="false" outlineLevel="0" collapsed="false">
      <c r="A2983" s="96" t="s">
        <v>679</v>
      </c>
      <c r="B2983" s="97" t="s">
        <v>1845</v>
      </c>
      <c r="C2983" s="96" t="str">
        <f aca="false">VLOOKUP(B2983,INSUMOS!$A:$I,2,0)</f>
        <v>SINAPI</v>
      </c>
      <c r="D2983" s="96" t="str">
        <f aca="false">VLOOKUP(B2983,INSUMOS!$A:$I,3,0)</f>
        <v>AUXILIAR DE ENCANADOR OU BOMBEIRO HIDRAULICO (HORISTA)</v>
      </c>
      <c r="E2983" s="98" t="str">
        <f aca="false">VLOOKUP(B2983,INSUMOS!$A:$I,4,0)</f>
        <v>Mão de Obra</v>
      </c>
      <c r="F2983" s="98"/>
      <c r="G2983" s="99" t="str">
        <f aca="false">VLOOKUP(B2983,INSUMOS!$A:$I,5,0)</f>
        <v>H</v>
      </c>
      <c r="H2983" s="100" t="n">
        <v>1</v>
      </c>
      <c r="I2983" s="101" t="n">
        <f aca="false">VLOOKUP(B2983,INSUMOS!$A:$I,8,0)</f>
        <v>14.26</v>
      </c>
      <c r="J2983" s="101" t="n">
        <f aca="false">TRUNC(H2983*I2983,2)</f>
        <v>14.26</v>
      </c>
      <c r="L2983" s="63" t="n">
        <f aca="false">IF(AND(A2984&lt;&gt;"",A2983=""),L2982+1,L2982)</f>
        <v>291</v>
      </c>
      <c r="M2983" s="80" t="n">
        <f aca="false">IF(OR(A2983="Insumo",A2983="Composição Auxiliar"),J2983,"")</f>
        <v>14.26</v>
      </c>
      <c r="N2983" s="81" t="n">
        <f aca="false">IF(E2983="Mão de Obra",J2983,"")</f>
        <v>14.26</v>
      </c>
      <c r="O2983" s="81" t="str">
        <f aca="false">IF(N2983&lt;&gt;"","",M2983)</f>
        <v/>
      </c>
      <c r="P2983" s="82" t="str">
        <f aca="false">IF(A2983="Composição",B2983,"")</f>
        <v/>
      </c>
      <c r="Q2983" s="81" t="str">
        <f aca="false">IF(P2983&lt;&gt;"",SUMIF(L2983:L2983,L2983,N2983:N2983),"")</f>
        <v/>
      </c>
      <c r="R2983" s="81" t="str">
        <f aca="false">IF(P2983&lt;&gt;"",SUMIF(L2983:L2983,L2983,O2983:O2983),"")</f>
        <v/>
      </c>
    </row>
    <row r="2984" customFormat="false" ht="25.5" hidden="false" customHeight="false" outlineLevel="0" collapsed="false">
      <c r="A2984" s="96" t="s">
        <v>679</v>
      </c>
      <c r="B2984" s="97" t="s">
        <v>1775</v>
      </c>
      <c r="C2984" s="96" t="str">
        <f aca="false">VLOOKUP(B2984,INSUMOS!$A:$I,2,0)</f>
        <v>SINAPI</v>
      </c>
      <c r="D2984" s="96" t="str">
        <f aca="false">VLOOKUP(B2984,INSUMOS!$A:$I,3,0)</f>
        <v>TRANSPORTE - HORISTA (COLETADO CAIXA - ENCARGOS COMPLEMENTARES)</v>
      </c>
      <c r="E2984" s="98" t="str">
        <f aca="false">VLOOKUP(B2984,INSUMOS!$A:$I,4,0)</f>
        <v>Serviços</v>
      </c>
      <c r="F2984" s="98"/>
      <c r="G2984" s="99" t="str">
        <f aca="false">VLOOKUP(B2984,INSUMOS!$A:$I,5,0)</f>
        <v>H</v>
      </c>
      <c r="H2984" s="100" t="n">
        <v>1</v>
      </c>
      <c r="I2984" s="101" t="n">
        <f aca="false">VLOOKUP(B2984,INSUMOS!$A:$I,8,0)</f>
        <v>0.96</v>
      </c>
      <c r="J2984" s="101" t="n">
        <f aca="false">TRUNC(H2984*I2984,2)</f>
        <v>0.96</v>
      </c>
      <c r="L2984" s="63" t="n">
        <f aca="false">IF(AND(A2985&lt;&gt;"",A2984=""),L2983+1,L2983)</f>
        <v>291</v>
      </c>
      <c r="M2984" s="80" t="n">
        <f aca="false">IF(OR(A2984="Insumo",A2984="Composição Auxiliar"),J2984,"")</f>
        <v>0.96</v>
      </c>
      <c r="N2984" s="81" t="str">
        <f aca="false">IF(E2984="Mão de Obra",J2984,"")</f>
        <v/>
      </c>
      <c r="O2984" s="81" t="n">
        <f aca="false">IF(N2984&lt;&gt;"","",M2984)</f>
        <v>0.96</v>
      </c>
      <c r="P2984" s="82" t="str">
        <f aca="false">IF(A2984="Composição",B2984,"")</f>
        <v/>
      </c>
      <c r="Q2984" s="81" t="str">
        <f aca="false">IF(P2984&lt;&gt;"",SUMIF(L2984:L2984,L2984,N2984:N2984),"")</f>
        <v/>
      </c>
      <c r="R2984" s="81" t="str">
        <f aca="false">IF(P2984&lt;&gt;"",SUMIF(L2984:L2984,L2984,O2984:O2984),"")</f>
        <v/>
      </c>
    </row>
    <row r="2985" customFormat="false" ht="25.5" hidden="false" customHeight="false" outlineLevel="0" collapsed="false">
      <c r="A2985" s="96" t="s">
        <v>679</v>
      </c>
      <c r="B2985" s="97" t="s">
        <v>1846</v>
      </c>
      <c r="C2985" s="96" t="str">
        <f aca="false">VLOOKUP(B2985,INSUMOS!$A:$I,2,0)</f>
        <v>SINAPI</v>
      </c>
      <c r="D2985" s="96" t="str">
        <f aca="false">VLOOKUP(B2985,INSUMOS!$A:$I,3,0)</f>
        <v>EPI - FAMILIA ENCANADOR - HORISTA (ENCARGOS COMPLEMENTARES - COLETADO CAIXA)</v>
      </c>
      <c r="E2985" s="98" t="str">
        <f aca="false">VLOOKUP(B2985,INSUMOS!$A:$I,4,0)</f>
        <v>Equipamento</v>
      </c>
      <c r="F2985" s="98"/>
      <c r="G2985" s="99" t="str">
        <f aca="false">VLOOKUP(B2985,INSUMOS!$A:$I,5,0)</f>
        <v>H</v>
      </c>
      <c r="H2985" s="100" t="n">
        <v>1</v>
      </c>
      <c r="I2985" s="101" t="n">
        <f aca="false">VLOOKUP(B2985,INSUMOS!$A:$I,8,0)</f>
        <v>1.01</v>
      </c>
      <c r="J2985" s="101" t="n">
        <f aca="false">TRUNC(H2985*I2985,2)</f>
        <v>1.01</v>
      </c>
      <c r="L2985" s="63" t="n">
        <f aca="false">IF(AND(A2986&lt;&gt;"",A2985=""),L2984+1,L2984)</f>
        <v>291</v>
      </c>
      <c r="M2985" s="80" t="n">
        <f aca="false">IF(OR(A2985="Insumo",A2985="Composição Auxiliar"),J2985,"")</f>
        <v>1.01</v>
      </c>
      <c r="N2985" s="81" t="str">
        <f aca="false">IF(E2985="Mão de Obra",J2985,"")</f>
        <v/>
      </c>
      <c r="O2985" s="81" t="n">
        <f aca="false">IF(N2985&lt;&gt;"","",M2985)</f>
        <v>1.01</v>
      </c>
      <c r="P2985" s="82" t="str">
        <f aca="false">IF(A2985="Composição",B2985,"")</f>
        <v/>
      </c>
      <c r="Q2985" s="81" t="str">
        <f aca="false">IF(P2985&lt;&gt;"",SUMIF(L2985:L2985,L2985,N2985:N2985),"")</f>
        <v/>
      </c>
      <c r="R2985" s="81" t="str">
        <f aca="false">IF(P2985&lt;&gt;"",SUMIF(L2985:L2985,L2985,O2985:O2985),"")</f>
        <v/>
      </c>
    </row>
    <row r="2986" customFormat="false" ht="14.25" hidden="false" customHeight="false" outlineLevel="0" collapsed="false">
      <c r="A2986" s="102"/>
      <c r="B2986" s="102"/>
      <c r="C2986" s="102"/>
      <c r="D2986" s="102"/>
      <c r="E2986" s="102"/>
      <c r="F2986" s="103"/>
      <c r="G2986" s="102"/>
      <c r="H2986" s="103"/>
      <c r="I2986" s="102"/>
      <c r="J2986" s="103"/>
      <c r="L2986" s="63" t="n">
        <f aca="false">IF(AND(A2987&lt;&gt;"",A2986=""),L2985+1,L2985)</f>
        <v>291</v>
      </c>
      <c r="M2986" s="80" t="str">
        <f aca="false">IF(OR(A2986="Insumo",A2986="Composição Auxiliar"),J2986,"")</f>
        <v/>
      </c>
      <c r="N2986" s="81" t="str">
        <f aca="false">IF(E2986="Mão de Obra",J2986,"")</f>
        <v/>
      </c>
      <c r="O2986" s="81" t="str">
        <f aca="false">IF(N2986&lt;&gt;"","",M2986)</f>
        <v/>
      </c>
      <c r="P2986" s="82" t="str">
        <f aca="false">IF(A2986="Composição",B2986,"")</f>
        <v/>
      </c>
      <c r="Q2986" s="81" t="str">
        <f aca="false">IF(P2986&lt;&gt;"",SUMIF(L2986:L2986,L2986,N2986:N2986),"")</f>
        <v/>
      </c>
      <c r="R2986" s="81" t="str">
        <f aca="false">IF(P2986&lt;&gt;"",SUMIF(L2986:L2986,L2986,O2986:O2986),"")</f>
        <v/>
      </c>
    </row>
    <row r="2987" customFormat="false" ht="15" hidden="false" customHeight="false" outlineLevel="0" collapsed="false">
      <c r="A2987" s="102"/>
      <c r="B2987" s="102"/>
      <c r="C2987" s="102"/>
      <c r="D2987" s="102"/>
      <c r="E2987" s="102"/>
      <c r="F2987" s="103"/>
      <c r="G2987" s="102"/>
      <c r="H2987" s="104"/>
      <c r="I2987" s="104"/>
      <c r="J2987" s="103"/>
      <c r="L2987" s="63" t="n">
        <f aca="false">IF(AND(A2988&lt;&gt;"",A2987=""),L2986+1,L2986)</f>
        <v>291</v>
      </c>
      <c r="M2987" s="80" t="str">
        <f aca="false">IF(OR(A2987="Insumo",A2987="Composição Auxiliar"),J2987,"")</f>
        <v/>
      </c>
      <c r="N2987" s="81" t="str">
        <f aca="false">IF(E2987="Mão de Obra",J2987,"")</f>
        <v/>
      </c>
      <c r="O2987" s="81" t="str">
        <f aca="false">IF(N2987&lt;&gt;"","",M2987)</f>
        <v/>
      </c>
      <c r="P2987" s="82" t="str">
        <f aca="false">IF(A2987="Composição",B2987,"")</f>
        <v/>
      </c>
      <c r="Q2987" s="81" t="str">
        <f aca="false">IF(P2987&lt;&gt;"",SUMIF(L2987:L2987,L2987,N2987:N2987),"")</f>
        <v/>
      </c>
      <c r="R2987" s="81" t="str">
        <f aca="false">IF(P2987&lt;&gt;"",SUMIF(L2987:L2987,L2987,O2987:O2987),"")</f>
        <v/>
      </c>
    </row>
    <row r="2988" customFormat="false" ht="15" hidden="false" customHeight="false" outlineLevel="0" collapsed="false">
      <c r="A2988" s="108"/>
      <c r="B2988" s="108"/>
      <c r="C2988" s="108"/>
      <c r="D2988" s="108"/>
      <c r="E2988" s="108"/>
      <c r="F2988" s="108"/>
      <c r="G2988" s="108"/>
      <c r="H2988" s="108"/>
      <c r="I2988" s="108"/>
      <c r="J2988" s="108"/>
      <c r="L2988" s="63" t="n">
        <f aca="false">IF(AND(A2989&lt;&gt;"",A2988=""),L2987+1,L2987)</f>
        <v>291</v>
      </c>
      <c r="M2988" s="80" t="str">
        <f aca="false">IF(OR(A2988="Insumo",A2988="Composição Auxiliar"),J2988,"")</f>
        <v/>
      </c>
      <c r="N2988" s="81" t="str">
        <f aca="false">IF(E2988="Mão de Obra",J2988,"")</f>
        <v/>
      </c>
      <c r="O2988" s="81" t="str">
        <f aca="false">IF(N2988&lt;&gt;"","",M2988)</f>
        <v/>
      </c>
      <c r="P2988" s="82" t="str">
        <f aca="false">IF(A2988="Composição",B2988,"")</f>
        <v/>
      </c>
      <c r="Q2988" s="81" t="str">
        <f aca="false">IF(P2988&lt;&gt;"",SUMIF(L2988:L2988,L2988,N2988:N2988),"")</f>
        <v/>
      </c>
      <c r="R2988" s="81" t="str">
        <f aca="false">IF(P2988&lt;&gt;"",SUMIF(L2988:L2988,L2988,O2988:O2988),"")</f>
        <v/>
      </c>
    </row>
    <row r="2989" customFormat="false" ht="15" hidden="false" customHeight="true" outlineLevel="0" collapsed="false">
      <c r="A2989" s="83"/>
      <c r="B2989" s="84" t="s">
        <v>655</v>
      </c>
      <c r="C2989" s="83" t="s">
        <v>656</v>
      </c>
      <c r="D2989" s="83" t="s">
        <v>657</v>
      </c>
      <c r="E2989" s="83" t="s">
        <v>658</v>
      </c>
      <c r="F2989" s="83"/>
      <c r="G2989" s="85" t="s">
        <v>659</v>
      </c>
      <c r="H2989" s="84" t="s">
        <v>660</v>
      </c>
      <c r="I2989" s="84" t="s">
        <v>661</v>
      </c>
      <c r="J2989" s="84" t="s">
        <v>662</v>
      </c>
      <c r="L2989" s="63" t="n">
        <f aca="false">IF(AND(A2990&lt;&gt;"",A2989=""),L2988+1,L2988)</f>
        <v>292</v>
      </c>
      <c r="M2989" s="80" t="str">
        <f aca="false">IF(OR(A2989="Insumo",A2989="Composição Auxiliar"),J2989,"")</f>
        <v/>
      </c>
      <c r="N2989" s="81" t="str">
        <f aca="false">IF(E2989="Mão de Obra",J2989,"")</f>
        <v/>
      </c>
      <c r="O2989" s="81" t="str">
        <f aca="false">IF(N2989&lt;&gt;"","",M2989)</f>
        <v/>
      </c>
      <c r="P2989" s="82" t="str">
        <f aca="false">IF(A2989="Composição",B2989,"")</f>
        <v/>
      </c>
      <c r="Q2989" s="81" t="str">
        <f aca="false">IF(P2989&lt;&gt;"",SUMIF(L2989:L2989,L2989,N2989:N2989),"")</f>
        <v/>
      </c>
      <c r="R2989" s="81" t="str">
        <f aca="false">IF(P2989&lt;&gt;"",SUMIF(L2989:L2989,L2989,O2989:O2989),"")</f>
        <v/>
      </c>
    </row>
    <row r="2990" customFormat="false" ht="14.25" hidden="false" customHeight="true" outlineLevel="0" collapsed="false">
      <c r="A2990" s="86" t="s">
        <v>663</v>
      </c>
      <c r="B2990" s="87" t="s">
        <v>1280</v>
      </c>
      <c r="C2990" s="86" t="s">
        <v>664</v>
      </c>
      <c r="D2990" s="86" t="s">
        <v>1281</v>
      </c>
      <c r="E2990" s="86" t="s">
        <v>671</v>
      </c>
      <c r="F2990" s="86"/>
      <c r="G2990" s="88" t="s">
        <v>672</v>
      </c>
      <c r="H2990" s="89" t="n">
        <v>1</v>
      </c>
      <c r="I2990" s="90" t="n">
        <f aca="false">SUMIF(L:L,$L2990,M:M)</f>
        <v>20.06</v>
      </c>
      <c r="J2990" s="90" t="n">
        <f aca="false">TRUNC(H2990*I2990,2)</f>
        <v>20.06</v>
      </c>
      <c r="L2990" s="63" t="n">
        <f aca="false">IF(AND(A2991&lt;&gt;"",A2990=""),L2989+1,L2989)</f>
        <v>292</v>
      </c>
      <c r="M2990" s="80" t="str">
        <f aca="false">IF(OR(A2990="Insumo",A2990="Composição Auxiliar"),J2990,"")</f>
        <v/>
      </c>
      <c r="N2990" s="81" t="str">
        <f aca="false">IF(E2990="Mão de Obra",J2990,"")</f>
        <v/>
      </c>
      <c r="O2990" s="81" t="str">
        <f aca="false">IF(N2990&lt;&gt;"","",M2990)</f>
        <v/>
      </c>
      <c r="P2990" s="82" t="str">
        <f aca="false">IF(A2990="Composição",B2990,"")</f>
        <v> 88251 </v>
      </c>
      <c r="Q2990" s="81" t="n">
        <f aca="false">IF(P2990&lt;&gt;"",SUMIF(L2990:L2990,L2990,N2990:N2990),"")</f>
        <v>0</v>
      </c>
      <c r="R2990" s="81" t="n">
        <f aca="false">IF(P2990&lt;&gt;"",SUMIF(L2990:L2990,L2990,O2990:O2990),"")</f>
        <v>0</v>
      </c>
    </row>
    <row r="2991" customFormat="false" ht="25.5" hidden="false" customHeight="true" outlineLevel="0" collapsed="false">
      <c r="A2991" s="91" t="s">
        <v>668</v>
      </c>
      <c r="B2991" s="92" t="s">
        <v>1847</v>
      </c>
      <c r="C2991" s="91" t="s">
        <v>664</v>
      </c>
      <c r="D2991" s="91" t="s">
        <v>1848</v>
      </c>
      <c r="E2991" s="91" t="s">
        <v>671</v>
      </c>
      <c r="F2991" s="91"/>
      <c r="G2991" s="93" t="s">
        <v>672</v>
      </c>
      <c r="H2991" s="94" t="n">
        <v>1</v>
      </c>
      <c r="I2991" s="95" t="n">
        <f aca="false">SUMIFS(J:J,A:A,"Composição",B:B,$B2991)</f>
        <v>0.17</v>
      </c>
      <c r="J2991" s="95" t="n">
        <f aca="false">TRUNC(H2991*I2991,2)</f>
        <v>0.17</v>
      </c>
      <c r="L2991" s="63" t="n">
        <f aca="false">IF(AND(A2992&lt;&gt;"",A2991=""),L2990+1,L2990)</f>
        <v>292</v>
      </c>
      <c r="M2991" s="80" t="n">
        <f aca="false">IF(OR(A2991="Insumo",A2991="Composição Auxiliar"),J2991,"")</f>
        <v>0.17</v>
      </c>
      <c r="N2991" s="81" t="str">
        <f aca="false">IF(E2991="Mão de Obra",J2991,"")</f>
        <v/>
      </c>
      <c r="O2991" s="81" t="n">
        <f aca="false">IF(N2991&lt;&gt;"","",M2991)</f>
        <v>0.17</v>
      </c>
      <c r="P2991" s="82" t="str">
        <f aca="false">IF(A2991="Composição",B2991,"")</f>
        <v/>
      </c>
      <c r="Q2991" s="81" t="str">
        <f aca="false">IF(P2991&lt;&gt;"",SUMIF(L2991:L2991,L2991,N2991:N2991),"")</f>
        <v/>
      </c>
      <c r="R2991" s="81" t="str">
        <f aca="false">IF(P2991&lt;&gt;"",SUMIF(L2991:L2991,L2991,O2991:O2991),"")</f>
        <v/>
      </c>
    </row>
    <row r="2992" customFormat="false" ht="14.25" hidden="false" customHeight="false" outlineLevel="0" collapsed="false">
      <c r="A2992" s="96" t="s">
        <v>679</v>
      </c>
      <c r="B2992" s="97" t="s">
        <v>1849</v>
      </c>
      <c r="C2992" s="96" t="str">
        <f aca="false">VLOOKUP(B2992,INSUMOS!$A:$I,2,0)</f>
        <v>SINAPI</v>
      </c>
      <c r="D2992" s="96" t="str">
        <f aca="false">VLOOKUP(B2992,INSUMOS!$A:$I,3,0)</f>
        <v>AJUDANTE DE SERRALHEIRO (HORISTA)</v>
      </c>
      <c r="E2992" s="98" t="str">
        <f aca="false">VLOOKUP(B2992,INSUMOS!$A:$I,4,0)</f>
        <v>Mão de Obra</v>
      </c>
      <c r="F2992" s="98"/>
      <c r="G2992" s="99" t="str">
        <f aca="false">VLOOKUP(B2992,INSUMOS!$A:$I,5,0)</f>
        <v>H</v>
      </c>
      <c r="H2992" s="100" t="n">
        <v>1</v>
      </c>
      <c r="I2992" s="101" t="n">
        <f aca="false">VLOOKUP(B2992,INSUMOS!$A:$I,8,0)</f>
        <v>14.26</v>
      </c>
      <c r="J2992" s="101" t="n">
        <f aca="false">TRUNC(H2992*I2992,2)</f>
        <v>14.26</v>
      </c>
      <c r="L2992" s="63" t="n">
        <f aca="false">IF(AND(A2993&lt;&gt;"",A2992=""),L2991+1,L2991)</f>
        <v>292</v>
      </c>
      <c r="M2992" s="80" t="n">
        <f aca="false">IF(OR(A2992="Insumo",A2992="Composição Auxiliar"),J2992,"")</f>
        <v>14.26</v>
      </c>
      <c r="N2992" s="81" t="n">
        <f aca="false">IF(E2992="Mão de Obra",J2992,"")</f>
        <v>14.26</v>
      </c>
      <c r="O2992" s="81" t="str">
        <f aca="false">IF(N2992&lt;&gt;"","",M2992)</f>
        <v/>
      </c>
      <c r="P2992" s="82" t="str">
        <f aca="false">IF(A2992="Composição",B2992,"")</f>
        <v/>
      </c>
      <c r="Q2992" s="81" t="str">
        <f aca="false">IF(P2992&lt;&gt;"",SUMIF(L2992:L2992,L2992,N2992:N2992),"")</f>
        <v/>
      </c>
      <c r="R2992" s="81" t="str">
        <f aca="false">IF(P2992&lt;&gt;"",SUMIF(L2992:L2992,L2992,O2992:O2992),"")</f>
        <v/>
      </c>
    </row>
    <row r="2993" customFormat="false" ht="25.5" hidden="false" customHeight="false" outlineLevel="0" collapsed="false">
      <c r="A2993" s="96" t="s">
        <v>679</v>
      </c>
      <c r="B2993" s="97" t="s">
        <v>1780</v>
      </c>
      <c r="C2993" s="96" t="str">
        <f aca="false">VLOOKUP(B2993,INSUMOS!$A:$I,2,0)</f>
        <v>SINAPI</v>
      </c>
      <c r="D2993" s="96" t="str">
        <f aca="false">VLOOKUP(B2993,INSUMOS!$A:$I,3,0)</f>
        <v>FERRAMENTAS - FAMILIA PEDREIRO - HORISTA (ENCARGOS COMPLEMENTARES - COLETADO CAIXA)</v>
      </c>
      <c r="E2993" s="98" t="str">
        <f aca="false">VLOOKUP(B2993,INSUMOS!$A:$I,4,0)</f>
        <v>Equipamento</v>
      </c>
      <c r="F2993" s="98"/>
      <c r="G2993" s="99" t="str">
        <f aca="false">VLOOKUP(B2993,INSUMOS!$A:$I,5,0)</f>
        <v>H</v>
      </c>
      <c r="H2993" s="100" t="n">
        <v>1</v>
      </c>
      <c r="I2993" s="101" t="n">
        <f aca="false">VLOOKUP(B2993,INSUMOS!$A:$I,8,0)</f>
        <v>0.84</v>
      </c>
      <c r="J2993" s="101" t="n">
        <f aca="false">TRUNC(H2993*I2993,2)</f>
        <v>0.84</v>
      </c>
      <c r="L2993" s="63" t="n">
        <f aca="false">IF(AND(A2994&lt;&gt;"",A2993=""),L2992+1,L2992)</f>
        <v>292</v>
      </c>
      <c r="M2993" s="80" t="n">
        <f aca="false">IF(OR(A2993="Insumo",A2993="Composição Auxiliar"),J2993,"")</f>
        <v>0.84</v>
      </c>
      <c r="N2993" s="81" t="str">
        <f aca="false">IF(E2993="Mão de Obra",J2993,"")</f>
        <v/>
      </c>
      <c r="O2993" s="81" t="n">
        <f aca="false">IF(N2993&lt;&gt;"","",M2993)</f>
        <v>0.84</v>
      </c>
      <c r="P2993" s="82" t="str">
        <f aca="false">IF(A2993="Composição",B2993,"")</f>
        <v/>
      </c>
      <c r="Q2993" s="81" t="str">
        <f aca="false">IF(P2993&lt;&gt;"",SUMIF(L2993:L2993,L2993,N2993:N2993),"")</f>
        <v/>
      </c>
      <c r="R2993" s="81" t="str">
        <f aca="false">IF(P2993&lt;&gt;"",SUMIF(L2993:L2993,L2993,O2993:O2993),"")</f>
        <v/>
      </c>
    </row>
    <row r="2994" customFormat="false" ht="25.5" hidden="false" customHeight="false" outlineLevel="0" collapsed="false">
      <c r="A2994" s="96" t="s">
        <v>679</v>
      </c>
      <c r="B2994" s="97" t="s">
        <v>1777</v>
      </c>
      <c r="C2994" s="96" t="str">
        <f aca="false">VLOOKUP(B2994,INSUMOS!$A:$I,2,0)</f>
        <v>SINAPI</v>
      </c>
      <c r="D2994" s="96" t="str">
        <f aca="false">VLOOKUP(B2994,INSUMOS!$A:$I,3,0)</f>
        <v>EPI - FAMILIA PEDREIRO - HORISTA (ENCARGOS COMPLEMENTARES - COLETADO CAIXA)</v>
      </c>
      <c r="E2994" s="98" t="str">
        <f aca="false">VLOOKUP(B2994,INSUMOS!$A:$I,4,0)</f>
        <v>Equipamento</v>
      </c>
      <c r="F2994" s="98"/>
      <c r="G2994" s="99" t="str">
        <f aca="false">VLOOKUP(B2994,INSUMOS!$A:$I,5,0)</f>
        <v>H</v>
      </c>
      <c r="H2994" s="100" t="n">
        <v>1</v>
      </c>
      <c r="I2994" s="101" t="n">
        <f aca="false">VLOOKUP(B2994,INSUMOS!$A:$I,8,0)</f>
        <v>1.17</v>
      </c>
      <c r="J2994" s="101" t="n">
        <f aca="false">TRUNC(H2994*I2994,2)</f>
        <v>1.17</v>
      </c>
      <c r="L2994" s="63" t="n">
        <f aca="false">IF(AND(A2995&lt;&gt;"",A2994=""),L2993+1,L2993)</f>
        <v>292</v>
      </c>
      <c r="M2994" s="80" t="n">
        <f aca="false">IF(OR(A2994="Insumo",A2994="Composição Auxiliar"),J2994,"")</f>
        <v>1.17</v>
      </c>
      <c r="N2994" s="81" t="str">
        <f aca="false">IF(E2994="Mão de Obra",J2994,"")</f>
        <v/>
      </c>
      <c r="O2994" s="81" t="n">
        <f aca="false">IF(N2994&lt;&gt;"","",M2994)</f>
        <v>1.17</v>
      </c>
      <c r="P2994" s="82" t="str">
        <f aca="false">IF(A2994="Composição",B2994,"")</f>
        <v/>
      </c>
      <c r="Q2994" s="81" t="str">
        <f aca="false">IF(P2994&lt;&gt;"",SUMIF(L2994:L2994,L2994,N2994:N2994),"")</f>
        <v/>
      </c>
      <c r="R2994" s="81" t="str">
        <f aca="false">IF(P2994&lt;&gt;"",SUMIF(L2994:L2994,L2994,O2994:O2994),"")</f>
        <v/>
      </c>
    </row>
    <row r="2995" customFormat="false" ht="25.5" hidden="false" customHeight="false" outlineLevel="0" collapsed="false">
      <c r="A2995" s="96" t="s">
        <v>679</v>
      </c>
      <c r="B2995" s="97" t="s">
        <v>1778</v>
      </c>
      <c r="C2995" s="96" t="str">
        <f aca="false">VLOOKUP(B2995,INSUMOS!$A:$I,2,0)</f>
        <v>SINAPI</v>
      </c>
      <c r="D2995" s="96" t="str">
        <f aca="false">VLOOKUP(B2995,INSUMOS!$A:$I,3,0)</f>
        <v>SEGURO - HORISTA (COLETADO CAIXA - ENCARGOS COMPLEMENTARES)</v>
      </c>
      <c r="E2995" s="98" t="str">
        <f aca="false">VLOOKUP(B2995,INSUMOS!$A:$I,4,0)</f>
        <v>Taxas</v>
      </c>
      <c r="F2995" s="98"/>
      <c r="G2995" s="99" t="str">
        <f aca="false">VLOOKUP(B2995,INSUMOS!$A:$I,5,0)</f>
        <v>H</v>
      </c>
      <c r="H2995" s="100" t="n">
        <v>1</v>
      </c>
      <c r="I2995" s="101" t="n">
        <f aca="false">VLOOKUP(B2995,INSUMOS!$A:$I,8,0)</f>
        <v>0.07</v>
      </c>
      <c r="J2995" s="101" t="n">
        <f aca="false">TRUNC(H2995*I2995,2)</f>
        <v>0.07</v>
      </c>
      <c r="L2995" s="63" t="n">
        <f aca="false">IF(AND(A2996&lt;&gt;"",A2995=""),L2994+1,L2994)</f>
        <v>292</v>
      </c>
      <c r="M2995" s="80" t="n">
        <f aca="false">IF(OR(A2995="Insumo",A2995="Composição Auxiliar"),J2995,"")</f>
        <v>0.07</v>
      </c>
      <c r="N2995" s="81" t="str">
        <f aca="false">IF(E2995="Mão de Obra",J2995,"")</f>
        <v/>
      </c>
      <c r="O2995" s="81" t="n">
        <f aca="false">IF(N2995&lt;&gt;"","",M2995)</f>
        <v>0.07</v>
      </c>
      <c r="P2995" s="82" t="str">
        <f aca="false">IF(A2995="Composição",B2995,"")</f>
        <v/>
      </c>
      <c r="Q2995" s="81" t="str">
        <f aca="false">IF(P2995&lt;&gt;"",SUMIF(L2995:L2995,L2995,N2995:N2995),"")</f>
        <v/>
      </c>
      <c r="R2995" s="81" t="str">
        <f aca="false">IF(P2995&lt;&gt;"",SUMIF(L2995:L2995,L2995,O2995:O2995),"")</f>
        <v/>
      </c>
    </row>
    <row r="2996" customFormat="false" ht="25.5" hidden="false" customHeight="false" outlineLevel="0" collapsed="false">
      <c r="A2996" s="96" t="s">
        <v>679</v>
      </c>
      <c r="B2996" s="97" t="s">
        <v>1775</v>
      </c>
      <c r="C2996" s="96" t="str">
        <f aca="false">VLOOKUP(B2996,INSUMOS!$A:$I,2,0)</f>
        <v>SINAPI</v>
      </c>
      <c r="D2996" s="96" t="str">
        <f aca="false">VLOOKUP(B2996,INSUMOS!$A:$I,3,0)</f>
        <v>TRANSPORTE - HORISTA (COLETADO CAIXA - ENCARGOS COMPLEMENTARES)</v>
      </c>
      <c r="E2996" s="98" t="str">
        <f aca="false">VLOOKUP(B2996,INSUMOS!$A:$I,4,0)</f>
        <v>Serviços</v>
      </c>
      <c r="F2996" s="98"/>
      <c r="G2996" s="99" t="str">
        <f aca="false">VLOOKUP(B2996,INSUMOS!$A:$I,5,0)</f>
        <v>H</v>
      </c>
      <c r="H2996" s="100" t="n">
        <v>1</v>
      </c>
      <c r="I2996" s="101" t="n">
        <f aca="false">VLOOKUP(B2996,INSUMOS!$A:$I,8,0)</f>
        <v>0.96</v>
      </c>
      <c r="J2996" s="101" t="n">
        <f aca="false">TRUNC(H2996*I2996,2)</f>
        <v>0.96</v>
      </c>
      <c r="L2996" s="63" t="n">
        <f aca="false">IF(AND(A2997&lt;&gt;"",A2996=""),L2995+1,L2995)</f>
        <v>292</v>
      </c>
      <c r="M2996" s="80" t="n">
        <f aca="false">IF(OR(A2996="Insumo",A2996="Composição Auxiliar"),J2996,"")</f>
        <v>0.96</v>
      </c>
      <c r="N2996" s="81" t="str">
        <f aca="false">IF(E2996="Mão de Obra",J2996,"")</f>
        <v/>
      </c>
      <c r="O2996" s="81" t="n">
        <f aca="false">IF(N2996&lt;&gt;"","",M2996)</f>
        <v>0.96</v>
      </c>
      <c r="P2996" s="82" t="str">
        <f aca="false">IF(A2996="Composição",B2996,"")</f>
        <v/>
      </c>
      <c r="Q2996" s="81" t="str">
        <f aca="false">IF(P2996&lt;&gt;"",SUMIF(L2996:L2996,L2996,N2996:N2996),"")</f>
        <v/>
      </c>
      <c r="R2996" s="81" t="str">
        <f aca="false">IF(P2996&lt;&gt;"",SUMIF(L2996:L2996,L2996,O2996:O2996),"")</f>
        <v/>
      </c>
    </row>
    <row r="2997" customFormat="false" ht="25.5" hidden="false" customHeight="false" outlineLevel="0" collapsed="false">
      <c r="A2997" s="96" t="s">
        <v>679</v>
      </c>
      <c r="B2997" s="97" t="s">
        <v>1776</v>
      </c>
      <c r="C2997" s="96" t="str">
        <f aca="false">VLOOKUP(B2997,INSUMOS!$A:$I,2,0)</f>
        <v>SINAPI</v>
      </c>
      <c r="D2997" s="96" t="str">
        <f aca="false">VLOOKUP(B2997,INSUMOS!$A:$I,3,0)</f>
        <v>ALIMENTACAO - HORISTA (COLETADO CAIXA - ENCARGOS COMPLEMENTARES)</v>
      </c>
      <c r="E2997" s="98" t="str">
        <f aca="false">VLOOKUP(B2997,INSUMOS!$A:$I,4,0)</f>
        <v>Outros</v>
      </c>
      <c r="F2997" s="98"/>
      <c r="G2997" s="99" t="str">
        <f aca="false">VLOOKUP(B2997,INSUMOS!$A:$I,5,0)</f>
        <v>H</v>
      </c>
      <c r="H2997" s="100" t="n">
        <v>1</v>
      </c>
      <c r="I2997" s="101" t="n">
        <f aca="false">VLOOKUP(B2997,INSUMOS!$A:$I,8,0)</f>
        <v>1.45</v>
      </c>
      <c r="J2997" s="101" t="n">
        <f aca="false">TRUNC(H2997*I2997,2)</f>
        <v>1.45</v>
      </c>
      <c r="L2997" s="63" t="n">
        <f aca="false">IF(AND(A2998&lt;&gt;"",A2997=""),L2996+1,L2996)</f>
        <v>292</v>
      </c>
      <c r="M2997" s="80" t="n">
        <f aca="false">IF(OR(A2997="Insumo",A2997="Composição Auxiliar"),J2997,"")</f>
        <v>1.45</v>
      </c>
      <c r="N2997" s="81" t="str">
        <f aca="false">IF(E2997="Mão de Obra",J2997,"")</f>
        <v/>
      </c>
      <c r="O2997" s="81" t="n">
        <f aca="false">IF(N2997&lt;&gt;"","",M2997)</f>
        <v>1.45</v>
      </c>
      <c r="P2997" s="82" t="str">
        <f aca="false">IF(A2997="Composição",B2997,"")</f>
        <v/>
      </c>
      <c r="Q2997" s="81" t="str">
        <f aca="false">IF(P2997&lt;&gt;"",SUMIF(L2997:L2997,L2997,N2997:N2997),"")</f>
        <v/>
      </c>
      <c r="R2997" s="81" t="str">
        <f aca="false">IF(P2997&lt;&gt;"",SUMIF(L2997:L2997,L2997,O2997:O2997),"")</f>
        <v/>
      </c>
    </row>
    <row r="2998" customFormat="false" ht="25.5" hidden="false" customHeight="false" outlineLevel="0" collapsed="false">
      <c r="A2998" s="96" t="s">
        <v>679</v>
      </c>
      <c r="B2998" s="97" t="s">
        <v>1781</v>
      </c>
      <c r="C2998" s="96" t="str">
        <f aca="false">VLOOKUP(B2998,INSUMOS!$A:$I,2,0)</f>
        <v>SINAPI</v>
      </c>
      <c r="D2998" s="96" t="str">
        <f aca="false">VLOOKUP(B2998,INSUMOS!$A:$I,3,0)</f>
        <v>EXAMES - HORISTA (COLETADO CAIXA - ENCARGOS COMPLEMENTARES)</v>
      </c>
      <c r="E2998" s="98" t="str">
        <f aca="false">VLOOKUP(B2998,INSUMOS!$A:$I,4,0)</f>
        <v>Outros</v>
      </c>
      <c r="F2998" s="98"/>
      <c r="G2998" s="99" t="str">
        <f aca="false">VLOOKUP(B2998,INSUMOS!$A:$I,5,0)</f>
        <v>H</v>
      </c>
      <c r="H2998" s="100" t="n">
        <v>1</v>
      </c>
      <c r="I2998" s="101" t="n">
        <f aca="false">VLOOKUP(B2998,INSUMOS!$A:$I,8,0)</f>
        <v>1.14</v>
      </c>
      <c r="J2998" s="101" t="n">
        <f aca="false">TRUNC(H2998*I2998,2)</f>
        <v>1.14</v>
      </c>
      <c r="L2998" s="63" t="n">
        <f aca="false">IF(AND(A2999&lt;&gt;"",A2998=""),L2997+1,L2997)</f>
        <v>292</v>
      </c>
      <c r="M2998" s="80" t="n">
        <f aca="false">IF(OR(A2998="Insumo",A2998="Composição Auxiliar"),J2998,"")</f>
        <v>1.14</v>
      </c>
      <c r="N2998" s="81" t="str">
        <f aca="false">IF(E2998="Mão de Obra",J2998,"")</f>
        <v/>
      </c>
      <c r="O2998" s="81" t="n">
        <f aca="false">IF(N2998&lt;&gt;"","",M2998)</f>
        <v>1.14</v>
      </c>
      <c r="P2998" s="82" t="str">
        <f aca="false">IF(A2998="Composição",B2998,"")</f>
        <v/>
      </c>
      <c r="Q2998" s="81" t="str">
        <f aca="false">IF(P2998&lt;&gt;"",SUMIF(L2998:L2998,L2998,N2998:N2998),"")</f>
        <v/>
      </c>
      <c r="R2998" s="81" t="str">
        <f aca="false">IF(P2998&lt;&gt;"",SUMIF(L2998:L2998,L2998,O2998:O2998),"")</f>
        <v/>
      </c>
    </row>
    <row r="2999" customFormat="false" ht="14.25" hidden="false" customHeight="false" outlineLevel="0" collapsed="false">
      <c r="A2999" s="102"/>
      <c r="B2999" s="102"/>
      <c r="C2999" s="102"/>
      <c r="D2999" s="102"/>
      <c r="E2999" s="102"/>
      <c r="F2999" s="103"/>
      <c r="G2999" s="102"/>
      <c r="H2999" s="103"/>
      <c r="I2999" s="102"/>
      <c r="J2999" s="103"/>
      <c r="L2999" s="63" t="n">
        <f aca="false">IF(AND(A3000&lt;&gt;"",A2999=""),L2998+1,L2998)</f>
        <v>292</v>
      </c>
      <c r="M2999" s="80" t="str">
        <f aca="false">IF(OR(A2999="Insumo",A2999="Composição Auxiliar"),J2999,"")</f>
        <v/>
      </c>
      <c r="N2999" s="81" t="str">
        <f aca="false">IF(E2999="Mão de Obra",J2999,"")</f>
        <v/>
      </c>
      <c r="O2999" s="81" t="str">
        <f aca="false">IF(N2999&lt;&gt;"","",M2999)</f>
        <v/>
      </c>
      <c r="P2999" s="82" t="str">
        <f aca="false">IF(A2999="Composição",B2999,"")</f>
        <v/>
      </c>
      <c r="Q2999" s="81" t="str">
        <f aca="false">IF(P2999&lt;&gt;"",SUMIF(L2999:L2999,L2999,N2999:N2999),"")</f>
        <v/>
      </c>
      <c r="R2999" s="81" t="str">
        <f aca="false">IF(P2999&lt;&gt;"",SUMIF(L2999:L2999,L2999,O2999:O2999),"")</f>
        <v/>
      </c>
    </row>
    <row r="3000" customFormat="false" ht="15" hidden="false" customHeight="false" outlineLevel="0" collapsed="false">
      <c r="A3000" s="102"/>
      <c r="B3000" s="102"/>
      <c r="C3000" s="102"/>
      <c r="D3000" s="102"/>
      <c r="E3000" s="102"/>
      <c r="F3000" s="103"/>
      <c r="G3000" s="102"/>
      <c r="H3000" s="104"/>
      <c r="I3000" s="104"/>
      <c r="J3000" s="103"/>
      <c r="L3000" s="63" t="n">
        <f aca="false">IF(AND(A3001&lt;&gt;"",A3000=""),L2999+1,L2999)</f>
        <v>292</v>
      </c>
      <c r="M3000" s="80" t="str">
        <f aca="false">IF(OR(A3000="Insumo",A3000="Composição Auxiliar"),J3000,"")</f>
        <v/>
      </c>
      <c r="N3000" s="81" t="str">
        <f aca="false">IF(E3000="Mão de Obra",J3000,"")</f>
        <v/>
      </c>
      <c r="O3000" s="81" t="str">
        <f aca="false">IF(N3000&lt;&gt;"","",M3000)</f>
        <v/>
      </c>
      <c r="P3000" s="82" t="str">
        <f aca="false">IF(A3000="Composição",B3000,"")</f>
        <v/>
      </c>
      <c r="Q3000" s="81" t="str">
        <f aca="false">IF(P3000&lt;&gt;"",SUMIF(L3000:L3000,L3000,N3000:N3000),"")</f>
        <v/>
      </c>
      <c r="R3000" s="81" t="str">
        <f aca="false">IF(P3000&lt;&gt;"",SUMIF(L3000:L3000,L3000,O3000:O3000),"")</f>
        <v/>
      </c>
    </row>
    <row r="3001" customFormat="false" ht="15" hidden="false" customHeight="false" outlineLevel="0" collapsed="false">
      <c r="A3001" s="108"/>
      <c r="B3001" s="108"/>
      <c r="C3001" s="108"/>
      <c r="D3001" s="108"/>
      <c r="E3001" s="108"/>
      <c r="F3001" s="108"/>
      <c r="G3001" s="108"/>
      <c r="H3001" s="108"/>
      <c r="I3001" s="108"/>
      <c r="J3001" s="108"/>
      <c r="L3001" s="63" t="n">
        <f aca="false">IF(AND(A3002&lt;&gt;"",A3001=""),L3000+1,L3000)</f>
        <v>292</v>
      </c>
      <c r="M3001" s="80" t="str">
        <f aca="false">IF(OR(A3001="Insumo",A3001="Composição Auxiliar"),J3001,"")</f>
        <v/>
      </c>
      <c r="N3001" s="81" t="str">
        <f aca="false">IF(E3001="Mão de Obra",J3001,"")</f>
        <v/>
      </c>
      <c r="O3001" s="81" t="str">
        <f aca="false">IF(N3001&lt;&gt;"","",M3001)</f>
        <v/>
      </c>
      <c r="P3001" s="82" t="str">
        <f aca="false">IF(A3001="Composição",B3001,"")</f>
        <v/>
      </c>
      <c r="Q3001" s="81" t="str">
        <f aca="false">IF(P3001&lt;&gt;"",SUMIF(L3001:L3001,L3001,N3001:N3001),"")</f>
        <v/>
      </c>
      <c r="R3001" s="81" t="str">
        <f aca="false">IF(P3001&lt;&gt;"",SUMIF(L3001:L3001,L3001,O3001:O3001),"")</f>
        <v/>
      </c>
    </row>
    <row r="3002" customFormat="false" ht="15" hidden="false" customHeight="true" outlineLevel="0" collapsed="false">
      <c r="A3002" s="83"/>
      <c r="B3002" s="84" t="s">
        <v>655</v>
      </c>
      <c r="C3002" s="83" t="s">
        <v>656</v>
      </c>
      <c r="D3002" s="83" t="s">
        <v>657</v>
      </c>
      <c r="E3002" s="83" t="s">
        <v>658</v>
      </c>
      <c r="F3002" s="83"/>
      <c r="G3002" s="85" t="s">
        <v>659</v>
      </c>
      <c r="H3002" s="84" t="s">
        <v>660</v>
      </c>
      <c r="I3002" s="84" t="s">
        <v>661</v>
      </c>
      <c r="J3002" s="84" t="s">
        <v>662</v>
      </c>
      <c r="L3002" s="63" t="n">
        <f aca="false">IF(AND(A3003&lt;&gt;"",A3002=""),L3001+1,L3001)</f>
        <v>293</v>
      </c>
      <c r="M3002" s="80" t="str">
        <f aca="false">IF(OR(A3002="Insumo",A3002="Composição Auxiliar"),J3002,"")</f>
        <v/>
      </c>
      <c r="N3002" s="81" t="str">
        <f aca="false">IF(E3002="Mão de Obra",J3002,"")</f>
        <v/>
      </c>
      <c r="O3002" s="81" t="str">
        <f aca="false">IF(N3002&lt;&gt;"","",M3002)</f>
        <v/>
      </c>
      <c r="P3002" s="82" t="str">
        <f aca="false">IF(A3002="Composição",B3002,"")</f>
        <v/>
      </c>
      <c r="Q3002" s="81" t="str">
        <f aca="false">IF(P3002&lt;&gt;"",SUMIF(L3002:L3002,L3002,N3002:N3002),"")</f>
        <v/>
      </c>
      <c r="R3002" s="81" t="str">
        <f aca="false">IF(P3002&lt;&gt;"",SUMIF(L3002:L3002,L3002,O3002:O3002),"")</f>
        <v/>
      </c>
    </row>
    <row r="3003" customFormat="false" ht="25.5" hidden="false" customHeight="true" outlineLevel="0" collapsed="false">
      <c r="A3003" s="86" t="s">
        <v>663</v>
      </c>
      <c r="B3003" s="87" t="s">
        <v>1743</v>
      </c>
      <c r="C3003" s="86" t="s">
        <v>664</v>
      </c>
      <c r="D3003" s="86" t="s">
        <v>1744</v>
      </c>
      <c r="E3003" s="86" t="s">
        <v>671</v>
      </c>
      <c r="F3003" s="86"/>
      <c r="G3003" s="88" t="s">
        <v>672</v>
      </c>
      <c r="H3003" s="89" t="n">
        <v>1</v>
      </c>
      <c r="I3003" s="90" t="n">
        <f aca="false">SUMIF(L:L,$L3003,M:M)</f>
        <v>37.73</v>
      </c>
      <c r="J3003" s="90" t="n">
        <f aca="false">TRUNC(H3003*I3003,2)</f>
        <v>37.73</v>
      </c>
      <c r="L3003" s="63" t="n">
        <f aca="false">IF(AND(A3004&lt;&gt;"",A3003=""),L3002+1,L3002)</f>
        <v>293</v>
      </c>
      <c r="M3003" s="80" t="str">
        <f aca="false">IF(OR(A3003="Insumo",A3003="Composição Auxiliar"),J3003,"")</f>
        <v/>
      </c>
      <c r="N3003" s="81" t="str">
        <f aca="false">IF(E3003="Mão de Obra",J3003,"")</f>
        <v/>
      </c>
      <c r="O3003" s="81" t="str">
        <f aca="false">IF(N3003&lt;&gt;"","",M3003)</f>
        <v/>
      </c>
      <c r="P3003" s="82" t="str">
        <f aca="false">IF(A3003="Composição",B3003,"")</f>
        <v> 88255 </v>
      </c>
      <c r="Q3003" s="81" t="n">
        <f aca="false">IF(P3003&lt;&gt;"",SUMIF(L3003:L3003,L3003,N3003:N3003),"")</f>
        <v>0</v>
      </c>
      <c r="R3003" s="81" t="n">
        <f aca="false">IF(P3003&lt;&gt;"",SUMIF(L3003:L3003,L3003,O3003:O3003),"")</f>
        <v>0</v>
      </c>
    </row>
    <row r="3004" customFormat="false" ht="25.5" hidden="false" customHeight="true" outlineLevel="0" collapsed="false">
      <c r="A3004" s="91" t="s">
        <v>668</v>
      </c>
      <c r="B3004" s="92" t="s">
        <v>1850</v>
      </c>
      <c r="C3004" s="91" t="s">
        <v>664</v>
      </c>
      <c r="D3004" s="91" t="s">
        <v>1851</v>
      </c>
      <c r="E3004" s="91" t="s">
        <v>671</v>
      </c>
      <c r="F3004" s="91"/>
      <c r="G3004" s="93" t="s">
        <v>672</v>
      </c>
      <c r="H3004" s="94" t="n">
        <v>1</v>
      </c>
      <c r="I3004" s="95" t="n">
        <f aca="false">SUMIFS(J:J,A:A,"Composição",B:B,$B3004)</f>
        <v>0.3</v>
      </c>
      <c r="J3004" s="95" t="n">
        <f aca="false">TRUNC(H3004*I3004,2)</f>
        <v>0.3</v>
      </c>
      <c r="L3004" s="63" t="n">
        <f aca="false">IF(AND(A3005&lt;&gt;"",A3004=""),L3003+1,L3003)</f>
        <v>293</v>
      </c>
      <c r="M3004" s="80" t="n">
        <f aca="false">IF(OR(A3004="Insumo",A3004="Composição Auxiliar"),J3004,"")</f>
        <v>0.3</v>
      </c>
      <c r="N3004" s="81" t="str">
        <f aca="false">IF(E3004="Mão de Obra",J3004,"")</f>
        <v/>
      </c>
      <c r="O3004" s="81" t="n">
        <f aca="false">IF(N3004&lt;&gt;"","",M3004)</f>
        <v>0.3</v>
      </c>
      <c r="P3004" s="82" t="str">
        <f aca="false">IF(A3004="Composição",B3004,"")</f>
        <v/>
      </c>
      <c r="Q3004" s="81" t="str">
        <f aca="false">IF(P3004&lt;&gt;"",SUMIF(L3004:L3004,L3004,N3004:N3004),"")</f>
        <v/>
      </c>
      <c r="R3004" s="81" t="str">
        <f aca="false">IF(P3004&lt;&gt;"",SUMIF(L3004:L3004,L3004,O3004:O3004),"")</f>
        <v/>
      </c>
    </row>
    <row r="3005" customFormat="false" ht="25.5" hidden="false" customHeight="false" outlineLevel="0" collapsed="false">
      <c r="A3005" s="96" t="s">
        <v>679</v>
      </c>
      <c r="B3005" s="97" t="s">
        <v>1778</v>
      </c>
      <c r="C3005" s="96" t="str">
        <f aca="false">VLOOKUP(B3005,INSUMOS!$A:$I,2,0)</f>
        <v>SINAPI</v>
      </c>
      <c r="D3005" s="96" t="str">
        <f aca="false">VLOOKUP(B3005,INSUMOS!$A:$I,3,0)</f>
        <v>SEGURO - HORISTA (COLETADO CAIXA - ENCARGOS COMPLEMENTARES)</v>
      </c>
      <c r="E3005" s="98" t="str">
        <f aca="false">VLOOKUP(B3005,INSUMOS!$A:$I,4,0)</f>
        <v>Taxas</v>
      </c>
      <c r="F3005" s="98"/>
      <c r="G3005" s="99" t="str">
        <f aca="false">VLOOKUP(B3005,INSUMOS!$A:$I,5,0)</f>
        <v>H</v>
      </c>
      <c r="H3005" s="100" t="n">
        <v>1</v>
      </c>
      <c r="I3005" s="101" t="n">
        <f aca="false">VLOOKUP(B3005,INSUMOS!$A:$I,8,0)</f>
        <v>0.07</v>
      </c>
      <c r="J3005" s="101" t="n">
        <f aca="false">TRUNC(H3005*I3005,2)</f>
        <v>0.07</v>
      </c>
      <c r="L3005" s="63" t="n">
        <f aca="false">IF(AND(A3006&lt;&gt;"",A3005=""),L3004+1,L3004)</f>
        <v>293</v>
      </c>
      <c r="M3005" s="80" t="n">
        <f aca="false">IF(OR(A3005="Insumo",A3005="Composição Auxiliar"),J3005,"")</f>
        <v>0.07</v>
      </c>
      <c r="N3005" s="81" t="str">
        <f aca="false">IF(E3005="Mão de Obra",J3005,"")</f>
        <v/>
      </c>
      <c r="O3005" s="81" t="n">
        <f aca="false">IF(N3005&lt;&gt;"","",M3005)</f>
        <v>0.07</v>
      </c>
      <c r="P3005" s="82" t="str">
        <f aca="false">IF(A3005="Composição",B3005,"")</f>
        <v/>
      </c>
      <c r="Q3005" s="81" t="str">
        <f aca="false">IF(P3005&lt;&gt;"",SUMIF(L3005:L3005,L3005,N3005:N3005),"")</f>
        <v/>
      </c>
      <c r="R3005" s="81" t="str">
        <f aca="false">IF(P3005&lt;&gt;"",SUMIF(L3005:L3005,L3005,O3005:O3005),"")</f>
        <v/>
      </c>
    </row>
    <row r="3006" customFormat="false" ht="25.5" hidden="false" customHeight="false" outlineLevel="0" collapsed="false">
      <c r="A3006" s="96" t="s">
        <v>679</v>
      </c>
      <c r="B3006" s="97" t="s">
        <v>1852</v>
      </c>
      <c r="C3006" s="96" t="str">
        <f aca="false">VLOOKUP(B3006,INSUMOS!$A:$I,2,0)</f>
        <v>SINAPI</v>
      </c>
      <c r="D3006" s="96" t="str">
        <f aca="false">VLOOKUP(B3006,INSUMOS!$A:$I,3,0)</f>
        <v>FERRAMENTAS - FAMILIA ENGENHEIRO CIVIL - HORISTA (ENCARGOS COMPLEMENTARES - COLETADO CAIXA)</v>
      </c>
      <c r="E3006" s="98" t="str">
        <f aca="false">VLOOKUP(B3006,INSUMOS!$A:$I,4,0)</f>
        <v>Equipamento</v>
      </c>
      <c r="F3006" s="98"/>
      <c r="G3006" s="99" t="str">
        <f aca="false">VLOOKUP(B3006,INSUMOS!$A:$I,5,0)</f>
        <v>H</v>
      </c>
      <c r="H3006" s="100" t="n">
        <v>1</v>
      </c>
      <c r="I3006" s="101" t="n">
        <f aca="false">VLOOKUP(B3006,INSUMOS!$A:$I,8,0)</f>
        <v>0.01</v>
      </c>
      <c r="J3006" s="101" t="n">
        <f aca="false">TRUNC(H3006*I3006,2)</f>
        <v>0.01</v>
      </c>
      <c r="L3006" s="63" t="n">
        <f aca="false">IF(AND(A3007&lt;&gt;"",A3006=""),L3005+1,L3005)</f>
        <v>293</v>
      </c>
      <c r="M3006" s="80" t="n">
        <f aca="false">IF(OR(A3006="Insumo",A3006="Composição Auxiliar"),J3006,"")</f>
        <v>0.01</v>
      </c>
      <c r="N3006" s="81" t="str">
        <f aca="false">IF(E3006="Mão de Obra",J3006,"")</f>
        <v/>
      </c>
      <c r="O3006" s="81" t="n">
        <f aca="false">IF(N3006&lt;&gt;"","",M3006)</f>
        <v>0.01</v>
      </c>
      <c r="P3006" s="82" t="str">
        <f aca="false">IF(A3006="Composição",B3006,"")</f>
        <v/>
      </c>
      <c r="Q3006" s="81" t="str">
        <f aca="false">IF(P3006&lt;&gt;"",SUMIF(L3006:L3006,L3006,N3006:N3006),"")</f>
        <v/>
      </c>
      <c r="R3006" s="81" t="str">
        <f aca="false">IF(P3006&lt;&gt;"",SUMIF(L3006:L3006,L3006,O3006:O3006),"")</f>
        <v/>
      </c>
    </row>
    <row r="3007" customFormat="false" ht="25.5" hidden="false" customHeight="false" outlineLevel="0" collapsed="false">
      <c r="A3007" s="96" t="s">
        <v>679</v>
      </c>
      <c r="B3007" s="97" t="s">
        <v>1853</v>
      </c>
      <c r="C3007" s="96" t="str">
        <f aca="false">VLOOKUP(B3007,INSUMOS!$A:$I,2,0)</f>
        <v>SINAPI</v>
      </c>
      <c r="D3007" s="96" t="str">
        <f aca="false">VLOOKUP(B3007,INSUMOS!$A:$I,3,0)</f>
        <v>EPI - FAMILIA ENGENHEIRO CIVIL - HORISTA (ENCARGOS COMPLEMENTARES - COLETADO CAIXA)</v>
      </c>
      <c r="E3007" s="98" t="str">
        <f aca="false">VLOOKUP(B3007,INSUMOS!$A:$I,4,0)</f>
        <v>Equipamento</v>
      </c>
      <c r="F3007" s="98"/>
      <c r="G3007" s="99" t="str">
        <f aca="false">VLOOKUP(B3007,INSUMOS!$A:$I,5,0)</f>
        <v>H</v>
      </c>
      <c r="H3007" s="100" t="n">
        <v>1</v>
      </c>
      <c r="I3007" s="101" t="n">
        <f aca="false">VLOOKUP(B3007,INSUMOS!$A:$I,8,0)</f>
        <v>0.71</v>
      </c>
      <c r="J3007" s="101" t="n">
        <f aca="false">TRUNC(H3007*I3007,2)</f>
        <v>0.71</v>
      </c>
      <c r="L3007" s="63" t="n">
        <f aca="false">IF(AND(A3008&lt;&gt;"",A3007=""),L3006+1,L3006)</f>
        <v>293</v>
      </c>
      <c r="M3007" s="80" t="n">
        <f aca="false">IF(OR(A3007="Insumo",A3007="Composição Auxiliar"),J3007,"")</f>
        <v>0.71</v>
      </c>
      <c r="N3007" s="81" t="str">
        <f aca="false">IF(E3007="Mão de Obra",J3007,"")</f>
        <v/>
      </c>
      <c r="O3007" s="81" t="n">
        <f aca="false">IF(N3007&lt;&gt;"","",M3007)</f>
        <v>0.71</v>
      </c>
      <c r="P3007" s="82" t="str">
        <f aca="false">IF(A3007="Composição",B3007,"")</f>
        <v/>
      </c>
      <c r="Q3007" s="81" t="str">
        <f aca="false">IF(P3007&lt;&gt;"",SUMIF(L3007:L3007,L3007,N3007:N3007),"")</f>
        <v/>
      </c>
      <c r="R3007" s="81" t="str">
        <f aca="false">IF(P3007&lt;&gt;"",SUMIF(L3007:L3007,L3007,O3007:O3007),"")</f>
        <v/>
      </c>
    </row>
    <row r="3008" customFormat="false" ht="25.5" hidden="false" customHeight="false" outlineLevel="0" collapsed="false">
      <c r="A3008" s="96" t="s">
        <v>679</v>
      </c>
      <c r="B3008" s="97" t="s">
        <v>1781</v>
      </c>
      <c r="C3008" s="96" t="str">
        <f aca="false">VLOOKUP(B3008,INSUMOS!$A:$I,2,0)</f>
        <v>SINAPI</v>
      </c>
      <c r="D3008" s="96" t="str">
        <f aca="false">VLOOKUP(B3008,INSUMOS!$A:$I,3,0)</f>
        <v>EXAMES - HORISTA (COLETADO CAIXA - ENCARGOS COMPLEMENTARES)</v>
      </c>
      <c r="E3008" s="98" t="str">
        <f aca="false">VLOOKUP(B3008,INSUMOS!$A:$I,4,0)</f>
        <v>Outros</v>
      </c>
      <c r="F3008" s="98"/>
      <c r="G3008" s="99" t="str">
        <f aca="false">VLOOKUP(B3008,INSUMOS!$A:$I,5,0)</f>
        <v>H</v>
      </c>
      <c r="H3008" s="100" t="n">
        <v>1</v>
      </c>
      <c r="I3008" s="101" t="n">
        <f aca="false">VLOOKUP(B3008,INSUMOS!$A:$I,8,0)</f>
        <v>1.14</v>
      </c>
      <c r="J3008" s="101" t="n">
        <f aca="false">TRUNC(H3008*I3008,2)</f>
        <v>1.14</v>
      </c>
      <c r="L3008" s="63" t="n">
        <f aca="false">IF(AND(A3009&lt;&gt;"",A3008=""),L3007+1,L3007)</f>
        <v>293</v>
      </c>
      <c r="M3008" s="80" t="n">
        <f aca="false">IF(OR(A3008="Insumo",A3008="Composição Auxiliar"),J3008,"")</f>
        <v>1.14</v>
      </c>
      <c r="N3008" s="81" t="str">
        <f aca="false">IF(E3008="Mão de Obra",J3008,"")</f>
        <v/>
      </c>
      <c r="O3008" s="81" t="n">
        <f aca="false">IF(N3008&lt;&gt;"","",M3008)</f>
        <v>1.14</v>
      </c>
      <c r="P3008" s="82" t="str">
        <f aca="false">IF(A3008="Composição",B3008,"")</f>
        <v/>
      </c>
      <c r="Q3008" s="81" t="str">
        <f aca="false">IF(P3008&lt;&gt;"",SUMIF(L3008:L3008,L3008,N3008:N3008),"")</f>
        <v/>
      </c>
      <c r="R3008" s="81" t="str">
        <f aca="false">IF(P3008&lt;&gt;"",SUMIF(L3008:L3008,L3008,O3008:O3008),"")</f>
        <v/>
      </c>
    </row>
    <row r="3009" customFormat="false" ht="14.25" hidden="false" customHeight="false" outlineLevel="0" collapsed="false">
      <c r="A3009" s="96" t="s">
        <v>679</v>
      </c>
      <c r="B3009" s="97" t="s">
        <v>1854</v>
      </c>
      <c r="C3009" s="96" t="str">
        <f aca="false">VLOOKUP(B3009,INSUMOS!$A:$I,2,0)</f>
        <v>SINAPI</v>
      </c>
      <c r="D3009" s="96" t="str">
        <f aca="false">VLOOKUP(B3009,INSUMOS!$A:$I,3,0)</f>
        <v>AUXILIAR TECNICO / ASSISTENTE DE ENGENHARIA</v>
      </c>
      <c r="E3009" s="98" t="str">
        <f aca="false">VLOOKUP(B3009,INSUMOS!$A:$I,4,0)</f>
        <v>Mão de Obra</v>
      </c>
      <c r="F3009" s="98"/>
      <c r="G3009" s="99" t="str">
        <f aca="false">VLOOKUP(B3009,INSUMOS!$A:$I,5,0)</f>
        <v>H</v>
      </c>
      <c r="H3009" s="100" t="n">
        <v>1</v>
      </c>
      <c r="I3009" s="101" t="n">
        <f aca="false">VLOOKUP(B3009,INSUMOS!$A:$I,8,0)</f>
        <v>35.5</v>
      </c>
      <c r="J3009" s="101" t="n">
        <f aca="false">TRUNC(H3009*I3009,2)</f>
        <v>35.5</v>
      </c>
      <c r="L3009" s="63" t="n">
        <f aca="false">IF(AND(A3010&lt;&gt;"",A3009=""),L3008+1,L3008)</f>
        <v>293</v>
      </c>
      <c r="M3009" s="80" t="n">
        <f aca="false">IF(OR(A3009="Insumo",A3009="Composição Auxiliar"),J3009,"")</f>
        <v>35.5</v>
      </c>
      <c r="N3009" s="81" t="n">
        <f aca="false">IF(E3009="Mão de Obra",J3009,"")</f>
        <v>35.5</v>
      </c>
      <c r="O3009" s="81" t="str">
        <f aca="false">IF(N3009&lt;&gt;"","",M3009)</f>
        <v/>
      </c>
      <c r="P3009" s="82" t="str">
        <f aca="false">IF(A3009="Composição",B3009,"")</f>
        <v/>
      </c>
      <c r="Q3009" s="81" t="str">
        <f aca="false">IF(P3009&lt;&gt;"",SUMIF(L3009:L3009,L3009,N3009:N3009),"")</f>
        <v/>
      </c>
      <c r="R3009" s="81" t="str">
        <f aca="false">IF(P3009&lt;&gt;"",SUMIF(L3009:L3009,L3009,O3009:O3009),"")</f>
        <v/>
      </c>
    </row>
    <row r="3010" customFormat="false" ht="14.25" hidden="false" customHeight="false" outlineLevel="0" collapsed="false">
      <c r="A3010" s="102"/>
      <c r="B3010" s="102"/>
      <c r="C3010" s="102"/>
      <c r="D3010" s="102"/>
      <c r="E3010" s="102"/>
      <c r="F3010" s="103"/>
      <c r="G3010" s="102"/>
      <c r="H3010" s="103"/>
      <c r="I3010" s="102"/>
      <c r="J3010" s="103"/>
      <c r="L3010" s="63" t="n">
        <f aca="false">IF(AND(A3011&lt;&gt;"",A3010=""),L3009+1,L3009)</f>
        <v>293</v>
      </c>
      <c r="M3010" s="80" t="str">
        <f aca="false">IF(OR(A3010="Insumo",A3010="Composição Auxiliar"),J3010,"")</f>
        <v/>
      </c>
      <c r="N3010" s="81" t="str">
        <f aca="false">IF(E3010="Mão de Obra",J3010,"")</f>
        <v/>
      </c>
      <c r="O3010" s="81" t="str">
        <f aca="false">IF(N3010&lt;&gt;"","",M3010)</f>
        <v/>
      </c>
      <c r="P3010" s="82" t="str">
        <f aca="false">IF(A3010="Composição",B3010,"")</f>
        <v/>
      </c>
      <c r="Q3010" s="81" t="str">
        <f aca="false">IF(P3010&lt;&gt;"",SUMIF(L3010:L3010,L3010,N3010:N3010),"")</f>
        <v/>
      </c>
      <c r="R3010" s="81" t="str">
        <f aca="false">IF(P3010&lt;&gt;"",SUMIF(L3010:L3010,L3010,O3010:O3010),"")</f>
        <v/>
      </c>
    </row>
    <row r="3011" customFormat="false" ht="15" hidden="false" customHeight="false" outlineLevel="0" collapsed="false">
      <c r="A3011" s="102"/>
      <c r="B3011" s="102"/>
      <c r="C3011" s="102"/>
      <c r="D3011" s="102"/>
      <c r="E3011" s="102"/>
      <c r="F3011" s="103"/>
      <c r="G3011" s="102"/>
      <c r="H3011" s="104"/>
      <c r="I3011" s="104"/>
      <c r="J3011" s="103"/>
      <c r="L3011" s="63" t="n">
        <f aca="false">IF(AND(A3012&lt;&gt;"",A3011=""),L3010+1,L3010)</f>
        <v>293</v>
      </c>
      <c r="M3011" s="80" t="str">
        <f aca="false">IF(OR(A3011="Insumo",A3011="Composição Auxiliar"),J3011,"")</f>
        <v/>
      </c>
      <c r="N3011" s="81" t="str">
        <f aca="false">IF(E3011="Mão de Obra",J3011,"")</f>
        <v/>
      </c>
      <c r="O3011" s="81" t="str">
        <f aca="false">IF(N3011&lt;&gt;"","",M3011)</f>
        <v/>
      </c>
      <c r="P3011" s="82" t="str">
        <f aca="false">IF(A3011="Composição",B3011,"")</f>
        <v/>
      </c>
      <c r="Q3011" s="81" t="str">
        <f aca="false">IF(P3011&lt;&gt;"",SUMIF(L3011:L3011,L3011,N3011:N3011),"")</f>
        <v/>
      </c>
      <c r="R3011" s="81" t="str">
        <f aca="false">IF(P3011&lt;&gt;"",SUMIF(L3011:L3011,L3011,O3011:O3011),"")</f>
        <v/>
      </c>
    </row>
    <row r="3012" customFormat="false" ht="15" hidden="false" customHeight="false" outlineLevel="0" collapsed="false">
      <c r="A3012" s="108"/>
      <c r="B3012" s="108"/>
      <c r="C3012" s="108"/>
      <c r="D3012" s="108"/>
      <c r="E3012" s="108"/>
      <c r="F3012" s="108"/>
      <c r="G3012" s="108"/>
      <c r="H3012" s="108"/>
      <c r="I3012" s="108"/>
      <c r="J3012" s="108"/>
      <c r="L3012" s="63" t="n">
        <f aca="false">IF(AND(A3013&lt;&gt;"",A3012=""),L3011+1,L3011)</f>
        <v>293</v>
      </c>
      <c r="M3012" s="80" t="str">
        <f aca="false">IF(OR(A3012="Insumo",A3012="Composição Auxiliar"),J3012,"")</f>
        <v/>
      </c>
      <c r="N3012" s="81" t="str">
        <f aca="false">IF(E3012="Mão de Obra",J3012,"")</f>
        <v/>
      </c>
      <c r="O3012" s="81" t="str">
        <f aca="false">IF(N3012&lt;&gt;"","",M3012)</f>
        <v/>
      </c>
      <c r="P3012" s="82" t="str">
        <f aca="false">IF(A3012="Composição",B3012,"")</f>
        <v/>
      </c>
      <c r="Q3012" s="81" t="str">
        <f aca="false">IF(P3012&lt;&gt;"",SUMIF(L3012:L3012,L3012,N3012:N3012),"")</f>
        <v/>
      </c>
      <c r="R3012" s="81" t="str">
        <f aca="false">IF(P3012&lt;&gt;"",SUMIF(L3012:L3012,L3012,O3012:O3012),"")</f>
        <v/>
      </c>
    </row>
    <row r="3013" customFormat="false" ht="15" hidden="false" customHeight="true" outlineLevel="0" collapsed="false">
      <c r="A3013" s="83"/>
      <c r="B3013" s="84" t="s">
        <v>655</v>
      </c>
      <c r="C3013" s="83" t="s">
        <v>656</v>
      </c>
      <c r="D3013" s="83" t="s">
        <v>657</v>
      </c>
      <c r="E3013" s="83" t="s">
        <v>658</v>
      </c>
      <c r="F3013" s="83"/>
      <c r="G3013" s="85" t="s">
        <v>659</v>
      </c>
      <c r="H3013" s="84" t="s">
        <v>660</v>
      </c>
      <c r="I3013" s="84" t="s">
        <v>661</v>
      </c>
      <c r="J3013" s="84" t="s">
        <v>662</v>
      </c>
      <c r="L3013" s="63" t="n">
        <f aca="false">IF(AND(A3014&lt;&gt;"",A3013=""),L3012+1,L3012)</f>
        <v>294</v>
      </c>
      <c r="M3013" s="80" t="str">
        <f aca="false">IF(OR(A3013="Insumo",A3013="Composição Auxiliar"),J3013,"")</f>
        <v/>
      </c>
      <c r="N3013" s="81" t="str">
        <f aca="false">IF(E3013="Mão de Obra",J3013,"")</f>
        <v/>
      </c>
      <c r="O3013" s="81" t="str">
        <f aca="false">IF(N3013&lt;&gt;"","",M3013)</f>
        <v/>
      </c>
      <c r="P3013" s="82" t="str">
        <f aca="false">IF(A3013="Composição",B3013,"")</f>
        <v/>
      </c>
      <c r="Q3013" s="81" t="str">
        <f aca="false">IF(P3013&lt;&gt;"",SUMIF(L3013:L3013,L3013,N3013:N3013),"")</f>
        <v/>
      </c>
      <c r="R3013" s="81" t="str">
        <f aca="false">IF(P3013&lt;&gt;"",SUMIF(L3013:L3013,L3013,O3013:O3013),"")</f>
        <v/>
      </c>
    </row>
    <row r="3014" customFormat="false" ht="14.25" hidden="false" customHeight="true" outlineLevel="0" collapsed="false">
      <c r="A3014" s="86" t="s">
        <v>663</v>
      </c>
      <c r="B3014" s="87" t="s">
        <v>1118</v>
      </c>
      <c r="C3014" s="86" t="s">
        <v>664</v>
      </c>
      <c r="D3014" s="86" t="s">
        <v>1119</v>
      </c>
      <c r="E3014" s="86" t="s">
        <v>671</v>
      </c>
      <c r="F3014" s="86"/>
      <c r="G3014" s="88" t="s">
        <v>672</v>
      </c>
      <c r="H3014" s="89" t="n">
        <v>1</v>
      </c>
      <c r="I3014" s="90" t="n">
        <f aca="false">SUMIF(L:L,$L3014,M:M)</f>
        <v>23.56</v>
      </c>
      <c r="J3014" s="90" t="n">
        <f aca="false">TRUNC(H3014*I3014,2)</f>
        <v>23.56</v>
      </c>
      <c r="L3014" s="63" t="n">
        <f aca="false">IF(AND(A3015&lt;&gt;"",A3014=""),L3013+1,L3013)</f>
        <v>294</v>
      </c>
      <c r="M3014" s="80" t="str">
        <f aca="false">IF(OR(A3014="Insumo",A3014="Composição Auxiliar"),J3014,"")</f>
        <v/>
      </c>
      <c r="N3014" s="81" t="str">
        <f aca="false">IF(E3014="Mão de Obra",J3014,"")</f>
        <v/>
      </c>
      <c r="O3014" s="81" t="str">
        <f aca="false">IF(N3014&lt;&gt;"","",M3014)</f>
        <v/>
      </c>
      <c r="P3014" s="82" t="str">
        <f aca="false">IF(A3014="Composição",B3014,"")</f>
        <v> 88256 </v>
      </c>
      <c r="Q3014" s="81" t="n">
        <f aca="false">IF(P3014&lt;&gt;"",SUMIF(L3014:L3014,L3014,N3014:N3014),"")</f>
        <v>0</v>
      </c>
      <c r="R3014" s="81" t="n">
        <f aca="false">IF(P3014&lt;&gt;"",SUMIF(L3014:L3014,L3014,O3014:O3014),"")</f>
        <v>0</v>
      </c>
    </row>
    <row r="3015" customFormat="false" ht="25.5" hidden="false" customHeight="true" outlineLevel="0" collapsed="false">
      <c r="A3015" s="91" t="s">
        <v>668</v>
      </c>
      <c r="B3015" s="92" t="s">
        <v>1855</v>
      </c>
      <c r="C3015" s="91" t="s">
        <v>664</v>
      </c>
      <c r="D3015" s="91" t="s">
        <v>1856</v>
      </c>
      <c r="E3015" s="91" t="s">
        <v>671</v>
      </c>
      <c r="F3015" s="91"/>
      <c r="G3015" s="93" t="s">
        <v>672</v>
      </c>
      <c r="H3015" s="94" t="n">
        <v>1</v>
      </c>
      <c r="I3015" s="95" t="n">
        <f aca="false">SUMIFS(J:J,A:A,"Composição",B:B,$B3015)</f>
        <v>0.27</v>
      </c>
      <c r="J3015" s="95" t="n">
        <f aca="false">TRUNC(H3015*I3015,2)</f>
        <v>0.27</v>
      </c>
      <c r="L3015" s="63" t="n">
        <f aca="false">IF(AND(A3016&lt;&gt;"",A3015=""),L3014+1,L3014)</f>
        <v>294</v>
      </c>
      <c r="M3015" s="80" t="n">
        <f aca="false">IF(OR(A3015="Insumo",A3015="Composição Auxiliar"),J3015,"")</f>
        <v>0.27</v>
      </c>
      <c r="N3015" s="81" t="str">
        <f aca="false">IF(E3015="Mão de Obra",J3015,"")</f>
        <v/>
      </c>
      <c r="O3015" s="81" t="n">
        <f aca="false">IF(N3015&lt;&gt;"","",M3015)</f>
        <v>0.27</v>
      </c>
      <c r="P3015" s="82" t="str">
        <f aca="false">IF(A3015="Composição",B3015,"")</f>
        <v/>
      </c>
      <c r="Q3015" s="81" t="str">
        <f aca="false">IF(P3015&lt;&gt;"",SUMIF(L3015:L3015,L3015,N3015:N3015),"")</f>
        <v/>
      </c>
      <c r="R3015" s="81" t="str">
        <f aca="false">IF(P3015&lt;&gt;"",SUMIF(L3015:L3015,L3015,O3015:O3015),"")</f>
        <v/>
      </c>
    </row>
    <row r="3016" customFormat="false" ht="25.5" hidden="false" customHeight="false" outlineLevel="0" collapsed="false">
      <c r="A3016" s="96" t="s">
        <v>679</v>
      </c>
      <c r="B3016" s="97" t="s">
        <v>1781</v>
      </c>
      <c r="C3016" s="96" t="str">
        <f aca="false">VLOOKUP(B3016,INSUMOS!$A:$I,2,0)</f>
        <v>SINAPI</v>
      </c>
      <c r="D3016" s="96" t="str">
        <f aca="false">VLOOKUP(B3016,INSUMOS!$A:$I,3,0)</f>
        <v>EXAMES - HORISTA (COLETADO CAIXA - ENCARGOS COMPLEMENTARES)</v>
      </c>
      <c r="E3016" s="98" t="str">
        <f aca="false">VLOOKUP(B3016,INSUMOS!$A:$I,4,0)</f>
        <v>Outros</v>
      </c>
      <c r="F3016" s="98"/>
      <c r="G3016" s="99" t="str">
        <f aca="false">VLOOKUP(B3016,INSUMOS!$A:$I,5,0)</f>
        <v>H</v>
      </c>
      <c r="H3016" s="100" t="n">
        <v>1</v>
      </c>
      <c r="I3016" s="101" t="n">
        <f aca="false">VLOOKUP(B3016,INSUMOS!$A:$I,8,0)</f>
        <v>1.14</v>
      </c>
      <c r="J3016" s="101" t="n">
        <f aca="false">TRUNC(H3016*I3016,2)</f>
        <v>1.14</v>
      </c>
      <c r="L3016" s="63" t="n">
        <f aca="false">IF(AND(A3017&lt;&gt;"",A3016=""),L3015+1,L3015)</f>
        <v>294</v>
      </c>
      <c r="M3016" s="80" t="n">
        <f aca="false">IF(OR(A3016="Insumo",A3016="Composição Auxiliar"),J3016,"")</f>
        <v>1.14</v>
      </c>
      <c r="N3016" s="81" t="str">
        <f aca="false">IF(E3016="Mão de Obra",J3016,"")</f>
        <v/>
      </c>
      <c r="O3016" s="81" t="n">
        <f aca="false">IF(N3016&lt;&gt;"","",M3016)</f>
        <v>1.14</v>
      </c>
      <c r="P3016" s="82" t="str">
        <f aca="false">IF(A3016="Composição",B3016,"")</f>
        <v/>
      </c>
      <c r="Q3016" s="81" t="str">
        <f aca="false">IF(P3016&lt;&gt;"",SUMIF(L3016:L3016,L3016,N3016:N3016),"")</f>
        <v/>
      </c>
      <c r="R3016" s="81" t="str">
        <f aca="false">IF(P3016&lt;&gt;"",SUMIF(L3016:L3016,L3016,O3016:O3016),"")</f>
        <v/>
      </c>
    </row>
    <row r="3017" customFormat="false" ht="14.25" hidden="false" customHeight="false" outlineLevel="0" collapsed="false">
      <c r="A3017" s="96" t="s">
        <v>679</v>
      </c>
      <c r="B3017" s="97" t="s">
        <v>1857</v>
      </c>
      <c r="C3017" s="96" t="str">
        <f aca="false">VLOOKUP(B3017,INSUMOS!$A:$I,2,0)</f>
        <v>SINAPI</v>
      </c>
      <c r="D3017" s="96" t="str">
        <f aca="false">VLOOKUP(B3017,INSUMOS!$A:$I,3,0)</f>
        <v>AZULEJISTA OU LADRILHEIRO (HORISTA)</v>
      </c>
      <c r="E3017" s="98" t="str">
        <f aca="false">VLOOKUP(B3017,INSUMOS!$A:$I,4,0)</f>
        <v>Mão de Obra</v>
      </c>
      <c r="F3017" s="98"/>
      <c r="G3017" s="99" t="str">
        <f aca="false">VLOOKUP(B3017,INSUMOS!$A:$I,5,0)</f>
        <v>H</v>
      </c>
      <c r="H3017" s="100" t="n">
        <v>1</v>
      </c>
      <c r="I3017" s="101" t="n">
        <f aca="false">VLOOKUP(B3017,INSUMOS!$A:$I,8,0)</f>
        <v>17.66</v>
      </c>
      <c r="J3017" s="101" t="n">
        <f aca="false">TRUNC(H3017*I3017,2)</f>
        <v>17.66</v>
      </c>
      <c r="L3017" s="63" t="n">
        <f aca="false">IF(AND(A3018&lt;&gt;"",A3017=""),L3016+1,L3016)</f>
        <v>294</v>
      </c>
      <c r="M3017" s="80" t="n">
        <f aca="false">IF(OR(A3017="Insumo",A3017="Composição Auxiliar"),J3017,"")</f>
        <v>17.66</v>
      </c>
      <c r="N3017" s="81" t="n">
        <f aca="false">IF(E3017="Mão de Obra",J3017,"")</f>
        <v>17.66</v>
      </c>
      <c r="O3017" s="81" t="str">
        <f aca="false">IF(N3017&lt;&gt;"","",M3017)</f>
        <v/>
      </c>
      <c r="P3017" s="82" t="str">
        <f aca="false">IF(A3017="Composição",B3017,"")</f>
        <v/>
      </c>
      <c r="Q3017" s="81" t="str">
        <f aca="false">IF(P3017&lt;&gt;"",SUMIF(L3017:L3017,L3017,N3017:N3017),"")</f>
        <v/>
      </c>
      <c r="R3017" s="81" t="str">
        <f aca="false">IF(P3017&lt;&gt;"",SUMIF(L3017:L3017,L3017,O3017:O3017),"")</f>
        <v/>
      </c>
    </row>
    <row r="3018" customFormat="false" ht="25.5" hidden="false" customHeight="false" outlineLevel="0" collapsed="false">
      <c r="A3018" s="96" t="s">
        <v>679</v>
      </c>
      <c r="B3018" s="97" t="s">
        <v>1780</v>
      </c>
      <c r="C3018" s="96" t="str">
        <f aca="false">VLOOKUP(B3018,INSUMOS!$A:$I,2,0)</f>
        <v>SINAPI</v>
      </c>
      <c r="D3018" s="96" t="str">
        <f aca="false">VLOOKUP(B3018,INSUMOS!$A:$I,3,0)</f>
        <v>FERRAMENTAS - FAMILIA PEDREIRO - HORISTA (ENCARGOS COMPLEMENTARES - COLETADO CAIXA)</v>
      </c>
      <c r="E3018" s="98" t="str">
        <f aca="false">VLOOKUP(B3018,INSUMOS!$A:$I,4,0)</f>
        <v>Equipamento</v>
      </c>
      <c r="F3018" s="98"/>
      <c r="G3018" s="99" t="str">
        <f aca="false">VLOOKUP(B3018,INSUMOS!$A:$I,5,0)</f>
        <v>H</v>
      </c>
      <c r="H3018" s="100" t="n">
        <v>1</v>
      </c>
      <c r="I3018" s="101" t="n">
        <f aca="false">VLOOKUP(B3018,INSUMOS!$A:$I,8,0)</f>
        <v>0.84</v>
      </c>
      <c r="J3018" s="101" t="n">
        <f aca="false">TRUNC(H3018*I3018,2)</f>
        <v>0.84</v>
      </c>
      <c r="L3018" s="63" t="n">
        <f aca="false">IF(AND(A3019&lt;&gt;"",A3018=""),L3017+1,L3017)</f>
        <v>294</v>
      </c>
      <c r="M3018" s="80" t="n">
        <f aca="false">IF(OR(A3018="Insumo",A3018="Composição Auxiliar"),J3018,"")</f>
        <v>0.84</v>
      </c>
      <c r="N3018" s="81" t="str">
        <f aca="false">IF(E3018="Mão de Obra",J3018,"")</f>
        <v/>
      </c>
      <c r="O3018" s="81" t="n">
        <f aca="false">IF(N3018&lt;&gt;"","",M3018)</f>
        <v>0.84</v>
      </c>
      <c r="P3018" s="82" t="str">
        <f aca="false">IF(A3018="Composição",B3018,"")</f>
        <v/>
      </c>
      <c r="Q3018" s="81" t="str">
        <f aca="false">IF(P3018&lt;&gt;"",SUMIF(L3018:L3018,L3018,N3018:N3018),"")</f>
        <v/>
      </c>
      <c r="R3018" s="81" t="str">
        <f aca="false">IF(P3018&lt;&gt;"",SUMIF(L3018:L3018,L3018,O3018:O3018),"")</f>
        <v/>
      </c>
    </row>
    <row r="3019" customFormat="false" ht="25.5" hidden="false" customHeight="false" outlineLevel="0" collapsed="false">
      <c r="A3019" s="96" t="s">
        <v>679</v>
      </c>
      <c r="B3019" s="97" t="s">
        <v>1778</v>
      </c>
      <c r="C3019" s="96" t="str">
        <f aca="false">VLOOKUP(B3019,INSUMOS!$A:$I,2,0)</f>
        <v>SINAPI</v>
      </c>
      <c r="D3019" s="96" t="str">
        <f aca="false">VLOOKUP(B3019,INSUMOS!$A:$I,3,0)</f>
        <v>SEGURO - HORISTA (COLETADO CAIXA - ENCARGOS COMPLEMENTARES)</v>
      </c>
      <c r="E3019" s="98" t="str">
        <f aca="false">VLOOKUP(B3019,INSUMOS!$A:$I,4,0)</f>
        <v>Taxas</v>
      </c>
      <c r="F3019" s="98"/>
      <c r="G3019" s="99" t="str">
        <f aca="false">VLOOKUP(B3019,INSUMOS!$A:$I,5,0)</f>
        <v>H</v>
      </c>
      <c r="H3019" s="100" t="n">
        <v>1</v>
      </c>
      <c r="I3019" s="101" t="n">
        <f aca="false">VLOOKUP(B3019,INSUMOS!$A:$I,8,0)</f>
        <v>0.07</v>
      </c>
      <c r="J3019" s="101" t="n">
        <f aca="false">TRUNC(H3019*I3019,2)</f>
        <v>0.07</v>
      </c>
      <c r="L3019" s="63" t="n">
        <f aca="false">IF(AND(A3020&lt;&gt;"",A3019=""),L3018+1,L3018)</f>
        <v>294</v>
      </c>
      <c r="M3019" s="80" t="n">
        <f aca="false">IF(OR(A3019="Insumo",A3019="Composição Auxiliar"),J3019,"")</f>
        <v>0.07</v>
      </c>
      <c r="N3019" s="81" t="str">
        <f aca="false">IF(E3019="Mão de Obra",J3019,"")</f>
        <v/>
      </c>
      <c r="O3019" s="81" t="n">
        <f aca="false">IF(N3019&lt;&gt;"","",M3019)</f>
        <v>0.07</v>
      </c>
      <c r="P3019" s="82" t="str">
        <f aca="false">IF(A3019="Composição",B3019,"")</f>
        <v/>
      </c>
      <c r="Q3019" s="81" t="str">
        <f aca="false">IF(P3019&lt;&gt;"",SUMIF(L3019:L3019,L3019,N3019:N3019),"")</f>
        <v/>
      </c>
      <c r="R3019" s="81" t="str">
        <f aca="false">IF(P3019&lt;&gt;"",SUMIF(L3019:L3019,L3019,O3019:O3019),"")</f>
        <v/>
      </c>
    </row>
    <row r="3020" customFormat="false" ht="25.5" hidden="false" customHeight="false" outlineLevel="0" collapsed="false">
      <c r="A3020" s="96" t="s">
        <v>679</v>
      </c>
      <c r="B3020" s="97" t="s">
        <v>1775</v>
      </c>
      <c r="C3020" s="96" t="str">
        <f aca="false">VLOOKUP(B3020,INSUMOS!$A:$I,2,0)</f>
        <v>SINAPI</v>
      </c>
      <c r="D3020" s="96" t="str">
        <f aca="false">VLOOKUP(B3020,INSUMOS!$A:$I,3,0)</f>
        <v>TRANSPORTE - HORISTA (COLETADO CAIXA - ENCARGOS COMPLEMENTARES)</v>
      </c>
      <c r="E3020" s="98" t="str">
        <f aca="false">VLOOKUP(B3020,INSUMOS!$A:$I,4,0)</f>
        <v>Serviços</v>
      </c>
      <c r="F3020" s="98"/>
      <c r="G3020" s="99" t="str">
        <f aca="false">VLOOKUP(B3020,INSUMOS!$A:$I,5,0)</f>
        <v>H</v>
      </c>
      <c r="H3020" s="100" t="n">
        <v>1</v>
      </c>
      <c r="I3020" s="101" t="n">
        <f aca="false">VLOOKUP(B3020,INSUMOS!$A:$I,8,0)</f>
        <v>0.96</v>
      </c>
      <c r="J3020" s="101" t="n">
        <f aca="false">TRUNC(H3020*I3020,2)</f>
        <v>0.96</v>
      </c>
      <c r="L3020" s="63" t="n">
        <f aca="false">IF(AND(A3021&lt;&gt;"",A3020=""),L3019+1,L3019)</f>
        <v>294</v>
      </c>
      <c r="M3020" s="80" t="n">
        <f aca="false">IF(OR(A3020="Insumo",A3020="Composição Auxiliar"),J3020,"")</f>
        <v>0.96</v>
      </c>
      <c r="N3020" s="81" t="str">
        <f aca="false">IF(E3020="Mão de Obra",J3020,"")</f>
        <v/>
      </c>
      <c r="O3020" s="81" t="n">
        <f aca="false">IF(N3020&lt;&gt;"","",M3020)</f>
        <v>0.96</v>
      </c>
      <c r="P3020" s="82" t="str">
        <f aca="false">IF(A3020="Composição",B3020,"")</f>
        <v/>
      </c>
      <c r="Q3020" s="81" t="str">
        <f aca="false">IF(P3020&lt;&gt;"",SUMIF(L3020:L3020,L3020,N3020:N3020),"")</f>
        <v/>
      </c>
      <c r="R3020" s="81" t="str">
        <f aca="false">IF(P3020&lt;&gt;"",SUMIF(L3020:L3020,L3020,O3020:O3020),"")</f>
        <v/>
      </c>
    </row>
    <row r="3021" customFormat="false" ht="25.5" hidden="false" customHeight="false" outlineLevel="0" collapsed="false">
      <c r="A3021" s="96" t="s">
        <v>679</v>
      </c>
      <c r="B3021" s="97" t="s">
        <v>1777</v>
      </c>
      <c r="C3021" s="96" t="str">
        <f aca="false">VLOOKUP(B3021,INSUMOS!$A:$I,2,0)</f>
        <v>SINAPI</v>
      </c>
      <c r="D3021" s="96" t="str">
        <f aca="false">VLOOKUP(B3021,INSUMOS!$A:$I,3,0)</f>
        <v>EPI - FAMILIA PEDREIRO - HORISTA (ENCARGOS COMPLEMENTARES - COLETADO CAIXA)</v>
      </c>
      <c r="E3021" s="98" t="str">
        <f aca="false">VLOOKUP(B3021,INSUMOS!$A:$I,4,0)</f>
        <v>Equipamento</v>
      </c>
      <c r="F3021" s="98"/>
      <c r="G3021" s="99" t="str">
        <f aca="false">VLOOKUP(B3021,INSUMOS!$A:$I,5,0)</f>
        <v>H</v>
      </c>
      <c r="H3021" s="100" t="n">
        <v>1</v>
      </c>
      <c r="I3021" s="101" t="n">
        <f aca="false">VLOOKUP(B3021,INSUMOS!$A:$I,8,0)</f>
        <v>1.17</v>
      </c>
      <c r="J3021" s="101" t="n">
        <f aca="false">TRUNC(H3021*I3021,2)</f>
        <v>1.17</v>
      </c>
      <c r="L3021" s="63" t="n">
        <f aca="false">IF(AND(A3022&lt;&gt;"",A3021=""),L3020+1,L3020)</f>
        <v>294</v>
      </c>
      <c r="M3021" s="80" t="n">
        <f aca="false">IF(OR(A3021="Insumo",A3021="Composição Auxiliar"),J3021,"")</f>
        <v>1.17</v>
      </c>
      <c r="N3021" s="81" t="str">
        <f aca="false">IF(E3021="Mão de Obra",J3021,"")</f>
        <v/>
      </c>
      <c r="O3021" s="81" t="n">
        <f aca="false">IF(N3021&lt;&gt;"","",M3021)</f>
        <v>1.17</v>
      </c>
      <c r="P3021" s="82" t="str">
        <f aca="false">IF(A3021="Composição",B3021,"")</f>
        <v/>
      </c>
      <c r="Q3021" s="81" t="str">
        <f aca="false">IF(P3021&lt;&gt;"",SUMIF(L3021:L3021,L3021,N3021:N3021),"")</f>
        <v/>
      </c>
      <c r="R3021" s="81" t="str">
        <f aca="false">IF(P3021&lt;&gt;"",SUMIF(L3021:L3021,L3021,O3021:O3021),"")</f>
        <v/>
      </c>
    </row>
    <row r="3022" customFormat="false" ht="25.5" hidden="false" customHeight="false" outlineLevel="0" collapsed="false">
      <c r="A3022" s="96" t="s">
        <v>679</v>
      </c>
      <c r="B3022" s="97" t="s">
        <v>1776</v>
      </c>
      <c r="C3022" s="96" t="str">
        <f aca="false">VLOOKUP(B3022,INSUMOS!$A:$I,2,0)</f>
        <v>SINAPI</v>
      </c>
      <c r="D3022" s="96" t="str">
        <f aca="false">VLOOKUP(B3022,INSUMOS!$A:$I,3,0)</f>
        <v>ALIMENTACAO - HORISTA (COLETADO CAIXA - ENCARGOS COMPLEMENTARES)</v>
      </c>
      <c r="E3022" s="98" t="str">
        <f aca="false">VLOOKUP(B3022,INSUMOS!$A:$I,4,0)</f>
        <v>Outros</v>
      </c>
      <c r="F3022" s="98"/>
      <c r="G3022" s="99" t="str">
        <f aca="false">VLOOKUP(B3022,INSUMOS!$A:$I,5,0)</f>
        <v>H</v>
      </c>
      <c r="H3022" s="100" t="n">
        <v>1</v>
      </c>
      <c r="I3022" s="101" t="n">
        <f aca="false">VLOOKUP(B3022,INSUMOS!$A:$I,8,0)</f>
        <v>1.45</v>
      </c>
      <c r="J3022" s="101" t="n">
        <f aca="false">TRUNC(H3022*I3022,2)</f>
        <v>1.45</v>
      </c>
      <c r="L3022" s="63" t="n">
        <f aca="false">IF(AND(A3023&lt;&gt;"",A3022=""),L3021+1,L3021)</f>
        <v>294</v>
      </c>
      <c r="M3022" s="80" t="n">
        <f aca="false">IF(OR(A3022="Insumo",A3022="Composição Auxiliar"),J3022,"")</f>
        <v>1.45</v>
      </c>
      <c r="N3022" s="81" t="str">
        <f aca="false">IF(E3022="Mão de Obra",J3022,"")</f>
        <v/>
      </c>
      <c r="O3022" s="81" t="n">
        <f aca="false">IF(N3022&lt;&gt;"","",M3022)</f>
        <v>1.45</v>
      </c>
      <c r="P3022" s="82" t="str">
        <f aca="false">IF(A3022="Composição",B3022,"")</f>
        <v/>
      </c>
      <c r="Q3022" s="81" t="str">
        <f aca="false">IF(P3022&lt;&gt;"",SUMIF(L3022:L3022,L3022,N3022:N3022),"")</f>
        <v/>
      </c>
      <c r="R3022" s="81" t="str">
        <f aca="false">IF(P3022&lt;&gt;"",SUMIF(L3022:L3022,L3022,O3022:O3022),"")</f>
        <v/>
      </c>
    </row>
    <row r="3023" customFormat="false" ht="14.25" hidden="false" customHeight="false" outlineLevel="0" collapsed="false">
      <c r="A3023" s="102"/>
      <c r="B3023" s="102"/>
      <c r="C3023" s="102"/>
      <c r="D3023" s="102"/>
      <c r="E3023" s="102"/>
      <c r="F3023" s="103"/>
      <c r="G3023" s="102"/>
      <c r="H3023" s="103"/>
      <c r="I3023" s="102"/>
      <c r="J3023" s="103"/>
      <c r="L3023" s="63" t="n">
        <f aca="false">IF(AND(A3024&lt;&gt;"",A3023=""),L3022+1,L3022)</f>
        <v>294</v>
      </c>
      <c r="M3023" s="80" t="str">
        <f aca="false">IF(OR(A3023="Insumo",A3023="Composição Auxiliar"),J3023,"")</f>
        <v/>
      </c>
      <c r="N3023" s="81" t="str">
        <f aca="false">IF(E3023="Mão de Obra",J3023,"")</f>
        <v/>
      </c>
      <c r="O3023" s="81" t="str">
        <f aca="false">IF(N3023&lt;&gt;"","",M3023)</f>
        <v/>
      </c>
      <c r="P3023" s="82" t="str">
        <f aca="false">IF(A3023="Composição",B3023,"")</f>
        <v/>
      </c>
      <c r="Q3023" s="81" t="str">
        <f aca="false">IF(P3023&lt;&gt;"",SUMIF(L3023:L3023,L3023,N3023:N3023),"")</f>
        <v/>
      </c>
      <c r="R3023" s="81" t="str">
        <f aca="false">IF(P3023&lt;&gt;"",SUMIF(L3023:L3023,L3023,O3023:O3023),"")</f>
        <v/>
      </c>
    </row>
    <row r="3024" customFormat="false" ht="15" hidden="false" customHeight="false" outlineLevel="0" collapsed="false">
      <c r="A3024" s="102"/>
      <c r="B3024" s="102"/>
      <c r="C3024" s="102"/>
      <c r="D3024" s="102"/>
      <c r="E3024" s="102"/>
      <c r="F3024" s="103"/>
      <c r="G3024" s="102"/>
      <c r="H3024" s="104"/>
      <c r="I3024" s="104"/>
      <c r="J3024" s="103"/>
      <c r="L3024" s="63" t="n">
        <f aca="false">IF(AND(A3025&lt;&gt;"",A3024=""),L3023+1,L3023)</f>
        <v>294</v>
      </c>
      <c r="M3024" s="80" t="str">
        <f aca="false">IF(OR(A3024="Insumo",A3024="Composição Auxiliar"),J3024,"")</f>
        <v/>
      </c>
      <c r="N3024" s="81" t="str">
        <f aca="false">IF(E3024="Mão de Obra",J3024,"")</f>
        <v/>
      </c>
      <c r="O3024" s="81" t="str">
        <f aca="false">IF(N3024&lt;&gt;"","",M3024)</f>
        <v/>
      </c>
      <c r="P3024" s="82" t="str">
        <f aca="false">IF(A3024="Composição",B3024,"")</f>
        <v/>
      </c>
      <c r="Q3024" s="81" t="str">
        <f aca="false">IF(P3024&lt;&gt;"",SUMIF(L3024:L3024,L3024,N3024:N3024),"")</f>
        <v/>
      </c>
      <c r="R3024" s="81" t="str">
        <f aca="false">IF(P3024&lt;&gt;"",SUMIF(L3024:L3024,L3024,O3024:O3024),"")</f>
        <v/>
      </c>
    </row>
    <row r="3025" customFormat="false" ht="15" hidden="false" customHeight="false" outlineLevel="0" collapsed="false">
      <c r="A3025" s="108"/>
      <c r="B3025" s="108"/>
      <c r="C3025" s="108"/>
      <c r="D3025" s="108"/>
      <c r="E3025" s="108"/>
      <c r="F3025" s="108"/>
      <c r="G3025" s="108"/>
      <c r="H3025" s="108"/>
      <c r="I3025" s="108"/>
      <c r="J3025" s="108"/>
      <c r="L3025" s="63" t="n">
        <f aca="false">IF(AND(A3026&lt;&gt;"",A3025=""),L3024+1,L3024)</f>
        <v>294</v>
      </c>
      <c r="M3025" s="80" t="str">
        <f aca="false">IF(OR(A3025="Insumo",A3025="Composição Auxiliar"),J3025,"")</f>
        <v/>
      </c>
      <c r="N3025" s="81" t="str">
        <f aca="false">IF(E3025="Mão de Obra",J3025,"")</f>
        <v/>
      </c>
      <c r="O3025" s="81" t="str">
        <f aca="false">IF(N3025&lt;&gt;"","",M3025)</f>
        <v/>
      </c>
      <c r="P3025" s="82" t="str">
        <f aca="false">IF(A3025="Composição",B3025,"")</f>
        <v/>
      </c>
      <c r="Q3025" s="81" t="str">
        <f aca="false">IF(P3025&lt;&gt;"",SUMIF(L3025:L3025,L3025,N3025:N3025),"")</f>
        <v/>
      </c>
      <c r="R3025" s="81" t="str">
        <f aca="false">IF(P3025&lt;&gt;"",SUMIF(L3025:L3025,L3025,O3025:O3025),"")</f>
        <v/>
      </c>
    </row>
    <row r="3026" customFormat="false" ht="15" hidden="false" customHeight="true" outlineLevel="0" collapsed="false">
      <c r="A3026" s="83"/>
      <c r="B3026" s="84" t="s">
        <v>655</v>
      </c>
      <c r="C3026" s="83" t="s">
        <v>656</v>
      </c>
      <c r="D3026" s="83" t="s">
        <v>657</v>
      </c>
      <c r="E3026" s="83" t="s">
        <v>658</v>
      </c>
      <c r="F3026" s="83"/>
      <c r="G3026" s="85" t="s">
        <v>659</v>
      </c>
      <c r="H3026" s="84" t="s">
        <v>660</v>
      </c>
      <c r="I3026" s="84" t="s">
        <v>661</v>
      </c>
      <c r="J3026" s="84" t="s">
        <v>662</v>
      </c>
      <c r="L3026" s="63" t="n">
        <f aca="false">IF(AND(A3027&lt;&gt;"",A3026=""),L3025+1,L3025)</f>
        <v>295</v>
      </c>
      <c r="M3026" s="80" t="str">
        <f aca="false">IF(OR(A3026="Insumo",A3026="Composição Auxiliar"),J3026,"")</f>
        <v/>
      </c>
      <c r="N3026" s="81" t="str">
        <f aca="false">IF(E3026="Mão de Obra",J3026,"")</f>
        <v/>
      </c>
      <c r="O3026" s="81" t="str">
        <f aca="false">IF(N3026&lt;&gt;"","",M3026)</f>
        <v/>
      </c>
      <c r="P3026" s="82" t="str">
        <f aca="false">IF(A3026="Composição",B3026,"")</f>
        <v/>
      </c>
      <c r="Q3026" s="81" t="str">
        <f aca="false">IF(P3026&lt;&gt;"",SUMIF(L3026:L3026,L3026,N3026:N3026),"")</f>
        <v/>
      </c>
      <c r="R3026" s="81" t="str">
        <f aca="false">IF(P3026&lt;&gt;"",SUMIF(L3026:L3026,L3026,O3026:O3026),"")</f>
        <v/>
      </c>
    </row>
    <row r="3027" customFormat="false" ht="63.75" hidden="false" customHeight="true" outlineLevel="0" collapsed="false">
      <c r="A3027" s="86" t="s">
        <v>663</v>
      </c>
      <c r="B3027" s="87" t="s">
        <v>792</v>
      </c>
      <c r="C3027" s="86" t="s">
        <v>664</v>
      </c>
      <c r="D3027" s="86" t="s">
        <v>793</v>
      </c>
      <c r="E3027" s="86" t="s">
        <v>764</v>
      </c>
      <c r="F3027" s="86"/>
      <c r="G3027" s="88" t="s">
        <v>718</v>
      </c>
      <c r="H3027" s="89" t="n">
        <v>1</v>
      </c>
      <c r="I3027" s="90" t="n">
        <f aca="false">SUMIF(L:L,$L3027,M:M)</f>
        <v>476.47</v>
      </c>
      <c r="J3027" s="90" t="n">
        <f aca="false">TRUNC(H3027*I3027,2)</f>
        <v>476.47</v>
      </c>
      <c r="L3027" s="63" t="n">
        <f aca="false">IF(AND(A3028&lt;&gt;"",A3027=""),L3026+1,L3026)</f>
        <v>295</v>
      </c>
      <c r="M3027" s="80" t="str">
        <f aca="false">IF(OR(A3027="Insumo",A3027="Composição Auxiliar"),J3027,"")</f>
        <v/>
      </c>
      <c r="N3027" s="81" t="str">
        <f aca="false">IF(E3027="Mão de Obra",J3027,"")</f>
        <v/>
      </c>
      <c r="O3027" s="81" t="str">
        <f aca="false">IF(N3027&lt;&gt;"","",M3027)</f>
        <v/>
      </c>
      <c r="P3027" s="82" t="str">
        <f aca="false">IF(A3027="Composição",B3027,"")</f>
        <v> 86934 </v>
      </c>
      <c r="Q3027" s="81" t="n">
        <f aca="false">IF(P3027&lt;&gt;"",SUMIF(L3027:L3027,L3027,N3027:N3027),"")</f>
        <v>0</v>
      </c>
      <c r="R3027" s="81" t="n">
        <f aca="false">IF(P3027&lt;&gt;"",SUMIF(L3027:L3027,L3027,O3027:O3027),"")</f>
        <v>0</v>
      </c>
    </row>
    <row r="3028" customFormat="false" ht="25.5" hidden="false" customHeight="true" outlineLevel="0" collapsed="false">
      <c r="A3028" s="91" t="s">
        <v>668</v>
      </c>
      <c r="B3028" s="92" t="s">
        <v>1858</v>
      </c>
      <c r="C3028" s="91" t="s">
        <v>664</v>
      </c>
      <c r="D3028" s="91" t="s">
        <v>1859</v>
      </c>
      <c r="E3028" s="91" t="s">
        <v>764</v>
      </c>
      <c r="F3028" s="91"/>
      <c r="G3028" s="93" t="s">
        <v>718</v>
      </c>
      <c r="H3028" s="94" t="n">
        <v>1</v>
      </c>
      <c r="I3028" s="95" t="n">
        <f aca="false">SUMIFS(J:J,A:A,"Composição",B:B,$B3028)</f>
        <v>27.81</v>
      </c>
      <c r="J3028" s="95" t="n">
        <f aca="false">TRUNC(H3028*I3028,2)</f>
        <v>27.81</v>
      </c>
      <c r="L3028" s="63" t="n">
        <f aca="false">IF(AND(A3029&lt;&gt;"",A3028=""),L3027+1,L3027)</f>
        <v>295</v>
      </c>
      <c r="M3028" s="80" t="n">
        <f aca="false">IF(OR(A3028="Insumo",A3028="Composição Auxiliar"),J3028,"")</f>
        <v>27.81</v>
      </c>
      <c r="N3028" s="81" t="str">
        <f aca="false">IF(E3028="Mão de Obra",J3028,"")</f>
        <v/>
      </c>
      <c r="O3028" s="81" t="n">
        <f aca="false">IF(N3028&lt;&gt;"","",M3028)</f>
        <v>27.81</v>
      </c>
      <c r="P3028" s="82" t="str">
        <f aca="false">IF(A3028="Composição",B3028,"")</f>
        <v/>
      </c>
      <c r="Q3028" s="81" t="str">
        <f aca="false">IF(P3028&lt;&gt;"",SUMIF(L3028:L3028,L3028,N3028:N3028),"")</f>
        <v/>
      </c>
      <c r="R3028" s="81" t="str">
        <f aca="false">IF(P3028&lt;&gt;"",SUMIF(L3028:L3028,L3028,O3028:O3028),"")</f>
        <v/>
      </c>
    </row>
    <row r="3029" customFormat="false" ht="25.5" hidden="false" customHeight="true" outlineLevel="0" collapsed="false">
      <c r="A3029" s="91" t="s">
        <v>668</v>
      </c>
      <c r="B3029" s="92" t="s">
        <v>1860</v>
      </c>
      <c r="C3029" s="91" t="s">
        <v>664</v>
      </c>
      <c r="D3029" s="91" t="s">
        <v>1861</v>
      </c>
      <c r="E3029" s="91" t="s">
        <v>764</v>
      </c>
      <c r="F3029" s="91"/>
      <c r="G3029" s="93" t="s">
        <v>718</v>
      </c>
      <c r="H3029" s="94" t="n">
        <v>1</v>
      </c>
      <c r="I3029" s="95" t="n">
        <f aca="false">SUMIFS(J:J,A:A,"Composição",B:B,$B3029)</f>
        <v>362.5</v>
      </c>
      <c r="J3029" s="95" t="n">
        <f aca="false">TRUNC(H3029*I3029,2)</f>
        <v>362.5</v>
      </c>
      <c r="L3029" s="63" t="n">
        <f aca="false">IF(AND(A3030&lt;&gt;"",A3029=""),L3028+1,L3028)</f>
        <v>295</v>
      </c>
      <c r="M3029" s="80" t="n">
        <f aca="false">IF(OR(A3029="Insumo",A3029="Composição Auxiliar"),J3029,"")</f>
        <v>362.5</v>
      </c>
      <c r="N3029" s="81" t="str">
        <f aca="false">IF(E3029="Mão de Obra",J3029,"")</f>
        <v/>
      </c>
      <c r="O3029" s="81" t="n">
        <f aca="false">IF(N3029&lt;&gt;"","",M3029)</f>
        <v>362.5</v>
      </c>
      <c r="P3029" s="82" t="str">
        <f aca="false">IF(A3029="Composição",B3029,"")</f>
        <v/>
      </c>
      <c r="Q3029" s="81" t="str">
        <f aca="false">IF(P3029&lt;&gt;"",SUMIF(L3029:L3029,L3029,N3029:N3029),"")</f>
        <v/>
      </c>
      <c r="R3029" s="81" t="str">
        <f aca="false">IF(P3029&lt;&gt;"",SUMIF(L3029:L3029,L3029,O3029:O3029),"")</f>
        <v/>
      </c>
    </row>
    <row r="3030" customFormat="false" ht="38.25" hidden="false" customHeight="true" outlineLevel="0" collapsed="false">
      <c r="A3030" s="91" t="s">
        <v>668</v>
      </c>
      <c r="B3030" s="92" t="s">
        <v>1862</v>
      </c>
      <c r="C3030" s="91" t="s">
        <v>664</v>
      </c>
      <c r="D3030" s="91" t="s">
        <v>1863</v>
      </c>
      <c r="E3030" s="91" t="s">
        <v>764</v>
      </c>
      <c r="F3030" s="91"/>
      <c r="G3030" s="93" t="s">
        <v>718</v>
      </c>
      <c r="H3030" s="94" t="n">
        <v>1</v>
      </c>
      <c r="I3030" s="95" t="n">
        <f aca="false">SUMIFS(J:J,A:A,"Composição",B:B,$B3030)</f>
        <v>73.59</v>
      </c>
      <c r="J3030" s="95" t="n">
        <f aca="false">TRUNC(H3030*I3030,2)</f>
        <v>73.59</v>
      </c>
      <c r="L3030" s="63" t="n">
        <f aca="false">IF(AND(A3031&lt;&gt;"",A3030=""),L3029+1,L3029)</f>
        <v>295</v>
      </c>
      <c r="M3030" s="80" t="n">
        <f aca="false">IF(OR(A3030="Insumo",A3030="Composição Auxiliar"),J3030,"")</f>
        <v>73.59</v>
      </c>
      <c r="N3030" s="81" t="str">
        <f aca="false">IF(E3030="Mão de Obra",J3030,"")</f>
        <v/>
      </c>
      <c r="O3030" s="81" t="n">
        <f aca="false">IF(N3030&lt;&gt;"","",M3030)</f>
        <v>73.59</v>
      </c>
      <c r="P3030" s="82" t="str">
        <f aca="false">IF(A3030="Composição",B3030,"")</f>
        <v/>
      </c>
      <c r="Q3030" s="81" t="str">
        <f aca="false">IF(P3030&lt;&gt;"",SUMIF(L3030:L3030,L3030,N3030:N3030),"")</f>
        <v/>
      </c>
      <c r="R3030" s="81" t="str">
        <f aca="false">IF(P3030&lt;&gt;"",SUMIF(L3030:L3030,L3030,O3030:O3030),"")</f>
        <v/>
      </c>
    </row>
    <row r="3031" customFormat="false" ht="25.5" hidden="false" customHeight="true" outlineLevel="0" collapsed="false">
      <c r="A3031" s="91" t="s">
        <v>668</v>
      </c>
      <c r="B3031" s="92" t="s">
        <v>1304</v>
      </c>
      <c r="C3031" s="91" t="s">
        <v>664</v>
      </c>
      <c r="D3031" s="91" t="s">
        <v>1305</v>
      </c>
      <c r="E3031" s="91" t="s">
        <v>764</v>
      </c>
      <c r="F3031" s="91"/>
      <c r="G3031" s="93" t="s">
        <v>718</v>
      </c>
      <c r="H3031" s="94" t="n">
        <v>1</v>
      </c>
      <c r="I3031" s="95" t="n">
        <f aca="false">SUMIFS(J:J,A:A,"Composição",B:B,$B3031)</f>
        <v>12.57</v>
      </c>
      <c r="J3031" s="95" t="n">
        <f aca="false">TRUNC(H3031*I3031,2)</f>
        <v>12.57</v>
      </c>
      <c r="L3031" s="63" t="n">
        <f aca="false">IF(AND(A3032&lt;&gt;"",A3031=""),L3030+1,L3030)</f>
        <v>295</v>
      </c>
      <c r="M3031" s="80" t="n">
        <f aca="false">IF(OR(A3031="Insumo",A3031="Composição Auxiliar"),J3031,"")</f>
        <v>12.57</v>
      </c>
      <c r="N3031" s="81" t="str">
        <f aca="false">IF(E3031="Mão de Obra",J3031,"")</f>
        <v/>
      </c>
      <c r="O3031" s="81" t="n">
        <f aca="false">IF(N3031&lt;&gt;"","",M3031)</f>
        <v>12.57</v>
      </c>
      <c r="P3031" s="82" t="str">
        <f aca="false">IF(A3031="Composição",B3031,"")</f>
        <v/>
      </c>
      <c r="Q3031" s="81" t="str">
        <f aca="false">IF(P3031&lt;&gt;"",SUMIF(L3031:L3031,L3031,N3031:N3031),"")</f>
        <v/>
      </c>
      <c r="R3031" s="81" t="str">
        <f aca="false">IF(P3031&lt;&gt;"",SUMIF(L3031:L3031,L3031,O3031:O3031),"")</f>
        <v/>
      </c>
    </row>
    <row r="3032" customFormat="false" ht="14.25" hidden="false" customHeight="false" outlineLevel="0" collapsed="false">
      <c r="A3032" s="102"/>
      <c r="B3032" s="102"/>
      <c r="C3032" s="102"/>
      <c r="D3032" s="102"/>
      <c r="E3032" s="102"/>
      <c r="F3032" s="103"/>
      <c r="G3032" s="102"/>
      <c r="H3032" s="103"/>
      <c r="I3032" s="102"/>
      <c r="J3032" s="103"/>
      <c r="L3032" s="63" t="n">
        <f aca="false">IF(AND(A3033&lt;&gt;"",A3032=""),L3031+1,L3031)</f>
        <v>295</v>
      </c>
      <c r="M3032" s="80" t="str">
        <f aca="false">IF(OR(A3032="Insumo",A3032="Composição Auxiliar"),J3032,"")</f>
        <v/>
      </c>
      <c r="N3032" s="81" t="str">
        <f aca="false">IF(E3032="Mão de Obra",J3032,"")</f>
        <v/>
      </c>
      <c r="O3032" s="81" t="str">
        <f aca="false">IF(N3032&lt;&gt;"","",M3032)</f>
        <v/>
      </c>
      <c r="P3032" s="82" t="str">
        <f aca="false">IF(A3032="Composição",B3032,"")</f>
        <v/>
      </c>
      <c r="Q3032" s="81" t="str">
        <f aca="false">IF(P3032&lt;&gt;"",SUMIF(L3032:L3032,L3032,N3032:N3032),"")</f>
        <v/>
      </c>
      <c r="R3032" s="81" t="str">
        <f aca="false">IF(P3032&lt;&gt;"",SUMIF(L3032:L3032,L3032,O3032:O3032),"")</f>
        <v/>
      </c>
    </row>
    <row r="3033" customFormat="false" ht="15" hidden="false" customHeight="false" outlineLevel="0" collapsed="false">
      <c r="A3033" s="102"/>
      <c r="B3033" s="102"/>
      <c r="C3033" s="102"/>
      <c r="D3033" s="102"/>
      <c r="E3033" s="102"/>
      <c r="F3033" s="103"/>
      <c r="G3033" s="102"/>
      <c r="H3033" s="104"/>
      <c r="I3033" s="104"/>
      <c r="J3033" s="103"/>
      <c r="L3033" s="63" t="n">
        <f aca="false">IF(AND(A3034&lt;&gt;"",A3033=""),L3032+1,L3032)</f>
        <v>295</v>
      </c>
      <c r="M3033" s="80" t="str">
        <f aca="false">IF(OR(A3033="Insumo",A3033="Composição Auxiliar"),J3033,"")</f>
        <v/>
      </c>
      <c r="N3033" s="81" t="str">
        <f aca="false">IF(E3033="Mão de Obra",J3033,"")</f>
        <v/>
      </c>
      <c r="O3033" s="81" t="str">
        <f aca="false">IF(N3033&lt;&gt;"","",M3033)</f>
        <v/>
      </c>
      <c r="P3033" s="82" t="str">
        <f aca="false">IF(A3033="Composição",B3033,"")</f>
        <v/>
      </c>
      <c r="Q3033" s="81" t="str">
        <f aca="false">IF(P3033&lt;&gt;"",SUMIF(L3033:L3033,L3033,N3033:N3033),"")</f>
        <v/>
      </c>
      <c r="R3033" s="81" t="str">
        <f aca="false">IF(P3033&lt;&gt;"",SUMIF(L3033:L3033,L3033,O3033:O3033),"")</f>
        <v/>
      </c>
    </row>
    <row r="3034" customFormat="false" ht="15" hidden="false" customHeight="false" outlineLevel="0" collapsed="false">
      <c r="A3034" s="108"/>
      <c r="B3034" s="108"/>
      <c r="C3034" s="108"/>
      <c r="D3034" s="108"/>
      <c r="E3034" s="108"/>
      <c r="F3034" s="108"/>
      <c r="G3034" s="108"/>
      <c r="H3034" s="108"/>
      <c r="I3034" s="108"/>
      <c r="J3034" s="108"/>
      <c r="L3034" s="63" t="n">
        <f aca="false">IF(AND(A3035&lt;&gt;"",A3034=""),L3033+1,L3033)</f>
        <v>295</v>
      </c>
      <c r="M3034" s="80" t="str">
        <f aca="false">IF(OR(A3034="Insumo",A3034="Composição Auxiliar"),J3034,"")</f>
        <v/>
      </c>
      <c r="N3034" s="81" t="str">
        <f aca="false">IF(E3034="Mão de Obra",J3034,"")</f>
        <v/>
      </c>
      <c r="O3034" s="81" t="str">
        <f aca="false">IF(N3034&lt;&gt;"","",M3034)</f>
        <v/>
      </c>
      <c r="P3034" s="82" t="str">
        <f aca="false">IF(A3034="Composição",B3034,"")</f>
        <v/>
      </c>
      <c r="Q3034" s="81" t="str">
        <f aca="false">IF(P3034&lt;&gt;"",SUMIF(L3034:L3034,L3034,N3034:N3034),"")</f>
        <v/>
      </c>
      <c r="R3034" s="81" t="str">
        <f aca="false">IF(P3034&lt;&gt;"",SUMIF(L3034:L3034,L3034,O3034:O3034),"")</f>
        <v/>
      </c>
    </row>
    <row r="3035" customFormat="false" ht="15" hidden="false" customHeight="true" outlineLevel="0" collapsed="false">
      <c r="A3035" s="83"/>
      <c r="B3035" s="84" t="s">
        <v>655</v>
      </c>
      <c r="C3035" s="83" t="s">
        <v>656</v>
      </c>
      <c r="D3035" s="83" t="s">
        <v>657</v>
      </c>
      <c r="E3035" s="83" t="s">
        <v>658</v>
      </c>
      <c r="F3035" s="83"/>
      <c r="G3035" s="85" t="s">
        <v>659</v>
      </c>
      <c r="H3035" s="84" t="s">
        <v>660</v>
      </c>
      <c r="I3035" s="84" t="s">
        <v>661</v>
      </c>
      <c r="J3035" s="84" t="s">
        <v>662</v>
      </c>
      <c r="L3035" s="63" t="n">
        <f aca="false">IF(AND(A3036&lt;&gt;"",A3035=""),L3034+1,L3034)</f>
        <v>296</v>
      </c>
      <c r="M3035" s="80" t="str">
        <f aca="false">IF(OR(A3035="Insumo",A3035="Composição Auxiliar"),J3035,"")</f>
        <v/>
      </c>
      <c r="N3035" s="81" t="str">
        <f aca="false">IF(E3035="Mão de Obra",J3035,"")</f>
        <v/>
      </c>
      <c r="O3035" s="81" t="str">
        <f aca="false">IF(N3035&lt;&gt;"","",M3035)</f>
        <v/>
      </c>
      <c r="P3035" s="82" t="str">
        <f aca="false">IF(A3035="Composição",B3035,"")</f>
        <v/>
      </c>
      <c r="Q3035" s="81" t="str">
        <f aca="false">IF(P3035&lt;&gt;"",SUMIF(L3035:L3035,L3035,N3035:N3035),"")</f>
        <v/>
      </c>
      <c r="R3035" s="81" t="str">
        <f aca="false">IF(P3035&lt;&gt;"",SUMIF(L3035:L3035,L3035,O3035:O3035),"")</f>
        <v/>
      </c>
    </row>
    <row r="3036" customFormat="false" ht="25.5" hidden="false" customHeight="true" outlineLevel="0" collapsed="false">
      <c r="A3036" s="86" t="s">
        <v>663</v>
      </c>
      <c r="B3036" s="87" t="s">
        <v>1860</v>
      </c>
      <c r="C3036" s="86" t="s">
        <v>664</v>
      </c>
      <c r="D3036" s="86" t="s">
        <v>1861</v>
      </c>
      <c r="E3036" s="86" t="s">
        <v>764</v>
      </c>
      <c r="F3036" s="86"/>
      <c r="G3036" s="88" t="s">
        <v>718</v>
      </c>
      <c r="H3036" s="89" t="n">
        <v>1</v>
      </c>
      <c r="I3036" s="90" t="n">
        <f aca="false">SUMIF(L:L,$L3036,M:M)</f>
        <v>362.5</v>
      </c>
      <c r="J3036" s="90" t="n">
        <f aca="false">TRUNC(H3036*I3036,2)</f>
        <v>362.5</v>
      </c>
      <c r="L3036" s="63" t="n">
        <f aca="false">IF(AND(A3037&lt;&gt;"",A3036=""),L3035+1,L3035)</f>
        <v>296</v>
      </c>
      <c r="M3036" s="80" t="str">
        <f aca="false">IF(OR(A3036="Insumo",A3036="Composição Auxiliar"),J3036,"")</f>
        <v/>
      </c>
      <c r="N3036" s="81" t="str">
        <f aca="false">IF(E3036="Mão de Obra",J3036,"")</f>
        <v/>
      </c>
      <c r="O3036" s="81" t="str">
        <f aca="false">IF(N3036&lt;&gt;"","",M3036)</f>
        <v/>
      </c>
      <c r="P3036" s="82" t="str">
        <f aca="false">IF(A3036="Composição",B3036,"")</f>
        <v> 86894 </v>
      </c>
      <c r="Q3036" s="81" t="n">
        <f aca="false">IF(P3036&lt;&gt;"",SUMIF(L3036:L3036,L3036,N3036:N3036),"")</f>
        <v>0</v>
      </c>
      <c r="R3036" s="81" t="n">
        <f aca="false">IF(P3036&lt;&gt;"",SUMIF(L3036:L3036,L3036,O3036:O3036),"")</f>
        <v>0</v>
      </c>
    </row>
    <row r="3037" customFormat="false" ht="25.5" hidden="false" customHeight="true" outlineLevel="0" collapsed="false">
      <c r="A3037" s="91" t="s">
        <v>668</v>
      </c>
      <c r="B3037" s="92" t="s">
        <v>1292</v>
      </c>
      <c r="C3037" s="91" t="s">
        <v>664</v>
      </c>
      <c r="D3037" s="91" t="s">
        <v>1293</v>
      </c>
      <c r="E3037" s="91" t="s">
        <v>671</v>
      </c>
      <c r="F3037" s="91"/>
      <c r="G3037" s="93" t="s">
        <v>672</v>
      </c>
      <c r="H3037" s="94" t="n">
        <v>0.8254</v>
      </c>
      <c r="I3037" s="95" t="n">
        <f aca="false">SUMIFS(J:J,A:A,"Composição",B:B,$B3037)</f>
        <v>22.94</v>
      </c>
      <c r="J3037" s="95" t="n">
        <f aca="false">TRUNC(H3037*I3037,2)</f>
        <v>18.93</v>
      </c>
      <c r="L3037" s="63" t="n">
        <f aca="false">IF(AND(A3038&lt;&gt;"",A3037=""),L3036+1,L3036)</f>
        <v>296</v>
      </c>
      <c r="M3037" s="80" t="n">
        <f aca="false">IF(OR(A3037="Insumo",A3037="Composição Auxiliar"),J3037,"")</f>
        <v>18.93</v>
      </c>
      <c r="N3037" s="81" t="str">
        <f aca="false">IF(E3037="Mão de Obra",J3037,"")</f>
        <v/>
      </c>
      <c r="O3037" s="81" t="n">
        <f aca="false">IF(N3037&lt;&gt;"","",M3037)</f>
        <v>18.93</v>
      </c>
      <c r="P3037" s="82" t="str">
        <f aca="false">IF(A3037="Composição",B3037,"")</f>
        <v/>
      </c>
      <c r="Q3037" s="81" t="str">
        <f aca="false">IF(P3037&lt;&gt;"",SUMIF(L3037:L3037,L3037,N3037:N3037),"")</f>
        <v/>
      </c>
      <c r="R3037" s="81" t="str">
        <f aca="false">IF(P3037&lt;&gt;"",SUMIF(L3037:L3037,L3037,O3037:O3037),"")</f>
        <v/>
      </c>
    </row>
    <row r="3038" customFormat="false" ht="25.5" hidden="false" customHeight="true" outlineLevel="0" collapsed="false">
      <c r="A3038" s="91" t="s">
        <v>668</v>
      </c>
      <c r="B3038" s="92" t="s">
        <v>677</v>
      </c>
      <c r="C3038" s="91" t="s">
        <v>664</v>
      </c>
      <c r="D3038" s="91" t="s">
        <v>678</v>
      </c>
      <c r="E3038" s="91" t="s">
        <v>671</v>
      </c>
      <c r="F3038" s="91"/>
      <c r="G3038" s="93" t="s">
        <v>672</v>
      </c>
      <c r="H3038" s="94" t="n">
        <v>0.6359</v>
      </c>
      <c r="I3038" s="95" t="n">
        <f aca="false">SUMIFS(J:J,A:A,"Composição",B:B,$B3038)</f>
        <v>18.93</v>
      </c>
      <c r="J3038" s="95" t="n">
        <f aca="false">TRUNC(H3038*I3038,2)</f>
        <v>12.03</v>
      </c>
      <c r="L3038" s="63" t="n">
        <f aca="false">IF(AND(A3039&lt;&gt;"",A3038=""),L3037+1,L3037)</f>
        <v>296</v>
      </c>
      <c r="M3038" s="80" t="n">
        <f aca="false">IF(OR(A3038="Insumo",A3038="Composição Auxiliar"),J3038,"")</f>
        <v>12.03</v>
      </c>
      <c r="N3038" s="81" t="str">
        <f aca="false">IF(E3038="Mão de Obra",J3038,"")</f>
        <v/>
      </c>
      <c r="O3038" s="81" t="n">
        <f aca="false">IF(N3038&lt;&gt;"","",M3038)</f>
        <v>12.03</v>
      </c>
      <c r="P3038" s="82" t="str">
        <f aca="false">IF(A3038="Composição",B3038,"")</f>
        <v/>
      </c>
      <c r="Q3038" s="81" t="str">
        <f aca="false">IF(P3038&lt;&gt;"",SUMIF(L3038:L3038,L3038,N3038:N3038),"")</f>
        <v/>
      </c>
      <c r="R3038" s="81" t="str">
        <f aca="false">IF(P3038&lt;&gt;"",SUMIF(L3038:L3038,L3038,O3038:O3038),"")</f>
        <v/>
      </c>
    </row>
    <row r="3039" customFormat="false" ht="38.25" hidden="false" customHeight="false" outlineLevel="0" collapsed="false">
      <c r="A3039" s="96" t="s">
        <v>679</v>
      </c>
      <c r="B3039" s="97" t="s">
        <v>1353</v>
      </c>
      <c r="C3039" s="96" t="str">
        <f aca="false">VLOOKUP(B3039,INSUMOS!$A:$I,2,0)</f>
        <v>SINAPI</v>
      </c>
      <c r="D3039" s="96" t="str">
        <f aca="false">VLOOKUP(B3039,INSUMOS!$A:$I,3,0)</f>
        <v>BUCHA DE NYLON SEM ABA S10, COM PARAFUSO DE 6,10 X 65 MM EM ACO ZINCADO COM ROSCA SOBERBA, CABECA CHATA E FENDA PHILLIPS</v>
      </c>
      <c r="E3039" s="98" t="str">
        <f aca="false">VLOOKUP(B3039,INSUMOS!$A:$I,4,0)</f>
        <v>Material</v>
      </c>
      <c r="F3039" s="98"/>
      <c r="G3039" s="99" t="str">
        <f aca="false">VLOOKUP(B3039,INSUMOS!$A:$I,5,0)</f>
        <v>UN</v>
      </c>
      <c r="H3039" s="100" t="n">
        <v>4</v>
      </c>
      <c r="I3039" s="101" t="n">
        <f aca="false">VLOOKUP(B3039,INSUMOS!$A:$I,8,0)</f>
        <v>0.3</v>
      </c>
      <c r="J3039" s="101" t="n">
        <f aca="false">TRUNC(H3039*I3039,2)</f>
        <v>1.2</v>
      </c>
      <c r="L3039" s="63" t="n">
        <f aca="false">IF(AND(A3040&lt;&gt;"",A3039=""),L3038+1,L3038)</f>
        <v>296</v>
      </c>
      <c r="M3039" s="80" t="n">
        <f aca="false">IF(OR(A3039="Insumo",A3039="Composição Auxiliar"),J3039,"")</f>
        <v>1.2</v>
      </c>
      <c r="N3039" s="81" t="str">
        <f aca="false">IF(E3039="Mão de Obra",J3039,"")</f>
        <v/>
      </c>
      <c r="O3039" s="81" t="n">
        <f aca="false">IF(N3039&lt;&gt;"","",M3039)</f>
        <v>1.2</v>
      </c>
      <c r="P3039" s="82" t="str">
        <f aca="false">IF(A3039="Composição",B3039,"")</f>
        <v/>
      </c>
      <c r="Q3039" s="81" t="str">
        <f aca="false">IF(P3039&lt;&gt;"",SUMIF(L3039:L3039,L3039,N3039:N3039),"")</f>
        <v/>
      </c>
      <c r="R3039" s="81" t="str">
        <f aca="false">IF(P3039&lt;&gt;"",SUMIF(L3039:L3039,L3039,O3039:O3039),"")</f>
        <v/>
      </c>
    </row>
    <row r="3040" customFormat="false" ht="25.5" hidden="false" customHeight="false" outlineLevel="0" collapsed="false">
      <c r="A3040" s="96" t="s">
        <v>679</v>
      </c>
      <c r="B3040" s="97" t="s">
        <v>1672</v>
      </c>
      <c r="C3040" s="96" t="str">
        <f aca="false">VLOOKUP(B3040,INSUMOS!$A:$I,2,0)</f>
        <v>SINAPI</v>
      </c>
      <c r="D3040" s="96" t="str">
        <f aca="false">VLOOKUP(B3040,INSUMOS!$A:$I,3,0)</f>
        <v>SUPORTE MAO-FRANCESA EM ACO, ABAS IGUAIS 40 CM, CAPACIDADE MINIMA 70 KG, BRANCO</v>
      </c>
      <c r="E3040" s="98" t="str">
        <f aca="false">VLOOKUP(B3040,INSUMOS!$A:$I,4,0)</f>
        <v>Material</v>
      </c>
      <c r="F3040" s="98"/>
      <c r="G3040" s="99" t="str">
        <f aca="false">VLOOKUP(B3040,INSUMOS!$A:$I,5,0)</f>
        <v>UN</v>
      </c>
      <c r="H3040" s="100" t="n">
        <v>2</v>
      </c>
      <c r="I3040" s="101" t="n">
        <f aca="false">VLOOKUP(B3040,INSUMOS!$A:$I,8,0)</f>
        <v>25.88</v>
      </c>
      <c r="J3040" s="101" t="n">
        <f aca="false">TRUNC(H3040*I3040,2)</f>
        <v>51.76</v>
      </c>
      <c r="L3040" s="63" t="n">
        <f aca="false">IF(AND(A3041&lt;&gt;"",A3040=""),L3039+1,L3039)</f>
        <v>296</v>
      </c>
      <c r="M3040" s="80" t="n">
        <f aca="false">IF(OR(A3040="Insumo",A3040="Composição Auxiliar"),J3040,"")</f>
        <v>51.76</v>
      </c>
      <c r="N3040" s="81" t="str">
        <f aca="false">IF(E3040="Mão de Obra",J3040,"")</f>
        <v/>
      </c>
      <c r="O3040" s="81" t="n">
        <f aca="false">IF(N3040&lt;&gt;"","",M3040)</f>
        <v>51.76</v>
      </c>
      <c r="P3040" s="82" t="str">
        <f aca="false">IF(A3040="Composição",B3040,"")</f>
        <v/>
      </c>
      <c r="Q3040" s="81" t="str">
        <f aca="false">IF(P3040&lt;&gt;"",SUMIF(L3040:L3040,L3040,N3040:N3040),"")</f>
        <v/>
      </c>
      <c r="R3040" s="81" t="str">
        <f aca="false">IF(P3040&lt;&gt;"",SUMIF(L3040:L3040,L3040,O3040:O3040),"")</f>
        <v/>
      </c>
    </row>
    <row r="3041" customFormat="false" ht="14.25" hidden="false" customHeight="false" outlineLevel="0" collapsed="false">
      <c r="A3041" s="96" t="s">
        <v>679</v>
      </c>
      <c r="B3041" s="97" t="s">
        <v>1864</v>
      </c>
      <c r="C3041" s="96" t="str">
        <f aca="false">VLOOKUP(B3041,INSUMOS!$A:$I,2,0)</f>
        <v>SINAPI</v>
      </c>
      <c r="D3041" s="96" t="str">
        <f aca="false">VLOOKUP(B3041,INSUMOS!$A:$I,3,0)</f>
        <v>BANCADA DE MARMORE SINTETICO COM UMA CUBA, 120 X *60* CM</v>
      </c>
      <c r="E3041" s="98" t="str">
        <f aca="false">VLOOKUP(B3041,INSUMOS!$A:$I,4,0)</f>
        <v>Material</v>
      </c>
      <c r="F3041" s="98"/>
      <c r="G3041" s="99" t="str">
        <f aca="false">VLOOKUP(B3041,INSUMOS!$A:$I,5,0)</f>
        <v>UN</v>
      </c>
      <c r="H3041" s="100" t="n">
        <v>1</v>
      </c>
      <c r="I3041" s="101" t="n">
        <f aca="false">VLOOKUP(B3041,INSUMOS!$A:$I,8,0)</f>
        <v>265.9</v>
      </c>
      <c r="J3041" s="101" t="n">
        <f aca="false">TRUNC(H3041*I3041,2)</f>
        <v>265.9</v>
      </c>
      <c r="L3041" s="63" t="n">
        <f aca="false">IF(AND(A3042&lt;&gt;"",A3041=""),L3040+1,L3040)</f>
        <v>296</v>
      </c>
      <c r="M3041" s="80" t="n">
        <f aca="false">IF(OR(A3041="Insumo",A3041="Composição Auxiliar"),J3041,"")</f>
        <v>265.9</v>
      </c>
      <c r="N3041" s="81" t="str">
        <f aca="false">IF(E3041="Mão de Obra",J3041,"")</f>
        <v/>
      </c>
      <c r="O3041" s="81" t="n">
        <f aca="false">IF(N3041&lt;&gt;"","",M3041)</f>
        <v>265.9</v>
      </c>
      <c r="P3041" s="82" t="str">
        <f aca="false">IF(A3041="Composição",B3041,"")</f>
        <v/>
      </c>
      <c r="Q3041" s="81" t="str">
        <f aca="false">IF(P3041&lt;&gt;"",SUMIF(L3041:L3041,L3041,N3041:N3041),"")</f>
        <v/>
      </c>
      <c r="R3041" s="81" t="str">
        <f aca="false">IF(P3041&lt;&gt;"",SUMIF(L3041:L3041,L3041,O3041:O3041),"")</f>
        <v/>
      </c>
    </row>
    <row r="3042" customFormat="false" ht="14.25" hidden="false" customHeight="false" outlineLevel="0" collapsed="false">
      <c r="A3042" s="96" t="s">
        <v>679</v>
      </c>
      <c r="B3042" s="97" t="s">
        <v>1294</v>
      </c>
      <c r="C3042" s="96" t="str">
        <f aca="false">VLOOKUP(B3042,INSUMOS!$A:$I,2,0)</f>
        <v>SINAPI</v>
      </c>
      <c r="D3042" s="96" t="str">
        <f aca="false">VLOOKUP(B3042,INSUMOS!$A:$I,3,0)</f>
        <v>REJUNTE EPOXI, QUALQUER COR</v>
      </c>
      <c r="E3042" s="98" t="str">
        <f aca="false">VLOOKUP(B3042,INSUMOS!$A:$I,4,0)</f>
        <v>Material</v>
      </c>
      <c r="F3042" s="98"/>
      <c r="G3042" s="99" t="str">
        <f aca="false">VLOOKUP(B3042,INSUMOS!$A:$I,5,0)</f>
        <v>KG</v>
      </c>
      <c r="H3042" s="100" t="n">
        <v>0.0936</v>
      </c>
      <c r="I3042" s="101" t="n">
        <f aca="false">VLOOKUP(B3042,INSUMOS!$A:$I,8,0)</f>
        <v>102.64</v>
      </c>
      <c r="J3042" s="101" t="n">
        <f aca="false">TRUNC(H3042*I3042,2)</f>
        <v>9.6</v>
      </c>
      <c r="L3042" s="63" t="n">
        <f aca="false">IF(AND(A3043&lt;&gt;"",A3042=""),L3041+1,L3041)</f>
        <v>296</v>
      </c>
      <c r="M3042" s="80" t="n">
        <f aca="false">IF(OR(A3042="Insumo",A3042="Composição Auxiliar"),J3042,"")</f>
        <v>9.6</v>
      </c>
      <c r="N3042" s="81" t="str">
        <f aca="false">IF(E3042="Mão de Obra",J3042,"")</f>
        <v/>
      </c>
      <c r="O3042" s="81" t="n">
        <f aca="false">IF(N3042&lt;&gt;"","",M3042)</f>
        <v>9.6</v>
      </c>
      <c r="P3042" s="82" t="str">
        <f aca="false">IF(A3042="Composição",B3042,"")</f>
        <v/>
      </c>
      <c r="Q3042" s="81" t="str">
        <f aca="false">IF(P3042&lt;&gt;"",SUMIF(L3042:L3042,L3042,N3042:N3042),"")</f>
        <v/>
      </c>
      <c r="R3042" s="81" t="str">
        <f aca="false">IF(P3042&lt;&gt;"",SUMIF(L3042:L3042,L3042,O3042:O3042),"")</f>
        <v/>
      </c>
    </row>
    <row r="3043" customFormat="false" ht="14.25" hidden="false" customHeight="false" outlineLevel="0" collapsed="false">
      <c r="A3043" s="96" t="s">
        <v>679</v>
      </c>
      <c r="B3043" s="97" t="s">
        <v>1316</v>
      </c>
      <c r="C3043" s="96" t="str">
        <f aca="false">VLOOKUP(B3043,INSUMOS!$A:$I,2,0)</f>
        <v>SINAPI</v>
      </c>
      <c r="D3043" s="96" t="str">
        <f aca="false">VLOOKUP(B3043,INSUMOS!$A:$I,3,0)</f>
        <v>MASSA PLASTICA PARA MARMORE/GRANITO</v>
      </c>
      <c r="E3043" s="98" t="str">
        <f aca="false">VLOOKUP(B3043,INSUMOS!$A:$I,4,0)</f>
        <v>Material</v>
      </c>
      <c r="F3043" s="98"/>
      <c r="G3043" s="99" t="str">
        <f aca="false">VLOOKUP(B3043,INSUMOS!$A:$I,5,0)</f>
        <v>KG</v>
      </c>
      <c r="H3043" s="100" t="n">
        <v>0.0692</v>
      </c>
      <c r="I3043" s="101" t="n">
        <f aca="false">VLOOKUP(B3043,INSUMOS!$A:$I,8,0)</f>
        <v>44.57</v>
      </c>
      <c r="J3043" s="101" t="n">
        <f aca="false">TRUNC(H3043*I3043,2)</f>
        <v>3.08</v>
      </c>
      <c r="L3043" s="63" t="n">
        <f aca="false">IF(AND(A3044&lt;&gt;"",A3043=""),L3042+1,L3042)</f>
        <v>296</v>
      </c>
      <c r="M3043" s="80" t="n">
        <f aca="false">IF(OR(A3043="Insumo",A3043="Composição Auxiliar"),J3043,"")</f>
        <v>3.08</v>
      </c>
      <c r="N3043" s="81" t="str">
        <f aca="false">IF(E3043="Mão de Obra",J3043,"")</f>
        <v/>
      </c>
      <c r="O3043" s="81" t="n">
        <f aca="false">IF(N3043&lt;&gt;"","",M3043)</f>
        <v>3.08</v>
      </c>
      <c r="P3043" s="82" t="str">
        <f aca="false">IF(A3043="Composição",B3043,"")</f>
        <v/>
      </c>
      <c r="Q3043" s="81" t="str">
        <f aca="false">IF(P3043&lt;&gt;"",SUMIF(L3043:L3043,L3043,N3043:N3043),"")</f>
        <v/>
      </c>
      <c r="R3043" s="81" t="str">
        <f aca="false">IF(P3043&lt;&gt;"",SUMIF(L3043:L3043,L3043,O3043:O3043),"")</f>
        <v/>
      </c>
    </row>
    <row r="3044" customFormat="false" ht="14.25" hidden="false" customHeight="false" outlineLevel="0" collapsed="false">
      <c r="A3044" s="102"/>
      <c r="B3044" s="102"/>
      <c r="C3044" s="102"/>
      <c r="D3044" s="102"/>
      <c r="E3044" s="102"/>
      <c r="F3044" s="103"/>
      <c r="G3044" s="102"/>
      <c r="H3044" s="103"/>
      <c r="I3044" s="102"/>
      <c r="J3044" s="103"/>
      <c r="L3044" s="63" t="n">
        <f aca="false">IF(AND(A3045&lt;&gt;"",A3044=""),L3043+1,L3043)</f>
        <v>296</v>
      </c>
      <c r="M3044" s="80" t="str">
        <f aca="false">IF(OR(A3044="Insumo",A3044="Composição Auxiliar"),J3044,"")</f>
        <v/>
      </c>
      <c r="N3044" s="81" t="str">
        <f aca="false">IF(E3044="Mão de Obra",J3044,"")</f>
        <v/>
      </c>
      <c r="O3044" s="81" t="str">
        <f aca="false">IF(N3044&lt;&gt;"","",M3044)</f>
        <v/>
      </c>
      <c r="P3044" s="82" t="str">
        <f aca="false">IF(A3044="Composição",B3044,"")</f>
        <v/>
      </c>
      <c r="Q3044" s="81" t="str">
        <f aca="false">IF(P3044&lt;&gt;"",SUMIF(L3044:L3044,L3044,N3044:N3044),"")</f>
        <v/>
      </c>
      <c r="R3044" s="81" t="str">
        <f aca="false">IF(P3044&lt;&gt;"",SUMIF(L3044:L3044,L3044,O3044:O3044),"")</f>
        <v/>
      </c>
    </row>
    <row r="3045" customFormat="false" ht="15" hidden="false" customHeight="false" outlineLevel="0" collapsed="false">
      <c r="A3045" s="102"/>
      <c r="B3045" s="102"/>
      <c r="C3045" s="102"/>
      <c r="D3045" s="102"/>
      <c r="E3045" s="102"/>
      <c r="F3045" s="103"/>
      <c r="G3045" s="102"/>
      <c r="H3045" s="104"/>
      <c r="I3045" s="104"/>
      <c r="J3045" s="103"/>
      <c r="L3045" s="63" t="n">
        <f aca="false">IF(AND(A3046&lt;&gt;"",A3045=""),L3044+1,L3044)</f>
        <v>296</v>
      </c>
      <c r="M3045" s="80" t="str">
        <f aca="false">IF(OR(A3045="Insumo",A3045="Composição Auxiliar"),J3045,"")</f>
        <v/>
      </c>
      <c r="N3045" s="81" t="str">
        <f aca="false">IF(E3045="Mão de Obra",J3045,"")</f>
        <v/>
      </c>
      <c r="O3045" s="81" t="str">
        <f aca="false">IF(N3045&lt;&gt;"","",M3045)</f>
        <v/>
      </c>
      <c r="P3045" s="82" t="str">
        <f aca="false">IF(A3045="Composição",B3045,"")</f>
        <v/>
      </c>
      <c r="Q3045" s="81" t="str">
        <f aca="false">IF(P3045&lt;&gt;"",SUMIF(L3045:L3045,L3045,N3045:N3045),"")</f>
        <v/>
      </c>
      <c r="R3045" s="81" t="str">
        <f aca="false">IF(P3045&lt;&gt;"",SUMIF(L3045:L3045,L3045,O3045:O3045),"")</f>
        <v/>
      </c>
    </row>
    <row r="3046" customFormat="false" ht="15" hidden="false" customHeight="false" outlineLevel="0" collapsed="false">
      <c r="A3046" s="108"/>
      <c r="B3046" s="108"/>
      <c r="C3046" s="108"/>
      <c r="D3046" s="108"/>
      <c r="E3046" s="108"/>
      <c r="F3046" s="108"/>
      <c r="G3046" s="108"/>
      <c r="H3046" s="108"/>
      <c r="I3046" s="108"/>
      <c r="J3046" s="108"/>
      <c r="L3046" s="63" t="n">
        <f aca="false">IF(AND(A3047&lt;&gt;"",A3046=""),L3045+1,L3045)</f>
        <v>296</v>
      </c>
      <c r="M3046" s="80" t="str">
        <f aca="false">IF(OR(A3046="Insumo",A3046="Composição Auxiliar"),J3046,"")</f>
        <v/>
      </c>
      <c r="N3046" s="81" t="str">
        <f aca="false">IF(E3046="Mão de Obra",J3046,"")</f>
        <v/>
      </c>
      <c r="O3046" s="81" t="str">
        <f aca="false">IF(N3046&lt;&gt;"","",M3046)</f>
        <v/>
      </c>
      <c r="P3046" s="82" t="str">
        <f aca="false">IF(A3046="Composição",B3046,"")</f>
        <v/>
      </c>
      <c r="Q3046" s="81" t="str">
        <f aca="false">IF(P3046&lt;&gt;"",SUMIF(L3046:L3046,L3046,N3046:N3046),"")</f>
        <v/>
      </c>
      <c r="R3046" s="81" t="str">
        <f aca="false">IF(P3046&lt;&gt;"",SUMIF(L3046:L3046,L3046,O3046:O3046),"")</f>
        <v/>
      </c>
    </row>
    <row r="3047" customFormat="false" ht="15" hidden="false" customHeight="true" outlineLevel="0" collapsed="false">
      <c r="A3047" s="83"/>
      <c r="B3047" s="84" t="s">
        <v>655</v>
      </c>
      <c r="C3047" s="83" t="s">
        <v>656</v>
      </c>
      <c r="D3047" s="83" t="s">
        <v>657</v>
      </c>
      <c r="E3047" s="83" t="s">
        <v>658</v>
      </c>
      <c r="F3047" s="83"/>
      <c r="G3047" s="85" t="s">
        <v>659</v>
      </c>
      <c r="H3047" s="84" t="s">
        <v>660</v>
      </c>
      <c r="I3047" s="84" t="s">
        <v>661</v>
      </c>
      <c r="J3047" s="84" t="s">
        <v>662</v>
      </c>
      <c r="L3047" s="63" t="n">
        <f aca="false">IF(AND(A3048&lt;&gt;"",A3047=""),L3046+1,L3046)</f>
        <v>297</v>
      </c>
      <c r="M3047" s="80" t="str">
        <f aca="false">IF(OR(A3047="Insumo",A3047="Composição Auxiliar"),J3047,"")</f>
        <v/>
      </c>
      <c r="N3047" s="81" t="str">
        <f aca="false">IF(E3047="Mão de Obra",J3047,"")</f>
        <v/>
      </c>
      <c r="O3047" s="81" t="str">
        <f aca="false">IF(N3047&lt;&gt;"","",M3047)</f>
        <v/>
      </c>
      <c r="P3047" s="82" t="str">
        <f aca="false">IF(A3047="Composição",B3047,"")</f>
        <v/>
      </c>
      <c r="Q3047" s="81" t="str">
        <f aca="false">IF(P3047&lt;&gt;"",SUMIF(L3047:L3047,L3047,N3047:N3047),"")</f>
        <v/>
      </c>
      <c r="R3047" s="81" t="str">
        <f aca="false">IF(P3047&lt;&gt;"",SUMIF(L3047:L3047,L3047,O3047:O3047),"")</f>
        <v/>
      </c>
    </row>
    <row r="3048" customFormat="false" ht="25.5" hidden="false" customHeight="true" outlineLevel="0" collapsed="false">
      <c r="A3048" s="86" t="s">
        <v>663</v>
      </c>
      <c r="B3048" s="87" t="s">
        <v>1185</v>
      </c>
      <c r="C3048" s="86" t="s">
        <v>664</v>
      </c>
      <c r="D3048" s="86" t="s">
        <v>1186</v>
      </c>
      <c r="E3048" s="86" t="s">
        <v>801</v>
      </c>
      <c r="F3048" s="86"/>
      <c r="G3048" s="88" t="s">
        <v>718</v>
      </c>
      <c r="H3048" s="89" t="n">
        <v>1</v>
      </c>
      <c r="I3048" s="90" t="n">
        <f aca="false">SUMIF(L:L,$L3048,M:M)</f>
        <v>425.85</v>
      </c>
      <c r="J3048" s="90" t="n">
        <f aca="false">TRUNC(H3048*I3048,2)</f>
        <v>425.85</v>
      </c>
      <c r="L3048" s="63" t="n">
        <f aca="false">IF(AND(A3049&lt;&gt;"",A3048=""),L3047+1,L3047)</f>
        <v>297</v>
      </c>
      <c r="M3048" s="80" t="str">
        <f aca="false">IF(OR(A3048="Insumo",A3048="Composição Auxiliar"),J3048,"")</f>
        <v/>
      </c>
      <c r="N3048" s="81" t="str">
        <f aca="false">IF(E3048="Mão de Obra",J3048,"")</f>
        <v/>
      </c>
      <c r="O3048" s="81" t="str">
        <f aca="false">IF(N3048&lt;&gt;"","",M3048)</f>
        <v/>
      </c>
      <c r="P3048" s="82" t="str">
        <f aca="false">IF(A3048="Composição",B3048,"")</f>
        <v> 90806 </v>
      </c>
      <c r="Q3048" s="81" t="n">
        <f aca="false">IF(P3048&lt;&gt;"",SUMIF(L3048:L3048,L3048,N3048:N3048),"")</f>
        <v>0</v>
      </c>
      <c r="R3048" s="81" t="n">
        <f aca="false">IF(P3048&lt;&gt;"",SUMIF(L3048:L3048,L3048,O3048:O3048),"")</f>
        <v>0</v>
      </c>
    </row>
    <row r="3049" customFormat="false" ht="25.5" hidden="false" customHeight="true" outlineLevel="0" collapsed="false">
      <c r="A3049" s="91" t="s">
        <v>668</v>
      </c>
      <c r="B3049" s="92" t="s">
        <v>1384</v>
      </c>
      <c r="C3049" s="91" t="s">
        <v>664</v>
      </c>
      <c r="D3049" s="91" t="s">
        <v>1385</v>
      </c>
      <c r="E3049" s="91" t="s">
        <v>671</v>
      </c>
      <c r="F3049" s="91"/>
      <c r="G3049" s="93" t="s">
        <v>676</v>
      </c>
      <c r="H3049" s="94" t="n">
        <v>0.0223</v>
      </c>
      <c r="I3049" s="95" t="n">
        <f aca="false">SUMIFS(J:J,A:A,"Composição",B:B,$B3049)</f>
        <v>649.72</v>
      </c>
      <c r="J3049" s="95" t="n">
        <f aca="false">TRUNC(H3049*I3049,2)</f>
        <v>14.48</v>
      </c>
      <c r="L3049" s="63" t="n">
        <f aca="false">IF(AND(A3050&lt;&gt;"",A3049=""),L3048+1,L3048)</f>
        <v>297</v>
      </c>
      <c r="M3049" s="80" t="n">
        <f aca="false">IF(OR(A3049="Insumo",A3049="Composição Auxiliar"),J3049,"")</f>
        <v>14.48</v>
      </c>
      <c r="N3049" s="81" t="str">
        <f aca="false">IF(E3049="Mão de Obra",J3049,"")</f>
        <v/>
      </c>
      <c r="O3049" s="81" t="n">
        <f aca="false">IF(N3049&lt;&gt;"","",M3049)</f>
        <v>14.48</v>
      </c>
      <c r="P3049" s="82" t="str">
        <f aca="false">IF(A3049="Composição",B3049,"")</f>
        <v/>
      </c>
      <c r="Q3049" s="81" t="str">
        <f aca="false">IF(P3049&lt;&gt;"",SUMIF(L3049:L3049,L3049,N3049:N3049),"")</f>
        <v/>
      </c>
      <c r="R3049" s="81" t="str">
        <f aca="false">IF(P3049&lt;&gt;"",SUMIF(L3049:L3049,L3049,O3049:O3049),"")</f>
        <v/>
      </c>
    </row>
    <row r="3050" customFormat="false" ht="25.5" hidden="false" customHeight="true" outlineLevel="0" collapsed="false">
      <c r="A3050" s="91" t="s">
        <v>668</v>
      </c>
      <c r="B3050" s="92" t="s">
        <v>1545</v>
      </c>
      <c r="C3050" s="91" t="s">
        <v>664</v>
      </c>
      <c r="D3050" s="91" t="s">
        <v>1546</v>
      </c>
      <c r="E3050" s="91" t="s">
        <v>671</v>
      </c>
      <c r="F3050" s="91"/>
      <c r="G3050" s="93" t="s">
        <v>672</v>
      </c>
      <c r="H3050" s="94" t="n">
        <v>0.552</v>
      </c>
      <c r="I3050" s="95" t="n">
        <f aca="false">SUMIFS(J:J,A:A,"Composição",B:B,$B3050)</f>
        <v>22.33</v>
      </c>
      <c r="J3050" s="95" t="n">
        <f aca="false">TRUNC(H3050*I3050,2)</f>
        <v>12.32</v>
      </c>
      <c r="L3050" s="63" t="n">
        <f aca="false">IF(AND(A3051&lt;&gt;"",A3050=""),L3049+1,L3049)</f>
        <v>297</v>
      </c>
      <c r="M3050" s="80" t="n">
        <f aca="false">IF(OR(A3050="Insumo",A3050="Composição Auxiliar"),J3050,"")</f>
        <v>12.32</v>
      </c>
      <c r="N3050" s="81" t="str">
        <f aca="false">IF(E3050="Mão de Obra",J3050,"")</f>
        <v/>
      </c>
      <c r="O3050" s="81" t="n">
        <f aca="false">IF(N3050&lt;&gt;"","",M3050)</f>
        <v>12.32</v>
      </c>
      <c r="P3050" s="82" t="str">
        <f aca="false">IF(A3050="Composição",B3050,"")</f>
        <v/>
      </c>
      <c r="Q3050" s="81" t="str">
        <f aca="false">IF(P3050&lt;&gt;"",SUMIF(L3050:L3050,L3050,N3050:N3050),"")</f>
        <v/>
      </c>
      <c r="R3050" s="81" t="str">
        <f aca="false">IF(P3050&lt;&gt;"",SUMIF(L3050:L3050,L3050,O3050:O3050),"")</f>
        <v/>
      </c>
    </row>
    <row r="3051" customFormat="false" ht="25.5" hidden="false" customHeight="true" outlineLevel="0" collapsed="false">
      <c r="A3051" s="91" t="s">
        <v>668</v>
      </c>
      <c r="B3051" s="92" t="s">
        <v>819</v>
      </c>
      <c r="C3051" s="91" t="s">
        <v>664</v>
      </c>
      <c r="D3051" s="91" t="s">
        <v>820</v>
      </c>
      <c r="E3051" s="91" t="s">
        <v>671</v>
      </c>
      <c r="F3051" s="91"/>
      <c r="G3051" s="93" t="s">
        <v>672</v>
      </c>
      <c r="H3051" s="94" t="n">
        <v>1.362</v>
      </c>
      <c r="I3051" s="95" t="n">
        <f aca="false">SUMIFS(J:J,A:A,"Composição",B:B,$B3051)</f>
        <v>23.68</v>
      </c>
      <c r="J3051" s="95" t="n">
        <f aca="false">TRUNC(H3051*I3051,2)</f>
        <v>32.25</v>
      </c>
      <c r="L3051" s="63" t="n">
        <f aca="false">IF(AND(A3052&lt;&gt;"",A3051=""),L3050+1,L3050)</f>
        <v>297</v>
      </c>
      <c r="M3051" s="80" t="n">
        <f aca="false">IF(OR(A3051="Insumo",A3051="Composição Auxiliar"),J3051,"")</f>
        <v>32.25</v>
      </c>
      <c r="N3051" s="81" t="str">
        <f aca="false">IF(E3051="Mão de Obra",J3051,"")</f>
        <v/>
      </c>
      <c r="O3051" s="81" t="n">
        <f aca="false">IF(N3051&lt;&gt;"","",M3051)</f>
        <v>32.25</v>
      </c>
      <c r="P3051" s="82" t="str">
        <f aca="false">IF(A3051="Composição",B3051,"")</f>
        <v/>
      </c>
      <c r="Q3051" s="81" t="str">
        <f aca="false">IF(P3051&lt;&gt;"",SUMIF(L3051:L3051,L3051,N3051:N3051),"")</f>
        <v/>
      </c>
      <c r="R3051" s="81" t="str">
        <f aca="false">IF(P3051&lt;&gt;"",SUMIF(L3051:L3051,L3051,O3051:O3051),"")</f>
        <v/>
      </c>
    </row>
    <row r="3052" customFormat="false" ht="25.5" hidden="false" customHeight="true" outlineLevel="0" collapsed="false">
      <c r="A3052" s="91" t="s">
        <v>668</v>
      </c>
      <c r="B3052" s="92" t="s">
        <v>677</v>
      </c>
      <c r="C3052" s="91" t="s">
        <v>664</v>
      </c>
      <c r="D3052" s="91" t="s">
        <v>678</v>
      </c>
      <c r="E3052" s="91" t="s">
        <v>671</v>
      </c>
      <c r="F3052" s="91"/>
      <c r="G3052" s="93" t="s">
        <v>672</v>
      </c>
      <c r="H3052" s="94" t="n">
        <v>0.957</v>
      </c>
      <c r="I3052" s="95" t="n">
        <f aca="false">SUMIFS(J:J,A:A,"Composição",B:B,$B3052)</f>
        <v>18.93</v>
      </c>
      <c r="J3052" s="95" t="n">
        <f aca="false">TRUNC(H3052*I3052,2)</f>
        <v>18.11</v>
      </c>
      <c r="L3052" s="63" t="n">
        <f aca="false">IF(AND(A3053&lt;&gt;"",A3052=""),L3051+1,L3051)</f>
        <v>297</v>
      </c>
      <c r="M3052" s="80" t="n">
        <f aca="false">IF(OR(A3052="Insumo",A3052="Composição Auxiliar"),J3052,"")</f>
        <v>18.11</v>
      </c>
      <c r="N3052" s="81" t="str">
        <f aca="false">IF(E3052="Mão de Obra",J3052,"")</f>
        <v/>
      </c>
      <c r="O3052" s="81" t="n">
        <f aca="false">IF(N3052&lt;&gt;"","",M3052)</f>
        <v>18.11</v>
      </c>
      <c r="P3052" s="82" t="str">
        <f aca="false">IF(A3052="Composição",B3052,"")</f>
        <v/>
      </c>
      <c r="Q3052" s="81" t="str">
        <f aca="false">IF(P3052&lt;&gt;"",SUMIF(L3052:L3052,L3052,N3052:N3052),"")</f>
        <v/>
      </c>
      <c r="R3052" s="81" t="str">
        <f aca="false">IF(P3052&lt;&gt;"",SUMIF(L3052:L3052,L3052,O3052:O3052),"")</f>
        <v/>
      </c>
    </row>
    <row r="3053" customFormat="false" ht="25.5" hidden="false" customHeight="true" outlineLevel="0" collapsed="false">
      <c r="A3053" s="91" t="s">
        <v>668</v>
      </c>
      <c r="B3053" s="92" t="s">
        <v>1865</v>
      </c>
      <c r="C3053" s="91" t="s">
        <v>664</v>
      </c>
      <c r="D3053" s="91" t="s">
        <v>1866</v>
      </c>
      <c r="E3053" s="91" t="s">
        <v>801</v>
      </c>
      <c r="F3053" s="91"/>
      <c r="G3053" s="93" t="s">
        <v>718</v>
      </c>
      <c r="H3053" s="94" t="n">
        <v>1</v>
      </c>
      <c r="I3053" s="95" t="n">
        <f aca="false">SUMIFS(J:J,A:A,"Composição",B:B,$B3053)</f>
        <v>341.73</v>
      </c>
      <c r="J3053" s="95" t="n">
        <f aca="false">TRUNC(H3053*I3053,2)</f>
        <v>341.73</v>
      </c>
      <c r="L3053" s="63" t="n">
        <f aca="false">IF(AND(A3054&lt;&gt;"",A3053=""),L3052+1,L3052)</f>
        <v>297</v>
      </c>
      <c r="M3053" s="80" t="n">
        <f aca="false">IF(OR(A3053="Insumo",A3053="Composição Auxiliar"),J3053,"")</f>
        <v>341.73</v>
      </c>
      <c r="N3053" s="81" t="str">
        <f aca="false">IF(E3053="Mão de Obra",J3053,"")</f>
        <v/>
      </c>
      <c r="O3053" s="81" t="n">
        <f aca="false">IF(N3053&lt;&gt;"","",M3053)</f>
        <v>341.73</v>
      </c>
      <c r="P3053" s="82" t="str">
        <f aca="false">IF(A3053="Composição",B3053,"")</f>
        <v/>
      </c>
      <c r="Q3053" s="81" t="str">
        <f aca="false">IF(P3053&lt;&gt;"",SUMIF(L3053:L3053,L3053,N3053:N3053),"")</f>
        <v/>
      </c>
      <c r="R3053" s="81" t="str">
        <f aca="false">IF(P3053&lt;&gt;"",SUMIF(L3053:L3053,L3053,O3053:O3053),"")</f>
        <v/>
      </c>
    </row>
    <row r="3054" customFormat="false" ht="14.25" hidden="false" customHeight="false" outlineLevel="0" collapsed="false">
      <c r="A3054" s="96" t="s">
        <v>679</v>
      </c>
      <c r="B3054" s="97" t="s">
        <v>1867</v>
      </c>
      <c r="C3054" s="96" t="str">
        <f aca="false">VLOOKUP(B3054,INSUMOS!$A:$I,2,0)</f>
        <v>SINAPI</v>
      </c>
      <c r="D3054" s="96" t="str">
        <f aca="false">VLOOKUP(B3054,INSUMOS!$A:$I,3,0)</f>
        <v>PREGO DE ACO POLIDO COM CABECA 19  X 36 (3 1/4  X  9)</v>
      </c>
      <c r="E3054" s="98" t="str">
        <f aca="false">VLOOKUP(B3054,INSUMOS!$A:$I,4,0)</f>
        <v>Material</v>
      </c>
      <c r="F3054" s="98"/>
      <c r="G3054" s="99" t="str">
        <f aca="false">VLOOKUP(B3054,INSUMOS!$A:$I,5,0)</f>
        <v>KG</v>
      </c>
      <c r="H3054" s="100" t="n">
        <v>0.2</v>
      </c>
      <c r="I3054" s="101" t="n">
        <f aca="false">VLOOKUP(B3054,INSUMOS!$A:$I,8,0)</f>
        <v>22.26</v>
      </c>
      <c r="J3054" s="101" t="n">
        <f aca="false">TRUNC(H3054*I3054,2)</f>
        <v>4.45</v>
      </c>
      <c r="L3054" s="63" t="n">
        <f aca="false">IF(AND(A3055&lt;&gt;"",A3054=""),L3053+1,L3053)</f>
        <v>297</v>
      </c>
      <c r="M3054" s="80" t="n">
        <f aca="false">IF(OR(A3054="Insumo",A3054="Composição Auxiliar"),J3054,"")</f>
        <v>4.45</v>
      </c>
      <c r="N3054" s="81" t="str">
        <f aca="false">IF(E3054="Mão de Obra",J3054,"")</f>
        <v/>
      </c>
      <c r="O3054" s="81" t="n">
        <f aca="false">IF(N3054&lt;&gt;"","",M3054)</f>
        <v>4.45</v>
      </c>
      <c r="P3054" s="82" t="str">
        <f aca="false">IF(A3054="Composição",B3054,"")</f>
        <v/>
      </c>
      <c r="Q3054" s="81" t="str">
        <f aca="false">IF(P3054&lt;&gt;"",SUMIF(L3054:L3054,L3054,N3054:N3054),"")</f>
        <v/>
      </c>
      <c r="R3054" s="81" t="str">
        <f aca="false">IF(P3054&lt;&gt;"",SUMIF(L3054:L3054,L3054,O3054:O3054),"")</f>
        <v/>
      </c>
    </row>
    <row r="3055" customFormat="false" ht="25.5" hidden="false" customHeight="false" outlineLevel="0" collapsed="false">
      <c r="A3055" s="96" t="s">
        <v>679</v>
      </c>
      <c r="B3055" s="97" t="s">
        <v>1768</v>
      </c>
      <c r="C3055" s="96" t="str">
        <f aca="false">VLOOKUP(B3055,INSUMOS!$A:$I,2,0)</f>
        <v>SINAPI</v>
      </c>
      <c r="D3055" s="96" t="str">
        <f aca="false">VLOOKUP(B3055,INSUMOS!$A:$I,3,0)</f>
        <v>TINTA ASFALTICA IMPERMEABILIZANTE DISPERSA EM AGUA, PARA MATERIAIS CIMENTICIOS</v>
      </c>
      <c r="E3055" s="98" t="str">
        <f aca="false">VLOOKUP(B3055,INSUMOS!$A:$I,4,0)</f>
        <v>Material</v>
      </c>
      <c r="F3055" s="98"/>
      <c r="G3055" s="99" t="str">
        <f aca="false">VLOOKUP(B3055,INSUMOS!$A:$I,5,0)</f>
        <v>L</v>
      </c>
      <c r="H3055" s="100" t="n">
        <v>0.1671</v>
      </c>
      <c r="I3055" s="101" t="n">
        <f aca="false">VLOOKUP(B3055,INSUMOS!$A:$I,8,0)</f>
        <v>15.07</v>
      </c>
      <c r="J3055" s="101" t="n">
        <f aca="false">TRUNC(H3055*I3055,2)</f>
        <v>2.51</v>
      </c>
      <c r="L3055" s="63" t="n">
        <f aca="false">IF(AND(A3056&lt;&gt;"",A3055=""),L3054+1,L3054)</f>
        <v>297</v>
      </c>
      <c r="M3055" s="80" t="n">
        <f aca="false">IF(OR(A3055="Insumo",A3055="Composição Auxiliar"),J3055,"")</f>
        <v>2.51</v>
      </c>
      <c r="N3055" s="81" t="str">
        <f aca="false">IF(E3055="Mão de Obra",J3055,"")</f>
        <v/>
      </c>
      <c r="O3055" s="81" t="n">
        <f aca="false">IF(N3055&lt;&gt;"","",M3055)</f>
        <v>2.51</v>
      </c>
      <c r="P3055" s="82" t="str">
        <f aca="false">IF(A3055="Composição",B3055,"")</f>
        <v/>
      </c>
      <c r="Q3055" s="81" t="str">
        <f aca="false">IF(P3055&lt;&gt;"",SUMIF(L3055:L3055,L3055,N3055:N3055),"")</f>
        <v/>
      </c>
      <c r="R3055" s="81" t="str">
        <f aca="false">IF(P3055&lt;&gt;"",SUMIF(L3055:L3055,L3055,O3055:O3055),"")</f>
        <v/>
      </c>
    </row>
    <row r="3056" customFormat="false" ht="14.25" hidden="false" customHeight="false" outlineLevel="0" collapsed="false">
      <c r="A3056" s="102"/>
      <c r="B3056" s="102"/>
      <c r="C3056" s="102"/>
      <c r="D3056" s="102"/>
      <c r="E3056" s="102"/>
      <c r="F3056" s="103"/>
      <c r="G3056" s="102"/>
      <c r="H3056" s="103"/>
      <c r="I3056" s="102"/>
      <c r="J3056" s="103"/>
      <c r="L3056" s="63" t="n">
        <f aca="false">IF(AND(A3057&lt;&gt;"",A3056=""),L3055+1,L3055)</f>
        <v>297</v>
      </c>
      <c r="M3056" s="80" t="str">
        <f aca="false">IF(OR(A3056="Insumo",A3056="Composição Auxiliar"),J3056,"")</f>
        <v/>
      </c>
      <c r="N3056" s="81" t="str">
        <f aca="false">IF(E3056="Mão de Obra",J3056,"")</f>
        <v/>
      </c>
      <c r="O3056" s="81" t="str">
        <f aca="false">IF(N3056&lt;&gt;"","",M3056)</f>
        <v/>
      </c>
      <c r="P3056" s="82" t="str">
        <f aca="false">IF(A3056="Composição",B3056,"")</f>
        <v/>
      </c>
      <c r="Q3056" s="81" t="str">
        <f aca="false">IF(P3056&lt;&gt;"",SUMIF(L3056:L3056,L3056,N3056:N3056),"")</f>
        <v/>
      </c>
      <c r="R3056" s="81" t="str">
        <f aca="false">IF(P3056&lt;&gt;"",SUMIF(L3056:L3056,L3056,O3056:O3056),"")</f>
        <v/>
      </c>
    </row>
    <row r="3057" customFormat="false" ht="15" hidden="false" customHeight="false" outlineLevel="0" collapsed="false">
      <c r="A3057" s="102"/>
      <c r="B3057" s="102"/>
      <c r="C3057" s="102"/>
      <c r="D3057" s="102"/>
      <c r="E3057" s="102"/>
      <c r="F3057" s="103"/>
      <c r="G3057" s="102"/>
      <c r="H3057" s="104"/>
      <c r="I3057" s="104"/>
      <c r="J3057" s="103"/>
      <c r="L3057" s="63" t="n">
        <f aca="false">IF(AND(A3058&lt;&gt;"",A3057=""),L3056+1,L3056)</f>
        <v>297</v>
      </c>
      <c r="M3057" s="80" t="str">
        <f aca="false">IF(OR(A3057="Insumo",A3057="Composição Auxiliar"),J3057,"")</f>
        <v/>
      </c>
      <c r="N3057" s="81" t="str">
        <f aca="false">IF(E3057="Mão de Obra",J3057,"")</f>
        <v/>
      </c>
      <c r="O3057" s="81" t="str">
        <f aca="false">IF(N3057&lt;&gt;"","",M3057)</f>
        <v/>
      </c>
      <c r="P3057" s="82" t="str">
        <f aca="false">IF(A3057="Composição",B3057,"")</f>
        <v/>
      </c>
      <c r="Q3057" s="81" t="str">
        <f aca="false">IF(P3057&lt;&gt;"",SUMIF(L3057:L3057,L3057,N3057:N3057),"")</f>
        <v/>
      </c>
      <c r="R3057" s="81" t="str">
        <f aca="false">IF(P3057&lt;&gt;"",SUMIF(L3057:L3057,L3057,O3057:O3057),"")</f>
        <v/>
      </c>
    </row>
    <row r="3058" customFormat="false" ht="15" hidden="false" customHeight="false" outlineLevel="0" collapsed="false">
      <c r="A3058" s="108"/>
      <c r="B3058" s="108"/>
      <c r="C3058" s="108"/>
      <c r="D3058" s="108"/>
      <c r="E3058" s="108"/>
      <c r="F3058" s="108"/>
      <c r="G3058" s="108"/>
      <c r="H3058" s="108"/>
      <c r="I3058" s="108"/>
      <c r="J3058" s="108"/>
      <c r="L3058" s="63" t="n">
        <f aca="false">IF(AND(A3059&lt;&gt;"",A3058=""),L3057+1,L3057)</f>
        <v>297</v>
      </c>
      <c r="M3058" s="80" t="str">
        <f aca="false">IF(OR(A3058="Insumo",A3058="Composição Auxiliar"),J3058,"")</f>
        <v/>
      </c>
      <c r="N3058" s="81" t="str">
        <f aca="false">IF(E3058="Mão de Obra",J3058,"")</f>
        <v/>
      </c>
      <c r="O3058" s="81" t="str">
        <f aca="false">IF(N3058&lt;&gt;"","",M3058)</f>
        <v/>
      </c>
      <c r="P3058" s="82" t="str">
        <f aca="false">IF(A3058="Composição",B3058,"")</f>
        <v/>
      </c>
      <c r="Q3058" s="81" t="str">
        <f aca="false">IF(P3058&lt;&gt;"",SUMIF(L3058:L3058,L3058,N3058:N3058),"")</f>
        <v/>
      </c>
      <c r="R3058" s="81" t="str">
        <f aca="false">IF(P3058&lt;&gt;"",SUMIF(L3058:L3058,L3058,O3058:O3058),"")</f>
        <v/>
      </c>
    </row>
    <row r="3059" customFormat="false" ht="15" hidden="false" customHeight="true" outlineLevel="0" collapsed="false">
      <c r="A3059" s="83"/>
      <c r="B3059" s="84" t="s">
        <v>655</v>
      </c>
      <c r="C3059" s="83" t="s">
        <v>656</v>
      </c>
      <c r="D3059" s="83" t="s">
        <v>657</v>
      </c>
      <c r="E3059" s="83" t="s">
        <v>658</v>
      </c>
      <c r="F3059" s="83"/>
      <c r="G3059" s="85" t="s">
        <v>659</v>
      </c>
      <c r="H3059" s="84" t="s">
        <v>660</v>
      </c>
      <c r="I3059" s="84" t="s">
        <v>661</v>
      </c>
      <c r="J3059" s="84" t="s">
        <v>662</v>
      </c>
      <c r="L3059" s="63" t="n">
        <f aca="false">IF(AND(A3060&lt;&gt;"",A3059=""),L3058+1,L3058)</f>
        <v>298</v>
      </c>
      <c r="M3059" s="80" t="str">
        <f aca="false">IF(OR(A3059="Insumo",A3059="Composição Auxiliar"),J3059,"")</f>
        <v/>
      </c>
      <c r="N3059" s="81" t="str">
        <f aca="false">IF(E3059="Mão de Obra",J3059,"")</f>
        <v/>
      </c>
      <c r="O3059" s="81" t="str">
        <f aca="false">IF(N3059&lt;&gt;"","",M3059)</f>
        <v/>
      </c>
      <c r="P3059" s="82" t="str">
        <f aca="false">IF(A3059="Composição",B3059,"")</f>
        <v/>
      </c>
      <c r="Q3059" s="81" t="str">
        <f aca="false">IF(P3059&lt;&gt;"",SUMIF(L3059:L3059,L3059,N3059:N3059),"")</f>
        <v/>
      </c>
      <c r="R3059" s="81" t="str">
        <f aca="false">IF(P3059&lt;&gt;"",SUMIF(L3059:L3059,L3059,O3059:O3059),"")</f>
        <v/>
      </c>
    </row>
    <row r="3060" customFormat="false" ht="25.5" hidden="false" customHeight="true" outlineLevel="0" collapsed="false">
      <c r="A3060" s="86" t="s">
        <v>663</v>
      </c>
      <c r="B3060" s="87" t="s">
        <v>1865</v>
      </c>
      <c r="C3060" s="86" t="s">
        <v>664</v>
      </c>
      <c r="D3060" s="86" t="s">
        <v>1866</v>
      </c>
      <c r="E3060" s="86" t="s">
        <v>801</v>
      </c>
      <c r="F3060" s="86"/>
      <c r="G3060" s="88" t="s">
        <v>718</v>
      </c>
      <c r="H3060" s="89" t="n">
        <v>1</v>
      </c>
      <c r="I3060" s="90" t="n">
        <f aca="false">SUMIF(L:L,$L3060,M:M)</f>
        <v>341.73</v>
      </c>
      <c r="J3060" s="90" t="n">
        <f aca="false">TRUNC(H3060*I3060,2)</f>
        <v>341.73</v>
      </c>
      <c r="L3060" s="63" t="n">
        <f aca="false">IF(AND(A3061&lt;&gt;"",A3060=""),L3059+1,L3059)</f>
        <v>298</v>
      </c>
      <c r="M3060" s="80" t="str">
        <f aca="false">IF(OR(A3060="Insumo",A3060="Composição Auxiliar"),J3060,"")</f>
        <v/>
      </c>
      <c r="N3060" s="81" t="str">
        <f aca="false">IF(E3060="Mão de Obra",J3060,"")</f>
        <v/>
      </c>
      <c r="O3060" s="81" t="str">
        <f aca="false">IF(N3060&lt;&gt;"","",M3060)</f>
        <v/>
      </c>
      <c r="P3060" s="82" t="str">
        <f aca="false">IF(A3060="Composição",B3060,"")</f>
        <v> 90801 </v>
      </c>
      <c r="Q3060" s="81" t="n">
        <f aca="false">IF(P3060&lt;&gt;"",SUMIF(L3060:L3060,L3060,N3060:N3060),"")</f>
        <v>0</v>
      </c>
      <c r="R3060" s="81" t="n">
        <f aca="false">IF(P3060&lt;&gt;"",SUMIF(L3060:L3060,L3060,O3060:O3060),"")</f>
        <v>0</v>
      </c>
    </row>
    <row r="3061" customFormat="false" ht="25.5" hidden="false" customHeight="true" outlineLevel="0" collapsed="false">
      <c r="A3061" s="91" t="s">
        <v>668</v>
      </c>
      <c r="B3061" s="92" t="s">
        <v>1545</v>
      </c>
      <c r="C3061" s="91" t="s">
        <v>664</v>
      </c>
      <c r="D3061" s="91" t="s">
        <v>1546</v>
      </c>
      <c r="E3061" s="91" t="s">
        <v>671</v>
      </c>
      <c r="F3061" s="91"/>
      <c r="G3061" s="93" t="s">
        <v>672</v>
      </c>
      <c r="H3061" s="94" t="n">
        <v>2.741</v>
      </c>
      <c r="I3061" s="95" t="n">
        <f aca="false">SUMIFS(J:J,A:A,"Composição",B:B,$B3061)</f>
        <v>22.33</v>
      </c>
      <c r="J3061" s="95" t="n">
        <f aca="false">TRUNC(H3061*I3061,2)</f>
        <v>61.2</v>
      </c>
      <c r="L3061" s="63" t="n">
        <f aca="false">IF(AND(A3062&lt;&gt;"",A3061=""),L3060+1,L3060)</f>
        <v>298</v>
      </c>
      <c r="M3061" s="80" t="n">
        <f aca="false">IF(OR(A3061="Insumo",A3061="Composição Auxiliar"),J3061,"")</f>
        <v>61.2</v>
      </c>
      <c r="N3061" s="81" t="str">
        <f aca="false">IF(E3061="Mão de Obra",J3061,"")</f>
        <v/>
      </c>
      <c r="O3061" s="81" t="n">
        <f aca="false">IF(N3061&lt;&gt;"","",M3061)</f>
        <v>61.2</v>
      </c>
      <c r="P3061" s="82" t="str">
        <f aca="false">IF(A3061="Composição",B3061,"")</f>
        <v/>
      </c>
      <c r="Q3061" s="81" t="str">
        <f aca="false">IF(P3061&lt;&gt;"",SUMIF(L3061:L3061,L3061,N3061:N3061),"")</f>
        <v/>
      </c>
      <c r="R3061" s="81" t="str">
        <f aca="false">IF(P3061&lt;&gt;"",SUMIF(L3061:L3061,L3061,O3061:O3061),"")</f>
        <v/>
      </c>
    </row>
    <row r="3062" customFormat="false" ht="25.5" hidden="false" customHeight="true" outlineLevel="0" collapsed="false">
      <c r="A3062" s="91" t="s">
        <v>668</v>
      </c>
      <c r="B3062" s="92" t="s">
        <v>677</v>
      </c>
      <c r="C3062" s="91" t="s">
        <v>664</v>
      </c>
      <c r="D3062" s="91" t="s">
        <v>678</v>
      </c>
      <c r="E3062" s="91" t="s">
        <v>671</v>
      </c>
      <c r="F3062" s="91"/>
      <c r="G3062" s="93" t="s">
        <v>672</v>
      </c>
      <c r="H3062" s="94" t="n">
        <v>1.357</v>
      </c>
      <c r="I3062" s="95" t="n">
        <f aca="false">SUMIFS(J:J,A:A,"Composição",B:B,$B3062)</f>
        <v>18.93</v>
      </c>
      <c r="J3062" s="95" t="n">
        <f aca="false">TRUNC(H3062*I3062,2)</f>
        <v>25.68</v>
      </c>
      <c r="L3062" s="63" t="n">
        <f aca="false">IF(AND(A3063&lt;&gt;"",A3062=""),L3061+1,L3061)</f>
        <v>298</v>
      </c>
      <c r="M3062" s="80" t="n">
        <f aca="false">IF(OR(A3062="Insumo",A3062="Composição Auxiliar"),J3062,"")</f>
        <v>25.68</v>
      </c>
      <c r="N3062" s="81" t="str">
        <f aca="false">IF(E3062="Mão de Obra",J3062,"")</f>
        <v/>
      </c>
      <c r="O3062" s="81" t="n">
        <f aca="false">IF(N3062&lt;&gt;"","",M3062)</f>
        <v>25.68</v>
      </c>
      <c r="P3062" s="82" t="str">
        <f aca="false">IF(A3062="Composição",B3062,"")</f>
        <v/>
      </c>
      <c r="Q3062" s="81" t="str">
        <f aca="false">IF(P3062&lt;&gt;"",SUMIF(L3062:L3062,L3062,N3062:N3062),"")</f>
        <v/>
      </c>
      <c r="R3062" s="81" t="str">
        <f aca="false">IF(P3062&lt;&gt;"",SUMIF(L3062:L3062,L3062,O3062:O3062),"")</f>
        <v/>
      </c>
    </row>
    <row r="3063" customFormat="false" ht="14.25" hidden="false" customHeight="false" outlineLevel="0" collapsed="false">
      <c r="A3063" s="96" t="s">
        <v>679</v>
      </c>
      <c r="B3063" s="97" t="s">
        <v>1769</v>
      </c>
      <c r="C3063" s="96" t="str">
        <f aca="false">VLOOKUP(B3063,INSUMOS!$A:$I,2,0)</f>
        <v>SINAPI</v>
      </c>
      <c r="D3063" s="96" t="str">
        <f aca="false">VLOOKUP(B3063,INSUMOS!$A:$I,3,0)</f>
        <v>PREGO DE ACO POLIDO COM CABECA 12 X 12</v>
      </c>
      <c r="E3063" s="98" t="str">
        <f aca="false">VLOOKUP(B3063,INSUMOS!$A:$I,4,0)</f>
        <v>Material</v>
      </c>
      <c r="F3063" s="98"/>
      <c r="G3063" s="99" t="str">
        <f aca="false">VLOOKUP(B3063,INSUMOS!$A:$I,5,0)</f>
        <v>KG</v>
      </c>
      <c r="H3063" s="100" t="n">
        <v>0.011</v>
      </c>
      <c r="I3063" s="101" t="n">
        <f aca="false">VLOOKUP(B3063,INSUMOS!$A:$I,8,0)</f>
        <v>29.35</v>
      </c>
      <c r="J3063" s="101" t="n">
        <f aca="false">TRUNC(H3063*I3063,2)</f>
        <v>0.32</v>
      </c>
      <c r="L3063" s="63" t="n">
        <f aca="false">IF(AND(A3064&lt;&gt;"",A3063=""),L3062+1,L3062)</f>
        <v>298</v>
      </c>
      <c r="M3063" s="80" t="n">
        <f aca="false">IF(OR(A3063="Insumo",A3063="Composição Auxiliar"),J3063,"")</f>
        <v>0.32</v>
      </c>
      <c r="N3063" s="81" t="str">
        <f aca="false">IF(E3063="Mão de Obra",J3063,"")</f>
        <v/>
      </c>
      <c r="O3063" s="81" t="n">
        <f aca="false">IF(N3063&lt;&gt;"","",M3063)</f>
        <v>0.32</v>
      </c>
      <c r="P3063" s="82" t="str">
        <f aca="false">IF(A3063="Composição",B3063,"")</f>
        <v/>
      </c>
      <c r="Q3063" s="81" t="str">
        <f aca="false">IF(P3063&lt;&gt;"",SUMIF(L3063:L3063,L3063,N3063:N3063),"")</f>
        <v/>
      </c>
      <c r="R3063" s="81" t="str">
        <f aca="false">IF(P3063&lt;&gt;"",SUMIF(L3063:L3063,L3063,O3063:O3063),"")</f>
        <v/>
      </c>
    </row>
    <row r="3064" customFormat="false" ht="63.75" hidden="false" customHeight="false" outlineLevel="0" collapsed="false">
      <c r="A3064" s="96" t="s">
        <v>679</v>
      </c>
      <c r="B3064" s="97" t="s">
        <v>1770</v>
      </c>
      <c r="C3064" s="96" t="str">
        <f aca="false">VLOOKUP(B3064,INSUMOS!$A:$I,2,0)</f>
        <v>SINAPI</v>
      </c>
      <c r="D3064" s="96" t="str">
        <f aca="false">VLOOKUP(B3064,INSUMOS!$A:$I,3,0)</f>
        <v>BATENTE / PORTAL / ADUELA / MARCO EM MADEIRA MACICA COM REBAIXO, E = *3* CM, L = *14* CM, PARA PORTAS DE  GIRO DE *60 CM A 120* CM  X *210* CM, CEDRINHO / ANGELIM COMERCIAL / TAURI / CURUPIXA / PEROBA / CUMARU OU EQUIVALENTE DA REGIAO (NAO INCLUI ALIZARES)</v>
      </c>
      <c r="E3064" s="98" t="str">
        <f aca="false">VLOOKUP(B3064,INSUMOS!$A:$I,4,0)</f>
        <v>Material</v>
      </c>
      <c r="F3064" s="98"/>
      <c r="G3064" s="99" t="str">
        <f aca="false">VLOOKUP(B3064,INSUMOS!$A:$I,5,0)</f>
        <v>JG</v>
      </c>
      <c r="H3064" s="100" t="n">
        <v>1</v>
      </c>
      <c r="I3064" s="101" t="n">
        <f aca="false">VLOOKUP(B3064,INSUMOS!$A:$I,8,0)</f>
        <v>254</v>
      </c>
      <c r="J3064" s="101" t="n">
        <f aca="false">TRUNC(H3064*I3064,2)</f>
        <v>254</v>
      </c>
      <c r="L3064" s="63" t="n">
        <f aca="false">IF(AND(A3065&lt;&gt;"",A3064=""),L3063+1,L3063)</f>
        <v>298</v>
      </c>
      <c r="M3064" s="80" t="n">
        <f aca="false">IF(OR(A3064="Insumo",A3064="Composição Auxiliar"),J3064,"")</f>
        <v>254</v>
      </c>
      <c r="N3064" s="81" t="str">
        <f aca="false">IF(E3064="Mão de Obra",J3064,"")</f>
        <v/>
      </c>
      <c r="O3064" s="81" t="n">
        <f aca="false">IF(N3064&lt;&gt;"","",M3064)</f>
        <v>254</v>
      </c>
      <c r="P3064" s="82" t="str">
        <f aca="false">IF(A3064="Composição",B3064,"")</f>
        <v/>
      </c>
      <c r="Q3064" s="81" t="str">
        <f aca="false">IF(P3064&lt;&gt;"",SUMIF(L3064:L3064,L3064,N3064:N3064),"")</f>
        <v/>
      </c>
      <c r="R3064" s="81" t="str">
        <f aca="false">IF(P3064&lt;&gt;"",SUMIF(L3064:L3064,L3064,O3064:O3064),"")</f>
        <v/>
      </c>
    </row>
    <row r="3065" customFormat="false" ht="14.25" hidden="false" customHeight="false" outlineLevel="0" collapsed="false">
      <c r="A3065" s="96" t="s">
        <v>679</v>
      </c>
      <c r="B3065" s="97" t="s">
        <v>683</v>
      </c>
      <c r="C3065" s="96" t="str">
        <f aca="false">VLOOKUP(B3065,INSUMOS!$A:$I,2,0)</f>
        <v>SINAPI</v>
      </c>
      <c r="D3065" s="96" t="str">
        <f aca="false">VLOOKUP(B3065,INSUMOS!$A:$I,3,0)</f>
        <v>PREGO DE ACO POLIDO COM CABECA 18 X 30 (2 3/4 X 10)</v>
      </c>
      <c r="E3065" s="98" t="str">
        <f aca="false">VLOOKUP(B3065,INSUMOS!$A:$I,4,0)</f>
        <v>Material</v>
      </c>
      <c r="F3065" s="98"/>
      <c r="G3065" s="99" t="str">
        <f aca="false">VLOOKUP(B3065,INSUMOS!$A:$I,5,0)</f>
        <v>KG</v>
      </c>
      <c r="H3065" s="100" t="n">
        <v>0.024</v>
      </c>
      <c r="I3065" s="101" t="n">
        <f aca="false">VLOOKUP(B3065,INSUMOS!$A:$I,8,0)</f>
        <v>22.28</v>
      </c>
      <c r="J3065" s="101" t="n">
        <f aca="false">TRUNC(H3065*I3065,2)</f>
        <v>0.53</v>
      </c>
      <c r="L3065" s="63" t="n">
        <f aca="false">IF(AND(A3066&lt;&gt;"",A3065=""),L3064+1,L3064)</f>
        <v>298</v>
      </c>
      <c r="M3065" s="80" t="n">
        <f aca="false">IF(OR(A3065="Insumo",A3065="Composição Auxiliar"),J3065,"")</f>
        <v>0.53</v>
      </c>
      <c r="N3065" s="81" t="str">
        <f aca="false">IF(E3065="Mão de Obra",J3065,"")</f>
        <v/>
      </c>
      <c r="O3065" s="81" t="n">
        <f aca="false">IF(N3065&lt;&gt;"","",M3065)</f>
        <v>0.53</v>
      </c>
      <c r="P3065" s="82" t="str">
        <f aca="false">IF(A3065="Composição",B3065,"")</f>
        <v/>
      </c>
      <c r="Q3065" s="81" t="str">
        <f aca="false">IF(P3065&lt;&gt;"",SUMIF(L3065:L3065,L3065,N3065:N3065),"")</f>
        <v/>
      </c>
      <c r="R3065" s="81" t="str">
        <f aca="false">IF(P3065&lt;&gt;"",SUMIF(L3065:L3065,L3065,O3065:O3065),"")</f>
        <v/>
      </c>
    </row>
    <row r="3066" customFormat="false" ht="14.25" hidden="false" customHeight="false" outlineLevel="0" collapsed="false">
      <c r="A3066" s="102"/>
      <c r="B3066" s="102"/>
      <c r="C3066" s="102"/>
      <c r="D3066" s="102"/>
      <c r="E3066" s="102"/>
      <c r="F3066" s="103"/>
      <c r="G3066" s="102"/>
      <c r="H3066" s="103"/>
      <c r="I3066" s="102"/>
      <c r="J3066" s="103"/>
      <c r="L3066" s="63" t="n">
        <f aca="false">IF(AND(A3067&lt;&gt;"",A3066=""),L3065+1,L3065)</f>
        <v>298</v>
      </c>
      <c r="M3066" s="80" t="str">
        <f aca="false">IF(OR(A3066="Insumo",A3066="Composição Auxiliar"),J3066,"")</f>
        <v/>
      </c>
      <c r="N3066" s="81" t="str">
        <f aca="false">IF(E3066="Mão de Obra",J3066,"")</f>
        <v/>
      </c>
      <c r="O3066" s="81" t="str">
        <f aca="false">IF(N3066&lt;&gt;"","",M3066)</f>
        <v/>
      </c>
      <c r="P3066" s="82" t="str">
        <f aca="false">IF(A3066="Composição",B3066,"")</f>
        <v/>
      </c>
      <c r="Q3066" s="81" t="str">
        <f aca="false">IF(P3066&lt;&gt;"",SUMIF(L3066:L3066,L3066,N3066:N3066),"")</f>
        <v/>
      </c>
      <c r="R3066" s="81" t="str">
        <f aca="false">IF(P3066&lt;&gt;"",SUMIF(L3066:L3066,L3066,O3066:O3066),"")</f>
        <v/>
      </c>
    </row>
    <row r="3067" customFormat="false" ht="15" hidden="false" customHeight="false" outlineLevel="0" collapsed="false">
      <c r="A3067" s="102"/>
      <c r="B3067" s="102"/>
      <c r="C3067" s="102"/>
      <c r="D3067" s="102"/>
      <c r="E3067" s="102"/>
      <c r="F3067" s="103"/>
      <c r="G3067" s="102"/>
      <c r="H3067" s="104"/>
      <c r="I3067" s="104"/>
      <c r="J3067" s="103"/>
      <c r="L3067" s="63" t="n">
        <f aca="false">IF(AND(A3068&lt;&gt;"",A3067=""),L3066+1,L3066)</f>
        <v>298</v>
      </c>
      <c r="M3067" s="80" t="str">
        <f aca="false">IF(OR(A3067="Insumo",A3067="Composição Auxiliar"),J3067,"")</f>
        <v/>
      </c>
      <c r="N3067" s="81" t="str">
        <f aca="false">IF(E3067="Mão de Obra",J3067,"")</f>
        <v/>
      </c>
      <c r="O3067" s="81" t="str">
        <f aca="false">IF(N3067&lt;&gt;"","",M3067)</f>
        <v/>
      </c>
      <c r="P3067" s="82" t="str">
        <f aca="false">IF(A3067="Composição",B3067,"")</f>
        <v/>
      </c>
      <c r="Q3067" s="81" t="str">
        <f aca="false">IF(P3067&lt;&gt;"",SUMIF(L3067:L3067,L3067,N3067:N3067),"")</f>
        <v/>
      </c>
      <c r="R3067" s="81" t="str">
        <f aca="false">IF(P3067&lt;&gt;"",SUMIF(L3067:L3067,L3067,O3067:O3067),"")</f>
        <v/>
      </c>
    </row>
    <row r="3068" customFormat="false" ht="15" hidden="false" customHeight="false" outlineLevel="0" collapsed="false">
      <c r="A3068" s="108"/>
      <c r="B3068" s="108"/>
      <c r="C3068" s="108"/>
      <c r="D3068" s="108"/>
      <c r="E3068" s="108"/>
      <c r="F3068" s="108"/>
      <c r="G3068" s="108"/>
      <c r="H3068" s="108"/>
      <c r="I3068" s="108"/>
      <c r="J3068" s="108"/>
      <c r="L3068" s="63" t="n">
        <f aca="false">IF(AND(A3069&lt;&gt;"",A3068=""),L3067+1,L3067)</f>
        <v>298</v>
      </c>
      <c r="M3068" s="80" t="str">
        <f aca="false">IF(OR(A3068="Insumo",A3068="Composição Auxiliar"),J3068,"")</f>
        <v/>
      </c>
      <c r="N3068" s="81" t="str">
        <f aca="false">IF(E3068="Mão de Obra",J3068,"")</f>
        <v/>
      </c>
      <c r="O3068" s="81" t="str">
        <f aca="false">IF(N3068&lt;&gt;"","",M3068)</f>
        <v/>
      </c>
      <c r="P3068" s="82" t="str">
        <f aca="false">IF(A3068="Composição",B3068,"")</f>
        <v/>
      </c>
      <c r="Q3068" s="81" t="str">
        <f aca="false">IF(P3068&lt;&gt;"",SUMIF(L3068:L3068,L3068,N3068:N3068),"")</f>
        <v/>
      </c>
      <c r="R3068" s="81" t="str">
        <f aca="false">IF(P3068&lt;&gt;"",SUMIF(L3068:L3068,L3068,O3068:O3068),"")</f>
        <v/>
      </c>
    </row>
    <row r="3069" customFormat="false" ht="15" hidden="false" customHeight="true" outlineLevel="0" collapsed="false">
      <c r="A3069" s="83"/>
      <c r="B3069" s="84" t="s">
        <v>655</v>
      </c>
      <c r="C3069" s="83" t="s">
        <v>656</v>
      </c>
      <c r="D3069" s="83" t="s">
        <v>657</v>
      </c>
      <c r="E3069" s="83" t="s">
        <v>658</v>
      </c>
      <c r="F3069" s="83"/>
      <c r="G3069" s="85" t="s">
        <v>659</v>
      </c>
      <c r="H3069" s="84" t="s">
        <v>660</v>
      </c>
      <c r="I3069" s="84" t="s">
        <v>661</v>
      </c>
      <c r="J3069" s="84" t="s">
        <v>662</v>
      </c>
      <c r="L3069" s="63" t="n">
        <f aca="false">IF(AND(A3070&lt;&gt;"",A3069=""),L3068+1,L3068)</f>
        <v>299</v>
      </c>
      <c r="M3069" s="80" t="str">
        <f aca="false">IF(OR(A3069="Insumo",A3069="Composição Auxiliar"),J3069,"")</f>
        <v/>
      </c>
      <c r="N3069" s="81" t="str">
        <f aca="false">IF(E3069="Mão de Obra",J3069,"")</f>
        <v/>
      </c>
      <c r="O3069" s="81" t="str">
        <f aca="false">IF(N3069&lt;&gt;"","",M3069)</f>
        <v/>
      </c>
      <c r="P3069" s="82" t="str">
        <f aca="false">IF(A3069="Composição",B3069,"")</f>
        <v/>
      </c>
      <c r="Q3069" s="81" t="str">
        <f aca="false">IF(P3069&lt;&gt;"",SUMIF(L3069:L3069,L3069,N3069:N3069),"")</f>
        <v/>
      </c>
      <c r="R3069" s="81" t="str">
        <f aca="false">IF(P3069&lt;&gt;"",SUMIF(L3069:L3069,L3069,O3069:O3069),"")</f>
        <v/>
      </c>
    </row>
    <row r="3070" customFormat="false" ht="38.25" hidden="false" customHeight="true" outlineLevel="0" collapsed="false">
      <c r="A3070" s="86" t="s">
        <v>663</v>
      </c>
      <c r="B3070" s="87" t="s">
        <v>1010</v>
      </c>
      <c r="C3070" s="86" t="s">
        <v>664</v>
      </c>
      <c r="D3070" s="86" t="s">
        <v>1011</v>
      </c>
      <c r="E3070" s="86" t="s">
        <v>691</v>
      </c>
      <c r="F3070" s="86"/>
      <c r="G3070" s="88" t="s">
        <v>699</v>
      </c>
      <c r="H3070" s="89" t="n">
        <v>1</v>
      </c>
      <c r="I3070" s="90" t="n">
        <f aca="false">SUMIF(L:L,$L3070,M:M)</f>
        <v>0.32</v>
      </c>
      <c r="J3070" s="90" t="n">
        <f aca="false">TRUNC(H3070*I3070,2)</f>
        <v>0.32</v>
      </c>
      <c r="L3070" s="63" t="n">
        <f aca="false">IF(AND(A3071&lt;&gt;"",A3070=""),L3069+1,L3069)</f>
        <v>299</v>
      </c>
      <c r="M3070" s="80" t="str">
        <f aca="false">IF(OR(A3070="Insumo",A3070="Composição Auxiliar"),J3070,"")</f>
        <v/>
      </c>
      <c r="N3070" s="81" t="str">
        <f aca="false">IF(E3070="Mão de Obra",J3070,"")</f>
        <v/>
      </c>
      <c r="O3070" s="81" t="str">
        <f aca="false">IF(N3070&lt;&gt;"","",M3070)</f>
        <v/>
      </c>
      <c r="P3070" s="82" t="str">
        <f aca="false">IF(A3070="Composição",B3070,"")</f>
        <v> 88831 </v>
      </c>
      <c r="Q3070" s="81" t="n">
        <f aca="false">IF(P3070&lt;&gt;"",SUMIF(L3070:L3070,L3070,N3070:N3070),"")</f>
        <v>0</v>
      </c>
      <c r="R3070" s="81" t="n">
        <f aca="false">IF(P3070&lt;&gt;"",SUMIF(L3070:L3070,L3070,O3070:O3070),"")</f>
        <v>0</v>
      </c>
    </row>
    <row r="3071" customFormat="false" ht="38.25" hidden="false" customHeight="true" outlineLevel="0" collapsed="false">
      <c r="A3071" s="91" t="s">
        <v>668</v>
      </c>
      <c r="B3071" s="92" t="s">
        <v>1868</v>
      </c>
      <c r="C3071" s="91" t="s">
        <v>664</v>
      </c>
      <c r="D3071" s="91" t="s">
        <v>1869</v>
      </c>
      <c r="E3071" s="91" t="s">
        <v>691</v>
      </c>
      <c r="F3071" s="91"/>
      <c r="G3071" s="93" t="s">
        <v>672</v>
      </c>
      <c r="H3071" s="94" t="n">
        <v>1</v>
      </c>
      <c r="I3071" s="95" t="n">
        <f aca="false">SUMIFS(J:J,A:A,"Composição",B:B,$B3071)</f>
        <v>0.29</v>
      </c>
      <c r="J3071" s="95" t="n">
        <f aca="false">TRUNC(H3071*I3071,2)</f>
        <v>0.29</v>
      </c>
      <c r="L3071" s="63" t="n">
        <f aca="false">IF(AND(A3072&lt;&gt;"",A3071=""),L3070+1,L3070)</f>
        <v>299</v>
      </c>
      <c r="M3071" s="80" t="n">
        <f aca="false">IF(OR(A3071="Insumo",A3071="Composição Auxiliar"),J3071,"")</f>
        <v>0.29</v>
      </c>
      <c r="N3071" s="81" t="str">
        <f aca="false">IF(E3071="Mão de Obra",J3071,"")</f>
        <v/>
      </c>
      <c r="O3071" s="81" t="n">
        <f aca="false">IF(N3071&lt;&gt;"","",M3071)</f>
        <v>0.29</v>
      </c>
      <c r="P3071" s="82" t="str">
        <f aca="false">IF(A3071="Composição",B3071,"")</f>
        <v/>
      </c>
      <c r="Q3071" s="81" t="str">
        <f aca="false">IF(P3071&lt;&gt;"",SUMIF(L3071:L3071,L3071,N3071:N3071),"")</f>
        <v/>
      </c>
      <c r="R3071" s="81" t="str">
        <f aca="false">IF(P3071&lt;&gt;"",SUMIF(L3071:L3071,L3071,O3071:O3071),"")</f>
        <v/>
      </c>
    </row>
    <row r="3072" customFormat="false" ht="38.25" hidden="false" customHeight="true" outlineLevel="0" collapsed="false">
      <c r="A3072" s="91" t="s">
        <v>668</v>
      </c>
      <c r="B3072" s="92" t="s">
        <v>1870</v>
      </c>
      <c r="C3072" s="91" t="s">
        <v>664</v>
      </c>
      <c r="D3072" s="91" t="s">
        <v>1871</v>
      </c>
      <c r="E3072" s="91" t="s">
        <v>691</v>
      </c>
      <c r="F3072" s="91"/>
      <c r="G3072" s="93" t="s">
        <v>672</v>
      </c>
      <c r="H3072" s="94" t="n">
        <v>1</v>
      </c>
      <c r="I3072" s="95" t="n">
        <f aca="false">SUMIFS(J:J,A:A,"Composição",B:B,$B3072)</f>
        <v>0.03</v>
      </c>
      <c r="J3072" s="95" t="n">
        <f aca="false">TRUNC(H3072*I3072,2)</f>
        <v>0.03</v>
      </c>
      <c r="L3072" s="63" t="n">
        <f aca="false">IF(AND(A3073&lt;&gt;"",A3072=""),L3071+1,L3071)</f>
        <v>299</v>
      </c>
      <c r="M3072" s="80" t="n">
        <f aca="false">IF(OR(A3072="Insumo",A3072="Composição Auxiliar"),J3072,"")</f>
        <v>0.03</v>
      </c>
      <c r="N3072" s="81" t="str">
        <f aca="false">IF(E3072="Mão de Obra",J3072,"")</f>
        <v/>
      </c>
      <c r="O3072" s="81" t="n">
        <f aca="false">IF(N3072&lt;&gt;"","",M3072)</f>
        <v>0.03</v>
      </c>
      <c r="P3072" s="82" t="str">
        <f aca="false">IF(A3072="Composição",B3072,"")</f>
        <v/>
      </c>
      <c r="Q3072" s="81" t="str">
        <f aca="false">IF(P3072&lt;&gt;"",SUMIF(L3072:L3072,L3072,N3072:N3072),"")</f>
        <v/>
      </c>
      <c r="R3072" s="81" t="str">
        <f aca="false">IF(P3072&lt;&gt;"",SUMIF(L3072:L3072,L3072,O3072:O3072),"")</f>
        <v/>
      </c>
    </row>
    <row r="3073" customFormat="false" ht="14.25" hidden="false" customHeight="false" outlineLevel="0" collapsed="false">
      <c r="A3073" s="102"/>
      <c r="B3073" s="102"/>
      <c r="C3073" s="102"/>
      <c r="D3073" s="102"/>
      <c r="E3073" s="102"/>
      <c r="F3073" s="103"/>
      <c r="G3073" s="102"/>
      <c r="H3073" s="103"/>
      <c r="I3073" s="102"/>
      <c r="J3073" s="103"/>
      <c r="L3073" s="63" t="n">
        <f aca="false">IF(AND(A3074&lt;&gt;"",A3073=""),L3072+1,L3072)</f>
        <v>299</v>
      </c>
      <c r="M3073" s="80" t="str">
        <f aca="false">IF(OR(A3073="Insumo",A3073="Composição Auxiliar"),J3073,"")</f>
        <v/>
      </c>
      <c r="N3073" s="81" t="str">
        <f aca="false">IF(E3073="Mão de Obra",J3073,"")</f>
        <v/>
      </c>
      <c r="O3073" s="81" t="str">
        <f aca="false">IF(N3073&lt;&gt;"","",M3073)</f>
        <v/>
      </c>
      <c r="P3073" s="82" t="str">
        <f aca="false">IF(A3073="Composição",B3073,"")</f>
        <v/>
      </c>
      <c r="Q3073" s="81" t="str">
        <f aca="false">IF(P3073&lt;&gt;"",SUMIF(L3073:L3073,L3073,N3073:N3073),"")</f>
        <v/>
      </c>
      <c r="R3073" s="81" t="str">
        <f aca="false">IF(P3073&lt;&gt;"",SUMIF(L3073:L3073,L3073,O3073:O3073),"")</f>
        <v/>
      </c>
    </row>
    <row r="3074" customFormat="false" ht="15" hidden="false" customHeight="false" outlineLevel="0" collapsed="false">
      <c r="A3074" s="102"/>
      <c r="B3074" s="102"/>
      <c r="C3074" s="102"/>
      <c r="D3074" s="102"/>
      <c r="E3074" s="102"/>
      <c r="F3074" s="103"/>
      <c r="G3074" s="102"/>
      <c r="H3074" s="104"/>
      <c r="I3074" s="104"/>
      <c r="J3074" s="103"/>
      <c r="L3074" s="63" t="n">
        <f aca="false">IF(AND(A3075&lt;&gt;"",A3074=""),L3073+1,L3073)</f>
        <v>299</v>
      </c>
      <c r="M3074" s="80" t="str">
        <f aca="false">IF(OR(A3074="Insumo",A3074="Composição Auxiliar"),J3074,"")</f>
        <v/>
      </c>
      <c r="N3074" s="81" t="str">
        <f aca="false">IF(E3074="Mão de Obra",J3074,"")</f>
        <v/>
      </c>
      <c r="O3074" s="81" t="str">
        <f aca="false">IF(N3074&lt;&gt;"","",M3074)</f>
        <v/>
      </c>
      <c r="P3074" s="82" t="str">
        <f aca="false">IF(A3074="Composição",B3074,"")</f>
        <v/>
      </c>
      <c r="Q3074" s="81" t="str">
        <f aca="false">IF(P3074&lt;&gt;"",SUMIF(L3074:L3074,L3074,N3074:N3074),"")</f>
        <v/>
      </c>
      <c r="R3074" s="81" t="str">
        <f aca="false">IF(P3074&lt;&gt;"",SUMIF(L3074:L3074,L3074,O3074:O3074),"")</f>
        <v/>
      </c>
    </row>
    <row r="3075" customFormat="false" ht="15" hidden="false" customHeight="false" outlineLevel="0" collapsed="false">
      <c r="A3075" s="108"/>
      <c r="B3075" s="108"/>
      <c r="C3075" s="108"/>
      <c r="D3075" s="108"/>
      <c r="E3075" s="108"/>
      <c r="F3075" s="108"/>
      <c r="G3075" s="108"/>
      <c r="H3075" s="108"/>
      <c r="I3075" s="108"/>
      <c r="J3075" s="108"/>
      <c r="L3075" s="63" t="n">
        <f aca="false">IF(AND(A3076&lt;&gt;"",A3075=""),L3074+1,L3074)</f>
        <v>299</v>
      </c>
      <c r="M3075" s="80" t="str">
        <f aca="false">IF(OR(A3075="Insumo",A3075="Composição Auxiliar"),J3075,"")</f>
        <v/>
      </c>
      <c r="N3075" s="81" t="str">
        <f aca="false">IF(E3075="Mão de Obra",J3075,"")</f>
        <v/>
      </c>
      <c r="O3075" s="81" t="str">
        <f aca="false">IF(N3075&lt;&gt;"","",M3075)</f>
        <v/>
      </c>
      <c r="P3075" s="82" t="str">
        <f aca="false">IF(A3075="Composição",B3075,"")</f>
        <v/>
      </c>
      <c r="Q3075" s="81" t="str">
        <f aca="false">IF(P3075&lt;&gt;"",SUMIF(L3075:L3075,L3075,N3075:N3075),"")</f>
        <v/>
      </c>
      <c r="R3075" s="81" t="str">
        <f aca="false">IF(P3075&lt;&gt;"",SUMIF(L3075:L3075,L3075,O3075:O3075),"")</f>
        <v/>
      </c>
    </row>
    <row r="3076" customFormat="false" ht="15" hidden="false" customHeight="true" outlineLevel="0" collapsed="false">
      <c r="A3076" s="83"/>
      <c r="B3076" s="84" t="s">
        <v>655</v>
      </c>
      <c r="C3076" s="83" t="s">
        <v>656</v>
      </c>
      <c r="D3076" s="83" t="s">
        <v>657</v>
      </c>
      <c r="E3076" s="83" t="s">
        <v>658</v>
      </c>
      <c r="F3076" s="83"/>
      <c r="G3076" s="85" t="s">
        <v>659</v>
      </c>
      <c r="H3076" s="84" t="s">
        <v>660</v>
      </c>
      <c r="I3076" s="84" t="s">
        <v>661</v>
      </c>
      <c r="J3076" s="84" t="s">
        <v>662</v>
      </c>
      <c r="L3076" s="63" t="n">
        <f aca="false">IF(AND(A3077&lt;&gt;"",A3076=""),L3075+1,L3075)</f>
        <v>300</v>
      </c>
      <c r="M3076" s="80" t="str">
        <f aca="false">IF(OR(A3076="Insumo",A3076="Composição Auxiliar"),J3076,"")</f>
        <v/>
      </c>
      <c r="N3076" s="81" t="str">
        <f aca="false">IF(E3076="Mão de Obra",J3076,"")</f>
        <v/>
      </c>
      <c r="O3076" s="81" t="str">
        <f aca="false">IF(N3076&lt;&gt;"","",M3076)</f>
        <v/>
      </c>
      <c r="P3076" s="82" t="str">
        <f aca="false">IF(A3076="Composição",B3076,"")</f>
        <v/>
      </c>
      <c r="Q3076" s="81" t="str">
        <f aca="false">IF(P3076&lt;&gt;"",SUMIF(L3076:L3076,L3076,N3076:N3076),"")</f>
        <v/>
      </c>
      <c r="R3076" s="81" t="str">
        <f aca="false">IF(P3076&lt;&gt;"",SUMIF(L3076:L3076,L3076,O3076:O3076),"")</f>
        <v/>
      </c>
    </row>
    <row r="3077" customFormat="false" ht="38.25" hidden="false" customHeight="true" outlineLevel="0" collapsed="false">
      <c r="A3077" s="86" t="s">
        <v>663</v>
      </c>
      <c r="B3077" s="87" t="s">
        <v>1014</v>
      </c>
      <c r="C3077" s="86" t="s">
        <v>664</v>
      </c>
      <c r="D3077" s="86" t="s">
        <v>1015</v>
      </c>
      <c r="E3077" s="86" t="s">
        <v>691</v>
      </c>
      <c r="F3077" s="86"/>
      <c r="G3077" s="88" t="s">
        <v>692</v>
      </c>
      <c r="H3077" s="89" t="n">
        <v>1</v>
      </c>
      <c r="I3077" s="90" t="n">
        <f aca="false">SUMIF(L:L,$L3077,M:M)</f>
        <v>2</v>
      </c>
      <c r="J3077" s="90" t="n">
        <f aca="false">TRUNC(H3077*I3077,2)</f>
        <v>2</v>
      </c>
      <c r="L3077" s="63" t="n">
        <f aca="false">IF(AND(A3078&lt;&gt;"",A3077=""),L3076+1,L3076)</f>
        <v>300</v>
      </c>
      <c r="M3077" s="80" t="str">
        <f aca="false">IF(OR(A3077="Insumo",A3077="Composição Auxiliar"),J3077,"")</f>
        <v/>
      </c>
      <c r="N3077" s="81" t="str">
        <f aca="false">IF(E3077="Mão de Obra",J3077,"")</f>
        <v/>
      </c>
      <c r="O3077" s="81" t="str">
        <f aca="false">IF(N3077&lt;&gt;"","",M3077)</f>
        <v/>
      </c>
      <c r="P3077" s="82" t="str">
        <f aca="false">IF(A3077="Composição",B3077,"")</f>
        <v> 88830 </v>
      </c>
      <c r="Q3077" s="81" t="n">
        <f aca="false">IF(P3077&lt;&gt;"",SUMIF(L3077:L3077,L3077,N3077:N3077),"")</f>
        <v>0</v>
      </c>
      <c r="R3077" s="81" t="n">
        <f aca="false">IF(P3077&lt;&gt;"",SUMIF(L3077:L3077,L3077,O3077:O3077),"")</f>
        <v>0</v>
      </c>
    </row>
    <row r="3078" customFormat="false" ht="38.25" hidden="false" customHeight="true" outlineLevel="0" collapsed="false">
      <c r="A3078" s="91" t="s">
        <v>668</v>
      </c>
      <c r="B3078" s="92" t="s">
        <v>1870</v>
      </c>
      <c r="C3078" s="91" t="s">
        <v>664</v>
      </c>
      <c r="D3078" s="91" t="s">
        <v>1871</v>
      </c>
      <c r="E3078" s="91" t="s">
        <v>691</v>
      </c>
      <c r="F3078" s="91"/>
      <c r="G3078" s="93" t="s">
        <v>672</v>
      </c>
      <c r="H3078" s="94" t="n">
        <v>1</v>
      </c>
      <c r="I3078" s="95" t="n">
        <f aca="false">SUMIFS(J:J,A:A,"Composição",B:B,$B3078)</f>
        <v>0.03</v>
      </c>
      <c r="J3078" s="95" t="n">
        <f aca="false">TRUNC(H3078*I3078,2)</f>
        <v>0.03</v>
      </c>
      <c r="L3078" s="63" t="n">
        <f aca="false">IF(AND(A3079&lt;&gt;"",A3078=""),L3077+1,L3077)</f>
        <v>300</v>
      </c>
      <c r="M3078" s="80" t="n">
        <f aca="false">IF(OR(A3078="Insumo",A3078="Composição Auxiliar"),J3078,"")</f>
        <v>0.03</v>
      </c>
      <c r="N3078" s="81" t="str">
        <f aca="false">IF(E3078="Mão de Obra",J3078,"")</f>
        <v/>
      </c>
      <c r="O3078" s="81" t="n">
        <f aca="false">IF(N3078&lt;&gt;"","",M3078)</f>
        <v>0.03</v>
      </c>
      <c r="P3078" s="82" t="str">
        <f aca="false">IF(A3078="Composição",B3078,"")</f>
        <v/>
      </c>
      <c r="Q3078" s="81" t="str">
        <f aca="false">IF(P3078&lt;&gt;"",SUMIF(L3078:L3078,L3078,N3078:N3078),"")</f>
        <v/>
      </c>
      <c r="R3078" s="81" t="str">
        <f aca="false">IF(P3078&lt;&gt;"",SUMIF(L3078:L3078,L3078,O3078:O3078),"")</f>
        <v/>
      </c>
    </row>
    <row r="3079" customFormat="false" ht="38.25" hidden="false" customHeight="true" outlineLevel="0" collapsed="false">
      <c r="A3079" s="91" t="s">
        <v>668</v>
      </c>
      <c r="B3079" s="92" t="s">
        <v>1872</v>
      </c>
      <c r="C3079" s="91" t="s">
        <v>664</v>
      </c>
      <c r="D3079" s="91" t="s">
        <v>1873</v>
      </c>
      <c r="E3079" s="91" t="s">
        <v>691</v>
      </c>
      <c r="F3079" s="91"/>
      <c r="G3079" s="93" t="s">
        <v>672</v>
      </c>
      <c r="H3079" s="94" t="n">
        <v>1</v>
      </c>
      <c r="I3079" s="95" t="n">
        <f aca="false">SUMIFS(J:J,A:A,"Composição",B:B,$B3079)</f>
        <v>0.31</v>
      </c>
      <c r="J3079" s="95" t="n">
        <f aca="false">TRUNC(H3079*I3079,2)</f>
        <v>0.31</v>
      </c>
      <c r="L3079" s="63" t="n">
        <f aca="false">IF(AND(A3080&lt;&gt;"",A3079=""),L3078+1,L3078)</f>
        <v>300</v>
      </c>
      <c r="M3079" s="80" t="n">
        <f aca="false">IF(OR(A3079="Insumo",A3079="Composição Auxiliar"),J3079,"")</f>
        <v>0.31</v>
      </c>
      <c r="N3079" s="81" t="str">
        <f aca="false">IF(E3079="Mão de Obra",J3079,"")</f>
        <v/>
      </c>
      <c r="O3079" s="81" t="n">
        <f aca="false">IF(N3079&lt;&gt;"","",M3079)</f>
        <v>0.31</v>
      </c>
      <c r="P3079" s="82" t="str">
        <f aca="false">IF(A3079="Composição",B3079,"")</f>
        <v/>
      </c>
      <c r="Q3079" s="81" t="str">
        <f aca="false">IF(P3079&lt;&gt;"",SUMIF(L3079:L3079,L3079,N3079:N3079),"")</f>
        <v/>
      </c>
      <c r="R3079" s="81" t="str">
        <f aca="false">IF(P3079&lt;&gt;"",SUMIF(L3079:L3079,L3079,O3079:O3079),"")</f>
        <v/>
      </c>
    </row>
    <row r="3080" customFormat="false" ht="38.25" hidden="false" customHeight="true" outlineLevel="0" collapsed="false">
      <c r="A3080" s="91" t="s">
        <v>668</v>
      </c>
      <c r="B3080" s="92" t="s">
        <v>1868</v>
      </c>
      <c r="C3080" s="91" t="s">
        <v>664</v>
      </c>
      <c r="D3080" s="91" t="s">
        <v>1869</v>
      </c>
      <c r="E3080" s="91" t="s">
        <v>691</v>
      </c>
      <c r="F3080" s="91"/>
      <c r="G3080" s="93" t="s">
        <v>672</v>
      </c>
      <c r="H3080" s="94" t="n">
        <v>1</v>
      </c>
      <c r="I3080" s="95" t="n">
        <f aca="false">SUMIFS(J:J,A:A,"Composição",B:B,$B3080)</f>
        <v>0.29</v>
      </c>
      <c r="J3080" s="95" t="n">
        <f aca="false">TRUNC(H3080*I3080,2)</f>
        <v>0.29</v>
      </c>
      <c r="L3080" s="63" t="n">
        <f aca="false">IF(AND(A3081&lt;&gt;"",A3080=""),L3079+1,L3079)</f>
        <v>300</v>
      </c>
      <c r="M3080" s="80" t="n">
        <f aca="false">IF(OR(A3080="Insumo",A3080="Composição Auxiliar"),J3080,"")</f>
        <v>0.29</v>
      </c>
      <c r="N3080" s="81" t="str">
        <f aca="false">IF(E3080="Mão de Obra",J3080,"")</f>
        <v/>
      </c>
      <c r="O3080" s="81" t="n">
        <f aca="false">IF(N3080&lt;&gt;"","",M3080)</f>
        <v>0.29</v>
      </c>
      <c r="P3080" s="82" t="str">
        <f aca="false">IF(A3080="Composição",B3080,"")</f>
        <v/>
      </c>
      <c r="Q3080" s="81" t="str">
        <f aca="false">IF(P3080&lt;&gt;"",SUMIF(L3080:L3080,L3080,N3080:N3080),"")</f>
        <v/>
      </c>
      <c r="R3080" s="81" t="str">
        <f aca="false">IF(P3080&lt;&gt;"",SUMIF(L3080:L3080,L3080,O3080:O3080),"")</f>
        <v/>
      </c>
    </row>
    <row r="3081" customFormat="false" ht="38.25" hidden="false" customHeight="true" outlineLevel="0" collapsed="false">
      <c r="A3081" s="91" t="s">
        <v>668</v>
      </c>
      <c r="B3081" s="92" t="s">
        <v>1874</v>
      </c>
      <c r="C3081" s="91" t="s">
        <v>664</v>
      </c>
      <c r="D3081" s="91" t="s">
        <v>1875</v>
      </c>
      <c r="E3081" s="91" t="s">
        <v>691</v>
      </c>
      <c r="F3081" s="91"/>
      <c r="G3081" s="93" t="s">
        <v>672</v>
      </c>
      <c r="H3081" s="94" t="n">
        <v>1</v>
      </c>
      <c r="I3081" s="95" t="n">
        <f aca="false">SUMIFS(J:J,A:A,"Composição",B:B,$B3081)</f>
        <v>1.37</v>
      </c>
      <c r="J3081" s="95" t="n">
        <f aca="false">TRUNC(H3081*I3081,2)</f>
        <v>1.37</v>
      </c>
      <c r="L3081" s="63" t="n">
        <f aca="false">IF(AND(A3082&lt;&gt;"",A3081=""),L3080+1,L3080)</f>
        <v>300</v>
      </c>
      <c r="M3081" s="80" t="n">
        <f aca="false">IF(OR(A3081="Insumo",A3081="Composição Auxiliar"),J3081,"")</f>
        <v>1.37</v>
      </c>
      <c r="N3081" s="81" t="str">
        <f aca="false">IF(E3081="Mão de Obra",J3081,"")</f>
        <v/>
      </c>
      <c r="O3081" s="81" t="n">
        <f aca="false">IF(N3081&lt;&gt;"","",M3081)</f>
        <v>1.37</v>
      </c>
      <c r="P3081" s="82" t="str">
        <f aca="false">IF(A3081="Composição",B3081,"")</f>
        <v/>
      </c>
      <c r="Q3081" s="81" t="str">
        <f aca="false">IF(P3081&lt;&gt;"",SUMIF(L3081:L3081,L3081,N3081:N3081),"")</f>
        <v/>
      </c>
      <c r="R3081" s="81" t="str">
        <f aca="false">IF(P3081&lt;&gt;"",SUMIF(L3081:L3081,L3081,O3081:O3081),"")</f>
        <v/>
      </c>
    </row>
    <row r="3082" customFormat="false" ht="14.25" hidden="false" customHeight="false" outlineLevel="0" collapsed="false">
      <c r="A3082" s="102"/>
      <c r="B3082" s="102"/>
      <c r="C3082" s="102"/>
      <c r="D3082" s="102"/>
      <c r="E3082" s="102"/>
      <c r="F3082" s="103"/>
      <c r="G3082" s="102"/>
      <c r="H3082" s="103"/>
      <c r="I3082" s="102"/>
      <c r="J3082" s="103"/>
      <c r="L3082" s="63" t="n">
        <f aca="false">IF(AND(A3083&lt;&gt;"",A3082=""),L3081+1,L3081)</f>
        <v>300</v>
      </c>
      <c r="M3082" s="80" t="str">
        <f aca="false">IF(OR(A3082="Insumo",A3082="Composição Auxiliar"),J3082,"")</f>
        <v/>
      </c>
      <c r="N3082" s="81" t="str">
        <f aca="false">IF(E3082="Mão de Obra",J3082,"")</f>
        <v/>
      </c>
      <c r="O3082" s="81" t="str">
        <f aca="false">IF(N3082&lt;&gt;"","",M3082)</f>
        <v/>
      </c>
      <c r="P3082" s="82" t="str">
        <f aca="false">IF(A3082="Composição",B3082,"")</f>
        <v/>
      </c>
      <c r="Q3082" s="81" t="str">
        <f aca="false">IF(P3082&lt;&gt;"",SUMIF(L3082:L3082,L3082,N3082:N3082),"")</f>
        <v/>
      </c>
      <c r="R3082" s="81" t="str">
        <f aca="false">IF(P3082&lt;&gt;"",SUMIF(L3082:L3082,L3082,O3082:O3082),"")</f>
        <v/>
      </c>
    </row>
    <row r="3083" customFormat="false" ht="15" hidden="false" customHeight="false" outlineLevel="0" collapsed="false">
      <c r="A3083" s="102"/>
      <c r="B3083" s="102"/>
      <c r="C3083" s="102"/>
      <c r="D3083" s="102"/>
      <c r="E3083" s="102"/>
      <c r="F3083" s="103"/>
      <c r="G3083" s="102"/>
      <c r="H3083" s="104"/>
      <c r="I3083" s="104"/>
      <c r="J3083" s="103"/>
      <c r="L3083" s="63" t="n">
        <f aca="false">IF(AND(A3084&lt;&gt;"",A3083=""),L3082+1,L3082)</f>
        <v>300</v>
      </c>
      <c r="M3083" s="80" t="str">
        <f aca="false">IF(OR(A3083="Insumo",A3083="Composição Auxiliar"),J3083,"")</f>
        <v/>
      </c>
      <c r="N3083" s="81" t="str">
        <f aca="false">IF(E3083="Mão de Obra",J3083,"")</f>
        <v/>
      </c>
      <c r="O3083" s="81" t="str">
        <f aca="false">IF(N3083&lt;&gt;"","",M3083)</f>
        <v/>
      </c>
      <c r="P3083" s="82" t="str">
        <f aca="false">IF(A3083="Composição",B3083,"")</f>
        <v/>
      </c>
      <c r="Q3083" s="81" t="str">
        <f aca="false">IF(P3083&lt;&gt;"",SUMIF(L3083:L3083,L3083,N3083:N3083),"")</f>
        <v/>
      </c>
      <c r="R3083" s="81" t="str">
        <f aca="false">IF(P3083&lt;&gt;"",SUMIF(L3083:L3083,L3083,O3083:O3083),"")</f>
        <v/>
      </c>
    </row>
    <row r="3084" customFormat="false" ht="15" hidden="false" customHeight="false" outlineLevel="0" collapsed="false">
      <c r="A3084" s="108"/>
      <c r="B3084" s="108"/>
      <c r="C3084" s="108"/>
      <c r="D3084" s="108"/>
      <c r="E3084" s="108"/>
      <c r="F3084" s="108"/>
      <c r="G3084" s="108"/>
      <c r="H3084" s="108"/>
      <c r="I3084" s="108"/>
      <c r="J3084" s="108"/>
      <c r="L3084" s="63" t="n">
        <f aca="false">IF(AND(A3085&lt;&gt;"",A3084=""),L3083+1,L3083)</f>
        <v>300</v>
      </c>
      <c r="M3084" s="80" t="str">
        <f aca="false">IF(OR(A3084="Insumo",A3084="Composição Auxiliar"),J3084,"")</f>
        <v/>
      </c>
      <c r="N3084" s="81" t="str">
        <f aca="false">IF(E3084="Mão de Obra",J3084,"")</f>
        <v/>
      </c>
      <c r="O3084" s="81" t="str">
        <f aca="false">IF(N3084&lt;&gt;"","",M3084)</f>
        <v/>
      </c>
      <c r="P3084" s="82" t="str">
        <f aca="false">IF(A3084="Composição",B3084,"")</f>
        <v/>
      </c>
      <c r="Q3084" s="81" t="str">
        <f aca="false">IF(P3084&lt;&gt;"",SUMIF(L3084:L3084,L3084,N3084:N3084),"")</f>
        <v/>
      </c>
      <c r="R3084" s="81" t="str">
        <f aca="false">IF(P3084&lt;&gt;"",SUMIF(L3084:L3084,L3084,O3084:O3084),"")</f>
        <v/>
      </c>
    </row>
    <row r="3085" customFormat="false" ht="15" hidden="false" customHeight="true" outlineLevel="0" collapsed="false">
      <c r="A3085" s="83"/>
      <c r="B3085" s="84" t="s">
        <v>655</v>
      </c>
      <c r="C3085" s="83" t="s">
        <v>656</v>
      </c>
      <c r="D3085" s="83" t="s">
        <v>657</v>
      </c>
      <c r="E3085" s="83" t="s">
        <v>658</v>
      </c>
      <c r="F3085" s="83"/>
      <c r="G3085" s="85" t="s">
        <v>659</v>
      </c>
      <c r="H3085" s="84" t="s">
        <v>660</v>
      </c>
      <c r="I3085" s="84" t="s">
        <v>661</v>
      </c>
      <c r="J3085" s="84" t="s">
        <v>662</v>
      </c>
      <c r="L3085" s="63" t="n">
        <f aca="false">IF(AND(A3086&lt;&gt;"",A3085=""),L3084+1,L3084)</f>
        <v>301</v>
      </c>
      <c r="M3085" s="80" t="str">
        <f aca="false">IF(OR(A3085="Insumo",A3085="Composição Auxiliar"),J3085,"")</f>
        <v/>
      </c>
      <c r="N3085" s="81" t="str">
        <f aca="false">IF(E3085="Mão de Obra",J3085,"")</f>
        <v/>
      </c>
      <c r="O3085" s="81" t="str">
        <f aca="false">IF(N3085&lt;&gt;"","",M3085)</f>
        <v/>
      </c>
      <c r="P3085" s="82" t="str">
        <f aca="false">IF(A3085="Composição",B3085,"")</f>
        <v/>
      </c>
      <c r="Q3085" s="81" t="str">
        <f aca="false">IF(P3085&lt;&gt;"",SUMIF(L3085:L3085,L3085,N3085:N3085),"")</f>
        <v/>
      </c>
      <c r="R3085" s="81" t="str">
        <f aca="false">IF(P3085&lt;&gt;"",SUMIF(L3085:L3085,L3085,O3085:O3085),"")</f>
        <v/>
      </c>
    </row>
    <row r="3086" customFormat="false" ht="38.25" hidden="false" customHeight="true" outlineLevel="0" collapsed="false">
      <c r="A3086" s="86" t="s">
        <v>663</v>
      </c>
      <c r="B3086" s="87" t="s">
        <v>1868</v>
      </c>
      <c r="C3086" s="86" t="s">
        <v>664</v>
      </c>
      <c r="D3086" s="86" t="s">
        <v>1869</v>
      </c>
      <c r="E3086" s="86" t="s">
        <v>691</v>
      </c>
      <c r="F3086" s="86"/>
      <c r="G3086" s="88" t="s">
        <v>672</v>
      </c>
      <c r="H3086" s="89" t="n">
        <v>1</v>
      </c>
      <c r="I3086" s="90" t="n">
        <f aca="false">SUMIF(L:L,$L3086,M:M)</f>
        <v>0.29</v>
      </c>
      <c r="J3086" s="90" t="n">
        <f aca="false">TRUNC(H3086*I3086,2)</f>
        <v>0.29</v>
      </c>
      <c r="L3086" s="63" t="n">
        <f aca="false">IF(AND(A3087&lt;&gt;"",A3086=""),L3085+1,L3085)</f>
        <v>301</v>
      </c>
      <c r="M3086" s="80" t="str">
        <f aca="false">IF(OR(A3086="Insumo",A3086="Composição Auxiliar"),J3086,"")</f>
        <v/>
      </c>
      <c r="N3086" s="81" t="str">
        <f aca="false">IF(E3086="Mão de Obra",J3086,"")</f>
        <v/>
      </c>
      <c r="O3086" s="81" t="str">
        <f aca="false">IF(N3086&lt;&gt;"","",M3086)</f>
        <v/>
      </c>
      <c r="P3086" s="82" t="str">
        <f aca="false">IF(A3086="Composição",B3086,"")</f>
        <v> 88826 </v>
      </c>
      <c r="Q3086" s="81" t="n">
        <f aca="false">IF(P3086&lt;&gt;"",SUMIF(L3086:L3086,L3086,N3086:N3086),"")</f>
        <v>0</v>
      </c>
      <c r="R3086" s="81" t="n">
        <f aca="false">IF(P3086&lt;&gt;"",SUMIF(L3086:L3086,L3086,O3086:O3086),"")</f>
        <v>0</v>
      </c>
    </row>
    <row r="3087" customFormat="false" ht="38.25" hidden="false" customHeight="false" outlineLevel="0" collapsed="false">
      <c r="A3087" s="96" t="s">
        <v>679</v>
      </c>
      <c r="B3087" s="97" t="s">
        <v>1549</v>
      </c>
      <c r="C3087" s="96" t="str">
        <f aca="false">VLOOKUP(B3087,INSUMOS!$A:$I,2,0)</f>
        <v>SINAPI</v>
      </c>
      <c r="D3087" s="96" t="str">
        <f aca="false">VLOOKUP(B3087,INSUMOS!$A:$I,3,0)</f>
        <v>BETONEIRA CAPACIDADE NOMINAL 400 L, CAPACIDADE DE MISTURA  280 L, MOTOR ELETRICO TRIFASICO 220/380 V POTENCIA 2 CV, SEM CARREGADOR</v>
      </c>
      <c r="E3087" s="98" t="str">
        <f aca="false">VLOOKUP(B3087,INSUMOS!$A:$I,4,0)</f>
        <v>Equipamento</v>
      </c>
      <c r="F3087" s="98"/>
      <c r="G3087" s="99" t="str">
        <f aca="false">VLOOKUP(B3087,INSUMOS!$A:$I,5,0)</f>
        <v>UN</v>
      </c>
      <c r="H3087" s="100" t="n">
        <v>6.4E-005</v>
      </c>
      <c r="I3087" s="101" t="n">
        <f aca="false">VLOOKUP(B3087,INSUMOS!$A:$I,8,0)</f>
        <v>4544.95</v>
      </c>
      <c r="J3087" s="101" t="n">
        <f aca="false">TRUNC(H3087*I3087,2)</f>
        <v>0.29</v>
      </c>
      <c r="L3087" s="63" t="n">
        <f aca="false">IF(AND(A3088&lt;&gt;"",A3087=""),L3086+1,L3086)</f>
        <v>301</v>
      </c>
      <c r="M3087" s="80" t="n">
        <f aca="false">IF(OR(A3087="Insumo",A3087="Composição Auxiliar"),J3087,"")</f>
        <v>0.29</v>
      </c>
      <c r="N3087" s="81" t="str">
        <f aca="false">IF(E3087="Mão de Obra",J3087,"")</f>
        <v/>
      </c>
      <c r="O3087" s="81" t="n">
        <f aca="false">IF(N3087&lt;&gt;"","",M3087)</f>
        <v>0.29</v>
      </c>
      <c r="P3087" s="82" t="str">
        <f aca="false">IF(A3087="Composição",B3087,"")</f>
        <v/>
      </c>
      <c r="Q3087" s="81" t="str">
        <f aca="false">IF(P3087&lt;&gt;"",SUMIF(L3087:L3087,L3087,N3087:N3087),"")</f>
        <v/>
      </c>
      <c r="R3087" s="81" t="str">
        <f aca="false">IF(P3087&lt;&gt;"",SUMIF(L3087:L3087,L3087,O3087:O3087),"")</f>
        <v/>
      </c>
    </row>
    <row r="3088" customFormat="false" ht="14.25" hidden="false" customHeight="false" outlineLevel="0" collapsed="false">
      <c r="A3088" s="102"/>
      <c r="B3088" s="102"/>
      <c r="C3088" s="102"/>
      <c r="D3088" s="102"/>
      <c r="E3088" s="102"/>
      <c r="F3088" s="103"/>
      <c r="G3088" s="102"/>
      <c r="H3088" s="103"/>
      <c r="I3088" s="102"/>
      <c r="J3088" s="103"/>
      <c r="L3088" s="63" t="n">
        <f aca="false">IF(AND(A3089&lt;&gt;"",A3088=""),L3087+1,L3087)</f>
        <v>301</v>
      </c>
      <c r="M3088" s="80" t="str">
        <f aca="false">IF(OR(A3088="Insumo",A3088="Composição Auxiliar"),J3088,"")</f>
        <v/>
      </c>
      <c r="N3088" s="81" t="str">
        <f aca="false">IF(E3088="Mão de Obra",J3088,"")</f>
        <v/>
      </c>
      <c r="O3088" s="81" t="str">
        <f aca="false">IF(N3088&lt;&gt;"","",M3088)</f>
        <v/>
      </c>
      <c r="P3088" s="82" t="str">
        <f aca="false">IF(A3088="Composição",B3088,"")</f>
        <v/>
      </c>
      <c r="Q3088" s="81" t="str">
        <f aca="false">IF(P3088&lt;&gt;"",SUMIF(L3088:L3088,L3088,N3088:N3088),"")</f>
        <v/>
      </c>
      <c r="R3088" s="81" t="str">
        <f aca="false">IF(P3088&lt;&gt;"",SUMIF(L3088:L3088,L3088,O3088:O3088),"")</f>
        <v/>
      </c>
    </row>
    <row r="3089" customFormat="false" ht="15" hidden="false" customHeight="false" outlineLevel="0" collapsed="false">
      <c r="A3089" s="102"/>
      <c r="B3089" s="102"/>
      <c r="C3089" s="102"/>
      <c r="D3089" s="102"/>
      <c r="E3089" s="102"/>
      <c r="F3089" s="103"/>
      <c r="G3089" s="102"/>
      <c r="H3089" s="104"/>
      <c r="I3089" s="104"/>
      <c r="J3089" s="103"/>
      <c r="L3089" s="63" t="n">
        <f aca="false">IF(AND(A3090&lt;&gt;"",A3089=""),L3088+1,L3088)</f>
        <v>301</v>
      </c>
      <c r="M3089" s="80" t="str">
        <f aca="false">IF(OR(A3089="Insumo",A3089="Composição Auxiliar"),J3089,"")</f>
        <v/>
      </c>
      <c r="N3089" s="81" t="str">
        <f aca="false">IF(E3089="Mão de Obra",J3089,"")</f>
        <v/>
      </c>
      <c r="O3089" s="81" t="str">
        <f aca="false">IF(N3089&lt;&gt;"","",M3089)</f>
        <v/>
      </c>
      <c r="P3089" s="82" t="str">
        <f aca="false">IF(A3089="Composição",B3089,"")</f>
        <v/>
      </c>
      <c r="Q3089" s="81" t="str">
        <f aca="false">IF(P3089&lt;&gt;"",SUMIF(L3089:L3089,L3089,N3089:N3089),"")</f>
        <v/>
      </c>
      <c r="R3089" s="81" t="str">
        <f aca="false">IF(P3089&lt;&gt;"",SUMIF(L3089:L3089,L3089,O3089:O3089),"")</f>
        <v/>
      </c>
    </row>
    <row r="3090" customFormat="false" ht="15" hidden="false" customHeight="false" outlineLevel="0" collapsed="false">
      <c r="A3090" s="108"/>
      <c r="B3090" s="108"/>
      <c r="C3090" s="108"/>
      <c r="D3090" s="108"/>
      <c r="E3090" s="108"/>
      <c r="F3090" s="108"/>
      <c r="G3090" s="108"/>
      <c r="H3090" s="108"/>
      <c r="I3090" s="108"/>
      <c r="J3090" s="108"/>
      <c r="L3090" s="63" t="n">
        <f aca="false">IF(AND(A3091&lt;&gt;"",A3090=""),L3089+1,L3089)</f>
        <v>301</v>
      </c>
      <c r="M3090" s="80" t="str">
        <f aca="false">IF(OR(A3090="Insumo",A3090="Composição Auxiliar"),J3090,"")</f>
        <v/>
      </c>
      <c r="N3090" s="81" t="str">
        <f aca="false">IF(E3090="Mão de Obra",J3090,"")</f>
        <v/>
      </c>
      <c r="O3090" s="81" t="str">
        <f aca="false">IF(N3090&lt;&gt;"","",M3090)</f>
        <v/>
      </c>
      <c r="P3090" s="82" t="str">
        <f aca="false">IF(A3090="Composição",B3090,"")</f>
        <v/>
      </c>
      <c r="Q3090" s="81" t="str">
        <f aca="false">IF(P3090&lt;&gt;"",SUMIF(L3090:L3090,L3090,N3090:N3090),"")</f>
        <v/>
      </c>
      <c r="R3090" s="81" t="str">
        <f aca="false">IF(P3090&lt;&gt;"",SUMIF(L3090:L3090,L3090,O3090:O3090),"")</f>
        <v/>
      </c>
    </row>
    <row r="3091" customFormat="false" ht="15" hidden="false" customHeight="true" outlineLevel="0" collapsed="false">
      <c r="A3091" s="83"/>
      <c r="B3091" s="84" t="s">
        <v>655</v>
      </c>
      <c r="C3091" s="83" t="s">
        <v>656</v>
      </c>
      <c r="D3091" s="83" t="s">
        <v>657</v>
      </c>
      <c r="E3091" s="83" t="s">
        <v>658</v>
      </c>
      <c r="F3091" s="83"/>
      <c r="G3091" s="85" t="s">
        <v>659</v>
      </c>
      <c r="H3091" s="84" t="s">
        <v>660</v>
      </c>
      <c r="I3091" s="84" t="s">
        <v>661</v>
      </c>
      <c r="J3091" s="84" t="s">
        <v>662</v>
      </c>
      <c r="L3091" s="63" t="n">
        <f aca="false">IF(AND(A3092&lt;&gt;"",A3091=""),L3090+1,L3090)</f>
        <v>302</v>
      </c>
      <c r="M3091" s="80" t="str">
        <f aca="false">IF(OR(A3091="Insumo",A3091="Composição Auxiliar"),J3091,"")</f>
        <v/>
      </c>
      <c r="N3091" s="81" t="str">
        <f aca="false">IF(E3091="Mão de Obra",J3091,"")</f>
        <v/>
      </c>
      <c r="O3091" s="81" t="str">
        <f aca="false">IF(N3091&lt;&gt;"","",M3091)</f>
        <v/>
      </c>
      <c r="P3091" s="82" t="str">
        <f aca="false">IF(A3091="Composição",B3091,"")</f>
        <v/>
      </c>
      <c r="Q3091" s="81" t="str">
        <f aca="false">IF(P3091&lt;&gt;"",SUMIF(L3091:L3091,L3091,N3091:N3091),"")</f>
        <v/>
      </c>
      <c r="R3091" s="81" t="str">
        <f aca="false">IF(P3091&lt;&gt;"",SUMIF(L3091:L3091,L3091,O3091:O3091),"")</f>
        <v/>
      </c>
    </row>
    <row r="3092" customFormat="false" ht="38.25" hidden="false" customHeight="true" outlineLevel="0" collapsed="false">
      <c r="A3092" s="86" t="s">
        <v>663</v>
      </c>
      <c r="B3092" s="87" t="s">
        <v>1870</v>
      </c>
      <c r="C3092" s="86" t="s">
        <v>664</v>
      </c>
      <c r="D3092" s="86" t="s">
        <v>1871</v>
      </c>
      <c r="E3092" s="86" t="s">
        <v>691</v>
      </c>
      <c r="F3092" s="86"/>
      <c r="G3092" s="88" t="s">
        <v>672</v>
      </c>
      <c r="H3092" s="89" t="n">
        <v>1</v>
      </c>
      <c r="I3092" s="90" t="n">
        <f aca="false">SUMIF(L:L,$L3092,M:M)</f>
        <v>0.03</v>
      </c>
      <c r="J3092" s="90" t="n">
        <f aca="false">TRUNC(H3092*I3092,2)</f>
        <v>0.03</v>
      </c>
      <c r="L3092" s="63" t="n">
        <f aca="false">IF(AND(A3093&lt;&gt;"",A3092=""),L3091+1,L3091)</f>
        <v>302</v>
      </c>
      <c r="M3092" s="80" t="str">
        <f aca="false">IF(OR(A3092="Insumo",A3092="Composição Auxiliar"),J3092,"")</f>
        <v/>
      </c>
      <c r="N3092" s="81" t="str">
        <f aca="false">IF(E3092="Mão de Obra",J3092,"")</f>
        <v/>
      </c>
      <c r="O3092" s="81" t="str">
        <f aca="false">IF(N3092&lt;&gt;"","",M3092)</f>
        <v/>
      </c>
      <c r="P3092" s="82" t="str">
        <f aca="false">IF(A3092="Composição",B3092,"")</f>
        <v> 88827 </v>
      </c>
      <c r="Q3092" s="81" t="n">
        <f aca="false">IF(P3092&lt;&gt;"",SUMIF(L3092:L3092,L3092,N3092:N3092),"")</f>
        <v>0</v>
      </c>
      <c r="R3092" s="81" t="n">
        <f aca="false">IF(P3092&lt;&gt;"",SUMIF(L3092:L3092,L3092,O3092:O3092),"")</f>
        <v>0</v>
      </c>
    </row>
    <row r="3093" customFormat="false" ht="38.25" hidden="false" customHeight="false" outlineLevel="0" collapsed="false">
      <c r="A3093" s="96" t="s">
        <v>679</v>
      </c>
      <c r="B3093" s="97" t="s">
        <v>1549</v>
      </c>
      <c r="C3093" s="96" t="str">
        <f aca="false">VLOOKUP(B3093,INSUMOS!$A:$I,2,0)</f>
        <v>SINAPI</v>
      </c>
      <c r="D3093" s="96" t="str">
        <f aca="false">VLOOKUP(B3093,INSUMOS!$A:$I,3,0)</f>
        <v>BETONEIRA CAPACIDADE NOMINAL 400 L, CAPACIDADE DE MISTURA  280 L, MOTOR ELETRICO TRIFASICO 220/380 V POTENCIA 2 CV, SEM CARREGADOR</v>
      </c>
      <c r="E3093" s="98" t="str">
        <f aca="false">VLOOKUP(B3093,INSUMOS!$A:$I,4,0)</f>
        <v>Equipamento</v>
      </c>
      <c r="F3093" s="98"/>
      <c r="G3093" s="99" t="str">
        <f aca="false">VLOOKUP(B3093,INSUMOS!$A:$I,5,0)</f>
        <v>UN</v>
      </c>
      <c r="H3093" s="100" t="n">
        <v>7.6E-006</v>
      </c>
      <c r="I3093" s="101" t="n">
        <f aca="false">VLOOKUP(B3093,INSUMOS!$A:$I,8,0)</f>
        <v>4544.95</v>
      </c>
      <c r="J3093" s="101" t="n">
        <f aca="false">TRUNC(H3093*I3093,2)</f>
        <v>0.03</v>
      </c>
      <c r="L3093" s="63" t="n">
        <f aca="false">IF(AND(A3094&lt;&gt;"",A3093=""),L3092+1,L3092)</f>
        <v>302</v>
      </c>
      <c r="M3093" s="80" t="n">
        <f aca="false">IF(OR(A3093="Insumo",A3093="Composição Auxiliar"),J3093,"")</f>
        <v>0.03</v>
      </c>
      <c r="N3093" s="81" t="str">
        <f aca="false">IF(E3093="Mão de Obra",J3093,"")</f>
        <v/>
      </c>
      <c r="O3093" s="81" t="n">
        <f aca="false">IF(N3093&lt;&gt;"","",M3093)</f>
        <v>0.03</v>
      </c>
      <c r="P3093" s="82" t="str">
        <f aca="false">IF(A3093="Composição",B3093,"")</f>
        <v/>
      </c>
      <c r="Q3093" s="81" t="str">
        <f aca="false">IF(P3093&lt;&gt;"",SUMIF(L3093:L3093,L3093,N3093:N3093),"")</f>
        <v/>
      </c>
      <c r="R3093" s="81" t="str">
        <f aca="false">IF(P3093&lt;&gt;"",SUMIF(L3093:L3093,L3093,O3093:O3093),"")</f>
        <v/>
      </c>
    </row>
    <row r="3094" customFormat="false" ht="14.25" hidden="false" customHeight="false" outlineLevel="0" collapsed="false">
      <c r="A3094" s="102"/>
      <c r="B3094" s="102"/>
      <c r="C3094" s="102"/>
      <c r="D3094" s="102"/>
      <c r="E3094" s="102"/>
      <c r="F3094" s="103"/>
      <c r="G3094" s="102"/>
      <c r="H3094" s="103"/>
      <c r="I3094" s="102"/>
      <c r="J3094" s="103"/>
      <c r="L3094" s="63" t="n">
        <f aca="false">IF(AND(A3095&lt;&gt;"",A3094=""),L3093+1,L3093)</f>
        <v>302</v>
      </c>
      <c r="M3094" s="80" t="str">
        <f aca="false">IF(OR(A3094="Insumo",A3094="Composição Auxiliar"),J3094,"")</f>
        <v/>
      </c>
      <c r="N3094" s="81" t="str">
        <f aca="false">IF(E3094="Mão de Obra",J3094,"")</f>
        <v/>
      </c>
      <c r="O3094" s="81" t="str">
        <f aca="false">IF(N3094&lt;&gt;"","",M3094)</f>
        <v/>
      </c>
      <c r="P3094" s="82" t="str">
        <f aca="false">IF(A3094="Composição",B3094,"")</f>
        <v/>
      </c>
      <c r="Q3094" s="81" t="str">
        <f aca="false">IF(P3094&lt;&gt;"",SUMIF(L3094:L3094,L3094,N3094:N3094),"")</f>
        <v/>
      </c>
      <c r="R3094" s="81" t="str">
        <f aca="false">IF(P3094&lt;&gt;"",SUMIF(L3094:L3094,L3094,O3094:O3094),"")</f>
        <v/>
      </c>
    </row>
    <row r="3095" customFormat="false" ht="15" hidden="false" customHeight="false" outlineLevel="0" collapsed="false">
      <c r="A3095" s="102"/>
      <c r="B3095" s="102"/>
      <c r="C3095" s="102"/>
      <c r="D3095" s="102"/>
      <c r="E3095" s="102"/>
      <c r="F3095" s="103"/>
      <c r="G3095" s="102"/>
      <c r="H3095" s="104"/>
      <c r="I3095" s="104"/>
      <c r="J3095" s="103"/>
      <c r="L3095" s="63" t="n">
        <f aca="false">IF(AND(A3096&lt;&gt;"",A3095=""),L3094+1,L3094)</f>
        <v>302</v>
      </c>
      <c r="M3095" s="80" t="str">
        <f aca="false">IF(OR(A3095="Insumo",A3095="Composição Auxiliar"),J3095,"")</f>
        <v/>
      </c>
      <c r="N3095" s="81" t="str">
        <f aca="false">IF(E3095="Mão de Obra",J3095,"")</f>
        <v/>
      </c>
      <c r="O3095" s="81" t="str">
        <f aca="false">IF(N3095&lt;&gt;"","",M3095)</f>
        <v/>
      </c>
      <c r="P3095" s="82" t="str">
        <f aca="false">IF(A3095="Composição",B3095,"")</f>
        <v/>
      </c>
      <c r="Q3095" s="81" t="str">
        <f aca="false">IF(P3095&lt;&gt;"",SUMIF(L3095:L3095,L3095,N3095:N3095),"")</f>
        <v/>
      </c>
      <c r="R3095" s="81" t="str">
        <f aca="false">IF(P3095&lt;&gt;"",SUMIF(L3095:L3095,L3095,O3095:O3095),"")</f>
        <v/>
      </c>
    </row>
    <row r="3096" customFormat="false" ht="15" hidden="false" customHeight="false" outlineLevel="0" collapsed="false">
      <c r="A3096" s="108"/>
      <c r="B3096" s="108"/>
      <c r="C3096" s="108"/>
      <c r="D3096" s="108"/>
      <c r="E3096" s="108"/>
      <c r="F3096" s="108"/>
      <c r="G3096" s="108"/>
      <c r="H3096" s="108"/>
      <c r="I3096" s="108"/>
      <c r="J3096" s="108"/>
      <c r="L3096" s="63" t="n">
        <f aca="false">IF(AND(A3097&lt;&gt;"",A3096=""),L3095+1,L3095)</f>
        <v>302</v>
      </c>
      <c r="M3096" s="80" t="str">
        <f aca="false">IF(OR(A3096="Insumo",A3096="Composição Auxiliar"),J3096,"")</f>
        <v/>
      </c>
      <c r="N3096" s="81" t="str">
        <f aca="false">IF(E3096="Mão de Obra",J3096,"")</f>
        <v/>
      </c>
      <c r="O3096" s="81" t="str">
        <f aca="false">IF(N3096&lt;&gt;"","",M3096)</f>
        <v/>
      </c>
      <c r="P3096" s="82" t="str">
        <f aca="false">IF(A3096="Composição",B3096,"")</f>
        <v/>
      </c>
      <c r="Q3096" s="81" t="str">
        <f aca="false">IF(P3096&lt;&gt;"",SUMIF(L3096:L3096,L3096,N3096:N3096),"")</f>
        <v/>
      </c>
      <c r="R3096" s="81" t="str">
        <f aca="false">IF(P3096&lt;&gt;"",SUMIF(L3096:L3096,L3096,O3096:O3096),"")</f>
        <v/>
      </c>
    </row>
    <row r="3097" customFormat="false" ht="15" hidden="false" customHeight="true" outlineLevel="0" collapsed="false">
      <c r="A3097" s="83"/>
      <c r="B3097" s="84" t="s">
        <v>655</v>
      </c>
      <c r="C3097" s="83" t="s">
        <v>656</v>
      </c>
      <c r="D3097" s="83" t="s">
        <v>657</v>
      </c>
      <c r="E3097" s="83" t="s">
        <v>658</v>
      </c>
      <c r="F3097" s="83"/>
      <c r="G3097" s="85" t="s">
        <v>659</v>
      </c>
      <c r="H3097" s="84" t="s">
        <v>660</v>
      </c>
      <c r="I3097" s="84" t="s">
        <v>661</v>
      </c>
      <c r="J3097" s="84" t="s">
        <v>662</v>
      </c>
      <c r="L3097" s="63" t="n">
        <f aca="false">IF(AND(A3098&lt;&gt;"",A3097=""),L3096+1,L3096)</f>
        <v>303</v>
      </c>
      <c r="M3097" s="80" t="str">
        <f aca="false">IF(OR(A3097="Insumo",A3097="Composição Auxiliar"),J3097,"")</f>
        <v/>
      </c>
      <c r="N3097" s="81" t="str">
        <f aca="false">IF(E3097="Mão de Obra",J3097,"")</f>
        <v/>
      </c>
      <c r="O3097" s="81" t="str">
        <f aca="false">IF(N3097&lt;&gt;"","",M3097)</f>
        <v/>
      </c>
      <c r="P3097" s="82" t="str">
        <f aca="false">IF(A3097="Composição",B3097,"")</f>
        <v/>
      </c>
      <c r="Q3097" s="81" t="str">
        <f aca="false">IF(P3097&lt;&gt;"",SUMIF(L3097:L3097,L3097,N3097:N3097),"")</f>
        <v/>
      </c>
      <c r="R3097" s="81" t="str">
        <f aca="false">IF(P3097&lt;&gt;"",SUMIF(L3097:L3097,L3097,O3097:O3097),"")</f>
        <v/>
      </c>
    </row>
    <row r="3098" customFormat="false" ht="38.25" hidden="false" customHeight="true" outlineLevel="0" collapsed="false">
      <c r="A3098" s="86" t="s">
        <v>663</v>
      </c>
      <c r="B3098" s="87" t="s">
        <v>1872</v>
      </c>
      <c r="C3098" s="86" t="s">
        <v>664</v>
      </c>
      <c r="D3098" s="86" t="s">
        <v>1873</v>
      </c>
      <c r="E3098" s="86" t="s">
        <v>691</v>
      </c>
      <c r="F3098" s="86"/>
      <c r="G3098" s="88" t="s">
        <v>672</v>
      </c>
      <c r="H3098" s="89" t="n">
        <v>1</v>
      </c>
      <c r="I3098" s="90" t="n">
        <f aca="false">SUMIF(L:L,$L3098,M:M)</f>
        <v>0.31</v>
      </c>
      <c r="J3098" s="90" t="n">
        <f aca="false">TRUNC(H3098*I3098,2)</f>
        <v>0.31</v>
      </c>
      <c r="L3098" s="63" t="n">
        <f aca="false">IF(AND(A3099&lt;&gt;"",A3098=""),L3097+1,L3097)</f>
        <v>303</v>
      </c>
      <c r="M3098" s="80" t="str">
        <f aca="false">IF(OR(A3098="Insumo",A3098="Composição Auxiliar"),J3098,"")</f>
        <v/>
      </c>
      <c r="N3098" s="81" t="str">
        <f aca="false">IF(E3098="Mão de Obra",J3098,"")</f>
        <v/>
      </c>
      <c r="O3098" s="81" t="str">
        <f aca="false">IF(N3098&lt;&gt;"","",M3098)</f>
        <v/>
      </c>
      <c r="P3098" s="82" t="str">
        <f aca="false">IF(A3098="Composição",B3098,"")</f>
        <v> 88828 </v>
      </c>
      <c r="Q3098" s="81" t="n">
        <f aca="false">IF(P3098&lt;&gt;"",SUMIF(L3098:L3098,L3098,N3098:N3098),"")</f>
        <v>0</v>
      </c>
      <c r="R3098" s="81" t="n">
        <f aca="false">IF(P3098&lt;&gt;"",SUMIF(L3098:L3098,L3098,O3098:O3098),"")</f>
        <v>0</v>
      </c>
    </row>
    <row r="3099" customFormat="false" ht="38.25" hidden="false" customHeight="false" outlineLevel="0" collapsed="false">
      <c r="A3099" s="96" t="s">
        <v>679</v>
      </c>
      <c r="B3099" s="97" t="s">
        <v>1549</v>
      </c>
      <c r="C3099" s="96" t="str">
        <f aca="false">VLOOKUP(B3099,INSUMOS!$A:$I,2,0)</f>
        <v>SINAPI</v>
      </c>
      <c r="D3099" s="96" t="str">
        <f aca="false">VLOOKUP(B3099,INSUMOS!$A:$I,3,0)</f>
        <v>BETONEIRA CAPACIDADE NOMINAL 400 L, CAPACIDADE DE MISTURA  280 L, MOTOR ELETRICO TRIFASICO 220/380 V POTENCIA 2 CV, SEM CARREGADOR</v>
      </c>
      <c r="E3099" s="98" t="str">
        <f aca="false">VLOOKUP(B3099,INSUMOS!$A:$I,4,0)</f>
        <v>Equipamento</v>
      </c>
      <c r="F3099" s="98"/>
      <c r="G3099" s="99" t="str">
        <f aca="false">VLOOKUP(B3099,INSUMOS!$A:$I,5,0)</f>
        <v>UN</v>
      </c>
      <c r="H3099" s="100" t="n">
        <v>7E-005</v>
      </c>
      <c r="I3099" s="101" t="n">
        <f aca="false">VLOOKUP(B3099,INSUMOS!$A:$I,8,0)</f>
        <v>4544.95</v>
      </c>
      <c r="J3099" s="101" t="n">
        <f aca="false">TRUNC(H3099*I3099,2)</f>
        <v>0.31</v>
      </c>
      <c r="L3099" s="63" t="n">
        <f aca="false">IF(AND(A3100&lt;&gt;"",A3099=""),L3098+1,L3098)</f>
        <v>303</v>
      </c>
      <c r="M3099" s="80" t="n">
        <f aca="false">IF(OR(A3099="Insumo",A3099="Composição Auxiliar"),J3099,"")</f>
        <v>0.31</v>
      </c>
      <c r="N3099" s="81" t="str">
        <f aca="false">IF(E3099="Mão de Obra",J3099,"")</f>
        <v/>
      </c>
      <c r="O3099" s="81" t="n">
        <f aca="false">IF(N3099&lt;&gt;"","",M3099)</f>
        <v>0.31</v>
      </c>
      <c r="P3099" s="82" t="str">
        <f aca="false">IF(A3099="Composição",B3099,"")</f>
        <v/>
      </c>
      <c r="Q3099" s="81" t="str">
        <f aca="false">IF(P3099&lt;&gt;"",SUMIF(L3099:L3099,L3099,N3099:N3099),"")</f>
        <v/>
      </c>
      <c r="R3099" s="81" t="str">
        <f aca="false">IF(P3099&lt;&gt;"",SUMIF(L3099:L3099,L3099,O3099:O3099),"")</f>
        <v/>
      </c>
    </row>
    <row r="3100" customFormat="false" ht="14.25" hidden="false" customHeight="false" outlineLevel="0" collapsed="false">
      <c r="A3100" s="102"/>
      <c r="B3100" s="102"/>
      <c r="C3100" s="102"/>
      <c r="D3100" s="102"/>
      <c r="E3100" s="102"/>
      <c r="F3100" s="103"/>
      <c r="G3100" s="102"/>
      <c r="H3100" s="103"/>
      <c r="I3100" s="102"/>
      <c r="J3100" s="103"/>
      <c r="L3100" s="63" t="n">
        <f aca="false">IF(AND(A3101&lt;&gt;"",A3100=""),L3099+1,L3099)</f>
        <v>303</v>
      </c>
      <c r="M3100" s="80" t="str">
        <f aca="false">IF(OR(A3100="Insumo",A3100="Composição Auxiliar"),J3100,"")</f>
        <v/>
      </c>
      <c r="N3100" s="81" t="str">
        <f aca="false">IF(E3100="Mão de Obra",J3100,"")</f>
        <v/>
      </c>
      <c r="O3100" s="81" t="str">
        <f aca="false">IF(N3100&lt;&gt;"","",M3100)</f>
        <v/>
      </c>
      <c r="P3100" s="82" t="str">
        <f aca="false">IF(A3100="Composição",B3100,"")</f>
        <v/>
      </c>
      <c r="Q3100" s="81" t="str">
        <f aca="false">IF(P3100&lt;&gt;"",SUMIF(L3100:L3100,L3100,N3100:N3100),"")</f>
        <v/>
      </c>
      <c r="R3100" s="81" t="str">
        <f aca="false">IF(P3100&lt;&gt;"",SUMIF(L3100:L3100,L3100,O3100:O3100),"")</f>
        <v/>
      </c>
    </row>
    <row r="3101" customFormat="false" ht="15" hidden="false" customHeight="false" outlineLevel="0" collapsed="false">
      <c r="A3101" s="102"/>
      <c r="B3101" s="102"/>
      <c r="C3101" s="102"/>
      <c r="D3101" s="102"/>
      <c r="E3101" s="102"/>
      <c r="F3101" s="103"/>
      <c r="G3101" s="102"/>
      <c r="H3101" s="104"/>
      <c r="I3101" s="104"/>
      <c r="J3101" s="103"/>
      <c r="L3101" s="63" t="n">
        <f aca="false">IF(AND(A3102&lt;&gt;"",A3101=""),L3100+1,L3100)</f>
        <v>303</v>
      </c>
      <c r="M3101" s="80" t="str">
        <f aca="false">IF(OR(A3101="Insumo",A3101="Composição Auxiliar"),J3101,"")</f>
        <v/>
      </c>
      <c r="N3101" s="81" t="str">
        <f aca="false">IF(E3101="Mão de Obra",J3101,"")</f>
        <v/>
      </c>
      <c r="O3101" s="81" t="str">
        <f aca="false">IF(N3101&lt;&gt;"","",M3101)</f>
        <v/>
      </c>
      <c r="P3101" s="82" t="str">
        <f aca="false">IF(A3101="Composição",B3101,"")</f>
        <v/>
      </c>
      <c r="Q3101" s="81" t="str">
        <f aca="false">IF(P3101&lt;&gt;"",SUMIF(L3101:L3101,L3101,N3101:N3101),"")</f>
        <v/>
      </c>
      <c r="R3101" s="81" t="str">
        <f aca="false">IF(P3101&lt;&gt;"",SUMIF(L3101:L3101,L3101,O3101:O3101),"")</f>
        <v/>
      </c>
    </row>
    <row r="3102" customFormat="false" ht="15" hidden="false" customHeight="false" outlineLevel="0" collapsed="false">
      <c r="A3102" s="108"/>
      <c r="B3102" s="108"/>
      <c r="C3102" s="108"/>
      <c r="D3102" s="108"/>
      <c r="E3102" s="108"/>
      <c r="F3102" s="108"/>
      <c r="G3102" s="108"/>
      <c r="H3102" s="108"/>
      <c r="I3102" s="108"/>
      <c r="J3102" s="108"/>
      <c r="L3102" s="63" t="n">
        <f aca="false">IF(AND(A3103&lt;&gt;"",A3102=""),L3101+1,L3101)</f>
        <v>303</v>
      </c>
      <c r="M3102" s="80" t="str">
        <f aca="false">IF(OR(A3102="Insumo",A3102="Composição Auxiliar"),J3102,"")</f>
        <v/>
      </c>
      <c r="N3102" s="81" t="str">
        <f aca="false">IF(E3102="Mão de Obra",J3102,"")</f>
        <v/>
      </c>
      <c r="O3102" s="81" t="str">
        <f aca="false">IF(N3102&lt;&gt;"","",M3102)</f>
        <v/>
      </c>
      <c r="P3102" s="82" t="str">
        <f aca="false">IF(A3102="Composição",B3102,"")</f>
        <v/>
      </c>
      <c r="Q3102" s="81" t="str">
        <f aca="false">IF(P3102&lt;&gt;"",SUMIF(L3102:L3102,L3102,N3102:N3102),"")</f>
        <v/>
      </c>
      <c r="R3102" s="81" t="str">
        <f aca="false">IF(P3102&lt;&gt;"",SUMIF(L3102:L3102,L3102,O3102:O3102),"")</f>
        <v/>
      </c>
    </row>
    <row r="3103" customFormat="false" ht="15" hidden="false" customHeight="true" outlineLevel="0" collapsed="false">
      <c r="A3103" s="83"/>
      <c r="B3103" s="84" t="s">
        <v>655</v>
      </c>
      <c r="C3103" s="83" t="s">
        <v>656</v>
      </c>
      <c r="D3103" s="83" t="s">
        <v>657</v>
      </c>
      <c r="E3103" s="83" t="s">
        <v>658</v>
      </c>
      <c r="F3103" s="83"/>
      <c r="G3103" s="85" t="s">
        <v>659</v>
      </c>
      <c r="H3103" s="84" t="s">
        <v>660</v>
      </c>
      <c r="I3103" s="84" t="s">
        <v>661</v>
      </c>
      <c r="J3103" s="84" t="s">
        <v>662</v>
      </c>
      <c r="L3103" s="63" t="n">
        <f aca="false">IF(AND(A3104&lt;&gt;"",A3103=""),L3102+1,L3102)</f>
        <v>304</v>
      </c>
      <c r="M3103" s="80" t="str">
        <f aca="false">IF(OR(A3103="Insumo",A3103="Composição Auxiliar"),J3103,"")</f>
        <v/>
      </c>
      <c r="N3103" s="81" t="str">
        <f aca="false">IF(E3103="Mão de Obra",J3103,"")</f>
        <v/>
      </c>
      <c r="O3103" s="81" t="str">
        <f aca="false">IF(N3103&lt;&gt;"","",M3103)</f>
        <v/>
      </c>
      <c r="P3103" s="82" t="str">
        <f aca="false">IF(A3103="Composição",B3103,"")</f>
        <v/>
      </c>
      <c r="Q3103" s="81" t="str">
        <f aca="false">IF(P3103&lt;&gt;"",SUMIF(L3103:L3103,L3103,N3103:N3103),"")</f>
        <v/>
      </c>
      <c r="R3103" s="81" t="str">
        <f aca="false">IF(P3103&lt;&gt;"",SUMIF(L3103:L3103,L3103,O3103:O3103),"")</f>
        <v/>
      </c>
    </row>
    <row r="3104" customFormat="false" ht="38.25" hidden="false" customHeight="true" outlineLevel="0" collapsed="false">
      <c r="A3104" s="86" t="s">
        <v>663</v>
      </c>
      <c r="B3104" s="87" t="s">
        <v>1874</v>
      </c>
      <c r="C3104" s="86" t="s">
        <v>664</v>
      </c>
      <c r="D3104" s="86" t="s">
        <v>1875</v>
      </c>
      <c r="E3104" s="86" t="s">
        <v>691</v>
      </c>
      <c r="F3104" s="86"/>
      <c r="G3104" s="88" t="s">
        <v>672</v>
      </c>
      <c r="H3104" s="89" t="n">
        <v>1</v>
      </c>
      <c r="I3104" s="90" t="n">
        <f aca="false">SUMIF(L:L,$L3104,M:M)</f>
        <v>1.37</v>
      </c>
      <c r="J3104" s="90" t="n">
        <f aca="false">TRUNC(H3104*I3104,2)</f>
        <v>1.37</v>
      </c>
      <c r="L3104" s="63" t="n">
        <f aca="false">IF(AND(A3105&lt;&gt;"",A3104=""),L3103+1,L3103)</f>
        <v>304</v>
      </c>
      <c r="M3104" s="80" t="str">
        <f aca="false">IF(OR(A3104="Insumo",A3104="Composição Auxiliar"),J3104,"")</f>
        <v/>
      </c>
      <c r="N3104" s="81" t="str">
        <f aca="false">IF(E3104="Mão de Obra",J3104,"")</f>
        <v/>
      </c>
      <c r="O3104" s="81" t="str">
        <f aca="false">IF(N3104&lt;&gt;"","",M3104)</f>
        <v/>
      </c>
      <c r="P3104" s="82" t="str">
        <f aca="false">IF(A3104="Composição",B3104,"")</f>
        <v> 88829 </v>
      </c>
      <c r="Q3104" s="81" t="n">
        <f aca="false">IF(P3104&lt;&gt;"",SUMIF(L3104:L3104,L3104,N3104:N3104),"")</f>
        <v>0</v>
      </c>
      <c r="R3104" s="81" t="n">
        <f aca="false">IF(P3104&lt;&gt;"",SUMIF(L3104:L3104,L3104,O3104:O3104),"")</f>
        <v>0</v>
      </c>
    </row>
    <row r="3105" customFormat="false" ht="14.25" hidden="false" customHeight="false" outlineLevel="0" collapsed="false">
      <c r="A3105" s="96" t="s">
        <v>679</v>
      </c>
      <c r="B3105" s="97" t="s">
        <v>1876</v>
      </c>
      <c r="C3105" s="96" t="str">
        <f aca="false">VLOOKUP(B3105,INSUMOS!$A:$I,2,0)</f>
        <v>SINAPI</v>
      </c>
      <c r="D3105" s="96" t="str">
        <f aca="false">VLOOKUP(B3105,INSUMOS!$A:$I,3,0)</f>
        <v>ENERGIA ELETRICA ATE 2000 KWH INDUSTRIAL, SEM DEMANDA</v>
      </c>
      <c r="E3105" s="98" t="str">
        <f aca="false">VLOOKUP(B3105,INSUMOS!$A:$I,4,0)</f>
        <v>Material</v>
      </c>
      <c r="F3105" s="98"/>
      <c r="G3105" s="99" t="str">
        <f aca="false">VLOOKUP(B3105,INSUMOS!$A:$I,5,0)</f>
        <v>KWH</v>
      </c>
      <c r="H3105" s="100" t="n">
        <v>1.25</v>
      </c>
      <c r="I3105" s="101" t="n">
        <f aca="false">VLOOKUP(B3105,INSUMOS!$A:$I,8,0)</f>
        <v>1.1</v>
      </c>
      <c r="J3105" s="101" t="n">
        <f aca="false">TRUNC(H3105*I3105,2)</f>
        <v>1.37</v>
      </c>
      <c r="L3105" s="63" t="n">
        <f aca="false">IF(AND(A3106&lt;&gt;"",A3105=""),L3104+1,L3104)</f>
        <v>304</v>
      </c>
      <c r="M3105" s="80" t="n">
        <f aca="false">IF(OR(A3105="Insumo",A3105="Composição Auxiliar"),J3105,"")</f>
        <v>1.37</v>
      </c>
      <c r="N3105" s="81" t="str">
        <f aca="false">IF(E3105="Mão de Obra",J3105,"")</f>
        <v/>
      </c>
      <c r="O3105" s="81" t="n">
        <f aca="false">IF(N3105&lt;&gt;"","",M3105)</f>
        <v>1.37</v>
      </c>
      <c r="P3105" s="82" t="str">
        <f aca="false">IF(A3105="Composição",B3105,"")</f>
        <v/>
      </c>
      <c r="Q3105" s="81" t="str">
        <f aca="false">IF(P3105&lt;&gt;"",SUMIF(L3105:L3105,L3105,N3105:N3105),"")</f>
        <v/>
      </c>
      <c r="R3105" s="81" t="str">
        <f aca="false">IF(P3105&lt;&gt;"",SUMIF(L3105:L3105,L3105,O3105:O3105),"")</f>
        <v/>
      </c>
    </row>
    <row r="3106" customFormat="false" ht="14.25" hidden="false" customHeight="false" outlineLevel="0" collapsed="false">
      <c r="A3106" s="102"/>
      <c r="B3106" s="102"/>
      <c r="C3106" s="102"/>
      <c r="D3106" s="102"/>
      <c r="E3106" s="102"/>
      <c r="F3106" s="103"/>
      <c r="G3106" s="102"/>
      <c r="H3106" s="103"/>
      <c r="I3106" s="102"/>
      <c r="J3106" s="103"/>
      <c r="L3106" s="63" t="n">
        <f aca="false">IF(AND(A3107&lt;&gt;"",A3106=""),L3105+1,L3105)</f>
        <v>304</v>
      </c>
      <c r="M3106" s="80" t="str">
        <f aca="false">IF(OR(A3106="Insumo",A3106="Composição Auxiliar"),J3106,"")</f>
        <v/>
      </c>
      <c r="N3106" s="81" t="str">
        <f aca="false">IF(E3106="Mão de Obra",J3106,"")</f>
        <v/>
      </c>
      <c r="O3106" s="81" t="str">
        <f aca="false">IF(N3106&lt;&gt;"","",M3106)</f>
        <v/>
      </c>
      <c r="P3106" s="82" t="str">
        <f aca="false">IF(A3106="Composição",B3106,"")</f>
        <v/>
      </c>
      <c r="Q3106" s="81" t="str">
        <f aca="false">IF(P3106&lt;&gt;"",SUMIF(L3106:L3106,L3106,N3106:N3106),"")</f>
        <v/>
      </c>
      <c r="R3106" s="81" t="str">
        <f aca="false">IF(P3106&lt;&gt;"",SUMIF(L3106:L3106,L3106,O3106:O3106),"")</f>
        <v/>
      </c>
    </row>
    <row r="3107" customFormat="false" ht="15" hidden="false" customHeight="false" outlineLevel="0" collapsed="false">
      <c r="A3107" s="102"/>
      <c r="B3107" s="102"/>
      <c r="C3107" s="102"/>
      <c r="D3107" s="102"/>
      <c r="E3107" s="102"/>
      <c r="F3107" s="103"/>
      <c r="G3107" s="102"/>
      <c r="H3107" s="104"/>
      <c r="I3107" s="104"/>
      <c r="J3107" s="103"/>
      <c r="L3107" s="63" t="n">
        <f aca="false">IF(AND(A3108&lt;&gt;"",A3107=""),L3106+1,L3106)</f>
        <v>304</v>
      </c>
      <c r="M3107" s="80" t="str">
        <f aca="false">IF(OR(A3107="Insumo",A3107="Composição Auxiliar"),J3107,"")</f>
        <v/>
      </c>
      <c r="N3107" s="81" t="str">
        <f aca="false">IF(E3107="Mão de Obra",J3107,"")</f>
        <v/>
      </c>
      <c r="O3107" s="81" t="str">
        <f aca="false">IF(N3107&lt;&gt;"","",M3107)</f>
        <v/>
      </c>
      <c r="P3107" s="82" t="str">
        <f aca="false">IF(A3107="Composição",B3107,"")</f>
        <v/>
      </c>
      <c r="Q3107" s="81" t="str">
        <f aca="false">IF(P3107&lt;&gt;"",SUMIF(L3107:L3107,L3107,N3107:N3107),"")</f>
        <v/>
      </c>
      <c r="R3107" s="81" t="str">
        <f aca="false">IF(P3107&lt;&gt;"",SUMIF(L3107:L3107,L3107,O3107:O3107),"")</f>
        <v/>
      </c>
    </row>
    <row r="3108" customFormat="false" ht="15" hidden="false" customHeight="false" outlineLevel="0" collapsed="false">
      <c r="A3108" s="108"/>
      <c r="B3108" s="108"/>
      <c r="C3108" s="108"/>
      <c r="D3108" s="108"/>
      <c r="E3108" s="108"/>
      <c r="F3108" s="108"/>
      <c r="G3108" s="108"/>
      <c r="H3108" s="108"/>
      <c r="I3108" s="108"/>
      <c r="J3108" s="108"/>
      <c r="L3108" s="63" t="n">
        <f aca="false">IF(AND(A3109&lt;&gt;"",A3108=""),L3107+1,L3107)</f>
        <v>304</v>
      </c>
      <c r="M3108" s="80" t="str">
        <f aca="false">IF(OR(A3108="Insumo",A3108="Composição Auxiliar"),J3108,"")</f>
        <v/>
      </c>
      <c r="N3108" s="81" t="str">
        <f aca="false">IF(E3108="Mão de Obra",J3108,"")</f>
        <v/>
      </c>
      <c r="O3108" s="81" t="str">
        <f aca="false">IF(N3108&lt;&gt;"","",M3108)</f>
        <v/>
      </c>
      <c r="P3108" s="82" t="str">
        <f aca="false">IF(A3108="Composição",B3108,"")</f>
        <v/>
      </c>
      <c r="Q3108" s="81" t="str">
        <f aca="false">IF(P3108&lt;&gt;"",SUMIF(L3108:L3108,L3108,N3108:N3108),"")</f>
        <v/>
      </c>
      <c r="R3108" s="81" t="str">
        <f aca="false">IF(P3108&lt;&gt;"",SUMIF(L3108:L3108,L3108,O3108:O3108),"")</f>
        <v/>
      </c>
    </row>
    <row r="3109" customFormat="false" ht="15" hidden="false" customHeight="true" outlineLevel="0" collapsed="false">
      <c r="A3109" s="83"/>
      <c r="B3109" s="84" t="s">
        <v>655</v>
      </c>
      <c r="C3109" s="83" t="s">
        <v>656</v>
      </c>
      <c r="D3109" s="83" t="s">
        <v>657</v>
      </c>
      <c r="E3109" s="83" t="s">
        <v>658</v>
      </c>
      <c r="F3109" s="83"/>
      <c r="G3109" s="85" t="s">
        <v>659</v>
      </c>
      <c r="H3109" s="84" t="s">
        <v>660</v>
      </c>
      <c r="I3109" s="84" t="s">
        <v>661</v>
      </c>
      <c r="J3109" s="84" t="s">
        <v>662</v>
      </c>
      <c r="L3109" s="63" t="n">
        <f aca="false">IF(AND(A3110&lt;&gt;"",A3109=""),L3108+1,L3108)</f>
        <v>305</v>
      </c>
      <c r="M3109" s="80" t="str">
        <f aca="false">IF(OR(A3109="Insumo",A3109="Composição Auxiliar"),J3109,"")</f>
        <v/>
      </c>
      <c r="N3109" s="81" t="str">
        <f aca="false">IF(E3109="Mão de Obra",J3109,"")</f>
        <v/>
      </c>
      <c r="O3109" s="81" t="str">
        <f aca="false">IF(N3109&lt;&gt;"","",M3109)</f>
        <v/>
      </c>
      <c r="P3109" s="82" t="str">
        <f aca="false">IF(A3109="Composição",B3109,"")</f>
        <v/>
      </c>
      <c r="Q3109" s="81" t="str">
        <f aca="false">IF(P3109&lt;&gt;"",SUMIF(L3109:L3109,L3109,N3109:N3109),"")</f>
        <v/>
      </c>
      <c r="R3109" s="81" t="str">
        <f aca="false">IF(P3109&lt;&gt;"",SUMIF(L3109:L3109,L3109,O3109:O3109),"")</f>
        <v/>
      </c>
    </row>
    <row r="3110" customFormat="false" ht="38.25" hidden="false" customHeight="true" outlineLevel="0" collapsed="false">
      <c r="A3110" s="86" t="s">
        <v>663</v>
      </c>
      <c r="B3110" s="87" t="s">
        <v>1806</v>
      </c>
      <c r="C3110" s="86" t="s">
        <v>664</v>
      </c>
      <c r="D3110" s="86" t="s">
        <v>1807</v>
      </c>
      <c r="E3110" s="86" t="s">
        <v>691</v>
      </c>
      <c r="F3110" s="86"/>
      <c r="G3110" s="88" t="s">
        <v>699</v>
      </c>
      <c r="H3110" s="89" t="n">
        <v>1</v>
      </c>
      <c r="I3110" s="90" t="n">
        <f aca="false">SUMIF(L:L,$L3110,M:M)</f>
        <v>1.28</v>
      </c>
      <c r="J3110" s="90" t="n">
        <f aca="false">TRUNC(H3110*I3110,2)</f>
        <v>1.28</v>
      </c>
      <c r="L3110" s="63" t="n">
        <f aca="false">IF(AND(A3111&lt;&gt;"",A3110=""),L3109+1,L3109)</f>
        <v>305</v>
      </c>
      <c r="M3110" s="80" t="str">
        <f aca="false">IF(OR(A3110="Insumo",A3110="Composição Auxiliar"),J3110,"")</f>
        <v/>
      </c>
      <c r="N3110" s="81" t="str">
        <f aca="false">IF(E3110="Mão de Obra",J3110,"")</f>
        <v/>
      </c>
      <c r="O3110" s="81" t="str">
        <f aca="false">IF(N3110&lt;&gt;"","",M3110)</f>
        <v/>
      </c>
      <c r="P3110" s="82" t="str">
        <f aca="false">IF(A3110="Composição",B3110,"")</f>
        <v> 89226 </v>
      </c>
      <c r="Q3110" s="81" t="n">
        <f aca="false">IF(P3110&lt;&gt;"",SUMIF(L3110:L3110,L3110,N3110:N3110),"")</f>
        <v>0</v>
      </c>
      <c r="R3110" s="81" t="n">
        <f aca="false">IF(P3110&lt;&gt;"",SUMIF(L3110:L3110,L3110,O3110:O3110),"")</f>
        <v>0</v>
      </c>
    </row>
    <row r="3111" customFormat="false" ht="38.25" hidden="false" customHeight="true" outlineLevel="0" collapsed="false">
      <c r="A3111" s="91" t="s">
        <v>668</v>
      </c>
      <c r="B3111" s="92" t="s">
        <v>1877</v>
      </c>
      <c r="C3111" s="91" t="s">
        <v>664</v>
      </c>
      <c r="D3111" s="91" t="s">
        <v>1878</v>
      </c>
      <c r="E3111" s="91" t="s">
        <v>691</v>
      </c>
      <c r="F3111" s="91"/>
      <c r="G3111" s="93" t="s">
        <v>672</v>
      </c>
      <c r="H3111" s="94" t="n">
        <v>1</v>
      </c>
      <c r="I3111" s="95" t="n">
        <f aca="false">SUMIFS(J:J,A:A,"Composição",B:B,$B3111)</f>
        <v>1.1</v>
      </c>
      <c r="J3111" s="95" t="n">
        <f aca="false">TRUNC(H3111*I3111,2)</f>
        <v>1.1</v>
      </c>
      <c r="L3111" s="63" t="n">
        <f aca="false">IF(AND(A3112&lt;&gt;"",A3111=""),L3110+1,L3110)</f>
        <v>305</v>
      </c>
      <c r="M3111" s="80" t="n">
        <f aca="false">IF(OR(A3111="Insumo",A3111="Composição Auxiliar"),J3111,"")</f>
        <v>1.1</v>
      </c>
      <c r="N3111" s="81" t="str">
        <f aca="false">IF(E3111="Mão de Obra",J3111,"")</f>
        <v/>
      </c>
      <c r="O3111" s="81" t="n">
        <f aca="false">IF(N3111&lt;&gt;"","",M3111)</f>
        <v>1.1</v>
      </c>
      <c r="P3111" s="82" t="str">
        <f aca="false">IF(A3111="Composição",B3111,"")</f>
        <v/>
      </c>
      <c r="Q3111" s="81" t="str">
        <f aca="false">IF(P3111&lt;&gt;"",SUMIF(L3111:L3111,L3111,N3111:N3111),"")</f>
        <v/>
      </c>
      <c r="R3111" s="81" t="str">
        <f aca="false">IF(P3111&lt;&gt;"",SUMIF(L3111:L3111,L3111,O3111:O3111),"")</f>
        <v/>
      </c>
    </row>
    <row r="3112" customFormat="false" ht="38.25" hidden="false" customHeight="true" outlineLevel="0" collapsed="false">
      <c r="A3112" s="91" t="s">
        <v>668</v>
      </c>
      <c r="B3112" s="92" t="s">
        <v>1879</v>
      </c>
      <c r="C3112" s="91" t="s">
        <v>664</v>
      </c>
      <c r="D3112" s="91" t="s">
        <v>1880</v>
      </c>
      <c r="E3112" s="91" t="s">
        <v>691</v>
      </c>
      <c r="F3112" s="91"/>
      <c r="G3112" s="93" t="s">
        <v>672</v>
      </c>
      <c r="H3112" s="94" t="n">
        <v>1</v>
      </c>
      <c r="I3112" s="95" t="n">
        <f aca="false">SUMIFS(J:J,A:A,"Composição",B:B,$B3112)</f>
        <v>0.18</v>
      </c>
      <c r="J3112" s="95" t="n">
        <f aca="false">TRUNC(H3112*I3112,2)</f>
        <v>0.18</v>
      </c>
      <c r="L3112" s="63" t="n">
        <f aca="false">IF(AND(A3113&lt;&gt;"",A3112=""),L3111+1,L3111)</f>
        <v>305</v>
      </c>
      <c r="M3112" s="80" t="n">
        <f aca="false">IF(OR(A3112="Insumo",A3112="Composição Auxiliar"),J3112,"")</f>
        <v>0.18</v>
      </c>
      <c r="N3112" s="81" t="str">
        <f aca="false">IF(E3112="Mão de Obra",J3112,"")</f>
        <v/>
      </c>
      <c r="O3112" s="81" t="n">
        <f aca="false">IF(N3112&lt;&gt;"","",M3112)</f>
        <v>0.18</v>
      </c>
      <c r="P3112" s="82" t="str">
        <f aca="false">IF(A3112="Composição",B3112,"")</f>
        <v/>
      </c>
      <c r="Q3112" s="81" t="str">
        <f aca="false">IF(P3112&lt;&gt;"",SUMIF(L3112:L3112,L3112,N3112:N3112),"")</f>
        <v/>
      </c>
      <c r="R3112" s="81" t="str">
        <f aca="false">IF(P3112&lt;&gt;"",SUMIF(L3112:L3112,L3112,O3112:O3112),"")</f>
        <v/>
      </c>
    </row>
    <row r="3113" customFormat="false" ht="14.25" hidden="false" customHeight="false" outlineLevel="0" collapsed="false">
      <c r="A3113" s="102"/>
      <c r="B3113" s="102"/>
      <c r="C3113" s="102"/>
      <c r="D3113" s="102"/>
      <c r="E3113" s="102"/>
      <c r="F3113" s="103"/>
      <c r="G3113" s="102"/>
      <c r="H3113" s="103"/>
      <c r="I3113" s="102"/>
      <c r="J3113" s="103"/>
      <c r="L3113" s="63" t="n">
        <f aca="false">IF(AND(A3114&lt;&gt;"",A3113=""),L3112+1,L3112)</f>
        <v>305</v>
      </c>
      <c r="M3113" s="80" t="str">
        <f aca="false">IF(OR(A3113="Insumo",A3113="Composição Auxiliar"),J3113,"")</f>
        <v/>
      </c>
      <c r="N3113" s="81" t="str">
        <f aca="false">IF(E3113="Mão de Obra",J3113,"")</f>
        <v/>
      </c>
      <c r="O3113" s="81" t="str">
        <f aca="false">IF(N3113&lt;&gt;"","",M3113)</f>
        <v/>
      </c>
      <c r="P3113" s="82" t="str">
        <f aca="false">IF(A3113="Composição",B3113,"")</f>
        <v/>
      </c>
      <c r="Q3113" s="81" t="str">
        <f aca="false">IF(P3113&lt;&gt;"",SUMIF(L3113:L3113,L3113,N3113:N3113),"")</f>
        <v/>
      </c>
      <c r="R3113" s="81" t="str">
        <f aca="false">IF(P3113&lt;&gt;"",SUMIF(L3113:L3113,L3113,O3113:O3113),"")</f>
        <v/>
      </c>
    </row>
    <row r="3114" customFormat="false" ht="15" hidden="false" customHeight="false" outlineLevel="0" collapsed="false">
      <c r="A3114" s="102"/>
      <c r="B3114" s="102"/>
      <c r="C3114" s="102"/>
      <c r="D3114" s="102"/>
      <c r="E3114" s="102"/>
      <c r="F3114" s="103"/>
      <c r="G3114" s="102"/>
      <c r="H3114" s="104"/>
      <c r="I3114" s="104"/>
      <c r="J3114" s="103"/>
      <c r="L3114" s="63" t="n">
        <f aca="false">IF(AND(A3115&lt;&gt;"",A3114=""),L3113+1,L3113)</f>
        <v>305</v>
      </c>
      <c r="M3114" s="80" t="str">
        <f aca="false">IF(OR(A3114="Insumo",A3114="Composição Auxiliar"),J3114,"")</f>
        <v/>
      </c>
      <c r="N3114" s="81" t="str">
        <f aca="false">IF(E3114="Mão de Obra",J3114,"")</f>
        <v/>
      </c>
      <c r="O3114" s="81" t="str">
        <f aca="false">IF(N3114&lt;&gt;"","",M3114)</f>
        <v/>
      </c>
      <c r="P3114" s="82" t="str">
        <f aca="false">IF(A3114="Composição",B3114,"")</f>
        <v/>
      </c>
      <c r="Q3114" s="81" t="str">
        <f aca="false">IF(P3114&lt;&gt;"",SUMIF(L3114:L3114,L3114,N3114:N3114),"")</f>
        <v/>
      </c>
      <c r="R3114" s="81" t="str">
        <f aca="false">IF(P3114&lt;&gt;"",SUMIF(L3114:L3114,L3114,O3114:O3114),"")</f>
        <v/>
      </c>
    </row>
    <row r="3115" customFormat="false" ht="15" hidden="false" customHeight="false" outlineLevel="0" collapsed="false">
      <c r="A3115" s="108"/>
      <c r="B3115" s="108"/>
      <c r="C3115" s="108"/>
      <c r="D3115" s="108"/>
      <c r="E3115" s="108"/>
      <c r="F3115" s="108"/>
      <c r="G3115" s="108"/>
      <c r="H3115" s="108"/>
      <c r="I3115" s="108"/>
      <c r="J3115" s="108"/>
      <c r="L3115" s="63" t="n">
        <f aca="false">IF(AND(A3116&lt;&gt;"",A3115=""),L3114+1,L3114)</f>
        <v>305</v>
      </c>
      <c r="M3115" s="80" t="str">
        <f aca="false">IF(OR(A3115="Insumo",A3115="Composição Auxiliar"),J3115,"")</f>
        <v/>
      </c>
      <c r="N3115" s="81" t="str">
        <f aca="false">IF(E3115="Mão de Obra",J3115,"")</f>
        <v/>
      </c>
      <c r="O3115" s="81" t="str">
        <f aca="false">IF(N3115&lt;&gt;"","",M3115)</f>
        <v/>
      </c>
      <c r="P3115" s="82" t="str">
        <f aca="false">IF(A3115="Composição",B3115,"")</f>
        <v/>
      </c>
      <c r="Q3115" s="81" t="str">
        <f aca="false">IF(P3115&lt;&gt;"",SUMIF(L3115:L3115,L3115,N3115:N3115),"")</f>
        <v/>
      </c>
      <c r="R3115" s="81" t="str">
        <f aca="false">IF(P3115&lt;&gt;"",SUMIF(L3115:L3115,L3115,O3115:O3115),"")</f>
        <v/>
      </c>
    </row>
    <row r="3116" customFormat="false" ht="15" hidden="false" customHeight="true" outlineLevel="0" collapsed="false">
      <c r="A3116" s="83"/>
      <c r="B3116" s="84" t="s">
        <v>655</v>
      </c>
      <c r="C3116" s="83" t="s">
        <v>656</v>
      </c>
      <c r="D3116" s="83" t="s">
        <v>657</v>
      </c>
      <c r="E3116" s="83" t="s">
        <v>658</v>
      </c>
      <c r="F3116" s="83"/>
      <c r="G3116" s="85" t="s">
        <v>659</v>
      </c>
      <c r="H3116" s="84" t="s">
        <v>660</v>
      </c>
      <c r="I3116" s="84" t="s">
        <v>661</v>
      </c>
      <c r="J3116" s="84" t="s">
        <v>662</v>
      </c>
      <c r="L3116" s="63" t="n">
        <f aca="false">IF(AND(A3117&lt;&gt;"",A3116=""),L3115+1,L3115)</f>
        <v>306</v>
      </c>
      <c r="M3116" s="80" t="str">
        <f aca="false">IF(OR(A3116="Insumo",A3116="Composição Auxiliar"),J3116,"")</f>
        <v/>
      </c>
      <c r="N3116" s="81" t="str">
        <f aca="false">IF(E3116="Mão de Obra",J3116,"")</f>
        <v/>
      </c>
      <c r="O3116" s="81" t="str">
        <f aca="false">IF(N3116&lt;&gt;"","",M3116)</f>
        <v/>
      </c>
      <c r="P3116" s="82" t="str">
        <f aca="false">IF(A3116="Composição",B3116,"")</f>
        <v/>
      </c>
      <c r="Q3116" s="81" t="str">
        <f aca="false">IF(P3116&lt;&gt;"",SUMIF(L3116:L3116,L3116,N3116:N3116),"")</f>
        <v/>
      </c>
      <c r="R3116" s="81" t="str">
        <f aca="false">IF(P3116&lt;&gt;"",SUMIF(L3116:L3116,L3116,O3116:O3116),"")</f>
        <v/>
      </c>
    </row>
    <row r="3117" customFormat="false" ht="38.25" hidden="false" customHeight="true" outlineLevel="0" collapsed="false">
      <c r="A3117" s="86" t="s">
        <v>663</v>
      </c>
      <c r="B3117" s="87" t="s">
        <v>1804</v>
      </c>
      <c r="C3117" s="86" t="s">
        <v>664</v>
      </c>
      <c r="D3117" s="86" t="s">
        <v>1805</v>
      </c>
      <c r="E3117" s="86" t="s">
        <v>691</v>
      </c>
      <c r="F3117" s="86"/>
      <c r="G3117" s="88" t="s">
        <v>692</v>
      </c>
      <c r="H3117" s="89" t="n">
        <v>1</v>
      </c>
      <c r="I3117" s="90" t="n">
        <f aca="false">SUMIF(L:L,$L3117,M:M)</f>
        <v>5.32</v>
      </c>
      <c r="J3117" s="90" t="n">
        <f aca="false">TRUNC(H3117*I3117,2)</f>
        <v>5.32</v>
      </c>
      <c r="L3117" s="63" t="n">
        <f aca="false">IF(AND(A3118&lt;&gt;"",A3117=""),L3116+1,L3116)</f>
        <v>306</v>
      </c>
      <c r="M3117" s="80" t="str">
        <f aca="false">IF(OR(A3117="Insumo",A3117="Composição Auxiliar"),J3117,"")</f>
        <v/>
      </c>
      <c r="N3117" s="81" t="str">
        <f aca="false">IF(E3117="Mão de Obra",J3117,"")</f>
        <v/>
      </c>
      <c r="O3117" s="81" t="str">
        <f aca="false">IF(N3117&lt;&gt;"","",M3117)</f>
        <v/>
      </c>
      <c r="P3117" s="82" t="str">
        <f aca="false">IF(A3117="Composição",B3117,"")</f>
        <v> 89225 </v>
      </c>
      <c r="Q3117" s="81" t="n">
        <f aca="false">IF(P3117&lt;&gt;"",SUMIF(L3117:L3117,L3117,N3117:N3117),"")</f>
        <v>0</v>
      </c>
      <c r="R3117" s="81" t="n">
        <f aca="false">IF(P3117&lt;&gt;"",SUMIF(L3117:L3117,L3117,O3117:O3117),"")</f>
        <v>0</v>
      </c>
    </row>
    <row r="3118" customFormat="false" ht="38.25" hidden="false" customHeight="true" outlineLevel="0" collapsed="false">
      <c r="A3118" s="91" t="s">
        <v>668</v>
      </c>
      <c r="B3118" s="92" t="s">
        <v>1881</v>
      </c>
      <c r="C3118" s="91" t="s">
        <v>664</v>
      </c>
      <c r="D3118" s="91" t="s">
        <v>1882</v>
      </c>
      <c r="E3118" s="91" t="s">
        <v>691</v>
      </c>
      <c r="F3118" s="91"/>
      <c r="G3118" s="93" t="s">
        <v>672</v>
      </c>
      <c r="H3118" s="94" t="n">
        <v>1</v>
      </c>
      <c r="I3118" s="95" t="n">
        <f aca="false">SUMIFS(J:J,A:A,"Composição",B:B,$B3118)</f>
        <v>2.75</v>
      </c>
      <c r="J3118" s="95" t="n">
        <f aca="false">TRUNC(H3118*I3118,2)</f>
        <v>2.75</v>
      </c>
      <c r="L3118" s="63" t="n">
        <f aca="false">IF(AND(A3119&lt;&gt;"",A3118=""),L3117+1,L3117)</f>
        <v>306</v>
      </c>
      <c r="M3118" s="80" t="n">
        <f aca="false">IF(OR(A3118="Insumo",A3118="Composição Auxiliar"),J3118,"")</f>
        <v>2.75</v>
      </c>
      <c r="N3118" s="81" t="str">
        <f aca="false">IF(E3118="Mão de Obra",J3118,"")</f>
        <v/>
      </c>
      <c r="O3118" s="81" t="n">
        <f aca="false">IF(N3118&lt;&gt;"","",M3118)</f>
        <v>2.75</v>
      </c>
      <c r="P3118" s="82" t="str">
        <f aca="false">IF(A3118="Composição",B3118,"")</f>
        <v/>
      </c>
      <c r="Q3118" s="81" t="str">
        <f aca="false">IF(P3118&lt;&gt;"",SUMIF(L3118:L3118,L3118,N3118:N3118),"")</f>
        <v/>
      </c>
      <c r="R3118" s="81" t="str">
        <f aca="false">IF(P3118&lt;&gt;"",SUMIF(L3118:L3118,L3118,O3118:O3118),"")</f>
        <v/>
      </c>
    </row>
    <row r="3119" customFormat="false" ht="38.25" hidden="false" customHeight="true" outlineLevel="0" collapsed="false">
      <c r="A3119" s="91" t="s">
        <v>668</v>
      </c>
      <c r="B3119" s="92" t="s">
        <v>1877</v>
      </c>
      <c r="C3119" s="91" t="s">
        <v>664</v>
      </c>
      <c r="D3119" s="91" t="s">
        <v>1878</v>
      </c>
      <c r="E3119" s="91" t="s">
        <v>691</v>
      </c>
      <c r="F3119" s="91"/>
      <c r="G3119" s="93" t="s">
        <v>672</v>
      </c>
      <c r="H3119" s="94" t="n">
        <v>1</v>
      </c>
      <c r="I3119" s="95" t="n">
        <f aca="false">SUMIFS(J:J,A:A,"Composição",B:B,$B3119)</f>
        <v>1.1</v>
      </c>
      <c r="J3119" s="95" t="n">
        <f aca="false">TRUNC(H3119*I3119,2)</f>
        <v>1.1</v>
      </c>
      <c r="L3119" s="63" t="n">
        <f aca="false">IF(AND(A3120&lt;&gt;"",A3119=""),L3118+1,L3118)</f>
        <v>306</v>
      </c>
      <c r="M3119" s="80" t="n">
        <f aca="false">IF(OR(A3119="Insumo",A3119="Composição Auxiliar"),J3119,"")</f>
        <v>1.1</v>
      </c>
      <c r="N3119" s="81" t="str">
        <f aca="false">IF(E3119="Mão de Obra",J3119,"")</f>
        <v/>
      </c>
      <c r="O3119" s="81" t="n">
        <f aca="false">IF(N3119&lt;&gt;"","",M3119)</f>
        <v>1.1</v>
      </c>
      <c r="P3119" s="82" t="str">
        <f aca="false">IF(A3119="Composição",B3119,"")</f>
        <v/>
      </c>
      <c r="Q3119" s="81" t="str">
        <f aca="false">IF(P3119&lt;&gt;"",SUMIF(L3119:L3119,L3119,N3119:N3119),"")</f>
        <v/>
      </c>
      <c r="R3119" s="81" t="str">
        <f aca="false">IF(P3119&lt;&gt;"",SUMIF(L3119:L3119,L3119,O3119:O3119),"")</f>
        <v/>
      </c>
    </row>
    <row r="3120" customFormat="false" ht="38.25" hidden="false" customHeight="true" outlineLevel="0" collapsed="false">
      <c r="A3120" s="91" t="s">
        <v>668</v>
      </c>
      <c r="B3120" s="92" t="s">
        <v>1883</v>
      </c>
      <c r="C3120" s="91" t="s">
        <v>664</v>
      </c>
      <c r="D3120" s="91" t="s">
        <v>1884</v>
      </c>
      <c r="E3120" s="91" t="s">
        <v>691</v>
      </c>
      <c r="F3120" s="91"/>
      <c r="G3120" s="93" t="s">
        <v>672</v>
      </c>
      <c r="H3120" s="94" t="n">
        <v>1</v>
      </c>
      <c r="I3120" s="95" t="n">
        <f aca="false">SUMIFS(J:J,A:A,"Composição",B:B,$B3120)</f>
        <v>1.29</v>
      </c>
      <c r="J3120" s="95" t="n">
        <f aca="false">TRUNC(H3120*I3120,2)</f>
        <v>1.29</v>
      </c>
      <c r="L3120" s="63" t="n">
        <f aca="false">IF(AND(A3121&lt;&gt;"",A3120=""),L3119+1,L3119)</f>
        <v>306</v>
      </c>
      <c r="M3120" s="80" t="n">
        <f aca="false">IF(OR(A3120="Insumo",A3120="Composição Auxiliar"),J3120,"")</f>
        <v>1.29</v>
      </c>
      <c r="N3120" s="81" t="str">
        <f aca="false">IF(E3120="Mão de Obra",J3120,"")</f>
        <v/>
      </c>
      <c r="O3120" s="81" t="n">
        <f aca="false">IF(N3120&lt;&gt;"","",M3120)</f>
        <v>1.29</v>
      </c>
      <c r="P3120" s="82" t="str">
        <f aca="false">IF(A3120="Composição",B3120,"")</f>
        <v/>
      </c>
      <c r="Q3120" s="81" t="str">
        <f aca="false">IF(P3120&lt;&gt;"",SUMIF(L3120:L3120,L3120,N3120:N3120),"")</f>
        <v/>
      </c>
      <c r="R3120" s="81" t="str">
        <f aca="false">IF(P3120&lt;&gt;"",SUMIF(L3120:L3120,L3120,O3120:O3120),"")</f>
        <v/>
      </c>
    </row>
    <row r="3121" customFormat="false" ht="38.25" hidden="false" customHeight="true" outlineLevel="0" collapsed="false">
      <c r="A3121" s="91" t="s">
        <v>668</v>
      </c>
      <c r="B3121" s="92" t="s">
        <v>1879</v>
      </c>
      <c r="C3121" s="91" t="s">
        <v>664</v>
      </c>
      <c r="D3121" s="91" t="s">
        <v>1880</v>
      </c>
      <c r="E3121" s="91" t="s">
        <v>691</v>
      </c>
      <c r="F3121" s="91"/>
      <c r="G3121" s="93" t="s">
        <v>672</v>
      </c>
      <c r="H3121" s="94" t="n">
        <v>1</v>
      </c>
      <c r="I3121" s="95" t="n">
        <f aca="false">SUMIFS(J:J,A:A,"Composição",B:B,$B3121)</f>
        <v>0.18</v>
      </c>
      <c r="J3121" s="95" t="n">
        <f aca="false">TRUNC(H3121*I3121,2)</f>
        <v>0.18</v>
      </c>
      <c r="L3121" s="63" t="n">
        <f aca="false">IF(AND(A3122&lt;&gt;"",A3121=""),L3120+1,L3120)</f>
        <v>306</v>
      </c>
      <c r="M3121" s="80" t="n">
        <f aca="false">IF(OR(A3121="Insumo",A3121="Composição Auxiliar"),J3121,"")</f>
        <v>0.18</v>
      </c>
      <c r="N3121" s="81" t="str">
        <f aca="false">IF(E3121="Mão de Obra",J3121,"")</f>
        <v/>
      </c>
      <c r="O3121" s="81" t="n">
        <f aca="false">IF(N3121&lt;&gt;"","",M3121)</f>
        <v>0.18</v>
      </c>
      <c r="P3121" s="82" t="str">
        <f aca="false">IF(A3121="Composição",B3121,"")</f>
        <v/>
      </c>
      <c r="Q3121" s="81" t="str">
        <f aca="false">IF(P3121&lt;&gt;"",SUMIF(L3121:L3121,L3121,N3121:N3121),"")</f>
        <v/>
      </c>
      <c r="R3121" s="81" t="str">
        <f aca="false">IF(P3121&lt;&gt;"",SUMIF(L3121:L3121,L3121,O3121:O3121),"")</f>
        <v/>
      </c>
    </row>
    <row r="3122" customFormat="false" ht="14.25" hidden="false" customHeight="false" outlineLevel="0" collapsed="false">
      <c r="A3122" s="102"/>
      <c r="B3122" s="102"/>
      <c r="C3122" s="102"/>
      <c r="D3122" s="102"/>
      <c r="E3122" s="102"/>
      <c r="F3122" s="103"/>
      <c r="G3122" s="102"/>
      <c r="H3122" s="103"/>
      <c r="I3122" s="102"/>
      <c r="J3122" s="103"/>
      <c r="L3122" s="63" t="n">
        <f aca="false">IF(AND(A3123&lt;&gt;"",A3122=""),L3121+1,L3121)</f>
        <v>306</v>
      </c>
      <c r="M3122" s="80" t="str">
        <f aca="false">IF(OR(A3122="Insumo",A3122="Composição Auxiliar"),J3122,"")</f>
        <v/>
      </c>
      <c r="N3122" s="81" t="str">
        <f aca="false">IF(E3122="Mão de Obra",J3122,"")</f>
        <v/>
      </c>
      <c r="O3122" s="81" t="str">
        <f aca="false">IF(N3122&lt;&gt;"","",M3122)</f>
        <v/>
      </c>
      <c r="P3122" s="82" t="str">
        <f aca="false">IF(A3122="Composição",B3122,"")</f>
        <v/>
      </c>
      <c r="Q3122" s="81" t="str">
        <f aca="false">IF(P3122&lt;&gt;"",SUMIF(L3122:L3122,L3122,N3122:N3122),"")</f>
        <v/>
      </c>
      <c r="R3122" s="81" t="str">
        <f aca="false">IF(P3122&lt;&gt;"",SUMIF(L3122:L3122,L3122,O3122:O3122),"")</f>
        <v/>
      </c>
    </row>
    <row r="3123" customFormat="false" ht="15" hidden="false" customHeight="false" outlineLevel="0" collapsed="false">
      <c r="A3123" s="102"/>
      <c r="B3123" s="102"/>
      <c r="C3123" s="102"/>
      <c r="D3123" s="102"/>
      <c r="E3123" s="102"/>
      <c r="F3123" s="103"/>
      <c r="G3123" s="102"/>
      <c r="H3123" s="104"/>
      <c r="I3123" s="104"/>
      <c r="J3123" s="103"/>
      <c r="L3123" s="63" t="n">
        <f aca="false">IF(AND(A3124&lt;&gt;"",A3123=""),L3122+1,L3122)</f>
        <v>306</v>
      </c>
      <c r="M3123" s="80" t="str">
        <f aca="false">IF(OR(A3123="Insumo",A3123="Composição Auxiliar"),J3123,"")</f>
        <v/>
      </c>
      <c r="N3123" s="81" t="str">
        <f aca="false">IF(E3123="Mão de Obra",J3123,"")</f>
        <v/>
      </c>
      <c r="O3123" s="81" t="str">
        <f aca="false">IF(N3123&lt;&gt;"","",M3123)</f>
        <v/>
      </c>
      <c r="P3123" s="82" t="str">
        <f aca="false">IF(A3123="Composição",B3123,"")</f>
        <v/>
      </c>
      <c r="Q3123" s="81" t="str">
        <f aca="false">IF(P3123&lt;&gt;"",SUMIF(L3123:L3123,L3123,N3123:N3123),"")</f>
        <v/>
      </c>
      <c r="R3123" s="81" t="str">
        <f aca="false">IF(P3123&lt;&gt;"",SUMIF(L3123:L3123,L3123,O3123:O3123),"")</f>
        <v/>
      </c>
    </row>
    <row r="3124" customFormat="false" ht="15" hidden="false" customHeight="false" outlineLevel="0" collapsed="false">
      <c r="A3124" s="108"/>
      <c r="B3124" s="108"/>
      <c r="C3124" s="108"/>
      <c r="D3124" s="108"/>
      <c r="E3124" s="108"/>
      <c r="F3124" s="108"/>
      <c r="G3124" s="108"/>
      <c r="H3124" s="108"/>
      <c r="I3124" s="108"/>
      <c r="J3124" s="108"/>
      <c r="L3124" s="63" t="n">
        <f aca="false">IF(AND(A3125&lt;&gt;"",A3124=""),L3123+1,L3123)</f>
        <v>306</v>
      </c>
      <c r="M3124" s="80" t="str">
        <f aca="false">IF(OR(A3124="Insumo",A3124="Composição Auxiliar"),J3124,"")</f>
        <v/>
      </c>
      <c r="N3124" s="81" t="str">
        <f aca="false">IF(E3124="Mão de Obra",J3124,"")</f>
        <v/>
      </c>
      <c r="O3124" s="81" t="str">
        <f aca="false">IF(N3124&lt;&gt;"","",M3124)</f>
        <v/>
      </c>
      <c r="P3124" s="82" t="str">
        <f aca="false">IF(A3124="Composição",B3124,"")</f>
        <v/>
      </c>
      <c r="Q3124" s="81" t="str">
        <f aca="false">IF(P3124&lt;&gt;"",SUMIF(L3124:L3124,L3124,N3124:N3124),"")</f>
        <v/>
      </c>
      <c r="R3124" s="81" t="str">
        <f aca="false">IF(P3124&lt;&gt;"",SUMIF(L3124:L3124,L3124,O3124:O3124),"")</f>
        <v/>
      </c>
    </row>
    <row r="3125" customFormat="false" ht="15" hidden="false" customHeight="true" outlineLevel="0" collapsed="false">
      <c r="A3125" s="83"/>
      <c r="B3125" s="84" t="s">
        <v>655</v>
      </c>
      <c r="C3125" s="83" t="s">
        <v>656</v>
      </c>
      <c r="D3125" s="83" t="s">
        <v>657</v>
      </c>
      <c r="E3125" s="83" t="s">
        <v>658</v>
      </c>
      <c r="F3125" s="83"/>
      <c r="G3125" s="85" t="s">
        <v>659</v>
      </c>
      <c r="H3125" s="84" t="s">
        <v>660</v>
      </c>
      <c r="I3125" s="84" t="s">
        <v>661</v>
      </c>
      <c r="J3125" s="84" t="s">
        <v>662</v>
      </c>
      <c r="L3125" s="63" t="n">
        <f aca="false">IF(AND(A3126&lt;&gt;"",A3125=""),L3124+1,L3124)</f>
        <v>307</v>
      </c>
      <c r="M3125" s="80" t="str">
        <f aca="false">IF(OR(A3125="Insumo",A3125="Composição Auxiliar"),J3125,"")</f>
        <v/>
      </c>
      <c r="N3125" s="81" t="str">
        <f aca="false">IF(E3125="Mão de Obra",J3125,"")</f>
        <v/>
      </c>
      <c r="O3125" s="81" t="str">
        <f aca="false">IF(N3125&lt;&gt;"","",M3125)</f>
        <v/>
      </c>
      <c r="P3125" s="82" t="str">
        <f aca="false">IF(A3125="Composição",B3125,"")</f>
        <v/>
      </c>
      <c r="Q3125" s="81" t="str">
        <f aca="false">IF(P3125&lt;&gt;"",SUMIF(L3125:L3125,L3125,N3125:N3125),"")</f>
        <v/>
      </c>
      <c r="R3125" s="81" t="str">
        <f aca="false">IF(P3125&lt;&gt;"",SUMIF(L3125:L3125,L3125,O3125:O3125),"")</f>
        <v/>
      </c>
    </row>
    <row r="3126" customFormat="false" ht="38.25" hidden="false" customHeight="true" outlineLevel="0" collapsed="false">
      <c r="A3126" s="86" t="s">
        <v>663</v>
      </c>
      <c r="B3126" s="87" t="s">
        <v>1877</v>
      </c>
      <c r="C3126" s="86" t="s">
        <v>664</v>
      </c>
      <c r="D3126" s="86" t="s">
        <v>1878</v>
      </c>
      <c r="E3126" s="86" t="s">
        <v>691</v>
      </c>
      <c r="F3126" s="86"/>
      <c r="G3126" s="88" t="s">
        <v>672</v>
      </c>
      <c r="H3126" s="89" t="n">
        <v>1</v>
      </c>
      <c r="I3126" s="90" t="n">
        <f aca="false">SUMIF(L:L,$L3126,M:M)</f>
        <v>1.1</v>
      </c>
      <c r="J3126" s="90" t="n">
        <f aca="false">TRUNC(H3126*I3126,2)</f>
        <v>1.1</v>
      </c>
      <c r="L3126" s="63" t="n">
        <f aca="false">IF(AND(A3127&lt;&gt;"",A3126=""),L3125+1,L3125)</f>
        <v>307</v>
      </c>
      <c r="M3126" s="80" t="str">
        <f aca="false">IF(OR(A3126="Insumo",A3126="Composição Auxiliar"),J3126,"")</f>
        <v/>
      </c>
      <c r="N3126" s="81" t="str">
        <f aca="false">IF(E3126="Mão de Obra",J3126,"")</f>
        <v/>
      </c>
      <c r="O3126" s="81" t="str">
        <f aca="false">IF(N3126&lt;&gt;"","",M3126)</f>
        <v/>
      </c>
      <c r="P3126" s="82" t="str">
        <f aca="false">IF(A3126="Composição",B3126,"")</f>
        <v> 89221 </v>
      </c>
      <c r="Q3126" s="81" t="n">
        <f aca="false">IF(P3126&lt;&gt;"",SUMIF(L3126:L3126,L3126,N3126:N3126),"")</f>
        <v>0</v>
      </c>
      <c r="R3126" s="81" t="n">
        <f aca="false">IF(P3126&lt;&gt;"",SUMIF(L3126:L3126,L3126,O3126:O3126),"")</f>
        <v>0</v>
      </c>
    </row>
    <row r="3127" customFormat="false" ht="38.25" hidden="false" customHeight="false" outlineLevel="0" collapsed="false">
      <c r="A3127" s="96" t="s">
        <v>679</v>
      </c>
      <c r="B3127" s="97" t="s">
        <v>1885</v>
      </c>
      <c r="C3127" s="96" t="str">
        <f aca="false">VLOOKUP(B3127,INSUMOS!$A:$I,2,0)</f>
        <v>SINAPI</v>
      </c>
      <c r="D3127" s="96" t="str">
        <f aca="false">VLOOKUP(B3127,INSUMOS!$A:$I,3,0)</f>
        <v>BETONEIRA, CAPACIDADE NOMINAL 600 L, CAPACIDADE DE MISTURA  360L, MOTOR ELETRICO TRIFASICO 220/380V, POTENCIA 4CV, EXCLUSO CARREGADOR</v>
      </c>
      <c r="E3127" s="98" t="str">
        <f aca="false">VLOOKUP(B3127,INSUMOS!$A:$I,4,0)</f>
        <v>Equipamento</v>
      </c>
      <c r="F3127" s="98"/>
      <c r="G3127" s="99" t="str">
        <f aca="false">VLOOKUP(B3127,INSUMOS!$A:$I,5,0)</f>
        <v>UN</v>
      </c>
      <c r="H3127" s="100" t="n">
        <v>6E-005</v>
      </c>
      <c r="I3127" s="101" t="n">
        <f aca="false">VLOOKUP(B3127,INSUMOS!$A:$I,8,0)</f>
        <v>18487.93</v>
      </c>
      <c r="J3127" s="101" t="n">
        <f aca="false">TRUNC(H3127*I3127,2)</f>
        <v>1.1</v>
      </c>
      <c r="L3127" s="63" t="n">
        <f aca="false">IF(AND(A3128&lt;&gt;"",A3127=""),L3126+1,L3126)</f>
        <v>307</v>
      </c>
      <c r="M3127" s="80" t="n">
        <f aca="false">IF(OR(A3127="Insumo",A3127="Composição Auxiliar"),J3127,"")</f>
        <v>1.1</v>
      </c>
      <c r="N3127" s="81" t="str">
        <f aca="false">IF(E3127="Mão de Obra",J3127,"")</f>
        <v/>
      </c>
      <c r="O3127" s="81" t="n">
        <f aca="false">IF(N3127&lt;&gt;"","",M3127)</f>
        <v>1.1</v>
      </c>
      <c r="P3127" s="82" t="str">
        <f aca="false">IF(A3127="Composição",B3127,"")</f>
        <v/>
      </c>
      <c r="Q3127" s="81" t="str">
        <f aca="false">IF(P3127&lt;&gt;"",SUMIF(L3127:L3127,L3127,N3127:N3127),"")</f>
        <v/>
      </c>
      <c r="R3127" s="81" t="str">
        <f aca="false">IF(P3127&lt;&gt;"",SUMIF(L3127:L3127,L3127,O3127:O3127),"")</f>
        <v/>
      </c>
    </row>
    <row r="3128" customFormat="false" ht="14.25" hidden="false" customHeight="false" outlineLevel="0" collapsed="false">
      <c r="A3128" s="102"/>
      <c r="B3128" s="102"/>
      <c r="C3128" s="102"/>
      <c r="D3128" s="102"/>
      <c r="E3128" s="102"/>
      <c r="F3128" s="103"/>
      <c r="G3128" s="102"/>
      <c r="H3128" s="103"/>
      <c r="I3128" s="102"/>
      <c r="J3128" s="103"/>
      <c r="L3128" s="63" t="n">
        <f aca="false">IF(AND(A3129&lt;&gt;"",A3128=""),L3127+1,L3127)</f>
        <v>307</v>
      </c>
      <c r="M3128" s="80" t="str">
        <f aca="false">IF(OR(A3128="Insumo",A3128="Composição Auxiliar"),J3128,"")</f>
        <v/>
      </c>
      <c r="N3128" s="81" t="str">
        <f aca="false">IF(E3128="Mão de Obra",J3128,"")</f>
        <v/>
      </c>
      <c r="O3128" s="81" t="str">
        <f aca="false">IF(N3128&lt;&gt;"","",M3128)</f>
        <v/>
      </c>
      <c r="P3128" s="82" t="str">
        <f aca="false">IF(A3128="Composição",B3128,"")</f>
        <v/>
      </c>
      <c r="Q3128" s="81" t="str">
        <f aca="false">IF(P3128&lt;&gt;"",SUMIF(L3128:L3128,L3128,N3128:N3128),"")</f>
        <v/>
      </c>
      <c r="R3128" s="81" t="str">
        <f aca="false">IF(P3128&lt;&gt;"",SUMIF(L3128:L3128,L3128,O3128:O3128),"")</f>
        <v/>
      </c>
    </row>
    <row r="3129" customFormat="false" ht="15" hidden="false" customHeight="false" outlineLevel="0" collapsed="false">
      <c r="A3129" s="102"/>
      <c r="B3129" s="102"/>
      <c r="C3129" s="102"/>
      <c r="D3129" s="102"/>
      <c r="E3129" s="102"/>
      <c r="F3129" s="103"/>
      <c r="G3129" s="102"/>
      <c r="H3129" s="104"/>
      <c r="I3129" s="104"/>
      <c r="J3129" s="103"/>
      <c r="L3129" s="63" t="n">
        <f aca="false">IF(AND(A3130&lt;&gt;"",A3129=""),L3128+1,L3128)</f>
        <v>307</v>
      </c>
      <c r="M3129" s="80" t="str">
        <f aca="false">IF(OR(A3129="Insumo",A3129="Composição Auxiliar"),J3129,"")</f>
        <v/>
      </c>
      <c r="N3129" s="81" t="str">
        <f aca="false">IF(E3129="Mão de Obra",J3129,"")</f>
        <v/>
      </c>
      <c r="O3129" s="81" t="str">
        <f aca="false">IF(N3129&lt;&gt;"","",M3129)</f>
        <v/>
      </c>
      <c r="P3129" s="82" t="str">
        <f aca="false">IF(A3129="Composição",B3129,"")</f>
        <v/>
      </c>
      <c r="Q3129" s="81" t="str">
        <f aca="false">IF(P3129&lt;&gt;"",SUMIF(L3129:L3129,L3129,N3129:N3129),"")</f>
        <v/>
      </c>
      <c r="R3129" s="81" t="str">
        <f aca="false">IF(P3129&lt;&gt;"",SUMIF(L3129:L3129,L3129,O3129:O3129),"")</f>
        <v/>
      </c>
    </row>
    <row r="3130" customFormat="false" ht="15" hidden="false" customHeight="false" outlineLevel="0" collapsed="false">
      <c r="A3130" s="108"/>
      <c r="B3130" s="108"/>
      <c r="C3130" s="108"/>
      <c r="D3130" s="108"/>
      <c r="E3130" s="108"/>
      <c r="F3130" s="108"/>
      <c r="G3130" s="108"/>
      <c r="H3130" s="108"/>
      <c r="I3130" s="108"/>
      <c r="J3130" s="108"/>
      <c r="L3130" s="63" t="n">
        <f aca="false">IF(AND(A3131&lt;&gt;"",A3130=""),L3129+1,L3129)</f>
        <v>307</v>
      </c>
      <c r="M3130" s="80" t="str">
        <f aca="false">IF(OR(A3130="Insumo",A3130="Composição Auxiliar"),J3130,"")</f>
        <v/>
      </c>
      <c r="N3130" s="81" t="str">
        <f aca="false">IF(E3130="Mão de Obra",J3130,"")</f>
        <v/>
      </c>
      <c r="O3130" s="81" t="str">
        <f aca="false">IF(N3130&lt;&gt;"","",M3130)</f>
        <v/>
      </c>
      <c r="P3130" s="82" t="str">
        <f aca="false">IF(A3130="Composição",B3130,"")</f>
        <v/>
      </c>
      <c r="Q3130" s="81" t="str">
        <f aca="false">IF(P3130&lt;&gt;"",SUMIF(L3130:L3130,L3130,N3130:N3130),"")</f>
        <v/>
      </c>
      <c r="R3130" s="81" t="str">
        <f aca="false">IF(P3130&lt;&gt;"",SUMIF(L3130:L3130,L3130,O3130:O3130),"")</f>
        <v/>
      </c>
    </row>
    <row r="3131" customFormat="false" ht="15" hidden="false" customHeight="true" outlineLevel="0" collapsed="false">
      <c r="A3131" s="83"/>
      <c r="B3131" s="84" t="s">
        <v>655</v>
      </c>
      <c r="C3131" s="83" t="s">
        <v>656</v>
      </c>
      <c r="D3131" s="83" t="s">
        <v>657</v>
      </c>
      <c r="E3131" s="83" t="s">
        <v>658</v>
      </c>
      <c r="F3131" s="83"/>
      <c r="G3131" s="85" t="s">
        <v>659</v>
      </c>
      <c r="H3131" s="84" t="s">
        <v>660</v>
      </c>
      <c r="I3131" s="84" t="s">
        <v>661</v>
      </c>
      <c r="J3131" s="84" t="s">
        <v>662</v>
      </c>
      <c r="L3131" s="63" t="n">
        <f aca="false">IF(AND(A3132&lt;&gt;"",A3131=""),L3130+1,L3130)</f>
        <v>308</v>
      </c>
      <c r="M3131" s="80" t="str">
        <f aca="false">IF(OR(A3131="Insumo",A3131="Composição Auxiliar"),J3131,"")</f>
        <v/>
      </c>
      <c r="N3131" s="81" t="str">
        <f aca="false">IF(E3131="Mão de Obra",J3131,"")</f>
        <v/>
      </c>
      <c r="O3131" s="81" t="str">
        <f aca="false">IF(N3131&lt;&gt;"","",M3131)</f>
        <v/>
      </c>
      <c r="P3131" s="82" t="str">
        <f aca="false">IF(A3131="Composição",B3131,"")</f>
        <v/>
      </c>
      <c r="Q3131" s="81" t="str">
        <f aca="false">IF(P3131&lt;&gt;"",SUMIF(L3131:L3131,L3131,N3131:N3131),"")</f>
        <v/>
      </c>
      <c r="R3131" s="81" t="str">
        <f aca="false">IF(P3131&lt;&gt;"",SUMIF(L3131:L3131,L3131,O3131:O3131),"")</f>
        <v/>
      </c>
    </row>
    <row r="3132" customFormat="false" ht="38.25" hidden="false" customHeight="true" outlineLevel="0" collapsed="false">
      <c r="A3132" s="86" t="s">
        <v>663</v>
      </c>
      <c r="B3132" s="87" t="s">
        <v>1879</v>
      </c>
      <c r="C3132" s="86" t="s">
        <v>664</v>
      </c>
      <c r="D3132" s="86" t="s">
        <v>1880</v>
      </c>
      <c r="E3132" s="86" t="s">
        <v>691</v>
      </c>
      <c r="F3132" s="86"/>
      <c r="G3132" s="88" t="s">
        <v>672</v>
      </c>
      <c r="H3132" s="89" t="n">
        <v>1</v>
      </c>
      <c r="I3132" s="90" t="n">
        <f aca="false">SUMIF(L:L,$L3132,M:M)</f>
        <v>0.18</v>
      </c>
      <c r="J3132" s="90" t="n">
        <f aca="false">TRUNC(H3132*I3132,2)</f>
        <v>0.18</v>
      </c>
      <c r="L3132" s="63" t="n">
        <f aca="false">IF(AND(A3133&lt;&gt;"",A3132=""),L3131+1,L3131)</f>
        <v>308</v>
      </c>
      <c r="M3132" s="80" t="str">
        <f aca="false">IF(OR(A3132="Insumo",A3132="Composição Auxiliar"),J3132,"")</f>
        <v/>
      </c>
      <c r="N3132" s="81" t="str">
        <f aca="false">IF(E3132="Mão de Obra",J3132,"")</f>
        <v/>
      </c>
      <c r="O3132" s="81" t="str">
        <f aca="false">IF(N3132&lt;&gt;"","",M3132)</f>
        <v/>
      </c>
      <c r="P3132" s="82" t="str">
        <f aca="false">IF(A3132="Composição",B3132,"")</f>
        <v> 89222 </v>
      </c>
      <c r="Q3132" s="81" t="n">
        <f aca="false">IF(P3132&lt;&gt;"",SUMIF(L3132:L3132,L3132,N3132:N3132),"")</f>
        <v>0</v>
      </c>
      <c r="R3132" s="81" t="n">
        <f aca="false">IF(P3132&lt;&gt;"",SUMIF(L3132:L3132,L3132,O3132:O3132),"")</f>
        <v>0</v>
      </c>
    </row>
    <row r="3133" customFormat="false" ht="38.25" hidden="false" customHeight="false" outlineLevel="0" collapsed="false">
      <c r="A3133" s="96" t="s">
        <v>679</v>
      </c>
      <c r="B3133" s="97" t="s">
        <v>1885</v>
      </c>
      <c r="C3133" s="96" t="str">
        <f aca="false">VLOOKUP(B3133,INSUMOS!$A:$I,2,0)</f>
        <v>SINAPI</v>
      </c>
      <c r="D3133" s="96" t="str">
        <f aca="false">VLOOKUP(B3133,INSUMOS!$A:$I,3,0)</f>
        <v>BETONEIRA, CAPACIDADE NOMINAL 600 L, CAPACIDADE DE MISTURA  360L, MOTOR ELETRICO TRIFASICO 220/380V, POTENCIA 4CV, EXCLUSO CARREGADOR</v>
      </c>
      <c r="E3133" s="98" t="str">
        <f aca="false">VLOOKUP(B3133,INSUMOS!$A:$I,4,0)</f>
        <v>Equipamento</v>
      </c>
      <c r="F3133" s="98"/>
      <c r="G3133" s="99" t="str">
        <f aca="false">VLOOKUP(B3133,INSUMOS!$A:$I,5,0)</f>
        <v>UN</v>
      </c>
      <c r="H3133" s="100" t="n">
        <v>1E-005</v>
      </c>
      <c r="I3133" s="101" t="n">
        <f aca="false">VLOOKUP(B3133,INSUMOS!$A:$I,8,0)</f>
        <v>18487.93</v>
      </c>
      <c r="J3133" s="101" t="n">
        <f aca="false">TRUNC(H3133*I3133,2)</f>
        <v>0.18</v>
      </c>
      <c r="L3133" s="63" t="n">
        <f aca="false">IF(AND(A3134&lt;&gt;"",A3133=""),L3132+1,L3132)</f>
        <v>308</v>
      </c>
      <c r="M3133" s="80" t="n">
        <f aca="false">IF(OR(A3133="Insumo",A3133="Composição Auxiliar"),J3133,"")</f>
        <v>0.18</v>
      </c>
      <c r="N3133" s="81" t="str">
        <f aca="false">IF(E3133="Mão de Obra",J3133,"")</f>
        <v/>
      </c>
      <c r="O3133" s="81" t="n">
        <f aca="false">IF(N3133&lt;&gt;"","",M3133)</f>
        <v>0.18</v>
      </c>
      <c r="P3133" s="82" t="str">
        <f aca="false">IF(A3133="Composição",B3133,"")</f>
        <v/>
      </c>
      <c r="Q3133" s="81" t="str">
        <f aca="false">IF(P3133&lt;&gt;"",SUMIF(L3133:L3133,L3133,N3133:N3133),"")</f>
        <v/>
      </c>
      <c r="R3133" s="81" t="str">
        <f aca="false">IF(P3133&lt;&gt;"",SUMIF(L3133:L3133,L3133,O3133:O3133),"")</f>
        <v/>
      </c>
    </row>
    <row r="3134" customFormat="false" ht="14.25" hidden="false" customHeight="false" outlineLevel="0" collapsed="false">
      <c r="A3134" s="102"/>
      <c r="B3134" s="102"/>
      <c r="C3134" s="102"/>
      <c r="D3134" s="102"/>
      <c r="E3134" s="102"/>
      <c r="F3134" s="103"/>
      <c r="G3134" s="102"/>
      <c r="H3134" s="103"/>
      <c r="I3134" s="102"/>
      <c r="J3134" s="103"/>
      <c r="L3134" s="63" t="n">
        <f aca="false">IF(AND(A3135&lt;&gt;"",A3134=""),L3133+1,L3133)</f>
        <v>308</v>
      </c>
      <c r="M3134" s="80" t="str">
        <f aca="false">IF(OR(A3134="Insumo",A3134="Composição Auxiliar"),J3134,"")</f>
        <v/>
      </c>
      <c r="N3134" s="81" t="str">
        <f aca="false">IF(E3134="Mão de Obra",J3134,"")</f>
        <v/>
      </c>
      <c r="O3134" s="81" t="str">
        <f aca="false">IF(N3134&lt;&gt;"","",M3134)</f>
        <v/>
      </c>
      <c r="P3134" s="82" t="str">
        <f aca="false">IF(A3134="Composição",B3134,"")</f>
        <v/>
      </c>
      <c r="Q3134" s="81" t="str">
        <f aca="false">IF(P3134&lt;&gt;"",SUMIF(L3134:L3134,L3134,N3134:N3134),"")</f>
        <v/>
      </c>
      <c r="R3134" s="81" t="str">
        <f aca="false">IF(P3134&lt;&gt;"",SUMIF(L3134:L3134,L3134,O3134:O3134),"")</f>
        <v/>
      </c>
    </row>
    <row r="3135" customFormat="false" ht="15" hidden="false" customHeight="false" outlineLevel="0" collapsed="false">
      <c r="A3135" s="102"/>
      <c r="B3135" s="102"/>
      <c r="C3135" s="102"/>
      <c r="D3135" s="102"/>
      <c r="E3135" s="102"/>
      <c r="F3135" s="103"/>
      <c r="G3135" s="102"/>
      <c r="H3135" s="104"/>
      <c r="I3135" s="104"/>
      <c r="J3135" s="103"/>
      <c r="L3135" s="63" t="n">
        <f aca="false">IF(AND(A3136&lt;&gt;"",A3135=""),L3134+1,L3134)</f>
        <v>308</v>
      </c>
      <c r="M3135" s="80" t="str">
        <f aca="false">IF(OR(A3135="Insumo",A3135="Composição Auxiliar"),J3135,"")</f>
        <v/>
      </c>
      <c r="N3135" s="81" t="str">
        <f aca="false">IF(E3135="Mão de Obra",J3135,"")</f>
        <v/>
      </c>
      <c r="O3135" s="81" t="str">
        <f aca="false">IF(N3135&lt;&gt;"","",M3135)</f>
        <v/>
      </c>
      <c r="P3135" s="82" t="str">
        <f aca="false">IF(A3135="Composição",B3135,"")</f>
        <v/>
      </c>
      <c r="Q3135" s="81" t="str">
        <f aca="false">IF(P3135&lt;&gt;"",SUMIF(L3135:L3135,L3135,N3135:N3135),"")</f>
        <v/>
      </c>
      <c r="R3135" s="81" t="str">
        <f aca="false">IF(P3135&lt;&gt;"",SUMIF(L3135:L3135,L3135,O3135:O3135),"")</f>
        <v/>
      </c>
    </row>
    <row r="3136" customFormat="false" ht="15" hidden="false" customHeight="false" outlineLevel="0" collapsed="false">
      <c r="A3136" s="108"/>
      <c r="B3136" s="108"/>
      <c r="C3136" s="108"/>
      <c r="D3136" s="108"/>
      <c r="E3136" s="108"/>
      <c r="F3136" s="108"/>
      <c r="G3136" s="108"/>
      <c r="H3136" s="108"/>
      <c r="I3136" s="108"/>
      <c r="J3136" s="108"/>
      <c r="L3136" s="63" t="n">
        <f aca="false">IF(AND(A3137&lt;&gt;"",A3136=""),L3135+1,L3135)</f>
        <v>308</v>
      </c>
      <c r="M3136" s="80" t="str">
        <f aca="false">IF(OR(A3136="Insumo",A3136="Composição Auxiliar"),J3136,"")</f>
        <v/>
      </c>
      <c r="N3136" s="81" t="str">
        <f aca="false">IF(E3136="Mão de Obra",J3136,"")</f>
        <v/>
      </c>
      <c r="O3136" s="81" t="str">
        <f aca="false">IF(N3136&lt;&gt;"","",M3136)</f>
        <v/>
      </c>
      <c r="P3136" s="82" t="str">
        <f aca="false">IF(A3136="Composição",B3136,"")</f>
        <v/>
      </c>
      <c r="Q3136" s="81" t="str">
        <f aca="false">IF(P3136&lt;&gt;"",SUMIF(L3136:L3136,L3136,N3136:N3136),"")</f>
        <v/>
      </c>
      <c r="R3136" s="81" t="str">
        <f aca="false">IF(P3136&lt;&gt;"",SUMIF(L3136:L3136,L3136,O3136:O3136),"")</f>
        <v/>
      </c>
    </row>
    <row r="3137" customFormat="false" ht="15" hidden="false" customHeight="true" outlineLevel="0" collapsed="false">
      <c r="A3137" s="83"/>
      <c r="B3137" s="84" t="s">
        <v>655</v>
      </c>
      <c r="C3137" s="83" t="s">
        <v>656</v>
      </c>
      <c r="D3137" s="83" t="s">
        <v>657</v>
      </c>
      <c r="E3137" s="83" t="s">
        <v>658</v>
      </c>
      <c r="F3137" s="83"/>
      <c r="G3137" s="85" t="s">
        <v>659</v>
      </c>
      <c r="H3137" s="84" t="s">
        <v>660</v>
      </c>
      <c r="I3137" s="84" t="s">
        <v>661</v>
      </c>
      <c r="J3137" s="84" t="s">
        <v>662</v>
      </c>
      <c r="L3137" s="63" t="n">
        <f aca="false">IF(AND(A3138&lt;&gt;"",A3137=""),L3136+1,L3136)</f>
        <v>309</v>
      </c>
      <c r="M3137" s="80" t="str">
        <f aca="false">IF(OR(A3137="Insumo",A3137="Composição Auxiliar"),J3137,"")</f>
        <v/>
      </c>
      <c r="N3137" s="81" t="str">
        <f aca="false">IF(E3137="Mão de Obra",J3137,"")</f>
        <v/>
      </c>
      <c r="O3137" s="81" t="str">
        <f aca="false">IF(N3137&lt;&gt;"","",M3137)</f>
        <v/>
      </c>
      <c r="P3137" s="82" t="str">
        <f aca="false">IF(A3137="Composição",B3137,"")</f>
        <v/>
      </c>
      <c r="Q3137" s="81" t="str">
        <f aca="false">IF(P3137&lt;&gt;"",SUMIF(L3137:L3137,L3137,N3137:N3137),"")</f>
        <v/>
      </c>
      <c r="R3137" s="81" t="str">
        <f aca="false">IF(P3137&lt;&gt;"",SUMIF(L3137:L3137,L3137,O3137:O3137),"")</f>
        <v/>
      </c>
    </row>
    <row r="3138" customFormat="false" ht="38.25" hidden="false" customHeight="true" outlineLevel="0" collapsed="false">
      <c r="A3138" s="86" t="s">
        <v>663</v>
      </c>
      <c r="B3138" s="87" t="s">
        <v>1883</v>
      </c>
      <c r="C3138" s="86" t="s">
        <v>664</v>
      </c>
      <c r="D3138" s="86" t="s">
        <v>1884</v>
      </c>
      <c r="E3138" s="86" t="s">
        <v>691</v>
      </c>
      <c r="F3138" s="86"/>
      <c r="G3138" s="88" t="s">
        <v>672</v>
      </c>
      <c r="H3138" s="89" t="n">
        <v>1</v>
      </c>
      <c r="I3138" s="90" t="n">
        <f aca="false">SUMIF(L:L,$L3138,M:M)</f>
        <v>1.29</v>
      </c>
      <c r="J3138" s="90" t="n">
        <f aca="false">TRUNC(H3138*I3138,2)</f>
        <v>1.29</v>
      </c>
      <c r="L3138" s="63" t="n">
        <f aca="false">IF(AND(A3139&lt;&gt;"",A3138=""),L3137+1,L3137)</f>
        <v>309</v>
      </c>
      <c r="M3138" s="80" t="str">
        <f aca="false">IF(OR(A3138="Insumo",A3138="Composição Auxiliar"),J3138,"")</f>
        <v/>
      </c>
      <c r="N3138" s="81" t="str">
        <f aca="false">IF(E3138="Mão de Obra",J3138,"")</f>
        <v/>
      </c>
      <c r="O3138" s="81" t="str">
        <f aca="false">IF(N3138&lt;&gt;"","",M3138)</f>
        <v/>
      </c>
      <c r="P3138" s="82" t="str">
        <f aca="false">IF(A3138="Composição",B3138,"")</f>
        <v> 89223 </v>
      </c>
      <c r="Q3138" s="81" t="n">
        <f aca="false">IF(P3138&lt;&gt;"",SUMIF(L3138:L3138,L3138,N3138:N3138),"")</f>
        <v>0</v>
      </c>
      <c r="R3138" s="81" t="n">
        <f aca="false">IF(P3138&lt;&gt;"",SUMIF(L3138:L3138,L3138,O3138:O3138),"")</f>
        <v>0</v>
      </c>
    </row>
    <row r="3139" customFormat="false" ht="38.25" hidden="false" customHeight="false" outlineLevel="0" collapsed="false">
      <c r="A3139" s="96" t="s">
        <v>679</v>
      </c>
      <c r="B3139" s="97" t="s">
        <v>1885</v>
      </c>
      <c r="C3139" s="96" t="str">
        <f aca="false">VLOOKUP(B3139,INSUMOS!$A:$I,2,0)</f>
        <v>SINAPI</v>
      </c>
      <c r="D3139" s="96" t="str">
        <f aca="false">VLOOKUP(B3139,INSUMOS!$A:$I,3,0)</f>
        <v>BETONEIRA, CAPACIDADE NOMINAL 600 L, CAPACIDADE DE MISTURA  360L, MOTOR ELETRICO TRIFASICO 220/380V, POTENCIA 4CV, EXCLUSO CARREGADOR</v>
      </c>
      <c r="E3139" s="98" t="str">
        <f aca="false">VLOOKUP(B3139,INSUMOS!$A:$I,4,0)</f>
        <v>Equipamento</v>
      </c>
      <c r="F3139" s="98"/>
      <c r="G3139" s="99" t="str">
        <f aca="false">VLOOKUP(B3139,INSUMOS!$A:$I,5,0)</f>
        <v>UN</v>
      </c>
      <c r="H3139" s="100" t="n">
        <v>7E-005</v>
      </c>
      <c r="I3139" s="101" t="n">
        <f aca="false">VLOOKUP(B3139,INSUMOS!$A:$I,8,0)</f>
        <v>18487.93</v>
      </c>
      <c r="J3139" s="101" t="n">
        <f aca="false">TRUNC(H3139*I3139,2)</f>
        <v>1.29</v>
      </c>
      <c r="L3139" s="63" t="n">
        <f aca="false">IF(AND(A3140&lt;&gt;"",A3139=""),L3138+1,L3138)</f>
        <v>309</v>
      </c>
      <c r="M3139" s="80" t="n">
        <f aca="false">IF(OR(A3139="Insumo",A3139="Composição Auxiliar"),J3139,"")</f>
        <v>1.29</v>
      </c>
      <c r="N3139" s="81" t="str">
        <f aca="false">IF(E3139="Mão de Obra",J3139,"")</f>
        <v/>
      </c>
      <c r="O3139" s="81" t="n">
        <f aca="false">IF(N3139&lt;&gt;"","",M3139)</f>
        <v>1.29</v>
      </c>
      <c r="P3139" s="82" t="str">
        <f aca="false">IF(A3139="Composição",B3139,"")</f>
        <v/>
      </c>
      <c r="Q3139" s="81" t="str">
        <f aca="false">IF(P3139&lt;&gt;"",SUMIF(L3139:L3139,L3139,N3139:N3139),"")</f>
        <v/>
      </c>
      <c r="R3139" s="81" t="str">
        <f aca="false">IF(P3139&lt;&gt;"",SUMIF(L3139:L3139,L3139,O3139:O3139),"")</f>
        <v/>
      </c>
    </row>
    <row r="3140" customFormat="false" ht="14.25" hidden="false" customHeight="false" outlineLevel="0" collapsed="false">
      <c r="A3140" s="102"/>
      <c r="B3140" s="102"/>
      <c r="C3140" s="102"/>
      <c r="D3140" s="102"/>
      <c r="E3140" s="102"/>
      <c r="F3140" s="103"/>
      <c r="G3140" s="102"/>
      <c r="H3140" s="103"/>
      <c r="I3140" s="102"/>
      <c r="J3140" s="103"/>
      <c r="L3140" s="63" t="n">
        <f aca="false">IF(AND(A3141&lt;&gt;"",A3140=""),L3139+1,L3139)</f>
        <v>309</v>
      </c>
      <c r="M3140" s="80" t="str">
        <f aca="false">IF(OR(A3140="Insumo",A3140="Composição Auxiliar"),J3140,"")</f>
        <v/>
      </c>
      <c r="N3140" s="81" t="str">
        <f aca="false">IF(E3140="Mão de Obra",J3140,"")</f>
        <v/>
      </c>
      <c r="O3140" s="81" t="str">
        <f aca="false">IF(N3140&lt;&gt;"","",M3140)</f>
        <v/>
      </c>
      <c r="P3140" s="82" t="str">
        <f aca="false">IF(A3140="Composição",B3140,"")</f>
        <v/>
      </c>
      <c r="Q3140" s="81" t="str">
        <f aca="false">IF(P3140&lt;&gt;"",SUMIF(L3140:L3140,L3140,N3140:N3140),"")</f>
        <v/>
      </c>
      <c r="R3140" s="81" t="str">
        <f aca="false">IF(P3140&lt;&gt;"",SUMIF(L3140:L3140,L3140,O3140:O3140),"")</f>
        <v/>
      </c>
    </row>
    <row r="3141" customFormat="false" ht="15" hidden="false" customHeight="false" outlineLevel="0" collapsed="false">
      <c r="A3141" s="102"/>
      <c r="B3141" s="102"/>
      <c r="C3141" s="102"/>
      <c r="D3141" s="102"/>
      <c r="E3141" s="102"/>
      <c r="F3141" s="103"/>
      <c r="G3141" s="102"/>
      <c r="H3141" s="104"/>
      <c r="I3141" s="104"/>
      <c r="J3141" s="103"/>
      <c r="L3141" s="63" t="n">
        <f aca="false">IF(AND(A3142&lt;&gt;"",A3141=""),L3140+1,L3140)</f>
        <v>309</v>
      </c>
      <c r="M3141" s="80" t="str">
        <f aca="false">IF(OR(A3141="Insumo",A3141="Composição Auxiliar"),J3141,"")</f>
        <v/>
      </c>
      <c r="N3141" s="81" t="str">
        <f aca="false">IF(E3141="Mão de Obra",J3141,"")</f>
        <v/>
      </c>
      <c r="O3141" s="81" t="str">
        <f aca="false">IF(N3141&lt;&gt;"","",M3141)</f>
        <v/>
      </c>
      <c r="P3141" s="82" t="str">
        <f aca="false">IF(A3141="Composição",B3141,"")</f>
        <v/>
      </c>
      <c r="Q3141" s="81" t="str">
        <f aca="false">IF(P3141&lt;&gt;"",SUMIF(L3141:L3141,L3141,N3141:N3141),"")</f>
        <v/>
      </c>
      <c r="R3141" s="81" t="str">
        <f aca="false">IF(P3141&lt;&gt;"",SUMIF(L3141:L3141,L3141,O3141:O3141),"")</f>
        <v/>
      </c>
    </row>
    <row r="3142" customFormat="false" ht="15" hidden="false" customHeight="false" outlineLevel="0" collapsed="false">
      <c r="A3142" s="108"/>
      <c r="B3142" s="108"/>
      <c r="C3142" s="108"/>
      <c r="D3142" s="108"/>
      <c r="E3142" s="108"/>
      <c r="F3142" s="108"/>
      <c r="G3142" s="108"/>
      <c r="H3142" s="108"/>
      <c r="I3142" s="108"/>
      <c r="J3142" s="108"/>
      <c r="L3142" s="63" t="n">
        <f aca="false">IF(AND(A3143&lt;&gt;"",A3142=""),L3141+1,L3141)</f>
        <v>309</v>
      </c>
      <c r="M3142" s="80" t="str">
        <f aca="false">IF(OR(A3142="Insumo",A3142="Composição Auxiliar"),J3142,"")</f>
        <v/>
      </c>
      <c r="N3142" s="81" t="str">
        <f aca="false">IF(E3142="Mão de Obra",J3142,"")</f>
        <v/>
      </c>
      <c r="O3142" s="81" t="str">
        <f aca="false">IF(N3142&lt;&gt;"","",M3142)</f>
        <v/>
      </c>
      <c r="P3142" s="82" t="str">
        <f aca="false">IF(A3142="Composição",B3142,"")</f>
        <v/>
      </c>
      <c r="Q3142" s="81" t="str">
        <f aca="false">IF(P3142&lt;&gt;"",SUMIF(L3142:L3142,L3142,N3142:N3142),"")</f>
        <v/>
      </c>
      <c r="R3142" s="81" t="str">
        <f aca="false">IF(P3142&lt;&gt;"",SUMIF(L3142:L3142,L3142,O3142:O3142),"")</f>
        <v/>
      </c>
    </row>
    <row r="3143" customFormat="false" ht="15" hidden="false" customHeight="true" outlineLevel="0" collapsed="false">
      <c r="A3143" s="83"/>
      <c r="B3143" s="84" t="s">
        <v>655</v>
      </c>
      <c r="C3143" s="83" t="s">
        <v>656</v>
      </c>
      <c r="D3143" s="83" t="s">
        <v>657</v>
      </c>
      <c r="E3143" s="83" t="s">
        <v>658</v>
      </c>
      <c r="F3143" s="83"/>
      <c r="G3143" s="85" t="s">
        <v>659</v>
      </c>
      <c r="H3143" s="84" t="s">
        <v>660</v>
      </c>
      <c r="I3143" s="84" t="s">
        <v>661</v>
      </c>
      <c r="J3143" s="84" t="s">
        <v>662</v>
      </c>
      <c r="L3143" s="63" t="n">
        <f aca="false">IF(AND(A3144&lt;&gt;"",A3143=""),L3142+1,L3142)</f>
        <v>310</v>
      </c>
      <c r="M3143" s="80" t="str">
        <f aca="false">IF(OR(A3143="Insumo",A3143="Composição Auxiliar"),J3143,"")</f>
        <v/>
      </c>
      <c r="N3143" s="81" t="str">
        <f aca="false">IF(E3143="Mão de Obra",J3143,"")</f>
        <v/>
      </c>
      <c r="O3143" s="81" t="str">
        <f aca="false">IF(N3143&lt;&gt;"","",M3143)</f>
        <v/>
      </c>
      <c r="P3143" s="82" t="str">
        <f aca="false">IF(A3143="Composição",B3143,"")</f>
        <v/>
      </c>
      <c r="Q3143" s="81" t="str">
        <f aca="false">IF(P3143&lt;&gt;"",SUMIF(L3143:L3143,L3143,N3143:N3143),"")</f>
        <v/>
      </c>
      <c r="R3143" s="81" t="str">
        <f aca="false">IF(P3143&lt;&gt;"",SUMIF(L3143:L3143,L3143,O3143:O3143),"")</f>
        <v/>
      </c>
    </row>
    <row r="3144" customFormat="false" ht="38.25" hidden="false" customHeight="true" outlineLevel="0" collapsed="false">
      <c r="A3144" s="86" t="s">
        <v>663</v>
      </c>
      <c r="B3144" s="87" t="s">
        <v>1881</v>
      </c>
      <c r="C3144" s="86" t="s">
        <v>664</v>
      </c>
      <c r="D3144" s="86" t="s">
        <v>1882</v>
      </c>
      <c r="E3144" s="86" t="s">
        <v>691</v>
      </c>
      <c r="F3144" s="86"/>
      <c r="G3144" s="88" t="s">
        <v>672</v>
      </c>
      <c r="H3144" s="89" t="n">
        <v>1</v>
      </c>
      <c r="I3144" s="90" t="n">
        <f aca="false">SUMIF(L:L,$L3144,M:M)</f>
        <v>2.75</v>
      </c>
      <c r="J3144" s="90" t="n">
        <f aca="false">TRUNC(H3144*I3144,2)</f>
        <v>2.75</v>
      </c>
      <c r="L3144" s="63" t="n">
        <f aca="false">IF(AND(A3145&lt;&gt;"",A3144=""),L3143+1,L3143)</f>
        <v>310</v>
      </c>
      <c r="M3144" s="80" t="str">
        <f aca="false">IF(OR(A3144="Insumo",A3144="Composição Auxiliar"),J3144,"")</f>
        <v/>
      </c>
      <c r="N3144" s="81" t="str">
        <f aca="false">IF(E3144="Mão de Obra",J3144,"")</f>
        <v/>
      </c>
      <c r="O3144" s="81" t="str">
        <f aca="false">IF(N3144&lt;&gt;"","",M3144)</f>
        <v/>
      </c>
      <c r="P3144" s="82" t="str">
        <f aca="false">IF(A3144="Composição",B3144,"")</f>
        <v> 89224 </v>
      </c>
      <c r="Q3144" s="81" t="n">
        <f aca="false">IF(P3144&lt;&gt;"",SUMIF(L3144:L3144,L3144,N3144:N3144),"")</f>
        <v>0</v>
      </c>
      <c r="R3144" s="81" t="n">
        <f aca="false">IF(P3144&lt;&gt;"",SUMIF(L3144:L3144,L3144,O3144:O3144),"")</f>
        <v>0</v>
      </c>
    </row>
    <row r="3145" customFormat="false" ht="14.25" hidden="false" customHeight="false" outlineLevel="0" collapsed="false">
      <c r="A3145" s="96" t="s">
        <v>679</v>
      </c>
      <c r="B3145" s="97" t="s">
        <v>1876</v>
      </c>
      <c r="C3145" s="96" t="str">
        <f aca="false">VLOOKUP(B3145,INSUMOS!$A:$I,2,0)</f>
        <v>SINAPI</v>
      </c>
      <c r="D3145" s="96" t="str">
        <f aca="false">VLOOKUP(B3145,INSUMOS!$A:$I,3,0)</f>
        <v>ENERGIA ELETRICA ATE 2000 KWH INDUSTRIAL, SEM DEMANDA</v>
      </c>
      <c r="E3145" s="98" t="str">
        <f aca="false">VLOOKUP(B3145,INSUMOS!$A:$I,4,0)</f>
        <v>Material</v>
      </c>
      <c r="F3145" s="98"/>
      <c r="G3145" s="99" t="str">
        <f aca="false">VLOOKUP(B3145,INSUMOS!$A:$I,5,0)</f>
        <v>KWH</v>
      </c>
      <c r="H3145" s="100" t="n">
        <v>2.50239</v>
      </c>
      <c r="I3145" s="101" t="n">
        <f aca="false">VLOOKUP(B3145,INSUMOS!$A:$I,8,0)</f>
        <v>1.1</v>
      </c>
      <c r="J3145" s="101" t="n">
        <f aca="false">TRUNC(H3145*I3145,2)</f>
        <v>2.75</v>
      </c>
      <c r="L3145" s="63" t="n">
        <f aca="false">IF(AND(A3146&lt;&gt;"",A3145=""),L3144+1,L3144)</f>
        <v>310</v>
      </c>
      <c r="M3145" s="80" t="n">
        <f aca="false">IF(OR(A3145="Insumo",A3145="Composição Auxiliar"),J3145,"")</f>
        <v>2.75</v>
      </c>
      <c r="N3145" s="81" t="str">
        <f aca="false">IF(E3145="Mão de Obra",J3145,"")</f>
        <v/>
      </c>
      <c r="O3145" s="81" t="n">
        <f aca="false">IF(N3145&lt;&gt;"","",M3145)</f>
        <v>2.75</v>
      </c>
      <c r="P3145" s="82" t="str">
        <f aca="false">IF(A3145="Composição",B3145,"")</f>
        <v/>
      </c>
      <c r="Q3145" s="81" t="str">
        <f aca="false">IF(P3145&lt;&gt;"",SUMIF(L3145:L3145,L3145,N3145:N3145),"")</f>
        <v/>
      </c>
      <c r="R3145" s="81" t="str">
        <f aca="false">IF(P3145&lt;&gt;"",SUMIF(L3145:L3145,L3145,O3145:O3145),"")</f>
        <v/>
      </c>
    </row>
    <row r="3146" customFormat="false" ht="14.25" hidden="false" customHeight="false" outlineLevel="0" collapsed="false">
      <c r="A3146" s="102"/>
      <c r="B3146" s="102"/>
      <c r="C3146" s="102"/>
      <c r="D3146" s="102"/>
      <c r="E3146" s="102"/>
      <c r="F3146" s="103"/>
      <c r="G3146" s="102"/>
      <c r="H3146" s="103"/>
      <c r="I3146" s="102"/>
      <c r="J3146" s="103"/>
      <c r="L3146" s="63" t="n">
        <f aca="false">IF(AND(A3147&lt;&gt;"",A3146=""),L3145+1,L3145)</f>
        <v>310</v>
      </c>
      <c r="M3146" s="80" t="str">
        <f aca="false">IF(OR(A3146="Insumo",A3146="Composição Auxiliar"),J3146,"")</f>
        <v/>
      </c>
      <c r="N3146" s="81" t="str">
        <f aca="false">IF(E3146="Mão de Obra",J3146,"")</f>
        <v/>
      </c>
      <c r="O3146" s="81" t="str">
        <f aca="false">IF(N3146&lt;&gt;"","",M3146)</f>
        <v/>
      </c>
      <c r="P3146" s="82" t="str">
        <f aca="false">IF(A3146="Composição",B3146,"")</f>
        <v/>
      </c>
      <c r="Q3146" s="81" t="str">
        <f aca="false">IF(P3146&lt;&gt;"",SUMIF(L3146:L3146,L3146,N3146:N3146),"")</f>
        <v/>
      </c>
      <c r="R3146" s="81" t="str">
        <f aca="false">IF(P3146&lt;&gt;"",SUMIF(L3146:L3146,L3146,O3146:O3146),"")</f>
        <v/>
      </c>
    </row>
    <row r="3147" customFormat="false" ht="15" hidden="false" customHeight="false" outlineLevel="0" collapsed="false">
      <c r="A3147" s="102"/>
      <c r="B3147" s="102"/>
      <c r="C3147" s="102"/>
      <c r="D3147" s="102"/>
      <c r="E3147" s="102"/>
      <c r="F3147" s="103"/>
      <c r="G3147" s="102"/>
      <c r="H3147" s="104"/>
      <c r="I3147" s="104"/>
      <c r="J3147" s="103"/>
      <c r="L3147" s="63" t="n">
        <f aca="false">IF(AND(A3148&lt;&gt;"",A3147=""),L3146+1,L3146)</f>
        <v>310</v>
      </c>
      <c r="M3147" s="80" t="str">
        <f aca="false">IF(OR(A3147="Insumo",A3147="Composição Auxiliar"),J3147,"")</f>
        <v/>
      </c>
      <c r="N3147" s="81" t="str">
        <f aca="false">IF(E3147="Mão de Obra",J3147,"")</f>
        <v/>
      </c>
      <c r="O3147" s="81" t="str">
        <f aca="false">IF(N3147&lt;&gt;"","",M3147)</f>
        <v/>
      </c>
      <c r="P3147" s="82" t="str">
        <f aca="false">IF(A3147="Composição",B3147,"")</f>
        <v/>
      </c>
      <c r="Q3147" s="81" t="str">
        <f aca="false">IF(P3147&lt;&gt;"",SUMIF(L3147:L3147,L3147,N3147:N3147),"")</f>
        <v/>
      </c>
      <c r="R3147" s="81" t="str">
        <f aca="false">IF(P3147&lt;&gt;"",SUMIF(L3147:L3147,L3147,O3147:O3147),"")</f>
        <v/>
      </c>
    </row>
    <row r="3148" customFormat="false" ht="15" hidden="false" customHeight="false" outlineLevel="0" collapsed="false">
      <c r="A3148" s="108"/>
      <c r="B3148" s="108"/>
      <c r="C3148" s="108"/>
      <c r="D3148" s="108"/>
      <c r="E3148" s="108"/>
      <c r="F3148" s="108"/>
      <c r="G3148" s="108"/>
      <c r="H3148" s="108"/>
      <c r="I3148" s="108"/>
      <c r="J3148" s="108"/>
      <c r="L3148" s="63" t="n">
        <f aca="false">IF(AND(A3149&lt;&gt;"",A3148=""),L3147+1,L3147)</f>
        <v>310</v>
      </c>
      <c r="M3148" s="80" t="str">
        <f aca="false">IF(OR(A3148="Insumo",A3148="Composição Auxiliar"),J3148,"")</f>
        <v/>
      </c>
      <c r="N3148" s="81" t="str">
        <f aca="false">IF(E3148="Mão de Obra",J3148,"")</f>
        <v/>
      </c>
      <c r="O3148" s="81" t="str">
        <f aca="false">IF(N3148&lt;&gt;"","",M3148)</f>
        <v/>
      </c>
      <c r="P3148" s="82" t="str">
        <f aca="false">IF(A3148="Composição",B3148,"")</f>
        <v/>
      </c>
      <c r="Q3148" s="81" t="str">
        <f aca="false">IF(P3148&lt;&gt;"",SUMIF(L3148:L3148,L3148,N3148:N3148),"")</f>
        <v/>
      </c>
      <c r="R3148" s="81" t="str">
        <f aca="false">IF(P3148&lt;&gt;"",SUMIF(L3148:L3148,L3148,O3148:O3148),"")</f>
        <v/>
      </c>
    </row>
    <row r="3149" customFormat="false" ht="15" hidden="false" customHeight="true" outlineLevel="0" collapsed="false">
      <c r="A3149" s="83"/>
      <c r="B3149" s="84" t="s">
        <v>655</v>
      </c>
      <c r="C3149" s="83" t="s">
        <v>656</v>
      </c>
      <c r="D3149" s="83" t="s">
        <v>657</v>
      </c>
      <c r="E3149" s="83" t="s">
        <v>658</v>
      </c>
      <c r="F3149" s="83"/>
      <c r="G3149" s="85" t="s">
        <v>659</v>
      </c>
      <c r="H3149" s="84" t="s">
        <v>660</v>
      </c>
      <c r="I3149" s="84" t="s">
        <v>661</v>
      </c>
      <c r="J3149" s="84" t="s">
        <v>662</v>
      </c>
      <c r="L3149" s="63" t="n">
        <f aca="false">IF(AND(A3150&lt;&gt;"",A3149=""),L3148+1,L3148)</f>
        <v>311</v>
      </c>
      <c r="M3149" s="80" t="str">
        <f aca="false">IF(OR(A3149="Insumo",A3149="Composição Auxiliar"),J3149,"")</f>
        <v/>
      </c>
      <c r="N3149" s="81" t="str">
        <f aca="false">IF(E3149="Mão de Obra",J3149,"")</f>
        <v/>
      </c>
      <c r="O3149" s="81" t="str">
        <f aca="false">IF(N3149&lt;&gt;"","",M3149)</f>
        <v/>
      </c>
      <c r="P3149" s="82" t="str">
        <f aca="false">IF(A3149="Composição",B3149,"")</f>
        <v/>
      </c>
      <c r="Q3149" s="81" t="str">
        <f aca="false">IF(P3149&lt;&gt;"",SUMIF(L3149:L3149,L3149,N3149:N3149),"")</f>
        <v/>
      </c>
      <c r="R3149" s="81" t="str">
        <f aca="false">IF(P3149&lt;&gt;"",SUMIF(L3149:L3149,L3149,O3149:O3149),"")</f>
        <v/>
      </c>
    </row>
    <row r="3150" customFormat="false" ht="38.25" hidden="false" customHeight="true" outlineLevel="0" collapsed="false">
      <c r="A3150" s="86" t="s">
        <v>663</v>
      </c>
      <c r="B3150" s="87" t="s">
        <v>758</v>
      </c>
      <c r="C3150" s="86" t="s">
        <v>664</v>
      </c>
      <c r="D3150" s="86" t="s">
        <v>759</v>
      </c>
      <c r="E3150" s="86" t="s">
        <v>724</v>
      </c>
      <c r="F3150" s="86"/>
      <c r="G3150" s="88" t="s">
        <v>729</v>
      </c>
      <c r="H3150" s="89" t="n">
        <v>1</v>
      </c>
      <c r="I3150" s="90" t="n">
        <f aca="false">SUMIF(L:L,$L3150,M:M)</f>
        <v>2.68</v>
      </c>
      <c r="J3150" s="90" t="n">
        <f aca="false">TRUNC(H3150*I3150,2)</f>
        <v>2.68</v>
      </c>
      <c r="L3150" s="63" t="n">
        <f aca="false">IF(AND(A3151&lt;&gt;"",A3150=""),L3149+1,L3149)</f>
        <v>311</v>
      </c>
      <c r="M3150" s="80" t="str">
        <f aca="false">IF(OR(A3150="Insumo",A3150="Composição Auxiliar"),J3150,"")</f>
        <v/>
      </c>
      <c r="N3150" s="81" t="str">
        <f aca="false">IF(E3150="Mão de Obra",J3150,"")</f>
        <v/>
      </c>
      <c r="O3150" s="81" t="str">
        <f aca="false">IF(N3150&lt;&gt;"","",M3150)</f>
        <v/>
      </c>
      <c r="P3150" s="82" t="str">
        <f aca="false">IF(A3150="Composição",B3150,"")</f>
        <v> 91924 </v>
      </c>
      <c r="Q3150" s="81" t="n">
        <f aca="false">IF(P3150&lt;&gt;"",SUMIF(L3150:L3150,L3150,N3150:N3150),"")</f>
        <v>0</v>
      </c>
      <c r="R3150" s="81" t="n">
        <f aca="false">IF(P3150&lt;&gt;"",SUMIF(L3150:L3150,L3150,O3150:O3150),"")</f>
        <v>0</v>
      </c>
    </row>
    <row r="3151" customFormat="false" ht="25.5" hidden="false" customHeight="true" outlineLevel="0" collapsed="false">
      <c r="A3151" s="91" t="s">
        <v>668</v>
      </c>
      <c r="B3151" s="92" t="s">
        <v>822</v>
      </c>
      <c r="C3151" s="91" t="s">
        <v>664</v>
      </c>
      <c r="D3151" s="91" t="s">
        <v>823</v>
      </c>
      <c r="E3151" s="91" t="s">
        <v>671</v>
      </c>
      <c r="F3151" s="91"/>
      <c r="G3151" s="93" t="s">
        <v>672</v>
      </c>
      <c r="H3151" s="94" t="n">
        <v>0.023</v>
      </c>
      <c r="I3151" s="95" t="n">
        <f aca="false">SUMIFS(J:J,A:A,"Composição",B:B,$B3151)</f>
        <v>26.14</v>
      </c>
      <c r="J3151" s="95" t="n">
        <f aca="false">TRUNC(H3151*I3151,2)</f>
        <v>0.6</v>
      </c>
      <c r="L3151" s="63" t="n">
        <f aca="false">IF(AND(A3152&lt;&gt;"",A3151=""),L3150+1,L3150)</f>
        <v>311</v>
      </c>
      <c r="M3151" s="80" t="n">
        <f aca="false">IF(OR(A3151="Insumo",A3151="Composição Auxiliar"),J3151,"")</f>
        <v>0.6</v>
      </c>
      <c r="N3151" s="81" t="str">
        <f aca="false">IF(E3151="Mão de Obra",J3151,"")</f>
        <v/>
      </c>
      <c r="O3151" s="81" t="n">
        <f aca="false">IF(N3151&lt;&gt;"","",M3151)</f>
        <v>0.6</v>
      </c>
      <c r="P3151" s="82" t="str">
        <f aca="false">IF(A3151="Composição",B3151,"")</f>
        <v/>
      </c>
      <c r="Q3151" s="81" t="str">
        <f aca="false">IF(P3151&lt;&gt;"",SUMIF(L3151:L3151,L3151,N3151:N3151),"")</f>
        <v/>
      </c>
      <c r="R3151" s="81" t="str">
        <f aca="false">IF(P3151&lt;&gt;"",SUMIF(L3151:L3151,L3151,O3151:O3151),"")</f>
        <v/>
      </c>
    </row>
    <row r="3152" customFormat="false" ht="25.5" hidden="false" customHeight="true" outlineLevel="0" collapsed="false">
      <c r="A3152" s="91" t="s">
        <v>668</v>
      </c>
      <c r="B3152" s="92" t="s">
        <v>817</v>
      </c>
      <c r="C3152" s="91" t="s">
        <v>664</v>
      </c>
      <c r="D3152" s="91" t="s">
        <v>818</v>
      </c>
      <c r="E3152" s="91" t="s">
        <v>671</v>
      </c>
      <c r="F3152" s="91"/>
      <c r="G3152" s="93" t="s">
        <v>672</v>
      </c>
      <c r="H3152" s="94" t="n">
        <v>0.023</v>
      </c>
      <c r="I3152" s="95" t="n">
        <f aca="false">SUMIFS(J:J,A:A,"Composição",B:B,$B3152)</f>
        <v>22.2</v>
      </c>
      <c r="J3152" s="95" t="n">
        <f aca="false">TRUNC(H3152*I3152,2)</f>
        <v>0.51</v>
      </c>
      <c r="L3152" s="63" t="n">
        <f aca="false">IF(AND(A3153&lt;&gt;"",A3152=""),L3151+1,L3151)</f>
        <v>311</v>
      </c>
      <c r="M3152" s="80" t="n">
        <f aca="false">IF(OR(A3152="Insumo",A3152="Composição Auxiliar"),J3152,"")</f>
        <v>0.51</v>
      </c>
      <c r="N3152" s="81" t="str">
        <f aca="false">IF(E3152="Mão de Obra",J3152,"")</f>
        <v/>
      </c>
      <c r="O3152" s="81" t="n">
        <f aca="false">IF(N3152&lt;&gt;"","",M3152)</f>
        <v>0.51</v>
      </c>
      <c r="P3152" s="82" t="str">
        <f aca="false">IF(A3152="Composição",B3152,"")</f>
        <v/>
      </c>
      <c r="Q3152" s="81" t="str">
        <f aca="false">IF(P3152&lt;&gt;"",SUMIF(L3152:L3152,L3152,N3152:N3152),"")</f>
        <v/>
      </c>
      <c r="R3152" s="81" t="str">
        <f aca="false">IF(P3152&lt;&gt;"",SUMIF(L3152:L3152,L3152,O3152:O3152),"")</f>
        <v/>
      </c>
    </row>
    <row r="3153" customFormat="false" ht="25.5" hidden="false" customHeight="false" outlineLevel="0" collapsed="false">
      <c r="A3153" s="96" t="s">
        <v>679</v>
      </c>
      <c r="B3153" s="97" t="s">
        <v>1886</v>
      </c>
      <c r="C3153" s="96" t="str">
        <f aca="false">VLOOKUP(B3153,INSUMOS!$A:$I,2,0)</f>
        <v>SINAPI</v>
      </c>
      <c r="D3153" s="96" t="str">
        <f aca="false">VLOOKUP(B3153,INSUMOS!$A:$I,3,0)</f>
        <v>CABO DE COBRE, FLEXIVEL, CLASSE 4 OU 5, ISOLACAO EM PVC/A, ANTICHAMA BWF-B, 1 CONDUTOR, 450/750 V, SECAO NOMINAL 1,5 MM2</v>
      </c>
      <c r="E3153" s="98" t="str">
        <f aca="false">VLOOKUP(B3153,INSUMOS!$A:$I,4,0)</f>
        <v>Material</v>
      </c>
      <c r="F3153" s="98"/>
      <c r="G3153" s="99" t="str">
        <f aca="false">VLOOKUP(B3153,INSUMOS!$A:$I,5,0)</f>
        <v>M</v>
      </c>
      <c r="H3153" s="100" t="n">
        <v>1.2434</v>
      </c>
      <c r="I3153" s="101" t="n">
        <f aca="false">VLOOKUP(B3153,INSUMOS!$A:$I,8,0)</f>
        <v>1.24</v>
      </c>
      <c r="J3153" s="101" t="n">
        <f aca="false">TRUNC(H3153*I3153,2)</f>
        <v>1.54</v>
      </c>
      <c r="L3153" s="63" t="n">
        <f aca="false">IF(AND(A3154&lt;&gt;"",A3153=""),L3152+1,L3152)</f>
        <v>311</v>
      </c>
      <c r="M3153" s="80" t="n">
        <f aca="false">IF(OR(A3153="Insumo",A3153="Composição Auxiliar"),J3153,"")</f>
        <v>1.54</v>
      </c>
      <c r="N3153" s="81" t="str">
        <f aca="false">IF(E3153="Mão de Obra",J3153,"")</f>
        <v/>
      </c>
      <c r="O3153" s="81" t="n">
        <f aca="false">IF(N3153&lt;&gt;"","",M3153)</f>
        <v>1.54</v>
      </c>
      <c r="P3153" s="82" t="str">
        <f aca="false">IF(A3153="Composição",B3153,"")</f>
        <v/>
      </c>
      <c r="Q3153" s="81" t="str">
        <f aca="false">IF(P3153&lt;&gt;"",SUMIF(L3153:L3153,L3153,N3153:N3153),"")</f>
        <v/>
      </c>
      <c r="R3153" s="81" t="str">
        <f aca="false">IF(P3153&lt;&gt;"",SUMIF(L3153:L3153,L3153,O3153:O3153),"")</f>
        <v/>
      </c>
    </row>
    <row r="3154" customFormat="false" ht="25.5" hidden="false" customHeight="false" outlineLevel="0" collapsed="false">
      <c r="A3154" s="96" t="s">
        <v>679</v>
      </c>
      <c r="B3154" s="97" t="s">
        <v>1611</v>
      </c>
      <c r="C3154" s="96" t="str">
        <f aca="false">VLOOKUP(B3154,INSUMOS!$A:$I,2,0)</f>
        <v>SINAPI</v>
      </c>
      <c r="D3154" s="96" t="str">
        <f aca="false">VLOOKUP(B3154,INSUMOS!$A:$I,3,0)</f>
        <v>FITA ISOLANTE ADESIVA ANTICHAMA, USO ATE 750 V, EM ROLO DE 19 MM X 5 M</v>
      </c>
      <c r="E3154" s="98" t="str">
        <f aca="false">VLOOKUP(B3154,INSUMOS!$A:$I,4,0)</f>
        <v>Material</v>
      </c>
      <c r="F3154" s="98"/>
      <c r="G3154" s="99" t="str">
        <f aca="false">VLOOKUP(B3154,INSUMOS!$A:$I,5,0)</f>
        <v>UN</v>
      </c>
      <c r="H3154" s="100" t="n">
        <v>0.0094</v>
      </c>
      <c r="I3154" s="101" t="n">
        <f aca="false">VLOOKUP(B3154,INSUMOS!$A:$I,8,0)</f>
        <v>3.74</v>
      </c>
      <c r="J3154" s="101" t="n">
        <f aca="false">TRUNC(H3154*I3154,2)</f>
        <v>0.03</v>
      </c>
      <c r="L3154" s="63" t="n">
        <f aca="false">IF(AND(A3155&lt;&gt;"",A3154=""),L3153+1,L3153)</f>
        <v>311</v>
      </c>
      <c r="M3154" s="80" t="n">
        <f aca="false">IF(OR(A3154="Insumo",A3154="Composição Auxiliar"),J3154,"")</f>
        <v>0.03</v>
      </c>
      <c r="N3154" s="81" t="str">
        <f aca="false">IF(E3154="Mão de Obra",J3154,"")</f>
        <v/>
      </c>
      <c r="O3154" s="81" t="n">
        <f aca="false">IF(N3154&lt;&gt;"","",M3154)</f>
        <v>0.03</v>
      </c>
      <c r="P3154" s="82" t="str">
        <f aca="false">IF(A3154="Composição",B3154,"")</f>
        <v/>
      </c>
      <c r="Q3154" s="81" t="str">
        <f aca="false">IF(P3154&lt;&gt;"",SUMIF(L3154:L3154,L3154,N3154:N3154),"")</f>
        <v/>
      </c>
      <c r="R3154" s="81" t="str">
        <f aca="false">IF(P3154&lt;&gt;"",SUMIF(L3154:L3154,L3154,O3154:O3154),"")</f>
        <v/>
      </c>
    </row>
    <row r="3155" customFormat="false" ht="14.25" hidden="false" customHeight="false" outlineLevel="0" collapsed="false">
      <c r="A3155" s="102"/>
      <c r="B3155" s="102"/>
      <c r="C3155" s="102"/>
      <c r="D3155" s="102"/>
      <c r="E3155" s="102"/>
      <c r="F3155" s="103"/>
      <c r="G3155" s="102"/>
      <c r="H3155" s="103"/>
      <c r="I3155" s="102"/>
      <c r="J3155" s="103"/>
      <c r="L3155" s="63" t="n">
        <f aca="false">IF(AND(A3156&lt;&gt;"",A3155=""),L3154+1,L3154)</f>
        <v>311</v>
      </c>
      <c r="M3155" s="80" t="str">
        <f aca="false">IF(OR(A3155="Insumo",A3155="Composição Auxiliar"),J3155,"")</f>
        <v/>
      </c>
      <c r="N3155" s="81" t="str">
        <f aca="false">IF(E3155="Mão de Obra",J3155,"")</f>
        <v/>
      </c>
      <c r="O3155" s="81" t="str">
        <f aca="false">IF(N3155&lt;&gt;"","",M3155)</f>
        <v/>
      </c>
      <c r="P3155" s="82" t="str">
        <f aca="false">IF(A3155="Composição",B3155,"")</f>
        <v/>
      </c>
      <c r="Q3155" s="81" t="str">
        <f aca="false">IF(P3155&lt;&gt;"",SUMIF(L3155:L3155,L3155,N3155:N3155),"")</f>
        <v/>
      </c>
      <c r="R3155" s="81" t="str">
        <f aca="false">IF(P3155&lt;&gt;"",SUMIF(L3155:L3155,L3155,O3155:O3155),"")</f>
        <v/>
      </c>
    </row>
    <row r="3156" customFormat="false" ht="15" hidden="false" customHeight="false" outlineLevel="0" collapsed="false">
      <c r="A3156" s="102"/>
      <c r="B3156" s="102"/>
      <c r="C3156" s="102"/>
      <c r="D3156" s="102"/>
      <c r="E3156" s="102"/>
      <c r="F3156" s="103"/>
      <c r="G3156" s="102"/>
      <c r="H3156" s="104"/>
      <c r="I3156" s="104"/>
      <c r="J3156" s="103"/>
      <c r="L3156" s="63" t="n">
        <f aca="false">IF(AND(A3157&lt;&gt;"",A3156=""),L3155+1,L3155)</f>
        <v>311</v>
      </c>
      <c r="M3156" s="80" t="str">
        <f aca="false">IF(OR(A3156="Insumo",A3156="Composição Auxiliar"),J3156,"")</f>
        <v/>
      </c>
      <c r="N3156" s="81" t="str">
        <f aca="false">IF(E3156="Mão de Obra",J3156,"")</f>
        <v/>
      </c>
      <c r="O3156" s="81" t="str">
        <f aca="false">IF(N3156&lt;&gt;"","",M3156)</f>
        <v/>
      </c>
      <c r="P3156" s="82" t="str">
        <f aca="false">IF(A3156="Composição",B3156,"")</f>
        <v/>
      </c>
      <c r="Q3156" s="81" t="str">
        <f aca="false">IF(P3156&lt;&gt;"",SUMIF(L3156:L3156,L3156,N3156:N3156),"")</f>
        <v/>
      </c>
      <c r="R3156" s="81" t="str">
        <f aca="false">IF(P3156&lt;&gt;"",SUMIF(L3156:L3156,L3156,O3156:O3156),"")</f>
        <v/>
      </c>
    </row>
    <row r="3157" customFormat="false" ht="15" hidden="false" customHeight="false" outlineLevel="0" collapsed="false">
      <c r="A3157" s="108"/>
      <c r="B3157" s="108"/>
      <c r="C3157" s="108"/>
      <c r="D3157" s="108"/>
      <c r="E3157" s="108"/>
      <c r="F3157" s="108"/>
      <c r="G3157" s="108"/>
      <c r="H3157" s="108"/>
      <c r="I3157" s="108"/>
      <c r="J3157" s="108"/>
      <c r="L3157" s="63" t="n">
        <f aca="false">IF(AND(A3158&lt;&gt;"",A3157=""),L3156+1,L3156)</f>
        <v>311</v>
      </c>
      <c r="M3157" s="80" t="str">
        <f aca="false">IF(OR(A3157="Insumo",A3157="Composição Auxiliar"),J3157,"")</f>
        <v/>
      </c>
      <c r="N3157" s="81" t="str">
        <f aca="false">IF(E3157="Mão de Obra",J3157,"")</f>
        <v/>
      </c>
      <c r="O3157" s="81" t="str">
        <f aca="false">IF(N3157&lt;&gt;"","",M3157)</f>
        <v/>
      </c>
      <c r="P3157" s="82" t="str">
        <f aca="false">IF(A3157="Composição",B3157,"")</f>
        <v/>
      </c>
      <c r="Q3157" s="81" t="str">
        <f aca="false">IF(P3157&lt;&gt;"",SUMIF(L3157:L3157,L3157,N3157:N3157),"")</f>
        <v/>
      </c>
      <c r="R3157" s="81" t="str">
        <f aca="false">IF(P3157&lt;&gt;"",SUMIF(L3157:L3157,L3157,O3157:O3157),"")</f>
        <v/>
      </c>
    </row>
    <row r="3158" customFormat="false" ht="15" hidden="false" customHeight="true" outlineLevel="0" collapsed="false">
      <c r="A3158" s="83"/>
      <c r="B3158" s="84" t="s">
        <v>655</v>
      </c>
      <c r="C3158" s="83" t="s">
        <v>656</v>
      </c>
      <c r="D3158" s="83" t="s">
        <v>657</v>
      </c>
      <c r="E3158" s="83" t="s">
        <v>658</v>
      </c>
      <c r="F3158" s="83"/>
      <c r="G3158" s="85" t="s">
        <v>659</v>
      </c>
      <c r="H3158" s="84" t="s">
        <v>660</v>
      </c>
      <c r="I3158" s="84" t="s">
        <v>661</v>
      </c>
      <c r="J3158" s="84" t="s">
        <v>662</v>
      </c>
      <c r="L3158" s="63" t="n">
        <f aca="false">IF(AND(A3159&lt;&gt;"",A3158=""),L3157+1,L3157)</f>
        <v>312</v>
      </c>
      <c r="M3158" s="80" t="str">
        <f aca="false">IF(OR(A3158="Insumo",A3158="Composição Auxiliar"),J3158,"")</f>
        <v/>
      </c>
      <c r="N3158" s="81" t="str">
        <f aca="false">IF(E3158="Mão de Obra",J3158,"")</f>
        <v/>
      </c>
      <c r="O3158" s="81" t="str">
        <f aca="false">IF(N3158&lt;&gt;"","",M3158)</f>
        <v/>
      </c>
      <c r="P3158" s="82" t="str">
        <f aca="false">IF(A3158="Composição",B3158,"")</f>
        <v/>
      </c>
      <c r="Q3158" s="81" t="str">
        <f aca="false">IF(P3158&lt;&gt;"",SUMIF(L3158:L3158,L3158,N3158:N3158),"")</f>
        <v/>
      </c>
      <c r="R3158" s="81" t="str">
        <f aca="false">IF(P3158&lt;&gt;"",SUMIF(L3158:L3158,L3158,O3158:O3158),"")</f>
        <v/>
      </c>
    </row>
    <row r="3159" customFormat="false" ht="25.5" hidden="false" customHeight="true" outlineLevel="0" collapsed="false">
      <c r="A3159" s="86" t="s">
        <v>663</v>
      </c>
      <c r="B3159" s="87" t="s">
        <v>736</v>
      </c>
      <c r="C3159" s="86" t="s">
        <v>664</v>
      </c>
      <c r="D3159" s="86" t="s">
        <v>737</v>
      </c>
      <c r="E3159" s="86" t="s">
        <v>724</v>
      </c>
      <c r="F3159" s="86"/>
      <c r="G3159" s="88" t="s">
        <v>729</v>
      </c>
      <c r="H3159" s="89" t="n">
        <v>1</v>
      </c>
      <c r="I3159" s="90" t="n">
        <f aca="false">SUMIF(L:L,$L3159,M:M)</f>
        <v>13.74</v>
      </c>
      <c r="J3159" s="90" t="n">
        <f aca="false">TRUNC(H3159*I3159,2)</f>
        <v>13.74</v>
      </c>
      <c r="L3159" s="63" t="n">
        <f aca="false">IF(AND(A3160&lt;&gt;"",A3159=""),L3158+1,L3158)</f>
        <v>312</v>
      </c>
      <c r="M3159" s="80" t="str">
        <f aca="false">IF(OR(A3159="Insumo",A3159="Composição Auxiliar"),J3159,"")</f>
        <v/>
      </c>
      <c r="N3159" s="81" t="str">
        <f aca="false">IF(E3159="Mão de Obra",J3159,"")</f>
        <v/>
      </c>
      <c r="O3159" s="81" t="str">
        <f aca="false">IF(N3159&lt;&gt;"","",M3159)</f>
        <v/>
      </c>
      <c r="P3159" s="82" t="str">
        <f aca="false">IF(A3159="Composição",B3159,"")</f>
        <v> 92981 </v>
      </c>
      <c r="Q3159" s="81" t="n">
        <f aca="false">IF(P3159&lt;&gt;"",SUMIF(L3159:L3159,L3159,N3159:N3159),"")</f>
        <v>0</v>
      </c>
      <c r="R3159" s="81" t="n">
        <f aca="false">IF(P3159&lt;&gt;"",SUMIF(L3159:L3159,L3159,O3159:O3159),"")</f>
        <v>0</v>
      </c>
    </row>
    <row r="3160" customFormat="false" ht="25.5" hidden="false" customHeight="true" outlineLevel="0" collapsed="false">
      <c r="A3160" s="91" t="s">
        <v>668</v>
      </c>
      <c r="B3160" s="92" t="s">
        <v>817</v>
      </c>
      <c r="C3160" s="91" t="s">
        <v>664</v>
      </c>
      <c r="D3160" s="91" t="s">
        <v>818</v>
      </c>
      <c r="E3160" s="91" t="s">
        <v>671</v>
      </c>
      <c r="F3160" s="91"/>
      <c r="G3160" s="93" t="s">
        <v>672</v>
      </c>
      <c r="H3160" s="94" t="n">
        <v>0.013</v>
      </c>
      <c r="I3160" s="95" t="n">
        <f aca="false">SUMIFS(J:J,A:A,"Composição",B:B,$B3160)</f>
        <v>22.2</v>
      </c>
      <c r="J3160" s="95" t="n">
        <f aca="false">TRUNC(H3160*I3160,2)</f>
        <v>0.28</v>
      </c>
      <c r="L3160" s="63" t="n">
        <f aca="false">IF(AND(A3161&lt;&gt;"",A3160=""),L3159+1,L3159)</f>
        <v>312</v>
      </c>
      <c r="M3160" s="80" t="n">
        <f aca="false">IF(OR(A3160="Insumo",A3160="Composição Auxiliar"),J3160,"")</f>
        <v>0.28</v>
      </c>
      <c r="N3160" s="81" t="str">
        <f aca="false">IF(E3160="Mão de Obra",J3160,"")</f>
        <v/>
      </c>
      <c r="O3160" s="81" t="n">
        <f aca="false">IF(N3160&lt;&gt;"","",M3160)</f>
        <v>0.28</v>
      </c>
      <c r="P3160" s="82" t="str">
        <f aca="false">IF(A3160="Composição",B3160,"")</f>
        <v/>
      </c>
      <c r="Q3160" s="81" t="str">
        <f aca="false">IF(P3160&lt;&gt;"",SUMIF(L3160:L3160,L3160,N3160:N3160),"")</f>
        <v/>
      </c>
      <c r="R3160" s="81" t="str">
        <f aca="false">IF(P3160&lt;&gt;"",SUMIF(L3160:L3160,L3160,O3160:O3160),"")</f>
        <v/>
      </c>
    </row>
    <row r="3161" customFormat="false" ht="25.5" hidden="false" customHeight="true" outlineLevel="0" collapsed="false">
      <c r="A3161" s="91" t="s">
        <v>668</v>
      </c>
      <c r="B3161" s="92" t="s">
        <v>822</v>
      </c>
      <c r="C3161" s="91" t="s">
        <v>664</v>
      </c>
      <c r="D3161" s="91" t="s">
        <v>823</v>
      </c>
      <c r="E3161" s="91" t="s">
        <v>671</v>
      </c>
      <c r="F3161" s="91"/>
      <c r="G3161" s="93" t="s">
        <v>672</v>
      </c>
      <c r="H3161" s="94" t="n">
        <v>0.013</v>
      </c>
      <c r="I3161" s="95" t="n">
        <f aca="false">SUMIFS(J:J,A:A,"Composição",B:B,$B3161)</f>
        <v>26.14</v>
      </c>
      <c r="J3161" s="95" t="n">
        <f aca="false">TRUNC(H3161*I3161,2)</f>
        <v>0.33</v>
      </c>
      <c r="L3161" s="63" t="n">
        <f aca="false">IF(AND(A3162&lt;&gt;"",A3161=""),L3160+1,L3160)</f>
        <v>312</v>
      </c>
      <c r="M3161" s="80" t="n">
        <f aca="false">IF(OR(A3161="Insumo",A3161="Composição Auxiliar"),J3161,"")</f>
        <v>0.33</v>
      </c>
      <c r="N3161" s="81" t="str">
        <f aca="false">IF(E3161="Mão de Obra",J3161,"")</f>
        <v/>
      </c>
      <c r="O3161" s="81" t="n">
        <f aca="false">IF(N3161&lt;&gt;"","",M3161)</f>
        <v>0.33</v>
      </c>
      <c r="P3161" s="82" t="str">
        <f aca="false">IF(A3161="Composição",B3161,"")</f>
        <v/>
      </c>
      <c r="Q3161" s="81" t="str">
        <f aca="false">IF(P3161&lt;&gt;"",SUMIF(L3161:L3161,L3161,N3161:N3161),"")</f>
        <v/>
      </c>
      <c r="R3161" s="81" t="str">
        <f aca="false">IF(P3161&lt;&gt;"",SUMIF(L3161:L3161,L3161,O3161:O3161),"")</f>
        <v/>
      </c>
    </row>
    <row r="3162" customFormat="false" ht="25.5" hidden="false" customHeight="false" outlineLevel="0" collapsed="false">
      <c r="A3162" s="96" t="s">
        <v>679</v>
      </c>
      <c r="B3162" s="97" t="s">
        <v>1887</v>
      </c>
      <c r="C3162" s="96" t="str">
        <f aca="false">VLOOKUP(B3162,INSUMOS!$A:$I,2,0)</f>
        <v>SINAPI</v>
      </c>
      <c r="D3162" s="96" t="str">
        <f aca="false">VLOOKUP(B3162,INSUMOS!$A:$I,3,0)</f>
        <v>CABO DE COBRE, FLEXIVEL, CLASSE 4 OU 5, ISOLACAO EM PVC/A, ANTICHAMA BWF-B, 1 CONDUTOR, 450/750 V, SECAO NOMINAL 16 MM2</v>
      </c>
      <c r="E3162" s="98" t="str">
        <f aca="false">VLOOKUP(B3162,INSUMOS!$A:$I,4,0)</f>
        <v>Material</v>
      </c>
      <c r="F3162" s="98"/>
      <c r="G3162" s="99" t="str">
        <f aca="false">VLOOKUP(B3162,INSUMOS!$A:$I,5,0)</f>
        <v>M</v>
      </c>
      <c r="H3162" s="100" t="n">
        <v>1.027</v>
      </c>
      <c r="I3162" s="101" t="n">
        <f aca="false">VLOOKUP(B3162,INSUMOS!$A:$I,8,0)</f>
        <v>12.76</v>
      </c>
      <c r="J3162" s="101" t="n">
        <f aca="false">TRUNC(H3162*I3162,2)</f>
        <v>13.1</v>
      </c>
      <c r="L3162" s="63" t="n">
        <f aca="false">IF(AND(A3163&lt;&gt;"",A3162=""),L3161+1,L3161)</f>
        <v>312</v>
      </c>
      <c r="M3162" s="80" t="n">
        <f aca="false">IF(OR(A3162="Insumo",A3162="Composição Auxiliar"),J3162,"")</f>
        <v>13.1</v>
      </c>
      <c r="N3162" s="81" t="str">
        <f aca="false">IF(E3162="Mão de Obra",J3162,"")</f>
        <v/>
      </c>
      <c r="O3162" s="81" t="n">
        <f aca="false">IF(N3162&lt;&gt;"","",M3162)</f>
        <v>13.1</v>
      </c>
      <c r="P3162" s="82" t="str">
        <f aca="false">IF(A3162="Composição",B3162,"")</f>
        <v/>
      </c>
      <c r="Q3162" s="81" t="str">
        <f aca="false">IF(P3162&lt;&gt;"",SUMIF(L3162:L3162,L3162,N3162:N3162),"")</f>
        <v/>
      </c>
      <c r="R3162" s="81" t="str">
        <f aca="false">IF(P3162&lt;&gt;"",SUMIF(L3162:L3162,L3162,O3162:O3162),"")</f>
        <v/>
      </c>
    </row>
    <row r="3163" customFormat="false" ht="25.5" hidden="false" customHeight="false" outlineLevel="0" collapsed="false">
      <c r="A3163" s="96" t="s">
        <v>679</v>
      </c>
      <c r="B3163" s="97" t="s">
        <v>1611</v>
      </c>
      <c r="C3163" s="96" t="str">
        <f aca="false">VLOOKUP(B3163,INSUMOS!$A:$I,2,0)</f>
        <v>SINAPI</v>
      </c>
      <c r="D3163" s="96" t="str">
        <f aca="false">VLOOKUP(B3163,INSUMOS!$A:$I,3,0)</f>
        <v>FITA ISOLANTE ADESIVA ANTICHAMA, USO ATE 750 V, EM ROLO DE 19 MM X 5 M</v>
      </c>
      <c r="E3163" s="98" t="str">
        <f aca="false">VLOOKUP(B3163,INSUMOS!$A:$I,4,0)</f>
        <v>Material</v>
      </c>
      <c r="F3163" s="98"/>
      <c r="G3163" s="99" t="str">
        <f aca="false">VLOOKUP(B3163,INSUMOS!$A:$I,5,0)</f>
        <v>UN</v>
      </c>
      <c r="H3163" s="100" t="n">
        <v>0.01</v>
      </c>
      <c r="I3163" s="101" t="n">
        <f aca="false">VLOOKUP(B3163,INSUMOS!$A:$I,8,0)</f>
        <v>3.74</v>
      </c>
      <c r="J3163" s="101" t="n">
        <f aca="false">TRUNC(H3163*I3163,2)</f>
        <v>0.03</v>
      </c>
      <c r="L3163" s="63" t="n">
        <f aca="false">IF(AND(A3164&lt;&gt;"",A3163=""),L3162+1,L3162)</f>
        <v>312</v>
      </c>
      <c r="M3163" s="80" t="n">
        <f aca="false">IF(OR(A3163="Insumo",A3163="Composição Auxiliar"),J3163,"")</f>
        <v>0.03</v>
      </c>
      <c r="N3163" s="81" t="str">
        <f aca="false">IF(E3163="Mão de Obra",J3163,"")</f>
        <v/>
      </c>
      <c r="O3163" s="81" t="n">
        <f aca="false">IF(N3163&lt;&gt;"","",M3163)</f>
        <v>0.03</v>
      </c>
      <c r="P3163" s="82" t="str">
        <f aca="false">IF(A3163="Composição",B3163,"")</f>
        <v/>
      </c>
      <c r="Q3163" s="81" t="str">
        <f aca="false">IF(P3163&lt;&gt;"",SUMIF(L3163:L3163,L3163,N3163:N3163),"")</f>
        <v/>
      </c>
      <c r="R3163" s="81" t="str">
        <f aca="false">IF(P3163&lt;&gt;"",SUMIF(L3163:L3163,L3163,O3163:O3163),"")</f>
        <v/>
      </c>
    </row>
    <row r="3164" customFormat="false" ht="14.25" hidden="false" customHeight="false" outlineLevel="0" collapsed="false">
      <c r="A3164" s="102"/>
      <c r="B3164" s="102"/>
      <c r="C3164" s="102"/>
      <c r="D3164" s="102"/>
      <c r="E3164" s="102"/>
      <c r="F3164" s="103"/>
      <c r="G3164" s="102"/>
      <c r="H3164" s="103"/>
      <c r="I3164" s="102"/>
      <c r="J3164" s="103"/>
      <c r="L3164" s="63" t="n">
        <f aca="false">IF(AND(A3165&lt;&gt;"",A3164=""),L3163+1,L3163)</f>
        <v>312</v>
      </c>
      <c r="M3164" s="80" t="str">
        <f aca="false">IF(OR(A3164="Insumo",A3164="Composição Auxiliar"),J3164,"")</f>
        <v/>
      </c>
      <c r="N3164" s="81" t="str">
        <f aca="false">IF(E3164="Mão de Obra",J3164,"")</f>
        <v/>
      </c>
      <c r="O3164" s="81" t="str">
        <f aca="false">IF(N3164&lt;&gt;"","",M3164)</f>
        <v/>
      </c>
      <c r="P3164" s="82" t="str">
        <f aca="false">IF(A3164="Composição",B3164,"")</f>
        <v/>
      </c>
      <c r="Q3164" s="81" t="str">
        <f aca="false">IF(P3164&lt;&gt;"",SUMIF(L3164:L3164,L3164,N3164:N3164),"")</f>
        <v/>
      </c>
      <c r="R3164" s="81" t="str">
        <f aca="false">IF(P3164&lt;&gt;"",SUMIF(L3164:L3164,L3164,O3164:O3164),"")</f>
        <v/>
      </c>
    </row>
    <row r="3165" customFormat="false" ht="15" hidden="false" customHeight="false" outlineLevel="0" collapsed="false">
      <c r="A3165" s="102"/>
      <c r="B3165" s="102"/>
      <c r="C3165" s="102"/>
      <c r="D3165" s="102"/>
      <c r="E3165" s="102"/>
      <c r="F3165" s="103"/>
      <c r="G3165" s="102"/>
      <c r="H3165" s="104"/>
      <c r="I3165" s="104"/>
      <c r="J3165" s="103"/>
      <c r="L3165" s="63" t="n">
        <f aca="false">IF(AND(A3166&lt;&gt;"",A3165=""),L3164+1,L3164)</f>
        <v>312</v>
      </c>
      <c r="M3165" s="80" t="str">
        <f aca="false">IF(OR(A3165="Insumo",A3165="Composição Auxiliar"),J3165,"")</f>
        <v/>
      </c>
      <c r="N3165" s="81" t="str">
        <f aca="false">IF(E3165="Mão de Obra",J3165,"")</f>
        <v/>
      </c>
      <c r="O3165" s="81" t="str">
        <f aca="false">IF(N3165&lt;&gt;"","",M3165)</f>
        <v/>
      </c>
      <c r="P3165" s="82" t="str">
        <f aca="false">IF(A3165="Composição",B3165,"")</f>
        <v/>
      </c>
      <c r="Q3165" s="81" t="str">
        <f aca="false">IF(P3165&lt;&gt;"",SUMIF(L3165:L3165,L3165,N3165:N3165),"")</f>
        <v/>
      </c>
      <c r="R3165" s="81" t="str">
        <f aca="false">IF(P3165&lt;&gt;"",SUMIF(L3165:L3165,L3165,O3165:O3165),"")</f>
        <v/>
      </c>
    </row>
    <row r="3166" customFormat="false" ht="15" hidden="false" customHeight="false" outlineLevel="0" collapsed="false">
      <c r="A3166" s="108"/>
      <c r="B3166" s="108"/>
      <c r="C3166" s="108"/>
      <c r="D3166" s="108"/>
      <c r="E3166" s="108"/>
      <c r="F3166" s="108"/>
      <c r="G3166" s="108"/>
      <c r="H3166" s="108"/>
      <c r="I3166" s="108"/>
      <c r="J3166" s="108"/>
      <c r="L3166" s="63" t="n">
        <f aca="false">IF(AND(A3167&lt;&gt;"",A3166=""),L3165+1,L3165)</f>
        <v>312</v>
      </c>
      <c r="M3166" s="80" t="str">
        <f aca="false">IF(OR(A3166="Insumo",A3166="Composição Auxiliar"),J3166,"")</f>
        <v/>
      </c>
      <c r="N3166" s="81" t="str">
        <f aca="false">IF(E3166="Mão de Obra",J3166,"")</f>
        <v/>
      </c>
      <c r="O3166" s="81" t="str">
        <f aca="false">IF(N3166&lt;&gt;"","",M3166)</f>
        <v/>
      </c>
      <c r="P3166" s="82" t="str">
        <f aca="false">IF(A3166="Composição",B3166,"")</f>
        <v/>
      </c>
      <c r="Q3166" s="81" t="str">
        <f aca="false">IF(P3166&lt;&gt;"",SUMIF(L3166:L3166,L3166,N3166:N3166),"")</f>
        <v/>
      </c>
      <c r="R3166" s="81" t="str">
        <f aca="false">IF(P3166&lt;&gt;"",SUMIF(L3166:L3166,L3166,O3166:O3166),"")</f>
        <v/>
      </c>
    </row>
    <row r="3167" customFormat="false" ht="15" hidden="false" customHeight="true" outlineLevel="0" collapsed="false">
      <c r="A3167" s="83"/>
      <c r="B3167" s="84" t="s">
        <v>655</v>
      </c>
      <c r="C3167" s="83" t="s">
        <v>656</v>
      </c>
      <c r="D3167" s="83" t="s">
        <v>657</v>
      </c>
      <c r="E3167" s="83" t="s">
        <v>658</v>
      </c>
      <c r="F3167" s="83"/>
      <c r="G3167" s="85" t="s">
        <v>659</v>
      </c>
      <c r="H3167" s="84" t="s">
        <v>660</v>
      </c>
      <c r="I3167" s="84" t="s">
        <v>661</v>
      </c>
      <c r="J3167" s="84" t="s">
        <v>662</v>
      </c>
      <c r="L3167" s="63" t="n">
        <f aca="false">IF(AND(A3168&lt;&gt;"",A3167=""),L3166+1,L3166)</f>
        <v>313</v>
      </c>
      <c r="M3167" s="80" t="str">
        <f aca="false">IF(OR(A3167="Insumo",A3167="Composição Auxiliar"),J3167,"")</f>
        <v/>
      </c>
      <c r="N3167" s="81" t="str">
        <f aca="false">IF(E3167="Mão de Obra",J3167,"")</f>
        <v/>
      </c>
      <c r="O3167" s="81" t="str">
        <f aca="false">IF(N3167&lt;&gt;"","",M3167)</f>
        <v/>
      </c>
      <c r="P3167" s="82" t="str">
        <f aca="false">IF(A3167="Composição",B3167,"")</f>
        <v/>
      </c>
      <c r="Q3167" s="81" t="str">
        <f aca="false">IF(P3167&lt;&gt;"",SUMIF(L3167:L3167,L3167,N3167:N3167),"")</f>
        <v/>
      </c>
      <c r="R3167" s="81" t="str">
        <f aca="false">IF(P3167&lt;&gt;"",SUMIF(L3167:L3167,L3167,O3167:O3167),"")</f>
        <v/>
      </c>
    </row>
    <row r="3168" customFormat="false" ht="38.25" hidden="false" customHeight="true" outlineLevel="0" collapsed="false">
      <c r="A3168" s="86" t="s">
        <v>663</v>
      </c>
      <c r="B3168" s="87" t="s">
        <v>824</v>
      </c>
      <c r="C3168" s="86" t="s">
        <v>664</v>
      </c>
      <c r="D3168" s="86" t="s">
        <v>825</v>
      </c>
      <c r="E3168" s="86" t="s">
        <v>724</v>
      </c>
      <c r="F3168" s="86"/>
      <c r="G3168" s="88" t="s">
        <v>729</v>
      </c>
      <c r="H3168" s="89" t="n">
        <v>1</v>
      </c>
      <c r="I3168" s="90" t="n">
        <f aca="false">SUMIF(L:L,$L3168,M:M)</f>
        <v>21.93</v>
      </c>
      <c r="J3168" s="90" t="n">
        <f aca="false">TRUNC(H3168*I3168,2)</f>
        <v>21.93</v>
      </c>
      <c r="L3168" s="63" t="n">
        <f aca="false">IF(AND(A3169&lt;&gt;"",A3168=""),L3167+1,L3167)</f>
        <v>313</v>
      </c>
      <c r="M3168" s="80" t="str">
        <f aca="false">IF(OR(A3168="Insumo",A3168="Composição Auxiliar"),J3168,"")</f>
        <v/>
      </c>
      <c r="N3168" s="81" t="str">
        <f aca="false">IF(E3168="Mão de Obra",J3168,"")</f>
        <v/>
      </c>
      <c r="O3168" s="81" t="str">
        <f aca="false">IF(N3168&lt;&gt;"","",M3168)</f>
        <v/>
      </c>
      <c r="P3168" s="82" t="str">
        <f aca="false">IF(A3168="Composição",B3168,"")</f>
        <v> 101562 </v>
      </c>
      <c r="Q3168" s="81" t="n">
        <f aca="false">IF(P3168&lt;&gt;"",SUMIF(L3168:L3168,L3168,N3168:N3168),"")</f>
        <v>0</v>
      </c>
      <c r="R3168" s="81" t="n">
        <f aca="false">IF(P3168&lt;&gt;"",SUMIF(L3168:L3168,L3168,O3168:O3168),"")</f>
        <v>0</v>
      </c>
    </row>
    <row r="3169" customFormat="false" ht="25.5" hidden="false" customHeight="true" outlineLevel="0" collapsed="false">
      <c r="A3169" s="91" t="s">
        <v>668</v>
      </c>
      <c r="B3169" s="92" t="s">
        <v>822</v>
      </c>
      <c r="C3169" s="91" t="s">
        <v>664</v>
      </c>
      <c r="D3169" s="91" t="s">
        <v>823</v>
      </c>
      <c r="E3169" s="91" t="s">
        <v>671</v>
      </c>
      <c r="F3169" s="91"/>
      <c r="G3169" s="93" t="s">
        <v>672</v>
      </c>
      <c r="H3169" s="94" t="n">
        <v>0.0029</v>
      </c>
      <c r="I3169" s="95" t="n">
        <f aca="false">SUMIFS(J:J,A:A,"Composição",B:B,$B3169)</f>
        <v>26.14</v>
      </c>
      <c r="J3169" s="95" t="n">
        <f aca="false">TRUNC(H3169*I3169,2)</f>
        <v>0.07</v>
      </c>
      <c r="L3169" s="63" t="n">
        <f aca="false">IF(AND(A3170&lt;&gt;"",A3169=""),L3168+1,L3168)</f>
        <v>313</v>
      </c>
      <c r="M3169" s="80" t="n">
        <f aca="false">IF(OR(A3169="Insumo",A3169="Composição Auxiliar"),J3169,"")</f>
        <v>0.07</v>
      </c>
      <c r="N3169" s="81" t="str">
        <f aca="false">IF(E3169="Mão de Obra",J3169,"")</f>
        <v/>
      </c>
      <c r="O3169" s="81" t="n">
        <f aca="false">IF(N3169&lt;&gt;"","",M3169)</f>
        <v>0.07</v>
      </c>
      <c r="P3169" s="82" t="str">
        <f aca="false">IF(A3169="Composição",B3169,"")</f>
        <v/>
      </c>
      <c r="Q3169" s="81" t="str">
        <f aca="false">IF(P3169&lt;&gt;"",SUMIF(L3169:L3169,L3169,N3169:N3169),"")</f>
        <v/>
      </c>
      <c r="R3169" s="81" t="str">
        <f aca="false">IF(P3169&lt;&gt;"",SUMIF(L3169:L3169,L3169,O3169:O3169),"")</f>
        <v/>
      </c>
    </row>
    <row r="3170" customFormat="false" ht="38.25" hidden="false" customHeight="false" outlineLevel="0" collapsed="false">
      <c r="A3170" s="96" t="s">
        <v>679</v>
      </c>
      <c r="B3170" s="97" t="s">
        <v>1888</v>
      </c>
      <c r="C3170" s="96" t="str">
        <f aca="false">VLOOKUP(B3170,INSUMOS!$A:$I,2,0)</f>
        <v>SINAPI</v>
      </c>
      <c r="D3170" s="96" t="str">
        <f aca="false">VLOOKUP(B3170,INSUMOS!$A:$I,3,0)</f>
        <v>CABO DE COBRE, FLEXIVEL, CLASSE 4 OU 5, ISOLACAO EM PVC/A, ANTICHAMA BWF-B, COBERTURA PVC-ST1, ANTICHAMA BWF-B, 1 CONDUTOR, 0,6/1 KV, SECAO NOMINAL 25 MM2</v>
      </c>
      <c r="E3170" s="98" t="str">
        <f aca="false">VLOOKUP(B3170,INSUMOS!$A:$I,4,0)</f>
        <v>Material</v>
      </c>
      <c r="F3170" s="98"/>
      <c r="G3170" s="99" t="str">
        <f aca="false">VLOOKUP(B3170,INSUMOS!$A:$I,5,0)</f>
        <v>M</v>
      </c>
      <c r="H3170" s="100" t="n">
        <v>1.0401</v>
      </c>
      <c r="I3170" s="101" t="n">
        <f aca="false">VLOOKUP(B3170,INSUMOS!$A:$I,8,0)</f>
        <v>21.02</v>
      </c>
      <c r="J3170" s="101" t="n">
        <f aca="false">TRUNC(H3170*I3170,2)</f>
        <v>21.86</v>
      </c>
      <c r="L3170" s="63" t="n">
        <f aca="false">IF(AND(A3171&lt;&gt;"",A3170=""),L3169+1,L3169)</f>
        <v>313</v>
      </c>
      <c r="M3170" s="80" t="n">
        <f aca="false">IF(OR(A3170="Insumo",A3170="Composição Auxiliar"),J3170,"")</f>
        <v>21.86</v>
      </c>
      <c r="N3170" s="81" t="str">
        <f aca="false">IF(E3170="Mão de Obra",J3170,"")</f>
        <v/>
      </c>
      <c r="O3170" s="81" t="n">
        <f aca="false">IF(N3170&lt;&gt;"","",M3170)</f>
        <v>21.86</v>
      </c>
      <c r="P3170" s="82" t="str">
        <f aca="false">IF(A3170="Composição",B3170,"")</f>
        <v/>
      </c>
      <c r="Q3170" s="81" t="str">
        <f aca="false">IF(P3170&lt;&gt;"",SUMIF(L3170:L3170,L3170,N3170:N3170),"")</f>
        <v/>
      </c>
      <c r="R3170" s="81" t="str">
        <f aca="false">IF(P3170&lt;&gt;"",SUMIF(L3170:L3170,L3170,O3170:O3170),"")</f>
        <v/>
      </c>
    </row>
    <row r="3171" customFormat="false" ht="14.25" hidden="false" customHeight="false" outlineLevel="0" collapsed="false">
      <c r="A3171" s="102"/>
      <c r="B3171" s="102"/>
      <c r="C3171" s="102"/>
      <c r="D3171" s="102"/>
      <c r="E3171" s="102"/>
      <c r="F3171" s="103"/>
      <c r="G3171" s="102"/>
      <c r="H3171" s="103"/>
      <c r="I3171" s="102"/>
      <c r="J3171" s="103"/>
      <c r="L3171" s="63" t="n">
        <f aca="false">IF(AND(A3172&lt;&gt;"",A3171=""),L3170+1,L3170)</f>
        <v>313</v>
      </c>
      <c r="M3171" s="80" t="str">
        <f aca="false">IF(OR(A3171="Insumo",A3171="Composição Auxiliar"),J3171,"")</f>
        <v/>
      </c>
      <c r="N3171" s="81" t="str">
        <f aca="false">IF(E3171="Mão de Obra",J3171,"")</f>
        <v/>
      </c>
      <c r="O3171" s="81" t="str">
        <f aca="false">IF(N3171&lt;&gt;"","",M3171)</f>
        <v/>
      </c>
      <c r="P3171" s="82" t="str">
        <f aca="false">IF(A3171="Composição",B3171,"")</f>
        <v/>
      </c>
      <c r="Q3171" s="81" t="str">
        <f aca="false">IF(P3171&lt;&gt;"",SUMIF(L3171:L3171,L3171,N3171:N3171),"")</f>
        <v/>
      </c>
      <c r="R3171" s="81" t="str">
        <f aca="false">IF(P3171&lt;&gt;"",SUMIF(L3171:L3171,L3171,O3171:O3171),"")</f>
        <v/>
      </c>
    </row>
    <row r="3172" customFormat="false" ht="15" hidden="false" customHeight="false" outlineLevel="0" collapsed="false">
      <c r="A3172" s="102"/>
      <c r="B3172" s="102"/>
      <c r="C3172" s="102"/>
      <c r="D3172" s="102"/>
      <c r="E3172" s="102"/>
      <c r="F3172" s="103"/>
      <c r="G3172" s="102"/>
      <c r="H3172" s="104"/>
      <c r="I3172" s="104"/>
      <c r="J3172" s="103"/>
      <c r="L3172" s="63" t="n">
        <f aca="false">IF(AND(A3173&lt;&gt;"",A3172=""),L3171+1,L3171)</f>
        <v>313</v>
      </c>
      <c r="M3172" s="80" t="str">
        <f aca="false">IF(OR(A3172="Insumo",A3172="Composição Auxiliar"),J3172,"")</f>
        <v/>
      </c>
      <c r="N3172" s="81" t="str">
        <f aca="false">IF(E3172="Mão de Obra",J3172,"")</f>
        <v/>
      </c>
      <c r="O3172" s="81" t="str">
        <f aca="false">IF(N3172&lt;&gt;"","",M3172)</f>
        <v/>
      </c>
      <c r="P3172" s="82" t="str">
        <f aca="false">IF(A3172="Composição",B3172,"")</f>
        <v/>
      </c>
      <c r="Q3172" s="81" t="str">
        <f aca="false">IF(P3172&lt;&gt;"",SUMIF(L3172:L3172,L3172,N3172:N3172),"")</f>
        <v/>
      </c>
      <c r="R3172" s="81" t="str">
        <f aca="false">IF(P3172&lt;&gt;"",SUMIF(L3172:L3172,L3172,O3172:O3172),"")</f>
        <v/>
      </c>
    </row>
    <row r="3173" customFormat="false" ht="15" hidden="false" customHeight="false" outlineLevel="0" collapsed="false">
      <c r="A3173" s="108"/>
      <c r="B3173" s="108"/>
      <c r="C3173" s="108"/>
      <c r="D3173" s="108"/>
      <c r="E3173" s="108"/>
      <c r="F3173" s="108"/>
      <c r="G3173" s="108"/>
      <c r="H3173" s="108"/>
      <c r="I3173" s="108"/>
      <c r="J3173" s="108"/>
      <c r="L3173" s="63" t="n">
        <f aca="false">IF(AND(A3174&lt;&gt;"",A3173=""),L3172+1,L3172)</f>
        <v>313</v>
      </c>
      <c r="M3173" s="80" t="str">
        <f aca="false">IF(OR(A3173="Insumo",A3173="Composição Auxiliar"),J3173,"")</f>
        <v/>
      </c>
      <c r="N3173" s="81" t="str">
        <f aca="false">IF(E3173="Mão de Obra",J3173,"")</f>
        <v/>
      </c>
      <c r="O3173" s="81" t="str">
        <f aca="false">IF(N3173&lt;&gt;"","",M3173)</f>
        <v/>
      </c>
      <c r="P3173" s="82" t="str">
        <f aca="false">IF(A3173="Composição",B3173,"")</f>
        <v/>
      </c>
      <c r="Q3173" s="81" t="str">
        <f aca="false">IF(P3173&lt;&gt;"",SUMIF(L3173:L3173,L3173,N3173:N3173),"")</f>
        <v/>
      </c>
      <c r="R3173" s="81" t="str">
        <f aca="false">IF(P3173&lt;&gt;"",SUMIF(L3173:L3173,L3173,O3173:O3173),"")</f>
        <v/>
      </c>
    </row>
    <row r="3174" customFormat="false" ht="15" hidden="false" customHeight="true" outlineLevel="0" collapsed="false">
      <c r="A3174" s="83"/>
      <c r="B3174" s="84" t="s">
        <v>655</v>
      </c>
      <c r="C3174" s="83" t="s">
        <v>656</v>
      </c>
      <c r="D3174" s="83" t="s">
        <v>657</v>
      </c>
      <c r="E3174" s="83" t="s">
        <v>658</v>
      </c>
      <c r="F3174" s="83"/>
      <c r="G3174" s="85" t="s">
        <v>659</v>
      </c>
      <c r="H3174" s="84" t="s">
        <v>660</v>
      </c>
      <c r="I3174" s="84" t="s">
        <v>661</v>
      </c>
      <c r="J3174" s="84" t="s">
        <v>662</v>
      </c>
      <c r="L3174" s="63" t="n">
        <f aca="false">IF(AND(A3175&lt;&gt;"",A3174=""),L3173+1,L3173)</f>
        <v>314</v>
      </c>
      <c r="M3174" s="80" t="str">
        <f aca="false">IF(OR(A3174="Insumo",A3174="Composição Auxiliar"),J3174,"")</f>
        <v/>
      </c>
      <c r="N3174" s="81" t="str">
        <f aca="false">IF(E3174="Mão de Obra",J3174,"")</f>
        <v/>
      </c>
      <c r="O3174" s="81" t="str">
        <f aca="false">IF(N3174&lt;&gt;"","",M3174)</f>
        <v/>
      </c>
      <c r="P3174" s="82" t="str">
        <f aca="false">IF(A3174="Composição",B3174,"")</f>
        <v/>
      </c>
      <c r="Q3174" s="81" t="str">
        <f aca="false">IF(P3174&lt;&gt;"",SUMIF(L3174:L3174,L3174,N3174:N3174),"")</f>
        <v/>
      </c>
      <c r="R3174" s="81" t="str">
        <f aca="false">IF(P3174&lt;&gt;"",SUMIF(L3174:L3174,L3174,O3174:O3174),"")</f>
        <v/>
      </c>
    </row>
    <row r="3175" customFormat="false" ht="38.25" hidden="false" customHeight="true" outlineLevel="0" collapsed="false">
      <c r="A3175" s="86" t="s">
        <v>663</v>
      </c>
      <c r="B3175" s="87" t="s">
        <v>786</v>
      </c>
      <c r="C3175" s="86" t="s">
        <v>664</v>
      </c>
      <c r="D3175" s="86" t="s">
        <v>787</v>
      </c>
      <c r="E3175" s="86" t="s">
        <v>764</v>
      </c>
      <c r="F3175" s="86"/>
      <c r="G3175" s="88" t="s">
        <v>718</v>
      </c>
      <c r="H3175" s="89" t="n">
        <v>1</v>
      </c>
      <c r="I3175" s="90" t="n">
        <f aca="false">SUMIF(L:L,$L3175,M:M)</f>
        <v>185.92</v>
      </c>
      <c r="J3175" s="90" t="n">
        <f aca="false">TRUNC(H3175*I3175,2)</f>
        <v>185.92</v>
      </c>
      <c r="L3175" s="63" t="n">
        <f aca="false">IF(AND(A3176&lt;&gt;"",A3175=""),L3174+1,L3174)</f>
        <v>314</v>
      </c>
      <c r="M3175" s="80" t="str">
        <f aca="false">IF(OR(A3175="Insumo",A3175="Composição Auxiliar"),J3175,"")</f>
        <v/>
      </c>
      <c r="N3175" s="81" t="str">
        <f aca="false">IF(E3175="Mão de Obra",J3175,"")</f>
        <v/>
      </c>
      <c r="O3175" s="81" t="str">
        <f aca="false">IF(N3175&lt;&gt;"","",M3175)</f>
        <v/>
      </c>
      <c r="P3175" s="82" t="str">
        <f aca="false">IF(A3175="Composição",B3175,"")</f>
        <v> 98102 </v>
      </c>
      <c r="Q3175" s="81" t="n">
        <f aca="false">IF(P3175&lt;&gt;"",SUMIF(L3175:L3175,L3175,N3175:N3175),"")</f>
        <v>0</v>
      </c>
      <c r="R3175" s="81" t="n">
        <f aca="false">IF(P3175&lt;&gt;"",SUMIF(L3175:L3175,L3175,O3175:O3175),"")</f>
        <v>0</v>
      </c>
    </row>
    <row r="3176" customFormat="false" ht="51" hidden="false" customHeight="true" outlineLevel="0" collapsed="false">
      <c r="A3176" s="91" t="s">
        <v>668</v>
      </c>
      <c r="B3176" s="92" t="s">
        <v>890</v>
      </c>
      <c r="C3176" s="91" t="s">
        <v>664</v>
      </c>
      <c r="D3176" s="91" t="s">
        <v>891</v>
      </c>
      <c r="E3176" s="91" t="s">
        <v>691</v>
      </c>
      <c r="F3176" s="91"/>
      <c r="G3176" s="93" t="s">
        <v>692</v>
      </c>
      <c r="H3176" s="94" t="n">
        <v>0.0155</v>
      </c>
      <c r="I3176" s="95" t="n">
        <f aca="false">SUMIFS(J:J,A:A,"Composição",B:B,$B3176)</f>
        <v>134.17</v>
      </c>
      <c r="J3176" s="95" t="n">
        <f aca="false">TRUNC(H3176*I3176,2)</f>
        <v>2.07</v>
      </c>
      <c r="L3176" s="63" t="n">
        <f aca="false">IF(AND(A3177&lt;&gt;"",A3176=""),L3175+1,L3175)</f>
        <v>314</v>
      </c>
      <c r="M3176" s="80" t="n">
        <f aca="false">IF(OR(A3176="Insumo",A3176="Composição Auxiliar"),J3176,"")</f>
        <v>2.07</v>
      </c>
      <c r="N3176" s="81" t="str">
        <f aca="false">IF(E3176="Mão de Obra",J3176,"")</f>
        <v/>
      </c>
      <c r="O3176" s="81" t="n">
        <f aca="false">IF(N3176&lt;&gt;"","",M3176)</f>
        <v>2.07</v>
      </c>
      <c r="P3176" s="82" t="str">
        <f aca="false">IF(A3176="Composição",B3176,"")</f>
        <v/>
      </c>
      <c r="Q3176" s="81" t="str">
        <f aca="false">IF(P3176&lt;&gt;"",SUMIF(L3176:L3176,L3176,N3176:N3176),"")</f>
        <v/>
      </c>
      <c r="R3176" s="81" t="str">
        <f aca="false">IF(P3176&lt;&gt;"",SUMIF(L3176:L3176,L3176,O3176:O3176),"")</f>
        <v/>
      </c>
    </row>
    <row r="3177" customFormat="false" ht="25.5" hidden="false" customHeight="true" outlineLevel="0" collapsed="false">
      <c r="A3177" s="91" t="s">
        <v>668</v>
      </c>
      <c r="B3177" s="92" t="s">
        <v>819</v>
      </c>
      <c r="C3177" s="91" t="s">
        <v>664</v>
      </c>
      <c r="D3177" s="91" t="s">
        <v>820</v>
      </c>
      <c r="E3177" s="91" t="s">
        <v>671</v>
      </c>
      <c r="F3177" s="91"/>
      <c r="G3177" s="93" t="s">
        <v>672</v>
      </c>
      <c r="H3177" s="94" t="n">
        <v>0.0415</v>
      </c>
      <c r="I3177" s="95" t="n">
        <f aca="false">SUMIFS(J:J,A:A,"Composição",B:B,$B3177)</f>
        <v>23.68</v>
      </c>
      <c r="J3177" s="95" t="n">
        <f aca="false">TRUNC(H3177*I3177,2)</f>
        <v>0.98</v>
      </c>
      <c r="L3177" s="63" t="n">
        <f aca="false">IF(AND(A3178&lt;&gt;"",A3177=""),L3176+1,L3176)</f>
        <v>314</v>
      </c>
      <c r="M3177" s="80" t="n">
        <f aca="false">IF(OR(A3177="Insumo",A3177="Composição Auxiliar"),J3177,"")</f>
        <v>0.98</v>
      </c>
      <c r="N3177" s="81" t="str">
        <f aca="false">IF(E3177="Mão de Obra",J3177,"")</f>
        <v/>
      </c>
      <c r="O3177" s="81" t="n">
        <f aca="false">IF(N3177&lt;&gt;"","",M3177)</f>
        <v>0.98</v>
      </c>
      <c r="P3177" s="82" t="str">
        <f aca="false">IF(A3177="Composição",B3177,"")</f>
        <v/>
      </c>
      <c r="Q3177" s="81" t="str">
        <f aca="false">IF(P3177&lt;&gt;"",SUMIF(L3177:L3177,L3177,N3177:N3177),"")</f>
        <v/>
      </c>
      <c r="R3177" s="81" t="str">
        <f aca="false">IF(P3177&lt;&gt;"",SUMIF(L3177:L3177,L3177,O3177:O3177),"")</f>
        <v/>
      </c>
    </row>
    <row r="3178" customFormat="false" ht="25.5" hidden="false" customHeight="true" outlineLevel="0" collapsed="false">
      <c r="A3178" s="91" t="s">
        <v>668</v>
      </c>
      <c r="B3178" s="92" t="s">
        <v>677</v>
      </c>
      <c r="C3178" s="91" t="s">
        <v>664</v>
      </c>
      <c r="D3178" s="91" t="s">
        <v>678</v>
      </c>
      <c r="E3178" s="91" t="s">
        <v>671</v>
      </c>
      <c r="F3178" s="91"/>
      <c r="G3178" s="93" t="s">
        <v>672</v>
      </c>
      <c r="H3178" s="94" t="n">
        <v>0.0326</v>
      </c>
      <c r="I3178" s="95" t="n">
        <f aca="false">SUMIFS(J:J,A:A,"Composição",B:B,$B3178)</f>
        <v>18.93</v>
      </c>
      <c r="J3178" s="95" t="n">
        <f aca="false">TRUNC(H3178*I3178,2)</f>
        <v>0.61</v>
      </c>
      <c r="L3178" s="63" t="n">
        <f aca="false">IF(AND(A3179&lt;&gt;"",A3178=""),L3177+1,L3177)</f>
        <v>314</v>
      </c>
      <c r="M3178" s="80" t="n">
        <f aca="false">IF(OR(A3178="Insumo",A3178="Composição Auxiliar"),J3178,"")</f>
        <v>0.61</v>
      </c>
      <c r="N3178" s="81" t="str">
        <f aca="false">IF(E3178="Mão de Obra",J3178,"")</f>
        <v/>
      </c>
      <c r="O3178" s="81" t="n">
        <f aca="false">IF(N3178&lt;&gt;"","",M3178)</f>
        <v>0.61</v>
      </c>
      <c r="P3178" s="82" t="str">
        <f aca="false">IF(A3178="Composição",B3178,"")</f>
        <v/>
      </c>
      <c r="Q3178" s="81" t="str">
        <f aca="false">IF(P3178&lt;&gt;"",SUMIF(L3178:L3178,L3178,N3178:N3178),"")</f>
        <v/>
      </c>
      <c r="R3178" s="81" t="str">
        <f aca="false">IF(P3178&lt;&gt;"",SUMIF(L3178:L3178,L3178,O3178:O3178),"")</f>
        <v/>
      </c>
    </row>
    <row r="3179" customFormat="false" ht="25.5" hidden="false" customHeight="true" outlineLevel="0" collapsed="false">
      <c r="A3179" s="91" t="s">
        <v>668</v>
      </c>
      <c r="B3179" s="92" t="s">
        <v>1511</v>
      </c>
      <c r="C3179" s="91" t="s">
        <v>664</v>
      </c>
      <c r="D3179" s="91" t="s">
        <v>1512</v>
      </c>
      <c r="E3179" s="91" t="s">
        <v>731</v>
      </c>
      <c r="F3179" s="91"/>
      <c r="G3179" s="93" t="s">
        <v>676</v>
      </c>
      <c r="H3179" s="94" t="n">
        <v>0.0192</v>
      </c>
      <c r="I3179" s="95" t="n">
        <f aca="false">SUMIFS(J:J,A:A,"Composição",B:B,$B3179)</f>
        <v>208.47</v>
      </c>
      <c r="J3179" s="95" t="n">
        <f aca="false">TRUNC(H3179*I3179,2)</f>
        <v>4</v>
      </c>
      <c r="L3179" s="63" t="n">
        <f aca="false">IF(AND(A3180&lt;&gt;"",A3179=""),L3178+1,L3178)</f>
        <v>314</v>
      </c>
      <c r="M3179" s="80" t="n">
        <f aca="false">IF(OR(A3179="Insumo",A3179="Composição Auxiliar"),J3179,"")</f>
        <v>4</v>
      </c>
      <c r="N3179" s="81" t="str">
        <f aca="false">IF(E3179="Mão de Obra",J3179,"")</f>
        <v/>
      </c>
      <c r="O3179" s="81" t="n">
        <f aca="false">IF(N3179&lt;&gt;"","",M3179)</f>
        <v>4</v>
      </c>
      <c r="P3179" s="82" t="str">
        <f aca="false">IF(A3179="Composição",B3179,"")</f>
        <v/>
      </c>
      <c r="Q3179" s="81" t="str">
        <f aca="false">IF(P3179&lt;&gt;"",SUMIF(L3179:L3179,L3179,N3179:N3179),"")</f>
        <v/>
      </c>
      <c r="R3179" s="81" t="str">
        <f aca="false">IF(P3179&lt;&gt;"",SUMIF(L3179:L3179,L3179,O3179:O3179),"")</f>
        <v/>
      </c>
    </row>
    <row r="3180" customFormat="false" ht="51" hidden="false" customHeight="true" outlineLevel="0" collapsed="false">
      <c r="A3180" s="91" t="s">
        <v>668</v>
      </c>
      <c r="B3180" s="92" t="s">
        <v>892</v>
      </c>
      <c r="C3180" s="91" t="s">
        <v>664</v>
      </c>
      <c r="D3180" s="91" t="s">
        <v>893</v>
      </c>
      <c r="E3180" s="91" t="s">
        <v>691</v>
      </c>
      <c r="F3180" s="91"/>
      <c r="G3180" s="93" t="s">
        <v>699</v>
      </c>
      <c r="H3180" s="94" t="n">
        <v>0.0315</v>
      </c>
      <c r="I3180" s="95" t="n">
        <f aca="false">SUMIFS(J:J,A:A,"Composição",B:B,$B3180)</f>
        <v>58.7</v>
      </c>
      <c r="J3180" s="95" t="n">
        <f aca="false">TRUNC(H3180*I3180,2)</f>
        <v>1.84</v>
      </c>
      <c r="L3180" s="63" t="n">
        <f aca="false">IF(AND(A3181&lt;&gt;"",A3180=""),L3179+1,L3179)</f>
        <v>314</v>
      </c>
      <c r="M3180" s="80" t="n">
        <f aca="false">IF(OR(A3180="Insumo",A3180="Composição Auxiliar"),J3180,"")</f>
        <v>1.84</v>
      </c>
      <c r="N3180" s="81" t="str">
        <f aca="false">IF(E3180="Mão de Obra",J3180,"")</f>
        <v/>
      </c>
      <c r="O3180" s="81" t="n">
        <f aca="false">IF(N3180&lt;&gt;"","",M3180)</f>
        <v>1.84</v>
      </c>
      <c r="P3180" s="82" t="str">
        <f aca="false">IF(A3180="Composição",B3180,"")</f>
        <v/>
      </c>
      <c r="Q3180" s="81" t="str">
        <f aca="false">IF(P3180&lt;&gt;"",SUMIF(L3180:L3180,L3180,N3180:N3180),"")</f>
        <v/>
      </c>
      <c r="R3180" s="81" t="str">
        <f aca="false">IF(P3180&lt;&gt;"",SUMIF(L3180:L3180,L3180,O3180:O3180),"")</f>
        <v/>
      </c>
    </row>
    <row r="3181" customFormat="false" ht="25.5" hidden="false" customHeight="false" outlineLevel="0" collapsed="false">
      <c r="A3181" s="96" t="s">
        <v>679</v>
      </c>
      <c r="B3181" s="97" t="s">
        <v>1889</v>
      </c>
      <c r="C3181" s="96" t="str">
        <f aca="false">VLOOKUP(B3181,INSUMOS!$A:$I,2,0)</f>
        <v>SINAPI</v>
      </c>
      <c r="D3181" s="96" t="str">
        <f aca="false">VLOOKUP(B3181,INSUMOS!$A:$I,3,0)</f>
        <v>CAIXA DE GORDURA CILINDRICA EM CONCRETO SIMPLES,  PRE-MOLDADA, COM DIAMETRO DE 40 CM E ALTURA DE 45 CM, COM TAMPA</v>
      </c>
      <c r="E3181" s="98" t="str">
        <f aca="false">VLOOKUP(B3181,INSUMOS!$A:$I,4,0)</f>
        <v>Material</v>
      </c>
      <c r="F3181" s="98"/>
      <c r="G3181" s="99" t="str">
        <f aca="false">VLOOKUP(B3181,INSUMOS!$A:$I,5,0)</f>
        <v>UN</v>
      </c>
      <c r="H3181" s="100" t="n">
        <v>1</v>
      </c>
      <c r="I3181" s="101" t="n">
        <f aca="false">VLOOKUP(B3181,INSUMOS!$A:$I,8,0)</f>
        <v>176.42</v>
      </c>
      <c r="J3181" s="101" t="n">
        <f aca="false">TRUNC(H3181*I3181,2)</f>
        <v>176.42</v>
      </c>
      <c r="L3181" s="63" t="n">
        <f aca="false">IF(AND(A3182&lt;&gt;"",A3181=""),L3180+1,L3180)</f>
        <v>314</v>
      </c>
      <c r="M3181" s="80" t="n">
        <f aca="false">IF(OR(A3181="Insumo",A3181="Composição Auxiliar"),J3181,"")</f>
        <v>176.42</v>
      </c>
      <c r="N3181" s="81" t="str">
        <f aca="false">IF(E3181="Mão de Obra",J3181,"")</f>
        <v/>
      </c>
      <c r="O3181" s="81" t="n">
        <f aca="false">IF(N3181&lt;&gt;"","",M3181)</f>
        <v>176.42</v>
      </c>
      <c r="P3181" s="82" t="str">
        <f aca="false">IF(A3181="Composição",B3181,"")</f>
        <v/>
      </c>
      <c r="Q3181" s="81" t="str">
        <f aca="false">IF(P3181&lt;&gt;"",SUMIF(L3181:L3181,L3181,N3181:N3181),"")</f>
        <v/>
      </c>
      <c r="R3181" s="81" t="str">
        <f aca="false">IF(P3181&lt;&gt;"",SUMIF(L3181:L3181,L3181,O3181:O3181),"")</f>
        <v/>
      </c>
    </row>
    <row r="3182" customFormat="false" ht="14.25" hidden="false" customHeight="false" outlineLevel="0" collapsed="false">
      <c r="A3182" s="102"/>
      <c r="B3182" s="102"/>
      <c r="C3182" s="102"/>
      <c r="D3182" s="102"/>
      <c r="E3182" s="102"/>
      <c r="F3182" s="103"/>
      <c r="G3182" s="102"/>
      <c r="H3182" s="103"/>
      <c r="I3182" s="102"/>
      <c r="J3182" s="103"/>
      <c r="L3182" s="63" t="n">
        <f aca="false">IF(AND(A3183&lt;&gt;"",A3182=""),L3181+1,L3181)</f>
        <v>314</v>
      </c>
      <c r="M3182" s="80" t="str">
        <f aca="false">IF(OR(A3182="Insumo",A3182="Composição Auxiliar"),J3182,"")</f>
        <v/>
      </c>
      <c r="N3182" s="81" t="str">
        <f aca="false">IF(E3182="Mão de Obra",J3182,"")</f>
        <v/>
      </c>
      <c r="O3182" s="81" t="str">
        <f aca="false">IF(N3182&lt;&gt;"","",M3182)</f>
        <v/>
      </c>
      <c r="P3182" s="82" t="str">
        <f aca="false">IF(A3182="Composição",B3182,"")</f>
        <v/>
      </c>
      <c r="Q3182" s="81" t="str">
        <f aca="false">IF(P3182&lt;&gt;"",SUMIF(L3182:L3182,L3182,N3182:N3182),"")</f>
        <v/>
      </c>
      <c r="R3182" s="81" t="str">
        <f aca="false">IF(P3182&lt;&gt;"",SUMIF(L3182:L3182,L3182,O3182:O3182),"")</f>
        <v/>
      </c>
    </row>
    <row r="3183" customFormat="false" ht="15" hidden="false" customHeight="false" outlineLevel="0" collapsed="false">
      <c r="A3183" s="102"/>
      <c r="B3183" s="102"/>
      <c r="C3183" s="102"/>
      <c r="D3183" s="102"/>
      <c r="E3183" s="102"/>
      <c r="F3183" s="103"/>
      <c r="G3183" s="102"/>
      <c r="H3183" s="104"/>
      <c r="I3183" s="104"/>
      <c r="J3183" s="103"/>
      <c r="L3183" s="63" t="n">
        <f aca="false">IF(AND(A3184&lt;&gt;"",A3183=""),L3182+1,L3182)</f>
        <v>314</v>
      </c>
      <c r="M3183" s="80" t="str">
        <f aca="false">IF(OR(A3183="Insumo",A3183="Composição Auxiliar"),J3183,"")</f>
        <v/>
      </c>
      <c r="N3183" s="81" t="str">
        <f aca="false">IF(E3183="Mão de Obra",J3183,"")</f>
        <v/>
      </c>
      <c r="O3183" s="81" t="str">
        <f aca="false">IF(N3183&lt;&gt;"","",M3183)</f>
        <v/>
      </c>
      <c r="P3183" s="82" t="str">
        <f aca="false">IF(A3183="Composição",B3183,"")</f>
        <v/>
      </c>
      <c r="Q3183" s="81" t="str">
        <f aca="false">IF(P3183&lt;&gt;"",SUMIF(L3183:L3183,L3183,N3183:N3183),"")</f>
        <v/>
      </c>
      <c r="R3183" s="81" t="str">
        <f aca="false">IF(P3183&lt;&gt;"",SUMIF(L3183:L3183,L3183,O3183:O3183),"")</f>
        <v/>
      </c>
    </row>
    <row r="3184" customFormat="false" ht="15" hidden="false" customHeight="false" outlineLevel="0" collapsed="false">
      <c r="A3184" s="108"/>
      <c r="B3184" s="108"/>
      <c r="C3184" s="108"/>
      <c r="D3184" s="108"/>
      <c r="E3184" s="108"/>
      <c r="F3184" s="108"/>
      <c r="G3184" s="108"/>
      <c r="H3184" s="108"/>
      <c r="I3184" s="108"/>
      <c r="J3184" s="108"/>
      <c r="L3184" s="63" t="n">
        <f aca="false">IF(AND(A3185&lt;&gt;"",A3184=""),L3183+1,L3183)</f>
        <v>314</v>
      </c>
      <c r="M3184" s="80" t="str">
        <f aca="false">IF(OR(A3184="Insumo",A3184="Composição Auxiliar"),J3184,"")</f>
        <v/>
      </c>
      <c r="N3184" s="81" t="str">
        <f aca="false">IF(E3184="Mão de Obra",J3184,"")</f>
        <v/>
      </c>
      <c r="O3184" s="81" t="str">
        <f aca="false">IF(N3184&lt;&gt;"","",M3184)</f>
        <v/>
      </c>
      <c r="P3184" s="82" t="str">
        <f aca="false">IF(A3184="Composição",B3184,"")</f>
        <v/>
      </c>
      <c r="Q3184" s="81" t="str">
        <f aca="false">IF(P3184&lt;&gt;"",SUMIF(L3184:L3184,L3184,N3184:N3184),"")</f>
        <v/>
      </c>
      <c r="R3184" s="81" t="str">
        <f aca="false">IF(P3184&lt;&gt;"",SUMIF(L3184:L3184,L3184,O3184:O3184),"")</f>
        <v/>
      </c>
    </row>
    <row r="3185" customFormat="false" ht="15" hidden="false" customHeight="true" outlineLevel="0" collapsed="false">
      <c r="A3185" s="83"/>
      <c r="B3185" s="84" t="s">
        <v>655</v>
      </c>
      <c r="C3185" s="83" t="s">
        <v>656</v>
      </c>
      <c r="D3185" s="83" t="s">
        <v>657</v>
      </c>
      <c r="E3185" s="83" t="s">
        <v>658</v>
      </c>
      <c r="F3185" s="83"/>
      <c r="G3185" s="85" t="s">
        <v>659</v>
      </c>
      <c r="H3185" s="84" t="s">
        <v>660</v>
      </c>
      <c r="I3185" s="84" t="s">
        <v>661</v>
      </c>
      <c r="J3185" s="84" t="s">
        <v>662</v>
      </c>
      <c r="L3185" s="63" t="n">
        <f aca="false">IF(AND(A3186&lt;&gt;"",A3185=""),L3184+1,L3184)</f>
        <v>315</v>
      </c>
      <c r="M3185" s="80" t="str">
        <f aca="false">IF(OR(A3185="Insumo",A3185="Composição Auxiliar"),J3185,"")</f>
        <v/>
      </c>
      <c r="N3185" s="81" t="str">
        <f aca="false">IF(E3185="Mão de Obra",J3185,"")</f>
        <v/>
      </c>
      <c r="O3185" s="81" t="str">
        <f aca="false">IF(N3185&lt;&gt;"","",M3185)</f>
        <v/>
      </c>
      <c r="P3185" s="82" t="str">
        <f aca="false">IF(A3185="Composição",B3185,"")</f>
        <v/>
      </c>
      <c r="Q3185" s="81" t="str">
        <f aca="false">IF(P3185&lt;&gt;"",SUMIF(L3185:L3185,L3185,N3185:N3185),"")</f>
        <v/>
      </c>
      <c r="R3185" s="81" t="str">
        <f aca="false">IF(P3185&lt;&gt;"",SUMIF(L3185:L3185,L3185,O3185:O3185),"")</f>
        <v/>
      </c>
    </row>
    <row r="3186" customFormat="false" ht="25.5" hidden="false" customHeight="true" outlineLevel="0" collapsed="false">
      <c r="A3186" s="86" t="s">
        <v>663</v>
      </c>
      <c r="B3186" s="87" t="s">
        <v>1437</v>
      </c>
      <c r="C3186" s="86" t="s">
        <v>664</v>
      </c>
      <c r="D3186" s="86" t="s">
        <v>1438</v>
      </c>
      <c r="E3186" s="86" t="s">
        <v>764</v>
      </c>
      <c r="F3186" s="86"/>
      <c r="G3186" s="88" t="s">
        <v>718</v>
      </c>
      <c r="H3186" s="89" t="n">
        <v>1</v>
      </c>
      <c r="I3186" s="90" t="n">
        <f aca="false">SUMIF(L:L,$L3186,M:M)</f>
        <v>479.45</v>
      </c>
      <c r="J3186" s="90" t="n">
        <f aca="false">TRUNC(H3186*I3186,2)</f>
        <v>479.45</v>
      </c>
      <c r="L3186" s="63" t="n">
        <f aca="false">IF(AND(A3187&lt;&gt;"",A3186=""),L3185+1,L3185)</f>
        <v>315</v>
      </c>
      <c r="M3186" s="80" t="str">
        <f aca="false">IF(OR(A3186="Insumo",A3186="Composição Auxiliar"),J3186,"")</f>
        <v/>
      </c>
      <c r="N3186" s="81" t="str">
        <f aca="false">IF(E3186="Mão de Obra",J3186,"")</f>
        <v/>
      </c>
      <c r="O3186" s="81" t="str">
        <f aca="false">IF(N3186&lt;&gt;"","",M3186)</f>
        <v/>
      </c>
      <c r="P3186" s="82" t="str">
        <f aca="false">IF(A3186="Composição",B3186,"")</f>
        <v> 102607 </v>
      </c>
      <c r="Q3186" s="81" t="n">
        <f aca="false">IF(P3186&lt;&gt;"",SUMIF(L3186:L3186,L3186,N3186:N3186),"")</f>
        <v>0</v>
      </c>
      <c r="R3186" s="81" t="n">
        <f aca="false">IF(P3186&lt;&gt;"",SUMIF(L3186:L3186,L3186,O3186:O3186),"")</f>
        <v>0</v>
      </c>
    </row>
    <row r="3187" customFormat="false" ht="25.5" hidden="false" customHeight="true" outlineLevel="0" collapsed="false">
      <c r="A3187" s="91" t="s">
        <v>668</v>
      </c>
      <c r="B3187" s="92" t="s">
        <v>1336</v>
      </c>
      <c r="C3187" s="91" t="s">
        <v>664</v>
      </c>
      <c r="D3187" s="91" t="s">
        <v>1337</v>
      </c>
      <c r="E3187" s="91" t="s">
        <v>671</v>
      </c>
      <c r="F3187" s="91"/>
      <c r="G3187" s="93" t="s">
        <v>672</v>
      </c>
      <c r="H3187" s="94" t="n">
        <v>0.151</v>
      </c>
      <c r="I3187" s="95" t="n">
        <f aca="false">SUMIFS(J:J,A:A,"Composição",B:B,$B3187)</f>
        <v>19.47</v>
      </c>
      <c r="J3187" s="95" t="n">
        <f aca="false">TRUNC(H3187*I3187,2)</f>
        <v>2.93</v>
      </c>
      <c r="L3187" s="63" t="n">
        <f aca="false">IF(AND(A3188&lt;&gt;"",A3187=""),L3186+1,L3186)</f>
        <v>315</v>
      </c>
      <c r="M3187" s="80" t="n">
        <f aca="false">IF(OR(A3187="Insumo",A3187="Composição Auxiliar"),J3187,"")</f>
        <v>2.93</v>
      </c>
      <c r="N3187" s="81" t="str">
        <f aca="false">IF(E3187="Mão de Obra",J3187,"")</f>
        <v/>
      </c>
      <c r="O3187" s="81" t="n">
        <f aca="false">IF(N3187&lt;&gt;"","",M3187)</f>
        <v>2.93</v>
      </c>
      <c r="P3187" s="82" t="str">
        <f aca="false">IF(A3187="Composição",B3187,"")</f>
        <v/>
      </c>
      <c r="Q3187" s="81" t="str">
        <f aca="false">IF(P3187&lt;&gt;"",SUMIF(L3187:L3187,L3187,N3187:N3187),"")</f>
        <v/>
      </c>
      <c r="R3187" s="81" t="str">
        <f aca="false">IF(P3187&lt;&gt;"",SUMIF(L3187:L3187,L3187,O3187:O3187),"")</f>
        <v/>
      </c>
    </row>
    <row r="3188" customFormat="false" ht="25.5" hidden="false" customHeight="true" outlineLevel="0" collapsed="false">
      <c r="A3188" s="91" t="s">
        <v>668</v>
      </c>
      <c r="B3188" s="92" t="s">
        <v>1292</v>
      </c>
      <c r="C3188" s="91" t="s">
        <v>664</v>
      </c>
      <c r="D3188" s="91" t="s">
        <v>1293</v>
      </c>
      <c r="E3188" s="91" t="s">
        <v>671</v>
      </c>
      <c r="F3188" s="91"/>
      <c r="G3188" s="93" t="s">
        <v>672</v>
      </c>
      <c r="H3188" s="94" t="n">
        <v>0.151</v>
      </c>
      <c r="I3188" s="95" t="n">
        <f aca="false">SUMIFS(J:J,A:A,"Composição",B:B,$B3188)</f>
        <v>22.94</v>
      </c>
      <c r="J3188" s="95" t="n">
        <f aca="false">TRUNC(H3188*I3188,2)</f>
        <v>3.46</v>
      </c>
      <c r="L3188" s="63" t="n">
        <f aca="false">IF(AND(A3189&lt;&gt;"",A3188=""),L3187+1,L3187)</f>
        <v>315</v>
      </c>
      <c r="M3188" s="80" t="n">
        <f aca="false">IF(OR(A3188="Insumo",A3188="Composição Auxiliar"),J3188,"")</f>
        <v>3.46</v>
      </c>
      <c r="N3188" s="81" t="str">
        <f aca="false">IF(E3188="Mão de Obra",J3188,"")</f>
        <v/>
      </c>
      <c r="O3188" s="81" t="n">
        <f aca="false">IF(N3188&lt;&gt;"","",M3188)</f>
        <v>3.46</v>
      </c>
      <c r="P3188" s="82" t="str">
        <f aca="false">IF(A3188="Composição",B3188,"")</f>
        <v/>
      </c>
      <c r="Q3188" s="81" t="str">
        <f aca="false">IF(P3188&lt;&gt;"",SUMIF(L3188:L3188,L3188,N3188:N3188),"")</f>
        <v/>
      </c>
      <c r="R3188" s="81" t="str">
        <f aca="false">IF(P3188&lt;&gt;"",SUMIF(L3188:L3188,L3188,O3188:O3188),"")</f>
        <v/>
      </c>
    </row>
    <row r="3189" customFormat="false" ht="25.5" hidden="false" customHeight="false" outlineLevel="0" collapsed="false">
      <c r="A3189" s="96" t="s">
        <v>679</v>
      </c>
      <c r="B3189" s="97" t="s">
        <v>1890</v>
      </c>
      <c r="C3189" s="96" t="str">
        <f aca="false">VLOOKUP(B3189,INSUMOS!$A:$I,2,0)</f>
        <v>SINAPI</v>
      </c>
      <c r="D3189" s="96" t="str">
        <f aca="false">VLOOKUP(B3189,INSUMOS!$A:$I,3,0)</f>
        <v>CAIXA D'AGUA / RESERVATORIO EM POLIETILENO, 1000 LITROS, COM TAMPA</v>
      </c>
      <c r="E3189" s="98" t="str">
        <f aca="false">VLOOKUP(B3189,INSUMOS!$A:$I,4,0)</f>
        <v>Material</v>
      </c>
      <c r="F3189" s="98"/>
      <c r="G3189" s="99" t="str">
        <f aca="false">VLOOKUP(B3189,INSUMOS!$A:$I,5,0)</f>
        <v>UN</v>
      </c>
      <c r="H3189" s="100" t="n">
        <v>1</v>
      </c>
      <c r="I3189" s="101" t="n">
        <f aca="false">VLOOKUP(B3189,INSUMOS!$A:$I,8,0)</f>
        <v>473.06</v>
      </c>
      <c r="J3189" s="101" t="n">
        <f aca="false">TRUNC(H3189*I3189,2)</f>
        <v>473.06</v>
      </c>
      <c r="L3189" s="63" t="n">
        <f aca="false">IF(AND(A3190&lt;&gt;"",A3189=""),L3188+1,L3188)</f>
        <v>315</v>
      </c>
      <c r="M3189" s="80" t="n">
        <f aca="false">IF(OR(A3189="Insumo",A3189="Composição Auxiliar"),J3189,"")</f>
        <v>473.06</v>
      </c>
      <c r="N3189" s="81" t="str">
        <f aca="false">IF(E3189="Mão de Obra",J3189,"")</f>
        <v/>
      </c>
      <c r="O3189" s="81" t="n">
        <f aca="false">IF(N3189&lt;&gt;"","",M3189)</f>
        <v>473.06</v>
      </c>
      <c r="P3189" s="82" t="str">
        <f aca="false">IF(A3189="Composição",B3189,"")</f>
        <v/>
      </c>
      <c r="Q3189" s="81" t="str">
        <f aca="false">IF(P3189&lt;&gt;"",SUMIF(L3189:L3189,L3189,N3189:N3189),"")</f>
        <v/>
      </c>
      <c r="R3189" s="81" t="str">
        <f aca="false">IF(P3189&lt;&gt;"",SUMIF(L3189:L3189,L3189,O3189:O3189),"")</f>
        <v/>
      </c>
    </row>
    <row r="3190" customFormat="false" ht="14.25" hidden="false" customHeight="false" outlineLevel="0" collapsed="false">
      <c r="A3190" s="102"/>
      <c r="B3190" s="102"/>
      <c r="C3190" s="102"/>
      <c r="D3190" s="102"/>
      <c r="E3190" s="102"/>
      <c r="F3190" s="103"/>
      <c r="G3190" s="102"/>
      <c r="H3190" s="103"/>
      <c r="I3190" s="102"/>
      <c r="J3190" s="103"/>
      <c r="L3190" s="63" t="n">
        <f aca="false">IF(AND(A3191&lt;&gt;"",A3190=""),L3189+1,L3189)</f>
        <v>315</v>
      </c>
      <c r="M3190" s="80" t="str">
        <f aca="false">IF(OR(A3190="Insumo",A3190="Composição Auxiliar"),J3190,"")</f>
        <v/>
      </c>
      <c r="N3190" s="81" t="str">
        <f aca="false">IF(E3190="Mão de Obra",J3190,"")</f>
        <v/>
      </c>
      <c r="O3190" s="81" t="str">
        <f aca="false">IF(N3190&lt;&gt;"","",M3190)</f>
        <v/>
      </c>
      <c r="P3190" s="82" t="str">
        <f aca="false">IF(A3190="Composição",B3190,"")</f>
        <v/>
      </c>
      <c r="Q3190" s="81" t="str">
        <f aca="false">IF(P3190&lt;&gt;"",SUMIF(L3190:L3190,L3190,N3190:N3190),"")</f>
        <v/>
      </c>
      <c r="R3190" s="81" t="str">
        <f aca="false">IF(P3190&lt;&gt;"",SUMIF(L3190:L3190,L3190,O3190:O3190),"")</f>
        <v/>
      </c>
    </row>
    <row r="3191" customFormat="false" ht="15" hidden="false" customHeight="false" outlineLevel="0" collapsed="false">
      <c r="A3191" s="102"/>
      <c r="B3191" s="102"/>
      <c r="C3191" s="102"/>
      <c r="D3191" s="102"/>
      <c r="E3191" s="102"/>
      <c r="F3191" s="103"/>
      <c r="G3191" s="102"/>
      <c r="H3191" s="104"/>
      <c r="I3191" s="104"/>
      <c r="J3191" s="103"/>
      <c r="L3191" s="63" t="n">
        <f aca="false">IF(AND(A3192&lt;&gt;"",A3191=""),L3190+1,L3190)</f>
        <v>315</v>
      </c>
      <c r="M3191" s="80" t="str">
        <f aca="false">IF(OR(A3191="Insumo",A3191="Composição Auxiliar"),J3191,"")</f>
        <v/>
      </c>
      <c r="N3191" s="81" t="str">
        <f aca="false">IF(E3191="Mão de Obra",J3191,"")</f>
        <v/>
      </c>
      <c r="O3191" s="81" t="str">
        <f aca="false">IF(N3191&lt;&gt;"","",M3191)</f>
        <v/>
      </c>
      <c r="P3191" s="82" t="str">
        <f aca="false">IF(A3191="Composição",B3191,"")</f>
        <v/>
      </c>
      <c r="Q3191" s="81" t="str">
        <f aca="false">IF(P3191&lt;&gt;"",SUMIF(L3191:L3191,L3191,N3191:N3191),"")</f>
        <v/>
      </c>
      <c r="R3191" s="81" t="str">
        <f aca="false">IF(P3191&lt;&gt;"",SUMIF(L3191:L3191,L3191,O3191:O3191),"")</f>
        <v/>
      </c>
    </row>
    <row r="3192" customFormat="false" ht="15" hidden="false" customHeight="false" outlineLevel="0" collapsed="false">
      <c r="A3192" s="108"/>
      <c r="B3192" s="108"/>
      <c r="C3192" s="108"/>
      <c r="D3192" s="108"/>
      <c r="E3192" s="108"/>
      <c r="F3192" s="108"/>
      <c r="G3192" s="108"/>
      <c r="H3192" s="108"/>
      <c r="I3192" s="108"/>
      <c r="J3192" s="108"/>
      <c r="L3192" s="63" t="n">
        <f aca="false">IF(AND(A3193&lt;&gt;"",A3192=""),L3191+1,L3191)</f>
        <v>315</v>
      </c>
      <c r="M3192" s="80" t="str">
        <f aca="false">IF(OR(A3192="Insumo",A3192="Composição Auxiliar"),J3192,"")</f>
        <v/>
      </c>
      <c r="N3192" s="81" t="str">
        <f aca="false">IF(E3192="Mão de Obra",J3192,"")</f>
        <v/>
      </c>
      <c r="O3192" s="81" t="str">
        <f aca="false">IF(N3192&lt;&gt;"","",M3192)</f>
        <v/>
      </c>
      <c r="P3192" s="82" t="str">
        <f aca="false">IF(A3192="Composição",B3192,"")</f>
        <v/>
      </c>
      <c r="Q3192" s="81" t="str">
        <f aca="false">IF(P3192&lt;&gt;"",SUMIF(L3192:L3192,L3192,N3192:N3192),"")</f>
        <v/>
      </c>
      <c r="R3192" s="81" t="str">
        <f aca="false">IF(P3192&lt;&gt;"",SUMIF(L3192:L3192,L3192,O3192:O3192),"")</f>
        <v/>
      </c>
    </row>
    <row r="3193" customFormat="false" ht="15" hidden="false" customHeight="true" outlineLevel="0" collapsed="false">
      <c r="A3193" s="83"/>
      <c r="B3193" s="84" t="s">
        <v>655</v>
      </c>
      <c r="C3193" s="83" t="s">
        <v>656</v>
      </c>
      <c r="D3193" s="83" t="s">
        <v>657</v>
      </c>
      <c r="E3193" s="83" t="s">
        <v>658</v>
      </c>
      <c r="F3193" s="83"/>
      <c r="G3193" s="85" t="s">
        <v>659</v>
      </c>
      <c r="H3193" s="84" t="s">
        <v>660</v>
      </c>
      <c r="I3193" s="84" t="s">
        <v>661</v>
      </c>
      <c r="J3193" s="84" t="s">
        <v>662</v>
      </c>
      <c r="L3193" s="63" t="n">
        <f aca="false">IF(AND(A3194&lt;&gt;"",A3193=""),L3192+1,L3192)</f>
        <v>316</v>
      </c>
      <c r="M3193" s="80" t="str">
        <f aca="false">IF(OR(A3193="Insumo",A3193="Composição Auxiliar"),J3193,"")</f>
        <v/>
      </c>
      <c r="N3193" s="81" t="str">
        <f aca="false">IF(E3193="Mão de Obra",J3193,"")</f>
        <v/>
      </c>
      <c r="O3193" s="81" t="str">
        <f aca="false">IF(N3193&lt;&gt;"","",M3193)</f>
        <v/>
      </c>
      <c r="P3193" s="82" t="str">
        <f aca="false">IF(A3193="Composição",B3193,"")</f>
        <v/>
      </c>
      <c r="Q3193" s="81" t="str">
        <f aca="false">IF(P3193&lt;&gt;"",SUMIF(L3193:L3193,L3193,N3193:N3193),"")</f>
        <v/>
      </c>
      <c r="R3193" s="81" t="str">
        <f aca="false">IF(P3193&lt;&gt;"",SUMIF(L3193:L3193,L3193,O3193:O3193),"")</f>
        <v/>
      </c>
    </row>
    <row r="3194" customFormat="false" ht="38.25" hidden="false" customHeight="true" outlineLevel="0" collapsed="false">
      <c r="A3194" s="86" t="s">
        <v>663</v>
      </c>
      <c r="B3194" s="87" t="s">
        <v>738</v>
      </c>
      <c r="C3194" s="86" t="s">
        <v>664</v>
      </c>
      <c r="D3194" s="86" t="s">
        <v>739</v>
      </c>
      <c r="E3194" s="86" t="s">
        <v>724</v>
      </c>
      <c r="F3194" s="86"/>
      <c r="G3194" s="88" t="s">
        <v>718</v>
      </c>
      <c r="H3194" s="89" t="n">
        <v>1</v>
      </c>
      <c r="I3194" s="90" t="n">
        <f aca="false">SUMIF(L:L,$L3194,M:M)</f>
        <v>155.64</v>
      </c>
      <c r="J3194" s="90" t="n">
        <f aca="false">TRUNC(H3194*I3194,2)</f>
        <v>155.64</v>
      </c>
      <c r="L3194" s="63" t="n">
        <f aca="false">IF(AND(A3195&lt;&gt;"",A3194=""),L3193+1,L3193)</f>
        <v>316</v>
      </c>
      <c r="M3194" s="80" t="str">
        <f aca="false">IF(OR(A3194="Insumo",A3194="Composição Auxiliar"),J3194,"")</f>
        <v/>
      </c>
      <c r="N3194" s="81" t="str">
        <f aca="false">IF(E3194="Mão de Obra",J3194,"")</f>
        <v/>
      </c>
      <c r="O3194" s="81" t="str">
        <f aca="false">IF(N3194&lt;&gt;"","",M3194)</f>
        <v/>
      </c>
      <c r="P3194" s="82" t="str">
        <f aca="false">IF(A3194="Composição",B3194,"")</f>
        <v> 97886 </v>
      </c>
      <c r="Q3194" s="81" t="n">
        <f aca="false">IF(P3194&lt;&gt;"",SUMIF(L3194:L3194,L3194,N3194:N3194),"")</f>
        <v>0</v>
      </c>
      <c r="R3194" s="81" t="n">
        <f aca="false">IF(P3194&lt;&gt;"",SUMIF(L3194:L3194,L3194,O3194:O3194),"")</f>
        <v>0</v>
      </c>
    </row>
    <row r="3195" customFormat="false" ht="25.5" hidden="false" customHeight="true" outlineLevel="0" collapsed="false">
      <c r="A3195" s="91" t="s">
        <v>668</v>
      </c>
      <c r="B3195" s="92" t="s">
        <v>1891</v>
      </c>
      <c r="C3195" s="91" t="s">
        <v>664</v>
      </c>
      <c r="D3195" s="91" t="s">
        <v>1892</v>
      </c>
      <c r="E3195" s="91" t="s">
        <v>675</v>
      </c>
      <c r="F3195" s="91"/>
      <c r="G3195" s="93" t="s">
        <v>676</v>
      </c>
      <c r="H3195" s="94" t="n">
        <v>0.0175</v>
      </c>
      <c r="I3195" s="95" t="n">
        <f aca="false">SUMIFS(J:J,A:A,"Composição",B:B,$B3195)</f>
        <v>2724.88</v>
      </c>
      <c r="J3195" s="95" t="n">
        <f aca="false">TRUNC(H3195*I3195,2)</f>
        <v>47.68</v>
      </c>
      <c r="L3195" s="63" t="n">
        <f aca="false">IF(AND(A3196&lt;&gt;"",A3195=""),L3194+1,L3194)</f>
        <v>316</v>
      </c>
      <c r="M3195" s="80" t="n">
        <f aca="false">IF(OR(A3195="Insumo",A3195="Composição Auxiliar"),J3195,"")</f>
        <v>47.68</v>
      </c>
      <c r="N3195" s="81" t="str">
        <f aca="false">IF(E3195="Mão de Obra",J3195,"")</f>
        <v/>
      </c>
      <c r="O3195" s="81" t="n">
        <f aca="false">IF(N3195&lt;&gt;"","",M3195)</f>
        <v>47.68</v>
      </c>
      <c r="P3195" s="82" t="str">
        <f aca="false">IF(A3195="Composição",B3195,"")</f>
        <v/>
      </c>
      <c r="Q3195" s="81" t="str">
        <f aca="false">IF(P3195&lt;&gt;"",SUMIF(L3195:L3195,L3195,N3195:N3195),"")</f>
        <v/>
      </c>
      <c r="R3195" s="81" t="str">
        <f aca="false">IF(P3195&lt;&gt;"",SUMIF(L3195:L3195,L3195,O3195:O3195),"")</f>
        <v/>
      </c>
    </row>
    <row r="3196" customFormat="false" ht="38.25" hidden="false" customHeight="true" outlineLevel="0" collapsed="false">
      <c r="A3196" s="91" t="s">
        <v>668</v>
      </c>
      <c r="B3196" s="92" t="s">
        <v>1812</v>
      </c>
      <c r="C3196" s="91" t="s">
        <v>664</v>
      </c>
      <c r="D3196" s="91" t="s">
        <v>1813</v>
      </c>
      <c r="E3196" s="91" t="s">
        <v>671</v>
      </c>
      <c r="F3196" s="91"/>
      <c r="G3196" s="93" t="s">
        <v>676</v>
      </c>
      <c r="H3196" s="94" t="n">
        <v>0.0039</v>
      </c>
      <c r="I3196" s="95" t="n">
        <f aca="false">SUMIFS(J:J,A:A,"Composição",B:B,$B3196)</f>
        <v>476.51</v>
      </c>
      <c r="J3196" s="95" t="n">
        <f aca="false">TRUNC(H3196*I3196,2)</f>
        <v>1.85</v>
      </c>
      <c r="L3196" s="63" t="n">
        <f aca="false">IF(AND(A3197&lt;&gt;"",A3196=""),L3195+1,L3195)</f>
        <v>316</v>
      </c>
      <c r="M3196" s="80" t="n">
        <f aca="false">IF(OR(A3196="Insumo",A3196="Composição Auxiliar"),J3196,"")</f>
        <v>1.85</v>
      </c>
      <c r="N3196" s="81" t="str">
        <f aca="false">IF(E3196="Mão de Obra",J3196,"")</f>
        <v/>
      </c>
      <c r="O3196" s="81" t="n">
        <f aca="false">IF(N3196&lt;&gt;"","",M3196)</f>
        <v>1.85</v>
      </c>
      <c r="P3196" s="82" t="str">
        <f aca="false">IF(A3196="Composição",B3196,"")</f>
        <v/>
      </c>
      <c r="Q3196" s="81" t="str">
        <f aca="false">IF(P3196&lt;&gt;"",SUMIF(L3196:L3196,L3196,N3196:N3196),"")</f>
        <v/>
      </c>
      <c r="R3196" s="81" t="str">
        <f aca="false">IF(P3196&lt;&gt;"",SUMIF(L3196:L3196,L3196,O3196:O3196),"")</f>
        <v/>
      </c>
    </row>
    <row r="3197" customFormat="false" ht="25.5" hidden="false" customHeight="true" outlineLevel="0" collapsed="false">
      <c r="A3197" s="91" t="s">
        <v>668</v>
      </c>
      <c r="B3197" s="92" t="s">
        <v>677</v>
      </c>
      <c r="C3197" s="91" t="s">
        <v>664</v>
      </c>
      <c r="D3197" s="91" t="s">
        <v>678</v>
      </c>
      <c r="E3197" s="91" t="s">
        <v>671</v>
      </c>
      <c r="F3197" s="91"/>
      <c r="G3197" s="93" t="s">
        <v>672</v>
      </c>
      <c r="H3197" s="94" t="n">
        <v>0.9967</v>
      </c>
      <c r="I3197" s="95" t="n">
        <f aca="false">SUMIFS(J:J,A:A,"Composição",B:B,$B3197)</f>
        <v>18.93</v>
      </c>
      <c r="J3197" s="95" t="n">
        <f aca="false">TRUNC(H3197*I3197,2)</f>
        <v>18.86</v>
      </c>
      <c r="L3197" s="63" t="n">
        <f aca="false">IF(AND(A3198&lt;&gt;"",A3197=""),L3196+1,L3196)</f>
        <v>316</v>
      </c>
      <c r="M3197" s="80" t="n">
        <f aca="false">IF(OR(A3197="Insumo",A3197="Composição Auxiliar"),J3197,"")</f>
        <v>18.86</v>
      </c>
      <c r="N3197" s="81" t="str">
        <f aca="false">IF(E3197="Mão de Obra",J3197,"")</f>
        <v/>
      </c>
      <c r="O3197" s="81" t="n">
        <f aca="false">IF(N3197&lt;&gt;"","",M3197)</f>
        <v>18.86</v>
      </c>
      <c r="P3197" s="82" t="str">
        <f aca="false">IF(A3197="Composição",B3197,"")</f>
        <v/>
      </c>
      <c r="Q3197" s="81" t="str">
        <f aca="false">IF(P3197&lt;&gt;"",SUMIF(L3197:L3197,L3197,N3197:N3197),"")</f>
        <v/>
      </c>
      <c r="R3197" s="81" t="str">
        <f aca="false">IF(P3197&lt;&gt;"",SUMIF(L3197:L3197,L3197,O3197:O3197),"")</f>
        <v/>
      </c>
    </row>
    <row r="3198" customFormat="false" ht="25.5" hidden="false" customHeight="true" outlineLevel="0" collapsed="false">
      <c r="A3198" s="91" t="s">
        <v>668</v>
      </c>
      <c r="B3198" s="92" t="s">
        <v>1893</v>
      </c>
      <c r="C3198" s="91" t="s">
        <v>664</v>
      </c>
      <c r="D3198" s="91" t="s">
        <v>1894</v>
      </c>
      <c r="E3198" s="91" t="s">
        <v>731</v>
      </c>
      <c r="F3198" s="91"/>
      <c r="G3198" s="93" t="s">
        <v>676</v>
      </c>
      <c r="H3198" s="94" t="n">
        <v>0.036</v>
      </c>
      <c r="I3198" s="95" t="n">
        <f aca="false">SUMIFS(J:J,A:A,"Composição",B:B,$B3198)</f>
        <v>257.21</v>
      </c>
      <c r="J3198" s="95" t="n">
        <f aca="false">TRUNC(H3198*I3198,2)</f>
        <v>9.25</v>
      </c>
      <c r="L3198" s="63" t="n">
        <f aca="false">IF(AND(A3199&lt;&gt;"",A3198=""),L3197+1,L3197)</f>
        <v>316</v>
      </c>
      <c r="M3198" s="80" t="n">
        <f aca="false">IF(OR(A3198="Insumo",A3198="Composição Auxiliar"),J3198,"")</f>
        <v>9.25</v>
      </c>
      <c r="N3198" s="81" t="str">
        <f aca="false">IF(E3198="Mão de Obra",J3198,"")</f>
        <v/>
      </c>
      <c r="O3198" s="81" t="n">
        <f aca="false">IF(N3198&lt;&gt;"","",M3198)</f>
        <v>9.25</v>
      </c>
      <c r="P3198" s="82" t="str">
        <f aca="false">IF(A3198="Composição",B3198,"")</f>
        <v/>
      </c>
      <c r="Q3198" s="81" t="str">
        <f aca="false">IF(P3198&lt;&gt;"",SUMIF(L3198:L3198,L3198,N3198:N3198),"")</f>
        <v/>
      </c>
      <c r="R3198" s="81" t="str">
        <f aca="false">IF(P3198&lt;&gt;"",SUMIF(L3198:L3198,L3198,O3198:O3198),"")</f>
        <v/>
      </c>
    </row>
    <row r="3199" customFormat="false" ht="25.5" hidden="false" customHeight="true" outlineLevel="0" collapsed="false">
      <c r="A3199" s="91" t="s">
        <v>668</v>
      </c>
      <c r="B3199" s="92" t="s">
        <v>819</v>
      </c>
      <c r="C3199" s="91" t="s">
        <v>664</v>
      </c>
      <c r="D3199" s="91" t="s">
        <v>820</v>
      </c>
      <c r="E3199" s="91" t="s">
        <v>671</v>
      </c>
      <c r="F3199" s="91"/>
      <c r="G3199" s="93" t="s">
        <v>672</v>
      </c>
      <c r="H3199" s="94" t="n">
        <v>1.2686</v>
      </c>
      <c r="I3199" s="95" t="n">
        <f aca="false">SUMIFS(J:J,A:A,"Composição",B:B,$B3199)</f>
        <v>23.68</v>
      </c>
      <c r="J3199" s="95" t="n">
        <f aca="false">TRUNC(H3199*I3199,2)</f>
        <v>30.04</v>
      </c>
      <c r="L3199" s="63" t="n">
        <f aca="false">IF(AND(A3200&lt;&gt;"",A3199=""),L3198+1,L3198)</f>
        <v>316</v>
      </c>
      <c r="M3199" s="80" t="n">
        <f aca="false">IF(OR(A3199="Insumo",A3199="Composição Auxiliar"),J3199,"")</f>
        <v>30.04</v>
      </c>
      <c r="N3199" s="81" t="str">
        <f aca="false">IF(E3199="Mão de Obra",J3199,"")</f>
        <v/>
      </c>
      <c r="O3199" s="81" t="n">
        <f aca="false">IF(N3199&lt;&gt;"","",M3199)</f>
        <v>30.04</v>
      </c>
      <c r="P3199" s="82" t="str">
        <f aca="false">IF(A3199="Composição",B3199,"")</f>
        <v/>
      </c>
      <c r="Q3199" s="81" t="str">
        <f aca="false">IF(P3199&lt;&gt;"",SUMIF(L3199:L3199,L3199,N3199:N3199),"")</f>
        <v/>
      </c>
      <c r="R3199" s="81" t="str">
        <f aca="false">IF(P3199&lt;&gt;"",SUMIF(L3199:L3199,L3199,O3199:O3199),"")</f>
        <v/>
      </c>
    </row>
    <row r="3200" customFormat="false" ht="38.25" hidden="false" customHeight="true" outlineLevel="0" collapsed="false">
      <c r="A3200" s="91" t="s">
        <v>668</v>
      </c>
      <c r="B3200" s="92" t="s">
        <v>1809</v>
      </c>
      <c r="C3200" s="91" t="s">
        <v>664</v>
      </c>
      <c r="D3200" s="91" t="s">
        <v>1810</v>
      </c>
      <c r="E3200" s="91" t="s">
        <v>671</v>
      </c>
      <c r="F3200" s="91"/>
      <c r="G3200" s="93" t="s">
        <v>676</v>
      </c>
      <c r="H3200" s="94" t="n">
        <v>0.0278</v>
      </c>
      <c r="I3200" s="95" t="n">
        <f aca="false">SUMIFS(J:J,A:A,"Composição",B:B,$B3200)</f>
        <v>723.68</v>
      </c>
      <c r="J3200" s="95" t="n">
        <f aca="false">TRUNC(H3200*I3200,2)</f>
        <v>20.11</v>
      </c>
      <c r="L3200" s="63" t="n">
        <f aca="false">IF(AND(A3201&lt;&gt;"",A3200=""),L3199+1,L3199)</f>
        <v>316</v>
      </c>
      <c r="M3200" s="80" t="n">
        <f aca="false">IF(OR(A3200="Insumo",A3200="Composição Auxiliar"),J3200,"")</f>
        <v>20.11</v>
      </c>
      <c r="N3200" s="81" t="str">
        <f aca="false">IF(E3200="Mão de Obra",J3200,"")</f>
        <v/>
      </c>
      <c r="O3200" s="81" t="n">
        <f aca="false">IF(N3200&lt;&gt;"","",M3200)</f>
        <v>20.11</v>
      </c>
      <c r="P3200" s="82" t="str">
        <f aca="false">IF(A3200="Composição",B3200,"")</f>
        <v/>
      </c>
      <c r="Q3200" s="81" t="str">
        <f aca="false">IF(P3200&lt;&gt;"",SUMIF(L3200:L3200,L3200,N3200:N3200),"")</f>
        <v/>
      </c>
      <c r="R3200" s="81" t="str">
        <f aca="false">IF(P3200&lt;&gt;"",SUMIF(L3200:L3200,L3200,O3200:O3200),"")</f>
        <v/>
      </c>
    </row>
    <row r="3201" customFormat="false" ht="14.25" hidden="false" customHeight="false" outlineLevel="0" collapsed="false">
      <c r="A3201" s="96" t="s">
        <v>679</v>
      </c>
      <c r="B3201" s="97" t="s">
        <v>1551</v>
      </c>
      <c r="C3201" s="96" t="str">
        <f aca="false">VLOOKUP(B3201,INSUMOS!$A:$I,2,0)</f>
        <v>SINAPI</v>
      </c>
      <c r="D3201" s="96" t="str">
        <f aca="false">VLOOKUP(B3201,INSUMOS!$A:$I,3,0)</f>
        <v>TIJOLO CERAMICO MACICO COMUM *5 X 10 X 20* CM (L X A X C)</v>
      </c>
      <c r="E3201" s="98" t="str">
        <f aca="false">VLOOKUP(B3201,INSUMOS!$A:$I,4,0)</f>
        <v>Material</v>
      </c>
      <c r="F3201" s="98"/>
      <c r="G3201" s="99" t="str">
        <f aca="false">VLOOKUP(B3201,INSUMOS!$A:$I,5,0)</f>
        <v>UN</v>
      </c>
      <c r="H3201" s="100" t="n">
        <v>38.691</v>
      </c>
      <c r="I3201" s="101" t="n">
        <f aca="false">VLOOKUP(B3201,INSUMOS!$A:$I,8,0)</f>
        <v>0.72</v>
      </c>
      <c r="J3201" s="101" t="n">
        <f aca="false">TRUNC(H3201*I3201,2)</f>
        <v>27.85</v>
      </c>
      <c r="L3201" s="63" t="n">
        <f aca="false">IF(AND(A3202&lt;&gt;"",A3201=""),L3200+1,L3200)</f>
        <v>316</v>
      </c>
      <c r="M3201" s="80" t="n">
        <f aca="false">IF(OR(A3201="Insumo",A3201="Composição Auxiliar"),J3201,"")</f>
        <v>27.85</v>
      </c>
      <c r="N3201" s="81" t="str">
        <f aca="false">IF(E3201="Mão de Obra",J3201,"")</f>
        <v/>
      </c>
      <c r="O3201" s="81" t="n">
        <f aca="false">IF(N3201&lt;&gt;"","",M3201)</f>
        <v>27.85</v>
      </c>
      <c r="P3201" s="82" t="str">
        <f aca="false">IF(A3201="Composição",B3201,"")</f>
        <v/>
      </c>
      <c r="Q3201" s="81" t="str">
        <f aca="false">IF(P3201&lt;&gt;"",SUMIF(L3201:L3201,L3201,N3201:N3201),"")</f>
        <v/>
      </c>
      <c r="R3201" s="81" t="str">
        <f aca="false">IF(P3201&lt;&gt;"",SUMIF(L3201:L3201,L3201,O3201:O3201),"")</f>
        <v/>
      </c>
    </row>
    <row r="3202" customFormat="false" ht="14.25" hidden="false" customHeight="false" outlineLevel="0" collapsed="false">
      <c r="A3202" s="102"/>
      <c r="B3202" s="102"/>
      <c r="C3202" s="102"/>
      <c r="D3202" s="102"/>
      <c r="E3202" s="102"/>
      <c r="F3202" s="103"/>
      <c r="G3202" s="102"/>
      <c r="H3202" s="103"/>
      <c r="I3202" s="102"/>
      <c r="J3202" s="103"/>
      <c r="L3202" s="63" t="n">
        <f aca="false">IF(AND(A3203&lt;&gt;"",A3202=""),L3201+1,L3201)</f>
        <v>316</v>
      </c>
      <c r="M3202" s="80" t="str">
        <f aca="false">IF(OR(A3202="Insumo",A3202="Composição Auxiliar"),J3202,"")</f>
        <v/>
      </c>
      <c r="N3202" s="81" t="str">
        <f aca="false">IF(E3202="Mão de Obra",J3202,"")</f>
        <v/>
      </c>
      <c r="O3202" s="81" t="str">
        <f aca="false">IF(N3202&lt;&gt;"","",M3202)</f>
        <v/>
      </c>
      <c r="P3202" s="82" t="str">
        <f aca="false">IF(A3202="Composição",B3202,"")</f>
        <v/>
      </c>
      <c r="Q3202" s="81" t="str">
        <f aca="false">IF(P3202&lt;&gt;"",SUMIF(L3202:L3202,L3202,N3202:N3202),"")</f>
        <v/>
      </c>
      <c r="R3202" s="81" t="str">
        <f aca="false">IF(P3202&lt;&gt;"",SUMIF(L3202:L3202,L3202,O3202:O3202),"")</f>
        <v/>
      </c>
    </row>
    <row r="3203" customFormat="false" ht="15" hidden="false" customHeight="false" outlineLevel="0" collapsed="false">
      <c r="A3203" s="102"/>
      <c r="B3203" s="102"/>
      <c r="C3203" s="102"/>
      <c r="D3203" s="102"/>
      <c r="E3203" s="102"/>
      <c r="F3203" s="103"/>
      <c r="G3203" s="102"/>
      <c r="H3203" s="104"/>
      <c r="I3203" s="104"/>
      <c r="J3203" s="103"/>
      <c r="L3203" s="63" t="n">
        <f aca="false">IF(AND(A3204&lt;&gt;"",A3203=""),L3202+1,L3202)</f>
        <v>316</v>
      </c>
      <c r="M3203" s="80" t="str">
        <f aca="false">IF(OR(A3203="Insumo",A3203="Composição Auxiliar"),J3203,"")</f>
        <v/>
      </c>
      <c r="N3203" s="81" t="str">
        <f aca="false">IF(E3203="Mão de Obra",J3203,"")</f>
        <v/>
      </c>
      <c r="O3203" s="81" t="str">
        <f aca="false">IF(N3203&lt;&gt;"","",M3203)</f>
        <v/>
      </c>
      <c r="P3203" s="82" t="str">
        <f aca="false">IF(A3203="Composição",B3203,"")</f>
        <v/>
      </c>
      <c r="Q3203" s="81" t="str">
        <f aca="false">IF(P3203&lt;&gt;"",SUMIF(L3203:L3203,L3203,N3203:N3203),"")</f>
        <v/>
      </c>
      <c r="R3203" s="81" t="str">
        <f aca="false">IF(P3203&lt;&gt;"",SUMIF(L3203:L3203,L3203,O3203:O3203),"")</f>
        <v/>
      </c>
    </row>
    <row r="3204" customFormat="false" ht="15" hidden="false" customHeight="false" outlineLevel="0" collapsed="false">
      <c r="A3204" s="108"/>
      <c r="B3204" s="108"/>
      <c r="C3204" s="108"/>
      <c r="D3204" s="108"/>
      <c r="E3204" s="108"/>
      <c r="F3204" s="108"/>
      <c r="G3204" s="108"/>
      <c r="H3204" s="108"/>
      <c r="I3204" s="108"/>
      <c r="J3204" s="108"/>
      <c r="L3204" s="63" t="n">
        <f aca="false">IF(AND(A3205&lt;&gt;"",A3204=""),L3203+1,L3203)</f>
        <v>316</v>
      </c>
      <c r="M3204" s="80" t="str">
        <f aca="false">IF(OR(A3204="Insumo",A3204="Composição Auxiliar"),J3204,"")</f>
        <v/>
      </c>
      <c r="N3204" s="81" t="str">
        <f aca="false">IF(E3204="Mão de Obra",J3204,"")</f>
        <v/>
      </c>
      <c r="O3204" s="81" t="str">
        <f aca="false">IF(N3204&lt;&gt;"","",M3204)</f>
        <v/>
      </c>
      <c r="P3204" s="82" t="str">
        <f aca="false">IF(A3204="Composição",B3204,"")</f>
        <v/>
      </c>
      <c r="Q3204" s="81" t="str">
        <f aca="false">IF(P3204&lt;&gt;"",SUMIF(L3204:L3204,L3204,N3204:N3204),"")</f>
        <v/>
      </c>
      <c r="R3204" s="81" t="str">
        <f aca="false">IF(P3204&lt;&gt;"",SUMIF(L3204:L3204,L3204,O3204:O3204),"")</f>
        <v/>
      </c>
    </row>
    <row r="3205" customFormat="false" ht="15" hidden="false" customHeight="true" outlineLevel="0" collapsed="false">
      <c r="A3205" s="83"/>
      <c r="B3205" s="84" t="s">
        <v>655</v>
      </c>
      <c r="C3205" s="83" t="s">
        <v>656</v>
      </c>
      <c r="D3205" s="83" t="s">
        <v>657</v>
      </c>
      <c r="E3205" s="83" t="s">
        <v>658</v>
      </c>
      <c r="F3205" s="83"/>
      <c r="G3205" s="85" t="s">
        <v>659</v>
      </c>
      <c r="H3205" s="84" t="s">
        <v>660</v>
      </c>
      <c r="I3205" s="84" t="s">
        <v>661</v>
      </c>
      <c r="J3205" s="84" t="s">
        <v>662</v>
      </c>
      <c r="L3205" s="63" t="n">
        <f aca="false">IF(AND(A3206&lt;&gt;"",A3205=""),L3204+1,L3204)</f>
        <v>317</v>
      </c>
      <c r="M3205" s="80" t="str">
        <f aca="false">IF(OR(A3205="Insumo",A3205="Composição Auxiliar"),J3205,"")</f>
        <v/>
      </c>
      <c r="N3205" s="81" t="str">
        <f aca="false">IF(E3205="Mão de Obra",J3205,"")</f>
        <v/>
      </c>
      <c r="O3205" s="81" t="str">
        <f aca="false">IF(N3205&lt;&gt;"","",M3205)</f>
        <v/>
      </c>
      <c r="P3205" s="82" t="str">
        <f aca="false">IF(A3205="Composição",B3205,"")</f>
        <v/>
      </c>
      <c r="Q3205" s="81" t="str">
        <f aca="false">IF(P3205&lt;&gt;"",SUMIF(L3205:L3205,L3205,N3205:N3205),"")</f>
        <v/>
      </c>
      <c r="R3205" s="81" t="str">
        <f aca="false">IF(P3205&lt;&gt;"",SUMIF(L3205:L3205,L3205,O3205:O3205),"")</f>
        <v/>
      </c>
    </row>
    <row r="3206" customFormat="false" ht="38.25" hidden="false" customHeight="true" outlineLevel="0" collapsed="false">
      <c r="A3206" s="86" t="s">
        <v>663</v>
      </c>
      <c r="B3206" s="87" t="s">
        <v>788</v>
      </c>
      <c r="C3206" s="86" t="s">
        <v>664</v>
      </c>
      <c r="D3206" s="86" t="s">
        <v>789</v>
      </c>
      <c r="E3206" s="86" t="s">
        <v>764</v>
      </c>
      <c r="F3206" s="86"/>
      <c r="G3206" s="88" t="s">
        <v>718</v>
      </c>
      <c r="H3206" s="89" t="n">
        <v>1</v>
      </c>
      <c r="I3206" s="90" t="n">
        <f aca="false">SUMIF(L:L,$L3206,M:M)</f>
        <v>414.24</v>
      </c>
      <c r="J3206" s="90" t="n">
        <f aca="false">TRUNC(H3206*I3206,2)</f>
        <v>414.24</v>
      </c>
      <c r="L3206" s="63" t="n">
        <f aca="false">IF(AND(A3207&lt;&gt;"",A3206=""),L3205+1,L3205)</f>
        <v>317</v>
      </c>
      <c r="M3206" s="80" t="str">
        <f aca="false">IF(OR(A3206="Insumo",A3206="Composição Auxiliar"),J3206,"")</f>
        <v/>
      </c>
      <c r="N3206" s="81" t="str">
        <f aca="false">IF(E3206="Mão de Obra",J3206,"")</f>
        <v/>
      </c>
      <c r="O3206" s="81" t="str">
        <f aca="false">IF(N3206&lt;&gt;"","",M3206)</f>
        <v/>
      </c>
      <c r="P3206" s="82" t="str">
        <f aca="false">IF(A3206="Composição",B3206,"")</f>
        <v> 97906 </v>
      </c>
      <c r="Q3206" s="81" t="n">
        <f aca="false">IF(P3206&lt;&gt;"",SUMIF(L3206:L3206,L3206,N3206:N3206),"")</f>
        <v>0</v>
      </c>
      <c r="R3206" s="81" t="n">
        <f aca="false">IF(P3206&lt;&gt;"",SUMIF(L3206:L3206,L3206,O3206:O3206),"")</f>
        <v>0</v>
      </c>
    </row>
    <row r="3207" customFormat="false" ht="25.5" hidden="false" customHeight="true" outlineLevel="0" collapsed="false">
      <c r="A3207" s="91" t="s">
        <v>668</v>
      </c>
      <c r="B3207" s="92" t="s">
        <v>1895</v>
      </c>
      <c r="C3207" s="91" t="s">
        <v>664</v>
      </c>
      <c r="D3207" s="91" t="s">
        <v>1896</v>
      </c>
      <c r="E3207" s="91" t="s">
        <v>731</v>
      </c>
      <c r="F3207" s="91"/>
      <c r="G3207" s="93" t="s">
        <v>667</v>
      </c>
      <c r="H3207" s="94" t="n">
        <v>0.81</v>
      </c>
      <c r="I3207" s="95" t="n">
        <f aca="false">SUMIFS(J:J,A:A,"Composição",B:B,$B3207)</f>
        <v>5.51</v>
      </c>
      <c r="J3207" s="95" t="n">
        <f aca="false">TRUNC(H3207*I3207,2)</f>
        <v>4.46</v>
      </c>
      <c r="L3207" s="63" t="n">
        <f aca="false">IF(AND(A3208&lt;&gt;"",A3207=""),L3206+1,L3206)</f>
        <v>317</v>
      </c>
      <c r="M3207" s="80" t="n">
        <f aca="false">IF(OR(A3207="Insumo",A3207="Composição Auxiliar"),J3207,"")</f>
        <v>4.46</v>
      </c>
      <c r="N3207" s="81" t="str">
        <f aca="false">IF(E3207="Mão de Obra",J3207,"")</f>
        <v/>
      </c>
      <c r="O3207" s="81" t="n">
        <f aca="false">IF(N3207&lt;&gt;"","",M3207)</f>
        <v>4.46</v>
      </c>
      <c r="P3207" s="82" t="str">
        <f aca="false">IF(A3207="Composição",B3207,"")</f>
        <v/>
      </c>
      <c r="Q3207" s="81" t="str">
        <f aca="false">IF(P3207&lt;&gt;"",SUMIF(L3207:L3207,L3207,N3207:N3207),"")</f>
        <v/>
      </c>
      <c r="R3207" s="81" t="str">
        <f aca="false">IF(P3207&lt;&gt;"",SUMIF(L3207:L3207,L3207,O3207:O3207),"")</f>
        <v/>
      </c>
    </row>
    <row r="3208" customFormat="false" ht="51" hidden="false" customHeight="true" outlineLevel="0" collapsed="false">
      <c r="A3208" s="91" t="s">
        <v>668</v>
      </c>
      <c r="B3208" s="92" t="s">
        <v>892</v>
      </c>
      <c r="C3208" s="91" t="s">
        <v>664</v>
      </c>
      <c r="D3208" s="91" t="s">
        <v>893</v>
      </c>
      <c r="E3208" s="91" t="s">
        <v>691</v>
      </c>
      <c r="F3208" s="91"/>
      <c r="G3208" s="93" t="s">
        <v>699</v>
      </c>
      <c r="H3208" s="94" t="n">
        <v>0.0178</v>
      </c>
      <c r="I3208" s="95" t="n">
        <f aca="false">SUMIFS(J:J,A:A,"Composição",B:B,$B3208)</f>
        <v>58.7</v>
      </c>
      <c r="J3208" s="95" t="n">
        <f aca="false">TRUNC(H3208*I3208,2)</f>
        <v>1.04</v>
      </c>
      <c r="L3208" s="63" t="n">
        <f aca="false">IF(AND(A3209&lt;&gt;"",A3208=""),L3207+1,L3207)</f>
        <v>317</v>
      </c>
      <c r="M3208" s="80" t="n">
        <f aca="false">IF(OR(A3208="Insumo",A3208="Composição Auxiliar"),J3208,"")</f>
        <v>1.04</v>
      </c>
      <c r="N3208" s="81" t="str">
        <f aca="false">IF(E3208="Mão de Obra",J3208,"")</f>
        <v/>
      </c>
      <c r="O3208" s="81" t="n">
        <f aca="false">IF(N3208&lt;&gt;"","",M3208)</f>
        <v>1.04</v>
      </c>
      <c r="P3208" s="82" t="str">
        <f aca="false">IF(A3208="Composição",B3208,"")</f>
        <v/>
      </c>
      <c r="Q3208" s="81" t="str">
        <f aca="false">IF(P3208&lt;&gt;"",SUMIF(L3208:L3208,L3208,N3208:N3208),"")</f>
        <v/>
      </c>
      <c r="R3208" s="81" t="str">
        <f aca="false">IF(P3208&lt;&gt;"",SUMIF(L3208:L3208,L3208,O3208:O3208),"")</f>
        <v/>
      </c>
    </row>
    <row r="3209" customFormat="false" ht="51" hidden="false" customHeight="true" outlineLevel="0" collapsed="false">
      <c r="A3209" s="91" t="s">
        <v>668</v>
      </c>
      <c r="B3209" s="92" t="s">
        <v>890</v>
      </c>
      <c r="C3209" s="91" t="s">
        <v>664</v>
      </c>
      <c r="D3209" s="91" t="s">
        <v>891</v>
      </c>
      <c r="E3209" s="91" t="s">
        <v>691</v>
      </c>
      <c r="F3209" s="91"/>
      <c r="G3209" s="93" t="s">
        <v>692</v>
      </c>
      <c r="H3209" s="94" t="n">
        <v>0.0087</v>
      </c>
      <c r="I3209" s="95" t="n">
        <f aca="false">SUMIFS(J:J,A:A,"Composição",B:B,$B3209)</f>
        <v>134.17</v>
      </c>
      <c r="J3209" s="95" t="n">
        <f aca="false">TRUNC(H3209*I3209,2)</f>
        <v>1.16</v>
      </c>
      <c r="L3209" s="63" t="n">
        <f aca="false">IF(AND(A3210&lt;&gt;"",A3209=""),L3208+1,L3208)</f>
        <v>317</v>
      </c>
      <c r="M3209" s="80" t="n">
        <f aca="false">IF(OR(A3209="Insumo",A3209="Composição Auxiliar"),J3209,"")</f>
        <v>1.16</v>
      </c>
      <c r="N3209" s="81" t="str">
        <f aca="false">IF(E3209="Mão de Obra",J3209,"")</f>
        <v/>
      </c>
      <c r="O3209" s="81" t="n">
        <f aca="false">IF(N3209&lt;&gt;"","",M3209)</f>
        <v>1.16</v>
      </c>
      <c r="P3209" s="82" t="str">
        <f aca="false">IF(A3209="Composição",B3209,"")</f>
        <v/>
      </c>
      <c r="Q3209" s="81" t="str">
        <f aca="false">IF(P3209&lt;&gt;"",SUMIF(L3209:L3209,L3209,N3209:N3209),"")</f>
        <v/>
      </c>
      <c r="R3209" s="81" t="str">
        <f aca="false">IF(P3209&lt;&gt;"",SUMIF(L3209:L3209,L3209,O3209:O3209),"")</f>
        <v/>
      </c>
    </row>
    <row r="3210" customFormat="false" ht="25.5" hidden="false" customHeight="true" outlineLevel="0" collapsed="false">
      <c r="A3210" s="91" t="s">
        <v>668</v>
      </c>
      <c r="B3210" s="92" t="s">
        <v>1897</v>
      </c>
      <c r="C3210" s="91" t="s">
        <v>664</v>
      </c>
      <c r="D3210" s="91" t="s">
        <v>1898</v>
      </c>
      <c r="E3210" s="91" t="s">
        <v>675</v>
      </c>
      <c r="F3210" s="91"/>
      <c r="G3210" s="93" t="s">
        <v>676</v>
      </c>
      <c r="H3210" s="94" t="n">
        <v>0.0448</v>
      </c>
      <c r="I3210" s="95" t="n">
        <f aca="false">SUMIFS(J:J,A:A,"Composição",B:B,$B3210)</f>
        <v>2272.55</v>
      </c>
      <c r="J3210" s="95" t="n">
        <f aca="false">TRUNC(H3210*I3210,2)</f>
        <v>101.81</v>
      </c>
      <c r="L3210" s="63" t="n">
        <f aca="false">IF(AND(A3211&lt;&gt;"",A3210=""),L3209+1,L3209)</f>
        <v>317</v>
      </c>
      <c r="M3210" s="80" t="n">
        <f aca="false">IF(OR(A3210="Insumo",A3210="Composição Auxiliar"),J3210,"")</f>
        <v>101.81</v>
      </c>
      <c r="N3210" s="81" t="str">
        <f aca="false">IF(E3210="Mão de Obra",J3210,"")</f>
        <v/>
      </c>
      <c r="O3210" s="81" t="n">
        <f aca="false">IF(N3210&lt;&gt;"","",M3210)</f>
        <v>101.81</v>
      </c>
      <c r="P3210" s="82" t="str">
        <f aca="false">IF(A3210="Composição",B3210,"")</f>
        <v/>
      </c>
      <c r="Q3210" s="81" t="str">
        <f aca="false">IF(P3210&lt;&gt;"",SUMIF(L3210:L3210,L3210,N3210:N3210),"")</f>
        <v/>
      </c>
      <c r="R3210" s="81" t="str">
        <f aca="false">IF(P3210&lt;&gt;"",SUMIF(L3210:L3210,L3210,O3210:O3210),"")</f>
        <v/>
      </c>
    </row>
    <row r="3211" customFormat="false" ht="38.25" hidden="false" customHeight="true" outlineLevel="0" collapsed="false">
      <c r="A3211" s="91" t="s">
        <v>668</v>
      </c>
      <c r="B3211" s="92" t="s">
        <v>1098</v>
      </c>
      <c r="C3211" s="91" t="s">
        <v>664</v>
      </c>
      <c r="D3211" s="91" t="s">
        <v>1099</v>
      </c>
      <c r="E3211" s="91" t="s">
        <v>675</v>
      </c>
      <c r="F3211" s="91"/>
      <c r="G3211" s="93" t="s">
        <v>676</v>
      </c>
      <c r="H3211" s="94" t="n">
        <v>0.0744</v>
      </c>
      <c r="I3211" s="95" t="n">
        <f aca="false">SUMIFS(J:J,A:A,"Composição",B:B,$B3211)</f>
        <v>459.89</v>
      </c>
      <c r="J3211" s="95" t="n">
        <f aca="false">TRUNC(H3211*I3211,2)</f>
        <v>34.21</v>
      </c>
      <c r="L3211" s="63" t="n">
        <f aca="false">IF(AND(A3212&lt;&gt;"",A3211=""),L3210+1,L3210)</f>
        <v>317</v>
      </c>
      <c r="M3211" s="80" t="n">
        <f aca="false">IF(OR(A3211="Insumo",A3211="Composição Auxiliar"),J3211,"")</f>
        <v>34.21</v>
      </c>
      <c r="N3211" s="81" t="str">
        <f aca="false">IF(E3211="Mão de Obra",J3211,"")</f>
        <v/>
      </c>
      <c r="O3211" s="81" t="n">
        <f aca="false">IF(N3211&lt;&gt;"","",M3211)</f>
        <v>34.21</v>
      </c>
      <c r="P3211" s="82" t="str">
        <f aca="false">IF(A3211="Composição",B3211,"")</f>
        <v/>
      </c>
      <c r="Q3211" s="81" t="str">
        <f aca="false">IF(P3211&lt;&gt;"",SUMIF(L3211:L3211,L3211,N3211:N3211),"")</f>
        <v/>
      </c>
      <c r="R3211" s="81" t="str">
        <f aca="false">IF(P3211&lt;&gt;"",SUMIF(L3211:L3211,L3211,O3211:O3211),"")</f>
        <v/>
      </c>
    </row>
    <row r="3212" customFormat="false" ht="38.25" hidden="false" customHeight="true" outlineLevel="0" collapsed="false">
      <c r="A3212" s="91" t="s">
        <v>668</v>
      </c>
      <c r="B3212" s="92" t="s">
        <v>1812</v>
      </c>
      <c r="C3212" s="91" t="s">
        <v>664</v>
      </c>
      <c r="D3212" s="91" t="s">
        <v>1813</v>
      </c>
      <c r="E3212" s="91" t="s">
        <v>671</v>
      </c>
      <c r="F3212" s="91"/>
      <c r="G3212" s="93" t="s">
        <v>676</v>
      </c>
      <c r="H3212" s="94" t="n">
        <v>0.0148</v>
      </c>
      <c r="I3212" s="95" t="n">
        <f aca="false">SUMIFS(J:J,A:A,"Composição",B:B,$B3212)</f>
        <v>476.51</v>
      </c>
      <c r="J3212" s="95" t="n">
        <f aca="false">TRUNC(H3212*I3212,2)</f>
        <v>7.05</v>
      </c>
      <c r="L3212" s="63" t="n">
        <f aca="false">IF(AND(A3213&lt;&gt;"",A3212=""),L3211+1,L3211)</f>
        <v>317</v>
      </c>
      <c r="M3212" s="80" t="n">
        <f aca="false">IF(OR(A3212="Insumo",A3212="Composição Auxiliar"),J3212,"")</f>
        <v>7.05</v>
      </c>
      <c r="N3212" s="81" t="str">
        <f aca="false">IF(E3212="Mão de Obra",J3212,"")</f>
        <v/>
      </c>
      <c r="O3212" s="81" t="n">
        <f aca="false">IF(N3212&lt;&gt;"","",M3212)</f>
        <v>7.05</v>
      </c>
      <c r="P3212" s="82" t="str">
        <f aca="false">IF(A3212="Composição",B3212,"")</f>
        <v/>
      </c>
      <c r="Q3212" s="81" t="str">
        <f aca="false">IF(P3212&lt;&gt;"",SUMIF(L3212:L3212,L3212,N3212:N3212),"")</f>
        <v/>
      </c>
      <c r="R3212" s="81" t="str">
        <f aca="false">IF(P3212&lt;&gt;"",SUMIF(L3212:L3212,L3212,O3212:O3212),"")</f>
        <v/>
      </c>
    </row>
    <row r="3213" customFormat="false" ht="38.25" hidden="false" customHeight="true" outlineLevel="0" collapsed="false">
      <c r="A3213" s="91" t="s">
        <v>668</v>
      </c>
      <c r="B3213" s="92" t="s">
        <v>1809</v>
      </c>
      <c r="C3213" s="91" t="s">
        <v>664</v>
      </c>
      <c r="D3213" s="91" t="s">
        <v>1810</v>
      </c>
      <c r="E3213" s="91" t="s">
        <v>671</v>
      </c>
      <c r="F3213" s="91"/>
      <c r="G3213" s="93" t="s">
        <v>676</v>
      </c>
      <c r="H3213" s="94" t="n">
        <v>0.0728</v>
      </c>
      <c r="I3213" s="95" t="n">
        <f aca="false">SUMIFS(J:J,A:A,"Composição",B:B,$B3213)</f>
        <v>723.68</v>
      </c>
      <c r="J3213" s="95" t="n">
        <f aca="false">TRUNC(H3213*I3213,2)</f>
        <v>52.68</v>
      </c>
      <c r="L3213" s="63" t="n">
        <f aca="false">IF(AND(A3214&lt;&gt;"",A3213=""),L3212+1,L3212)</f>
        <v>317</v>
      </c>
      <c r="M3213" s="80" t="n">
        <f aca="false">IF(OR(A3213="Insumo",A3213="Composição Auxiliar"),J3213,"")</f>
        <v>52.68</v>
      </c>
      <c r="N3213" s="81" t="str">
        <f aca="false">IF(E3213="Mão de Obra",J3213,"")</f>
        <v/>
      </c>
      <c r="O3213" s="81" t="n">
        <f aca="false">IF(N3213&lt;&gt;"","",M3213)</f>
        <v>52.68</v>
      </c>
      <c r="P3213" s="82" t="str">
        <f aca="false">IF(A3213="Composição",B3213,"")</f>
        <v/>
      </c>
      <c r="Q3213" s="81" t="str">
        <f aca="false">IF(P3213&lt;&gt;"",SUMIF(L3213:L3213,L3213,N3213:N3213),"")</f>
        <v/>
      </c>
      <c r="R3213" s="81" t="str">
        <f aca="false">IF(P3213&lt;&gt;"",SUMIF(L3213:L3213,L3213,O3213:O3213),"")</f>
        <v/>
      </c>
    </row>
    <row r="3214" customFormat="false" ht="25.5" hidden="false" customHeight="true" outlineLevel="0" collapsed="false">
      <c r="A3214" s="91" t="s">
        <v>668</v>
      </c>
      <c r="B3214" s="92" t="s">
        <v>819</v>
      </c>
      <c r="C3214" s="91" t="s">
        <v>664</v>
      </c>
      <c r="D3214" s="91" t="s">
        <v>820</v>
      </c>
      <c r="E3214" s="91" t="s">
        <v>671</v>
      </c>
      <c r="F3214" s="91"/>
      <c r="G3214" s="93" t="s">
        <v>672</v>
      </c>
      <c r="H3214" s="94" t="n">
        <v>3.5684</v>
      </c>
      <c r="I3214" s="95" t="n">
        <f aca="false">SUMIFS(J:J,A:A,"Composição",B:B,$B3214)</f>
        <v>23.68</v>
      </c>
      <c r="J3214" s="95" t="n">
        <f aca="false">TRUNC(H3214*I3214,2)</f>
        <v>84.49</v>
      </c>
      <c r="L3214" s="63" t="n">
        <f aca="false">IF(AND(A3215&lt;&gt;"",A3214=""),L3213+1,L3213)</f>
        <v>317</v>
      </c>
      <c r="M3214" s="80" t="n">
        <f aca="false">IF(OR(A3214="Insumo",A3214="Composição Auxiliar"),J3214,"")</f>
        <v>84.49</v>
      </c>
      <c r="N3214" s="81" t="str">
        <f aca="false">IF(E3214="Mão de Obra",J3214,"")</f>
        <v/>
      </c>
      <c r="O3214" s="81" t="n">
        <f aca="false">IF(N3214&lt;&gt;"","",M3214)</f>
        <v>84.49</v>
      </c>
      <c r="P3214" s="82" t="str">
        <f aca="false">IF(A3214="Composição",B3214,"")</f>
        <v/>
      </c>
      <c r="Q3214" s="81" t="str">
        <f aca="false">IF(P3214&lt;&gt;"",SUMIF(L3214:L3214,L3214,N3214:N3214),"")</f>
        <v/>
      </c>
      <c r="R3214" s="81" t="str">
        <f aca="false">IF(P3214&lt;&gt;"",SUMIF(L3214:L3214,L3214,O3214:O3214),"")</f>
        <v/>
      </c>
    </row>
    <row r="3215" customFormat="false" ht="25.5" hidden="false" customHeight="true" outlineLevel="0" collapsed="false">
      <c r="A3215" s="91" t="s">
        <v>668</v>
      </c>
      <c r="B3215" s="92" t="s">
        <v>677</v>
      </c>
      <c r="C3215" s="91" t="s">
        <v>664</v>
      </c>
      <c r="D3215" s="91" t="s">
        <v>678</v>
      </c>
      <c r="E3215" s="91" t="s">
        <v>671</v>
      </c>
      <c r="F3215" s="91"/>
      <c r="G3215" s="93" t="s">
        <v>672</v>
      </c>
      <c r="H3215" s="94" t="n">
        <v>2.8038</v>
      </c>
      <c r="I3215" s="95" t="n">
        <f aca="false">SUMIFS(J:J,A:A,"Composição",B:B,$B3215)</f>
        <v>18.93</v>
      </c>
      <c r="J3215" s="95" t="n">
        <f aca="false">TRUNC(H3215*I3215,2)</f>
        <v>53.07</v>
      </c>
      <c r="L3215" s="63" t="n">
        <f aca="false">IF(AND(A3216&lt;&gt;"",A3215=""),L3214+1,L3214)</f>
        <v>317</v>
      </c>
      <c r="M3215" s="80" t="n">
        <f aca="false">IF(OR(A3215="Insumo",A3215="Composição Auxiliar"),J3215,"")</f>
        <v>53.07</v>
      </c>
      <c r="N3215" s="81" t="str">
        <f aca="false">IF(E3215="Mão de Obra",J3215,"")</f>
        <v/>
      </c>
      <c r="O3215" s="81" t="n">
        <f aca="false">IF(N3215&lt;&gt;"","",M3215)</f>
        <v>53.07</v>
      </c>
      <c r="P3215" s="82" t="str">
        <f aca="false">IF(A3215="Composição",B3215,"")</f>
        <v/>
      </c>
      <c r="Q3215" s="81" t="str">
        <f aca="false">IF(P3215&lt;&gt;"",SUMIF(L3215:L3215,L3215,N3215:N3215),"")</f>
        <v/>
      </c>
      <c r="R3215" s="81" t="str">
        <f aca="false">IF(P3215&lt;&gt;"",SUMIF(L3215:L3215,L3215,O3215:O3215),"")</f>
        <v/>
      </c>
    </row>
    <row r="3216" customFormat="false" ht="25.5" hidden="false" customHeight="false" outlineLevel="0" collapsed="false">
      <c r="A3216" s="96" t="s">
        <v>679</v>
      </c>
      <c r="B3216" s="97" t="s">
        <v>982</v>
      </c>
      <c r="C3216" s="96" t="str">
        <f aca="false">VLOOKUP(B3216,INSUMOS!$A:$I,2,0)</f>
        <v>SINAPI</v>
      </c>
      <c r="D3216" s="96" t="str">
        <f aca="false">VLOOKUP(B3216,INSUMOS!$A:$I,3,0)</f>
        <v>DESMOLDANTE PROTETOR PARA FORMAS DE MADEIRA, DE BASE OLEOSA EMULSIONADA EM AGUA</v>
      </c>
      <c r="E3216" s="98" t="str">
        <f aca="false">VLOOKUP(B3216,INSUMOS!$A:$I,4,0)</f>
        <v>Material</v>
      </c>
      <c r="F3216" s="98"/>
      <c r="G3216" s="99" t="str">
        <f aca="false">VLOOKUP(B3216,INSUMOS!$A:$I,5,0)</f>
        <v>L</v>
      </c>
      <c r="H3216" s="100" t="n">
        <v>0.0054</v>
      </c>
      <c r="I3216" s="101" t="n">
        <f aca="false">VLOOKUP(B3216,INSUMOS!$A:$I,8,0)</f>
        <v>7.3</v>
      </c>
      <c r="J3216" s="101" t="n">
        <f aca="false">TRUNC(H3216*I3216,2)</f>
        <v>0.03</v>
      </c>
      <c r="L3216" s="63" t="n">
        <f aca="false">IF(AND(A3217&lt;&gt;"",A3216=""),L3215+1,L3215)</f>
        <v>317</v>
      </c>
      <c r="M3216" s="80" t="n">
        <f aca="false">IF(OR(A3216="Insumo",A3216="Composição Auxiliar"),J3216,"")</f>
        <v>0.03</v>
      </c>
      <c r="N3216" s="81" t="str">
        <f aca="false">IF(E3216="Mão de Obra",J3216,"")</f>
        <v/>
      </c>
      <c r="O3216" s="81" t="n">
        <f aca="false">IF(N3216&lt;&gt;"","",M3216)</f>
        <v>0.03</v>
      </c>
      <c r="P3216" s="82" t="str">
        <f aca="false">IF(A3216="Composição",B3216,"")</f>
        <v/>
      </c>
      <c r="Q3216" s="81" t="str">
        <f aca="false">IF(P3216&lt;&gt;"",SUMIF(L3216:L3216,L3216,N3216:N3216),"")</f>
        <v/>
      </c>
      <c r="R3216" s="81" t="str">
        <f aca="false">IF(P3216&lt;&gt;"",SUMIF(L3216:L3216,L3216,O3216:O3216),"")</f>
        <v/>
      </c>
    </row>
    <row r="3217" customFormat="false" ht="14.25" hidden="false" customHeight="false" outlineLevel="0" collapsed="false">
      <c r="A3217" s="96" t="s">
        <v>679</v>
      </c>
      <c r="B3217" s="97" t="s">
        <v>1550</v>
      </c>
      <c r="C3217" s="96" t="str">
        <f aca="false">VLOOKUP(B3217,INSUMOS!$A:$I,2,0)</f>
        <v>SINAPI</v>
      </c>
      <c r="D3217" s="96" t="str">
        <f aca="false">VLOOKUP(B3217,INSUMOS!$A:$I,3,0)</f>
        <v>PREGO DE ACO POLIDO COM CABECA 17 X 27 (2 1/2 X 11)</v>
      </c>
      <c r="E3217" s="98" t="str">
        <f aca="false">VLOOKUP(B3217,INSUMOS!$A:$I,4,0)</f>
        <v>Material</v>
      </c>
      <c r="F3217" s="98"/>
      <c r="G3217" s="99" t="str">
        <f aca="false">VLOOKUP(B3217,INSUMOS!$A:$I,5,0)</f>
        <v>KG</v>
      </c>
      <c r="H3217" s="100" t="n">
        <v>0.0125</v>
      </c>
      <c r="I3217" s="101" t="n">
        <f aca="false">VLOOKUP(B3217,INSUMOS!$A:$I,8,0)</f>
        <v>22.71</v>
      </c>
      <c r="J3217" s="101" t="n">
        <f aca="false">TRUNC(H3217*I3217,2)</f>
        <v>0.28</v>
      </c>
      <c r="L3217" s="63" t="n">
        <f aca="false">IF(AND(A3218&lt;&gt;"",A3217=""),L3216+1,L3216)</f>
        <v>317</v>
      </c>
      <c r="M3217" s="80" t="n">
        <f aca="false">IF(OR(A3217="Insumo",A3217="Composição Auxiliar"),J3217,"")</f>
        <v>0.28</v>
      </c>
      <c r="N3217" s="81" t="str">
        <f aca="false">IF(E3217="Mão de Obra",J3217,"")</f>
        <v/>
      </c>
      <c r="O3217" s="81" t="n">
        <f aca="false">IF(N3217&lt;&gt;"","",M3217)</f>
        <v>0.28</v>
      </c>
      <c r="P3217" s="82" t="str">
        <f aca="false">IF(A3217="Composição",B3217,"")</f>
        <v/>
      </c>
      <c r="Q3217" s="81" t="str">
        <f aca="false">IF(P3217&lt;&gt;"",SUMIF(L3217:L3217,L3217,N3217:N3217),"")</f>
        <v/>
      </c>
      <c r="R3217" s="81" t="str">
        <f aca="false">IF(P3217&lt;&gt;"",SUMIF(L3217:L3217,L3217,O3217:O3217),"")</f>
        <v/>
      </c>
    </row>
    <row r="3218" customFormat="false" ht="25.5" hidden="false" customHeight="false" outlineLevel="0" collapsed="false">
      <c r="A3218" s="96" t="s">
        <v>679</v>
      </c>
      <c r="B3218" s="97" t="s">
        <v>981</v>
      </c>
      <c r="C3218" s="96" t="str">
        <f aca="false">VLOOKUP(B3218,INSUMOS!$A:$I,2,0)</f>
        <v>SINAPI</v>
      </c>
      <c r="D3218" s="96" t="str">
        <f aca="false">VLOOKUP(B3218,INSUMOS!$A:$I,3,0)</f>
        <v>SARRAFO *2,5 X 7,5* CM EM PINUS, MISTA OU EQUIVALENTE DA REGIAO - BRUTA</v>
      </c>
      <c r="E3218" s="98" t="str">
        <f aca="false">VLOOKUP(B3218,INSUMOS!$A:$I,4,0)</f>
        <v>Material</v>
      </c>
      <c r="F3218" s="98"/>
      <c r="G3218" s="99" t="str">
        <f aca="false">VLOOKUP(B3218,INSUMOS!$A:$I,5,0)</f>
        <v>M</v>
      </c>
      <c r="H3218" s="100" t="n">
        <v>0.1408</v>
      </c>
      <c r="I3218" s="101" t="n">
        <f aca="false">VLOOKUP(B3218,INSUMOS!$A:$I,8,0)</f>
        <v>2.7</v>
      </c>
      <c r="J3218" s="101" t="n">
        <f aca="false">TRUNC(H3218*I3218,2)</f>
        <v>0.38</v>
      </c>
      <c r="L3218" s="63" t="n">
        <f aca="false">IF(AND(A3219&lt;&gt;"",A3218=""),L3217+1,L3217)</f>
        <v>317</v>
      </c>
      <c r="M3218" s="80" t="n">
        <f aca="false">IF(OR(A3218="Insumo",A3218="Composição Auxiliar"),J3218,"")</f>
        <v>0.38</v>
      </c>
      <c r="N3218" s="81" t="str">
        <f aca="false">IF(E3218="Mão de Obra",J3218,"")</f>
        <v/>
      </c>
      <c r="O3218" s="81" t="n">
        <f aca="false">IF(N3218&lt;&gt;"","",M3218)</f>
        <v>0.38</v>
      </c>
      <c r="P3218" s="82" t="str">
        <f aca="false">IF(A3218="Composição",B3218,"")</f>
        <v/>
      </c>
      <c r="Q3218" s="81" t="str">
        <f aca="false">IF(P3218&lt;&gt;"",SUMIF(L3218:L3218,L3218,N3218:N3218),"")</f>
        <v/>
      </c>
      <c r="R3218" s="81" t="str">
        <f aca="false">IF(P3218&lt;&gt;"",SUMIF(L3218:L3218,L3218,O3218:O3218),"")</f>
        <v/>
      </c>
    </row>
    <row r="3219" customFormat="false" ht="25.5" hidden="false" customHeight="false" outlineLevel="0" collapsed="false">
      <c r="A3219" s="96" t="s">
        <v>679</v>
      </c>
      <c r="B3219" s="97" t="s">
        <v>682</v>
      </c>
      <c r="C3219" s="96" t="str">
        <f aca="false">VLOOKUP(B3219,INSUMOS!$A:$I,2,0)</f>
        <v>SINAPI</v>
      </c>
      <c r="D3219" s="96" t="str">
        <f aca="false">VLOOKUP(B3219,INSUMOS!$A:$I,3,0)</f>
        <v>PONTALETE *7,5 X 7,5* CM EM PINUS, MISTA OU EQUIVALENTE DA REGIAO - BRUTA</v>
      </c>
      <c r="E3219" s="98" t="str">
        <f aca="false">VLOOKUP(B3219,INSUMOS!$A:$I,4,0)</f>
        <v>Material</v>
      </c>
      <c r="F3219" s="98"/>
      <c r="G3219" s="99" t="str">
        <f aca="false">VLOOKUP(B3219,INSUMOS!$A:$I,5,0)</f>
        <v>M</v>
      </c>
      <c r="H3219" s="100" t="n">
        <v>0.1184</v>
      </c>
      <c r="I3219" s="101" t="n">
        <f aca="false">VLOOKUP(B3219,INSUMOS!$A:$I,8,0)</f>
        <v>7.74</v>
      </c>
      <c r="J3219" s="101" t="n">
        <f aca="false">TRUNC(H3219*I3219,2)</f>
        <v>0.91</v>
      </c>
      <c r="L3219" s="63" t="n">
        <f aca="false">IF(AND(A3220&lt;&gt;"",A3219=""),L3218+1,L3218)</f>
        <v>317</v>
      </c>
      <c r="M3219" s="80" t="n">
        <f aca="false">IF(OR(A3219="Insumo",A3219="Composição Auxiliar"),J3219,"")</f>
        <v>0.91</v>
      </c>
      <c r="N3219" s="81" t="str">
        <f aca="false">IF(E3219="Mão de Obra",J3219,"")</f>
        <v/>
      </c>
      <c r="O3219" s="81" t="n">
        <f aca="false">IF(N3219&lt;&gt;"","",M3219)</f>
        <v>0.91</v>
      </c>
      <c r="P3219" s="82" t="str">
        <f aca="false">IF(A3219="Composição",B3219,"")</f>
        <v/>
      </c>
      <c r="Q3219" s="81" t="str">
        <f aca="false">IF(P3219&lt;&gt;"",SUMIF(L3219:L3219,L3219,N3219:N3219),"")</f>
        <v/>
      </c>
      <c r="R3219" s="81" t="str">
        <f aca="false">IF(P3219&lt;&gt;"",SUMIF(L3219:L3219,L3219,O3219:O3219),"")</f>
        <v/>
      </c>
    </row>
    <row r="3220" customFormat="false" ht="25.5" hidden="false" customHeight="false" outlineLevel="0" collapsed="false">
      <c r="A3220" s="96" t="s">
        <v>679</v>
      </c>
      <c r="B3220" s="97" t="s">
        <v>1029</v>
      </c>
      <c r="C3220" s="96" t="str">
        <f aca="false">VLOOKUP(B3220,INSUMOS!$A:$I,2,0)</f>
        <v>SINAPI</v>
      </c>
      <c r="D3220" s="96" t="str">
        <f aca="false">VLOOKUP(B3220,INSUMOS!$A:$I,3,0)</f>
        <v>TABUA  NAO  APARELHADA  *2,5 X 20* CM, EM MACARANDUBA, ANGELIM OU EQUIVALENTE DA REGIAO - BRUTA</v>
      </c>
      <c r="E3220" s="98" t="str">
        <f aca="false">VLOOKUP(B3220,INSUMOS!$A:$I,4,0)</f>
        <v>Material</v>
      </c>
      <c r="F3220" s="98"/>
      <c r="G3220" s="99" t="str">
        <f aca="false">VLOOKUP(B3220,INSUMOS!$A:$I,5,0)</f>
        <v>M</v>
      </c>
      <c r="H3220" s="100" t="n">
        <v>0.4416</v>
      </c>
      <c r="I3220" s="101" t="n">
        <f aca="false">VLOOKUP(B3220,INSUMOS!$A:$I,8,0)</f>
        <v>21.19</v>
      </c>
      <c r="J3220" s="101" t="n">
        <f aca="false">TRUNC(H3220*I3220,2)</f>
        <v>9.35</v>
      </c>
      <c r="L3220" s="63" t="n">
        <f aca="false">IF(AND(A3221&lt;&gt;"",A3220=""),L3219+1,L3219)</f>
        <v>317</v>
      </c>
      <c r="M3220" s="80" t="n">
        <f aca="false">IF(OR(A3220="Insumo",A3220="Composição Auxiliar"),J3220,"")</f>
        <v>9.35</v>
      </c>
      <c r="N3220" s="81" t="str">
        <f aca="false">IF(E3220="Mão de Obra",J3220,"")</f>
        <v/>
      </c>
      <c r="O3220" s="81" t="n">
        <f aca="false">IF(N3220&lt;&gt;"","",M3220)</f>
        <v>9.35</v>
      </c>
      <c r="P3220" s="82" t="str">
        <f aca="false">IF(A3220="Composição",B3220,"")</f>
        <v/>
      </c>
      <c r="Q3220" s="81" t="str">
        <f aca="false">IF(P3220&lt;&gt;"",SUMIF(L3220:L3220,L3220,N3220:N3220),"")</f>
        <v/>
      </c>
      <c r="R3220" s="81" t="str">
        <f aca="false">IF(P3220&lt;&gt;"",SUMIF(L3220:L3220,L3220,O3220:O3220),"")</f>
        <v/>
      </c>
    </row>
    <row r="3221" customFormat="false" ht="25.5" hidden="false" customHeight="false" outlineLevel="0" collapsed="false">
      <c r="A3221" s="96" t="s">
        <v>679</v>
      </c>
      <c r="B3221" s="97" t="s">
        <v>1899</v>
      </c>
      <c r="C3221" s="96" t="str">
        <f aca="false">VLOOKUP(B3221,INSUMOS!$A:$I,2,0)</f>
        <v>SINAPI</v>
      </c>
      <c r="D3221" s="96" t="str">
        <f aca="false">VLOOKUP(B3221,INSUMOS!$A:$I,3,0)</f>
        <v>BLOCO DE VEDACAO DE CONCRETO, 9 X 19 X 39 CM (CLASSE C - NBR 6136)</v>
      </c>
      <c r="E3221" s="98" t="str">
        <f aca="false">VLOOKUP(B3221,INSUMOS!$A:$I,4,0)</f>
        <v>Material</v>
      </c>
      <c r="F3221" s="98"/>
      <c r="G3221" s="99" t="str">
        <f aca="false">VLOOKUP(B3221,INSUMOS!$A:$I,5,0)</f>
        <v>UN</v>
      </c>
      <c r="H3221" s="100" t="n">
        <v>20.7615</v>
      </c>
      <c r="I3221" s="101" t="n">
        <f aca="false">VLOOKUP(B3221,INSUMOS!$A:$I,8,0)</f>
        <v>3.05</v>
      </c>
      <c r="J3221" s="101" t="n">
        <f aca="false">TRUNC(H3221*I3221,2)</f>
        <v>63.32</v>
      </c>
      <c r="L3221" s="63" t="n">
        <f aca="false">IF(AND(A3222&lt;&gt;"",A3221=""),L3220+1,L3220)</f>
        <v>317</v>
      </c>
      <c r="M3221" s="80" t="n">
        <f aca="false">IF(OR(A3221="Insumo",A3221="Composição Auxiliar"),J3221,"")</f>
        <v>63.32</v>
      </c>
      <c r="N3221" s="81" t="str">
        <f aca="false">IF(E3221="Mão de Obra",J3221,"")</f>
        <v/>
      </c>
      <c r="O3221" s="81" t="n">
        <f aca="false">IF(N3221&lt;&gt;"","",M3221)</f>
        <v>63.32</v>
      </c>
      <c r="P3221" s="82" t="str">
        <f aca="false">IF(A3221="Composição",B3221,"")</f>
        <v/>
      </c>
      <c r="Q3221" s="81" t="str">
        <f aca="false">IF(P3221&lt;&gt;"",SUMIF(L3221:L3221,L3221,N3221:N3221),"")</f>
        <v/>
      </c>
      <c r="R3221" s="81" t="str">
        <f aca="false">IF(P3221&lt;&gt;"",SUMIF(L3221:L3221,L3221,O3221:O3221),"")</f>
        <v/>
      </c>
    </row>
    <row r="3222" customFormat="false" ht="14.25" hidden="false" customHeight="false" outlineLevel="0" collapsed="false">
      <c r="A3222" s="102"/>
      <c r="B3222" s="102"/>
      <c r="C3222" s="102"/>
      <c r="D3222" s="102"/>
      <c r="E3222" s="102"/>
      <c r="F3222" s="103"/>
      <c r="G3222" s="102"/>
      <c r="H3222" s="103"/>
      <c r="I3222" s="102"/>
      <c r="J3222" s="103"/>
      <c r="L3222" s="63" t="n">
        <f aca="false">IF(AND(A3223&lt;&gt;"",A3222=""),L3221+1,L3221)</f>
        <v>317</v>
      </c>
      <c r="M3222" s="80" t="str">
        <f aca="false">IF(OR(A3222="Insumo",A3222="Composição Auxiliar"),J3222,"")</f>
        <v/>
      </c>
      <c r="N3222" s="81" t="str">
        <f aca="false">IF(E3222="Mão de Obra",J3222,"")</f>
        <v/>
      </c>
      <c r="O3222" s="81" t="str">
        <f aca="false">IF(N3222&lt;&gt;"","",M3222)</f>
        <v/>
      </c>
      <c r="P3222" s="82" t="str">
        <f aca="false">IF(A3222="Composição",B3222,"")</f>
        <v/>
      </c>
      <c r="Q3222" s="81" t="str">
        <f aca="false">IF(P3222&lt;&gt;"",SUMIF(L3222:L3222,L3222,N3222:N3222),"")</f>
        <v/>
      </c>
      <c r="R3222" s="81" t="str">
        <f aca="false">IF(P3222&lt;&gt;"",SUMIF(L3222:L3222,L3222,O3222:O3222),"")</f>
        <v/>
      </c>
    </row>
    <row r="3223" customFormat="false" ht="15" hidden="false" customHeight="false" outlineLevel="0" collapsed="false">
      <c r="A3223" s="102"/>
      <c r="B3223" s="102"/>
      <c r="C3223" s="102"/>
      <c r="D3223" s="102"/>
      <c r="E3223" s="102"/>
      <c r="F3223" s="103"/>
      <c r="G3223" s="102"/>
      <c r="H3223" s="104"/>
      <c r="I3223" s="104"/>
      <c r="J3223" s="103"/>
      <c r="L3223" s="63" t="n">
        <f aca="false">IF(AND(A3224&lt;&gt;"",A3223=""),L3222+1,L3222)</f>
        <v>317</v>
      </c>
      <c r="M3223" s="80" t="str">
        <f aca="false">IF(OR(A3223="Insumo",A3223="Composição Auxiliar"),J3223,"")</f>
        <v/>
      </c>
      <c r="N3223" s="81" t="str">
        <f aca="false">IF(E3223="Mão de Obra",J3223,"")</f>
        <v/>
      </c>
      <c r="O3223" s="81" t="str">
        <f aca="false">IF(N3223&lt;&gt;"","",M3223)</f>
        <v/>
      </c>
      <c r="P3223" s="82" t="str">
        <f aca="false">IF(A3223="Composição",B3223,"")</f>
        <v/>
      </c>
      <c r="Q3223" s="81" t="str">
        <f aca="false">IF(P3223&lt;&gt;"",SUMIF(L3223:L3223,L3223,N3223:N3223),"")</f>
        <v/>
      </c>
      <c r="R3223" s="81" t="str">
        <f aca="false">IF(P3223&lt;&gt;"",SUMIF(L3223:L3223,L3223,O3223:O3223),"")</f>
        <v/>
      </c>
    </row>
    <row r="3224" customFormat="false" ht="15" hidden="false" customHeight="false" outlineLevel="0" collapsed="false">
      <c r="A3224" s="108"/>
      <c r="B3224" s="108"/>
      <c r="C3224" s="108"/>
      <c r="D3224" s="108"/>
      <c r="E3224" s="108"/>
      <c r="F3224" s="108"/>
      <c r="G3224" s="108"/>
      <c r="H3224" s="108"/>
      <c r="I3224" s="108"/>
      <c r="J3224" s="108"/>
      <c r="L3224" s="63" t="n">
        <f aca="false">IF(AND(A3225&lt;&gt;"",A3224=""),L3223+1,L3223)</f>
        <v>317</v>
      </c>
      <c r="M3224" s="80" t="str">
        <f aca="false">IF(OR(A3224="Insumo",A3224="Composição Auxiliar"),J3224,"")</f>
        <v/>
      </c>
      <c r="N3224" s="81" t="str">
        <f aca="false">IF(E3224="Mão de Obra",J3224,"")</f>
        <v/>
      </c>
      <c r="O3224" s="81" t="str">
        <f aca="false">IF(N3224&lt;&gt;"","",M3224)</f>
        <v/>
      </c>
      <c r="P3224" s="82" t="str">
        <f aca="false">IF(A3224="Composição",B3224,"")</f>
        <v/>
      </c>
      <c r="Q3224" s="81" t="str">
        <f aca="false">IF(P3224&lt;&gt;"",SUMIF(L3224:L3224,L3224,N3224:N3224),"")</f>
        <v/>
      </c>
      <c r="R3224" s="81" t="str">
        <f aca="false">IF(P3224&lt;&gt;"",SUMIF(L3224:L3224,L3224,O3224:O3224),"")</f>
        <v/>
      </c>
    </row>
    <row r="3225" customFormat="false" ht="15" hidden="false" customHeight="true" outlineLevel="0" collapsed="false">
      <c r="A3225" s="83"/>
      <c r="B3225" s="84" t="s">
        <v>655</v>
      </c>
      <c r="C3225" s="83" t="s">
        <v>656</v>
      </c>
      <c r="D3225" s="83" t="s">
        <v>657</v>
      </c>
      <c r="E3225" s="83" t="s">
        <v>658</v>
      </c>
      <c r="F3225" s="83"/>
      <c r="G3225" s="85" t="s">
        <v>659</v>
      </c>
      <c r="H3225" s="84" t="s">
        <v>660</v>
      </c>
      <c r="I3225" s="84" t="s">
        <v>661</v>
      </c>
      <c r="J3225" s="84" t="s">
        <v>662</v>
      </c>
      <c r="L3225" s="63" t="n">
        <f aca="false">IF(AND(A3226&lt;&gt;"",A3225=""),L3224+1,L3224)</f>
        <v>318</v>
      </c>
      <c r="M3225" s="80" t="str">
        <f aca="false">IF(OR(A3225="Insumo",A3225="Composição Auxiliar"),J3225,"")</f>
        <v/>
      </c>
      <c r="N3225" s="81" t="str">
        <f aca="false">IF(E3225="Mão de Obra",J3225,"")</f>
        <v/>
      </c>
      <c r="O3225" s="81" t="str">
        <f aca="false">IF(N3225&lt;&gt;"","",M3225)</f>
        <v/>
      </c>
      <c r="P3225" s="82" t="str">
        <f aca="false">IF(A3225="Composição",B3225,"")</f>
        <v/>
      </c>
      <c r="Q3225" s="81" t="str">
        <f aca="false">IF(P3225&lt;&gt;"",SUMIF(L3225:L3225,L3225,N3225:N3225),"")</f>
        <v/>
      </c>
      <c r="R3225" s="81" t="str">
        <f aca="false">IF(P3225&lt;&gt;"",SUMIF(L3225:L3225,L3225,O3225:O3225),"")</f>
        <v/>
      </c>
    </row>
    <row r="3226" customFormat="false" ht="25.5" hidden="false" customHeight="true" outlineLevel="0" collapsed="false">
      <c r="A3226" s="86" t="s">
        <v>663</v>
      </c>
      <c r="B3226" s="87" t="s">
        <v>794</v>
      </c>
      <c r="C3226" s="86" t="s">
        <v>664</v>
      </c>
      <c r="D3226" s="86" t="s">
        <v>795</v>
      </c>
      <c r="E3226" s="86" t="s">
        <v>724</v>
      </c>
      <c r="F3226" s="86"/>
      <c r="G3226" s="88" t="s">
        <v>718</v>
      </c>
      <c r="H3226" s="89" t="n">
        <v>1</v>
      </c>
      <c r="I3226" s="90" t="n">
        <f aca="false">SUMIF(L:L,$L3226,M:M)</f>
        <v>14.63</v>
      </c>
      <c r="J3226" s="90" t="n">
        <f aca="false">TRUNC(H3226*I3226,2)</f>
        <v>14.63</v>
      </c>
      <c r="L3226" s="63" t="n">
        <f aca="false">IF(AND(A3227&lt;&gt;"",A3226=""),L3225+1,L3225)</f>
        <v>318</v>
      </c>
      <c r="M3226" s="80" t="str">
        <f aca="false">IF(OR(A3226="Insumo",A3226="Composição Auxiliar"),J3226,"")</f>
        <v/>
      </c>
      <c r="N3226" s="81" t="str">
        <f aca="false">IF(E3226="Mão de Obra",J3226,"")</f>
        <v/>
      </c>
      <c r="O3226" s="81" t="str">
        <f aca="false">IF(N3226&lt;&gt;"","",M3226)</f>
        <v/>
      </c>
      <c r="P3226" s="82" t="str">
        <f aca="false">IF(A3226="Composição",B3226,"")</f>
        <v> 91937 </v>
      </c>
      <c r="Q3226" s="81" t="n">
        <f aca="false">IF(P3226&lt;&gt;"",SUMIF(L3226:L3226,L3226,N3226:N3226),"")</f>
        <v>0</v>
      </c>
      <c r="R3226" s="81" t="n">
        <f aca="false">IF(P3226&lt;&gt;"",SUMIF(L3226:L3226,L3226,O3226:O3226),"")</f>
        <v>0</v>
      </c>
    </row>
    <row r="3227" customFormat="false" ht="25.5" hidden="false" customHeight="true" outlineLevel="0" collapsed="false">
      <c r="A3227" s="91" t="s">
        <v>668</v>
      </c>
      <c r="B3227" s="92" t="s">
        <v>822</v>
      </c>
      <c r="C3227" s="91" t="s">
        <v>664</v>
      </c>
      <c r="D3227" s="91" t="s">
        <v>823</v>
      </c>
      <c r="E3227" s="91" t="s">
        <v>671</v>
      </c>
      <c r="F3227" s="91"/>
      <c r="G3227" s="93" t="s">
        <v>672</v>
      </c>
      <c r="H3227" s="94" t="n">
        <v>0.222</v>
      </c>
      <c r="I3227" s="95" t="n">
        <f aca="false">SUMIFS(J:J,A:A,"Composição",B:B,$B3227)</f>
        <v>26.14</v>
      </c>
      <c r="J3227" s="95" t="n">
        <f aca="false">TRUNC(H3227*I3227,2)</f>
        <v>5.8</v>
      </c>
      <c r="L3227" s="63" t="n">
        <f aca="false">IF(AND(A3228&lt;&gt;"",A3227=""),L3226+1,L3226)</f>
        <v>318</v>
      </c>
      <c r="M3227" s="80" t="n">
        <f aca="false">IF(OR(A3227="Insumo",A3227="Composição Auxiliar"),J3227,"")</f>
        <v>5.8</v>
      </c>
      <c r="N3227" s="81" t="str">
        <f aca="false">IF(E3227="Mão de Obra",J3227,"")</f>
        <v/>
      </c>
      <c r="O3227" s="81" t="n">
        <f aca="false">IF(N3227&lt;&gt;"","",M3227)</f>
        <v>5.8</v>
      </c>
      <c r="P3227" s="82" t="str">
        <f aca="false">IF(A3227="Composição",B3227,"")</f>
        <v/>
      </c>
      <c r="Q3227" s="81" t="str">
        <f aca="false">IF(P3227&lt;&gt;"",SUMIF(L3227:L3227,L3227,N3227:N3227),"")</f>
        <v/>
      </c>
      <c r="R3227" s="81" t="str">
        <f aca="false">IF(P3227&lt;&gt;"",SUMIF(L3227:L3227,L3227,O3227:O3227),"")</f>
        <v/>
      </c>
    </row>
    <row r="3228" customFormat="false" ht="25.5" hidden="false" customHeight="true" outlineLevel="0" collapsed="false">
      <c r="A3228" s="91" t="s">
        <v>668</v>
      </c>
      <c r="B3228" s="92" t="s">
        <v>817</v>
      </c>
      <c r="C3228" s="91" t="s">
        <v>664</v>
      </c>
      <c r="D3228" s="91" t="s">
        <v>818</v>
      </c>
      <c r="E3228" s="91" t="s">
        <v>671</v>
      </c>
      <c r="F3228" s="91"/>
      <c r="G3228" s="93" t="s">
        <v>672</v>
      </c>
      <c r="H3228" s="94" t="n">
        <v>0.222</v>
      </c>
      <c r="I3228" s="95" t="n">
        <f aca="false">SUMIFS(J:J,A:A,"Composição",B:B,$B3228)</f>
        <v>22.2</v>
      </c>
      <c r="J3228" s="95" t="n">
        <f aca="false">TRUNC(H3228*I3228,2)</f>
        <v>4.92</v>
      </c>
      <c r="L3228" s="63" t="n">
        <f aca="false">IF(AND(A3229&lt;&gt;"",A3228=""),L3227+1,L3227)</f>
        <v>318</v>
      </c>
      <c r="M3228" s="80" t="n">
        <f aca="false">IF(OR(A3228="Insumo",A3228="Composição Auxiliar"),J3228,"")</f>
        <v>4.92</v>
      </c>
      <c r="N3228" s="81" t="str">
        <f aca="false">IF(E3228="Mão de Obra",J3228,"")</f>
        <v/>
      </c>
      <c r="O3228" s="81" t="n">
        <f aca="false">IF(N3228&lt;&gt;"","",M3228)</f>
        <v>4.92</v>
      </c>
      <c r="P3228" s="82" t="str">
        <f aca="false">IF(A3228="Composição",B3228,"")</f>
        <v/>
      </c>
      <c r="Q3228" s="81" t="str">
        <f aca="false">IF(P3228&lt;&gt;"",SUMIF(L3228:L3228,L3228,N3228:N3228),"")</f>
        <v/>
      </c>
      <c r="R3228" s="81" t="str">
        <f aca="false">IF(P3228&lt;&gt;"",SUMIF(L3228:L3228,L3228,O3228:O3228),"")</f>
        <v/>
      </c>
    </row>
    <row r="3229" customFormat="false" ht="25.5" hidden="false" customHeight="false" outlineLevel="0" collapsed="false">
      <c r="A3229" s="96" t="s">
        <v>679</v>
      </c>
      <c r="B3229" s="97" t="s">
        <v>1900</v>
      </c>
      <c r="C3229" s="96" t="str">
        <f aca="false">VLOOKUP(B3229,INSUMOS!$A:$I,2,0)</f>
        <v>SINAPI</v>
      </c>
      <c r="D3229" s="96" t="str">
        <f aca="false">VLOOKUP(B3229,INSUMOS!$A:$I,3,0)</f>
        <v>CAIXA OCTOGONAL DE FUNDO MOVEL, EM PVC, DE 3" X 3", PARA ELETRODUTO FLEXIVEL CORRUGADO</v>
      </c>
      <c r="E3229" s="98" t="str">
        <f aca="false">VLOOKUP(B3229,INSUMOS!$A:$I,4,0)</f>
        <v>Material</v>
      </c>
      <c r="F3229" s="98"/>
      <c r="G3229" s="99" t="str">
        <f aca="false">VLOOKUP(B3229,INSUMOS!$A:$I,5,0)</f>
        <v>UN</v>
      </c>
      <c r="H3229" s="100" t="n">
        <v>1</v>
      </c>
      <c r="I3229" s="101" t="n">
        <f aca="false">VLOOKUP(B3229,INSUMOS!$A:$I,8,0)</f>
        <v>3.91</v>
      </c>
      <c r="J3229" s="101" t="n">
        <f aca="false">TRUNC(H3229*I3229,2)</f>
        <v>3.91</v>
      </c>
      <c r="L3229" s="63" t="n">
        <f aca="false">IF(AND(A3230&lt;&gt;"",A3229=""),L3228+1,L3228)</f>
        <v>318</v>
      </c>
      <c r="M3229" s="80" t="n">
        <f aca="false">IF(OR(A3229="Insumo",A3229="Composição Auxiliar"),J3229,"")</f>
        <v>3.91</v>
      </c>
      <c r="N3229" s="81" t="str">
        <f aca="false">IF(E3229="Mão de Obra",J3229,"")</f>
        <v/>
      </c>
      <c r="O3229" s="81" t="n">
        <f aca="false">IF(N3229&lt;&gt;"","",M3229)</f>
        <v>3.91</v>
      </c>
      <c r="P3229" s="82" t="str">
        <f aca="false">IF(A3229="Composição",B3229,"")</f>
        <v/>
      </c>
      <c r="Q3229" s="81" t="str">
        <f aca="false">IF(P3229&lt;&gt;"",SUMIF(L3229:L3229,L3229,N3229:N3229),"")</f>
        <v/>
      </c>
      <c r="R3229" s="81" t="str">
        <f aca="false">IF(P3229&lt;&gt;"",SUMIF(L3229:L3229,L3229,O3229:O3229),"")</f>
        <v/>
      </c>
    </row>
    <row r="3230" customFormat="false" ht="14.25" hidden="false" customHeight="false" outlineLevel="0" collapsed="false">
      <c r="A3230" s="102"/>
      <c r="B3230" s="102"/>
      <c r="C3230" s="102"/>
      <c r="D3230" s="102"/>
      <c r="E3230" s="102"/>
      <c r="F3230" s="103"/>
      <c r="G3230" s="102"/>
      <c r="H3230" s="103"/>
      <c r="I3230" s="102"/>
      <c r="J3230" s="103"/>
      <c r="L3230" s="63" t="n">
        <f aca="false">IF(AND(A3231&lt;&gt;"",A3230=""),L3229+1,L3229)</f>
        <v>318</v>
      </c>
      <c r="M3230" s="80" t="str">
        <f aca="false">IF(OR(A3230="Insumo",A3230="Composição Auxiliar"),J3230,"")</f>
        <v/>
      </c>
      <c r="N3230" s="81" t="str">
        <f aca="false">IF(E3230="Mão de Obra",J3230,"")</f>
        <v/>
      </c>
      <c r="O3230" s="81" t="str">
        <f aca="false">IF(N3230&lt;&gt;"","",M3230)</f>
        <v/>
      </c>
      <c r="P3230" s="82" t="str">
        <f aca="false">IF(A3230="Composição",B3230,"")</f>
        <v/>
      </c>
      <c r="Q3230" s="81" t="str">
        <f aca="false">IF(P3230&lt;&gt;"",SUMIF(L3230:L3230,L3230,N3230:N3230),"")</f>
        <v/>
      </c>
      <c r="R3230" s="81" t="str">
        <f aca="false">IF(P3230&lt;&gt;"",SUMIF(L3230:L3230,L3230,O3230:O3230),"")</f>
        <v/>
      </c>
    </row>
    <row r="3231" customFormat="false" ht="15" hidden="false" customHeight="false" outlineLevel="0" collapsed="false">
      <c r="A3231" s="102"/>
      <c r="B3231" s="102"/>
      <c r="C3231" s="102"/>
      <c r="D3231" s="102"/>
      <c r="E3231" s="102"/>
      <c r="F3231" s="103"/>
      <c r="G3231" s="102"/>
      <c r="H3231" s="104"/>
      <c r="I3231" s="104"/>
      <c r="J3231" s="103"/>
      <c r="L3231" s="63" t="n">
        <f aca="false">IF(AND(A3232&lt;&gt;"",A3231=""),L3230+1,L3230)</f>
        <v>318</v>
      </c>
      <c r="M3231" s="80" t="str">
        <f aca="false">IF(OR(A3231="Insumo",A3231="Composição Auxiliar"),J3231,"")</f>
        <v/>
      </c>
      <c r="N3231" s="81" t="str">
        <f aca="false">IF(E3231="Mão de Obra",J3231,"")</f>
        <v/>
      </c>
      <c r="O3231" s="81" t="str">
        <f aca="false">IF(N3231&lt;&gt;"","",M3231)</f>
        <v/>
      </c>
      <c r="P3231" s="82" t="str">
        <f aca="false">IF(A3231="Composição",B3231,"")</f>
        <v/>
      </c>
      <c r="Q3231" s="81" t="str">
        <f aca="false">IF(P3231&lt;&gt;"",SUMIF(L3231:L3231,L3231,N3231:N3231),"")</f>
        <v/>
      </c>
      <c r="R3231" s="81" t="str">
        <f aca="false">IF(P3231&lt;&gt;"",SUMIF(L3231:L3231,L3231,O3231:O3231),"")</f>
        <v/>
      </c>
    </row>
    <row r="3232" customFormat="false" ht="15" hidden="false" customHeight="false" outlineLevel="0" collapsed="false">
      <c r="A3232" s="108"/>
      <c r="B3232" s="108"/>
      <c r="C3232" s="108"/>
      <c r="D3232" s="108"/>
      <c r="E3232" s="108"/>
      <c r="F3232" s="108"/>
      <c r="G3232" s="108"/>
      <c r="H3232" s="108"/>
      <c r="I3232" s="108"/>
      <c r="J3232" s="108"/>
      <c r="L3232" s="63" t="n">
        <f aca="false">IF(AND(A3233&lt;&gt;"",A3232=""),L3231+1,L3231)</f>
        <v>318</v>
      </c>
      <c r="M3232" s="80" t="str">
        <f aca="false">IF(OR(A3232="Insumo",A3232="Composição Auxiliar"),J3232,"")</f>
        <v/>
      </c>
      <c r="N3232" s="81" t="str">
        <f aca="false">IF(E3232="Mão de Obra",J3232,"")</f>
        <v/>
      </c>
      <c r="O3232" s="81" t="str">
        <f aca="false">IF(N3232&lt;&gt;"","",M3232)</f>
        <v/>
      </c>
      <c r="P3232" s="82" t="str">
        <f aca="false">IF(A3232="Composição",B3232,"")</f>
        <v/>
      </c>
      <c r="Q3232" s="81" t="str">
        <f aca="false">IF(P3232&lt;&gt;"",SUMIF(L3232:L3232,L3232,N3232:N3232),"")</f>
        <v/>
      </c>
      <c r="R3232" s="81" t="str">
        <f aca="false">IF(P3232&lt;&gt;"",SUMIF(L3232:L3232,L3232,O3232:O3232),"")</f>
        <v/>
      </c>
    </row>
    <row r="3233" customFormat="false" ht="15" hidden="false" customHeight="true" outlineLevel="0" collapsed="false">
      <c r="A3233" s="83"/>
      <c r="B3233" s="84" t="s">
        <v>655</v>
      </c>
      <c r="C3233" s="83" t="s">
        <v>656</v>
      </c>
      <c r="D3233" s="83" t="s">
        <v>657</v>
      </c>
      <c r="E3233" s="83" t="s">
        <v>658</v>
      </c>
      <c r="F3233" s="83"/>
      <c r="G3233" s="85" t="s">
        <v>659</v>
      </c>
      <c r="H3233" s="84" t="s">
        <v>660</v>
      </c>
      <c r="I3233" s="84" t="s">
        <v>661</v>
      </c>
      <c r="J3233" s="84" t="s">
        <v>662</v>
      </c>
      <c r="L3233" s="63" t="n">
        <f aca="false">IF(AND(A3234&lt;&gt;"",A3233=""),L3232+1,L3232)</f>
        <v>319</v>
      </c>
      <c r="M3233" s="80" t="str">
        <f aca="false">IF(OR(A3233="Insumo",A3233="Composição Auxiliar"),J3233,"")</f>
        <v/>
      </c>
      <c r="N3233" s="81" t="str">
        <f aca="false">IF(E3233="Mão de Obra",J3233,"")</f>
        <v/>
      </c>
      <c r="O3233" s="81" t="str">
        <f aca="false">IF(N3233&lt;&gt;"","",M3233)</f>
        <v/>
      </c>
      <c r="P3233" s="82" t="str">
        <f aca="false">IF(A3233="Composição",B3233,"")</f>
        <v/>
      </c>
      <c r="Q3233" s="81" t="str">
        <f aca="false">IF(P3233&lt;&gt;"",SUMIF(L3233:L3233,L3233,N3233:N3233),"")</f>
        <v/>
      </c>
      <c r="R3233" s="81" t="str">
        <f aca="false">IF(P3233&lt;&gt;"",SUMIF(L3233:L3233,L3233,O3233:O3233),"")</f>
        <v/>
      </c>
    </row>
    <row r="3234" customFormat="false" ht="25.5" hidden="false" customHeight="true" outlineLevel="0" collapsed="false">
      <c r="A3234" s="86" t="s">
        <v>663</v>
      </c>
      <c r="B3234" s="87" t="s">
        <v>1657</v>
      </c>
      <c r="C3234" s="86" t="s">
        <v>664</v>
      </c>
      <c r="D3234" s="86" t="s">
        <v>1658</v>
      </c>
      <c r="E3234" s="86" t="s">
        <v>724</v>
      </c>
      <c r="F3234" s="86"/>
      <c r="G3234" s="88" t="s">
        <v>718</v>
      </c>
      <c r="H3234" s="89" t="n">
        <v>1</v>
      </c>
      <c r="I3234" s="90" t="n">
        <f aca="false">SUMIF(L:L,$L3234,M:M)</f>
        <v>13.27</v>
      </c>
      <c r="J3234" s="90" t="n">
        <f aca="false">TRUNC(H3234*I3234,2)</f>
        <v>13.27</v>
      </c>
      <c r="L3234" s="63" t="n">
        <f aca="false">IF(AND(A3235&lt;&gt;"",A3234=""),L3233+1,L3233)</f>
        <v>319</v>
      </c>
      <c r="M3234" s="80" t="str">
        <f aca="false">IF(OR(A3234="Insumo",A3234="Composição Auxiliar"),J3234,"")</f>
        <v/>
      </c>
      <c r="N3234" s="81" t="str">
        <f aca="false">IF(E3234="Mão de Obra",J3234,"")</f>
        <v/>
      </c>
      <c r="O3234" s="81" t="str">
        <f aca="false">IF(N3234&lt;&gt;"","",M3234)</f>
        <v/>
      </c>
      <c r="P3234" s="82" t="str">
        <f aca="false">IF(A3234="Composição",B3234,"")</f>
        <v> 91944 </v>
      </c>
      <c r="Q3234" s="81" t="n">
        <f aca="false">IF(P3234&lt;&gt;"",SUMIF(L3234:L3234,L3234,N3234:N3234),"")</f>
        <v>0</v>
      </c>
      <c r="R3234" s="81" t="n">
        <f aca="false">IF(P3234&lt;&gt;"",SUMIF(L3234:L3234,L3234,O3234:O3234),"")</f>
        <v>0</v>
      </c>
    </row>
    <row r="3235" customFormat="false" ht="25.5" hidden="false" customHeight="true" outlineLevel="0" collapsed="false">
      <c r="A3235" s="91" t="s">
        <v>668</v>
      </c>
      <c r="B3235" s="92" t="s">
        <v>817</v>
      </c>
      <c r="C3235" s="91" t="s">
        <v>664</v>
      </c>
      <c r="D3235" s="91" t="s">
        <v>818</v>
      </c>
      <c r="E3235" s="91" t="s">
        <v>671</v>
      </c>
      <c r="F3235" s="91"/>
      <c r="G3235" s="93" t="s">
        <v>672</v>
      </c>
      <c r="H3235" s="94" t="n">
        <v>0.169</v>
      </c>
      <c r="I3235" s="95" t="n">
        <f aca="false">SUMIFS(J:J,A:A,"Composição",B:B,$B3235)</f>
        <v>22.2</v>
      </c>
      <c r="J3235" s="95" t="n">
        <f aca="false">TRUNC(H3235*I3235,2)</f>
        <v>3.75</v>
      </c>
      <c r="L3235" s="63" t="n">
        <f aca="false">IF(AND(A3236&lt;&gt;"",A3235=""),L3234+1,L3234)</f>
        <v>319</v>
      </c>
      <c r="M3235" s="80" t="n">
        <f aca="false">IF(OR(A3235="Insumo",A3235="Composição Auxiliar"),J3235,"")</f>
        <v>3.75</v>
      </c>
      <c r="N3235" s="81" t="str">
        <f aca="false">IF(E3235="Mão de Obra",J3235,"")</f>
        <v/>
      </c>
      <c r="O3235" s="81" t="n">
        <f aca="false">IF(N3235&lt;&gt;"","",M3235)</f>
        <v>3.75</v>
      </c>
      <c r="P3235" s="82" t="str">
        <f aca="false">IF(A3235="Composição",B3235,"")</f>
        <v/>
      </c>
      <c r="Q3235" s="81" t="str">
        <f aca="false">IF(P3235&lt;&gt;"",SUMIF(L3235:L3235,L3235,N3235:N3235),"")</f>
        <v/>
      </c>
      <c r="R3235" s="81" t="str">
        <f aca="false">IF(P3235&lt;&gt;"",SUMIF(L3235:L3235,L3235,O3235:O3235),"")</f>
        <v/>
      </c>
    </row>
    <row r="3236" customFormat="false" ht="25.5" hidden="false" customHeight="true" outlineLevel="0" collapsed="false">
      <c r="A3236" s="91" t="s">
        <v>668</v>
      </c>
      <c r="B3236" s="92" t="s">
        <v>1384</v>
      </c>
      <c r="C3236" s="91" t="s">
        <v>664</v>
      </c>
      <c r="D3236" s="91" t="s">
        <v>1385</v>
      </c>
      <c r="E3236" s="91" t="s">
        <v>671</v>
      </c>
      <c r="F3236" s="91"/>
      <c r="G3236" s="93" t="s">
        <v>676</v>
      </c>
      <c r="H3236" s="94" t="n">
        <v>0.0012</v>
      </c>
      <c r="I3236" s="95" t="n">
        <f aca="false">SUMIFS(J:J,A:A,"Composição",B:B,$B3236)</f>
        <v>649.72</v>
      </c>
      <c r="J3236" s="95" t="n">
        <f aca="false">TRUNC(H3236*I3236,2)</f>
        <v>0.77</v>
      </c>
      <c r="L3236" s="63" t="n">
        <f aca="false">IF(AND(A3237&lt;&gt;"",A3236=""),L3235+1,L3235)</f>
        <v>319</v>
      </c>
      <c r="M3236" s="80" t="n">
        <f aca="false">IF(OR(A3236="Insumo",A3236="Composição Auxiliar"),J3236,"")</f>
        <v>0.77</v>
      </c>
      <c r="N3236" s="81" t="str">
        <f aca="false">IF(E3236="Mão de Obra",J3236,"")</f>
        <v/>
      </c>
      <c r="O3236" s="81" t="n">
        <f aca="false">IF(N3236&lt;&gt;"","",M3236)</f>
        <v>0.77</v>
      </c>
      <c r="P3236" s="82" t="str">
        <f aca="false">IF(A3236="Composição",B3236,"")</f>
        <v/>
      </c>
      <c r="Q3236" s="81" t="str">
        <f aca="false">IF(P3236&lt;&gt;"",SUMIF(L3236:L3236,L3236,N3236:N3236),"")</f>
        <v/>
      </c>
      <c r="R3236" s="81" t="str">
        <f aca="false">IF(P3236&lt;&gt;"",SUMIF(L3236:L3236,L3236,O3236:O3236),"")</f>
        <v/>
      </c>
    </row>
    <row r="3237" customFormat="false" ht="25.5" hidden="false" customHeight="true" outlineLevel="0" collapsed="false">
      <c r="A3237" s="91" t="s">
        <v>668</v>
      </c>
      <c r="B3237" s="92" t="s">
        <v>822</v>
      </c>
      <c r="C3237" s="91" t="s">
        <v>664</v>
      </c>
      <c r="D3237" s="91" t="s">
        <v>823</v>
      </c>
      <c r="E3237" s="91" t="s">
        <v>671</v>
      </c>
      <c r="F3237" s="91"/>
      <c r="G3237" s="93" t="s">
        <v>672</v>
      </c>
      <c r="H3237" s="94" t="n">
        <v>0.169</v>
      </c>
      <c r="I3237" s="95" t="n">
        <f aca="false">SUMIFS(J:J,A:A,"Composição",B:B,$B3237)</f>
        <v>26.14</v>
      </c>
      <c r="J3237" s="95" t="n">
        <f aca="false">TRUNC(H3237*I3237,2)</f>
        <v>4.41</v>
      </c>
      <c r="L3237" s="63" t="n">
        <f aca="false">IF(AND(A3238&lt;&gt;"",A3237=""),L3236+1,L3236)</f>
        <v>319</v>
      </c>
      <c r="M3237" s="80" t="n">
        <f aca="false">IF(OR(A3237="Insumo",A3237="Composição Auxiliar"),J3237,"")</f>
        <v>4.41</v>
      </c>
      <c r="N3237" s="81" t="str">
        <f aca="false">IF(E3237="Mão de Obra",J3237,"")</f>
        <v/>
      </c>
      <c r="O3237" s="81" t="n">
        <f aca="false">IF(N3237&lt;&gt;"","",M3237)</f>
        <v>4.41</v>
      </c>
      <c r="P3237" s="82" t="str">
        <f aca="false">IF(A3237="Composição",B3237,"")</f>
        <v/>
      </c>
      <c r="Q3237" s="81" t="str">
        <f aca="false">IF(P3237&lt;&gt;"",SUMIF(L3237:L3237,L3237,N3237:N3237),"")</f>
        <v/>
      </c>
      <c r="R3237" s="81" t="str">
        <f aca="false">IF(P3237&lt;&gt;"",SUMIF(L3237:L3237,L3237,O3237:O3237),"")</f>
        <v/>
      </c>
    </row>
    <row r="3238" customFormat="false" ht="25.5" hidden="false" customHeight="false" outlineLevel="0" collapsed="false">
      <c r="A3238" s="96" t="s">
        <v>679</v>
      </c>
      <c r="B3238" s="97" t="s">
        <v>1901</v>
      </c>
      <c r="C3238" s="96" t="str">
        <f aca="false">VLOOKUP(B3238,INSUMOS!$A:$I,2,0)</f>
        <v>SINAPI</v>
      </c>
      <c r="D3238" s="96" t="str">
        <f aca="false">VLOOKUP(B3238,INSUMOS!$A:$I,3,0)</f>
        <v>CAIXA DE PASSAGEM, EM PVC, DE 4" X 4", PARA ELETRODUTO FLEXIVEL CORRUGADO</v>
      </c>
      <c r="E3238" s="98" t="str">
        <f aca="false">VLOOKUP(B3238,INSUMOS!$A:$I,4,0)</f>
        <v>Material</v>
      </c>
      <c r="F3238" s="98"/>
      <c r="G3238" s="99" t="str">
        <f aca="false">VLOOKUP(B3238,INSUMOS!$A:$I,5,0)</f>
        <v>UN</v>
      </c>
      <c r="H3238" s="100" t="n">
        <v>1</v>
      </c>
      <c r="I3238" s="101" t="n">
        <f aca="false">VLOOKUP(B3238,INSUMOS!$A:$I,8,0)</f>
        <v>4.34</v>
      </c>
      <c r="J3238" s="101" t="n">
        <f aca="false">TRUNC(H3238*I3238,2)</f>
        <v>4.34</v>
      </c>
      <c r="L3238" s="63" t="n">
        <f aca="false">IF(AND(A3239&lt;&gt;"",A3238=""),L3237+1,L3237)</f>
        <v>319</v>
      </c>
      <c r="M3238" s="80" t="n">
        <f aca="false">IF(OR(A3238="Insumo",A3238="Composição Auxiliar"),J3238,"")</f>
        <v>4.34</v>
      </c>
      <c r="N3238" s="81" t="str">
        <f aca="false">IF(E3238="Mão de Obra",J3238,"")</f>
        <v/>
      </c>
      <c r="O3238" s="81" t="n">
        <f aca="false">IF(N3238&lt;&gt;"","",M3238)</f>
        <v>4.34</v>
      </c>
      <c r="P3238" s="82" t="str">
        <f aca="false">IF(A3238="Composição",B3238,"")</f>
        <v/>
      </c>
      <c r="Q3238" s="81" t="str">
        <f aca="false">IF(P3238&lt;&gt;"",SUMIF(L3238:L3238,L3238,N3238:N3238),"")</f>
        <v/>
      </c>
      <c r="R3238" s="81" t="str">
        <f aca="false">IF(P3238&lt;&gt;"",SUMIF(L3238:L3238,L3238,O3238:O3238),"")</f>
        <v/>
      </c>
    </row>
    <row r="3239" customFormat="false" ht="14.25" hidden="false" customHeight="false" outlineLevel="0" collapsed="false">
      <c r="A3239" s="102"/>
      <c r="B3239" s="102"/>
      <c r="C3239" s="102"/>
      <c r="D3239" s="102"/>
      <c r="E3239" s="102"/>
      <c r="F3239" s="103"/>
      <c r="G3239" s="102"/>
      <c r="H3239" s="103"/>
      <c r="I3239" s="102"/>
      <c r="J3239" s="103"/>
      <c r="L3239" s="63" t="n">
        <f aca="false">IF(AND(A3240&lt;&gt;"",A3239=""),L3238+1,L3238)</f>
        <v>319</v>
      </c>
      <c r="M3239" s="80" t="str">
        <f aca="false">IF(OR(A3239="Insumo",A3239="Composição Auxiliar"),J3239,"")</f>
        <v/>
      </c>
      <c r="N3239" s="81" t="str">
        <f aca="false">IF(E3239="Mão de Obra",J3239,"")</f>
        <v/>
      </c>
      <c r="O3239" s="81" t="str">
        <f aca="false">IF(N3239&lt;&gt;"","",M3239)</f>
        <v/>
      </c>
      <c r="P3239" s="82" t="str">
        <f aca="false">IF(A3239="Composição",B3239,"")</f>
        <v/>
      </c>
      <c r="Q3239" s="81" t="str">
        <f aca="false">IF(P3239&lt;&gt;"",SUMIF(L3239:L3239,L3239,N3239:N3239),"")</f>
        <v/>
      </c>
      <c r="R3239" s="81" t="str">
        <f aca="false">IF(P3239&lt;&gt;"",SUMIF(L3239:L3239,L3239,O3239:O3239),"")</f>
        <v/>
      </c>
    </row>
    <row r="3240" customFormat="false" ht="15" hidden="false" customHeight="false" outlineLevel="0" collapsed="false">
      <c r="A3240" s="102"/>
      <c r="B3240" s="102"/>
      <c r="C3240" s="102"/>
      <c r="D3240" s="102"/>
      <c r="E3240" s="102"/>
      <c r="F3240" s="103"/>
      <c r="G3240" s="102"/>
      <c r="H3240" s="104"/>
      <c r="I3240" s="104"/>
      <c r="J3240" s="103"/>
      <c r="L3240" s="63" t="n">
        <f aca="false">IF(AND(A3241&lt;&gt;"",A3240=""),L3239+1,L3239)</f>
        <v>319</v>
      </c>
      <c r="M3240" s="80" t="str">
        <f aca="false">IF(OR(A3240="Insumo",A3240="Composição Auxiliar"),J3240,"")</f>
        <v/>
      </c>
      <c r="N3240" s="81" t="str">
        <f aca="false">IF(E3240="Mão de Obra",J3240,"")</f>
        <v/>
      </c>
      <c r="O3240" s="81" t="str">
        <f aca="false">IF(N3240&lt;&gt;"","",M3240)</f>
        <v/>
      </c>
      <c r="P3240" s="82" t="str">
        <f aca="false">IF(A3240="Composição",B3240,"")</f>
        <v/>
      </c>
      <c r="Q3240" s="81" t="str">
        <f aca="false">IF(P3240&lt;&gt;"",SUMIF(L3240:L3240,L3240,N3240:N3240),"")</f>
        <v/>
      </c>
      <c r="R3240" s="81" t="str">
        <f aca="false">IF(P3240&lt;&gt;"",SUMIF(L3240:L3240,L3240,O3240:O3240),"")</f>
        <v/>
      </c>
    </row>
    <row r="3241" customFormat="false" ht="15" hidden="false" customHeight="false" outlineLevel="0" collapsed="false">
      <c r="A3241" s="108"/>
      <c r="B3241" s="108"/>
      <c r="C3241" s="108"/>
      <c r="D3241" s="108"/>
      <c r="E3241" s="108"/>
      <c r="F3241" s="108"/>
      <c r="G3241" s="108"/>
      <c r="H3241" s="108"/>
      <c r="I3241" s="108"/>
      <c r="J3241" s="108"/>
      <c r="L3241" s="63" t="n">
        <f aca="false">IF(AND(A3242&lt;&gt;"",A3241=""),L3240+1,L3240)</f>
        <v>319</v>
      </c>
      <c r="M3241" s="80" t="str">
        <f aca="false">IF(OR(A3241="Insumo",A3241="Composição Auxiliar"),J3241,"")</f>
        <v/>
      </c>
      <c r="N3241" s="81" t="str">
        <f aca="false">IF(E3241="Mão de Obra",J3241,"")</f>
        <v/>
      </c>
      <c r="O3241" s="81" t="str">
        <f aca="false">IF(N3241&lt;&gt;"","",M3241)</f>
        <v/>
      </c>
      <c r="P3241" s="82" t="str">
        <f aca="false">IF(A3241="Composição",B3241,"")</f>
        <v/>
      </c>
      <c r="Q3241" s="81" t="str">
        <f aca="false">IF(P3241&lt;&gt;"",SUMIF(L3241:L3241,L3241,N3241:N3241),"")</f>
        <v/>
      </c>
      <c r="R3241" s="81" t="str">
        <f aca="false">IF(P3241&lt;&gt;"",SUMIF(L3241:L3241,L3241,O3241:O3241),"")</f>
        <v/>
      </c>
    </row>
    <row r="3242" customFormat="false" ht="15" hidden="false" customHeight="true" outlineLevel="0" collapsed="false">
      <c r="A3242" s="83"/>
      <c r="B3242" s="84" t="s">
        <v>655</v>
      </c>
      <c r="C3242" s="83" t="s">
        <v>656</v>
      </c>
      <c r="D3242" s="83" t="s">
        <v>657</v>
      </c>
      <c r="E3242" s="83" t="s">
        <v>658</v>
      </c>
      <c r="F3242" s="83"/>
      <c r="G3242" s="85" t="s">
        <v>659</v>
      </c>
      <c r="H3242" s="84" t="s">
        <v>660</v>
      </c>
      <c r="I3242" s="84" t="s">
        <v>661</v>
      </c>
      <c r="J3242" s="84" t="s">
        <v>662</v>
      </c>
      <c r="L3242" s="63" t="n">
        <f aca="false">IF(AND(A3243&lt;&gt;"",A3242=""),L3241+1,L3241)</f>
        <v>320</v>
      </c>
      <c r="M3242" s="80" t="str">
        <f aca="false">IF(OR(A3242="Insumo",A3242="Composição Auxiliar"),J3242,"")</f>
        <v/>
      </c>
      <c r="N3242" s="81" t="str">
        <f aca="false">IF(E3242="Mão de Obra",J3242,"")</f>
        <v/>
      </c>
      <c r="O3242" s="81" t="str">
        <f aca="false">IF(N3242&lt;&gt;"","",M3242)</f>
        <v/>
      </c>
      <c r="P3242" s="82" t="str">
        <f aca="false">IF(A3242="Composição",B3242,"")</f>
        <v/>
      </c>
      <c r="Q3242" s="81" t="str">
        <f aca="false">IF(P3242&lt;&gt;"",SUMIF(L3242:L3242,L3242,N3242:N3242),"")</f>
        <v/>
      </c>
      <c r="R3242" s="81" t="str">
        <f aca="false">IF(P3242&lt;&gt;"",SUMIF(L3242:L3242,L3242,O3242:O3242),"")</f>
        <v/>
      </c>
    </row>
    <row r="3243" customFormat="false" ht="14.25" hidden="false" customHeight="true" outlineLevel="0" collapsed="false">
      <c r="A3243" s="86" t="s">
        <v>663</v>
      </c>
      <c r="B3243" s="87" t="s">
        <v>1902</v>
      </c>
      <c r="C3243" s="86" t="s">
        <v>664</v>
      </c>
      <c r="D3243" s="86" t="s">
        <v>1903</v>
      </c>
      <c r="E3243" s="86" t="s">
        <v>671</v>
      </c>
      <c r="F3243" s="86"/>
      <c r="G3243" s="88" t="s">
        <v>672</v>
      </c>
      <c r="H3243" s="89" t="n">
        <v>1</v>
      </c>
      <c r="I3243" s="90" t="n">
        <f aca="false">SUMIF(L:L,$L3243,M:M)</f>
        <v>21.8</v>
      </c>
      <c r="J3243" s="90" t="n">
        <f aca="false">TRUNC(H3243*I3243,2)</f>
        <v>21.8</v>
      </c>
      <c r="L3243" s="63" t="n">
        <f aca="false">IF(AND(A3244&lt;&gt;"",A3243=""),L3242+1,L3242)</f>
        <v>320</v>
      </c>
      <c r="M3243" s="80" t="str">
        <f aca="false">IF(OR(A3243="Insumo",A3243="Composição Auxiliar"),J3243,"")</f>
        <v/>
      </c>
      <c r="N3243" s="81" t="str">
        <f aca="false">IF(E3243="Mão de Obra",J3243,"")</f>
        <v/>
      </c>
      <c r="O3243" s="81" t="str">
        <f aca="false">IF(N3243&lt;&gt;"","",M3243)</f>
        <v/>
      </c>
      <c r="P3243" s="82" t="str">
        <f aca="false">IF(A3243="Composição",B3243,"")</f>
        <v> 88260 </v>
      </c>
      <c r="Q3243" s="81" t="n">
        <f aca="false">IF(P3243&lt;&gt;"",SUMIF(L3243:L3243,L3243,N3243:N3243),"")</f>
        <v>0</v>
      </c>
      <c r="R3243" s="81" t="n">
        <f aca="false">IF(P3243&lt;&gt;"",SUMIF(L3243:L3243,L3243,O3243:O3243),"")</f>
        <v>0</v>
      </c>
    </row>
    <row r="3244" customFormat="false" ht="25.5" hidden="false" customHeight="true" outlineLevel="0" collapsed="false">
      <c r="A3244" s="91" t="s">
        <v>668</v>
      </c>
      <c r="B3244" s="92" t="s">
        <v>1904</v>
      </c>
      <c r="C3244" s="91" t="s">
        <v>664</v>
      </c>
      <c r="D3244" s="91" t="s">
        <v>1905</v>
      </c>
      <c r="E3244" s="91" t="s">
        <v>671</v>
      </c>
      <c r="F3244" s="91"/>
      <c r="G3244" s="93" t="s">
        <v>672</v>
      </c>
      <c r="H3244" s="94" t="n">
        <v>1</v>
      </c>
      <c r="I3244" s="95" t="n">
        <f aca="false">SUMIFS(J:J,A:A,"Composição",B:B,$B3244)</f>
        <v>0.19</v>
      </c>
      <c r="J3244" s="95" t="n">
        <f aca="false">TRUNC(H3244*I3244,2)</f>
        <v>0.19</v>
      </c>
      <c r="L3244" s="63" t="n">
        <f aca="false">IF(AND(A3245&lt;&gt;"",A3244=""),L3243+1,L3243)</f>
        <v>320</v>
      </c>
      <c r="M3244" s="80" t="n">
        <f aca="false">IF(OR(A3244="Insumo",A3244="Composição Auxiliar"),J3244,"")</f>
        <v>0.19</v>
      </c>
      <c r="N3244" s="81" t="str">
        <f aca="false">IF(E3244="Mão de Obra",J3244,"")</f>
        <v/>
      </c>
      <c r="O3244" s="81" t="n">
        <f aca="false">IF(N3244&lt;&gt;"","",M3244)</f>
        <v>0.19</v>
      </c>
      <c r="P3244" s="82" t="str">
        <f aca="false">IF(A3244="Composição",B3244,"")</f>
        <v/>
      </c>
      <c r="Q3244" s="81" t="str">
        <f aca="false">IF(P3244&lt;&gt;"",SUMIF(L3244:L3244,L3244,N3244:N3244),"")</f>
        <v/>
      </c>
      <c r="R3244" s="81" t="str">
        <f aca="false">IF(P3244&lt;&gt;"",SUMIF(L3244:L3244,L3244,O3244:O3244),"")</f>
        <v/>
      </c>
    </row>
    <row r="3245" customFormat="false" ht="25.5" hidden="false" customHeight="false" outlineLevel="0" collapsed="false">
      <c r="A3245" s="96" t="s">
        <v>679</v>
      </c>
      <c r="B3245" s="97" t="s">
        <v>1781</v>
      </c>
      <c r="C3245" s="96" t="str">
        <f aca="false">VLOOKUP(B3245,INSUMOS!$A:$I,2,0)</f>
        <v>SINAPI</v>
      </c>
      <c r="D3245" s="96" t="str">
        <f aca="false">VLOOKUP(B3245,INSUMOS!$A:$I,3,0)</f>
        <v>EXAMES - HORISTA (COLETADO CAIXA - ENCARGOS COMPLEMENTARES)</v>
      </c>
      <c r="E3245" s="98" t="str">
        <f aca="false">VLOOKUP(B3245,INSUMOS!$A:$I,4,0)</f>
        <v>Outros</v>
      </c>
      <c r="F3245" s="98"/>
      <c r="G3245" s="99" t="str">
        <f aca="false">VLOOKUP(B3245,INSUMOS!$A:$I,5,0)</f>
        <v>H</v>
      </c>
      <c r="H3245" s="100" t="n">
        <v>1</v>
      </c>
      <c r="I3245" s="101" t="n">
        <f aca="false">VLOOKUP(B3245,INSUMOS!$A:$I,8,0)</f>
        <v>1.14</v>
      </c>
      <c r="J3245" s="101" t="n">
        <f aca="false">TRUNC(H3245*I3245,2)</f>
        <v>1.14</v>
      </c>
      <c r="L3245" s="63" t="n">
        <f aca="false">IF(AND(A3246&lt;&gt;"",A3245=""),L3244+1,L3244)</f>
        <v>320</v>
      </c>
      <c r="M3245" s="80" t="n">
        <f aca="false">IF(OR(A3245="Insumo",A3245="Composição Auxiliar"),J3245,"")</f>
        <v>1.14</v>
      </c>
      <c r="N3245" s="81" t="str">
        <f aca="false">IF(E3245="Mão de Obra",J3245,"")</f>
        <v/>
      </c>
      <c r="O3245" s="81" t="n">
        <f aca="false">IF(N3245&lt;&gt;"","",M3245)</f>
        <v>1.14</v>
      </c>
      <c r="P3245" s="82" t="str">
        <f aca="false">IF(A3245="Composição",B3245,"")</f>
        <v/>
      </c>
      <c r="Q3245" s="81" t="str">
        <f aca="false">IF(P3245&lt;&gt;"",SUMIF(L3245:L3245,L3245,N3245:N3245),"")</f>
        <v/>
      </c>
      <c r="R3245" s="81" t="str">
        <f aca="false">IF(P3245&lt;&gt;"",SUMIF(L3245:L3245,L3245,O3245:O3245),"")</f>
        <v/>
      </c>
    </row>
    <row r="3246" customFormat="false" ht="25.5" hidden="false" customHeight="false" outlineLevel="0" collapsed="false">
      <c r="A3246" s="96" t="s">
        <v>679</v>
      </c>
      <c r="B3246" s="97" t="s">
        <v>1775</v>
      </c>
      <c r="C3246" s="96" t="str">
        <f aca="false">VLOOKUP(B3246,INSUMOS!$A:$I,2,0)</f>
        <v>SINAPI</v>
      </c>
      <c r="D3246" s="96" t="str">
        <f aca="false">VLOOKUP(B3246,INSUMOS!$A:$I,3,0)</f>
        <v>TRANSPORTE - HORISTA (COLETADO CAIXA - ENCARGOS COMPLEMENTARES)</v>
      </c>
      <c r="E3246" s="98" t="str">
        <f aca="false">VLOOKUP(B3246,INSUMOS!$A:$I,4,0)</f>
        <v>Serviços</v>
      </c>
      <c r="F3246" s="98"/>
      <c r="G3246" s="99" t="str">
        <f aca="false">VLOOKUP(B3246,INSUMOS!$A:$I,5,0)</f>
        <v>H</v>
      </c>
      <c r="H3246" s="100" t="n">
        <v>1</v>
      </c>
      <c r="I3246" s="101" t="n">
        <f aca="false">VLOOKUP(B3246,INSUMOS!$A:$I,8,0)</f>
        <v>0.96</v>
      </c>
      <c r="J3246" s="101" t="n">
        <f aca="false">TRUNC(H3246*I3246,2)</f>
        <v>0.96</v>
      </c>
      <c r="L3246" s="63" t="n">
        <f aca="false">IF(AND(A3247&lt;&gt;"",A3246=""),L3245+1,L3245)</f>
        <v>320</v>
      </c>
      <c r="M3246" s="80" t="n">
        <f aca="false">IF(OR(A3246="Insumo",A3246="Composição Auxiliar"),J3246,"")</f>
        <v>0.96</v>
      </c>
      <c r="N3246" s="81" t="str">
        <f aca="false">IF(E3246="Mão de Obra",J3246,"")</f>
        <v/>
      </c>
      <c r="O3246" s="81" t="n">
        <f aca="false">IF(N3246&lt;&gt;"","",M3246)</f>
        <v>0.96</v>
      </c>
      <c r="P3246" s="82" t="str">
        <f aca="false">IF(A3246="Composição",B3246,"")</f>
        <v/>
      </c>
      <c r="Q3246" s="81" t="str">
        <f aca="false">IF(P3246&lt;&gt;"",SUMIF(L3246:L3246,L3246,N3246:N3246),"")</f>
        <v/>
      </c>
      <c r="R3246" s="81" t="str">
        <f aca="false">IF(P3246&lt;&gt;"",SUMIF(L3246:L3246,L3246,O3246:O3246),"")</f>
        <v/>
      </c>
    </row>
    <row r="3247" customFormat="false" ht="25.5" hidden="false" customHeight="false" outlineLevel="0" collapsed="false">
      <c r="A3247" s="96" t="s">
        <v>679</v>
      </c>
      <c r="B3247" s="97" t="s">
        <v>1777</v>
      </c>
      <c r="C3247" s="96" t="str">
        <f aca="false">VLOOKUP(B3247,INSUMOS!$A:$I,2,0)</f>
        <v>SINAPI</v>
      </c>
      <c r="D3247" s="96" t="str">
        <f aca="false">VLOOKUP(B3247,INSUMOS!$A:$I,3,0)</f>
        <v>EPI - FAMILIA PEDREIRO - HORISTA (ENCARGOS COMPLEMENTARES - COLETADO CAIXA)</v>
      </c>
      <c r="E3247" s="98" t="str">
        <f aca="false">VLOOKUP(B3247,INSUMOS!$A:$I,4,0)</f>
        <v>Equipamento</v>
      </c>
      <c r="F3247" s="98"/>
      <c r="G3247" s="99" t="str">
        <f aca="false">VLOOKUP(B3247,INSUMOS!$A:$I,5,0)</f>
        <v>H</v>
      </c>
      <c r="H3247" s="100" t="n">
        <v>1</v>
      </c>
      <c r="I3247" s="101" t="n">
        <f aca="false">VLOOKUP(B3247,INSUMOS!$A:$I,8,0)</f>
        <v>1.17</v>
      </c>
      <c r="J3247" s="101" t="n">
        <f aca="false">TRUNC(H3247*I3247,2)</f>
        <v>1.17</v>
      </c>
      <c r="L3247" s="63" t="n">
        <f aca="false">IF(AND(A3248&lt;&gt;"",A3247=""),L3246+1,L3246)</f>
        <v>320</v>
      </c>
      <c r="M3247" s="80" t="n">
        <f aca="false">IF(OR(A3247="Insumo",A3247="Composição Auxiliar"),J3247,"")</f>
        <v>1.17</v>
      </c>
      <c r="N3247" s="81" t="str">
        <f aca="false">IF(E3247="Mão de Obra",J3247,"")</f>
        <v/>
      </c>
      <c r="O3247" s="81" t="n">
        <f aca="false">IF(N3247&lt;&gt;"","",M3247)</f>
        <v>1.17</v>
      </c>
      <c r="P3247" s="82" t="str">
        <f aca="false">IF(A3247="Composição",B3247,"")</f>
        <v/>
      </c>
      <c r="Q3247" s="81" t="str">
        <f aca="false">IF(P3247&lt;&gt;"",SUMIF(L3247:L3247,L3247,N3247:N3247),"")</f>
        <v/>
      </c>
      <c r="R3247" s="81" t="str">
        <f aca="false">IF(P3247&lt;&gt;"",SUMIF(L3247:L3247,L3247,O3247:O3247),"")</f>
        <v/>
      </c>
    </row>
    <row r="3248" customFormat="false" ht="25.5" hidden="false" customHeight="false" outlineLevel="0" collapsed="false">
      <c r="A3248" s="96" t="s">
        <v>679</v>
      </c>
      <c r="B3248" s="97" t="s">
        <v>1776</v>
      </c>
      <c r="C3248" s="96" t="str">
        <f aca="false">VLOOKUP(B3248,INSUMOS!$A:$I,2,0)</f>
        <v>SINAPI</v>
      </c>
      <c r="D3248" s="96" t="str">
        <f aca="false">VLOOKUP(B3248,INSUMOS!$A:$I,3,0)</f>
        <v>ALIMENTACAO - HORISTA (COLETADO CAIXA - ENCARGOS COMPLEMENTARES)</v>
      </c>
      <c r="E3248" s="98" t="str">
        <f aca="false">VLOOKUP(B3248,INSUMOS!$A:$I,4,0)</f>
        <v>Outros</v>
      </c>
      <c r="F3248" s="98"/>
      <c r="G3248" s="99" t="str">
        <f aca="false">VLOOKUP(B3248,INSUMOS!$A:$I,5,0)</f>
        <v>H</v>
      </c>
      <c r="H3248" s="100" t="n">
        <v>1</v>
      </c>
      <c r="I3248" s="101" t="n">
        <f aca="false">VLOOKUP(B3248,INSUMOS!$A:$I,8,0)</f>
        <v>1.45</v>
      </c>
      <c r="J3248" s="101" t="n">
        <f aca="false">TRUNC(H3248*I3248,2)</f>
        <v>1.45</v>
      </c>
      <c r="L3248" s="63" t="n">
        <f aca="false">IF(AND(A3249&lt;&gt;"",A3248=""),L3247+1,L3247)</f>
        <v>320</v>
      </c>
      <c r="M3248" s="80" t="n">
        <f aca="false">IF(OR(A3248="Insumo",A3248="Composição Auxiliar"),J3248,"")</f>
        <v>1.45</v>
      </c>
      <c r="N3248" s="81" t="str">
        <f aca="false">IF(E3248="Mão de Obra",J3248,"")</f>
        <v/>
      </c>
      <c r="O3248" s="81" t="n">
        <f aca="false">IF(N3248&lt;&gt;"","",M3248)</f>
        <v>1.45</v>
      </c>
      <c r="P3248" s="82" t="str">
        <f aca="false">IF(A3248="Composição",B3248,"")</f>
        <v/>
      </c>
      <c r="Q3248" s="81" t="str">
        <f aca="false">IF(P3248&lt;&gt;"",SUMIF(L3248:L3248,L3248,N3248:N3248),"")</f>
        <v/>
      </c>
      <c r="R3248" s="81" t="str">
        <f aca="false">IF(P3248&lt;&gt;"",SUMIF(L3248:L3248,L3248,O3248:O3248),"")</f>
        <v/>
      </c>
    </row>
    <row r="3249" customFormat="false" ht="25.5" hidden="false" customHeight="false" outlineLevel="0" collapsed="false">
      <c r="A3249" s="96" t="s">
        <v>679</v>
      </c>
      <c r="B3249" s="97" t="s">
        <v>1780</v>
      </c>
      <c r="C3249" s="96" t="str">
        <f aca="false">VLOOKUP(B3249,INSUMOS!$A:$I,2,0)</f>
        <v>SINAPI</v>
      </c>
      <c r="D3249" s="96" t="str">
        <f aca="false">VLOOKUP(B3249,INSUMOS!$A:$I,3,0)</f>
        <v>FERRAMENTAS - FAMILIA PEDREIRO - HORISTA (ENCARGOS COMPLEMENTARES - COLETADO CAIXA)</v>
      </c>
      <c r="E3249" s="98" t="str">
        <f aca="false">VLOOKUP(B3249,INSUMOS!$A:$I,4,0)</f>
        <v>Equipamento</v>
      </c>
      <c r="F3249" s="98"/>
      <c r="G3249" s="99" t="str">
        <f aca="false">VLOOKUP(B3249,INSUMOS!$A:$I,5,0)</f>
        <v>H</v>
      </c>
      <c r="H3249" s="100" t="n">
        <v>1</v>
      </c>
      <c r="I3249" s="101" t="n">
        <f aca="false">VLOOKUP(B3249,INSUMOS!$A:$I,8,0)</f>
        <v>0.84</v>
      </c>
      <c r="J3249" s="101" t="n">
        <f aca="false">TRUNC(H3249*I3249,2)</f>
        <v>0.84</v>
      </c>
      <c r="L3249" s="63" t="n">
        <f aca="false">IF(AND(A3250&lt;&gt;"",A3249=""),L3248+1,L3248)</f>
        <v>320</v>
      </c>
      <c r="M3249" s="80" t="n">
        <f aca="false">IF(OR(A3249="Insumo",A3249="Composição Auxiliar"),J3249,"")</f>
        <v>0.84</v>
      </c>
      <c r="N3249" s="81" t="str">
        <f aca="false">IF(E3249="Mão de Obra",J3249,"")</f>
        <v/>
      </c>
      <c r="O3249" s="81" t="n">
        <f aca="false">IF(N3249&lt;&gt;"","",M3249)</f>
        <v>0.84</v>
      </c>
      <c r="P3249" s="82" t="str">
        <f aca="false">IF(A3249="Composição",B3249,"")</f>
        <v/>
      </c>
      <c r="Q3249" s="81" t="str">
        <f aca="false">IF(P3249&lt;&gt;"",SUMIF(L3249:L3249,L3249,N3249:N3249),"")</f>
        <v/>
      </c>
      <c r="R3249" s="81" t="str">
        <f aca="false">IF(P3249&lt;&gt;"",SUMIF(L3249:L3249,L3249,O3249:O3249),"")</f>
        <v/>
      </c>
    </row>
    <row r="3250" customFormat="false" ht="14.25" hidden="false" customHeight="false" outlineLevel="0" collapsed="false">
      <c r="A3250" s="96" t="s">
        <v>679</v>
      </c>
      <c r="B3250" s="97" t="s">
        <v>1906</v>
      </c>
      <c r="C3250" s="96" t="str">
        <f aca="false">VLOOKUP(B3250,INSUMOS!$A:$I,2,0)</f>
        <v>SINAPI</v>
      </c>
      <c r="D3250" s="96" t="str">
        <f aca="false">VLOOKUP(B3250,INSUMOS!$A:$I,3,0)</f>
        <v>CALCETEIRO (HORISTA)</v>
      </c>
      <c r="E3250" s="98" t="str">
        <f aca="false">VLOOKUP(B3250,INSUMOS!$A:$I,4,0)</f>
        <v>Mão de Obra</v>
      </c>
      <c r="F3250" s="98"/>
      <c r="G3250" s="99" t="str">
        <f aca="false">VLOOKUP(B3250,INSUMOS!$A:$I,5,0)</f>
        <v>H</v>
      </c>
      <c r="H3250" s="100" t="n">
        <v>1</v>
      </c>
      <c r="I3250" s="101" t="n">
        <f aca="false">VLOOKUP(B3250,INSUMOS!$A:$I,8,0)</f>
        <v>15.98</v>
      </c>
      <c r="J3250" s="101" t="n">
        <f aca="false">TRUNC(H3250*I3250,2)</f>
        <v>15.98</v>
      </c>
      <c r="L3250" s="63" t="n">
        <f aca="false">IF(AND(A3251&lt;&gt;"",A3250=""),L3249+1,L3249)</f>
        <v>320</v>
      </c>
      <c r="M3250" s="80" t="n">
        <f aca="false">IF(OR(A3250="Insumo",A3250="Composição Auxiliar"),J3250,"")</f>
        <v>15.98</v>
      </c>
      <c r="N3250" s="81" t="n">
        <f aca="false">IF(E3250="Mão de Obra",J3250,"")</f>
        <v>15.98</v>
      </c>
      <c r="O3250" s="81" t="str">
        <f aca="false">IF(N3250&lt;&gt;"","",M3250)</f>
        <v/>
      </c>
      <c r="P3250" s="82" t="str">
        <f aca="false">IF(A3250="Composição",B3250,"")</f>
        <v/>
      </c>
      <c r="Q3250" s="81" t="str">
        <f aca="false">IF(P3250&lt;&gt;"",SUMIF(L3250:L3250,L3250,N3250:N3250),"")</f>
        <v/>
      </c>
      <c r="R3250" s="81" t="str">
        <f aca="false">IF(P3250&lt;&gt;"",SUMIF(L3250:L3250,L3250,O3250:O3250),"")</f>
        <v/>
      </c>
    </row>
    <row r="3251" customFormat="false" ht="25.5" hidden="false" customHeight="false" outlineLevel="0" collapsed="false">
      <c r="A3251" s="96" t="s">
        <v>679</v>
      </c>
      <c r="B3251" s="97" t="s">
        <v>1778</v>
      </c>
      <c r="C3251" s="96" t="str">
        <f aca="false">VLOOKUP(B3251,INSUMOS!$A:$I,2,0)</f>
        <v>SINAPI</v>
      </c>
      <c r="D3251" s="96" t="str">
        <f aca="false">VLOOKUP(B3251,INSUMOS!$A:$I,3,0)</f>
        <v>SEGURO - HORISTA (COLETADO CAIXA - ENCARGOS COMPLEMENTARES)</v>
      </c>
      <c r="E3251" s="98" t="str">
        <f aca="false">VLOOKUP(B3251,INSUMOS!$A:$I,4,0)</f>
        <v>Taxas</v>
      </c>
      <c r="F3251" s="98"/>
      <c r="G3251" s="99" t="str">
        <f aca="false">VLOOKUP(B3251,INSUMOS!$A:$I,5,0)</f>
        <v>H</v>
      </c>
      <c r="H3251" s="100" t="n">
        <v>1</v>
      </c>
      <c r="I3251" s="101" t="n">
        <f aca="false">VLOOKUP(B3251,INSUMOS!$A:$I,8,0)</f>
        <v>0.07</v>
      </c>
      <c r="J3251" s="101" t="n">
        <f aca="false">TRUNC(H3251*I3251,2)</f>
        <v>0.07</v>
      </c>
      <c r="L3251" s="63" t="n">
        <f aca="false">IF(AND(A3252&lt;&gt;"",A3251=""),L3250+1,L3250)</f>
        <v>320</v>
      </c>
      <c r="M3251" s="80" t="n">
        <f aca="false">IF(OR(A3251="Insumo",A3251="Composição Auxiliar"),J3251,"")</f>
        <v>0.07</v>
      </c>
      <c r="N3251" s="81" t="str">
        <f aca="false">IF(E3251="Mão de Obra",J3251,"")</f>
        <v/>
      </c>
      <c r="O3251" s="81" t="n">
        <f aca="false">IF(N3251&lt;&gt;"","",M3251)</f>
        <v>0.07</v>
      </c>
      <c r="P3251" s="82" t="str">
        <f aca="false">IF(A3251="Composição",B3251,"")</f>
        <v/>
      </c>
      <c r="Q3251" s="81" t="str">
        <f aca="false">IF(P3251&lt;&gt;"",SUMIF(L3251:L3251,L3251,N3251:N3251),"")</f>
        <v/>
      </c>
      <c r="R3251" s="81" t="str">
        <f aca="false">IF(P3251&lt;&gt;"",SUMIF(L3251:L3251,L3251,O3251:O3251),"")</f>
        <v/>
      </c>
    </row>
    <row r="3252" customFormat="false" ht="14.25" hidden="false" customHeight="false" outlineLevel="0" collapsed="false">
      <c r="A3252" s="102"/>
      <c r="B3252" s="102"/>
      <c r="C3252" s="102"/>
      <c r="D3252" s="102"/>
      <c r="E3252" s="102"/>
      <c r="F3252" s="103"/>
      <c r="G3252" s="102"/>
      <c r="H3252" s="103"/>
      <c r="I3252" s="102"/>
      <c r="J3252" s="103"/>
      <c r="L3252" s="63" t="n">
        <f aca="false">IF(AND(A3253&lt;&gt;"",A3252=""),L3251+1,L3251)</f>
        <v>320</v>
      </c>
      <c r="M3252" s="80" t="str">
        <f aca="false">IF(OR(A3252="Insumo",A3252="Composição Auxiliar"),J3252,"")</f>
        <v/>
      </c>
      <c r="N3252" s="81" t="str">
        <f aca="false">IF(E3252="Mão de Obra",J3252,"")</f>
        <v/>
      </c>
      <c r="O3252" s="81" t="str">
        <f aca="false">IF(N3252&lt;&gt;"","",M3252)</f>
        <v/>
      </c>
      <c r="P3252" s="82" t="str">
        <f aca="false">IF(A3252="Composição",B3252,"")</f>
        <v/>
      </c>
      <c r="Q3252" s="81" t="str">
        <f aca="false">IF(P3252&lt;&gt;"",SUMIF(L3252:L3252,L3252,N3252:N3252),"")</f>
        <v/>
      </c>
      <c r="R3252" s="81" t="str">
        <f aca="false">IF(P3252&lt;&gt;"",SUMIF(L3252:L3252,L3252,O3252:O3252),"")</f>
        <v/>
      </c>
    </row>
    <row r="3253" customFormat="false" ht="15" hidden="false" customHeight="false" outlineLevel="0" collapsed="false">
      <c r="A3253" s="102"/>
      <c r="B3253" s="102"/>
      <c r="C3253" s="102"/>
      <c r="D3253" s="102"/>
      <c r="E3253" s="102"/>
      <c r="F3253" s="103"/>
      <c r="G3253" s="102"/>
      <c r="H3253" s="104"/>
      <c r="I3253" s="104"/>
      <c r="J3253" s="103"/>
      <c r="L3253" s="63" t="n">
        <f aca="false">IF(AND(A3254&lt;&gt;"",A3253=""),L3252+1,L3252)</f>
        <v>320</v>
      </c>
      <c r="M3253" s="80" t="str">
        <f aca="false">IF(OR(A3253="Insumo",A3253="Composição Auxiliar"),J3253,"")</f>
        <v/>
      </c>
      <c r="N3253" s="81" t="str">
        <f aca="false">IF(E3253="Mão de Obra",J3253,"")</f>
        <v/>
      </c>
      <c r="O3253" s="81" t="str">
        <f aca="false">IF(N3253&lt;&gt;"","",M3253)</f>
        <v/>
      </c>
      <c r="P3253" s="82" t="str">
        <f aca="false">IF(A3253="Composição",B3253,"")</f>
        <v/>
      </c>
      <c r="Q3253" s="81" t="str">
        <f aca="false">IF(P3253&lt;&gt;"",SUMIF(L3253:L3253,L3253,N3253:N3253),"")</f>
        <v/>
      </c>
      <c r="R3253" s="81" t="str">
        <f aca="false">IF(P3253&lt;&gt;"",SUMIF(L3253:L3253,L3253,O3253:O3253),"")</f>
        <v/>
      </c>
    </row>
    <row r="3254" customFormat="false" ht="15" hidden="false" customHeight="false" outlineLevel="0" collapsed="false">
      <c r="A3254" s="108"/>
      <c r="B3254" s="108"/>
      <c r="C3254" s="108"/>
      <c r="D3254" s="108"/>
      <c r="E3254" s="108"/>
      <c r="F3254" s="108"/>
      <c r="G3254" s="108"/>
      <c r="H3254" s="108"/>
      <c r="I3254" s="108"/>
      <c r="J3254" s="108"/>
      <c r="L3254" s="63" t="n">
        <f aca="false">IF(AND(A3255&lt;&gt;"",A3254=""),L3253+1,L3253)</f>
        <v>320</v>
      </c>
      <c r="M3254" s="80" t="str">
        <f aca="false">IF(OR(A3254="Insumo",A3254="Composição Auxiliar"),J3254,"")</f>
        <v/>
      </c>
      <c r="N3254" s="81" t="str">
        <f aca="false">IF(E3254="Mão de Obra",J3254,"")</f>
        <v/>
      </c>
      <c r="O3254" s="81" t="str">
        <f aca="false">IF(N3254&lt;&gt;"","",M3254)</f>
        <v/>
      </c>
      <c r="P3254" s="82" t="str">
        <f aca="false">IF(A3254="Composição",B3254,"")</f>
        <v/>
      </c>
      <c r="Q3254" s="81" t="str">
        <f aca="false">IF(P3254&lt;&gt;"",SUMIF(L3254:L3254,L3254,N3254:N3254),"")</f>
        <v/>
      </c>
      <c r="R3254" s="81" t="str">
        <f aca="false">IF(P3254&lt;&gt;"",SUMIF(L3254:L3254,L3254,O3254:O3254),"")</f>
        <v/>
      </c>
    </row>
    <row r="3255" customFormat="false" ht="15" hidden="false" customHeight="true" outlineLevel="0" collapsed="false">
      <c r="A3255" s="83"/>
      <c r="B3255" s="84" t="s">
        <v>655</v>
      </c>
      <c r="C3255" s="83" t="s">
        <v>656</v>
      </c>
      <c r="D3255" s="83" t="s">
        <v>657</v>
      </c>
      <c r="E3255" s="83" t="s">
        <v>658</v>
      </c>
      <c r="F3255" s="83"/>
      <c r="G3255" s="85" t="s">
        <v>659</v>
      </c>
      <c r="H3255" s="84" t="s">
        <v>660</v>
      </c>
      <c r="I3255" s="84" t="s">
        <v>661</v>
      </c>
      <c r="J3255" s="84" t="s">
        <v>662</v>
      </c>
      <c r="L3255" s="63" t="n">
        <f aca="false">IF(AND(A3256&lt;&gt;"",A3255=""),L3254+1,L3254)</f>
        <v>321</v>
      </c>
      <c r="M3255" s="80" t="str">
        <f aca="false">IF(OR(A3255="Insumo",A3255="Composição Auxiliar"),J3255,"")</f>
        <v/>
      </c>
      <c r="N3255" s="81" t="str">
        <f aca="false">IF(E3255="Mão de Obra",J3255,"")</f>
        <v/>
      </c>
      <c r="O3255" s="81" t="str">
        <f aca="false">IF(N3255&lt;&gt;"","",M3255)</f>
        <v/>
      </c>
      <c r="P3255" s="82" t="str">
        <f aca="false">IF(A3255="Composição",B3255,"")</f>
        <v/>
      </c>
      <c r="Q3255" s="81" t="str">
        <f aca="false">IF(P3255&lt;&gt;"",SUMIF(L3255:L3255,L3255,N3255:N3255),"")</f>
        <v/>
      </c>
      <c r="R3255" s="81" t="str">
        <f aca="false">IF(P3255&lt;&gt;"",SUMIF(L3255:L3255,L3255,O3255:O3255),"")</f>
        <v/>
      </c>
    </row>
    <row r="3256" customFormat="false" ht="51" hidden="false" customHeight="true" outlineLevel="0" collapsed="false">
      <c r="A3256" s="86" t="s">
        <v>663</v>
      </c>
      <c r="B3256" s="87" t="s">
        <v>1907</v>
      </c>
      <c r="C3256" s="86" t="s">
        <v>664</v>
      </c>
      <c r="D3256" s="86" t="s">
        <v>1908</v>
      </c>
      <c r="E3256" s="86" t="s">
        <v>691</v>
      </c>
      <c r="F3256" s="86"/>
      <c r="G3256" s="88" t="s">
        <v>699</v>
      </c>
      <c r="H3256" s="89" t="n">
        <v>1</v>
      </c>
      <c r="I3256" s="90" t="n">
        <f aca="false">SUMIF(L:L,$L3256,M:M)</f>
        <v>54.75</v>
      </c>
      <c r="J3256" s="90" t="n">
        <f aca="false">TRUNC(H3256*I3256,2)</f>
        <v>54.75</v>
      </c>
      <c r="L3256" s="63" t="n">
        <f aca="false">IF(AND(A3257&lt;&gt;"",A3256=""),L3255+1,L3255)</f>
        <v>321</v>
      </c>
      <c r="M3256" s="80" t="str">
        <f aca="false">IF(OR(A3256="Insumo",A3256="Composição Auxiliar"),J3256,"")</f>
        <v/>
      </c>
      <c r="N3256" s="81" t="str">
        <f aca="false">IF(E3256="Mão de Obra",J3256,"")</f>
        <v/>
      </c>
      <c r="O3256" s="81" t="str">
        <f aca="false">IF(N3256&lt;&gt;"","",M3256)</f>
        <v/>
      </c>
      <c r="P3256" s="82" t="str">
        <f aca="false">IF(A3256="Composição",B3256,"")</f>
        <v> 67827 </v>
      </c>
      <c r="Q3256" s="81" t="n">
        <f aca="false">IF(P3256&lt;&gt;"",SUMIF(L3256:L3256,L3256,N3256:N3256),"")</f>
        <v>0</v>
      </c>
      <c r="R3256" s="81" t="n">
        <f aca="false">IF(P3256&lt;&gt;"",SUMIF(L3256:L3256,L3256,O3256:O3256),"")</f>
        <v>0</v>
      </c>
    </row>
    <row r="3257" customFormat="false" ht="38.25" hidden="false" customHeight="true" outlineLevel="0" collapsed="false">
      <c r="A3257" s="91" t="s">
        <v>668</v>
      </c>
      <c r="B3257" s="92" t="s">
        <v>1909</v>
      </c>
      <c r="C3257" s="91" t="s">
        <v>664</v>
      </c>
      <c r="D3257" s="91" t="s">
        <v>1910</v>
      </c>
      <c r="E3257" s="91" t="s">
        <v>691</v>
      </c>
      <c r="F3257" s="91"/>
      <c r="G3257" s="93" t="s">
        <v>672</v>
      </c>
      <c r="H3257" s="94" t="n">
        <v>1</v>
      </c>
      <c r="I3257" s="95" t="n">
        <f aca="false">SUMIFS(J:J,A:A,"Composição",B:B,$B3257)</f>
        <v>4.64</v>
      </c>
      <c r="J3257" s="95" t="n">
        <f aca="false">TRUNC(H3257*I3257,2)</f>
        <v>4.64</v>
      </c>
      <c r="L3257" s="63" t="n">
        <f aca="false">IF(AND(A3258&lt;&gt;"",A3257=""),L3256+1,L3256)</f>
        <v>321</v>
      </c>
      <c r="M3257" s="80" t="n">
        <f aca="false">IF(OR(A3257="Insumo",A3257="Composição Auxiliar"),J3257,"")</f>
        <v>4.64</v>
      </c>
      <c r="N3257" s="81" t="str">
        <f aca="false">IF(E3257="Mão de Obra",J3257,"")</f>
        <v/>
      </c>
      <c r="O3257" s="81" t="n">
        <f aca="false">IF(N3257&lt;&gt;"","",M3257)</f>
        <v>4.64</v>
      </c>
      <c r="P3257" s="82" t="str">
        <f aca="false">IF(A3257="Composição",B3257,"")</f>
        <v/>
      </c>
      <c r="Q3257" s="81" t="str">
        <f aca="false">IF(P3257&lt;&gt;"",SUMIF(L3257:L3257,L3257,N3257:N3257),"")</f>
        <v/>
      </c>
      <c r="R3257" s="81" t="str">
        <f aca="false">IF(P3257&lt;&gt;"",SUMIF(L3257:L3257,L3257,O3257:O3257),"")</f>
        <v/>
      </c>
    </row>
    <row r="3258" customFormat="false" ht="51" hidden="false" customHeight="true" outlineLevel="0" collapsed="false">
      <c r="A3258" s="91" t="s">
        <v>668</v>
      </c>
      <c r="B3258" s="92" t="s">
        <v>1911</v>
      </c>
      <c r="C3258" s="91" t="s">
        <v>664</v>
      </c>
      <c r="D3258" s="91" t="s">
        <v>1912</v>
      </c>
      <c r="E3258" s="91" t="s">
        <v>691</v>
      </c>
      <c r="F3258" s="91"/>
      <c r="G3258" s="93" t="s">
        <v>672</v>
      </c>
      <c r="H3258" s="94" t="n">
        <v>1</v>
      </c>
      <c r="I3258" s="95" t="n">
        <f aca="false">SUMIFS(J:J,A:A,"Composição",B:B,$B3258)</f>
        <v>3.68</v>
      </c>
      <c r="J3258" s="95" t="n">
        <f aca="false">TRUNC(H3258*I3258,2)</f>
        <v>3.68</v>
      </c>
      <c r="L3258" s="63" t="n">
        <f aca="false">IF(AND(A3259&lt;&gt;"",A3258=""),L3257+1,L3257)</f>
        <v>321</v>
      </c>
      <c r="M3258" s="80" t="n">
        <f aca="false">IF(OR(A3258="Insumo",A3258="Composição Auxiliar"),J3258,"")</f>
        <v>3.68</v>
      </c>
      <c r="N3258" s="81" t="str">
        <f aca="false">IF(E3258="Mão de Obra",J3258,"")</f>
        <v/>
      </c>
      <c r="O3258" s="81" t="n">
        <f aca="false">IF(N3258&lt;&gt;"","",M3258)</f>
        <v>3.68</v>
      </c>
      <c r="P3258" s="82" t="str">
        <f aca="false">IF(A3258="Composição",B3258,"")</f>
        <v/>
      </c>
      <c r="Q3258" s="81" t="str">
        <f aca="false">IF(P3258&lt;&gt;"",SUMIF(L3258:L3258,L3258,N3258:N3258),"")</f>
        <v/>
      </c>
      <c r="R3258" s="81" t="str">
        <f aca="false">IF(P3258&lt;&gt;"",SUMIF(L3258:L3258,L3258,O3258:O3258),"")</f>
        <v/>
      </c>
    </row>
    <row r="3259" customFormat="false" ht="25.5" hidden="false" customHeight="true" outlineLevel="0" collapsed="false">
      <c r="A3259" s="91" t="s">
        <v>668</v>
      </c>
      <c r="B3259" s="92" t="s">
        <v>1913</v>
      </c>
      <c r="C3259" s="91" t="s">
        <v>664</v>
      </c>
      <c r="D3259" s="91" t="s">
        <v>1914</v>
      </c>
      <c r="E3259" s="91" t="s">
        <v>671</v>
      </c>
      <c r="F3259" s="91"/>
      <c r="G3259" s="93" t="s">
        <v>672</v>
      </c>
      <c r="H3259" s="94" t="n">
        <v>1</v>
      </c>
      <c r="I3259" s="95" t="n">
        <f aca="false">SUMIFS(J:J,A:A,"Composição",B:B,$B3259)</f>
        <v>22.89</v>
      </c>
      <c r="J3259" s="95" t="n">
        <f aca="false">TRUNC(H3259*I3259,2)</f>
        <v>22.89</v>
      </c>
      <c r="L3259" s="63" t="n">
        <f aca="false">IF(AND(A3260&lt;&gt;"",A3259=""),L3258+1,L3258)</f>
        <v>321</v>
      </c>
      <c r="M3259" s="80" t="n">
        <f aca="false">IF(OR(A3259="Insumo",A3259="Composição Auxiliar"),J3259,"")</f>
        <v>22.89</v>
      </c>
      <c r="N3259" s="81" t="str">
        <f aca="false">IF(E3259="Mão de Obra",J3259,"")</f>
        <v/>
      </c>
      <c r="O3259" s="81" t="n">
        <f aca="false">IF(N3259&lt;&gt;"","",M3259)</f>
        <v>22.89</v>
      </c>
      <c r="P3259" s="82" t="str">
        <f aca="false">IF(A3259="Composição",B3259,"")</f>
        <v/>
      </c>
      <c r="Q3259" s="81" t="str">
        <f aca="false">IF(P3259&lt;&gt;"",SUMIF(L3259:L3259,L3259,N3259:N3259),"")</f>
        <v/>
      </c>
      <c r="R3259" s="81" t="str">
        <f aca="false">IF(P3259&lt;&gt;"",SUMIF(L3259:L3259,L3259,O3259:O3259),"")</f>
        <v/>
      </c>
    </row>
    <row r="3260" customFormat="false" ht="51" hidden="false" customHeight="true" outlineLevel="0" collapsed="false">
      <c r="A3260" s="91" t="s">
        <v>668</v>
      </c>
      <c r="B3260" s="92" t="s">
        <v>1915</v>
      </c>
      <c r="C3260" s="91" t="s">
        <v>664</v>
      </c>
      <c r="D3260" s="91" t="s">
        <v>1916</v>
      </c>
      <c r="E3260" s="91" t="s">
        <v>691</v>
      </c>
      <c r="F3260" s="91"/>
      <c r="G3260" s="93" t="s">
        <v>672</v>
      </c>
      <c r="H3260" s="94" t="n">
        <v>1</v>
      </c>
      <c r="I3260" s="95" t="n">
        <f aca="false">SUMIFS(J:J,A:A,"Composição",B:B,$B3260)</f>
        <v>23.54</v>
      </c>
      <c r="J3260" s="95" t="n">
        <f aca="false">TRUNC(H3260*I3260,2)</f>
        <v>23.54</v>
      </c>
      <c r="L3260" s="63" t="n">
        <f aca="false">IF(AND(A3261&lt;&gt;"",A3260=""),L3259+1,L3259)</f>
        <v>321</v>
      </c>
      <c r="M3260" s="80" t="n">
        <f aca="false">IF(OR(A3260="Insumo",A3260="Composição Auxiliar"),J3260,"")</f>
        <v>23.54</v>
      </c>
      <c r="N3260" s="81" t="str">
        <f aca="false">IF(E3260="Mão de Obra",J3260,"")</f>
        <v/>
      </c>
      <c r="O3260" s="81" t="n">
        <f aca="false">IF(N3260&lt;&gt;"","",M3260)</f>
        <v>23.54</v>
      </c>
      <c r="P3260" s="82" t="str">
        <f aca="false">IF(A3260="Composição",B3260,"")</f>
        <v/>
      </c>
      <c r="Q3260" s="81" t="str">
        <f aca="false">IF(P3260&lt;&gt;"",SUMIF(L3260:L3260,L3260,N3260:N3260),"")</f>
        <v/>
      </c>
      <c r="R3260" s="81" t="str">
        <f aca="false">IF(P3260&lt;&gt;"",SUMIF(L3260:L3260,L3260,O3260:O3260),"")</f>
        <v/>
      </c>
    </row>
    <row r="3261" customFormat="false" ht="14.25" hidden="false" customHeight="false" outlineLevel="0" collapsed="false">
      <c r="A3261" s="102"/>
      <c r="B3261" s="102"/>
      <c r="C3261" s="102"/>
      <c r="D3261" s="102"/>
      <c r="E3261" s="102"/>
      <c r="F3261" s="103"/>
      <c r="G3261" s="102"/>
      <c r="H3261" s="103"/>
      <c r="I3261" s="102"/>
      <c r="J3261" s="103"/>
      <c r="L3261" s="63" t="n">
        <f aca="false">IF(AND(A3262&lt;&gt;"",A3261=""),L3260+1,L3260)</f>
        <v>321</v>
      </c>
      <c r="M3261" s="80" t="str">
        <f aca="false">IF(OR(A3261="Insumo",A3261="Composição Auxiliar"),J3261,"")</f>
        <v/>
      </c>
      <c r="N3261" s="81" t="str">
        <f aca="false">IF(E3261="Mão de Obra",J3261,"")</f>
        <v/>
      </c>
      <c r="O3261" s="81" t="str">
        <f aca="false">IF(N3261&lt;&gt;"","",M3261)</f>
        <v/>
      </c>
      <c r="P3261" s="82" t="str">
        <f aca="false">IF(A3261="Composição",B3261,"")</f>
        <v/>
      </c>
      <c r="Q3261" s="81" t="str">
        <f aca="false">IF(P3261&lt;&gt;"",SUMIF(L3261:L3261,L3261,N3261:N3261),"")</f>
        <v/>
      </c>
      <c r="R3261" s="81" t="str">
        <f aca="false">IF(P3261&lt;&gt;"",SUMIF(L3261:L3261,L3261,O3261:O3261),"")</f>
        <v/>
      </c>
    </row>
    <row r="3262" customFormat="false" ht="15" hidden="false" customHeight="false" outlineLevel="0" collapsed="false">
      <c r="A3262" s="102"/>
      <c r="B3262" s="102"/>
      <c r="C3262" s="102"/>
      <c r="D3262" s="102"/>
      <c r="E3262" s="102"/>
      <c r="F3262" s="103"/>
      <c r="G3262" s="102"/>
      <c r="H3262" s="104"/>
      <c r="I3262" s="104"/>
      <c r="J3262" s="103"/>
      <c r="L3262" s="63" t="n">
        <f aca="false">IF(AND(A3263&lt;&gt;"",A3262=""),L3261+1,L3261)</f>
        <v>321</v>
      </c>
      <c r="M3262" s="80" t="str">
        <f aca="false">IF(OR(A3262="Insumo",A3262="Composição Auxiliar"),J3262,"")</f>
        <v/>
      </c>
      <c r="N3262" s="81" t="str">
        <f aca="false">IF(E3262="Mão de Obra",J3262,"")</f>
        <v/>
      </c>
      <c r="O3262" s="81" t="str">
        <f aca="false">IF(N3262&lt;&gt;"","",M3262)</f>
        <v/>
      </c>
      <c r="P3262" s="82" t="str">
        <f aca="false">IF(A3262="Composição",B3262,"")</f>
        <v/>
      </c>
      <c r="Q3262" s="81" t="str">
        <f aca="false">IF(P3262&lt;&gt;"",SUMIF(L3262:L3262,L3262,N3262:N3262),"")</f>
        <v/>
      </c>
      <c r="R3262" s="81" t="str">
        <f aca="false">IF(P3262&lt;&gt;"",SUMIF(L3262:L3262,L3262,O3262:O3262),"")</f>
        <v/>
      </c>
    </row>
    <row r="3263" customFormat="false" ht="15" hidden="false" customHeight="false" outlineLevel="0" collapsed="false">
      <c r="A3263" s="108"/>
      <c r="B3263" s="108"/>
      <c r="C3263" s="108"/>
      <c r="D3263" s="108"/>
      <c r="E3263" s="108"/>
      <c r="F3263" s="108"/>
      <c r="G3263" s="108"/>
      <c r="H3263" s="108"/>
      <c r="I3263" s="108"/>
      <c r="J3263" s="108"/>
      <c r="L3263" s="63" t="n">
        <f aca="false">IF(AND(A3264&lt;&gt;"",A3263=""),L3262+1,L3262)</f>
        <v>321</v>
      </c>
      <c r="M3263" s="80" t="str">
        <f aca="false">IF(OR(A3263="Insumo",A3263="Composição Auxiliar"),J3263,"")</f>
        <v/>
      </c>
      <c r="N3263" s="81" t="str">
        <f aca="false">IF(E3263="Mão de Obra",J3263,"")</f>
        <v/>
      </c>
      <c r="O3263" s="81" t="str">
        <f aca="false">IF(N3263&lt;&gt;"","",M3263)</f>
        <v/>
      </c>
      <c r="P3263" s="82" t="str">
        <f aca="false">IF(A3263="Composição",B3263,"")</f>
        <v/>
      </c>
      <c r="Q3263" s="81" t="str">
        <f aca="false">IF(P3263&lt;&gt;"",SUMIF(L3263:L3263,L3263,N3263:N3263),"")</f>
        <v/>
      </c>
      <c r="R3263" s="81" t="str">
        <f aca="false">IF(P3263&lt;&gt;"",SUMIF(L3263:L3263,L3263,O3263:O3263),"")</f>
        <v/>
      </c>
    </row>
    <row r="3264" customFormat="false" ht="15" hidden="false" customHeight="true" outlineLevel="0" collapsed="false">
      <c r="A3264" s="83"/>
      <c r="B3264" s="84" t="s">
        <v>655</v>
      </c>
      <c r="C3264" s="83" t="s">
        <v>656</v>
      </c>
      <c r="D3264" s="83" t="s">
        <v>657</v>
      </c>
      <c r="E3264" s="83" t="s">
        <v>658</v>
      </c>
      <c r="F3264" s="83"/>
      <c r="G3264" s="85" t="s">
        <v>659</v>
      </c>
      <c r="H3264" s="84" t="s">
        <v>660</v>
      </c>
      <c r="I3264" s="84" t="s">
        <v>661</v>
      </c>
      <c r="J3264" s="84" t="s">
        <v>662</v>
      </c>
      <c r="L3264" s="63" t="n">
        <f aca="false">IF(AND(A3265&lt;&gt;"",A3264=""),L3263+1,L3263)</f>
        <v>322</v>
      </c>
      <c r="M3264" s="80" t="str">
        <f aca="false">IF(OR(A3264="Insumo",A3264="Composição Auxiliar"),J3264,"")</f>
        <v/>
      </c>
      <c r="N3264" s="81" t="str">
        <f aca="false">IF(E3264="Mão de Obra",J3264,"")</f>
        <v/>
      </c>
      <c r="O3264" s="81" t="str">
        <f aca="false">IF(N3264&lt;&gt;"","",M3264)</f>
        <v/>
      </c>
      <c r="P3264" s="82" t="str">
        <f aca="false">IF(A3264="Composição",B3264,"")</f>
        <v/>
      </c>
      <c r="Q3264" s="81" t="str">
        <f aca="false">IF(P3264&lt;&gt;"",SUMIF(L3264:L3264,L3264,N3264:N3264),"")</f>
        <v/>
      </c>
      <c r="R3264" s="81" t="str">
        <f aca="false">IF(P3264&lt;&gt;"",SUMIF(L3264:L3264,L3264,O3264:O3264),"")</f>
        <v/>
      </c>
    </row>
    <row r="3265" customFormat="false" ht="51" hidden="false" customHeight="true" outlineLevel="0" collapsed="false">
      <c r="A3265" s="86" t="s">
        <v>663</v>
      </c>
      <c r="B3265" s="87" t="s">
        <v>1917</v>
      </c>
      <c r="C3265" s="86" t="s">
        <v>664</v>
      </c>
      <c r="D3265" s="86" t="s">
        <v>1918</v>
      </c>
      <c r="E3265" s="86" t="s">
        <v>691</v>
      </c>
      <c r="F3265" s="86"/>
      <c r="G3265" s="88" t="s">
        <v>692</v>
      </c>
      <c r="H3265" s="89" t="n">
        <v>1</v>
      </c>
      <c r="I3265" s="90" t="n">
        <f aca="false">SUMIF(L:L,$L3265,M:M)</f>
        <v>165.71</v>
      </c>
      <c r="J3265" s="90" t="n">
        <f aca="false">TRUNC(H3265*I3265,2)</f>
        <v>165.71</v>
      </c>
      <c r="L3265" s="63" t="n">
        <f aca="false">IF(AND(A3266&lt;&gt;"",A3265=""),L3264+1,L3264)</f>
        <v>322</v>
      </c>
      <c r="M3265" s="80" t="str">
        <f aca="false">IF(OR(A3265="Insumo",A3265="Composição Auxiliar"),J3265,"")</f>
        <v/>
      </c>
      <c r="N3265" s="81" t="str">
        <f aca="false">IF(E3265="Mão de Obra",J3265,"")</f>
        <v/>
      </c>
      <c r="O3265" s="81" t="str">
        <f aca="false">IF(N3265&lt;&gt;"","",M3265)</f>
        <v/>
      </c>
      <c r="P3265" s="82" t="str">
        <f aca="false">IF(A3265="Composição",B3265,"")</f>
        <v> 67826 </v>
      </c>
      <c r="Q3265" s="81" t="n">
        <f aca="false">IF(P3265&lt;&gt;"",SUMIF(L3265:L3265,L3265,N3265:N3265),"")</f>
        <v>0</v>
      </c>
      <c r="R3265" s="81" t="n">
        <f aca="false">IF(P3265&lt;&gt;"",SUMIF(L3265:L3265,L3265,O3265:O3265),"")</f>
        <v>0</v>
      </c>
    </row>
    <row r="3266" customFormat="false" ht="51" hidden="false" customHeight="true" outlineLevel="0" collapsed="false">
      <c r="A3266" s="91" t="s">
        <v>668</v>
      </c>
      <c r="B3266" s="92" t="s">
        <v>1919</v>
      </c>
      <c r="C3266" s="91" t="s">
        <v>664</v>
      </c>
      <c r="D3266" s="91" t="s">
        <v>1920</v>
      </c>
      <c r="E3266" s="91" t="s">
        <v>691</v>
      </c>
      <c r="F3266" s="91"/>
      <c r="G3266" s="93" t="s">
        <v>672</v>
      </c>
      <c r="H3266" s="94" t="n">
        <v>1</v>
      </c>
      <c r="I3266" s="95" t="n">
        <f aca="false">SUMIFS(J:J,A:A,"Composição",B:B,$B3266)</f>
        <v>42.59</v>
      </c>
      <c r="J3266" s="95" t="n">
        <f aca="false">TRUNC(H3266*I3266,2)</f>
        <v>42.59</v>
      </c>
      <c r="L3266" s="63" t="n">
        <f aca="false">IF(AND(A3267&lt;&gt;"",A3266=""),L3265+1,L3265)</f>
        <v>322</v>
      </c>
      <c r="M3266" s="80" t="n">
        <f aca="false">IF(OR(A3266="Insumo",A3266="Composição Auxiliar"),J3266,"")</f>
        <v>42.59</v>
      </c>
      <c r="N3266" s="81" t="str">
        <f aca="false">IF(E3266="Mão de Obra",J3266,"")</f>
        <v/>
      </c>
      <c r="O3266" s="81" t="n">
        <f aca="false">IF(N3266&lt;&gt;"","",M3266)</f>
        <v>42.59</v>
      </c>
      <c r="P3266" s="82" t="str">
        <f aca="false">IF(A3266="Composição",B3266,"")</f>
        <v/>
      </c>
      <c r="Q3266" s="81" t="str">
        <f aca="false">IF(P3266&lt;&gt;"",SUMIF(L3266:L3266,L3266,N3266:N3266),"")</f>
        <v/>
      </c>
      <c r="R3266" s="81" t="str">
        <f aca="false">IF(P3266&lt;&gt;"",SUMIF(L3266:L3266,L3266,O3266:O3266),"")</f>
        <v/>
      </c>
    </row>
    <row r="3267" customFormat="false" ht="38.25" hidden="false" customHeight="true" outlineLevel="0" collapsed="false">
      <c r="A3267" s="91" t="s">
        <v>668</v>
      </c>
      <c r="B3267" s="92" t="s">
        <v>1909</v>
      </c>
      <c r="C3267" s="91" t="s">
        <v>664</v>
      </c>
      <c r="D3267" s="91" t="s">
        <v>1910</v>
      </c>
      <c r="E3267" s="91" t="s">
        <v>691</v>
      </c>
      <c r="F3267" s="91"/>
      <c r="G3267" s="93" t="s">
        <v>672</v>
      </c>
      <c r="H3267" s="94" t="n">
        <v>1</v>
      </c>
      <c r="I3267" s="95" t="n">
        <f aca="false">SUMIFS(J:J,A:A,"Composição",B:B,$B3267)</f>
        <v>4.64</v>
      </c>
      <c r="J3267" s="95" t="n">
        <f aca="false">TRUNC(H3267*I3267,2)</f>
        <v>4.64</v>
      </c>
      <c r="L3267" s="63" t="n">
        <f aca="false">IF(AND(A3268&lt;&gt;"",A3267=""),L3266+1,L3266)</f>
        <v>322</v>
      </c>
      <c r="M3267" s="80" t="n">
        <f aca="false">IF(OR(A3267="Insumo",A3267="Composição Auxiliar"),J3267,"")</f>
        <v>4.64</v>
      </c>
      <c r="N3267" s="81" t="str">
        <f aca="false">IF(E3267="Mão de Obra",J3267,"")</f>
        <v/>
      </c>
      <c r="O3267" s="81" t="n">
        <f aca="false">IF(N3267&lt;&gt;"","",M3267)</f>
        <v>4.64</v>
      </c>
      <c r="P3267" s="82" t="str">
        <f aca="false">IF(A3267="Composição",B3267,"")</f>
        <v/>
      </c>
      <c r="Q3267" s="81" t="str">
        <f aca="false">IF(P3267&lt;&gt;"",SUMIF(L3267:L3267,L3267,N3267:N3267),"")</f>
        <v/>
      </c>
      <c r="R3267" s="81" t="str">
        <f aca="false">IF(P3267&lt;&gt;"",SUMIF(L3267:L3267,L3267,O3267:O3267),"")</f>
        <v/>
      </c>
    </row>
    <row r="3268" customFormat="false" ht="51" hidden="false" customHeight="true" outlineLevel="0" collapsed="false">
      <c r="A3268" s="91" t="s">
        <v>668</v>
      </c>
      <c r="B3268" s="92" t="s">
        <v>1915</v>
      </c>
      <c r="C3268" s="91" t="s">
        <v>664</v>
      </c>
      <c r="D3268" s="91" t="s">
        <v>1916</v>
      </c>
      <c r="E3268" s="91" t="s">
        <v>691</v>
      </c>
      <c r="F3268" s="91"/>
      <c r="G3268" s="93" t="s">
        <v>672</v>
      </c>
      <c r="H3268" s="94" t="n">
        <v>1</v>
      </c>
      <c r="I3268" s="95" t="n">
        <f aca="false">SUMIFS(J:J,A:A,"Composição",B:B,$B3268)</f>
        <v>23.54</v>
      </c>
      <c r="J3268" s="95" t="n">
        <f aca="false">TRUNC(H3268*I3268,2)</f>
        <v>23.54</v>
      </c>
      <c r="L3268" s="63" t="n">
        <f aca="false">IF(AND(A3269&lt;&gt;"",A3268=""),L3267+1,L3267)</f>
        <v>322</v>
      </c>
      <c r="M3268" s="80" t="n">
        <f aca="false">IF(OR(A3268="Insumo",A3268="Composição Auxiliar"),J3268,"")</f>
        <v>23.54</v>
      </c>
      <c r="N3268" s="81" t="str">
        <f aca="false">IF(E3268="Mão de Obra",J3268,"")</f>
        <v/>
      </c>
      <c r="O3268" s="81" t="n">
        <f aca="false">IF(N3268&lt;&gt;"","",M3268)</f>
        <v>23.54</v>
      </c>
      <c r="P3268" s="82" t="str">
        <f aca="false">IF(A3268="Composição",B3268,"")</f>
        <v/>
      </c>
      <c r="Q3268" s="81" t="str">
        <f aca="false">IF(P3268&lt;&gt;"",SUMIF(L3268:L3268,L3268,N3268:N3268),"")</f>
        <v/>
      </c>
      <c r="R3268" s="81" t="str">
        <f aca="false">IF(P3268&lt;&gt;"",SUMIF(L3268:L3268,L3268,O3268:O3268),"")</f>
        <v/>
      </c>
    </row>
    <row r="3269" customFormat="false" ht="51" hidden="false" customHeight="true" outlineLevel="0" collapsed="false">
      <c r="A3269" s="91" t="s">
        <v>668</v>
      </c>
      <c r="B3269" s="92" t="s">
        <v>1921</v>
      </c>
      <c r="C3269" s="91" t="s">
        <v>664</v>
      </c>
      <c r="D3269" s="91" t="s">
        <v>1922</v>
      </c>
      <c r="E3269" s="91" t="s">
        <v>691</v>
      </c>
      <c r="F3269" s="91"/>
      <c r="G3269" s="93" t="s">
        <v>672</v>
      </c>
      <c r="H3269" s="94" t="n">
        <v>1</v>
      </c>
      <c r="I3269" s="95" t="n">
        <f aca="false">SUMIFS(J:J,A:A,"Composição",B:B,$B3269)</f>
        <v>68.37</v>
      </c>
      <c r="J3269" s="95" t="n">
        <f aca="false">TRUNC(H3269*I3269,2)</f>
        <v>68.37</v>
      </c>
      <c r="L3269" s="63" t="n">
        <f aca="false">IF(AND(A3270&lt;&gt;"",A3269=""),L3268+1,L3268)</f>
        <v>322</v>
      </c>
      <c r="M3269" s="80" t="n">
        <f aca="false">IF(OR(A3269="Insumo",A3269="Composição Auxiliar"),J3269,"")</f>
        <v>68.37</v>
      </c>
      <c r="N3269" s="81" t="str">
        <f aca="false">IF(E3269="Mão de Obra",J3269,"")</f>
        <v/>
      </c>
      <c r="O3269" s="81" t="n">
        <f aca="false">IF(N3269&lt;&gt;"","",M3269)</f>
        <v>68.37</v>
      </c>
      <c r="P3269" s="82" t="str">
        <f aca="false">IF(A3269="Composição",B3269,"")</f>
        <v/>
      </c>
      <c r="Q3269" s="81" t="str">
        <f aca="false">IF(P3269&lt;&gt;"",SUMIF(L3269:L3269,L3269,N3269:N3269),"")</f>
        <v/>
      </c>
      <c r="R3269" s="81" t="str">
        <f aca="false">IF(P3269&lt;&gt;"",SUMIF(L3269:L3269,L3269,O3269:O3269),"")</f>
        <v/>
      </c>
    </row>
    <row r="3270" customFormat="false" ht="51" hidden="false" customHeight="true" outlineLevel="0" collapsed="false">
      <c r="A3270" s="91" t="s">
        <v>668</v>
      </c>
      <c r="B3270" s="92" t="s">
        <v>1911</v>
      </c>
      <c r="C3270" s="91" t="s">
        <v>664</v>
      </c>
      <c r="D3270" s="91" t="s">
        <v>1912</v>
      </c>
      <c r="E3270" s="91" t="s">
        <v>691</v>
      </c>
      <c r="F3270" s="91"/>
      <c r="G3270" s="93" t="s">
        <v>672</v>
      </c>
      <c r="H3270" s="94" t="n">
        <v>1</v>
      </c>
      <c r="I3270" s="95" t="n">
        <f aca="false">SUMIFS(J:J,A:A,"Composição",B:B,$B3270)</f>
        <v>3.68</v>
      </c>
      <c r="J3270" s="95" t="n">
        <f aca="false">TRUNC(H3270*I3270,2)</f>
        <v>3.68</v>
      </c>
      <c r="L3270" s="63" t="n">
        <f aca="false">IF(AND(A3271&lt;&gt;"",A3270=""),L3269+1,L3269)</f>
        <v>322</v>
      </c>
      <c r="M3270" s="80" t="n">
        <f aca="false">IF(OR(A3270="Insumo",A3270="Composição Auxiliar"),J3270,"")</f>
        <v>3.68</v>
      </c>
      <c r="N3270" s="81" t="str">
        <f aca="false">IF(E3270="Mão de Obra",J3270,"")</f>
        <v/>
      </c>
      <c r="O3270" s="81" t="n">
        <f aca="false">IF(N3270&lt;&gt;"","",M3270)</f>
        <v>3.68</v>
      </c>
      <c r="P3270" s="82" t="str">
        <f aca="false">IF(A3270="Composição",B3270,"")</f>
        <v/>
      </c>
      <c r="Q3270" s="81" t="str">
        <f aca="false">IF(P3270&lt;&gt;"",SUMIF(L3270:L3270,L3270,N3270:N3270),"")</f>
        <v/>
      </c>
      <c r="R3270" s="81" t="str">
        <f aca="false">IF(P3270&lt;&gt;"",SUMIF(L3270:L3270,L3270,O3270:O3270),"")</f>
        <v/>
      </c>
    </row>
    <row r="3271" customFormat="false" ht="25.5" hidden="false" customHeight="true" outlineLevel="0" collapsed="false">
      <c r="A3271" s="91" t="s">
        <v>668</v>
      </c>
      <c r="B3271" s="92" t="s">
        <v>1913</v>
      </c>
      <c r="C3271" s="91" t="s">
        <v>664</v>
      </c>
      <c r="D3271" s="91" t="s">
        <v>1914</v>
      </c>
      <c r="E3271" s="91" t="s">
        <v>671</v>
      </c>
      <c r="F3271" s="91"/>
      <c r="G3271" s="93" t="s">
        <v>672</v>
      </c>
      <c r="H3271" s="94" t="n">
        <v>1</v>
      </c>
      <c r="I3271" s="95" t="n">
        <f aca="false">SUMIFS(J:J,A:A,"Composição",B:B,$B3271)</f>
        <v>22.89</v>
      </c>
      <c r="J3271" s="95" t="n">
        <f aca="false">TRUNC(H3271*I3271,2)</f>
        <v>22.89</v>
      </c>
      <c r="L3271" s="63" t="n">
        <f aca="false">IF(AND(A3272&lt;&gt;"",A3271=""),L3270+1,L3270)</f>
        <v>322</v>
      </c>
      <c r="M3271" s="80" t="n">
        <f aca="false">IF(OR(A3271="Insumo",A3271="Composição Auxiliar"),J3271,"")</f>
        <v>22.89</v>
      </c>
      <c r="N3271" s="81" t="str">
        <f aca="false">IF(E3271="Mão de Obra",J3271,"")</f>
        <v/>
      </c>
      <c r="O3271" s="81" t="n">
        <f aca="false">IF(N3271&lt;&gt;"","",M3271)</f>
        <v>22.89</v>
      </c>
      <c r="P3271" s="82" t="str">
        <f aca="false">IF(A3271="Composição",B3271,"")</f>
        <v/>
      </c>
      <c r="Q3271" s="81" t="str">
        <f aca="false">IF(P3271&lt;&gt;"",SUMIF(L3271:L3271,L3271,N3271:N3271),"")</f>
        <v/>
      </c>
      <c r="R3271" s="81" t="str">
        <f aca="false">IF(P3271&lt;&gt;"",SUMIF(L3271:L3271,L3271,O3271:O3271),"")</f>
        <v/>
      </c>
    </row>
    <row r="3272" customFormat="false" ht="14.25" hidden="false" customHeight="false" outlineLevel="0" collapsed="false">
      <c r="A3272" s="102"/>
      <c r="B3272" s="102"/>
      <c r="C3272" s="102"/>
      <c r="D3272" s="102"/>
      <c r="E3272" s="102"/>
      <c r="F3272" s="103"/>
      <c r="G3272" s="102"/>
      <c r="H3272" s="103"/>
      <c r="I3272" s="102"/>
      <c r="J3272" s="103"/>
      <c r="L3272" s="63" t="n">
        <f aca="false">IF(AND(A3273&lt;&gt;"",A3272=""),L3271+1,L3271)</f>
        <v>322</v>
      </c>
      <c r="M3272" s="80" t="str">
        <f aca="false">IF(OR(A3272="Insumo",A3272="Composição Auxiliar"),J3272,"")</f>
        <v/>
      </c>
      <c r="N3272" s="81" t="str">
        <f aca="false">IF(E3272="Mão de Obra",J3272,"")</f>
        <v/>
      </c>
      <c r="O3272" s="81" t="str">
        <f aca="false">IF(N3272&lt;&gt;"","",M3272)</f>
        <v/>
      </c>
      <c r="P3272" s="82" t="str">
        <f aca="false">IF(A3272="Composição",B3272,"")</f>
        <v/>
      </c>
      <c r="Q3272" s="81" t="str">
        <f aca="false">IF(P3272&lt;&gt;"",SUMIF(L3272:L3272,L3272,N3272:N3272),"")</f>
        <v/>
      </c>
      <c r="R3272" s="81" t="str">
        <f aca="false">IF(P3272&lt;&gt;"",SUMIF(L3272:L3272,L3272,O3272:O3272),"")</f>
        <v/>
      </c>
    </row>
    <row r="3273" customFormat="false" ht="15" hidden="false" customHeight="false" outlineLevel="0" collapsed="false">
      <c r="A3273" s="102"/>
      <c r="B3273" s="102"/>
      <c r="C3273" s="102"/>
      <c r="D3273" s="102"/>
      <c r="E3273" s="102"/>
      <c r="F3273" s="103"/>
      <c r="G3273" s="102"/>
      <c r="H3273" s="104"/>
      <c r="I3273" s="104"/>
      <c r="J3273" s="103"/>
      <c r="L3273" s="63" t="n">
        <f aca="false">IF(AND(A3274&lt;&gt;"",A3273=""),L3272+1,L3272)</f>
        <v>322</v>
      </c>
      <c r="M3273" s="80" t="str">
        <f aca="false">IF(OR(A3273="Insumo",A3273="Composição Auxiliar"),J3273,"")</f>
        <v/>
      </c>
      <c r="N3273" s="81" t="str">
        <f aca="false">IF(E3273="Mão de Obra",J3273,"")</f>
        <v/>
      </c>
      <c r="O3273" s="81" t="str">
        <f aca="false">IF(N3273&lt;&gt;"","",M3273)</f>
        <v/>
      </c>
      <c r="P3273" s="82" t="str">
        <f aca="false">IF(A3273="Composição",B3273,"")</f>
        <v/>
      </c>
      <c r="Q3273" s="81" t="str">
        <f aca="false">IF(P3273&lt;&gt;"",SUMIF(L3273:L3273,L3273,N3273:N3273),"")</f>
        <v/>
      </c>
      <c r="R3273" s="81" t="str">
        <f aca="false">IF(P3273&lt;&gt;"",SUMIF(L3273:L3273,L3273,O3273:O3273),"")</f>
        <v/>
      </c>
    </row>
    <row r="3274" customFormat="false" ht="15" hidden="false" customHeight="false" outlineLevel="0" collapsed="false">
      <c r="A3274" s="108"/>
      <c r="B3274" s="108"/>
      <c r="C3274" s="108"/>
      <c r="D3274" s="108"/>
      <c r="E3274" s="108"/>
      <c r="F3274" s="108"/>
      <c r="G3274" s="108"/>
      <c r="H3274" s="108"/>
      <c r="I3274" s="108"/>
      <c r="J3274" s="108"/>
      <c r="L3274" s="63" t="n">
        <f aca="false">IF(AND(A3275&lt;&gt;"",A3274=""),L3273+1,L3273)</f>
        <v>322</v>
      </c>
      <c r="M3274" s="80" t="str">
        <f aca="false">IF(OR(A3274="Insumo",A3274="Composição Auxiliar"),J3274,"")</f>
        <v/>
      </c>
      <c r="N3274" s="81" t="str">
        <f aca="false">IF(E3274="Mão de Obra",J3274,"")</f>
        <v/>
      </c>
      <c r="O3274" s="81" t="str">
        <f aca="false">IF(N3274&lt;&gt;"","",M3274)</f>
        <v/>
      </c>
      <c r="P3274" s="82" t="str">
        <f aca="false">IF(A3274="Composição",B3274,"")</f>
        <v/>
      </c>
      <c r="Q3274" s="81" t="str">
        <f aca="false">IF(P3274&lt;&gt;"",SUMIF(L3274:L3274,L3274,N3274:N3274),"")</f>
        <v/>
      </c>
      <c r="R3274" s="81" t="str">
        <f aca="false">IF(P3274&lt;&gt;"",SUMIF(L3274:L3274,L3274,O3274:O3274),"")</f>
        <v/>
      </c>
    </row>
    <row r="3275" customFormat="false" ht="15" hidden="false" customHeight="true" outlineLevel="0" collapsed="false">
      <c r="A3275" s="83"/>
      <c r="B3275" s="84" t="s">
        <v>655</v>
      </c>
      <c r="C3275" s="83" t="s">
        <v>656</v>
      </c>
      <c r="D3275" s="83" t="s">
        <v>657</v>
      </c>
      <c r="E3275" s="83" t="s">
        <v>658</v>
      </c>
      <c r="F3275" s="83"/>
      <c r="G3275" s="85" t="s">
        <v>659</v>
      </c>
      <c r="H3275" s="84" t="s">
        <v>660</v>
      </c>
      <c r="I3275" s="84" t="s">
        <v>661</v>
      </c>
      <c r="J3275" s="84" t="s">
        <v>662</v>
      </c>
      <c r="L3275" s="63" t="n">
        <f aca="false">IF(AND(A3276&lt;&gt;"",A3275=""),L3274+1,L3274)</f>
        <v>323</v>
      </c>
      <c r="M3275" s="80" t="str">
        <f aca="false">IF(OR(A3275="Insumo",A3275="Composição Auxiliar"),J3275,"")</f>
        <v/>
      </c>
      <c r="N3275" s="81" t="str">
        <f aca="false">IF(E3275="Mão de Obra",J3275,"")</f>
        <v/>
      </c>
      <c r="O3275" s="81" t="str">
        <f aca="false">IF(N3275&lt;&gt;"","",M3275)</f>
        <v/>
      </c>
      <c r="P3275" s="82" t="str">
        <f aca="false">IF(A3275="Composição",B3275,"")</f>
        <v/>
      </c>
      <c r="Q3275" s="81" t="str">
        <f aca="false">IF(P3275&lt;&gt;"",SUMIF(L3275:L3275,L3275,N3275:N3275),"")</f>
        <v/>
      </c>
      <c r="R3275" s="81" t="str">
        <f aca="false">IF(P3275&lt;&gt;"",SUMIF(L3275:L3275,L3275,O3275:O3275),"")</f>
        <v/>
      </c>
    </row>
    <row r="3276" customFormat="false" ht="51" hidden="false" customHeight="true" outlineLevel="0" collapsed="false">
      <c r="A3276" s="86" t="s">
        <v>663</v>
      </c>
      <c r="B3276" s="87" t="s">
        <v>1915</v>
      </c>
      <c r="C3276" s="86" t="s">
        <v>664</v>
      </c>
      <c r="D3276" s="86" t="s">
        <v>1916</v>
      </c>
      <c r="E3276" s="86" t="s">
        <v>691</v>
      </c>
      <c r="F3276" s="86"/>
      <c r="G3276" s="88" t="s">
        <v>672</v>
      </c>
      <c r="H3276" s="89" t="n">
        <v>1</v>
      </c>
      <c r="I3276" s="90" t="n">
        <f aca="false">SUMIF(L:L,$L3276,M:M)</f>
        <v>23.54</v>
      </c>
      <c r="J3276" s="90" t="n">
        <f aca="false">TRUNC(H3276*I3276,2)</f>
        <v>23.54</v>
      </c>
      <c r="L3276" s="63" t="n">
        <f aca="false">IF(AND(A3277&lt;&gt;"",A3276=""),L3275+1,L3275)</f>
        <v>323</v>
      </c>
      <c r="M3276" s="80" t="str">
        <f aca="false">IF(OR(A3276="Insumo",A3276="Composição Auxiliar"),J3276,"")</f>
        <v/>
      </c>
      <c r="N3276" s="81" t="str">
        <f aca="false">IF(E3276="Mão de Obra",J3276,"")</f>
        <v/>
      </c>
      <c r="O3276" s="81" t="str">
        <f aca="false">IF(N3276&lt;&gt;"","",M3276)</f>
        <v/>
      </c>
      <c r="P3276" s="82" t="str">
        <f aca="false">IF(A3276="Composição",B3276,"")</f>
        <v> 7058 </v>
      </c>
      <c r="Q3276" s="81" t="n">
        <f aca="false">IF(P3276&lt;&gt;"",SUMIF(L3276:L3276,L3276,N3276:N3276),"")</f>
        <v>0</v>
      </c>
      <c r="R3276" s="81" t="n">
        <f aca="false">IF(P3276&lt;&gt;"",SUMIF(L3276:L3276,L3276,O3276:O3276),"")</f>
        <v>0</v>
      </c>
    </row>
    <row r="3277" customFormat="false" ht="25.5" hidden="false" customHeight="false" outlineLevel="0" collapsed="false">
      <c r="A3277" s="96" t="s">
        <v>679</v>
      </c>
      <c r="B3277" s="97" t="s">
        <v>1923</v>
      </c>
      <c r="C3277" s="96" t="str">
        <f aca="false">VLOOKUP(B3277,INSUMOS!$A:$I,2,0)</f>
        <v>SINAPI</v>
      </c>
      <c r="D3277" s="96" t="str">
        <f aca="false">VLOOKUP(B3277,INSUMOS!$A:$I,3,0)</f>
        <v>CACAMBA METALICA BASCULANTE COM CAPACIDADE DE 6 M3 (INCLUI MONTAGEM, NAO INCLUI CAMINHAO)</v>
      </c>
      <c r="E3277" s="98" t="str">
        <f aca="false">VLOOKUP(B3277,INSUMOS!$A:$I,4,0)</f>
        <v>Material</v>
      </c>
      <c r="F3277" s="98"/>
      <c r="G3277" s="99" t="str">
        <f aca="false">VLOOKUP(B3277,INSUMOS!$A:$I,5,0)</f>
        <v>UN</v>
      </c>
      <c r="H3277" s="100" t="n">
        <v>6.03E-005</v>
      </c>
      <c r="I3277" s="101" t="n">
        <f aca="false">VLOOKUP(B3277,INSUMOS!$A:$I,8,0)</f>
        <v>56567.13</v>
      </c>
      <c r="J3277" s="101" t="n">
        <f aca="false">TRUNC(H3277*I3277,2)</f>
        <v>3.41</v>
      </c>
      <c r="L3277" s="63" t="n">
        <f aca="false">IF(AND(A3278&lt;&gt;"",A3277=""),L3276+1,L3276)</f>
        <v>323</v>
      </c>
      <c r="M3277" s="80" t="n">
        <f aca="false">IF(OR(A3277="Insumo",A3277="Composição Auxiliar"),J3277,"")</f>
        <v>3.41</v>
      </c>
      <c r="N3277" s="81" t="str">
        <f aca="false">IF(E3277="Mão de Obra",J3277,"")</f>
        <v/>
      </c>
      <c r="O3277" s="81" t="n">
        <f aca="false">IF(N3277&lt;&gt;"","",M3277)</f>
        <v>3.41</v>
      </c>
      <c r="P3277" s="82" t="str">
        <f aca="false">IF(A3277="Composição",B3277,"")</f>
        <v/>
      </c>
      <c r="Q3277" s="81" t="str">
        <f aca="false">IF(P3277&lt;&gt;"",SUMIF(L3277:L3277,L3277,N3277:N3277),"")</f>
        <v/>
      </c>
      <c r="R3277" s="81" t="str">
        <f aca="false">IF(P3277&lt;&gt;"",SUMIF(L3277:L3277,L3277,O3277:O3277),"")</f>
        <v/>
      </c>
    </row>
    <row r="3278" customFormat="false" ht="38.25" hidden="false" customHeight="false" outlineLevel="0" collapsed="false">
      <c r="A3278" s="96" t="s">
        <v>679</v>
      </c>
      <c r="B3278" s="97" t="s">
        <v>1924</v>
      </c>
      <c r="C3278" s="96" t="str">
        <f aca="false">VLOOKUP(B3278,INSUMOS!$A:$I,2,0)</f>
        <v>SINAPI</v>
      </c>
      <c r="D3278" s="96" t="str">
        <f aca="false">VLOOKUP(B3278,INSUMOS!$A:$I,3,0)</f>
        <v>CAMINHAO TOCO, PESO BRUTO TOTAL 16000 KG, CARGA UTIL MAXIMA 11030 KG, DISTANCIA ENTRE EIXOS 5,41 M, POTENCIA 185 CV (INCLUI CABINE E CHASSI, NAO INCLUI CARROCERIA)</v>
      </c>
      <c r="E3278" s="98" t="str">
        <f aca="false">VLOOKUP(B3278,INSUMOS!$A:$I,4,0)</f>
        <v>Equipamento</v>
      </c>
      <c r="F3278" s="98"/>
      <c r="G3278" s="99" t="str">
        <f aca="false">VLOOKUP(B3278,INSUMOS!$A:$I,5,0)</f>
        <v>UN</v>
      </c>
      <c r="H3278" s="100" t="n">
        <v>3.42E-005</v>
      </c>
      <c r="I3278" s="101" t="n">
        <f aca="false">VLOOKUP(B3278,INSUMOS!$A:$I,8,0)</f>
        <v>588651.54</v>
      </c>
      <c r="J3278" s="101" t="n">
        <f aca="false">TRUNC(H3278*I3278,2)</f>
        <v>20.13</v>
      </c>
      <c r="L3278" s="63" t="n">
        <f aca="false">IF(AND(A3279&lt;&gt;"",A3278=""),L3277+1,L3277)</f>
        <v>323</v>
      </c>
      <c r="M3278" s="80" t="n">
        <f aca="false">IF(OR(A3278="Insumo",A3278="Composição Auxiliar"),J3278,"")</f>
        <v>20.13</v>
      </c>
      <c r="N3278" s="81" t="str">
        <f aca="false">IF(E3278="Mão de Obra",J3278,"")</f>
        <v/>
      </c>
      <c r="O3278" s="81" t="n">
        <f aca="false">IF(N3278&lt;&gt;"","",M3278)</f>
        <v>20.13</v>
      </c>
      <c r="P3278" s="82" t="str">
        <f aca="false">IF(A3278="Composição",B3278,"")</f>
        <v/>
      </c>
      <c r="Q3278" s="81" t="str">
        <f aca="false">IF(P3278&lt;&gt;"",SUMIF(L3278:L3278,L3278,N3278:N3278),"")</f>
        <v/>
      </c>
      <c r="R3278" s="81" t="str">
        <f aca="false">IF(P3278&lt;&gt;"",SUMIF(L3278:L3278,L3278,O3278:O3278),"")</f>
        <v/>
      </c>
    </row>
    <row r="3279" customFormat="false" ht="14.25" hidden="false" customHeight="false" outlineLevel="0" collapsed="false">
      <c r="A3279" s="102"/>
      <c r="B3279" s="102"/>
      <c r="C3279" s="102"/>
      <c r="D3279" s="102"/>
      <c r="E3279" s="102"/>
      <c r="F3279" s="103"/>
      <c r="G3279" s="102"/>
      <c r="H3279" s="103"/>
      <c r="I3279" s="102"/>
      <c r="J3279" s="103"/>
      <c r="L3279" s="63" t="n">
        <f aca="false">IF(AND(A3280&lt;&gt;"",A3279=""),L3278+1,L3278)</f>
        <v>323</v>
      </c>
      <c r="M3279" s="80" t="str">
        <f aca="false">IF(OR(A3279="Insumo",A3279="Composição Auxiliar"),J3279,"")</f>
        <v/>
      </c>
      <c r="N3279" s="81" t="str">
        <f aca="false">IF(E3279="Mão de Obra",J3279,"")</f>
        <v/>
      </c>
      <c r="O3279" s="81" t="str">
        <f aca="false">IF(N3279&lt;&gt;"","",M3279)</f>
        <v/>
      </c>
      <c r="P3279" s="82" t="str">
        <f aca="false">IF(A3279="Composição",B3279,"")</f>
        <v/>
      </c>
      <c r="Q3279" s="81" t="str">
        <f aca="false">IF(P3279&lt;&gt;"",SUMIF(L3279:L3279,L3279,N3279:N3279),"")</f>
        <v/>
      </c>
      <c r="R3279" s="81" t="str">
        <f aca="false">IF(P3279&lt;&gt;"",SUMIF(L3279:L3279,L3279,O3279:O3279),"")</f>
        <v/>
      </c>
    </row>
    <row r="3280" customFormat="false" ht="15" hidden="false" customHeight="false" outlineLevel="0" collapsed="false">
      <c r="A3280" s="102"/>
      <c r="B3280" s="102"/>
      <c r="C3280" s="102"/>
      <c r="D3280" s="102"/>
      <c r="E3280" s="102"/>
      <c r="F3280" s="103"/>
      <c r="G3280" s="102"/>
      <c r="H3280" s="104"/>
      <c r="I3280" s="104"/>
      <c r="J3280" s="103"/>
      <c r="L3280" s="63" t="n">
        <f aca="false">IF(AND(A3281&lt;&gt;"",A3280=""),L3279+1,L3279)</f>
        <v>323</v>
      </c>
      <c r="M3280" s="80" t="str">
        <f aca="false">IF(OR(A3280="Insumo",A3280="Composição Auxiliar"),J3280,"")</f>
        <v/>
      </c>
      <c r="N3280" s="81" t="str">
        <f aca="false">IF(E3280="Mão de Obra",J3280,"")</f>
        <v/>
      </c>
      <c r="O3280" s="81" t="str">
        <f aca="false">IF(N3280&lt;&gt;"","",M3280)</f>
        <v/>
      </c>
      <c r="P3280" s="82" t="str">
        <f aca="false">IF(A3280="Composição",B3280,"")</f>
        <v/>
      </c>
      <c r="Q3280" s="81" t="str">
        <f aca="false">IF(P3280&lt;&gt;"",SUMIF(L3280:L3280,L3280,N3280:N3280),"")</f>
        <v/>
      </c>
      <c r="R3280" s="81" t="str">
        <f aca="false">IF(P3280&lt;&gt;"",SUMIF(L3280:L3280,L3280,O3280:O3280),"")</f>
        <v/>
      </c>
    </row>
    <row r="3281" customFormat="false" ht="15" hidden="false" customHeight="false" outlineLevel="0" collapsed="false">
      <c r="A3281" s="108"/>
      <c r="B3281" s="108"/>
      <c r="C3281" s="108"/>
      <c r="D3281" s="108"/>
      <c r="E3281" s="108"/>
      <c r="F3281" s="108"/>
      <c r="G3281" s="108"/>
      <c r="H3281" s="108"/>
      <c r="I3281" s="108"/>
      <c r="J3281" s="108"/>
      <c r="L3281" s="63" t="n">
        <f aca="false">IF(AND(A3282&lt;&gt;"",A3281=""),L3280+1,L3280)</f>
        <v>323</v>
      </c>
      <c r="M3281" s="80" t="str">
        <f aca="false">IF(OR(A3281="Insumo",A3281="Composição Auxiliar"),J3281,"")</f>
        <v/>
      </c>
      <c r="N3281" s="81" t="str">
        <f aca="false">IF(E3281="Mão de Obra",J3281,"")</f>
        <v/>
      </c>
      <c r="O3281" s="81" t="str">
        <f aca="false">IF(N3281&lt;&gt;"","",M3281)</f>
        <v/>
      </c>
      <c r="P3281" s="82" t="str">
        <f aca="false">IF(A3281="Composição",B3281,"")</f>
        <v/>
      </c>
      <c r="Q3281" s="81" t="str">
        <f aca="false">IF(P3281&lt;&gt;"",SUMIF(L3281:L3281,L3281,N3281:N3281),"")</f>
        <v/>
      </c>
      <c r="R3281" s="81" t="str">
        <f aca="false">IF(P3281&lt;&gt;"",SUMIF(L3281:L3281,L3281,O3281:O3281),"")</f>
        <v/>
      </c>
    </row>
    <row r="3282" customFormat="false" ht="15" hidden="false" customHeight="true" outlineLevel="0" collapsed="false">
      <c r="A3282" s="83"/>
      <c r="B3282" s="84" t="s">
        <v>655</v>
      </c>
      <c r="C3282" s="83" t="s">
        <v>656</v>
      </c>
      <c r="D3282" s="83" t="s">
        <v>657</v>
      </c>
      <c r="E3282" s="83" t="s">
        <v>658</v>
      </c>
      <c r="F3282" s="83"/>
      <c r="G3282" s="85" t="s">
        <v>659</v>
      </c>
      <c r="H3282" s="84" t="s">
        <v>660</v>
      </c>
      <c r="I3282" s="84" t="s">
        <v>661</v>
      </c>
      <c r="J3282" s="84" t="s">
        <v>662</v>
      </c>
      <c r="L3282" s="63" t="n">
        <f aca="false">IF(AND(A3283&lt;&gt;"",A3282=""),L3281+1,L3281)</f>
        <v>324</v>
      </c>
      <c r="M3282" s="80" t="str">
        <f aca="false">IF(OR(A3282="Insumo",A3282="Composição Auxiliar"),J3282,"")</f>
        <v/>
      </c>
      <c r="N3282" s="81" t="str">
        <f aca="false">IF(E3282="Mão de Obra",J3282,"")</f>
        <v/>
      </c>
      <c r="O3282" s="81" t="str">
        <f aca="false">IF(N3282&lt;&gt;"","",M3282)</f>
        <v/>
      </c>
      <c r="P3282" s="82" t="str">
        <f aca="false">IF(A3282="Composição",B3282,"")</f>
        <v/>
      </c>
      <c r="Q3282" s="81" t="str">
        <f aca="false">IF(P3282&lt;&gt;"",SUMIF(L3282:L3282,L3282,N3282:N3282),"")</f>
        <v/>
      </c>
      <c r="R3282" s="81" t="str">
        <f aca="false">IF(P3282&lt;&gt;"",SUMIF(L3282:L3282,L3282,O3282:O3282),"")</f>
        <v/>
      </c>
    </row>
    <row r="3283" customFormat="false" ht="51" hidden="false" customHeight="true" outlineLevel="0" collapsed="false">
      <c r="A3283" s="86" t="s">
        <v>663</v>
      </c>
      <c r="B3283" s="87" t="s">
        <v>1911</v>
      </c>
      <c r="C3283" s="86" t="s">
        <v>664</v>
      </c>
      <c r="D3283" s="86" t="s">
        <v>1912</v>
      </c>
      <c r="E3283" s="86" t="s">
        <v>691</v>
      </c>
      <c r="F3283" s="86"/>
      <c r="G3283" s="88" t="s">
        <v>672</v>
      </c>
      <c r="H3283" s="89" t="n">
        <v>1</v>
      </c>
      <c r="I3283" s="90" t="n">
        <f aca="false">SUMIF(L:L,$L3283,M:M)</f>
        <v>3.68</v>
      </c>
      <c r="J3283" s="90" t="n">
        <f aca="false">TRUNC(H3283*I3283,2)</f>
        <v>3.68</v>
      </c>
      <c r="L3283" s="63" t="n">
        <f aca="false">IF(AND(A3284&lt;&gt;"",A3283=""),L3282+1,L3282)</f>
        <v>324</v>
      </c>
      <c r="M3283" s="80" t="str">
        <f aca="false">IF(OR(A3283="Insumo",A3283="Composição Auxiliar"),J3283,"")</f>
        <v/>
      </c>
      <c r="N3283" s="81" t="str">
        <f aca="false">IF(E3283="Mão de Obra",J3283,"")</f>
        <v/>
      </c>
      <c r="O3283" s="81" t="str">
        <f aca="false">IF(N3283&lt;&gt;"","",M3283)</f>
        <v/>
      </c>
      <c r="P3283" s="82" t="str">
        <f aca="false">IF(A3283="Composição",B3283,"")</f>
        <v> 91402 </v>
      </c>
      <c r="Q3283" s="81" t="n">
        <f aca="false">IF(P3283&lt;&gt;"",SUMIF(L3283:L3283,L3283,N3283:N3283),"")</f>
        <v>0</v>
      </c>
      <c r="R3283" s="81" t="n">
        <f aca="false">IF(P3283&lt;&gt;"",SUMIF(L3283:L3283,L3283,O3283:O3283),"")</f>
        <v>0</v>
      </c>
    </row>
    <row r="3284" customFormat="false" ht="25.5" hidden="false" customHeight="false" outlineLevel="0" collapsed="false">
      <c r="A3284" s="96" t="s">
        <v>679</v>
      </c>
      <c r="B3284" s="97" t="s">
        <v>1923</v>
      </c>
      <c r="C3284" s="96" t="str">
        <f aca="false">VLOOKUP(B3284,INSUMOS!$A:$I,2,0)</f>
        <v>SINAPI</v>
      </c>
      <c r="D3284" s="96" t="str">
        <f aca="false">VLOOKUP(B3284,INSUMOS!$A:$I,3,0)</f>
        <v>CACAMBA METALICA BASCULANTE COM CAPACIDADE DE 6 M3 (INCLUI MONTAGEM, NAO INCLUI CAMINHAO)</v>
      </c>
      <c r="E3284" s="98" t="str">
        <f aca="false">VLOOKUP(B3284,INSUMOS!$A:$I,4,0)</f>
        <v>Material</v>
      </c>
      <c r="F3284" s="98"/>
      <c r="G3284" s="99" t="str">
        <f aca="false">VLOOKUP(B3284,INSUMOS!$A:$I,5,0)</f>
        <v>UN</v>
      </c>
      <c r="H3284" s="100" t="n">
        <v>5.9E-006</v>
      </c>
      <c r="I3284" s="101" t="n">
        <f aca="false">VLOOKUP(B3284,INSUMOS!$A:$I,8,0)</f>
        <v>56567.13</v>
      </c>
      <c r="J3284" s="101" t="n">
        <f aca="false">TRUNC(H3284*I3284,2)</f>
        <v>0.33</v>
      </c>
      <c r="L3284" s="63" t="n">
        <f aca="false">IF(AND(A3285&lt;&gt;"",A3284=""),L3283+1,L3283)</f>
        <v>324</v>
      </c>
      <c r="M3284" s="80" t="n">
        <f aca="false">IF(OR(A3284="Insumo",A3284="Composição Auxiliar"),J3284,"")</f>
        <v>0.33</v>
      </c>
      <c r="N3284" s="81" t="str">
        <f aca="false">IF(E3284="Mão de Obra",J3284,"")</f>
        <v/>
      </c>
      <c r="O3284" s="81" t="n">
        <f aca="false">IF(N3284&lt;&gt;"","",M3284)</f>
        <v>0.33</v>
      </c>
      <c r="P3284" s="82" t="str">
        <f aca="false">IF(A3284="Composição",B3284,"")</f>
        <v/>
      </c>
      <c r="Q3284" s="81" t="str">
        <f aca="false">IF(P3284&lt;&gt;"",SUMIF(L3284:L3284,L3284,N3284:N3284),"")</f>
        <v/>
      </c>
      <c r="R3284" s="81" t="str">
        <f aca="false">IF(P3284&lt;&gt;"",SUMIF(L3284:L3284,L3284,O3284:O3284),"")</f>
        <v/>
      </c>
    </row>
    <row r="3285" customFormat="false" ht="38.25" hidden="false" customHeight="false" outlineLevel="0" collapsed="false">
      <c r="A3285" s="96" t="s">
        <v>679</v>
      </c>
      <c r="B3285" s="97" t="s">
        <v>1924</v>
      </c>
      <c r="C3285" s="96" t="str">
        <f aca="false">VLOOKUP(B3285,INSUMOS!$A:$I,2,0)</f>
        <v>SINAPI</v>
      </c>
      <c r="D3285" s="96" t="str">
        <f aca="false">VLOOKUP(B3285,INSUMOS!$A:$I,3,0)</f>
        <v>CAMINHAO TOCO, PESO BRUTO TOTAL 16000 KG, CARGA UTIL MAXIMA 11030 KG, DISTANCIA ENTRE EIXOS 5,41 M, POTENCIA 185 CV (INCLUI CABINE E CHASSI, NAO INCLUI CARROCERIA)</v>
      </c>
      <c r="E3285" s="98" t="str">
        <f aca="false">VLOOKUP(B3285,INSUMOS!$A:$I,4,0)</f>
        <v>Equipamento</v>
      </c>
      <c r="F3285" s="98"/>
      <c r="G3285" s="99" t="str">
        <f aca="false">VLOOKUP(B3285,INSUMOS!$A:$I,5,0)</f>
        <v>UN</v>
      </c>
      <c r="H3285" s="100" t="n">
        <v>5.7E-006</v>
      </c>
      <c r="I3285" s="101" t="n">
        <f aca="false">VLOOKUP(B3285,INSUMOS!$A:$I,8,0)</f>
        <v>588651.54</v>
      </c>
      <c r="J3285" s="101" t="n">
        <f aca="false">TRUNC(H3285*I3285,2)</f>
        <v>3.35</v>
      </c>
      <c r="L3285" s="63" t="n">
        <f aca="false">IF(AND(A3286&lt;&gt;"",A3285=""),L3284+1,L3284)</f>
        <v>324</v>
      </c>
      <c r="M3285" s="80" t="n">
        <f aca="false">IF(OR(A3285="Insumo",A3285="Composição Auxiliar"),J3285,"")</f>
        <v>3.35</v>
      </c>
      <c r="N3285" s="81" t="str">
        <f aca="false">IF(E3285="Mão de Obra",J3285,"")</f>
        <v/>
      </c>
      <c r="O3285" s="81" t="n">
        <f aca="false">IF(N3285&lt;&gt;"","",M3285)</f>
        <v>3.35</v>
      </c>
      <c r="P3285" s="82" t="str">
        <f aca="false">IF(A3285="Composição",B3285,"")</f>
        <v/>
      </c>
      <c r="Q3285" s="81" t="str">
        <f aca="false">IF(P3285&lt;&gt;"",SUMIF(L3285:L3285,L3285,N3285:N3285),"")</f>
        <v/>
      </c>
      <c r="R3285" s="81" t="str">
        <f aca="false">IF(P3285&lt;&gt;"",SUMIF(L3285:L3285,L3285,O3285:O3285),"")</f>
        <v/>
      </c>
    </row>
    <row r="3286" customFormat="false" ht="14.25" hidden="false" customHeight="false" outlineLevel="0" collapsed="false">
      <c r="A3286" s="102"/>
      <c r="B3286" s="102"/>
      <c r="C3286" s="102"/>
      <c r="D3286" s="102"/>
      <c r="E3286" s="102"/>
      <c r="F3286" s="103"/>
      <c r="G3286" s="102"/>
      <c r="H3286" s="103"/>
      <c r="I3286" s="102"/>
      <c r="J3286" s="103"/>
      <c r="L3286" s="63" t="n">
        <f aca="false">IF(AND(A3287&lt;&gt;"",A3286=""),L3285+1,L3285)</f>
        <v>324</v>
      </c>
      <c r="M3286" s="80" t="str">
        <f aca="false">IF(OR(A3286="Insumo",A3286="Composição Auxiliar"),J3286,"")</f>
        <v/>
      </c>
      <c r="N3286" s="81" t="str">
        <f aca="false">IF(E3286="Mão de Obra",J3286,"")</f>
        <v/>
      </c>
      <c r="O3286" s="81" t="str">
        <f aca="false">IF(N3286&lt;&gt;"","",M3286)</f>
        <v/>
      </c>
      <c r="P3286" s="82" t="str">
        <f aca="false">IF(A3286="Composição",B3286,"")</f>
        <v/>
      </c>
      <c r="Q3286" s="81" t="str">
        <f aca="false">IF(P3286&lt;&gt;"",SUMIF(L3286:L3286,L3286,N3286:N3286),"")</f>
        <v/>
      </c>
      <c r="R3286" s="81" t="str">
        <f aca="false">IF(P3286&lt;&gt;"",SUMIF(L3286:L3286,L3286,O3286:O3286),"")</f>
        <v/>
      </c>
    </row>
    <row r="3287" customFormat="false" ht="15" hidden="false" customHeight="false" outlineLevel="0" collapsed="false">
      <c r="A3287" s="102"/>
      <c r="B3287" s="102"/>
      <c r="C3287" s="102"/>
      <c r="D3287" s="102"/>
      <c r="E3287" s="102"/>
      <c r="F3287" s="103"/>
      <c r="G3287" s="102"/>
      <c r="H3287" s="104"/>
      <c r="I3287" s="104"/>
      <c r="J3287" s="103"/>
      <c r="L3287" s="63" t="n">
        <f aca="false">IF(AND(A3288&lt;&gt;"",A3287=""),L3286+1,L3286)</f>
        <v>324</v>
      </c>
      <c r="M3287" s="80" t="str">
        <f aca="false">IF(OR(A3287="Insumo",A3287="Composição Auxiliar"),J3287,"")</f>
        <v/>
      </c>
      <c r="N3287" s="81" t="str">
        <f aca="false">IF(E3287="Mão de Obra",J3287,"")</f>
        <v/>
      </c>
      <c r="O3287" s="81" t="str">
        <f aca="false">IF(N3287&lt;&gt;"","",M3287)</f>
        <v/>
      </c>
      <c r="P3287" s="82" t="str">
        <f aca="false">IF(A3287="Composição",B3287,"")</f>
        <v/>
      </c>
      <c r="Q3287" s="81" t="str">
        <f aca="false">IF(P3287&lt;&gt;"",SUMIF(L3287:L3287,L3287,N3287:N3287),"")</f>
        <v/>
      </c>
      <c r="R3287" s="81" t="str">
        <f aca="false">IF(P3287&lt;&gt;"",SUMIF(L3287:L3287,L3287,O3287:O3287),"")</f>
        <v/>
      </c>
    </row>
    <row r="3288" customFormat="false" ht="15" hidden="false" customHeight="false" outlineLevel="0" collapsed="false">
      <c r="A3288" s="108"/>
      <c r="B3288" s="108"/>
      <c r="C3288" s="108"/>
      <c r="D3288" s="108"/>
      <c r="E3288" s="108"/>
      <c r="F3288" s="108"/>
      <c r="G3288" s="108"/>
      <c r="H3288" s="108"/>
      <c r="I3288" s="108"/>
      <c r="J3288" s="108"/>
      <c r="L3288" s="63" t="n">
        <f aca="false">IF(AND(A3289&lt;&gt;"",A3288=""),L3287+1,L3287)</f>
        <v>324</v>
      </c>
      <c r="M3288" s="80" t="str">
        <f aca="false">IF(OR(A3288="Insumo",A3288="Composição Auxiliar"),J3288,"")</f>
        <v/>
      </c>
      <c r="N3288" s="81" t="str">
        <f aca="false">IF(E3288="Mão de Obra",J3288,"")</f>
        <v/>
      </c>
      <c r="O3288" s="81" t="str">
        <f aca="false">IF(N3288&lt;&gt;"","",M3288)</f>
        <v/>
      </c>
      <c r="P3288" s="82" t="str">
        <f aca="false">IF(A3288="Composição",B3288,"")</f>
        <v/>
      </c>
      <c r="Q3288" s="81" t="str">
        <f aca="false">IF(P3288&lt;&gt;"",SUMIF(L3288:L3288,L3288,N3288:N3288),"")</f>
        <v/>
      </c>
      <c r="R3288" s="81" t="str">
        <f aca="false">IF(P3288&lt;&gt;"",SUMIF(L3288:L3288,L3288,O3288:O3288),"")</f>
        <v/>
      </c>
    </row>
    <row r="3289" customFormat="false" ht="15" hidden="false" customHeight="true" outlineLevel="0" collapsed="false">
      <c r="A3289" s="83"/>
      <c r="B3289" s="84" t="s">
        <v>655</v>
      </c>
      <c r="C3289" s="83" t="s">
        <v>656</v>
      </c>
      <c r="D3289" s="83" t="s">
        <v>657</v>
      </c>
      <c r="E3289" s="83" t="s">
        <v>658</v>
      </c>
      <c r="F3289" s="83"/>
      <c r="G3289" s="85" t="s">
        <v>659</v>
      </c>
      <c r="H3289" s="84" t="s">
        <v>660</v>
      </c>
      <c r="I3289" s="84" t="s">
        <v>661</v>
      </c>
      <c r="J3289" s="84" t="s">
        <v>662</v>
      </c>
      <c r="L3289" s="63" t="n">
        <f aca="false">IF(AND(A3290&lt;&gt;"",A3289=""),L3288+1,L3288)</f>
        <v>325</v>
      </c>
      <c r="M3289" s="80" t="str">
        <f aca="false">IF(OR(A3289="Insumo",A3289="Composição Auxiliar"),J3289,"")</f>
        <v/>
      </c>
      <c r="N3289" s="81" t="str">
        <f aca="false">IF(E3289="Mão de Obra",J3289,"")</f>
        <v/>
      </c>
      <c r="O3289" s="81" t="str">
        <f aca="false">IF(N3289&lt;&gt;"","",M3289)</f>
        <v/>
      </c>
      <c r="P3289" s="82" t="str">
        <f aca="false">IF(A3289="Composição",B3289,"")</f>
        <v/>
      </c>
      <c r="Q3289" s="81" t="str">
        <f aca="false">IF(P3289&lt;&gt;"",SUMIF(L3289:L3289,L3289,N3289:N3289),"")</f>
        <v/>
      </c>
      <c r="R3289" s="81" t="str">
        <f aca="false">IF(P3289&lt;&gt;"",SUMIF(L3289:L3289,L3289,O3289:O3289),"")</f>
        <v/>
      </c>
    </row>
    <row r="3290" customFormat="false" ht="38.25" hidden="false" customHeight="true" outlineLevel="0" collapsed="false">
      <c r="A3290" s="86" t="s">
        <v>663</v>
      </c>
      <c r="B3290" s="87" t="s">
        <v>1909</v>
      </c>
      <c r="C3290" s="86" t="s">
        <v>664</v>
      </c>
      <c r="D3290" s="86" t="s">
        <v>1910</v>
      </c>
      <c r="E3290" s="86" t="s">
        <v>691</v>
      </c>
      <c r="F3290" s="86"/>
      <c r="G3290" s="88" t="s">
        <v>672</v>
      </c>
      <c r="H3290" s="89" t="n">
        <v>1</v>
      </c>
      <c r="I3290" s="90" t="n">
        <f aca="false">SUMIF(L:L,$L3290,M:M)</f>
        <v>4.64</v>
      </c>
      <c r="J3290" s="90" t="n">
        <f aca="false">TRUNC(H3290*I3290,2)</f>
        <v>4.64</v>
      </c>
      <c r="L3290" s="63" t="n">
        <f aca="false">IF(AND(A3291&lt;&gt;"",A3290=""),L3289+1,L3289)</f>
        <v>325</v>
      </c>
      <c r="M3290" s="80" t="str">
        <f aca="false">IF(OR(A3290="Insumo",A3290="Composição Auxiliar"),J3290,"")</f>
        <v/>
      </c>
      <c r="N3290" s="81" t="str">
        <f aca="false">IF(E3290="Mão de Obra",J3290,"")</f>
        <v/>
      </c>
      <c r="O3290" s="81" t="str">
        <f aca="false">IF(N3290&lt;&gt;"","",M3290)</f>
        <v/>
      </c>
      <c r="P3290" s="82" t="str">
        <f aca="false">IF(A3290="Composição",B3290,"")</f>
        <v> 7059 </v>
      </c>
      <c r="Q3290" s="81" t="n">
        <f aca="false">IF(P3290&lt;&gt;"",SUMIF(L3290:L3290,L3290,N3290:N3290),"")</f>
        <v>0</v>
      </c>
      <c r="R3290" s="81" t="n">
        <f aca="false">IF(P3290&lt;&gt;"",SUMIF(L3290:L3290,L3290,O3290:O3290),"")</f>
        <v>0</v>
      </c>
    </row>
    <row r="3291" customFormat="false" ht="25.5" hidden="false" customHeight="false" outlineLevel="0" collapsed="false">
      <c r="A3291" s="96" t="s">
        <v>679</v>
      </c>
      <c r="B3291" s="97" t="s">
        <v>1923</v>
      </c>
      <c r="C3291" s="96" t="str">
        <f aca="false">VLOOKUP(B3291,INSUMOS!$A:$I,2,0)</f>
        <v>SINAPI</v>
      </c>
      <c r="D3291" s="96" t="str">
        <f aca="false">VLOOKUP(B3291,INSUMOS!$A:$I,3,0)</f>
        <v>CACAMBA METALICA BASCULANTE COM CAPACIDADE DE 6 M3 (INCLUI MONTAGEM, NAO INCLUI CAMINHAO)</v>
      </c>
      <c r="E3291" s="98" t="str">
        <f aca="false">VLOOKUP(B3291,INSUMOS!$A:$I,4,0)</f>
        <v>Material</v>
      </c>
      <c r="F3291" s="98"/>
      <c r="G3291" s="99" t="str">
        <f aca="false">VLOOKUP(B3291,INSUMOS!$A:$I,5,0)</f>
        <v>UN</v>
      </c>
      <c r="H3291" s="100" t="n">
        <v>7.4E-006</v>
      </c>
      <c r="I3291" s="101" t="n">
        <f aca="false">VLOOKUP(B3291,INSUMOS!$A:$I,8,0)</f>
        <v>56567.13</v>
      </c>
      <c r="J3291" s="101" t="n">
        <f aca="false">TRUNC(H3291*I3291,2)</f>
        <v>0.41</v>
      </c>
      <c r="L3291" s="63" t="n">
        <f aca="false">IF(AND(A3292&lt;&gt;"",A3291=""),L3290+1,L3290)</f>
        <v>325</v>
      </c>
      <c r="M3291" s="80" t="n">
        <f aca="false">IF(OR(A3291="Insumo",A3291="Composição Auxiliar"),J3291,"")</f>
        <v>0.41</v>
      </c>
      <c r="N3291" s="81" t="str">
        <f aca="false">IF(E3291="Mão de Obra",J3291,"")</f>
        <v/>
      </c>
      <c r="O3291" s="81" t="n">
        <f aca="false">IF(N3291&lt;&gt;"","",M3291)</f>
        <v>0.41</v>
      </c>
      <c r="P3291" s="82" t="str">
        <f aca="false">IF(A3291="Composição",B3291,"")</f>
        <v/>
      </c>
      <c r="Q3291" s="81" t="str">
        <f aca="false">IF(P3291&lt;&gt;"",SUMIF(L3291:L3291,L3291,N3291:N3291),"")</f>
        <v/>
      </c>
      <c r="R3291" s="81" t="str">
        <f aca="false">IF(P3291&lt;&gt;"",SUMIF(L3291:L3291,L3291,O3291:O3291),"")</f>
        <v/>
      </c>
    </row>
    <row r="3292" customFormat="false" ht="38.25" hidden="false" customHeight="false" outlineLevel="0" collapsed="false">
      <c r="A3292" s="96" t="s">
        <v>679</v>
      </c>
      <c r="B3292" s="97" t="s">
        <v>1924</v>
      </c>
      <c r="C3292" s="96" t="str">
        <f aca="false">VLOOKUP(B3292,INSUMOS!$A:$I,2,0)</f>
        <v>SINAPI</v>
      </c>
      <c r="D3292" s="96" t="str">
        <f aca="false">VLOOKUP(B3292,INSUMOS!$A:$I,3,0)</f>
        <v>CAMINHAO TOCO, PESO BRUTO TOTAL 16000 KG, CARGA UTIL MAXIMA 11030 KG, DISTANCIA ENTRE EIXOS 5,41 M, POTENCIA 185 CV (INCLUI CABINE E CHASSI, NAO INCLUI CARROCERIA)</v>
      </c>
      <c r="E3292" s="98" t="str">
        <f aca="false">VLOOKUP(B3292,INSUMOS!$A:$I,4,0)</f>
        <v>Equipamento</v>
      </c>
      <c r="F3292" s="98"/>
      <c r="G3292" s="99" t="str">
        <f aca="false">VLOOKUP(B3292,INSUMOS!$A:$I,5,0)</f>
        <v>UN</v>
      </c>
      <c r="H3292" s="100" t="n">
        <v>7.2E-006</v>
      </c>
      <c r="I3292" s="101" t="n">
        <f aca="false">VLOOKUP(B3292,INSUMOS!$A:$I,8,0)</f>
        <v>588651.54</v>
      </c>
      <c r="J3292" s="101" t="n">
        <f aca="false">TRUNC(H3292*I3292,2)</f>
        <v>4.23</v>
      </c>
      <c r="L3292" s="63" t="n">
        <f aca="false">IF(AND(A3293&lt;&gt;"",A3292=""),L3291+1,L3291)</f>
        <v>325</v>
      </c>
      <c r="M3292" s="80" t="n">
        <f aca="false">IF(OR(A3292="Insumo",A3292="Composição Auxiliar"),J3292,"")</f>
        <v>4.23</v>
      </c>
      <c r="N3292" s="81" t="str">
        <f aca="false">IF(E3292="Mão de Obra",J3292,"")</f>
        <v/>
      </c>
      <c r="O3292" s="81" t="n">
        <f aca="false">IF(N3292&lt;&gt;"","",M3292)</f>
        <v>4.23</v>
      </c>
      <c r="P3292" s="82" t="str">
        <f aca="false">IF(A3292="Composição",B3292,"")</f>
        <v/>
      </c>
      <c r="Q3292" s="81" t="str">
        <f aca="false">IF(P3292&lt;&gt;"",SUMIF(L3292:L3292,L3292,N3292:N3292),"")</f>
        <v/>
      </c>
      <c r="R3292" s="81" t="str">
        <f aca="false">IF(P3292&lt;&gt;"",SUMIF(L3292:L3292,L3292,O3292:O3292),"")</f>
        <v/>
      </c>
    </row>
    <row r="3293" customFormat="false" ht="14.25" hidden="false" customHeight="false" outlineLevel="0" collapsed="false">
      <c r="A3293" s="102"/>
      <c r="B3293" s="102"/>
      <c r="C3293" s="102"/>
      <c r="D3293" s="102"/>
      <c r="E3293" s="102"/>
      <c r="F3293" s="103"/>
      <c r="G3293" s="102"/>
      <c r="H3293" s="103"/>
      <c r="I3293" s="102"/>
      <c r="J3293" s="103"/>
      <c r="L3293" s="63" t="n">
        <f aca="false">IF(AND(A3294&lt;&gt;"",A3293=""),L3292+1,L3292)</f>
        <v>325</v>
      </c>
      <c r="M3293" s="80" t="str">
        <f aca="false">IF(OR(A3293="Insumo",A3293="Composição Auxiliar"),J3293,"")</f>
        <v/>
      </c>
      <c r="N3293" s="81" t="str">
        <f aca="false">IF(E3293="Mão de Obra",J3293,"")</f>
        <v/>
      </c>
      <c r="O3293" s="81" t="str">
        <f aca="false">IF(N3293&lt;&gt;"","",M3293)</f>
        <v/>
      </c>
      <c r="P3293" s="82" t="str">
        <f aca="false">IF(A3293="Composição",B3293,"")</f>
        <v/>
      </c>
      <c r="Q3293" s="81" t="str">
        <f aca="false">IF(P3293&lt;&gt;"",SUMIF(L3293:L3293,L3293,N3293:N3293),"")</f>
        <v/>
      </c>
      <c r="R3293" s="81" t="str">
        <f aca="false">IF(P3293&lt;&gt;"",SUMIF(L3293:L3293,L3293,O3293:O3293),"")</f>
        <v/>
      </c>
    </row>
    <row r="3294" customFormat="false" ht="15" hidden="false" customHeight="false" outlineLevel="0" collapsed="false">
      <c r="A3294" s="102"/>
      <c r="B3294" s="102"/>
      <c r="C3294" s="102"/>
      <c r="D3294" s="102"/>
      <c r="E3294" s="102"/>
      <c r="F3294" s="103"/>
      <c r="G3294" s="102"/>
      <c r="H3294" s="104"/>
      <c r="I3294" s="104"/>
      <c r="J3294" s="103"/>
      <c r="L3294" s="63" t="n">
        <f aca="false">IF(AND(A3295&lt;&gt;"",A3294=""),L3293+1,L3293)</f>
        <v>325</v>
      </c>
      <c r="M3294" s="80" t="str">
        <f aca="false">IF(OR(A3294="Insumo",A3294="Composição Auxiliar"),J3294,"")</f>
        <v/>
      </c>
      <c r="N3294" s="81" t="str">
        <f aca="false">IF(E3294="Mão de Obra",J3294,"")</f>
        <v/>
      </c>
      <c r="O3294" s="81" t="str">
        <f aca="false">IF(N3294&lt;&gt;"","",M3294)</f>
        <v/>
      </c>
      <c r="P3294" s="82" t="str">
        <f aca="false">IF(A3294="Composição",B3294,"")</f>
        <v/>
      </c>
      <c r="Q3294" s="81" t="str">
        <f aca="false">IF(P3294&lt;&gt;"",SUMIF(L3294:L3294,L3294,N3294:N3294),"")</f>
        <v/>
      </c>
      <c r="R3294" s="81" t="str">
        <f aca="false">IF(P3294&lt;&gt;"",SUMIF(L3294:L3294,L3294,O3294:O3294),"")</f>
        <v/>
      </c>
    </row>
    <row r="3295" customFormat="false" ht="15" hidden="false" customHeight="false" outlineLevel="0" collapsed="false">
      <c r="A3295" s="108"/>
      <c r="B3295" s="108"/>
      <c r="C3295" s="108"/>
      <c r="D3295" s="108"/>
      <c r="E3295" s="108"/>
      <c r="F3295" s="108"/>
      <c r="G3295" s="108"/>
      <c r="H3295" s="108"/>
      <c r="I3295" s="108"/>
      <c r="J3295" s="108"/>
      <c r="L3295" s="63" t="n">
        <f aca="false">IF(AND(A3296&lt;&gt;"",A3295=""),L3294+1,L3294)</f>
        <v>325</v>
      </c>
      <c r="M3295" s="80" t="str">
        <f aca="false">IF(OR(A3295="Insumo",A3295="Composição Auxiliar"),J3295,"")</f>
        <v/>
      </c>
      <c r="N3295" s="81" t="str">
        <f aca="false">IF(E3295="Mão de Obra",J3295,"")</f>
        <v/>
      </c>
      <c r="O3295" s="81" t="str">
        <f aca="false">IF(N3295&lt;&gt;"","",M3295)</f>
        <v/>
      </c>
      <c r="P3295" s="82" t="str">
        <f aca="false">IF(A3295="Composição",B3295,"")</f>
        <v/>
      </c>
      <c r="Q3295" s="81" t="str">
        <f aca="false">IF(P3295&lt;&gt;"",SUMIF(L3295:L3295,L3295,N3295:N3295),"")</f>
        <v/>
      </c>
      <c r="R3295" s="81" t="str">
        <f aca="false">IF(P3295&lt;&gt;"",SUMIF(L3295:L3295,L3295,O3295:O3295),"")</f>
        <v/>
      </c>
    </row>
    <row r="3296" customFormat="false" ht="15" hidden="false" customHeight="true" outlineLevel="0" collapsed="false">
      <c r="A3296" s="83"/>
      <c r="B3296" s="84" t="s">
        <v>655</v>
      </c>
      <c r="C3296" s="83" t="s">
        <v>656</v>
      </c>
      <c r="D3296" s="83" t="s">
        <v>657</v>
      </c>
      <c r="E3296" s="83" t="s">
        <v>658</v>
      </c>
      <c r="F3296" s="83"/>
      <c r="G3296" s="85" t="s">
        <v>659</v>
      </c>
      <c r="H3296" s="84" t="s">
        <v>660</v>
      </c>
      <c r="I3296" s="84" t="s">
        <v>661</v>
      </c>
      <c r="J3296" s="84" t="s">
        <v>662</v>
      </c>
      <c r="L3296" s="63" t="n">
        <f aca="false">IF(AND(A3297&lt;&gt;"",A3296=""),L3295+1,L3295)</f>
        <v>326</v>
      </c>
      <c r="M3296" s="80" t="str">
        <f aca="false">IF(OR(A3296="Insumo",A3296="Composição Auxiliar"),J3296,"")</f>
        <v/>
      </c>
      <c r="N3296" s="81" t="str">
        <f aca="false">IF(E3296="Mão de Obra",J3296,"")</f>
        <v/>
      </c>
      <c r="O3296" s="81" t="str">
        <f aca="false">IF(N3296&lt;&gt;"","",M3296)</f>
        <v/>
      </c>
      <c r="P3296" s="82" t="str">
        <f aca="false">IF(A3296="Composição",B3296,"")</f>
        <v/>
      </c>
      <c r="Q3296" s="81" t="str">
        <f aca="false">IF(P3296&lt;&gt;"",SUMIF(L3296:L3296,L3296,N3296:N3296),"")</f>
        <v/>
      </c>
      <c r="R3296" s="81" t="str">
        <f aca="false">IF(P3296&lt;&gt;"",SUMIF(L3296:L3296,L3296,O3296:O3296),"")</f>
        <v/>
      </c>
    </row>
    <row r="3297" customFormat="false" ht="51" hidden="false" customHeight="true" outlineLevel="0" collapsed="false">
      <c r="A3297" s="86" t="s">
        <v>663</v>
      </c>
      <c r="B3297" s="87" t="s">
        <v>1919</v>
      </c>
      <c r="C3297" s="86" t="s">
        <v>664</v>
      </c>
      <c r="D3297" s="86" t="s">
        <v>1920</v>
      </c>
      <c r="E3297" s="86" t="s">
        <v>691</v>
      </c>
      <c r="F3297" s="86"/>
      <c r="G3297" s="88" t="s">
        <v>672</v>
      </c>
      <c r="H3297" s="89" t="n">
        <v>1</v>
      </c>
      <c r="I3297" s="90" t="n">
        <f aca="false">SUMIF(L:L,$L3297,M:M)</f>
        <v>42.59</v>
      </c>
      <c r="J3297" s="90" t="n">
        <f aca="false">TRUNC(H3297*I3297,2)</f>
        <v>42.59</v>
      </c>
      <c r="L3297" s="63" t="n">
        <f aca="false">IF(AND(A3298&lt;&gt;"",A3297=""),L3296+1,L3296)</f>
        <v>326</v>
      </c>
      <c r="M3297" s="80" t="str">
        <f aca="false">IF(OR(A3297="Insumo",A3297="Composição Auxiliar"),J3297,"")</f>
        <v/>
      </c>
      <c r="N3297" s="81" t="str">
        <f aca="false">IF(E3297="Mão de Obra",J3297,"")</f>
        <v/>
      </c>
      <c r="O3297" s="81" t="str">
        <f aca="false">IF(N3297&lt;&gt;"","",M3297)</f>
        <v/>
      </c>
      <c r="P3297" s="82" t="str">
        <f aca="false">IF(A3297="Composição",B3297,"")</f>
        <v> 7060 </v>
      </c>
      <c r="Q3297" s="81" t="n">
        <f aca="false">IF(P3297&lt;&gt;"",SUMIF(L3297:L3297,L3297,N3297:N3297),"")</f>
        <v>0</v>
      </c>
      <c r="R3297" s="81" t="n">
        <f aca="false">IF(P3297&lt;&gt;"",SUMIF(L3297:L3297,L3297,O3297:O3297),"")</f>
        <v>0</v>
      </c>
    </row>
    <row r="3298" customFormat="false" ht="25.5" hidden="false" customHeight="false" outlineLevel="0" collapsed="false">
      <c r="A3298" s="96" t="s">
        <v>679</v>
      </c>
      <c r="B3298" s="97" t="s">
        <v>1923</v>
      </c>
      <c r="C3298" s="96" t="str">
        <f aca="false">VLOOKUP(B3298,INSUMOS!$A:$I,2,0)</f>
        <v>SINAPI</v>
      </c>
      <c r="D3298" s="96" t="str">
        <f aca="false">VLOOKUP(B3298,INSUMOS!$A:$I,3,0)</f>
        <v>CACAMBA METALICA BASCULANTE COM CAPACIDADE DE 6 M3 (INCLUI MONTAGEM, NAO INCLUI CAMINHAO)</v>
      </c>
      <c r="E3298" s="98" t="str">
        <f aca="false">VLOOKUP(B3298,INSUMOS!$A:$I,4,0)</f>
        <v>Material</v>
      </c>
      <c r="F3298" s="98"/>
      <c r="G3298" s="99" t="str">
        <f aca="false">VLOOKUP(B3298,INSUMOS!$A:$I,5,0)</f>
        <v>UN</v>
      </c>
      <c r="H3298" s="100" t="n">
        <v>8.49E-005</v>
      </c>
      <c r="I3298" s="101" t="n">
        <f aca="false">VLOOKUP(B3298,INSUMOS!$A:$I,8,0)</f>
        <v>56567.13</v>
      </c>
      <c r="J3298" s="101" t="n">
        <f aca="false">TRUNC(H3298*I3298,2)</f>
        <v>4.8</v>
      </c>
      <c r="L3298" s="63" t="n">
        <f aca="false">IF(AND(A3299&lt;&gt;"",A3298=""),L3297+1,L3297)</f>
        <v>326</v>
      </c>
      <c r="M3298" s="80" t="n">
        <f aca="false">IF(OR(A3298="Insumo",A3298="Composição Auxiliar"),J3298,"")</f>
        <v>4.8</v>
      </c>
      <c r="N3298" s="81" t="str">
        <f aca="false">IF(E3298="Mão de Obra",J3298,"")</f>
        <v/>
      </c>
      <c r="O3298" s="81" t="n">
        <f aca="false">IF(N3298&lt;&gt;"","",M3298)</f>
        <v>4.8</v>
      </c>
      <c r="P3298" s="82" t="str">
        <f aca="false">IF(A3298="Composição",B3298,"")</f>
        <v/>
      </c>
      <c r="Q3298" s="81" t="str">
        <f aca="false">IF(P3298&lt;&gt;"",SUMIF(L3298:L3298,L3298,N3298:N3298),"")</f>
        <v/>
      </c>
      <c r="R3298" s="81" t="str">
        <f aca="false">IF(P3298&lt;&gt;"",SUMIF(L3298:L3298,L3298,O3298:O3298),"")</f>
        <v/>
      </c>
    </row>
    <row r="3299" customFormat="false" ht="38.25" hidden="false" customHeight="false" outlineLevel="0" collapsed="false">
      <c r="A3299" s="96" t="s">
        <v>679</v>
      </c>
      <c r="B3299" s="97" t="s">
        <v>1924</v>
      </c>
      <c r="C3299" s="96" t="str">
        <f aca="false">VLOOKUP(B3299,INSUMOS!$A:$I,2,0)</f>
        <v>SINAPI</v>
      </c>
      <c r="D3299" s="96" t="str">
        <f aca="false">VLOOKUP(B3299,INSUMOS!$A:$I,3,0)</f>
        <v>CAMINHAO TOCO, PESO BRUTO TOTAL 16000 KG, CARGA UTIL MAXIMA 11030 KG, DISTANCIA ENTRE EIXOS 5,41 M, POTENCIA 185 CV (INCLUI CABINE E CHASSI, NAO INCLUI CARROCERIA)</v>
      </c>
      <c r="E3299" s="98" t="str">
        <f aca="false">VLOOKUP(B3299,INSUMOS!$A:$I,4,0)</f>
        <v>Equipamento</v>
      </c>
      <c r="F3299" s="98"/>
      <c r="G3299" s="99" t="str">
        <f aca="false">VLOOKUP(B3299,INSUMOS!$A:$I,5,0)</f>
        <v>UN</v>
      </c>
      <c r="H3299" s="100" t="n">
        <v>6.42E-005</v>
      </c>
      <c r="I3299" s="101" t="n">
        <f aca="false">VLOOKUP(B3299,INSUMOS!$A:$I,8,0)</f>
        <v>588651.54</v>
      </c>
      <c r="J3299" s="101" t="n">
        <f aca="false">TRUNC(H3299*I3299,2)</f>
        <v>37.79</v>
      </c>
      <c r="L3299" s="63" t="n">
        <f aca="false">IF(AND(A3300&lt;&gt;"",A3299=""),L3298+1,L3298)</f>
        <v>326</v>
      </c>
      <c r="M3299" s="80" t="n">
        <f aca="false">IF(OR(A3299="Insumo",A3299="Composição Auxiliar"),J3299,"")</f>
        <v>37.79</v>
      </c>
      <c r="N3299" s="81" t="str">
        <f aca="false">IF(E3299="Mão de Obra",J3299,"")</f>
        <v/>
      </c>
      <c r="O3299" s="81" t="n">
        <f aca="false">IF(N3299&lt;&gt;"","",M3299)</f>
        <v>37.79</v>
      </c>
      <c r="P3299" s="82" t="str">
        <f aca="false">IF(A3299="Composição",B3299,"")</f>
        <v/>
      </c>
      <c r="Q3299" s="81" t="str">
        <f aca="false">IF(P3299&lt;&gt;"",SUMIF(L3299:L3299,L3299,N3299:N3299),"")</f>
        <v/>
      </c>
      <c r="R3299" s="81" t="str">
        <f aca="false">IF(P3299&lt;&gt;"",SUMIF(L3299:L3299,L3299,O3299:O3299),"")</f>
        <v/>
      </c>
    </row>
    <row r="3300" customFormat="false" ht="14.25" hidden="false" customHeight="false" outlineLevel="0" collapsed="false">
      <c r="A3300" s="102"/>
      <c r="B3300" s="102"/>
      <c r="C3300" s="102"/>
      <c r="D3300" s="102"/>
      <c r="E3300" s="102"/>
      <c r="F3300" s="103"/>
      <c r="G3300" s="102"/>
      <c r="H3300" s="103"/>
      <c r="I3300" s="102"/>
      <c r="J3300" s="103"/>
      <c r="L3300" s="63" t="n">
        <f aca="false">IF(AND(A3301&lt;&gt;"",A3300=""),L3299+1,L3299)</f>
        <v>326</v>
      </c>
      <c r="M3300" s="80" t="str">
        <f aca="false">IF(OR(A3300="Insumo",A3300="Composição Auxiliar"),J3300,"")</f>
        <v/>
      </c>
      <c r="N3300" s="81" t="str">
        <f aca="false">IF(E3300="Mão de Obra",J3300,"")</f>
        <v/>
      </c>
      <c r="O3300" s="81" t="str">
        <f aca="false">IF(N3300&lt;&gt;"","",M3300)</f>
        <v/>
      </c>
      <c r="P3300" s="82" t="str">
        <f aca="false">IF(A3300="Composição",B3300,"")</f>
        <v/>
      </c>
      <c r="Q3300" s="81" t="str">
        <f aca="false">IF(P3300&lt;&gt;"",SUMIF(L3300:L3300,L3300,N3300:N3300),"")</f>
        <v/>
      </c>
      <c r="R3300" s="81" t="str">
        <f aca="false">IF(P3300&lt;&gt;"",SUMIF(L3300:L3300,L3300,O3300:O3300),"")</f>
        <v/>
      </c>
    </row>
    <row r="3301" customFormat="false" ht="15" hidden="false" customHeight="false" outlineLevel="0" collapsed="false">
      <c r="A3301" s="102"/>
      <c r="B3301" s="102"/>
      <c r="C3301" s="102"/>
      <c r="D3301" s="102"/>
      <c r="E3301" s="102"/>
      <c r="F3301" s="103"/>
      <c r="G3301" s="102"/>
      <c r="H3301" s="104"/>
      <c r="I3301" s="104"/>
      <c r="J3301" s="103"/>
      <c r="L3301" s="63" t="n">
        <f aca="false">IF(AND(A3302&lt;&gt;"",A3301=""),L3300+1,L3300)</f>
        <v>326</v>
      </c>
      <c r="M3301" s="80" t="str">
        <f aca="false">IF(OR(A3301="Insumo",A3301="Composição Auxiliar"),J3301,"")</f>
        <v/>
      </c>
      <c r="N3301" s="81" t="str">
        <f aca="false">IF(E3301="Mão de Obra",J3301,"")</f>
        <v/>
      </c>
      <c r="O3301" s="81" t="str">
        <f aca="false">IF(N3301&lt;&gt;"","",M3301)</f>
        <v/>
      </c>
      <c r="P3301" s="82" t="str">
        <f aca="false">IF(A3301="Composição",B3301,"")</f>
        <v/>
      </c>
      <c r="Q3301" s="81" t="str">
        <f aca="false">IF(P3301&lt;&gt;"",SUMIF(L3301:L3301,L3301,N3301:N3301),"")</f>
        <v/>
      </c>
      <c r="R3301" s="81" t="str">
        <f aca="false">IF(P3301&lt;&gt;"",SUMIF(L3301:L3301,L3301,O3301:O3301),"")</f>
        <v/>
      </c>
    </row>
    <row r="3302" customFormat="false" ht="15" hidden="false" customHeight="false" outlineLevel="0" collapsed="false">
      <c r="A3302" s="108"/>
      <c r="B3302" s="108"/>
      <c r="C3302" s="108"/>
      <c r="D3302" s="108"/>
      <c r="E3302" s="108"/>
      <c r="F3302" s="108"/>
      <c r="G3302" s="108"/>
      <c r="H3302" s="108"/>
      <c r="I3302" s="108"/>
      <c r="J3302" s="108"/>
      <c r="L3302" s="63" t="n">
        <f aca="false">IF(AND(A3303&lt;&gt;"",A3302=""),L3301+1,L3301)</f>
        <v>326</v>
      </c>
      <c r="M3302" s="80" t="str">
        <f aca="false">IF(OR(A3302="Insumo",A3302="Composição Auxiliar"),J3302,"")</f>
        <v/>
      </c>
      <c r="N3302" s="81" t="str">
        <f aca="false">IF(E3302="Mão de Obra",J3302,"")</f>
        <v/>
      </c>
      <c r="O3302" s="81" t="str">
        <f aca="false">IF(N3302&lt;&gt;"","",M3302)</f>
        <v/>
      </c>
      <c r="P3302" s="82" t="str">
        <f aca="false">IF(A3302="Composição",B3302,"")</f>
        <v/>
      </c>
      <c r="Q3302" s="81" t="str">
        <f aca="false">IF(P3302&lt;&gt;"",SUMIF(L3302:L3302,L3302,N3302:N3302),"")</f>
        <v/>
      </c>
      <c r="R3302" s="81" t="str">
        <f aca="false">IF(P3302&lt;&gt;"",SUMIF(L3302:L3302,L3302,O3302:O3302),"")</f>
        <v/>
      </c>
    </row>
    <row r="3303" customFormat="false" ht="15" hidden="false" customHeight="true" outlineLevel="0" collapsed="false">
      <c r="A3303" s="83"/>
      <c r="B3303" s="84" t="s">
        <v>655</v>
      </c>
      <c r="C3303" s="83" t="s">
        <v>656</v>
      </c>
      <c r="D3303" s="83" t="s">
        <v>657</v>
      </c>
      <c r="E3303" s="83" t="s">
        <v>658</v>
      </c>
      <c r="F3303" s="83"/>
      <c r="G3303" s="85" t="s">
        <v>659</v>
      </c>
      <c r="H3303" s="84" t="s">
        <v>660</v>
      </c>
      <c r="I3303" s="84" t="s">
        <v>661</v>
      </c>
      <c r="J3303" s="84" t="s">
        <v>662</v>
      </c>
      <c r="L3303" s="63" t="n">
        <f aca="false">IF(AND(A3304&lt;&gt;"",A3303=""),L3302+1,L3302)</f>
        <v>327</v>
      </c>
      <c r="M3303" s="80" t="str">
        <f aca="false">IF(OR(A3303="Insumo",A3303="Composição Auxiliar"),J3303,"")</f>
        <v/>
      </c>
      <c r="N3303" s="81" t="str">
        <f aca="false">IF(E3303="Mão de Obra",J3303,"")</f>
        <v/>
      </c>
      <c r="O3303" s="81" t="str">
        <f aca="false">IF(N3303&lt;&gt;"","",M3303)</f>
        <v/>
      </c>
      <c r="P3303" s="82" t="str">
        <f aca="false">IF(A3303="Composição",B3303,"")</f>
        <v/>
      </c>
      <c r="Q3303" s="81" t="str">
        <f aca="false">IF(P3303&lt;&gt;"",SUMIF(L3303:L3303,L3303,N3303:N3303),"")</f>
        <v/>
      </c>
      <c r="R3303" s="81" t="str">
        <f aca="false">IF(P3303&lt;&gt;"",SUMIF(L3303:L3303,L3303,O3303:O3303),"")</f>
        <v/>
      </c>
    </row>
    <row r="3304" customFormat="false" ht="51" hidden="false" customHeight="true" outlineLevel="0" collapsed="false">
      <c r="A3304" s="86" t="s">
        <v>663</v>
      </c>
      <c r="B3304" s="87" t="s">
        <v>1921</v>
      </c>
      <c r="C3304" s="86" t="s">
        <v>664</v>
      </c>
      <c r="D3304" s="86" t="s">
        <v>1922</v>
      </c>
      <c r="E3304" s="86" t="s">
        <v>691</v>
      </c>
      <c r="F3304" s="86"/>
      <c r="G3304" s="88" t="s">
        <v>672</v>
      </c>
      <c r="H3304" s="89" t="n">
        <v>1</v>
      </c>
      <c r="I3304" s="90" t="n">
        <f aca="false">SUMIF(L:L,$L3304,M:M)</f>
        <v>68.37</v>
      </c>
      <c r="J3304" s="90" t="n">
        <f aca="false">TRUNC(H3304*I3304,2)</f>
        <v>68.37</v>
      </c>
      <c r="L3304" s="63" t="n">
        <f aca="false">IF(AND(A3305&lt;&gt;"",A3304=""),L3303+1,L3303)</f>
        <v>327</v>
      </c>
      <c r="M3304" s="80" t="str">
        <f aca="false">IF(OR(A3304="Insumo",A3304="Composição Auxiliar"),J3304,"")</f>
        <v/>
      </c>
      <c r="N3304" s="81" t="str">
        <f aca="false">IF(E3304="Mão de Obra",J3304,"")</f>
        <v/>
      </c>
      <c r="O3304" s="81" t="str">
        <f aca="false">IF(N3304&lt;&gt;"","",M3304)</f>
        <v/>
      </c>
      <c r="P3304" s="82" t="str">
        <f aca="false">IF(A3304="Composição",B3304,"")</f>
        <v> 7061 </v>
      </c>
      <c r="Q3304" s="81" t="n">
        <f aca="false">IF(P3304&lt;&gt;"",SUMIF(L3304:L3304,L3304,N3304:N3304),"")</f>
        <v>0</v>
      </c>
      <c r="R3304" s="81" t="n">
        <f aca="false">IF(P3304&lt;&gt;"",SUMIF(L3304:L3304,L3304,O3304:O3304),"")</f>
        <v>0</v>
      </c>
    </row>
    <row r="3305" customFormat="false" ht="14.25" hidden="false" customHeight="false" outlineLevel="0" collapsed="false">
      <c r="A3305" s="96" t="s">
        <v>679</v>
      </c>
      <c r="B3305" s="97" t="s">
        <v>1925</v>
      </c>
      <c r="C3305" s="96" t="str">
        <f aca="false">VLOOKUP(B3305,INSUMOS!$A:$I,2,0)</f>
        <v>SINAPI</v>
      </c>
      <c r="D3305" s="96" t="str">
        <f aca="false">VLOOKUP(B3305,INSUMOS!$A:$I,3,0)</f>
        <v>OLEO DIESEL COMBUSTIVEL COMUM</v>
      </c>
      <c r="E3305" s="98" t="str">
        <f aca="false">VLOOKUP(B3305,INSUMOS!$A:$I,4,0)</f>
        <v>Material</v>
      </c>
      <c r="F3305" s="98"/>
      <c r="G3305" s="99" t="str">
        <f aca="false">VLOOKUP(B3305,INSUMOS!$A:$I,5,0)</f>
        <v>L</v>
      </c>
      <c r="H3305" s="100" t="n">
        <v>13.62</v>
      </c>
      <c r="I3305" s="101" t="n">
        <f aca="false">VLOOKUP(B3305,INSUMOS!$A:$I,8,0)</f>
        <v>5.02</v>
      </c>
      <c r="J3305" s="101" t="n">
        <f aca="false">TRUNC(H3305*I3305,2)</f>
        <v>68.37</v>
      </c>
      <c r="L3305" s="63" t="n">
        <f aca="false">IF(AND(A3306&lt;&gt;"",A3305=""),L3304+1,L3304)</f>
        <v>327</v>
      </c>
      <c r="M3305" s="80" t="n">
        <f aca="false">IF(OR(A3305="Insumo",A3305="Composição Auxiliar"),J3305,"")</f>
        <v>68.37</v>
      </c>
      <c r="N3305" s="81" t="str">
        <f aca="false">IF(E3305="Mão de Obra",J3305,"")</f>
        <v/>
      </c>
      <c r="O3305" s="81" t="n">
        <f aca="false">IF(N3305&lt;&gt;"","",M3305)</f>
        <v>68.37</v>
      </c>
      <c r="P3305" s="82" t="str">
        <f aca="false">IF(A3305="Composição",B3305,"")</f>
        <v/>
      </c>
      <c r="Q3305" s="81" t="str">
        <f aca="false">IF(P3305&lt;&gt;"",SUMIF(L3305:L3305,L3305,N3305:N3305),"")</f>
        <v/>
      </c>
      <c r="R3305" s="81" t="str">
        <f aca="false">IF(P3305&lt;&gt;"",SUMIF(L3305:L3305,L3305,O3305:O3305),"")</f>
        <v/>
      </c>
    </row>
    <row r="3306" customFormat="false" ht="14.25" hidden="false" customHeight="false" outlineLevel="0" collapsed="false">
      <c r="A3306" s="102"/>
      <c r="B3306" s="102"/>
      <c r="C3306" s="102"/>
      <c r="D3306" s="102"/>
      <c r="E3306" s="102"/>
      <c r="F3306" s="103"/>
      <c r="G3306" s="102"/>
      <c r="H3306" s="103"/>
      <c r="I3306" s="102"/>
      <c r="J3306" s="103"/>
      <c r="L3306" s="63" t="n">
        <f aca="false">IF(AND(A3307&lt;&gt;"",A3306=""),L3305+1,L3305)</f>
        <v>327</v>
      </c>
      <c r="M3306" s="80" t="str">
        <f aca="false">IF(OR(A3306="Insumo",A3306="Composição Auxiliar"),J3306,"")</f>
        <v/>
      </c>
      <c r="N3306" s="81" t="str">
        <f aca="false">IF(E3306="Mão de Obra",J3306,"")</f>
        <v/>
      </c>
      <c r="O3306" s="81" t="str">
        <f aca="false">IF(N3306&lt;&gt;"","",M3306)</f>
        <v/>
      </c>
      <c r="P3306" s="82" t="str">
        <f aca="false">IF(A3306="Composição",B3306,"")</f>
        <v/>
      </c>
      <c r="Q3306" s="81" t="str">
        <f aca="false">IF(P3306&lt;&gt;"",SUMIF(L3306:L3306,L3306,N3306:N3306),"")</f>
        <v/>
      </c>
      <c r="R3306" s="81" t="str">
        <f aca="false">IF(P3306&lt;&gt;"",SUMIF(L3306:L3306,L3306,O3306:O3306),"")</f>
        <v/>
      </c>
    </row>
    <row r="3307" customFormat="false" ht="15" hidden="false" customHeight="false" outlineLevel="0" collapsed="false">
      <c r="A3307" s="102"/>
      <c r="B3307" s="102"/>
      <c r="C3307" s="102"/>
      <c r="D3307" s="102"/>
      <c r="E3307" s="102"/>
      <c r="F3307" s="103"/>
      <c r="G3307" s="102"/>
      <c r="H3307" s="104"/>
      <c r="I3307" s="104"/>
      <c r="J3307" s="103"/>
      <c r="L3307" s="63" t="n">
        <f aca="false">IF(AND(A3308&lt;&gt;"",A3307=""),L3306+1,L3306)</f>
        <v>327</v>
      </c>
      <c r="M3307" s="80" t="str">
        <f aca="false">IF(OR(A3307="Insumo",A3307="Composição Auxiliar"),J3307,"")</f>
        <v/>
      </c>
      <c r="N3307" s="81" t="str">
        <f aca="false">IF(E3307="Mão de Obra",J3307,"")</f>
        <v/>
      </c>
      <c r="O3307" s="81" t="str">
        <f aca="false">IF(N3307&lt;&gt;"","",M3307)</f>
        <v/>
      </c>
      <c r="P3307" s="82" t="str">
        <f aca="false">IF(A3307="Composição",B3307,"")</f>
        <v/>
      </c>
      <c r="Q3307" s="81" t="str">
        <f aca="false">IF(P3307&lt;&gt;"",SUMIF(L3307:L3307,L3307,N3307:N3307),"")</f>
        <v/>
      </c>
      <c r="R3307" s="81" t="str">
        <f aca="false">IF(P3307&lt;&gt;"",SUMIF(L3307:L3307,L3307,O3307:O3307),"")</f>
        <v/>
      </c>
    </row>
    <row r="3308" customFormat="false" ht="15" hidden="false" customHeight="false" outlineLevel="0" collapsed="false">
      <c r="A3308" s="108"/>
      <c r="B3308" s="108"/>
      <c r="C3308" s="108"/>
      <c r="D3308" s="108"/>
      <c r="E3308" s="108"/>
      <c r="F3308" s="108"/>
      <c r="G3308" s="108"/>
      <c r="H3308" s="108"/>
      <c r="I3308" s="108"/>
      <c r="J3308" s="108"/>
      <c r="L3308" s="63" t="n">
        <f aca="false">IF(AND(A3309&lt;&gt;"",A3308=""),L3307+1,L3307)</f>
        <v>327</v>
      </c>
      <c r="M3308" s="80" t="str">
        <f aca="false">IF(OR(A3308="Insumo",A3308="Composição Auxiliar"),J3308,"")</f>
        <v/>
      </c>
      <c r="N3308" s="81" t="str">
        <f aca="false">IF(E3308="Mão de Obra",J3308,"")</f>
        <v/>
      </c>
      <c r="O3308" s="81" t="str">
        <f aca="false">IF(N3308&lt;&gt;"","",M3308)</f>
        <v/>
      </c>
      <c r="P3308" s="82" t="str">
        <f aca="false">IF(A3308="Composição",B3308,"")</f>
        <v/>
      </c>
      <c r="Q3308" s="81" t="str">
        <f aca="false">IF(P3308&lt;&gt;"",SUMIF(L3308:L3308,L3308,N3308:N3308),"")</f>
        <v/>
      </c>
      <c r="R3308" s="81" t="str">
        <f aca="false">IF(P3308&lt;&gt;"",SUMIF(L3308:L3308,L3308,O3308:O3308),"")</f>
        <v/>
      </c>
    </row>
    <row r="3309" customFormat="false" ht="15" hidden="false" customHeight="true" outlineLevel="0" collapsed="false">
      <c r="A3309" s="83"/>
      <c r="B3309" s="84" t="s">
        <v>655</v>
      </c>
      <c r="C3309" s="83" t="s">
        <v>656</v>
      </c>
      <c r="D3309" s="83" t="s">
        <v>657</v>
      </c>
      <c r="E3309" s="83" t="s">
        <v>658</v>
      </c>
      <c r="F3309" s="83"/>
      <c r="G3309" s="85" t="s">
        <v>659</v>
      </c>
      <c r="H3309" s="84" t="s">
        <v>660</v>
      </c>
      <c r="I3309" s="84" t="s">
        <v>661</v>
      </c>
      <c r="J3309" s="84" t="s">
        <v>662</v>
      </c>
      <c r="L3309" s="63" t="n">
        <f aca="false">IF(AND(A3310&lt;&gt;"",A3309=""),L3308+1,L3308)</f>
        <v>328</v>
      </c>
      <c r="M3309" s="80" t="str">
        <f aca="false">IF(OR(A3309="Insumo",A3309="Composição Auxiliar"),J3309,"")</f>
        <v/>
      </c>
      <c r="N3309" s="81" t="str">
        <f aca="false">IF(E3309="Mão de Obra",J3309,"")</f>
        <v/>
      </c>
      <c r="O3309" s="81" t="str">
        <f aca="false">IF(N3309&lt;&gt;"","",M3309)</f>
        <v/>
      </c>
      <c r="P3309" s="82" t="str">
        <f aca="false">IF(A3309="Composição",B3309,"")</f>
        <v/>
      </c>
      <c r="Q3309" s="81" t="str">
        <f aca="false">IF(P3309&lt;&gt;"",SUMIF(L3309:L3309,L3309,N3309:N3309),"")</f>
        <v/>
      </c>
      <c r="R3309" s="81" t="str">
        <f aca="false">IF(P3309&lt;&gt;"",SUMIF(L3309:L3309,L3309,O3309:O3309),"")</f>
        <v/>
      </c>
    </row>
    <row r="3310" customFormat="false" ht="38.25" hidden="false" customHeight="true" outlineLevel="0" collapsed="false">
      <c r="A3310" s="86" t="s">
        <v>663</v>
      </c>
      <c r="B3310" s="87" t="s">
        <v>1926</v>
      </c>
      <c r="C3310" s="86" t="s">
        <v>664</v>
      </c>
      <c r="D3310" s="86" t="s">
        <v>1927</v>
      </c>
      <c r="E3310" s="86" t="s">
        <v>691</v>
      </c>
      <c r="F3310" s="86"/>
      <c r="G3310" s="88" t="s">
        <v>692</v>
      </c>
      <c r="H3310" s="89" t="n">
        <v>1</v>
      </c>
      <c r="I3310" s="90" t="n">
        <f aca="false">SUMIF(L:L,$L3310,M:M)</f>
        <v>179.78</v>
      </c>
      <c r="J3310" s="90" t="n">
        <f aca="false">TRUNC(H3310*I3310,2)</f>
        <v>179.78</v>
      </c>
      <c r="L3310" s="63" t="n">
        <f aca="false">IF(AND(A3311&lt;&gt;"",A3310=""),L3309+1,L3309)</f>
        <v>328</v>
      </c>
      <c r="M3310" s="80" t="str">
        <f aca="false">IF(OR(A3310="Insumo",A3310="Composição Auxiliar"),J3310,"")</f>
        <v/>
      </c>
      <c r="N3310" s="81" t="str">
        <f aca="false">IF(E3310="Mão de Obra",J3310,"")</f>
        <v/>
      </c>
      <c r="O3310" s="81" t="str">
        <f aca="false">IF(N3310&lt;&gt;"","",M3310)</f>
        <v/>
      </c>
      <c r="P3310" s="82" t="str">
        <f aca="false">IF(A3310="Composição",B3310,"")</f>
        <v> 5811 </v>
      </c>
      <c r="Q3310" s="81" t="n">
        <f aca="false">IF(P3310&lt;&gt;"",SUMIF(L3310:L3310,L3310,N3310:N3310),"")</f>
        <v>0</v>
      </c>
      <c r="R3310" s="81" t="n">
        <f aca="false">IF(P3310&lt;&gt;"",SUMIF(L3310:L3310,L3310,O3310:O3310),"")</f>
        <v>0</v>
      </c>
    </row>
    <row r="3311" customFormat="false" ht="38.25" hidden="false" customHeight="true" outlineLevel="0" collapsed="false">
      <c r="A3311" s="91" t="s">
        <v>668</v>
      </c>
      <c r="B3311" s="92" t="s">
        <v>1928</v>
      </c>
      <c r="C3311" s="91" t="s">
        <v>664</v>
      </c>
      <c r="D3311" s="91" t="s">
        <v>1929</v>
      </c>
      <c r="E3311" s="91" t="s">
        <v>691</v>
      </c>
      <c r="F3311" s="91"/>
      <c r="G3311" s="93" t="s">
        <v>672</v>
      </c>
      <c r="H3311" s="94" t="n">
        <v>1</v>
      </c>
      <c r="I3311" s="95" t="n">
        <f aca="false">SUMIFS(J:J,A:A,"Composição",B:B,$B3311)</f>
        <v>41.14</v>
      </c>
      <c r="J3311" s="95" t="n">
        <f aca="false">TRUNC(H3311*I3311,2)</f>
        <v>41.14</v>
      </c>
      <c r="L3311" s="63" t="n">
        <f aca="false">IF(AND(A3312&lt;&gt;"",A3311=""),L3310+1,L3310)</f>
        <v>328</v>
      </c>
      <c r="M3311" s="80" t="n">
        <f aca="false">IF(OR(A3311="Insumo",A3311="Composição Auxiliar"),J3311,"")</f>
        <v>41.14</v>
      </c>
      <c r="N3311" s="81" t="str">
        <f aca="false">IF(E3311="Mão de Obra",J3311,"")</f>
        <v/>
      </c>
      <c r="O3311" s="81" t="n">
        <f aca="false">IF(N3311&lt;&gt;"","",M3311)</f>
        <v>41.14</v>
      </c>
      <c r="P3311" s="82" t="str">
        <f aca="false">IF(A3311="Composição",B3311,"")</f>
        <v/>
      </c>
      <c r="Q3311" s="81" t="str">
        <f aca="false">IF(P3311&lt;&gt;"",SUMIF(L3311:L3311,L3311,N3311:N3311),"")</f>
        <v/>
      </c>
      <c r="R3311" s="81" t="str">
        <f aca="false">IF(P3311&lt;&gt;"",SUMIF(L3311:L3311,L3311,O3311:O3311),"")</f>
        <v/>
      </c>
    </row>
    <row r="3312" customFormat="false" ht="51" hidden="false" customHeight="true" outlineLevel="0" collapsed="false">
      <c r="A3312" s="91" t="s">
        <v>668</v>
      </c>
      <c r="B3312" s="92" t="s">
        <v>1930</v>
      </c>
      <c r="C3312" s="91" t="s">
        <v>664</v>
      </c>
      <c r="D3312" s="91" t="s">
        <v>1931</v>
      </c>
      <c r="E3312" s="91" t="s">
        <v>691</v>
      </c>
      <c r="F3312" s="91"/>
      <c r="G3312" s="93" t="s">
        <v>672</v>
      </c>
      <c r="H3312" s="94" t="n">
        <v>1</v>
      </c>
      <c r="I3312" s="95" t="n">
        <f aca="false">SUMIFS(J:J,A:A,"Composição",B:B,$B3312)</f>
        <v>3.55</v>
      </c>
      <c r="J3312" s="95" t="n">
        <f aca="false">TRUNC(H3312*I3312,2)</f>
        <v>3.55</v>
      </c>
      <c r="L3312" s="63" t="n">
        <f aca="false">IF(AND(A3313&lt;&gt;"",A3312=""),L3311+1,L3311)</f>
        <v>328</v>
      </c>
      <c r="M3312" s="80" t="n">
        <f aca="false">IF(OR(A3312="Insumo",A3312="Composição Auxiliar"),J3312,"")</f>
        <v>3.55</v>
      </c>
      <c r="N3312" s="81" t="str">
        <f aca="false">IF(E3312="Mão de Obra",J3312,"")</f>
        <v/>
      </c>
      <c r="O3312" s="81" t="n">
        <f aca="false">IF(N3312&lt;&gt;"","",M3312)</f>
        <v>3.55</v>
      </c>
      <c r="P3312" s="82" t="str">
        <f aca="false">IF(A3312="Composição",B3312,"")</f>
        <v/>
      </c>
      <c r="Q3312" s="81" t="str">
        <f aca="false">IF(P3312&lt;&gt;"",SUMIF(L3312:L3312,L3312,N3312:N3312),"")</f>
        <v/>
      </c>
      <c r="R3312" s="81" t="str">
        <f aca="false">IF(P3312&lt;&gt;"",SUMIF(L3312:L3312,L3312,O3312:O3312),"")</f>
        <v/>
      </c>
    </row>
    <row r="3313" customFormat="false" ht="51" hidden="false" customHeight="true" outlineLevel="0" collapsed="false">
      <c r="A3313" s="91" t="s">
        <v>668</v>
      </c>
      <c r="B3313" s="92" t="s">
        <v>1932</v>
      </c>
      <c r="C3313" s="91" t="s">
        <v>664</v>
      </c>
      <c r="D3313" s="91" t="s">
        <v>1933</v>
      </c>
      <c r="E3313" s="91" t="s">
        <v>691</v>
      </c>
      <c r="F3313" s="91"/>
      <c r="G3313" s="93" t="s">
        <v>672</v>
      </c>
      <c r="H3313" s="94" t="n">
        <v>1</v>
      </c>
      <c r="I3313" s="95" t="n">
        <f aca="false">SUMIFS(J:J,A:A,"Composição",B:B,$B3313)</f>
        <v>84.98</v>
      </c>
      <c r="J3313" s="95" t="n">
        <f aca="false">TRUNC(H3313*I3313,2)</f>
        <v>84.98</v>
      </c>
      <c r="L3313" s="63" t="n">
        <f aca="false">IF(AND(A3314&lt;&gt;"",A3313=""),L3312+1,L3312)</f>
        <v>328</v>
      </c>
      <c r="M3313" s="80" t="n">
        <f aca="false">IF(OR(A3313="Insumo",A3313="Composição Auxiliar"),J3313,"")</f>
        <v>84.98</v>
      </c>
      <c r="N3313" s="81" t="str">
        <f aca="false">IF(E3313="Mão de Obra",J3313,"")</f>
        <v/>
      </c>
      <c r="O3313" s="81" t="n">
        <f aca="false">IF(N3313&lt;&gt;"","",M3313)</f>
        <v>84.98</v>
      </c>
      <c r="P3313" s="82" t="str">
        <f aca="false">IF(A3313="Composição",B3313,"")</f>
        <v/>
      </c>
      <c r="Q3313" s="81" t="str">
        <f aca="false">IF(P3313&lt;&gt;"",SUMIF(L3313:L3313,L3313,N3313:N3313),"")</f>
        <v/>
      </c>
      <c r="R3313" s="81" t="str">
        <f aca="false">IF(P3313&lt;&gt;"",SUMIF(L3313:L3313,L3313,O3313:O3313),"")</f>
        <v/>
      </c>
    </row>
    <row r="3314" customFormat="false" ht="38.25" hidden="false" customHeight="true" outlineLevel="0" collapsed="false">
      <c r="A3314" s="91" t="s">
        <v>668</v>
      </c>
      <c r="B3314" s="92" t="s">
        <v>1934</v>
      </c>
      <c r="C3314" s="91" t="s">
        <v>664</v>
      </c>
      <c r="D3314" s="91" t="s">
        <v>1935</v>
      </c>
      <c r="E3314" s="91" t="s">
        <v>691</v>
      </c>
      <c r="F3314" s="91"/>
      <c r="G3314" s="93" t="s">
        <v>672</v>
      </c>
      <c r="H3314" s="94" t="n">
        <v>1</v>
      </c>
      <c r="I3314" s="95" t="n">
        <f aca="false">SUMIFS(J:J,A:A,"Composição",B:B,$B3314)</f>
        <v>4.48</v>
      </c>
      <c r="J3314" s="95" t="n">
        <f aca="false">TRUNC(H3314*I3314,2)</f>
        <v>4.48</v>
      </c>
      <c r="L3314" s="63" t="n">
        <f aca="false">IF(AND(A3315&lt;&gt;"",A3314=""),L3313+1,L3313)</f>
        <v>328</v>
      </c>
      <c r="M3314" s="80" t="n">
        <f aca="false">IF(OR(A3314="Insumo",A3314="Composição Auxiliar"),J3314,"")</f>
        <v>4.48</v>
      </c>
      <c r="N3314" s="81" t="str">
        <f aca="false">IF(E3314="Mão de Obra",J3314,"")</f>
        <v/>
      </c>
      <c r="O3314" s="81" t="n">
        <f aca="false">IF(N3314&lt;&gt;"","",M3314)</f>
        <v>4.48</v>
      </c>
      <c r="P3314" s="82" t="str">
        <f aca="false">IF(A3314="Composição",B3314,"")</f>
        <v/>
      </c>
      <c r="Q3314" s="81" t="str">
        <f aca="false">IF(P3314&lt;&gt;"",SUMIF(L3314:L3314,L3314,N3314:N3314),"")</f>
        <v/>
      </c>
      <c r="R3314" s="81" t="str">
        <f aca="false">IF(P3314&lt;&gt;"",SUMIF(L3314:L3314,L3314,O3314:O3314),"")</f>
        <v/>
      </c>
    </row>
    <row r="3315" customFormat="false" ht="38.25" hidden="false" customHeight="true" outlineLevel="0" collapsed="false">
      <c r="A3315" s="91" t="s">
        <v>668</v>
      </c>
      <c r="B3315" s="92" t="s">
        <v>1936</v>
      </c>
      <c r="C3315" s="91" t="s">
        <v>664</v>
      </c>
      <c r="D3315" s="91" t="s">
        <v>1937</v>
      </c>
      <c r="E3315" s="91" t="s">
        <v>691</v>
      </c>
      <c r="F3315" s="91"/>
      <c r="G3315" s="93" t="s">
        <v>672</v>
      </c>
      <c r="H3315" s="94" t="n">
        <v>1</v>
      </c>
      <c r="I3315" s="95" t="n">
        <f aca="false">SUMIFS(J:J,A:A,"Composição",B:B,$B3315)</f>
        <v>22.74</v>
      </c>
      <c r="J3315" s="95" t="n">
        <f aca="false">TRUNC(H3315*I3315,2)</f>
        <v>22.74</v>
      </c>
      <c r="L3315" s="63" t="n">
        <f aca="false">IF(AND(A3316&lt;&gt;"",A3315=""),L3314+1,L3314)</f>
        <v>328</v>
      </c>
      <c r="M3315" s="80" t="n">
        <f aca="false">IF(OR(A3315="Insumo",A3315="Composição Auxiliar"),J3315,"")</f>
        <v>22.74</v>
      </c>
      <c r="N3315" s="81" t="str">
        <f aca="false">IF(E3315="Mão de Obra",J3315,"")</f>
        <v/>
      </c>
      <c r="O3315" s="81" t="n">
        <f aca="false">IF(N3315&lt;&gt;"","",M3315)</f>
        <v>22.74</v>
      </c>
      <c r="P3315" s="82" t="str">
        <f aca="false">IF(A3315="Composição",B3315,"")</f>
        <v/>
      </c>
      <c r="Q3315" s="81" t="str">
        <f aca="false">IF(P3315&lt;&gt;"",SUMIF(L3315:L3315,L3315,N3315:N3315),"")</f>
        <v/>
      </c>
      <c r="R3315" s="81" t="str">
        <f aca="false">IF(P3315&lt;&gt;"",SUMIF(L3315:L3315,L3315,O3315:O3315),"")</f>
        <v/>
      </c>
    </row>
    <row r="3316" customFormat="false" ht="25.5" hidden="false" customHeight="true" outlineLevel="0" collapsed="false">
      <c r="A3316" s="91" t="s">
        <v>668</v>
      </c>
      <c r="B3316" s="92" t="s">
        <v>1913</v>
      </c>
      <c r="C3316" s="91" t="s">
        <v>664</v>
      </c>
      <c r="D3316" s="91" t="s">
        <v>1914</v>
      </c>
      <c r="E3316" s="91" t="s">
        <v>671</v>
      </c>
      <c r="F3316" s="91"/>
      <c r="G3316" s="93" t="s">
        <v>672</v>
      </c>
      <c r="H3316" s="94" t="n">
        <v>1</v>
      </c>
      <c r="I3316" s="95" t="n">
        <f aca="false">SUMIFS(J:J,A:A,"Composição",B:B,$B3316)</f>
        <v>22.89</v>
      </c>
      <c r="J3316" s="95" t="n">
        <f aca="false">TRUNC(H3316*I3316,2)</f>
        <v>22.89</v>
      </c>
      <c r="L3316" s="63" t="n">
        <f aca="false">IF(AND(A3317&lt;&gt;"",A3316=""),L3315+1,L3315)</f>
        <v>328</v>
      </c>
      <c r="M3316" s="80" t="n">
        <f aca="false">IF(OR(A3316="Insumo",A3316="Composição Auxiliar"),J3316,"")</f>
        <v>22.89</v>
      </c>
      <c r="N3316" s="81" t="str">
        <f aca="false">IF(E3316="Mão de Obra",J3316,"")</f>
        <v/>
      </c>
      <c r="O3316" s="81" t="n">
        <f aca="false">IF(N3316&lt;&gt;"","",M3316)</f>
        <v>22.89</v>
      </c>
      <c r="P3316" s="82" t="str">
        <f aca="false">IF(A3316="Composição",B3316,"")</f>
        <v/>
      </c>
      <c r="Q3316" s="81" t="str">
        <f aca="false">IF(P3316&lt;&gt;"",SUMIF(L3316:L3316,L3316,N3316:N3316),"")</f>
        <v/>
      </c>
      <c r="R3316" s="81" t="str">
        <f aca="false">IF(P3316&lt;&gt;"",SUMIF(L3316:L3316,L3316,O3316:O3316),"")</f>
        <v/>
      </c>
    </row>
    <row r="3317" customFormat="false" ht="14.25" hidden="false" customHeight="false" outlineLevel="0" collapsed="false">
      <c r="A3317" s="102"/>
      <c r="B3317" s="102"/>
      <c r="C3317" s="102"/>
      <c r="D3317" s="102"/>
      <c r="E3317" s="102"/>
      <c r="F3317" s="103"/>
      <c r="G3317" s="102"/>
      <c r="H3317" s="103"/>
      <c r="I3317" s="102"/>
      <c r="J3317" s="103"/>
      <c r="L3317" s="63" t="n">
        <f aca="false">IF(AND(A3318&lt;&gt;"",A3317=""),L3316+1,L3316)</f>
        <v>328</v>
      </c>
      <c r="M3317" s="80" t="str">
        <f aca="false">IF(OR(A3317="Insumo",A3317="Composição Auxiliar"),J3317,"")</f>
        <v/>
      </c>
      <c r="N3317" s="81" t="str">
        <f aca="false">IF(E3317="Mão de Obra",J3317,"")</f>
        <v/>
      </c>
      <c r="O3317" s="81" t="str">
        <f aca="false">IF(N3317&lt;&gt;"","",M3317)</f>
        <v/>
      </c>
      <c r="P3317" s="82" t="str">
        <f aca="false">IF(A3317="Composição",B3317,"")</f>
        <v/>
      </c>
      <c r="Q3317" s="81" t="str">
        <f aca="false">IF(P3317&lt;&gt;"",SUMIF(L3317:L3317,L3317,N3317:N3317),"")</f>
        <v/>
      </c>
      <c r="R3317" s="81" t="str">
        <f aca="false">IF(P3317&lt;&gt;"",SUMIF(L3317:L3317,L3317,O3317:O3317),"")</f>
        <v/>
      </c>
    </row>
    <row r="3318" customFormat="false" ht="15" hidden="false" customHeight="false" outlineLevel="0" collapsed="false">
      <c r="A3318" s="102"/>
      <c r="B3318" s="102"/>
      <c r="C3318" s="102"/>
      <c r="D3318" s="102"/>
      <c r="E3318" s="102"/>
      <c r="F3318" s="103"/>
      <c r="G3318" s="102"/>
      <c r="H3318" s="104"/>
      <c r="I3318" s="104"/>
      <c r="J3318" s="103"/>
      <c r="L3318" s="63" t="n">
        <f aca="false">IF(AND(A3319&lt;&gt;"",A3318=""),L3317+1,L3317)</f>
        <v>328</v>
      </c>
      <c r="M3318" s="80" t="str">
        <f aca="false">IF(OR(A3318="Insumo",A3318="Composição Auxiliar"),J3318,"")</f>
        <v/>
      </c>
      <c r="N3318" s="81" t="str">
        <f aca="false">IF(E3318="Mão de Obra",J3318,"")</f>
        <v/>
      </c>
      <c r="O3318" s="81" t="str">
        <f aca="false">IF(N3318&lt;&gt;"","",M3318)</f>
        <v/>
      </c>
      <c r="P3318" s="82" t="str">
        <f aca="false">IF(A3318="Composição",B3318,"")</f>
        <v/>
      </c>
      <c r="Q3318" s="81" t="str">
        <f aca="false">IF(P3318&lt;&gt;"",SUMIF(L3318:L3318,L3318,N3318:N3318),"")</f>
        <v/>
      </c>
      <c r="R3318" s="81" t="str">
        <f aca="false">IF(P3318&lt;&gt;"",SUMIF(L3318:L3318,L3318,O3318:O3318),"")</f>
        <v/>
      </c>
    </row>
    <row r="3319" customFormat="false" ht="15" hidden="false" customHeight="false" outlineLevel="0" collapsed="false">
      <c r="A3319" s="108"/>
      <c r="B3319" s="108"/>
      <c r="C3319" s="108"/>
      <c r="D3319" s="108"/>
      <c r="E3319" s="108"/>
      <c r="F3319" s="108"/>
      <c r="G3319" s="108"/>
      <c r="H3319" s="108"/>
      <c r="I3319" s="108"/>
      <c r="J3319" s="108"/>
      <c r="L3319" s="63" t="n">
        <f aca="false">IF(AND(A3320&lt;&gt;"",A3319=""),L3318+1,L3318)</f>
        <v>328</v>
      </c>
      <c r="M3319" s="80" t="str">
        <f aca="false">IF(OR(A3319="Insumo",A3319="Composição Auxiliar"),J3319,"")</f>
        <v/>
      </c>
      <c r="N3319" s="81" t="str">
        <f aca="false">IF(E3319="Mão de Obra",J3319,"")</f>
        <v/>
      </c>
      <c r="O3319" s="81" t="str">
        <f aca="false">IF(N3319&lt;&gt;"","",M3319)</f>
        <v/>
      </c>
      <c r="P3319" s="82" t="str">
        <f aca="false">IF(A3319="Composição",B3319,"")</f>
        <v/>
      </c>
      <c r="Q3319" s="81" t="str">
        <f aca="false">IF(P3319&lt;&gt;"",SUMIF(L3319:L3319,L3319,N3319:N3319),"")</f>
        <v/>
      </c>
      <c r="R3319" s="81" t="str">
        <f aca="false">IF(P3319&lt;&gt;"",SUMIF(L3319:L3319,L3319,O3319:O3319),"")</f>
        <v/>
      </c>
    </row>
    <row r="3320" customFormat="false" ht="15" hidden="false" customHeight="true" outlineLevel="0" collapsed="false">
      <c r="A3320" s="83"/>
      <c r="B3320" s="84" t="s">
        <v>655</v>
      </c>
      <c r="C3320" s="83" t="s">
        <v>656</v>
      </c>
      <c r="D3320" s="83" t="s">
        <v>657</v>
      </c>
      <c r="E3320" s="83" t="s">
        <v>658</v>
      </c>
      <c r="F3320" s="83"/>
      <c r="G3320" s="85" t="s">
        <v>659</v>
      </c>
      <c r="H3320" s="84" t="s">
        <v>660</v>
      </c>
      <c r="I3320" s="84" t="s">
        <v>661</v>
      </c>
      <c r="J3320" s="84" t="s">
        <v>662</v>
      </c>
      <c r="L3320" s="63" t="n">
        <f aca="false">IF(AND(A3321&lt;&gt;"",A3320=""),L3319+1,L3319)</f>
        <v>329</v>
      </c>
      <c r="M3320" s="80" t="str">
        <f aca="false">IF(OR(A3320="Insumo",A3320="Composição Auxiliar"),J3320,"")</f>
        <v/>
      </c>
      <c r="N3320" s="81" t="str">
        <f aca="false">IF(E3320="Mão de Obra",J3320,"")</f>
        <v/>
      </c>
      <c r="O3320" s="81" t="str">
        <f aca="false">IF(N3320&lt;&gt;"","",M3320)</f>
        <v/>
      </c>
      <c r="P3320" s="82" t="str">
        <f aca="false">IF(A3320="Composição",B3320,"")</f>
        <v/>
      </c>
      <c r="Q3320" s="81" t="str">
        <f aca="false">IF(P3320&lt;&gt;"",SUMIF(L3320:L3320,L3320,N3320:N3320),"")</f>
        <v/>
      </c>
      <c r="R3320" s="81" t="str">
        <f aca="false">IF(P3320&lt;&gt;"",SUMIF(L3320:L3320,L3320,O3320:O3320),"")</f>
        <v/>
      </c>
    </row>
    <row r="3321" customFormat="false" ht="38.25" hidden="false" customHeight="true" outlineLevel="0" collapsed="false">
      <c r="A3321" s="86" t="s">
        <v>663</v>
      </c>
      <c r="B3321" s="87" t="s">
        <v>1936</v>
      </c>
      <c r="C3321" s="86" t="s">
        <v>664</v>
      </c>
      <c r="D3321" s="86" t="s">
        <v>1937</v>
      </c>
      <c r="E3321" s="86" t="s">
        <v>691</v>
      </c>
      <c r="F3321" s="86"/>
      <c r="G3321" s="88" t="s">
        <v>672</v>
      </c>
      <c r="H3321" s="89" t="n">
        <v>1</v>
      </c>
      <c r="I3321" s="90" t="n">
        <f aca="false">SUMIF(L:L,$L3321,M:M)</f>
        <v>22.74</v>
      </c>
      <c r="J3321" s="90" t="n">
        <f aca="false">TRUNC(H3321*I3321,2)</f>
        <v>22.74</v>
      </c>
      <c r="L3321" s="63" t="n">
        <f aca="false">IF(AND(A3322&lt;&gt;"",A3321=""),L3320+1,L3320)</f>
        <v>329</v>
      </c>
      <c r="M3321" s="80" t="str">
        <f aca="false">IF(OR(A3321="Insumo",A3321="Composição Auxiliar"),J3321,"")</f>
        <v/>
      </c>
      <c r="N3321" s="81" t="str">
        <f aca="false">IF(E3321="Mão de Obra",J3321,"")</f>
        <v/>
      </c>
      <c r="O3321" s="81" t="str">
        <f aca="false">IF(N3321&lt;&gt;"","",M3321)</f>
        <v/>
      </c>
      <c r="P3321" s="82" t="str">
        <f aca="false">IF(A3321="Composição",B3321,"")</f>
        <v> 91367 </v>
      </c>
      <c r="Q3321" s="81" t="n">
        <f aca="false">IF(P3321&lt;&gt;"",SUMIF(L3321:L3321,L3321,N3321:N3321),"")</f>
        <v>0</v>
      </c>
      <c r="R3321" s="81" t="n">
        <f aca="false">IF(P3321&lt;&gt;"",SUMIF(L3321:L3321,L3321,O3321:O3321),"")</f>
        <v>0</v>
      </c>
    </row>
    <row r="3322" customFormat="false" ht="25.5" hidden="false" customHeight="false" outlineLevel="0" collapsed="false">
      <c r="A3322" s="96" t="s">
        <v>679</v>
      </c>
      <c r="B3322" s="97" t="s">
        <v>1923</v>
      </c>
      <c r="C3322" s="96" t="str">
        <f aca="false">VLOOKUP(B3322,INSUMOS!$A:$I,2,0)</f>
        <v>SINAPI</v>
      </c>
      <c r="D3322" s="96" t="str">
        <f aca="false">VLOOKUP(B3322,INSUMOS!$A:$I,3,0)</f>
        <v>CACAMBA METALICA BASCULANTE COM CAPACIDADE DE 6 M3 (INCLUI MONTAGEM, NAO INCLUI CAMINHAO)</v>
      </c>
      <c r="E3322" s="98" t="str">
        <f aca="false">VLOOKUP(B3322,INSUMOS!$A:$I,4,0)</f>
        <v>Material</v>
      </c>
      <c r="F3322" s="98"/>
      <c r="G3322" s="99" t="str">
        <f aca="false">VLOOKUP(B3322,INSUMOS!$A:$I,5,0)</f>
        <v>UN</v>
      </c>
      <c r="H3322" s="100" t="n">
        <v>6.03E-005</v>
      </c>
      <c r="I3322" s="101" t="n">
        <f aca="false">VLOOKUP(B3322,INSUMOS!$A:$I,8,0)</f>
        <v>56567.13</v>
      </c>
      <c r="J3322" s="101" t="n">
        <f aca="false">TRUNC(H3322*I3322,2)</f>
        <v>3.41</v>
      </c>
      <c r="L3322" s="63" t="n">
        <f aca="false">IF(AND(A3323&lt;&gt;"",A3322=""),L3321+1,L3321)</f>
        <v>329</v>
      </c>
      <c r="M3322" s="80" t="n">
        <f aca="false">IF(OR(A3322="Insumo",A3322="Composição Auxiliar"),J3322,"")</f>
        <v>3.41</v>
      </c>
      <c r="N3322" s="81" t="str">
        <f aca="false">IF(E3322="Mão de Obra",J3322,"")</f>
        <v/>
      </c>
      <c r="O3322" s="81" t="n">
        <f aca="false">IF(N3322&lt;&gt;"","",M3322)</f>
        <v>3.41</v>
      </c>
      <c r="P3322" s="82" t="str">
        <f aca="false">IF(A3322="Composição",B3322,"")</f>
        <v/>
      </c>
      <c r="Q3322" s="81" t="str">
        <f aca="false">IF(P3322&lt;&gt;"",SUMIF(L3322:L3322,L3322,N3322:N3322),"")</f>
        <v/>
      </c>
      <c r="R3322" s="81" t="str">
        <f aca="false">IF(P3322&lt;&gt;"",SUMIF(L3322:L3322,L3322,O3322:O3322),"")</f>
        <v/>
      </c>
    </row>
    <row r="3323" customFormat="false" ht="38.25" hidden="false" customHeight="false" outlineLevel="0" collapsed="false">
      <c r="A3323" s="96" t="s">
        <v>679</v>
      </c>
      <c r="B3323" s="97" t="s">
        <v>1938</v>
      </c>
      <c r="C3323" s="96" t="str">
        <f aca="false">VLOOKUP(B3323,INSUMOS!$A:$I,2,0)</f>
        <v>SINAPI</v>
      </c>
      <c r="D3323" s="96" t="str">
        <f aca="false">VLOOKUP(B3323,INSUMOS!$A:$I,3,0)</f>
        <v>CAMINHAO TOCO, PESO BRUTO TOTAL 16000 KG, CARGA UTIL MAXIMA 10830 KG, DISTANCIA ENTRE EIXOS 3,56 M, POTENCIA 226 CV (INCLUI CABINE E CHASSI, NAO INCLUI CARROCERIA)</v>
      </c>
      <c r="E3323" s="98" t="str">
        <f aca="false">VLOOKUP(B3323,INSUMOS!$A:$I,4,0)</f>
        <v>Equipamento</v>
      </c>
      <c r="F3323" s="98"/>
      <c r="G3323" s="99" t="str">
        <f aca="false">VLOOKUP(B3323,INSUMOS!$A:$I,5,0)</f>
        <v>UN</v>
      </c>
      <c r="H3323" s="100" t="n">
        <v>3.42E-005</v>
      </c>
      <c r="I3323" s="101" t="n">
        <f aca="false">VLOOKUP(B3323,INSUMOS!$A:$I,8,0)</f>
        <v>565292.38</v>
      </c>
      <c r="J3323" s="101" t="n">
        <f aca="false">TRUNC(H3323*I3323,2)</f>
        <v>19.33</v>
      </c>
      <c r="L3323" s="63" t="n">
        <f aca="false">IF(AND(A3324&lt;&gt;"",A3323=""),L3322+1,L3322)</f>
        <v>329</v>
      </c>
      <c r="M3323" s="80" t="n">
        <f aca="false">IF(OR(A3323="Insumo",A3323="Composição Auxiliar"),J3323,"")</f>
        <v>19.33</v>
      </c>
      <c r="N3323" s="81" t="str">
        <f aca="false">IF(E3323="Mão de Obra",J3323,"")</f>
        <v/>
      </c>
      <c r="O3323" s="81" t="n">
        <f aca="false">IF(N3323&lt;&gt;"","",M3323)</f>
        <v>19.33</v>
      </c>
      <c r="P3323" s="82" t="str">
        <f aca="false">IF(A3323="Composição",B3323,"")</f>
        <v/>
      </c>
      <c r="Q3323" s="81" t="str">
        <f aca="false">IF(P3323&lt;&gt;"",SUMIF(L3323:L3323,L3323,N3323:N3323),"")</f>
        <v/>
      </c>
      <c r="R3323" s="81" t="str">
        <f aca="false">IF(P3323&lt;&gt;"",SUMIF(L3323:L3323,L3323,O3323:O3323),"")</f>
        <v/>
      </c>
    </row>
    <row r="3324" customFormat="false" ht="14.25" hidden="false" customHeight="false" outlineLevel="0" collapsed="false">
      <c r="A3324" s="102"/>
      <c r="B3324" s="102"/>
      <c r="C3324" s="102"/>
      <c r="D3324" s="102"/>
      <c r="E3324" s="102"/>
      <c r="F3324" s="103"/>
      <c r="G3324" s="102"/>
      <c r="H3324" s="103"/>
      <c r="I3324" s="102"/>
      <c r="J3324" s="103"/>
      <c r="L3324" s="63" t="n">
        <f aca="false">IF(AND(A3325&lt;&gt;"",A3324=""),L3323+1,L3323)</f>
        <v>329</v>
      </c>
      <c r="M3324" s="80" t="str">
        <f aca="false">IF(OR(A3324="Insumo",A3324="Composição Auxiliar"),J3324,"")</f>
        <v/>
      </c>
      <c r="N3324" s="81" t="str">
        <f aca="false">IF(E3324="Mão de Obra",J3324,"")</f>
        <v/>
      </c>
      <c r="O3324" s="81" t="str">
        <f aca="false">IF(N3324&lt;&gt;"","",M3324)</f>
        <v/>
      </c>
      <c r="P3324" s="82" t="str">
        <f aca="false">IF(A3324="Composição",B3324,"")</f>
        <v/>
      </c>
      <c r="Q3324" s="81" t="str">
        <f aca="false">IF(P3324&lt;&gt;"",SUMIF(L3324:L3324,L3324,N3324:N3324),"")</f>
        <v/>
      </c>
      <c r="R3324" s="81" t="str">
        <f aca="false">IF(P3324&lt;&gt;"",SUMIF(L3324:L3324,L3324,O3324:O3324),"")</f>
        <v/>
      </c>
    </row>
    <row r="3325" customFormat="false" ht="15" hidden="false" customHeight="false" outlineLevel="0" collapsed="false">
      <c r="A3325" s="102"/>
      <c r="B3325" s="102"/>
      <c r="C3325" s="102"/>
      <c r="D3325" s="102"/>
      <c r="E3325" s="102"/>
      <c r="F3325" s="103"/>
      <c r="G3325" s="102"/>
      <c r="H3325" s="104"/>
      <c r="I3325" s="104"/>
      <c r="J3325" s="103"/>
      <c r="L3325" s="63" t="n">
        <f aca="false">IF(AND(A3326&lt;&gt;"",A3325=""),L3324+1,L3324)</f>
        <v>329</v>
      </c>
      <c r="M3325" s="80" t="str">
        <f aca="false">IF(OR(A3325="Insumo",A3325="Composição Auxiliar"),J3325,"")</f>
        <v/>
      </c>
      <c r="N3325" s="81" t="str">
        <f aca="false">IF(E3325="Mão de Obra",J3325,"")</f>
        <v/>
      </c>
      <c r="O3325" s="81" t="str">
        <f aca="false">IF(N3325&lt;&gt;"","",M3325)</f>
        <v/>
      </c>
      <c r="P3325" s="82" t="str">
        <f aca="false">IF(A3325="Composição",B3325,"")</f>
        <v/>
      </c>
      <c r="Q3325" s="81" t="str">
        <f aca="false">IF(P3325&lt;&gt;"",SUMIF(L3325:L3325,L3325,N3325:N3325),"")</f>
        <v/>
      </c>
      <c r="R3325" s="81" t="str">
        <f aca="false">IF(P3325&lt;&gt;"",SUMIF(L3325:L3325,L3325,O3325:O3325),"")</f>
        <v/>
      </c>
    </row>
    <row r="3326" customFormat="false" ht="15" hidden="false" customHeight="false" outlineLevel="0" collapsed="false">
      <c r="A3326" s="108"/>
      <c r="B3326" s="108"/>
      <c r="C3326" s="108"/>
      <c r="D3326" s="108"/>
      <c r="E3326" s="108"/>
      <c r="F3326" s="108"/>
      <c r="G3326" s="108"/>
      <c r="H3326" s="108"/>
      <c r="I3326" s="108"/>
      <c r="J3326" s="108"/>
      <c r="L3326" s="63" t="n">
        <f aca="false">IF(AND(A3327&lt;&gt;"",A3326=""),L3325+1,L3325)</f>
        <v>329</v>
      </c>
      <c r="M3326" s="80" t="str">
        <f aca="false">IF(OR(A3326="Insumo",A3326="Composição Auxiliar"),J3326,"")</f>
        <v/>
      </c>
      <c r="N3326" s="81" t="str">
        <f aca="false">IF(E3326="Mão de Obra",J3326,"")</f>
        <v/>
      </c>
      <c r="O3326" s="81" t="str">
        <f aca="false">IF(N3326&lt;&gt;"","",M3326)</f>
        <v/>
      </c>
      <c r="P3326" s="82" t="str">
        <f aca="false">IF(A3326="Composição",B3326,"")</f>
        <v/>
      </c>
      <c r="Q3326" s="81" t="str">
        <f aca="false">IF(P3326&lt;&gt;"",SUMIF(L3326:L3326,L3326,N3326:N3326),"")</f>
        <v/>
      </c>
      <c r="R3326" s="81" t="str">
        <f aca="false">IF(P3326&lt;&gt;"",SUMIF(L3326:L3326,L3326,O3326:O3326),"")</f>
        <v/>
      </c>
    </row>
    <row r="3327" customFormat="false" ht="15" hidden="false" customHeight="true" outlineLevel="0" collapsed="false">
      <c r="A3327" s="83"/>
      <c r="B3327" s="84" t="s">
        <v>655</v>
      </c>
      <c r="C3327" s="83" t="s">
        <v>656</v>
      </c>
      <c r="D3327" s="83" t="s">
        <v>657</v>
      </c>
      <c r="E3327" s="83" t="s">
        <v>658</v>
      </c>
      <c r="F3327" s="83"/>
      <c r="G3327" s="85" t="s">
        <v>659</v>
      </c>
      <c r="H3327" s="84" t="s">
        <v>660</v>
      </c>
      <c r="I3327" s="84" t="s">
        <v>661</v>
      </c>
      <c r="J3327" s="84" t="s">
        <v>662</v>
      </c>
      <c r="L3327" s="63" t="n">
        <f aca="false">IF(AND(A3328&lt;&gt;"",A3327=""),L3326+1,L3326)</f>
        <v>330</v>
      </c>
      <c r="M3327" s="80" t="str">
        <f aca="false">IF(OR(A3327="Insumo",A3327="Composição Auxiliar"),J3327,"")</f>
        <v/>
      </c>
      <c r="N3327" s="81" t="str">
        <f aca="false">IF(E3327="Mão de Obra",J3327,"")</f>
        <v/>
      </c>
      <c r="O3327" s="81" t="str">
        <f aca="false">IF(N3327&lt;&gt;"","",M3327)</f>
        <v/>
      </c>
      <c r="P3327" s="82" t="str">
        <f aca="false">IF(A3327="Composição",B3327,"")</f>
        <v/>
      </c>
      <c r="Q3327" s="81" t="str">
        <f aca="false">IF(P3327&lt;&gt;"",SUMIF(L3327:L3327,L3327,N3327:N3327),"")</f>
        <v/>
      </c>
      <c r="R3327" s="81" t="str">
        <f aca="false">IF(P3327&lt;&gt;"",SUMIF(L3327:L3327,L3327,O3327:O3327),"")</f>
        <v/>
      </c>
    </row>
    <row r="3328" customFormat="false" ht="51" hidden="false" customHeight="true" outlineLevel="0" collapsed="false">
      <c r="A3328" s="86" t="s">
        <v>663</v>
      </c>
      <c r="B3328" s="87" t="s">
        <v>1930</v>
      </c>
      <c r="C3328" s="86" t="s">
        <v>664</v>
      </c>
      <c r="D3328" s="86" t="s">
        <v>1931</v>
      </c>
      <c r="E3328" s="86" t="s">
        <v>691</v>
      </c>
      <c r="F3328" s="86"/>
      <c r="G3328" s="88" t="s">
        <v>672</v>
      </c>
      <c r="H3328" s="89" t="n">
        <v>1</v>
      </c>
      <c r="I3328" s="90" t="n">
        <f aca="false">SUMIF(L:L,$L3328,M:M)</f>
        <v>3.55</v>
      </c>
      <c r="J3328" s="90" t="n">
        <f aca="false">TRUNC(H3328*I3328,2)</f>
        <v>3.55</v>
      </c>
      <c r="L3328" s="63" t="n">
        <f aca="false">IF(AND(A3329&lt;&gt;"",A3328=""),L3327+1,L3327)</f>
        <v>330</v>
      </c>
      <c r="M3328" s="80" t="str">
        <f aca="false">IF(OR(A3328="Insumo",A3328="Composição Auxiliar"),J3328,"")</f>
        <v/>
      </c>
      <c r="N3328" s="81" t="str">
        <f aca="false">IF(E3328="Mão de Obra",J3328,"")</f>
        <v/>
      </c>
      <c r="O3328" s="81" t="str">
        <f aca="false">IF(N3328&lt;&gt;"","",M3328)</f>
        <v/>
      </c>
      <c r="P3328" s="82" t="str">
        <f aca="false">IF(A3328="Composição",B3328,"")</f>
        <v> 91369 </v>
      </c>
      <c r="Q3328" s="81" t="n">
        <f aca="false">IF(P3328&lt;&gt;"",SUMIF(L3328:L3328,L3328,N3328:N3328),"")</f>
        <v>0</v>
      </c>
      <c r="R3328" s="81" t="n">
        <f aca="false">IF(P3328&lt;&gt;"",SUMIF(L3328:L3328,L3328,O3328:O3328),"")</f>
        <v>0</v>
      </c>
    </row>
    <row r="3329" customFormat="false" ht="25.5" hidden="false" customHeight="false" outlineLevel="0" collapsed="false">
      <c r="A3329" s="96" t="s">
        <v>679</v>
      </c>
      <c r="B3329" s="97" t="s">
        <v>1923</v>
      </c>
      <c r="C3329" s="96" t="str">
        <f aca="false">VLOOKUP(B3329,INSUMOS!$A:$I,2,0)</f>
        <v>SINAPI</v>
      </c>
      <c r="D3329" s="96" t="str">
        <f aca="false">VLOOKUP(B3329,INSUMOS!$A:$I,3,0)</f>
        <v>CACAMBA METALICA BASCULANTE COM CAPACIDADE DE 6 M3 (INCLUI MONTAGEM, NAO INCLUI CAMINHAO)</v>
      </c>
      <c r="E3329" s="98" t="str">
        <f aca="false">VLOOKUP(B3329,INSUMOS!$A:$I,4,0)</f>
        <v>Material</v>
      </c>
      <c r="F3329" s="98"/>
      <c r="G3329" s="99" t="str">
        <f aca="false">VLOOKUP(B3329,INSUMOS!$A:$I,5,0)</f>
        <v>UN</v>
      </c>
      <c r="H3329" s="100" t="n">
        <v>5.9E-006</v>
      </c>
      <c r="I3329" s="101" t="n">
        <f aca="false">VLOOKUP(B3329,INSUMOS!$A:$I,8,0)</f>
        <v>56567.13</v>
      </c>
      <c r="J3329" s="101" t="n">
        <f aca="false">TRUNC(H3329*I3329,2)</f>
        <v>0.33</v>
      </c>
      <c r="L3329" s="63" t="n">
        <f aca="false">IF(AND(A3330&lt;&gt;"",A3329=""),L3328+1,L3328)</f>
        <v>330</v>
      </c>
      <c r="M3329" s="80" t="n">
        <f aca="false">IF(OR(A3329="Insumo",A3329="Composição Auxiliar"),J3329,"")</f>
        <v>0.33</v>
      </c>
      <c r="N3329" s="81" t="str">
        <f aca="false">IF(E3329="Mão de Obra",J3329,"")</f>
        <v/>
      </c>
      <c r="O3329" s="81" t="n">
        <f aca="false">IF(N3329&lt;&gt;"","",M3329)</f>
        <v>0.33</v>
      </c>
      <c r="P3329" s="82" t="str">
        <f aca="false">IF(A3329="Composição",B3329,"")</f>
        <v/>
      </c>
      <c r="Q3329" s="81" t="str">
        <f aca="false">IF(P3329&lt;&gt;"",SUMIF(L3329:L3329,L3329,N3329:N3329),"")</f>
        <v/>
      </c>
      <c r="R3329" s="81" t="str">
        <f aca="false">IF(P3329&lt;&gt;"",SUMIF(L3329:L3329,L3329,O3329:O3329),"")</f>
        <v/>
      </c>
    </row>
    <row r="3330" customFormat="false" ht="38.25" hidden="false" customHeight="false" outlineLevel="0" collapsed="false">
      <c r="A3330" s="96" t="s">
        <v>679</v>
      </c>
      <c r="B3330" s="97" t="s">
        <v>1938</v>
      </c>
      <c r="C3330" s="96" t="str">
        <f aca="false">VLOOKUP(B3330,INSUMOS!$A:$I,2,0)</f>
        <v>SINAPI</v>
      </c>
      <c r="D3330" s="96" t="str">
        <f aca="false">VLOOKUP(B3330,INSUMOS!$A:$I,3,0)</f>
        <v>CAMINHAO TOCO, PESO BRUTO TOTAL 16000 KG, CARGA UTIL MAXIMA 10830 KG, DISTANCIA ENTRE EIXOS 3,56 M, POTENCIA 226 CV (INCLUI CABINE E CHASSI, NAO INCLUI CARROCERIA)</v>
      </c>
      <c r="E3330" s="98" t="str">
        <f aca="false">VLOOKUP(B3330,INSUMOS!$A:$I,4,0)</f>
        <v>Equipamento</v>
      </c>
      <c r="F3330" s="98"/>
      <c r="G3330" s="99" t="str">
        <f aca="false">VLOOKUP(B3330,INSUMOS!$A:$I,5,0)</f>
        <v>UN</v>
      </c>
      <c r="H3330" s="100" t="n">
        <v>5.7E-006</v>
      </c>
      <c r="I3330" s="101" t="n">
        <f aca="false">VLOOKUP(B3330,INSUMOS!$A:$I,8,0)</f>
        <v>565292.38</v>
      </c>
      <c r="J3330" s="101" t="n">
        <f aca="false">TRUNC(H3330*I3330,2)</f>
        <v>3.22</v>
      </c>
      <c r="L3330" s="63" t="n">
        <f aca="false">IF(AND(A3331&lt;&gt;"",A3330=""),L3329+1,L3329)</f>
        <v>330</v>
      </c>
      <c r="M3330" s="80" t="n">
        <f aca="false">IF(OR(A3330="Insumo",A3330="Composição Auxiliar"),J3330,"")</f>
        <v>3.22</v>
      </c>
      <c r="N3330" s="81" t="str">
        <f aca="false">IF(E3330="Mão de Obra",J3330,"")</f>
        <v/>
      </c>
      <c r="O3330" s="81" t="n">
        <f aca="false">IF(N3330&lt;&gt;"","",M3330)</f>
        <v>3.22</v>
      </c>
      <c r="P3330" s="82" t="str">
        <f aca="false">IF(A3330="Composição",B3330,"")</f>
        <v/>
      </c>
      <c r="Q3330" s="81" t="str">
        <f aca="false">IF(P3330&lt;&gt;"",SUMIF(L3330:L3330,L3330,N3330:N3330),"")</f>
        <v/>
      </c>
      <c r="R3330" s="81" t="str">
        <f aca="false">IF(P3330&lt;&gt;"",SUMIF(L3330:L3330,L3330,O3330:O3330),"")</f>
        <v/>
      </c>
    </row>
    <row r="3331" customFormat="false" ht="14.25" hidden="false" customHeight="false" outlineLevel="0" collapsed="false">
      <c r="A3331" s="102"/>
      <c r="B3331" s="102"/>
      <c r="C3331" s="102"/>
      <c r="D3331" s="102"/>
      <c r="E3331" s="102"/>
      <c r="F3331" s="103"/>
      <c r="G3331" s="102"/>
      <c r="H3331" s="103"/>
      <c r="I3331" s="102"/>
      <c r="J3331" s="103"/>
      <c r="L3331" s="63" t="n">
        <f aca="false">IF(AND(A3332&lt;&gt;"",A3331=""),L3330+1,L3330)</f>
        <v>330</v>
      </c>
      <c r="M3331" s="80" t="str">
        <f aca="false">IF(OR(A3331="Insumo",A3331="Composição Auxiliar"),J3331,"")</f>
        <v/>
      </c>
      <c r="N3331" s="81" t="str">
        <f aca="false">IF(E3331="Mão de Obra",J3331,"")</f>
        <v/>
      </c>
      <c r="O3331" s="81" t="str">
        <f aca="false">IF(N3331&lt;&gt;"","",M3331)</f>
        <v/>
      </c>
      <c r="P3331" s="82" t="str">
        <f aca="false">IF(A3331="Composição",B3331,"")</f>
        <v/>
      </c>
      <c r="Q3331" s="81" t="str">
        <f aca="false">IF(P3331&lt;&gt;"",SUMIF(L3331:L3331,L3331,N3331:N3331),"")</f>
        <v/>
      </c>
      <c r="R3331" s="81" t="str">
        <f aca="false">IF(P3331&lt;&gt;"",SUMIF(L3331:L3331,L3331,O3331:O3331),"")</f>
        <v/>
      </c>
    </row>
    <row r="3332" customFormat="false" ht="15" hidden="false" customHeight="false" outlineLevel="0" collapsed="false">
      <c r="A3332" s="102"/>
      <c r="B3332" s="102"/>
      <c r="C3332" s="102"/>
      <c r="D3332" s="102"/>
      <c r="E3332" s="102"/>
      <c r="F3332" s="103"/>
      <c r="G3332" s="102"/>
      <c r="H3332" s="104"/>
      <c r="I3332" s="104"/>
      <c r="J3332" s="103"/>
      <c r="L3332" s="63" t="n">
        <f aca="false">IF(AND(A3333&lt;&gt;"",A3332=""),L3331+1,L3331)</f>
        <v>330</v>
      </c>
      <c r="M3332" s="80" t="str">
        <f aca="false">IF(OR(A3332="Insumo",A3332="Composição Auxiliar"),J3332,"")</f>
        <v/>
      </c>
      <c r="N3332" s="81" t="str">
        <f aca="false">IF(E3332="Mão de Obra",J3332,"")</f>
        <v/>
      </c>
      <c r="O3332" s="81" t="str">
        <f aca="false">IF(N3332&lt;&gt;"","",M3332)</f>
        <v/>
      </c>
      <c r="P3332" s="82" t="str">
        <f aca="false">IF(A3332="Composição",B3332,"")</f>
        <v/>
      </c>
      <c r="Q3332" s="81" t="str">
        <f aca="false">IF(P3332&lt;&gt;"",SUMIF(L3332:L3332,L3332,N3332:N3332),"")</f>
        <v/>
      </c>
      <c r="R3332" s="81" t="str">
        <f aca="false">IF(P3332&lt;&gt;"",SUMIF(L3332:L3332,L3332,O3332:O3332),"")</f>
        <v/>
      </c>
    </row>
    <row r="3333" customFormat="false" ht="15" hidden="false" customHeight="false" outlineLevel="0" collapsed="false">
      <c r="A3333" s="108"/>
      <c r="B3333" s="108"/>
      <c r="C3333" s="108"/>
      <c r="D3333" s="108"/>
      <c r="E3333" s="108"/>
      <c r="F3333" s="108"/>
      <c r="G3333" s="108"/>
      <c r="H3333" s="108"/>
      <c r="I3333" s="108"/>
      <c r="J3333" s="108"/>
      <c r="L3333" s="63" t="n">
        <f aca="false">IF(AND(A3334&lt;&gt;"",A3333=""),L3332+1,L3332)</f>
        <v>330</v>
      </c>
      <c r="M3333" s="80" t="str">
        <f aca="false">IF(OR(A3333="Insumo",A3333="Composição Auxiliar"),J3333,"")</f>
        <v/>
      </c>
      <c r="N3333" s="81" t="str">
        <f aca="false">IF(E3333="Mão de Obra",J3333,"")</f>
        <v/>
      </c>
      <c r="O3333" s="81" t="str">
        <f aca="false">IF(N3333&lt;&gt;"","",M3333)</f>
        <v/>
      </c>
      <c r="P3333" s="82" t="str">
        <f aca="false">IF(A3333="Composição",B3333,"")</f>
        <v/>
      </c>
      <c r="Q3333" s="81" t="str">
        <f aca="false">IF(P3333&lt;&gt;"",SUMIF(L3333:L3333,L3333,N3333:N3333),"")</f>
        <v/>
      </c>
      <c r="R3333" s="81" t="str">
        <f aca="false">IF(P3333&lt;&gt;"",SUMIF(L3333:L3333,L3333,O3333:O3333),"")</f>
        <v/>
      </c>
    </row>
    <row r="3334" customFormat="false" ht="15" hidden="false" customHeight="true" outlineLevel="0" collapsed="false">
      <c r="A3334" s="83"/>
      <c r="B3334" s="84" t="s">
        <v>655</v>
      </c>
      <c r="C3334" s="83" t="s">
        <v>656</v>
      </c>
      <c r="D3334" s="83" t="s">
        <v>657</v>
      </c>
      <c r="E3334" s="83" t="s">
        <v>658</v>
      </c>
      <c r="F3334" s="83"/>
      <c r="G3334" s="85" t="s">
        <v>659</v>
      </c>
      <c r="H3334" s="84" t="s">
        <v>660</v>
      </c>
      <c r="I3334" s="84" t="s">
        <v>661</v>
      </c>
      <c r="J3334" s="84" t="s">
        <v>662</v>
      </c>
      <c r="L3334" s="63" t="n">
        <f aca="false">IF(AND(A3335&lt;&gt;"",A3334=""),L3333+1,L3333)</f>
        <v>331</v>
      </c>
      <c r="M3334" s="80" t="str">
        <f aca="false">IF(OR(A3334="Insumo",A3334="Composição Auxiliar"),J3334,"")</f>
        <v/>
      </c>
      <c r="N3334" s="81" t="str">
        <f aca="false">IF(E3334="Mão de Obra",J3334,"")</f>
        <v/>
      </c>
      <c r="O3334" s="81" t="str">
        <f aca="false">IF(N3334&lt;&gt;"","",M3334)</f>
        <v/>
      </c>
      <c r="P3334" s="82" t="str">
        <f aca="false">IF(A3334="Composição",B3334,"")</f>
        <v/>
      </c>
      <c r="Q3334" s="81" t="str">
        <f aca="false">IF(P3334&lt;&gt;"",SUMIF(L3334:L3334,L3334,N3334:N3334),"")</f>
        <v/>
      </c>
      <c r="R3334" s="81" t="str">
        <f aca="false">IF(P3334&lt;&gt;"",SUMIF(L3334:L3334,L3334,O3334:O3334),"")</f>
        <v/>
      </c>
    </row>
    <row r="3335" customFormat="false" ht="38.25" hidden="false" customHeight="true" outlineLevel="0" collapsed="false">
      <c r="A3335" s="86" t="s">
        <v>663</v>
      </c>
      <c r="B3335" s="87" t="s">
        <v>1934</v>
      </c>
      <c r="C3335" s="86" t="s">
        <v>664</v>
      </c>
      <c r="D3335" s="86" t="s">
        <v>1935</v>
      </c>
      <c r="E3335" s="86" t="s">
        <v>691</v>
      </c>
      <c r="F3335" s="86"/>
      <c r="G3335" s="88" t="s">
        <v>672</v>
      </c>
      <c r="H3335" s="89" t="n">
        <v>1</v>
      </c>
      <c r="I3335" s="90" t="n">
        <f aca="false">SUMIF(L:L,$L3335,M:M)</f>
        <v>4.48</v>
      </c>
      <c r="J3335" s="90" t="n">
        <f aca="false">TRUNC(H3335*I3335,2)</f>
        <v>4.48</v>
      </c>
      <c r="L3335" s="63" t="n">
        <f aca="false">IF(AND(A3336&lt;&gt;"",A3335=""),L3334+1,L3334)</f>
        <v>331</v>
      </c>
      <c r="M3335" s="80" t="str">
        <f aca="false">IF(OR(A3335="Insumo",A3335="Composição Auxiliar"),J3335,"")</f>
        <v/>
      </c>
      <c r="N3335" s="81" t="str">
        <f aca="false">IF(E3335="Mão de Obra",J3335,"")</f>
        <v/>
      </c>
      <c r="O3335" s="81" t="str">
        <f aca="false">IF(N3335&lt;&gt;"","",M3335)</f>
        <v/>
      </c>
      <c r="P3335" s="82" t="str">
        <f aca="false">IF(A3335="Composição",B3335,"")</f>
        <v> 91368 </v>
      </c>
      <c r="Q3335" s="81" t="n">
        <f aca="false">IF(P3335&lt;&gt;"",SUMIF(L3335:L3335,L3335,N3335:N3335),"")</f>
        <v>0</v>
      </c>
      <c r="R3335" s="81" t="n">
        <f aca="false">IF(P3335&lt;&gt;"",SUMIF(L3335:L3335,L3335,O3335:O3335),"")</f>
        <v>0</v>
      </c>
    </row>
    <row r="3336" customFormat="false" ht="38.25" hidden="false" customHeight="false" outlineLevel="0" collapsed="false">
      <c r="A3336" s="96" t="s">
        <v>679</v>
      </c>
      <c r="B3336" s="97" t="s">
        <v>1938</v>
      </c>
      <c r="C3336" s="96" t="str">
        <f aca="false">VLOOKUP(B3336,INSUMOS!$A:$I,2,0)</f>
        <v>SINAPI</v>
      </c>
      <c r="D3336" s="96" t="str">
        <f aca="false">VLOOKUP(B3336,INSUMOS!$A:$I,3,0)</f>
        <v>CAMINHAO TOCO, PESO BRUTO TOTAL 16000 KG, CARGA UTIL MAXIMA 10830 KG, DISTANCIA ENTRE EIXOS 3,56 M, POTENCIA 226 CV (INCLUI CABINE E CHASSI, NAO INCLUI CARROCERIA)</v>
      </c>
      <c r="E3336" s="98" t="str">
        <f aca="false">VLOOKUP(B3336,INSUMOS!$A:$I,4,0)</f>
        <v>Equipamento</v>
      </c>
      <c r="F3336" s="98"/>
      <c r="G3336" s="99" t="str">
        <f aca="false">VLOOKUP(B3336,INSUMOS!$A:$I,5,0)</f>
        <v>UN</v>
      </c>
      <c r="H3336" s="100" t="n">
        <v>7.2E-006</v>
      </c>
      <c r="I3336" s="101" t="n">
        <f aca="false">VLOOKUP(B3336,INSUMOS!$A:$I,8,0)</f>
        <v>565292.38</v>
      </c>
      <c r="J3336" s="101" t="n">
        <f aca="false">TRUNC(H3336*I3336,2)</f>
        <v>4.07</v>
      </c>
      <c r="L3336" s="63" t="n">
        <f aca="false">IF(AND(A3337&lt;&gt;"",A3336=""),L3335+1,L3335)</f>
        <v>331</v>
      </c>
      <c r="M3336" s="80" t="n">
        <f aca="false">IF(OR(A3336="Insumo",A3336="Composição Auxiliar"),J3336,"")</f>
        <v>4.07</v>
      </c>
      <c r="N3336" s="81" t="str">
        <f aca="false">IF(E3336="Mão de Obra",J3336,"")</f>
        <v/>
      </c>
      <c r="O3336" s="81" t="n">
        <f aca="false">IF(N3336&lt;&gt;"","",M3336)</f>
        <v>4.07</v>
      </c>
      <c r="P3336" s="82" t="str">
        <f aca="false">IF(A3336="Composição",B3336,"")</f>
        <v/>
      </c>
      <c r="Q3336" s="81" t="str">
        <f aca="false">IF(P3336&lt;&gt;"",SUMIF(L3336:L3336,L3336,N3336:N3336),"")</f>
        <v/>
      </c>
      <c r="R3336" s="81" t="str">
        <f aca="false">IF(P3336&lt;&gt;"",SUMIF(L3336:L3336,L3336,O3336:O3336),"")</f>
        <v/>
      </c>
    </row>
    <row r="3337" customFormat="false" ht="25.5" hidden="false" customHeight="false" outlineLevel="0" collapsed="false">
      <c r="A3337" s="96" t="s">
        <v>679</v>
      </c>
      <c r="B3337" s="97" t="s">
        <v>1923</v>
      </c>
      <c r="C3337" s="96" t="str">
        <f aca="false">VLOOKUP(B3337,INSUMOS!$A:$I,2,0)</f>
        <v>SINAPI</v>
      </c>
      <c r="D3337" s="96" t="str">
        <f aca="false">VLOOKUP(B3337,INSUMOS!$A:$I,3,0)</f>
        <v>CACAMBA METALICA BASCULANTE COM CAPACIDADE DE 6 M3 (INCLUI MONTAGEM, NAO INCLUI CAMINHAO)</v>
      </c>
      <c r="E3337" s="98" t="str">
        <f aca="false">VLOOKUP(B3337,INSUMOS!$A:$I,4,0)</f>
        <v>Material</v>
      </c>
      <c r="F3337" s="98"/>
      <c r="G3337" s="99" t="str">
        <f aca="false">VLOOKUP(B3337,INSUMOS!$A:$I,5,0)</f>
        <v>UN</v>
      </c>
      <c r="H3337" s="100" t="n">
        <v>7.4E-006</v>
      </c>
      <c r="I3337" s="101" t="n">
        <f aca="false">VLOOKUP(B3337,INSUMOS!$A:$I,8,0)</f>
        <v>56567.13</v>
      </c>
      <c r="J3337" s="101" t="n">
        <f aca="false">TRUNC(H3337*I3337,2)</f>
        <v>0.41</v>
      </c>
      <c r="L3337" s="63" t="n">
        <f aca="false">IF(AND(A3338&lt;&gt;"",A3337=""),L3336+1,L3336)</f>
        <v>331</v>
      </c>
      <c r="M3337" s="80" t="n">
        <f aca="false">IF(OR(A3337="Insumo",A3337="Composição Auxiliar"),J3337,"")</f>
        <v>0.41</v>
      </c>
      <c r="N3337" s="81" t="str">
        <f aca="false">IF(E3337="Mão de Obra",J3337,"")</f>
        <v/>
      </c>
      <c r="O3337" s="81" t="n">
        <f aca="false">IF(N3337&lt;&gt;"","",M3337)</f>
        <v>0.41</v>
      </c>
      <c r="P3337" s="82" t="str">
        <f aca="false">IF(A3337="Composição",B3337,"")</f>
        <v/>
      </c>
      <c r="Q3337" s="81" t="str">
        <f aca="false">IF(P3337&lt;&gt;"",SUMIF(L3337:L3337,L3337,N3337:N3337),"")</f>
        <v/>
      </c>
      <c r="R3337" s="81" t="str">
        <f aca="false">IF(P3337&lt;&gt;"",SUMIF(L3337:L3337,L3337,O3337:O3337),"")</f>
        <v/>
      </c>
    </row>
    <row r="3338" customFormat="false" ht="14.25" hidden="false" customHeight="false" outlineLevel="0" collapsed="false">
      <c r="A3338" s="102"/>
      <c r="B3338" s="102"/>
      <c r="C3338" s="102"/>
      <c r="D3338" s="102"/>
      <c r="E3338" s="102"/>
      <c r="F3338" s="103"/>
      <c r="G3338" s="102"/>
      <c r="H3338" s="103"/>
      <c r="I3338" s="102"/>
      <c r="J3338" s="103"/>
      <c r="L3338" s="63" t="n">
        <f aca="false">IF(AND(A3339&lt;&gt;"",A3338=""),L3337+1,L3337)</f>
        <v>331</v>
      </c>
      <c r="M3338" s="80" t="str">
        <f aca="false">IF(OR(A3338="Insumo",A3338="Composição Auxiliar"),J3338,"")</f>
        <v/>
      </c>
      <c r="N3338" s="81" t="str">
        <f aca="false">IF(E3338="Mão de Obra",J3338,"")</f>
        <v/>
      </c>
      <c r="O3338" s="81" t="str">
        <f aca="false">IF(N3338&lt;&gt;"","",M3338)</f>
        <v/>
      </c>
      <c r="P3338" s="82" t="str">
        <f aca="false">IF(A3338="Composição",B3338,"")</f>
        <v/>
      </c>
      <c r="Q3338" s="81" t="str">
        <f aca="false">IF(P3338&lt;&gt;"",SUMIF(L3338:L3338,L3338,N3338:N3338),"")</f>
        <v/>
      </c>
      <c r="R3338" s="81" t="str">
        <f aca="false">IF(P3338&lt;&gt;"",SUMIF(L3338:L3338,L3338,O3338:O3338),"")</f>
        <v/>
      </c>
    </row>
    <row r="3339" customFormat="false" ht="15" hidden="false" customHeight="false" outlineLevel="0" collapsed="false">
      <c r="A3339" s="102"/>
      <c r="B3339" s="102"/>
      <c r="C3339" s="102"/>
      <c r="D3339" s="102"/>
      <c r="E3339" s="102"/>
      <c r="F3339" s="103"/>
      <c r="G3339" s="102"/>
      <c r="H3339" s="104"/>
      <c r="I3339" s="104"/>
      <c r="J3339" s="103"/>
      <c r="L3339" s="63" t="n">
        <f aca="false">IF(AND(A3340&lt;&gt;"",A3339=""),L3338+1,L3338)</f>
        <v>331</v>
      </c>
      <c r="M3339" s="80" t="str">
        <f aca="false">IF(OR(A3339="Insumo",A3339="Composição Auxiliar"),J3339,"")</f>
        <v/>
      </c>
      <c r="N3339" s="81" t="str">
        <f aca="false">IF(E3339="Mão de Obra",J3339,"")</f>
        <v/>
      </c>
      <c r="O3339" s="81" t="str">
        <f aca="false">IF(N3339&lt;&gt;"","",M3339)</f>
        <v/>
      </c>
      <c r="P3339" s="82" t="str">
        <f aca="false">IF(A3339="Composição",B3339,"")</f>
        <v/>
      </c>
      <c r="Q3339" s="81" t="str">
        <f aca="false">IF(P3339&lt;&gt;"",SUMIF(L3339:L3339,L3339,N3339:N3339),"")</f>
        <v/>
      </c>
      <c r="R3339" s="81" t="str">
        <f aca="false">IF(P3339&lt;&gt;"",SUMIF(L3339:L3339,L3339,O3339:O3339),"")</f>
        <v/>
      </c>
    </row>
    <row r="3340" customFormat="false" ht="15" hidden="false" customHeight="false" outlineLevel="0" collapsed="false">
      <c r="A3340" s="108"/>
      <c r="B3340" s="108"/>
      <c r="C3340" s="108"/>
      <c r="D3340" s="108"/>
      <c r="E3340" s="108"/>
      <c r="F3340" s="108"/>
      <c r="G3340" s="108"/>
      <c r="H3340" s="108"/>
      <c r="I3340" s="108"/>
      <c r="J3340" s="108"/>
      <c r="L3340" s="63" t="n">
        <f aca="false">IF(AND(A3341&lt;&gt;"",A3340=""),L3339+1,L3339)</f>
        <v>331</v>
      </c>
      <c r="M3340" s="80" t="str">
        <f aca="false">IF(OR(A3340="Insumo",A3340="Composição Auxiliar"),J3340,"")</f>
        <v/>
      </c>
      <c r="N3340" s="81" t="str">
        <f aca="false">IF(E3340="Mão de Obra",J3340,"")</f>
        <v/>
      </c>
      <c r="O3340" s="81" t="str">
        <f aca="false">IF(N3340&lt;&gt;"","",M3340)</f>
        <v/>
      </c>
      <c r="P3340" s="82" t="str">
        <f aca="false">IF(A3340="Composição",B3340,"")</f>
        <v/>
      </c>
      <c r="Q3340" s="81" t="str">
        <f aca="false">IF(P3340&lt;&gt;"",SUMIF(L3340:L3340,L3340,N3340:N3340),"")</f>
        <v/>
      </c>
      <c r="R3340" s="81" t="str">
        <f aca="false">IF(P3340&lt;&gt;"",SUMIF(L3340:L3340,L3340,O3340:O3340),"")</f>
        <v/>
      </c>
    </row>
    <row r="3341" customFormat="false" ht="15" hidden="false" customHeight="true" outlineLevel="0" collapsed="false">
      <c r="A3341" s="83"/>
      <c r="B3341" s="84" t="s">
        <v>655</v>
      </c>
      <c r="C3341" s="83" t="s">
        <v>656</v>
      </c>
      <c r="D3341" s="83" t="s">
        <v>657</v>
      </c>
      <c r="E3341" s="83" t="s">
        <v>658</v>
      </c>
      <c r="F3341" s="83"/>
      <c r="G3341" s="85" t="s">
        <v>659</v>
      </c>
      <c r="H3341" s="84" t="s">
        <v>660</v>
      </c>
      <c r="I3341" s="84" t="s">
        <v>661</v>
      </c>
      <c r="J3341" s="84" t="s">
        <v>662</v>
      </c>
      <c r="L3341" s="63" t="n">
        <f aca="false">IF(AND(A3342&lt;&gt;"",A3341=""),L3340+1,L3340)</f>
        <v>332</v>
      </c>
      <c r="M3341" s="80" t="str">
        <f aca="false">IF(OR(A3341="Insumo",A3341="Composição Auxiliar"),J3341,"")</f>
        <v/>
      </c>
      <c r="N3341" s="81" t="str">
        <f aca="false">IF(E3341="Mão de Obra",J3341,"")</f>
        <v/>
      </c>
      <c r="O3341" s="81" t="str">
        <f aca="false">IF(N3341&lt;&gt;"","",M3341)</f>
        <v/>
      </c>
      <c r="P3341" s="82" t="str">
        <f aca="false">IF(A3341="Composição",B3341,"")</f>
        <v/>
      </c>
      <c r="Q3341" s="81" t="str">
        <f aca="false">IF(P3341&lt;&gt;"",SUMIF(L3341:L3341,L3341,N3341:N3341),"")</f>
        <v/>
      </c>
      <c r="R3341" s="81" t="str">
        <f aca="false">IF(P3341&lt;&gt;"",SUMIF(L3341:L3341,L3341,O3341:O3341),"")</f>
        <v/>
      </c>
    </row>
    <row r="3342" customFormat="false" ht="38.25" hidden="false" customHeight="true" outlineLevel="0" collapsed="false">
      <c r="A3342" s="86" t="s">
        <v>663</v>
      </c>
      <c r="B3342" s="87" t="s">
        <v>1928</v>
      </c>
      <c r="C3342" s="86" t="s">
        <v>664</v>
      </c>
      <c r="D3342" s="86" t="s">
        <v>1929</v>
      </c>
      <c r="E3342" s="86" t="s">
        <v>691</v>
      </c>
      <c r="F3342" s="86"/>
      <c r="G3342" s="88" t="s">
        <v>672</v>
      </c>
      <c r="H3342" s="89" t="n">
        <v>1</v>
      </c>
      <c r="I3342" s="90" t="n">
        <f aca="false">SUMIF(L:L,$L3342,M:M)</f>
        <v>41.14</v>
      </c>
      <c r="J3342" s="90" t="n">
        <f aca="false">TRUNC(H3342*I3342,2)</f>
        <v>41.14</v>
      </c>
      <c r="L3342" s="63" t="n">
        <f aca="false">IF(AND(A3343&lt;&gt;"",A3342=""),L3341+1,L3341)</f>
        <v>332</v>
      </c>
      <c r="M3342" s="80" t="str">
        <f aca="false">IF(OR(A3342="Insumo",A3342="Composição Auxiliar"),J3342,"")</f>
        <v/>
      </c>
      <c r="N3342" s="81" t="str">
        <f aca="false">IF(E3342="Mão de Obra",J3342,"")</f>
        <v/>
      </c>
      <c r="O3342" s="81" t="str">
        <f aca="false">IF(N3342&lt;&gt;"","",M3342)</f>
        <v/>
      </c>
      <c r="P3342" s="82" t="str">
        <f aca="false">IF(A3342="Composição",B3342,"")</f>
        <v> 5695 </v>
      </c>
      <c r="Q3342" s="81" t="n">
        <f aca="false">IF(P3342&lt;&gt;"",SUMIF(L3342:L3342,L3342,N3342:N3342),"")</f>
        <v>0</v>
      </c>
      <c r="R3342" s="81" t="n">
        <f aca="false">IF(P3342&lt;&gt;"",SUMIF(L3342:L3342,L3342,O3342:O3342),"")</f>
        <v>0</v>
      </c>
    </row>
    <row r="3343" customFormat="false" ht="25.5" hidden="false" customHeight="false" outlineLevel="0" collapsed="false">
      <c r="A3343" s="96" t="s">
        <v>679</v>
      </c>
      <c r="B3343" s="97" t="s">
        <v>1923</v>
      </c>
      <c r="C3343" s="96" t="str">
        <f aca="false">VLOOKUP(B3343,INSUMOS!$A:$I,2,0)</f>
        <v>SINAPI</v>
      </c>
      <c r="D3343" s="96" t="str">
        <f aca="false">VLOOKUP(B3343,INSUMOS!$A:$I,3,0)</f>
        <v>CACAMBA METALICA BASCULANTE COM CAPACIDADE DE 6 M3 (INCLUI MONTAGEM, NAO INCLUI CAMINHAO)</v>
      </c>
      <c r="E3343" s="98" t="str">
        <f aca="false">VLOOKUP(B3343,INSUMOS!$A:$I,4,0)</f>
        <v>Material</v>
      </c>
      <c r="F3343" s="98"/>
      <c r="G3343" s="99" t="str">
        <f aca="false">VLOOKUP(B3343,INSUMOS!$A:$I,5,0)</f>
        <v>UN</v>
      </c>
      <c r="H3343" s="100" t="n">
        <v>8.49E-005</v>
      </c>
      <c r="I3343" s="101" t="n">
        <f aca="false">VLOOKUP(B3343,INSUMOS!$A:$I,8,0)</f>
        <v>56567.13</v>
      </c>
      <c r="J3343" s="101" t="n">
        <f aca="false">TRUNC(H3343*I3343,2)</f>
        <v>4.8</v>
      </c>
      <c r="L3343" s="63" t="n">
        <f aca="false">IF(AND(A3344&lt;&gt;"",A3343=""),L3342+1,L3342)</f>
        <v>332</v>
      </c>
      <c r="M3343" s="80" t="n">
        <f aca="false">IF(OR(A3343="Insumo",A3343="Composição Auxiliar"),J3343,"")</f>
        <v>4.8</v>
      </c>
      <c r="N3343" s="81" t="str">
        <f aca="false">IF(E3343="Mão de Obra",J3343,"")</f>
        <v/>
      </c>
      <c r="O3343" s="81" t="n">
        <f aca="false">IF(N3343&lt;&gt;"","",M3343)</f>
        <v>4.8</v>
      </c>
      <c r="P3343" s="82" t="str">
        <f aca="false">IF(A3343="Composição",B3343,"")</f>
        <v/>
      </c>
      <c r="Q3343" s="81" t="str">
        <f aca="false">IF(P3343&lt;&gt;"",SUMIF(L3343:L3343,L3343,N3343:N3343),"")</f>
        <v/>
      </c>
      <c r="R3343" s="81" t="str">
        <f aca="false">IF(P3343&lt;&gt;"",SUMIF(L3343:L3343,L3343,O3343:O3343),"")</f>
        <v/>
      </c>
    </row>
    <row r="3344" customFormat="false" ht="38.25" hidden="false" customHeight="false" outlineLevel="0" collapsed="false">
      <c r="A3344" s="96" t="s">
        <v>679</v>
      </c>
      <c r="B3344" s="97" t="s">
        <v>1938</v>
      </c>
      <c r="C3344" s="96" t="str">
        <f aca="false">VLOOKUP(B3344,INSUMOS!$A:$I,2,0)</f>
        <v>SINAPI</v>
      </c>
      <c r="D3344" s="96" t="str">
        <f aca="false">VLOOKUP(B3344,INSUMOS!$A:$I,3,0)</f>
        <v>CAMINHAO TOCO, PESO BRUTO TOTAL 16000 KG, CARGA UTIL MAXIMA 10830 KG, DISTANCIA ENTRE EIXOS 3,56 M, POTENCIA 226 CV (INCLUI CABINE E CHASSI, NAO INCLUI CARROCERIA)</v>
      </c>
      <c r="E3344" s="98" t="str">
        <f aca="false">VLOOKUP(B3344,INSUMOS!$A:$I,4,0)</f>
        <v>Equipamento</v>
      </c>
      <c r="F3344" s="98"/>
      <c r="G3344" s="99" t="str">
        <f aca="false">VLOOKUP(B3344,INSUMOS!$A:$I,5,0)</f>
        <v>UN</v>
      </c>
      <c r="H3344" s="100" t="n">
        <v>6.43E-005</v>
      </c>
      <c r="I3344" s="101" t="n">
        <f aca="false">VLOOKUP(B3344,INSUMOS!$A:$I,8,0)</f>
        <v>565292.38</v>
      </c>
      <c r="J3344" s="101" t="n">
        <f aca="false">TRUNC(H3344*I3344,2)</f>
        <v>36.34</v>
      </c>
      <c r="L3344" s="63" t="n">
        <f aca="false">IF(AND(A3345&lt;&gt;"",A3344=""),L3343+1,L3343)</f>
        <v>332</v>
      </c>
      <c r="M3344" s="80" t="n">
        <f aca="false">IF(OR(A3344="Insumo",A3344="Composição Auxiliar"),J3344,"")</f>
        <v>36.34</v>
      </c>
      <c r="N3344" s="81" t="str">
        <f aca="false">IF(E3344="Mão de Obra",J3344,"")</f>
        <v/>
      </c>
      <c r="O3344" s="81" t="n">
        <f aca="false">IF(N3344&lt;&gt;"","",M3344)</f>
        <v>36.34</v>
      </c>
      <c r="P3344" s="82" t="str">
        <f aca="false">IF(A3344="Composição",B3344,"")</f>
        <v/>
      </c>
      <c r="Q3344" s="81" t="str">
        <f aca="false">IF(P3344&lt;&gt;"",SUMIF(L3344:L3344,L3344,N3344:N3344),"")</f>
        <v/>
      </c>
      <c r="R3344" s="81" t="str">
        <f aca="false">IF(P3344&lt;&gt;"",SUMIF(L3344:L3344,L3344,O3344:O3344),"")</f>
        <v/>
      </c>
    </row>
    <row r="3345" customFormat="false" ht="14.25" hidden="false" customHeight="false" outlineLevel="0" collapsed="false">
      <c r="A3345" s="102"/>
      <c r="B3345" s="102"/>
      <c r="C3345" s="102"/>
      <c r="D3345" s="102"/>
      <c r="E3345" s="102"/>
      <c r="F3345" s="103"/>
      <c r="G3345" s="102"/>
      <c r="H3345" s="103"/>
      <c r="I3345" s="102"/>
      <c r="J3345" s="103"/>
      <c r="L3345" s="63" t="n">
        <f aca="false">IF(AND(A3346&lt;&gt;"",A3345=""),L3344+1,L3344)</f>
        <v>332</v>
      </c>
      <c r="M3345" s="80" t="str">
        <f aca="false">IF(OR(A3345="Insumo",A3345="Composição Auxiliar"),J3345,"")</f>
        <v/>
      </c>
      <c r="N3345" s="81" t="str">
        <f aca="false">IF(E3345="Mão de Obra",J3345,"")</f>
        <v/>
      </c>
      <c r="O3345" s="81" t="str">
        <f aca="false">IF(N3345&lt;&gt;"","",M3345)</f>
        <v/>
      </c>
      <c r="P3345" s="82" t="str">
        <f aca="false">IF(A3345="Composição",B3345,"")</f>
        <v/>
      </c>
      <c r="Q3345" s="81" t="str">
        <f aca="false">IF(P3345&lt;&gt;"",SUMIF(L3345:L3345,L3345,N3345:N3345),"")</f>
        <v/>
      </c>
      <c r="R3345" s="81" t="str">
        <f aca="false">IF(P3345&lt;&gt;"",SUMIF(L3345:L3345,L3345,O3345:O3345),"")</f>
        <v/>
      </c>
    </row>
    <row r="3346" customFormat="false" ht="15" hidden="false" customHeight="false" outlineLevel="0" collapsed="false">
      <c r="A3346" s="102"/>
      <c r="B3346" s="102"/>
      <c r="C3346" s="102"/>
      <c r="D3346" s="102"/>
      <c r="E3346" s="102"/>
      <c r="F3346" s="103"/>
      <c r="G3346" s="102"/>
      <c r="H3346" s="104"/>
      <c r="I3346" s="104"/>
      <c r="J3346" s="103"/>
      <c r="L3346" s="63" t="n">
        <f aca="false">IF(AND(A3347&lt;&gt;"",A3346=""),L3345+1,L3345)</f>
        <v>332</v>
      </c>
      <c r="M3346" s="80" t="str">
        <f aca="false">IF(OR(A3346="Insumo",A3346="Composição Auxiliar"),J3346,"")</f>
        <v/>
      </c>
      <c r="N3346" s="81" t="str">
        <f aca="false">IF(E3346="Mão de Obra",J3346,"")</f>
        <v/>
      </c>
      <c r="O3346" s="81" t="str">
        <f aca="false">IF(N3346&lt;&gt;"","",M3346)</f>
        <v/>
      </c>
      <c r="P3346" s="82" t="str">
        <f aca="false">IF(A3346="Composição",B3346,"")</f>
        <v/>
      </c>
      <c r="Q3346" s="81" t="str">
        <f aca="false">IF(P3346&lt;&gt;"",SUMIF(L3346:L3346,L3346,N3346:N3346),"")</f>
        <v/>
      </c>
      <c r="R3346" s="81" t="str">
        <f aca="false">IF(P3346&lt;&gt;"",SUMIF(L3346:L3346,L3346,O3346:O3346),"")</f>
        <v/>
      </c>
    </row>
    <row r="3347" customFormat="false" ht="15" hidden="false" customHeight="false" outlineLevel="0" collapsed="false">
      <c r="A3347" s="108"/>
      <c r="B3347" s="108"/>
      <c r="C3347" s="108"/>
      <c r="D3347" s="108"/>
      <c r="E3347" s="108"/>
      <c r="F3347" s="108"/>
      <c r="G3347" s="108"/>
      <c r="H3347" s="108"/>
      <c r="I3347" s="108"/>
      <c r="J3347" s="108"/>
      <c r="L3347" s="63" t="n">
        <f aca="false">IF(AND(A3348&lt;&gt;"",A3347=""),L3346+1,L3346)</f>
        <v>332</v>
      </c>
      <c r="M3347" s="80" t="str">
        <f aca="false">IF(OR(A3347="Insumo",A3347="Composição Auxiliar"),J3347,"")</f>
        <v/>
      </c>
      <c r="N3347" s="81" t="str">
        <f aca="false">IF(E3347="Mão de Obra",J3347,"")</f>
        <v/>
      </c>
      <c r="O3347" s="81" t="str">
        <f aca="false">IF(N3347&lt;&gt;"","",M3347)</f>
        <v/>
      </c>
      <c r="P3347" s="82" t="str">
        <f aca="false">IF(A3347="Composição",B3347,"")</f>
        <v/>
      </c>
      <c r="Q3347" s="81" t="str">
        <f aca="false">IF(P3347&lt;&gt;"",SUMIF(L3347:L3347,L3347,N3347:N3347),"")</f>
        <v/>
      </c>
      <c r="R3347" s="81" t="str">
        <f aca="false">IF(P3347&lt;&gt;"",SUMIF(L3347:L3347,L3347,O3347:O3347),"")</f>
        <v/>
      </c>
    </row>
    <row r="3348" customFormat="false" ht="15" hidden="false" customHeight="true" outlineLevel="0" collapsed="false">
      <c r="A3348" s="83"/>
      <c r="B3348" s="84" t="s">
        <v>655</v>
      </c>
      <c r="C3348" s="83" t="s">
        <v>656</v>
      </c>
      <c r="D3348" s="83" t="s">
        <v>657</v>
      </c>
      <c r="E3348" s="83" t="s">
        <v>658</v>
      </c>
      <c r="F3348" s="83"/>
      <c r="G3348" s="85" t="s">
        <v>659</v>
      </c>
      <c r="H3348" s="84" t="s">
        <v>660</v>
      </c>
      <c r="I3348" s="84" t="s">
        <v>661</v>
      </c>
      <c r="J3348" s="84" t="s">
        <v>662</v>
      </c>
      <c r="L3348" s="63" t="n">
        <f aca="false">IF(AND(A3349&lt;&gt;"",A3348=""),L3347+1,L3347)</f>
        <v>333</v>
      </c>
      <c r="M3348" s="80" t="str">
        <f aca="false">IF(OR(A3348="Insumo",A3348="Composição Auxiliar"),J3348,"")</f>
        <v/>
      </c>
      <c r="N3348" s="81" t="str">
        <f aca="false">IF(E3348="Mão de Obra",J3348,"")</f>
        <v/>
      </c>
      <c r="O3348" s="81" t="str">
        <f aca="false">IF(N3348&lt;&gt;"","",M3348)</f>
        <v/>
      </c>
      <c r="P3348" s="82" t="str">
        <f aca="false">IF(A3348="Composição",B3348,"")</f>
        <v/>
      </c>
      <c r="Q3348" s="81" t="str">
        <f aca="false">IF(P3348&lt;&gt;"",SUMIF(L3348:L3348,L3348,N3348:N3348),"")</f>
        <v/>
      </c>
      <c r="R3348" s="81" t="str">
        <f aca="false">IF(P3348&lt;&gt;"",SUMIF(L3348:L3348,L3348,O3348:O3348),"")</f>
        <v/>
      </c>
    </row>
    <row r="3349" customFormat="false" ht="51" hidden="false" customHeight="true" outlineLevel="0" collapsed="false">
      <c r="A3349" s="86" t="s">
        <v>663</v>
      </c>
      <c r="B3349" s="87" t="s">
        <v>1932</v>
      </c>
      <c r="C3349" s="86" t="s">
        <v>664</v>
      </c>
      <c r="D3349" s="86" t="s">
        <v>1933</v>
      </c>
      <c r="E3349" s="86" t="s">
        <v>691</v>
      </c>
      <c r="F3349" s="86"/>
      <c r="G3349" s="88" t="s">
        <v>672</v>
      </c>
      <c r="H3349" s="89" t="n">
        <v>1</v>
      </c>
      <c r="I3349" s="90" t="n">
        <f aca="false">SUMIF(L:L,$L3349,M:M)</f>
        <v>84.98</v>
      </c>
      <c r="J3349" s="90" t="n">
        <f aca="false">TRUNC(H3349*I3349,2)</f>
        <v>84.98</v>
      </c>
      <c r="L3349" s="63" t="n">
        <f aca="false">IF(AND(A3350&lt;&gt;"",A3349=""),L3348+1,L3348)</f>
        <v>333</v>
      </c>
      <c r="M3349" s="80" t="str">
        <f aca="false">IF(OR(A3349="Insumo",A3349="Composição Auxiliar"),J3349,"")</f>
        <v/>
      </c>
      <c r="N3349" s="81" t="str">
        <f aca="false">IF(E3349="Mão de Obra",J3349,"")</f>
        <v/>
      </c>
      <c r="O3349" s="81" t="str">
        <f aca="false">IF(N3349&lt;&gt;"","",M3349)</f>
        <v/>
      </c>
      <c r="P3349" s="82" t="str">
        <f aca="false">IF(A3349="Composição",B3349,"")</f>
        <v> 53792 </v>
      </c>
      <c r="Q3349" s="81" t="n">
        <f aca="false">IF(P3349&lt;&gt;"",SUMIF(L3349:L3349,L3349,N3349:N3349),"")</f>
        <v>0</v>
      </c>
      <c r="R3349" s="81" t="n">
        <f aca="false">IF(P3349&lt;&gt;"",SUMIF(L3349:L3349,L3349,O3349:O3349),"")</f>
        <v>0</v>
      </c>
    </row>
    <row r="3350" customFormat="false" ht="14.25" hidden="false" customHeight="false" outlineLevel="0" collapsed="false">
      <c r="A3350" s="96" t="s">
        <v>679</v>
      </c>
      <c r="B3350" s="97" t="s">
        <v>1925</v>
      </c>
      <c r="C3350" s="96" t="str">
        <f aca="false">VLOOKUP(B3350,INSUMOS!$A:$I,2,0)</f>
        <v>SINAPI</v>
      </c>
      <c r="D3350" s="96" t="str">
        <f aca="false">VLOOKUP(B3350,INSUMOS!$A:$I,3,0)</f>
        <v>OLEO DIESEL COMBUSTIVEL COMUM</v>
      </c>
      <c r="E3350" s="98" t="str">
        <f aca="false">VLOOKUP(B3350,INSUMOS!$A:$I,4,0)</f>
        <v>Material</v>
      </c>
      <c r="F3350" s="98"/>
      <c r="G3350" s="99" t="str">
        <f aca="false">VLOOKUP(B3350,INSUMOS!$A:$I,5,0)</f>
        <v>L</v>
      </c>
      <c r="H3350" s="100" t="n">
        <v>16.93</v>
      </c>
      <c r="I3350" s="101" t="n">
        <f aca="false">VLOOKUP(B3350,INSUMOS!$A:$I,8,0)</f>
        <v>5.02</v>
      </c>
      <c r="J3350" s="101" t="n">
        <f aca="false">TRUNC(H3350*I3350,2)</f>
        <v>84.98</v>
      </c>
      <c r="L3350" s="63" t="n">
        <f aca="false">IF(AND(A3351&lt;&gt;"",A3350=""),L3349+1,L3349)</f>
        <v>333</v>
      </c>
      <c r="M3350" s="80" t="n">
        <f aca="false">IF(OR(A3350="Insumo",A3350="Composição Auxiliar"),J3350,"")</f>
        <v>84.98</v>
      </c>
      <c r="N3350" s="81" t="str">
        <f aca="false">IF(E3350="Mão de Obra",J3350,"")</f>
        <v/>
      </c>
      <c r="O3350" s="81" t="n">
        <f aca="false">IF(N3350&lt;&gt;"","",M3350)</f>
        <v>84.98</v>
      </c>
      <c r="P3350" s="82" t="str">
        <f aca="false">IF(A3350="Composição",B3350,"")</f>
        <v/>
      </c>
      <c r="Q3350" s="81" t="str">
        <f aca="false">IF(P3350&lt;&gt;"",SUMIF(L3350:L3350,L3350,N3350:N3350),"")</f>
        <v/>
      </c>
      <c r="R3350" s="81" t="str">
        <f aca="false">IF(P3350&lt;&gt;"",SUMIF(L3350:L3350,L3350,O3350:O3350),"")</f>
        <v/>
      </c>
    </row>
    <row r="3351" customFormat="false" ht="14.25" hidden="false" customHeight="false" outlineLevel="0" collapsed="false">
      <c r="A3351" s="102"/>
      <c r="B3351" s="102"/>
      <c r="C3351" s="102"/>
      <c r="D3351" s="102"/>
      <c r="E3351" s="102"/>
      <c r="F3351" s="103"/>
      <c r="G3351" s="102"/>
      <c r="H3351" s="103"/>
      <c r="I3351" s="102"/>
      <c r="J3351" s="103"/>
      <c r="L3351" s="63" t="n">
        <f aca="false">IF(AND(A3352&lt;&gt;"",A3351=""),L3350+1,L3350)</f>
        <v>333</v>
      </c>
      <c r="M3351" s="80" t="str">
        <f aca="false">IF(OR(A3351="Insumo",A3351="Composição Auxiliar"),J3351,"")</f>
        <v/>
      </c>
      <c r="N3351" s="81" t="str">
        <f aca="false">IF(E3351="Mão de Obra",J3351,"")</f>
        <v/>
      </c>
      <c r="O3351" s="81" t="str">
        <f aca="false">IF(N3351&lt;&gt;"","",M3351)</f>
        <v/>
      </c>
      <c r="P3351" s="82" t="str">
        <f aca="false">IF(A3351="Composição",B3351,"")</f>
        <v/>
      </c>
      <c r="Q3351" s="81" t="str">
        <f aca="false">IF(P3351&lt;&gt;"",SUMIF(L3351:L3351,L3351,N3351:N3351),"")</f>
        <v/>
      </c>
      <c r="R3351" s="81" t="str">
        <f aca="false">IF(P3351&lt;&gt;"",SUMIF(L3351:L3351,L3351,O3351:O3351),"")</f>
        <v/>
      </c>
    </row>
    <row r="3352" customFormat="false" ht="15" hidden="false" customHeight="false" outlineLevel="0" collapsed="false">
      <c r="A3352" s="102"/>
      <c r="B3352" s="102"/>
      <c r="C3352" s="102"/>
      <c r="D3352" s="102"/>
      <c r="E3352" s="102"/>
      <c r="F3352" s="103"/>
      <c r="G3352" s="102"/>
      <c r="H3352" s="104"/>
      <c r="I3352" s="104"/>
      <c r="J3352" s="103"/>
      <c r="L3352" s="63" t="n">
        <f aca="false">IF(AND(A3353&lt;&gt;"",A3352=""),L3351+1,L3351)</f>
        <v>333</v>
      </c>
      <c r="M3352" s="80" t="str">
        <f aca="false">IF(OR(A3352="Insumo",A3352="Composição Auxiliar"),J3352,"")</f>
        <v/>
      </c>
      <c r="N3352" s="81" t="str">
        <f aca="false">IF(E3352="Mão de Obra",J3352,"")</f>
        <v/>
      </c>
      <c r="O3352" s="81" t="str">
        <f aca="false">IF(N3352&lt;&gt;"","",M3352)</f>
        <v/>
      </c>
      <c r="P3352" s="82" t="str">
        <f aca="false">IF(A3352="Composição",B3352,"")</f>
        <v/>
      </c>
      <c r="Q3352" s="81" t="str">
        <f aca="false">IF(P3352&lt;&gt;"",SUMIF(L3352:L3352,L3352,N3352:N3352),"")</f>
        <v/>
      </c>
      <c r="R3352" s="81" t="str">
        <f aca="false">IF(P3352&lt;&gt;"",SUMIF(L3352:L3352,L3352,O3352:O3352),"")</f>
        <v/>
      </c>
    </row>
    <row r="3353" customFormat="false" ht="15" hidden="false" customHeight="false" outlineLevel="0" collapsed="false">
      <c r="A3353" s="108"/>
      <c r="B3353" s="108"/>
      <c r="C3353" s="108"/>
      <c r="D3353" s="108"/>
      <c r="E3353" s="108"/>
      <c r="F3353" s="108"/>
      <c r="G3353" s="108"/>
      <c r="H3353" s="108"/>
      <c r="I3353" s="108"/>
      <c r="J3353" s="108"/>
      <c r="L3353" s="63" t="n">
        <f aca="false">IF(AND(A3354&lt;&gt;"",A3353=""),L3352+1,L3352)</f>
        <v>333</v>
      </c>
      <c r="M3353" s="80" t="str">
        <f aca="false">IF(OR(A3353="Insumo",A3353="Composição Auxiliar"),J3353,"")</f>
        <v/>
      </c>
      <c r="N3353" s="81" t="str">
        <f aca="false">IF(E3353="Mão de Obra",J3353,"")</f>
        <v/>
      </c>
      <c r="O3353" s="81" t="str">
        <f aca="false">IF(N3353&lt;&gt;"","",M3353)</f>
        <v/>
      </c>
      <c r="P3353" s="82" t="str">
        <f aca="false">IF(A3353="Composição",B3353,"")</f>
        <v/>
      </c>
      <c r="Q3353" s="81" t="str">
        <f aca="false">IF(P3353&lt;&gt;"",SUMIF(L3353:L3353,L3353,N3353:N3353),"")</f>
        <v/>
      </c>
      <c r="R3353" s="81" t="str">
        <f aca="false">IF(P3353&lt;&gt;"",SUMIF(L3353:L3353,L3353,O3353:O3353),"")</f>
        <v/>
      </c>
    </row>
    <row r="3354" customFormat="false" ht="15" hidden="false" customHeight="true" outlineLevel="0" collapsed="false">
      <c r="A3354" s="83"/>
      <c r="B3354" s="84" t="s">
        <v>655</v>
      </c>
      <c r="C3354" s="83" t="s">
        <v>656</v>
      </c>
      <c r="D3354" s="83" t="s">
        <v>657</v>
      </c>
      <c r="E3354" s="83" t="s">
        <v>658</v>
      </c>
      <c r="F3354" s="83"/>
      <c r="G3354" s="85" t="s">
        <v>659</v>
      </c>
      <c r="H3354" s="84" t="s">
        <v>660</v>
      </c>
      <c r="I3354" s="84" t="s">
        <v>661</v>
      </c>
      <c r="J3354" s="84" t="s">
        <v>662</v>
      </c>
      <c r="L3354" s="63" t="n">
        <f aca="false">IF(AND(A3355&lt;&gt;"",A3354=""),L3353+1,L3353)</f>
        <v>334</v>
      </c>
      <c r="M3354" s="80" t="str">
        <f aca="false">IF(OR(A3354="Insumo",A3354="Composição Auxiliar"),J3354,"")</f>
        <v/>
      </c>
      <c r="N3354" s="81" t="str">
        <f aca="false">IF(E3354="Mão de Obra",J3354,"")</f>
        <v/>
      </c>
      <c r="O3354" s="81" t="str">
        <f aca="false">IF(N3354&lt;&gt;"","",M3354)</f>
        <v/>
      </c>
      <c r="P3354" s="82" t="str">
        <f aca="false">IF(A3354="Composição",B3354,"")</f>
        <v/>
      </c>
      <c r="Q3354" s="81" t="str">
        <f aca="false">IF(P3354&lt;&gt;"",SUMIF(L3354:L3354,L3354,N3354:N3354),"")</f>
        <v/>
      </c>
      <c r="R3354" s="81" t="str">
        <f aca="false">IF(P3354&lt;&gt;"",SUMIF(L3354:L3354,L3354,O3354:O3354),"")</f>
        <v/>
      </c>
    </row>
    <row r="3355" customFormat="false" ht="51" hidden="false" customHeight="true" outlineLevel="0" collapsed="false">
      <c r="A3355" s="86" t="s">
        <v>663</v>
      </c>
      <c r="B3355" s="87" t="s">
        <v>897</v>
      </c>
      <c r="C3355" s="86" t="s">
        <v>664</v>
      </c>
      <c r="D3355" s="86" t="s">
        <v>898</v>
      </c>
      <c r="E3355" s="86" t="s">
        <v>691</v>
      </c>
      <c r="F3355" s="86"/>
      <c r="G3355" s="88" t="s">
        <v>699</v>
      </c>
      <c r="H3355" s="89" t="n">
        <v>1</v>
      </c>
      <c r="I3355" s="90" t="n">
        <f aca="false">SUMIF(L:L,$L3355,M:M)</f>
        <v>63.49</v>
      </c>
      <c r="J3355" s="90" t="n">
        <f aca="false">TRUNC(H3355*I3355,2)</f>
        <v>63.49</v>
      </c>
      <c r="L3355" s="63" t="n">
        <f aca="false">IF(AND(A3356&lt;&gt;"",A3355=""),L3354+1,L3354)</f>
        <v>334</v>
      </c>
      <c r="M3355" s="80" t="str">
        <f aca="false">IF(OR(A3355="Insumo",A3355="Composição Auxiliar"),J3355,"")</f>
        <v/>
      </c>
      <c r="N3355" s="81" t="str">
        <f aca="false">IF(E3355="Mão de Obra",J3355,"")</f>
        <v/>
      </c>
      <c r="O3355" s="81" t="str">
        <f aca="false">IF(N3355&lt;&gt;"","",M3355)</f>
        <v/>
      </c>
      <c r="P3355" s="82" t="str">
        <f aca="false">IF(A3355="Composição",B3355,"")</f>
        <v> 5903 </v>
      </c>
      <c r="Q3355" s="81" t="n">
        <f aca="false">IF(P3355&lt;&gt;"",SUMIF(L3355:L3355,L3355,N3355:N3355),"")</f>
        <v>0</v>
      </c>
      <c r="R3355" s="81" t="n">
        <f aca="false">IF(P3355&lt;&gt;"",SUMIF(L3355:L3355,L3355,O3355:O3355),"")</f>
        <v>0</v>
      </c>
    </row>
    <row r="3356" customFormat="false" ht="51" hidden="false" customHeight="true" outlineLevel="0" collapsed="false">
      <c r="A3356" s="91" t="s">
        <v>668</v>
      </c>
      <c r="B3356" s="92" t="s">
        <v>1939</v>
      </c>
      <c r="C3356" s="91" t="s">
        <v>664</v>
      </c>
      <c r="D3356" s="91" t="s">
        <v>1940</v>
      </c>
      <c r="E3356" s="91" t="s">
        <v>691</v>
      </c>
      <c r="F3356" s="91"/>
      <c r="G3356" s="93" t="s">
        <v>672</v>
      </c>
      <c r="H3356" s="94" t="n">
        <v>1</v>
      </c>
      <c r="I3356" s="95" t="n">
        <f aca="false">SUMIFS(J:J,A:A,"Composição",B:B,$B3356)</f>
        <v>30.53</v>
      </c>
      <c r="J3356" s="95" t="n">
        <f aca="false">TRUNC(H3356*I3356,2)</f>
        <v>30.53</v>
      </c>
      <c r="L3356" s="63" t="n">
        <f aca="false">IF(AND(A3357&lt;&gt;"",A3356=""),L3355+1,L3355)</f>
        <v>334</v>
      </c>
      <c r="M3356" s="80" t="n">
        <f aca="false">IF(OR(A3356="Insumo",A3356="Composição Auxiliar"),J3356,"")</f>
        <v>30.53</v>
      </c>
      <c r="N3356" s="81" t="str">
        <f aca="false">IF(E3356="Mão de Obra",J3356,"")</f>
        <v/>
      </c>
      <c r="O3356" s="81" t="n">
        <f aca="false">IF(N3356&lt;&gt;"","",M3356)</f>
        <v>30.53</v>
      </c>
      <c r="P3356" s="82" t="str">
        <f aca="false">IF(A3356="Composição",B3356,"")</f>
        <v/>
      </c>
      <c r="Q3356" s="81" t="str">
        <f aca="false">IF(P3356&lt;&gt;"",SUMIF(L3356:L3356,L3356,N3356:N3356),"")</f>
        <v/>
      </c>
      <c r="R3356" s="81" t="str">
        <f aca="false">IF(P3356&lt;&gt;"",SUMIF(L3356:L3356,L3356,O3356:O3356),"")</f>
        <v/>
      </c>
    </row>
    <row r="3357" customFormat="false" ht="51" hidden="false" customHeight="true" outlineLevel="0" collapsed="false">
      <c r="A3357" s="91" t="s">
        <v>668</v>
      </c>
      <c r="B3357" s="92" t="s">
        <v>1941</v>
      </c>
      <c r="C3357" s="91" t="s">
        <v>664</v>
      </c>
      <c r="D3357" s="91" t="s">
        <v>1942</v>
      </c>
      <c r="E3357" s="91" t="s">
        <v>691</v>
      </c>
      <c r="F3357" s="91"/>
      <c r="G3357" s="93" t="s">
        <v>672</v>
      </c>
      <c r="H3357" s="94" t="n">
        <v>1</v>
      </c>
      <c r="I3357" s="95" t="n">
        <f aca="false">SUMIFS(J:J,A:A,"Composição",B:B,$B3357)</f>
        <v>6.01</v>
      </c>
      <c r="J3357" s="95" t="n">
        <f aca="false">TRUNC(H3357*I3357,2)</f>
        <v>6.01</v>
      </c>
      <c r="L3357" s="63" t="n">
        <f aca="false">IF(AND(A3358&lt;&gt;"",A3357=""),L3356+1,L3356)</f>
        <v>334</v>
      </c>
      <c r="M3357" s="80" t="n">
        <f aca="false">IF(OR(A3357="Insumo",A3357="Composição Auxiliar"),J3357,"")</f>
        <v>6.01</v>
      </c>
      <c r="N3357" s="81" t="str">
        <f aca="false">IF(E3357="Mão de Obra",J3357,"")</f>
        <v/>
      </c>
      <c r="O3357" s="81" t="n">
        <f aca="false">IF(N3357&lt;&gt;"","",M3357)</f>
        <v>6.01</v>
      </c>
      <c r="P3357" s="82" t="str">
        <f aca="false">IF(A3357="Composição",B3357,"")</f>
        <v/>
      </c>
      <c r="Q3357" s="81" t="str">
        <f aca="false">IF(P3357&lt;&gt;"",SUMIF(L3357:L3357,L3357,N3357:N3357),"")</f>
        <v/>
      </c>
      <c r="R3357" s="81" t="str">
        <f aca="false">IF(P3357&lt;&gt;"",SUMIF(L3357:L3357,L3357,O3357:O3357),"")</f>
        <v/>
      </c>
    </row>
    <row r="3358" customFormat="false" ht="51" hidden="false" customHeight="true" outlineLevel="0" collapsed="false">
      <c r="A3358" s="91" t="s">
        <v>668</v>
      </c>
      <c r="B3358" s="92" t="s">
        <v>1943</v>
      </c>
      <c r="C3358" s="91" t="s">
        <v>664</v>
      </c>
      <c r="D3358" s="91" t="s">
        <v>1944</v>
      </c>
      <c r="E3358" s="91" t="s">
        <v>691</v>
      </c>
      <c r="F3358" s="91"/>
      <c r="G3358" s="93" t="s">
        <v>672</v>
      </c>
      <c r="H3358" s="94" t="n">
        <v>1</v>
      </c>
      <c r="I3358" s="95" t="n">
        <f aca="false">SUMIFS(J:J,A:A,"Composição",B:B,$B3358)</f>
        <v>4.75</v>
      </c>
      <c r="J3358" s="95" t="n">
        <f aca="false">TRUNC(H3358*I3358,2)</f>
        <v>4.75</v>
      </c>
      <c r="L3358" s="63" t="n">
        <f aca="false">IF(AND(A3359&lt;&gt;"",A3358=""),L3357+1,L3357)</f>
        <v>334</v>
      </c>
      <c r="M3358" s="80" t="n">
        <f aca="false">IF(OR(A3358="Insumo",A3358="Composição Auxiliar"),J3358,"")</f>
        <v>4.75</v>
      </c>
      <c r="N3358" s="81" t="str">
        <f aca="false">IF(E3358="Mão de Obra",J3358,"")</f>
        <v/>
      </c>
      <c r="O3358" s="81" t="n">
        <f aca="false">IF(N3358&lt;&gt;"","",M3358)</f>
        <v>4.75</v>
      </c>
      <c r="P3358" s="82" t="str">
        <f aca="false">IF(A3358="Composição",B3358,"")</f>
        <v/>
      </c>
      <c r="Q3358" s="81" t="str">
        <f aca="false">IF(P3358&lt;&gt;"",SUMIF(L3358:L3358,L3358,N3358:N3358),"")</f>
        <v/>
      </c>
      <c r="R3358" s="81" t="str">
        <f aca="false">IF(P3358&lt;&gt;"",SUMIF(L3358:L3358,L3358,O3358:O3358),"")</f>
        <v/>
      </c>
    </row>
    <row r="3359" customFormat="false" ht="25.5" hidden="false" customHeight="true" outlineLevel="0" collapsed="false">
      <c r="A3359" s="91" t="s">
        <v>668</v>
      </c>
      <c r="B3359" s="92" t="s">
        <v>1945</v>
      </c>
      <c r="C3359" s="91" t="s">
        <v>664</v>
      </c>
      <c r="D3359" s="91" t="s">
        <v>1946</v>
      </c>
      <c r="E3359" s="91" t="s">
        <v>671</v>
      </c>
      <c r="F3359" s="91"/>
      <c r="G3359" s="93" t="s">
        <v>672</v>
      </c>
      <c r="H3359" s="94" t="n">
        <v>1</v>
      </c>
      <c r="I3359" s="95" t="n">
        <f aca="false">SUMIFS(J:J,A:A,"Composição",B:B,$B3359)</f>
        <v>22.2</v>
      </c>
      <c r="J3359" s="95" t="n">
        <f aca="false">TRUNC(H3359*I3359,2)</f>
        <v>22.2</v>
      </c>
      <c r="L3359" s="63" t="n">
        <f aca="false">IF(AND(A3360&lt;&gt;"",A3359=""),L3358+1,L3358)</f>
        <v>334</v>
      </c>
      <c r="M3359" s="80" t="n">
        <f aca="false">IF(OR(A3359="Insumo",A3359="Composição Auxiliar"),J3359,"")</f>
        <v>22.2</v>
      </c>
      <c r="N3359" s="81" t="str">
        <f aca="false">IF(E3359="Mão de Obra",J3359,"")</f>
        <v/>
      </c>
      <c r="O3359" s="81" t="n">
        <f aca="false">IF(N3359&lt;&gt;"","",M3359)</f>
        <v>22.2</v>
      </c>
      <c r="P3359" s="82" t="str">
        <f aca="false">IF(A3359="Composição",B3359,"")</f>
        <v/>
      </c>
      <c r="Q3359" s="81" t="str">
        <f aca="false">IF(P3359&lt;&gt;"",SUMIF(L3359:L3359,L3359,N3359:N3359),"")</f>
        <v/>
      </c>
      <c r="R3359" s="81" t="str">
        <f aca="false">IF(P3359&lt;&gt;"",SUMIF(L3359:L3359,L3359,O3359:O3359),"")</f>
        <v/>
      </c>
    </row>
    <row r="3360" customFormat="false" ht="14.25" hidden="false" customHeight="false" outlineLevel="0" collapsed="false">
      <c r="A3360" s="102"/>
      <c r="B3360" s="102"/>
      <c r="C3360" s="102"/>
      <c r="D3360" s="102"/>
      <c r="E3360" s="102"/>
      <c r="F3360" s="103"/>
      <c r="G3360" s="102"/>
      <c r="H3360" s="103"/>
      <c r="I3360" s="102"/>
      <c r="J3360" s="103"/>
      <c r="L3360" s="63" t="n">
        <f aca="false">IF(AND(A3361&lt;&gt;"",A3360=""),L3359+1,L3359)</f>
        <v>334</v>
      </c>
      <c r="M3360" s="80" t="str">
        <f aca="false">IF(OR(A3360="Insumo",A3360="Composição Auxiliar"),J3360,"")</f>
        <v/>
      </c>
      <c r="N3360" s="81" t="str">
        <f aca="false">IF(E3360="Mão de Obra",J3360,"")</f>
        <v/>
      </c>
      <c r="O3360" s="81" t="str">
        <f aca="false">IF(N3360&lt;&gt;"","",M3360)</f>
        <v/>
      </c>
      <c r="P3360" s="82" t="str">
        <f aca="false">IF(A3360="Composição",B3360,"")</f>
        <v/>
      </c>
      <c r="Q3360" s="81" t="str">
        <f aca="false">IF(P3360&lt;&gt;"",SUMIF(L3360:L3360,L3360,N3360:N3360),"")</f>
        <v/>
      </c>
      <c r="R3360" s="81" t="str">
        <f aca="false">IF(P3360&lt;&gt;"",SUMIF(L3360:L3360,L3360,O3360:O3360),"")</f>
        <v/>
      </c>
    </row>
    <row r="3361" customFormat="false" ht="15" hidden="false" customHeight="false" outlineLevel="0" collapsed="false">
      <c r="A3361" s="102"/>
      <c r="B3361" s="102"/>
      <c r="C3361" s="102"/>
      <c r="D3361" s="102"/>
      <c r="E3361" s="102"/>
      <c r="F3361" s="103"/>
      <c r="G3361" s="102"/>
      <c r="H3361" s="104"/>
      <c r="I3361" s="104"/>
      <c r="J3361" s="103"/>
      <c r="L3361" s="63" t="n">
        <f aca="false">IF(AND(A3362&lt;&gt;"",A3361=""),L3360+1,L3360)</f>
        <v>334</v>
      </c>
      <c r="M3361" s="80" t="str">
        <f aca="false">IF(OR(A3361="Insumo",A3361="Composição Auxiliar"),J3361,"")</f>
        <v/>
      </c>
      <c r="N3361" s="81" t="str">
        <f aca="false">IF(E3361="Mão de Obra",J3361,"")</f>
        <v/>
      </c>
      <c r="O3361" s="81" t="str">
        <f aca="false">IF(N3361&lt;&gt;"","",M3361)</f>
        <v/>
      </c>
      <c r="P3361" s="82" t="str">
        <f aca="false">IF(A3361="Composição",B3361,"")</f>
        <v/>
      </c>
      <c r="Q3361" s="81" t="str">
        <f aca="false">IF(P3361&lt;&gt;"",SUMIF(L3361:L3361,L3361,N3361:N3361),"")</f>
        <v/>
      </c>
      <c r="R3361" s="81" t="str">
        <f aca="false">IF(P3361&lt;&gt;"",SUMIF(L3361:L3361,L3361,O3361:O3361),"")</f>
        <v/>
      </c>
    </row>
    <row r="3362" customFormat="false" ht="15" hidden="false" customHeight="false" outlineLevel="0" collapsed="false">
      <c r="A3362" s="108"/>
      <c r="B3362" s="108"/>
      <c r="C3362" s="108"/>
      <c r="D3362" s="108"/>
      <c r="E3362" s="108"/>
      <c r="F3362" s="108"/>
      <c r="G3362" s="108"/>
      <c r="H3362" s="108"/>
      <c r="I3362" s="108"/>
      <c r="J3362" s="108"/>
      <c r="L3362" s="63" t="n">
        <f aca="false">IF(AND(A3363&lt;&gt;"",A3362=""),L3361+1,L3361)</f>
        <v>334</v>
      </c>
      <c r="M3362" s="80" t="str">
        <f aca="false">IF(OR(A3362="Insumo",A3362="Composição Auxiliar"),J3362,"")</f>
        <v/>
      </c>
      <c r="N3362" s="81" t="str">
        <f aca="false">IF(E3362="Mão de Obra",J3362,"")</f>
        <v/>
      </c>
      <c r="O3362" s="81" t="str">
        <f aca="false">IF(N3362&lt;&gt;"","",M3362)</f>
        <v/>
      </c>
      <c r="P3362" s="82" t="str">
        <f aca="false">IF(A3362="Composição",B3362,"")</f>
        <v/>
      </c>
      <c r="Q3362" s="81" t="str">
        <f aca="false">IF(P3362&lt;&gt;"",SUMIF(L3362:L3362,L3362,N3362:N3362),"")</f>
        <v/>
      </c>
      <c r="R3362" s="81" t="str">
        <f aca="false">IF(P3362&lt;&gt;"",SUMIF(L3362:L3362,L3362,O3362:O3362),"")</f>
        <v/>
      </c>
    </row>
    <row r="3363" customFormat="false" ht="15" hidden="false" customHeight="true" outlineLevel="0" collapsed="false">
      <c r="A3363" s="83"/>
      <c r="B3363" s="84" t="s">
        <v>655</v>
      </c>
      <c r="C3363" s="83" t="s">
        <v>656</v>
      </c>
      <c r="D3363" s="83" t="s">
        <v>657</v>
      </c>
      <c r="E3363" s="83" t="s">
        <v>658</v>
      </c>
      <c r="F3363" s="83"/>
      <c r="G3363" s="85" t="s">
        <v>659</v>
      </c>
      <c r="H3363" s="84" t="s">
        <v>660</v>
      </c>
      <c r="I3363" s="84" t="s">
        <v>661</v>
      </c>
      <c r="J3363" s="84" t="s">
        <v>662</v>
      </c>
      <c r="L3363" s="63" t="n">
        <f aca="false">IF(AND(A3364&lt;&gt;"",A3363=""),L3362+1,L3362)</f>
        <v>335</v>
      </c>
      <c r="M3363" s="80" t="str">
        <f aca="false">IF(OR(A3363="Insumo",A3363="Composição Auxiliar"),J3363,"")</f>
        <v/>
      </c>
      <c r="N3363" s="81" t="str">
        <f aca="false">IF(E3363="Mão de Obra",J3363,"")</f>
        <v/>
      </c>
      <c r="O3363" s="81" t="str">
        <f aca="false">IF(N3363&lt;&gt;"","",M3363)</f>
        <v/>
      </c>
      <c r="P3363" s="82" t="str">
        <f aca="false">IF(A3363="Composição",B3363,"")</f>
        <v/>
      </c>
      <c r="Q3363" s="81" t="str">
        <f aca="false">IF(P3363&lt;&gt;"",SUMIF(L3363:L3363,L3363,N3363:N3363),"")</f>
        <v/>
      </c>
      <c r="R3363" s="81" t="str">
        <f aca="false">IF(P3363&lt;&gt;"",SUMIF(L3363:L3363,L3363,O3363:O3363),"")</f>
        <v/>
      </c>
    </row>
    <row r="3364" customFormat="false" ht="51" hidden="false" customHeight="true" outlineLevel="0" collapsed="false">
      <c r="A3364" s="86" t="s">
        <v>663</v>
      </c>
      <c r="B3364" s="87" t="s">
        <v>899</v>
      </c>
      <c r="C3364" s="86" t="s">
        <v>664</v>
      </c>
      <c r="D3364" s="86" t="s">
        <v>900</v>
      </c>
      <c r="E3364" s="86" t="s">
        <v>691</v>
      </c>
      <c r="F3364" s="86"/>
      <c r="G3364" s="88" t="s">
        <v>692</v>
      </c>
      <c r="H3364" s="89" t="n">
        <v>1</v>
      </c>
      <c r="I3364" s="90" t="n">
        <f aca="false">SUMIF(L:L,$L3364,M:M)</f>
        <v>278.99</v>
      </c>
      <c r="J3364" s="90" t="n">
        <f aca="false">TRUNC(H3364*I3364,2)</f>
        <v>278.99</v>
      </c>
      <c r="L3364" s="63" t="n">
        <f aca="false">IF(AND(A3365&lt;&gt;"",A3364=""),L3363+1,L3363)</f>
        <v>335</v>
      </c>
      <c r="M3364" s="80" t="str">
        <f aca="false">IF(OR(A3364="Insumo",A3364="Composição Auxiliar"),J3364,"")</f>
        <v/>
      </c>
      <c r="N3364" s="81" t="str">
        <f aca="false">IF(E3364="Mão de Obra",J3364,"")</f>
        <v/>
      </c>
      <c r="O3364" s="81" t="str">
        <f aca="false">IF(N3364&lt;&gt;"","",M3364)</f>
        <v/>
      </c>
      <c r="P3364" s="82" t="str">
        <f aca="false">IF(A3364="Composição",B3364,"")</f>
        <v> 5901 </v>
      </c>
      <c r="Q3364" s="81" t="n">
        <f aca="false">IF(P3364&lt;&gt;"",SUMIF(L3364:L3364,L3364,N3364:N3364),"")</f>
        <v>0</v>
      </c>
      <c r="R3364" s="81" t="n">
        <f aca="false">IF(P3364&lt;&gt;"",SUMIF(L3364:L3364,L3364,O3364:O3364),"")</f>
        <v>0</v>
      </c>
    </row>
    <row r="3365" customFormat="false" ht="51" hidden="false" customHeight="true" outlineLevel="0" collapsed="false">
      <c r="A3365" s="91" t="s">
        <v>668</v>
      </c>
      <c r="B3365" s="92" t="s">
        <v>1939</v>
      </c>
      <c r="C3365" s="91" t="s">
        <v>664</v>
      </c>
      <c r="D3365" s="91" t="s">
        <v>1940</v>
      </c>
      <c r="E3365" s="91" t="s">
        <v>691</v>
      </c>
      <c r="F3365" s="91"/>
      <c r="G3365" s="93" t="s">
        <v>672</v>
      </c>
      <c r="H3365" s="94" t="n">
        <v>1</v>
      </c>
      <c r="I3365" s="95" t="n">
        <f aca="false">SUMIFS(J:J,A:A,"Composição",B:B,$B3365)</f>
        <v>30.53</v>
      </c>
      <c r="J3365" s="95" t="n">
        <f aca="false">TRUNC(H3365*I3365,2)</f>
        <v>30.53</v>
      </c>
      <c r="L3365" s="63" t="n">
        <f aca="false">IF(AND(A3366&lt;&gt;"",A3365=""),L3364+1,L3364)</f>
        <v>335</v>
      </c>
      <c r="M3365" s="80" t="n">
        <f aca="false">IF(OR(A3365="Insumo",A3365="Composição Auxiliar"),J3365,"")</f>
        <v>30.53</v>
      </c>
      <c r="N3365" s="81" t="str">
        <f aca="false">IF(E3365="Mão de Obra",J3365,"")</f>
        <v/>
      </c>
      <c r="O3365" s="81" t="n">
        <f aca="false">IF(N3365&lt;&gt;"","",M3365)</f>
        <v>30.53</v>
      </c>
      <c r="P3365" s="82" t="str">
        <f aca="false">IF(A3365="Composição",B3365,"")</f>
        <v/>
      </c>
      <c r="Q3365" s="81" t="str">
        <f aca="false">IF(P3365&lt;&gt;"",SUMIF(L3365:L3365,L3365,N3365:N3365),"")</f>
        <v/>
      </c>
      <c r="R3365" s="81" t="str">
        <f aca="false">IF(P3365&lt;&gt;"",SUMIF(L3365:L3365,L3365,O3365:O3365),"")</f>
        <v/>
      </c>
    </row>
    <row r="3366" customFormat="false" ht="51" hidden="false" customHeight="true" outlineLevel="0" collapsed="false">
      <c r="A3366" s="91" t="s">
        <v>668</v>
      </c>
      <c r="B3366" s="92" t="s">
        <v>1947</v>
      </c>
      <c r="C3366" s="91" t="s">
        <v>664</v>
      </c>
      <c r="D3366" s="91" t="s">
        <v>1948</v>
      </c>
      <c r="E3366" s="91" t="s">
        <v>691</v>
      </c>
      <c r="F3366" s="91"/>
      <c r="G3366" s="93" t="s">
        <v>672</v>
      </c>
      <c r="H3366" s="94" t="n">
        <v>1</v>
      </c>
      <c r="I3366" s="95" t="n">
        <f aca="false">SUMIFS(J:J,A:A,"Composição",B:B,$B3366)</f>
        <v>161.44</v>
      </c>
      <c r="J3366" s="95" t="n">
        <f aca="false">TRUNC(H3366*I3366,2)</f>
        <v>161.44</v>
      </c>
      <c r="L3366" s="63" t="n">
        <f aca="false">IF(AND(A3367&lt;&gt;"",A3366=""),L3365+1,L3365)</f>
        <v>335</v>
      </c>
      <c r="M3366" s="80" t="n">
        <f aca="false">IF(OR(A3366="Insumo",A3366="Composição Auxiliar"),J3366,"")</f>
        <v>161.44</v>
      </c>
      <c r="N3366" s="81" t="str">
        <f aca="false">IF(E3366="Mão de Obra",J3366,"")</f>
        <v/>
      </c>
      <c r="O3366" s="81" t="n">
        <f aca="false">IF(N3366&lt;&gt;"","",M3366)</f>
        <v>161.44</v>
      </c>
      <c r="P3366" s="82" t="str">
        <f aca="false">IF(A3366="Composição",B3366,"")</f>
        <v/>
      </c>
      <c r="Q3366" s="81" t="str">
        <f aca="false">IF(P3366&lt;&gt;"",SUMIF(L3366:L3366,L3366,N3366:N3366),"")</f>
        <v/>
      </c>
      <c r="R3366" s="81" t="str">
        <f aca="false">IF(P3366&lt;&gt;"",SUMIF(L3366:L3366,L3366,O3366:O3366),"")</f>
        <v/>
      </c>
    </row>
    <row r="3367" customFormat="false" ht="51" hidden="false" customHeight="true" outlineLevel="0" collapsed="false">
      <c r="A3367" s="91" t="s">
        <v>668</v>
      </c>
      <c r="B3367" s="92" t="s">
        <v>1943</v>
      </c>
      <c r="C3367" s="91" t="s">
        <v>664</v>
      </c>
      <c r="D3367" s="91" t="s">
        <v>1944</v>
      </c>
      <c r="E3367" s="91" t="s">
        <v>691</v>
      </c>
      <c r="F3367" s="91"/>
      <c r="G3367" s="93" t="s">
        <v>672</v>
      </c>
      <c r="H3367" s="94" t="n">
        <v>1</v>
      </c>
      <c r="I3367" s="95" t="n">
        <f aca="false">SUMIFS(J:J,A:A,"Composição",B:B,$B3367)</f>
        <v>4.75</v>
      </c>
      <c r="J3367" s="95" t="n">
        <f aca="false">TRUNC(H3367*I3367,2)</f>
        <v>4.75</v>
      </c>
      <c r="L3367" s="63" t="n">
        <f aca="false">IF(AND(A3368&lt;&gt;"",A3367=""),L3366+1,L3366)</f>
        <v>335</v>
      </c>
      <c r="M3367" s="80" t="n">
        <f aca="false">IF(OR(A3367="Insumo",A3367="Composição Auxiliar"),J3367,"")</f>
        <v>4.75</v>
      </c>
      <c r="N3367" s="81" t="str">
        <f aca="false">IF(E3367="Mão de Obra",J3367,"")</f>
        <v/>
      </c>
      <c r="O3367" s="81" t="n">
        <f aca="false">IF(N3367&lt;&gt;"","",M3367)</f>
        <v>4.75</v>
      </c>
      <c r="P3367" s="82" t="str">
        <f aca="false">IF(A3367="Composição",B3367,"")</f>
        <v/>
      </c>
      <c r="Q3367" s="81" t="str">
        <f aca="false">IF(P3367&lt;&gt;"",SUMIF(L3367:L3367,L3367,N3367:N3367),"")</f>
        <v/>
      </c>
      <c r="R3367" s="81" t="str">
        <f aca="false">IF(P3367&lt;&gt;"",SUMIF(L3367:L3367,L3367,O3367:O3367),"")</f>
        <v/>
      </c>
    </row>
    <row r="3368" customFormat="false" ht="25.5" hidden="false" customHeight="true" outlineLevel="0" collapsed="false">
      <c r="A3368" s="91" t="s">
        <v>668</v>
      </c>
      <c r="B3368" s="92" t="s">
        <v>1945</v>
      </c>
      <c r="C3368" s="91" t="s">
        <v>664</v>
      </c>
      <c r="D3368" s="91" t="s">
        <v>1946</v>
      </c>
      <c r="E3368" s="91" t="s">
        <v>671</v>
      </c>
      <c r="F3368" s="91"/>
      <c r="G3368" s="93" t="s">
        <v>672</v>
      </c>
      <c r="H3368" s="94" t="n">
        <v>1</v>
      </c>
      <c r="I3368" s="95" t="n">
        <f aca="false">SUMIFS(J:J,A:A,"Composição",B:B,$B3368)</f>
        <v>22.2</v>
      </c>
      <c r="J3368" s="95" t="n">
        <f aca="false">TRUNC(H3368*I3368,2)</f>
        <v>22.2</v>
      </c>
      <c r="L3368" s="63" t="n">
        <f aca="false">IF(AND(A3369&lt;&gt;"",A3368=""),L3367+1,L3367)</f>
        <v>335</v>
      </c>
      <c r="M3368" s="80" t="n">
        <f aca="false">IF(OR(A3368="Insumo",A3368="Composição Auxiliar"),J3368,"")</f>
        <v>22.2</v>
      </c>
      <c r="N3368" s="81" t="str">
        <f aca="false">IF(E3368="Mão de Obra",J3368,"")</f>
        <v/>
      </c>
      <c r="O3368" s="81" t="n">
        <f aca="false">IF(N3368&lt;&gt;"","",M3368)</f>
        <v>22.2</v>
      </c>
      <c r="P3368" s="82" t="str">
        <f aca="false">IF(A3368="Composição",B3368,"")</f>
        <v/>
      </c>
      <c r="Q3368" s="81" t="str">
        <f aca="false">IF(P3368&lt;&gt;"",SUMIF(L3368:L3368,L3368,N3368:N3368),"")</f>
        <v/>
      </c>
      <c r="R3368" s="81" t="str">
        <f aca="false">IF(P3368&lt;&gt;"",SUMIF(L3368:L3368,L3368,O3368:O3368),"")</f>
        <v/>
      </c>
    </row>
    <row r="3369" customFormat="false" ht="51" hidden="false" customHeight="true" outlineLevel="0" collapsed="false">
      <c r="A3369" s="91" t="s">
        <v>668</v>
      </c>
      <c r="B3369" s="92" t="s">
        <v>1941</v>
      </c>
      <c r="C3369" s="91" t="s">
        <v>664</v>
      </c>
      <c r="D3369" s="91" t="s">
        <v>1942</v>
      </c>
      <c r="E3369" s="91" t="s">
        <v>691</v>
      </c>
      <c r="F3369" s="91"/>
      <c r="G3369" s="93" t="s">
        <v>672</v>
      </c>
      <c r="H3369" s="94" t="n">
        <v>1</v>
      </c>
      <c r="I3369" s="95" t="n">
        <f aca="false">SUMIFS(J:J,A:A,"Composição",B:B,$B3369)</f>
        <v>6.01</v>
      </c>
      <c r="J3369" s="95" t="n">
        <f aca="false">TRUNC(H3369*I3369,2)</f>
        <v>6.01</v>
      </c>
      <c r="L3369" s="63" t="n">
        <f aca="false">IF(AND(A3370&lt;&gt;"",A3369=""),L3368+1,L3368)</f>
        <v>335</v>
      </c>
      <c r="M3369" s="80" t="n">
        <f aca="false">IF(OR(A3369="Insumo",A3369="Composição Auxiliar"),J3369,"")</f>
        <v>6.01</v>
      </c>
      <c r="N3369" s="81" t="str">
        <f aca="false">IF(E3369="Mão de Obra",J3369,"")</f>
        <v/>
      </c>
      <c r="O3369" s="81" t="n">
        <f aca="false">IF(N3369&lt;&gt;"","",M3369)</f>
        <v>6.01</v>
      </c>
      <c r="P3369" s="82" t="str">
        <f aca="false">IF(A3369="Composição",B3369,"")</f>
        <v/>
      </c>
      <c r="Q3369" s="81" t="str">
        <f aca="false">IF(P3369&lt;&gt;"",SUMIF(L3369:L3369,L3369,N3369:N3369),"")</f>
        <v/>
      </c>
      <c r="R3369" s="81" t="str">
        <f aca="false">IF(P3369&lt;&gt;"",SUMIF(L3369:L3369,L3369,O3369:O3369),"")</f>
        <v/>
      </c>
    </row>
    <row r="3370" customFormat="false" ht="51" hidden="false" customHeight="true" outlineLevel="0" collapsed="false">
      <c r="A3370" s="91" t="s">
        <v>668</v>
      </c>
      <c r="B3370" s="92" t="s">
        <v>1949</v>
      </c>
      <c r="C3370" s="91" t="s">
        <v>664</v>
      </c>
      <c r="D3370" s="91" t="s">
        <v>1950</v>
      </c>
      <c r="E3370" s="91" t="s">
        <v>691</v>
      </c>
      <c r="F3370" s="91"/>
      <c r="G3370" s="93" t="s">
        <v>672</v>
      </c>
      <c r="H3370" s="94" t="n">
        <v>1</v>
      </c>
      <c r="I3370" s="95" t="n">
        <f aca="false">SUMIFS(J:J,A:A,"Composição",B:B,$B3370)</f>
        <v>54.06</v>
      </c>
      <c r="J3370" s="95" t="n">
        <f aca="false">TRUNC(H3370*I3370,2)</f>
        <v>54.06</v>
      </c>
      <c r="L3370" s="63" t="n">
        <f aca="false">IF(AND(A3371&lt;&gt;"",A3370=""),L3369+1,L3369)</f>
        <v>335</v>
      </c>
      <c r="M3370" s="80" t="n">
        <f aca="false">IF(OR(A3370="Insumo",A3370="Composição Auxiliar"),J3370,"")</f>
        <v>54.06</v>
      </c>
      <c r="N3370" s="81" t="str">
        <f aca="false">IF(E3370="Mão de Obra",J3370,"")</f>
        <v/>
      </c>
      <c r="O3370" s="81" t="n">
        <f aca="false">IF(N3370&lt;&gt;"","",M3370)</f>
        <v>54.06</v>
      </c>
      <c r="P3370" s="82" t="str">
        <f aca="false">IF(A3370="Composição",B3370,"")</f>
        <v/>
      </c>
      <c r="Q3370" s="81" t="str">
        <f aca="false">IF(P3370&lt;&gt;"",SUMIF(L3370:L3370,L3370,N3370:N3370),"")</f>
        <v/>
      </c>
      <c r="R3370" s="81" t="str">
        <f aca="false">IF(P3370&lt;&gt;"",SUMIF(L3370:L3370,L3370,O3370:O3370),"")</f>
        <v/>
      </c>
    </row>
    <row r="3371" customFormat="false" ht="14.25" hidden="false" customHeight="false" outlineLevel="0" collapsed="false">
      <c r="A3371" s="102"/>
      <c r="B3371" s="102"/>
      <c r="C3371" s="102"/>
      <c r="D3371" s="102"/>
      <c r="E3371" s="102"/>
      <c r="F3371" s="103"/>
      <c r="G3371" s="102"/>
      <c r="H3371" s="103"/>
      <c r="I3371" s="102"/>
      <c r="J3371" s="103"/>
      <c r="L3371" s="63" t="n">
        <f aca="false">IF(AND(A3372&lt;&gt;"",A3371=""),L3370+1,L3370)</f>
        <v>335</v>
      </c>
      <c r="M3371" s="80" t="str">
        <f aca="false">IF(OR(A3371="Insumo",A3371="Composição Auxiliar"),J3371,"")</f>
        <v/>
      </c>
      <c r="N3371" s="81" t="str">
        <f aca="false">IF(E3371="Mão de Obra",J3371,"")</f>
        <v/>
      </c>
      <c r="O3371" s="81" t="str">
        <f aca="false">IF(N3371&lt;&gt;"","",M3371)</f>
        <v/>
      </c>
      <c r="P3371" s="82" t="str">
        <f aca="false">IF(A3371="Composição",B3371,"")</f>
        <v/>
      </c>
      <c r="Q3371" s="81" t="str">
        <f aca="false">IF(P3371&lt;&gt;"",SUMIF(L3371:L3371,L3371,N3371:N3371),"")</f>
        <v/>
      </c>
      <c r="R3371" s="81" t="str">
        <f aca="false">IF(P3371&lt;&gt;"",SUMIF(L3371:L3371,L3371,O3371:O3371),"")</f>
        <v/>
      </c>
    </row>
    <row r="3372" customFormat="false" ht="15" hidden="false" customHeight="false" outlineLevel="0" collapsed="false">
      <c r="A3372" s="102"/>
      <c r="B3372" s="102"/>
      <c r="C3372" s="102"/>
      <c r="D3372" s="102"/>
      <c r="E3372" s="102"/>
      <c r="F3372" s="103"/>
      <c r="G3372" s="102"/>
      <c r="H3372" s="104"/>
      <c r="I3372" s="104"/>
      <c r="J3372" s="103"/>
      <c r="L3372" s="63" t="n">
        <f aca="false">IF(AND(A3373&lt;&gt;"",A3372=""),L3371+1,L3371)</f>
        <v>335</v>
      </c>
      <c r="M3372" s="80" t="str">
        <f aca="false">IF(OR(A3372="Insumo",A3372="Composição Auxiliar"),J3372,"")</f>
        <v/>
      </c>
      <c r="N3372" s="81" t="str">
        <f aca="false">IF(E3372="Mão de Obra",J3372,"")</f>
        <v/>
      </c>
      <c r="O3372" s="81" t="str">
        <f aca="false">IF(N3372&lt;&gt;"","",M3372)</f>
        <v/>
      </c>
      <c r="P3372" s="82" t="str">
        <f aca="false">IF(A3372="Composição",B3372,"")</f>
        <v/>
      </c>
      <c r="Q3372" s="81" t="str">
        <f aca="false">IF(P3372&lt;&gt;"",SUMIF(L3372:L3372,L3372,N3372:N3372),"")</f>
        <v/>
      </c>
      <c r="R3372" s="81" t="str">
        <f aca="false">IF(P3372&lt;&gt;"",SUMIF(L3372:L3372,L3372,O3372:O3372),"")</f>
        <v/>
      </c>
    </row>
    <row r="3373" customFormat="false" ht="15" hidden="false" customHeight="false" outlineLevel="0" collapsed="false">
      <c r="A3373" s="108"/>
      <c r="B3373" s="108"/>
      <c r="C3373" s="108"/>
      <c r="D3373" s="108"/>
      <c r="E3373" s="108"/>
      <c r="F3373" s="108"/>
      <c r="G3373" s="108"/>
      <c r="H3373" s="108"/>
      <c r="I3373" s="108"/>
      <c r="J3373" s="108"/>
      <c r="L3373" s="63" t="n">
        <f aca="false">IF(AND(A3374&lt;&gt;"",A3373=""),L3372+1,L3372)</f>
        <v>335</v>
      </c>
      <c r="M3373" s="80" t="str">
        <f aca="false">IF(OR(A3373="Insumo",A3373="Composição Auxiliar"),J3373,"")</f>
        <v/>
      </c>
      <c r="N3373" s="81" t="str">
        <f aca="false">IF(E3373="Mão de Obra",J3373,"")</f>
        <v/>
      </c>
      <c r="O3373" s="81" t="str">
        <f aca="false">IF(N3373&lt;&gt;"","",M3373)</f>
        <v/>
      </c>
      <c r="P3373" s="82" t="str">
        <f aca="false">IF(A3373="Composição",B3373,"")</f>
        <v/>
      </c>
      <c r="Q3373" s="81" t="str">
        <f aca="false">IF(P3373&lt;&gt;"",SUMIF(L3373:L3373,L3373,N3373:N3373),"")</f>
        <v/>
      </c>
      <c r="R3373" s="81" t="str">
        <f aca="false">IF(P3373&lt;&gt;"",SUMIF(L3373:L3373,L3373,O3373:O3373),"")</f>
        <v/>
      </c>
    </row>
    <row r="3374" customFormat="false" ht="15" hidden="false" customHeight="true" outlineLevel="0" collapsed="false">
      <c r="A3374" s="83"/>
      <c r="B3374" s="84" t="s">
        <v>655</v>
      </c>
      <c r="C3374" s="83" t="s">
        <v>656</v>
      </c>
      <c r="D3374" s="83" t="s">
        <v>657</v>
      </c>
      <c r="E3374" s="83" t="s">
        <v>658</v>
      </c>
      <c r="F3374" s="83"/>
      <c r="G3374" s="85" t="s">
        <v>659</v>
      </c>
      <c r="H3374" s="84" t="s">
        <v>660</v>
      </c>
      <c r="I3374" s="84" t="s">
        <v>661</v>
      </c>
      <c r="J3374" s="84" t="s">
        <v>662</v>
      </c>
      <c r="L3374" s="63" t="n">
        <f aca="false">IF(AND(A3375&lt;&gt;"",A3374=""),L3373+1,L3373)</f>
        <v>336</v>
      </c>
      <c r="M3374" s="80" t="str">
        <f aca="false">IF(OR(A3374="Insumo",A3374="Composição Auxiliar"),J3374,"")</f>
        <v/>
      </c>
      <c r="N3374" s="81" t="str">
        <f aca="false">IF(E3374="Mão de Obra",J3374,"")</f>
        <v/>
      </c>
      <c r="O3374" s="81" t="str">
        <f aca="false">IF(N3374&lt;&gt;"","",M3374)</f>
        <v/>
      </c>
      <c r="P3374" s="82" t="str">
        <f aca="false">IF(A3374="Composição",B3374,"")</f>
        <v/>
      </c>
      <c r="Q3374" s="81" t="str">
        <f aca="false">IF(P3374&lt;&gt;"",SUMIF(L3374:L3374,L3374,N3374:N3374),"")</f>
        <v/>
      </c>
      <c r="R3374" s="81" t="str">
        <f aca="false">IF(P3374&lt;&gt;"",SUMIF(L3374:L3374,L3374,O3374:O3374),"")</f>
        <v/>
      </c>
    </row>
    <row r="3375" customFormat="false" ht="51" hidden="false" customHeight="true" outlineLevel="0" collapsed="false">
      <c r="A3375" s="86" t="s">
        <v>663</v>
      </c>
      <c r="B3375" s="87" t="s">
        <v>1939</v>
      </c>
      <c r="C3375" s="86" t="s">
        <v>664</v>
      </c>
      <c r="D3375" s="86" t="s">
        <v>1940</v>
      </c>
      <c r="E3375" s="86" t="s">
        <v>691</v>
      </c>
      <c r="F3375" s="86"/>
      <c r="G3375" s="88" t="s">
        <v>672</v>
      </c>
      <c r="H3375" s="89" t="n">
        <v>1</v>
      </c>
      <c r="I3375" s="90" t="n">
        <f aca="false">SUMIF(L:L,$L3375,M:M)</f>
        <v>30.53</v>
      </c>
      <c r="J3375" s="90" t="n">
        <f aca="false">TRUNC(H3375*I3375,2)</f>
        <v>30.53</v>
      </c>
      <c r="L3375" s="63" t="n">
        <f aca="false">IF(AND(A3376&lt;&gt;"",A3375=""),L3374+1,L3374)</f>
        <v>336</v>
      </c>
      <c r="M3375" s="80" t="str">
        <f aca="false">IF(OR(A3375="Insumo",A3375="Composição Auxiliar"),J3375,"")</f>
        <v/>
      </c>
      <c r="N3375" s="81" t="str">
        <f aca="false">IF(E3375="Mão de Obra",J3375,"")</f>
        <v/>
      </c>
      <c r="O3375" s="81" t="str">
        <f aca="false">IF(N3375&lt;&gt;"","",M3375)</f>
        <v/>
      </c>
      <c r="P3375" s="82" t="str">
        <f aca="false">IF(A3375="Composição",B3375,"")</f>
        <v> 91396 </v>
      </c>
      <c r="Q3375" s="81" t="n">
        <f aca="false">IF(P3375&lt;&gt;"",SUMIF(L3375:L3375,L3375,N3375:N3375),"")</f>
        <v>0</v>
      </c>
      <c r="R3375" s="81" t="n">
        <f aca="false">IF(P3375&lt;&gt;"",SUMIF(L3375:L3375,L3375,O3375:O3375),"")</f>
        <v>0</v>
      </c>
    </row>
    <row r="3376" customFormat="false" ht="38.25" hidden="false" customHeight="false" outlineLevel="0" collapsed="false">
      <c r="A3376" s="96" t="s">
        <v>679</v>
      </c>
      <c r="B3376" s="97" t="s">
        <v>1951</v>
      </c>
      <c r="C3376" s="96" t="str">
        <f aca="false">VLOOKUP(B3376,INSUMOS!$A:$I,2,0)</f>
        <v>SINAPI</v>
      </c>
      <c r="D3376" s="96" t="str">
        <f aca="false">VLOOKUP(B3376,INSUMOS!$A:$I,3,0)</f>
        <v>CAMINHAO TRUCADO, PESO BRUTO TOTAL 23000 KG, CARGA UTIL MAXIMA 15285 KG, DISTANCIA ENTRE EIXOS 4,80 M, POTENCIA 326 CV (INCLUI CABINE E CHASSI, NAO INCLUI CARROCERIA)</v>
      </c>
      <c r="E3376" s="98" t="str">
        <f aca="false">VLOOKUP(B3376,INSUMOS!$A:$I,4,0)</f>
        <v>Equipamento</v>
      </c>
      <c r="F3376" s="98"/>
      <c r="G3376" s="99" t="str">
        <f aca="false">VLOOKUP(B3376,INSUMOS!$A:$I,5,0)</f>
        <v>UN</v>
      </c>
      <c r="H3376" s="100" t="n">
        <v>3.43E-005</v>
      </c>
      <c r="I3376" s="101" t="n">
        <f aca="false">VLOOKUP(B3376,INSUMOS!$A:$I,8,0)</f>
        <v>741887.83</v>
      </c>
      <c r="J3376" s="101" t="n">
        <f aca="false">TRUNC(H3376*I3376,2)</f>
        <v>25.44</v>
      </c>
      <c r="L3376" s="63" t="n">
        <f aca="false">IF(AND(A3377&lt;&gt;"",A3376=""),L3375+1,L3375)</f>
        <v>336</v>
      </c>
      <c r="M3376" s="80" t="n">
        <f aca="false">IF(OR(A3376="Insumo",A3376="Composição Auxiliar"),J3376,"")</f>
        <v>25.44</v>
      </c>
      <c r="N3376" s="81" t="str">
        <f aca="false">IF(E3376="Mão de Obra",J3376,"")</f>
        <v/>
      </c>
      <c r="O3376" s="81" t="n">
        <f aca="false">IF(N3376&lt;&gt;"","",M3376)</f>
        <v>25.44</v>
      </c>
      <c r="P3376" s="82" t="str">
        <f aca="false">IF(A3376="Composição",B3376,"")</f>
        <v/>
      </c>
      <c r="Q3376" s="81" t="str">
        <f aca="false">IF(P3376&lt;&gt;"",SUMIF(L3376:L3376,L3376,N3376:N3376),"")</f>
        <v/>
      </c>
      <c r="R3376" s="81" t="str">
        <f aca="false">IF(P3376&lt;&gt;"",SUMIF(L3376:L3376,L3376,O3376:O3376),"")</f>
        <v/>
      </c>
    </row>
    <row r="3377" customFormat="false" ht="51" hidden="false" customHeight="false" outlineLevel="0" collapsed="false">
      <c r="A3377" s="96" t="s">
        <v>679</v>
      </c>
      <c r="B3377" s="97" t="s">
        <v>1952</v>
      </c>
      <c r="C3377" s="96" t="str">
        <f aca="false">VLOOKUP(B3377,INSUMOS!$A:$I,2,0)</f>
        <v>SINAPI</v>
      </c>
      <c r="D3377" s="96" t="str">
        <f aca="false">VLOOKUP(B3377,INSUMOS!$A:$I,3,0)</f>
        <v>TANQUE DE ACO CARBONO NAO REVESTIDO, PARA TRANSPORTE DE AGUA COM CAPACIDADE DE 10 M3, COM BOMBA CENTRIFUGA POR TOMADA DE FORCA, VAZAO MAXIMA *75* M3/H (INCLUI MONTAGEM, NAO INCLUI CAMINHAO)</v>
      </c>
      <c r="E3377" s="98" t="str">
        <f aca="false">VLOOKUP(B3377,INSUMOS!$A:$I,4,0)</f>
        <v>Material</v>
      </c>
      <c r="F3377" s="98"/>
      <c r="G3377" s="99" t="str">
        <f aca="false">VLOOKUP(B3377,INSUMOS!$A:$I,5,0)</f>
        <v>UN</v>
      </c>
      <c r="H3377" s="100" t="n">
        <v>5.51E-005</v>
      </c>
      <c r="I3377" s="101" t="n">
        <f aca="false">VLOOKUP(B3377,INSUMOS!$A:$I,8,0)</f>
        <v>92450</v>
      </c>
      <c r="J3377" s="101" t="n">
        <f aca="false">TRUNC(H3377*I3377,2)</f>
        <v>5.09</v>
      </c>
      <c r="L3377" s="63" t="n">
        <f aca="false">IF(AND(A3378&lt;&gt;"",A3377=""),L3376+1,L3376)</f>
        <v>336</v>
      </c>
      <c r="M3377" s="80" t="n">
        <f aca="false">IF(OR(A3377="Insumo",A3377="Composição Auxiliar"),J3377,"")</f>
        <v>5.09</v>
      </c>
      <c r="N3377" s="81" t="str">
        <f aca="false">IF(E3377="Mão de Obra",J3377,"")</f>
        <v/>
      </c>
      <c r="O3377" s="81" t="n">
        <f aca="false">IF(N3377&lt;&gt;"","",M3377)</f>
        <v>5.09</v>
      </c>
      <c r="P3377" s="82" t="str">
        <f aca="false">IF(A3377="Composição",B3377,"")</f>
        <v/>
      </c>
      <c r="Q3377" s="81" t="str">
        <f aca="false">IF(P3377&lt;&gt;"",SUMIF(L3377:L3377,L3377,N3377:N3377),"")</f>
        <v/>
      </c>
      <c r="R3377" s="81" t="str">
        <f aca="false">IF(P3377&lt;&gt;"",SUMIF(L3377:L3377,L3377,O3377:O3377),"")</f>
        <v/>
      </c>
    </row>
    <row r="3378" customFormat="false" ht="14.25" hidden="false" customHeight="false" outlineLevel="0" collapsed="false">
      <c r="A3378" s="102"/>
      <c r="B3378" s="102"/>
      <c r="C3378" s="102"/>
      <c r="D3378" s="102"/>
      <c r="E3378" s="102"/>
      <c r="F3378" s="103"/>
      <c r="G3378" s="102"/>
      <c r="H3378" s="103"/>
      <c r="I3378" s="102"/>
      <c r="J3378" s="103"/>
      <c r="L3378" s="63" t="n">
        <f aca="false">IF(AND(A3379&lt;&gt;"",A3378=""),L3377+1,L3377)</f>
        <v>336</v>
      </c>
      <c r="M3378" s="80" t="str">
        <f aca="false">IF(OR(A3378="Insumo",A3378="Composição Auxiliar"),J3378,"")</f>
        <v/>
      </c>
      <c r="N3378" s="81" t="str">
        <f aca="false">IF(E3378="Mão de Obra",J3378,"")</f>
        <v/>
      </c>
      <c r="O3378" s="81" t="str">
        <f aca="false">IF(N3378&lt;&gt;"","",M3378)</f>
        <v/>
      </c>
      <c r="P3378" s="82" t="str">
        <f aca="false">IF(A3378="Composição",B3378,"")</f>
        <v/>
      </c>
      <c r="Q3378" s="81" t="str">
        <f aca="false">IF(P3378&lt;&gt;"",SUMIF(L3378:L3378,L3378,N3378:N3378),"")</f>
        <v/>
      </c>
      <c r="R3378" s="81" t="str">
        <f aca="false">IF(P3378&lt;&gt;"",SUMIF(L3378:L3378,L3378,O3378:O3378),"")</f>
        <v/>
      </c>
    </row>
    <row r="3379" customFormat="false" ht="15" hidden="false" customHeight="false" outlineLevel="0" collapsed="false">
      <c r="A3379" s="102"/>
      <c r="B3379" s="102"/>
      <c r="C3379" s="102"/>
      <c r="D3379" s="102"/>
      <c r="E3379" s="102"/>
      <c r="F3379" s="103"/>
      <c r="G3379" s="102"/>
      <c r="H3379" s="104"/>
      <c r="I3379" s="104"/>
      <c r="J3379" s="103"/>
      <c r="L3379" s="63" t="n">
        <f aca="false">IF(AND(A3380&lt;&gt;"",A3379=""),L3378+1,L3378)</f>
        <v>336</v>
      </c>
      <c r="M3379" s="80" t="str">
        <f aca="false">IF(OR(A3379="Insumo",A3379="Composição Auxiliar"),J3379,"")</f>
        <v/>
      </c>
      <c r="N3379" s="81" t="str">
        <f aca="false">IF(E3379="Mão de Obra",J3379,"")</f>
        <v/>
      </c>
      <c r="O3379" s="81" t="str">
        <f aca="false">IF(N3379&lt;&gt;"","",M3379)</f>
        <v/>
      </c>
      <c r="P3379" s="82" t="str">
        <f aca="false">IF(A3379="Composição",B3379,"")</f>
        <v/>
      </c>
      <c r="Q3379" s="81" t="str">
        <f aca="false">IF(P3379&lt;&gt;"",SUMIF(L3379:L3379,L3379,N3379:N3379),"")</f>
        <v/>
      </c>
      <c r="R3379" s="81" t="str">
        <f aca="false">IF(P3379&lt;&gt;"",SUMIF(L3379:L3379,L3379,O3379:O3379),"")</f>
        <v/>
      </c>
    </row>
    <row r="3380" customFormat="false" ht="15" hidden="false" customHeight="false" outlineLevel="0" collapsed="false">
      <c r="A3380" s="108"/>
      <c r="B3380" s="108"/>
      <c r="C3380" s="108"/>
      <c r="D3380" s="108"/>
      <c r="E3380" s="108"/>
      <c r="F3380" s="108"/>
      <c r="G3380" s="108"/>
      <c r="H3380" s="108"/>
      <c r="I3380" s="108"/>
      <c r="J3380" s="108"/>
      <c r="L3380" s="63" t="n">
        <f aca="false">IF(AND(A3381&lt;&gt;"",A3380=""),L3379+1,L3379)</f>
        <v>336</v>
      </c>
      <c r="M3380" s="80" t="str">
        <f aca="false">IF(OR(A3380="Insumo",A3380="Composição Auxiliar"),J3380,"")</f>
        <v/>
      </c>
      <c r="N3380" s="81" t="str">
        <f aca="false">IF(E3380="Mão de Obra",J3380,"")</f>
        <v/>
      </c>
      <c r="O3380" s="81" t="str">
        <f aca="false">IF(N3380&lt;&gt;"","",M3380)</f>
        <v/>
      </c>
      <c r="P3380" s="82" t="str">
        <f aca="false">IF(A3380="Composição",B3380,"")</f>
        <v/>
      </c>
      <c r="Q3380" s="81" t="str">
        <f aca="false">IF(P3380&lt;&gt;"",SUMIF(L3380:L3380,L3380,N3380:N3380),"")</f>
        <v/>
      </c>
      <c r="R3380" s="81" t="str">
        <f aca="false">IF(P3380&lt;&gt;"",SUMIF(L3380:L3380,L3380,O3380:O3380),"")</f>
        <v/>
      </c>
    </row>
    <row r="3381" customFormat="false" ht="15" hidden="false" customHeight="true" outlineLevel="0" collapsed="false">
      <c r="A3381" s="83"/>
      <c r="B3381" s="84" t="s">
        <v>655</v>
      </c>
      <c r="C3381" s="83" t="s">
        <v>656</v>
      </c>
      <c r="D3381" s="83" t="s">
        <v>657</v>
      </c>
      <c r="E3381" s="83" t="s">
        <v>658</v>
      </c>
      <c r="F3381" s="83"/>
      <c r="G3381" s="85" t="s">
        <v>659</v>
      </c>
      <c r="H3381" s="84" t="s">
        <v>660</v>
      </c>
      <c r="I3381" s="84" t="s">
        <v>661</v>
      </c>
      <c r="J3381" s="84" t="s">
        <v>662</v>
      </c>
      <c r="L3381" s="63" t="n">
        <f aca="false">IF(AND(A3382&lt;&gt;"",A3381=""),L3380+1,L3380)</f>
        <v>337</v>
      </c>
      <c r="M3381" s="80" t="str">
        <f aca="false">IF(OR(A3381="Insumo",A3381="Composição Auxiliar"),J3381,"")</f>
        <v/>
      </c>
      <c r="N3381" s="81" t="str">
        <f aca="false">IF(E3381="Mão de Obra",J3381,"")</f>
        <v/>
      </c>
      <c r="O3381" s="81" t="str">
        <f aca="false">IF(N3381&lt;&gt;"","",M3381)</f>
        <v/>
      </c>
      <c r="P3381" s="82" t="str">
        <f aca="false">IF(A3381="Composição",B3381,"")</f>
        <v/>
      </c>
      <c r="Q3381" s="81" t="str">
        <f aca="false">IF(P3381&lt;&gt;"",SUMIF(L3381:L3381,L3381,N3381:N3381),"")</f>
        <v/>
      </c>
      <c r="R3381" s="81" t="str">
        <f aca="false">IF(P3381&lt;&gt;"",SUMIF(L3381:L3381,L3381,O3381:O3381),"")</f>
        <v/>
      </c>
    </row>
    <row r="3382" customFormat="false" ht="51" hidden="false" customHeight="true" outlineLevel="0" collapsed="false">
      <c r="A3382" s="86" t="s">
        <v>663</v>
      </c>
      <c r="B3382" s="87" t="s">
        <v>1943</v>
      </c>
      <c r="C3382" s="86" t="s">
        <v>664</v>
      </c>
      <c r="D3382" s="86" t="s">
        <v>1944</v>
      </c>
      <c r="E3382" s="86" t="s">
        <v>691</v>
      </c>
      <c r="F3382" s="86"/>
      <c r="G3382" s="88" t="s">
        <v>672</v>
      </c>
      <c r="H3382" s="89" t="n">
        <v>1</v>
      </c>
      <c r="I3382" s="90" t="n">
        <f aca="false">SUMIF(L:L,$L3382,M:M)</f>
        <v>4.75</v>
      </c>
      <c r="J3382" s="90" t="n">
        <f aca="false">TRUNC(H3382*I3382,2)</f>
        <v>4.75</v>
      </c>
      <c r="L3382" s="63" t="n">
        <f aca="false">IF(AND(A3383&lt;&gt;"",A3382=""),L3381+1,L3381)</f>
        <v>337</v>
      </c>
      <c r="M3382" s="80" t="str">
        <f aca="false">IF(OR(A3382="Insumo",A3382="Composição Auxiliar"),J3382,"")</f>
        <v/>
      </c>
      <c r="N3382" s="81" t="str">
        <f aca="false">IF(E3382="Mão de Obra",J3382,"")</f>
        <v/>
      </c>
      <c r="O3382" s="81" t="str">
        <f aca="false">IF(N3382&lt;&gt;"","",M3382)</f>
        <v/>
      </c>
      <c r="P3382" s="82" t="str">
        <f aca="false">IF(A3382="Composição",B3382,"")</f>
        <v> 91398 </v>
      </c>
      <c r="Q3382" s="81" t="n">
        <f aca="false">IF(P3382&lt;&gt;"",SUMIF(L3382:L3382,L3382,N3382:N3382),"")</f>
        <v>0</v>
      </c>
      <c r="R3382" s="81" t="n">
        <f aca="false">IF(P3382&lt;&gt;"",SUMIF(L3382:L3382,L3382,O3382:O3382),"")</f>
        <v>0</v>
      </c>
    </row>
    <row r="3383" customFormat="false" ht="38.25" hidden="false" customHeight="false" outlineLevel="0" collapsed="false">
      <c r="A3383" s="96" t="s">
        <v>679</v>
      </c>
      <c r="B3383" s="97" t="s">
        <v>1951</v>
      </c>
      <c r="C3383" s="96" t="str">
        <f aca="false">VLOOKUP(B3383,INSUMOS!$A:$I,2,0)</f>
        <v>SINAPI</v>
      </c>
      <c r="D3383" s="96" t="str">
        <f aca="false">VLOOKUP(B3383,INSUMOS!$A:$I,3,0)</f>
        <v>CAMINHAO TRUCADO, PESO BRUTO TOTAL 23000 KG, CARGA UTIL MAXIMA 15285 KG, DISTANCIA ENTRE EIXOS 4,80 M, POTENCIA 326 CV (INCLUI CABINE E CHASSI, NAO INCLUI CARROCERIA)</v>
      </c>
      <c r="E3383" s="98" t="str">
        <f aca="false">VLOOKUP(B3383,INSUMOS!$A:$I,4,0)</f>
        <v>Equipamento</v>
      </c>
      <c r="F3383" s="98"/>
      <c r="G3383" s="99" t="str">
        <f aca="false">VLOOKUP(B3383,INSUMOS!$A:$I,5,0)</f>
        <v>UN</v>
      </c>
      <c r="H3383" s="100" t="n">
        <v>5.7E-006</v>
      </c>
      <c r="I3383" s="101" t="n">
        <f aca="false">VLOOKUP(B3383,INSUMOS!$A:$I,8,0)</f>
        <v>741887.83</v>
      </c>
      <c r="J3383" s="101" t="n">
        <f aca="false">TRUNC(H3383*I3383,2)</f>
        <v>4.22</v>
      </c>
      <c r="L3383" s="63" t="n">
        <f aca="false">IF(AND(A3384&lt;&gt;"",A3383=""),L3382+1,L3382)</f>
        <v>337</v>
      </c>
      <c r="M3383" s="80" t="n">
        <f aca="false">IF(OR(A3383="Insumo",A3383="Composição Auxiliar"),J3383,"")</f>
        <v>4.22</v>
      </c>
      <c r="N3383" s="81" t="str">
        <f aca="false">IF(E3383="Mão de Obra",J3383,"")</f>
        <v/>
      </c>
      <c r="O3383" s="81" t="n">
        <f aca="false">IF(N3383&lt;&gt;"","",M3383)</f>
        <v>4.22</v>
      </c>
      <c r="P3383" s="82" t="str">
        <f aca="false">IF(A3383="Composição",B3383,"")</f>
        <v/>
      </c>
      <c r="Q3383" s="81" t="str">
        <f aca="false">IF(P3383&lt;&gt;"",SUMIF(L3383:L3383,L3383,N3383:N3383),"")</f>
        <v/>
      </c>
      <c r="R3383" s="81" t="str">
        <f aca="false">IF(P3383&lt;&gt;"",SUMIF(L3383:L3383,L3383,O3383:O3383),"")</f>
        <v/>
      </c>
    </row>
    <row r="3384" customFormat="false" ht="51" hidden="false" customHeight="false" outlineLevel="0" collapsed="false">
      <c r="A3384" s="96" t="s">
        <v>679</v>
      </c>
      <c r="B3384" s="97" t="s">
        <v>1952</v>
      </c>
      <c r="C3384" s="96" t="str">
        <f aca="false">VLOOKUP(B3384,INSUMOS!$A:$I,2,0)</f>
        <v>SINAPI</v>
      </c>
      <c r="D3384" s="96" t="str">
        <f aca="false">VLOOKUP(B3384,INSUMOS!$A:$I,3,0)</f>
        <v>TANQUE DE ACO CARBONO NAO REVESTIDO, PARA TRANSPORTE DE AGUA COM CAPACIDADE DE 10 M3, COM BOMBA CENTRIFUGA POR TOMADA DE FORCA, VAZAO MAXIMA *75* M3/H (INCLUI MONTAGEM, NAO INCLUI CAMINHAO)</v>
      </c>
      <c r="E3384" s="98" t="str">
        <f aca="false">VLOOKUP(B3384,INSUMOS!$A:$I,4,0)</f>
        <v>Material</v>
      </c>
      <c r="F3384" s="98"/>
      <c r="G3384" s="99" t="str">
        <f aca="false">VLOOKUP(B3384,INSUMOS!$A:$I,5,0)</f>
        <v>UN</v>
      </c>
      <c r="H3384" s="100" t="n">
        <v>5.8E-006</v>
      </c>
      <c r="I3384" s="101" t="n">
        <f aca="false">VLOOKUP(B3384,INSUMOS!$A:$I,8,0)</f>
        <v>92450</v>
      </c>
      <c r="J3384" s="101" t="n">
        <f aca="false">TRUNC(H3384*I3384,2)</f>
        <v>0.53</v>
      </c>
      <c r="L3384" s="63" t="n">
        <f aca="false">IF(AND(A3385&lt;&gt;"",A3384=""),L3383+1,L3383)</f>
        <v>337</v>
      </c>
      <c r="M3384" s="80" t="n">
        <f aca="false">IF(OR(A3384="Insumo",A3384="Composição Auxiliar"),J3384,"")</f>
        <v>0.53</v>
      </c>
      <c r="N3384" s="81" t="str">
        <f aca="false">IF(E3384="Mão de Obra",J3384,"")</f>
        <v/>
      </c>
      <c r="O3384" s="81" t="n">
        <f aca="false">IF(N3384&lt;&gt;"","",M3384)</f>
        <v>0.53</v>
      </c>
      <c r="P3384" s="82" t="str">
        <f aca="false">IF(A3384="Composição",B3384,"")</f>
        <v/>
      </c>
      <c r="Q3384" s="81" t="str">
        <f aca="false">IF(P3384&lt;&gt;"",SUMIF(L3384:L3384,L3384,N3384:N3384),"")</f>
        <v/>
      </c>
      <c r="R3384" s="81" t="str">
        <f aca="false">IF(P3384&lt;&gt;"",SUMIF(L3384:L3384,L3384,O3384:O3384),"")</f>
        <v/>
      </c>
    </row>
    <row r="3385" customFormat="false" ht="14.25" hidden="false" customHeight="false" outlineLevel="0" collapsed="false">
      <c r="A3385" s="102"/>
      <c r="B3385" s="102"/>
      <c r="C3385" s="102"/>
      <c r="D3385" s="102"/>
      <c r="E3385" s="102"/>
      <c r="F3385" s="103"/>
      <c r="G3385" s="102"/>
      <c r="H3385" s="103"/>
      <c r="I3385" s="102"/>
      <c r="J3385" s="103"/>
      <c r="L3385" s="63" t="n">
        <f aca="false">IF(AND(A3386&lt;&gt;"",A3385=""),L3384+1,L3384)</f>
        <v>337</v>
      </c>
      <c r="M3385" s="80" t="str">
        <f aca="false">IF(OR(A3385="Insumo",A3385="Composição Auxiliar"),J3385,"")</f>
        <v/>
      </c>
      <c r="N3385" s="81" t="str">
        <f aca="false">IF(E3385="Mão de Obra",J3385,"")</f>
        <v/>
      </c>
      <c r="O3385" s="81" t="str">
        <f aca="false">IF(N3385&lt;&gt;"","",M3385)</f>
        <v/>
      </c>
      <c r="P3385" s="82" t="str">
        <f aca="false">IF(A3385="Composição",B3385,"")</f>
        <v/>
      </c>
      <c r="Q3385" s="81" t="str">
        <f aca="false">IF(P3385&lt;&gt;"",SUMIF(L3385:L3385,L3385,N3385:N3385),"")</f>
        <v/>
      </c>
      <c r="R3385" s="81" t="str">
        <f aca="false">IF(P3385&lt;&gt;"",SUMIF(L3385:L3385,L3385,O3385:O3385),"")</f>
        <v/>
      </c>
    </row>
    <row r="3386" customFormat="false" ht="15" hidden="false" customHeight="false" outlineLevel="0" collapsed="false">
      <c r="A3386" s="102"/>
      <c r="B3386" s="102"/>
      <c r="C3386" s="102"/>
      <c r="D3386" s="102"/>
      <c r="E3386" s="102"/>
      <c r="F3386" s="103"/>
      <c r="G3386" s="102"/>
      <c r="H3386" s="104"/>
      <c r="I3386" s="104"/>
      <c r="J3386" s="103"/>
      <c r="L3386" s="63" t="n">
        <f aca="false">IF(AND(A3387&lt;&gt;"",A3386=""),L3385+1,L3385)</f>
        <v>337</v>
      </c>
      <c r="M3386" s="80" t="str">
        <f aca="false">IF(OR(A3386="Insumo",A3386="Composição Auxiliar"),J3386,"")</f>
        <v/>
      </c>
      <c r="N3386" s="81" t="str">
        <f aca="false">IF(E3386="Mão de Obra",J3386,"")</f>
        <v/>
      </c>
      <c r="O3386" s="81" t="str">
        <f aca="false">IF(N3386&lt;&gt;"","",M3386)</f>
        <v/>
      </c>
      <c r="P3386" s="82" t="str">
        <f aca="false">IF(A3386="Composição",B3386,"")</f>
        <v/>
      </c>
      <c r="Q3386" s="81" t="str">
        <f aca="false">IF(P3386&lt;&gt;"",SUMIF(L3386:L3386,L3386,N3386:N3386),"")</f>
        <v/>
      </c>
      <c r="R3386" s="81" t="str">
        <f aca="false">IF(P3386&lt;&gt;"",SUMIF(L3386:L3386,L3386,O3386:O3386),"")</f>
        <v/>
      </c>
    </row>
    <row r="3387" customFormat="false" ht="15" hidden="false" customHeight="false" outlineLevel="0" collapsed="false">
      <c r="A3387" s="108"/>
      <c r="B3387" s="108"/>
      <c r="C3387" s="108"/>
      <c r="D3387" s="108"/>
      <c r="E3387" s="108"/>
      <c r="F3387" s="108"/>
      <c r="G3387" s="108"/>
      <c r="H3387" s="108"/>
      <c r="I3387" s="108"/>
      <c r="J3387" s="108"/>
      <c r="L3387" s="63" t="n">
        <f aca="false">IF(AND(A3388&lt;&gt;"",A3387=""),L3386+1,L3386)</f>
        <v>337</v>
      </c>
      <c r="M3387" s="80" t="str">
        <f aca="false">IF(OR(A3387="Insumo",A3387="Composição Auxiliar"),J3387,"")</f>
        <v/>
      </c>
      <c r="N3387" s="81" t="str">
        <f aca="false">IF(E3387="Mão de Obra",J3387,"")</f>
        <v/>
      </c>
      <c r="O3387" s="81" t="str">
        <f aca="false">IF(N3387&lt;&gt;"","",M3387)</f>
        <v/>
      </c>
      <c r="P3387" s="82" t="str">
        <f aca="false">IF(A3387="Composição",B3387,"")</f>
        <v/>
      </c>
      <c r="Q3387" s="81" t="str">
        <f aca="false">IF(P3387&lt;&gt;"",SUMIF(L3387:L3387,L3387,N3387:N3387),"")</f>
        <v/>
      </c>
      <c r="R3387" s="81" t="str">
        <f aca="false">IF(P3387&lt;&gt;"",SUMIF(L3387:L3387,L3387,O3387:O3387),"")</f>
        <v/>
      </c>
    </row>
    <row r="3388" customFormat="false" ht="15" hidden="false" customHeight="true" outlineLevel="0" collapsed="false">
      <c r="A3388" s="83"/>
      <c r="B3388" s="84" t="s">
        <v>655</v>
      </c>
      <c r="C3388" s="83" t="s">
        <v>656</v>
      </c>
      <c r="D3388" s="83" t="s">
        <v>657</v>
      </c>
      <c r="E3388" s="83" t="s">
        <v>658</v>
      </c>
      <c r="F3388" s="83"/>
      <c r="G3388" s="85" t="s">
        <v>659</v>
      </c>
      <c r="H3388" s="84" t="s">
        <v>660</v>
      </c>
      <c r="I3388" s="84" t="s">
        <v>661</v>
      </c>
      <c r="J3388" s="84" t="s">
        <v>662</v>
      </c>
      <c r="L3388" s="63" t="n">
        <f aca="false">IF(AND(A3389&lt;&gt;"",A3388=""),L3387+1,L3387)</f>
        <v>338</v>
      </c>
      <c r="M3388" s="80" t="str">
        <f aca="false">IF(OR(A3388="Insumo",A3388="Composição Auxiliar"),J3388,"")</f>
        <v/>
      </c>
      <c r="N3388" s="81" t="str">
        <f aca="false">IF(E3388="Mão de Obra",J3388,"")</f>
        <v/>
      </c>
      <c r="O3388" s="81" t="str">
        <f aca="false">IF(N3388&lt;&gt;"","",M3388)</f>
        <v/>
      </c>
      <c r="P3388" s="82" t="str">
        <f aca="false">IF(A3388="Composição",B3388,"")</f>
        <v/>
      </c>
      <c r="Q3388" s="81" t="str">
        <f aca="false">IF(P3388&lt;&gt;"",SUMIF(L3388:L3388,L3388,N3388:N3388),"")</f>
        <v/>
      </c>
      <c r="R3388" s="81" t="str">
        <f aca="false">IF(P3388&lt;&gt;"",SUMIF(L3388:L3388,L3388,O3388:O3388),"")</f>
        <v/>
      </c>
    </row>
    <row r="3389" customFormat="false" ht="51" hidden="false" customHeight="true" outlineLevel="0" collapsed="false">
      <c r="A3389" s="86" t="s">
        <v>663</v>
      </c>
      <c r="B3389" s="87" t="s">
        <v>1941</v>
      </c>
      <c r="C3389" s="86" t="s">
        <v>664</v>
      </c>
      <c r="D3389" s="86" t="s">
        <v>1942</v>
      </c>
      <c r="E3389" s="86" t="s">
        <v>691</v>
      </c>
      <c r="F3389" s="86"/>
      <c r="G3389" s="88" t="s">
        <v>672</v>
      </c>
      <c r="H3389" s="89" t="n">
        <v>1</v>
      </c>
      <c r="I3389" s="90" t="n">
        <f aca="false">SUMIF(L:L,$L3389,M:M)</f>
        <v>6.01</v>
      </c>
      <c r="J3389" s="90" t="n">
        <f aca="false">TRUNC(H3389*I3389,2)</f>
        <v>6.01</v>
      </c>
      <c r="L3389" s="63" t="n">
        <f aca="false">IF(AND(A3390&lt;&gt;"",A3389=""),L3388+1,L3388)</f>
        <v>338</v>
      </c>
      <c r="M3389" s="80" t="str">
        <f aca="false">IF(OR(A3389="Insumo",A3389="Composição Auxiliar"),J3389,"")</f>
        <v/>
      </c>
      <c r="N3389" s="81" t="str">
        <f aca="false">IF(E3389="Mão de Obra",J3389,"")</f>
        <v/>
      </c>
      <c r="O3389" s="81" t="str">
        <f aca="false">IF(N3389&lt;&gt;"","",M3389)</f>
        <v/>
      </c>
      <c r="P3389" s="82" t="str">
        <f aca="false">IF(A3389="Composição",B3389,"")</f>
        <v> 91397 </v>
      </c>
      <c r="Q3389" s="81" t="n">
        <f aca="false">IF(P3389&lt;&gt;"",SUMIF(L3389:L3389,L3389,N3389:N3389),"")</f>
        <v>0</v>
      </c>
      <c r="R3389" s="81" t="n">
        <f aca="false">IF(P3389&lt;&gt;"",SUMIF(L3389:L3389,L3389,O3389:O3389),"")</f>
        <v>0</v>
      </c>
    </row>
    <row r="3390" customFormat="false" ht="38.25" hidden="false" customHeight="false" outlineLevel="0" collapsed="false">
      <c r="A3390" s="96" t="s">
        <v>679</v>
      </c>
      <c r="B3390" s="97" t="s">
        <v>1951</v>
      </c>
      <c r="C3390" s="96" t="str">
        <f aca="false">VLOOKUP(B3390,INSUMOS!$A:$I,2,0)</f>
        <v>SINAPI</v>
      </c>
      <c r="D3390" s="96" t="str">
        <f aca="false">VLOOKUP(B3390,INSUMOS!$A:$I,3,0)</f>
        <v>CAMINHAO TRUCADO, PESO BRUTO TOTAL 23000 KG, CARGA UTIL MAXIMA 15285 KG, DISTANCIA ENTRE EIXOS 4,80 M, POTENCIA 326 CV (INCLUI CABINE E CHASSI, NAO INCLUI CARROCERIA)</v>
      </c>
      <c r="E3390" s="98" t="str">
        <f aca="false">VLOOKUP(B3390,INSUMOS!$A:$I,4,0)</f>
        <v>Equipamento</v>
      </c>
      <c r="F3390" s="98"/>
      <c r="G3390" s="99" t="str">
        <f aca="false">VLOOKUP(B3390,INSUMOS!$A:$I,5,0)</f>
        <v>UN</v>
      </c>
      <c r="H3390" s="100" t="n">
        <v>7.2E-006</v>
      </c>
      <c r="I3390" s="101" t="n">
        <f aca="false">VLOOKUP(B3390,INSUMOS!$A:$I,8,0)</f>
        <v>741887.83</v>
      </c>
      <c r="J3390" s="101" t="n">
        <f aca="false">TRUNC(H3390*I3390,2)</f>
        <v>5.34</v>
      </c>
      <c r="L3390" s="63" t="n">
        <f aca="false">IF(AND(A3391&lt;&gt;"",A3390=""),L3389+1,L3389)</f>
        <v>338</v>
      </c>
      <c r="M3390" s="80" t="n">
        <f aca="false">IF(OR(A3390="Insumo",A3390="Composição Auxiliar"),J3390,"")</f>
        <v>5.34</v>
      </c>
      <c r="N3390" s="81" t="str">
        <f aca="false">IF(E3390="Mão de Obra",J3390,"")</f>
        <v/>
      </c>
      <c r="O3390" s="81" t="n">
        <f aca="false">IF(N3390&lt;&gt;"","",M3390)</f>
        <v>5.34</v>
      </c>
      <c r="P3390" s="82" t="str">
        <f aca="false">IF(A3390="Composição",B3390,"")</f>
        <v/>
      </c>
      <c r="Q3390" s="81" t="str">
        <f aca="false">IF(P3390&lt;&gt;"",SUMIF(L3390:L3390,L3390,N3390:N3390),"")</f>
        <v/>
      </c>
      <c r="R3390" s="81" t="str">
        <f aca="false">IF(P3390&lt;&gt;"",SUMIF(L3390:L3390,L3390,O3390:O3390),"")</f>
        <v/>
      </c>
    </row>
    <row r="3391" customFormat="false" ht="51" hidden="false" customHeight="false" outlineLevel="0" collapsed="false">
      <c r="A3391" s="96" t="s">
        <v>679</v>
      </c>
      <c r="B3391" s="97" t="s">
        <v>1952</v>
      </c>
      <c r="C3391" s="96" t="str">
        <f aca="false">VLOOKUP(B3391,INSUMOS!$A:$I,2,0)</f>
        <v>SINAPI</v>
      </c>
      <c r="D3391" s="96" t="str">
        <f aca="false">VLOOKUP(B3391,INSUMOS!$A:$I,3,0)</f>
        <v>TANQUE DE ACO CARBONO NAO REVESTIDO, PARA TRANSPORTE DE AGUA COM CAPACIDADE DE 10 M3, COM BOMBA CENTRIFUGA POR TOMADA DE FORCA, VAZAO MAXIMA *75* M3/H (INCLUI MONTAGEM, NAO INCLUI CAMINHAO)</v>
      </c>
      <c r="E3391" s="98" t="str">
        <f aca="false">VLOOKUP(B3391,INSUMOS!$A:$I,4,0)</f>
        <v>Material</v>
      </c>
      <c r="F3391" s="98"/>
      <c r="G3391" s="99" t="str">
        <f aca="false">VLOOKUP(B3391,INSUMOS!$A:$I,5,0)</f>
        <v>UN</v>
      </c>
      <c r="H3391" s="100" t="n">
        <v>7.3E-006</v>
      </c>
      <c r="I3391" s="101" t="n">
        <f aca="false">VLOOKUP(B3391,INSUMOS!$A:$I,8,0)</f>
        <v>92450</v>
      </c>
      <c r="J3391" s="101" t="n">
        <f aca="false">TRUNC(H3391*I3391,2)</f>
        <v>0.67</v>
      </c>
      <c r="L3391" s="63" t="n">
        <f aca="false">IF(AND(A3392&lt;&gt;"",A3391=""),L3390+1,L3390)</f>
        <v>338</v>
      </c>
      <c r="M3391" s="80" t="n">
        <f aca="false">IF(OR(A3391="Insumo",A3391="Composição Auxiliar"),J3391,"")</f>
        <v>0.67</v>
      </c>
      <c r="N3391" s="81" t="str">
        <f aca="false">IF(E3391="Mão de Obra",J3391,"")</f>
        <v/>
      </c>
      <c r="O3391" s="81" t="n">
        <f aca="false">IF(N3391&lt;&gt;"","",M3391)</f>
        <v>0.67</v>
      </c>
      <c r="P3391" s="82" t="str">
        <f aca="false">IF(A3391="Composição",B3391,"")</f>
        <v/>
      </c>
      <c r="Q3391" s="81" t="str">
        <f aca="false">IF(P3391&lt;&gt;"",SUMIF(L3391:L3391,L3391,N3391:N3391),"")</f>
        <v/>
      </c>
      <c r="R3391" s="81" t="str">
        <f aca="false">IF(P3391&lt;&gt;"",SUMIF(L3391:L3391,L3391,O3391:O3391),"")</f>
        <v/>
      </c>
    </row>
    <row r="3392" customFormat="false" ht="14.25" hidden="false" customHeight="false" outlineLevel="0" collapsed="false">
      <c r="A3392" s="102"/>
      <c r="B3392" s="102"/>
      <c r="C3392" s="102"/>
      <c r="D3392" s="102"/>
      <c r="E3392" s="102"/>
      <c r="F3392" s="103"/>
      <c r="G3392" s="102"/>
      <c r="H3392" s="103"/>
      <c r="I3392" s="102"/>
      <c r="J3392" s="103"/>
      <c r="L3392" s="63" t="n">
        <f aca="false">IF(AND(A3393&lt;&gt;"",A3392=""),L3391+1,L3391)</f>
        <v>338</v>
      </c>
      <c r="M3392" s="80" t="str">
        <f aca="false">IF(OR(A3392="Insumo",A3392="Composição Auxiliar"),J3392,"")</f>
        <v/>
      </c>
      <c r="N3392" s="81" t="str">
        <f aca="false">IF(E3392="Mão de Obra",J3392,"")</f>
        <v/>
      </c>
      <c r="O3392" s="81" t="str">
        <f aca="false">IF(N3392&lt;&gt;"","",M3392)</f>
        <v/>
      </c>
      <c r="P3392" s="82" t="str">
        <f aca="false">IF(A3392="Composição",B3392,"")</f>
        <v/>
      </c>
      <c r="Q3392" s="81" t="str">
        <f aca="false">IF(P3392&lt;&gt;"",SUMIF(L3392:L3392,L3392,N3392:N3392),"")</f>
        <v/>
      </c>
      <c r="R3392" s="81" t="str">
        <f aca="false">IF(P3392&lt;&gt;"",SUMIF(L3392:L3392,L3392,O3392:O3392),"")</f>
        <v/>
      </c>
    </row>
    <row r="3393" customFormat="false" ht="15" hidden="false" customHeight="false" outlineLevel="0" collapsed="false">
      <c r="A3393" s="102"/>
      <c r="B3393" s="102"/>
      <c r="C3393" s="102"/>
      <c r="D3393" s="102"/>
      <c r="E3393" s="102"/>
      <c r="F3393" s="103"/>
      <c r="G3393" s="102"/>
      <c r="H3393" s="104"/>
      <c r="I3393" s="104"/>
      <c r="J3393" s="103"/>
      <c r="L3393" s="63" t="n">
        <f aca="false">IF(AND(A3394&lt;&gt;"",A3393=""),L3392+1,L3392)</f>
        <v>338</v>
      </c>
      <c r="M3393" s="80" t="str">
        <f aca="false">IF(OR(A3393="Insumo",A3393="Composição Auxiliar"),J3393,"")</f>
        <v/>
      </c>
      <c r="N3393" s="81" t="str">
        <f aca="false">IF(E3393="Mão de Obra",J3393,"")</f>
        <v/>
      </c>
      <c r="O3393" s="81" t="str">
        <f aca="false">IF(N3393&lt;&gt;"","",M3393)</f>
        <v/>
      </c>
      <c r="P3393" s="82" t="str">
        <f aca="false">IF(A3393="Composição",B3393,"")</f>
        <v/>
      </c>
      <c r="Q3393" s="81" t="str">
        <f aca="false">IF(P3393&lt;&gt;"",SUMIF(L3393:L3393,L3393,N3393:N3393),"")</f>
        <v/>
      </c>
      <c r="R3393" s="81" t="str">
        <f aca="false">IF(P3393&lt;&gt;"",SUMIF(L3393:L3393,L3393,O3393:O3393),"")</f>
        <v/>
      </c>
    </row>
    <row r="3394" customFormat="false" ht="15" hidden="false" customHeight="false" outlineLevel="0" collapsed="false">
      <c r="A3394" s="108"/>
      <c r="B3394" s="108"/>
      <c r="C3394" s="108"/>
      <c r="D3394" s="108"/>
      <c r="E3394" s="108"/>
      <c r="F3394" s="108"/>
      <c r="G3394" s="108"/>
      <c r="H3394" s="108"/>
      <c r="I3394" s="108"/>
      <c r="J3394" s="108"/>
      <c r="L3394" s="63" t="n">
        <f aca="false">IF(AND(A3395&lt;&gt;"",A3394=""),L3393+1,L3393)</f>
        <v>338</v>
      </c>
      <c r="M3394" s="80" t="str">
        <f aca="false">IF(OR(A3394="Insumo",A3394="Composição Auxiliar"),J3394,"")</f>
        <v/>
      </c>
      <c r="N3394" s="81" t="str">
        <f aca="false">IF(E3394="Mão de Obra",J3394,"")</f>
        <v/>
      </c>
      <c r="O3394" s="81" t="str">
        <f aca="false">IF(N3394&lt;&gt;"","",M3394)</f>
        <v/>
      </c>
      <c r="P3394" s="82" t="str">
        <f aca="false">IF(A3394="Composição",B3394,"")</f>
        <v/>
      </c>
      <c r="Q3394" s="81" t="str">
        <f aca="false">IF(P3394&lt;&gt;"",SUMIF(L3394:L3394,L3394,N3394:N3394),"")</f>
        <v/>
      </c>
      <c r="R3394" s="81" t="str">
        <f aca="false">IF(P3394&lt;&gt;"",SUMIF(L3394:L3394,L3394,O3394:O3394),"")</f>
        <v/>
      </c>
    </row>
    <row r="3395" customFormat="false" ht="15" hidden="false" customHeight="true" outlineLevel="0" collapsed="false">
      <c r="A3395" s="83"/>
      <c r="B3395" s="84" t="s">
        <v>655</v>
      </c>
      <c r="C3395" s="83" t="s">
        <v>656</v>
      </c>
      <c r="D3395" s="83" t="s">
        <v>657</v>
      </c>
      <c r="E3395" s="83" t="s">
        <v>658</v>
      </c>
      <c r="F3395" s="83"/>
      <c r="G3395" s="85" t="s">
        <v>659</v>
      </c>
      <c r="H3395" s="84" t="s">
        <v>660</v>
      </c>
      <c r="I3395" s="84" t="s">
        <v>661</v>
      </c>
      <c r="J3395" s="84" t="s">
        <v>662</v>
      </c>
      <c r="L3395" s="63" t="n">
        <f aca="false">IF(AND(A3396&lt;&gt;"",A3395=""),L3394+1,L3394)</f>
        <v>339</v>
      </c>
      <c r="M3395" s="80" t="str">
        <f aca="false">IF(OR(A3395="Insumo",A3395="Composição Auxiliar"),J3395,"")</f>
        <v/>
      </c>
      <c r="N3395" s="81" t="str">
        <f aca="false">IF(E3395="Mão de Obra",J3395,"")</f>
        <v/>
      </c>
      <c r="O3395" s="81" t="str">
        <f aca="false">IF(N3395&lt;&gt;"","",M3395)</f>
        <v/>
      </c>
      <c r="P3395" s="82" t="str">
        <f aca="false">IF(A3395="Composição",B3395,"")</f>
        <v/>
      </c>
      <c r="Q3395" s="81" t="str">
        <f aca="false">IF(P3395&lt;&gt;"",SUMIF(L3395:L3395,L3395,N3395:N3395),"")</f>
        <v/>
      </c>
      <c r="R3395" s="81" t="str">
        <f aca="false">IF(P3395&lt;&gt;"",SUMIF(L3395:L3395,L3395,O3395:O3395),"")</f>
        <v/>
      </c>
    </row>
    <row r="3396" customFormat="false" ht="51" hidden="false" customHeight="true" outlineLevel="0" collapsed="false">
      <c r="A3396" s="86" t="s">
        <v>663</v>
      </c>
      <c r="B3396" s="87" t="s">
        <v>1949</v>
      </c>
      <c r="C3396" s="86" t="s">
        <v>664</v>
      </c>
      <c r="D3396" s="86" t="s">
        <v>1950</v>
      </c>
      <c r="E3396" s="86" t="s">
        <v>691</v>
      </c>
      <c r="F3396" s="86"/>
      <c r="G3396" s="88" t="s">
        <v>672</v>
      </c>
      <c r="H3396" s="89" t="n">
        <v>1</v>
      </c>
      <c r="I3396" s="90" t="n">
        <f aca="false">SUMIF(L:L,$L3396,M:M)</f>
        <v>54.06</v>
      </c>
      <c r="J3396" s="90" t="n">
        <f aca="false">TRUNC(H3396*I3396,2)</f>
        <v>54.06</v>
      </c>
      <c r="L3396" s="63" t="n">
        <f aca="false">IF(AND(A3397&lt;&gt;"",A3396=""),L3395+1,L3395)</f>
        <v>339</v>
      </c>
      <c r="M3396" s="80" t="str">
        <f aca="false">IF(OR(A3396="Insumo",A3396="Composição Auxiliar"),J3396,"")</f>
        <v/>
      </c>
      <c r="N3396" s="81" t="str">
        <f aca="false">IF(E3396="Mão de Obra",J3396,"")</f>
        <v/>
      </c>
      <c r="O3396" s="81" t="str">
        <f aca="false">IF(N3396&lt;&gt;"","",M3396)</f>
        <v/>
      </c>
      <c r="P3396" s="82" t="str">
        <f aca="false">IF(A3396="Composição",B3396,"")</f>
        <v> 5763 </v>
      </c>
      <c r="Q3396" s="81" t="n">
        <f aca="false">IF(P3396&lt;&gt;"",SUMIF(L3396:L3396,L3396,N3396:N3396),"")</f>
        <v>0</v>
      </c>
      <c r="R3396" s="81" t="n">
        <f aca="false">IF(P3396&lt;&gt;"",SUMIF(L3396:L3396,L3396,O3396:O3396),"")</f>
        <v>0</v>
      </c>
    </row>
    <row r="3397" customFormat="false" ht="51" hidden="false" customHeight="false" outlineLevel="0" collapsed="false">
      <c r="A3397" s="96" t="s">
        <v>679</v>
      </c>
      <c r="B3397" s="97" t="s">
        <v>1952</v>
      </c>
      <c r="C3397" s="96" t="str">
        <f aca="false">VLOOKUP(B3397,INSUMOS!$A:$I,2,0)</f>
        <v>SINAPI</v>
      </c>
      <c r="D3397" s="96" t="str">
        <f aca="false">VLOOKUP(B3397,INSUMOS!$A:$I,3,0)</f>
        <v>TANQUE DE ACO CARBONO NAO REVESTIDO, PARA TRANSPORTE DE AGUA COM CAPACIDADE DE 10 M3, COM BOMBA CENTRIFUGA POR TOMADA DE FORCA, VAZAO MAXIMA *75* M3/H (INCLUI MONTAGEM, NAO INCLUI CAMINHAO)</v>
      </c>
      <c r="E3397" s="98" t="str">
        <f aca="false">VLOOKUP(B3397,INSUMOS!$A:$I,4,0)</f>
        <v>Material</v>
      </c>
      <c r="F3397" s="98"/>
      <c r="G3397" s="99" t="str">
        <f aca="false">VLOOKUP(B3397,INSUMOS!$A:$I,5,0)</f>
        <v>UN</v>
      </c>
      <c r="H3397" s="100" t="n">
        <v>6.89E-005</v>
      </c>
      <c r="I3397" s="101" t="n">
        <f aca="false">VLOOKUP(B3397,INSUMOS!$A:$I,8,0)</f>
        <v>92450</v>
      </c>
      <c r="J3397" s="101" t="n">
        <f aca="false">TRUNC(H3397*I3397,2)</f>
        <v>6.36</v>
      </c>
      <c r="L3397" s="63" t="n">
        <f aca="false">IF(AND(A3398&lt;&gt;"",A3397=""),L3396+1,L3396)</f>
        <v>339</v>
      </c>
      <c r="M3397" s="80" t="n">
        <f aca="false">IF(OR(A3397="Insumo",A3397="Composição Auxiliar"),J3397,"")</f>
        <v>6.36</v>
      </c>
      <c r="N3397" s="81" t="str">
        <f aca="false">IF(E3397="Mão de Obra",J3397,"")</f>
        <v/>
      </c>
      <c r="O3397" s="81" t="n">
        <f aca="false">IF(N3397&lt;&gt;"","",M3397)</f>
        <v>6.36</v>
      </c>
      <c r="P3397" s="82" t="str">
        <f aca="false">IF(A3397="Composição",B3397,"")</f>
        <v/>
      </c>
      <c r="Q3397" s="81" t="str">
        <f aca="false">IF(P3397&lt;&gt;"",SUMIF(L3397:L3397,L3397,N3397:N3397),"")</f>
        <v/>
      </c>
      <c r="R3397" s="81" t="str">
        <f aca="false">IF(P3397&lt;&gt;"",SUMIF(L3397:L3397,L3397,O3397:O3397),"")</f>
        <v/>
      </c>
    </row>
    <row r="3398" customFormat="false" ht="38.25" hidden="false" customHeight="false" outlineLevel="0" collapsed="false">
      <c r="A3398" s="96" t="s">
        <v>679</v>
      </c>
      <c r="B3398" s="97" t="s">
        <v>1951</v>
      </c>
      <c r="C3398" s="96" t="str">
        <f aca="false">VLOOKUP(B3398,INSUMOS!$A:$I,2,0)</f>
        <v>SINAPI</v>
      </c>
      <c r="D3398" s="96" t="str">
        <f aca="false">VLOOKUP(B3398,INSUMOS!$A:$I,3,0)</f>
        <v>CAMINHAO TRUCADO, PESO BRUTO TOTAL 23000 KG, CARGA UTIL MAXIMA 15285 KG, DISTANCIA ENTRE EIXOS 4,80 M, POTENCIA 326 CV (INCLUI CABINE E CHASSI, NAO INCLUI CARROCERIA)</v>
      </c>
      <c r="E3398" s="98" t="str">
        <f aca="false">VLOOKUP(B3398,INSUMOS!$A:$I,4,0)</f>
        <v>Equipamento</v>
      </c>
      <c r="F3398" s="98"/>
      <c r="G3398" s="99" t="str">
        <f aca="false">VLOOKUP(B3398,INSUMOS!$A:$I,5,0)</f>
        <v>UN</v>
      </c>
      <c r="H3398" s="100" t="n">
        <v>6.43E-005</v>
      </c>
      <c r="I3398" s="101" t="n">
        <f aca="false">VLOOKUP(B3398,INSUMOS!$A:$I,8,0)</f>
        <v>741887.83</v>
      </c>
      <c r="J3398" s="101" t="n">
        <f aca="false">TRUNC(H3398*I3398,2)</f>
        <v>47.7</v>
      </c>
      <c r="L3398" s="63" t="n">
        <f aca="false">IF(AND(A3399&lt;&gt;"",A3398=""),L3397+1,L3397)</f>
        <v>339</v>
      </c>
      <c r="M3398" s="80" t="n">
        <f aca="false">IF(OR(A3398="Insumo",A3398="Composição Auxiliar"),J3398,"")</f>
        <v>47.7</v>
      </c>
      <c r="N3398" s="81" t="str">
        <f aca="false">IF(E3398="Mão de Obra",J3398,"")</f>
        <v/>
      </c>
      <c r="O3398" s="81" t="n">
        <f aca="false">IF(N3398&lt;&gt;"","",M3398)</f>
        <v>47.7</v>
      </c>
      <c r="P3398" s="82" t="str">
        <f aca="false">IF(A3398="Composição",B3398,"")</f>
        <v/>
      </c>
      <c r="Q3398" s="81" t="str">
        <f aca="false">IF(P3398&lt;&gt;"",SUMIF(L3398:L3398,L3398,N3398:N3398),"")</f>
        <v/>
      </c>
      <c r="R3398" s="81" t="str">
        <f aca="false">IF(P3398&lt;&gt;"",SUMIF(L3398:L3398,L3398,O3398:O3398),"")</f>
        <v/>
      </c>
    </row>
    <row r="3399" customFormat="false" ht="14.25" hidden="false" customHeight="false" outlineLevel="0" collapsed="false">
      <c r="A3399" s="102"/>
      <c r="B3399" s="102"/>
      <c r="C3399" s="102"/>
      <c r="D3399" s="102"/>
      <c r="E3399" s="102"/>
      <c r="F3399" s="103"/>
      <c r="G3399" s="102"/>
      <c r="H3399" s="103"/>
      <c r="I3399" s="102"/>
      <c r="J3399" s="103"/>
      <c r="L3399" s="63" t="n">
        <f aca="false">IF(AND(A3400&lt;&gt;"",A3399=""),L3398+1,L3398)</f>
        <v>339</v>
      </c>
      <c r="M3399" s="80" t="str">
        <f aca="false">IF(OR(A3399="Insumo",A3399="Composição Auxiliar"),J3399,"")</f>
        <v/>
      </c>
      <c r="N3399" s="81" t="str">
        <f aca="false">IF(E3399="Mão de Obra",J3399,"")</f>
        <v/>
      </c>
      <c r="O3399" s="81" t="str">
        <f aca="false">IF(N3399&lt;&gt;"","",M3399)</f>
        <v/>
      </c>
      <c r="P3399" s="82" t="str">
        <f aca="false">IF(A3399="Composição",B3399,"")</f>
        <v/>
      </c>
      <c r="Q3399" s="81" t="str">
        <f aca="false">IF(P3399&lt;&gt;"",SUMIF(L3399:L3399,L3399,N3399:N3399),"")</f>
        <v/>
      </c>
      <c r="R3399" s="81" t="str">
        <f aca="false">IF(P3399&lt;&gt;"",SUMIF(L3399:L3399,L3399,O3399:O3399),"")</f>
        <v/>
      </c>
    </row>
    <row r="3400" customFormat="false" ht="15" hidden="false" customHeight="false" outlineLevel="0" collapsed="false">
      <c r="A3400" s="102"/>
      <c r="B3400" s="102"/>
      <c r="C3400" s="102"/>
      <c r="D3400" s="102"/>
      <c r="E3400" s="102"/>
      <c r="F3400" s="103"/>
      <c r="G3400" s="102"/>
      <c r="H3400" s="104"/>
      <c r="I3400" s="104"/>
      <c r="J3400" s="103"/>
      <c r="L3400" s="63" t="n">
        <f aca="false">IF(AND(A3401&lt;&gt;"",A3400=""),L3399+1,L3399)</f>
        <v>339</v>
      </c>
      <c r="M3400" s="80" t="str">
        <f aca="false">IF(OR(A3400="Insumo",A3400="Composição Auxiliar"),J3400,"")</f>
        <v/>
      </c>
      <c r="N3400" s="81" t="str">
        <f aca="false">IF(E3400="Mão de Obra",J3400,"")</f>
        <v/>
      </c>
      <c r="O3400" s="81" t="str">
        <f aca="false">IF(N3400&lt;&gt;"","",M3400)</f>
        <v/>
      </c>
      <c r="P3400" s="82" t="str">
        <f aca="false">IF(A3400="Composição",B3400,"")</f>
        <v/>
      </c>
      <c r="Q3400" s="81" t="str">
        <f aca="false">IF(P3400&lt;&gt;"",SUMIF(L3400:L3400,L3400,N3400:N3400),"")</f>
        <v/>
      </c>
      <c r="R3400" s="81" t="str">
        <f aca="false">IF(P3400&lt;&gt;"",SUMIF(L3400:L3400,L3400,O3400:O3400),"")</f>
        <v/>
      </c>
    </row>
    <row r="3401" customFormat="false" ht="15" hidden="false" customHeight="false" outlineLevel="0" collapsed="false">
      <c r="A3401" s="108"/>
      <c r="B3401" s="108"/>
      <c r="C3401" s="108"/>
      <c r="D3401" s="108"/>
      <c r="E3401" s="108"/>
      <c r="F3401" s="108"/>
      <c r="G3401" s="108"/>
      <c r="H3401" s="108"/>
      <c r="I3401" s="108"/>
      <c r="J3401" s="108"/>
      <c r="L3401" s="63" t="n">
        <f aca="false">IF(AND(A3402&lt;&gt;"",A3401=""),L3400+1,L3400)</f>
        <v>339</v>
      </c>
      <c r="M3401" s="80" t="str">
        <f aca="false">IF(OR(A3401="Insumo",A3401="Composição Auxiliar"),J3401,"")</f>
        <v/>
      </c>
      <c r="N3401" s="81" t="str">
        <f aca="false">IF(E3401="Mão de Obra",J3401,"")</f>
        <v/>
      </c>
      <c r="O3401" s="81" t="str">
        <f aca="false">IF(N3401&lt;&gt;"","",M3401)</f>
        <v/>
      </c>
      <c r="P3401" s="82" t="str">
        <f aca="false">IF(A3401="Composição",B3401,"")</f>
        <v/>
      </c>
      <c r="Q3401" s="81" t="str">
        <f aca="false">IF(P3401&lt;&gt;"",SUMIF(L3401:L3401,L3401,N3401:N3401),"")</f>
        <v/>
      </c>
      <c r="R3401" s="81" t="str">
        <f aca="false">IF(P3401&lt;&gt;"",SUMIF(L3401:L3401,L3401,O3401:O3401),"")</f>
        <v/>
      </c>
    </row>
    <row r="3402" customFormat="false" ht="15" hidden="false" customHeight="true" outlineLevel="0" collapsed="false">
      <c r="A3402" s="83"/>
      <c r="B3402" s="84" t="s">
        <v>655</v>
      </c>
      <c r="C3402" s="83" t="s">
        <v>656</v>
      </c>
      <c r="D3402" s="83" t="s">
        <v>657</v>
      </c>
      <c r="E3402" s="83" t="s">
        <v>658</v>
      </c>
      <c r="F3402" s="83"/>
      <c r="G3402" s="85" t="s">
        <v>659</v>
      </c>
      <c r="H3402" s="84" t="s">
        <v>660</v>
      </c>
      <c r="I3402" s="84" t="s">
        <v>661</v>
      </c>
      <c r="J3402" s="84" t="s">
        <v>662</v>
      </c>
      <c r="L3402" s="63" t="n">
        <f aca="false">IF(AND(A3403&lt;&gt;"",A3402=""),L3401+1,L3401)</f>
        <v>340</v>
      </c>
      <c r="M3402" s="80" t="str">
        <f aca="false">IF(OR(A3402="Insumo",A3402="Composição Auxiliar"),J3402,"")</f>
        <v/>
      </c>
      <c r="N3402" s="81" t="str">
        <f aca="false">IF(E3402="Mão de Obra",J3402,"")</f>
        <v/>
      </c>
      <c r="O3402" s="81" t="str">
        <f aca="false">IF(N3402&lt;&gt;"","",M3402)</f>
        <v/>
      </c>
      <c r="P3402" s="82" t="str">
        <f aca="false">IF(A3402="Composição",B3402,"")</f>
        <v/>
      </c>
      <c r="Q3402" s="81" t="str">
        <f aca="false">IF(P3402&lt;&gt;"",SUMIF(L3402:L3402,L3402,N3402:N3402),"")</f>
        <v/>
      </c>
      <c r="R3402" s="81" t="str">
        <f aca="false">IF(P3402&lt;&gt;"",SUMIF(L3402:L3402,L3402,O3402:O3402),"")</f>
        <v/>
      </c>
    </row>
    <row r="3403" customFormat="false" ht="51" hidden="false" customHeight="true" outlineLevel="0" collapsed="false">
      <c r="A3403" s="86" t="s">
        <v>663</v>
      </c>
      <c r="B3403" s="87" t="s">
        <v>1947</v>
      </c>
      <c r="C3403" s="86" t="s">
        <v>664</v>
      </c>
      <c r="D3403" s="86" t="s">
        <v>1948</v>
      </c>
      <c r="E3403" s="86" t="s">
        <v>691</v>
      </c>
      <c r="F3403" s="86"/>
      <c r="G3403" s="88" t="s">
        <v>672</v>
      </c>
      <c r="H3403" s="89" t="n">
        <v>1</v>
      </c>
      <c r="I3403" s="90" t="n">
        <f aca="false">SUMIF(L:L,$L3403,M:M)</f>
        <v>161.44</v>
      </c>
      <c r="J3403" s="90" t="n">
        <f aca="false">TRUNC(H3403*I3403,2)</f>
        <v>161.44</v>
      </c>
      <c r="L3403" s="63" t="n">
        <f aca="false">IF(AND(A3404&lt;&gt;"",A3403=""),L3402+1,L3402)</f>
        <v>340</v>
      </c>
      <c r="M3403" s="80" t="str">
        <f aca="false">IF(OR(A3403="Insumo",A3403="Composição Auxiliar"),J3403,"")</f>
        <v/>
      </c>
      <c r="N3403" s="81" t="str">
        <f aca="false">IF(E3403="Mão de Obra",J3403,"")</f>
        <v/>
      </c>
      <c r="O3403" s="81" t="str">
        <f aca="false">IF(N3403&lt;&gt;"","",M3403)</f>
        <v/>
      </c>
      <c r="P3403" s="82" t="str">
        <f aca="false">IF(A3403="Composição",B3403,"")</f>
        <v> 53831 </v>
      </c>
      <c r="Q3403" s="81" t="n">
        <f aca="false">IF(P3403&lt;&gt;"",SUMIF(L3403:L3403,L3403,N3403:N3403),"")</f>
        <v>0</v>
      </c>
      <c r="R3403" s="81" t="n">
        <f aca="false">IF(P3403&lt;&gt;"",SUMIF(L3403:L3403,L3403,O3403:O3403),"")</f>
        <v>0</v>
      </c>
    </row>
    <row r="3404" customFormat="false" ht="14.25" hidden="false" customHeight="false" outlineLevel="0" collapsed="false">
      <c r="A3404" s="96" t="s">
        <v>679</v>
      </c>
      <c r="B3404" s="97" t="s">
        <v>1925</v>
      </c>
      <c r="C3404" s="96" t="str">
        <f aca="false">VLOOKUP(B3404,INSUMOS!$A:$I,2,0)</f>
        <v>SINAPI</v>
      </c>
      <c r="D3404" s="96" t="str">
        <f aca="false">VLOOKUP(B3404,INSUMOS!$A:$I,3,0)</f>
        <v>OLEO DIESEL COMBUSTIVEL COMUM</v>
      </c>
      <c r="E3404" s="98" t="str">
        <f aca="false">VLOOKUP(B3404,INSUMOS!$A:$I,4,0)</f>
        <v>Material</v>
      </c>
      <c r="F3404" s="98"/>
      <c r="G3404" s="99" t="str">
        <f aca="false">VLOOKUP(B3404,INSUMOS!$A:$I,5,0)</f>
        <v>L</v>
      </c>
      <c r="H3404" s="100" t="n">
        <v>32.16</v>
      </c>
      <c r="I3404" s="101" t="n">
        <f aca="false">VLOOKUP(B3404,INSUMOS!$A:$I,8,0)</f>
        <v>5.02</v>
      </c>
      <c r="J3404" s="101" t="n">
        <f aca="false">TRUNC(H3404*I3404,2)</f>
        <v>161.44</v>
      </c>
      <c r="L3404" s="63" t="n">
        <f aca="false">IF(AND(A3405&lt;&gt;"",A3404=""),L3403+1,L3403)</f>
        <v>340</v>
      </c>
      <c r="M3404" s="80" t="n">
        <f aca="false">IF(OR(A3404="Insumo",A3404="Composição Auxiliar"),J3404,"")</f>
        <v>161.44</v>
      </c>
      <c r="N3404" s="81" t="str">
        <f aca="false">IF(E3404="Mão de Obra",J3404,"")</f>
        <v/>
      </c>
      <c r="O3404" s="81" t="n">
        <f aca="false">IF(N3404&lt;&gt;"","",M3404)</f>
        <v>161.44</v>
      </c>
      <c r="P3404" s="82" t="str">
        <f aca="false">IF(A3404="Composição",B3404,"")</f>
        <v/>
      </c>
      <c r="Q3404" s="81" t="str">
        <f aca="false">IF(P3404&lt;&gt;"",SUMIF(L3404:L3404,L3404,N3404:N3404),"")</f>
        <v/>
      </c>
      <c r="R3404" s="81" t="str">
        <f aca="false">IF(P3404&lt;&gt;"",SUMIF(L3404:L3404,L3404,O3404:O3404),"")</f>
        <v/>
      </c>
    </row>
    <row r="3405" customFormat="false" ht="14.25" hidden="false" customHeight="false" outlineLevel="0" collapsed="false">
      <c r="A3405" s="102"/>
      <c r="B3405" s="102"/>
      <c r="C3405" s="102"/>
      <c r="D3405" s="102"/>
      <c r="E3405" s="102"/>
      <c r="F3405" s="103"/>
      <c r="G3405" s="102"/>
      <c r="H3405" s="103"/>
      <c r="I3405" s="102"/>
      <c r="J3405" s="103"/>
      <c r="L3405" s="63" t="n">
        <f aca="false">IF(AND(A3406&lt;&gt;"",A3405=""),L3404+1,L3404)</f>
        <v>340</v>
      </c>
      <c r="M3405" s="80" t="str">
        <f aca="false">IF(OR(A3405="Insumo",A3405="Composição Auxiliar"),J3405,"")</f>
        <v/>
      </c>
      <c r="N3405" s="81" t="str">
        <f aca="false">IF(E3405="Mão de Obra",J3405,"")</f>
        <v/>
      </c>
      <c r="O3405" s="81" t="str">
        <f aca="false">IF(N3405&lt;&gt;"","",M3405)</f>
        <v/>
      </c>
      <c r="P3405" s="82" t="str">
        <f aca="false">IF(A3405="Composição",B3405,"")</f>
        <v/>
      </c>
      <c r="Q3405" s="81" t="str">
        <f aca="false">IF(P3405&lt;&gt;"",SUMIF(L3405:L3405,L3405,N3405:N3405),"")</f>
        <v/>
      </c>
      <c r="R3405" s="81" t="str">
        <f aca="false">IF(P3405&lt;&gt;"",SUMIF(L3405:L3405,L3405,O3405:O3405),"")</f>
        <v/>
      </c>
    </row>
    <row r="3406" customFormat="false" ht="15" hidden="false" customHeight="false" outlineLevel="0" collapsed="false">
      <c r="A3406" s="102"/>
      <c r="B3406" s="102"/>
      <c r="C3406" s="102"/>
      <c r="D3406" s="102"/>
      <c r="E3406" s="102"/>
      <c r="F3406" s="103"/>
      <c r="G3406" s="102"/>
      <c r="H3406" s="104"/>
      <c r="I3406" s="104"/>
      <c r="J3406" s="103"/>
      <c r="L3406" s="63" t="n">
        <f aca="false">IF(AND(A3407&lt;&gt;"",A3406=""),L3405+1,L3405)</f>
        <v>340</v>
      </c>
      <c r="M3406" s="80" t="str">
        <f aca="false">IF(OR(A3406="Insumo",A3406="Composição Auxiliar"),J3406,"")</f>
        <v/>
      </c>
      <c r="N3406" s="81" t="str">
        <f aca="false">IF(E3406="Mão de Obra",J3406,"")</f>
        <v/>
      </c>
      <c r="O3406" s="81" t="str">
        <f aca="false">IF(N3406&lt;&gt;"","",M3406)</f>
        <v/>
      </c>
      <c r="P3406" s="82" t="str">
        <f aca="false">IF(A3406="Composição",B3406,"")</f>
        <v/>
      </c>
      <c r="Q3406" s="81" t="str">
        <f aca="false">IF(P3406&lt;&gt;"",SUMIF(L3406:L3406,L3406,N3406:N3406),"")</f>
        <v/>
      </c>
      <c r="R3406" s="81" t="str">
        <f aca="false">IF(P3406&lt;&gt;"",SUMIF(L3406:L3406,L3406,O3406:O3406),"")</f>
        <v/>
      </c>
    </row>
    <row r="3407" customFormat="false" ht="15" hidden="false" customHeight="false" outlineLevel="0" collapsed="false">
      <c r="A3407" s="108"/>
      <c r="B3407" s="108"/>
      <c r="C3407" s="108"/>
      <c r="D3407" s="108"/>
      <c r="E3407" s="108"/>
      <c r="F3407" s="108"/>
      <c r="G3407" s="108"/>
      <c r="H3407" s="108"/>
      <c r="I3407" s="108"/>
      <c r="J3407" s="108"/>
      <c r="L3407" s="63" t="n">
        <f aca="false">IF(AND(A3408&lt;&gt;"",A3407=""),L3406+1,L3406)</f>
        <v>340</v>
      </c>
      <c r="M3407" s="80" t="str">
        <f aca="false">IF(OR(A3407="Insumo",A3407="Composição Auxiliar"),J3407,"")</f>
        <v/>
      </c>
      <c r="N3407" s="81" t="str">
        <f aca="false">IF(E3407="Mão de Obra",J3407,"")</f>
        <v/>
      </c>
      <c r="O3407" s="81" t="str">
        <f aca="false">IF(N3407&lt;&gt;"","",M3407)</f>
        <v/>
      </c>
      <c r="P3407" s="82" t="str">
        <f aca="false">IF(A3407="Composição",B3407,"")</f>
        <v/>
      </c>
      <c r="Q3407" s="81" t="str">
        <f aca="false">IF(P3407&lt;&gt;"",SUMIF(L3407:L3407,L3407,N3407:N3407),"")</f>
        <v/>
      </c>
      <c r="R3407" s="81" t="str">
        <f aca="false">IF(P3407&lt;&gt;"",SUMIF(L3407:L3407,L3407,O3407:O3407),"")</f>
        <v/>
      </c>
    </row>
    <row r="3408" customFormat="false" ht="15" hidden="false" customHeight="true" outlineLevel="0" collapsed="false">
      <c r="A3408" s="83"/>
      <c r="B3408" s="84" t="s">
        <v>655</v>
      </c>
      <c r="C3408" s="83" t="s">
        <v>656</v>
      </c>
      <c r="D3408" s="83" t="s">
        <v>657</v>
      </c>
      <c r="E3408" s="83" t="s">
        <v>658</v>
      </c>
      <c r="F3408" s="83"/>
      <c r="G3408" s="85" t="s">
        <v>659</v>
      </c>
      <c r="H3408" s="84" t="s">
        <v>660</v>
      </c>
      <c r="I3408" s="84" t="s">
        <v>661</v>
      </c>
      <c r="J3408" s="84" t="s">
        <v>662</v>
      </c>
      <c r="L3408" s="63" t="n">
        <f aca="false">IF(AND(A3409&lt;&gt;"",A3408=""),L3407+1,L3407)</f>
        <v>341</v>
      </c>
      <c r="M3408" s="80" t="str">
        <f aca="false">IF(OR(A3408="Insumo",A3408="Composição Auxiliar"),J3408,"")</f>
        <v/>
      </c>
      <c r="N3408" s="81" t="str">
        <f aca="false">IF(E3408="Mão de Obra",J3408,"")</f>
        <v/>
      </c>
      <c r="O3408" s="81" t="str">
        <f aca="false">IF(N3408&lt;&gt;"","",M3408)</f>
        <v/>
      </c>
      <c r="P3408" s="82" t="str">
        <f aca="false">IF(A3408="Composição",B3408,"")</f>
        <v/>
      </c>
      <c r="Q3408" s="81" t="str">
        <f aca="false">IF(P3408&lt;&gt;"",SUMIF(L3408:L3408,L3408,N3408:N3408),"")</f>
        <v/>
      </c>
      <c r="R3408" s="81" t="str">
        <f aca="false">IF(P3408&lt;&gt;"",SUMIF(L3408:L3408,L3408,O3408:O3408),"")</f>
        <v/>
      </c>
    </row>
    <row r="3409" customFormat="false" ht="38.25" hidden="false" customHeight="true" outlineLevel="0" collapsed="false">
      <c r="A3409" s="86" t="s">
        <v>663</v>
      </c>
      <c r="B3409" s="87" t="s">
        <v>913</v>
      </c>
      <c r="C3409" s="86" t="s">
        <v>664</v>
      </c>
      <c r="D3409" s="86" t="s">
        <v>914</v>
      </c>
      <c r="E3409" s="86" t="s">
        <v>731</v>
      </c>
      <c r="F3409" s="86"/>
      <c r="G3409" s="88" t="s">
        <v>676</v>
      </c>
      <c r="H3409" s="89" t="n">
        <v>1</v>
      </c>
      <c r="I3409" s="90" t="n">
        <f aca="false">SUMIF(L:L,$L3409,M:M)</f>
        <v>2.04</v>
      </c>
      <c r="J3409" s="90" t="n">
        <f aca="false">TRUNC(H3409*I3409,2)</f>
        <v>2.04</v>
      </c>
      <c r="L3409" s="63" t="n">
        <f aca="false">IF(AND(A3410&lt;&gt;"",A3409=""),L3408+1,L3408)</f>
        <v>341</v>
      </c>
      <c r="M3409" s="80" t="str">
        <f aca="false">IF(OR(A3409="Insumo",A3409="Composição Auxiliar"),J3409,"")</f>
        <v/>
      </c>
      <c r="N3409" s="81" t="str">
        <f aca="false">IF(E3409="Mão de Obra",J3409,"")</f>
        <v/>
      </c>
      <c r="O3409" s="81" t="str">
        <f aca="false">IF(N3409&lt;&gt;"","",M3409)</f>
        <v/>
      </c>
      <c r="P3409" s="82" t="str">
        <f aca="false">IF(A3409="Composição",B3409,"")</f>
        <v> 74010/001 </v>
      </c>
      <c r="Q3409" s="81" t="n">
        <f aca="false">IF(P3409&lt;&gt;"",SUMIF(L3409:L3409,L3409,N3409:N3409),"")</f>
        <v>0</v>
      </c>
      <c r="R3409" s="81" t="n">
        <f aca="false">IF(P3409&lt;&gt;"",SUMIF(L3409:L3409,L3409,O3409:O3409),"")</f>
        <v>0</v>
      </c>
    </row>
    <row r="3410" customFormat="false" ht="38.25" hidden="false" customHeight="true" outlineLevel="0" collapsed="false">
      <c r="A3410" s="91" t="s">
        <v>668</v>
      </c>
      <c r="B3410" s="92" t="s">
        <v>1043</v>
      </c>
      <c r="C3410" s="91" t="s">
        <v>664</v>
      </c>
      <c r="D3410" s="91" t="s">
        <v>1044</v>
      </c>
      <c r="E3410" s="91" t="s">
        <v>691</v>
      </c>
      <c r="F3410" s="91"/>
      <c r="G3410" s="93" t="s">
        <v>692</v>
      </c>
      <c r="H3410" s="94" t="n">
        <v>0.008</v>
      </c>
      <c r="I3410" s="95" t="n">
        <f aca="false">SUMIFS(J:J,A:A,"Composição",B:B,$B3410)</f>
        <v>170.71</v>
      </c>
      <c r="J3410" s="95" t="n">
        <f aca="false">TRUNC(H3410*I3410,2)</f>
        <v>1.36</v>
      </c>
      <c r="L3410" s="63" t="n">
        <f aca="false">IF(AND(A3411&lt;&gt;"",A3410=""),L3409+1,L3409)</f>
        <v>341</v>
      </c>
      <c r="M3410" s="80" t="n">
        <f aca="false">IF(OR(A3410="Insumo",A3410="Composição Auxiliar"),J3410,"")</f>
        <v>1.36</v>
      </c>
      <c r="N3410" s="81" t="str">
        <f aca="false">IF(E3410="Mão de Obra",J3410,"")</f>
        <v/>
      </c>
      <c r="O3410" s="81" t="n">
        <f aca="false">IF(N3410&lt;&gt;"","",M3410)</f>
        <v>1.36</v>
      </c>
      <c r="P3410" s="82" t="str">
        <f aca="false">IF(A3410="Composição",B3410,"")</f>
        <v/>
      </c>
      <c r="Q3410" s="81" t="str">
        <f aca="false">IF(P3410&lt;&gt;"",SUMIF(L3410:L3410,L3410,N3410:N3410),"")</f>
        <v/>
      </c>
      <c r="R3410" s="81" t="str">
        <f aca="false">IF(P3410&lt;&gt;"",SUMIF(L3410:L3410,L3410,O3410:O3410),"")</f>
        <v/>
      </c>
    </row>
    <row r="3411" customFormat="false" ht="25.5" hidden="false" customHeight="true" outlineLevel="0" collapsed="false">
      <c r="A3411" s="91" t="s">
        <v>668</v>
      </c>
      <c r="B3411" s="92" t="s">
        <v>677</v>
      </c>
      <c r="C3411" s="91" t="s">
        <v>664</v>
      </c>
      <c r="D3411" s="91" t="s">
        <v>678</v>
      </c>
      <c r="E3411" s="91" t="s">
        <v>671</v>
      </c>
      <c r="F3411" s="91"/>
      <c r="G3411" s="93" t="s">
        <v>672</v>
      </c>
      <c r="H3411" s="94" t="n">
        <v>0.008</v>
      </c>
      <c r="I3411" s="95" t="n">
        <f aca="false">SUMIFS(J:J,A:A,"Composição",B:B,$B3411)</f>
        <v>18.93</v>
      </c>
      <c r="J3411" s="95" t="n">
        <f aca="false">TRUNC(H3411*I3411,2)</f>
        <v>0.15</v>
      </c>
      <c r="L3411" s="63" t="n">
        <f aca="false">IF(AND(A3412&lt;&gt;"",A3411=""),L3410+1,L3410)</f>
        <v>341</v>
      </c>
      <c r="M3411" s="80" t="n">
        <f aca="false">IF(OR(A3411="Insumo",A3411="Composição Auxiliar"),J3411,"")</f>
        <v>0.15</v>
      </c>
      <c r="N3411" s="81" t="str">
        <f aca="false">IF(E3411="Mão de Obra",J3411,"")</f>
        <v/>
      </c>
      <c r="O3411" s="81" t="n">
        <f aca="false">IF(N3411&lt;&gt;"","",M3411)</f>
        <v>0.15</v>
      </c>
      <c r="P3411" s="82" t="str">
        <f aca="false">IF(A3411="Composição",B3411,"")</f>
        <v/>
      </c>
      <c r="Q3411" s="81" t="str">
        <f aca="false">IF(P3411&lt;&gt;"",SUMIF(L3411:L3411,L3411,N3411:N3411),"")</f>
        <v/>
      </c>
      <c r="R3411" s="81" t="str">
        <f aca="false">IF(P3411&lt;&gt;"",SUMIF(L3411:L3411,L3411,O3411:O3411),"")</f>
        <v/>
      </c>
    </row>
    <row r="3412" customFormat="false" ht="38.25" hidden="false" customHeight="true" outlineLevel="0" collapsed="false">
      <c r="A3412" s="91" t="s">
        <v>668</v>
      </c>
      <c r="B3412" s="92" t="s">
        <v>1926</v>
      </c>
      <c r="C3412" s="91" t="s">
        <v>664</v>
      </c>
      <c r="D3412" s="91" t="s">
        <v>1927</v>
      </c>
      <c r="E3412" s="91" t="s">
        <v>691</v>
      </c>
      <c r="F3412" s="91"/>
      <c r="G3412" s="93" t="s">
        <v>692</v>
      </c>
      <c r="H3412" s="94" t="n">
        <v>0.003</v>
      </c>
      <c r="I3412" s="95" t="n">
        <f aca="false">SUMIFS(J:J,A:A,"Composição",B:B,$B3412)</f>
        <v>179.78</v>
      </c>
      <c r="J3412" s="95" t="n">
        <f aca="false">TRUNC(H3412*I3412,2)</f>
        <v>0.53</v>
      </c>
      <c r="L3412" s="63" t="n">
        <f aca="false">IF(AND(A3413&lt;&gt;"",A3412=""),L3411+1,L3411)</f>
        <v>341</v>
      </c>
      <c r="M3412" s="80" t="n">
        <f aca="false">IF(OR(A3412="Insumo",A3412="Composição Auxiliar"),J3412,"")</f>
        <v>0.53</v>
      </c>
      <c r="N3412" s="81" t="str">
        <f aca="false">IF(E3412="Mão de Obra",J3412,"")</f>
        <v/>
      </c>
      <c r="O3412" s="81" t="n">
        <f aca="false">IF(N3412&lt;&gt;"","",M3412)</f>
        <v>0.53</v>
      </c>
      <c r="P3412" s="82" t="str">
        <f aca="false">IF(A3412="Composição",B3412,"")</f>
        <v/>
      </c>
      <c r="Q3412" s="81" t="str">
        <f aca="false">IF(P3412&lt;&gt;"",SUMIF(L3412:L3412,L3412,N3412:N3412),"")</f>
        <v/>
      </c>
      <c r="R3412" s="81" t="str">
        <f aca="false">IF(P3412&lt;&gt;"",SUMIF(L3412:L3412,L3412,O3412:O3412),"")</f>
        <v/>
      </c>
    </row>
    <row r="3413" customFormat="false" ht="14.25" hidden="false" customHeight="false" outlineLevel="0" collapsed="false">
      <c r="A3413" s="102"/>
      <c r="B3413" s="102"/>
      <c r="C3413" s="102"/>
      <c r="D3413" s="102"/>
      <c r="E3413" s="102"/>
      <c r="F3413" s="103"/>
      <c r="G3413" s="102"/>
      <c r="H3413" s="103"/>
      <c r="I3413" s="102"/>
      <c r="J3413" s="103"/>
      <c r="L3413" s="63" t="n">
        <f aca="false">IF(AND(A3414&lt;&gt;"",A3413=""),L3412+1,L3412)</f>
        <v>341</v>
      </c>
      <c r="M3413" s="80" t="str">
        <f aca="false">IF(OR(A3413="Insumo",A3413="Composição Auxiliar"),J3413,"")</f>
        <v/>
      </c>
      <c r="N3413" s="81" t="str">
        <f aca="false">IF(E3413="Mão de Obra",J3413,"")</f>
        <v/>
      </c>
      <c r="O3413" s="81" t="str">
        <f aca="false">IF(N3413&lt;&gt;"","",M3413)</f>
        <v/>
      </c>
      <c r="P3413" s="82" t="str">
        <f aca="false">IF(A3413="Composição",B3413,"")</f>
        <v/>
      </c>
      <c r="Q3413" s="81" t="str">
        <f aca="false">IF(P3413&lt;&gt;"",SUMIF(L3413:L3413,L3413,N3413:N3413),"")</f>
        <v/>
      </c>
      <c r="R3413" s="81" t="str">
        <f aca="false">IF(P3413&lt;&gt;"",SUMIF(L3413:L3413,L3413,O3413:O3413),"")</f>
        <v/>
      </c>
    </row>
    <row r="3414" customFormat="false" ht="15" hidden="false" customHeight="false" outlineLevel="0" collapsed="false">
      <c r="A3414" s="102"/>
      <c r="B3414" s="102"/>
      <c r="C3414" s="102"/>
      <c r="D3414" s="102"/>
      <c r="E3414" s="102"/>
      <c r="F3414" s="103"/>
      <c r="G3414" s="102"/>
      <c r="H3414" s="104"/>
      <c r="I3414" s="104"/>
      <c r="J3414" s="103"/>
      <c r="L3414" s="63" t="n">
        <f aca="false">IF(AND(A3415&lt;&gt;"",A3414=""),L3413+1,L3413)</f>
        <v>341</v>
      </c>
      <c r="M3414" s="80" t="str">
        <f aca="false">IF(OR(A3414="Insumo",A3414="Composição Auxiliar"),J3414,"")</f>
        <v/>
      </c>
      <c r="N3414" s="81" t="str">
        <f aca="false">IF(E3414="Mão de Obra",J3414,"")</f>
        <v/>
      </c>
      <c r="O3414" s="81" t="str">
        <f aca="false">IF(N3414&lt;&gt;"","",M3414)</f>
        <v/>
      </c>
      <c r="P3414" s="82" t="str">
        <f aca="false">IF(A3414="Composição",B3414,"")</f>
        <v/>
      </c>
      <c r="Q3414" s="81" t="str">
        <f aca="false">IF(P3414&lt;&gt;"",SUMIF(L3414:L3414,L3414,N3414:N3414),"")</f>
        <v/>
      </c>
      <c r="R3414" s="81" t="str">
        <f aca="false">IF(P3414&lt;&gt;"",SUMIF(L3414:L3414,L3414,O3414:O3414),"")</f>
        <v/>
      </c>
    </row>
    <row r="3415" customFormat="false" ht="15" hidden="false" customHeight="false" outlineLevel="0" collapsed="false">
      <c r="A3415" s="108"/>
      <c r="B3415" s="108"/>
      <c r="C3415" s="108"/>
      <c r="D3415" s="108"/>
      <c r="E3415" s="108"/>
      <c r="F3415" s="108"/>
      <c r="G3415" s="108"/>
      <c r="H3415" s="108"/>
      <c r="I3415" s="108"/>
      <c r="J3415" s="108"/>
      <c r="L3415" s="63" t="n">
        <f aca="false">IF(AND(A3416&lt;&gt;"",A3415=""),L3414+1,L3414)</f>
        <v>341</v>
      </c>
      <c r="M3415" s="80" t="str">
        <f aca="false">IF(OR(A3415="Insumo",A3415="Composição Auxiliar"),J3415,"")</f>
        <v/>
      </c>
      <c r="N3415" s="81" t="str">
        <f aca="false">IF(E3415="Mão de Obra",J3415,"")</f>
        <v/>
      </c>
      <c r="O3415" s="81" t="str">
        <f aca="false">IF(N3415&lt;&gt;"","",M3415)</f>
        <v/>
      </c>
      <c r="P3415" s="82" t="str">
        <f aca="false">IF(A3415="Composição",B3415,"")</f>
        <v/>
      </c>
      <c r="Q3415" s="81" t="str">
        <f aca="false">IF(P3415&lt;&gt;"",SUMIF(L3415:L3415,L3415,N3415:N3415),"")</f>
        <v/>
      </c>
      <c r="R3415" s="81" t="str">
        <f aca="false">IF(P3415&lt;&gt;"",SUMIF(L3415:L3415,L3415,O3415:O3415),"")</f>
        <v/>
      </c>
    </row>
    <row r="3416" customFormat="false" ht="15" hidden="false" customHeight="true" outlineLevel="0" collapsed="false">
      <c r="A3416" s="83"/>
      <c r="B3416" s="84" t="s">
        <v>655</v>
      </c>
      <c r="C3416" s="83" t="s">
        <v>656</v>
      </c>
      <c r="D3416" s="83" t="s">
        <v>657</v>
      </c>
      <c r="E3416" s="83" t="s">
        <v>658</v>
      </c>
      <c r="F3416" s="83"/>
      <c r="G3416" s="85" t="s">
        <v>659</v>
      </c>
      <c r="H3416" s="84" t="s">
        <v>660</v>
      </c>
      <c r="I3416" s="84" t="s">
        <v>661</v>
      </c>
      <c r="J3416" s="84" t="s">
        <v>662</v>
      </c>
      <c r="L3416" s="63" t="n">
        <f aca="false">IF(AND(A3417&lt;&gt;"",A3416=""),L3415+1,L3415)</f>
        <v>342</v>
      </c>
      <c r="M3416" s="80" t="str">
        <f aca="false">IF(OR(A3416="Insumo",A3416="Composição Auxiliar"),J3416,"")</f>
        <v/>
      </c>
      <c r="N3416" s="81" t="str">
        <f aca="false">IF(E3416="Mão de Obra",J3416,"")</f>
        <v/>
      </c>
      <c r="O3416" s="81" t="str">
        <f aca="false">IF(N3416&lt;&gt;"","",M3416)</f>
        <v/>
      </c>
      <c r="P3416" s="82" t="str">
        <f aca="false">IF(A3416="Composição",B3416,"")</f>
        <v/>
      </c>
      <c r="Q3416" s="81" t="str">
        <f aca="false">IF(P3416&lt;&gt;"",SUMIF(L3416:L3416,L3416,N3416:N3416),"")</f>
        <v/>
      </c>
      <c r="R3416" s="81" t="str">
        <f aca="false">IF(P3416&lt;&gt;"",SUMIF(L3416:L3416,L3416,O3416:O3416),"")</f>
        <v/>
      </c>
    </row>
    <row r="3417" customFormat="false" ht="51" hidden="false" customHeight="true" outlineLevel="0" collapsed="false">
      <c r="A3417" s="86" t="s">
        <v>663</v>
      </c>
      <c r="B3417" s="87" t="s">
        <v>1057</v>
      </c>
      <c r="C3417" s="86" t="s">
        <v>664</v>
      </c>
      <c r="D3417" s="86" t="s">
        <v>1058</v>
      </c>
      <c r="E3417" s="86" t="s">
        <v>871</v>
      </c>
      <c r="F3417" s="86"/>
      <c r="G3417" s="88" t="s">
        <v>676</v>
      </c>
      <c r="H3417" s="89" t="n">
        <v>1</v>
      </c>
      <c r="I3417" s="90" t="n">
        <f aca="false">SUMIF(L:L,$L3417,M:M)</f>
        <v>7.95</v>
      </c>
      <c r="J3417" s="90" t="n">
        <f aca="false">TRUNC(H3417*I3417,2)</f>
        <v>7.95</v>
      </c>
      <c r="L3417" s="63" t="n">
        <f aca="false">IF(AND(A3418&lt;&gt;"",A3417=""),L3416+1,L3416)</f>
        <v>342</v>
      </c>
      <c r="M3417" s="80" t="str">
        <f aca="false">IF(OR(A3417="Insumo",A3417="Composição Auxiliar"),J3417,"")</f>
        <v/>
      </c>
      <c r="N3417" s="81" t="str">
        <f aca="false">IF(E3417="Mão de Obra",J3417,"")</f>
        <v/>
      </c>
      <c r="O3417" s="81" t="str">
        <f aca="false">IF(N3417&lt;&gt;"","",M3417)</f>
        <v/>
      </c>
      <c r="P3417" s="82" t="str">
        <f aca="false">IF(A3417="Composição",B3417,"")</f>
        <v> 100973 </v>
      </c>
      <c r="Q3417" s="81" t="n">
        <f aca="false">IF(P3417&lt;&gt;"",SUMIF(L3417:L3417,L3417,N3417:N3417),"")</f>
        <v>0</v>
      </c>
      <c r="R3417" s="81" t="n">
        <f aca="false">IF(P3417&lt;&gt;"",SUMIF(L3417:L3417,L3417,O3417:O3417),"")</f>
        <v>0</v>
      </c>
    </row>
    <row r="3418" customFormat="false" ht="38.25" hidden="false" customHeight="true" outlineLevel="0" collapsed="false">
      <c r="A3418" s="91" t="s">
        <v>668</v>
      </c>
      <c r="B3418" s="92" t="s">
        <v>1041</v>
      </c>
      <c r="C3418" s="91" t="s">
        <v>664</v>
      </c>
      <c r="D3418" s="91" t="s">
        <v>1042</v>
      </c>
      <c r="E3418" s="91" t="s">
        <v>691</v>
      </c>
      <c r="F3418" s="91"/>
      <c r="G3418" s="93" t="s">
        <v>699</v>
      </c>
      <c r="H3418" s="94" t="n">
        <v>0.0151</v>
      </c>
      <c r="I3418" s="95" t="n">
        <f aca="false">SUMIFS(J:J,A:A,"Composição",B:B,$B3418)</f>
        <v>67.36</v>
      </c>
      <c r="J3418" s="95" t="n">
        <f aca="false">TRUNC(H3418*I3418,2)</f>
        <v>1.01</v>
      </c>
      <c r="L3418" s="63" t="n">
        <f aca="false">IF(AND(A3419&lt;&gt;"",A3418=""),L3417+1,L3417)</f>
        <v>342</v>
      </c>
      <c r="M3418" s="80" t="n">
        <f aca="false">IF(OR(A3418="Insumo",A3418="Composição Auxiliar"),J3418,"")</f>
        <v>1.01</v>
      </c>
      <c r="N3418" s="81" t="str">
        <f aca="false">IF(E3418="Mão de Obra",J3418,"")</f>
        <v/>
      </c>
      <c r="O3418" s="81" t="n">
        <f aca="false">IF(N3418&lt;&gt;"","",M3418)</f>
        <v>1.01</v>
      </c>
      <c r="P3418" s="82" t="str">
        <f aca="false">IF(A3418="Composição",B3418,"")</f>
        <v/>
      </c>
      <c r="Q3418" s="81" t="str">
        <f aca="false">IF(P3418&lt;&gt;"",SUMIF(L3418:L3418,L3418,N3418:N3418),"")</f>
        <v/>
      </c>
      <c r="R3418" s="81" t="str">
        <f aca="false">IF(P3418&lt;&gt;"",SUMIF(L3418:L3418,L3418,O3418:O3418),"")</f>
        <v/>
      </c>
    </row>
    <row r="3419" customFormat="false" ht="51" hidden="false" customHeight="true" outlineLevel="0" collapsed="false">
      <c r="A3419" s="91" t="s">
        <v>668</v>
      </c>
      <c r="B3419" s="92" t="s">
        <v>1907</v>
      </c>
      <c r="C3419" s="91" t="s">
        <v>664</v>
      </c>
      <c r="D3419" s="91" t="s">
        <v>1908</v>
      </c>
      <c r="E3419" s="91" t="s">
        <v>691</v>
      </c>
      <c r="F3419" s="91"/>
      <c r="G3419" s="93" t="s">
        <v>699</v>
      </c>
      <c r="H3419" s="94" t="n">
        <v>0.0203</v>
      </c>
      <c r="I3419" s="95" t="n">
        <f aca="false">SUMIFS(J:J,A:A,"Composição",B:B,$B3419)</f>
        <v>54.75</v>
      </c>
      <c r="J3419" s="95" t="n">
        <f aca="false">TRUNC(H3419*I3419,2)</f>
        <v>1.11</v>
      </c>
      <c r="L3419" s="63" t="n">
        <f aca="false">IF(AND(A3420&lt;&gt;"",A3419=""),L3418+1,L3418)</f>
        <v>342</v>
      </c>
      <c r="M3419" s="80" t="n">
        <f aca="false">IF(OR(A3419="Insumo",A3419="Composição Auxiliar"),J3419,"")</f>
        <v>1.11</v>
      </c>
      <c r="N3419" s="81" t="str">
        <f aca="false">IF(E3419="Mão de Obra",J3419,"")</f>
        <v/>
      </c>
      <c r="O3419" s="81" t="n">
        <f aca="false">IF(N3419&lt;&gt;"","",M3419)</f>
        <v>1.11</v>
      </c>
      <c r="P3419" s="82" t="str">
        <f aca="false">IF(A3419="Composição",B3419,"")</f>
        <v/>
      </c>
      <c r="Q3419" s="81" t="str">
        <f aca="false">IF(P3419&lt;&gt;"",SUMIF(L3419:L3419,L3419,N3419:N3419),"")</f>
        <v/>
      </c>
      <c r="R3419" s="81" t="str">
        <f aca="false">IF(P3419&lt;&gt;"",SUMIF(L3419:L3419,L3419,O3419:O3419),"")</f>
        <v/>
      </c>
    </row>
    <row r="3420" customFormat="false" ht="51" hidden="false" customHeight="true" outlineLevel="0" collapsed="false">
      <c r="A3420" s="91" t="s">
        <v>668</v>
      </c>
      <c r="B3420" s="92" t="s">
        <v>1917</v>
      </c>
      <c r="C3420" s="91" t="s">
        <v>664</v>
      </c>
      <c r="D3420" s="91" t="s">
        <v>1918</v>
      </c>
      <c r="E3420" s="91" t="s">
        <v>691</v>
      </c>
      <c r="F3420" s="91"/>
      <c r="G3420" s="93" t="s">
        <v>692</v>
      </c>
      <c r="H3420" s="94" t="n">
        <v>0.0267</v>
      </c>
      <c r="I3420" s="95" t="n">
        <f aca="false">SUMIFS(J:J,A:A,"Composição",B:B,$B3420)</f>
        <v>165.71</v>
      </c>
      <c r="J3420" s="95" t="n">
        <f aca="false">TRUNC(H3420*I3420,2)</f>
        <v>4.42</v>
      </c>
      <c r="L3420" s="63" t="n">
        <f aca="false">IF(AND(A3421&lt;&gt;"",A3420=""),L3419+1,L3419)</f>
        <v>342</v>
      </c>
      <c r="M3420" s="80" t="n">
        <f aca="false">IF(OR(A3420="Insumo",A3420="Composição Auxiliar"),J3420,"")</f>
        <v>4.42</v>
      </c>
      <c r="N3420" s="81" t="str">
        <f aca="false">IF(E3420="Mão de Obra",J3420,"")</f>
        <v/>
      </c>
      <c r="O3420" s="81" t="n">
        <f aca="false">IF(N3420&lt;&gt;"","",M3420)</f>
        <v>4.42</v>
      </c>
      <c r="P3420" s="82" t="str">
        <f aca="false">IF(A3420="Composição",B3420,"")</f>
        <v/>
      </c>
      <c r="Q3420" s="81" t="str">
        <f aca="false">IF(P3420&lt;&gt;"",SUMIF(L3420:L3420,L3420,N3420:N3420),"")</f>
        <v/>
      </c>
      <c r="R3420" s="81" t="str">
        <f aca="false">IF(P3420&lt;&gt;"",SUMIF(L3420:L3420,L3420,O3420:O3420),"")</f>
        <v/>
      </c>
    </row>
    <row r="3421" customFormat="false" ht="38.25" hidden="false" customHeight="true" outlineLevel="0" collapsed="false">
      <c r="A3421" s="91" t="s">
        <v>668</v>
      </c>
      <c r="B3421" s="92" t="s">
        <v>1043</v>
      </c>
      <c r="C3421" s="91" t="s">
        <v>664</v>
      </c>
      <c r="D3421" s="91" t="s">
        <v>1044</v>
      </c>
      <c r="E3421" s="91" t="s">
        <v>691</v>
      </c>
      <c r="F3421" s="91"/>
      <c r="G3421" s="93" t="s">
        <v>692</v>
      </c>
      <c r="H3421" s="94" t="n">
        <v>0.0083</v>
      </c>
      <c r="I3421" s="95" t="n">
        <f aca="false">SUMIFS(J:J,A:A,"Composição",B:B,$B3421)</f>
        <v>170.71</v>
      </c>
      <c r="J3421" s="95" t="n">
        <f aca="false">TRUNC(H3421*I3421,2)</f>
        <v>1.41</v>
      </c>
      <c r="L3421" s="63" t="n">
        <f aca="false">IF(AND(A3422&lt;&gt;"",A3421=""),L3420+1,L3420)</f>
        <v>342</v>
      </c>
      <c r="M3421" s="80" t="n">
        <f aca="false">IF(OR(A3421="Insumo",A3421="Composição Auxiliar"),J3421,"")</f>
        <v>1.41</v>
      </c>
      <c r="N3421" s="81" t="str">
        <f aca="false">IF(E3421="Mão de Obra",J3421,"")</f>
        <v/>
      </c>
      <c r="O3421" s="81" t="n">
        <f aca="false">IF(N3421&lt;&gt;"","",M3421)</f>
        <v>1.41</v>
      </c>
      <c r="P3421" s="82" t="str">
        <f aca="false">IF(A3421="Composição",B3421,"")</f>
        <v/>
      </c>
      <c r="Q3421" s="81" t="str">
        <f aca="false">IF(P3421&lt;&gt;"",SUMIF(L3421:L3421,L3421,N3421:N3421),"")</f>
        <v/>
      </c>
      <c r="R3421" s="81" t="str">
        <f aca="false">IF(P3421&lt;&gt;"",SUMIF(L3421:L3421,L3421,O3421:O3421),"")</f>
        <v/>
      </c>
    </row>
    <row r="3422" customFormat="false" ht="14.25" hidden="false" customHeight="false" outlineLevel="0" collapsed="false">
      <c r="A3422" s="102"/>
      <c r="B3422" s="102"/>
      <c r="C3422" s="102"/>
      <c r="D3422" s="102"/>
      <c r="E3422" s="102"/>
      <c r="F3422" s="103"/>
      <c r="G3422" s="102"/>
      <c r="H3422" s="103"/>
      <c r="I3422" s="102"/>
      <c r="J3422" s="103"/>
      <c r="L3422" s="63" t="n">
        <f aca="false">IF(AND(A3423&lt;&gt;"",A3422=""),L3421+1,L3421)</f>
        <v>342</v>
      </c>
      <c r="M3422" s="80" t="str">
        <f aca="false">IF(OR(A3422="Insumo",A3422="Composição Auxiliar"),J3422,"")</f>
        <v/>
      </c>
      <c r="N3422" s="81" t="str">
        <f aca="false">IF(E3422="Mão de Obra",J3422,"")</f>
        <v/>
      </c>
      <c r="O3422" s="81" t="str">
        <f aca="false">IF(N3422&lt;&gt;"","",M3422)</f>
        <v/>
      </c>
      <c r="P3422" s="82" t="str">
        <f aca="false">IF(A3422="Composição",B3422,"")</f>
        <v/>
      </c>
      <c r="Q3422" s="81" t="str">
        <f aca="false">IF(P3422&lt;&gt;"",SUMIF(L3422:L3422,L3422,N3422:N3422),"")</f>
        <v/>
      </c>
      <c r="R3422" s="81" t="str">
        <f aca="false">IF(P3422&lt;&gt;"",SUMIF(L3422:L3422,L3422,O3422:O3422),"")</f>
        <v/>
      </c>
    </row>
    <row r="3423" customFormat="false" ht="15" hidden="false" customHeight="false" outlineLevel="0" collapsed="false">
      <c r="A3423" s="102"/>
      <c r="B3423" s="102"/>
      <c r="C3423" s="102"/>
      <c r="D3423" s="102"/>
      <c r="E3423" s="102"/>
      <c r="F3423" s="103"/>
      <c r="G3423" s="102"/>
      <c r="H3423" s="104"/>
      <c r="I3423" s="104"/>
      <c r="J3423" s="103"/>
      <c r="L3423" s="63" t="n">
        <f aca="false">IF(AND(A3424&lt;&gt;"",A3423=""),L3422+1,L3422)</f>
        <v>342</v>
      </c>
      <c r="M3423" s="80" t="str">
        <f aca="false">IF(OR(A3423="Insumo",A3423="Composição Auxiliar"),J3423,"")</f>
        <v/>
      </c>
      <c r="N3423" s="81" t="str">
        <f aca="false">IF(E3423="Mão de Obra",J3423,"")</f>
        <v/>
      </c>
      <c r="O3423" s="81" t="str">
        <f aca="false">IF(N3423&lt;&gt;"","",M3423)</f>
        <v/>
      </c>
      <c r="P3423" s="82" t="str">
        <f aca="false">IF(A3423="Composição",B3423,"")</f>
        <v/>
      </c>
      <c r="Q3423" s="81" t="str">
        <f aca="false">IF(P3423&lt;&gt;"",SUMIF(L3423:L3423,L3423,N3423:N3423),"")</f>
        <v/>
      </c>
      <c r="R3423" s="81" t="str">
        <f aca="false">IF(P3423&lt;&gt;"",SUMIF(L3423:L3423,L3423,O3423:O3423),"")</f>
        <v/>
      </c>
    </row>
    <row r="3424" customFormat="false" ht="15" hidden="false" customHeight="false" outlineLevel="0" collapsed="false">
      <c r="A3424" s="108"/>
      <c r="B3424" s="108"/>
      <c r="C3424" s="108"/>
      <c r="D3424" s="108"/>
      <c r="E3424" s="108"/>
      <c r="F3424" s="108"/>
      <c r="G3424" s="108"/>
      <c r="H3424" s="108"/>
      <c r="I3424" s="108"/>
      <c r="J3424" s="108"/>
      <c r="L3424" s="63" t="n">
        <f aca="false">IF(AND(A3425&lt;&gt;"",A3424=""),L3423+1,L3423)</f>
        <v>342</v>
      </c>
      <c r="M3424" s="80" t="str">
        <f aca="false">IF(OR(A3424="Insumo",A3424="Composição Auxiliar"),J3424,"")</f>
        <v/>
      </c>
      <c r="N3424" s="81" t="str">
        <f aca="false">IF(E3424="Mão de Obra",J3424,"")</f>
        <v/>
      </c>
      <c r="O3424" s="81" t="str">
        <f aca="false">IF(N3424&lt;&gt;"","",M3424)</f>
        <v/>
      </c>
      <c r="P3424" s="82" t="str">
        <f aca="false">IF(A3424="Composição",B3424,"")</f>
        <v/>
      </c>
      <c r="Q3424" s="81" t="str">
        <f aca="false">IF(P3424&lt;&gt;"",SUMIF(L3424:L3424,L3424,N3424:N3424),"")</f>
        <v/>
      </c>
      <c r="R3424" s="81" t="str">
        <f aca="false">IF(P3424&lt;&gt;"",SUMIF(L3424:L3424,L3424,O3424:O3424),"")</f>
        <v/>
      </c>
    </row>
    <row r="3425" customFormat="false" ht="15" hidden="false" customHeight="true" outlineLevel="0" collapsed="false">
      <c r="A3425" s="83"/>
      <c r="B3425" s="84" t="s">
        <v>655</v>
      </c>
      <c r="C3425" s="83" t="s">
        <v>656</v>
      </c>
      <c r="D3425" s="83" t="s">
        <v>657</v>
      </c>
      <c r="E3425" s="83" t="s">
        <v>658</v>
      </c>
      <c r="F3425" s="83"/>
      <c r="G3425" s="85" t="s">
        <v>659</v>
      </c>
      <c r="H3425" s="84" t="s">
        <v>660</v>
      </c>
      <c r="I3425" s="84" t="s">
        <v>661</v>
      </c>
      <c r="J3425" s="84" t="s">
        <v>662</v>
      </c>
      <c r="L3425" s="63" t="n">
        <f aca="false">IF(AND(A3426&lt;&gt;"",A3425=""),L3424+1,L3424)</f>
        <v>343</v>
      </c>
      <c r="M3425" s="80" t="str">
        <f aca="false">IF(OR(A3425="Insumo",A3425="Composição Auxiliar"),J3425,"")</f>
        <v/>
      </c>
      <c r="N3425" s="81" t="str">
        <f aca="false">IF(E3425="Mão de Obra",J3425,"")</f>
        <v/>
      </c>
      <c r="O3425" s="81" t="str">
        <f aca="false">IF(N3425&lt;&gt;"","",M3425)</f>
        <v/>
      </c>
      <c r="P3425" s="82" t="str">
        <f aca="false">IF(A3425="Composição",B3425,"")</f>
        <v/>
      </c>
      <c r="Q3425" s="81" t="str">
        <f aca="false">IF(P3425&lt;&gt;"",SUMIF(L3425:L3425,L3425,N3425:N3425),"")</f>
        <v/>
      </c>
      <c r="R3425" s="81" t="str">
        <f aca="false">IF(P3425&lt;&gt;"",SUMIF(L3425:L3425,L3425,O3425:O3425),"")</f>
        <v/>
      </c>
    </row>
    <row r="3426" customFormat="false" ht="14.25" hidden="false" customHeight="true" outlineLevel="0" collapsed="false">
      <c r="A3426" s="86" t="s">
        <v>663</v>
      </c>
      <c r="B3426" s="87" t="s">
        <v>1545</v>
      </c>
      <c r="C3426" s="86" t="s">
        <v>664</v>
      </c>
      <c r="D3426" s="86" t="s">
        <v>1546</v>
      </c>
      <c r="E3426" s="86" t="s">
        <v>671</v>
      </c>
      <c r="F3426" s="86"/>
      <c r="G3426" s="88" t="s">
        <v>672</v>
      </c>
      <c r="H3426" s="89" t="n">
        <v>1</v>
      </c>
      <c r="I3426" s="90" t="n">
        <f aca="false">SUMIF(L:L,$L3426,M:M)</f>
        <v>22.33</v>
      </c>
      <c r="J3426" s="90" t="n">
        <f aca="false">TRUNC(H3426*I3426,2)</f>
        <v>22.33</v>
      </c>
      <c r="L3426" s="63" t="n">
        <f aca="false">IF(AND(A3427&lt;&gt;"",A3426=""),L3425+1,L3425)</f>
        <v>343</v>
      </c>
      <c r="M3426" s="80" t="str">
        <f aca="false">IF(OR(A3426="Insumo",A3426="Composição Auxiliar"),J3426,"")</f>
        <v/>
      </c>
      <c r="N3426" s="81" t="str">
        <f aca="false">IF(E3426="Mão de Obra",J3426,"")</f>
        <v/>
      </c>
      <c r="O3426" s="81" t="str">
        <f aca="false">IF(N3426&lt;&gt;"","",M3426)</f>
        <v/>
      </c>
      <c r="P3426" s="82" t="str">
        <f aca="false">IF(A3426="Composição",B3426,"")</f>
        <v> 88261 </v>
      </c>
      <c r="Q3426" s="81" t="n">
        <f aca="false">IF(P3426&lt;&gt;"",SUMIF(L3426:L3426,L3426,N3426:N3426),"")</f>
        <v>0</v>
      </c>
      <c r="R3426" s="81" t="n">
        <f aca="false">IF(P3426&lt;&gt;"",SUMIF(L3426:L3426,L3426,O3426:O3426),"")</f>
        <v>0</v>
      </c>
    </row>
    <row r="3427" customFormat="false" ht="25.5" hidden="false" customHeight="true" outlineLevel="0" collapsed="false">
      <c r="A3427" s="91" t="s">
        <v>668</v>
      </c>
      <c r="B3427" s="92" t="s">
        <v>1953</v>
      </c>
      <c r="C3427" s="91" t="s">
        <v>664</v>
      </c>
      <c r="D3427" s="91" t="s">
        <v>1954</v>
      </c>
      <c r="E3427" s="91" t="s">
        <v>671</v>
      </c>
      <c r="F3427" s="91"/>
      <c r="G3427" s="93" t="s">
        <v>672</v>
      </c>
      <c r="H3427" s="94" t="n">
        <v>1</v>
      </c>
      <c r="I3427" s="95" t="n">
        <f aca="false">SUMIFS(J:J,A:A,"Composição",B:B,$B3427)</f>
        <v>0.25</v>
      </c>
      <c r="J3427" s="95" t="n">
        <f aca="false">TRUNC(H3427*I3427,2)</f>
        <v>0.25</v>
      </c>
      <c r="L3427" s="63" t="n">
        <f aca="false">IF(AND(A3428&lt;&gt;"",A3427=""),L3426+1,L3426)</f>
        <v>343</v>
      </c>
      <c r="M3427" s="80" t="n">
        <f aca="false">IF(OR(A3427="Insumo",A3427="Composição Auxiliar"),J3427,"")</f>
        <v>0.25</v>
      </c>
      <c r="N3427" s="81" t="str">
        <f aca="false">IF(E3427="Mão de Obra",J3427,"")</f>
        <v/>
      </c>
      <c r="O3427" s="81" t="n">
        <f aca="false">IF(N3427&lt;&gt;"","",M3427)</f>
        <v>0.25</v>
      </c>
      <c r="P3427" s="82" t="str">
        <f aca="false">IF(A3427="Composição",B3427,"")</f>
        <v/>
      </c>
      <c r="Q3427" s="81" t="str">
        <f aca="false">IF(P3427&lt;&gt;"",SUMIF(L3427:L3427,L3427,N3427:N3427),"")</f>
        <v/>
      </c>
      <c r="R3427" s="81" t="str">
        <f aca="false">IF(P3427&lt;&gt;"",SUMIF(L3427:L3427,L3427,O3427:O3427),"")</f>
        <v/>
      </c>
    </row>
    <row r="3428" customFormat="false" ht="25.5" hidden="false" customHeight="false" outlineLevel="0" collapsed="false">
      <c r="A3428" s="96" t="s">
        <v>679</v>
      </c>
      <c r="B3428" s="97" t="s">
        <v>1786</v>
      </c>
      <c r="C3428" s="96" t="str">
        <f aca="false">VLOOKUP(B3428,INSUMOS!$A:$I,2,0)</f>
        <v>SINAPI</v>
      </c>
      <c r="D3428" s="96" t="str">
        <f aca="false">VLOOKUP(B3428,INSUMOS!$A:$I,3,0)</f>
        <v>EPI - FAMILIA CARPINTEIRO DE FORMAS - HORISTA (ENCARGOS COMPLEMENTARES - COLETADO CAIXA)</v>
      </c>
      <c r="E3428" s="98" t="str">
        <f aca="false">VLOOKUP(B3428,INSUMOS!$A:$I,4,0)</f>
        <v>Equipamento</v>
      </c>
      <c r="F3428" s="98"/>
      <c r="G3428" s="99" t="str">
        <f aca="false">VLOOKUP(B3428,INSUMOS!$A:$I,5,0)</f>
        <v>H</v>
      </c>
      <c r="H3428" s="100" t="n">
        <v>1</v>
      </c>
      <c r="I3428" s="101" t="n">
        <f aca="false">VLOOKUP(B3428,INSUMOS!$A:$I,8,0)</f>
        <v>1.34</v>
      </c>
      <c r="J3428" s="101" t="n">
        <f aca="false">TRUNC(H3428*I3428,2)</f>
        <v>1.34</v>
      </c>
      <c r="L3428" s="63" t="n">
        <f aca="false">IF(AND(A3429&lt;&gt;"",A3428=""),L3427+1,L3427)</f>
        <v>343</v>
      </c>
      <c r="M3428" s="80" t="n">
        <f aca="false">IF(OR(A3428="Insumo",A3428="Composição Auxiliar"),J3428,"")</f>
        <v>1.34</v>
      </c>
      <c r="N3428" s="81" t="str">
        <f aca="false">IF(E3428="Mão de Obra",J3428,"")</f>
        <v/>
      </c>
      <c r="O3428" s="81" t="n">
        <f aca="false">IF(N3428&lt;&gt;"","",M3428)</f>
        <v>1.34</v>
      </c>
      <c r="P3428" s="82" t="str">
        <f aca="false">IF(A3428="Composição",B3428,"")</f>
        <v/>
      </c>
      <c r="Q3428" s="81" t="str">
        <f aca="false">IF(P3428&lt;&gt;"",SUMIF(L3428:L3428,L3428,N3428:N3428),"")</f>
        <v/>
      </c>
      <c r="R3428" s="81" t="str">
        <f aca="false">IF(P3428&lt;&gt;"",SUMIF(L3428:L3428,L3428,O3428:O3428),"")</f>
        <v/>
      </c>
    </row>
    <row r="3429" customFormat="false" ht="25.5" hidden="false" customHeight="false" outlineLevel="0" collapsed="false">
      <c r="A3429" s="96" t="s">
        <v>679</v>
      </c>
      <c r="B3429" s="97" t="s">
        <v>1781</v>
      </c>
      <c r="C3429" s="96" t="str">
        <f aca="false">VLOOKUP(B3429,INSUMOS!$A:$I,2,0)</f>
        <v>SINAPI</v>
      </c>
      <c r="D3429" s="96" t="str">
        <f aca="false">VLOOKUP(B3429,INSUMOS!$A:$I,3,0)</f>
        <v>EXAMES - HORISTA (COLETADO CAIXA - ENCARGOS COMPLEMENTARES)</v>
      </c>
      <c r="E3429" s="98" t="str">
        <f aca="false">VLOOKUP(B3429,INSUMOS!$A:$I,4,0)</f>
        <v>Outros</v>
      </c>
      <c r="F3429" s="98"/>
      <c r="G3429" s="99" t="str">
        <f aca="false">VLOOKUP(B3429,INSUMOS!$A:$I,5,0)</f>
        <v>H</v>
      </c>
      <c r="H3429" s="100" t="n">
        <v>1</v>
      </c>
      <c r="I3429" s="101" t="n">
        <f aca="false">VLOOKUP(B3429,INSUMOS!$A:$I,8,0)</f>
        <v>1.14</v>
      </c>
      <c r="J3429" s="101" t="n">
        <f aca="false">TRUNC(H3429*I3429,2)</f>
        <v>1.14</v>
      </c>
      <c r="L3429" s="63" t="n">
        <f aca="false">IF(AND(A3430&lt;&gt;"",A3429=""),L3428+1,L3428)</f>
        <v>343</v>
      </c>
      <c r="M3429" s="80" t="n">
        <f aca="false">IF(OR(A3429="Insumo",A3429="Composição Auxiliar"),J3429,"")</f>
        <v>1.14</v>
      </c>
      <c r="N3429" s="81" t="str">
        <f aca="false">IF(E3429="Mão de Obra",J3429,"")</f>
        <v/>
      </c>
      <c r="O3429" s="81" t="n">
        <f aca="false">IF(N3429&lt;&gt;"","",M3429)</f>
        <v>1.14</v>
      </c>
      <c r="P3429" s="82" t="str">
        <f aca="false">IF(A3429="Composição",B3429,"")</f>
        <v/>
      </c>
      <c r="Q3429" s="81" t="str">
        <f aca="false">IF(P3429&lt;&gt;"",SUMIF(L3429:L3429,L3429,N3429:N3429),"")</f>
        <v/>
      </c>
      <c r="R3429" s="81" t="str">
        <f aca="false">IF(P3429&lt;&gt;"",SUMIF(L3429:L3429,L3429,O3429:O3429),"")</f>
        <v/>
      </c>
    </row>
    <row r="3430" customFormat="false" ht="25.5" hidden="false" customHeight="false" outlineLevel="0" collapsed="false">
      <c r="A3430" s="96" t="s">
        <v>679</v>
      </c>
      <c r="B3430" s="97" t="s">
        <v>1784</v>
      </c>
      <c r="C3430" s="96" t="str">
        <f aca="false">VLOOKUP(B3430,INSUMOS!$A:$I,2,0)</f>
        <v>SINAPI</v>
      </c>
      <c r="D3430" s="96" t="str">
        <f aca="false">VLOOKUP(B3430,INSUMOS!$A:$I,3,0)</f>
        <v>FERRAMENTAS - FAMILIA CARPINTEIRO DE FORMAS - HORISTA (ENCARGOS COMPLEMENTARES - COLETADO CAIXA)</v>
      </c>
      <c r="E3430" s="98" t="str">
        <f aca="false">VLOOKUP(B3430,INSUMOS!$A:$I,4,0)</f>
        <v>Equipamento</v>
      </c>
      <c r="F3430" s="98"/>
      <c r="G3430" s="99" t="str">
        <f aca="false">VLOOKUP(B3430,INSUMOS!$A:$I,5,0)</f>
        <v>H</v>
      </c>
      <c r="H3430" s="100" t="n">
        <v>1</v>
      </c>
      <c r="I3430" s="101" t="n">
        <f aca="false">VLOOKUP(B3430,INSUMOS!$A:$I,8,0)</f>
        <v>0.49</v>
      </c>
      <c r="J3430" s="101" t="n">
        <f aca="false">TRUNC(H3430*I3430,2)</f>
        <v>0.49</v>
      </c>
      <c r="L3430" s="63" t="n">
        <f aca="false">IF(AND(A3431&lt;&gt;"",A3430=""),L3429+1,L3429)</f>
        <v>343</v>
      </c>
      <c r="M3430" s="80" t="n">
        <f aca="false">IF(OR(A3430="Insumo",A3430="Composição Auxiliar"),J3430,"")</f>
        <v>0.49</v>
      </c>
      <c r="N3430" s="81" t="str">
        <f aca="false">IF(E3430="Mão de Obra",J3430,"")</f>
        <v/>
      </c>
      <c r="O3430" s="81" t="n">
        <f aca="false">IF(N3430&lt;&gt;"","",M3430)</f>
        <v>0.49</v>
      </c>
      <c r="P3430" s="82" t="str">
        <f aca="false">IF(A3430="Composição",B3430,"")</f>
        <v/>
      </c>
      <c r="Q3430" s="81" t="str">
        <f aca="false">IF(P3430&lt;&gt;"",SUMIF(L3430:L3430,L3430,N3430:N3430),"")</f>
        <v/>
      </c>
      <c r="R3430" s="81" t="str">
        <f aca="false">IF(P3430&lt;&gt;"",SUMIF(L3430:L3430,L3430,O3430:O3430),"")</f>
        <v/>
      </c>
    </row>
    <row r="3431" customFormat="false" ht="25.5" hidden="false" customHeight="false" outlineLevel="0" collapsed="false">
      <c r="A3431" s="96" t="s">
        <v>679</v>
      </c>
      <c r="B3431" s="97" t="s">
        <v>1778</v>
      </c>
      <c r="C3431" s="96" t="str">
        <f aca="false">VLOOKUP(B3431,INSUMOS!$A:$I,2,0)</f>
        <v>SINAPI</v>
      </c>
      <c r="D3431" s="96" t="str">
        <f aca="false">VLOOKUP(B3431,INSUMOS!$A:$I,3,0)</f>
        <v>SEGURO - HORISTA (COLETADO CAIXA - ENCARGOS COMPLEMENTARES)</v>
      </c>
      <c r="E3431" s="98" t="str">
        <f aca="false">VLOOKUP(B3431,INSUMOS!$A:$I,4,0)</f>
        <v>Taxas</v>
      </c>
      <c r="F3431" s="98"/>
      <c r="G3431" s="99" t="str">
        <f aca="false">VLOOKUP(B3431,INSUMOS!$A:$I,5,0)</f>
        <v>H</v>
      </c>
      <c r="H3431" s="100" t="n">
        <v>1</v>
      </c>
      <c r="I3431" s="101" t="n">
        <f aca="false">VLOOKUP(B3431,INSUMOS!$A:$I,8,0)</f>
        <v>0.07</v>
      </c>
      <c r="J3431" s="101" t="n">
        <f aca="false">TRUNC(H3431*I3431,2)</f>
        <v>0.07</v>
      </c>
      <c r="L3431" s="63" t="n">
        <f aca="false">IF(AND(A3432&lt;&gt;"",A3431=""),L3430+1,L3430)</f>
        <v>343</v>
      </c>
      <c r="M3431" s="80" t="n">
        <f aca="false">IF(OR(A3431="Insumo",A3431="Composição Auxiliar"),J3431,"")</f>
        <v>0.07</v>
      </c>
      <c r="N3431" s="81" t="str">
        <f aca="false">IF(E3431="Mão de Obra",J3431,"")</f>
        <v/>
      </c>
      <c r="O3431" s="81" t="n">
        <f aca="false">IF(N3431&lt;&gt;"","",M3431)</f>
        <v>0.07</v>
      </c>
      <c r="P3431" s="82" t="str">
        <f aca="false">IF(A3431="Composição",B3431,"")</f>
        <v/>
      </c>
      <c r="Q3431" s="81" t="str">
        <f aca="false">IF(P3431&lt;&gt;"",SUMIF(L3431:L3431,L3431,N3431:N3431),"")</f>
        <v/>
      </c>
      <c r="R3431" s="81" t="str">
        <f aca="false">IF(P3431&lt;&gt;"",SUMIF(L3431:L3431,L3431,O3431:O3431),"")</f>
        <v/>
      </c>
    </row>
    <row r="3432" customFormat="false" ht="25.5" hidden="false" customHeight="false" outlineLevel="0" collapsed="false">
      <c r="A3432" s="96" t="s">
        <v>679</v>
      </c>
      <c r="B3432" s="97" t="s">
        <v>1775</v>
      </c>
      <c r="C3432" s="96" t="str">
        <f aca="false">VLOOKUP(B3432,INSUMOS!$A:$I,2,0)</f>
        <v>SINAPI</v>
      </c>
      <c r="D3432" s="96" t="str">
        <f aca="false">VLOOKUP(B3432,INSUMOS!$A:$I,3,0)</f>
        <v>TRANSPORTE - HORISTA (COLETADO CAIXA - ENCARGOS COMPLEMENTARES)</v>
      </c>
      <c r="E3432" s="98" t="str">
        <f aca="false">VLOOKUP(B3432,INSUMOS!$A:$I,4,0)</f>
        <v>Serviços</v>
      </c>
      <c r="F3432" s="98"/>
      <c r="G3432" s="99" t="str">
        <f aca="false">VLOOKUP(B3432,INSUMOS!$A:$I,5,0)</f>
        <v>H</v>
      </c>
      <c r="H3432" s="100" t="n">
        <v>1</v>
      </c>
      <c r="I3432" s="101" t="n">
        <f aca="false">VLOOKUP(B3432,INSUMOS!$A:$I,8,0)</f>
        <v>0.96</v>
      </c>
      <c r="J3432" s="101" t="n">
        <f aca="false">TRUNC(H3432*I3432,2)</f>
        <v>0.96</v>
      </c>
      <c r="L3432" s="63" t="n">
        <f aca="false">IF(AND(A3433&lt;&gt;"",A3432=""),L3431+1,L3431)</f>
        <v>343</v>
      </c>
      <c r="M3432" s="80" t="n">
        <f aca="false">IF(OR(A3432="Insumo",A3432="Composição Auxiliar"),J3432,"")</f>
        <v>0.96</v>
      </c>
      <c r="N3432" s="81" t="str">
        <f aca="false">IF(E3432="Mão de Obra",J3432,"")</f>
        <v/>
      </c>
      <c r="O3432" s="81" t="n">
        <f aca="false">IF(N3432&lt;&gt;"","",M3432)</f>
        <v>0.96</v>
      </c>
      <c r="P3432" s="82" t="str">
        <f aca="false">IF(A3432="Composição",B3432,"")</f>
        <v/>
      </c>
      <c r="Q3432" s="81" t="str">
        <f aca="false">IF(P3432&lt;&gt;"",SUMIF(L3432:L3432,L3432,N3432:N3432),"")</f>
        <v/>
      </c>
      <c r="R3432" s="81" t="str">
        <f aca="false">IF(P3432&lt;&gt;"",SUMIF(L3432:L3432,L3432,O3432:O3432),"")</f>
        <v/>
      </c>
    </row>
    <row r="3433" customFormat="false" ht="25.5" hidden="false" customHeight="false" outlineLevel="0" collapsed="false">
      <c r="A3433" s="96" t="s">
        <v>679</v>
      </c>
      <c r="B3433" s="97" t="s">
        <v>1776</v>
      </c>
      <c r="C3433" s="96" t="str">
        <f aca="false">VLOOKUP(B3433,INSUMOS!$A:$I,2,0)</f>
        <v>SINAPI</v>
      </c>
      <c r="D3433" s="96" t="str">
        <f aca="false">VLOOKUP(B3433,INSUMOS!$A:$I,3,0)</f>
        <v>ALIMENTACAO - HORISTA (COLETADO CAIXA - ENCARGOS COMPLEMENTARES)</v>
      </c>
      <c r="E3433" s="98" t="str">
        <f aca="false">VLOOKUP(B3433,INSUMOS!$A:$I,4,0)</f>
        <v>Outros</v>
      </c>
      <c r="F3433" s="98"/>
      <c r="G3433" s="99" t="str">
        <f aca="false">VLOOKUP(B3433,INSUMOS!$A:$I,5,0)</f>
        <v>H</v>
      </c>
      <c r="H3433" s="100" t="n">
        <v>1</v>
      </c>
      <c r="I3433" s="101" t="n">
        <f aca="false">VLOOKUP(B3433,INSUMOS!$A:$I,8,0)</f>
        <v>1.45</v>
      </c>
      <c r="J3433" s="101" t="n">
        <f aca="false">TRUNC(H3433*I3433,2)</f>
        <v>1.45</v>
      </c>
      <c r="L3433" s="63" t="n">
        <f aca="false">IF(AND(A3434&lt;&gt;"",A3433=""),L3432+1,L3432)</f>
        <v>343</v>
      </c>
      <c r="M3433" s="80" t="n">
        <f aca="false">IF(OR(A3433="Insumo",A3433="Composição Auxiliar"),J3433,"")</f>
        <v>1.45</v>
      </c>
      <c r="N3433" s="81" t="str">
        <f aca="false">IF(E3433="Mão de Obra",J3433,"")</f>
        <v/>
      </c>
      <c r="O3433" s="81" t="n">
        <f aca="false">IF(N3433&lt;&gt;"","",M3433)</f>
        <v>1.45</v>
      </c>
      <c r="P3433" s="82" t="str">
        <f aca="false">IF(A3433="Composição",B3433,"")</f>
        <v/>
      </c>
      <c r="Q3433" s="81" t="str">
        <f aca="false">IF(P3433&lt;&gt;"",SUMIF(L3433:L3433,L3433,N3433:N3433),"")</f>
        <v/>
      </c>
      <c r="R3433" s="81" t="str">
        <f aca="false">IF(P3433&lt;&gt;"",SUMIF(L3433:L3433,L3433,O3433:O3433),"")</f>
        <v/>
      </c>
    </row>
    <row r="3434" customFormat="false" ht="14.25" hidden="false" customHeight="false" outlineLevel="0" collapsed="false">
      <c r="A3434" s="96" t="s">
        <v>679</v>
      </c>
      <c r="B3434" s="97" t="s">
        <v>1955</v>
      </c>
      <c r="C3434" s="96" t="str">
        <f aca="false">VLOOKUP(B3434,INSUMOS!$A:$I,2,0)</f>
        <v>SINAPI</v>
      </c>
      <c r="D3434" s="96" t="str">
        <f aca="false">VLOOKUP(B3434,INSUMOS!$A:$I,3,0)</f>
        <v>CARPINTEIRO DE ESQUADRIAS (HORISTA)</v>
      </c>
      <c r="E3434" s="98" t="str">
        <f aca="false">VLOOKUP(B3434,INSUMOS!$A:$I,4,0)</f>
        <v>Mão de Obra</v>
      </c>
      <c r="F3434" s="98"/>
      <c r="G3434" s="99" t="str">
        <f aca="false">VLOOKUP(B3434,INSUMOS!$A:$I,5,0)</f>
        <v>H</v>
      </c>
      <c r="H3434" s="100" t="n">
        <v>1</v>
      </c>
      <c r="I3434" s="101" t="n">
        <f aca="false">VLOOKUP(B3434,INSUMOS!$A:$I,8,0)</f>
        <v>16.63</v>
      </c>
      <c r="J3434" s="101" t="n">
        <f aca="false">TRUNC(H3434*I3434,2)</f>
        <v>16.63</v>
      </c>
      <c r="L3434" s="63" t="n">
        <f aca="false">IF(AND(A3435&lt;&gt;"",A3434=""),L3433+1,L3433)</f>
        <v>343</v>
      </c>
      <c r="M3434" s="80" t="n">
        <f aca="false">IF(OR(A3434="Insumo",A3434="Composição Auxiliar"),J3434,"")</f>
        <v>16.63</v>
      </c>
      <c r="N3434" s="81" t="n">
        <f aca="false">IF(E3434="Mão de Obra",J3434,"")</f>
        <v>16.63</v>
      </c>
      <c r="O3434" s="81" t="str">
        <f aca="false">IF(N3434&lt;&gt;"","",M3434)</f>
        <v/>
      </c>
      <c r="P3434" s="82" t="str">
        <f aca="false">IF(A3434="Composição",B3434,"")</f>
        <v/>
      </c>
      <c r="Q3434" s="81" t="str">
        <f aca="false">IF(P3434&lt;&gt;"",SUMIF(L3434:L3434,L3434,N3434:N3434),"")</f>
        <v/>
      </c>
      <c r="R3434" s="81" t="str">
        <f aca="false">IF(P3434&lt;&gt;"",SUMIF(L3434:L3434,L3434,O3434:O3434),"")</f>
        <v/>
      </c>
    </row>
    <row r="3435" customFormat="false" ht="14.25" hidden="false" customHeight="false" outlineLevel="0" collapsed="false">
      <c r="A3435" s="102"/>
      <c r="B3435" s="102"/>
      <c r="C3435" s="102"/>
      <c r="D3435" s="102"/>
      <c r="E3435" s="102"/>
      <c r="F3435" s="103"/>
      <c r="G3435" s="102"/>
      <c r="H3435" s="103"/>
      <c r="I3435" s="102"/>
      <c r="J3435" s="103"/>
      <c r="L3435" s="63" t="n">
        <f aca="false">IF(AND(A3436&lt;&gt;"",A3435=""),L3434+1,L3434)</f>
        <v>343</v>
      </c>
      <c r="M3435" s="80" t="str">
        <f aca="false">IF(OR(A3435="Insumo",A3435="Composição Auxiliar"),J3435,"")</f>
        <v/>
      </c>
      <c r="N3435" s="81" t="str">
        <f aca="false">IF(E3435="Mão de Obra",J3435,"")</f>
        <v/>
      </c>
      <c r="O3435" s="81" t="str">
        <f aca="false">IF(N3435&lt;&gt;"","",M3435)</f>
        <v/>
      </c>
      <c r="P3435" s="82" t="str">
        <f aca="false">IF(A3435="Composição",B3435,"")</f>
        <v/>
      </c>
      <c r="Q3435" s="81" t="str">
        <f aca="false">IF(P3435&lt;&gt;"",SUMIF(L3435:L3435,L3435,N3435:N3435),"")</f>
        <v/>
      </c>
      <c r="R3435" s="81" t="str">
        <f aca="false">IF(P3435&lt;&gt;"",SUMIF(L3435:L3435,L3435,O3435:O3435),"")</f>
        <v/>
      </c>
    </row>
    <row r="3436" customFormat="false" ht="15" hidden="false" customHeight="false" outlineLevel="0" collapsed="false">
      <c r="A3436" s="102"/>
      <c r="B3436" s="102"/>
      <c r="C3436" s="102"/>
      <c r="D3436" s="102"/>
      <c r="E3436" s="102"/>
      <c r="F3436" s="103"/>
      <c r="G3436" s="102"/>
      <c r="H3436" s="104"/>
      <c r="I3436" s="104"/>
      <c r="J3436" s="103"/>
      <c r="L3436" s="63" t="n">
        <f aca="false">IF(AND(A3437&lt;&gt;"",A3436=""),L3435+1,L3435)</f>
        <v>343</v>
      </c>
      <c r="M3436" s="80" t="str">
        <f aca="false">IF(OR(A3436="Insumo",A3436="Composição Auxiliar"),J3436,"")</f>
        <v/>
      </c>
      <c r="N3436" s="81" t="str">
        <f aca="false">IF(E3436="Mão de Obra",J3436,"")</f>
        <v/>
      </c>
      <c r="O3436" s="81" t="str">
        <f aca="false">IF(N3436&lt;&gt;"","",M3436)</f>
        <v/>
      </c>
      <c r="P3436" s="82" t="str">
        <f aca="false">IF(A3436="Composição",B3436,"")</f>
        <v/>
      </c>
      <c r="Q3436" s="81" t="str">
        <f aca="false">IF(P3436&lt;&gt;"",SUMIF(L3436:L3436,L3436,N3436:N3436),"")</f>
        <v/>
      </c>
      <c r="R3436" s="81" t="str">
        <f aca="false">IF(P3436&lt;&gt;"",SUMIF(L3436:L3436,L3436,O3436:O3436),"")</f>
        <v/>
      </c>
    </row>
    <row r="3437" customFormat="false" ht="15" hidden="false" customHeight="false" outlineLevel="0" collapsed="false">
      <c r="A3437" s="108"/>
      <c r="B3437" s="108"/>
      <c r="C3437" s="108"/>
      <c r="D3437" s="108"/>
      <c r="E3437" s="108"/>
      <c r="F3437" s="108"/>
      <c r="G3437" s="108"/>
      <c r="H3437" s="108"/>
      <c r="I3437" s="108"/>
      <c r="J3437" s="108"/>
      <c r="L3437" s="63" t="n">
        <f aca="false">IF(AND(A3438&lt;&gt;"",A3437=""),L3436+1,L3436)</f>
        <v>343</v>
      </c>
      <c r="M3437" s="80" t="str">
        <f aca="false">IF(OR(A3437="Insumo",A3437="Composição Auxiliar"),J3437,"")</f>
        <v/>
      </c>
      <c r="N3437" s="81" t="str">
        <f aca="false">IF(E3437="Mão de Obra",J3437,"")</f>
        <v/>
      </c>
      <c r="O3437" s="81" t="str">
        <f aca="false">IF(N3437&lt;&gt;"","",M3437)</f>
        <v/>
      </c>
      <c r="P3437" s="82" t="str">
        <f aca="false">IF(A3437="Composição",B3437,"")</f>
        <v/>
      </c>
      <c r="Q3437" s="81" t="str">
        <f aca="false">IF(P3437&lt;&gt;"",SUMIF(L3437:L3437,L3437,N3437:N3437),"")</f>
        <v/>
      </c>
      <c r="R3437" s="81" t="str">
        <f aca="false">IF(P3437&lt;&gt;"",SUMIF(L3437:L3437,L3437,O3437:O3437),"")</f>
        <v/>
      </c>
    </row>
    <row r="3438" customFormat="false" ht="15" hidden="false" customHeight="true" outlineLevel="0" collapsed="false">
      <c r="A3438" s="83"/>
      <c r="B3438" s="84" t="s">
        <v>655</v>
      </c>
      <c r="C3438" s="83" t="s">
        <v>656</v>
      </c>
      <c r="D3438" s="83" t="s">
        <v>657</v>
      </c>
      <c r="E3438" s="83" t="s">
        <v>658</v>
      </c>
      <c r="F3438" s="83"/>
      <c r="G3438" s="85" t="s">
        <v>659</v>
      </c>
      <c r="H3438" s="84" t="s">
        <v>660</v>
      </c>
      <c r="I3438" s="84" t="s">
        <v>661</v>
      </c>
      <c r="J3438" s="84" t="s">
        <v>662</v>
      </c>
      <c r="L3438" s="63" t="n">
        <f aca="false">IF(AND(A3439&lt;&gt;"",A3438=""),L3437+1,L3437)</f>
        <v>344</v>
      </c>
      <c r="M3438" s="80" t="str">
        <f aca="false">IF(OR(A3438="Insumo",A3438="Composição Auxiliar"),J3438,"")</f>
        <v/>
      </c>
      <c r="N3438" s="81" t="str">
        <f aca="false">IF(E3438="Mão de Obra",J3438,"")</f>
        <v/>
      </c>
      <c r="O3438" s="81" t="str">
        <f aca="false">IF(N3438&lt;&gt;"","",M3438)</f>
        <v/>
      </c>
      <c r="P3438" s="82" t="str">
        <f aca="false">IF(A3438="Composição",B3438,"")</f>
        <v/>
      </c>
      <c r="Q3438" s="81" t="str">
        <f aca="false">IF(P3438&lt;&gt;"",SUMIF(L3438:L3438,L3438,N3438:N3438),"")</f>
        <v/>
      </c>
      <c r="R3438" s="81" t="str">
        <f aca="false">IF(P3438&lt;&gt;"",SUMIF(L3438:L3438,L3438,O3438:O3438),"")</f>
        <v/>
      </c>
    </row>
    <row r="3439" customFormat="false" ht="14.25" hidden="false" customHeight="true" outlineLevel="0" collapsed="false">
      <c r="A3439" s="86" t="s">
        <v>663</v>
      </c>
      <c r="B3439" s="87" t="s">
        <v>669</v>
      </c>
      <c r="C3439" s="86" t="s">
        <v>664</v>
      </c>
      <c r="D3439" s="86" t="s">
        <v>670</v>
      </c>
      <c r="E3439" s="86" t="s">
        <v>671</v>
      </c>
      <c r="F3439" s="86"/>
      <c r="G3439" s="88" t="s">
        <v>672</v>
      </c>
      <c r="H3439" s="89" t="n">
        <v>1</v>
      </c>
      <c r="I3439" s="90" t="n">
        <f aca="false">SUMIF(L:L,$L3439,M:M)</f>
        <v>23.32</v>
      </c>
      <c r="J3439" s="90" t="n">
        <f aca="false">TRUNC(H3439*I3439,2)</f>
        <v>23.32</v>
      </c>
      <c r="L3439" s="63" t="n">
        <f aca="false">IF(AND(A3440&lt;&gt;"",A3439=""),L3438+1,L3438)</f>
        <v>344</v>
      </c>
      <c r="M3439" s="80" t="str">
        <f aca="false">IF(OR(A3439="Insumo",A3439="Composição Auxiliar"),J3439,"")</f>
        <v/>
      </c>
      <c r="N3439" s="81" t="str">
        <f aca="false">IF(E3439="Mão de Obra",J3439,"")</f>
        <v/>
      </c>
      <c r="O3439" s="81" t="str">
        <f aca="false">IF(N3439&lt;&gt;"","",M3439)</f>
        <v/>
      </c>
      <c r="P3439" s="82" t="str">
        <f aca="false">IF(A3439="Composição",B3439,"")</f>
        <v> 88262 </v>
      </c>
      <c r="Q3439" s="81" t="n">
        <f aca="false">IF(P3439&lt;&gt;"",SUMIF(L3439:L3439,L3439,N3439:N3439),"")</f>
        <v>0</v>
      </c>
      <c r="R3439" s="81" t="n">
        <f aca="false">IF(P3439&lt;&gt;"",SUMIF(L3439:L3439,L3439,O3439:O3439),"")</f>
        <v>0</v>
      </c>
    </row>
    <row r="3440" customFormat="false" ht="25.5" hidden="false" customHeight="true" outlineLevel="0" collapsed="false">
      <c r="A3440" s="91" t="s">
        <v>668</v>
      </c>
      <c r="B3440" s="92" t="s">
        <v>1956</v>
      </c>
      <c r="C3440" s="91" t="s">
        <v>664</v>
      </c>
      <c r="D3440" s="91" t="s">
        <v>1957</v>
      </c>
      <c r="E3440" s="91" t="s">
        <v>671</v>
      </c>
      <c r="F3440" s="91"/>
      <c r="G3440" s="93" t="s">
        <v>672</v>
      </c>
      <c r="H3440" s="94" t="n">
        <v>1</v>
      </c>
      <c r="I3440" s="95" t="n">
        <f aca="false">SUMIFS(J:J,A:A,"Composição",B:B,$B3440)</f>
        <v>0.21</v>
      </c>
      <c r="J3440" s="95" t="n">
        <f aca="false">TRUNC(H3440*I3440,2)</f>
        <v>0.21</v>
      </c>
      <c r="L3440" s="63" t="n">
        <f aca="false">IF(AND(A3441&lt;&gt;"",A3440=""),L3439+1,L3439)</f>
        <v>344</v>
      </c>
      <c r="M3440" s="80" t="n">
        <f aca="false">IF(OR(A3440="Insumo",A3440="Composição Auxiliar"),J3440,"")</f>
        <v>0.21</v>
      </c>
      <c r="N3440" s="81" t="str">
        <f aca="false">IF(E3440="Mão de Obra",J3440,"")</f>
        <v/>
      </c>
      <c r="O3440" s="81" t="n">
        <f aca="false">IF(N3440&lt;&gt;"","",M3440)</f>
        <v>0.21</v>
      </c>
      <c r="P3440" s="82" t="str">
        <f aca="false">IF(A3440="Composição",B3440,"")</f>
        <v/>
      </c>
      <c r="Q3440" s="81" t="str">
        <f aca="false">IF(P3440&lt;&gt;"",SUMIF(L3440:L3440,L3440,N3440:N3440),"")</f>
        <v/>
      </c>
      <c r="R3440" s="81" t="str">
        <f aca="false">IF(P3440&lt;&gt;"",SUMIF(L3440:L3440,L3440,O3440:O3440),"")</f>
        <v/>
      </c>
    </row>
    <row r="3441" customFormat="false" ht="14.25" hidden="false" customHeight="false" outlineLevel="0" collapsed="false">
      <c r="A3441" s="96" t="s">
        <v>679</v>
      </c>
      <c r="B3441" s="97" t="s">
        <v>1958</v>
      </c>
      <c r="C3441" s="96" t="str">
        <f aca="false">VLOOKUP(B3441,INSUMOS!$A:$I,2,0)</f>
        <v>SINAPI</v>
      </c>
      <c r="D3441" s="96" t="str">
        <f aca="false">VLOOKUP(B3441,INSUMOS!$A:$I,3,0)</f>
        <v>CARPINTEIRO DE FORMAS (HORISTA)</v>
      </c>
      <c r="E3441" s="98" t="str">
        <f aca="false">VLOOKUP(B3441,INSUMOS!$A:$I,4,0)</f>
        <v>Mão de Obra</v>
      </c>
      <c r="F3441" s="98"/>
      <c r="G3441" s="99" t="str">
        <f aca="false">VLOOKUP(B3441,INSUMOS!$A:$I,5,0)</f>
        <v>H</v>
      </c>
      <c r="H3441" s="100" t="n">
        <v>1</v>
      </c>
      <c r="I3441" s="101" t="n">
        <f aca="false">VLOOKUP(B3441,INSUMOS!$A:$I,8,0)</f>
        <v>17.66</v>
      </c>
      <c r="J3441" s="101" t="n">
        <f aca="false">TRUNC(H3441*I3441,2)</f>
        <v>17.66</v>
      </c>
      <c r="L3441" s="63" t="n">
        <f aca="false">IF(AND(A3442&lt;&gt;"",A3441=""),L3440+1,L3440)</f>
        <v>344</v>
      </c>
      <c r="M3441" s="80" t="n">
        <f aca="false">IF(OR(A3441="Insumo",A3441="Composição Auxiliar"),J3441,"")</f>
        <v>17.66</v>
      </c>
      <c r="N3441" s="81" t="n">
        <f aca="false">IF(E3441="Mão de Obra",J3441,"")</f>
        <v>17.66</v>
      </c>
      <c r="O3441" s="81" t="str">
        <f aca="false">IF(N3441&lt;&gt;"","",M3441)</f>
        <v/>
      </c>
      <c r="P3441" s="82" t="str">
        <f aca="false">IF(A3441="Composição",B3441,"")</f>
        <v/>
      </c>
      <c r="Q3441" s="81" t="str">
        <f aca="false">IF(P3441&lt;&gt;"",SUMIF(L3441:L3441,L3441,N3441:N3441),"")</f>
        <v/>
      </c>
      <c r="R3441" s="81" t="str">
        <f aca="false">IF(P3441&lt;&gt;"",SUMIF(L3441:L3441,L3441,O3441:O3441),"")</f>
        <v/>
      </c>
    </row>
    <row r="3442" customFormat="false" ht="25.5" hidden="false" customHeight="false" outlineLevel="0" collapsed="false">
      <c r="A3442" s="96" t="s">
        <v>679</v>
      </c>
      <c r="B3442" s="97" t="s">
        <v>1778</v>
      </c>
      <c r="C3442" s="96" t="str">
        <f aca="false">VLOOKUP(B3442,INSUMOS!$A:$I,2,0)</f>
        <v>SINAPI</v>
      </c>
      <c r="D3442" s="96" t="str">
        <f aca="false">VLOOKUP(B3442,INSUMOS!$A:$I,3,0)</f>
        <v>SEGURO - HORISTA (COLETADO CAIXA - ENCARGOS COMPLEMENTARES)</v>
      </c>
      <c r="E3442" s="98" t="str">
        <f aca="false">VLOOKUP(B3442,INSUMOS!$A:$I,4,0)</f>
        <v>Taxas</v>
      </c>
      <c r="F3442" s="98"/>
      <c r="G3442" s="99" t="str">
        <f aca="false">VLOOKUP(B3442,INSUMOS!$A:$I,5,0)</f>
        <v>H</v>
      </c>
      <c r="H3442" s="100" t="n">
        <v>1</v>
      </c>
      <c r="I3442" s="101" t="n">
        <f aca="false">VLOOKUP(B3442,INSUMOS!$A:$I,8,0)</f>
        <v>0.07</v>
      </c>
      <c r="J3442" s="101" t="n">
        <f aca="false">TRUNC(H3442*I3442,2)</f>
        <v>0.07</v>
      </c>
      <c r="L3442" s="63" t="n">
        <f aca="false">IF(AND(A3443&lt;&gt;"",A3442=""),L3441+1,L3441)</f>
        <v>344</v>
      </c>
      <c r="M3442" s="80" t="n">
        <f aca="false">IF(OR(A3442="Insumo",A3442="Composição Auxiliar"),J3442,"")</f>
        <v>0.07</v>
      </c>
      <c r="N3442" s="81" t="str">
        <f aca="false">IF(E3442="Mão de Obra",J3442,"")</f>
        <v/>
      </c>
      <c r="O3442" s="81" t="n">
        <f aca="false">IF(N3442&lt;&gt;"","",M3442)</f>
        <v>0.07</v>
      </c>
      <c r="P3442" s="82" t="str">
        <f aca="false">IF(A3442="Composição",B3442,"")</f>
        <v/>
      </c>
      <c r="Q3442" s="81" t="str">
        <f aca="false">IF(P3442&lt;&gt;"",SUMIF(L3442:L3442,L3442,N3442:N3442),"")</f>
        <v/>
      </c>
      <c r="R3442" s="81" t="str">
        <f aca="false">IF(P3442&lt;&gt;"",SUMIF(L3442:L3442,L3442,O3442:O3442),"")</f>
        <v/>
      </c>
    </row>
    <row r="3443" customFormat="false" ht="25.5" hidden="false" customHeight="false" outlineLevel="0" collapsed="false">
      <c r="A3443" s="96" t="s">
        <v>679</v>
      </c>
      <c r="B3443" s="97" t="s">
        <v>1776</v>
      </c>
      <c r="C3443" s="96" t="str">
        <f aca="false">VLOOKUP(B3443,INSUMOS!$A:$I,2,0)</f>
        <v>SINAPI</v>
      </c>
      <c r="D3443" s="96" t="str">
        <f aca="false">VLOOKUP(B3443,INSUMOS!$A:$I,3,0)</f>
        <v>ALIMENTACAO - HORISTA (COLETADO CAIXA - ENCARGOS COMPLEMENTARES)</v>
      </c>
      <c r="E3443" s="98" t="str">
        <f aca="false">VLOOKUP(B3443,INSUMOS!$A:$I,4,0)</f>
        <v>Outros</v>
      </c>
      <c r="F3443" s="98"/>
      <c r="G3443" s="99" t="str">
        <f aca="false">VLOOKUP(B3443,INSUMOS!$A:$I,5,0)</f>
        <v>H</v>
      </c>
      <c r="H3443" s="100" t="n">
        <v>1</v>
      </c>
      <c r="I3443" s="101" t="n">
        <f aca="false">VLOOKUP(B3443,INSUMOS!$A:$I,8,0)</f>
        <v>1.45</v>
      </c>
      <c r="J3443" s="101" t="n">
        <f aca="false">TRUNC(H3443*I3443,2)</f>
        <v>1.45</v>
      </c>
      <c r="L3443" s="63" t="n">
        <f aca="false">IF(AND(A3444&lt;&gt;"",A3443=""),L3442+1,L3442)</f>
        <v>344</v>
      </c>
      <c r="M3443" s="80" t="n">
        <f aca="false">IF(OR(A3443="Insumo",A3443="Composição Auxiliar"),J3443,"")</f>
        <v>1.45</v>
      </c>
      <c r="N3443" s="81" t="str">
        <f aca="false">IF(E3443="Mão de Obra",J3443,"")</f>
        <v/>
      </c>
      <c r="O3443" s="81" t="n">
        <f aca="false">IF(N3443&lt;&gt;"","",M3443)</f>
        <v>1.45</v>
      </c>
      <c r="P3443" s="82" t="str">
        <f aca="false">IF(A3443="Composição",B3443,"")</f>
        <v/>
      </c>
      <c r="Q3443" s="81" t="str">
        <f aca="false">IF(P3443&lt;&gt;"",SUMIF(L3443:L3443,L3443,N3443:N3443),"")</f>
        <v/>
      </c>
      <c r="R3443" s="81" t="str">
        <f aca="false">IF(P3443&lt;&gt;"",SUMIF(L3443:L3443,L3443,O3443:O3443),"")</f>
        <v/>
      </c>
    </row>
    <row r="3444" customFormat="false" ht="25.5" hidden="false" customHeight="false" outlineLevel="0" collapsed="false">
      <c r="A3444" s="96" t="s">
        <v>679</v>
      </c>
      <c r="B3444" s="97" t="s">
        <v>1784</v>
      </c>
      <c r="C3444" s="96" t="str">
        <f aca="false">VLOOKUP(B3444,INSUMOS!$A:$I,2,0)</f>
        <v>SINAPI</v>
      </c>
      <c r="D3444" s="96" t="str">
        <f aca="false">VLOOKUP(B3444,INSUMOS!$A:$I,3,0)</f>
        <v>FERRAMENTAS - FAMILIA CARPINTEIRO DE FORMAS - HORISTA (ENCARGOS COMPLEMENTARES - COLETADO CAIXA)</v>
      </c>
      <c r="E3444" s="98" t="str">
        <f aca="false">VLOOKUP(B3444,INSUMOS!$A:$I,4,0)</f>
        <v>Equipamento</v>
      </c>
      <c r="F3444" s="98"/>
      <c r="G3444" s="99" t="str">
        <f aca="false">VLOOKUP(B3444,INSUMOS!$A:$I,5,0)</f>
        <v>H</v>
      </c>
      <c r="H3444" s="100" t="n">
        <v>1</v>
      </c>
      <c r="I3444" s="101" t="n">
        <f aca="false">VLOOKUP(B3444,INSUMOS!$A:$I,8,0)</f>
        <v>0.49</v>
      </c>
      <c r="J3444" s="101" t="n">
        <f aca="false">TRUNC(H3444*I3444,2)</f>
        <v>0.49</v>
      </c>
      <c r="L3444" s="63" t="n">
        <f aca="false">IF(AND(A3445&lt;&gt;"",A3444=""),L3443+1,L3443)</f>
        <v>344</v>
      </c>
      <c r="M3444" s="80" t="n">
        <f aca="false">IF(OR(A3444="Insumo",A3444="Composição Auxiliar"),J3444,"")</f>
        <v>0.49</v>
      </c>
      <c r="N3444" s="81" t="str">
        <f aca="false">IF(E3444="Mão de Obra",J3444,"")</f>
        <v/>
      </c>
      <c r="O3444" s="81" t="n">
        <f aca="false">IF(N3444&lt;&gt;"","",M3444)</f>
        <v>0.49</v>
      </c>
      <c r="P3444" s="82" t="str">
        <f aca="false">IF(A3444="Composição",B3444,"")</f>
        <v/>
      </c>
      <c r="Q3444" s="81" t="str">
        <f aca="false">IF(P3444&lt;&gt;"",SUMIF(L3444:L3444,L3444,N3444:N3444),"")</f>
        <v/>
      </c>
      <c r="R3444" s="81" t="str">
        <f aca="false">IF(P3444&lt;&gt;"",SUMIF(L3444:L3444,L3444,O3444:O3444),"")</f>
        <v/>
      </c>
    </row>
    <row r="3445" customFormat="false" ht="25.5" hidden="false" customHeight="false" outlineLevel="0" collapsed="false">
      <c r="A3445" s="96" t="s">
        <v>679</v>
      </c>
      <c r="B3445" s="97" t="s">
        <v>1781</v>
      </c>
      <c r="C3445" s="96" t="str">
        <f aca="false">VLOOKUP(B3445,INSUMOS!$A:$I,2,0)</f>
        <v>SINAPI</v>
      </c>
      <c r="D3445" s="96" t="str">
        <f aca="false">VLOOKUP(B3445,INSUMOS!$A:$I,3,0)</f>
        <v>EXAMES - HORISTA (COLETADO CAIXA - ENCARGOS COMPLEMENTARES)</v>
      </c>
      <c r="E3445" s="98" t="str">
        <f aca="false">VLOOKUP(B3445,INSUMOS!$A:$I,4,0)</f>
        <v>Outros</v>
      </c>
      <c r="F3445" s="98"/>
      <c r="G3445" s="99" t="str">
        <f aca="false">VLOOKUP(B3445,INSUMOS!$A:$I,5,0)</f>
        <v>H</v>
      </c>
      <c r="H3445" s="100" t="n">
        <v>1</v>
      </c>
      <c r="I3445" s="101" t="n">
        <f aca="false">VLOOKUP(B3445,INSUMOS!$A:$I,8,0)</f>
        <v>1.14</v>
      </c>
      <c r="J3445" s="101" t="n">
        <f aca="false">TRUNC(H3445*I3445,2)</f>
        <v>1.14</v>
      </c>
      <c r="L3445" s="63" t="n">
        <f aca="false">IF(AND(A3446&lt;&gt;"",A3445=""),L3444+1,L3444)</f>
        <v>344</v>
      </c>
      <c r="M3445" s="80" t="n">
        <f aca="false">IF(OR(A3445="Insumo",A3445="Composição Auxiliar"),J3445,"")</f>
        <v>1.14</v>
      </c>
      <c r="N3445" s="81" t="str">
        <f aca="false">IF(E3445="Mão de Obra",J3445,"")</f>
        <v/>
      </c>
      <c r="O3445" s="81" t="n">
        <f aca="false">IF(N3445&lt;&gt;"","",M3445)</f>
        <v>1.14</v>
      </c>
      <c r="P3445" s="82" t="str">
        <f aca="false">IF(A3445="Composição",B3445,"")</f>
        <v/>
      </c>
      <c r="Q3445" s="81" t="str">
        <f aca="false">IF(P3445&lt;&gt;"",SUMIF(L3445:L3445,L3445,N3445:N3445),"")</f>
        <v/>
      </c>
      <c r="R3445" s="81" t="str">
        <f aca="false">IF(P3445&lt;&gt;"",SUMIF(L3445:L3445,L3445,O3445:O3445),"")</f>
        <v/>
      </c>
    </row>
    <row r="3446" customFormat="false" ht="25.5" hidden="false" customHeight="false" outlineLevel="0" collapsed="false">
      <c r="A3446" s="96" t="s">
        <v>679</v>
      </c>
      <c r="B3446" s="97" t="s">
        <v>1775</v>
      </c>
      <c r="C3446" s="96" t="str">
        <f aca="false">VLOOKUP(B3446,INSUMOS!$A:$I,2,0)</f>
        <v>SINAPI</v>
      </c>
      <c r="D3446" s="96" t="str">
        <f aca="false">VLOOKUP(B3446,INSUMOS!$A:$I,3,0)</f>
        <v>TRANSPORTE - HORISTA (COLETADO CAIXA - ENCARGOS COMPLEMENTARES)</v>
      </c>
      <c r="E3446" s="98" t="str">
        <f aca="false">VLOOKUP(B3446,INSUMOS!$A:$I,4,0)</f>
        <v>Serviços</v>
      </c>
      <c r="F3446" s="98"/>
      <c r="G3446" s="99" t="str">
        <f aca="false">VLOOKUP(B3446,INSUMOS!$A:$I,5,0)</f>
        <v>H</v>
      </c>
      <c r="H3446" s="100" t="n">
        <v>1</v>
      </c>
      <c r="I3446" s="101" t="n">
        <f aca="false">VLOOKUP(B3446,INSUMOS!$A:$I,8,0)</f>
        <v>0.96</v>
      </c>
      <c r="J3446" s="101" t="n">
        <f aca="false">TRUNC(H3446*I3446,2)</f>
        <v>0.96</v>
      </c>
      <c r="L3446" s="63" t="n">
        <f aca="false">IF(AND(A3447&lt;&gt;"",A3446=""),L3445+1,L3445)</f>
        <v>344</v>
      </c>
      <c r="M3446" s="80" t="n">
        <f aca="false">IF(OR(A3446="Insumo",A3446="Composição Auxiliar"),J3446,"")</f>
        <v>0.96</v>
      </c>
      <c r="N3446" s="81" t="str">
        <f aca="false">IF(E3446="Mão de Obra",J3446,"")</f>
        <v/>
      </c>
      <c r="O3446" s="81" t="n">
        <f aca="false">IF(N3446&lt;&gt;"","",M3446)</f>
        <v>0.96</v>
      </c>
      <c r="P3446" s="82" t="str">
        <f aca="false">IF(A3446="Composição",B3446,"")</f>
        <v/>
      </c>
      <c r="Q3446" s="81" t="str">
        <f aca="false">IF(P3446&lt;&gt;"",SUMIF(L3446:L3446,L3446,N3446:N3446),"")</f>
        <v/>
      </c>
      <c r="R3446" s="81" t="str">
        <f aca="false">IF(P3446&lt;&gt;"",SUMIF(L3446:L3446,L3446,O3446:O3446),"")</f>
        <v/>
      </c>
    </row>
    <row r="3447" customFormat="false" ht="25.5" hidden="false" customHeight="false" outlineLevel="0" collapsed="false">
      <c r="A3447" s="96" t="s">
        <v>679</v>
      </c>
      <c r="B3447" s="97" t="s">
        <v>1786</v>
      </c>
      <c r="C3447" s="96" t="str">
        <f aca="false">VLOOKUP(B3447,INSUMOS!$A:$I,2,0)</f>
        <v>SINAPI</v>
      </c>
      <c r="D3447" s="96" t="str">
        <f aca="false">VLOOKUP(B3447,INSUMOS!$A:$I,3,0)</f>
        <v>EPI - FAMILIA CARPINTEIRO DE FORMAS - HORISTA (ENCARGOS COMPLEMENTARES - COLETADO CAIXA)</v>
      </c>
      <c r="E3447" s="98" t="str">
        <f aca="false">VLOOKUP(B3447,INSUMOS!$A:$I,4,0)</f>
        <v>Equipamento</v>
      </c>
      <c r="F3447" s="98"/>
      <c r="G3447" s="99" t="str">
        <f aca="false">VLOOKUP(B3447,INSUMOS!$A:$I,5,0)</f>
        <v>H</v>
      </c>
      <c r="H3447" s="100" t="n">
        <v>1</v>
      </c>
      <c r="I3447" s="101" t="n">
        <f aca="false">VLOOKUP(B3447,INSUMOS!$A:$I,8,0)</f>
        <v>1.34</v>
      </c>
      <c r="J3447" s="101" t="n">
        <f aca="false">TRUNC(H3447*I3447,2)</f>
        <v>1.34</v>
      </c>
      <c r="L3447" s="63" t="n">
        <f aca="false">IF(AND(A3448&lt;&gt;"",A3447=""),L3446+1,L3446)</f>
        <v>344</v>
      </c>
      <c r="M3447" s="80" t="n">
        <f aca="false">IF(OR(A3447="Insumo",A3447="Composição Auxiliar"),J3447,"")</f>
        <v>1.34</v>
      </c>
      <c r="N3447" s="81" t="str">
        <f aca="false">IF(E3447="Mão de Obra",J3447,"")</f>
        <v/>
      </c>
      <c r="O3447" s="81" t="n">
        <f aca="false">IF(N3447&lt;&gt;"","",M3447)</f>
        <v>1.34</v>
      </c>
      <c r="P3447" s="82" t="str">
        <f aca="false">IF(A3447="Composição",B3447,"")</f>
        <v/>
      </c>
      <c r="Q3447" s="81" t="str">
        <f aca="false">IF(P3447&lt;&gt;"",SUMIF(L3447:L3447,L3447,N3447:N3447),"")</f>
        <v/>
      </c>
      <c r="R3447" s="81" t="str">
        <f aca="false">IF(P3447&lt;&gt;"",SUMIF(L3447:L3447,L3447,O3447:O3447),"")</f>
        <v/>
      </c>
    </row>
    <row r="3448" customFormat="false" ht="14.25" hidden="false" customHeight="false" outlineLevel="0" collapsed="false">
      <c r="A3448" s="102"/>
      <c r="B3448" s="102"/>
      <c r="C3448" s="102"/>
      <c r="D3448" s="102"/>
      <c r="E3448" s="102"/>
      <c r="F3448" s="103"/>
      <c r="G3448" s="102"/>
      <c r="H3448" s="103"/>
      <c r="I3448" s="102"/>
      <c r="J3448" s="103"/>
      <c r="L3448" s="63" t="n">
        <f aca="false">IF(AND(A3449&lt;&gt;"",A3448=""),L3447+1,L3447)</f>
        <v>344</v>
      </c>
      <c r="M3448" s="80" t="str">
        <f aca="false">IF(OR(A3448="Insumo",A3448="Composição Auxiliar"),J3448,"")</f>
        <v/>
      </c>
      <c r="N3448" s="81" t="str">
        <f aca="false">IF(E3448="Mão de Obra",J3448,"")</f>
        <v/>
      </c>
      <c r="O3448" s="81" t="str">
        <f aca="false">IF(N3448&lt;&gt;"","",M3448)</f>
        <v/>
      </c>
      <c r="P3448" s="82" t="str">
        <f aca="false">IF(A3448="Composição",B3448,"")</f>
        <v/>
      </c>
      <c r="Q3448" s="81" t="str">
        <f aca="false">IF(P3448&lt;&gt;"",SUMIF(L3448:L3448,L3448,N3448:N3448),"")</f>
        <v/>
      </c>
      <c r="R3448" s="81" t="str">
        <f aca="false">IF(P3448&lt;&gt;"",SUMIF(L3448:L3448,L3448,O3448:O3448),"")</f>
        <v/>
      </c>
    </row>
    <row r="3449" customFormat="false" ht="15" hidden="false" customHeight="false" outlineLevel="0" collapsed="false">
      <c r="A3449" s="102"/>
      <c r="B3449" s="102"/>
      <c r="C3449" s="102"/>
      <c r="D3449" s="102"/>
      <c r="E3449" s="102"/>
      <c r="F3449" s="103"/>
      <c r="G3449" s="102"/>
      <c r="H3449" s="104"/>
      <c r="I3449" s="104"/>
      <c r="J3449" s="103"/>
      <c r="L3449" s="63" t="n">
        <f aca="false">IF(AND(A3450&lt;&gt;"",A3449=""),L3448+1,L3448)</f>
        <v>344</v>
      </c>
      <c r="M3449" s="80" t="str">
        <f aca="false">IF(OR(A3449="Insumo",A3449="Composição Auxiliar"),J3449,"")</f>
        <v/>
      </c>
      <c r="N3449" s="81" t="str">
        <f aca="false">IF(E3449="Mão de Obra",J3449,"")</f>
        <v/>
      </c>
      <c r="O3449" s="81" t="str">
        <f aca="false">IF(N3449&lt;&gt;"","",M3449)</f>
        <v/>
      </c>
      <c r="P3449" s="82" t="str">
        <f aca="false">IF(A3449="Composição",B3449,"")</f>
        <v/>
      </c>
      <c r="Q3449" s="81" t="str">
        <f aca="false">IF(P3449&lt;&gt;"",SUMIF(L3449:L3449,L3449,N3449:N3449),"")</f>
        <v/>
      </c>
      <c r="R3449" s="81" t="str">
        <f aca="false">IF(P3449&lt;&gt;"",SUMIF(L3449:L3449,L3449,O3449:O3449),"")</f>
        <v/>
      </c>
    </row>
    <row r="3450" customFormat="false" ht="15" hidden="false" customHeight="false" outlineLevel="0" collapsed="false">
      <c r="A3450" s="108"/>
      <c r="B3450" s="108"/>
      <c r="C3450" s="108"/>
      <c r="D3450" s="108"/>
      <c r="E3450" s="108"/>
      <c r="F3450" s="108"/>
      <c r="G3450" s="108"/>
      <c r="H3450" s="108"/>
      <c r="I3450" s="108"/>
      <c r="J3450" s="108"/>
      <c r="L3450" s="63" t="n">
        <f aca="false">IF(AND(A3451&lt;&gt;"",A3450=""),L3449+1,L3449)</f>
        <v>344</v>
      </c>
      <c r="M3450" s="80" t="str">
        <f aca="false">IF(OR(A3450="Insumo",A3450="Composição Auxiliar"),J3450,"")</f>
        <v/>
      </c>
      <c r="N3450" s="81" t="str">
        <f aca="false">IF(E3450="Mão de Obra",J3450,"")</f>
        <v/>
      </c>
      <c r="O3450" s="81" t="str">
        <f aca="false">IF(N3450&lt;&gt;"","",M3450)</f>
        <v/>
      </c>
      <c r="P3450" s="82" t="str">
        <f aca="false">IF(A3450="Composição",B3450,"")</f>
        <v/>
      </c>
      <c r="Q3450" s="81" t="str">
        <f aca="false">IF(P3450&lt;&gt;"",SUMIF(L3450:L3450,L3450,N3450:N3450),"")</f>
        <v/>
      </c>
      <c r="R3450" s="81" t="str">
        <f aca="false">IF(P3450&lt;&gt;"",SUMIF(L3450:L3450,L3450,O3450:O3450),"")</f>
        <v/>
      </c>
    </row>
    <row r="3451" customFormat="false" ht="15" hidden="false" customHeight="true" outlineLevel="0" collapsed="false">
      <c r="A3451" s="83"/>
      <c r="B3451" s="84" t="s">
        <v>655</v>
      </c>
      <c r="C3451" s="83" t="s">
        <v>656</v>
      </c>
      <c r="D3451" s="83" t="s">
        <v>657</v>
      </c>
      <c r="E3451" s="83" t="s">
        <v>658</v>
      </c>
      <c r="F3451" s="83"/>
      <c r="G3451" s="85" t="s">
        <v>659</v>
      </c>
      <c r="H3451" s="84" t="s">
        <v>660</v>
      </c>
      <c r="I3451" s="84" t="s">
        <v>661</v>
      </c>
      <c r="J3451" s="84" t="s">
        <v>662</v>
      </c>
      <c r="L3451" s="63" t="n">
        <f aca="false">IF(AND(A3452&lt;&gt;"",A3451=""),L3450+1,L3450)</f>
        <v>345</v>
      </c>
      <c r="M3451" s="80" t="str">
        <f aca="false">IF(OR(A3451="Insumo",A3451="Composição Auxiliar"),J3451,"")</f>
        <v/>
      </c>
      <c r="N3451" s="81" t="str">
        <f aca="false">IF(E3451="Mão de Obra",J3451,"")</f>
        <v/>
      </c>
      <c r="O3451" s="81" t="str">
        <f aca="false">IF(N3451&lt;&gt;"","",M3451)</f>
        <v/>
      </c>
      <c r="P3451" s="82" t="str">
        <f aca="false">IF(A3451="Composição",B3451,"")</f>
        <v/>
      </c>
      <c r="Q3451" s="81" t="str">
        <f aca="false">IF(P3451&lt;&gt;"",SUMIF(L3451:L3451,L3451,N3451:N3451),"")</f>
        <v/>
      </c>
      <c r="R3451" s="81" t="str">
        <f aca="false">IF(P3451&lt;&gt;"",SUMIF(L3451:L3451,L3451,O3451:O3451),"")</f>
        <v/>
      </c>
    </row>
    <row r="3452" customFormat="false" ht="51" hidden="false" customHeight="true" outlineLevel="0" collapsed="false">
      <c r="A3452" s="86" t="s">
        <v>663</v>
      </c>
      <c r="B3452" s="87" t="s">
        <v>1071</v>
      </c>
      <c r="C3452" s="86" t="s">
        <v>664</v>
      </c>
      <c r="D3452" s="86" t="s">
        <v>1072</v>
      </c>
      <c r="E3452" s="86" t="s">
        <v>1073</v>
      </c>
      <c r="F3452" s="86"/>
      <c r="G3452" s="88" t="s">
        <v>667</v>
      </c>
      <c r="H3452" s="89" t="n">
        <v>1</v>
      </c>
      <c r="I3452" s="90" t="n">
        <f aca="false">SUMIF(L:L,$L3452,M:M)</f>
        <v>6.14</v>
      </c>
      <c r="J3452" s="90" t="n">
        <f aca="false">TRUNC(H3452*I3452,2)</f>
        <v>6.14</v>
      </c>
      <c r="L3452" s="63" t="n">
        <f aca="false">IF(AND(A3453&lt;&gt;"",A3452=""),L3451+1,L3451)</f>
        <v>345</v>
      </c>
      <c r="M3452" s="80" t="str">
        <f aca="false">IF(OR(A3452="Insumo",A3452="Composição Auxiliar"),J3452,"")</f>
        <v/>
      </c>
      <c r="N3452" s="81" t="str">
        <f aca="false">IF(E3452="Mão de Obra",J3452,"")</f>
        <v/>
      </c>
      <c r="O3452" s="81" t="str">
        <f aca="false">IF(N3452&lt;&gt;"","",M3452)</f>
        <v/>
      </c>
      <c r="P3452" s="82" t="str">
        <f aca="false">IF(A3452="Composição",B3452,"")</f>
        <v> 87894 </v>
      </c>
      <c r="Q3452" s="81" t="n">
        <f aca="false">IF(P3452&lt;&gt;"",SUMIF(L3452:L3452,L3452,N3452:N3452),"")</f>
        <v>0</v>
      </c>
      <c r="R3452" s="81" t="n">
        <f aca="false">IF(P3452&lt;&gt;"",SUMIF(L3452:L3452,L3452,O3452:O3452),"")</f>
        <v>0</v>
      </c>
    </row>
    <row r="3453" customFormat="false" ht="25.5" hidden="false" customHeight="true" outlineLevel="0" collapsed="false">
      <c r="A3453" s="91" t="s">
        <v>668</v>
      </c>
      <c r="B3453" s="92" t="s">
        <v>819</v>
      </c>
      <c r="C3453" s="91" t="s">
        <v>664</v>
      </c>
      <c r="D3453" s="91" t="s">
        <v>820</v>
      </c>
      <c r="E3453" s="91" t="s">
        <v>671</v>
      </c>
      <c r="F3453" s="91"/>
      <c r="G3453" s="93" t="s">
        <v>672</v>
      </c>
      <c r="H3453" s="94" t="n">
        <v>0.1394</v>
      </c>
      <c r="I3453" s="95" t="n">
        <f aca="false">SUMIFS(J:J,A:A,"Composição",B:B,$B3453)</f>
        <v>23.68</v>
      </c>
      <c r="J3453" s="95" t="n">
        <f aca="false">TRUNC(H3453*I3453,2)</f>
        <v>3.3</v>
      </c>
      <c r="L3453" s="63" t="n">
        <f aca="false">IF(AND(A3454&lt;&gt;"",A3453=""),L3452+1,L3452)</f>
        <v>345</v>
      </c>
      <c r="M3453" s="80" t="n">
        <f aca="false">IF(OR(A3453="Insumo",A3453="Composição Auxiliar"),J3453,"")</f>
        <v>3.3</v>
      </c>
      <c r="N3453" s="81" t="str">
        <f aca="false">IF(E3453="Mão de Obra",J3453,"")</f>
        <v/>
      </c>
      <c r="O3453" s="81" t="n">
        <f aca="false">IF(N3453&lt;&gt;"","",M3453)</f>
        <v>3.3</v>
      </c>
      <c r="P3453" s="82" t="str">
        <f aca="false">IF(A3453="Composição",B3453,"")</f>
        <v/>
      </c>
      <c r="Q3453" s="81" t="str">
        <f aca="false">IF(P3453&lt;&gt;"",SUMIF(L3453:L3453,L3453,N3453:N3453),"")</f>
        <v/>
      </c>
      <c r="R3453" s="81" t="str">
        <f aca="false">IF(P3453&lt;&gt;"",SUMIF(L3453:L3453,L3453,O3453:O3453),"")</f>
        <v/>
      </c>
    </row>
    <row r="3454" customFormat="false" ht="38.25" hidden="false" customHeight="true" outlineLevel="0" collapsed="false">
      <c r="A3454" s="91" t="s">
        <v>668</v>
      </c>
      <c r="B3454" s="92" t="s">
        <v>1142</v>
      </c>
      <c r="C3454" s="91" t="s">
        <v>664</v>
      </c>
      <c r="D3454" s="91" t="s">
        <v>1143</v>
      </c>
      <c r="E3454" s="91" t="s">
        <v>671</v>
      </c>
      <c r="F3454" s="91"/>
      <c r="G3454" s="93" t="s">
        <v>676</v>
      </c>
      <c r="H3454" s="94" t="n">
        <v>0.0037</v>
      </c>
      <c r="I3454" s="95" t="n">
        <f aca="false">SUMIFS(J:J,A:A,"Composição",B:B,$B3454)</f>
        <v>530.08</v>
      </c>
      <c r="J3454" s="95" t="n">
        <f aca="false">TRUNC(H3454*I3454,2)</f>
        <v>1.96</v>
      </c>
      <c r="L3454" s="63" t="n">
        <f aca="false">IF(AND(A3455&lt;&gt;"",A3454=""),L3453+1,L3453)</f>
        <v>345</v>
      </c>
      <c r="M3454" s="80" t="n">
        <f aca="false">IF(OR(A3454="Insumo",A3454="Composição Auxiliar"),J3454,"")</f>
        <v>1.96</v>
      </c>
      <c r="N3454" s="81" t="str">
        <f aca="false">IF(E3454="Mão de Obra",J3454,"")</f>
        <v/>
      </c>
      <c r="O3454" s="81" t="n">
        <f aca="false">IF(N3454&lt;&gt;"","",M3454)</f>
        <v>1.96</v>
      </c>
      <c r="P3454" s="82" t="str">
        <f aca="false">IF(A3454="Composição",B3454,"")</f>
        <v/>
      </c>
      <c r="Q3454" s="81" t="str">
        <f aca="false">IF(P3454&lt;&gt;"",SUMIF(L3454:L3454,L3454,N3454:N3454),"")</f>
        <v/>
      </c>
      <c r="R3454" s="81" t="str">
        <f aca="false">IF(P3454&lt;&gt;"",SUMIF(L3454:L3454,L3454,O3454:O3454),"")</f>
        <v/>
      </c>
    </row>
    <row r="3455" customFormat="false" ht="25.5" hidden="false" customHeight="true" outlineLevel="0" collapsed="false">
      <c r="A3455" s="91" t="s">
        <v>668</v>
      </c>
      <c r="B3455" s="92" t="s">
        <v>677</v>
      </c>
      <c r="C3455" s="91" t="s">
        <v>664</v>
      </c>
      <c r="D3455" s="91" t="s">
        <v>678</v>
      </c>
      <c r="E3455" s="91" t="s">
        <v>671</v>
      </c>
      <c r="F3455" s="91"/>
      <c r="G3455" s="93" t="s">
        <v>672</v>
      </c>
      <c r="H3455" s="94" t="n">
        <v>0.0465</v>
      </c>
      <c r="I3455" s="95" t="n">
        <f aca="false">SUMIFS(J:J,A:A,"Composição",B:B,$B3455)</f>
        <v>18.93</v>
      </c>
      <c r="J3455" s="95" t="n">
        <f aca="false">TRUNC(H3455*I3455,2)</f>
        <v>0.88</v>
      </c>
      <c r="L3455" s="63" t="n">
        <f aca="false">IF(AND(A3456&lt;&gt;"",A3455=""),L3454+1,L3454)</f>
        <v>345</v>
      </c>
      <c r="M3455" s="80" t="n">
        <f aca="false">IF(OR(A3455="Insumo",A3455="Composição Auxiliar"),J3455,"")</f>
        <v>0.88</v>
      </c>
      <c r="N3455" s="81" t="str">
        <f aca="false">IF(E3455="Mão de Obra",J3455,"")</f>
        <v/>
      </c>
      <c r="O3455" s="81" t="n">
        <f aca="false">IF(N3455&lt;&gt;"","",M3455)</f>
        <v>0.88</v>
      </c>
      <c r="P3455" s="82" t="str">
        <f aca="false">IF(A3455="Composição",B3455,"")</f>
        <v/>
      </c>
      <c r="Q3455" s="81" t="str">
        <f aca="false">IF(P3455&lt;&gt;"",SUMIF(L3455:L3455,L3455,N3455:N3455),"")</f>
        <v/>
      </c>
      <c r="R3455" s="81" t="str">
        <f aca="false">IF(P3455&lt;&gt;"",SUMIF(L3455:L3455,L3455,O3455:O3455),"")</f>
        <v/>
      </c>
    </row>
    <row r="3456" customFormat="false" ht="14.25" hidden="false" customHeight="false" outlineLevel="0" collapsed="false">
      <c r="A3456" s="102"/>
      <c r="B3456" s="102"/>
      <c r="C3456" s="102"/>
      <c r="D3456" s="102"/>
      <c r="E3456" s="102"/>
      <c r="F3456" s="103"/>
      <c r="G3456" s="102"/>
      <c r="H3456" s="103"/>
      <c r="I3456" s="102"/>
      <c r="J3456" s="103"/>
      <c r="L3456" s="63" t="n">
        <f aca="false">IF(AND(A3457&lt;&gt;"",A3456=""),L3455+1,L3455)</f>
        <v>345</v>
      </c>
      <c r="M3456" s="80" t="str">
        <f aca="false">IF(OR(A3456="Insumo",A3456="Composição Auxiliar"),J3456,"")</f>
        <v/>
      </c>
      <c r="N3456" s="81" t="str">
        <f aca="false">IF(E3456="Mão de Obra",J3456,"")</f>
        <v/>
      </c>
      <c r="O3456" s="81" t="str">
        <f aca="false">IF(N3456&lt;&gt;"","",M3456)</f>
        <v/>
      </c>
      <c r="P3456" s="82" t="str">
        <f aca="false">IF(A3456="Composição",B3456,"")</f>
        <v/>
      </c>
      <c r="Q3456" s="81" t="str">
        <f aca="false">IF(P3456&lt;&gt;"",SUMIF(L3456:L3456,L3456,N3456:N3456),"")</f>
        <v/>
      </c>
      <c r="R3456" s="81" t="str">
        <f aca="false">IF(P3456&lt;&gt;"",SUMIF(L3456:L3456,L3456,O3456:O3456),"")</f>
        <v/>
      </c>
    </row>
    <row r="3457" customFormat="false" ht="15" hidden="false" customHeight="false" outlineLevel="0" collapsed="false">
      <c r="A3457" s="102"/>
      <c r="B3457" s="102"/>
      <c r="C3457" s="102"/>
      <c r="D3457" s="102"/>
      <c r="E3457" s="102"/>
      <c r="F3457" s="103"/>
      <c r="G3457" s="102"/>
      <c r="H3457" s="104"/>
      <c r="I3457" s="104"/>
      <c r="J3457" s="103"/>
      <c r="L3457" s="63" t="n">
        <f aca="false">IF(AND(A3458&lt;&gt;"",A3457=""),L3456+1,L3456)</f>
        <v>345</v>
      </c>
      <c r="M3457" s="80" t="str">
        <f aca="false">IF(OR(A3457="Insumo",A3457="Composição Auxiliar"),J3457,"")</f>
        <v/>
      </c>
      <c r="N3457" s="81" t="str">
        <f aca="false">IF(E3457="Mão de Obra",J3457,"")</f>
        <v/>
      </c>
      <c r="O3457" s="81" t="str">
        <f aca="false">IF(N3457&lt;&gt;"","",M3457)</f>
        <v/>
      </c>
      <c r="P3457" s="82" t="str">
        <f aca="false">IF(A3457="Composição",B3457,"")</f>
        <v/>
      </c>
      <c r="Q3457" s="81" t="str">
        <f aca="false">IF(P3457&lt;&gt;"",SUMIF(L3457:L3457,L3457,N3457:N3457),"")</f>
        <v/>
      </c>
      <c r="R3457" s="81" t="str">
        <f aca="false">IF(P3457&lt;&gt;"",SUMIF(L3457:L3457,L3457,O3457:O3457),"")</f>
        <v/>
      </c>
    </row>
    <row r="3458" customFormat="false" ht="15" hidden="false" customHeight="false" outlineLevel="0" collapsed="false">
      <c r="A3458" s="108"/>
      <c r="B3458" s="108"/>
      <c r="C3458" s="108"/>
      <c r="D3458" s="108"/>
      <c r="E3458" s="108"/>
      <c r="F3458" s="108"/>
      <c r="G3458" s="108"/>
      <c r="H3458" s="108"/>
      <c r="I3458" s="108"/>
      <c r="J3458" s="108"/>
      <c r="L3458" s="63" t="n">
        <f aca="false">IF(AND(A3459&lt;&gt;"",A3458=""),L3457+1,L3457)</f>
        <v>345</v>
      </c>
      <c r="M3458" s="80" t="str">
        <f aca="false">IF(OR(A3458="Insumo",A3458="Composição Auxiliar"),J3458,"")</f>
        <v/>
      </c>
      <c r="N3458" s="81" t="str">
        <f aca="false">IF(E3458="Mão de Obra",J3458,"")</f>
        <v/>
      </c>
      <c r="O3458" s="81" t="str">
        <f aca="false">IF(N3458&lt;&gt;"","",M3458)</f>
        <v/>
      </c>
      <c r="P3458" s="82" t="str">
        <f aca="false">IF(A3458="Composição",B3458,"")</f>
        <v/>
      </c>
      <c r="Q3458" s="81" t="str">
        <f aca="false">IF(P3458&lt;&gt;"",SUMIF(L3458:L3458,L3458,N3458:N3458),"")</f>
        <v/>
      </c>
      <c r="R3458" s="81" t="str">
        <f aca="false">IF(P3458&lt;&gt;"",SUMIF(L3458:L3458,L3458,O3458:O3458),"")</f>
        <v/>
      </c>
    </row>
    <row r="3459" customFormat="false" ht="15" hidden="false" customHeight="true" outlineLevel="0" collapsed="false">
      <c r="A3459" s="83"/>
      <c r="B3459" s="84" t="s">
        <v>655</v>
      </c>
      <c r="C3459" s="83" t="s">
        <v>656</v>
      </c>
      <c r="D3459" s="83" t="s">
        <v>657</v>
      </c>
      <c r="E3459" s="83" t="s">
        <v>658</v>
      </c>
      <c r="F3459" s="83"/>
      <c r="G3459" s="85" t="s">
        <v>659</v>
      </c>
      <c r="H3459" s="84" t="s">
        <v>660</v>
      </c>
      <c r="I3459" s="84" t="s">
        <v>661</v>
      </c>
      <c r="J3459" s="84" t="s">
        <v>662</v>
      </c>
      <c r="L3459" s="63" t="n">
        <f aca="false">IF(AND(A3460&lt;&gt;"",A3459=""),L3458+1,L3458)</f>
        <v>346</v>
      </c>
      <c r="M3459" s="80" t="str">
        <f aca="false">IF(OR(A3459="Insumo",A3459="Composição Auxiliar"),J3459,"")</f>
        <v/>
      </c>
      <c r="N3459" s="81" t="str">
        <f aca="false">IF(E3459="Mão de Obra",J3459,"")</f>
        <v/>
      </c>
      <c r="O3459" s="81" t="str">
        <f aca="false">IF(N3459&lt;&gt;"","",M3459)</f>
        <v/>
      </c>
      <c r="P3459" s="82" t="str">
        <f aca="false">IF(A3459="Composição",B3459,"")</f>
        <v/>
      </c>
      <c r="Q3459" s="81" t="str">
        <f aca="false">IF(P3459&lt;&gt;"",SUMIF(L3459:L3459,L3459,N3459:N3459),"")</f>
        <v/>
      </c>
      <c r="R3459" s="81" t="str">
        <f aca="false">IF(P3459&lt;&gt;"",SUMIF(L3459:L3459,L3459,O3459:O3459),"")</f>
        <v/>
      </c>
    </row>
    <row r="3460" customFormat="false" ht="25.5" hidden="false" customHeight="true" outlineLevel="0" collapsed="false">
      <c r="A3460" s="86" t="s">
        <v>663</v>
      </c>
      <c r="B3460" s="87" t="s">
        <v>1506</v>
      </c>
      <c r="C3460" s="86" t="s">
        <v>664</v>
      </c>
      <c r="D3460" s="86" t="s">
        <v>1507</v>
      </c>
      <c r="E3460" s="86" t="s">
        <v>691</v>
      </c>
      <c r="F3460" s="86"/>
      <c r="G3460" s="88" t="s">
        <v>672</v>
      </c>
      <c r="H3460" s="89" t="n">
        <v>1</v>
      </c>
      <c r="I3460" s="90" t="n">
        <f aca="false">SUMIF(L:L,$L3460,M:M)</f>
        <v>24.85</v>
      </c>
      <c r="J3460" s="90" t="n">
        <f aca="false">TRUNC(H3460*I3460,2)</f>
        <v>24.85</v>
      </c>
      <c r="L3460" s="63" t="n">
        <f aca="false">IF(AND(A3461&lt;&gt;"",A3460=""),L3459+1,L3459)</f>
        <v>346</v>
      </c>
      <c r="M3460" s="80" t="str">
        <f aca="false">IF(OR(A3460="Insumo",A3460="Composição Auxiliar"),J3460,"")</f>
        <v/>
      </c>
      <c r="N3460" s="81" t="str">
        <f aca="false">IF(E3460="Mão de Obra",J3460,"")</f>
        <v/>
      </c>
      <c r="O3460" s="81" t="str">
        <f aca="false">IF(N3460&lt;&gt;"","",M3460)</f>
        <v/>
      </c>
      <c r="P3460" s="82" t="str">
        <f aca="false">IF(A3460="Composição",B3460,"")</f>
        <v> 73432 </v>
      </c>
      <c r="Q3460" s="81" t="n">
        <f aca="false">IF(P3460&lt;&gt;"",SUMIF(L3460:L3460,L3460,N3460:N3460),"")</f>
        <v>0</v>
      </c>
      <c r="R3460" s="81" t="n">
        <f aca="false">IF(P3460&lt;&gt;"",SUMIF(L3460:L3460,L3460,O3460:O3460),"")</f>
        <v>0</v>
      </c>
    </row>
    <row r="3461" customFormat="false" ht="25.5" hidden="false" customHeight="true" outlineLevel="0" collapsed="false">
      <c r="A3461" s="91" t="s">
        <v>668</v>
      </c>
      <c r="B3461" s="92" t="s">
        <v>1787</v>
      </c>
      <c r="C3461" s="91" t="s">
        <v>664</v>
      </c>
      <c r="D3461" s="91" t="s">
        <v>1788</v>
      </c>
      <c r="E3461" s="91" t="s">
        <v>671</v>
      </c>
      <c r="F3461" s="91"/>
      <c r="G3461" s="93" t="s">
        <v>672</v>
      </c>
      <c r="H3461" s="94" t="n">
        <v>1</v>
      </c>
      <c r="I3461" s="95" t="n">
        <f aca="false">SUMIFS(J:J,A:A,"Composição",B:B,$B3461)</f>
        <v>20.53</v>
      </c>
      <c r="J3461" s="95" t="n">
        <f aca="false">TRUNC(H3461*I3461,2)</f>
        <v>20.53</v>
      </c>
      <c r="L3461" s="63" t="n">
        <f aca="false">IF(AND(A3462&lt;&gt;"",A3461=""),L3460+1,L3460)</f>
        <v>346</v>
      </c>
      <c r="M3461" s="80" t="n">
        <f aca="false">IF(OR(A3461="Insumo",A3461="Composição Auxiliar"),J3461,"")</f>
        <v>20.53</v>
      </c>
      <c r="N3461" s="81" t="str">
        <f aca="false">IF(E3461="Mão de Obra",J3461,"")</f>
        <v/>
      </c>
      <c r="O3461" s="81" t="n">
        <f aca="false">IF(N3461&lt;&gt;"","",M3461)</f>
        <v>20.53</v>
      </c>
      <c r="P3461" s="82" t="str">
        <f aca="false">IF(A3461="Composição",B3461,"")</f>
        <v/>
      </c>
      <c r="Q3461" s="81" t="str">
        <f aca="false">IF(P3461&lt;&gt;"",SUMIF(L3461:L3461,L3461,N3461:N3461),"")</f>
        <v/>
      </c>
      <c r="R3461" s="81" t="str">
        <f aca="false">IF(P3461&lt;&gt;"",SUMIF(L3461:L3461,L3461,O3461:O3461),"")</f>
        <v/>
      </c>
    </row>
    <row r="3462" customFormat="false" ht="14.25" hidden="false" customHeight="false" outlineLevel="0" collapsed="false">
      <c r="A3462" s="96" t="s">
        <v>679</v>
      </c>
      <c r="B3462" s="97" t="s">
        <v>1925</v>
      </c>
      <c r="C3462" s="96" t="str">
        <f aca="false">VLOOKUP(B3462,INSUMOS!$A:$I,2,0)</f>
        <v>SINAPI</v>
      </c>
      <c r="D3462" s="96" t="str">
        <f aca="false">VLOOKUP(B3462,INSUMOS!$A:$I,3,0)</f>
        <v>OLEO DIESEL COMBUSTIVEL COMUM</v>
      </c>
      <c r="E3462" s="98" t="str">
        <f aca="false">VLOOKUP(B3462,INSUMOS!$A:$I,4,0)</f>
        <v>Material</v>
      </c>
      <c r="F3462" s="98"/>
      <c r="G3462" s="99" t="str">
        <f aca="false">VLOOKUP(B3462,INSUMOS!$A:$I,5,0)</f>
        <v>L</v>
      </c>
      <c r="H3462" s="100" t="n">
        <v>0.45</v>
      </c>
      <c r="I3462" s="101" t="n">
        <f aca="false">VLOOKUP(B3462,INSUMOS!$A:$I,8,0)</f>
        <v>5.02</v>
      </c>
      <c r="J3462" s="101" t="n">
        <f aca="false">TRUNC(H3462*I3462,2)</f>
        <v>2.25</v>
      </c>
      <c r="L3462" s="63" t="n">
        <f aca="false">IF(AND(A3463&lt;&gt;"",A3462=""),L3461+1,L3461)</f>
        <v>346</v>
      </c>
      <c r="M3462" s="80" t="n">
        <f aca="false">IF(OR(A3462="Insumo",A3462="Composição Auxiliar"),J3462,"")</f>
        <v>2.25</v>
      </c>
      <c r="N3462" s="81" t="str">
        <f aca="false">IF(E3462="Mão de Obra",J3462,"")</f>
        <v/>
      </c>
      <c r="O3462" s="81" t="n">
        <f aca="false">IF(N3462&lt;&gt;"","",M3462)</f>
        <v>2.25</v>
      </c>
      <c r="P3462" s="82" t="str">
        <f aca="false">IF(A3462="Composição",B3462,"")</f>
        <v/>
      </c>
      <c r="Q3462" s="81" t="str">
        <f aca="false">IF(P3462&lt;&gt;"",SUMIF(L3462:L3462,L3462,N3462:N3462),"")</f>
        <v/>
      </c>
      <c r="R3462" s="81" t="str">
        <f aca="false">IF(P3462&lt;&gt;"",SUMIF(L3462:L3462,L3462,O3462:O3462),"")</f>
        <v/>
      </c>
    </row>
    <row r="3463" customFormat="false" ht="25.5" hidden="false" customHeight="false" outlineLevel="0" collapsed="false">
      <c r="A3463" s="96" t="s">
        <v>679</v>
      </c>
      <c r="B3463" s="97" t="s">
        <v>1959</v>
      </c>
      <c r="C3463" s="96" t="str">
        <f aca="false">VLOOKUP(B3463,INSUMOS!$A:$I,2,0)</f>
        <v>SINAPI</v>
      </c>
      <c r="D3463" s="96" t="str">
        <f aca="false">VLOOKUP(B3463,INSUMOS!$A:$I,3,0)</f>
        <v>BETONEIRA CAPACIDADE NOMINAL 400 L, CAPACIDADE DE MISTURA 310 L, MOTOR A DIESEL POTENCIA 5 CV, SEM CARREGADOR</v>
      </c>
      <c r="E3463" s="98" t="str">
        <f aca="false">VLOOKUP(B3463,INSUMOS!$A:$I,4,0)</f>
        <v>Equipamento</v>
      </c>
      <c r="F3463" s="98"/>
      <c r="G3463" s="99" t="str">
        <f aca="false">VLOOKUP(B3463,INSUMOS!$A:$I,5,0)</f>
        <v>UN</v>
      </c>
      <c r="H3463" s="100" t="n">
        <v>0.000334</v>
      </c>
      <c r="I3463" s="101" t="n">
        <f aca="false">VLOOKUP(B3463,INSUMOS!$A:$I,8,0)</f>
        <v>6198.07</v>
      </c>
      <c r="J3463" s="101" t="n">
        <f aca="false">TRUNC(H3463*I3463,2)</f>
        <v>2.07</v>
      </c>
      <c r="L3463" s="63" t="n">
        <f aca="false">IF(AND(A3464&lt;&gt;"",A3463=""),L3462+1,L3462)</f>
        <v>346</v>
      </c>
      <c r="M3463" s="80" t="n">
        <f aca="false">IF(OR(A3463="Insumo",A3463="Composição Auxiliar"),J3463,"")</f>
        <v>2.07</v>
      </c>
      <c r="N3463" s="81" t="str">
        <f aca="false">IF(E3463="Mão de Obra",J3463,"")</f>
        <v/>
      </c>
      <c r="O3463" s="81" t="n">
        <f aca="false">IF(N3463&lt;&gt;"","",M3463)</f>
        <v>2.07</v>
      </c>
      <c r="P3463" s="82" t="str">
        <f aca="false">IF(A3463="Composição",B3463,"")</f>
        <v/>
      </c>
      <c r="Q3463" s="81" t="str">
        <f aca="false">IF(P3463&lt;&gt;"",SUMIF(L3463:L3463,L3463,N3463:N3463),"")</f>
        <v/>
      </c>
      <c r="R3463" s="81" t="str">
        <f aca="false">IF(P3463&lt;&gt;"",SUMIF(L3463:L3463,L3463,O3463:O3463),"")</f>
        <v/>
      </c>
    </row>
    <row r="3464" customFormat="false" ht="14.25" hidden="false" customHeight="false" outlineLevel="0" collapsed="false">
      <c r="A3464" s="102"/>
      <c r="B3464" s="102"/>
      <c r="C3464" s="102"/>
      <c r="D3464" s="102"/>
      <c r="E3464" s="102"/>
      <c r="F3464" s="103"/>
      <c r="G3464" s="102"/>
      <c r="H3464" s="103"/>
      <c r="I3464" s="102"/>
      <c r="J3464" s="103"/>
      <c r="L3464" s="63" t="n">
        <f aca="false">IF(AND(A3465&lt;&gt;"",A3464=""),L3463+1,L3463)</f>
        <v>346</v>
      </c>
      <c r="M3464" s="80" t="str">
        <f aca="false">IF(OR(A3464="Insumo",A3464="Composição Auxiliar"),J3464,"")</f>
        <v/>
      </c>
      <c r="N3464" s="81" t="str">
        <f aca="false">IF(E3464="Mão de Obra",J3464,"")</f>
        <v/>
      </c>
      <c r="O3464" s="81" t="str">
        <f aca="false">IF(N3464&lt;&gt;"","",M3464)</f>
        <v/>
      </c>
      <c r="P3464" s="82" t="str">
        <f aca="false">IF(A3464="Composição",B3464,"")</f>
        <v/>
      </c>
      <c r="Q3464" s="81" t="str">
        <f aca="false">IF(P3464&lt;&gt;"",SUMIF(L3464:L3464,L3464,N3464:N3464),"")</f>
        <v/>
      </c>
      <c r="R3464" s="81" t="str">
        <f aca="false">IF(P3464&lt;&gt;"",SUMIF(L3464:L3464,L3464,O3464:O3464),"")</f>
        <v/>
      </c>
    </row>
    <row r="3465" customFormat="false" ht="15" hidden="false" customHeight="false" outlineLevel="0" collapsed="false">
      <c r="A3465" s="102"/>
      <c r="B3465" s="102"/>
      <c r="C3465" s="102"/>
      <c r="D3465" s="102"/>
      <c r="E3465" s="102"/>
      <c r="F3465" s="103"/>
      <c r="G3465" s="102"/>
      <c r="H3465" s="104"/>
      <c r="I3465" s="104"/>
      <c r="J3465" s="103"/>
      <c r="L3465" s="63" t="n">
        <f aca="false">IF(AND(A3466&lt;&gt;"",A3465=""),L3464+1,L3464)</f>
        <v>346</v>
      </c>
      <c r="M3465" s="80" t="str">
        <f aca="false">IF(OR(A3465="Insumo",A3465="Composição Auxiliar"),J3465,"")</f>
        <v/>
      </c>
      <c r="N3465" s="81" t="str">
        <f aca="false">IF(E3465="Mão de Obra",J3465,"")</f>
        <v/>
      </c>
      <c r="O3465" s="81" t="str">
        <f aca="false">IF(N3465&lt;&gt;"","",M3465)</f>
        <v/>
      </c>
      <c r="P3465" s="82" t="str">
        <f aca="false">IF(A3465="Composição",B3465,"")</f>
        <v/>
      </c>
      <c r="Q3465" s="81" t="str">
        <f aca="false">IF(P3465&lt;&gt;"",SUMIF(L3465:L3465,L3465,N3465:N3465),"")</f>
        <v/>
      </c>
      <c r="R3465" s="81" t="str">
        <f aca="false">IF(P3465&lt;&gt;"",SUMIF(L3465:L3465,L3465,O3465:O3465),"")</f>
        <v/>
      </c>
    </row>
    <row r="3466" customFormat="false" ht="15" hidden="false" customHeight="false" outlineLevel="0" collapsed="false">
      <c r="A3466" s="108"/>
      <c r="B3466" s="108"/>
      <c r="C3466" s="108"/>
      <c r="D3466" s="108"/>
      <c r="E3466" s="108"/>
      <c r="F3466" s="108"/>
      <c r="G3466" s="108"/>
      <c r="H3466" s="108"/>
      <c r="I3466" s="108"/>
      <c r="J3466" s="108"/>
      <c r="L3466" s="63" t="n">
        <f aca="false">IF(AND(A3467&lt;&gt;"",A3466=""),L3465+1,L3465)</f>
        <v>346</v>
      </c>
      <c r="M3466" s="80" t="str">
        <f aca="false">IF(OR(A3466="Insumo",A3466="Composição Auxiliar"),J3466,"")</f>
        <v/>
      </c>
      <c r="N3466" s="81" t="str">
        <f aca="false">IF(E3466="Mão de Obra",J3466,"")</f>
        <v/>
      </c>
      <c r="O3466" s="81" t="str">
        <f aca="false">IF(N3466&lt;&gt;"","",M3466)</f>
        <v/>
      </c>
      <c r="P3466" s="82" t="str">
        <f aca="false">IF(A3466="Composição",B3466,"")</f>
        <v/>
      </c>
      <c r="Q3466" s="81" t="str">
        <f aca="false">IF(P3466&lt;&gt;"",SUMIF(L3466:L3466,L3466,N3466:N3466),"")</f>
        <v/>
      </c>
      <c r="R3466" s="81" t="str">
        <f aca="false">IF(P3466&lt;&gt;"",SUMIF(L3466:L3466,L3466,O3466:O3466),"")</f>
        <v/>
      </c>
    </row>
    <row r="3467" customFormat="false" ht="15" hidden="false" customHeight="true" outlineLevel="0" collapsed="false">
      <c r="A3467" s="83"/>
      <c r="B3467" s="84" t="s">
        <v>655</v>
      </c>
      <c r="C3467" s="83" t="s">
        <v>656</v>
      </c>
      <c r="D3467" s="83" t="s">
        <v>657</v>
      </c>
      <c r="E3467" s="83" t="s">
        <v>658</v>
      </c>
      <c r="F3467" s="83"/>
      <c r="G3467" s="85" t="s">
        <v>659</v>
      </c>
      <c r="H3467" s="84" t="s">
        <v>660</v>
      </c>
      <c r="I3467" s="84" t="s">
        <v>661</v>
      </c>
      <c r="J3467" s="84" t="s">
        <v>662</v>
      </c>
      <c r="L3467" s="63" t="n">
        <f aca="false">IF(AND(A3468&lt;&gt;"",A3467=""),L3466+1,L3466)</f>
        <v>347</v>
      </c>
      <c r="M3467" s="80" t="str">
        <f aca="false">IF(OR(A3467="Insumo",A3467="Composição Auxiliar"),J3467,"")</f>
        <v/>
      </c>
      <c r="N3467" s="81" t="str">
        <f aca="false">IF(E3467="Mão de Obra",J3467,"")</f>
        <v/>
      </c>
      <c r="O3467" s="81" t="str">
        <f aca="false">IF(N3467&lt;&gt;"","",M3467)</f>
        <v/>
      </c>
      <c r="P3467" s="82" t="str">
        <f aca="false">IF(A3467="Composição",B3467,"")</f>
        <v/>
      </c>
      <c r="Q3467" s="81" t="str">
        <f aca="false">IF(P3467&lt;&gt;"",SUMIF(L3467:L3467,L3467,N3467:N3467),"")</f>
        <v/>
      </c>
      <c r="R3467" s="81" t="str">
        <f aca="false">IF(P3467&lt;&gt;"",SUMIF(L3467:L3467,L3467,O3467:O3467),"")</f>
        <v/>
      </c>
    </row>
    <row r="3468" customFormat="false" ht="25.5" hidden="false" customHeight="true" outlineLevel="0" collapsed="false">
      <c r="A3468" s="86" t="s">
        <v>663</v>
      </c>
      <c r="B3468" s="87" t="s">
        <v>895</v>
      </c>
      <c r="C3468" s="86" t="s">
        <v>664</v>
      </c>
      <c r="D3468" s="86" t="s">
        <v>896</v>
      </c>
      <c r="E3468" s="86" t="s">
        <v>691</v>
      </c>
      <c r="F3468" s="86"/>
      <c r="G3468" s="88" t="s">
        <v>699</v>
      </c>
      <c r="H3468" s="89" t="n">
        <v>1</v>
      </c>
      <c r="I3468" s="90" t="n">
        <f aca="false">SUMIF(L:L,$L3468,M:M)</f>
        <v>27.05</v>
      </c>
      <c r="J3468" s="90" t="n">
        <f aca="false">TRUNC(H3468*I3468,2)</f>
        <v>27.05</v>
      </c>
      <c r="L3468" s="63" t="n">
        <f aca="false">IF(AND(A3469&lt;&gt;"",A3468=""),L3467+1,L3467)</f>
        <v>347</v>
      </c>
      <c r="M3468" s="80" t="str">
        <f aca="false">IF(OR(A3468="Insumo",A3468="Composição Auxiliar"),J3468,"")</f>
        <v/>
      </c>
      <c r="N3468" s="81" t="str">
        <f aca="false">IF(E3468="Mão de Obra",J3468,"")</f>
        <v/>
      </c>
      <c r="O3468" s="81" t="str">
        <f aca="false">IF(N3468&lt;&gt;"","",M3468)</f>
        <v/>
      </c>
      <c r="P3468" s="82" t="str">
        <f aca="false">IF(A3468="Composição",B3468,"")</f>
        <v> 91534 </v>
      </c>
      <c r="Q3468" s="81" t="n">
        <f aca="false">IF(P3468&lt;&gt;"",SUMIF(L3468:L3468,L3468,N3468:N3468),"")</f>
        <v>0</v>
      </c>
      <c r="R3468" s="81" t="n">
        <f aca="false">IF(P3468&lt;&gt;"",SUMIF(L3468:L3468,L3468,O3468:O3468),"")</f>
        <v>0</v>
      </c>
    </row>
    <row r="3469" customFormat="false" ht="25.5" hidden="false" customHeight="true" outlineLevel="0" collapsed="false">
      <c r="A3469" s="91" t="s">
        <v>668</v>
      </c>
      <c r="B3469" s="92" t="s">
        <v>1960</v>
      </c>
      <c r="C3469" s="91" t="s">
        <v>664</v>
      </c>
      <c r="D3469" s="91" t="s">
        <v>1961</v>
      </c>
      <c r="E3469" s="91" t="s">
        <v>671</v>
      </c>
      <c r="F3469" s="91"/>
      <c r="G3469" s="93" t="s">
        <v>672</v>
      </c>
      <c r="H3469" s="94" t="n">
        <v>1</v>
      </c>
      <c r="I3469" s="95" t="n">
        <f aca="false">SUMIFS(J:J,A:A,"Composição",B:B,$B3469)</f>
        <v>26.09</v>
      </c>
      <c r="J3469" s="95" t="n">
        <f aca="false">TRUNC(H3469*I3469,2)</f>
        <v>26.09</v>
      </c>
      <c r="L3469" s="63" t="n">
        <f aca="false">IF(AND(A3470&lt;&gt;"",A3469=""),L3468+1,L3468)</f>
        <v>347</v>
      </c>
      <c r="M3469" s="80" t="n">
        <f aca="false">IF(OR(A3469="Insumo",A3469="Composição Auxiliar"),J3469,"")</f>
        <v>26.09</v>
      </c>
      <c r="N3469" s="81" t="str">
        <f aca="false">IF(E3469="Mão de Obra",J3469,"")</f>
        <v/>
      </c>
      <c r="O3469" s="81" t="n">
        <f aca="false">IF(N3469&lt;&gt;"","",M3469)</f>
        <v>26.09</v>
      </c>
      <c r="P3469" s="82" t="str">
        <f aca="false">IF(A3469="Composição",B3469,"")</f>
        <v/>
      </c>
      <c r="Q3469" s="81" t="str">
        <f aca="false">IF(P3469&lt;&gt;"",SUMIF(L3469:L3469,L3469,N3469:N3469),"")</f>
        <v/>
      </c>
      <c r="R3469" s="81" t="str">
        <f aca="false">IF(P3469&lt;&gt;"",SUMIF(L3469:L3469,L3469,O3469:O3469),"")</f>
        <v/>
      </c>
    </row>
    <row r="3470" customFormat="false" ht="25.5" hidden="false" customHeight="true" outlineLevel="0" collapsed="false">
      <c r="A3470" s="91" t="s">
        <v>668</v>
      </c>
      <c r="B3470" s="92" t="s">
        <v>1962</v>
      </c>
      <c r="C3470" s="91" t="s">
        <v>664</v>
      </c>
      <c r="D3470" s="91" t="s">
        <v>1963</v>
      </c>
      <c r="E3470" s="91" t="s">
        <v>691</v>
      </c>
      <c r="F3470" s="91"/>
      <c r="G3470" s="93" t="s">
        <v>672</v>
      </c>
      <c r="H3470" s="94" t="n">
        <v>1</v>
      </c>
      <c r="I3470" s="95" t="n">
        <f aca="false">SUMIFS(J:J,A:A,"Composição",B:B,$B3470)</f>
        <v>0.85</v>
      </c>
      <c r="J3470" s="95" t="n">
        <f aca="false">TRUNC(H3470*I3470,2)</f>
        <v>0.85</v>
      </c>
      <c r="L3470" s="63" t="n">
        <f aca="false">IF(AND(A3471&lt;&gt;"",A3470=""),L3469+1,L3469)</f>
        <v>347</v>
      </c>
      <c r="M3470" s="80" t="n">
        <f aca="false">IF(OR(A3470="Insumo",A3470="Composição Auxiliar"),J3470,"")</f>
        <v>0.85</v>
      </c>
      <c r="N3470" s="81" t="str">
        <f aca="false">IF(E3470="Mão de Obra",J3470,"")</f>
        <v/>
      </c>
      <c r="O3470" s="81" t="n">
        <f aca="false">IF(N3470&lt;&gt;"","",M3470)</f>
        <v>0.85</v>
      </c>
      <c r="P3470" s="82" t="str">
        <f aca="false">IF(A3470="Composição",B3470,"")</f>
        <v/>
      </c>
      <c r="Q3470" s="81" t="str">
        <f aca="false">IF(P3470&lt;&gt;"",SUMIF(L3470:L3470,L3470,N3470:N3470),"")</f>
        <v/>
      </c>
      <c r="R3470" s="81" t="str">
        <f aca="false">IF(P3470&lt;&gt;"",SUMIF(L3470:L3470,L3470,O3470:O3470),"")</f>
        <v/>
      </c>
    </row>
    <row r="3471" customFormat="false" ht="25.5" hidden="false" customHeight="true" outlineLevel="0" collapsed="false">
      <c r="A3471" s="91" t="s">
        <v>668</v>
      </c>
      <c r="B3471" s="92" t="s">
        <v>1964</v>
      </c>
      <c r="C3471" s="91" t="s">
        <v>664</v>
      </c>
      <c r="D3471" s="91" t="s">
        <v>1965</v>
      </c>
      <c r="E3471" s="91" t="s">
        <v>691</v>
      </c>
      <c r="F3471" s="91"/>
      <c r="G3471" s="93" t="s">
        <v>672</v>
      </c>
      <c r="H3471" s="94" t="n">
        <v>1</v>
      </c>
      <c r="I3471" s="95" t="n">
        <f aca="false">SUMIFS(J:J,A:A,"Composição",B:B,$B3471)</f>
        <v>0.11</v>
      </c>
      <c r="J3471" s="95" t="n">
        <f aca="false">TRUNC(H3471*I3471,2)</f>
        <v>0.11</v>
      </c>
      <c r="L3471" s="63" t="n">
        <f aca="false">IF(AND(A3472&lt;&gt;"",A3471=""),L3470+1,L3470)</f>
        <v>347</v>
      </c>
      <c r="M3471" s="80" t="n">
        <f aca="false">IF(OR(A3471="Insumo",A3471="Composição Auxiliar"),J3471,"")</f>
        <v>0.11</v>
      </c>
      <c r="N3471" s="81" t="str">
        <f aca="false">IF(E3471="Mão de Obra",J3471,"")</f>
        <v/>
      </c>
      <c r="O3471" s="81" t="n">
        <f aca="false">IF(N3471&lt;&gt;"","",M3471)</f>
        <v>0.11</v>
      </c>
      <c r="P3471" s="82" t="str">
        <f aca="false">IF(A3471="Composição",B3471,"")</f>
        <v/>
      </c>
      <c r="Q3471" s="81" t="str">
        <f aca="false">IF(P3471&lt;&gt;"",SUMIF(L3471:L3471,L3471,N3471:N3471),"")</f>
        <v/>
      </c>
      <c r="R3471" s="81" t="str">
        <f aca="false">IF(P3471&lt;&gt;"",SUMIF(L3471:L3471,L3471,O3471:O3471),"")</f>
        <v/>
      </c>
    </row>
    <row r="3472" customFormat="false" ht="14.25" hidden="false" customHeight="false" outlineLevel="0" collapsed="false">
      <c r="A3472" s="102"/>
      <c r="B3472" s="102"/>
      <c r="C3472" s="102"/>
      <c r="D3472" s="102"/>
      <c r="E3472" s="102"/>
      <c r="F3472" s="103"/>
      <c r="G3472" s="102"/>
      <c r="H3472" s="103"/>
      <c r="I3472" s="102"/>
      <c r="J3472" s="103"/>
      <c r="L3472" s="63" t="n">
        <f aca="false">IF(AND(A3473&lt;&gt;"",A3472=""),L3471+1,L3471)</f>
        <v>347</v>
      </c>
      <c r="M3472" s="80" t="str">
        <f aca="false">IF(OR(A3472="Insumo",A3472="Composição Auxiliar"),J3472,"")</f>
        <v/>
      </c>
      <c r="N3472" s="81" t="str">
        <f aca="false">IF(E3472="Mão de Obra",J3472,"")</f>
        <v/>
      </c>
      <c r="O3472" s="81" t="str">
        <f aca="false">IF(N3472&lt;&gt;"","",M3472)</f>
        <v/>
      </c>
      <c r="P3472" s="82" t="str">
        <f aca="false">IF(A3472="Composição",B3472,"")</f>
        <v/>
      </c>
      <c r="Q3472" s="81" t="str">
        <f aca="false">IF(P3472&lt;&gt;"",SUMIF(L3472:L3472,L3472,N3472:N3472),"")</f>
        <v/>
      </c>
      <c r="R3472" s="81" t="str">
        <f aca="false">IF(P3472&lt;&gt;"",SUMIF(L3472:L3472,L3472,O3472:O3472),"")</f>
        <v/>
      </c>
    </row>
    <row r="3473" customFormat="false" ht="15" hidden="false" customHeight="false" outlineLevel="0" collapsed="false">
      <c r="A3473" s="102"/>
      <c r="B3473" s="102"/>
      <c r="C3473" s="102"/>
      <c r="D3473" s="102"/>
      <c r="E3473" s="102"/>
      <c r="F3473" s="103"/>
      <c r="G3473" s="102"/>
      <c r="H3473" s="104"/>
      <c r="I3473" s="104"/>
      <c r="J3473" s="103"/>
      <c r="L3473" s="63" t="n">
        <f aca="false">IF(AND(A3474&lt;&gt;"",A3473=""),L3472+1,L3472)</f>
        <v>347</v>
      </c>
      <c r="M3473" s="80" t="str">
        <f aca="false">IF(OR(A3473="Insumo",A3473="Composição Auxiliar"),J3473,"")</f>
        <v/>
      </c>
      <c r="N3473" s="81" t="str">
        <f aca="false">IF(E3473="Mão de Obra",J3473,"")</f>
        <v/>
      </c>
      <c r="O3473" s="81" t="str">
        <f aca="false">IF(N3473&lt;&gt;"","",M3473)</f>
        <v/>
      </c>
      <c r="P3473" s="82" t="str">
        <f aca="false">IF(A3473="Composição",B3473,"")</f>
        <v/>
      </c>
      <c r="Q3473" s="81" t="str">
        <f aca="false">IF(P3473&lt;&gt;"",SUMIF(L3473:L3473,L3473,N3473:N3473),"")</f>
        <v/>
      </c>
      <c r="R3473" s="81" t="str">
        <f aca="false">IF(P3473&lt;&gt;"",SUMIF(L3473:L3473,L3473,O3473:O3473),"")</f>
        <v/>
      </c>
    </row>
    <row r="3474" customFormat="false" ht="15" hidden="false" customHeight="false" outlineLevel="0" collapsed="false">
      <c r="A3474" s="108"/>
      <c r="B3474" s="108"/>
      <c r="C3474" s="108"/>
      <c r="D3474" s="108"/>
      <c r="E3474" s="108"/>
      <c r="F3474" s="108"/>
      <c r="G3474" s="108"/>
      <c r="H3474" s="108"/>
      <c r="I3474" s="108"/>
      <c r="J3474" s="108"/>
      <c r="L3474" s="63" t="n">
        <f aca="false">IF(AND(A3475&lt;&gt;"",A3474=""),L3473+1,L3473)</f>
        <v>347</v>
      </c>
      <c r="M3474" s="80" t="str">
        <f aca="false">IF(OR(A3474="Insumo",A3474="Composição Auxiliar"),J3474,"")</f>
        <v/>
      </c>
      <c r="N3474" s="81" t="str">
        <f aca="false">IF(E3474="Mão de Obra",J3474,"")</f>
        <v/>
      </c>
      <c r="O3474" s="81" t="str">
        <f aca="false">IF(N3474&lt;&gt;"","",M3474)</f>
        <v/>
      </c>
      <c r="P3474" s="82" t="str">
        <f aca="false">IF(A3474="Composição",B3474,"")</f>
        <v/>
      </c>
      <c r="Q3474" s="81" t="str">
        <f aca="false">IF(P3474&lt;&gt;"",SUMIF(L3474:L3474,L3474,N3474:N3474),"")</f>
        <v/>
      </c>
      <c r="R3474" s="81" t="str">
        <f aca="false">IF(P3474&lt;&gt;"",SUMIF(L3474:L3474,L3474,O3474:O3474),"")</f>
        <v/>
      </c>
    </row>
    <row r="3475" customFormat="false" ht="15" hidden="false" customHeight="true" outlineLevel="0" collapsed="false">
      <c r="A3475" s="83"/>
      <c r="B3475" s="84" t="s">
        <v>655</v>
      </c>
      <c r="C3475" s="83" t="s">
        <v>656</v>
      </c>
      <c r="D3475" s="83" t="s">
        <v>657</v>
      </c>
      <c r="E3475" s="83" t="s">
        <v>658</v>
      </c>
      <c r="F3475" s="83"/>
      <c r="G3475" s="85" t="s">
        <v>659</v>
      </c>
      <c r="H3475" s="84" t="s">
        <v>660</v>
      </c>
      <c r="I3475" s="84" t="s">
        <v>661</v>
      </c>
      <c r="J3475" s="84" t="s">
        <v>662</v>
      </c>
      <c r="L3475" s="63" t="n">
        <f aca="false">IF(AND(A3476&lt;&gt;"",A3475=""),L3474+1,L3474)</f>
        <v>348</v>
      </c>
      <c r="M3475" s="80" t="str">
        <f aca="false">IF(OR(A3475="Insumo",A3475="Composição Auxiliar"),J3475,"")</f>
        <v/>
      </c>
      <c r="N3475" s="81" t="str">
        <f aca="false">IF(E3475="Mão de Obra",J3475,"")</f>
        <v/>
      </c>
      <c r="O3475" s="81" t="str">
        <f aca="false">IF(N3475&lt;&gt;"","",M3475)</f>
        <v/>
      </c>
      <c r="P3475" s="82" t="str">
        <f aca="false">IF(A3475="Composição",B3475,"")</f>
        <v/>
      </c>
      <c r="Q3475" s="81" t="str">
        <f aca="false">IF(P3475&lt;&gt;"",SUMIF(L3475:L3475,L3475,N3475:N3475),"")</f>
        <v/>
      </c>
      <c r="R3475" s="81" t="str">
        <f aca="false">IF(P3475&lt;&gt;"",SUMIF(L3475:L3475,L3475,O3475:O3475),"")</f>
        <v/>
      </c>
    </row>
    <row r="3476" customFormat="false" ht="25.5" hidden="false" customHeight="true" outlineLevel="0" collapsed="false">
      <c r="A3476" s="86" t="s">
        <v>663</v>
      </c>
      <c r="B3476" s="87" t="s">
        <v>901</v>
      </c>
      <c r="C3476" s="86" t="s">
        <v>664</v>
      </c>
      <c r="D3476" s="86" t="s">
        <v>902</v>
      </c>
      <c r="E3476" s="86" t="s">
        <v>691</v>
      </c>
      <c r="F3476" s="86"/>
      <c r="G3476" s="88" t="s">
        <v>692</v>
      </c>
      <c r="H3476" s="89" t="n">
        <v>1</v>
      </c>
      <c r="I3476" s="90" t="n">
        <f aca="false">SUMIF(L:L,$L3476,M:M)</f>
        <v>33.4</v>
      </c>
      <c r="J3476" s="90" t="n">
        <f aca="false">TRUNC(H3476*I3476,2)</f>
        <v>33.4</v>
      </c>
      <c r="L3476" s="63" t="n">
        <f aca="false">IF(AND(A3477&lt;&gt;"",A3476=""),L3475+1,L3475)</f>
        <v>348</v>
      </c>
      <c r="M3476" s="80" t="str">
        <f aca="false">IF(OR(A3476="Insumo",A3476="Composição Auxiliar"),J3476,"")</f>
        <v/>
      </c>
      <c r="N3476" s="81" t="str">
        <f aca="false">IF(E3476="Mão de Obra",J3476,"")</f>
        <v/>
      </c>
      <c r="O3476" s="81" t="str">
        <f aca="false">IF(N3476&lt;&gt;"","",M3476)</f>
        <v/>
      </c>
      <c r="P3476" s="82" t="str">
        <f aca="false">IF(A3476="Composição",B3476,"")</f>
        <v> 91533 </v>
      </c>
      <c r="Q3476" s="81" t="n">
        <f aca="false">IF(P3476&lt;&gt;"",SUMIF(L3476:L3476,L3476,N3476:N3476),"")</f>
        <v>0</v>
      </c>
      <c r="R3476" s="81" t="n">
        <f aca="false">IF(P3476&lt;&gt;"",SUMIF(L3476:L3476,L3476,O3476:O3476),"")</f>
        <v>0</v>
      </c>
    </row>
    <row r="3477" customFormat="false" ht="38.25" hidden="false" customHeight="true" outlineLevel="0" collapsed="false">
      <c r="A3477" s="91" t="s">
        <v>668</v>
      </c>
      <c r="B3477" s="92" t="s">
        <v>1966</v>
      </c>
      <c r="C3477" s="91" t="s">
        <v>664</v>
      </c>
      <c r="D3477" s="91" t="s">
        <v>1967</v>
      </c>
      <c r="E3477" s="91" t="s">
        <v>691</v>
      </c>
      <c r="F3477" s="91"/>
      <c r="G3477" s="93" t="s">
        <v>672</v>
      </c>
      <c r="H3477" s="94" t="n">
        <v>1</v>
      </c>
      <c r="I3477" s="95" t="n">
        <f aca="false">SUMIFS(J:J,A:A,"Composição",B:B,$B3477)</f>
        <v>5.28</v>
      </c>
      <c r="J3477" s="95" t="n">
        <f aca="false">TRUNC(H3477*I3477,2)</f>
        <v>5.28</v>
      </c>
      <c r="L3477" s="63" t="n">
        <f aca="false">IF(AND(A3478&lt;&gt;"",A3477=""),L3476+1,L3476)</f>
        <v>348</v>
      </c>
      <c r="M3477" s="80" t="n">
        <f aca="false">IF(OR(A3477="Insumo",A3477="Composição Auxiliar"),J3477,"")</f>
        <v>5.28</v>
      </c>
      <c r="N3477" s="81" t="str">
        <f aca="false">IF(E3477="Mão de Obra",J3477,"")</f>
        <v/>
      </c>
      <c r="O3477" s="81" t="n">
        <f aca="false">IF(N3477&lt;&gt;"","",M3477)</f>
        <v>5.28</v>
      </c>
      <c r="P3477" s="82" t="str">
        <f aca="false">IF(A3477="Composição",B3477,"")</f>
        <v/>
      </c>
      <c r="Q3477" s="81" t="str">
        <f aca="false">IF(P3477&lt;&gt;"",SUMIF(L3477:L3477,L3477,N3477:N3477),"")</f>
        <v/>
      </c>
      <c r="R3477" s="81" t="str">
        <f aca="false">IF(P3477&lt;&gt;"",SUMIF(L3477:L3477,L3477,O3477:O3477),"")</f>
        <v/>
      </c>
    </row>
    <row r="3478" customFormat="false" ht="25.5" hidden="false" customHeight="true" outlineLevel="0" collapsed="false">
      <c r="A3478" s="91" t="s">
        <v>668</v>
      </c>
      <c r="B3478" s="92" t="s">
        <v>1968</v>
      </c>
      <c r="C3478" s="91" t="s">
        <v>664</v>
      </c>
      <c r="D3478" s="91" t="s">
        <v>1969</v>
      </c>
      <c r="E3478" s="91" t="s">
        <v>691</v>
      </c>
      <c r="F3478" s="91"/>
      <c r="G3478" s="93" t="s">
        <v>672</v>
      </c>
      <c r="H3478" s="94" t="n">
        <v>1</v>
      </c>
      <c r="I3478" s="95" t="n">
        <f aca="false">SUMIFS(J:J,A:A,"Composição",B:B,$B3478)</f>
        <v>1.07</v>
      </c>
      <c r="J3478" s="95" t="n">
        <f aca="false">TRUNC(H3478*I3478,2)</f>
        <v>1.07</v>
      </c>
      <c r="L3478" s="63" t="n">
        <f aca="false">IF(AND(A3479&lt;&gt;"",A3478=""),L3477+1,L3477)</f>
        <v>348</v>
      </c>
      <c r="M3478" s="80" t="n">
        <f aca="false">IF(OR(A3478="Insumo",A3478="Composição Auxiliar"),J3478,"")</f>
        <v>1.07</v>
      </c>
      <c r="N3478" s="81" t="str">
        <f aca="false">IF(E3478="Mão de Obra",J3478,"")</f>
        <v/>
      </c>
      <c r="O3478" s="81" t="n">
        <f aca="false">IF(N3478&lt;&gt;"","",M3478)</f>
        <v>1.07</v>
      </c>
      <c r="P3478" s="82" t="str">
        <f aca="false">IF(A3478="Composição",B3478,"")</f>
        <v/>
      </c>
      <c r="Q3478" s="81" t="str">
        <f aca="false">IF(P3478&lt;&gt;"",SUMIF(L3478:L3478,L3478,N3478:N3478),"")</f>
        <v/>
      </c>
      <c r="R3478" s="81" t="str">
        <f aca="false">IF(P3478&lt;&gt;"",SUMIF(L3478:L3478,L3478,O3478:O3478),"")</f>
        <v/>
      </c>
    </row>
    <row r="3479" customFormat="false" ht="25.5" hidden="false" customHeight="true" outlineLevel="0" collapsed="false">
      <c r="A3479" s="91" t="s">
        <v>668</v>
      </c>
      <c r="B3479" s="92" t="s">
        <v>1960</v>
      </c>
      <c r="C3479" s="91" t="s">
        <v>664</v>
      </c>
      <c r="D3479" s="91" t="s">
        <v>1961</v>
      </c>
      <c r="E3479" s="91" t="s">
        <v>671</v>
      </c>
      <c r="F3479" s="91"/>
      <c r="G3479" s="93" t="s">
        <v>672</v>
      </c>
      <c r="H3479" s="94" t="n">
        <v>1</v>
      </c>
      <c r="I3479" s="95" t="n">
        <f aca="false">SUMIFS(J:J,A:A,"Composição",B:B,$B3479)</f>
        <v>26.09</v>
      </c>
      <c r="J3479" s="95" t="n">
        <f aca="false">TRUNC(H3479*I3479,2)</f>
        <v>26.09</v>
      </c>
      <c r="L3479" s="63" t="n">
        <f aca="false">IF(AND(A3480&lt;&gt;"",A3479=""),L3478+1,L3478)</f>
        <v>348</v>
      </c>
      <c r="M3479" s="80" t="n">
        <f aca="false">IF(OR(A3479="Insumo",A3479="Composição Auxiliar"),J3479,"")</f>
        <v>26.09</v>
      </c>
      <c r="N3479" s="81" t="str">
        <f aca="false">IF(E3479="Mão de Obra",J3479,"")</f>
        <v/>
      </c>
      <c r="O3479" s="81" t="n">
        <f aca="false">IF(N3479&lt;&gt;"","",M3479)</f>
        <v>26.09</v>
      </c>
      <c r="P3479" s="82" t="str">
        <f aca="false">IF(A3479="Composição",B3479,"")</f>
        <v/>
      </c>
      <c r="Q3479" s="81" t="str">
        <f aca="false">IF(P3479&lt;&gt;"",SUMIF(L3479:L3479,L3479,N3479:N3479),"")</f>
        <v/>
      </c>
      <c r="R3479" s="81" t="str">
        <f aca="false">IF(P3479&lt;&gt;"",SUMIF(L3479:L3479,L3479,O3479:O3479),"")</f>
        <v/>
      </c>
    </row>
    <row r="3480" customFormat="false" ht="25.5" hidden="false" customHeight="true" outlineLevel="0" collapsed="false">
      <c r="A3480" s="91" t="s">
        <v>668</v>
      </c>
      <c r="B3480" s="92" t="s">
        <v>1964</v>
      </c>
      <c r="C3480" s="91" t="s">
        <v>664</v>
      </c>
      <c r="D3480" s="91" t="s">
        <v>1965</v>
      </c>
      <c r="E3480" s="91" t="s">
        <v>691</v>
      </c>
      <c r="F3480" s="91"/>
      <c r="G3480" s="93" t="s">
        <v>672</v>
      </c>
      <c r="H3480" s="94" t="n">
        <v>1</v>
      </c>
      <c r="I3480" s="95" t="n">
        <f aca="false">SUMIFS(J:J,A:A,"Composição",B:B,$B3480)</f>
        <v>0.11</v>
      </c>
      <c r="J3480" s="95" t="n">
        <f aca="false">TRUNC(H3480*I3480,2)</f>
        <v>0.11</v>
      </c>
      <c r="L3480" s="63" t="n">
        <f aca="false">IF(AND(A3481&lt;&gt;"",A3480=""),L3479+1,L3479)</f>
        <v>348</v>
      </c>
      <c r="M3480" s="80" t="n">
        <f aca="false">IF(OR(A3480="Insumo",A3480="Composição Auxiliar"),J3480,"")</f>
        <v>0.11</v>
      </c>
      <c r="N3480" s="81" t="str">
        <f aca="false">IF(E3480="Mão de Obra",J3480,"")</f>
        <v/>
      </c>
      <c r="O3480" s="81" t="n">
        <f aca="false">IF(N3480&lt;&gt;"","",M3480)</f>
        <v>0.11</v>
      </c>
      <c r="P3480" s="82" t="str">
        <f aca="false">IF(A3480="Composição",B3480,"")</f>
        <v/>
      </c>
      <c r="Q3480" s="81" t="str">
        <f aca="false">IF(P3480&lt;&gt;"",SUMIF(L3480:L3480,L3480,N3480:N3480),"")</f>
        <v/>
      </c>
      <c r="R3480" s="81" t="str">
        <f aca="false">IF(P3480&lt;&gt;"",SUMIF(L3480:L3480,L3480,O3480:O3480),"")</f>
        <v/>
      </c>
    </row>
    <row r="3481" customFormat="false" ht="25.5" hidden="false" customHeight="true" outlineLevel="0" collapsed="false">
      <c r="A3481" s="91" t="s">
        <v>668</v>
      </c>
      <c r="B3481" s="92" t="s">
        <v>1962</v>
      </c>
      <c r="C3481" s="91" t="s">
        <v>664</v>
      </c>
      <c r="D3481" s="91" t="s">
        <v>1963</v>
      </c>
      <c r="E3481" s="91" t="s">
        <v>691</v>
      </c>
      <c r="F3481" s="91"/>
      <c r="G3481" s="93" t="s">
        <v>672</v>
      </c>
      <c r="H3481" s="94" t="n">
        <v>1</v>
      </c>
      <c r="I3481" s="95" t="n">
        <f aca="false">SUMIFS(J:J,A:A,"Composição",B:B,$B3481)</f>
        <v>0.85</v>
      </c>
      <c r="J3481" s="95" t="n">
        <f aca="false">TRUNC(H3481*I3481,2)</f>
        <v>0.85</v>
      </c>
      <c r="L3481" s="63" t="n">
        <f aca="false">IF(AND(A3482&lt;&gt;"",A3481=""),L3480+1,L3480)</f>
        <v>348</v>
      </c>
      <c r="M3481" s="80" t="n">
        <f aca="false">IF(OR(A3481="Insumo",A3481="Composição Auxiliar"),J3481,"")</f>
        <v>0.85</v>
      </c>
      <c r="N3481" s="81" t="str">
        <f aca="false">IF(E3481="Mão de Obra",J3481,"")</f>
        <v/>
      </c>
      <c r="O3481" s="81" t="n">
        <f aca="false">IF(N3481&lt;&gt;"","",M3481)</f>
        <v>0.85</v>
      </c>
      <c r="P3481" s="82" t="str">
        <f aca="false">IF(A3481="Composição",B3481,"")</f>
        <v/>
      </c>
      <c r="Q3481" s="81" t="str">
        <f aca="false">IF(P3481&lt;&gt;"",SUMIF(L3481:L3481,L3481,N3481:N3481),"")</f>
        <v/>
      </c>
      <c r="R3481" s="81" t="str">
        <f aca="false">IF(P3481&lt;&gt;"",SUMIF(L3481:L3481,L3481,O3481:O3481),"")</f>
        <v/>
      </c>
    </row>
    <row r="3482" customFormat="false" ht="14.25" hidden="false" customHeight="false" outlineLevel="0" collapsed="false">
      <c r="A3482" s="102"/>
      <c r="B3482" s="102"/>
      <c r="C3482" s="102"/>
      <c r="D3482" s="102"/>
      <c r="E3482" s="102"/>
      <c r="F3482" s="103"/>
      <c r="G3482" s="102"/>
      <c r="H3482" s="103"/>
      <c r="I3482" s="102"/>
      <c r="J3482" s="103"/>
      <c r="L3482" s="63" t="n">
        <f aca="false">IF(AND(A3483&lt;&gt;"",A3482=""),L3481+1,L3481)</f>
        <v>348</v>
      </c>
      <c r="M3482" s="80" t="str">
        <f aca="false">IF(OR(A3482="Insumo",A3482="Composição Auxiliar"),J3482,"")</f>
        <v/>
      </c>
      <c r="N3482" s="81" t="str">
        <f aca="false">IF(E3482="Mão de Obra",J3482,"")</f>
        <v/>
      </c>
      <c r="O3482" s="81" t="str">
        <f aca="false">IF(N3482&lt;&gt;"","",M3482)</f>
        <v/>
      </c>
      <c r="P3482" s="82" t="str">
        <f aca="false">IF(A3482="Composição",B3482,"")</f>
        <v/>
      </c>
      <c r="Q3482" s="81" t="str">
        <f aca="false">IF(P3482&lt;&gt;"",SUMIF(L3482:L3482,L3482,N3482:N3482),"")</f>
        <v/>
      </c>
      <c r="R3482" s="81" t="str">
        <f aca="false">IF(P3482&lt;&gt;"",SUMIF(L3482:L3482,L3482,O3482:O3482),"")</f>
        <v/>
      </c>
    </row>
    <row r="3483" customFormat="false" ht="15" hidden="false" customHeight="false" outlineLevel="0" collapsed="false">
      <c r="A3483" s="102"/>
      <c r="B3483" s="102"/>
      <c r="C3483" s="102"/>
      <c r="D3483" s="102"/>
      <c r="E3483" s="102"/>
      <c r="F3483" s="103"/>
      <c r="G3483" s="102"/>
      <c r="H3483" s="104"/>
      <c r="I3483" s="104"/>
      <c r="J3483" s="103"/>
      <c r="L3483" s="63" t="n">
        <f aca="false">IF(AND(A3484&lt;&gt;"",A3483=""),L3482+1,L3482)</f>
        <v>348</v>
      </c>
      <c r="M3483" s="80" t="str">
        <f aca="false">IF(OR(A3483="Insumo",A3483="Composição Auxiliar"),J3483,"")</f>
        <v/>
      </c>
      <c r="N3483" s="81" t="str">
        <f aca="false">IF(E3483="Mão de Obra",J3483,"")</f>
        <v/>
      </c>
      <c r="O3483" s="81" t="str">
        <f aca="false">IF(N3483&lt;&gt;"","",M3483)</f>
        <v/>
      </c>
      <c r="P3483" s="82" t="str">
        <f aca="false">IF(A3483="Composição",B3483,"")</f>
        <v/>
      </c>
      <c r="Q3483" s="81" t="str">
        <f aca="false">IF(P3483&lt;&gt;"",SUMIF(L3483:L3483,L3483,N3483:N3483),"")</f>
        <v/>
      </c>
      <c r="R3483" s="81" t="str">
        <f aca="false">IF(P3483&lt;&gt;"",SUMIF(L3483:L3483,L3483,O3483:O3483),"")</f>
        <v/>
      </c>
    </row>
    <row r="3484" customFormat="false" ht="15" hidden="false" customHeight="false" outlineLevel="0" collapsed="false">
      <c r="A3484" s="108"/>
      <c r="B3484" s="108"/>
      <c r="C3484" s="108"/>
      <c r="D3484" s="108"/>
      <c r="E3484" s="108"/>
      <c r="F3484" s="108"/>
      <c r="G3484" s="108"/>
      <c r="H3484" s="108"/>
      <c r="I3484" s="108"/>
      <c r="J3484" s="108"/>
      <c r="L3484" s="63" t="n">
        <f aca="false">IF(AND(A3485&lt;&gt;"",A3484=""),L3483+1,L3483)</f>
        <v>348</v>
      </c>
      <c r="M3484" s="80" t="str">
        <f aca="false">IF(OR(A3484="Insumo",A3484="Composição Auxiliar"),J3484,"")</f>
        <v/>
      </c>
      <c r="N3484" s="81" t="str">
        <f aca="false">IF(E3484="Mão de Obra",J3484,"")</f>
        <v/>
      </c>
      <c r="O3484" s="81" t="str">
        <f aca="false">IF(N3484&lt;&gt;"","",M3484)</f>
        <v/>
      </c>
      <c r="P3484" s="82" t="str">
        <f aca="false">IF(A3484="Composição",B3484,"")</f>
        <v/>
      </c>
      <c r="Q3484" s="81" t="str">
        <f aca="false">IF(P3484&lt;&gt;"",SUMIF(L3484:L3484,L3484,N3484:N3484),"")</f>
        <v/>
      </c>
      <c r="R3484" s="81" t="str">
        <f aca="false">IF(P3484&lt;&gt;"",SUMIF(L3484:L3484,L3484,O3484:O3484),"")</f>
        <v/>
      </c>
    </row>
    <row r="3485" customFormat="false" ht="15" hidden="false" customHeight="true" outlineLevel="0" collapsed="false">
      <c r="A3485" s="83"/>
      <c r="B3485" s="84" t="s">
        <v>655</v>
      </c>
      <c r="C3485" s="83" t="s">
        <v>656</v>
      </c>
      <c r="D3485" s="83" t="s">
        <v>657</v>
      </c>
      <c r="E3485" s="83" t="s">
        <v>658</v>
      </c>
      <c r="F3485" s="83"/>
      <c r="G3485" s="85" t="s">
        <v>659</v>
      </c>
      <c r="H3485" s="84" t="s">
        <v>660</v>
      </c>
      <c r="I3485" s="84" t="s">
        <v>661</v>
      </c>
      <c r="J3485" s="84" t="s">
        <v>662</v>
      </c>
      <c r="L3485" s="63" t="n">
        <f aca="false">IF(AND(A3486&lt;&gt;"",A3485=""),L3484+1,L3484)</f>
        <v>349</v>
      </c>
      <c r="M3485" s="80" t="str">
        <f aca="false">IF(OR(A3485="Insumo",A3485="Composição Auxiliar"),J3485,"")</f>
        <v/>
      </c>
      <c r="N3485" s="81" t="str">
        <f aca="false">IF(E3485="Mão de Obra",J3485,"")</f>
        <v/>
      </c>
      <c r="O3485" s="81" t="str">
        <f aca="false">IF(N3485&lt;&gt;"","",M3485)</f>
        <v/>
      </c>
      <c r="P3485" s="82" t="str">
        <f aca="false">IF(A3485="Composição",B3485,"")</f>
        <v/>
      </c>
      <c r="Q3485" s="81" t="str">
        <f aca="false">IF(P3485&lt;&gt;"",SUMIF(L3485:L3485,L3485,N3485:N3485),"")</f>
        <v/>
      </c>
      <c r="R3485" s="81" t="str">
        <f aca="false">IF(P3485&lt;&gt;"",SUMIF(L3485:L3485,L3485,O3485:O3485),"")</f>
        <v/>
      </c>
    </row>
    <row r="3486" customFormat="false" ht="25.5" hidden="false" customHeight="true" outlineLevel="0" collapsed="false">
      <c r="A3486" s="86" t="s">
        <v>663</v>
      </c>
      <c r="B3486" s="87" t="s">
        <v>1962</v>
      </c>
      <c r="C3486" s="86" t="s">
        <v>664</v>
      </c>
      <c r="D3486" s="86" t="s">
        <v>1963</v>
      </c>
      <c r="E3486" s="86" t="s">
        <v>691</v>
      </c>
      <c r="F3486" s="86"/>
      <c r="G3486" s="88" t="s">
        <v>672</v>
      </c>
      <c r="H3486" s="89" t="n">
        <v>1</v>
      </c>
      <c r="I3486" s="90" t="n">
        <f aca="false">SUMIF(L:L,$L3486,M:M)</f>
        <v>0.85</v>
      </c>
      <c r="J3486" s="90" t="n">
        <f aca="false">TRUNC(H3486*I3486,2)</f>
        <v>0.85</v>
      </c>
      <c r="L3486" s="63" t="n">
        <f aca="false">IF(AND(A3487&lt;&gt;"",A3486=""),L3485+1,L3485)</f>
        <v>349</v>
      </c>
      <c r="M3486" s="80" t="str">
        <f aca="false">IF(OR(A3486="Insumo",A3486="Composição Auxiliar"),J3486,"")</f>
        <v/>
      </c>
      <c r="N3486" s="81" t="str">
        <f aca="false">IF(E3486="Mão de Obra",J3486,"")</f>
        <v/>
      </c>
      <c r="O3486" s="81" t="str">
        <f aca="false">IF(N3486&lt;&gt;"","",M3486)</f>
        <v/>
      </c>
      <c r="P3486" s="82" t="str">
        <f aca="false">IF(A3486="Composição",B3486,"")</f>
        <v> 91529 </v>
      </c>
      <c r="Q3486" s="81" t="n">
        <f aca="false">IF(P3486&lt;&gt;"",SUMIF(L3486:L3486,L3486,N3486:N3486),"")</f>
        <v>0</v>
      </c>
      <c r="R3486" s="81" t="n">
        <f aca="false">IF(P3486&lt;&gt;"",SUMIF(L3486:L3486,L3486,O3486:O3486),"")</f>
        <v>0</v>
      </c>
    </row>
    <row r="3487" customFormat="false" ht="25.5" hidden="false" customHeight="false" outlineLevel="0" collapsed="false">
      <c r="A3487" s="96" t="s">
        <v>679</v>
      </c>
      <c r="B3487" s="97" t="s">
        <v>1970</v>
      </c>
      <c r="C3487" s="96" t="str">
        <f aca="false">VLOOKUP(B3487,INSUMOS!$A:$I,2,0)</f>
        <v>SINAPI</v>
      </c>
      <c r="D3487" s="96" t="str">
        <f aca="false">VLOOKUP(B3487,INSUMOS!$A:$I,3,0)</f>
        <v>COMPACTADOR DE SOLOS DE PERCURSAO (SOQUETE) COM MOTOR A GASOLINA 4 TEMPOS DE 4 HP (4 CV)</v>
      </c>
      <c r="E3487" s="98" t="str">
        <f aca="false">VLOOKUP(B3487,INSUMOS!$A:$I,4,0)</f>
        <v>Equipamento</v>
      </c>
      <c r="F3487" s="98"/>
      <c r="G3487" s="99" t="str">
        <f aca="false">VLOOKUP(B3487,INSUMOS!$A:$I,5,0)</f>
        <v>UN</v>
      </c>
      <c r="H3487" s="100" t="n">
        <v>5.33E-005</v>
      </c>
      <c r="I3487" s="101" t="n">
        <f aca="false">VLOOKUP(B3487,INSUMOS!$A:$I,8,0)</f>
        <v>16108.01</v>
      </c>
      <c r="J3487" s="101" t="n">
        <f aca="false">TRUNC(H3487*I3487,2)</f>
        <v>0.85</v>
      </c>
      <c r="L3487" s="63" t="n">
        <f aca="false">IF(AND(A3488&lt;&gt;"",A3487=""),L3486+1,L3486)</f>
        <v>349</v>
      </c>
      <c r="M3487" s="80" t="n">
        <f aca="false">IF(OR(A3487="Insumo",A3487="Composição Auxiliar"),J3487,"")</f>
        <v>0.85</v>
      </c>
      <c r="N3487" s="81" t="str">
        <f aca="false">IF(E3487="Mão de Obra",J3487,"")</f>
        <v/>
      </c>
      <c r="O3487" s="81" t="n">
        <f aca="false">IF(N3487&lt;&gt;"","",M3487)</f>
        <v>0.85</v>
      </c>
      <c r="P3487" s="82" t="str">
        <f aca="false">IF(A3487="Composição",B3487,"")</f>
        <v/>
      </c>
      <c r="Q3487" s="81" t="str">
        <f aca="false">IF(P3487&lt;&gt;"",SUMIF(L3487:L3487,L3487,N3487:N3487),"")</f>
        <v/>
      </c>
      <c r="R3487" s="81" t="str">
        <f aca="false">IF(P3487&lt;&gt;"",SUMIF(L3487:L3487,L3487,O3487:O3487),"")</f>
        <v/>
      </c>
    </row>
    <row r="3488" customFormat="false" ht="14.25" hidden="false" customHeight="false" outlineLevel="0" collapsed="false">
      <c r="A3488" s="102"/>
      <c r="B3488" s="102"/>
      <c r="C3488" s="102"/>
      <c r="D3488" s="102"/>
      <c r="E3488" s="102"/>
      <c r="F3488" s="103"/>
      <c r="G3488" s="102"/>
      <c r="H3488" s="103"/>
      <c r="I3488" s="102"/>
      <c r="J3488" s="103"/>
      <c r="L3488" s="63" t="n">
        <f aca="false">IF(AND(A3489&lt;&gt;"",A3488=""),L3487+1,L3487)</f>
        <v>349</v>
      </c>
      <c r="M3488" s="80" t="str">
        <f aca="false">IF(OR(A3488="Insumo",A3488="Composição Auxiliar"),J3488,"")</f>
        <v/>
      </c>
      <c r="N3488" s="81" t="str">
        <f aca="false">IF(E3488="Mão de Obra",J3488,"")</f>
        <v/>
      </c>
      <c r="O3488" s="81" t="str">
        <f aca="false">IF(N3488&lt;&gt;"","",M3488)</f>
        <v/>
      </c>
      <c r="P3488" s="82" t="str">
        <f aca="false">IF(A3488="Composição",B3488,"")</f>
        <v/>
      </c>
      <c r="Q3488" s="81" t="str">
        <f aca="false">IF(P3488&lt;&gt;"",SUMIF(L3488:L3488,L3488,N3488:N3488),"")</f>
        <v/>
      </c>
      <c r="R3488" s="81" t="str">
        <f aca="false">IF(P3488&lt;&gt;"",SUMIF(L3488:L3488,L3488,O3488:O3488),"")</f>
        <v/>
      </c>
    </row>
    <row r="3489" customFormat="false" ht="15" hidden="false" customHeight="false" outlineLevel="0" collapsed="false">
      <c r="A3489" s="102"/>
      <c r="B3489" s="102"/>
      <c r="C3489" s="102"/>
      <c r="D3489" s="102"/>
      <c r="E3489" s="102"/>
      <c r="F3489" s="103"/>
      <c r="G3489" s="102"/>
      <c r="H3489" s="104"/>
      <c r="I3489" s="104"/>
      <c r="J3489" s="103"/>
      <c r="L3489" s="63" t="n">
        <f aca="false">IF(AND(A3490&lt;&gt;"",A3489=""),L3488+1,L3488)</f>
        <v>349</v>
      </c>
      <c r="M3489" s="80" t="str">
        <f aca="false">IF(OR(A3489="Insumo",A3489="Composição Auxiliar"),J3489,"")</f>
        <v/>
      </c>
      <c r="N3489" s="81" t="str">
        <f aca="false">IF(E3489="Mão de Obra",J3489,"")</f>
        <v/>
      </c>
      <c r="O3489" s="81" t="str">
        <f aca="false">IF(N3489&lt;&gt;"","",M3489)</f>
        <v/>
      </c>
      <c r="P3489" s="82" t="str">
        <f aca="false">IF(A3489="Composição",B3489,"")</f>
        <v/>
      </c>
      <c r="Q3489" s="81" t="str">
        <f aca="false">IF(P3489&lt;&gt;"",SUMIF(L3489:L3489,L3489,N3489:N3489),"")</f>
        <v/>
      </c>
      <c r="R3489" s="81" t="str">
        <f aca="false">IF(P3489&lt;&gt;"",SUMIF(L3489:L3489,L3489,O3489:O3489),"")</f>
        <v/>
      </c>
    </row>
    <row r="3490" customFormat="false" ht="15" hidden="false" customHeight="false" outlineLevel="0" collapsed="false">
      <c r="A3490" s="108"/>
      <c r="B3490" s="108"/>
      <c r="C3490" s="108"/>
      <c r="D3490" s="108"/>
      <c r="E3490" s="108"/>
      <c r="F3490" s="108"/>
      <c r="G3490" s="108"/>
      <c r="H3490" s="108"/>
      <c r="I3490" s="108"/>
      <c r="J3490" s="108"/>
      <c r="L3490" s="63" t="n">
        <f aca="false">IF(AND(A3491&lt;&gt;"",A3490=""),L3489+1,L3489)</f>
        <v>349</v>
      </c>
      <c r="M3490" s="80" t="str">
        <f aca="false">IF(OR(A3490="Insumo",A3490="Composição Auxiliar"),J3490,"")</f>
        <v/>
      </c>
      <c r="N3490" s="81" t="str">
        <f aca="false">IF(E3490="Mão de Obra",J3490,"")</f>
        <v/>
      </c>
      <c r="O3490" s="81" t="str">
        <f aca="false">IF(N3490&lt;&gt;"","",M3490)</f>
        <v/>
      </c>
      <c r="P3490" s="82" t="str">
        <f aca="false">IF(A3490="Composição",B3490,"")</f>
        <v/>
      </c>
      <c r="Q3490" s="81" t="str">
        <f aca="false">IF(P3490&lt;&gt;"",SUMIF(L3490:L3490,L3490,N3490:N3490),"")</f>
        <v/>
      </c>
      <c r="R3490" s="81" t="str">
        <f aca="false">IF(P3490&lt;&gt;"",SUMIF(L3490:L3490,L3490,O3490:O3490),"")</f>
        <v/>
      </c>
    </row>
    <row r="3491" customFormat="false" ht="15" hidden="false" customHeight="true" outlineLevel="0" collapsed="false">
      <c r="A3491" s="83"/>
      <c r="B3491" s="84" t="s">
        <v>655</v>
      </c>
      <c r="C3491" s="83" t="s">
        <v>656</v>
      </c>
      <c r="D3491" s="83" t="s">
        <v>657</v>
      </c>
      <c r="E3491" s="83" t="s">
        <v>658</v>
      </c>
      <c r="F3491" s="83"/>
      <c r="G3491" s="85" t="s">
        <v>659</v>
      </c>
      <c r="H3491" s="84" t="s">
        <v>660</v>
      </c>
      <c r="I3491" s="84" t="s">
        <v>661</v>
      </c>
      <c r="J3491" s="84" t="s">
        <v>662</v>
      </c>
      <c r="L3491" s="63" t="n">
        <f aca="false">IF(AND(A3492&lt;&gt;"",A3491=""),L3490+1,L3490)</f>
        <v>350</v>
      </c>
      <c r="M3491" s="80" t="str">
        <f aca="false">IF(OR(A3491="Insumo",A3491="Composição Auxiliar"),J3491,"")</f>
        <v/>
      </c>
      <c r="N3491" s="81" t="str">
        <f aca="false">IF(E3491="Mão de Obra",J3491,"")</f>
        <v/>
      </c>
      <c r="O3491" s="81" t="str">
        <f aca="false">IF(N3491&lt;&gt;"","",M3491)</f>
        <v/>
      </c>
      <c r="P3491" s="82" t="str">
        <f aca="false">IF(A3491="Composição",B3491,"")</f>
        <v/>
      </c>
      <c r="Q3491" s="81" t="str">
        <f aca="false">IF(P3491&lt;&gt;"",SUMIF(L3491:L3491,L3491,N3491:N3491),"")</f>
        <v/>
      </c>
      <c r="R3491" s="81" t="str">
        <f aca="false">IF(P3491&lt;&gt;"",SUMIF(L3491:L3491,L3491,O3491:O3491),"")</f>
        <v/>
      </c>
    </row>
    <row r="3492" customFormat="false" ht="25.5" hidden="false" customHeight="true" outlineLevel="0" collapsed="false">
      <c r="A3492" s="86" t="s">
        <v>663</v>
      </c>
      <c r="B3492" s="87" t="s">
        <v>1964</v>
      </c>
      <c r="C3492" s="86" t="s">
        <v>664</v>
      </c>
      <c r="D3492" s="86" t="s">
        <v>1965</v>
      </c>
      <c r="E3492" s="86" t="s">
        <v>691</v>
      </c>
      <c r="F3492" s="86"/>
      <c r="G3492" s="88" t="s">
        <v>672</v>
      </c>
      <c r="H3492" s="89" t="n">
        <v>1</v>
      </c>
      <c r="I3492" s="90" t="n">
        <f aca="false">SUMIF(L:L,$L3492,M:M)</f>
        <v>0.11</v>
      </c>
      <c r="J3492" s="90" t="n">
        <f aca="false">TRUNC(H3492*I3492,2)</f>
        <v>0.11</v>
      </c>
      <c r="L3492" s="63" t="n">
        <f aca="false">IF(AND(A3493&lt;&gt;"",A3492=""),L3491+1,L3491)</f>
        <v>350</v>
      </c>
      <c r="M3492" s="80" t="str">
        <f aca="false">IF(OR(A3492="Insumo",A3492="Composição Auxiliar"),J3492,"")</f>
        <v/>
      </c>
      <c r="N3492" s="81" t="str">
        <f aca="false">IF(E3492="Mão de Obra",J3492,"")</f>
        <v/>
      </c>
      <c r="O3492" s="81" t="str">
        <f aca="false">IF(N3492&lt;&gt;"","",M3492)</f>
        <v/>
      </c>
      <c r="P3492" s="82" t="str">
        <f aca="false">IF(A3492="Composição",B3492,"")</f>
        <v> 91530 </v>
      </c>
      <c r="Q3492" s="81" t="n">
        <f aca="false">IF(P3492&lt;&gt;"",SUMIF(L3492:L3492,L3492,N3492:N3492),"")</f>
        <v>0</v>
      </c>
      <c r="R3492" s="81" t="n">
        <f aca="false">IF(P3492&lt;&gt;"",SUMIF(L3492:L3492,L3492,O3492:O3492),"")</f>
        <v>0</v>
      </c>
    </row>
    <row r="3493" customFormat="false" ht="25.5" hidden="false" customHeight="false" outlineLevel="0" collapsed="false">
      <c r="A3493" s="96" t="s">
        <v>679</v>
      </c>
      <c r="B3493" s="97" t="s">
        <v>1970</v>
      </c>
      <c r="C3493" s="96" t="str">
        <f aca="false">VLOOKUP(B3493,INSUMOS!$A:$I,2,0)</f>
        <v>SINAPI</v>
      </c>
      <c r="D3493" s="96" t="str">
        <f aca="false">VLOOKUP(B3493,INSUMOS!$A:$I,3,0)</f>
        <v>COMPACTADOR DE SOLOS DE PERCURSAO (SOQUETE) COM MOTOR A GASOLINA 4 TEMPOS DE 4 HP (4 CV)</v>
      </c>
      <c r="E3493" s="98" t="str">
        <f aca="false">VLOOKUP(B3493,INSUMOS!$A:$I,4,0)</f>
        <v>Equipamento</v>
      </c>
      <c r="F3493" s="98"/>
      <c r="G3493" s="99" t="str">
        <f aca="false">VLOOKUP(B3493,INSUMOS!$A:$I,5,0)</f>
        <v>UN</v>
      </c>
      <c r="H3493" s="100" t="n">
        <v>7.4E-006</v>
      </c>
      <c r="I3493" s="101" t="n">
        <f aca="false">VLOOKUP(B3493,INSUMOS!$A:$I,8,0)</f>
        <v>16108.01</v>
      </c>
      <c r="J3493" s="101" t="n">
        <f aca="false">TRUNC(H3493*I3493,2)</f>
        <v>0.11</v>
      </c>
      <c r="L3493" s="63" t="n">
        <f aca="false">IF(AND(A3494&lt;&gt;"",A3493=""),L3492+1,L3492)</f>
        <v>350</v>
      </c>
      <c r="M3493" s="80" t="n">
        <f aca="false">IF(OR(A3493="Insumo",A3493="Composição Auxiliar"),J3493,"")</f>
        <v>0.11</v>
      </c>
      <c r="N3493" s="81" t="str">
        <f aca="false">IF(E3493="Mão de Obra",J3493,"")</f>
        <v/>
      </c>
      <c r="O3493" s="81" t="n">
        <f aca="false">IF(N3493&lt;&gt;"","",M3493)</f>
        <v>0.11</v>
      </c>
      <c r="P3493" s="82" t="str">
        <f aca="false">IF(A3493="Composição",B3493,"")</f>
        <v/>
      </c>
      <c r="Q3493" s="81" t="str">
        <f aca="false">IF(P3493&lt;&gt;"",SUMIF(L3493:L3493,L3493,N3493:N3493),"")</f>
        <v/>
      </c>
      <c r="R3493" s="81" t="str">
        <f aca="false">IF(P3493&lt;&gt;"",SUMIF(L3493:L3493,L3493,O3493:O3493),"")</f>
        <v/>
      </c>
    </row>
    <row r="3494" customFormat="false" ht="14.25" hidden="false" customHeight="false" outlineLevel="0" collapsed="false">
      <c r="A3494" s="102"/>
      <c r="B3494" s="102"/>
      <c r="C3494" s="102"/>
      <c r="D3494" s="102"/>
      <c r="E3494" s="102"/>
      <c r="F3494" s="103"/>
      <c r="G3494" s="102"/>
      <c r="H3494" s="103"/>
      <c r="I3494" s="102"/>
      <c r="J3494" s="103"/>
      <c r="L3494" s="63" t="n">
        <f aca="false">IF(AND(A3495&lt;&gt;"",A3494=""),L3493+1,L3493)</f>
        <v>350</v>
      </c>
      <c r="M3494" s="80" t="str">
        <f aca="false">IF(OR(A3494="Insumo",A3494="Composição Auxiliar"),J3494,"")</f>
        <v/>
      </c>
      <c r="N3494" s="81" t="str">
        <f aca="false">IF(E3494="Mão de Obra",J3494,"")</f>
        <v/>
      </c>
      <c r="O3494" s="81" t="str">
        <f aca="false">IF(N3494&lt;&gt;"","",M3494)</f>
        <v/>
      </c>
      <c r="P3494" s="82" t="str">
        <f aca="false">IF(A3494="Composição",B3494,"")</f>
        <v/>
      </c>
      <c r="Q3494" s="81" t="str">
        <f aca="false">IF(P3494&lt;&gt;"",SUMIF(L3494:L3494,L3494,N3494:N3494),"")</f>
        <v/>
      </c>
      <c r="R3494" s="81" t="str">
        <f aca="false">IF(P3494&lt;&gt;"",SUMIF(L3494:L3494,L3494,O3494:O3494),"")</f>
        <v/>
      </c>
    </row>
    <row r="3495" customFormat="false" ht="15" hidden="false" customHeight="false" outlineLevel="0" collapsed="false">
      <c r="A3495" s="102"/>
      <c r="B3495" s="102"/>
      <c r="C3495" s="102"/>
      <c r="D3495" s="102"/>
      <c r="E3495" s="102"/>
      <c r="F3495" s="103"/>
      <c r="G3495" s="102"/>
      <c r="H3495" s="104"/>
      <c r="I3495" s="104"/>
      <c r="J3495" s="103"/>
      <c r="L3495" s="63" t="n">
        <f aca="false">IF(AND(A3496&lt;&gt;"",A3495=""),L3494+1,L3494)</f>
        <v>350</v>
      </c>
      <c r="M3495" s="80" t="str">
        <f aca="false">IF(OR(A3495="Insumo",A3495="Composição Auxiliar"),J3495,"")</f>
        <v/>
      </c>
      <c r="N3495" s="81" t="str">
        <f aca="false">IF(E3495="Mão de Obra",J3495,"")</f>
        <v/>
      </c>
      <c r="O3495" s="81" t="str">
        <f aca="false">IF(N3495&lt;&gt;"","",M3495)</f>
        <v/>
      </c>
      <c r="P3495" s="82" t="str">
        <f aca="false">IF(A3495="Composição",B3495,"")</f>
        <v/>
      </c>
      <c r="Q3495" s="81" t="str">
        <f aca="false">IF(P3495&lt;&gt;"",SUMIF(L3495:L3495,L3495,N3495:N3495),"")</f>
        <v/>
      </c>
      <c r="R3495" s="81" t="str">
        <f aca="false">IF(P3495&lt;&gt;"",SUMIF(L3495:L3495,L3495,O3495:O3495),"")</f>
        <v/>
      </c>
    </row>
    <row r="3496" customFormat="false" ht="15" hidden="false" customHeight="false" outlineLevel="0" collapsed="false">
      <c r="A3496" s="108"/>
      <c r="B3496" s="108"/>
      <c r="C3496" s="108"/>
      <c r="D3496" s="108"/>
      <c r="E3496" s="108"/>
      <c r="F3496" s="108"/>
      <c r="G3496" s="108"/>
      <c r="H3496" s="108"/>
      <c r="I3496" s="108"/>
      <c r="J3496" s="108"/>
      <c r="L3496" s="63" t="n">
        <f aca="false">IF(AND(A3497&lt;&gt;"",A3496=""),L3495+1,L3495)</f>
        <v>350</v>
      </c>
      <c r="M3496" s="80" t="str">
        <f aca="false">IF(OR(A3496="Insumo",A3496="Composição Auxiliar"),J3496,"")</f>
        <v/>
      </c>
      <c r="N3496" s="81" t="str">
        <f aca="false">IF(E3496="Mão de Obra",J3496,"")</f>
        <v/>
      </c>
      <c r="O3496" s="81" t="str">
        <f aca="false">IF(N3496&lt;&gt;"","",M3496)</f>
        <v/>
      </c>
      <c r="P3496" s="82" t="str">
        <f aca="false">IF(A3496="Composição",B3496,"")</f>
        <v/>
      </c>
      <c r="Q3496" s="81" t="str">
        <f aca="false">IF(P3496&lt;&gt;"",SUMIF(L3496:L3496,L3496,N3496:N3496),"")</f>
        <v/>
      </c>
      <c r="R3496" s="81" t="str">
        <f aca="false">IF(P3496&lt;&gt;"",SUMIF(L3496:L3496,L3496,O3496:O3496),"")</f>
        <v/>
      </c>
    </row>
    <row r="3497" customFormat="false" ht="15" hidden="false" customHeight="true" outlineLevel="0" collapsed="false">
      <c r="A3497" s="83"/>
      <c r="B3497" s="84" t="s">
        <v>655</v>
      </c>
      <c r="C3497" s="83" t="s">
        <v>656</v>
      </c>
      <c r="D3497" s="83" t="s">
        <v>657</v>
      </c>
      <c r="E3497" s="83" t="s">
        <v>658</v>
      </c>
      <c r="F3497" s="83"/>
      <c r="G3497" s="85" t="s">
        <v>659</v>
      </c>
      <c r="H3497" s="84" t="s">
        <v>660</v>
      </c>
      <c r="I3497" s="84" t="s">
        <v>661</v>
      </c>
      <c r="J3497" s="84" t="s">
        <v>662</v>
      </c>
      <c r="L3497" s="63" t="n">
        <f aca="false">IF(AND(A3498&lt;&gt;"",A3497=""),L3496+1,L3496)</f>
        <v>351</v>
      </c>
      <c r="M3497" s="80" t="str">
        <f aca="false">IF(OR(A3497="Insumo",A3497="Composição Auxiliar"),J3497,"")</f>
        <v/>
      </c>
      <c r="N3497" s="81" t="str">
        <f aca="false">IF(E3497="Mão de Obra",J3497,"")</f>
        <v/>
      </c>
      <c r="O3497" s="81" t="str">
        <f aca="false">IF(N3497&lt;&gt;"","",M3497)</f>
        <v/>
      </c>
      <c r="P3497" s="82" t="str">
        <f aca="false">IF(A3497="Composição",B3497,"")</f>
        <v/>
      </c>
      <c r="Q3497" s="81" t="str">
        <f aca="false">IF(P3497&lt;&gt;"",SUMIF(L3497:L3497,L3497,N3497:N3497),"")</f>
        <v/>
      </c>
      <c r="R3497" s="81" t="str">
        <f aca="false">IF(P3497&lt;&gt;"",SUMIF(L3497:L3497,L3497,O3497:O3497),"")</f>
        <v/>
      </c>
    </row>
    <row r="3498" customFormat="false" ht="25.5" hidden="false" customHeight="true" outlineLevel="0" collapsed="false">
      <c r="A3498" s="86" t="s">
        <v>663</v>
      </c>
      <c r="B3498" s="87" t="s">
        <v>1968</v>
      </c>
      <c r="C3498" s="86" t="s">
        <v>664</v>
      </c>
      <c r="D3498" s="86" t="s">
        <v>1969</v>
      </c>
      <c r="E3498" s="86" t="s">
        <v>691</v>
      </c>
      <c r="F3498" s="86"/>
      <c r="G3498" s="88" t="s">
        <v>672</v>
      </c>
      <c r="H3498" s="89" t="n">
        <v>1</v>
      </c>
      <c r="I3498" s="90" t="n">
        <f aca="false">SUMIF(L:L,$L3498,M:M)</f>
        <v>1.07</v>
      </c>
      <c r="J3498" s="90" t="n">
        <f aca="false">TRUNC(H3498*I3498,2)</f>
        <v>1.07</v>
      </c>
      <c r="L3498" s="63" t="n">
        <f aca="false">IF(AND(A3499&lt;&gt;"",A3498=""),L3497+1,L3497)</f>
        <v>351</v>
      </c>
      <c r="M3498" s="80" t="str">
        <f aca="false">IF(OR(A3498="Insumo",A3498="Composição Auxiliar"),J3498,"")</f>
        <v/>
      </c>
      <c r="N3498" s="81" t="str">
        <f aca="false">IF(E3498="Mão de Obra",J3498,"")</f>
        <v/>
      </c>
      <c r="O3498" s="81" t="str">
        <f aca="false">IF(N3498&lt;&gt;"","",M3498)</f>
        <v/>
      </c>
      <c r="P3498" s="82" t="str">
        <f aca="false">IF(A3498="Composição",B3498,"")</f>
        <v> 91531 </v>
      </c>
      <c r="Q3498" s="81" t="n">
        <f aca="false">IF(P3498&lt;&gt;"",SUMIF(L3498:L3498,L3498,N3498:N3498),"")</f>
        <v>0</v>
      </c>
      <c r="R3498" s="81" t="n">
        <f aca="false">IF(P3498&lt;&gt;"",SUMIF(L3498:L3498,L3498,O3498:O3498),"")</f>
        <v>0</v>
      </c>
    </row>
    <row r="3499" customFormat="false" ht="25.5" hidden="false" customHeight="false" outlineLevel="0" collapsed="false">
      <c r="A3499" s="96" t="s">
        <v>679</v>
      </c>
      <c r="B3499" s="97" t="s">
        <v>1970</v>
      </c>
      <c r="C3499" s="96" t="str">
        <f aca="false">VLOOKUP(B3499,INSUMOS!$A:$I,2,0)</f>
        <v>SINAPI</v>
      </c>
      <c r="D3499" s="96" t="str">
        <f aca="false">VLOOKUP(B3499,INSUMOS!$A:$I,3,0)</f>
        <v>COMPACTADOR DE SOLOS DE PERCURSAO (SOQUETE) COM MOTOR A GASOLINA 4 TEMPOS DE 4 HP (4 CV)</v>
      </c>
      <c r="E3499" s="98" t="str">
        <f aca="false">VLOOKUP(B3499,INSUMOS!$A:$I,4,0)</f>
        <v>Equipamento</v>
      </c>
      <c r="F3499" s="98"/>
      <c r="G3499" s="99" t="str">
        <f aca="false">VLOOKUP(B3499,INSUMOS!$A:$I,5,0)</f>
        <v>UN</v>
      </c>
      <c r="H3499" s="100" t="n">
        <v>6.67E-005</v>
      </c>
      <c r="I3499" s="101" t="n">
        <f aca="false">VLOOKUP(B3499,INSUMOS!$A:$I,8,0)</f>
        <v>16108.01</v>
      </c>
      <c r="J3499" s="101" t="n">
        <f aca="false">TRUNC(H3499*I3499,2)</f>
        <v>1.07</v>
      </c>
      <c r="L3499" s="63" t="n">
        <f aca="false">IF(AND(A3500&lt;&gt;"",A3499=""),L3498+1,L3498)</f>
        <v>351</v>
      </c>
      <c r="M3499" s="80" t="n">
        <f aca="false">IF(OR(A3499="Insumo",A3499="Composição Auxiliar"),J3499,"")</f>
        <v>1.07</v>
      </c>
      <c r="N3499" s="81" t="str">
        <f aca="false">IF(E3499="Mão de Obra",J3499,"")</f>
        <v/>
      </c>
      <c r="O3499" s="81" t="n">
        <f aca="false">IF(N3499&lt;&gt;"","",M3499)</f>
        <v>1.07</v>
      </c>
      <c r="P3499" s="82" t="str">
        <f aca="false">IF(A3499="Composição",B3499,"")</f>
        <v/>
      </c>
      <c r="Q3499" s="81" t="str">
        <f aca="false">IF(P3499&lt;&gt;"",SUMIF(L3499:L3499,L3499,N3499:N3499),"")</f>
        <v/>
      </c>
      <c r="R3499" s="81" t="str">
        <f aca="false">IF(P3499&lt;&gt;"",SUMIF(L3499:L3499,L3499,O3499:O3499),"")</f>
        <v/>
      </c>
    </row>
    <row r="3500" customFormat="false" ht="14.25" hidden="false" customHeight="false" outlineLevel="0" collapsed="false">
      <c r="A3500" s="102"/>
      <c r="B3500" s="102"/>
      <c r="C3500" s="102"/>
      <c r="D3500" s="102"/>
      <c r="E3500" s="102"/>
      <c r="F3500" s="103"/>
      <c r="G3500" s="102"/>
      <c r="H3500" s="103"/>
      <c r="I3500" s="102"/>
      <c r="J3500" s="103"/>
      <c r="L3500" s="63" t="n">
        <f aca="false">IF(AND(A3501&lt;&gt;"",A3500=""),L3499+1,L3499)</f>
        <v>351</v>
      </c>
      <c r="M3500" s="80" t="str">
        <f aca="false">IF(OR(A3500="Insumo",A3500="Composição Auxiliar"),J3500,"")</f>
        <v/>
      </c>
      <c r="N3500" s="81" t="str">
        <f aca="false">IF(E3500="Mão de Obra",J3500,"")</f>
        <v/>
      </c>
      <c r="O3500" s="81" t="str">
        <f aca="false">IF(N3500&lt;&gt;"","",M3500)</f>
        <v/>
      </c>
      <c r="P3500" s="82" t="str">
        <f aca="false">IF(A3500="Composição",B3500,"")</f>
        <v/>
      </c>
      <c r="Q3500" s="81" t="str">
        <f aca="false">IF(P3500&lt;&gt;"",SUMIF(L3500:L3500,L3500,N3500:N3500),"")</f>
        <v/>
      </c>
      <c r="R3500" s="81" t="str">
        <f aca="false">IF(P3500&lt;&gt;"",SUMIF(L3500:L3500,L3500,O3500:O3500),"")</f>
        <v/>
      </c>
    </row>
    <row r="3501" customFormat="false" ht="15" hidden="false" customHeight="false" outlineLevel="0" collapsed="false">
      <c r="A3501" s="102"/>
      <c r="B3501" s="102"/>
      <c r="C3501" s="102"/>
      <c r="D3501" s="102"/>
      <c r="E3501" s="102"/>
      <c r="F3501" s="103"/>
      <c r="G3501" s="102"/>
      <c r="H3501" s="104"/>
      <c r="I3501" s="104"/>
      <c r="J3501" s="103"/>
      <c r="L3501" s="63" t="n">
        <f aca="false">IF(AND(A3502&lt;&gt;"",A3501=""),L3500+1,L3500)</f>
        <v>351</v>
      </c>
      <c r="M3501" s="80" t="str">
        <f aca="false">IF(OR(A3501="Insumo",A3501="Composição Auxiliar"),J3501,"")</f>
        <v/>
      </c>
      <c r="N3501" s="81" t="str">
        <f aca="false">IF(E3501="Mão de Obra",J3501,"")</f>
        <v/>
      </c>
      <c r="O3501" s="81" t="str">
        <f aca="false">IF(N3501&lt;&gt;"","",M3501)</f>
        <v/>
      </c>
      <c r="P3501" s="82" t="str">
        <f aca="false">IF(A3501="Composição",B3501,"")</f>
        <v/>
      </c>
      <c r="Q3501" s="81" t="str">
        <f aca="false">IF(P3501&lt;&gt;"",SUMIF(L3501:L3501,L3501,N3501:N3501),"")</f>
        <v/>
      </c>
      <c r="R3501" s="81" t="str">
        <f aca="false">IF(P3501&lt;&gt;"",SUMIF(L3501:L3501,L3501,O3501:O3501),"")</f>
        <v/>
      </c>
    </row>
    <row r="3502" customFormat="false" ht="15" hidden="false" customHeight="false" outlineLevel="0" collapsed="false">
      <c r="A3502" s="108"/>
      <c r="B3502" s="108"/>
      <c r="C3502" s="108"/>
      <c r="D3502" s="108"/>
      <c r="E3502" s="108"/>
      <c r="F3502" s="108"/>
      <c r="G3502" s="108"/>
      <c r="H3502" s="108"/>
      <c r="I3502" s="108"/>
      <c r="J3502" s="108"/>
      <c r="L3502" s="63" t="n">
        <f aca="false">IF(AND(A3503&lt;&gt;"",A3502=""),L3501+1,L3501)</f>
        <v>351</v>
      </c>
      <c r="M3502" s="80" t="str">
        <f aca="false">IF(OR(A3502="Insumo",A3502="Composição Auxiliar"),J3502,"")</f>
        <v/>
      </c>
      <c r="N3502" s="81" t="str">
        <f aca="false">IF(E3502="Mão de Obra",J3502,"")</f>
        <v/>
      </c>
      <c r="O3502" s="81" t="str">
        <f aca="false">IF(N3502&lt;&gt;"","",M3502)</f>
        <v/>
      </c>
      <c r="P3502" s="82" t="str">
        <f aca="false">IF(A3502="Composição",B3502,"")</f>
        <v/>
      </c>
      <c r="Q3502" s="81" t="str">
        <f aca="false">IF(P3502&lt;&gt;"",SUMIF(L3502:L3502,L3502,N3502:N3502),"")</f>
        <v/>
      </c>
      <c r="R3502" s="81" t="str">
        <f aca="false">IF(P3502&lt;&gt;"",SUMIF(L3502:L3502,L3502,O3502:O3502),"")</f>
        <v/>
      </c>
    </row>
    <row r="3503" customFormat="false" ht="15" hidden="false" customHeight="true" outlineLevel="0" collapsed="false">
      <c r="A3503" s="83"/>
      <c r="B3503" s="84" t="s">
        <v>655</v>
      </c>
      <c r="C3503" s="83" t="s">
        <v>656</v>
      </c>
      <c r="D3503" s="83" t="s">
        <v>657</v>
      </c>
      <c r="E3503" s="83" t="s">
        <v>658</v>
      </c>
      <c r="F3503" s="83"/>
      <c r="G3503" s="85" t="s">
        <v>659</v>
      </c>
      <c r="H3503" s="84" t="s">
        <v>660</v>
      </c>
      <c r="I3503" s="84" t="s">
        <v>661</v>
      </c>
      <c r="J3503" s="84" t="s">
        <v>662</v>
      </c>
      <c r="L3503" s="63" t="n">
        <f aca="false">IF(AND(A3504&lt;&gt;"",A3503=""),L3502+1,L3502)</f>
        <v>352</v>
      </c>
      <c r="M3503" s="80" t="str">
        <f aca="false">IF(OR(A3503="Insumo",A3503="Composição Auxiliar"),J3503,"")</f>
        <v/>
      </c>
      <c r="N3503" s="81" t="str">
        <f aca="false">IF(E3503="Mão de Obra",J3503,"")</f>
        <v/>
      </c>
      <c r="O3503" s="81" t="str">
        <f aca="false">IF(N3503&lt;&gt;"","",M3503)</f>
        <v/>
      </c>
      <c r="P3503" s="82" t="str">
        <f aca="false">IF(A3503="Composição",B3503,"")</f>
        <v/>
      </c>
      <c r="Q3503" s="81" t="str">
        <f aca="false">IF(P3503&lt;&gt;"",SUMIF(L3503:L3503,L3503,N3503:N3503),"")</f>
        <v/>
      </c>
      <c r="R3503" s="81" t="str">
        <f aca="false">IF(P3503&lt;&gt;"",SUMIF(L3503:L3503,L3503,O3503:O3503),"")</f>
        <v/>
      </c>
    </row>
    <row r="3504" customFormat="false" ht="38.25" hidden="false" customHeight="true" outlineLevel="0" collapsed="false">
      <c r="A3504" s="86" t="s">
        <v>663</v>
      </c>
      <c r="B3504" s="87" t="s">
        <v>1966</v>
      </c>
      <c r="C3504" s="86" t="s">
        <v>664</v>
      </c>
      <c r="D3504" s="86" t="s">
        <v>1967</v>
      </c>
      <c r="E3504" s="86" t="s">
        <v>691</v>
      </c>
      <c r="F3504" s="86"/>
      <c r="G3504" s="88" t="s">
        <v>672</v>
      </c>
      <c r="H3504" s="89" t="n">
        <v>1</v>
      </c>
      <c r="I3504" s="90" t="n">
        <f aca="false">SUMIF(L:L,$L3504,M:M)</f>
        <v>5.28</v>
      </c>
      <c r="J3504" s="90" t="n">
        <f aca="false">TRUNC(H3504*I3504,2)</f>
        <v>5.28</v>
      </c>
      <c r="L3504" s="63" t="n">
        <f aca="false">IF(AND(A3505&lt;&gt;"",A3504=""),L3503+1,L3503)</f>
        <v>352</v>
      </c>
      <c r="M3504" s="80" t="str">
        <f aca="false">IF(OR(A3504="Insumo",A3504="Composição Auxiliar"),J3504,"")</f>
        <v/>
      </c>
      <c r="N3504" s="81" t="str">
        <f aca="false">IF(E3504="Mão de Obra",J3504,"")</f>
        <v/>
      </c>
      <c r="O3504" s="81" t="str">
        <f aca="false">IF(N3504&lt;&gt;"","",M3504)</f>
        <v/>
      </c>
      <c r="P3504" s="82" t="str">
        <f aca="false">IF(A3504="Composição",B3504,"")</f>
        <v> 91532 </v>
      </c>
      <c r="Q3504" s="81" t="n">
        <f aca="false">IF(P3504&lt;&gt;"",SUMIF(L3504:L3504,L3504,N3504:N3504),"")</f>
        <v>0</v>
      </c>
      <c r="R3504" s="81" t="n">
        <f aca="false">IF(P3504&lt;&gt;"",SUMIF(L3504:L3504,L3504,O3504:O3504),"")</f>
        <v>0</v>
      </c>
    </row>
    <row r="3505" customFormat="false" ht="14.25" hidden="false" customHeight="false" outlineLevel="0" collapsed="false">
      <c r="A3505" s="96" t="s">
        <v>679</v>
      </c>
      <c r="B3505" s="97" t="s">
        <v>1971</v>
      </c>
      <c r="C3505" s="96" t="str">
        <f aca="false">VLOOKUP(B3505,INSUMOS!$A:$I,2,0)</f>
        <v>SINAPI</v>
      </c>
      <c r="D3505" s="96" t="str">
        <f aca="false">VLOOKUP(B3505,INSUMOS!$A:$I,3,0)</f>
        <v>GASOLINA COMUM</v>
      </c>
      <c r="E3505" s="98" t="str">
        <f aca="false">VLOOKUP(B3505,INSUMOS!$A:$I,4,0)</f>
        <v>Material</v>
      </c>
      <c r="F3505" s="98"/>
      <c r="G3505" s="99" t="str">
        <f aca="false">VLOOKUP(B3505,INSUMOS!$A:$I,5,0)</f>
        <v>L</v>
      </c>
      <c r="H3505" s="100" t="n">
        <v>1.03</v>
      </c>
      <c r="I3505" s="101" t="n">
        <f aca="false">VLOOKUP(B3505,INSUMOS!$A:$I,8,0)</f>
        <v>5.13</v>
      </c>
      <c r="J3505" s="101" t="n">
        <f aca="false">TRUNC(H3505*I3505,2)</f>
        <v>5.28</v>
      </c>
      <c r="L3505" s="63" t="n">
        <f aca="false">IF(AND(A3506&lt;&gt;"",A3505=""),L3504+1,L3504)</f>
        <v>352</v>
      </c>
      <c r="M3505" s="80" t="n">
        <f aca="false">IF(OR(A3505="Insumo",A3505="Composição Auxiliar"),J3505,"")</f>
        <v>5.28</v>
      </c>
      <c r="N3505" s="81" t="str">
        <f aca="false">IF(E3505="Mão de Obra",J3505,"")</f>
        <v/>
      </c>
      <c r="O3505" s="81" t="n">
        <f aca="false">IF(N3505&lt;&gt;"","",M3505)</f>
        <v>5.28</v>
      </c>
      <c r="P3505" s="82" t="str">
        <f aca="false">IF(A3505="Composição",B3505,"")</f>
        <v/>
      </c>
      <c r="Q3505" s="81" t="str">
        <f aca="false">IF(P3505&lt;&gt;"",SUMIF(L3505:L3505,L3505,N3505:N3505),"")</f>
        <v/>
      </c>
      <c r="R3505" s="81" t="str">
        <f aca="false">IF(P3505&lt;&gt;"",SUMIF(L3505:L3505,L3505,O3505:O3505),"")</f>
        <v/>
      </c>
    </row>
    <row r="3506" customFormat="false" ht="14.25" hidden="false" customHeight="false" outlineLevel="0" collapsed="false">
      <c r="A3506" s="102"/>
      <c r="B3506" s="102"/>
      <c r="C3506" s="102"/>
      <c r="D3506" s="102"/>
      <c r="E3506" s="102"/>
      <c r="F3506" s="103"/>
      <c r="G3506" s="102"/>
      <c r="H3506" s="103"/>
      <c r="I3506" s="102"/>
      <c r="J3506" s="103"/>
      <c r="L3506" s="63" t="n">
        <f aca="false">IF(AND(A3507&lt;&gt;"",A3506=""),L3505+1,L3505)</f>
        <v>352</v>
      </c>
      <c r="M3506" s="80" t="str">
        <f aca="false">IF(OR(A3506="Insumo",A3506="Composição Auxiliar"),J3506,"")</f>
        <v/>
      </c>
      <c r="N3506" s="81" t="str">
        <f aca="false">IF(E3506="Mão de Obra",J3506,"")</f>
        <v/>
      </c>
      <c r="O3506" s="81" t="str">
        <f aca="false">IF(N3506&lt;&gt;"","",M3506)</f>
        <v/>
      </c>
      <c r="P3506" s="82" t="str">
        <f aca="false">IF(A3506="Composição",B3506,"")</f>
        <v/>
      </c>
      <c r="Q3506" s="81" t="str">
        <f aca="false">IF(P3506&lt;&gt;"",SUMIF(L3506:L3506,L3506,N3506:N3506),"")</f>
        <v/>
      </c>
      <c r="R3506" s="81" t="str">
        <f aca="false">IF(P3506&lt;&gt;"",SUMIF(L3506:L3506,L3506,O3506:O3506),"")</f>
        <v/>
      </c>
    </row>
    <row r="3507" customFormat="false" ht="15" hidden="false" customHeight="false" outlineLevel="0" collapsed="false">
      <c r="A3507" s="102"/>
      <c r="B3507" s="102"/>
      <c r="C3507" s="102"/>
      <c r="D3507" s="102"/>
      <c r="E3507" s="102"/>
      <c r="F3507" s="103"/>
      <c r="G3507" s="102"/>
      <c r="H3507" s="104"/>
      <c r="I3507" s="104"/>
      <c r="J3507" s="103"/>
      <c r="L3507" s="63" t="n">
        <f aca="false">IF(AND(A3508&lt;&gt;"",A3507=""),L3506+1,L3506)</f>
        <v>352</v>
      </c>
      <c r="M3507" s="80" t="str">
        <f aca="false">IF(OR(A3507="Insumo",A3507="Composição Auxiliar"),J3507,"")</f>
        <v/>
      </c>
      <c r="N3507" s="81" t="str">
        <f aca="false">IF(E3507="Mão de Obra",J3507,"")</f>
        <v/>
      </c>
      <c r="O3507" s="81" t="str">
        <f aca="false">IF(N3507&lt;&gt;"","",M3507)</f>
        <v/>
      </c>
      <c r="P3507" s="82" t="str">
        <f aca="false">IF(A3507="Composição",B3507,"")</f>
        <v/>
      </c>
      <c r="Q3507" s="81" t="str">
        <f aca="false">IF(P3507&lt;&gt;"",SUMIF(L3507:L3507,L3507,N3507:N3507),"")</f>
        <v/>
      </c>
      <c r="R3507" s="81" t="str">
        <f aca="false">IF(P3507&lt;&gt;"",SUMIF(L3507:L3507,L3507,O3507:O3507),"")</f>
        <v/>
      </c>
    </row>
    <row r="3508" customFormat="false" ht="15" hidden="false" customHeight="false" outlineLevel="0" collapsed="false">
      <c r="A3508" s="108"/>
      <c r="B3508" s="108"/>
      <c r="C3508" s="108"/>
      <c r="D3508" s="108"/>
      <c r="E3508" s="108"/>
      <c r="F3508" s="108"/>
      <c r="G3508" s="108"/>
      <c r="H3508" s="108"/>
      <c r="I3508" s="108"/>
      <c r="J3508" s="108"/>
      <c r="L3508" s="63" t="n">
        <f aca="false">IF(AND(A3509&lt;&gt;"",A3508=""),L3507+1,L3507)</f>
        <v>352</v>
      </c>
      <c r="M3508" s="80" t="str">
        <f aca="false">IF(OR(A3508="Insumo",A3508="Composição Auxiliar"),J3508,"")</f>
        <v/>
      </c>
      <c r="N3508" s="81" t="str">
        <f aca="false">IF(E3508="Mão de Obra",J3508,"")</f>
        <v/>
      </c>
      <c r="O3508" s="81" t="str">
        <f aca="false">IF(N3508&lt;&gt;"","",M3508)</f>
        <v/>
      </c>
      <c r="P3508" s="82" t="str">
        <f aca="false">IF(A3508="Composição",B3508,"")</f>
        <v/>
      </c>
      <c r="Q3508" s="81" t="str">
        <f aca="false">IF(P3508&lt;&gt;"",SUMIF(L3508:L3508,L3508,N3508:N3508),"")</f>
        <v/>
      </c>
      <c r="R3508" s="81" t="str">
        <f aca="false">IF(P3508&lt;&gt;"",SUMIF(L3508:L3508,L3508,O3508:O3508),"")</f>
        <v/>
      </c>
    </row>
    <row r="3509" customFormat="false" ht="15" hidden="false" customHeight="true" outlineLevel="0" collapsed="false">
      <c r="A3509" s="83"/>
      <c r="B3509" s="84" t="s">
        <v>655</v>
      </c>
      <c r="C3509" s="83" t="s">
        <v>656</v>
      </c>
      <c r="D3509" s="83" t="s">
        <v>657</v>
      </c>
      <c r="E3509" s="83" t="s">
        <v>658</v>
      </c>
      <c r="F3509" s="83"/>
      <c r="G3509" s="85" t="s">
        <v>659</v>
      </c>
      <c r="H3509" s="84" t="s">
        <v>660</v>
      </c>
      <c r="I3509" s="84" t="s">
        <v>661</v>
      </c>
      <c r="J3509" s="84" t="s">
        <v>662</v>
      </c>
      <c r="L3509" s="63" t="n">
        <f aca="false">IF(AND(A3510&lt;&gt;"",A3509=""),L3508+1,L3508)</f>
        <v>353</v>
      </c>
      <c r="M3509" s="80" t="str">
        <f aca="false">IF(OR(A3509="Insumo",A3509="Composição Auxiliar"),J3509,"")</f>
        <v/>
      </c>
      <c r="N3509" s="81" t="str">
        <f aca="false">IF(E3509="Mão de Obra",J3509,"")</f>
        <v/>
      </c>
      <c r="O3509" s="81" t="str">
        <f aca="false">IF(N3509&lt;&gt;"","",M3509)</f>
        <v/>
      </c>
      <c r="P3509" s="82" t="str">
        <f aca="false">IF(A3509="Composição",B3509,"")</f>
        <v/>
      </c>
      <c r="Q3509" s="81" t="str">
        <f aca="false">IF(P3509&lt;&gt;"",SUMIF(L3509:L3509,L3509,N3509:N3509),"")</f>
        <v/>
      </c>
      <c r="R3509" s="81" t="str">
        <f aca="false">IF(P3509&lt;&gt;"",SUMIF(L3509:L3509,L3509,O3509:O3509),"")</f>
        <v/>
      </c>
    </row>
    <row r="3510" customFormat="false" ht="38.25" hidden="false" customHeight="true" outlineLevel="0" collapsed="false">
      <c r="A3510" s="86" t="s">
        <v>663</v>
      </c>
      <c r="B3510" s="87" t="s">
        <v>1023</v>
      </c>
      <c r="C3510" s="86" t="s">
        <v>664</v>
      </c>
      <c r="D3510" s="86" t="s">
        <v>1024</v>
      </c>
      <c r="E3510" s="86" t="s">
        <v>675</v>
      </c>
      <c r="F3510" s="86"/>
      <c r="G3510" s="88" t="s">
        <v>676</v>
      </c>
      <c r="H3510" s="89" t="n">
        <v>1</v>
      </c>
      <c r="I3510" s="90" t="n">
        <f aca="false">SUMIF(L:L,$L3510,M:M)</f>
        <v>723.31</v>
      </c>
      <c r="J3510" s="90" t="n">
        <f aca="false">TRUNC(H3510*I3510,2)</f>
        <v>723.31</v>
      </c>
      <c r="L3510" s="63" t="n">
        <f aca="false">IF(AND(A3511&lt;&gt;"",A3510=""),L3509+1,L3509)</f>
        <v>353</v>
      </c>
      <c r="M3510" s="80" t="str">
        <f aca="false">IF(OR(A3510="Insumo",A3510="Composição Auxiliar"),J3510,"")</f>
        <v/>
      </c>
      <c r="N3510" s="81" t="str">
        <f aca="false">IF(E3510="Mão de Obra",J3510,"")</f>
        <v/>
      </c>
      <c r="O3510" s="81" t="str">
        <f aca="false">IF(N3510&lt;&gt;"","",M3510)</f>
        <v/>
      </c>
      <c r="P3510" s="82" t="str">
        <f aca="false">IF(A3510="Composição",B3510,"")</f>
        <v> 103674 </v>
      </c>
      <c r="Q3510" s="81" t="n">
        <f aca="false">IF(P3510&lt;&gt;"",SUMIF(L3510:L3510,L3510,N3510:N3510),"")</f>
        <v>0</v>
      </c>
      <c r="R3510" s="81" t="n">
        <f aca="false">IF(P3510&lt;&gt;"",SUMIF(L3510:L3510,L3510,O3510:O3510),"")</f>
        <v>0</v>
      </c>
    </row>
    <row r="3511" customFormat="false" ht="25.5" hidden="false" customHeight="true" outlineLevel="0" collapsed="false">
      <c r="A3511" s="91" t="s">
        <v>668</v>
      </c>
      <c r="B3511" s="92" t="s">
        <v>819</v>
      </c>
      <c r="C3511" s="91" t="s">
        <v>664</v>
      </c>
      <c r="D3511" s="91" t="s">
        <v>820</v>
      </c>
      <c r="E3511" s="91" t="s">
        <v>671</v>
      </c>
      <c r="F3511" s="91"/>
      <c r="G3511" s="93" t="s">
        <v>672</v>
      </c>
      <c r="H3511" s="94" t="n">
        <v>1.119</v>
      </c>
      <c r="I3511" s="95" t="n">
        <f aca="false">SUMIFS(J:J,A:A,"Composição",B:B,$B3511)</f>
        <v>23.68</v>
      </c>
      <c r="J3511" s="95" t="n">
        <f aca="false">TRUNC(H3511*I3511,2)</f>
        <v>26.49</v>
      </c>
      <c r="L3511" s="63" t="n">
        <f aca="false">IF(AND(A3512&lt;&gt;"",A3511=""),L3510+1,L3510)</f>
        <v>353</v>
      </c>
      <c r="M3511" s="80" t="n">
        <f aca="false">IF(OR(A3511="Insumo",A3511="Composição Auxiliar"),J3511,"")</f>
        <v>26.49</v>
      </c>
      <c r="N3511" s="81" t="str">
        <f aca="false">IF(E3511="Mão de Obra",J3511,"")</f>
        <v/>
      </c>
      <c r="O3511" s="81" t="n">
        <f aca="false">IF(N3511&lt;&gt;"","",M3511)</f>
        <v>26.49</v>
      </c>
      <c r="P3511" s="82" t="str">
        <f aca="false">IF(A3511="Composição",B3511,"")</f>
        <v/>
      </c>
      <c r="Q3511" s="81" t="str">
        <f aca="false">IF(P3511&lt;&gt;"",SUMIF(L3511:L3511,L3511,N3511:N3511),"")</f>
        <v/>
      </c>
      <c r="R3511" s="81" t="str">
        <f aca="false">IF(P3511&lt;&gt;"",SUMIF(L3511:L3511,L3511,O3511:O3511),"")</f>
        <v/>
      </c>
    </row>
    <row r="3512" customFormat="false" ht="25.5" hidden="false" customHeight="true" outlineLevel="0" collapsed="false">
      <c r="A3512" s="91" t="s">
        <v>668</v>
      </c>
      <c r="B3512" s="92" t="s">
        <v>669</v>
      </c>
      <c r="C3512" s="91" t="s">
        <v>664</v>
      </c>
      <c r="D3512" s="91" t="s">
        <v>670</v>
      </c>
      <c r="E3512" s="91" t="s">
        <v>671</v>
      </c>
      <c r="F3512" s="91"/>
      <c r="G3512" s="93" t="s">
        <v>672</v>
      </c>
      <c r="H3512" s="94" t="n">
        <v>0.186</v>
      </c>
      <c r="I3512" s="95" t="n">
        <f aca="false">SUMIFS(J:J,A:A,"Composição",B:B,$B3512)</f>
        <v>23.32</v>
      </c>
      <c r="J3512" s="95" t="n">
        <f aca="false">TRUNC(H3512*I3512,2)</f>
        <v>4.33</v>
      </c>
      <c r="L3512" s="63" t="n">
        <f aca="false">IF(AND(A3513&lt;&gt;"",A3512=""),L3511+1,L3511)</f>
        <v>353</v>
      </c>
      <c r="M3512" s="80" t="n">
        <f aca="false">IF(OR(A3512="Insumo",A3512="Composição Auxiliar"),J3512,"")</f>
        <v>4.33</v>
      </c>
      <c r="N3512" s="81" t="str">
        <f aca="false">IF(E3512="Mão de Obra",J3512,"")</f>
        <v/>
      </c>
      <c r="O3512" s="81" t="n">
        <f aca="false">IF(N3512&lt;&gt;"","",M3512)</f>
        <v>4.33</v>
      </c>
      <c r="P3512" s="82" t="str">
        <f aca="false">IF(A3512="Composição",B3512,"")</f>
        <v/>
      </c>
      <c r="Q3512" s="81" t="str">
        <f aca="false">IF(P3512&lt;&gt;"",SUMIF(L3512:L3512,L3512,N3512:N3512),"")</f>
        <v/>
      </c>
      <c r="R3512" s="81" t="str">
        <f aca="false">IF(P3512&lt;&gt;"",SUMIF(L3512:L3512,L3512,O3512:O3512),"")</f>
        <v/>
      </c>
    </row>
    <row r="3513" customFormat="false" ht="25.5" hidden="false" customHeight="true" outlineLevel="0" collapsed="false">
      <c r="A3513" s="91" t="s">
        <v>668</v>
      </c>
      <c r="B3513" s="92" t="s">
        <v>1972</v>
      </c>
      <c r="C3513" s="91" t="s">
        <v>664</v>
      </c>
      <c r="D3513" s="91" t="s">
        <v>1973</v>
      </c>
      <c r="E3513" s="91" t="s">
        <v>691</v>
      </c>
      <c r="F3513" s="91"/>
      <c r="G3513" s="93" t="s">
        <v>692</v>
      </c>
      <c r="H3513" s="94" t="n">
        <v>0.194</v>
      </c>
      <c r="I3513" s="95" t="n">
        <f aca="false">SUMIFS(J:J,A:A,"Composição",B:B,$B3513)</f>
        <v>1.4</v>
      </c>
      <c r="J3513" s="95" t="n">
        <f aca="false">TRUNC(H3513*I3513,2)</f>
        <v>0.27</v>
      </c>
      <c r="L3513" s="63" t="n">
        <f aca="false">IF(AND(A3514&lt;&gt;"",A3513=""),L3512+1,L3512)</f>
        <v>353</v>
      </c>
      <c r="M3513" s="80" t="n">
        <f aca="false">IF(OR(A3513="Insumo",A3513="Composição Auxiliar"),J3513,"")</f>
        <v>0.27</v>
      </c>
      <c r="N3513" s="81" t="str">
        <f aca="false">IF(E3513="Mão de Obra",J3513,"")</f>
        <v/>
      </c>
      <c r="O3513" s="81" t="n">
        <f aca="false">IF(N3513&lt;&gt;"","",M3513)</f>
        <v>0.27</v>
      </c>
      <c r="P3513" s="82" t="str">
        <f aca="false">IF(A3513="Composição",B3513,"")</f>
        <v/>
      </c>
      <c r="Q3513" s="81" t="str">
        <f aca="false">IF(P3513&lt;&gt;"",SUMIF(L3513:L3513,L3513,N3513:N3513),"")</f>
        <v/>
      </c>
      <c r="R3513" s="81" t="str">
        <f aca="false">IF(P3513&lt;&gt;"",SUMIF(L3513:L3513,L3513,O3513:O3513),"")</f>
        <v/>
      </c>
    </row>
    <row r="3514" customFormat="false" ht="25.5" hidden="false" customHeight="true" outlineLevel="0" collapsed="false">
      <c r="A3514" s="91" t="s">
        <v>668</v>
      </c>
      <c r="B3514" s="92" t="s">
        <v>677</v>
      </c>
      <c r="C3514" s="91" t="s">
        <v>664</v>
      </c>
      <c r="D3514" s="91" t="s">
        <v>678</v>
      </c>
      <c r="E3514" s="91" t="s">
        <v>671</v>
      </c>
      <c r="F3514" s="91"/>
      <c r="G3514" s="93" t="s">
        <v>672</v>
      </c>
      <c r="H3514" s="94" t="n">
        <v>1.192</v>
      </c>
      <c r="I3514" s="95" t="n">
        <f aca="false">SUMIFS(J:J,A:A,"Composição",B:B,$B3514)</f>
        <v>18.93</v>
      </c>
      <c r="J3514" s="95" t="n">
        <f aca="false">TRUNC(H3514*I3514,2)</f>
        <v>22.56</v>
      </c>
      <c r="L3514" s="63" t="n">
        <f aca="false">IF(AND(A3515&lt;&gt;"",A3514=""),L3513+1,L3513)</f>
        <v>353</v>
      </c>
      <c r="M3514" s="80" t="n">
        <f aca="false">IF(OR(A3514="Insumo",A3514="Composição Auxiliar"),J3514,"")</f>
        <v>22.56</v>
      </c>
      <c r="N3514" s="81" t="str">
        <f aca="false">IF(E3514="Mão de Obra",J3514,"")</f>
        <v/>
      </c>
      <c r="O3514" s="81" t="n">
        <f aca="false">IF(N3514&lt;&gt;"","",M3514)</f>
        <v>22.56</v>
      </c>
      <c r="P3514" s="82" t="str">
        <f aca="false">IF(A3514="Composição",B3514,"")</f>
        <v/>
      </c>
      <c r="Q3514" s="81" t="str">
        <f aca="false">IF(P3514&lt;&gt;"",SUMIF(L3514:L3514,L3514,N3514:N3514),"")</f>
        <v/>
      </c>
      <c r="R3514" s="81" t="str">
        <f aca="false">IF(P3514&lt;&gt;"",SUMIF(L3514:L3514,L3514,O3514:O3514),"")</f>
        <v/>
      </c>
    </row>
    <row r="3515" customFormat="false" ht="25.5" hidden="false" customHeight="true" outlineLevel="0" collapsed="false">
      <c r="A3515" s="91" t="s">
        <v>668</v>
      </c>
      <c r="B3515" s="92" t="s">
        <v>1974</v>
      </c>
      <c r="C3515" s="91" t="s">
        <v>664</v>
      </c>
      <c r="D3515" s="91" t="s">
        <v>1975</v>
      </c>
      <c r="E3515" s="91" t="s">
        <v>691</v>
      </c>
      <c r="F3515" s="91"/>
      <c r="G3515" s="93" t="s">
        <v>699</v>
      </c>
      <c r="H3515" s="94" t="n">
        <v>0.179</v>
      </c>
      <c r="I3515" s="95" t="n">
        <f aca="false">SUMIFS(J:J,A:A,"Composição",B:B,$B3515)</f>
        <v>0.49</v>
      </c>
      <c r="J3515" s="95" t="n">
        <f aca="false">TRUNC(H3515*I3515,2)</f>
        <v>0.08</v>
      </c>
      <c r="L3515" s="63" t="n">
        <f aca="false">IF(AND(A3516&lt;&gt;"",A3515=""),L3514+1,L3514)</f>
        <v>353</v>
      </c>
      <c r="M3515" s="80" t="n">
        <f aca="false">IF(OR(A3515="Insumo",A3515="Composição Auxiliar"),J3515,"")</f>
        <v>0.08</v>
      </c>
      <c r="N3515" s="81" t="str">
        <f aca="false">IF(E3515="Mão de Obra",J3515,"")</f>
        <v/>
      </c>
      <c r="O3515" s="81" t="n">
        <f aca="false">IF(N3515&lt;&gt;"","",M3515)</f>
        <v>0.08</v>
      </c>
      <c r="P3515" s="82" t="str">
        <f aca="false">IF(A3515="Composição",B3515,"")</f>
        <v/>
      </c>
      <c r="Q3515" s="81" t="str">
        <f aca="false">IF(P3515&lt;&gt;"",SUMIF(L3515:L3515,L3515,N3515:N3515),"")</f>
        <v/>
      </c>
      <c r="R3515" s="81" t="str">
        <f aca="false">IF(P3515&lt;&gt;"",SUMIF(L3515:L3515,L3515,O3515:O3515),"")</f>
        <v/>
      </c>
    </row>
    <row r="3516" customFormat="false" ht="38.25" hidden="false" customHeight="false" outlineLevel="0" collapsed="false">
      <c r="A3516" s="96" t="s">
        <v>679</v>
      </c>
      <c r="B3516" s="97" t="s">
        <v>1976</v>
      </c>
      <c r="C3516" s="96" t="str">
        <f aca="false">VLOOKUP(B3516,INSUMOS!$A:$I,2,0)</f>
        <v>SINAPI</v>
      </c>
      <c r="D3516" s="96" t="str">
        <f aca="false">VLOOKUP(B3516,INSUMOS!$A:$I,3,0)</f>
        <v>CONCRETO USINADO BOMBEAVEL, CLASSE DE RESISTENCIA C25, BRITA 0 E 1, SLUMP = 100 +/- 20 MM, COM BOMBEAMENTO (DISPONIBILIZACAO DE BOMBA), SEM O LANCAMENTO (NBR 8953)</v>
      </c>
      <c r="E3516" s="98" t="str">
        <f aca="false">VLOOKUP(B3516,INSUMOS!$A:$I,4,0)</f>
        <v>Material</v>
      </c>
      <c r="F3516" s="98"/>
      <c r="G3516" s="99" t="str">
        <f aca="false">VLOOKUP(B3516,INSUMOS!$A:$I,5,0)</f>
        <v>m³</v>
      </c>
      <c r="H3516" s="100" t="n">
        <v>1.103</v>
      </c>
      <c r="I3516" s="101" t="n">
        <f aca="false">VLOOKUP(B3516,INSUMOS!$A:$I,8,0)</f>
        <v>607.06</v>
      </c>
      <c r="J3516" s="101" t="n">
        <f aca="false">TRUNC(H3516*I3516,2)</f>
        <v>669.58</v>
      </c>
      <c r="L3516" s="63" t="n">
        <f aca="false">IF(AND(A3517&lt;&gt;"",A3516=""),L3515+1,L3515)</f>
        <v>353</v>
      </c>
      <c r="M3516" s="80" t="n">
        <f aca="false">IF(OR(A3516="Insumo",A3516="Composição Auxiliar"),J3516,"")</f>
        <v>669.58</v>
      </c>
      <c r="N3516" s="81" t="str">
        <f aca="false">IF(E3516="Mão de Obra",J3516,"")</f>
        <v/>
      </c>
      <c r="O3516" s="81" t="n">
        <f aca="false">IF(N3516&lt;&gt;"","",M3516)</f>
        <v>669.58</v>
      </c>
      <c r="P3516" s="82" t="str">
        <f aca="false">IF(A3516="Composição",B3516,"")</f>
        <v/>
      </c>
      <c r="Q3516" s="81" t="str">
        <f aca="false">IF(P3516&lt;&gt;"",SUMIF(L3516:L3516,L3516,N3516:N3516),"")</f>
        <v/>
      </c>
      <c r="R3516" s="81" t="str">
        <f aca="false">IF(P3516&lt;&gt;"",SUMIF(L3516:L3516,L3516,O3516:O3516),"")</f>
        <v/>
      </c>
    </row>
    <row r="3517" customFormat="false" ht="14.25" hidden="false" customHeight="false" outlineLevel="0" collapsed="false">
      <c r="A3517" s="102"/>
      <c r="B3517" s="102"/>
      <c r="C3517" s="102"/>
      <c r="D3517" s="102"/>
      <c r="E3517" s="102"/>
      <c r="F3517" s="103"/>
      <c r="G3517" s="102"/>
      <c r="H3517" s="103"/>
      <c r="I3517" s="102"/>
      <c r="J3517" s="103"/>
      <c r="L3517" s="63" t="n">
        <f aca="false">IF(AND(A3518&lt;&gt;"",A3517=""),L3516+1,L3516)</f>
        <v>353</v>
      </c>
      <c r="M3517" s="80" t="str">
        <f aca="false">IF(OR(A3517="Insumo",A3517="Composição Auxiliar"),J3517,"")</f>
        <v/>
      </c>
      <c r="N3517" s="81" t="str">
        <f aca="false">IF(E3517="Mão de Obra",J3517,"")</f>
        <v/>
      </c>
      <c r="O3517" s="81" t="str">
        <f aca="false">IF(N3517&lt;&gt;"","",M3517)</f>
        <v/>
      </c>
      <c r="P3517" s="82" t="str">
        <f aca="false">IF(A3517="Composição",B3517,"")</f>
        <v/>
      </c>
      <c r="Q3517" s="81" t="str">
        <f aca="false">IF(P3517&lt;&gt;"",SUMIF(L3517:L3517,L3517,N3517:N3517),"")</f>
        <v/>
      </c>
      <c r="R3517" s="81" t="str">
        <f aca="false">IF(P3517&lt;&gt;"",SUMIF(L3517:L3517,L3517,O3517:O3517),"")</f>
        <v/>
      </c>
    </row>
    <row r="3518" customFormat="false" ht="15" hidden="false" customHeight="false" outlineLevel="0" collapsed="false">
      <c r="A3518" s="102"/>
      <c r="B3518" s="102"/>
      <c r="C3518" s="102"/>
      <c r="D3518" s="102"/>
      <c r="E3518" s="102"/>
      <c r="F3518" s="103"/>
      <c r="G3518" s="102"/>
      <c r="H3518" s="104"/>
      <c r="I3518" s="104"/>
      <c r="J3518" s="103"/>
      <c r="L3518" s="63" t="n">
        <f aca="false">IF(AND(A3519&lt;&gt;"",A3518=""),L3517+1,L3517)</f>
        <v>353</v>
      </c>
      <c r="M3518" s="80" t="str">
        <f aca="false">IF(OR(A3518="Insumo",A3518="Composição Auxiliar"),J3518,"")</f>
        <v/>
      </c>
      <c r="N3518" s="81" t="str">
        <f aca="false">IF(E3518="Mão de Obra",J3518,"")</f>
        <v/>
      </c>
      <c r="O3518" s="81" t="str">
        <f aca="false">IF(N3518&lt;&gt;"","",M3518)</f>
        <v/>
      </c>
      <c r="P3518" s="82" t="str">
        <f aca="false">IF(A3518="Composição",B3518,"")</f>
        <v/>
      </c>
      <c r="Q3518" s="81" t="str">
        <f aca="false">IF(P3518&lt;&gt;"",SUMIF(L3518:L3518,L3518,N3518:N3518),"")</f>
        <v/>
      </c>
      <c r="R3518" s="81" t="str">
        <f aca="false">IF(P3518&lt;&gt;"",SUMIF(L3518:L3518,L3518,O3518:O3518),"")</f>
        <v/>
      </c>
    </row>
    <row r="3519" customFormat="false" ht="15" hidden="false" customHeight="false" outlineLevel="0" collapsed="false">
      <c r="A3519" s="108"/>
      <c r="B3519" s="108"/>
      <c r="C3519" s="108"/>
      <c r="D3519" s="108"/>
      <c r="E3519" s="108"/>
      <c r="F3519" s="108"/>
      <c r="G3519" s="108"/>
      <c r="H3519" s="108"/>
      <c r="I3519" s="108"/>
      <c r="J3519" s="108"/>
      <c r="L3519" s="63" t="n">
        <f aca="false">IF(AND(A3520&lt;&gt;"",A3519=""),L3518+1,L3518)</f>
        <v>353</v>
      </c>
      <c r="M3519" s="80" t="str">
        <f aca="false">IF(OR(A3519="Insumo",A3519="Composição Auxiliar"),J3519,"")</f>
        <v/>
      </c>
      <c r="N3519" s="81" t="str">
        <f aca="false">IF(E3519="Mão de Obra",J3519,"")</f>
        <v/>
      </c>
      <c r="O3519" s="81" t="str">
        <f aca="false">IF(N3519&lt;&gt;"","",M3519)</f>
        <v/>
      </c>
      <c r="P3519" s="82" t="str">
        <f aca="false">IF(A3519="Composição",B3519,"")</f>
        <v/>
      </c>
      <c r="Q3519" s="81" t="str">
        <f aca="false">IF(P3519&lt;&gt;"",SUMIF(L3519:L3519,L3519,N3519:N3519),"")</f>
        <v/>
      </c>
      <c r="R3519" s="81" t="str">
        <f aca="false">IF(P3519&lt;&gt;"",SUMIF(L3519:L3519,L3519,O3519:O3519),"")</f>
        <v/>
      </c>
    </row>
    <row r="3520" customFormat="false" ht="15" hidden="false" customHeight="true" outlineLevel="0" collapsed="false">
      <c r="A3520" s="83"/>
      <c r="B3520" s="84" t="s">
        <v>655</v>
      </c>
      <c r="C3520" s="83" t="s">
        <v>656</v>
      </c>
      <c r="D3520" s="83" t="s">
        <v>657</v>
      </c>
      <c r="E3520" s="83" t="s">
        <v>658</v>
      </c>
      <c r="F3520" s="83"/>
      <c r="G3520" s="85" t="s">
        <v>659</v>
      </c>
      <c r="H3520" s="84" t="s">
        <v>660</v>
      </c>
      <c r="I3520" s="84" t="s">
        <v>661</v>
      </c>
      <c r="J3520" s="84" t="s">
        <v>662</v>
      </c>
      <c r="L3520" s="63" t="n">
        <f aca="false">IF(AND(A3521&lt;&gt;"",A3520=""),L3519+1,L3519)</f>
        <v>354</v>
      </c>
      <c r="M3520" s="80" t="str">
        <f aca="false">IF(OR(A3520="Insumo",A3520="Composição Auxiliar"),J3520,"")</f>
        <v/>
      </c>
      <c r="N3520" s="81" t="str">
        <f aca="false">IF(E3520="Mão de Obra",J3520,"")</f>
        <v/>
      </c>
      <c r="O3520" s="81" t="str">
        <f aca="false">IF(N3520&lt;&gt;"","",M3520)</f>
        <v/>
      </c>
      <c r="P3520" s="82" t="str">
        <f aca="false">IF(A3520="Composição",B3520,"")</f>
        <v/>
      </c>
      <c r="Q3520" s="81" t="str">
        <f aca="false">IF(P3520&lt;&gt;"",SUMIF(L3520:L3520,L3520,N3520:N3520),"")</f>
        <v/>
      </c>
      <c r="R3520" s="81" t="str">
        <f aca="false">IF(P3520&lt;&gt;"",SUMIF(L3520:L3520,L3520,O3520:O3520),"")</f>
        <v/>
      </c>
    </row>
    <row r="3521" customFormat="false" ht="38.25" hidden="false" customHeight="true" outlineLevel="0" collapsed="false">
      <c r="A3521" s="86" t="s">
        <v>663</v>
      </c>
      <c r="B3521" s="87" t="s">
        <v>1392</v>
      </c>
      <c r="C3521" s="86" t="s">
        <v>664</v>
      </c>
      <c r="D3521" s="86" t="s">
        <v>1393</v>
      </c>
      <c r="E3521" s="86" t="s">
        <v>675</v>
      </c>
      <c r="F3521" s="86"/>
      <c r="G3521" s="88" t="s">
        <v>676</v>
      </c>
      <c r="H3521" s="89" t="n">
        <v>1</v>
      </c>
      <c r="I3521" s="90" t="n">
        <f aca="false">SUMIF(L:L,$L3521,M:M)</f>
        <v>614.99</v>
      </c>
      <c r="J3521" s="90" t="n">
        <f aca="false">TRUNC(H3521*I3521,2)</f>
        <v>614.99</v>
      </c>
      <c r="L3521" s="63" t="n">
        <f aca="false">IF(AND(A3522&lt;&gt;"",A3521=""),L3520+1,L3520)</f>
        <v>354</v>
      </c>
      <c r="M3521" s="80" t="str">
        <f aca="false">IF(OR(A3521="Insumo",A3521="Composição Auxiliar"),J3521,"")</f>
        <v/>
      </c>
      <c r="N3521" s="81" t="str">
        <f aca="false">IF(E3521="Mão de Obra",J3521,"")</f>
        <v/>
      </c>
      <c r="O3521" s="81" t="str">
        <f aca="false">IF(N3521&lt;&gt;"","",M3521)</f>
        <v/>
      </c>
      <c r="P3521" s="82" t="str">
        <f aca="false">IF(A3521="Composição",B3521,"")</f>
        <v> 102475 </v>
      </c>
      <c r="Q3521" s="81" t="n">
        <f aca="false">IF(P3521&lt;&gt;"",SUMIF(L3521:L3521,L3521,N3521:N3521),"")</f>
        <v>0</v>
      </c>
      <c r="R3521" s="81" t="n">
        <f aca="false">IF(P3521&lt;&gt;"",SUMIF(L3521:L3521,L3521,O3521:O3521),"")</f>
        <v>0</v>
      </c>
    </row>
    <row r="3522" customFormat="false" ht="25.5" hidden="false" customHeight="true" outlineLevel="0" collapsed="false">
      <c r="A3522" s="91" t="s">
        <v>668</v>
      </c>
      <c r="B3522" s="92" t="s">
        <v>677</v>
      </c>
      <c r="C3522" s="91" t="s">
        <v>664</v>
      </c>
      <c r="D3522" s="91" t="s">
        <v>678</v>
      </c>
      <c r="E3522" s="91" t="s">
        <v>671</v>
      </c>
      <c r="F3522" s="91"/>
      <c r="G3522" s="93" t="s">
        <v>672</v>
      </c>
      <c r="H3522" s="94" t="n">
        <v>2.6125</v>
      </c>
      <c r="I3522" s="95" t="n">
        <f aca="false">SUMIFS(J:J,A:A,"Composição",B:B,$B3522)</f>
        <v>18.93</v>
      </c>
      <c r="J3522" s="95" t="n">
        <f aca="false">TRUNC(H3522*I3522,2)</f>
        <v>49.45</v>
      </c>
      <c r="L3522" s="63" t="n">
        <f aca="false">IF(AND(A3523&lt;&gt;"",A3522=""),L3521+1,L3521)</f>
        <v>354</v>
      </c>
      <c r="M3522" s="80" t="n">
        <f aca="false">IF(OR(A3522="Insumo",A3522="Composição Auxiliar"),J3522,"")</f>
        <v>49.45</v>
      </c>
      <c r="N3522" s="81" t="str">
        <f aca="false">IF(E3522="Mão de Obra",J3522,"")</f>
        <v/>
      </c>
      <c r="O3522" s="81" t="n">
        <f aca="false">IF(N3522&lt;&gt;"","",M3522)</f>
        <v>49.45</v>
      </c>
      <c r="P3522" s="82" t="str">
        <f aca="false">IF(A3522="Composição",B3522,"")</f>
        <v/>
      </c>
      <c r="Q3522" s="81" t="str">
        <f aca="false">IF(P3522&lt;&gt;"",SUMIF(L3522:L3522,L3522,N3522:N3522),"")</f>
        <v/>
      </c>
      <c r="R3522" s="81" t="str">
        <f aca="false">IF(P3522&lt;&gt;"",SUMIF(L3522:L3522,L3522,O3522:O3522),"")</f>
        <v/>
      </c>
    </row>
    <row r="3523" customFormat="false" ht="38.25" hidden="false" customHeight="true" outlineLevel="0" collapsed="false">
      <c r="A3523" s="91" t="s">
        <v>668</v>
      </c>
      <c r="B3523" s="92" t="s">
        <v>1010</v>
      </c>
      <c r="C3523" s="91" t="s">
        <v>664</v>
      </c>
      <c r="D3523" s="91" t="s">
        <v>1011</v>
      </c>
      <c r="E3523" s="91" t="s">
        <v>691</v>
      </c>
      <c r="F3523" s="91"/>
      <c r="G3523" s="93" t="s">
        <v>699</v>
      </c>
      <c r="H3523" s="94" t="n">
        <v>0.8028</v>
      </c>
      <c r="I3523" s="95" t="n">
        <f aca="false">SUMIFS(J:J,A:A,"Composição",B:B,$B3523)</f>
        <v>0.32</v>
      </c>
      <c r="J3523" s="95" t="n">
        <f aca="false">TRUNC(H3523*I3523,2)</f>
        <v>0.25</v>
      </c>
      <c r="L3523" s="63" t="n">
        <f aca="false">IF(AND(A3524&lt;&gt;"",A3523=""),L3522+1,L3522)</f>
        <v>354</v>
      </c>
      <c r="M3523" s="80" t="n">
        <f aca="false">IF(OR(A3523="Insumo",A3523="Composição Auxiliar"),J3523,"")</f>
        <v>0.25</v>
      </c>
      <c r="N3523" s="81" t="str">
        <f aca="false">IF(E3523="Mão de Obra",J3523,"")</f>
        <v/>
      </c>
      <c r="O3523" s="81" t="n">
        <f aca="false">IF(N3523&lt;&gt;"","",M3523)</f>
        <v>0.25</v>
      </c>
      <c r="P3523" s="82" t="str">
        <f aca="false">IF(A3523="Composição",B3523,"")</f>
        <v/>
      </c>
      <c r="Q3523" s="81" t="str">
        <f aca="false">IF(P3523&lt;&gt;"",SUMIF(L3523:L3523,L3523,N3523:N3523),"")</f>
        <v/>
      </c>
      <c r="R3523" s="81" t="str">
        <f aca="false">IF(P3523&lt;&gt;"",SUMIF(L3523:L3523,L3523,O3523:O3523),"")</f>
        <v/>
      </c>
    </row>
    <row r="3524" customFormat="false" ht="25.5" hidden="false" customHeight="true" outlineLevel="0" collapsed="false">
      <c r="A3524" s="91" t="s">
        <v>668</v>
      </c>
      <c r="B3524" s="92" t="s">
        <v>1012</v>
      </c>
      <c r="C3524" s="91" t="s">
        <v>664</v>
      </c>
      <c r="D3524" s="91" t="s">
        <v>1013</v>
      </c>
      <c r="E3524" s="91" t="s">
        <v>671</v>
      </c>
      <c r="F3524" s="91"/>
      <c r="G3524" s="93" t="s">
        <v>672</v>
      </c>
      <c r="H3524" s="94" t="n">
        <v>1.6542</v>
      </c>
      <c r="I3524" s="95" t="n">
        <f aca="false">SUMIFS(J:J,A:A,"Composição",B:B,$B3524)</f>
        <v>21.98</v>
      </c>
      <c r="J3524" s="95" t="n">
        <f aca="false">TRUNC(H3524*I3524,2)</f>
        <v>36.35</v>
      </c>
      <c r="L3524" s="63" t="n">
        <f aca="false">IF(AND(A3525&lt;&gt;"",A3524=""),L3523+1,L3523)</f>
        <v>354</v>
      </c>
      <c r="M3524" s="80" t="n">
        <f aca="false">IF(OR(A3524="Insumo",A3524="Composição Auxiliar"),J3524,"")</f>
        <v>36.35</v>
      </c>
      <c r="N3524" s="81" t="str">
        <f aca="false">IF(E3524="Mão de Obra",J3524,"")</f>
        <v/>
      </c>
      <c r="O3524" s="81" t="n">
        <f aca="false">IF(N3524&lt;&gt;"","",M3524)</f>
        <v>36.35</v>
      </c>
      <c r="P3524" s="82" t="str">
        <f aca="false">IF(A3524="Composição",B3524,"")</f>
        <v/>
      </c>
      <c r="Q3524" s="81" t="str">
        <f aca="false">IF(P3524&lt;&gt;"",SUMIF(L3524:L3524,L3524,N3524:N3524),"")</f>
        <v/>
      </c>
      <c r="R3524" s="81" t="str">
        <f aca="false">IF(P3524&lt;&gt;"",SUMIF(L3524:L3524,L3524,O3524:O3524),"")</f>
        <v/>
      </c>
    </row>
    <row r="3525" customFormat="false" ht="38.25" hidden="false" customHeight="true" outlineLevel="0" collapsed="false">
      <c r="A3525" s="91" t="s">
        <v>668</v>
      </c>
      <c r="B3525" s="92" t="s">
        <v>1014</v>
      </c>
      <c r="C3525" s="91" t="s">
        <v>664</v>
      </c>
      <c r="D3525" s="91" t="s">
        <v>1015</v>
      </c>
      <c r="E3525" s="91" t="s">
        <v>691</v>
      </c>
      <c r="F3525" s="91"/>
      <c r="G3525" s="93" t="s">
        <v>692</v>
      </c>
      <c r="H3525" s="94" t="n">
        <v>0.8514</v>
      </c>
      <c r="I3525" s="95" t="n">
        <f aca="false">SUMIFS(J:J,A:A,"Composição",B:B,$B3525)</f>
        <v>2</v>
      </c>
      <c r="J3525" s="95" t="n">
        <f aca="false">TRUNC(H3525*I3525,2)</f>
        <v>1.7</v>
      </c>
      <c r="L3525" s="63" t="n">
        <f aca="false">IF(AND(A3526&lt;&gt;"",A3525=""),L3524+1,L3524)</f>
        <v>354</v>
      </c>
      <c r="M3525" s="80" t="n">
        <f aca="false">IF(OR(A3525="Insumo",A3525="Composição Auxiliar"),J3525,"")</f>
        <v>1.7</v>
      </c>
      <c r="N3525" s="81" t="str">
        <f aca="false">IF(E3525="Mão de Obra",J3525,"")</f>
        <v/>
      </c>
      <c r="O3525" s="81" t="n">
        <f aca="false">IF(N3525&lt;&gt;"","",M3525)</f>
        <v>1.7</v>
      </c>
      <c r="P3525" s="82" t="str">
        <f aca="false">IF(A3525="Composição",B3525,"")</f>
        <v/>
      </c>
      <c r="Q3525" s="81" t="str">
        <f aca="false">IF(P3525&lt;&gt;"",SUMIF(L3525:L3525,L3525,N3525:N3525),"")</f>
        <v/>
      </c>
      <c r="R3525" s="81" t="str">
        <f aca="false">IF(P3525&lt;&gt;"",SUMIF(L3525:L3525,L3525,O3525:O3525),"")</f>
        <v/>
      </c>
    </row>
    <row r="3526" customFormat="false" ht="25.5" hidden="false" customHeight="false" outlineLevel="0" collapsed="false">
      <c r="A3526" s="96" t="s">
        <v>679</v>
      </c>
      <c r="B3526" s="97" t="s">
        <v>1977</v>
      </c>
      <c r="C3526" s="96" t="str">
        <f aca="false">VLOOKUP(B3526,INSUMOS!$A:$I,2,0)</f>
        <v>SINAPI</v>
      </c>
      <c r="D3526" s="96" t="str">
        <f aca="false">VLOOKUP(B3526,INSUMOS!$A:$I,3,0)</f>
        <v>SEIXO ROLADO PARA APLICACAO EM CONCRETO (POSTO PEDREIRA/FORNECEDOR, SEM FRETE)</v>
      </c>
      <c r="E3526" s="98" t="str">
        <f aca="false">VLOOKUP(B3526,INSUMOS!$A:$I,4,0)</f>
        <v>Material</v>
      </c>
      <c r="F3526" s="98"/>
      <c r="G3526" s="99" t="str">
        <f aca="false">VLOOKUP(B3526,INSUMOS!$A:$I,5,0)</f>
        <v>m³</v>
      </c>
      <c r="H3526" s="100" t="n">
        <v>0.596</v>
      </c>
      <c r="I3526" s="101" t="n">
        <f aca="false">VLOOKUP(B3526,INSUMOS!$A:$I,8,0)</f>
        <v>318.83</v>
      </c>
      <c r="J3526" s="101" t="n">
        <f aca="false">TRUNC(H3526*I3526,2)</f>
        <v>190.02</v>
      </c>
      <c r="L3526" s="63" t="n">
        <f aca="false">IF(AND(A3527&lt;&gt;"",A3526=""),L3525+1,L3525)</f>
        <v>354</v>
      </c>
      <c r="M3526" s="80" t="n">
        <f aca="false">IF(OR(A3526="Insumo",A3526="Composição Auxiliar"),J3526,"")</f>
        <v>190.02</v>
      </c>
      <c r="N3526" s="81" t="str">
        <f aca="false">IF(E3526="Mão de Obra",J3526,"")</f>
        <v/>
      </c>
      <c r="O3526" s="81" t="n">
        <f aca="false">IF(N3526&lt;&gt;"","",M3526)</f>
        <v>190.02</v>
      </c>
      <c r="P3526" s="82" t="str">
        <f aca="false">IF(A3526="Composição",B3526,"")</f>
        <v/>
      </c>
      <c r="Q3526" s="81" t="str">
        <f aca="false">IF(P3526&lt;&gt;"",SUMIF(L3526:L3526,L3526,N3526:N3526),"")</f>
        <v/>
      </c>
      <c r="R3526" s="81" t="str">
        <f aca="false">IF(P3526&lt;&gt;"",SUMIF(L3526:L3526,L3526,O3526:O3526),"")</f>
        <v/>
      </c>
    </row>
    <row r="3527" customFormat="false" ht="25.5" hidden="false" customHeight="false" outlineLevel="0" collapsed="false">
      <c r="A3527" s="96" t="s">
        <v>679</v>
      </c>
      <c r="B3527" s="97" t="s">
        <v>1016</v>
      </c>
      <c r="C3527" s="96" t="str">
        <f aca="false">VLOOKUP(B3527,INSUMOS!$A:$I,2,0)</f>
        <v>SINAPI</v>
      </c>
      <c r="D3527" s="96" t="str">
        <f aca="false">VLOOKUP(B3527,INSUMOS!$A:$I,3,0)</f>
        <v>AREIA MEDIA - POSTO JAZIDA/FORNECEDOR (RETIRADO NA JAZIDA, SEM TRANSPORTE)</v>
      </c>
      <c r="E3527" s="98" t="str">
        <f aca="false">VLOOKUP(B3527,INSUMOS!$A:$I,4,0)</f>
        <v>Material</v>
      </c>
      <c r="F3527" s="98"/>
      <c r="G3527" s="99" t="str">
        <f aca="false">VLOOKUP(B3527,INSUMOS!$A:$I,5,0)</f>
        <v>m³</v>
      </c>
      <c r="H3527" s="100" t="n">
        <v>0.7503</v>
      </c>
      <c r="I3527" s="101" t="n">
        <f aca="false">VLOOKUP(B3527,INSUMOS!$A:$I,8,0)</f>
        <v>90</v>
      </c>
      <c r="J3527" s="101" t="n">
        <f aca="false">TRUNC(H3527*I3527,2)</f>
        <v>67.52</v>
      </c>
      <c r="L3527" s="63" t="n">
        <f aca="false">IF(AND(A3528&lt;&gt;"",A3527=""),L3526+1,L3526)</f>
        <v>354</v>
      </c>
      <c r="M3527" s="80" t="n">
        <f aca="false">IF(OR(A3527="Insumo",A3527="Composição Auxiliar"),J3527,"")</f>
        <v>67.52</v>
      </c>
      <c r="N3527" s="81" t="str">
        <f aca="false">IF(E3527="Mão de Obra",J3527,"")</f>
        <v/>
      </c>
      <c r="O3527" s="81" t="n">
        <f aca="false">IF(N3527&lt;&gt;"","",M3527)</f>
        <v>67.52</v>
      </c>
      <c r="P3527" s="82" t="str">
        <f aca="false">IF(A3527="Composição",B3527,"")</f>
        <v/>
      </c>
      <c r="Q3527" s="81" t="str">
        <f aca="false">IF(P3527&lt;&gt;"",SUMIF(L3527:L3527,L3527,N3527:N3527),"")</f>
        <v/>
      </c>
      <c r="R3527" s="81" t="str">
        <f aca="false">IF(P3527&lt;&gt;"",SUMIF(L3527:L3527,L3527,O3527:O3527),"")</f>
        <v/>
      </c>
    </row>
    <row r="3528" customFormat="false" ht="14.25" hidden="false" customHeight="false" outlineLevel="0" collapsed="false">
      <c r="A3528" s="96" t="s">
        <v>679</v>
      </c>
      <c r="B3528" s="97" t="s">
        <v>1017</v>
      </c>
      <c r="C3528" s="96" t="str">
        <f aca="false">VLOOKUP(B3528,INSUMOS!$A:$I,2,0)</f>
        <v>SINAPI</v>
      </c>
      <c r="D3528" s="96" t="str">
        <f aca="false">VLOOKUP(B3528,INSUMOS!$A:$I,3,0)</f>
        <v>CIMENTO PORTLAND COMPOSTO CP II-32</v>
      </c>
      <c r="E3528" s="98" t="str">
        <f aca="false">VLOOKUP(B3528,INSUMOS!$A:$I,4,0)</f>
        <v>Material</v>
      </c>
      <c r="F3528" s="98"/>
      <c r="G3528" s="99" t="str">
        <f aca="false">VLOOKUP(B3528,INSUMOS!$A:$I,5,0)</f>
        <v>KG</v>
      </c>
      <c r="H3528" s="100" t="n">
        <v>332.9655</v>
      </c>
      <c r="I3528" s="101" t="n">
        <f aca="false">VLOOKUP(B3528,INSUMOS!$A:$I,8,0)</f>
        <v>0.81</v>
      </c>
      <c r="J3528" s="101" t="n">
        <f aca="false">TRUNC(H3528*I3528,2)</f>
        <v>269.7</v>
      </c>
      <c r="L3528" s="63" t="n">
        <f aca="false">IF(AND(A3529&lt;&gt;"",A3528=""),L3527+1,L3527)</f>
        <v>354</v>
      </c>
      <c r="M3528" s="80" t="n">
        <f aca="false">IF(OR(A3528="Insumo",A3528="Composição Auxiliar"),J3528,"")</f>
        <v>269.7</v>
      </c>
      <c r="N3528" s="81" t="str">
        <f aca="false">IF(E3528="Mão de Obra",J3528,"")</f>
        <v/>
      </c>
      <c r="O3528" s="81" t="n">
        <f aca="false">IF(N3528&lt;&gt;"","",M3528)</f>
        <v>269.7</v>
      </c>
      <c r="P3528" s="82" t="str">
        <f aca="false">IF(A3528="Composição",B3528,"")</f>
        <v/>
      </c>
      <c r="Q3528" s="81" t="str">
        <f aca="false">IF(P3528&lt;&gt;"",SUMIF(L3528:L3528,L3528,N3528:N3528),"")</f>
        <v/>
      </c>
      <c r="R3528" s="81" t="str">
        <f aca="false">IF(P3528&lt;&gt;"",SUMIF(L3528:L3528,L3528,O3528:O3528),"")</f>
        <v/>
      </c>
    </row>
    <row r="3529" customFormat="false" ht="14.25" hidden="false" customHeight="false" outlineLevel="0" collapsed="false">
      <c r="A3529" s="102"/>
      <c r="B3529" s="102"/>
      <c r="C3529" s="102"/>
      <c r="D3529" s="102"/>
      <c r="E3529" s="102"/>
      <c r="F3529" s="103"/>
      <c r="G3529" s="102"/>
      <c r="H3529" s="103"/>
      <c r="I3529" s="102"/>
      <c r="J3529" s="103"/>
      <c r="L3529" s="63" t="n">
        <f aca="false">IF(AND(A3530&lt;&gt;"",A3529=""),L3528+1,L3528)</f>
        <v>354</v>
      </c>
      <c r="M3529" s="80" t="str">
        <f aca="false">IF(OR(A3529="Insumo",A3529="Composição Auxiliar"),J3529,"")</f>
        <v/>
      </c>
      <c r="N3529" s="81" t="str">
        <f aca="false">IF(E3529="Mão de Obra",J3529,"")</f>
        <v/>
      </c>
      <c r="O3529" s="81" t="str">
        <f aca="false">IF(N3529&lt;&gt;"","",M3529)</f>
        <v/>
      </c>
      <c r="P3529" s="82" t="str">
        <f aca="false">IF(A3529="Composição",B3529,"")</f>
        <v/>
      </c>
      <c r="Q3529" s="81" t="str">
        <f aca="false">IF(P3529&lt;&gt;"",SUMIF(L3529:L3529,L3529,N3529:N3529),"")</f>
        <v/>
      </c>
      <c r="R3529" s="81" t="str">
        <f aca="false">IF(P3529&lt;&gt;"",SUMIF(L3529:L3529,L3529,O3529:O3529),"")</f>
        <v/>
      </c>
    </row>
    <row r="3530" customFormat="false" ht="15" hidden="false" customHeight="false" outlineLevel="0" collapsed="false">
      <c r="A3530" s="102"/>
      <c r="B3530" s="102"/>
      <c r="C3530" s="102"/>
      <c r="D3530" s="102"/>
      <c r="E3530" s="102"/>
      <c r="F3530" s="103"/>
      <c r="G3530" s="102"/>
      <c r="H3530" s="104"/>
      <c r="I3530" s="104"/>
      <c r="J3530" s="103"/>
      <c r="L3530" s="63" t="n">
        <f aca="false">IF(AND(A3531&lt;&gt;"",A3530=""),L3529+1,L3529)</f>
        <v>354</v>
      </c>
      <c r="M3530" s="80" t="str">
        <f aca="false">IF(OR(A3530="Insumo",A3530="Composição Auxiliar"),J3530,"")</f>
        <v/>
      </c>
      <c r="N3530" s="81" t="str">
        <f aca="false">IF(E3530="Mão de Obra",J3530,"")</f>
        <v/>
      </c>
      <c r="O3530" s="81" t="str">
        <f aca="false">IF(N3530&lt;&gt;"","",M3530)</f>
        <v/>
      </c>
      <c r="P3530" s="82" t="str">
        <f aca="false">IF(A3530="Composição",B3530,"")</f>
        <v/>
      </c>
      <c r="Q3530" s="81" t="str">
        <f aca="false">IF(P3530&lt;&gt;"",SUMIF(L3530:L3530,L3530,N3530:N3530),"")</f>
        <v/>
      </c>
      <c r="R3530" s="81" t="str">
        <f aca="false">IF(P3530&lt;&gt;"",SUMIF(L3530:L3530,L3530,O3530:O3530),"")</f>
        <v/>
      </c>
    </row>
    <row r="3531" customFormat="false" ht="15" hidden="false" customHeight="false" outlineLevel="0" collapsed="false">
      <c r="A3531" s="108"/>
      <c r="B3531" s="108"/>
      <c r="C3531" s="108"/>
      <c r="D3531" s="108"/>
      <c r="E3531" s="108"/>
      <c r="F3531" s="108"/>
      <c r="G3531" s="108"/>
      <c r="H3531" s="108"/>
      <c r="I3531" s="108"/>
      <c r="J3531" s="108"/>
      <c r="L3531" s="63" t="n">
        <f aca="false">IF(AND(A3532&lt;&gt;"",A3531=""),L3530+1,L3530)</f>
        <v>354</v>
      </c>
      <c r="M3531" s="80" t="str">
        <f aca="false">IF(OR(A3531="Insumo",A3531="Composição Auxiliar"),J3531,"")</f>
        <v/>
      </c>
      <c r="N3531" s="81" t="str">
        <f aca="false">IF(E3531="Mão de Obra",J3531,"")</f>
        <v/>
      </c>
      <c r="O3531" s="81" t="str">
        <f aca="false">IF(N3531&lt;&gt;"","",M3531)</f>
        <v/>
      </c>
      <c r="P3531" s="82" t="str">
        <f aca="false">IF(A3531="Composição",B3531,"")</f>
        <v/>
      </c>
      <c r="Q3531" s="81" t="str">
        <f aca="false">IF(P3531&lt;&gt;"",SUMIF(L3531:L3531,L3531,N3531:N3531),"")</f>
        <v/>
      </c>
      <c r="R3531" s="81" t="str">
        <f aca="false">IF(P3531&lt;&gt;"",SUMIF(L3531:L3531,L3531,O3531:O3531),"")</f>
        <v/>
      </c>
    </row>
    <row r="3532" customFormat="false" ht="15" hidden="false" customHeight="true" outlineLevel="0" collapsed="false">
      <c r="A3532" s="83"/>
      <c r="B3532" s="84" t="s">
        <v>655</v>
      </c>
      <c r="C3532" s="83" t="s">
        <v>656</v>
      </c>
      <c r="D3532" s="83" t="s">
        <v>657</v>
      </c>
      <c r="E3532" s="83" t="s">
        <v>658</v>
      </c>
      <c r="F3532" s="83"/>
      <c r="G3532" s="85" t="s">
        <v>659</v>
      </c>
      <c r="H3532" s="84" t="s">
        <v>660</v>
      </c>
      <c r="I3532" s="84" t="s">
        <v>661</v>
      </c>
      <c r="J3532" s="84" t="s">
        <v>662</v>
      </c>
      <c r="L3532" s="63" t="n">
        <f aca="false">IF(AND(A3533&lt;&gt;"",A3532=""),L3531+1,L3531)</f>
        <v>355</v>
      </c>
      <c r="M3532" s="80" t="str">
        <f aca="false">IF(OR(A3532="Insumo",A3532="Composição Auxiliar"),J3532,"")</f>
        <v/>
      </c>
      <c r="N3532" s="81" t="str">
        <f aca="false">IF(E3532="Mão de Obra",J3532,"")</f>
        <v/>
      </c>
      <c r="O3532" s="81" t="str">
        <f aca="false">IF(N3532&lt;&gt;"","",M3532)</f>
        <v/>
      </c>
      <c r="P3532" s="82" t="str">
        <f aca="false">IF(A3532="Composição",B3532,"")</f>
        <v/>
      </c>
      <c r="Q3532" s="81" t="str">
        <f aca="false">IF(P3532&lt;&gt;"",SUMIF(L3532:L3532,L3532,N3532:N3532),"")</f>
        <v/>
      </c>
      <c r="R3532" s="81" t="str">
        <f aca="false">IF(P3532&lt;&gt;"",SUMIF(L3532:L3532,L3532,O3532:O3532),"")</f>
        <v/>
      </c>
    </row>
    <row r="3533" customFormat="false" ht="38.25" hidden="false" customHeight="true" outlineLevel="0" collapsed="false">
      <c r="A3533" s="86" t="s">
        <v>663</v>
      </c>
      <c r="B3533" s="87" t="s">
        <v>1378</v>
      </c>
      <c r="C3533" s="86" t="s">
        <v>664</v>
      </c>
      <c r="D3533" s="86" t="s">
        <v>1379</v>
      </c>
      <c r="E3533" s="86" t="s">
        <v>675</v>
      </c>
      <c r="F3533" s="86"/>
      <c r="G3533" s="88" t="s">
        <v>676</v>
      </c>
      <c r="H3533" s="89" t="n">
        <v>1</v>
      </c>
      <c r="I3533" s="90" t="n">
        <f aca="false">SUMIF(L:L,$L3533,M:M)</f>
        <v>471.68</v>
      </c>
      <c r="J3533" s="90" t="n">
        <f aca="false">TRUNC(H3533*I3533,2)</f>
        <v>471.68</v>
      </c>
      <c r="L3533" s="63" t="n">
        <f aca="false">IF(AND(A3534&lt;&gt;"",A3533=""),L3532+1,L3532)</f>
        <v>355</v>
      </c>
      <c r="M3533" s="80" t="str">
        <f aca="false">IF(OR(A3533="Insumo",A3533="Composição Auxiliar"),J3533,"")</f>
        <v/>
      </c>
      <c r="N3533" s="81" t="str">
        <f aca="false">IF(E3533="Mão de Obra",J3533,"")</f>
        <v/>
      </c>
      <c r="O3533" s="81" t="str">
        <f aca="false">IF(N3533&lt;&gt;"","",M3533)</f>
        <v/>
      </c>
      <c r="P3533" s="82" t="str">
        <f aca="false">IF(A3533="Composição",B3533,"")</f>
        <v> 94964 </v>
      </c>
      <c r="Q3533" s="81" t="n">
        <f aca="false">IF(P3533&lt;&gt;"",SUMIF(L3533:L3533,L3533,N3533:N3533),"")</f>
        <v>0</v>
      </c>
      <c r="R3533" s="81" t="n">
        <f aca="false">IF(P3533&lt;&gt;"",SUMIF(L3533:L3533,L3533,O3533:O3533),"")</f>
        <v>0</v>
      </c>
    </row>
    <row r="3534" customFormat="false" ht="25.5" hidden="false" customHeight="true" outlineLevel="0" collapsed="false">
      <c r="A3534" s="91" t="s">
        <v>668</v>
      </c>
      <c r="B3534" s="92" t="s">
        <v>677</v>
      </c>
      <c r="C3534" s="91" t="s">
        <v>664</v>
      </c>
      <c r="D3534" s="91" t="s">
        <v>678</v>
      </c>
      <c r="E3534" s="91" t="s">
        <v>671</v>
      </c>
      <c r="F3534" s="91"/>
      <c r="G3534" s="93" t="s">
        <v>672</v>
      </c>
      <c r="H3534" s="94" t="n">
        <v>2.5333</v>
      </c>
      <c r="I3534" s="95" t="n">
        <f aca="false">SUMIFS(J:J,A:A,"Composição",B:B,$B3534)</f>
        <v>18.93</v>
      </c>
      <c r="J3534" s="95" t="n">
        <f aca="false">TRUNC(H3534*I3534,2)</f>
        <v>47.95</v>
      </c>
      <c r="L3534" s="63" t="n">
        <f aca="false">IF(AND(A3535&lt;&gt;"",A3534=""),L3533+1,L3533)</f>
        <v>355</v>
      </c>
      <c r="M3534" s="80" t="n">
        <f aca="false">IF(OR(A3534="Insumo",A3534="Composição Auxiliar"),J3534,"")</f>
        <v>47.95</v>
      </c>
      <c r="N3534" s="81" t="str">
        <f aca="false">IF(E3534="Mão de Obra",J3534,"")</f>
        <v/>
      </c>
      <c r="O3534" s="81" t="n">
        <f aca="false">IF(N3534&lt;&gt;"","",M3534)</f>
        <v>47.95</v>
      </c>
      <c r="P3534" s="82" t="str">
        <f aca="false">IF(A3534="Composição",B3534,"")</f>
        <v/>
      </c>
      <c r="Q3534" s="81" t="str">
        <f aca="false">IF(P3534&lt;&gt;"",SUMIF(L3534:L3534,L3534,N3534:N3534),"")</f>
        <v/>
      </c>
      <c r="R3534" s="81" t="str">
        <f aca="false">IF(P3534&lt;&gt;"",SUMIF(L3534:L3534,L3534,O3534:O3534),"")</f>
        <v/>
      </c>
    </row>
    <row r="3535" customFormat="false" ht="38.25" hidden="false" customHeight="true" outlineLevel="0" collapsed="false">
      <c r="A3535" s="91" t="s">
        <v>668</v>
      </c>
      <c r="B3535" s="92" t="s">
        <v>1010</v>
      </c>
      <c r="C3535" s="91" t="s">
        <v>664</v>
      </c>
      <c r="D3535" s="91" t="s">
        <v>1011</v>
      </c>
      <c r="E3535" s="91" t="s">
        <v>691</v>
      </c>
      <c r="F3535" s="91"/>
      <c r="G3535" s="93" t="s">
        <v>699</v>
      </c>
      <c r="H3535" s="94" t="n">
        <v>0.7787</v>
      </c>
      <c r="I3535" s="95" t="n">
        <f aca="false">SUMIFS(J:J,A:A,"Composição",B:B,$B3535)</f>
        <v>0.32</v>
      </c>
      <c r="J3535" s="95" t="n">
        <f aca="false">TRUNC(H3535*I3535,2)</f>
        <v>0.24</v>
      </c>
      <c r="L3535" s="63" t="n">
        <f aca="false">IF(AND(A3536&lt;&gt;"",A3535=""),L3534+1,L3534)</f>
        <v>355</v>
      </c>
      <c r="M3535" s="80" t="n">
        <f aca="false">IF(OR(A3535="Insumo",A3535="Composição Auxiliar"),J3535,"")</f>
        <v>0.24</v>
      </c>
      <c r="N3535" s="81" t="str">
        <f aca="false">IF(E3535="Mão de Obra",J3535,"")</f>
        <v/>
      </c>
      <c r="O3535" s="81" t="n">
        <f aca="false">IF(N3535&lt;&gt;"","",M3535)</f>
        <v>0.24</v>
      </c>
      <c r="P3535" s="82" t="str">
        <f aca="false">IF(A3535="Composição",B3535,"")</f>
        <v/>
      </c>
      <c r="Q3535" s="81" t="str">
        <f aca="false">IF(P3535&lt;&gt;"",SUMIF(L3535:L3535,L3535,N3535:N3535),"")</f>
        <v/>
      </c>
      <c r="R3535" s="81" t="str">
        <f aca="false">IF(P3535&lt;&gt;"",SUMIF(L3535:L3535,L3535,O3535:O3535),"")</f>
        <v/>
      </c>
    </row>
    <row r="3536" customFormat="false" ht="38.25" hidden="false" customHeight="true" outlineLevel="0" collapsed="false">
      <c r="A3536" s="91" t="s">
        <v>668</v>
      </c>
      <c r="B3536" s="92" t="s">
        <v>1014</v>
      </c>
      <c r="C3536" s="91" t="s">
        <v>664</v>
      </c>
      <c r="D3536" s="91" t="s">
        <v>1015</v>
      </c>
      <c r="E3536" s="91" t="s">
        <v>691</v>
      </c>
      <c r="F3536" s="91"/>
      <c r="G3536" s="93" t="s">
        <v>692</v>
      </c>
      <c r="H3536" s="94" t="n">
        <v>0.8259</v>
      </c>
      <c r="I3536" s="95" t="n">
        <f aca="false">SUMIFS(J:J,A:A,"Composição",B:B,$B3536)</f>
        <v>2</v>
      </c>
      <c r="J3536" s="95" t="n">
        <f aca="false">TRUNC(H3536*I3536,2)</f>
        <v>1.65</v>
      </c>
      <c r="L3536" s="63" t="n">
        <f aca="false">IF(AND(A3537&lt;&gt;"",A3536=""),L3535+1,L3535)</f>
        <v>355</v>
      </c>
      <c r="M3536" s="80" t="n">
        <f aca="false">IF(OR(A3536="Insumo",A3536="Composição Auxiliar"),J3536,"")</f>
        <v>1.65</v>
      </c>
      <c r="N3536" s="81" t="str">
        <f aca="false">IF(E3536="Mão de Obra",J3536,"")</f>
        <v/>
      </c>
      <c r="O3536" s="81" t="n">
        <f aca="false">IF(N3536&lt;&gt;"","",M3536)</f>
        <v>1.65</v>
      </c>
      <c r="P3536" s="82" t="str">
        <f aca="false">IF(A3536="Composição",B3536,"")</f>
        <v/>
      </c>
      <c r="Q3536" s="81" t="str">
        <f aca="false">IF(P3536&lt;&gt;"",SUMIF(L3536:L3536,L3536,N3536:N3536),"")</f>
        <v/>
      </c>
      <c r="R3536" s="81" t="str">
        <f aca="false">IF(P3536&lt;&gt;"",SUMIF(L3536:L3536,L3536,O3536:O3536),"")</f>
        <v/>
      </c>
    </row>
    <row r="3537" customFormat="false" ht="25.5" hidden="false" customHeight="true" outlineLevel="0" collapsed="false">
      <c r="A3537" s="91" t="s">
        <v>668</v>
      </c>
      <c r="B3537" s="92" t="s">
        <v>1012</v>
      </c>
      <c r="C3537" s="91" t="s">
        <v>664</v>
      </c>
      <c r="D3537" s="91" t="s">
        <v>1013</v>
      </c>
      <c r="E3537" s="91" t="s">
        <v>671</v>
      </c>
      <c r="F3537" s="91"/>
      <c r="G3537" s="93" t="s">
        <v>672</v>
      </c>
      <c r="H3537" s="94" t="n">
        <v>1.6046</v>
      </c>
      <c r="I3537" s="95" t="n">
        <f aca="false">SUMIFS(J:J,A:A,"Composição",B:B,$B3537)</f>
        <v>21.98</v>
      </c>
      <c r="J3537" s="95" t="n">
        <f aca="false">TRUNC(H3537*I3537,2)</f>
        <v>35.26</v>
      </c>
      <c r="L3537" s="63" t="n">
        <f aca="false">IF(AND(A3538&lt;&gt;"",A3537=""),L3536+1,L3536)</f>
        <v>355</v>
      </c>
      <c r="M3537" s="80" t="n">
        <f aca="false">IF(OR(A3537="Insumo",A3537="Composição Auxiliar"),J3537,"")</f>
        <v>35.26</v>
      </c>
      <c r="N3537" s="81" t="str">
        <f aca="false">IF(E3537="Mão de Obra",J3537,"")</f>
        <v/>
      </c>
      <c r="O3537" s="81" t="n">
        <f aca="false">IF(N3537&lt;&gt;"","",M3537)</f>
        <v>35.26</v>
      </c>
      <c r="P3537" s="82" t="str">
        <f aca="false">IF(A3537="Composição",B3537,"")</f>
        <v/>
      </c>
      <c r="Q3537" s="81" t="str">
        <f aca="false">IF(P3537&lt;&gt;"",SUMIF(L3537:L3537,L3537,N3537:N3537),"")</f>
        <v/>
      </c>
      <c r="R3537" s="81" t="str">
        <f aca="false">IF(P3537&lt;&gt;"",SUMIF(L3537:L3537,L3537,O3537:O3537),"")</f>
        <v/>
      </c>
    </row>
    <row r="3538" customFormat="false" ht="14.25" hidden="false" customHeight="false" outlineLevel="0" collapsed="false">
      <c r="A3538" s="96" t="s">
        <v>679</v>
      </c>
      <c r="B3538" s="97" t="s">
        <v>1017</v>
      </c>
      <c r="C3538" s="96" t="str">
        <f aca="false">VLOOKUP(B3538,INSUMOS!$A:$I,2,0)</f>
        <v>SINAPI</v>
      </c>
      <c r="D3538" s="96" t="str">
        <f aca="false">VLOOKUP(B3538,INSUMOS!$A:$I,3,0)</f>
        <v>CIMENTO PORTLAND COMPOSTO CP II-32</v>
      </c>
      <c r="E3538" s="98" t="str">
        <f aca="false">VLOOKUP(B3538,INSUMOS!$A:$I,4,0)</f>
        <v>Material</v>
      </c>
      <c r="F3538" s="98"/>
      <c r="G3538" s="99" t="str">
        <f aca="false">VLOOKUP(B3538,INSUMOS!$A:$I,5,0)</f>
        <v>KG</v>
      </c>
      <c r="H3538" s="100" t="n">
        <v>322.9777</v>
      </c>
      <c r="I3538" s="101" t="n">
        <f aca="false">VLOOKUP(B3538,INSUMOS!$A:$I,8,0)</f>
        <v>0.81</v>
      </c>
      <c r="J3538" s="101" t="n">
        <f aca="false">TRUNC(H3538*I3538,2)</f>
        <v>261.61</v>
      </c>
      <c r="L3538" s="63" t="n">
        <f aca="false">IF(AND(A3539&lt;&gt;"",A3538=""),L3537+1,L3537)</f>
        <v>355</v>
      </c>
      <c r="M3538" s="80" t="n">
        <f aca="false">IF(OR(A3538="Insumo",A3538="Composição Auxiliar"),J3538,"")</f>
        <v>261.61</v>
      </c>
      <c r="N3538" s="81" t="str">
        <f aca="false">IF(E3538="Mão de Obra",J3538,"")</f>
        <v/>
      </c>
      <c r="O3538" s="81" t="n">
        <f aca="false">IF(N3538&lt;&gt;"","",M3538)</f>
        <v>261.61</v>
      </c>
      <c r="P3538" s="82" t="str">
        <f aca="false">IF(A3538="Composição",B3538,"")</f>
        <v/>
      </c>
      <c r="Q3538" s="81" t="str">
        <f aca="false">IF(P3538&lt;&gt;"",SUMIF(L3538:L3538,L3538,N3538:N3538),"")</f>
        <v/>
      </c>
      <c r="R3538" s="81" t="str">
        <f aca="false">IF(P3538&lt;&gt;"",SUMIF(L3538:L3538,L3538,O3538:O3538),"")</f>
        <v/>
      </c>
    </row>
    <row r="3539" customFormat="false" ht="25.5" hidden="false" customHeight="false" outlineLevel="0" collapsed="false">
      <c r="A3539" s="96" t="s">
        <v>679</v>
      </c>
      <c r="B3539" s="97" t="s">
        <v>1016</v>
      </c>
      <c r="C3539" s="96" t="str">
        <f aca="false">VLOOKUP(B3539,INSUMOS!$A:$I,2,0)</f>
        <v>SINAPI</v>
      </c>
      <c r="D3539" s="96" t="str">
        <f aca="false">VLOOKUP(B3539,INSUMOS!$A:$I,3,0)</f>
        <v>AREIA MEDIA - POSTO JAZIDA/FORNECEDOR (RETIRADO NA JAZIDA, SEM TRANSPORTE)</v>
      </c>
      <c r="E3539" s="98" t="str">
        <f aca="false">VLOOKUP(B3539,INSUMOS!$A:$I,4,0)</f>
        <v>Material</v>
      </c>
      <c r="F3539" s="98"/>
      <c r="G3539" s="99" t="str">
        <f aca="false">VLOOKUP(B3539,INSUMOS!$A:$I,5,0)</f>
        <v>m³</v>
      </c>
      <c r="H3539" s="100" t="n">
        <v>0.7558</v>
      </c>
      <c r="I3539" s="101" t="n">
        <f aca="false">VLOOKUP(B3539,INSUMOS!$A:$I,8,0)</f>
        <v>90</v>
      </c>
      <c r="J3539" s="101" t="n">
        <f aca="false">TRUNC(H3539*I3539,2)</f>
        <v>68.02</v>
      </c>
      <c r="L3539" s="63" t="n">
        <f aca="false">IF(AND(A3540&lt;&gt;"",A3539=""),L3538+1,L3538)</f>
        <v>355</v>
      </c>
      <c r="M3539" s="80" t="n">
        <f aca="false">IF(OR(A3539="Insumo",A3539="Composição Auxiliar"),J3539,"")</f>
        <v>68.02</v>
      </c>
      <c r="N3539" s="81" t="str">
        <f aca="false">IF(E3539="Mão de Obra",J3539,"")</f>
        <v/>
      </c>
      <c r="O3539" s="81" t="n">
        <f aca="false">IF(N3539&lt;&gt;"","",M3539)</f>
        <v>68.02</v>
      </c>
      <c r="P3539" s="82" t="str">
        <f aca="false">IF(A3539="Composição",B3539,"")</f>
        <v/>
      </c>
      <c r="Q3539" s="81" t="str">
        <f aca="false">IF(P3539&lt;&gt;"",SUMIF(L3539:L3539,L3539,N3539:N3539),"")</f>
        <v/>
      </c>
      <c r="R3539" s="81" t="str">
        <f aca="false">IF(P3539&lt;&gt;"",SUMIF(L3539:L3539,L3539,O3539:O3539),"")</f>
        <v/>
      </c>
    </row>
    <row r="3540" customFormat="false" ht="25.5" hidden="false" customHeight="false" outlineLevel="0" collapsed="false">
      <c r="A3540" s="96" t="s">
        <v>679</v>
      </c>
      <c r="B3540" s="97" t="s">
        <v>1018</v>
      </c>
      <c r="C3540" s="96" t="str">
        <f aca="false">VLOOKUP(B3540,INSUMOS!$A:$I,2,0)</f>
        <v>SINAPI</v>
      </c>
      <c r="D3540" s="96" t="str">
        <f aca="false">VLOOKUP(B3540,INSUMOS!$A:$I,3,0)</f>
        <v>PEDRA BRITADA N. 1 (9,5 A 19 MM) POSTO PEDREIRA/FORNECEDOR, SEM FRETE</v>
      </c>
      <c r="E3540" s="98" t="str">
        <f aca="false">VLOOKUP(B3540,INSUMOS!$A:$I,4,0)</f>
        <v>Material</v>
      </c>
      <c r="F3540" s="98"/>
      <c r="G3540" s="99" t="str">
        <f aca="false">VLOOKUP(B3540,INSUMOS!$A:$I,5,0)</f>
        <v>m³</v>
      </c>
      <c r="H3540" s="100" t="n">
        <v>0.5872</v>
      </c>
      <c r="I3540" s="101" t="n">
        <f aca="false">VLOOKUP(B3540,INSUMOS!$A:$I,8,0)</f>
        <v>96.99</v>
      </c>
      <c r="J3540" s="101" t="n">
        <f aca="false">TRUNC(H3540*I3540,2)</f>
        <v>56.95</v>
      </c>
      <c r="L3540" s="63" t="n">
        <f aca="false">IF(AND(A3541&lt;&gt;"",A3540=""),L3539+1,L3539)</f>
        <v>355</v>
      </c>
      <c r="M3540" s="80" t="n">
        <f aca="false">IF(OR(A3540="Insumo",A3540="Composição Auxiliar"),J3540,"")</f>
        <v>56.95</v>
      </c>
      <c r="N3540" s="81" t="str">
        <f aca="false">IF(E3540="Mão de Obra",J3540,"")</f>
        <v/>
      </c>
      <c r="O3540" s="81" t="n">
        <f aca="false">IF(N3540&lt;&gt;"","",M3540)</f>
        <v>56.95</v>
      </c>
      <c r="P3540" s="82" t="str">
        <f aca="false">IF(A3540="Composição",B3540,"")</f>
        <v/>
      </c>
      <c r="Q3540" s="81" t="str">
        <f aca="false">IF(P3540&lt;&gt;"",SUMIF(L3540:L3540,L3540,N3540:N3540),"")</f>
        <v/>
      </c>
      <c r="R3540" s="81" t="str">
        <f aca="false">IF(P3540&lt;&gt;"",SUMIF(L3540:L3540,L3540,O3540:O3540),"")</f>
        <v/>
      </c>
    </row>
    <row r="3541" customFormat="false" ht="14.25" hidden="false" customHeight="false" outlineLevel="0" collapsed="false">
      <c r="A3541" s="102"/>
      <c r="B3541" s="102"/>
      <c r="C3541" s="102"/>
      <c r="D3541" s="102"/>
      <c r="E3541" s="102"/>
      <c r="F3541" s="103"/>
      <c r="G3541" s="102"/>
      <c r="H3541" s="103"/>
      <c r="I3541" s="102"/>
      <c r="J3541" s="103"/>
      <c r="L3541" s="63" t="n">
        <f aca="false">IF(AND(A3542&lt;&gt;"",A3541=""),L3540+1,L3540)</f>
        <v>355</v>
      </c>
      <c r="M3541" s="80" t="str">
        <f aca="false">IF(OR(A3541="Insumo",A3541="Composição Auxiliar"),J3541,"")</f>
        <v/>
      </c>
      <c r="N3541" s="81" t="str">
        <f aca="false">IF(E3541="Mão de Obra",J3541,"")</f>
        <v/>
      </c>
      <c r="O3541" s="81" t="str">
        <f aca="false">IF(N3541&lt;&gt;"","",M3541)</f>
        <v/>
      </c>
      <c r="P3541" s="82" t="str">
        <f aca="false">IF(A3541="Composição",B3541,"")</f>
        <v/>
      </c>
      <c r="Q3541" s="81" t="str">
        <f aca="false">IF(P3541&lt;&gt;"",SUMIF(L3541:L3541,L3541,N3541:N3541),"")</f>
        <v/>
      </c>
      <c r="R3541" s="81" t="str">
        <f aca="false">IF(P3541&lt;&gt;"",SUMIF(L3541:L3541,L3541,O3541:O3541),"")</f>
        <v/>
      </c>
    </row>
    <row r="3542" customFormat="false" ht="15" hidden="false" customHeight="false" outlineLevel="0" collapsed="false">
      <c r="A3542" s="102"/>
      <c r="B3542" s="102"/>
      <c r="C3542" s="102"/>
      <c r="D3542" s="102"/>
      <c r="E3542" s="102"/>
      <c r="F3542" s="103"/>
      <c r="G3542" s="102"/>
      <c r="H3542" s="104"/>
      <c r="I3542" s="104"/>
      <c r="J3542" s="103"/>
      <c r="L3542" s="63" t="n">
        <f aca="false">IF(AND(A3543&lt;&gt;"",A3542=""),L3541+1,L3541)</f>
        <v>355</v>
      </c>
      <c r="M3542" s="80" t="str">
        <f aca="false">IF(OR(A3542="Insumo",A3542="Composição Auxiliar"),J3542,"")</f>
        <v/>
      </c>
      <c r="N3542" s="81" t="str">
        <f aca="false">IF(E3542="Mão de Obra",J3542,"")</f>
        <v/>
      </c>
      <c r="O3542" s="81" t="str">
        <f aca="false">IF(N3542&lt;&gt;"","",M3542)</f>
        <v/>
      </c>
      <c r="P3542" s="82" t="str">
        <f aca="false">IF(A3542="Composição",B3542,"")</f>
        <v/>
      </c>
      <c r="Q3542" s="81" t="str">
        <f aca="false">IF(P3542&lt;&gt;"",SUMIF(L3542:L3542,L3542,N3542:N3542),"")</f>
        <v/>
      </c>
      <c r="R3542" s="81" t="str">
        <f aca="false">IF(P3542&lt;&gt;"",SUMIF(L3542:L3542,L3542,O3542:O3542),"")</f>
        <v/>
      </c>
    </row>
    <row r="3543" customFormat="false" ht="15" hidden="false" customHeight="false" outlineLevel="0" collapsed="false">
      <c r="A3543" s="108"/>
      <c r="B3543" s="108"/>
      <c r="C3543" s="108"/>
      <c r="D3543" s="108"/>
      <c r="E3543" s="108"/>
      <c r="F3543" s="108"/>
      <c r="G3543" s="108"/>
      <c r="H3543" s="108"/>
      <c r="I3543" s="108"/>
      <c r="J3543" s="108"/>
      <c r="L3543" s="63" t="n">
        <f aca="false">IF(AND(A3544&lt;&gt;"",A3543=""),L3542+1,L3542)</f>
        <v>355</v>
      </c>
      <c r="M3543" s="80" t="str">
        <f aca="false">IF(OR(A3543="Insumo",A3543="Composição Auxiliar"),J3543,"")</f>
        <v/>
      </c>
      <c r="N3543" s="81" t="str">
        <f aca="false">IF(E3543="Mão de Obra",J3543,"")</f>
        <v/>
      </c>
      <c r="O3543" s="81" t="str">
        <f aca="false">IF(N3543&lt;&gt;"","",M3543)</f>
        <v/>
      </c>
      <c r="P3543" s="82" t="str">
        <f aca="false">IF(A3543="Composição",B3543,"")</f>
        <v/>
      </c>
      <c r="Q3543" s="81" t="str">
        <f aca="false">IF(P3543&lt;&gt;"",SUMIF(L3543:L3543,L3543,N3543:N3543),"")</f>
        <v/>
      </c>
      <c r="R3543" s="81" t="str">
        <f aca="false">IF(P3543&lt;&gt;"",SUMIF(L3543:L3543,L3543,O3543:O3543),"")</f>
        <v/>
      </c>
    </row>
    <row r="3544" customFormat="false" ht="15" hidden="false" customHeight="true" outlineLevel="0" collapsed="false">
      <c r="A3544" s="83"/>
      <c r="B3544" s="84" t="s">
        <v>655</v>
      </c>
      <c r="C3544" s="83" t="s">
        <v>656</v>
      </c>
      <c r="D3544" s="83" t="s">
        <v>657</v>
      </c>
      <c r="E3544" s="83" t="s">
        <v>658</v>
      </c>
      <c r="F3544" s="83"/>
      <c r="G3544" s="85" t="s">
        <v>659</v>
      </c>
      <c r="H3544" s="84" t="s">
        <v>660</v>
      </c>
      <c r="I3544" s="84" t="s">
        <v>661</v>
      </c>
      <c r="J3544" s="84" t="s">
        <v>662</v>
      </c>
      <c r="L3544" s="63" t="n">
        <f aca="false">IF(AND(A3545&lt;&gt;"",A3544=""),L3543+1,L3543)</f>
        <v>356</v>
      </c>
      <c r="M3544" s="80" t="str">
        <f aca="false">IF(OR(A3544="Insumo",A3544="Composição Auxiliar"),J3544,"")</f>
        <v/>
      </c>
      <c r="N3544" s="81" t="str">
        <f aca="false">IF(E3544="Mão de Obra",J3544,"")</f>
        <v/>
      </c>
      <c r="O3544" s="81" t="str">
        <f aca="false">IF(N3544&lt;&gt;"","",M3544)</f>
        <v/>
      </c>
      <c r="P3544" s="82" t="str">
        <f aca="false">IF(A3544="Composição",B3544,"")</f>
        <v/>
      </c>
      <c r="Q3544" s="81" t="str">
        <f aca="false">IF(P3544&lt;&gt;"",SUMIF(L3544:L3544,L3544,N3544:N3544),"")</f>
        <v/>
      </c>
      <c r="R3544" s="81" t="str">
        <f aca="false">IF(P3544&lt;&gt;"",SUMIF(L3544:L3544,L3544,O3544:O3544),"")</f>
        <v/>
      </c>
    </row>
    <row r="3545" customFormat="false" ht="38.25" hidden="false" customHeight="true" outlineLevel="0" collapsed="false">
      <c r="A3545" s="86" t="s">
        <v>663</v>
      </c>
      <c r="B3545" s="87" t="s">
        <v>1098</v>
      </c>
      <c r="C3545" s="86" t="s">
        <v>664</v>
      </c>
      <c r="D3545" s="86" t="s">
        <v>1099</v>
      </c>
      <c r="E3545" s="86" t="s">
        <v>675</v>
      </c>
      <c r="F3545" s="86"/>
      <c r="G3545" s="88" t="s">
        <v>676</v>
      </c>
      <c r="H3545" s="89" t="n">
        <v>1</v>
      </c>
      <c r="I3545" s="90" t="n">
        <f aca="false">SUMIF(L:L,$L3545,M:M)</f>
        <v>459.89</v>
      </c>
      <c r="J3545" s="90" t="n">
        <f aca="false">TRUNC(H3545*I3545,2)</f>
        <v>459.89</v>
      </c>
      <c r="L3545" s="63" t="n">
        <f aca="false">IF(AND(A3546&lt;&gt;"",A3545=""),L3544+1,L3544)</f>
        <v>356</v>
      </c>
      <c r="M3545" s="80" t="str">
        <f aca="false">IF(OR(A3545="Insumo",A3545="Composição Auxiliar"),J3545,"")</f>
        <v/>
      </c>
      <c r="N3545" s="81" t="str">
        <f aca="false">IF(E3545="Mão de Obra",J3545,"")</f>
        <v/>
      </c>
      <c r="O3545" s="81" t="str">
        <f aca="false">IF(N3545&lt;&gt;"","",M3545)</f>
        <v/>
      </c>
      <c r="P3545" s="82" t="str">
        <f aca="false">IF(A3545="Composição",B3545,"")</f>
        <v> 94970 </v>
      </c>
      <c r="Q3545" s="81" t="n">
        <f aca="false">IF(P3545&lt;&gt;"",SUMIF(L3545:L3545,L3545,N3545:N3545),"")</f>
        <v>0</v>
      </c>
      <c r="R3545" s="81" t="n">
        <f aca="false">IF(P3545&lt;&gt;"",SUMIF(L3545:L3545,L3545,O3545:O3545),"")</f>
        <v>0</v>
      </c>
    </row>
    <row r="3546" customFormat="false" ht="38.25" hidden="false" customHeight="true" outlineLevel="0" collapsed="false">
      <c r="A3546" s="91" t="s">
        <v>668</v>
      </c>
      <c r="B3546" s="92" t="s">
        <v>1806</v>
      </c>
      <c r="C3546" s="91" t="s">
        <v>664</v>
      </c>
      <c r="D3546" s="91" t="s">
        <v>1807</v>
      </c>
      <c r="E3546" s="91" t="s">
        <v>691</v>
      </c>
      <c r="F3546" s="91"/>
      <c r="G3546" s="93" t="s">
        <v>699</v>
      </c>
      <c r="H3546" s="94" t="n">
        <v>0.6197</v>
      </c>
      <c r="I3546" s="95" t="n">
        <f aca="false">SUMIFS(J:J,A:A,"Composição",B:B,$B3546)</f>
        <v>1.28</v>
      </c>
      <c r="J3546" s="95" t="n">
        <f aca="false">TRUNC(H3546*I3546,2)</f>
        <v>0.79</v>
      </c>
      <c r="L3546" s="63" t="n">
        <f aca="false">IF(AND(A3547&lt;&gt;"",A3546=""),L3545+1,L3545)</f>
        <v>356</v>
      </c>
      <c r="M3546" s="80" t="n">
        <f aca="false">IF(OR(A3546="Insumo",A3546="Composição Auxiliar"),J3546,"")</f>
        <v>0.79</v>
      </c>
      <c r="N3546" s="81" t="str">
        <f aca="false">IF(E3546="Mão de Obra",J3546,"")</f>
        <v/>
      </c>
      <c r="O3546" s="81" t="n">
        <f aca="false">IF(N3546&lt;&gt;"","",M3546)</f>
        <v>0.79</v>
      </c>
      <c r="P3546" s="82" t="str">
        <f aca="false">IF(A3546="Composição",B3546,"")</f>
        <v/>
      </c>
      <c r="Q3546" s="81" t="str">
        <f aca="false">IF(P3546&lt;&gt;"",SUMIF(L3546:L3546,L3546,N3546:N3546),"")</f>
        <v/>
      </c>
      <c r="R3546" s="81" t="str">
        <f aca="false">IF(P3546&lt;&gt;"",SUMIF(L3546:L3546,L3546,O3546:O3546),"")</f>
        <v/>
      </c>
    </row>
    <row r="3547" customFormat="false" ht="38.25" hidden="false" customHeight="true" outlineLevel="0" collapsed="false">
      <c r="A3547" s="91" t="s">
        <v>668</v>
      </c>
      <c r="B3547" s="92" t="s">
        <v>1804</v>
      </c>
      <c r="C3547" s="91" t="s">
        <v>664</v>
      </c>
      <c r="D3547" s="91" t="s">
        <v>1805</v>
      </c>
      <c r="E3547" s="91" t="s">
        <v>691</v>
      </c>
      <c r="F3547" s="91"/>
      <c r="G3547" s="93" t="s">
        <v>692</v>
      </c>
      <c r="H3547" s="94" t="n">
        <v>0.6572</v>
      </c>
      <c r="I3547" s="95" t="n">
        <f aca="false">SUMIFS(J:J,A:A,"Composição",B:B,$B3547)</f>
        <v>5.32</v>
      </c>
      <c r="J3547" s="95" t="n">
        <f aca="false">TRUNC(H3547*I3547,2)</f>
        <v>3.49</v>
      </c>
      <c r="L3547" s="63" t="n">
        <f aca="false">IF(AND(A3548&lt;&gt;"",A3547=""),L3546+1,L3546)</f>
        <v>356</v>
      </c>
      <c r="M3547" s="80" t="n">
        <f aca="false">IF(OR(A3547="Insumo",A3547="Composição Auxiliar"),J3547,"")</f>
        <v>3.49</v>
      </c>
      <c r="N3547" s="81" t="str">
        <f aca="false">IF(E3547="Mão de Obra",J3547,"")</f>
        <v/>
      </c>
      <c r="O3547" s="81" t="n">
        <f aca="false">IF(N3547&lt;&gt;"","",M3547)</f>
        <v>3.49</v>
      </c>
      <c r="P3547" s="82" t="str">
        <f aca="false">IF(A3547="Composição",B3547,"")</f>
        <v/>
      </c>
      <c r="Q3547" s="81" t="str">
        <f aca="false">IF(P3547&lt;&gt;"",SUMIF(L3547:L3547,L3547,N3547:N3547),"")</f>
        <v/>
      </c>
      <c r="R3547" s="81" t="str">
        <f aca="false">IF(P3547&lt;&gt;"",SUMIF(L3547:L3547,L3547,O3547:O3547),"")</f>
        <v/>
      </c>
    </row>
    <row r="3548" customFormat="false" ht="25.5" hidden="false" customHeight="true" outlineLevel="0" collapsed="false">
      <c r="A3548" s="91" t="s">
        <v>668</v>
      </c>
      <c r="B3548" s="92" t="s">
        <v>1012</v>
      </c>
      <c r="C3548" s="91" t="s">
        <v>664</v>
      </c>
      <c r="D3548" s="91" t="s">
        <v>1013</v>
      </c>
      <c r="E3548" s="91" t="s">
        <v>671</v>
      </c>
      <c r="F3548" s="91"/>
      <c r="G3548" s="93" t="s">
        <v>672</v>
      </c>
      <c r="H3548" s="94" t="n">
        <v>1.2768</v>
      </c>
      <c r="I3548" s="95" t="n">
        <f aca="false">SUMIFS(J:J,A:A,"Composição",B:B,$B3548)</f>
        <v>21.98</v>
      </c>
      <c r="J3548" s="95" t="n">
        <f aca="false">TRUNC(H3548*I3548,2)</f>
        <v>28.06</v>
      </c>
      <c r="L3548" s="63" t="n">
        <f aca="false">IF(AND(A3549&lt;&gt;"",A3548=""),L3547+1,L3547)</f>
        <v>356</v>
      </c>
      <c r="M3548" s="80" t="n">
        <f aca="false">IF(OR(A3548="Insumo",A3548="Composição Auxiliar"),J3548,"")</f>
        <v>28.06</v>
      </c>
      <c r="N3548" s="81" t="str">
        <f aca="false">IF(E3548="Mão de Obra",J3548,"")</f>
        <v/>
      </c>
      <c r="O3548" s="81" t="n">
        <f aca="false">IF(N3548&lt;&gt;"","",M3548)</f>
        <v>28.06</v>
      </c>
      <c r="P3548" s="82" t="str">
        <f aca="false">IF(A3548="Composição",B3548,"")</f>
        <v/>
      </c>
      <c r="Q3548" s="81" t="str">
        <f aca="false">IF(P3548&lt;&gt;"",SUMIF(L3548:L3548,L3548,N3548:N3548),"")</f>
        <v/>
      </c>
      <c r="R3548" s="81" t="str">
        <f aca="false">IF(P3548&lt;&gt;"",SUMIF(L3548:L3548,L3548,O3548:O3548),"")</f>
        <v/>
      </c>
    </row>
    <row r="3549" customFormat="false" ht="25.5" hidden="false" customHeight="true" outlineLevel="0" collapsed="false">
      <c r="A3549" s="91" t="s">
        <v>668</v>
      </c>
      <c r="B3549" s="92" t="s">
        <v>677</v>
      </c>
      <c r="C3549" s="91" t="s">
        <v>664</v>
      </c>
      <c r="D3549" s="91" t="s">
        <v>678</v>
      </c>
      <c r="E3549" s="91" t="s">
        <v>671</v>
      </c>
      <c r="F3549" s="91"/>
      <c r="G3549" s="93" t="s">
        <v>672</v>
      </c>
      <c r="H3549" s="94" t="n">
        <v>2.0267</v>
      </c>
      <c r="I3549" s="95" t="n">
        <f aca="false">SUMIFS(J:J,A:A,"Composição",B:B,$B3549)</f>
        <v>18.93</v>
      </c>
      <c r="J3549" s="95" t="n">
        <f aca="false">TRUNC(H3549*I3549,2)</f>
        <v>38.36</v>
      </c>
      <c r="L3549" s="63" t="n">
        <f aca="false">IF(AND(A3550&lt;&gt;"",A3549=""),L3548+1,L3548)</f>
        <v>356</v>
      </c>
      <c r="M3549" s="80" t="n">
        <f aca="false">IF(OR(A3549="Insumo",A3549="Composição Auxiliar"),J3549,"")</f>
        <v>38.36</v>
      </c>
      <c r="N3549" s="81" t="str">
        <f aca="false">IF(E3549="Mão de Obra",J3549,"")</f>
        <v/>
      </c>
      <c r="O3549" s="81" t="n">
        <f aca="false">IF(N3549&lt;&gt;"","",M3549)</f>
        <v>38.36</v>
      </c>
      <c r="P3549" s="82" t="str">
        <f aca="false">IF(A3549="Composição",B3549,"")</f>
        <v/>
      </c>
      <c r="Q3549" s="81" t="str">
        <f aca="false">IF(P3549&lt;&gt;"",SUMIF(L3549:L3549,L3549,N3549:N3549),"")</f>
        <v/>
      </c>
      <c r="R3549" s="81" t="str">
        <f aca="false">IF(P3549&lt;&gt;"",SUMIF(L3549:L3549,L3549,O3549:O3549),"")</f>
        <v/>
      </c>
    </row>
    <row r="3550" customFormat="false" ht="25.5" hidden="false" customHeight="false" outlineLevel="0" collapsed="false">
      <c r="A3550" s="96" t="s">
        <v>679</v>
      </c>
      <c r="B3550" s="97" t="s">
        <v>1016</v>
      </c>
      <c r="C3550" s="96" t="str">
        <f aca="false">VLOOKUP(B3550,INSUMOS!$A:$I,2,0)</f>
        <v>SINAPI</v>
      </c>
      <c r="D3550" s="96" t="str">
        <f aca="false">VLOOKUP(B3550,INSUMOS!$A:$I,3,0)</f>
        <v>AREIA MEDIA - POSTO JAZIDA/FORNECEDOR (RETIRADO NA JAZIDA, SEM TRANSPORTE)</v>
      </c>
      <c r="E3550" s="98" t="str">
        <f aca="false">VLOOKUP(B3550,INSUMOS!$A:$I,4,0)</f>
        <v>Material</v>
      </c>
      <c r="F3550" s="98"/>
      <c r="G3550" s="99" t="str">
        <f aca="false">VLOOKUP(B3550,INSUMOS!$A:$I,5,0)</f>
        <v>m³</v>
      </c>
      <c r="H3550" s="100" t="n">
        <v>0.7609</v>
      </c>
      <c r="I3550" s="101" t="n">
        <f aca="false">VLOOKUP(B3550,INSUMOS!$A:$I,8,0)</f>
        <v>90</v>
      </c>
      <c r="J3550" s="101" t="n">
        <f aca="false">TRUNC(H3550*I3550,2)</f>
        <v>68.48</v>
      </c>
      <c r="L3550" s="63" t="n">
        <f aca="false">IF(AND(A3551&lt;&gt;"",A3550=""),L3549+1,L3549)</f>
        <v>356</v>
      </c>
      <c r="M3550" s="80" t="n">
        <f aca="false">IF(OR(A3550="Insumo",A3550="Composição Auxiliar"),J3550,"")</f>
        <v>68.48</v>
      </c>
      <c r="N3550" s="81" t="str">
        <f aca="false">IF(E3550="Mão de Obra",J3550,"")</f>
        <v/>
      </c>
      <c r="O3550" s="81" t="n">
        <f aca="false">IF(N3550&lt;&gt;"","",M3550)</f>
        <v>68.48</v>
      </c>
      <c r="P3550" s="82" t="str">
        <f aca="false">IF(A3550="Composição",B3550,"")</f>
        <v/>
      </c>
      <c r="Q3550" s="81" t="str">
        <f aca="false">IF(P3550&lt;&gt;"",SUMIF(L3550:L3550,L3550,N3550:N3550),"")</f>
        <v/>
      </c>
      <c r="R3550" s="81" t="str">
        <f aca="false">IF(P3550&lt;&gt;"",SUMIF(L3550:L3550,L3550,O3550:O3550),"")</f>
        <v/>
      </c>
    </row>
    <row r="3551" customFormat="false" ht="14.25" hidden="false" customHeight="false" outlineLevel="0" collapsed="false">
      <c r="A3551" s="96" t="s">
        <v>679</v>
      </c>
      <c r="B3551" s="97" t="s">
        <v>1017</v>
      </c>
      <c r="C3551" s="96" t="str">
        <f aca="false">VLOOKUP(B3551,INSUMOS!$A:$I,2,0)</f>
        <v>SINAPI</v>
      </c>
      <c r="D3551" s="96" t="str">
        <f aca="false">VLOOKUP(B3551,INSUMOS!$A:$I,3,0)</f>
        <v>CIMENTO PORTLAND COMPOSTO CP II-32</v>
      </c>
      <c r="E3551" s="98" t="str">
        <f aca="false">VLOOKUP(B3551,INSUMOS!$A:$I,4,0)</f>
        <v>Material</v>
      </c>
      <c r="F3551" s="98"/>
      <c r="G3551" s="99" t="str">
        <f aca="false">VLOOKUP(B3551,INSUMOS!$A:$I,5,0)</f>
        <v>KG</v>
      </c>
      <c r="H3551" s="100" t="n">
        <v>325.1589</v>
      </c>
      <c r="I3551" s="101" t="n">
        <f aca="false">VLOOKUP(B3551,INSUMOS!$A:$I,8,0)</f>
        <v>0.81</v>
      </c>
      <c r="J3551" s="101" t="n">
        <f aca="false">TRUNC(H3551*I3551,2)</f>
        <v>263.37</v>
      </c>
      <c r="L3551" s="63" t="n">
        <f aca="false">IF(AND(A3552&lt;&gt;"",A3551=""),L3550+1,L3550)</f>
        <v>356</v>
      </c>
      <c r="M3551" s="80" t="n">
        <f aca="false">IF(OR(A3551="Insumo",A3551="Composição Auxiliar"),J3551,"")</f>
        <v>263.37</v>
      </c>
      <c r="N3551" s="81" t="str">
        <f aca="false">IF(E3551="Mão de Obra",J3551,"")</f>
        <v/>
      </c>
      <c r="O3551" s="81" t="n">
        <f aca="false">IF(N3551&lt;&gt;"","",M3551)</f>
        <v>263.37</v>
      </c>
      <c r="P3551" s="82" t="str">
        <f aca="false">IF(A3551="Composição",B3551,"")</f>
        <v/>
      </c>
      <c r="Q3551" s="81" t="str">
        <f aca="false">IF(P3551&lt;&gt;"",SUMIF(L3551:L3551,L3551,N3551:N3551),"")</f>
        <v/>
      </c>
      <c r="R3551" s="81" t="str">
        <f aca="false">IF(P3551&lt;&gt;"",SUMIF(L3551:L3551,L3551,O3551:O3551),"")</f>
        <v/>
      </c>
    </row>
    <row r="3552" customFormat="false" ht="25.5" hidden="false" customHeight="false" outlineLevel="0" collapsed="false">
      <c r="A3552" s="96" t="s">
        <v>679</v>
      </c>
      <c r="B3552" s="97" t="s">
        <v>1018</v>
      </c>
      <c r="C3552" s="96" t="str">
        <f aca="false">VLOOKUP(B3552,INSUMOS!$A:$I,2,0)</f>
        <v>SINAPI</v>
      </c>
      <c r="D3552" s="96" t="str">
        <f aca="false">VLOOKUP(B3552,INSUMOS!$A:$I,3,0)</f>
        <v>PEDRA BRITADA N. 1 (9,5 A 19 MM) POSTO PEDREIRA/FORNECEDOR, SEM FRETE</v>
      </c>
      <c r="E3552" s="98" t="str">
        <f aca="false">VLOOKUP(B3552,INSUMOS!$A:$I,4,0)</f>
        <v>Material</v>
      </c>
      <c r="F3552" s="98"/>
      <c r="G3552" s="99" t="str">
        <f aca="false">VLOOKUP(B3552,INSUMOS!$A:$I,5,0)</f>
        <v>m³</v>
      </c>
      <c r="H3552" s="100" t="n">
        <v>0.5912</v>
      </c>
      <c r="I3552" s="101" t="n">
        <f aca="false">VLOOKUP(B3552,INSUMOS!$A:$I,8,0)</f>
        <v>96.99</v>
      </c>
      <c r="J3552" s="101" t="n">
        <f aca="false">TRUNC(H3552*I3552,2)</f>
        <v>57.34</v>
      </c>
      <c r="L3552" s="63" t="n">
        <f aca="false">IF(AND(A3553&lt;&gt;"",A3552=""),L3551+1,L3551)</f>
        <v>356</v>
      </c>
      <c r="M3552" s="80" t="n">
        <f aca="false">IF(OR(A3552="Insumo",A3552="Composição Auxiliar"),J3552,"")</f>
        <v>57.34</v>
      </c>
      <c r="N3552" s="81" t="str">
        <f aca="false">IF(E3552="Mão de Obra",J3552,"")</f>
        <v/>
      </c>
      <c r="O3552" s="81" t="n">
        <f aca="false">IF(N3552&lt;&gt;"","",M3552)</f>
        <v>57.34</v>
      </c>
      <c r="P3552" s="82" t="str">
        <f aca="false">IF(A3552="Composição",B3552,"")</f>
        <v/>
      </c>
      <c r="Q3552" s="81" t="str">
        <f aca="false">IF(P3552&lt;&gt;"",SUMIF(L3552:L3552,L3552,N3552:N3552),"")</f>
        <v/>
      </c>
      <c r="R3552" s="81" t="str">
        <f aca="false">IF(P3552&lt;&gt;"",SUMIF(L3552:L3552,L3552,O3552:O3552),"")</f>
        <v/>
      </c>
    </row>
    <row r="3553" customFormat="false" ht="14.25" hidden="false" customHeight="false" outlineLevel="0" collapsed="false">
      <c r="A3553" s="102"/>
      <c r="B3553" s="102"/>
      <c r="C3553" s="102"/>
      <c r="D3553" s="102"/>
      <c r="E3553" s="102"/>
      <c r="F3553" s="103"/>
      <c r="G3553" s="102"/>
      <c r="H3553" s="103"/>
      <c r="I3553" s="102"/>
      <c r="J3553" s="103"/>
      <c r="L3553" s="63" t="n">
        <f aca="false">IF(AND(A3554&lt;&gt;"",A3553=""),L3552+1,L3552)</f>
        <v>356</v>
      </c>
      <c r="M3553" s="80" t="str">
        <f aca="false">IF(OR(A3553="Insumo",A3553="Composição Auxiliar"),J3553,"")</f>
        <v/>
      </c>
      <c r="N3553" s="81" t="str">
        <f aca="false">IF(E3553="Mão de Obra",J3553,"")</f>
        <v/>
      </c>
      <c r="O3553" s="81" t="str">
        <f aca="false">IF(N3553&lt;&gt;"","",M3553)</f>
        <v/>
      </c>
      <c r="P3553" s="82" t="str">
        <f aca="false">IF(A3553="Composição",B3553,"")</f>
        <v/>
      </c>
      <c r="Q3553" s="81" t="str">
        <f aca="false">IF(P3553&lt;&gt;"",SUMIF(L3553:L3553,L3553,N3553:N3553),"")</f>
        <v/>
      </c>
      <c r="R3553" s="81" t="str">
        <f aca="false">IF(P3553&lt;&gt;"",SUMIF(L3553:L3553,L3553,O3553:O3553),"")</f>
        <v/>
      </c>
    </row>
    <row r="3554" customFormat="false" ht="15" hidden="false" customHeight="false" outlineLevel="0" collapsed="false">
      <c r="A3554" s="102"/>
      <c r="B3554" s="102"/>
      <c r="C3554" s="102"/>
      <c r="D3554" s="102"/>
      <c r="E3554" s="102"/>
      <c r="F3554" s="103"/>
      <c r="G3554" s="102"/>
      <c r="H3554" s="104"/>
      <c r="I3554" s="104"/>
      <c r="J3554" s="103"/>
      <c r="L3554" s="63" t="n">
        <f aca="false">IF(AND(A3555&lt;&gt;"",A3554=""),L3553+1,L3553)</f>
        <v>356</v>
      </c>
      <c r="M3554" s="80" t="str">
        <f aca="false">IF(OR(A3554="Insumo",A3554="Composição Auxiliar"),J3554,"")</f>
        <v/>
      </c>
      <c r="N3554" s="81" t="str">
        <f aca="false">IF(E3554="Mão de Obra",J3554,"")</f>
        <v/>
      </c>
      <c r="O3554" s="81" t="str">
        <f aca="false">IF(N3554&lt;&gt;"","",M3554)</f>
        <v/>
      </c>
      <c r="P3554" s="82" t="str">
        <f aca="false">IF(A3554="Composição",B3554,"")</f>
        <v/>
      </c>
      <c r="Q3554" s="81" t="str">
        <f aca="false">IF(P3554&lt;&gt;"",SUMIF(L3554:L3554,L3554,N3554:N3554),"")</f>
        <v/>
      </c>
      <c r="R3554" s="81" t="str">
        <f aca="false">IF(P3554&lt;&gt;"",SUMIF(L3554:L3554,L3554,O3554:O3554),"")</f>
        <v/>
      </c>
    </row>
    <row r="3555" customFormat="false" ht="15" hidden="false" customHeight="false" outlineLevel="0" collapsed="false">
      <c r="A3555" s="108"/>
      <c r="B3555" s="108"/>
      <c r="C3555" s="108"/>
      <c r="D3555" s="108"/>
      <c r="E3555" s="108"/>
      <c r="F3555" s="108"/>
      <c r="G3555" s="108"/>
      <c r="H3555" s="108"/>
      <c r="I3555" s="108"/>
      <c r="J3555" s="108"/>
      <c r="L3555" s="63" t="n">
        <f aca="false">IF(AND(A3556&lt;&gt;"",A3555=""),L3554+1,L3554)</f>
        <v>356</v>
      </c>
      <c r="M3555" s="80" t="str">
        <f aca="false">IF(OR(A3555="Insumo",A3555="Composição Auxiliar"),J3555,"")</f>
        <v/>
      </c>
      <c r="N3555" s="81" t="str">
        <f aca="false">IF(E3555="Mão de Obra",J3555,"")</f>
        <v/>
      </c>
      <c r="O3555" s="81" t="str">
        <f aca="false">IF(N3555&lt;&gt;"","",M3555)</f>
        <v/>
      </c>
      <c r="P3555" s="82" t="str">
        <f aca="false">IF(A3555="Composição",B3555,"")</f>
        <v/>
      </c>
      <c r="Q3555" s="81" t="str">
        <f aca="false">IF(P3555&lt;&gt;"",SUMIF(L3555:L3555,L3555,N3555:N3555),"")</f>
        <v/>
      </c>
      <c r="R3555" s="81" t="str">
        <f aca="false">IF(P3555&lt;&gt;"",SUMIF(L3555:L3555,L3555,O3555:O3555),"")</f>
        <v/>
      </c>
    </row>
    <row r="3556" customFormat="false" ht="15" hidden="false" customHeight="true" outlineLevel="0" collapsed="false">
      <c r="A3556" s="83"/>
      <c r="B3556" s="84" t="s">
        <v>655</v>
      </c>
      <c r="C3556" s="83" t="s">
        <v>656</v>
      </c>
      <c r="D3556" s="83" t="s">
        <v>657</v>
      </c>
      <c r="E3556" s="83" t="s">
        <v>658</v>
      </c>
      <c r="F3556" s="83"/>
      <c r="G3556" s="85" t="s">
        <v>659</v>
      </c>
      <c r="H3556" s="84" t="s">
        <v>660</v>
      </c>
      <c r="I3556" s="84" t="s">
        <v>661</v>
      </c>
      <c r="J3556" s="84" t="s">
        <v>662</v>
      </c>
      <c r="L3556" s="63" t="n">
        <f aca="false">IF(AND(A3557&lt;&gt;"",A3556=""),L3555+1,L3555)</f>
        <v>357</v>
      </c>
      <c r="M3556" s="80" t="str">
        <f aca="false">IF(OR(A3556="Insumo",A3556="Composição Auxiliar"),J3556,"")</f>
        <v/>
      </c>
      <c r="N3556" s="81" t="str">
        <f aca="false">IF(E3556="Mão de Obra",J3556,"")</f>
        <v/>
      </c>
      <c r="O3556" s="81" t="str">
        <f aca="false">IF(N3556&lt;&gt;"","",M3556)</f>
        <v/>
      </c>
      <c r="P3556" s="82" t="str">
        <f aca="false">IF(A3556="Composição",B3556,"")</f>
        <v/>
      </c>
      <c r="Q3556" s="81" t="str">
        <f aca="false">IF(P3556&lt;&gt;"",SUMIF(L3556:L3556,L3556,N3556:N3556),"")</f>
        <v/>
      </c>
      <c r="R3556" s="81" t="str">
        <f aca="false">IF(P3556&lt;&gt;"",SUMIF(L3556:L3556,L3556,O3556:O3556),"")</f>
        <v/>
      </c>
    </row>
    <row r="3557" customFormat="false" ht="38.25" hidden="false" customHeight="true" outlineLevel="0" collapsed="false">
      <c r="A3557" s="86" t="s">
        <v>663</v>
      </c>
      <c r="B3557" s="87" t="s">
        <v>1978</v>
      </c>
      <c r="C3557" s="86" t="s">
        <v>664</v>
      </c>
      <c r="D3557" s="86" t="s">
        <v>1979</v>
      </c>
      <c r="E3557" s="86" t="s">
        <v>675</v>
      </c>
      <c r="F3557" s="86"/>
      <c r="G3557" s="88" t="s">
        <v>676</v>
      </c>
      <c r="H3557" s="89" t="n">
        <v>1</v>
      </c>
      <c r="I3557" s="90" t="n">
        <f aca="false">SUMIF(L:L,$L3557,M:M)</f>
        <v>488.11</v>
      </c>
      <c r="J3557" s="90" t="n">
        <f aca="false">TRUNC(H3557*I3557,2)</f>
        <v>488.11</v>
      </c>
      <c r="L3557" s="63" t="n">
        <f aca="false">IF(AND(A3558&lt;&gt;"",A3557=""),L3556+1,L3556)</f>
        <v>357</v>
      </c>
      <c r="M3557" s="80" t="str">
        <f aca="false">IF(OR(A3557="Insumo",A3557="Composição Auxiliar"),J3557,"")</f>
        <v/>
      </c>
      <c r="N3557" s="81" t="str">
        <f aca="false">IF(E3557="Mão de Obra",J3557,"")</f>
        <v/>
      </c>
      <c r="O3557" s="81" t="str">
        <f aca="false">IF(N3557&lt;&gt;"","",M3557)</f>
        <v/>
      </c>
      <c r="P3557" s="82" t="str">
        <f aca="false">IF(A3557="Composição",B3557,"")</f>
        <v> 94971 </v>
      </c>
      <c r="Q3557" s="81" t="n">
        <f aca="false">IF(P3557&lt;&gt;"",SUMIF(L3557:L3557,L3557,N3557:N3557),"")</f>
        <v>0</v>
      </c>
      <c r="R3557" s="81" t="n">
        <f aca="false">IF(P3557&lt;&gt;"",SUMIF(L3557:L3557,L3557,O3557:O3557),"")</f>
        <v>0</v>
      </c>
    </row>
    <row r="3558" customFormat="false" ht="38.25" hidden="false" customHeight="true" outlineLevel="0" collapsed="false">
      <c r="A3558" s="91" t="s">
        <v>668</v>
      </c>
      <c r="B3558" s="92" t="s">
        <v>1804</v>
      </c>
      <c r="C3558" s="91" t="s">
        <v>664</v>
      </c>
      <c r="D3558" s="91" t="s">
        <v>1805</v>
      </c>
      <c r="E3558" s="91" t="s">
        <v>691</v>
      </c>
      <c r="F3558" s="91"/>
      <c r="G3558" s="93" t="s">
        <v>692</v>
      </c>
      <c r="H3558" s="94" t="n">
        <v>0.6434</v>
      </c>
      <c r="I3558" s="95" t="n">
        <f aca="false">SUMIFS(J:J,A:A,"Composição",B:B,$B3558)</f>
        <v>5.32</v>
      </c>
      <c r="J3558" s="95" t="n">
        <f aca="false">TRUNC(H3558*I3558,2)</f>
        <v>3.42</v>
      </c>
      <c r="L3558" s="63" t="n">
        <f aca="false">IF(AND(A3559&lt;&gt;"",A3558=""),L3557+1,L3557)</f>
        <v>357</v>
      </c>
      <c r="M3558" s="80" t="n">
        <f aca="false">IF(OR(A3558="Insumo",A3558="Composição Auxiliar"),J3558,"")</f>
        <v>3.42</v>
      </c>
      <c r="N3558" s="81" t="str">
        <f aca="false">IF(E3558="Mão de Obra",J3558,"")</f>
        <v/>
      </c>
      <c r="O3558" s="81" t="n">
        <f aca="false">IF(N3558&lt;&gt;"","",M3558)</f>
        <v>3.42</v>
      </c>
      <c r="P3558" s="82" t="str">
        <f aca="false">IF(A3558="Composição",B3558,"")</f>
        <v/>
      </c>
      <c r="Q3558" s="81" t="str">
        <f aca="false">IF(P3558&lt;&gt;"",SUMIF(L3558:L3558,L3558,N3558:N3558),"")</f>
        <v/>
      </c>
      <c r="R3558" s="81" t="str">
        <f aca="false">IF(P3558&lt;&gt;"",SUMIF(L3558:L3558,L3558,O3558:O3558),"")</f>
        <v/>
      </c>
    </row>
    <row r="3559" customFormat="false" ht="38.25" hidden="false" customHeight="true" outlineLevel="0" collapsed="false">
      <c r="A3559" s="91" t="s">
        <v>668</v>
      </c>
      <c r="B3559" s="92" t="s">
        <v>1806</v>
      </c>
      <c r="C3559" s="91" t="s">
        <v>664</v>
      </c>
      <c r="D3559" s="91" t="s">
        <v>1807</v>
      </c>
      <c r="E3559" s="91" t="s">
        <v>691</v>
      </c>
      <c r="F3559" s="91"/>
      <c r="G3559" s="93" t="s">
        <v>699</v>
      </c>
      <c r="H3559" s="94" t="n">
        <v>0.6067</v>
      </c>
      <c r="I3559" s="95" t="n">
        <f aca="false">SUMIFS(J:J,A:A,"Composição",B:B,$B3559)</f>
        <v>1.28</v>
      </c>
      <c r="J3559" s="95" t="n">
        <f aca="false">TRUNC(H3559*I3559,2)</f>
        <v>0.77</v>
      </c>
      <c r="L3559" s="63" t="n">
        <f aca="false">IF(AND(A3560&lt;&gt;"",A3559=""),L3558+1,L3558)</f>
        <v>357</v>
      </c>
      <c r="M3559" s="80" t="n">
        <f aca="false">IF(OR(A3559="Insumo",A3559="Composição Auxiliar"),J3559,"")</f>
        <v>0.77</v>
      </c>
      <c r="N3559" s="81" t="str">
        <f aca="false">IF(E3559="Mão de Obra",J3559,"")</f>
        <v/>
      </c>
      <c r="O3559" s="81" t="n">
        <f aca="false">IF(N3559&lt;&gt;"","",M3559)</f>
        <v>0.77</v>
      </c>
      <c r="P3559" s="82" t="str">
        <f aca="false">IF(A3559="Composição",B3559,"")</f>
        <v/>
      </c>
      <c r="Q3559" s="81" t="str">
        <f aca="false">IF(P3559&lt;&gt;"",SUMIF(L3559:L3559,L3559,N3559:N3559),"")</f>
        <v/>
      </c>
      <c r="R3559" s="81" t="str">
        <f aca="false">IF(P3559&lt;&gt;"",SUMIF(L3559:L3559,L3559,O3559:O3559),"")</f>
        <v/>
      </c>
    </row>
    <row r="3560" customFormat="false" ht="25.5" hidden="false" customHeight="true" outlineLevel="0" collapsed="false">
      <c r="A3560" s="91" t="s">
        <v>668</v>
      </c>
      <c r="B3560" s="92" t="s">
        <v>1012</v>
      </c>
      <c r="C3560" s="91" t="s">
        <v>664</v>
      </c>
      <c r="D3560" s="91" t="s">
        <v>1013</v>
      </c>
      <c r="E3560" s="91" t="s">
        <v>671</v>
      </c>
      <c r="F3560" s="91"/>
      <c r="G3560" s="93" t="s">
        <v>672</v>
      </c>
      <c r="H3560" s="94" t="n">
        <v>1.2501</v>
      </c>
      <c r="I3560" s="95" t="n">
        <f aca="false">SUMIFS(J:J,A:A,"Composição",B:B,$B3560)</f>
        <v>21.98</v>
      </c>
      <c r="J3560" s="95" t="n">
        <f aca="false">TRUNC(H3560*I3560,2)</f>
        <v>27.47</v>
      </c>
      <c r="L3560" s="63" t="n">
        <f aca="false">IF(AND(A3561&lt;&gt;"",A3560=""),L3559+1,L3559)</f>
        <v>357</v>
      </c>
      <c r="M3560" s="80" t="n">
        <f aca="false">IF(OR(A3560="Insumo",A3560="Composição Auxiliar"),J3560,"")</f>
        <v>27.47</v>
      </c>
      <c r="N3560" s="81" t="str">
        <f aca="false">IF(E3560="Mão de Obra",J3560,"")</f>
        <v/>
      </c>
      <c r="O3560" s="81" t="n">
        <f aca="false">IF(N3560&lt;&gt;"","",M3560)</f>
        <v>27.47</v>
      </c>
      <c r="P3560" s="82" t="str">
        <f aca="false">IF(A3560="Composição",B3560,"")</f>
        <v/>
      </c>
      <c r="Q3560" s="81" t="str">
        <f aca="false">IF(P3560&lt;&gt;"",SUMIF(L3560:L3560,L3560,N3560:N3560),"")</f>
        <v/>
      </c>
      <c r="R3560" s="81" t="str">
        <f aca="false">IF(P3560&lt;&gt;"",SUMIF(L3560:L3560,L3560,O3560:O3560),"")</f>
        <v/>
      </c>
    </row>
    <row r="3561" customFormat="false" ht="25.5" hidden="false" customHeight="true" outlineLevel="0" collapsed="false">
      <c r="A3561" s="91" t="s">
        <v>668</v>
      </c>
      <c r="B3561" s="92" t="s">
        <v>677</v>
      </c>
      <c r="C3561" s="91" t="s">
        <v>664</v>
      </c>
      <c r="D3561" s="91" t="s">
        <v>678</v>
      </c>
      <c r="E3561" s="91" t="s">
        <v>671</v>
      </c>
      <c r="F3561" s="91"/>
      <c r="G3561" s="93" t="s">
        <v>672</v>
      </c>
      <c r="H3561" s="94" t="n">
        <v>1.9792</v>
      </c>
      <c r="I3561" s="95" t="n">
        <f aca="false">SUMIFS(J:J,A:A,"Composição",B:B,$B3561)</f>
        <v>18.93</v>
      </c>
      <c r="J3561" s="95" t="n">
        <f aca="false">TRUNC(H3561*I3561,2)</f>
        <v>37.46</v>
      </c>
      <c r="L3561" s="63" t="n">
        <f aca="false">IF(AND(A3562&lt;&gt;"",A3561=""),L3560+1,L3560)</f>
        <v>357</v>
      </c>
      <c r="M3561" s="80" t="n">
        <f aca="false">IF(OR(A3561="Insumo",A3561="Composição Auxiliar"),J3561,"")</f>
        <v>37.46</v>
      </c>
      <c r="N3561" s="81" t="str">
        <f aca="false">IF(E3561="Mão de Obra",J3561,"")</f>
        <v/>
      </c>
      <c r="O3561" s="81" t="n">
        <f aca="false">IF(N3561&lt;&gt;"","",M3561)</f>
        <v>37.46</v>
      </c>
      <c r="P3561" s="82" t="str">
        <f aca="false">IF(A3561="Composição",B3561,"")</f>
        <v/>
      </c>
      <c r="Q3561" s="81" t="str">
        <f aca="false">IF(P3561&lt;&gt;"",SUMIF(L3561:L3561,L3561,N3561:N3561),"")</f>
        <v/>
      </c>
      <c r="R3561" s="81" t="str">
        <f aca="false">IF(P3561&lt;&gt;"",SUMIF(L3561:L3561,L3561,O3561:O3561),"")</f>
        <v/>
      </c>
    </row>
    <row r="3562" customFormat="false" ht="25.5" hidden="false" customHeight="false" outlineLevel="0" collapsed="false">
      <c r="A3562" s="96" t="s">
        <v>679</v>
      </c>
      <c r="B3562" s="97" t="s">
        <v>1016</v>
      </c>
      <c r="C3562" s="96" t="str">
        <f aca="false">VLOOKUP(B3562,INSUMOS!$A:$I,2,0)</f>
        <v>SINAPI</v>
      </c>
      <c r="D3562" s="96" t="str">
        <f aca="false">VLOOKUP(B3562,INSUMOS!$A:$I,3,0)</f>
        <v>AREIA MEDIA - POSTO JAZIDA/FORNECEDOR (RETIRADO NA JAZIDA, SEM TRANSPORTE)</v>
      </c>
      <c r="E3562" s="98" t="str">
        <f aca="false">VLOOKUP(B3562,INSUMOS!$A:$I,4,0)</f>
        <v>Material</v>
      </c>
      <c r="F3562" s="98"/>
      <c r="G3562" s="99" t="str">
        <f aca="false">VLOOKUP(B3562,INSUMOS!$A:$I,5,0)</f>
        <v>m³</v>
      </c>
      <c r="H3562" s="100" t="n">
        <v>0.7275</v>
      </c>
      <c r="I3562" s="101" t="n">
        <f aca="false">VLOOKUP(B3562,INSUMOS!$A:$I,8,0)</f>
        <v>90</v>
      </c>
      <c r="J3562" s="101" t="n">
        <f aca="false">TRUNC(H3562*I3562,2)</f>
        <v>65.47</v>
      </c>
      <c r="L3562" s="63" t="n">
        <f aca="false">IF(AND(A3563&lt;&gt;"",A3562=""),L3561+1,L3561)</f>
        <v>357</v>
      </c>
      <c r="M3562" s="80" t="n">
        <f aca="false">IF(OR(A3562="Insumo",A3562="Composição Auxiliar"),J3562,"")</f>
        <v>65.47</v>
      </c>
      <c r="N3562" s="81" t="str">
        <f aca="false">IF(E3562="Mão de Obra",J3562,"")</f>
        <v/>
      </c>
      <c r="O3562" s="81" t="n">
        <f aca="false">IF(N3562&lt;&gt;"","",M3562)</f>
        <v>65.47</v>
      </c>
      <c r="P3562" s="82" t="str">
        <f aca="false">IF(A3562="Composição",B3562,"")</f>
        <v/>
      </c>
      <c r="Q3562" s="81" t="str">
        <f aca="false">IF(P3562&lt;&gt;"",SUMIF(L3562:L3562,L3562,N3562:N3562),"")</f>
        <v/>
      </c>
      <c r="R3562" s="81" t="str">
        <f aca="false">IF(P3562&lt;&gt;"",SUMIF(L3562:L3562,L3562,O3562:O3562),"")</f>
        <v/>
      </c>
    </row>
    <row r="3563" customFormat="false" ht="25.5" hidden="false" customHeight="false" outlineLevel="0" collapsed="false">
      <c r="A3563" s="96" t="s">
        <v>679</v>
      </c>
      <c r="B3563" s="97" t="s">
        <v>1018</v>
      </c>
      <c r="C3563" s="96" t="str">
        <f aca="false">VLOOKUP(B3563,INSUMOS!$A:$I,2,0)</f>
        <v>SINAPI</v>
      </c>
      <c r="D3563" s="96" t="str">
        <f aca="false">VLOOKUP(B3563,INSUMOS!$A:$I,3,0)</f>
        <v>PEDRA BRITADA N. 1 (9,5 A 19 MM) POSTO PEDREIRA/FORNECEDOR, SEM FRETE</v>
      </c>
      <c r="E3563" s="98" t="str">
        <f aca="false">VLOOKUP(B3563,INSUMOS!$A:$I,4,0)</f>
        <v>Material</v>
      </c>
      <c r="F3563" s="98"/>
      <c r="G3563" s="99" t="str">
        <f aca="false">VLOOKUP(B3563,INSUMOS!$A:$I,5,0)</f>
        <v>m³</v>
      </c>
      <c r="H3563" s="100" t="n">
        <v>0.5972</v>
      </c>
      <c r="I3563" s="101" t="n">
        <f aca="false">VLOOKUP(B3563,INSUMOS!$A:$I,8,0)</f>
        <v>96.99</v>
      </c>
      <c r="J3563" s="101" t="n">
        <f aca="false">TRUNC(H3563*I3563,2)</f>
        <v>57.92</v>
      </c>
      <c r="L3563" s="63" t="n">
        <f aca="false">IF(AND(A3564&lt;&gt;"",A3563=""),L3562+1,L3562)</f>
        <v>357</v>
      </c>
      <c r="M3563" s="80" t="n">
        <f aca="false">IF(OR(A3563="Insumo",A3563="Composição Auxiliar"),J3563,"")</f>
        <v>57.92</v>
      </c>
      <c r="N3563" s="81" t="str">
        <f aca="false">IF(E3563="Mão de Obra",J3563,"")</f>
        <v/>
      </c>
      <c r="O3563" s="81" t="n">
        <f aca="false">IF(N3563&lt;&gt;"","",M3563)</f>
        <v>57.92</v>
      </c>
      <c r="P3563" s="82" t="str">
        <f aca="false">IF(A3563="Composição",B3563,"")</f>
        <v/>
      </c>
      <c r="Q3563" s="81" t="str">
        <f aca="false">IF(P3563&lt;&gt;"",SUMIF(L3563:L3563,L3563,N3563:N3563),"")</f>
        <v/>
      </c>
      <c r="R3563" s="81" t="str">
        <f aca="false">IF(P3563&lt;&gt;"",SUMIF(L3563:L3563,L3563,O3563:O3563),"")</f>
        <v/>
      </c>
    </row>
    <row r="3564" customFormat="false" ht="14.25" hidden="false" customHeight="false" outlineLevel="0" collapsed="false">
      <c r="A3564" s="96" t="s">
        <v>679</v>
      </c>
      <c r="B3564" s="97" t="s">
        <v>1017</v>
      </c>
      <c r="C3564" s="96" t="str">
        <f aca="false">VLOOKUP(B3564,INSUMOS!$A:$I,2,0)</f>
        <v>SINAPI</v>
      </c>
      <c r="D3564" s="96" t="str">
        <f aca="false">VLOOKUP(B3564,INSUMOS!$A:$I,3,0)</f>
        <v>CIMENTO PORTLAND COMPOSTO CP II-32</v>
      </c>
      <c r="E3564" s="98" t="str">
        <f aca="false">VLOOKUP(B3564,INSUMOS!$A:$I,4,0)</f>
        <v>Material</v>
      </c>
      <c r="F3564" s="98"/>
      <c r="G3564" s="99" t="str">
        <f aca="false">VLOOKUP(B3564,INSUMOS!$A:$I,5,0)</f>
        <v>KG</v>
      </c>
      <c r="H3564" s="100" t="n">
        <v>364.9433</v>
      </c>
      <c r="I3564" s="101" t="n">
        <f aca="false">VLOOKUP(B3564,INSUMOS!$A:$I,8,0)</f>
        <v>0.81</v>
      </c>
      <c r="J3564" s="101" t="n">
        <f aca="false">TRUNC(H3564*I3564,2)</f>
        <v>295.6</v>
      </c>
      <c r="L3564" s="63" t="n">
        <f aca="false">IF(AND(A3565&lt;&gt;"",A3564=""),L3563+1,L3563)</f>
        <v>357</v>
      </c>
      <c r="M3564" s="80" t="n">
        <f aca="false">IF(OR(A3564="Insumo",A3564="Composição Auxiliar"),J3564,"")</f>
        <v>295.6</v>
      </c>
      <c r="N3564" s="81" t="str">
        <f aca="false">IF(E3564="Mão de Obra",J3564,"")</f>
        <v/>
      </c>
      <c r="O3564" s="81" t="n">
        <f aca="false">IF(N3564&lt;&gt;"","",M3564)</f>
        <v>295.6</v>
      </c>
      <c r="P3564" s="82" t="str">
        <f aca="false">IF(A3564="Composição",B3564,"")</f>
        <v/>
      </c>
      <c r="Q3564" s="81" t="str">
        <f aca="false">IF(P3564&lt;&gt;"",SUMIF(L3564:L3564,L3564,N3564:N3564),"")</f>
        <v/>
      </c>
      <c r="R3564" s="81" t="str">
        <f aca="false">IF(P3564&lt;&gt;"",SUMIF(L3564:L3564,L3564,O3564:O3564),"")</f>
        <v/>
      </c>
    </row>
    <row r="3565" customFormat="false" ht="14.25" hidden="false" customHeight="false" outlineLevel="0" collapsed="false">
      <c r="A3565" s="102"/>
      <c r="B3565" s="102"/>
      <c r="C3565" s="102"/>
      <c r="D3565" s="102"/>
      <c r="E3565" s="102"/>
      <c r="F3565" s="103"/>
      <c r="G3565" s="102"/>
      <c r="H3565" s="103"/>
      <c r="I3565" s="102"/>
      <c r="J3565" s="103"/>
      <c r="L3565" s="63" t="n">
        <f aca="false">IF(AND(A3566&lt;&gt;"",A3565=""),L3564+1,L3564)</f>
        <v>357</v>
      </c>
      <c r="M3565" s="80" t="str">
        <f aca="false">IF(OR(A3565="Insumo",A3565="Composição Auxiliar"),J3565,"")</f>
        <v/>
      </c>
      <c r="N3565" s="81" t="str">
        <f aca="false">IF(E3565="Mão de Obra",J3565,"")</f>
        <v/>
      </c>
      <c r="O3565" s="81" t="str">
        <f aca="false">IF(N3565&lt;&gt;"","",M3565)</f>
        <v/>
      </c>
      <c r="P3565" s="82" t="str">
        <f aca="false">IF(A3565="Composição",B3565,"")</f>
        <v/>
      </c>
      <c r="Q3565" s="81" t="str">
        <f aca="false">IF(P3565&lt;&gt;"",SUMIF(L3565:L3565,L3565,N3565:N3565),"")</f>
        <v/>
      </c>
      <c r="R3565" s="81" t="str">
        <f aca="false">IF(P3565&lt;&gt;"",SUMIF(L3565:L3565,L3565,O3565:O3565),"")</f>
        <v/>
      </c>
    </row>
    <row r="3566" customFormat="false" ht="15" hidden="false" customHeight="false" outlineLevel="0" collapsed="false">
      <c r="A3566" s="102"/>
      <c r="B3566" s="102"/>
      <c r="C3566" s="102"/>
      <c r="D3566" s="102"/>
      <c r="E3566" s="102"/>
      <c r="F3566" s="103"/>
      <c r="G3566" s="102"/>
      <c r="H3566" s="104"/>
      <c r="I3566" s="104"/>
      <c r="J3566" s="103"/>
      <c r="L3566" s="63" t="n">
        <f aca="false">IF(AND(A3567&lt;&gt;"",A3566=""),L3565+1,L3565)</f>
        <v>357</v>
      </c>
      <c r="M3566" s="80" t="str">
        <f aca="false">IF(OR(A3566="Insumo",A3566="Composição Auxiliar"),J3566,"")</f>
        <v/>
      </c>
      <c r="N3566" s="81" t="str">
        <f aca="false">IF(E3566="Mão de Obra",J3566,"")</f>
        <v/>
      </c>
      <c r="O3566" s="81" t="str">
        <f aca="false">IF(N3566&lt;&gt;"","",M3566)</f>
        <v/>
      </c>
      <c r="P3566" s="82" t="str">
        <f aca="false">IF(A3566="Composição",B3566,"")</f>
        <v/>
      </c>
      <c r="Q3566" s="81" t="str">
        <f aca="false">IF(P3566&lt;&gt;"",SUMIF(L3566:L3566,L3566,N3566:N3566),"")</f>
        <v/>
      </c>
      <c r="R3566" s="81" t="str">
        <f aca="false">IF(P3566&lt;&gt;"",SUMIF(L3566:L3566,L3566,O3566:O3566),"")</f>
        <v/>
      </c>
    </row>
    <row r="3567" customFormat="false" ht="15" hidden="false" customHeight="false" outlineLevel="0" collapsed="false">
      <c r="A3567" s="108"/>
      <c r="B3567" s="108"/>
      <c r="C3567" s="108"/>
      <c r="D3567" s="108"/>
      <c r="E3567" s="108"/>
      <c r="F3567" s="108"/>
      <c r="G3567" s="108"/>
      <c r="H3567" s="108"/>
      <c r="I3567" s="108"/>
      <c r="J3567" s="108"/>
      <c r="L3567" s="63" t="n">
        <f aca="false">IF(AND(A3568&lt;&gt;"",A3567=""),L3566+1,L3566)</f>
        <v>357</v>
      </c>
      <c r="M3567" s="80" t="str">
        <f aca="false">IF(OR(A3567="Insumo",A3567="Composição Auxiliar"),J3567,"")</f>
        <v/>
      </c>
      <c r="N3567" s="81" t="str">
        <f aca="false">IF(E3567="Mão de Obra",J3567,"")</f>
        <v/>
      </c>
      <c r="O3567" s="81" t="str">
        <f aca="false">IF(N3567&lt;&gt;"","",M3567)</f>
        <v/>
      </c>
      <c r="P3567" s="82" t="str">
        <f aca="false">IF(A3567="Composição",B3567,"")</f>
        <v/>
      </c>
      <c r="Q3567" s="81" t="str">
        <f aca="false">IF(P3567&lt;&gt;"",SUMIF(L3567:L3567,L3567,N3567:N3567),"")</f>
        <v/>
      </c>
      <c r="R3567" s="81" t="str">
        <f aca="false">IF(P3567&lt;&gt;"",SUMIF(L3567:L3567,L3567,O3567:O3567),"")</f>
        <v/>
      </c>
    </row>
    <row r="3568" customFormat="false" ht="15" hidden="false" customHeight="true" outlineLevel="0" collapsed="false">
      <c r="A3568" s="83"/>
      <c r="B3568" s="84" t="s">
        <v>655</v>
      </c>
      <c r="C3568" s="83" t="s">
        <v>656</v>
      </c>
      <c r="D3568" s="83" t="s">
        <v>657</v>
      </c>
      <c r="E3568" s="83" t="s">
        <v>658</v>
      </c>
      <c r="F3568" s="83"/>
      <c r="G3568" s="85" t="s">
        <v>659</v>
      </c>
      <c r="H3568" s="84" t="s">
        <v>660</v>
      </c>
      <c r="I3568" s="84" t="s">
        <v>661</v>
      </c>
      <c r="J3568" s="84" t="s">
        <v>662</v>
      </c>
      <c r="L3568" s="63" t="n">
        <f aca="false">IF(AND(A3569&lt;&gt;"",A3568=""),L3567+1,L3567)</f>
        <v>358</v>
      </c>
      <c r="M3568" s="80" t="str">
        <f aca="false">IF(OR(A3568="Insumo",A3568="Composição Auxiliar"),J3568,"")</f>
        <v/>
      </c>
      <c r="N3568" s="81" t="str">
        <f aca="false">IF(E3568="Mão de Obra",J3568,"")</f>
        <v/>
      </c>
      <c r="O3568" s="81" t="str">
        <f aca="false">IF(N3568&lt;&gt;"","",M3568)</f>
        <v/>
      </c>
      <c r="P3568" s="82" t="str">
        <f aca="false">IF(A3568="Composição",B3568,"")</f>
        <v/>
      </c>
      <c r="Q3568" s="81" t="str">
        <f aca="false">IF(P3568&lt;&gt;"",SUMIF(L3568:L3568,L3568,N3568:N3568),"")</f>
        <v/>
      </c>
      <c r="R3568" s="81" t="str">
        <f aca="false">IF(P3568&lt;&gt;"",SUMIF(L3568:L3568,L3568,O3568:O3568),"")</f>
        <v/>
      </c>
    </row>
    <row r="3569" customFormat="false" ht="38.25" hidden="false" customHeight="true" outlineLevel="0" collapsed="false">
      <c r="A3569" s="86" t="s">
        <v>663</v>
      </c>
      <c r="B3569" s="87" t="s">
        <v>1980</v>
      </c>
      <c r="C3569" s="86" t="s">
        <v>664</v>
      </c>
      <c r="D3569" s="86" t="s">
        <v>1981</v>
      </c>
      <c r="E3569" s="86" t="s">
        <v>675</v>
      </c>
      <c r="F3569" s="86"/>
      <c r="G3569" s="88" t="s">
        <v>676</v>
      </c>
      <c r="H3569" s="89" t="n">
        <v>1</v>
      </c>
      <c r="I3569" s="90" t="n">
        <f aca="false">SUMIF(L:L,$L3569,M:M)</f>
        <v>506.96</v>
      </c>
      <c r="J3569" s="90" t="n">
        <f aca="false">TRUNC(H3569*I3569,2)</f>
        <v>506.96</v>
      </c>
      <c r="L3569" s="63" t="n">
        <f aca="false">IF(AND(A3570&lt;&gt;"",A3569=""),L3568+1,L3568)</f>
        <v>358</v>
      </c>
      <c r="M3569" s="80" t="str">
        <f aca="false">IF(OR(A3569="Insumo",A3569="Composição Auxiliar"),J3569,"")</f>
        <v/>
      </c>
      <c r="N3569" s="81" t="str">
        <f aca="false">IF(E3569="Mão de Obra",J3569,"")</f>
        <v/>
      </c>
      <c r="O3569" s="81" t="str">
        <f aca="false">IF(N3569&lt;&gt;"","",M3569)</f>
        <v/>
      </c>
      <c r="P3569" s="82" t="str">
        <f aca="false">IF(A3569="Composição",B3569,"")</f>
        <v> 94972 </v>
      </c>
      <c r="Q3569" s="81" t="n">
        <f aca="false">IF(P3569&lt;&gt;"",SUMIF(L3569:L3569,L3569,N3569:N3569),"")</f>
        <v>0</v>
      </c>
      <c r="R3569" s="81" t="n">
        <f aca="false">IF(P3569&lt;&gt;"",SUMIF(L3569:L3569,L3569,O3569:O3569),"")</f>
        <v>0</v>
      </c>
    </row>
    <row r="3570" customFormat="false" ht="25.5" hidden="false" customHeight="true" outlineLevel="0" collapsed="false">
      <c r="A3570" s="91" t="s">
        <v>668</v>
      </c>
      <c r="B3570" s="92" t="s">
        <v>677</v>
      </c>
      <c r="C3570" s="91" t="s">
        <v>664</v>
      </c>
      <c r="D3570" s="91" t="s">
        <v>678</v>
      </c>
      <c r="E3570" s="91" t="s">
        <v>671</v>
      </c>
      <c r="F3570" s="91"/>
      <c r="G3570" s="93" t="s">
        <v>672</v>
      </c>
      <c r="H3570" s="94" t="n">
        <v>1.9633</v>
      </c>
      <c r="I3570" s="95" t="n">
        <f aca="false">SUMIFS(J:J,A:A,"Composição",B:B,$B3570)</f>
        <v>18.93</v>
      </c>
      <c r="J3570" s="95" t="n">
        <f aca="false">TRUNC(H3570*I3570,2)</f>
        <v>37.16</v>
      </c>
      <c r="L3570" s="63" t="n">
        <f aca="false">IF(AND(A3571&lt;&gt;"",A3570=""),L3569+1,L3569)</f>
        <v>358</v>
      </c>
      <c r="M3570" s="80" t="n">
        <f aca="false">IF(OR(A3570="Insumo",A3570="Composição Auxiliar"),J3570,"")</f>
        <v>37.16</v>
      </c>
      <c r="N3570" s="81" t="str">
        <f aca="false">IF(E3570="Mão de Obra",J3570,"")</f>
        <v/>
      </c>
      <c r="O3570" s="81" t="n">
        <f aca="false">IF(N3570&lt;&gt;"","",M3570)</f>
        <v>37.16</v>
      </c>
      <c r="P3570" s="82" t="str">
        <f aca="false">IF(A3570="Composição",B3570,"")</f>
        <v/>
      </c>
      <c r="Q3570" s="81" t="str">
        <f aca="false">IF(P3570&lt;&gt;"",SUMIF(L3570:L3570,L3570,N3570:N3570),"")</f>
        <v/>
      </c>
      <c r="R3570" s="81" t="str">
        <f aca="false">IF(P3570&lt;&gt;"",SUMIF(L3570:L3570,L3570,O3570:O3570),"")</f>
        <v/>
      </c>
    </row>
    <row r="3571" customFormat="false" ht="38.25" hidden="false" customHeight="true" outlineLevel="0" collapsed="false">
      <c r="A3571" s="91" t="s">
        <v>668</v>
      </c>
      <c r="B3571" s="92" t="s">
        <v>1804</v>
      </c>
      <c r="C3571" s="91" t="s">
        <v>664</v>
      </c>
      <c r="D3571" s="91" t="s">
        <v>1805</v>
      </c>
      <c r="E3571" s="91" t="s">
        <v>691</v>
      </c>
      <c r="F3571" s="91"/>
      <c r="G3571" s="93" t="s">
        <v>692</v>
      </c>
      <c r="H3571" s="94" t="n">
        <v>0.6382</v>
      </c>
      <c r="I3571" s="95" t="n">
        <f aca="false">SUMIFS(J:J,A:A,"Composição",B:B,$B3571)</f>
        <v>5.32</v>
      </c>
      <c r="J3571" s="95" t="n">
        <f aca="false">TRUNC(H3571*I3571,2)</f>
        <v>3.39</v>
      </c>
      <c r="L3571" s="63" t="n">
        <f aca="false">IF(AND(A3572&lt;&gt;"",A3571=""),L3570+1,L3570)</f>
        <v>358</v>
      </c>
      <c r="M3571" s="80" t="n">
        <f aca="false">IF(OR(A3571="Insumo",A3571="Composição Auxiliar"),J3571,"")</f>
        <v>3.39</v>
      </c>
      <c r="N3571" s="81" t="str">
        <f aca="false">IF(E3571="Mão de Obra",J3571,"")</f>
        <v/>
      </c>
      <c r="O3571" s="81" t="n">
        <f aca="false">IF(N3571&lt;&gt;"","",M3571)</f>
        <v>3.39</v>
      </c>
      <c r="P3571" s="82" t="str">
        <f aca="false">IF(A3571="Composição",B3571,"")</f>
        <v/>
      </c>
      <c r="Q3571" s="81" t="str">
        <f aca="false">IF(P3571&lt;&gt;"",SUMIF(L3571:L3571,L3571,N3571:N3571),"")</f>
        <v/>
      </c>
      <c r="R3571" s="81" t="str">
        <f aca="false">IF(P3571&lt;&gt;"",SUMIF(L3571:L3571,L3571,O3571:O3571),"")</f>
        <v/>
      </c>
    </row>
    <row r="3572" customFormat="false" ht="25.5" hidden="false" customHeight="true" outlineLevel="0" collapsed="false">
      <c r="A3572" s="91" t="s">
        <v>668</v>
      </c>
      <c r="B3572" s="92" t="s">
        <v>1012</v>
      </c>
      <c r="C3572" s="91" t="s">
        <v>664</v>
      </c>
      <c r="D3572" s="91" t="s">
        <v>1013</v>
      </c>
      <c r="E3572" s="91" t="s">
        <v>671</v>
      </c>
      <c r="F3572" s="91"/>
      <c r="G3572" s="93" t="s">
        <v>672</v>
      </c>
      <c r="H3572" s="94" t="n">
        <v>1.24</v>
      </c>
      <c r="I3572" s="95" t="n">
        <f aca="false">SUMIFS(J:J,A:A,"Composição",B:B,$B3572)</f>
        <v>21.98</v>
      </c>
      <c r="J3572" s="95" t="n">
        <f aca="false">TRUNC(H3572*I3572,2)</f>
        <v>27.25</v>
      </c>
      <c r="L3572" s="63" t="n">
        <f aca="false">IF(AND(A3573&lt;&gt;"",A3572=""),L3571+1,L3571)</f>
        <v>358</v>
      </c>
      <c r="M3572" s="80" t="n">
        <f aca="false">IF(OR(A3572="Insumo",A3572="Composição Auxiliar"),J3572,"")</f>
        <v>27.25</v>
      </c>
      <c r="N3572" s="81" t="str">
        <f aca="false">IF(E3572="Mão de Obra",J3572,"")</f>
        <v/>
      </c>
      <c r="O3572" s="81" t="n">
        <f aca="false">IF(N3572&lt;&gt;"","",M3572)</f>
        <v>27.25</v>
      </c>
      <c r="P3572" s="82" t="str">
        <f aca="false">IF(A3572="Composição",B3572,"")</f>
        <v/>
      </c>
      <c r="Q3572" s="81" t="str">
        <f aca="false">IF(P3572&lt;&gt;"",SUMIF(L3572:L3572,L3572,N3572:N3572),"")</f>
        <v/>
      </c>
      <c r="R3572" s="81" t="str">
        <f aca="false">IF(P3572&lt;&gt;"",SUMIF(L3572:L3572,L3572,O3572:O3572),"")</f>
        <v/>
      </c>
    </row>
    <row r="3573" customFormat="false" ht="38.25" hidden="false" customHeight="true" outlineLevel="0" collapsed="false">
      <c r="A3573" s="91" t="s">
        <v>668</v>
      </c>
      <c r="B3573" s="92" t="s">
        <v>1806</v>
      </c>
      <c r="C3573" s="91" t="s">
        <v>664</v>
      </c>
      <c r="D3573" s="91" t="s">
        <v>1807</v>
      </c>
      <c r="E3573" s="91" t="s">
        <v>691</v>
      </c>
      <c r="F3573" s="91"/>
      <c r="G3573" s="93" t="s">
        <v>699</v>
      </c>
      <c r="H3573" s="94" t="n">
        <v>0.6018</v>
      </c>
      <c r="I3573" s="95" t="n">
        <f aca="false">SUMIFS(J:J,A:A,"Composição",B:B,$B3573)</f>
        <v>1.28</v>
      </c>
      <c r="J3573" s="95" t="n">
        <f aca="false">TRUNC(H3573*I3573,2)</f>
        <v>0.77</v>
      </c>
      <c r="L3573" s="63" t="n">
        <f aca="false">IF(AND(A3574&lt;&gt;"",A3573=""),L3572+1,L3572)</f>
        <v>358</v>
      </c>
      <c r="M3573" s="80" t="n">
        <f aca="false">IF(OR(A3573="Insumo",A3573="Composição Auxiliar"),J3573,"")</f>
        <v>0.77</v>
      </c>
      <c r="N3573" s="81" t="str">
        <f aca="false">IF(E3573="Mão de Obra",J3573,"")</f>
        <v/>
      </c>
      <c r="O3573" s="81" t="n">
        <f aca="false">IF(N3573&lt;&gt;"","",M3573)</f>
        <v>0.77</v>
      </c>
      <c r="P3573" s="82" t="str">
        <f aca="false">IF(A3573="Composição",B3573,"")</f>
        <v/>
      </c>
      <c r="Q3573" s="81" t="str">
        <f aca="false">IF(P3573&lt;&gt;"",SUMIF(L3573:L3573,L3573,N3573:N3573),"")</f>
        <v/>
      </c>
      <c r="R3573" s="81" t="str">
        <f aca="false">IF(P3573&lt;&gt;"",SUMIF(L3573:L3573,L3573,O3573:O3573),"")</f>
        <v/>
      </c>
    </row>
    <row r="3574" customFormat="false" ht="14.25" hidden="false" customHeight="false" outlineLevel="0" collapsed="false">
      <c r="A3574" s="96" t="s">
        <v>679</v>
      </c>
      <c r="B3574" s="97" t="s">
        <v>1017</v>
      </c>
      <c r="C3574" s="96" t="str">
        <f aca="false">VLOOKUP(B3574,INSUMOS!$A:$I,2,0)</f>
        <v>SINAPI</v>
      </c>
      <c r="D3574" s="96" t="str">
        <f aca="false">VLOOKUP(B3574,INSUMOS!$A:$I,3,0)</f>
        <v>CIMENTO PORTLAND COMPOSTO CP II-32</v>
      </c>
      <c r="E3574" s="98" t="str">
        <f aca="false">VLOOKUP(B3574,INSUMOS!$A:$I,4,0)</f>
        <v>Material</v>
      </c>
      <c r="F3574" s="98"/>
      <c r="G3574" s="99" t="str">
        <f aca="false">VLOOKUP(B3574,INSUMOS!$A:$I,5,0)</f>
        <v>KG</v>
      </c>
      <c r="H3574" s="100" t="n">
        <v>391.1663</v>
      </c>
      <c r="I3574" s="101" t="n">
        <f aca="false">VLOOKUP(B3574,INSUMOS!$A:$I,8,0)</f>
        <v>0.81</v>
      </c>
      <c r="J3574" s="101" t="n">
        <f aca="false">TRUNC(H3574*I3574,2)</f>
        <v>316.84</v>
      </c>
      <c r="L3574" s="63" t="n">
        <f aca="false">IF(AND(A3575&lt;&gt;"",A3574=""),L3573+1,L3573)</f>
        <v>358</v>
      </c>
      <c r="M3574" s="80" t="n">
        <f aca="false">IF(OR(A3574="Insumo",A3574="Composição Auxiliar"),J3574,"")</f>
        <v>316.84</v>
      </c>
      <c r="N3574" s="81" t="str">
        <f aca="false">IF(E3574="Mão de Obra",J3574,"")</f>
        <v/>
      </c>
      <c r="O3574" s="81" t="n">
        <f aca="false">IF(N3574&lt;&gt;"","",M3574)</f>
        <v>316.84</v>
      </c>
      <c r="P3574" s="82" t="str">
        <f aca="false">IF(A3574="Composição",B3574,"")</f>
        <v/>
      </c>
      <c r="Q3574" s="81" t="str">
        <f aca="false">IF(P3574&lt;&gt;"",SUMIF(L3574:L3574,L3574,N3574:N3574),"")</f>
        <v/>
      </c>
      <c r="R3574" s="81" t="str">
        <f aca="false">IF(P3574&lt;&gt;"",SUMIF(L3574:L3574,L3574,O3574:O3574),"")</f>
        <v/>
      </c>
    </row>
    <row r="3575" customFormat="false" ht="25.5" hidden="false" customHeight="false" outlineLevel="0" collapsed="false">
      <c r="A3575" s="96" t="s">
        <v>679</v>
      </c>
      <c r="B3575" s="97" t="s">
        <v>1016</v>
      </c>
      <c r="C3575" s="96" t="str">
        <f aca="false">VLOOKUP(B3575,INSUMOS!$A:$I,2,0)</f>
        <v>SINAPI</v>
      </c>
      <c r="D3575" s="96" t="str">
        <f aca="false">VLOOKUP(B3575,INSUMOS!$A:$I,3,0)</f>
        <v>AREIA MEDIA - POSTO JAZIDA/FORNECEDOR (RETIRADO NA JAZIDA, SEM TRANSPORTE)</v>
      </c>
      <c r="E3575" s="98" t="str">
        <f aca="false">VLOOKUP(B3575,INSUMOS!$A:$I,4,0)</f>
        <v>Material</v>
      </c>
      <c r="F3575" s="98"/>
      <c r="G3575" s="99" t="str">
        <f aca="false">VLOOKUP(B3575,INSUMOS!$A:$I,5,0)</f>
        <v>m³</v>
      </c>
      <c r="H3575" s="100" t="n">
        <v>0.7119</v>
      </c>
      <c r="I3575" s="101" t="n">
        <f aca="false">VLOOKUP(B3575,INSUMOS!$A:$I,8,0)</f>
        <v>90</v>
      </c>
      <c r="J3575" s="101" t="n">
        <f aca="false">TRUNC(H3575*I3575,2)</f>
        <v>64.07</v>
      </c>
      <c r="L3575" s="63" t="n">
        <f aca="false">IF(AND(A3576&lt;&gt;"",A3575=""),L3574+1,L3574)</f>
        <v>358</v>
      </c>
      <c r="M3575" s="80" t="n">
        <f aca="false">IF(OR(A3575="Insumo",A3575="Composição Auxiliar"),J3575,"")</f>
        <v>64.07</v>
      </c>
      <c r="N3575" s="81" t="str">
        <f aca="false">IF(E3575="Mão de Obra",J3575,"")</f>
        <v/>
      </c>
      <c r="O3575" s="81" t="n">
        <f aca="false">IF(N3575&lt;&gt;"","",M3575)</f>
        <v>64.07</v>
      </c>
      <c r="P3575" s="82" t="str">
        <f aca="false">IF(A3575="Composição",B3575,"")</f>
        <v/>
      </c>
      <c r="Q3575" s="81" t="str">
        <f aca="false">IF(P3575&lt;&gt;"",SUMIF(L3575:L3575,L3575,N3575:N3575),"")</f>
        <v/>
      </c>
      <c r="R3575" s="81" t="str">
        <f aca="false">IF(P3575&lt;&gt;"",SUMIF(L3575:L3575,L3575,O3575:O3575),"")</f>
        <v/>
      </c>
    </row>
    <row r="3576" customFormat="false" ht="25.5" hidden="false" customHeight="false" outlineLevel="0" collapsed="false">
      <c r="A3576" s="96" t="s">
        <v>679</v>
      </c>
      <c r="B3576" s="97" t="s">
        <v>1018</v>
      </c>
      <c r="C3576" s="96" t="str">
        <f aca="false">VLOOKUP(B3576,INSUMOS!$A:$I,2,0)</f>
        <v>SINAPI</v>
      </c>
      <c r="D3576" s="96" t="str">
        <f aca="false">VLOOKUP(B3576,INSUMOS!$A:$I,3,0)</f>
        <v>PEDRA BRITADA N. 1 (9,5 A 19 MM) POSTO PEDREIRA/FORNECEDOR, SEM FRETE</v>
      </c>
      <c r="E3576" s="98" t="str">
        <f aca="false">VLOOKUP(B3576,INSUMOS!$A:$I,4,0)</f>
        <v>Material</v>
      </c>
      <c r="F3576" s="98"/>
      <c r="G3576" s="99" t="str">
        <f aca="false">VLOOKUP(B3576,INSUMOS!$A:$I,5,0)</f>
        <v>m³</v>
      </c>
      <c r="H3576" s="100" t="n">
        <v>0.5927</v>
      </c>
      <c r="I3576" s="101" t="n">
        <f aca="false">VLOOKUP(B3576,INSUMOS!$A:$I,8,0)</f>
        <v>96.99</v>
      </c>
      <c r="J3576" s="101" t="n">
        <f aca="false">TRUNC(H3576*I3576,2)</f>
        <v>57.48</v>
      </c>
      <c r="L3576" s="63" t="n">
        <f aca="false">IF(AND(A3577&lt;&gt;"",A3576=""),L3575+1,L3575)</f>
        <v>358</v>
      </c>
      <c r="M3576" s="80" t="n">
        <f aca="false">IF(OR(A3576="Insumo",A3576="Composição Auxiliar"),J3576,"")</f>
        <v>57.48</v>
      </c>
      <c r="N3576" s="81" t="str">
        <f aca="false">IF(E3576="Mão de Obra",J3576,"")</f>
        <v/>
      </c>
      <c r="O3576" s="81" t="n">
        <f aca="false">IF(N3576&lt;&gt;"","",M3576)</f>
        <v>57.48</v>
      </c>
      <c r="P3576" s="82" t="str">
        <f aca="false">IF(A3576="Composição",B3576,"")</f>
        <v/>
      </c>
      <c r="Q3576" s="81" t="str">
        <f aca="false">IF(P3576&lt;&gt;"",SUMIF(L3576:L3576,L3576,N3576:N3576),"")</f>
        <v/>
      </c>
      <c r="R3576" s="81" t="str">
        <f aca="false">IF(P3576&lt;&gt;"",SUMIF(L3576:L3576,L3576,O3576:O3576),"")</f>
        <v/>
      </c>
    </row>
    <row r="3577" customFormat="false" ht="14.25" hidden="false" customHeight="false" outlineLevel="0" collapsed="false">
      <c r="A3577" s="102"/>
      <c r="B3577" s="102"/>
      <c r="C3577" s="102"/>
      <c r="D3577" s="102"/>
      <c r="E3577" s="102"/>
      <c r="F3577" s="103"/>
      <c r="G3577" s="102"/>
      <c r="H3577" s="103"/>
      <c r="I3577" s="102"/>
      <c r="J3577" s="103"/>
      <c r="L3577" s="63" t="n">
        <f aca="false">IF(AND(A3578&lt;&gt;"",A3577=""),L3576+1,L3576)</f>
        <v>358</v>
      </c>
      <c r="M3577" s="80" t="str">
        <f aca="false">IF(OR(A3577="Insumo",A3577="Composição Auxiliar"),J3577,"")</f>
        <v/>
      </c>
      <c r="N3577" s="81" t="str">
        <f aca="false">IF(E3577="Mão de Obra",J3577,"")</f>
        <v/>
      </c>
      <c r="O3577" s="81" t="str">
        <f aca="false">IF(N3577&lt;&gt;"","",M3577)</f>
        <v/>
      </c>
      <c r="P3577" s="82" t="str">
        <f aca="false">IF(A3577="Composição",B3577,"")</f>
        <v/>
      </c>
      <c r="Q3577" s="81" t="str">
        <f aca="false">IF(P3577&lt;&gt;"",SUMIF(L3577:L3577,L3577,N3577:N3577),"")</f>
        <v/>
      </c>
      <c r="R3577" s="81" t="str">
        <f aca="false">IF(P3577&lt;&gt;"",SUMIF(L3577:L3577,L3577,O3577:O3577),"")</f>
        <v/>
      </c>
    </row>
    <row r="3578" customFormat="false" ht="15" hidden="false" customHeight="false" outlineLevel="0" collapsed="false">
      <c r="A3578" s="102"/>
      <c r="B3578" s="102"/>
      <c r="C3578" s="102"/>
      <c r="D3578" s="102"/>
      <c r="E3578" s="102"/>
      <c r="F3578" s="103"/>
      <c r="G3578" s="102"/>
      <c r="H3578" s="104"/>
      <c r="I3578" s="104"/>
      <c r="J3578" s="103"/>
      <c r="L3578" s="63" t="n">
        <f aca="false">IF(AND(A3579&lt;&gt;"",A3578=""),L3577+1,L3577)</f>
        <v>358</v>
      </c>
      <c r="M3578" s="80" t="str">
        <f aca="false">IF(OR(A3578="Insumo",A3578="Composição Auxiliar"),J3578,"")</f>
        <v/>
      </c>
      <c r="N3578" s="81" t="str">
        <f aca="false">IF(E3578="Mão de Obra",J3578,"")</f>
        <v/>
      </c>
      <c r="O3578" s="81" t="str">
        <f aca="false">IF(N3578&lt;&gt;"","",M3578)</f>
        <v/>
      </c>
      <c r="P3578" s="82" t="str">
        <f aca="false">IF(A3578="Composição",B3578,"")</f>
        <v/>
      </c>
      <c r="Q3578" s="81" t="str">
        <f aca="false">IF(P3578&lt;&gt;"",SUMIF(L3578:L3578,L3578,N3578:N3578),"")</f>
        <v/>
      </c>
      <c r="R3578" s="81" t="str">
        <f aca="false">IF(P3578&lt;&gt;"",SUMIF(L3578:L3578,L3578,O3578:O3578),"")</f>
        <v/>
      </c>
    </row>
    <row r="3579" customFormat="false" ht="15" hidden="false" customHeight="false" outlineLevel="0" collapsed="false">
      <c r="A3579" s="108"/>
      <c r="B3579" s="108"/>
      <c r="C3579" s="108"/>
      <c r="D3579" s="108"/>
      <c r="E3579" s="108"/>
      <c r="F3579" s="108"/>
      <c r="G3579" s="108"/>
      <c r="H3579" s="108"/>
      <c r="I3579" s="108"/>
      <c r="J3579" s="108"/>
      <c r="L3579" s="63" t="n">
        <f aca="false">IF(AND(A3580&lt;&gt;"",A3579=""),L3578+1,L3578)</f>
        <v>358</v>
      </c>
      <c r="M3579" s="80" t="str">
        <f aca="false">IF(OR(A3579="Insumo",A3579="Composição Auxiliar"),J3579,"")</f>
        <v/>
      </c>
      <c r="N3579" s="81" t="str">
        <f aca="false">IF(E3579="Mão de Obra",J3579,"")</f>
        <v/>
      </c>
      <c r="O3579" s="81" t="str">
        <f aca="false">IF(N3579&lt;&gt;"","",M3579)</f>
        <v/>
      </c>
      <c r="P3579" s="82" t="str">
        <f aca="false">IF(A3579="Composição",B3579,"")</f>
        <v/>
      </c>
      <c r="Q3579" s="81" t="str">
        <f aca="false">IF(P3579&lt;&gt;"",SUMIF(L3579:L3579,L3579,N3579:N3579),"")</f>
        <v/>
      </c>
      <c r="R3579" s="81" t="str">
        <f aca="false">IF(P3579&lt;&gt;"",SUMIF(L3579:L3579,L3579,O3579:O3579),"")</f>
        <v/>
      </c>
    </row>
    <row r="3580" customFormat="false" ht="15" hidden="false" customHeight="true" outlineLevel="0" collapsed="false">
      <c r="A3580" s="83"/>
      <c r="B3580" s="84" t="s">
        <v>655</v>
      </c>
      <c r="C3580" s="83" t="s">
        <v>656</v>
      </c>
      <c r="D3580" s="83" t="s">
        <v>657</v>
      </c>
      <c r="E3580" s="83" t="s">
        <v>658</v>
      </c>
      <c r="F3580" s="83"/>
      <c r="G3580" s="85" t="s">
        <v>659</v>
      </c>
      <c r="H3580" s="84" t="s">
        <v>660</v>
      </c>
      <c r="I3580" s="84" t="s">
        <v>661</v>
      </c>
      <c r="J3580" s="84" t="s">
        <v>662</v>
      </c>
      <c r="L3580" s="63" t="n">
        <f aca="false">IF(AND(A3581&lt;&gt;"",A3580=""),L3579+1,L3579)</f>
        <v>359</v>
      </c>
      <c r="M3580" s="80" t="str">
        <f aca="false">IF(OR(A3580="Insumo",A3580="Composição Auxiliar"),J3580,"")</f>
        <v/>
      </c>
      <c r="N3580" s="81" t="str">
        <f aca="false">IF(E3580="Mão de Obra",J3580,"")</f>
        <v/>
      </c>
      <c r="O3580" s="81" t="str">
        <f aca="false">IF(N3580&lt;&gt;"","",M3580)</f>
        <v/>
      </c>
      <c r="P3580" s="82" t="str">
        <f aca="false">IF(A3580="Composição",B3580,"")</f>
        <v/>
      </c>
      <c r="Q3580" s="81" t="str">
        <f aca="false">IF(P3580&lt;&gt;"",SUMIF(L3580:L3580,L3580,N3580:N3580),"")</f>
        <v/>
      </c>
      <c r="R3580" s="81" t="str">
        <f aca="false">IF(P3580&lt;&gt;"",SUMIF(L3580:L3580,L3580,O3580:O3580),"")</f>
        <v/>
      </c>
    </row>
    <row r="3581" customFormat="false" ht="25.5" hidden="false" customHeight="true" outlineLevel="0" collapsed="false">
      <c r="A3581" s="86" t="s">
        <v>663</v>
      </c>
      <c r="B3581" s="87" t="s">
        <v>693</v>
      </c>
      <c r="C3581" s="86" t="s">
        <v>664</v>
      </c>
      <c r="D3581" s="86" t="s">
        <v>694</v>
      </c>
      <c r="E3581" s="86" t="s">
        <v>675</v>
      </c>
      <c r="F3581" s="86"/>
      <c r="G3581" s="88" t="s">
        <v>676</v>
      </c>
      <c r="H3581" s="89" t="n">
        <v>1</v>
      </c>
      <c r="I3581" s="90" t="n">
        <f aca="false">SUMIF(L:L,$L3581,M:M)</f>
        <v>431.07</v>
      </c>
      <c r="J3581" s="90" t="n">
        <f aca="false">TRUNC(H3581*I3581,2)</f>
        <v>431.07</v>
      </c>
      <c r="L3581" s="63" t="n">
        <f aca="false">IF(AND(A3582&lt;&gt;"",A3581=""),L3580+1,L3580)</f>
        <v>359</v>
      </c>
      <c r="M3581" s="80" t="str">
        <f aca="false">IF(OR(A3581="Insumo",A3581="Composição Auxiliar"),J3581,"")</f>
        <v/>
      </c>
      <c r="N3581" s="81" t="str">
        <f aca="false">IF(E3581="Mão de Obra",J3581,"")</f>
        <v/>
      </c>
      <c r="O3581" s="81" t="str">
        <f aca="false">IF(N3581&lt;&gt;"","",M3581)</f>
        <v/>
      </c>
      <c r="P3581" s="82" t="str">
        <f aca="false">IF(A3581="Composição",B3581,"")</f>
        <v> 94974 </v>
      </c>
      <c r="Q3581" s="81" t="n">
        <f aca="false">IF(P3581&lt;&gt;"",SUMIF(L3581:L3581,L3581,N3581:N3581),"")</f>
        <v>0</v>
      </c>
      <c r="R3581" s="81" t="n">
        <f aca="false">IF(P3581&lt;&gt;"",SUMIF(L3581:L3581,L3581,O3581:O3581),"")</f>
        <v>0</v>
      </c>
    </row>
    <row r="3582" customFormat="false" ht="25.5" hidden="false" customHeight="true" outlineLevel="0" collapsed="false">
      <c r="A3582" s="91" t="s">
        <v>668</v>
      </c>
      <c r="B3582" s="92" t="s">
        <v>677</v>
      </c>
      <c r="C3582" s="91" t="s">
        <v>664</v>
      </c>
      <c r="D3582" s="91" t="s">
        <v>678</v>
      </c>
      <c r="E3582" s="91" t="s">
        <v>671</v>
      </c>
      <c r="F3582" s="91"/>
      <c r="G3582" s="93" t="s">
        <v>672</v>
      </c>
      <c r="H3582" s="94" t="n">
        <v>6.2858</v>
      </c>
      <c r="I3582" s="95" t="n">
        <f aca="false">SUMIFS(J:J,A:A,"Composição",B:B,$B3582)</f>
        <v>18.93</v>
      </c>
      <c r="J3582" s="95" t="n">
        <f aca="false">TRUNC(H3582*I3582,2)</f>
        <v>118.99</v>
      </c>
      <c r="L3582" s="63" t="n">
        <f aca="false">IF(AND(A3583&lt;&gt;"",A3582=""),L3581+1,L3581)</f>
        <v>359</v>
      </c>
      <c r="M3582" s="80" t="n">
        <f aca="false">IF(OR(A3582="Insumo",A3582="Composição Auxiliar"),J3582,"")</f>
        <v>118.99</v>
      </c>
      <c r="N3582" s="81" t="str">
        <f aca="false">IF(E3582="Mão de Obra",J3582,"")</f>
        <v/>
      </c>
      <c r="O3582" s="81" t="n">
        <f aca="false">IF(N3582&lt;&gt;"","",M3582)</f>
        <v>118.99</v>
      </c>
      <c r="P3582" s="82" t="str">
        <f aca="false">IF(A3582="Composição",B3582,"")</f>
        <v/>
      </c>
      <c r="Q3582" s="81" t="str">
        <f aca="false">IF(P3582&lt;&gt;"",SUMIF(L3582:L3582,L3582,N3582:N3582),"")</f>
        <v/>
      </c>
      <c r="R3582" s="81" t="str">
        <f aca="false">IF(P3582&lt;&gt;"",SUMIF(L3582:L3582,L3582,O3582:O3582),"")</f>
        <v/>
      </c>
    </row>
    <row r="3583" customFormat="false" ht="25.5" hidden="false" customHeight="false" outlineLevel="0" collapsed="false">
      <c r="A3583" s="96" t="s">
        <v>679</v>
      </c>
      <c r="B3583" s="97" t="s">
        <v>1018</v>
      </c>
      <c r="C3583" s="96" t="str">
        <f aca="false">VLOOKUP(B3583,INSUMOS!$A:$I,2,0)</f>
        <v>SINAPI</v>
      </c>
      <c r="D3583" s="96" t="str">
        <f aca="false">VLOOKUP(B3583,INSUMOS!$A:$I,3,0)</f>
        <v>PEDRA BRITADA N. 1 (9,5 A 19 MM) POSTO PEDREIRA/FORNECEDOR, SEM FRETE</v>
      </c>
      <c r="E3583" s="98" t="str">
        <f aca="false">VLOOKUP(B3583,INSUMOS!$A:$I,4,0)</f>
        <v>Material</v>
      </c>
      <c r="F3583" s="98"/>
      <c r="G3583" s="99" t="str">
        <f aca="false">VLOOKUP(B3583,INSUMOS!$A:$I,5,0)</f>
        <v>m³</v>
      </c>
      <c r="H3583" s="100" t="n">
        <v>0.5971</v>
      </c>
      <c r="I3583" s="101" t="n">
        <f aca="false">VLOOKUP(B3583,INSUMOS!$A:$I,8,0)</f>
        <v>96.99</v>
      </c>
      <c r="J3583" s="101" t="n">
        <f aca="false">TRUNC(H3583*I3583,2)</f>
        <v>57.91</v>
      </c>
      <c r="L3583" s="63" t="n">
        <f aca="false">IF(AND(A3584&lt;&gt;"",A3583=""),L3582+1,L3582)</f>
        <v>359</v>
      </c>
      <c r="M3583" s="80" t="n">
        <f aca="false">IF(OR(A3583="Insumo",A3583="Composição Auxiliar"),J3583,"")</f>
        <v>57.91</v>
      </c>
      <c r="N3583" s="81" t="str">
        <f aca="false">IF(E3583="Mão de Obra",J3583,"")</f>
        <v/>
      </c>
      <c r="O3583" s="81" t="n">
        <f aca="false">IF(N3583&lt;&gt;"","",M3583)</f>
        <v>57.91</v>
      </c>
      <c r="P3583" s="82" t="str">
        <f aca="false">IF(A3583="Composição",B3583,"")</f>
        <v/>
      </c>
      <c r="Q3583" s="81" t="str">
        <f aca="false">IF(P3583&lt;&gt;"",SUMIF(L3583:L3583,L3583,N3583:N3583),"")</f>
        <v/>
      </c>
      <c r="R3583" s="81" t="str">
        <f aca="false">IF(P3583&lt;&gt;"",SUMIF(L3583:L3583,L3583,O3583:O3583),"")</f>
        <v/>
      </c>
    </row>
    <row r="3584" customFormat="false" ht="25.5" hidden="false" customHeight="false" outlineLevel="0" collapsed="false">
      <c r="A3584" s="96" t="s">
        <v>679</v>
      </c>
      <c r="B3584" s="97" t="s">
        <v>1016</v>
      </c>
      <c r="C3584" s="96" t="str">
        <f aca="false">VLOOKUP(B3584,INSUMOS!$A:$I,2,0)</f>
        <v>SINAPI</v>
      </c>
      <c r="D3584" s="96" t="str">
        <f aca="false">VLOOKUP(B3584,INSUMOS!$A:$I,3,0)</f>
        <v>AREIA MEDIA - POSTO JAZIDA/FORNECEDOR (RETIRADO NA JAZIDA, SEM TRANSPORTE)</v>
      </c>
      <c r="E3584" s="98" t="str">
        <f aca="false">VLOOKUP(B3584,INSUMOS!$A:$I,4,0)</f>
        <v>Material</v>
      </c>
      <c r="F3584" s="98"/>
      <c r="G3584" s="99" t="str">
        <f aca="false">VLOOKUP(B3584,INSUMOS!$A:$I,5,0)</f>
        <v>m³</v>
      </c>
      <c r="H3584" s="100" t="n">
        <v>0.8538</v>
      </c>
      <c r="I3584" s="101" t="n">
        <f aca="false">VLOOKUP(B3584,INSUMOS!$A:$I,8,0)</f>
        <v>90</v>
      </c>
      <c r="J3584" s="101" t="n">
        <f aca="false">TRUNC(H3584*I3584,2)</f>
        <v>76.84</v>
      </c>
      <c r="L3584" s="63" t="n">
        <f aca="false">IF(AND(A3585&lt;&gt;"",A3584=""),L3583+1,L3583)</f>
        <v>359</v>
      </c>
      <c r="M3584" s="80" t="n">
        <f aca="false">IF(OR(A3584="Insumo",A3584="Composição Auxiliar"),J3584,"")</f>
        <v>76.84</v>
      </c>
      <c r="N3584" s="81" t="str">
        <f aca="false">IF(E3584="Mão de Obra",J3584,"")</f>
        <v/>
      </c>
      <c r="O3584" s="81" t="n">
        <f aca="false">IF(N3584&lt;&gt;"","",M3584)</f>
        <v>76.84</v>
      </c>
      <c r="P3584" s="82" t="str">
        <f aca="false">IF(A3584="Composição",B3584,"")</f>
        <v/>
      </c>
      <c r="Q3584" s="81" t="str">
        <f aca="false">IF(P3584&lt;&gt;"",SUMIF(L3584:L3584,L3584,N3584:N3584),"")</f>
        <v/>
      </c>
      <c r="R3584" s="81" t="str">
        <f aca="false">IF(P3584&lt;&gt;"",SUMIF(L3584:L3584,L3584,O3584:O3584),"")</f>
        <v/>
      </c>
    </row>
    <row r="3585" customFormat="false" ht="14.25" hidden="false" customHeight="false" outlineLevel="0" collapsed="false">
      <c r="A3585" s="96" t="s">
        <v>679</v>
      </c>
      <c r="B3585" s="97" t="s">
        <v>1017</v>
      </c>
      <c r="C3585" s="96" t="str">
        <f aca="false">VLOOKUP(B3585,INSUMOS!$A:$I,2,0)</f>
        <v>SINAPI</v>
      </c>
      <c r="D3585" s="96" t="str">
        <f aca="false">VLOOKUP(B3585,INSUMOS!$A:$I,3,0)</f>
        <v>CIMENTO PORTLAND COMPOSTO CP II-32</v>
      </c>
      <c r="E3585" s="98" t="str">
        <f aca="false">VLOOKUP(B3585,INSUMOS!$A:$I,4,0)</f>
        <v>Material</v>
      </c>
      <c r="F3585" s="98"/>
      <c r="G3585" s="99" t="str">
        <f aca="false">VLOOKUP(B3585,INSUMOS!$A:$I,5,0)</f>
        <v>KG</v>
      </c>
      <c r="H3585" s="100" t="n">
        <v>218.93</v>
      </c>
      <c r="I3585" s="101" t="n">
        <f aca="false">VLOOKUP(B3585,INSUMOS!$A:$I,8,0)</f>
        <v>0.81</v>
      </c>
      <c r="J3585" s="101" t="n">
        <f aca="false">TRUNC(H3585*I3585,2)</f>
        <v>177.33</v>
      </c>
      <c r="L3585" s="63" t="n">
        <f aca="false">IF(AND(A3586&lt;&gt;"",A3585=""),L3584+1,L3584)</f>
        <v>359</v>
      </c>
      <c r="M3585" s="80" t="n">
        <f aca="false">IF(OR(A3585="Insumo",A3585="Composição Auxiliar"),J3585,"")</f>
        <v>177.33</v>
      </c>
      <c r="N3585" s="81" t="str">
        <f aca="false">IF(E3585="Mão de Obra",J3585,"")</f>
        <v/>
      </c>
      <c r="O3585" s="81" t="n">
        <f aca="false">IF(N3585&lt;&gt;"","",M3585)</f>
        <v>177.33</v>
      </c>
      <c r="P3585" s="82" t="str">
        <f aca="false">IF(A3585="Composição",B3585,"")</f>
        <v/>
      </c>
      <c r="Q3585" s="81" t="str">
        <f aca="false">IF(P3585&lt;&gt;"",SUMIF(L3585:L3585,L3585,N3585:N3585),"")</f>
        <v/>
      </c>
      <c r="R3585" s="81" t="str">
        <f aca="false">IF(P3585&lt;&gt;"",SUMIF(L3585:L3585,L3585,O3585:O3585),"")</f>
        <v/>
      </c>
    </row>
    <row r="3586" customFormat="false" ht="14.25" hidden="false" customHeight="false" outlineLevel="0" collapsed="false">
      <c r="A3586" s="102"/>
      <c r="B3586" s="102"/>
      <c r="C3586" s="102"/>
      <c r="D3586" s="102"/>
      <c r="E3586" s="102"/>
      <c r="F3586" s="103"/>
      <c r="G3586" s="102"/>
      <c r="H3586" s="103"/>
      <c r="I3586" s="102"/>
      <c r="J3586" s="103"/>
      <c r="L3586" s="63" t="n">
        <f aca="false">IF(AND(A3587&lt;&gt;"",A3586=""),L3585+1,L3585)</f>
        <v>359</v>
      </c>
      <c r="M3586" s="80" t="str">
        <f aca="false">IF(OR(A3586="Insumo",A3586="Composição Auxiliar"),J3586,"")</f>
        <v/>
      </c>
      <c r="N3586" s="81" t="str">
        <f aca="false">IF(E3586="Mão de Obra",J3586,"")</f>
        <v/>
      </c>
      <c r="O3586" s="81" t="str">
        <f aca="false">IF(N3586&lt;&gt;"","",M3586)</f>
        <v/>
      </c>
      <c r="P3586" s="82" t="str">
        <f aca="false">IF(A3586="Composição",B3586,"")</f>
        <v/>
      </c>
      <c r="Q3586" s="81" t="str">
        <f aca="false">IF(P3586&lt;&gt;"",SUMIF(L3586:L3586,L3586,N3586:N3586),"")</f>
        <v/>
      </c>
      <c r="R3586" s="81" t="str">
        <f aca="false">IF(P3586&lt;&gt;"",SUMIF(L3586:L3586,L3586,O3586:O3586),"")</f>
        <v/>
      </c>
    </row>
    <row r="3587" customFormat="false" ht="15" hidden="false" customHeight="false" outlineLevel="0" collapsed="false">
      <c r="A3587" s="102"/>
      <c r="B3587" s="102"/>
      <c r="C3587" s="102"/>
      <c r="D3587" s="102"/>
      <c r="E3587" s="102"/>
      <c r="F3587" s="103"/>
      <c r="G3587" s="102"/>
      <c r="H3587" s="104"/>
      <c r="I3587" s="104"/>
      <c r="J3587" s="103"/>
      <c r="L3587" s="63" t="n">
        <f aca="false">IF(AND(A3588&lt;&gt;"",A3587=""),L3586+1,L3586)</f>
        <v>359</v>
      </c>
      <c r="M3587" s="80" t="str">
        <f aca="false">IF(OR(A3587="Insumo",A3587="Composição Auxiliar"),J3587,"")</f>
        <v/>
      </c>
      <c r="N3587" s="81" t="str">
        <f aca="false">IF(E3587="Mão de Obra",J3587,"")</f>
        <v/>
      </c>
      <c r="O3587" s="81" t="str">
        <f aca="false">IF(N3587&lt;&gt;"","",M3587)</f>
        <v/>
      </c>
      <c r="P3587" s="82" t="str">
        <f aca="false">IF(A3587="Composição",B3587,"")</f>
        <v/>
      </c>
      <c r="Q3587" s="81" t="str">
        <f aca="false">IF(P3587&lt;&gt;"",SUMIF(L3587:L3587,L3587,N3587:N3587),"")</f>
        <v/>
      </c>
      <c r="R3587" s="81" t="str">
        <f aca="false">IF(P3587&lt;&gt;"",SUMIF(L3587:L3587,L3587,O3587:O3587),"")</f>
        <v/>
      </c>
    </row>
    <row r="3588" customFormat="false" ht="15" hidden="false" customHeight="false" outlineLevel="0" collapsed="false">
      <c r="A3588" s="108"/>
      <c r="B3588" s="108"/>
      <c r="C3588" s="108"/>
      <c r="D3588" s="108"/>
      <c r="E3588" s="108"/>
      <c r="F3588" s="108"/>
      <c r="G3588" s="108"/>
      <c r="H3588" s="108"/>
      <c r="I3588" s="108"/>
      <c r="J3588" s="108"/>
      <c r="L3588" s="63" t="n">
        <f aca="false">IF(AND(A3589&lt;&gt;"",A3588=""),L3587+1,L3587)</f>
        <v>359</v>
      </c>
      <c r="M3588" s="80" t="str">
        <f aca="false">IF(OR(A3588="Insumo",A3588="Composição Auxiliar"),J3588,"")</f>
        <v/>
      </c>
      <c r="N3588" s="81" t="str">
        <f aca="false">IF(E3588="Mão de Obra",J3588,"")</f>
        <v/>
      </c>
      <c r="O3588" s="81" t="str">
        <f aca="false">IF(N3588&lt;&gt;"","",M3588)</f>
        <v/>
      </c>
      <c r="P3588" s="82" t="str">
        <f aca="false">IF(A3588="Composição",B3588,"")</f>
        <v/>
      </c>
      <c r="Q3588" s="81" t="str">
        <f aca="false">IF(P3588&lt;&gt;"",SUMIF(L3588:L3588,L3588,N3588:N3588),"")</f>
        <v/>
      </c>
      <c r="R3588" s="81" t="str">
        <f aca="false">IF(P3588&lt;&gt;"",SUMIF(L3588:L3588,L3588,O3588:O3588),"")</f>
        <v/>
      </c>
    </row>
    <row r="3589" customFormat="false" ht="15" hidden="false" customHeight="true" outlineLevel="0" collapsed="false">
      <c r="A3589" s="83"/>
      <c r="B3589" s="84" t="s">
        <v>655</v>
      </c>
      <c r="C3589" s="83" t="s">
        <v>656</v>
      </c>
      <c r="D3589" s="83" t="s">
        <v>657</v>
      </c>
      <c r="E3589" s="83" t="s">
        <v>658</v>
      </c>
      <c r="F3589" s="83"/>
      <c r="G3589" s="85" t="s">
        <v>659</v>
      </c>
      <c r="H3589" s="84" t="s">
        <v>660</v>
      </c>
      <c r="I3589" s="84" t="s">
        <v>661</v>
      </c>
      <c r="J3589" s="84" t="s">
        <v>662</v>
      </c>
      <c r="L3589" s="63" t="n">
        <f aca="false">IF(AND(A3590&lt;&gt;"",A3589=""),L3588+1,L3588)</f>
        <v>360</v>
      </c>
      <c r="M3589" s="80" t="str">
        <f aca="false">IF(OR(A3589="Insumo",A3589="Composição Auxiliar"),J3589,"")</f>
        <v/>
      </c>
      <c r="N3589" s="81" t="str">
        <f aca="false">IF(E3589="Mão de Obra",J3589,"")</f>
        <v/>
      </c>
      <c r="O3589" s="81" t="str">
        <f aca="false">IF(N3589&lt;&gt;"","",M3589)</f>
        <v/>
      </c>
      <c r="P3589" s="82" t="str">
        <f aca="false">IF(A3589="Composição",B3589,"")</f>
        <v/>
      </c>
      <c r="Q3589" s="81" t="str">
        <f aca="false">IF(P3589&lt;&gt;"",SUMIF(L3589:L3589,L3589,N3589:N3589),"")</f>
        <v/>
      </c>
      <c r="R3589" s="81" t="str">
        <f aca="false">IF(P3589&lt;&gt;"",SUMIF(L3589:L3589,L3589,O3589:O3589),"")</f>
        <v/>
      </c>
    </row>
    <row r="3590" customFormat="false" ht="38.25" hidden="false" customHeight="true" outlineLevel="0" collapsed="false">
      <c r="A3590" s="86" t="s">
        <v>663</v>
      </c>
      <c r="B3590" s="87" t="s">
        <v>673</v>
      </c>
      <c r="C3590" s="86" t="s">
        <v>664</v>
      </c>
      <c r="D3590" s="86" t="s">
        <v>674</v>
      </c>
      <c r="E3590" s="86" t="s">
        <v>675</v>
      </c>
      <c r="F3590" s="86"/>
      <c r="G3590" s="88" t="s">
        <v>676</v>
      </c>
      <c r="H3590" s="89" t="n">
        <v>1</v>
      </c>
      <c r="I3590" s="90" t="n">
        <f aca="false">SUMIF(L:L,$L3590,M:M)</f>
        <v>380.87</v>
      </c>
      <c r="J3590" s="90" t="n">
        <f aca="false">TRUNC(H3590*I3590,2)</f>
        <v>380.87</v>
      </c>
      <c r="L3590" s="63" t="n">
        <f aca="false">IF(AND(A3591&lt;&gt;"",A3590=""),L3589+1,L3589)</f>
        <v>360</v>
      </c>
      <c r="M3590" s="80" t="str">
        <f aca="false">IF(OR(A3590="Insumo",A3590="Composição Auxiliar"),J3590,"")</f>
        <v/>
      </c>
      <c r="N3590" s="81" t="str">
        <f aca="false">IF(E3590="Mão de Obra",J3590,"")</f>
        <v/>
      </c>
      <c r="O3590" s="81" t="str">
        <f aca="false">IF(N3590&lt;&gt;"","",M3590)</f>
        <v/>
      </c>
      <c r="P3590" s="82" t="str">
        <f aca="false">IF(A3590="Composição",B3590,"")</f>
        <v> 94962 </v>
      </c>
      <c r="Q3590" s="81" t="n">
        <f aca="false">IF(P3590&lt;&gt;"",SUMIF(L3590:L3590,L3590,N3590:N3590),"")</f>
        <v>0</v>
      </c>
      <c r="R3590" s="81" t="n">
        <f aca="false">IF(P3590&lt;&gt;"",SUMIF(L3590:L3590,L3590,O3590:O3590),"")</f>
        <v>0</v>
      </c>
    </row>
    <row r="3591" customFormat="false" ht="25.5" hidden="false" customHeight="true" outlineLevel="0" collapsed="false">
      <c r="A3591" s="91" t="s">
        <v>668</v>
      </c>
      <c r="B3591" s="92" t="s">
        <v>1012</v>
      </c>
      <c r="C3591" s="91" t="s">
        <v>664</v>
      </c>
      <c r="D3591" s="91" t="s">
        <v>1013</v>
      </c>
      <c r="E3591" s="91" t="s">
        <v>671</v>
      </c>
      <c r="F3591" s="91"/>
      <c r="G3591" s="93" t="s">
        <v>672</v>
      </c>
      <c r="H3591" s="94" t="n">
        <v>1.4811</v>
      </c>
      <c r="I3591" s="95" t="n">
        <f aca="false">SUMIFS(J:J,A:A,"Composição",B:B,$B3591)</f>
        <v>21.98</v>
      </c>
      <c r="J3591" s="95" t="n">
        <f aca="false">TRUNC(H3591*I3591,2)</f>
        <v>32.55</v>
      </c>
      <c r="L3591" s="63" t="n">
        <f aca="false">IF(AND(A3592&lt;&gt;"",A3591=""),L3590+1,L3590)</f>
        <v>360</v>
      </c>
      <c r="M3591" s="80" t="n">
        <f aca="false">IF(OR(A3591="Insumo",A3591="Composição Auxiliar"),J3591,"")</f>
        <v>32.55</v>
      </c>
      <c r="N3591" s="81" t="str">
        <f aca="false">IF(E3591="Mão de Obra",J3591,"")</f>
        <v/>
      </c>
      <c r="O3591" s="81" t="n">
        <f aca="false">IF(N3591&lt;&gt;"","",M3591)</f>
        <v>32.55</v>
      </c>
      <c r="P3591" s="82" t="str">
        <f aca="false">IF(A3591="Composição",B3591,"")</f>
        <v/>
      </c>
      <c r="Q3591" s="81" t="str">
        <f aca="false">IF(P3591&lt;&gt;"",SUMIF(L3591:L3591,L3591,N3591:N3591),"")</f>
        <v/>
      </c>
      <c r="R3591" s="81" t="str">
        <f aca="false">IF(P3591&lt;&gt;"",SUMIF(L3591:L3591,L3591,O3591:O3591),"")</f>
        <v/>
      </c>
    </row>
    <row r="3592" customFormat="false" ht="38.25" hidden="false" customHeight="true" outlineLevel="0" collapsed="false">
      <c r="A3592" s="91" t="s">
        <v>668</v>
      </c>
      <c r="B3592" s="92" t="s">
        <v>1014</v>
      </c>
      <c r="C3592" s="91" t="s">
        <v>664</v>
      </c>
      <c r="D3592" s="91" t="s">
        <v>1015</v>
      </c>
      <c r="E3592" s="91" t="s">
        <v>691</v>
      </c>
      <c r="F3592" s="91"/>
      <c r="G3592" s="93" t="s">
        <v>692</v>
      </c>
      <c r="H3592" s="94" t="n">
        <v>0.7623</v>
      </c>
      <c r="I3592" s="95" t="n">
        <f aca="false">SUMIFS(J:J,A:A,"Composição",B:B,$B3592)</f>
        <v>2</v>
      </c>
      <c r="J3592" s="95" t="n">
        <f aca="false">TRUNC(H3592*I3592,2)</f>
        <v>1.52</v>
      </c>
      <c r="L3592" s="63" t="n">
        <f aca="false">IF(AND(A3593&lt;&gt;"",A3592=""),L3591+1,L3591)</f>
        <v>360</v>
      </c>
      <c r="M3592" s="80" t="n">
        <f aca="false">IF(OR(A3592="Insumo",A3592="Composição Auxiliar"),J3592,"")</f>
        <v>1.52</v>
      </c>
      <c r="N3592" s="81" t="str">
        <f aca="false">IF(E3592="Mão de Obra",J3592,"")</f>
        <v/>
      </c>
      <c r="O3592" s="81" t="n">
        <f aca="false">IF(N3592&lt;&gt;"","",M3592)</f>
        <v>1.52</v>
      </c>
      <c r="P3592" s="82" t="str">
        <f aca="false">IF(A3592="Composição",B3592,"")</f>
        <v/>
      </c>
      <c r="Q3592" s="81" t="str">
        <f aca="false">IF(P3592&lt;&gt;"",SUMIF(L3592:L3592,L3592,N3592:N3592),"")</f>
        <v/>
      </c>
      <c r="R3592" s="81" t="str">
        <f aca="false">IF(P3592&lt;&gt;"",SUMIF(L3592:L3592,L3592,O3592:O3592),"")</f>
        <v/>
      </c>
    </row>
    <row r="3593" customFormat="false" ht="38.25" hidden="false" customHeight="true" outlineLevel="0" collapsed="false">
      <c r="A3593" s="91" t="s">
        <v>668</v>
      </c>
      <c r="B3593" s="92" t="s">
        <v>1010</v>
      </c>
      <c r="C3593" s="91" t="s">
        <v>664</v>
      </c>
      <c r="D3593" s="91" t="s">
        <v>1011</v>
      </c>
      <c r="E3593" s="91" t="s">
        <v>691</v>
      </c>
      <c r="F3593" s="91"/>
      <c r="G3593" s="93" t="s">
        <v>699</v>
      </c>
      <c r="H3593" s="94" t="n">
        <v>0.7188</v>
      </c>
      <c r="I3593" s="95" t="n">
        <f aca="false">SUMIFS(J:J,A:A,"Composição",B:B,$B3593)</f>
        <v>0.32</v>
      </c>
      <c r="J3593" s="95" t="n">
        <f aca="false">TRUNC(H3593*I3593,2)</f>
        <v>0.23</v>
      </c>
      <c r="L3593" s="63" t="n">
        <f aca="false">IF(AND(A3594&lt;&gt;"",A3593=""),L3592+1,L3592)</f>
        <v>360</v>
      </c>
      <c r="M3593" s="80" t="n">
        <f aca="false">IF(OR(A3593="Insumo",A3593="Composição Auxiliar"),J3593,"")</f>
        <v>0.23</v>
      </c>
      <c r="N3593" s="81" t="str">
        <f aca="false">IF(E3593="Mão de Obra",J3593,"")</f>
        <v/>
      </c>
      <c r="O3593" s="81" t="n">
        <f aca="false">IF(N3593&lt;&gt;"","",M3593)</f>
        <v>0.23</v>
      </c>
      <c r="P3593" s="82" t="str">
        <f aca="false">IF(A3593="Composição",B3593,"")</f>
        <v/>
      </c>
      <c r="Q3593" s="81" t="str">
        <f aca="false">IF(P3593&lt;&gt;"",SUMIF(L3593:L3593,L3593,N3593:N3593),"")</f>
        <v/>
      </c>
      <c r="R3593" s="81" t="str">
        <f aca="false">IF(P3593&lt;&gt;"",SUMIF(L3593:L3593,L3593,O3593:O3593),"")</f>
        <v/>
      </c>
    </row>
    <row r="3594" customFormat="false" ht="25.5" hidden="false" customHeight="true" outlineLevel="0" collapsed="false">
      <c r="A3594" s="91" t="s">
        <v>668</v>
      </c>
      <c r="B3594" s="92" t="s">
        <v>677</v>
      </c>
      <c r="C3594" s="91" t="s">
        <v>664</v>
      </c>
      <c r="D3594" s="91" t="s">
        <v>678</v>
      </c>
      <c r="E3594" s="91" t="s">
        <v>671</v>
      </c>
      <c r="F3594" s="91"/>
      <c r="G3594" s="93" t="s">
        <v>672</v>
      </c>
      <c r="H3594" s="94" t="n">
        <v>2.3433</v>
      </c>
      <c r="I3594" s="95" t="n">
        <f aca="false">SUMIFS(J:J,A:A,"Composição",B:B,$B3594)</f>
        <v>18.93</v>
      </c>
      <c r="J3594" s="95" t="n">
        <f aca="false">TRUNC(H3594*I3594,2)</f>
        <v>44.35</v>
      </c>
      <c r="L3594" s="63" t="n">
        <f aca="false">IF(AND(A3595&lt;&gt;"",A3594=""),L3593+1,L3593)</f>
        <v>360</v>
      </c>
      <c r="M3594" s="80" t="n">
        <f aca="false">IF(OR(A3594="Insumo",A3594="Composição Auxiliar"),J3594,"")</f>
        <v>44.35</v>
      </c>
      <c r="N3594" s="81" t="str">
        <f aca="false">IF(E3594="Mão de Obra",J3594,"")</f>
        <v/>
      </c>
      <c r="O3594" s="81" t="n">
        <f aca="false">IF(N3594&lt;&gt;"","",M3594)</f>
        <v>44.35</v>
      </c>
      <c r="P3594" s="82" t="str">
        <f aca="false">IF(A3594="Composição",B3594,"")</f>
        <v/>
      </c>
      <c r="Q3594" s="81" t="str">
        <f aca="false">IF(P3594&lt;&gt;"",SUMIF(L3594:L3594,L3594,N3594:N3594),"")</f>
        <v/>
      </c>
      <c r="R3594" s="81" t="str">
        <f aca="false">IF(P3594&lt;&gt;"",SUMIF(L3594:L3594,L3594,O3594:O3594),"")</f>
        <v/>
      </c>
    </row>
    <row r="3595" customFormat="false" ht="14.25" hidden="false" customHeight="false" outlineLevel="0" collapsed="false">
      <c r="A3595" s="96" t="s">
        <v>679</v>
      </c>
      <c r="B3595" s="97" t="s">
        <v>1017</v>
      </c>
      <c r="C3595" s="96" t="str">
        <f aca="false">VLOOKUP(B3595,INSUMOS!$A:$I,2,0)</f>
        <v>SINAPI</v>
      </c>
      <c r="D3595" s="96" t="str">
        <f aca="false">VLOOKUP(B3595,INSUMOS!$A:$I,3,0)</f>
        <v>CIMENTO PORTLAND COMPOSTO CP II-32</v>
      </c>
      <c r="E3595" s="98" t="str">
        <f aca="false">VLOOKUP(B3595,INSUMOS!$A:$I,4,0)</f>
        <v>Material</v>
      </c>
      <c r="F3595" s="98"/>
      <c r="G3595" s="99" t="str">
        <f aca="false">VLOOKUP(B3595,INSUMOS!$A:$I,5,0)</f>
        <v>KG</v>
      </c>
      <c r="H3595" s="100" t="n">
        <v>212.0194</v>
      </c>
      <c r="I3595" s="101" t="n">
        <f aca="false">VLOOKUP(B3595,INSUMOS!$A:$I,8,0)</f>
        <v>0.81</v>
      </c>
      <c r="J3595" s="101" t="n">
        <f aca="false">TRUNC(H3595*I3595,2)</f>
        <v>171.73</v>
      </c>
      <c r="L3595" s="63" t="n">
        <f aca="false">IF(AND(A3596&lt;&gt;"",A3595=""),L3594+1,L3594)</f>
        <v>360</v>
      </c>
      <c r="M3595" s="80" t="n">
        <f aca="false">IF(OR(A3595="Insumo",A3595="Composição Auxiliar"),J3595,"")</f>
        <v>171.73</v>
      </c>
      <c r="N3595" s="81" t="str">
        <f aca="false">IF(E3595="Mão de Obra",J3595,"")</f>
        <v/>
      </c>
      <c r="O3595" s="81" t="n">
        <f aca="false">IF(N3595&lt;&gt;"","",M3595)</f>
        <v>171.73</v>
      </c>
      <c r="P3595" s="82" t="str">
        <f aca="false">IF(A3595="Composição",B3595,"")</f>
        <v/>
      </c>
      <c r="Q3595" s="81" t="str">
        <f aca="false">IF(P3595&lt;&gt;"",SUMIF(L3595:L3595,L3595,N3595:N3595),"")</f>
        <v/>
      </c>
      <c r="R3595" s="81" t="str">
        <f aca="false">IF(P3595&lt;&gt;"",SUMIF(L3595:L3595,L3595,O3595:O3595),"")</f>
        <v/>
      </c>
    </row>
    <row r="3596" customFormat="false" ht="25.5" hidden="false" customHeight="false" outlineLevel="0" collapsed="false">
      <c r="A3596" s="96" t="s">
        <v>679</v>
      </c>
      <c r="B3596" s="97" t="s">
        <v>1016</v>
      </c>
      <c r="C3596" s="96" t="str">
        <f aca="false">VLOOKUP(B3596,INSUMOS!$A:$I,2,0)</f>
        <v>SINAPI</v>
      </c>
      <c r="D3596" s="96" t="str">
        <f aca="false">VLOOKUP(B3596,INSUMOS!$A:$I,3,0)</f>
        <v>AREIA MEDIA - POSTO JAZIDA/FORNECEDOR (RETIRADO NA JAZIDA, SEM TRANSPORTE)</v>
      </c>
      <c r="E3596" s="98" t="str">
        <f aca="false">VLOOKUP(B3596,INSUMOS!$A:$I,4,0)</f>
        <v>Material</v>
      </c>
      <c r="F3596" s="98"/>
      <c r="G3596" s="99" t="str">
        <f aca="false">VLOOKUP(B3596,INSUMOS!$A:$I,5,0)</f>
        <v>m³</v>
      </c>
      <c r="H3596" s="100" t="n">
        <v>0.8269</v>
      </c>
      <c r="I3596" s="101" t="n">
        <f aca="false">VLOOKUP(B3596,INSUMOS!$A:$I,8,0)</f>
        <v>90</v>
      </c>
      <c r="J3596" s="101" t="n">
        <f aca="false">TRUNC(H3596*I3596,2)</f>
        <v>74.42</v>
      </c>
      <c r="L3596" s="63" t="n">
        <f aca="false">IF(AND(A3597&lt;&gt;"",A3596=""),L3595+1,L3595)</f>
        <v>360</v>
      </c>
      <c r="M3596" s="80" t="n">
        <f aca="false">IF(OR(A3596="Insumo",A3596="Composição Auxiliar"),J3596,"")</f>
        <v>74.42</v>
      </c>
      <c r="N3596" s="81" t="str">
        <f aca="false">IF(E3596="Mão de Obra",J3596,"")</f>
        <v/>
      </c>
      <c r="O3596" s="81" t="n">
        <f aca="false">IF(N3596&lt;&gt;"","",M3596)</f>
        <v>74.42</v>
      </c>
      <c r="P3596" s="82" t="str">
        <f aca="false">IF(A3596="Composição",B3596,"")</f>
        <v/>
      </c>
      <c r="Q3596" s="81" t="str">
        <f aca="false">IF(P3596&lt;&gt;"",SUMIF(L3596:L3596,L3596,N3596:N3596),"")</f>
        <v/>
      </c>
      <c r="R3596" s="81" t="str">
        <f aca="false">IF(P3596&lt;&gt;"",SUMIF(L3596:L3596,L3596,O3596:O3596),"")</f>
        <v/>
      </c>
    </row>
    <row r="3597" customFormat="false" ht="25.5" hidden="false" customHeight="false" outlineLevel="0" collapsed="false">
      <c r="A3597" s="96" t="s">
        <v>679</v>
      </c>
      <c r="B3597" s="97" t="s">
        <v>1018</v>
      </c>
      <c r="C3597" s="96" t="str">
        <f aca="false">VLOOKUP(B3597,INSUMOS!$A:$I,2,0)</f>
        <v>SINAPI</v>
      </c>
      <c r="D3597" s="96" t="str">
        <f aca="false">VLOOKUP(B3597,INSUMOS!$A:$I,3,0)</f>
        <v>PEDRA BRITADA N. 1 (9,5 A 19 MM) POSTO PEDREIRA/FORNECEDOR, SEM FRETE</v>
      </c>
      <c r="E3597" s="98" t="str">
        <f aca="false">VLOOKUP(B3597,INSUMOS!$A:$I,4,0)</f>
        <v>Material</v>
      </c>
      <c r="F3597" s="98"/>
      <c r="G3597" s="99" t="str">
        <f aca="false">VLOOKUP(B3597,INSUMOS!$A:$I,5,0)</f>
        <v>m³</v>
      </c>
      <c r="H3597" s="100" t="n">
        <v>0.5782</v>
      </c>
      <c r="I3597" s="101" t="n">
        <f aca="false">VLOOKUP(B3597,INSUMOS!$A:$I,8,0)</f>
        <v>96.99</v>
      </c>
      <c r="J3597" s="101" t="n">
        <f aca="false">TRUNC(H3597*I3597,2)</f>
        <v>56.07</v>
      </c>
      <c r="L3597" s="63" t="n">
        <f aca="false">IF(AND(A3598&lt;&gt;"",A3597=""),L3596+1,L3596)</f>
        <v>360</v>
      </c>
      <c r="M3597" s="80" t="n">
        <f aca="false">IF(OR(A3597="Insumo",A3597="Composição Auxiliar"),J3597,"")</f>
        <v>56.07</v>
      </c>
      <c r="N3597" s="81" t="str">
        <f aca="false">IF(E3597="Mão de Obra",J3597,"")</f>
        <v/>
      </c>
      <c r="O3597" s="81" t="n">
        <f aca="false">IF(N3597&lt;&gt;"","",M3597)</f>
        <v>56.07</v>
      </c>
      <c r="P3597" s="82" t="str">
        <f aca="false">IF(A3597="Composição",B3597,"")</f>
        <v/>
      </c>
      <c r="Q3597" s="81" t="str">
        <f aca="false">IF(P3597&lt;&gt;"",SUMIF(L3597:L3597,L3597,N3597:N3597),"")</f>
        <v/>
      </c>
      <c r="R3597" s="81" t="str">
        <f aca="false">IF(P3597&lt;&gt;"",SUMIF(L3597:L3597,L3597,O3597:O3597),"")</f>
        <v/>
      </c>
    </row>
    <row r="3598" customFormat="false" ht="14.25" hidden="false" customHeight="false" outlineLevel="0" collapsed="false">
      <c r="A3598" s="102"/>
      <c r="B3598" s="102"/>
      <c r="C3598" s="102"/>
      <c r="D3598" s="102"/>
      <c r="E3598" s="102"/>
      <c r="F3598" s="103"/>
      <c r="G3598" s="102"/>
      <c r="H3598" s="103"/>
      <c r="I3598" s="102"/>
      <c r="J3598" s="103"/>
      <c r="L3598" s="63" t="n">
        <f aca="false">IF(AND(A3599&lt;&gt;"",A3598=""),L3597+1,L3597)</f>
        <v>360</v>
      </c>
      <c r="M3598" s="80" t="str">
        <f aca="false">IF(OR(A3598="Insumo",A3598="Composição Auxiliar"),J3598,"")</f>
        <v/>
      </c>
      <c r="N3598" s="81" t="str">
        <f aca="false">IF(E3598="Mão de Obra",J3598,"")</f>
        <v/>
      </c>
      <c r="O3598" s="81" t="str">
        <f aca="false">IF(N3598&lt;&gt;"","",M3598)</f>
        <v/>
      </c>
      <c r="P3598" s="82" t="str">
        <f aca="false">IF(A3598="Composição",B3598,"")</f>
        <v/>
      </c>
      <c r="Q3598" s="81" t="str">
        <f aca="false">IF(P3598&lt;&gt;"",SUMIF(L3598:L3598,L3598,N3598:N3598),"")</f>
        <v/>
      </c>
      <c r="R3598" s="81" t="str">
        <f aca="false">IF(P3598&lt;&gt;"",SUMIF(L3598:L3598,L3598,O3598:O3598),"")</f>
        <v/>
      </c>
    </row>
    <row r="3599" customFormat="false" ht="15" hidden="false" customHeight="false" outlineLevel="0" collapsed="false">
      <c r="A3599" s="102"/>
      <c r="B3599" s="102"/>
      <c r="C3599" s="102"/>
      <c r="D3599" s="102"/>
      <c r="E3599" s="102"/>
      <c r="F3599" s="103"/>
      <c r="G3599" s="102"/>
      <c r="H3599" s="104"/>
      <c r="I3599" s="104"/>
      <c r="J3599" s="103"/>
      <c r="L3599" s="63" t="n">
        <f aca="false">IF(AND(A3600&lt;&gt;"",A3599=""),L3598+1,L3598)</f>
        <v>360</v>
      </c>
      <c r="M3599" s="80" t="str">
        <f aca="false">IF(OR(A3599="Insumo",A3599="Composição Auxiliar"),J3599,"")</f>
        <v/>
      </c>
      <c r="N3599" s="81" t="str">
        <f aca="false">IF(E3599="Mão de Obra",J3599,"")</f>
        <v/>
      </c>
      <c r="O3599" s="81" t="str">
        <f aca="false">IF(N3599&lt;&gt;"","",M3599)</f>
        <v/>
      </c>
      <c r="P3599" s="82" t="str">
        <f aca="false">IF(A3599="Composição",B3599,"")</f>
        <v/>
      </c>
      <c r="Q3599" s="81" t="str">
        <f aca="false">IF(P3599&lt;&gt;"",SUMIF(L3599:L3599,L3599,N3599:N3599),"")</f>
        <v/>
      </c>
      <c r="R3599" s="81" t="str">
        <f aca="false">IF(P3599&lt;&gt;"",SUMIF(L3599:L3599,L3599,O3599:O3599),"")</f>
        <v/>
      </c>
    </row>
    <row r="3600" customFormat="false" ht="15" hidden="false" customHeight="false" outlineLevel="0" collapsed="false">
      <c r="A3600" s="108"/>
      <c r="B3600" s="108"/>
      <c r="C3600" s="108"/>
      <c r="D3600" s="108"/>
      <c r="E3600" s="108"/>
      <c r="F3600" s="108"/>
      <c r="G3600" s="108"/>
      <c r="H3600" s="108"/>
      <c r="I3600" s="108"/>
      <c r="J3600" s="108"/>
      <c r="L3600" s="63" t="n">
        <f aca="false">IF(AND(A3601&lt;&gt;"",A3600=""),L3599+1,L3599)</f>
        <v>360</v>
      </c>
      <c r="M3600" s="80" t="str">
        <f aca="false">IF(OR(A3600="Insumo",A3600="Composição Auxiliar"),J3600,"")</f>
        <v/>
      </c>
      <c r="N3600" s="81" t="str">
        <f aca="false">IF(E3600="Mão de Obra",J3600,"")</f>
        <v/>
      </c>
      <c r="O3600" s="81" t="str">
        <f aca="false">IF(N3600&lt;&gt;"","",M3600)</f>
        <v/>
      </c>
      <c r="P3600" s="82" t="str">
        <f aca="false">IF(A3600="Composição",B3600,"")</f>
        <v/>
      </c>
      <c r="Q3600" s="81" t="str">
        <f aca="false">IF(P3600&lt;&gt;"",SUMIF(L3600:L3600,L3600,N3600:N3600),"")</f>
        <v/>
      </c>
      <c r="R3600" s="81" t="str">
        <f aca="false">IF(P3600&lt;&gt;"",SUMIF(L3600:L3600,L3600,O3600:O3600),"")</f>
        <v/>
      </c>
    </row>
    <row r="3601" customFormat="false" ht="15" hidden="false" customHeight="true" outlineLevel="0" collapsed="false">
      <c r="A3601" s="83"/>
      <c r="B3601" s="84" t="s">
        <v>655</v>
      </c>
      <c r="C3601" s="83" t="s">
        <v>656</v>
      </c>
      <c r="D3601" s="83" t="s">
        <v>657</v>
      </c>
      <c r="E3601" s="83" t="s">
        <v>658</v>
      </c>
      <c r="F3601" s="83"/>
      <c r="G3601" s="85" t="s">
        <v>659</v>
      </c>
      <c r="H3601" s="84" t="s">
        <v>660</v>
      </c>
      <c r="I3601" s="84" t="s">
        <v>661</v>
      </c>
      <c r="J3601" s="84" t="s">
        <v>662</v>
      </c>
      <c r="L3601" s="63" t="n">
        <f aca="false">IF(AND(A3602&lt;&gt;"",A3601=""),L3600+1,L3600)</f>
        <v>361</v>
      </c>
      <c r="M3601" s="80" t="str">
        <f aca="false">IF(OR(A3601="Insumo",A3601="Composição Auxiliar"),J3601,"")</f>
        <v/>
      </c>
      <c r="N3601" s="81" t="str">
        <f aca="false">IF(E3601="Mão de Obra",J3601,"")</f>
        <v/>
      </c>
      <c r="O3601" s="81" t="str">
        <f aca="false">IF(N3601&lt;&gt;"","",M3601)</f>
        <v/>
      </c>
      <c r="P3601" s="82" t="str">
        <f aca="false">IF(A3601="Composição",B3601,"")</f>
        <v/>
      </c>
      <c r="Q3601" s="81" t="str">
        <f aca="false">IF(P3601&lt;&gt;"",SUMIF(L3601:L3601,L3601,N3601:N3601),"")</f>
        <v/>
      </c>
      <c r="R3601" s="81" t="str">
        <f aca="false">IF(P3601&lt;&gt;"",SUMIF(L3601:L3601,L3601,O3601:O3601),"")</f>
        <v/>
      </c>
    </row>
    <row r="3602" customFormat="false" ht="38.25" hidden="false" customHeight="true" outlineLevel="0" collapsed="false">
      <c r="A3602" s="86" t="s">
        <v>663</v>
      </c>
      <c r="B3602" s="87" t="s">
        <v>977</v>
      </c>
      <c r="C3602" s="86" t="s">
        <v>664</v>
      </c>
      <c r="D3602" s="86" t="s">
        <v>978</v>
      </c>
      <c r="E3602" s="86" t="s">
        <v>675</v>
      </c>
      <c r="F3602" s="86"/>
      <c r="G3602" s="88" t="s">
        <v>676</v>
      </c>
      <c r="H3602" s="89" t="n">
        <v>1</v>
      </c>
      <c r="I3602" s="90" t="n">
        <f aca="false">SUMIF(L:L,$L3602,M:M)</f>
        <v>377.84</v>
      </c>
      <c r="J3602" s="90" t="n">
        <f aca="false">TRUNC(H3602*I3602,2)</f>
        <v>377.84</v>
      </c>
      <c r="L3602" s="63" t="n">
        <f aca="false">IF(AND(A3603&lt;&gt;"",A3602=""),L3601+1,L3601)</f>
        <v>361</v>
      </c>
      <c r="M3602" s="80" t="str">
        <f aca="false">IF(OR(A3602="Insumo",A3602="Composição Auxiliar"),J3602,"")</f>
        <v/>
      </c>
      <c r="N3602" s="81" t="str">
        <f aca="false">IF(E3602="Mão de Obra",J3602,"")</f>
        <v/>
      </c>
      <c r="O3602" s="81" t="str">
        <f aca="false">IF(N3602&lt;&gt;"","",M3602)</f>
        <v/>
      </c>
      <c r="P3602" s="82" t="str">
        <f aca="false">IF(A3602="Composição",B3602,"")</f>
        <v> 94968 </v>
      </c>
      <c r="Q3602" s="81" t="n">
        <f aca="false">IF(P3602&lt;&gt;"",SUMIF(L3602:L3602,L3602,N3602:N3602),"")</f>
        <v>0</v>
      </c>
      <c r="R3602" s="81" t="n">
        <f aca="false">IF(P3602&lt;&gt;"",SUMIF(L3602:L3602,L3602,O3602:O3602),"")</f>
        <v>0</v>
      </c>
    </row>
    <row r="3603" customFormat="false" ht="25.5" hidden="false" customHeight="true" outlineLevel="0" collapsed="false">
      <c r="A3603" s="91" t="s">
        <v>668</v>
      </c>
      <c r="B3603" s="92" t="s">
        <v>1012</v>
      </c>
      <c r="C3603" s="91" t="s">
        <v>664</v>
      </c>
      <c r="D3603" s="91" t="s">
        <v>1013</v>
      </c>
      <c r="E3603" s="91" t="s">
        <v>671</v>
      </c>
      <c r="F3603" s="91"/>
      <c r="G3603" s="93" t="s">
        <v>672</v>
      </c>
      <c r="H3603" s="94" t="n">
        <v>1.3315</v>
      </c>
      <c r="I3603" s="95" t="n">
        <f aca="false">SUMIFS(J:J,A:A,"Composição",B:B,$B3603)</f>
        <v>21.98</v>
      </c>
      <c r="J3603" s="95" t="n">
        <f aca="false">TRUNC(H3603*I3603,2)</f>
        <v>29.26</v>
      </c>
      <c r="L3603" s="63" t="n">
        <f aca="false">IF(AND(A3604&lt;&gt;"",A3603=""),L3602+1,L3602)</f>
        <v>361</v>
      </c>
      <c r="M3603" s="80" t="n">
        <f aca="false">IF(OR(A3603="Insumo",A3603="Composição Auxiliar"),J3603,"")</f>
        <v>29.26</v>
      </c>
      <c r="N3603" s="81" t="str">
        <f aca="false">IF(E3603="Mão de Obra",J3603,"")</f>
        <v/>
      </c>
      <c r="O3603" s="81" t="n">
        <f aca="false">IF(N3603&lt;&gt;"","",M3603)</f>
        <v>29.26</v>
      </c>
      <c r="P3603" s="82" t="str">
        <f aca="false">IF(A3603="Composição",B3603,"")</f>
        <v/>
      </c>
      <c r="Q3603" s="81" t="str">
        <f aca="false">IF(P3603&lt;&gt;"",SUMIF(L3603:L3603,L3603,N3603:N3603),"")</f>
        <v/>
      </c>
      <c r="R3603" s="81" t="str">
        <f aca="false">IF(P3603&lt;&gt;"",SUMIF(L3603:L3603,L3603,O3603:O3603),"")</f>
        <v/>
      </c>
    </row>
    <row r="3604" customFormat="false" ht="25.5" hidden="false" customHeight="true" outlineLevel="0" collapsed="false">
      <c r="A3604" s="91" t="s">
        <v>668</v>
      </c>
      <c r="B3604" s="92" t="s">
        <v>677</v>
      </c>
      <c r="C3604" s="91" t="s">
        <v>664</v>
      </c>
      <c r="D3604" s="91" t="s">
        <v>678</v>
      </c>
      <c r="E3604" s="91" t="s">
        <v>671</v>
      </c>
      <c r="F3604" s="91"/>
      <c r="G3604" s="93" t="s">
        <v>672</v>
      </c>
      <c r="H3604" s="94" t="n">
        <v>2.1058</v>
      </c>
      <c r="I3604" s="95" t="n">
        <f aca="false">SUMIFS(J:J,A:A,"Composição",B:B,$B3604)</f>
        <v>18.93</v>
      </c>
      <c r="J3604" s="95" t="n">
        <f aca="false">TRUNC(H3604*I3604,2)</f>
        <v>39.86</v>
      </c>
      <c r="L3604" s="63" t="n">
        <f aca="false">IF(AND(A3605&lt;&gt;"",A3604=""),L3603+1,L3603)</f>
        <v>361</v>
      </c>
      <c r="M3604" s="80" t="n">
        <f aca="false">IF(OR(A3604="Insumo",A3604="Composição Auxiliar"),J3604,"")</f>
        <v>39.86</v>
      </c>
      <c r="N3604" s="81" t="str">
        <f aca="false">IF(E3604="Mão de Obra",J3604,"")</f>
        <v/>
      </c>
      <c r="O3604" s="81" t="n">
        <f aca="false">IF(N3604&lt;&gt;"","",M3604)</f>
        <v>39.86</v>
      </c>
      <c r="P3604" s="82" t="str">
        <f aca="false">IF(A3604="Composição",B3604,"")</f>
        <v/>
      </c>
      <c r="Q3604" s="81" t="str">
        <f aca="false">IF(P3604&lt;&gt;"",SUMIF(L3604:L3604,L3604,N3604:N3604),"")</f>
        <v/>
      </c>
      <c r="R3604" s="81" t="str">
        <f aca="false">IF(P3604&lt;&gt;"",SUMIF(L3604:L3604,L3604,O3604:O3604),"")</f>
        <v/>
      </c>
    </row>
    <row r="3605" customFormat="false" ht="38.25" hidden="false" customHeight="true" outlineLevel="0" collapsed="false">
      <c r="A3605" s="91" t="s">
        <v>668</v>
      </c>
      <c r="B3605" s="92" t="s">
        <v>1804</v>
      </c>
      <c r="C3605" s="91" t="s">
        <v>664</v>
      </c>
      <c r="D3605" s="91" t="s">
        <v>1805</v>
      </c>
      <c r="E3605" s="91" t="s">
        <v>691</v>
      </c>
      <c r="F3605" s="91"/>
      <c r="G3605" s="93" t="s">
        <v>692</v>
      </c>
      <c r="H3605" s="94" t="n">
        <v>0.6853</v>
      </c>
      <c r="I3605" s="95" t="n">
        <f aca="false">SUMIFS(J:J,A:A,"Composição",B:B,$B3605)</f>
        <v>5.32</v>
      </c>
      <c r="J3605" s="95" t="n">
        <f aca="false">TRUNC(H3605*I3605,2)</f>
        <v>3.64</v>
      </c>
      <c r="L3605" s="63" t="n">
        <f aca="false">IF(AND(A3606&lt;&gt;"",A3605=""),L3604+1,L3604)</f>
        <v>361</v>
      </c>
      <c r="M3605" s="80" t="n">
        <f aca="false">IF(OR(A3605="Insumo",A3605="Composição Auxiliar"),J3605,"")</f>
        <v>3.64</v>
      </c>
      <c r="N3605" s="81" t="str">
        <f aca="false">IF(E3605="Mão de Obra",J3605,"")</f>
        <v/>
      </c>
      <c r="O3605" s="81" t="n">
        <f aca="false">IF(N3605&lt;&gt;"","",M3605)</f>
        <v>3.64</v>
      </c>
      <c r="P3605" s="82" t="str">
        <f aca="false">IF(A3605="Composição",B3605,"")</f>
        <v/>
      </c>
      <c r="Q3605" s="81" t="str">
        <f aca="false">IF(P3605&lt;&gt;"",SUMIF(L3605:L3605,L3605,N3605:N3605),"")</f>
        <v/>
      </c>
      <c r="R3605" s="81" t="str">
        <f aca="false">IF(P3605&lt;&gt;"",SUMIF(L3605:L3605,L3605,O3605:O3605),"")</f>
        <v/>
      </c>
    </row>
    <row r="3606" customFormat="false" ht="38.25" hidden="false" customHeight="true" outlineLevel="0" collapsed="false">
      <c r="A3606" s="91" t="s">
        <v>668</v>
      </c>
      <c r="B3606" s="92" t="s">
        <v>1806</v>
      </c>
      <c r="C3606" s="91" t="s">
        <v>664</v>
      </c>
      <c r="D3606" s="91" t="s">
        <v>1807</v>
      </c>
      <c r="E3606" s="91" t="s">
        <v>691</v>
      </c>
      <c r="F3606" s="91"/>
      <c r="G3606" s="93" t="s">
        <v>699</v>
      </c>
      <c r="H3606" s="94" t="n">
        <v>0.6462</v>
      </c>
      <c r="I3606" s="95" t="n">
        <f aca="false">SUMIFS(J:J,A:A,"Composição",B:B,$B3606)</f>
        <v>1.28</v>
      </c>
      <c r="J3606" s="95" t="n">
        <f aca="false">TRUNC(H3606*I3606,2)</f>
        <v>0.82</v>
      </c>
      <c r="L3606" s="63" t="n">
        <f aca="false">IF(AND(A3607&lt;&gt;"",A3606=""),L3605+1,L3605)</f>
        <v>361</v>
      </c>
      <c r="M3606" s="80" t="n">
        <f aca="false">IF(OR(A3606="Insumo",A3606="Composição Auxiliar"),J3606,"")</f>
        <v>0.82</v>
      </c>
      <c r="N3606" s="81" t="str">
        <f aca="false">IF(E3606="Mão de Obra",J3606,"")</f>
        <v/>
      </c>
      <c r="O3606" s="81" t="n">
        <f aca="false">IF(N3606&lt;&gt;"","",M3606)</f>
        <v>0.82</v>
      </c>
      <c r="P3606" s="82" t="str">
        <f aca="false">IF(A3606="Composição",B3606,"")</f>
        <v/>
      </c>
      <c r="Q3606" s="81" t="str">
        <f aca="false">IF(P3606&lt;&gt;"",SUMIF(L3606:L3606,L3606,N3606:N3606),"")</f>
        <v/>
      </c>
      <c r="R3606" s="81" t="str">
        <f aca="false">IF(P3606&lt;&gt;"",SUMIF(L3606:L3606,L3606,O3606:O3606),"")</f>
        <v/>
      </c>
    </row>
    <row r="3607" customFormat="false" ht="25.5" hidden="false" customHeight="false" outlineLevel="0" collapsed="false">
      <c r="A3607" s="96" t="s">
        <v>679</v>
      </c>
      <c r="B3607" s="97" t="s">
        <v>1016</v>
      </c>
      <c r="C3607" s="96" t="str">
        <f aca="false">VLOOKUP(B3607,INSUMOS!$A:$I,2,0)</f>
        <v>SINAPI</v>
      </c>
      <c r="D3607" s="96" t="str">
        <f aca="false">VLOOKUP(B3607,INSUMOS!$A:$I,3,0)</f>
        <v>AREIA MEDIA - POSTO JAZIDA/FORNECEDOR (RETIRADO NA JAZIDA, SEM TRANSPORTE)</v>
      </c>
      <c r="E3607" s="98" t="str">
        <f aca="false">VLOOKUP(B3607,INSUMOS!$A:$I,4,0)</f>
        <v>Material</v>
      </c>
      <c r="F3607" s="98"/>
      <c r="G3607" s="99" t="str">
        <f aca="false">VLOOKUP(B3607,INSUMOS!$A:$I,5,0)</f>
        <v>m³</v>
      </c>
      <c r="H3607" s="100" t="n">
        <v>0.8325</v>
      </c>
      <c r="I3607" s="101" t="n">
        <f aca="false">VLOOKUP(B3607,INSUMOS!$A:$I,8,0)</f>
        <v>90</v>
      </c>
      <c r="J3607" s="101" t="n">
        <f aca="false">TRUNC(H3607*I3607,2)</f>
        <v>74.92</v>
      </c>
      <c r="L3607" s="63" t="n">
        <f aca="false">IF(AND(A3608&lt;&gt;"",A3607=""),L3606+1,L3606)</f>
        <v>361</v>
      </c>
      <c r="M3607" s="80" t="n">
        <f aca="false">IF(OR(A3607="Insumo",A3607="Composição Auxiliar"),J3607,"")</f>
        <v>74.92</v>
      </c>
      <c r="N3607" s="81" t="str">
        <f aca="false">IF(E3607="Mão de Obra",J3607,"")</f>
        <v/>
      </c>
      <c r="O3607" s="81" t="n">
        <f aca="false">IF(N3607&lt;&gt;"","",M3607)</f>
        <v>74.92</v>
      </c>
      <c r="P3607" s="82" t="str">
        <f aca="false">IF(A3607="Composição",B3607,"")</f>
        <v/>
      </c>
      <c r="Q3607" s="81" t="str">
        <f aca="false">IF(P3607&lt;&gt;"",SUMIF(L3607:L3607,L3607,N3607:N3607),"")</f>
        <v/>
      </c>
      <c r="R3607" s="81" t="str">
        <f aca="false">IF(P3607&lt;&gt;"",SUMIF(L3607:L3607,L3607,O3607:O3607),"")</f>
        <v/>
      </c>
    </row>
    <row r="3608" customFormat="false" ht="25.5" hidden="false" customHeight="false" outlineLevel="0" collapsed="false">
      <c r="A3608" s="96" t="s">
        <v>679</v>
      </c>
      <c r="B3608" s="97" t="s">
        <v>1018</v>
      </c>
      <c r="C3608" s="96" t="str">
        <f aca="false">VLOOKUP(B3608,INSUMOS!$A:$I,2,0)</f>
        <v>SINAPI</v>
      </c>
      <c r="D3608" s="96" t="str">
        <f aca="false">VLOOKUP(B3608,INSUMOS!$A:$I,3,0)</f>
        <v>PEDRA BRITADA N. 1 (9,5 A 19 MM) POSTO PEDREIRA/FORNECEDOR, SEM FRETE</v>
      </c>
      <c r="E3608" s="98" t="str">
        <f aca="false">VLOOKUP(B3608,INSUMOS!$A:$I,4,0)</f>
        <v>Material</v>
      </c>
      <c r="F3608" s="98"/>
      <c r="G3608" s="99" t="str">
        <f aca="false">VLOOKUP(B3608,INSUMOS!$A:$I,5,0)</f>
        <v>m³</v>
      </c>
      <c r="H3608" s="100" t="n">
        <v>0.5821</v>
      </c>
      <c r="I3608" s="101" t="n">
        <f aca="false">VLOOKUP(B3608,INSUMOS!$A:$I,8,0)</f>
        <v>96.99</v>
      </c>
      <c r="J3608" s="101" t="n">
        <f aca="false">TRUNC(H3608*I3608,2)</f>
        <v>56.45</v>
      </c>
      <c r="L3608" s="63" t="n">
        <f aca="false">IF(AND(A3609&lt;&gt;"",A3608=""),L3607+1,L3607)</f>
        <v>361</v>
      </c>
      <c r="M3608" s="80" t="n">
        <f aca="false">IF(OR(A3608="Insumo",A3608="Composição Auxiliar"),J3608,"")</f>
        <v>56.45</v>
      </c>
      <c r="N3608" s="81" t="str">
        <f aca="false">IF(E3608="Mão de Obra",J3608,"")</f>
        <v/>
      </c>
      <c r="O3608" s="81" t="n">
        <f aca="false">IF(N3608&lt;&gt;"","",M3608)</f>
        <v>56.45</v>
      </c>
      <c r="P3608" s="82" t="str">
        <f aca="false">IF(A3608="Composição",B3608,"")</f>
        <v/>
      </c>
      <c r="Q3608" s="81" t="str">
        <f aca="false">IF(P3608&lt;&gt;"",SUMIF(L3608:L3608,L3608,N3608:N3608),"")</f>
        <v/>
      </c>
      <c r="R3608" s="81" t="str">
        <f aca="false">IF(P3608&lt;&gt;"",SUMIF(L3608:L3608,L3608,O3608:O3608),"")</f>
        <v/>
      </c>
    </row>
    <row r="3609" customFormat="false" ht="14.25" hidden="false" customHeight="false" outlineLevel="0" collapsed="false">
      <c r="A3609" s="96" t="s">
        <v>679</v>
      </c>
      <c r="B3609" s="97" t="s">
        <v>1017</v>
      </c>
      <c r="C3609" s="96" t="str">
        <f aca="false">VLOOKUP(B3609,INSUMOS!$A:$I,2,0)</f>
        <v>SINAPI</v>
      </c>
      <c r="D3609" s="96" t="str">
        <f aca="false">VLOOKUP(B3609,INSUMOS!$A:$I,3,0)</f>
        <v>CIMENTO PORTLAND COMPOSTO CP II-32</v>
      </c>
      <c r="E3609" s="98" t="str">
        <f aca="false">VLOOKUP(B3609,INSUMOS!$A:$I,4,0)</f>
        <v>Material</v>
      </c>
      <c r="F3609" s="98"/>
      <c r="G3609" s="99" t="str">
        <f aca="false">VLOOKUP(B3609,INSUMOS!$A:$I,5,0)</f>
        <v>KG</v>
      </c>
      <c r="H3609" s="100" t="n">
        <v>213.4531</v>
      </c>
      <c r="I3609" s="101" t="n">
        <f aca="false">VLOOKUP(B3609,INSUMOS!$A:$I,8,0)</f>
        <v>0.81</v>
      </c>
      <c r="J3609" s="101" t="n">
        <f aca="false">TRUNC(H3609*I3609,2)</f>
        <v>172.89</v>
      </c>
      <c r="L3609" s="63" t="n">
        <f aca="false">IF(AND(A3610&lt;&gt;"",A3609=""),L3608+1,L3608)</f>
        <v>361</v>
      </c>
      <c r="M3609" s="80" t="n">
        <f aca="false">IF(OR(A3609="Insumo",A3609="Composição Auxiliar"),J3609,"")</f>
        <v>172.89</v>
      </c>
      <c r="N3609" s="81" t="str">
        <f aca="false">IF(E3609="Mão de Obra",J3609,"")</f>
        <v/>
      </c>
      <c r="O3609" s="81" t="n">
        <f aca="false">IF(N3609&lt;&gt;"","",M3609)</f>
        <v>172.89</v>
      </c>
      <c r="P3609" s="82" t="str">
        <f aca="false">IF(A3609="Composição",B3609,"")</f>
        <v/>
      </c>
      <c r="Q3609" s="81" t="str">
        <f aca="false">IF(P3609&lt;&gt;"",SUMIF(L3609:L3609,L3609,N3609:N3609),"")</f>
        <v/>
      </c>
      <c r="R3609" s="81" t="str">
        <f aca="false">IF(P3609&lt;&gt;"",SUMIF(L3609:L3609,L3609,O3609:O3609),"")</f>
        <v/>
      </c>
    </row>
    <row r="3610" customFormat="false" ht="14.25" hidden="false" customHeight="false" outlineLevel="0" collapsed="false">
      <c r="A3610" s="102"/>
      <c r="B3610" s="102"/>
      <c r="C3610" s="102"/>
      <c r="D3610" s="102"/>
      <c r="E3610" s="102"/>
      <c r="F3610" s="103"/>
      <c r="G3610" s="102"/>
      <c r="H3610" s="103"/>
      <c r="I3610" s="102"/>
      <c r="J3610" s="103"/>
      <c r="L3610" s="63" t="n">
        <f aca="false">IF(AND(A3611&lt;&gt;"",A3610=""),L3609+1,L3609)</f>
        <v>361</v>
      </c>
      <c r="M3610" s="80" t="str">
        <f aca="false">IF(OR(A3610="Insumo",A3610="Composição Auxiliar"),J3610,"")</f>
        <v/>
      </c>
      <c r="N3610" s="81" t="str">
        <f aca="false">IF(E3610="Mão de Obra",J3610,"")</f>
        <v/>
      </c>
      <c r="O3610" s="81" t="str">
        <f aca="false">IF(N3610&lt;&gt;"","",M3610)</f>
        <v/>
      </c>
      <c r="P3610" s="82" t="str">
        <f aca="false">IF(A3610="Composição",B3610,"")</f>
        <v/>
      </c>
      <c r="Q3610" s="81" t="str">
        <f aca="false">IF(P3610&lt;&gt;"",SUMIF(L3610:L3610,L3610,N3610:N3610),"")</f>
        <v/>
      </c>
      <c r="R3610" s="81" t="str">
        <f aca="false">IF(P3610&lt;&gt;"",SUMIF(L3610:L3610,L3610,O3610:O3610),"")</f>
        <v/>
      </c>
    </row>
    <row r="3611" customFormat="false" ht="15" hidden="false" customHeight="false" outlineLevel="0" collapsed="false">
      <c r="A3611" s="102"/>
      <c r="B3611" s="102"/>
      <c r="C3611" s="102"/>
      <c r="D3611" s="102"/>
      <c r="E3611" s="102"/>
      <c r="F3611" s="103"/>
      <c r="G3611" s="102"/>
      <c r="H3611" s="104"/>
      <c r="I3611" s="104"/>
      <c r="J3611" s="103"/>
      <c r="L3611" s="63" t="n">
        <f aca="false">IF(AND(A3612&lt;&gt;"",A3611=""),L3610+1,L3610)</f>
        <v>361</v>
      </c>
      <c r="M3611" s="80" t="str">
        <f aca="false">IF(OR(A3611="Insumo",A3611="Composição Auxiliar"),J3611,"")</f>
        <v/>
      </c>
      <c r="N3611" s="81" t="str">
        <f aca="false">IF(E3611="Mão de Obra",J3611,"")</f>
        <v/>
      </c>
      <c r="O3611" s="81" t="str">
        <f aca="false">IF(N3611&lt;&gt;"","",M3611)</f>
        <v/>
      </c>
      <c r="P3611" s="82" t="str">
        <f aca="false">IF(A3611="Composição",B3611,"")</f>
        <v/>
      </c>
      <c r="Q3611" s="81" t="str">
        <f aca="false">IF(P3611&lt;&gt;"",SUMIF(L3611:L3611,L3611,N3611:N3611),"")</f>
        <v/>
      </c>
      <c r="R3611" s="81" t="str">
        <f aca="false">IF(P3611&lt;&gt;"",SUMIF(L3611:L3611,L3611,O3611:O3611),"")</f>
        <v/>
      </c>
    </row>
    <row r="3612" customFormat="false" ht="15" hidden="false" customHeight="false" outlineLevel="0" collapsed="false">
      <c r="A3612" s="108"/>
      <c r="B3612" s="108"/>
      <c r="C3612" s="108"/>
      <c r="D3612" s="108"/>
      <c r="E3612" s="108"/>
      <c r="F3612" s="108"/>
      <c r="G3612" s="108"/>
      <c r="H3612" s="108"/>
      <c r="I3612" s="108"/>
      <c r="J3612" s="108"/>
      <c r="L3612" s="63" t="n">
        <f aca="false">IF(AND(A3613&lt;&gt;"",A3612=""),L3611+1,L3611)</f>
        <v>361</v>
      </c>
      <c r="M3612" s="80" t="str">
        <f aca="false">IF(OR(A3612="Insumo",A3612="Composição Auxiliar"),J3612,"")</f>
        <v/>
      </c>
      <c r="N3612" s="81" t="str">
        <f aca="false">IF(E3612="Mão de Obra",J3612,"")</f>
        <v/>
      </c>
      <c r="O3612" s="81" t="str">
        <f aca="false">IF(N3612&lt;&gt;"","",M3612)</f>
        <v/>
      </c>
      <c r="P3612" s="82" t="str">
        <f aca="false">IF(A3612="Composição",B3612,"")</f>
        <v/>
      </c>
      <c r="Q3612" s="81" t="str">
        <f aca="false">IF(P3612&lt;&gt;"",SUMIF(L3612:L3612,L3612,N3612:N3612),"")</f>
        <v/>
      </c>
      <c r="R3612" s="81" t="str">
        <f aca="false">IF(P3612&lt;&gt;"",SUMIF(L3612:L3612,L3612,O3612:O3612),"")</f>
        <v/>
      </c>
    </row>
    <row r="3613" customFormat="false" ht="15" hidden="false" customHeight="true" outlineLevel="0" collapsed="false">
      <c r="A3613" s="83"/>
      <c r="B3613" s="84" t="s">
        <v>655</v>
      </c>
      <c r="C3613" s="83" t="s">
        <v>656</v>
      </c>
      <c r="D3613" s="83" t="s">
        <v>657</v>
      </c>
      <c r="E3613" s="83" t="s">
        <v>658</v>
      </c>
      <c r="F3613" s="83"/>
      <c r="G3613" s="85" t="s">
        <v>659</v>
      </c>
      <c r="H3613" s="84" t="s">
        <v>660</v>
      </c>
      <c r="I3613" s="84" t="s">
        <v>661</v>
      </c>
      <c r="J3613" s="84" t="s">
        <v>662</v>
      </c>
      <c r="L3613" s="63" t="n">
        <f aca="false">IF(AND(A3614&lt;&gt;"",A3613=""),L3612+1,L3612)</f>
        <v>362</v>
      </c>
      <c r="M3613" s="80" t="str">
        <f aca="false">IF(OR(A3613="Insumo",A3613="Composição Auxiliar"),J3613,"")</f>
        <v/>
      </c>
      <c r="N3613" s="81" t="str">
        <f aca="false">IF(E3613="Mão de Obra",J3613,"")</f>
        <v/>
      </c>
      <c r="O3613" s="81" t="str">
        <f aca="false">IF(N3613&lt;&gt;"","",M3613)</f>
        <v/>
      </c>
      <c r="P3613" s="82" t="str">
        <f aca="false">IF(A3613="Composição",B3613,"")</f>
        <v/>
      </c>
      <c r="Q3613" s="81" t="str">
        <f aca="false">IF(P3613&lt;&gt;"",SUMIF(L3613:L3613,L3613,N3613:N3613),"")</f>
        <v/>
      </c>
      <c r="R3613" s="81" t="str">
        <f aca="false">IF(P3613&lt;&gt;"",SUMIF(L3613:L3613,L3613,O3613:O3613),"")</f>
        <v/>
      </c>
    </row>
    <row r="3614" customFormat="false" ht="38.25" hidden="false" customHeight="true" outlineLevel="0" collapsed="false">
      <c r="A3614" s="86" t="s">
        <v>663</v>
      </c>
      <c r="B3614" s="87" t="s">
        <v>752</v>
      </c>
      <c r="C3614" s="86" t="s">
        <v>664</v>
      </c>
      <c r="D3614" s="86" t="s">
        <v>753</v>
      </c>
      <c r="E3614" s="86" t="s">
        <v>724</v>
      </c>
      <c r="F3614" s="86"/>
      <c r="G3614" s="88" t="s">
        <v>718</v>
      </c>
      <c r="H3614" s="89" t="n">
        <v>1</v>
      </c>
      <c r="I3614" s="90" t="n">
        <f aca="false">SUMIF(L:L,$L3614,M:M)</f>
        <v>20.96</v>
      </c>
      <c r="J3614" s="90" t="n">
        <f aca="false">TRUNC(H3614*I3614,2)</f>
        <v>20.96</v>
      </c>
      <c r="L3614" s="63" t="n">
        <f aca="false">IF(AND(A3615&lt;&gt;"",A3614=""),L3613+1,L3613)</f>
        <v>362</v>
      </c>
      <c r="M3614" s="80" t="str">
        <f aca="false">IF(OR(A3614="Insumo",A3614="Composição Auxiliar"),J3614,"")</f>
        <v/>
      </c>
      <c r="N3614" s="81" t="str">
        <f aca="false">IF(E3614="Mão de Obra",J3614,"")</f>
        <v/>
      </c>
      <c r="O3614" s="81" t="str">
        <f aca="false">IF(N3614&lt;&gt;"","",M3614)</f>
        <v/>
      </c>
      <c r="P3614" s="82" t="str">
        <f aca="false">IF(A3614="Composição",B3614,"")</f>
        <v> 95805 </v>
      </c>
      <c r="Q3614" s="81" t="n">
        <f aca="false">IF(P3614&lt;&gt;"",SUMIF(L3614:L3614,L3614,N3614:N3614),"")</f>
        <v>0</v>
      </c>
      <c r="R3614" s="81" t="n">
        <f aca="false">IF(P3614&lt;&gt;"",SUMIF(L3614:L3614,L3614,O3614:O3614),"")</f>
        <v>0</v>
      </c>
    </row>
    <row r="3615" customFormat="false" ht="25.5" hidden="false" customHeight="true" outlineLevel="0" collapsed="false">
      <c r="A3615" s="91" t="s">
        <v>668</v>
      </c>
      <c r="B3615" s="92" t="s">
        <v>822</v>
      </c>
      <c r="C3615" s="91" t="s">
        <v>664</v>
      </c>
      <c r="D3615" s="91" t="s">
        <v>823</v>
      </c>
      <c r="E3615" s="91" t="s">
        <v>671</v>
      </c>
      <c r="F3615" s="91"/>
      <c r="G3615" s="93" t="s">
        <v>672</v>
      </c>
      <c r="H3615" s="94" t="n">
        <v>0.2397</v>
      </c>
      <c r="I3615" s="95" t="n">
        <f aca="false">SUMIFS(J:J,A:A,"Composição",B:B,$B3615)</f>
        <v>26.14</v>
      </c>
      <c r="J3615" s="95" t="n">
        <f aca="false">TRUNC(H3615*I3615,2)</f>
        <v>6.26</v>
      </c>
      <c r="L3615" s="63" t="n">
        <f aca="false">IF(AND(A3616&lt;&gt;"",A3615=""),L3614+1,L3614)</f>
        <v>362</v>
      </c>
      <c r="M3615" s="80" t="n">
        <f aca="false">IF(OR(A3615="Insumo",A3615="Composição Auxiliar"),J3615,"")</f>
        <v>6.26</v>
      </c>
      <c r="N3615" s="81" t="str">
        <f aca="false">IF(E3615="Mão de Obra",J3615,"")</f>
        <v/>
      </c>
      <c r="O3615" s="81" t="n">
        <f aca="false">IF(N3615&lt;&gt;"","",M3615)</f>
        <v>6.26</v>
      </c>
      <c r="P3615" s="82" t="str">
        <f aca="false">IF(A3615="Composição",B3615,"")</f>
        <v/>
      </c>
      <c r="Q3615" s="81" t="str">
        <f aca="false">IF(P3615&lt;&gt;"",SUMIF(L3615:L3615,L3615,N3615:N3615),"")</f>
        <v/>
      </c>
      <c r="R3615" s="81" t="str">
        <f aca="false">IF(P3615&lt;&gt;"",SUMIF(L3615:L3615,L3615,O3615:O3615),"")</f>
        <v/>
      </c>
    </row>
    <row r="3616" customFormat="false" ht="25.5" hidden="false" customHeight="true" outlineLevel="0" collapsed="false">
      <c r="A3616" s="91" t="s">
        <v>668</v>
      </c>
      <c r="B3616" s="92" t="s">
        <v>817</v>
      </c>
      <c r="C3616" s="91" t="s">
        <v>664</v>
      </c>
      <c r="D3616" s="91" t="s">
        <v>818</v>
      </c>
      <c r="E3616" s="91" t="s">
        <v>671</v>
      </c>
      <c r="F3616" s="91"/>
      <c r="G3616" s="93" t="s">
        <v>672</v>
      </c>
      <c r="H3616" s="94" t="n">
        <v>0.2397</v>
      </c>
      <c r="I3616" s="95" t="n">
        <f aca="false">SUMIFS(J:J,A:A,"Composição",B:B,$B3616)</f>
        <v>22.2</v>
      </c>
      <c r="J3616" s="95" t="n">
        <f aca="false">TRUNC(H3616*I3616,2)</f>
        <v>5.32</v>
      </c>
      <c r="L3616" s="63" t="n">
        <f aca="false">IF(AND(A3617&lt;&gt;"",A3616=""),L3615+1,L3615)</f>
        <v>362</v>
      </c>
      <c r="M3616" s="80" t="n">
        <f aca="false">IF(OR(A3616="Insumo",A3616="Composição Auxiliar"),J3616,"")</f>
        <v>5.32</v>
      </c>
      <c r="N3616" s="81" t="str">
        <f aca="false">IF(E3616="Mão de Obra",J3616,"")</f>
        <v/>
      </c>
      <c r="O3616" s="81" t="n">
        <f aca="false">IF(N3616&lt;&gt;"","",M3616)</f>
        <v>5.32</v>
      </c>
      <c r="P3616" s="82" t="str">
        <f aca="false">IF(A3616="Composição",B3616,"")</f>
        <v/>
      </c>
      <c r="Q3616" s="81" t="str">
        <f aca="false">IF(P3616&lt;&gt;"",SUMIF(L3616:L3616,L3616,N3616:N3616),"")</f>
        <v/>
      </c>
      <c r="R3616" s="81" t="str">
        <f aca="false">IF(P3616&lt;&gt;"",SUMIF(L3616:L3616,L3616,O3616:O3616),"")</f>
        <v/>
      </c>
    </row>
    <row r="3617" customFormat="false" ht="14.25" hidden="false" customHeight="false" outlineLevel="0" collapsed="false">
      <c r="A3617" s="96" t="s">
        <v>679</v>
      </c>
      <c r="B3617" s="97" t="s">
        <v>1982</v>
      </c>
      <c r="C3617" s="96" t="str">
        <f aca="false">VLOOKUP(B3617,INSUMOS!$A:$I,2,0)</f>
        <v>SINAPI</v>
      </c>
      <c r="D3617" s="96" t="str">
        <f aca="false">VLOOKUP(B3617,INSUMOS!$A:$I,3,0)</f>
        <v>CONDULETE EM PVC, TIPO "B", SEM TAMPA, DE 1/2" OU 3/4"</v>
      </c>
      <c r="E3617" s="98" t="str">
        <f aca="false">VLOOKUP(B3617,INSUMOS!$A:$I,4,0)</f>
        <v>Material</v>
      </c>
      <c r="F3617" s="98"/>
      <c r="G3617" s="99" t="str">
        <f aca="false">VLOOKUP(B3617,INSUMOS!$A:$I,5,0)</f>
        <v>UN</v>
      </c>
      <c r="H3617" s="100" t="n">
        <v>1</v>
      </c>
      <c r="I3617" s="101" t="n">
        <f aca="false">VLOOKUP(B3617,INSUMOS!$A:$I,8,0)</f>
        <v>9.18</v>
      </c>
      <c r="J3617" s="101" t="n">
        <f aca="false">TRUNC(H3617*I3617,2)</f>
        <v>9.18</v>
      </c>
      <c r="L3617" s="63" t="n">
        <f aca="false">IF(AND(A3618&lt;&gt;"",A3617=""),L3616+1,L3616)</f>
        <v>362</v>
      </c>
      <c r="M3617" s="80" t="n">
        <f aca="false">IF(OR(A3617="Insumo",A3617="Composição Auxiliar"),J3617,"")</f>
        <v>9.18</v>
      </c>
      <c r="N3617" s="81" t="str">
        <f aca="false">IF(E3617="Mão de Obra",J3617,"")</f>
        <v/>
      </c>
      <c r="O3617" s="81" t="n">
        <f aca="false">IF(N3617&lt;&gt;"","",M3617)</f>
        <v>9.18</v>
      </c>
      <c r="P3617" s="82" t="str">
        <f aca="false">IF(A3617="Composição",B3617,"")</f>
        <v/>
      </c>
      <c r="Q3617" s="81" t="str">
        <f aca="false">IF(P3617&lt;&gt;"",SUMIF(L3617:L3617,L3617,N3617:N3617),"")</f>
        <v/>
      </c>
      <c r="R3617" s="81" t="str">
        <f aca="false">IF(P3617&lt;&gt;"",SUMIF(L3617:L3617,L3617,O3617:O3617),"")</f>
        <v/>
      </c>
    </row>
    <row r="3618" customFormat="false" ht="38.25" hidden="false" customHeight="false" outlineLevel="0" collapsed="false">
      <c r="A3618" s="96" t="s">
        <v>679</v>
      </c>
      <c r="B3618" s="97" t="s">
        <v>1538</v>
      </c>
      <c r="C3618" s="96" t="str">
        <f aca="false">VLOOKUP(B3618,INSUMOS!$A:$I,2,0)</f>
        <v>SINAPI</v>
      </c>
      <c r="D3618" s="96" t="str">
        <f aca="false">VLOOKUP(B3618,INSUMOS!$A:$I,3,0)</f>
        <v>BUCHA DE NYLON SEM ABA S6, COM PARAFUSO DE 4,20 X 40 MM EM ACO ZINCADO COM ROSCA SOBERBA, CABECA CHATA E FENDA PHILLIPS</v>
      </c>
      <c r="E3618" s="98" t="str">
        <f aca="false">VLOOKUP(B3618,INSUMOS!$A:$I,4,0)</f>
        <v>Material</v>
      </c>
      <c r="F3618" s="98"/>
      <c r="G3618" s="99" t="str">
        <f aca="false">VLOOKUP(B3618,INSUMOS!$A:$I,5,0)</f>
        <v>UN</v>
      </c>
      <c r="H3618" s="100" t="n">
        <v>2</v>
      </c>
      <c r="I3618" s="101" t="n">
        <f aca="false">VLOOKUP(B3618,INSUMOS!$A:$I,8,0)</f>
        <v>0.1</v>
      </c>
      <c r="J3618" s="101" t="n">
        <f aca="false">TRUNC(H3618*I3618,2)</f>
        <v>0.2</v>
      </c>
      <c r="L3618" s="63" t="n">
        <f aca="false">IF(AND(A3619&lt;&gt;"",A3618=""),L3617+1,L3617)</f>
        <v>362</v>
      </c>
      <c r="M3618" s="80" t="n">
        <f aca="false">IF(OR(A3618="Insumo",A3618="Composição Auxiliar"),J3618,"")</f>
        <v>0.2</v>
      </c>
      <c r="N3618" s="81" t="str">
        <f aca="false">IF(E3618="Mão de Obra",J3618,"")</f>
        <v/>
      </c>
      <c r="O3618" s="81" t="n">
        <f aca="false">IF(N3618&lt;&gt;"","",M3618)</f>
        <v>0.2</v>
      </c>
      <c r="P3618" s="82" t="str">
        <f aca="false">IF(A3618="Composição",B3618,"")</f>
        <v/>
      </c>
      <c r="Q3618" s="81" t="str">
        <f aca="false">IF(P3618&lt;&gt;"",SUMIF(L3618:L3618,L3618,N3618:N3618),"")</f>
        <v/>
      </c>
      <c r="R3618" s="81" t="str">
        <f aca="false">IF(P3618&lt;&gt;"",SUMIF(L3618:L3618,L3618,O3618:O3618),"")</f>
        <v/>
      </c>
    </row>
    <row r="3619" customFormat="false" ht="14.25" hidden="false" customHeight="false" outlineLevel="0" collapsed="false">
      <c r="A3619" s="102"/>
      <c r="B3619" s="102"/>
      <c r="C3619" s="102"/>
      <c r="D3619" s="102"/>
      <c r="E3619" s="102"/>
      <c r="F3619" s="103"/>
      <c r="G3619" s="102"/>
      <c r="H3619" s="103"/>
      <c r="I3619" s="102"/>
      <c r="J3619" s="103"/>
      <c r="L3619" s="63" t="n">
        <f aca="false">IF(AND(A3620&lt;&gt;"",A3619=""),L3618+1,L3618)</f>
        <v>362</v>
      </c>
      <c r="M3619" s="80" t="str">
        <f aca="false">IF(OR(A3619="Insumo",A3619="Composição Auxiliar"),J3619,"")</f>
        <v/>
      </c>
      <c r="N3619" s="81" t="str">
        <f aca="false">IF(E3619="Mão de Obra",J3619,"")</f>
        <v/>
      </c>
      <c r="O3619" s="81" t="str">
        <f aca="false">IF(N3619&lt;&gt;"","",M3619)</f>
        <v/>
      </c>
      <c r="P3619" s="82" t="str">
        <f aca="false">IF(A3619="Composição",B3619,"")</f>
        <v/>
      </c>
      <c r="Q3619" s="81" t="str">
        <f aca="false">IF(P3619&lt;&gt;"",SUMIF(L3619:L3619,L3619,N3619:N3619),"")</f>
        <v/>
      </c>
      <c r="R3619" s="81" t="str">
        <f aca="false">IF(P3619&lt;&gt;"",SUMIF(L3619:L3619,L3619,O3619:O3619),"")</f>
        <v/>
      </c>
    </row>
    <row r="3620" customFormat="false" ht="15" hidden="false" customHeight="false" outlineLevel="0" collapsed="false">
      <c r="A3620" s="102"/>
      <c r="B3620" s="102"/>
      <c r="C3620" s="102"/>
      <c r="D3620" s="102"/>
      <c r="E3620" s="102"/>
      <c r="F3620" s="103"/>
      <c r="G3620" s="102"/>
      <c r="H3620" s="104"/>
      <c r="I3620" s="104"/>
      <c r="J3620" s="103"/>
      <c r="L3620" s="63" t="n">
        <f aca="false">IF(AND(A3621&lt;&gt;"",A3620=""),L3619+1,L3619)</f>
        <v>362</v>
      </c>
      <c r="M3620" s="80" t="str">
        <f aca="false">IF(OR(A3620="Insumo",A3620="Composição Auxiliar"),J3620,"")</f>
        <v/>
      </c>
      <c r="N3620" s="81" t="str">
        <f aca="false">IF(E3620="Mão de Obra",J3620,"")</f>
        <v/>
      </c>
      <c r="O3620" s="81" t="str">
        <f aca="false">IF(N3620&lt;&gt;"","",M3620)</f>
        <v/>
      </c>
      <c r="P3620" s="82" t="str">
        <f aca="false">IF(A3620="Composição",B3620,"")</f>
        <v/>
      </c>
      <c r="Q3620" s="81" t="str">
        <f aca="false">IF(P3620&lt;&gt;"",SUMIF(L3620:L3620,L3620,N3620:N3620),"")</f>
        <v/>
      </c>
      <c r="R3620" s="81" t="str">
        <f aca="false">IF(P3620&lt;&gt;"",SUMIF(L3620:L3620,L3620,O3620:O3620),"")</f>
        <v/>
      </c>
    </row>
    <row r="3621" customFormat="false" ht="15" hidden="false" customHeight="false" outlineLevel="0" collapsed="false">
      <c r="A3621" s="108"/>
      <c r="B3621" s="108"/>
      <c r="C3621" s="108"/>
      <c r="D3621" s="108"/>
      <c r="E3621" s="108"/>
      <c r="F3621" s="108"/>
      <c r="G3621" s="108"/>
      <c r="H3621" s="108"/>
      <c r="I3621" s="108"/>
      <c r="J3621" s="108"/>
      <c r="L3621" s="63" t="n">
        <f aca="false">IF(AND(A3622&lt;&gt;"",A3621=""),L3620+1,L3620)</f>
        <v>362</v>
      </c>
      <c r="M3621" s="80" t="str">
        <f aca="false">IF(OR(A3621="Insumo",A3621="Composição Auxiliar"),J3621,"")</f>
        <v/>
      </c>
      <c r="N3621" s="81" t="str">
        <f aca="false">IF(E3621="Mão de Obra",J3621,"")</f>
        <v/>
      </c>
      <c r="O3621" s="81" t="str">
        <f aca="false">IF(N3621&lt;&gt;"","",M3621)</f>
        <v/>
      </c>
      <c r="P3621" s="82" t="str">
        <f aca="false">IF(A3621="Composição",B3621,"")</f>
        <v/>
      </c>
      <c r="Q3621" s="81" t="str">
        <f aca="false">IF(P3621&lt;&gt;"",SUMIF(L3621:L3621,L3621,N3621:N3621),"")</f>
        <v/>
      </c>
      <c r="R3621" s="81" t="str">
        <f aca="false">IF(P3621&lt;&gt;"",SUMIF(L3621:L3621,L3621,O3621:O3621),"")</f>
        <v/>
      </c>
    </row>
    <row r="3622" customFormat="false" ht="15" hidden="false" customHeight="true" outlineLevel="0" collapsed="false">
      <c r="A3622" s="83"/>
      <c r="B3622" s="84" t="s">
        <v>655</v>
      </c>
      <c r="C3622" s="83" t="s">
        <v>656</v>
      </c>
      <c r="D3622" s="83" t="s">
        <v>657</v>
      </c>
      <c r="E3622" s="83" t="s">
        <v>658</v>
      </c>
      <c r="F3622" s="83"/>
      <c r="G3622" s="85" t="s">
        <v>659</v>
      </c>
      <c r="H3622" s="84" t="s">
        <v>660</v>
      </c>
      <c r="I3622" s="84" t="s">
        <v>661</v>
      </c>
      <c r="J3622" s="84" t="s">
        <v>662</v>
      </c>
      <c r="L3622" s="63" t="n">
        <f aca="false">IF(AND(A3623&lt;&gt;"",A3622=""),L3621+1,L3621)</f>
        <v>363</v>
      </c>
      <c r="M3622" s="80" t="str">
        <f aca="false">IF(OR(A3622="Insumo",A3622="Composição Auxiliar"),J3622,"")</f>
        <v/>
      </c>
      <c r="N3622" s="81" t="str">
        <f aca="false">IF(E3622="Mão de Obra",J3622,"")</f>
        <v/>
      </c>
      <c r="O3622" s="81" t="str">
        <f aca="false">IF(N3622&lt;&gt;"","",M3622)</f>
        <v/>
      </c>
      <c r="P3622" s="82" t="str">
        <f aca="false">IF(A3622="Composição",B3622,"")</f>
        <v/>
      </c>
      <c r="Q3622" s="81" t="str">
        <f aca="false">IF(P3622&lt;&gt;"",SUMIF(L3622:L3622,L3622,N3622:N3622),"")</f>
        <v/>
      </c>
      <c r="R3622" s="81" t="str">
        <f aca="false">IF(P3622&lt;&gt;"",SUMIF(L3622:L3622,L3622,O3622:O3622),"")</f>
        <v/>
      </c>
    </row>
    <row r="3623" customFormat="false" ht="38.25" hidden="false" customHeight="true" outlineLevel="0" collapsed="false">
      <c r="A3623" s="86" t="s">
        <v>663</v>
      </c>
      <c r="B3623" s="87" t="s">
        <v>804</v>
      </c>
      <c r="C3623" s="86" t="s">
        <v>664</v>
      </c>
      <c r="D3623" s="86" t="s">
        <v>805</v>
      </c>
      <c r="E3623" s="86" t="s">
        <v>724</v>
      </c>
      <c r="F3623" s="86"/>
      <c r="G3623" s="88" t="s">
        <v>718</v>
      </c>
      <c r="H3623" s="89" t="n">
        <v>1</v>
      </c>
      <c r="I3623" s="90" t="n">
        <f aca="false">SUMIF(L:L,$L3623,M:M)</f>
        <v>17.7</v>
      </c>
      <c r="J3623" s="90" t="n">
        <f aca="false">TRUNC(H3623*I3623,2)</f>
        <v>17.7</v>
      </c>
      <c r="L3623" s="63" t="n">
        <f aca="false">IF(AND(A3624&lt;&gt;"",A3623=""),L3622+1,L3622)</f>
        <v>363</v>
      </c>
      <c r="M3623" s="80" t="str">
        <f aca="false">IF(OR(A3623="Insumo",A3623="Composição Auxiliar"),J3623,"")</f>
        <v/>
      </c>
      <c r="N3623" s="81" t="str">
        <f aca="false">IF(E3623="Mão de Obra",J3623,"")</f>
        <v/>
      </c>
      <c r="O3623" s="81" t="str">
        <f aca="false">IF(N3623&lt;&gt;"","",M3623)</f>
        <v/>
      </c>
      <c r="P3623" s="82" t="str">
        <f aca="false">IF(A3623="Composição",B3623,"")</f>
        <v> 95811 </v>
      </c>
      <c r="Q3623" s="81" t="n">
        <f aca="false">IF(P3623&lt;&gt;"",SUMIF(L3623:L3623,L3623,N3623:N3623),"")</f>
        <v>0</v>
      </c>
      <c r="R3623" s="81" t="n">
        <f aca="false">IF(P3623&lt;&gt;"",SUMIF(L3623:L3623,L3623,O3623:O3623),"")</f>
        <v>0</v>
      </c>
    </row>
    <row r="3624" customFormat="false" ht="25.5" hidden="false" customHeight="true" outlineLevel="0" collapsed="false">
      <c r="A3624" s="91" t="s">
        <v>668</v>
      </c>
      <c r="B3624" s="92" t="s">
        <v>817</v>
      </c>
      <c r="C3624" s="91" t="s">
        <v>664</v>
      </c>
      <c r="D3624" s="91" t="s">
        <v>818</v>
      </c>
      <c r="E3624" s="91" t="s">
        <v>671</v>
      </c>
      <c r="F3624" s="91"/>
      <c r="G3624" s="93" t="s">
        <v>672</v>
      </c>
      <c r="H3624" s="94" t="n">
        <v>0.157</v>
      </c>
      <c r="I3624" s="95" t="n">
        <f aca="false">SUMIFS(J:J,A:A,"Composição",B:B,$B3624)</f>
        <v>22.2</v>
      </c>
      <c r="J3624" s="95" t="n">
        <f aca="false">TRUNC(H3624*I3624,2)</f>
        <v>3.48</v>
      </c>
      <c r="L3624" s="63" t="n">
        <f aca="false">IF(AND(A3625&lt;&gt;"",A3624=""),L3623+1,L3623)</f>
        <v>363</v>
      </c>
      <c r="M3624" s="80" t="n">
        <f aca="false">IF(OR(A3624="Insumo",A3624="Composição Auxiliar"),J3624,"")</f>
        <v>3.48</v>
      </c>
      <c r="N3624" s="81" t="str">
        <f aca="false">IF(E3624="Mão de Obra",J3624,"")</f>
        <v/>
      </c>
      <c r="O3624" s="81" t="n">
        <f aca="false">IF(N3624&lt;&gt;"","",M3624)</f>
        <v>3.48</v>
      </c>
      <c r="P3624" s="82" t="str">
        <f aca="false">IF(A3624="Composição",B3624,"")</f>
        <v/>
      </c>
      <c r="Q3624" s="81" t="str">
        <f aca="false">IF(P3624&lt;&gt;"",SUMIF(L3624:L3624,L3624,N3624:N3624),"")</f>
        <v/>
      </c>
      <c r="R3624" s="81" t="str">
        <f aca="false">IF(P3624&lt;&gt;"",SUMIF(L3624:L3624,L3624,O3624:O3624),"")</f>
        <v/>
      </c>
    </row>
    <row r="3625" customFormat="false" ht="25.5" hidden="false" customHeight="true" outlineLevel="0" collapsed="false">
      <c r="A3625" s="91" t="s">
        <v>668</v>
      </c>
      <c r="B3625" s="92" t="s">
        <v>822</v>
      </c>
      <c r="C3625" s="91" t="s">
        <v>664</v>
      </c>
      <c r="D3625" s="91" t="s">
        <v>823</v>
      </c>
      <c r="E3625" s="91" t="s">
        <v>671</v>
      </c>
      <c r="F3625" s="91"/>
      <c r="G3625" s="93" t="s">
        <v>672</v>
      </c>
      <c r="H3625" s="94" t="n">
        <v>0.157</v>
      </c>
      <c r="I3625" s="95" t="n">
        <f aca="false">SUMIFS(J:J,A:A,"Composição",B:B,$B3625)</f>
        <v>26.14</v>
      </c>
      <c r="J3625" s="95" t="n">
        <f aca="false">TRUNC(H3625*I3625,2)</f>
        <v>4.1</v>
      </c>
      <c r="L3625" s="63" t="n">
        <f aca="false">IF(AND(A3626&lt;&gt;"",A3625=""),L3624+1,L3624)</f>
        <v>363</v>
      </c>
      <c r="M3625" s="80" t="n">
        <f aca="false">IF(OR(A3625="Insumo",A3625="Composição Auxiliar"),J3625,"")</f>
        <v>4.1</v>
      </c>
      <c r="N3625" s="81" t="str">
        <f aca="false">IF(E3625="Mão de Obra",J3625,"")</f>
        <v/>
      </c>
      <c r="O3625" s="81" t="n">
        <f aca="false">IF(N3625&lt;&gt;"","",M3625)</f>
        <v>4.1</v>
      </c>
      <c r="P3625" s="82" t="str">
        <f aca="false">IF(A3625="Composição",B3625,"")</f>
        <v/>
      </c>
      <c r="Q3625" s="81" t="str">
        <f aca="false">IF(P3625&lt;&gt;"",SUMIF(L3625:L3625,L3625,N3625:N3625),"")</f>
        <v/>
      </c>
      <c r="R3625" s="81" t="str">
        <f aca="false">IF(P3625&lt;&gt;"",SUMIF(L3625:L3625,L3625,O3625:O3625),"")</f>
        <v/>
      </c>
    </row>
    <row r="3626" customFormat="false" ht="14.25" hidden="false" customHeight="false" outlineLevel="0" collapsed="false">
      <c r="A3626" s="96" t="s">
        <v>679</v>
      </c>
      <c r="B3626" s="97" t="s">
        <v>1983</v>
      </c>
      <c r="C3626" s="96" t="str">
        <f aca="false">VLOOKUP(B3626,INSUMOS!$A:$I,2,0)</f>
        <v>SINAPI</v>
      </c>
      <c r="D3626" s="96" t="str">
        <f aca="false">VLOOKUP(B3626,INSUMOS!$A:$I,3,0)</f>
        <v>CONDULETE EM PVC, TIPO "LB", SEM TAMPA, DE 1/2" OU 3/4"</v>
      </c>
      <c r="E3626" s="98" t="str">
        <f aca="false">VLOOKUP(B3626,INSUMOS!$A:$I,4,0)</f>
        <v>Material</v>
      </c>
      <c r="F3626" s="98"/>
      <c r="G3626" s="99" t="str">
        <f aca="false">VLOOKUP(B3626,INSUMOS!$A:$I,5,0)</f>
        <v>UN</v>
      </c>
      <c r="H3626" s="100" t="n">
        <v>1</v>
      </c>
      <c r="I3626" s="101" t="n">
        <f aca="false">VLOOKUP(B3626,INSUMOS!$A:$I,8,0)</f>
        <v>10.12</v>
      </c>
      <c r="J3626" s="101" t="n">
        <f aca="false">TRUNC(H3626*I3626,2)</f>
        <v>10.12</v>
      </c>
      <c r="L3626" s="63" t="n">
        <f aca="false">IF(AND(A3627&lt;&gt;"",A3626=""),L3625+1,L3625)</f>
        <v>363</v>
      </c>
      <c r="M3626" s="80" t="n">
        <f aca="false">IF(OR(A3626="Insumo",A3626="Composição Auxiliar"),J3626,"")</f>
        <v>10.12</v>
      </c>
      <c r="N3626" s="81" t="str">
        <f aca="false">IF(E3626="Mão de Obra",J3626,"")</f>
        <v/>
      </c>
      <c r="O3626" s="81" t="n">
        <f aca="false">IF(N3626&lt;&gt;"","",M3626)</f>
        <v>10.12</v>
      </c>
      <c r="P3626" s="82" t="str">
        <f aca="false">IF(A3626="Composição",B3626,"")</f>
        <v/>
      </c>
      <c r="Q3626" s="81" t="str">
        <f aca="false">IF(P3626&lt;&gt;"",SUMIF(L3626:L3626,L3626,N3626:N3626),"")</f>
        <v/>
      </c>
      <c r="R3626" s="81" t="str">
        <f aca="false">IF(P3626&lt;&gt;"",SUMIF(L3626:L3626,L3626,O3626:O3626),"")</f>
        <v/>
      </c>
    </row>
    <row r="3627" customFormat="false" ht="14.25" hidden="false" customHeight="false" outlineLevel="0" collapsed="false">
      <c r="A3627" s="102"/>
      <c r="B3627" s="102"/>
      <c r="C3627" s="102"/>
      <c r="D3627" s="102"/>
      <c r="E3627" s="102"/>
      <c r="F3627" s="103"/>
      <c r="G3627" s="102"/>
      <c r="H3627" s="103"/>
      <c r="I3627" s="102"/>
      <c r="J3627" s="103"/>
      <c r="L3627" s="63" t="n">
        <f aca="false">IF(AND(A3628&lt;&gt;"",A3627=""),L3626+1,L3626)</f>
        <v>363</v>
      </c>
      <c r="M3627" s="80" t="str">
        <f aca="false">IF(OR(A3627="Insumo",A3627="Composição Auxiliar"),J3627,"")</f>
        <v/>
      </c>
      <c r="N3627" s="81" t="str">
        <f aca="false">IF(E3627="Mão de Obra",J3627,"")</f>
        <v/>
      </c>
      <c r="O3627" s="81" t="str">
        <f aca="false">IF(N3627&lt;&gt;"","",M3627)</f>
        <v/>
      </c>
      <c r="P3627" s="82" t="str">
        <f aca="false">IF(A3627="Composição",B3627,"")</f>
        <v/>
      </c>
      <c r="Q3627" s="81" t="str">
        <f aca="false">IF(P3627&lt;&gt;"",SUMIF(L3627:L3627,L3627,N3627:N3627),"")</f>
        <v/>
      </c>
      <c r="R3627" s="81" t="str">
        <f aca="false">IF(P3627&lt;&gt;"",SUMIF(L3627:L3627,L3627,O3627:O3627),"")</f>
        <v/>
      </c>
    </row>
    <row r="3628" customFormat="false" ht="15" hidden="false" customHeight="false" outlineLevel="0" collapsed="false">
      <c r="A3628" s="102"/>
      <c r="B3628" s="102"/>
      <c r="C3628" s="102"/>
      <c r="D3628" s="102"/>
      <c r="E3628" s="102"/>
      <c r="F3628" s="103"/>
      <c r="G3628" s="102"/>
      <c r="H3628" s="104"/>
      <c r="I3628" s="104"/>
      <c r="J3628" s="103"/>
      <c r="L3628" s="63" t="n">
        <f aca="false">IF(AND(A3629&lt;&gt;"",A3628=""),L3627+1,L3627)</f>
        <v>363</v>
      </c>
      <c r="M3628" s="80" t="str">
        <f aca="false">IF(OR(A3628="Insumo",A3628="Composição Auxiliar"),J3628,"")</f>
        <v/>
      </c>
      <c r="N3628" s="81" t="str">
        <f aca="false">IF(E3628="Mão de Obra",J3628,"")</f>
        <v/>
      </c>
      <c r="O3628" s="81" t="str">
        <f aca="false">IF(N3628&lt;&gt;"","",M3628)</f>
        <v/>
      </c>
      <c r="P3628" s="82" t="str">
        <f aca="false">IF(A3628="Composição",B3628,"")</f>
        <v/>
      </c>
      <c r="Q3628" s="81" t="str">
        <f aca="false">IF(P3628&lt;&gt;"",SUMIF(L3628:L3628,L3628,N3628:N3628),"")</f>
        <v/>
      </c>
      <c r="R3628" s="81" t="str">
        <f aca="false">IF(P3628&lt;&gt;"",SUMIF(L3628:L3628,L3628,O3628:O3628),"")</f>
        <v/>
      </c>
    </row>
    <row r="3629" customFormat="false" ht="15" hidden="false" customHeight="false" outlineLevel="0" collapsed="false">
      <c r="A3629" s="108"/>
      <c r="B3629" s="108"/>
      <c r="C3629" s="108"/>
      <c r="D3629" s="108"/>
      <c r="E3629" s="108"/>
      <c r="F3629" s="108"/>
      <c r="G3629" s="108"/>
      <c r="H3629" s="108"/>
      <c r="I3629" s="108"/>
      <c r="J3629" s="108"/>
      <c r="L3629" s="63" t="n">
        <f aca="false">IF(AND(A3630&lt;&gt;"",A3629=""),L3628+1,L3628)</f>
        <v>363</v>
      </c>
      <c r="M3629" s="80" t="str">
        <f aca="false">IF(OR(A3629="Insumo",A3629="Composição Auxiliar"),J3629,"")</f>
        <v/>
      </c>
      <c r="N3629" s="81" t="str">
        <f aca="false">IF(E3629="Mão de Obra",J3629,"")</f>
        <v/>
      </c>
      <c r="O3629" s="81" t="str">
        <f aca="false">IF(N3629&lt;&gt;"","",M3629)</f>
        <v/>
      </c>
      <c r="P3629" s="82" t="str">
        <f aca="false">IF(A3629="Composição",B3629,"")</f>
        <v/>
      </c>
      <c r="Q3629" s="81" t="str">
        <f aca="false">IF(P3629&lt;&gt;"",SUMIF(L3629:L3629,L3629,N3629:N3629),"")</f>
        <v/>
      </c>
      <c r="R3629" s="81" t="str">
        <f aca="false">IF(P3629&lt;&gt;"",SUMIF(L3629:L3629,L3629,O3629:O3629),"")</f>
        <v/>
      </c>
    </row>
    <row r="3630" customFormat="false" ht="15" hidden="false" customHeight="true" outlineLevel="0" collapsed="false">
      <c r="A3630" s="83"/>
      <c r="B3630" s="84" t="s">
        <v>655</v>
      </c>
      <c r="C3630" s="83" t="s">
        <v>656</v>
      </c>
      <c r="D3630" s="83" t="s">
        <v>657</v>
      </c>
      <c r="E3630" s="83" t="s">
        <v>658</v>
      </c>
      <c r="F3630" s="83"/>
      <c r="G3630" s="85" t="s">
        <v>659</v>
      </c>
      <c r="H3630" s="84" t="s">
        <v>660</v>
      </c>
      <c r="I3630" s="84" t="s">
        <v>661</v>
      </c>
      <c r="J3630" s="84" t="s">
        <v>662</v>
      </c>
      <c r="L3630" s="63" t="n">
        <f aca="false">IF(AND(A3631&lt;&gt;"",A3630=""),L3629+1,L3629)</f>
        <v>364</v>
      </c>
      <c r="M3630" s="80" t="str">
        <f aca="false">IF(OR(A3630="Insumo",A3630="Composição Auxiliar"),J3630,"")</f>
        <v/>
      </c>
      <c r="N3630" s="81" t="str">
        <f aca="false">IF(E3630="Mão de Obra",J3630,"")</f>
        <v/>
      </c>
      <c r="O3630" s="81" t="str">
        <f aca="false">IF(N3630&lt;&gt;"","",M3630)</f>
        <v/>
      </c>
      <c r="P3630" s="82" t="str">
        <f aca="false">IF(A3630="Composição",B3630,"")</f>
        <v/>
      </c>
      <c r="Q3630" s="81" t="str">
        <f aca="false">IF(P3630&lt;&gt;"",SUMIF(L3630:L3630,L3630,N3630:N3630),"")</f>
        <v/>
      </c>
      <c r="R3630" s="81" t="str">
        <f aca="false">IF(P3630&lt;&gt;"",SUMIF(L3630:L3630,L3630,O3630:O3630),"")</f>
        <v/>
      </c>
    </row>
    <row r="3631" customFormat="false" ht="25.5" hidden="false" customHeight="true" outlineLevel="0" collapsed="false">
      <c r="A3631" s="86" t="s">
        <v>663</v>
      </c>
      <c r="B3631" s="87" t="s">
        <v>1224</v>
      </c>
      <c r="C3631" s="86" t="s">
        <v>664</v>
      </c>
      <c r="D3631" s="86" t="s">
        <v>1225</v>
      </c>
      <c r="E3631" s="86" t="s">
        <v>801</v>
      </c>
      <c r="F3631" s="86"/>
      <c r="G3631" s="88" t="s">
        <v>729</v>
      </c>
      <c r="H3631" s="89" t="n">
        <v>1</v>
      </c>
      <c r="I3631" s="90" t="n">
        <f aca="false">SUMIF(L:L,$L3631,M:M)</f>
        <v>22.88</v>
      </c>
      <c r="J3631" s="90" t="n">
        <f aca="false">TRUNC(H3631*I3631,2)</f>
        <v>22.88</v>
      </c>
      <c r="L3631" s="63" t="n">
        <f aca="false">IF(AND(A3632&lt;&gt;"",A3631=""),L3630+1,L3630)</f>
        <v>364</v>
      </c>
      <c r="M3631" s="80" t="str">
        <f aca="false">IF(OR(A3631="Insumo",A3631="Composição Auxiliar"),J3631,"")</f>
        <v/>
      </c>
      <c r="N3631" s="81" t="str">
        <f aca="false">IF(E3631="Mão de Obra",J3631,"")</f>
        <v/>
      </c>
      <c r="O3631" s="81" t="str">
        <f aca="false">IF(N3631&lt;&gt;"","",M3631)</f>
        <v/>
      </c>
      <c r="P3631" s="82" t="str">
        <f aca="false">IF(A3631="Composição",B3631,"")</f>
        <v> 94589 </v>
      </c>
      <c r="Q3631" s="81" t="n">
        <f aca="false">IF(P3631&lt;&gt;"",SUMIF(L3631:L3631,L3631,N3631:N3631),"")</f>
        <v>0</v>
      </c>
      <c r="R3631" s="81" t="n">
        <f aca="false">IF(P3631&lt;&gt;"",SUMIF(L3631:L3631,L3631,O3631:O3631),"")</f>
        <v>0</v>
      </c>
    </row>
    <row r="3632" customFormat="false" ht="25.5" hidden="false" customHeight="true" outlineLevel="0" collapsed="false">
      <c r="A3632" s="91" t="s">
        <v>668</v>
      </c>
      <c r="B3632" s="92" t="s">
        <v>819</v>
      </c>
      <c r="C3632" s="91" t="s">
        <v>664</v>
      </c>
      <c r="D3632" s="91" t="s">
        <v>820</v>
      </c>
      <c r="E3632" s="91" t="s">
        <v>671</v>
      </c>
      <c r="F3632" s="91"/>
      <c r="G3632" s="93" t="s">
        <v>672</v>
      </c>
      <c r="H3632" s="94" t="n">
        <v>0.347</v>
      </c>
      <c r="I3632" s="95" t="n">
        <f aca="false">SUMIFS(J:J,A:A,"Composição",B:B,$B3632)</f>
        <v>23.68</v>
      </c>
      <c r="J3632" s="95" t="n">
        <f aca="false">TRUNC(H3632*I3632,2)</f>
        <v>8.21</v>
      </c>
      <c r="L3632" s="63" t="n">
        <f aca="false">IF(AND(A3633&lt;&gt;"",A3632=""),L3631+1,L3631)</f>
        <v>364</v>
      </c>
      <c r="M3632" s="80" t="n">
        <f aca="false">IF(OR(A3632="Insumo",A3632="Composição Auxiliar"),J3632,"")</f>
        <v>8.21</v>
      </c>
      <c r="N3632" s="81" t="str">
        <f aca="false">IF(E3632="Mão de Obra",J3632,"")</f>
        <v/>
      </c>
      <c r="O3632" s="81" t="n">
        <f aca="false">IF(N3632&lt;&gt;"","",M3632)</f>
        <v>8.21</v>
      </c>
      <c r="P3632" s="82" t="str">
        <f aca="false">IF(A3632="Composição",B3632,"")</f>
        <v/>
      </c>
      <c r="Q3632" s="81" t="str">
        <f aca="false">IF(P3632&lt;&gt;"",SUMIF(L3632:L3632,L3632,N3632:N3632),"")</f>
        <v/>
      </c>
      <c r="R3632" s="81" t="str">
        <f aca="false">IF(P3632&lt;&gt;"",SUMIF(L3632:L3632,L3632,O3632:O3632),"")</f>
        <v/>
      </c>
    </row>
    <row r="3633" customFormat="false" ht="25.5" hidden="false" customHeight="true" outlineLevel="0" collapsed="false">
      <c r="A3633" s="91" t="s">
        <v>668</v>
      </c>
      <c r="B3633" s="92" t="s">
        <v>677</v>
      </c>
      <c r="C3633" s="91" t="s">
        <v>664</v>
      </c>
      <c r="D3633" s="91" t="s">
        <v>678</v>
      </c>
      <c r="E3633" s="91" t="s">
        <v>671</v>
      </c>
      <c r="F3633" s="91"/>
      <c r="G3633" s="93" t="s">
        <v>672</v>
      </c>
      <c r="H3633" s="94" t="n">
        <v>0.174</v>
      </c>
      <c r="I3633" s="95" t="n">
        <f aca="false">SUMIFS(J:J,A:A,"Composição",B:B,$B3633)</f>
        <v>18.93</v>
      </c>
      <c r="J3633" s="95" t="n">
        <f aca="false">TRUNC(H3633*I3633,2)</f>
        <v>3.29</v>
      </c>
      <c r="L3633" s="63" t="n">
        <f aca="false">IF(AND(A3634&lt;&gt;"",A3633=""),L3632+1,L3632)</f>
        <v>364</v>
      </c>
      <c r="M3633" s="80" t="n">
        <f aca="false">IF(OR(A3633="Insumo",A3633="Composição Auxiliar"),J3633,"")</f>
        <v>3.29</v>
      </c>
      <c r="N3633" s="81" t="str">
        <f aca="false">IF(E3633="Mão de Obra",J3633,"")</f>
        <v/>
      </c>
      <c r="O3633" s="81" t="n">
        <f aca="false">IF(N3633&lt;&gt;"","",M3633)</f>
        <v>3.29</v>
      </c>
      <c r="P3633" s="82" t="str">
        <f aca="false">IF(A3633="Composição",B3633,"")</f>
        <v/>
      </c>
      <c r="Q3633" s="81" t="str">
        <f aca="false">IF(P3633&lt;&gt;"",SUMIF(L3633:L3633,L3633,N3633:N3633),"")</f>
        <v/>
      </c>
      <c r="R3633" s="81" t="str">
        <f aca="false">IF(P3633&lt;&gt;"",SUMIF(L3633:L3633,L3633,O3633:O3633),"")</f>
        <v/>
      </c>
    </row>
    <row r="3634" customFormat="false" ht="25.5" hidden="false" customHeight="true" outlineLevel="0" collapsed="false">
      <c r="A3634" s="91" t="s">
        <v>668</v>
      </c>
      <c r="B3634" s="92" t="s">
        <v>1384</v>
      </c>
      <c r="C3634" s="91" t="s">
        <v>664</v>
      </c>
      <c r="D3634" s="91" t="s">
        <v>1385</v>
      </c>
      <c r="E3634" s="91" t="s">
        <v>671</v>
      </c>
      <c r="F3634" s="91"/>
      <c r="G3634" s="93" t="s">
        <v>676</v>
      </c>
      <c r="H3634" s="94" t="n">
        <v>0.002</v>
      </c>
      <c r="I3634" s="95" t="n">
        <f aca="false">SUMIFS(J:J,A:A,"Composição",B:B,$B3634)</f>
        <v>649.72</v>
      </c>
      <c r="J3634" s="95" t="n">
        <f aca="false">TRUNC(H3634*I3634,2)</f>
        <v>1.29</v>
      </c>
      <c r="L3634" s="63" t="n">
        <f aca="false">IF(AND(A3635&lt;&gt;"",A3634=""),L3633+1,L3633)</f>
        <v>364</v>
      </c>
      <c r="M3634" s="80" t="n">
        <f aca="false">IF(OR(A3634="Insumo",A3634="Composição Auxiliar"),J3634,"")</f>
        <v>1.29</v>
      </c>
      <c r="N3634" s="81" t="str">
        <f aca="false">IF(E3634="Mão de Obra",J3634,"")</f>
        <v/>
      </c>
      <c r="O3634" s="81" t="n">
        <f aca="false">IF(N3634&lt;&gt;"","",M3634)</f>
        <v>1.29</v>
      </c>
      <c r="P3634" s="82" t="str">
        <f aca="false">IF(A3634="Composição",B3634,"")</f>
        <v/>
      </c>
      <c r="Q3634" s="81" t="str">
        <f aca="false">IF(P3634&lt;&gt;"",SUMIF(L3634:L3634,L3634,N3634:N3634),"")</f>
        <v/>
      </c>
      <c r="R3634" s="81" t="str">
        <f aca="false">IF(P3634&lt;&gt;"",SUMIF(L3634:L3634,L3634,O3634:O3634),"")</f>
        <v/>
      </c>
    </row>
    <row r="3635" customFormat="false" ht="38.25" hidden="false" customHeight="false" outlineLevel="0" collapsed="false">
      <c r="A3635" s="96" t="s">
        <v>679</v>
      </c>
      <c r="B3635" s="97" t="s">
        <v>1984</v>
      </c>
      <c r="C3635" s="96" t="str">
        <f aca="false">VLOOKUP(B3635,INSUMOS!$A:$I,2,0)</f>
        <v>SINAPI</v>
      </c>
      <c r="D3635" s="96" t="str">
        <f aca="false">VLOOKUP(B3635,INSUMOS!$A:$I,3,0)</f>
        <v>CONTRAMARCO DE ALUMINIO (PERFIL 25) PARA ESQUADRIAS, TIPO CONVENCIONAL / CADEIRINHA, 60 MM (CM-060), INCLUSO CONEXOES, GRAPAS E TRAVAMENTOS</v>
      </c>
      <c r="E3635" s="98" t="str">
        <f aca="false">VLOOKUP(B3635,INSUMOS!$A:$I,4,0)</f>
        <v>Material</v>
      </c>
      <c r="F3635" s="98"/>
      <c r="G3635" s="99" t="str">
        <f aca="false">VLOOKUP(B3635,INSUMOS!$A:$I,5,0)</f>
        <v>M</v>
      </c>
      <c r="H3635" s="100" t="n">
        <v>1</v>
      </c>
      <c r="I3635" s="101" t="n">
        <f aca="false">VLOOKUP(B3635,INSUMOS!$A:$I,8,0)</f>
        <v>10.09</v>
      </c>
      <c r="J3635" s="101" t="n">
        <f aca="false">TRUNC(H3635*I3635,2)</f>
        <v>10.09</v>
      </c>
      <c r="L3635" s="63" t="n">
        <f aca="false">IF(AND(A3636&lt;&gt;"",A3635=""),L3634+1,L3634)</f>
        <v>364</v>
      </c>
      <c r="M3635" s="80" t="n">
        <f aca="false">IF(OR(A3635="Insumo",A3635="Composição Auxiliar"),J3635,"")</f>
        <v>10.09</v>
      </c>
      <c r="N3635" s="81" t="str">
        <f aca="false">IF(E3635="Mão de Obra",J3635,"")</f>
        <v/>
      </c>
      <c r="O3635" s="81" t="n">
        <f aca="false">IF(N3635&lt;&gt;"","",M3635)</f>
        <v>10.09</v>
      </c>
      <c r="P3635" s="82" t="str">
        <f aca="false">IF(A3635="Composição",B3635,"")</f>
        <v/>
      </c>
      <c r="Q3635" s="81" t="str">
        <f aca="false">IF(P3635&lt;&gt;"",SUMIF(L3635:L3635,L3635,N3635:N3635),"")</f>
        <v/>
      </c>
      <c r="R3635" s="81" t="str">
        <f aca="false">IF(P3635&lt;&gt;"",SUMIF(L3635:L3635,L3635,O3635:O3635),"")</f>
        <v/>
      </c>
    </row>
    <row r="3636" customFormat="false" ht="14.25" hidden="false" customHeight="false" outlineLevel="0" collapsed="false">
      <c r="A3636" s="102"/>
      <c r="B3636" s="102"/>
      <c r="C3636" s="102"/>
      <c r="D3636" s="102"/>
      <c r="E3636" s="102"/>
      <c r="F3636" s="103"/>
      <c r="G3636" s="102"/>
      <c r="H3636" s="103"/>
      <c r="I3636" s="102"/>
      <c r="J3636" s="103"/>
      <c r="L3636" s="63" t="n">
        <f aca="false">IF(AND(A3637&lt;&gt;"",A3636=""),L3635+1,L3635)</f>
        <v>364</v>
      </c>
      <c r="M3636" s="80" t="str">
        <f aca="false">IF(OR(A3636="Insumo",A3636="Composição Auxiliar"),J3636,"")</f>
        <v/>
      </c>
      <c r="N3636" s="81" t="str">
        <f aca="false">IF(E3636="Mão de Obra",J3636,"")</f>
        <v/>
      </c>
      <c r="O3636" s="81" t="str">
        <f aca="false">IF(N3636&lt;&gt;"","",M3636)</f>
        <v/>
      </c>
      <c r="P3636" s="82" t="str">
        <f aca="false">IF(A3636="Composição",B3636,"")</f>
        <v/>
      </c>
      <c r="Q3636" s="81" t="str">
        <f aca="false">IF(P3636&lt;&gt;"",SUMIF(L3636:L3636,L3636,N3636:N3636),"")</f>
        <v/>
      </c>
      <c r="R3636" s="81" t="str">
        <f aca="false">IF(P3636&lt;&gt;"",SUMIF(L3636:L3636,L3636,O3636:O3636),"")</f>
        <v/>
      </c>
    </row>
    <row r="3637" customFormat="false" ht="15" hidden="false" customHeight="false" outlineLevel="0" collapsed="false">
      <c r="A3637" s="102"/>
      <c r="B3637" s="102"/>
      <c r="C3637" s="102"/>
      <c r="D3637" s="102"/>
      <c r="E3637" s="102"/>
      <c r="F3637" s="103"/>
      <c r="G3637" s="102"/>
      <c r="H3637" s="104"/>
      <c r="I3637" s="104"/>
      <c r="J3637" s="103"/>
      <c r="L3637" s="63" t="n">
        <f aca="false">IF(AND(A3638&lt;&gt;"",A3637=""),L3636+1,L3636)</f>
        <v>364</v>
      </c>
      <c r="M3637" s="80" t="str">
        <f aca="false">IF(OR(A3637="Insumo",A3637="Composição Auxiliar"),J3637,"")</f>
        <v/>
      </c>
      <c r="N3637" s="81" t="str">
        <f aca="false">IF(E3637="Mão de Obra",J3637,"")</f>
        <v/>
      </c>
      <c r="O3637" s="81" t="str">
        <f aca="false">IF(N3637&lt;&gt;"","",M3637)</f>
        <v/>
      </c>
      <c r="P3637" s="82" t="str">
        <f aca="false">IF(A3637="Composição",B3637,"")</f>
        <v/>
      </c>
      <c r="Q3637" s="81" t="str">
        <f aca="false">IF(P3637&lt;&gt;"",SUMIF(L3637:L3637,L3637,N3637:N3637),"")</f>
        <v/>
      </c>
      <c r="R3637" s="81" t="str">
        <f aca="false">IF(P3637&lt;&gt;"",SUMIF(L3637:L3637,L3637,O3637:O3637),"")</f>
        <v/>
      </c>
    </row>
    <row r="3638" customFormat="false" ht="15" hidden="false" customHeight="false" outlineLevel="0" collapsed="false">
      <c r="A3638" s="108"/>
      <c r="B3638" s="108"/>
      <c r="C3638" s="108"/>
      <c r="D3638" s="108"/>
      <c r="E3638" s="108"/>
      <c r="F3638" s="108"/>
      <c r="G3638" s="108"/>
      <c r="H3638" s="108"/>
      <c r="I3638" s="108"/>
      <c r="J3638" s="108"/>
      <c r="L3638" s="63" t="n">
        <f aca="false">IF(AND(A3639&lt;&gt;"",A3638=""),L3637+1,L3637)</f>
        <v>364</v>
      </c>
      <c r="M3638" s="80" t="str">
        <f aca="false">IF(OR(A3638="Insumo",A3638="Composição Auxiliar"),J3638,"")</f>
        <v/>
      </c>
      <c r="N3638" s="81" t="str">
        <f aca="false">IF(E3638="Mão de Obra",J3638,"")</f>
        <v/>
      </c>
      <c r="O3638" s="81" t="str">
        <f aca="false">IF(N3638&lt;&gt;"","",M3638)</f>
        <v/>
      </c>
      <c r="P3638" s="82" t="str">
        <f aca="false">IF(A3638="Composição",B3638,"")</f>
        <v/>
      </c>
      <c r="Q3638" s="81" t="str">
        <f aca="false">IF(P3638&lt;&gt;"",SUMIF(L3638:L3638,L3638,N3638:N3638),"")</f>
        <v/>
      </c>
      <c r="R3638" s="81" t="str">
        <f aca="false">IF(P3638&lt;&gt;"",SUMIF(L3638:L3638,L3638,O3638:O3638),"")</f>
        <v/>
      </c>
    </row>
    <row r="3639" customFormat="false" ht="15" hidden="false" customHeight="true" outlineLevel="0" collapsed="false">
      <c r="A3639" s="83"/>
      <c r="B3639" s="84" t="s">
        <v>655</v>
      </c>
      <c r="C3639" s="83" t="s">
        <v>656</v>
      </c>
      <c r="D3639" s="83" t="s">
        <v>657</v>
      </c>
      <c r="E3639" s="83" t="s">
        <v>658</v>
      </c>
      <c r="F3639" s="83"/>
      <c r="G3639" s="85" t="s">
        <v>659</v>
      </c>
      <c r="H3639" s="84" t="s">
        <v>660</v>
      </c>
      <c r="I3639" s="84" t="s">
        <v>661</v>
      </c>
      <c r="J3639" s="84" t="s">
        <v>662</v>
      </c>
      <c r="L3639" s="63" t="n">
        <f aca="false">IF(AND(A3640&lt;&gt;"",A3639=""),L3638+1,L3638)</f>
        <v>365</v>
      </c>
      <c r="M3639" s="80" t="str">
        <f aca="false">IF(OR(A3639="Insumo",A3639="Composição Auxiliar"),J3639,"")</f>
        <v/>
      </c>
      <c r="N3639" s="81" t="str">
        <f aca="false">IF(E3639="Mão de Obra",J3639,"")</f>
        <v/>
      </c>
      <c r="O3639" s="81" t="str">
        <f aca="false">IF(N3639&lt;&gt;"","",M3639)</f>
        <v/>
      </c>
      <c r="P3639" s="82" t="str">
        <f aca="false">IF(A3639="Composição",B3639,"")</f>
        <v/>
      </c>
      <c r="Q3639" s="81" t="str">
        <f aca="false">IF(P3639&lt;&gt;"",SUMIF(L3639:L3639,L3639,N3639:N3639),"")</f>
        <v/>
      </c>
      <c r="R3639" s="81" t="str">
        <f aca="false">IF(P3639&lt;&gt;"",SUMIF(L3639:L3639,L3639,O3639:O3639),"")</f>
        <v/>
      </c>
    </row>
    <row r="3640" customFormat="false" ht="25.5" hidden="false" customHeight="true" outlineLevel="0" collapsed="false">
      <c r="A3640" s="86" t="s">
        <v>663</v>
      </c>
      <c r="B3640" s="87" t="s">
        <v>1390</v>
      </c>
      <c r="C3640" s="86" t="s">
        <v>664</v>
      </c>
      <c r="D3640" s="86" t="s">
        <v>1391</v>
      </c>
      <c r="E3640" s="86" t="s">
        <v>1109</v>
      </c>
      <c r="F3640" s="86"/>
      <c r="G3640" s="88" t="s">
        <v>667</v>
      </c>
      <c r="H3640" s="89" t="n">
        <v>1</v>
      </c>
      <c r="I3640" s="90" t="n">
        <f aca="false">SUMIF(L:L,$L3640,M:M)</f>
        <v>32.89</v>
      </c>
      <c r="J3640" s="90" t="n">
        <f aca="false">TRUNC(H3640*I3640,2)</f>
        <v>32.89</v>
      </c>
      <c r="L3640" s="63" t="n">
        <f aca="false">IF(AND(A3641&lt;&gt;"",A3640=""),L3639+1,L3639)</f>
        <v>365</v>
      </c>
      <c r="M3640" s="80" t="str">
        <f aca="false">IF(OR(A3640="Insumo",A3640="Composição Auxiliar"),J3640,"")</f>
        <v/>
      </c>
      <c r="N3640" s="81" t="str">
        <f aca="false">IF(E3640="Mão de Obra",J3640,"")</f>
        <v/>
      </c>
      <c r="O3640" s="81" t="str">
        <f aca="false">IF(N3640&lt;&gt;"","",M3640)</f>
        <v/>
      </c>
      <c r="P3640" s="82" t="str">
        <f aca="false">IF(A3640="Composição",B3640,"")</f>
        <v> 88477 </v>
      </c>
      <c r="Q3640" s="81" t="n">
        <f aca="false">IF(P3640&lt;&gt;"",SUMIF(L3640:L3640,L3640,N3640:N3640),"")</f>
        <v>0</v>
      </c>
      <c r="R3640" s="81" t="n">
        <f aca="false">IF(P3640&lt;&gt;"",SUMIF(L3640:L3640,L3640,O3640:O3640),"")</f>
        <v>0</v>
      </c>
    </row>
    <row r="3641" customFormat="false" ht="25.5" hidden="false" customHeight="true" outlineLevel="0" collapsed="false">
      <c r="A3641" s="91" t="s">
        <v>668</v>
      </c>
      <c r="B3641" s="92" t="s">
        <v>677</v>
      </c>
      <c r="C3641" s="91" t="s">
        <v>664</v>
      </c>
      <c r="D3641" s="91" t="s">
        <v>678</v>
      </c>
      <c r="E3641" s="91" t="s">
        <v>671</v>
      </c>
      <c r="F3641" s="91"/>
      <c r="G3641" s="93" t="s">
        <v>672</v>
      </c>
      <c r="H3641" s="94" t="n">
        <v>0.05</v>
      </c>
      <c r="I3641" s="95" t="n">
        <f aca="false">SUMIFS(J:J,A:A,"Composição",B:B,$B3641)</f>
        <v>18.93</v>
      </c>
      <c r="J3641" s="95" t="n">
        <f aca="false">TRUNC(H3641*I3641,2)</f>
        <v>0.94</v>
      </c>
      <c r="L3641" s="63" t="n">
        <f aca="false">IF(AND(A3642&lt;&gt;"",A3641=""),L3640+1,L3640)</f>
        <v>365</v>
      </c>
      <c r="M3641" s="80" t="n">
        <f aca="false">IF(OR(A3641="Insumo",A3641="Composição Auxiliar"),J3641,"")</f>
        <v>0.94</v>
      </c>
      <c r="N3641" s="81" t="str">
        <f aca="false">IF(E3641="Mão de Obra",J3641,"")</f>
        <v/>
      </c>
      <c r="O3641" s="81" t="n">
        <f aca="false">IF(N3641&lt;&gt;"","",M3641)</f>
        <v>0.94</v>
      </c>
      <c r="P3641" s="82" t="str">
        <f aca="false">IF(A3641="Composição",B3641,"")</f>
        <v/>
      </c>
      <c r="Q3641" s="81" t="str">
        <f aca="false">IF(P3641&lt;&gt;"",SUMIF(L3641:L3641,L3641,N3641:N3641),"")</f>
        <v/>
      </c>
      <c r="R3641" s="81" t="str">
        <f aca="false">IF(P3641&lt;&gt;"",SUMIF(L3641:L3641,L3641,O3641:O3641),"")</f>
        <v/>
      </c>
    </row>
    <row r="3642" customFormat="false" ht="25.5" hidden="false" customHeight="true" outlineLevel="0" collapsed="false">
      <c r="A3642" s="91" t="s">
        <v>668</v>
      </c>
      <c r="B3642" s="92" t="s">
        <v>819</v>
      </c>
      <c r="C3642" s="91" t="s">
        <v>664</v>
      </c>
      <c r="D3642" s="91" t="s">
        <v>820</v>
      </c>
      <c r="E3642" s="91" t="s">
        <v>671</v>
      </c>
      <c r="F3642" s="91"/>
      <c r="G3642" s="93" t="s">
        <v>672</v>
      </c>
      <c r="H3642" s="94" t="n">
        <v>0.1</v>
      </c>
      <c r="I3642" s="95" t="n">
        <f aca="false">SUMIFS(J:J,A:A,"Composição",B:B,$B3642)</f>
        <v>23.68</v>
      </c>
      <c r="J3642" s="95" t="n">
        <f aca="false">TRUNC(H3642*I3642,2)</f>
        <v>2.36</v>
      </c>
      <c r="L3642" s="63" t="n">
        <f aca="false">IF(AND(A3643&lt;&gt;"",A3642=""),L3641+1,L3641)</f>
        <v>365</v>
      </c>
      <c r="M3642" s="80" t="n">
        <f aca="false">IF(OR(A3642="Insumo",A3642="Composição Auxiliar"),J3642,"")</f>
        <v>2.36</v>
      </c>
      <c r="N3642" s="81" t="str">
        <f aca="false">IF(E3642="Mão de Obra",J3642,"")</f>
        <v/>
      </c>
      <c r="O3642" s="81" t="n">
        <f aca="false">IF(N3642&lt;&gt;"","",M3642)</f>
        <v>2.36</v>
      </c>
      <c r="P3642" s="82" t="str">
        <f aca="false">IF(A3642="Composição",B3642,"")</f>
        <v/>
      </c>
      <c r="Q3642" s="81" t="str">
        <f aca="false">IF(P3642&lt;&gt;"",SUMIF(L3642:L3642,L3642,N3642:N3642),"")</f>
        <v/>
      </c>
      <c r="R3642" s="81" t="str">
        <f aca="false">IF(P3642&lt;&gt;"",SUMIF(L3642:L3642,L3642,O3642:O3642),"")</f>
        <v/>
      </c>
    </row>
    <row r="3643" customFormat="false" ht="38.25" hidden="false" customHeight="false" outlineLevel="0" collapsed="false">
      <c r="A3643" s="96" t="s">
        <v>679</v>
      </c>
      <c r="B3643" s="97" t="s">
        <v>1985</v>
      </c>
      <c r="C3643" s="96" t="str">
        <f aca="false">VLOOKUP(B3643,INSUMOS!$A:$I,2,0)</f>
        <v>SINAPI</v>
      </c>
      <c r="D3643" s="96" t="str">
        <f aca="false">VLOOKUP(B3643,INSUMOS!$A:$I,3,0)</f>
        <v>ARGAMASSA USINADA AUTOADENSAVEL E AUTONIVELANTE PARA CONTRAPISO, COM BOMBEAMENTO (DISPONIBILIZACAO DE BOMBA), SEM O LANCAMENTO</v>
      </c>
      <c r="E3643" s="98" t="str">
        <f aca="false">VLOOKUP(B3643,INSUMOS!$A:$I,4,0)</f>
        <v>Material</v>
      </c>
      <c r="F3643" s="98"/>
      <c r="G3643" s="99" t="str">
        <f aca="false">VLOOKUP(B3643,INSUMOS!$A:$I,5,0)</f>
        <v>m³</v>
      </c>
      <c r="H3643" s="100" t="n">
        <v>0.043</v>
      </c>
      <c r="I3643" s="101" t="n">
        <f aca="false">VLOOKUP(B3643,INSUMOS!$A:$I,8,0)</f>
        <v>594.67</v>
      </c>
      <c r="J3643" s="101" t="n">
        <f aca="false">TRUNC(H3643*I3643,2)</f>
        <v>25.57</v>
      </c>
      <c r="L3643" s="63" t="n">
        <f aca="false">IF(AND(A3644&lt;&gt;"",A3643=""),L3642+1,L3642)</f>
        <v>365</v>
      </c>
      <c r="M3643" s="80" t="n">
        <f aca="false">IF(OR(A3643="Insumo",A3643="Composição Auxiliar"),J3643,"")</f>
        <v>25.57</v>
      </c>
      <c r="N3643" s="81" t="str">
        <f aca="false">IF(E3643="Mão de Obra",J3643,"")</f>
        <v/>
      </c>
      <c r="O3643" s="81" t="n">
        <f aca="false">IF(N3643&lt;&gt;"","",M3643)</f>
        <v>25.57</v>
      </c>
      <c r="P3643" s="82" t="str">
        <f aca="false">IF(A3643="Composição",B3643,"")</f>
        <v/>
      </c>
      <c r="Q3643" s="81" t="str">
        <f aca="false">IF(P3643&lt;&gt;"",SUMIF(L3643:L3643,L3643,N3643:N3643),"")</f>
        <v/>
      </c>
      <c r="R3643" s="81" t="str">
        <f aca="false">IF(P3643&lt;&gt;"",SUMIF(L3643:L3643,L3643,O3643:O3643),"")</f>
        <v/>
      </c>
    </row>
    <row r="3644" customFormat="false" ht="25.5" hidden="false" customHeight="false" outlineLevel="0" collapsed="false">
      <c r="A3644" s="96" t="s">
        <v>679</v>
      </c>
      <c r="B3644" s="97" t="s">
        <v>1986</v>
      </c>
      <c r="C3644" s="96" t="str">
        <f aca="false">VLOOKUP(B3644,INSUMOS!$A:$I,2,0)</f>
        <v>SINAPI</v>
      </c>
      <c r="D3644" s="96" t="str">
        <f aca="false">VLOOKUP(B3644,INSUMOS!$A:$I,3,0)</f>
        <v>ADITIVO ADESIVO LIQUIDO PARA ARGAMASSAS DE REVESTIMENTOS CIMENTICIOS</v>
      </c>
      <c r="E3644" s="98" t="str">
        <f aca="false">VLOOKUP(B3644,INSUMOS!$A:$I,4,0)</f>
        <v>Material</v>
      </c>
      <c r="F3644" s="98"/>
      <c r="G3644" s="99" t="str">
        <f aca="false">VLOOKUP(B3644,INSUMOS!$A:$I,5,0)</f>
        <v>L</v>
      </c>
      <c r="H3644" s="100" t="n">
        <v>0.21</v>
      </c>
      <c r="I3644" s="101" t="n">
        <f aca="false">VLOOKUP(B3644,INSUMOS!$A:$I,8,0)</f>
        <v>19.16</v>
      </c>
      <c r="J3644" s="101" t="n">
        <f aca="false">TRUNC(H3644*I3644,2)</f>
        <v>4.02</v>
      </c>
      <c r="L3644" s="63" t="n">
        <f aca="false">IF(AND(A3645&lt;&gt;"",A3644=""),L3643+1,L3643)</f>
        <v>365</v>
      </c>
      <c r="M3644" s="80" t="n">
        <f aca="false">IF(OR(A3644="Insumo",A3644="Composição Auxiliar"),J3644,"")</f>
        <v>4.02</v>
      </c>
      <c r="N3644" s="81" t="str">
        <f aca="false">IF(E3644="Mão de Obra",J3644,"")</f>
        <v/>
      </c>
      <c r="O3644" s="81" t="n">
        <f aca="false">IF(N3644&lt;&gt;"","",M3644)</f>
        <v>4.02</v>
      </c>
      <c r="P3644" s="82" t="str">
        <f aca="false">IF(A3644="Composição",B3644,"")</f>
        <v/>
      </c>
      <c r="Q3644" s="81" t="str">
        <f aca="false">IF(P3644&lt;&gt;"",SUMIF(L3644:L3644,L3644,N3644:N3644),"")</f>
        <v/>
      </c>
      <c r="R3644" s="81" t="str">
        <f aca="false">IF(P3644&lt;&gt;"",SUMIF(L3644:L3644,L3644,O3644:O3644),"")</f>
        <v/>
      </c>
    </row>
    <row r="3645" customFormat="false" ht="14.25" hidden="false" customHeight="false" outlineLevel="0" collapsed="false">
      <c r="A3645" s="102"/>
      <c r="B3645" s="102"/>
      <c r="C3645" s="102"/>
      <c r="D3645" s="102"/>
      <c r="E3645" s="102"/>
      <c r="F3645" s="103"/>
      <c r="G3645" s="102"/>
      <c r="H3645" s="103"/>
      <c r="I3645" s="102"/>
      <c r="J3645" s="103"/>
      <c r="L3645" s="63" t="n">
        <f aca="false">IF(AND(A3646&lt;&gt;"",A3645=""),L3644+1,L3644)</f>
        <v>365</v>
      </c>
      <c r="M3645" s="80" t="str">
        <f aca="false">IF(OR(A3645="Insumo",A3645="Composição Auxiliar"),J3645,"")</f>
        <v/>
      </c>
      <c r="N3645" s="81" t="str">
        <f aca="false">IF(E3645="Mão de Obra",J3645,"")</f>
        <v/>
      </c>
      <c r="O3645" s="81" t="str">
        <f aca="false">IF(N3645&lt;&gt;"","",M3645)</f>
        <v/>
      </c>
      <c r="P3645" s="82" t="str">
        <f aca="false">IF(A3645="Composição",B3645,"")</f>
        <v/>
      </c>
      <c r="Q3645" s="81" t="str">
        <f aca="false">IF(P3645&lt;&gt;"",SUMIF(L3645:L3645,L3645,N3645:N3645),"")</f>
        <v/>
      </c>
      <c r="R3645" s="81" t="str">
        <f aca="false">IF(P3645&lt;&gt;"",SUMIF(L3645:L3645,L3645,O3645:O3645),"")</f>
        <v/>
      </c>
    </row>
    <row r="3646" customFormat="false" ht="15" hidden="false" customHeight="false" outlineLevel="0" collapsed="false">
      <c r="A3646" s="102"/>
      <c r="B3646" s="102"/>
      <c r="C3646" s="102"/>
      <c r="D3646" s="102"/>
      <c r="E3646" s="102"/>
      <c r="F3646" s="103"/>
      <c r="G3646" s="102"/>
      <c r="H3646" s="104"/>
      <c r="I3646" s="104"/>
      <c r="J3646" s="103"/>
      <c r="L3646" s="63" t="n">
        <f aca="false">IF(AND(A3647&lt;&gt;"",A3646=""),L3645+1,L3645)</f>
        <v>365</v>
      </c>
      <c r="M3646" s="80" t="str">
        <f aca="false">IF(OR(A3646="Insumo",A3646="Composição Auxiliar"),J3646,"")</f>
        <v/>
      </c>
      <c r="N3646" s="81" t="str">
        <f aca="false">IF(E3646="Mão de Obra",J3646,"")</f>
        <v/>
      </c>
      <c r="O3646" s="81" t="str">
        <f aca="false">IF(N3646&lt;&gt;"","",M3646)</f>
        <v/>
      </c>
      <c r="P3646" s="82" t="str">
        <f aca="false">IF(A3646="Composição",B3646,"")</f>
        <v/>
      </c>
      <c r="Q3646" s="81" t="str">
        <f aca="false">IF(P3646&lt;&gt;"",SUMIF(L3646:L3646,L3646,N3646:N3646),"")</f>
        <v/>
      </c>
      <c r="R3646" s="81" t="str">
        <f aca="false">IF(P3646&lt;&gt;"",SUMIF(L3646:L3646,L3646,O3646:O3646),"")</f>
        <v/>
      </c>
    </row>
    <row r="3647" customFormat="false" ht="15" hidden="false" customHeight="false" outlineLevel="0" collapsed="false">
      <c r="A3647" s="108"/>
      <c r="B3647" s="108"/>
      <c r="C3647" s="108"/>
      <c r="D3647" s="108"/>
      <c r="E3647" s="108"/>
      <c r="F3647" s="108"/>
      <c r="G3647" s="108"/>
      <c r="H3647" s="108"/>
      <c r="I3647" s="108"/>
      <c r="J3647" s="108"/>
      <c r="L3647" s="63" t="n">
        <f aca="false">IF(AND(A3648&lt;&gt;"",A3647=""),L3646+1,L3646)</f>
        <v>365</v>
      </c>
      <c r="M3647" s="80" t="str">
        <f aca="false">IF(OR(A3647="Insumo",A3647="Composição Auxiliar"),J3647,"")</f>
        <v/>
      </c>
      <c r="N3647" s="81" t="str">
        <f aca="false">IF(E3647="Mão de Obra",J3647,"")</f>
        <v/>
      </c>
      <c r="O3647" s="81" t="str">
        <f aca="false">IF(N3647&lt;&gt;"","",M3647)</f>
        <v/>
      </c>
      <c r="P3647" s="82" t="str">
        <f aca="false">IF(A3647="Composição",B3647,"")</f>
        <v/>
      </c>
      <c r="Q3647" s="81" t="str">
        <f aca="false">IF(P3647&lt;&gt;"",SUMIF(L3647:L3647,L3647,N3647:N3647),"")</f>
        <v/>
      </c>
      <c r="R3647" s="81" t="str">
        <f aca="false">IF(P3647&lt;&gt;"",SUMIF(L3647:L3647,L3647,O3647:O3647),"")</f>
        <v/>
      </c>
    </row>
    <row r="3648" customFormat="false" ht="15" hidden="false" customHeight="true" outlineLevel="0" collapsed="false">
      <c r="A3648" s="83"/>
      <c r="B3648" s="84" t="s">
        <v>655</v>
      </c>
      <c r="C3648" s="83" t="s">
        <v>656</v>
      </c>
      <c r="D3648" s="83" t="s">
        <v>657</v>
      </c>
      <c r="E3648" s="83" t="s">
        <v>658</v>
      </c>
      <c r="F3648" s="83"/>
      <c r="G3648" s="85" t="s">
        <v>659</v>
      </c>
      <c r="H3648" s="84" t="s">
        <v>660</v>
      </c>
      <c r="I3648" s="84" t="s">
        <v>661</v>
      </c>
      <c r="J3648" s="84" t="s">
        <v>662</v>
      </c>
      <c r="L3648" s="63" t="n">
        <f aca="false">IF(AND(A3649&lt;&gt;"",A3648=""),L3647+1,L3647)</f>
        <v>366</v>
      </c>
      <c r="M3648" s="80" t="str">
        <f aca="false">IF(OR(A3648="Insumo",A3648="Composição Auxiliar"),J3648,"")</f>
        <v/>
      </c>
      <c r="N3648" s="81" t="str">
        <f aca="false">IF(E3648="Mão de Obra",J3648,"")</f>
        <v/>
      </c>
      <c r="O3648" s="81" t="str">
        <f aca="false">IF(N3648&lt;&gt;"","",M3648)</f>
        <v/>
      </c>
      <c r="P3648" s="82" t="str">
        <f aca="false">IF(A3648="Composição",B3648,"")</f>
        <v/>
      </c>
      <c r="Q3648" s="81" t="str">
        <f aca="false">IF(P3648&lt;&gt;"",SUMIF(L3648:L3648,L3648,N3648:N3648),"")</f>
        <v/>
      </c>
      <c r="R3648" s="81" t="str">
        <f aca="false">IF(P3648&lt;&gt;"",SUMIF(L3648:L3648,L3648,O3648:O3648),"")</f>
        <v/>
      </c>
    </row>
    <row r="3649" customFormat="false" ht="51" hidden="false" customHeight="true" outlineLevel="0" collapsed="false">
      <c r="A3649" s="86" t="s">
        <v>663</v>
      </c>
      <c r="B3649" s="87" t="s">
        <v>1110</v>
      </c>
      <c r="C3649" s="86" t="s">
        <v>664</v>
      </c>
      <c r="D3649" s="86" t="s">
        <v>1111</v>
      </c>
      <c r="E3649" s="86" t="s">
        <v>1109</v>
      </c>
      <c r="F3649" s="86"/>
      <c r="G3649" s="88" t="s">
        <v>667</v>
      </c>
      <c r="H3649" s="89" t="n">
        <v>1</v>
      </c>
      <c r="I3649" s="90" t="n">
        <f aca="false">SUMIF(L:L,$L3649,M:M)</f>
        <v>52.87</v>
      </c>
      <c r="J3649" s="90" t="n">
        <f aca="false">TRUNC(H3649*I3649,2)</f>
        <v>52.87</v>
      </c>
      <c r="L3649" s="63" t="n">
        <f aca="false">IF(AND(A3650&lt;&gt;"",A3649=""),L3648+1,L3648)</f>
        <v>366</v>
      </c>
      <c r="M3649" s="80" t="str">
        <f aca="false">IF(OR(A3649="Insumo",A3649="Composição Auxiliar"),J3649,"")</f>
        <v/>
      </c>
      <c r="N3649" s="81" t="str">
        <f aca="false">IF(E3649="Mão de Obra",J3649,"")</f>
        <v/>
      </c>
      <c r="O3649" s="81" t="str">
        <f aca="false">IF(N3649&lt;&gt;"","",M3649)</f>
        <v/>
      </c>
      <c r="P3649" s="82" t="str">
        <f aca="false">IF(A3649="Composição",B3649,"")</f>
        <v> 87765 </v>
      </c>
      <c r="Q3649" s="81" t="n">
        <f aca="false">IF(P3649&lt;&gt;"",SUMIF(L3649:L3649,L3649,N3649:N3649),"")</f>
        <v>0</v>
      </c>
      <c r="R3649" s="81" t="n">
        <f aca="false">IF(P3649&lt;&gt;"",SUMIF(L3649:L3649,L3649,O3649:O3649),"")</f>
        <v>0</v>
      </c>
    </row>
    <row r="3650" customFormat="false" ht="25.5" hidden="false" customHeight="true" outlineLevel="0" collapsed="false">
      <c r="A3650" s="91" t="s">
        <v>668</v>
      </c>
      <c r="B3650" s="92" t="s">
        <v>677</v>
      </c>
      <c r="C3650" s="91" t="s">
        <v>664</v>
      </c>
      <c r="D3650" s="91" t="s">
        <v>678</v>
      </c>
      <c r="E3650" s="91" t="s">
        <v>671</v>
      </c>
      <c r="F3650" s="91"/>
      <c r="G3650" s="93" t="s">
        <v>672</v>
      </c>
      <c r="H3650" s="94" t="n">
        <v>0.308</v>
      </c>
      <c r="I3650" s="95" t="n">
        <f aca="false">SUMIFS(J:J,A:A,"Composição",B:B,$B3650)</f>
        <v>18.93</v>
      </c>
      <c r="J3650" s="95" t="n">
        <f aca="false">TRUNC(H3650*I3650,2)</f>
        <v>5.83</v>
      </c>
      <c r="L3650" s="63" t="n">
        <f aca="false">IF(AND(A3651&lt;&gt;"",A3650=""),L3649+1,L3649)</f>
        <v>366</v>
      </c>
      <c r="M3650" s="80" t="n">
        <f aca="false">IF(OR(A3650="Insumo",A3650="Composição Auxiliar"),J3650,"")</f>
        <v>5.83</v>
      </c>
      <c r="N3650" s="81" t="str">
        <f aca="false">IF(E3650="Mão de Obra",J3650,"")</f>
        <v/>
      </c>
      <c r="O3650" s="81" t="n">
        <f aca="false">IF(N3650&lt;&gt;"","",M3650)</f>
        <v>5.83</v>
      </c>
      <c r="P3650" s="82" t="str">
        <f aca="false">IF(A3650="Composição",B3650,"")</f>
        <v/>
      </c>
      <c r="Q3650" s="81" t="str">
        <f aca="false">IF(P3650&lt;&gt;"",SUMIF(L3650:L3650,L3650,N3650:N3650),"")</f>
        <v/>
      </c>
      <c r="R3650" s="81" t="str">
        <f aca="false">IF(P3650&lt;&gt;"",SUMIF(L3650:L3650,L3650,O3650:O3650),"")</f>
        <v/>
      </c>
    </row>
    <row r="3651" customFormat="false" ht="25.5" hidden="false" customHeight="true" outlineLevel="0" collapsed="false">
      <c r="A3651" s="91" t="s">
        <v>668</v>
      </c>
      <c r="B3651" s="92" t="s">
        <v>819</v>
      </c>
      <c r="C3651" s="91" t="s">
        <v>664</v>
      </c>
      <c r="D3651" s="91" t="s">
        <v>820</v>
      </c>
      <c r="E3651" s="91" t="s">
        <v>671</v>
      </c>
      <c r="F3651" s="91"/>
      <c r="G3651" s="93" t="s">
        <v>672</v>
      </c>
      <c r="H3651" s="94" t="n">
        <v>0.616</v>
      </c>
      <c r="I3651" s="95" t="n">
        <f aca="false">SUMIFS(J:J,A:A,"Composição",B:B,$B3651)</f>
        <v>23.68</v>
      </c>
      <c r="J3651" s="95" t="n">
        <f aca="false">TRUNC(H3651*I3651,2)</f>
        <v>14.58</v>
      </c>
      <c r="L3651" s="63" t="n">
        <f aca="false">IF(AND(A3652&lt;&gt;"",A3651=""),L3650+1,L3650)</f>
        <v>366</v>
      </c>
      <c r="M3651" s="80" t="n">
        <f aca="false">IF(OR(A3651="Insumo",A3651="Composição Auxiliar"),J3651,"")</f>
        <v>14.58</v>
      </c>
      <c r="N3651" s="81" t="str">
        <f aca="false">IF(E3651="Mão de Obra",J3651,"")</f>
        <v/>
      </c>
      <c r="O3651" s="81" t="n">
        <f aca="false">IF(N3651&lt;&gt;"","",M3651)</f>
        <v>14.58</v>
      </c>
      <c r="P3651" s="82" t="str">
        <f aca="false">IF(A3651="Composição",B3651,"")</f>
        <v/>
      </c>
      <c r="Q3651" s="81" t="str">
        <f aca="false">IF(P3651&lt;&gt;"",SUMIF(L3651:L3651,L3651,N3651:N3651),"")</f>
        <v/>
      </c>
      <c r="R3651" s="81" t="str">
        <f aca="false">IF(P3651&lt;&gt;"",SUMIF(L3651:L3651,L3651,O3651:O3651),"")</f>
        <v/>
      </c>
    </row>
    <row r="3652" customFormat="false" ht="38.25" hidden="false" customHeight="true" outlineLevel="0" collapsed="false">
      <c r="A3652" s="91" t="s">
        <v>668</v>
      </c>
      <c r="B3652" s="92" t="s">
        <v>1814</v>
      </c>
      <c r="C3652" s="91" t="s">
        <v>664</v>
      </c>
      <c r="D3652" s="91" t="s">
        <v>1815</v>
      </c>
      <c r="E3652" s="91" t="s">
        <v>671</v>
      </c>
      <c r="F3652" s="91"/>
      <c r="G3652" s="93" t="s">
        <v>676</v>
      </c>
      <c r="H3652" s="94" t="n">
        <v>0.053</v>
      </c>
      <c r="I3652" s="95" t="n">
        <f aca="false">SUMIFS(J:J,A:A,"Composição",B:B,$B3652)</f>
        <v>604.92</v>
      </c>
      <c r="J3652" s="95" t="n">
        <f aca="false">TRUNC(H3652*I3652,2)</f>
        <v>32.06</v>
      </c>
      <c r="L3652" s="63" t="n">
        <f aca="false">IF(AND(A3653&lt;&gt;"",A3652=""),L3651+1,L3651)</f>
        <v>366</v>
      </c>
      <c r="M3652" s="80" t="n">
        <f aca="false">IF(OR(A3652="Insumo",A3652="Composição Auxiliar"),J3652,"")</f>
        <v>32.06</v>
      </c>
      <c r="N3652" s="81" t="str">
        <f aca="false">IF(E3652="Mão de Obra",J3652,"")</f>
        <v/>
      </c>
      <c r="O3652" s="81" t="n">
        <f aca="false">IF(N3652&lt;&gt;"","",M3652)</f>
        <v>32.06</v>
      </c>
      <c r="P3652" s="82" t="str">
        <f aca="false">IF(A3652="Composição",B3652,"")</f>
        <v/>
      </c>
      <c r="Q3652" s="81" t="str">
        <f aca="false">IF(P3652&lt;&gt;"",SUMIF(L3652:L3652,L3652,N3652:N3652),"")</f>
        <v/>
      </c>
      <c r="R3652" s="81" t="str">
        <f aca="false">IF(P3652&lt;&gt;"",SUMIF(L3652:L3652,L3652,O3652:O3652),"")</f>
        <v/>
      </c>
    </row>
    <row r="3653" customFormat="false" ht="14.25" hidden="false" customHeight="false" outlineLevel="0" collapsed="false">
      <c r="A3653" s="96" t="s">
        <v>679</v>
      </c>
      <c r="B3653" s="97" t="s">
        <v>1017</v>
      </c>
      <c r="C3653" s="96" t="str">
        <f aca="false">VLOOKUP(B3653,INSUMOS!$A:$I,2,0)</f>
        <v>SINAPI</v>
      </c>
      <c r="D3653" s="96" t="str">
        <f aca="false">VLOOKUP(B3653,INSUMOS!$A:$I,3,0)</f>
        <v>CIMENTO PORTLAND COMPOSTO CP II-32</v>
      </c>
      <c r="E3653" s="98" t="str">
        <f aca="false">VLOOKUP(B3653,INSUMOS!$A:$I,4,0)</f>
        <v>Material</v>
      </c>
      <c r="F3653" s="98"/>
      <c r="G3653" s="99" t="str">
        <f aca="false">VLOOKUP(B3653,INSUMOS!$A:$I,5,0)</f>
        <v>KG</v>
      </c>
      <c r="H3653" s="100" t="n">
        <v>0.5</v>
      </c>
      <c r="I3653" s="101" t="n">
        <f aca="false">VLOOKUP(B3653,INSUMOS!$A:$I,8,0)</f>
        <v>0.81</v>
      </c>
      <c r="J3653" s="101" t="n">
        <f aca="false">TRUNC(H3653*I3653,2)</f>
        <v>0.4</v>
      </c>
      <c r="L3653" s="63" t="n">
        <f aca="false">IF(AND(A3654&lt;&gt;"",A3653=""),L3652+1,L3652)</f>
        <v>366</v>
      </c>
      <c r="M3653" s="80" t="n">
        <f aca="false">IF(OR(A3653="Insumo",A3653="Composição Auxiliar"),J3653,"")</f>
        <v>0.4</v>
      </c>
      <c r="N3653" s="81" t="str">
        <f aca="false">IF(E3653="Mão de Obra",J3653,"")</f>
        <v/>
      </c>
      <c r="O3653" s="81" t="n">
        <f aca="false">IF(N3653&lt;&gt;"","",M3653)</f>
        <v>0.4</v>
      </c>
      <c r="P3653" s="82" t="str">
        <f aca="false">IF(A3653="Composição",B3653,"")</f>
        <v/>
      </c>
      <c r="Q3653" s="81" t="str">
        <f aca="false">IF(P3653&lt;&gt;"",SUMIF(L3653:L3653,L3653,N3653:N3653),"")</f>
        <v/>
      </c>
      <c r="R3653" s="81" t="str">
        <f aca="false">IF(P3653&lt;&gt;"",SUMIF(L3653:L3653,L3653,O3653:O3653),"")</f>
        <v/>
      </c>
    </row>
    <row r="3654" customFormat="false" ht="14.25" hidden="false" customHeight="false" outlineLevel="0" collapsed="false">
      <c r="A3654" s="102"/>
      <c r="B3654" s="102"/>
      <c r="C3654" s="102"/>
      <c r="D3654" s="102"/>
      <c r="E3654" s="102"/>
      <c r="F3654" s="103"/>
      <c r="G3654" s="102"/>
      <c r="H3654" s="103"/>
      <c r="I3654" s="102"/>
      <c r="J3654" s="103"/>
      <c r="L3654" s="63" t="n">
        <f aca="false">IF(AND(A3655&lt;&gt;"",A3654=""),L3653+1,L3653)</f>
        <v>366</v>
      </c>
      <c r="M3654" s="80" t="str">
        <f aca="false">IF(OR(A3654="Insumo",A3654="Composição Auxiliar"),J3654,"")</f>
        <v/>
      </c>
      <c r="N3654" s="81" t="str">
        <f aca="false">IF(E3654="Mão de Obra",J3654,"")</f>
        <v/>
      </c>
      <c r="O3654" s="81" t="str">
        <f aca="false">IF(N3654&lt;&gt;"","",M3654)</f>
        <v/>
      </c>
      <c r="P3654" s="82" t="str">
        <f aca="false">IF(A3654="Composição",B3654,"")</f>
        <v/>
      </c>
      <c r="Q3654" s="81" t="str">
        <f aca="false">IF(P3654&lt;&gt;"",SUMIF(L3654:L3654,L3654,N3654:N3654),"")</f>
        <v/>
      </c>
      <c r="R3654" s="81" t="str">
        <f aca="false">IF(P3654&lt;&gt;"",SUMIF(L3654:L3654,L3654,O3654:O3654),"")</f>
        <v/>
      </c>
    </row>
    <row r="3655" customFormat="false" ht="15" hidden="false" customHeight="false" outlineLevel="0" collapsed="false">
      <c r="A3655" s="102"/>
      <c r="B3655" s="102"/>
      <c r="C3655" s="102"/>
      <c r="D3655" s="102"/>
      <c r="E3655" s="102"/>
      <c r="F3655" s="103"/>
      <c r="G3655" s="102"/>
      <c r="H3655" s="104"/>
      <c r="I3655" s="104"/>
      <c r="J3655" s="103"/>
      <c r="L3655" s="63" t="n">
        <f aca="false">IF(AND(A3656&lt;&gt;"",A3655=""),L3654+1,L3654)</f>
        <v>366</v>
      </c>
      <c r="M3655" s="80" t="str">
        <f aca="false">IF(OR(A3655="Insumo",A3655="Composição Auxiliar"),J3655,"")</f>
        <v/>
      </c>
      <c r="N3655" s="81" t="str">
        <f aca="false">IF(E3655="Mão de Obra",J3655,"")</f>
        <v/>
      </c>
      <c r="O3655" s="81" t="str">
        <f aca="false">IF(N3655&lt;&gt;"","",M3655)</f>
        <v/>
      </c>
      <c r="P3655" s="82" t="str">
        <f aca="false">IF(A3655="Composição",B3655,"")</f>
        <v/>
      </c>
      <c r="Q3655" s="81" t="str">
        <f aca="false">IF(P3655&lt;&gt;"",SUMIF(L3655:L3655,L3655,N3655:N3655),"")</f>
        <v/>
      </c>
      <c r="R3655" s="81" t="str">
        <f aca="false">IF(P3655&lt;&gt;"",SUMIF(L3655:L3655,L3655,O3655:O3655),"")</f>
        <v/>
      </c>
    </row>
    <row r="3656" customFormat="false" ht="15" hidden="false" customHeight="false" outlineLevel="0" collapsed="false">
      <c r="A3656" s="108"/>
      <c r="B3656" s="108"/>
      <c r="C3656" s="108"/>
      <c r="D3656" s="108"/>
      <c r="E3656" s="108"/>
      <c r="F3656" s="108"/>
      <c r="G3656" s="108"/>
      <c r="H3656" s="108"/>
      <c r="I3656" s="108"/>
      <c r="J3656" s="108"/>
      <c r="L3656" s="63" t="n">
        <f aca="false">IF(AND(A3657&lt;&gt;"",A3656=""),L3655+1,L3655)</f>
        <v>366</v>
      </c>
      <c r="M3656" s="80" t="str">
        <f aca="false">IF(OR(A3656="Insumo",A3656="Composição Auxiliar"),J3656,"")</f>
        <v/>
      </c>
      <c r="N3656" s="81" t="str">
        <f aca="false">IF(E3656="Mão de Obra",J3656,"")</f>
        <v/>
      </c>
      <c r="O3656" s="81" t="str">
        <f aca="false">IF(N3656&lt;&gt;"","",M3656)</f>
        <v/>
      </c>
      <c r="P3656" s="82" t="str">
        <f aca="false">IF(A3656="Composição",B3656,"")</f>
        <v/>
      </c>
      <c r="Q3656" s="81" t="str">
        <f aca="false">IF(P3656&lt;&gt;"",SUMIF(L3656:L3656,L3656,N3656:N3656),"")</f>
        <v/>
      </c>
      <c r="R3656" s="81" t="str">
        <f aca="false">IF(P3656&lt;&gt;"",SUMIF(L3656:L3656,L3656,O3656:O3656),"")</f>
        <v/>
      </c>
    </row>
    <row r="3657" customFormat="false" ht="15" hidden="false" customHeight="true" outlineLevel="0" collapsed="false">
      <c r="A3657" s="83"/>
      <c r="B3657" s="84" t="s">
        <v>655</v>
      </c>
      <c r="C3657" s="83" t="s">
        <v>656</v>
      </c>
      <c r="D3657" s="83" t="s">
        <v>657</v>
      </c>
      <c r="E3657" s="83" t="s">
        <v>658</v>
      </c>
      <c r="F3657" s="83"/>
      <c r="G3657" s="85" t="s">
        <v>659</v>
      </c>
      <c r="H3657" s="84" t="s">
        <v>660</v>
      </c>
      <c r="I3657" s="84" t="s">
        <v>661</v>
      </c>
      <c r="J3657" s="84" t="s">
        <v>662</v>
      </c>
      <c r="L3657" s="63" t="n">
        <f aca="false">IF(AND(A3658&lt;&gt;"",A3657=""),L3656+1,L3656)</f>
        <v>367</v>
      </c>
      <c r="M3657" s="80" t="str">
        <f aca="false">IF(OR(A3657="Insumo",A3657="Composição Auxiliar"),J3657,"")</f>
        <v/>
      </c>
      <c r="N3657" s="81" t="str">
        <f aca="false">IF(E3657="Mão de Obra",J3657,"")</f>
        <v/>
      </c>
      <c r="O3657" s="81" t="str">
        <f aca="false">IF(N3657&lt;&gt;"","",M3657)</f>
        <v/>
      </c>
      <c r="P3657" s="82" t="str">
        <f aca="false">IF(A3657="Composição",B3657,"")</f>
        <v/>
      </c>
      <c r="Q3657" s="81" t="str">
        <f aca="false">IF(P3657&lt;&gt;"",SUMIF(L3657:L3657,L3657,N3657:N3657),"")</f>
        <v/>
      </c>
      <c r="R3657" s="81" t="str">
        <f aca="false">IF(P3657&lt;&gt;"",SUMIF(L3657:L3657,L3657,O3657:O3657),"")</f>
        <v/>
      </c>
    </row>
    <row r="3658" customFormat="false" ht="51" hidden="false" customHeight="true" outlineLevel="0" collapsed="false">
      <c r="A3658" s="86" t="s">
        <v>663</v>
      </c>
      <c r="B3658" s="87" t="s">
        <v>1112</v>
      </c>
      <c r="C3658" s="86" t="s">
        <v>664</v>
      </c>
      <c r="D3658" s="86" t="s">
        <v>1113</v>
      </c>
      <c r="E3658" s="86" t="s">
        <v>1109</v>
      </c>
      <c r="F3658" s="86"/>
      <c r="G3658" s="88" t="s">
        <v>667</v>
      </c>
      <c r="H3658" s="89" t="n">
        <v>1</v>
      </c>
      <c r="I3658" s="90" t="n">
        <f aca="false">SUMIF(L:L,$L3658,M:M)</f>
        <v>49.07</v>
      </c>
      <c r="J3658" s="90" t="n">
        <f aca="false">TRUNC(H3658*I3658,2)</f>
        <v>49.07</v>
      </c>
      <c r="L3658" s="63" t="n">
        <f aca="false">IF(AND(A3659&lt;&gt;"",A3658=""),L3657+1,L3657)</f>
        <v>367</v>
      </c>
      <c r="M3658" s="80" t="str">
        <f aca="false">IF(OR(A3658="Insumo",A3658="Composição Auxiliar"),J3658,"")</f>
        <v/>
      </c>
      <c r="N3658" s="81" t="str">
        <f aca="false">IF(E3658="Mão de Obra",J3658,"")</f>
        <v/>
      </c>
      <c r="O3658" s="81" t="str">
        <f aca="false">IF(N3658&lt;&gt;"","",M3658)</f>
        <v/>
      </c>
      <c r="P3658" s="82" t="str">
        <f aca="false">IF(A3658="Composição",B3658,"")</f>
        <v> 87745 </v>
      </c>
      <c r="Q3658" s="81" t="n">
        <f aca="false">IF(P3658&lt;&gt;"",SUMIF(L3658:L3658,L3658,N3658:N3658),"")</f>
        <v>0</v>
      </c>
      <c r="R3658" s="81" t="n">
        <f aca="false">IF(P3658&lt;&gt;"",SUMIF(L3658:L3658,L3658,O3658:O3658),"")</f>
        <v>0</v>
      </c>
    </row>
    <row r="3659" customFormat="false" ht="38.25" hidden="false" customHeight="true" outlineLevel="0" collapsed="false">
      <c r="A3659" s="91" t="s">
        <v>668</v>
      </c>
      <c r="B3659" s="92" t="s">
        <v>1814</v>
      </c>
      <c r="C3659" s="91" t="s">
        <v>664</v>
      </c>
      <c r="D3659" s="91" t="s">
        <v>1815</v>
      </c>
      <c r="E3659" s="91" t="s">
        <v>671</v>
      </c>
      <c r="F3659" s="91"/>
      <c r="G3659" s="93" t="s">
        <v>676</v>
      </c>
      <c r="H3659" s="94" t="n">
        <v>0.0431</v>
      </c>
      <c r="I3659" s="95" t="n">
        <f aca="false">SUMIFS(J:J,A:A,"Composição",B:B,$B3659)</f>
        <v>604.92</v>
      </c>
      <c r="J3659" s="95" t="n">
        <f aca="false">TRUNC(H3659*I3659,2)</f>
        <v>26.07</v>
      </c>
      <c r="L3659" s="63" t="n">
        <f aca="false">IF(AND(A3660&lt;&gt;"",A3659=""),L3658+1,L3658)</f>
        <v>367</v>
      </c>
      <c r="M3659" s="80" t="n">
        <f aca="false">IF(OR(A3659="Insumo",A3659="Composição Auxiliar"),J3659,"")</f>
        <v>26.07</v>
      </c>
      <c r="N3659" s="81" t="str">
        <f aca="false">IF(E3659="Mão de Obra",J3659,"")</f>
        <v/>
      </c>
      <c r="O3659" s="81" t="n">
        <f aca="false">IF(N3659&lt;&gt;"","",M3659)</f>
        <v>26.07</v>
      </c>
      <c r="P3659" s="82" t="str">
        <f aca="false">IF(A3659="Composição",B3659,"")</f>
        <v/>
      </c>
      <c r="Q3659" s="81" t="str">
        <f aca="false">IF(P3659&lt;&gt;"",SUMIF(L3659:L3659,L3659,N3659:N3659),"")</f>
        <v/>
      </c>
      <c r="R3659" s="81" t="str">
        <f aca="false">IF(P3659&lt;&gt;"",SUMIF(L3659:L3659,L3659,O3659:O3659),"")</f>
        <v/>
      </c>
    </row>
    <row r="3660" customFormat="false" ht="25.5" hidden="false" customHeight="true" outlineLevel="0" collapsed="false">
      <c r="A3660" s="91" t="s">
        <v>668</v>
      </c>
      <c r="B3660" s="92" t="s">
        <v>677</v>
      </c>
      <c r="C3660" s="91" t="s">
        <v>664</v>
      </c>
      <c r="D3660" s="91" t="s">
        <v>678</v>
      </c>
      <c r="E3660" s="91" t="s">
        <v>671</v>
      </c>
      <c r="F3660" s="91"/>
      <c r="G3660" s="93" t="s">
        <v>672</v>
      </c>
      <c r="H3660" s="94" t="n">
        <v>0.28</v>
      </c>
      <c r="I3660" s="95" t="n">
        <f aca="false">SUMIFS(J:J,A:A,"Composição",B:B,$B3660)</f>
        <v>18.93</v>
      </c>
      <c r="J3660" s="95" t="n">
        <f aca="false">TRUNC(H3660*I3660,2)</f>
        <v>5.3</v>
      </c>
      <c r="L3660" s="63" t="n">
        <f aca="false">IF(AND(A3661&lt;&gt;"",A3660=""),L3659+1,L3659)</f>
        <v>367</v>
      </c>
      <c r="M3660" s="80" t="n">
        <f aca="false">IF(OR(A3660="Insumo",A3660="Composição Auxiliar"),J3660,"")</f>
        <v>5.3</v>
      </c>
      <c r="N3660" s="81" t="str">
        <f aca="false">IF(E3660="Mão de Obra",J3660,"")</f>
        <v/>
      </c>
      <c r="O3660" s="81" t="n">
        <f aca="false">IF(N3660&lt;&gt;"","",M3660)</f>
        <v>5.3</v>
      </c>
      <c r="P3660" s="82" t="str">
        <f aca="false">IF(A3660="Composição",B3660,"")</f>
        <v/>
      </c>
      <c r="Q3660" s="81" t="str">
        <f aca="false">IF(P3660&lt;&gt;"",SUMIF(L3660:L3660,L3660,N3660:N3660),"")</f>
        <v/>
      </c>
      <c r="R3660" s="81" t="str">
        <f aca="false">IF(P3660&lt;&gt;"",SUMIF(L3660:L3660,L3660,O3660:O3660),"")</f>
        <v/>
      </c>
    </row>
    <row r="3661" customFormat="false" ht="25.5" hidden="false" customHeight="true" outlineLevel="0" collapsed="false">
      <c r="A3661" s="91" t="s">
        <v>668</v>
      </c>
      <c r="B3661" s="92" t="s">
        <v>819</v>
      </c>
      <c r="C3661" s="91" t="s">
        <v>664</v>
      </c>
      <c r="D3661" s="91" t="s">
        <v>820</v>
      </c>
      <c r="E3661" s="91" t="s">
        <v>671</v>
      </c>
      <c r="F3661" s="91"/>
      <c r="G3661" s="93" t="s">
        <v>672</v>
      </c>
      <c r="H3661" s="94" t="n">
        <v>0.561</v>
      </c>
      <c r="I3661" s="95" t="n">
        <f aca="false">SUMIFS(J:J,A:A,"Composição",B:B,$B3661)</f>
        <v>23.68</v>
      </c>
      <c r="J3661" s="95" t="n">
        <f aca="false">TRUNC(H3661*I3661,2)</f>
        <v>13.28</v>
      </c>
      <c r="L3661" s="63" t="n">
        <f aca="false">IF(AND(A3662&lt;&gt;"",A3661=""),L3660+1,L3660)</f>
        <v>367</v>
      </c>
      <c r="M3661" s="80" t="n">
        <f aca="false">IF(OR(A3661="Insumo",A3661="Composição Auxiliar"),J3661,"")</f>
        <v>13.28</v>
      </c>
      <c r="N3661" s="81" t="str">
        <f aca="false">IF(E3661="Mão de Obra",J3661,"")</f>
        <v/>
      </c>
      <c r="O3661" s="81" t="n">
        <f aca="false">IF(N3661&lt;&gt;"","",M3661)</f>
        <v>13.28</v>
      </c>
      <c r="P3661" s="82" t="str">
        <f aca="false">IF(A3661="Composição",B3661,"")</f>
        <v/>
      </c>
      <c r="Q3661" s="81" t="str">
        <f aca="false">IF(P3661&lt;&gt;"",SUMIF(L3661:L3661,L3661,N3661:N3661),"")</f>
        <v/>
      </c>
      <c r="R3661" s="81" t="str">
        <f aca="false">IF(P3661&lt;&gt;"",SUMIF(L3661:L3661,L3661,O3661:O3661),"")</f>
        <v/>
      </c>
    </row>
    <row r="3662" customFormat="false" ht="25.5" hidden="false" customHeight="false" outlineLevel="0" collapsed="false">
      <c r="A3662" s="96" t="s">
        <v>679</v>
      </c>
      <c r="B3662" s="97" t="s">
        <v>1986</v>
      </c>
      <c r="C3662" s="96" t="str">
        <f aca="false">VLOOKUP(B3662,INSUMOS!$A:$I,2,0)</f>
        <v>SINAPI</v>
      </c>
      <c r="D3662" s="96" t="str">
        <f aca="false">VLOOKUP(B3662,INSUMOS!$A:$I,3,0)</f>
        <v>ADITIVO ADESIVO LIQUIDO PARA ARGAMASSAS DE REVESTIMENTOS CIMENTICIOS</v>
      </c>
      <c r="E3662" s="98" t="str">
        <f aca="false">VLOOKUP(B3662,INSUMOS!$A:$I,4,0)</f>
        <v>Material</v>
      </c>
      <c r="F3662" s="98"/>
      <c r="G3662" s="99" t="str">
        <f aca="false">VLOOKUP(B3662,INSUMOS!$A:$I,5,0)</f>
        <v>L</v>
      </c>
      <c r="H3662" s="100" t="n">
        <v>0.21</v>
      </c>
      <c r="I3662" s="101" t="n">
        <f aca="false">VLOOKUP(B3662,INSUMOS!$A:$I,8,0)</f>
        <v>19.16</v>
      </c>
      <c r="J3662" s="101" t="n">
        <f aca="false">TRUNC(H3662*I3662,2)</f>
        <v>4.02</v>
      </c>
      <c r="L3662" s="63" t="n">
        <f aca="false">IF(AND(A3663&lt;&gt;"",A3662=""),L3661+1,L3661)</f>
        <v>367</v>
      </c>
      <c r="M3662" s="80" t="n">
        <f aca="false">IF(OR(A3662="Insumo",A3662="Composição Auxiliar"),J3662,"")</f>
        <v>4.02</v>
      </c>
      <c r="N3662" s="81" t="str">
        <f aca="false">IF(E3662="Mão de Obra",J3662,"")</f>
        <v/>
      </c>
      <c r="O3662" s="81" t="n">
        <f aca="false">IF(N3662&lt;&gt;"","",M3662)</f>
        <v>4.02</v>
      </c>
      <c r="P3662" s="82" t="str">
        <f aca="false">IF(A3662="Composição",B3662,"")</f>
        <v/>
      </c>
      <c r="Q3662" s="81" t="str">
        <f aca="false">IF(P3662&lt;&gt;"",SUMIF(L3662:L3662,L3662,N3662:N3662),"")</f>
        <v/>
      </c>
      <c r="R3662" s="81" t="str">
        <f aca="false">IF(P3662&lt;&gt;"",SUMIF(L3662:L3662,L3662,O3662:O3662),"")</f>
        <v/>
      </c>
    </row>
    <row r="3663" customFormat="false" ht="14.25" hidden="false" customHeight="false" outlineLevel="0" collapsed="false">
      <c r="A3663" s="96" t="s">
        <v>679</v>
      </c>
      <c r="B3663" s="97" t="s">
        <v>1017</v>
      </c>
      <c r="C3663" s="96" t="str">
        <f aca="false">VLOOKUP(B3663,INSUMOS!$A:$I,2,0)</f>
        <v>SINAPI</v>
      </c>
      <c r="D3663" s="96" t="str">
        <f aca="false">VLOOKUP(B3663,INSUMOS!$A:$I,3,0)</f>
        <v>CIMENTO PORTLAND COMPOSTO CP II-32</v>
      </c>
      <c r="E3663" s="98" t="str">
        <f aca="false">VLOOKUP(B3663,INSUMOS!$A:$I,4,0)</f>
        <v>Material</v>
      </c>
      <c r="F3663" s="98"/>
      <c r="G3663" s="99" t="str">
        <f aca="false">VLOOKUP(B3663,INSUMOS!$A:$I,5,0)</f>
        <v>KG</v>
      </c>
      <c r="H3663" s="100" t="n">
        <v>0.5</v>
      </c>
      <c r="I3663" s="101" t="n">
        <f aca="false">VLOOKUP(B3663,INSUMOS!$A:$I,8,0)</f>
        <v>0.81</v>
      </c>
      <c r="J3663" s="101" t="n">
        <f aca="false">TRUNC(H3663*I3663,2)</f>
        <v>0.4</v>
      </c>
      <c r="L3663" s="63" t="n">
        <f aca="false">IF(AND(A3664&lt;&gt;"",A3663=""),L3662+1,L3662)</f>
        <v>367</v>
      </c>
      <c r="M3663" s="80" t="n">
        <f aca="false">IF(OR(A3663="Insumo",A3663="Composição Auxiliar"),J3663,"")</f>
        <v>0.4</v>
      </c>
      <c r="N3663" s="81" t="str">
        <f aca="false">IF(E3663="Mão de Obra",J3663,"")</f>
        <v/>
      </c>
      <c r="O3663" s="81" t="n">
        <f aca="false">IF(N3663&lt;&gt;"","",M3663)</f>
        <v>0.4</v>
      </c>
      <c r="P3663" s="82" t="str">
        <f aca="false">IF(A3663="Composição",B3663,"")</f>
        <v/>
      </c>
      <c r="Q3663" s="81" t="str">
        <f aca="false">IF(P3663&lt;&gt;"",SUMIF(L3663:L3663,L3663,N3663:N3663),"")</f>
        <v/>
      </c>
      <c r="R3663" s="81" t="str">
        <f aca="false">IF(P3663&lt;&gt;"",SUMIF(L3663:L3663,L3663,O3663:O3663),"")</f>
        <v/>
      </c>
    </row>
    <row r="3664" customFormat="false" ht="14.25" hidden="false" customHeight="false" outlineLevel="0" collapsed="false">
      <c r="A3664" s="102"/>
      <c r="B3664" s="102"/>
      <c r="C3664" s="102"/>
      <c r="D3664" s="102"/>
      <c r="E3664" s="102"/>
      <c r="F3664" s="103"/>
      <c r="G3664" s="102"/>
      <c r="H3664" s="103"/>
      <c r="I3664" s="102"/>
      <c r="J3664" s="103"/>
      <c r="L3664" s="63" t="n">
        <f aca="false">IF(AND(A3665&lt;&gt;"",A3664=""),L3663+1,L3663)</f>
        <v>367</v>
      </c>
      <c r="M3664" s="80" t="str">
        <f aca="false">IF(OR(A3664="Insumo",A3664="Composição Auxiliar"),J3664,"")</f>
        <v/>
      </c>
      <c r="N3664" s="81" t="str">
        <f aca="false">IF(E3664="Mão de Obra",J3664,"")</f>
        <v/>
      </c>
      <c r="O3664" s="81" t="str">
        <f aca="false">IF(N3664&lt;&gt;"","",M3664)</f>
        <v/>
      </c>
      <c r="P3664" s="82" t="str">
        <f aca="false">IF(A3664="Composição",B3664,"")</f>
        <v/>
      </c>
      <c r="Q3664" s="81" t="str">
        <f aca="false">IF(P3664&lt;&gt;"",SUMIF(L3664:L3664,L3664,N3664:N3664),"")</f>
        <v/>
      </c>
      <c r="R3664" s="81" t="str">
        <f aca="false">IF(P3664&lt;&gt;"",SUMIF(L3664:L3664,L3664,O3664:O3664),"")</f>
        <v/>
      </c>
    </row>
    <row r="3665" customFormat="false" ht="15" hidden="false" customHeight="false" outlineLevel="0" collapsed="false">
      <c r="A3665" s="102"/>
      <c r="B3665" s="102"/>
      <c r="C3665" s="102"/>
      <c r="D3665" s="102"/>
      <c r="E3665" s="102"/>
      <c r="F3665" s="103"/>
      <c r="G3665" s="102"/>
      <c r="H3665" s="104"/>
      <c r="I3665" s="104"/>
      <c r="J3665" s="103"/>
      <c r="L3665" s="63" t="n">
        <f aca="false">IF(AND(A3666&lt;&gt;"",A3665=""),L3664+1,L3664)</f>
        <v>367</v>
      </c>
      <c r="M3665" s="80" t="str">
        <f aca="false">IF(OR(A3665="Insumo",A3665="Composição Auxiliar"),J3665,"")</f>
        <v/>
      </c>
      <c r="N3665" s="81" t="str">
        <f aca="false">IF(E3665="Mão de Obra",J3665,"")</f>
        <v/>
      </c>
      <c r="O3665" s="81" t="str">
        <f aca="false">IF(N3665&lt;&gt;"","",M3665)</f>
        <v/>
      </c>
      <c r="P3665" s="82" t="str">
        <f aca="false">IF(A3665="Composição",B3665,"")</f>
        <v/>
      </c>
      <c r="Q3665" s="81" t="str">
        <f aca="false">IF(P3665&lt;&gt;"",SUMIF(L3665:L3665,L3665,N3665:N3665),"")</f>
        <v/>
      </c>
      <c r="R3665" s="81" t="str">
        <f aca="false">IF(P3665&lt;&gt;"",SUMIF(L3665:L3665,L3665,O3665:O3665),"")</f>
        <v/>
      </c>
    </row>
    <row r="3666" customFormat="false" ht="15" hidden="false" customHeight="false" outlineLevel="0" collapsed="false">
      <c r="A3666" s="108"/>
      <c r="B3666" s="108"/>
      <c r="C3666" s="108"/>
      <c r="D3666" s="108"/>
      <c r="E3666" s="108"/>
      <c r="F3666" s="108"/>
      <c r="G3666" s="108"/>
      <c r="H3666" s="108"/>
      <c r="I3666" s="108"/>
      <c r="J3666" s="108"/>
      <c r="L3666" s="63" t="n">
        <f aca="false">IF(AND(A3667&lt;&gt;"",A3666=""),L3665+1,L3665)</f>
        <v>367</v>
      </c>
      <c r="M3666" s="80" t="str">
        <f aca="false">IF(OR(A3666="Insumo",A3666="Composição Auxiliar"),J3666,"")</f>
        <v/>
      </c>
      <c r="N3666" s="81" t="str">
        <f aca="false">IF(E3666="Mão de Obra",J3666,"")</f>
        <v/>
      </c>
      <c r="O3666" s="81" t="str">
        <f aca="false">IF(N3666&lt;&gt;"","",M3666)</f>
        <v/>
      </c>
      <c r="P3666" s="82" t="str">
        <f aca="false">IF(A3666="Composição",B3666,"")</f>
        <v/>
      </c>
      <c r="Q3666" s="81" t="str">
        <f aca="false">IF(P3666&lt;&gt;"",SUMIF(L3666:L3666,L3666,N3666:N3666),"")</f>
        <v/>
      </c>
      <c r="R3666" s="81" t="str">
        <f aca="false">IF(P3666&lt;&gt;"",SUMIF(L3666:L3666,L3666,O3666:O3666),"")</f>
        <v/>
      </c>
    </row>
    <row r="3667" customFormat="false" ht="15" hidden="false" customHeight="true" outlineLevel="0" collapsed="false">
      <c r="A3667" s="83"/>
      <c r="B3667" s="84" t="s">
        <v>655</v>
      </c>
      <c r="C3667" s="83" t="s">
        <v>656</v>
      </c>
      <c r="D3667" s="83" t="s">
        <v>657</v>
      </c>
      <c r="E3667" s="83" t="s">
        <v>658</v>
      </c>
      <c r="F3667" s="83"/>
      <c r="G3667" s="85" t="s">
        <v>659</v>
      </c>
      <c r="H3667" s="84" t="s">
        <v>660</v>
      </c>
      <c r="I3667" s="84" t="s">
        <v>661</v>
      </c>
      <c r="J3667" s="84" t="s">
        <v>662</v>
      </c>
      <c r="L3667" s="63" t="n">
        <f aca="false">IF(AND(A3668&lt;&gt;"",A3667=""),L3666+1,L3666)</f>
        <v>368</v>
      </c>
      <c r="M3667" s="80" t="str">
        <f aca="false">IF(OR(A3667="Insumo",A3667="Composição Auxiliar"),J3667,"")</f>
        <v/>
      </c>
      <c r="N3667" s="81" t="str">
        <f aca="false">IF(E3667="Mão de Obra",J3667,"")</f>
        <v/>
      </c>
      <c r="O3667" s="81" t="str">
        <f aca="false">IF(N3667&lt;&gt;"","",M3667)</f>
        <v/>
      </c>
      <c r="P3667" s="82" t="str">
        <f aca="false">IF(A3667="Composição",B3667,"")</f>
        <v/>
      </c>
      <c r="Q3667" s="81" t="str">
        <f aca="false">IF(P3667&lt;&gt;"",SUMIF(L3667:L3667,L3667,N3667:N3667),"")</f>
        <v/>
      </c>
      <c r="R3667" s="81" t="str">
        <f aca="false">IF(P3667&lt;&gt;"",SUMIF(L3667:L3667,L3667,O3667:O3667),"")</f>
        <v/>
      </c>
    </row>
    <row r="3668" customFormat="false" ht="51" hidden="false" customHeight="true" outlineLevel="0" collapsed="false">
      <c r="A3668" s="86" t="s">
        <v>663</v>
      </c>
      <c r="B3668" s="87" t="s">
        <v>1114</v>
      </c>
      <c r="C3668" s="86" t="s">
        <v>664</v>
      </c>
      <c r="D3668" s="86" t="s">
        <v>1115</v>
      </c>
      <c r="E3668" s="86" t="s">
        <v>1109</v>
      </c>
      <c r="F3668" s="86"/>
      <c r="G3668" s="88" t="s">
        <v>667</v>
      </c>
      <c r="H3668" s="89" t="n">
        <v>1</v>
      </c>
      <c r="I3668" s="90" t="n">
        <f aca="false">SUMIF(L:L,$L3668,M:M)</f>
        <v>45.46</v>
      </c>
      <c r="J3668" s="90" t="n">
        <f aca="false">TRUNC(H3668*I3668,2)</f>
        <v>45.46</v>
      </c>
      <c r="L3668" s="63" t="n">
        <f aca="false">IF(AND(A3669&lt;&gt;"",A3668=""),L3667+1,L3667)</f>
        <v>368</v>
      </c>
      <c r="M3668" s="80" t="str">
        <f aca="false">IF(OR(A3668="Insumo",A3668="Composição Auxiliar"),J3668,"")</f>
        <v/>
      </c>
      <c r="N3668" s="81" t="str">
        <f aca="false">IF(E3668="Mão de Obra",J3668,"")</f>
        <v/>
      </c>
      <c r="O3668" s="81" t="str">
        <f aca="false">IF(N3668&lt;&gt;"","",M3668)</f>
        <v/>
      </c>
      <c r="P3668" s="82" t="str">
        <f aca="false">IF(A3668="Composição",B3668,"")</f>
        <v> 87640 </v>
      </c>
      <c r="Q3668" s="81" t="n">
        <f aca="false">IF(P3668&lt;&gt;"",SUMIF(L3668:L3668,L3668,N3668:N3668),"")</f>
        <v>0</v>
      </c>
      <c r="R3668" s="81" t="n">
        <f aca="false">IF(P3668&lt;&gt;"",SUMIF(L3668:L3668,L3668,O3668:O3668),"")</f>
        <v>0</v>
      </c>
    </row>
    <row r="3669" customFormat="false" ht="25.5" hidden="false" customHeight="true" outlineLevel="0" collapsed="false">
      <c r="A3669" s="91" t="s">
        <v>668</v>
      </c>
      <c r="B3669" s="92" t="s">
        <v>677</v>
      </c>
      <c r="C3669" s="91" t="s">
        <v>664</v>
      </c>
      <c r="D3669" s="91" t="s">
        <v>678</v>
      </c>
      <c r="E3669" s="91" t="s">
        <v>671</v>
      </c>
      <c r="F3669" s="91"/>
      <c r="G3669" s="93" t="s">
        <v>672</v>
      </c>
      <c r="H3669" s="94" t="n">
        <v>0.136</v>
      </c>
      <c r="I3669" s="95" t="n">
        <f aca="false">SUMIFS(J:J,A:A,"Composição",B:B,$B3669)</f>
        <v>18.93</v>
      </c>
      <c r="J3669" s="95" t="n">
        <f aca="false">TRUNC(H3669*I3669,2)</f>
        <v>2.57</v>
      </c>
      <c r="L3669" s="63" t="n">
        <f aca="false">IF(AND(A3670&lt;&gt;"",A3669=""),L3668+1,L3668)</f>
        <v>368</v>
      </c>
      <c r="M3669" s="80" t="n">
        <f aca="false">IF(OR(A3669="Insumo",A3669="Composição Auxiliar"),J3669,"")</f>
        <v>2.57</v>
      </c>
      <c r="N3669" s="81" t="str">
        <f aca="false">IF(E3669="Mão de Obra",J3669,"")</f>
        <v/>
      </c>
      <c r="O3669" s="81" t="n">
        <f aca="false">IF(N3669&lt;&gt;"","",M3669)</f>
        <v>2.57</v>
      </c>
      <c r="P3669" s="82" t="str">
        <f aca="false">IF(A3669="Composição",B3669,"")</f>
        <v/>
      </c>
      <c r="Q3669" s="81" t="str">
        <f aca="false">IF(P3669&lt;&gt;"",SUMIF(L3669:L3669,L3669,N3669:N3669),"")</f>
        <v/>
      </c>
      <c r="R3669" s="81" t="str">
        <f aca="false">IF(P3669&lt;&gt;"",SUMIF(L3669:L3669,L3669,O3669:O3669),"")</f>
        <v/>
      </c>
    </row>
    <row r="3670" customFormat="false" ht="25.5" hidden="false" customHeight="true" outlineLevel="0" collapsed="false">
      <c r="A3670" s="91" t="s">
        <v>668</v>
      </c>
      <c r="B3670" s="92" t="s">
        <v>819</v>
      </c>
      <c r="C3670" s="91" t="s">
        <v>664</v>
      </c>
      <c r="D3670" s="91" t="s">
        <v>820</v>
      </c>
      <c r="E3670" s="91" t="s">
        <v>671</v>
      </c>
      <c r="F3670" s="91"/>
      <c r="G3670" s="93" t="s">
        <v>672</v>
      </c>
      <c r="H3670" s="94" t="n">
        <v>0.271</v>
      </c>
      <c r="I3670" s="95" t="n">
        <f aca="false">SUMIFS(J:J,A:A,"Composição",B:B,$B3670)</f>
        <v>23.68</v>
      </c>
      <c r="J3670" s="95" t="n">
        <f aca="false">TRUNC(H3670*I3670,2)</f>
        <v>6.41</v>
      </c>
      <c r="L3670" s="63" t="n">
        <f aca="false">IF(AND(A3671&lt;&gt;"",A3670=""),L3669+1,L3669)</f>
        <v>368</v>
      </c>
      <c r="M3670" s="80" t="n">
        <f aca="false">IF(OR(A3670="Insumo",A3670="Composição Auxiliar"),J3670,"")</f>
        <v>6.41</v>
      </c>
      <c r="N3670" s="81" t="str">
        <f aca="false">IF(E3670="Mão de Obra",J3670,"")</f>
        <v/>
      </c>
      <c r="O3670" s="81" t="n">
        <f aca="false">IF(N3670&lt;&gt;"","",M3670)</f>
        <v>6.41</v>
      </c>
      <c r="P3670" s="82" t="str">
        <f aca="false">IF(A3670="Composição",B3670,"")</f>
        <v/>
      </c>
      <c r="Q3670" s="81" t="str">
        <f aca="false">IF(P3670&lt;&gt;"",SUMIF(L3670:L3670,L3670,N3670:N3670),"")</f>
        <v/>
      </c>
      <c r="R3670" s="81" t="str">
        <f aca="false">IF(P3670&lt;&gt;"",SUMIF(L3670:L3670,L3670,O3670:O3670),"")</f>
        <v/>
      </c>
    </row>
    <row r="3671" customFormat="false" ht="38.25" hidden="false" customHeight="true" outlineLevel="0" collapsed="false">
      <c r="A3671" s="91" t="s">
        <v>668</v>
      </c>
      <c r="B3671" s="92" t="s">
        <v>1814</v>
      </c>
      <c r="C3671" s="91" t="s">
        <v>664</v>
      </c>
      <c r="D3671" s="91" t="s">
        <v>1815</v>
      </c>
      <c r="E3671" s="91" t="s">
        <v>671</v>
      </c>
      <c r="F3671" s="91"/>
      <c r="G3671" s="93" t="s">
        <v>676</v>
      </c>
      <c r="H3671" s="94" t="n">
        <v>0.053</v>
      </c>
      <c r="I3671" s="95" t="n">
        <f aca="false">SUMIFS(J:J,A:A,"Composição",B:B,$B3671)</f>
        <v>604.92</v>
      </c>
      <c r="J3671" s="95" t="n">
        <f aca="false">TRUNC(H3671*I3671,2)</f>
        <v>32.06</v>
      </c>
      <c r="L3671" s="63" t="n">
        <f aca="false">IF(AND(A3672&lt;&gt;"",A3671=""),L3670+1,L3670)</f>
        <v>368</v>
      </c>
      <c r="M3671" s="80" t="n">
        <f aca="false">IF(OR(A3671="Insumo",A3671="Composição Auxiliar"),J3671,"")</f>
        <v>32.06</v>
      </c>
      <c r="N3671" s="81" t="str">
        <f aca="false">IF(E3671="Mão de Obra",J3671,"")</f>
        <v/>
      </c>
      <c r="O3671" s="81" t="n">
        <f aca="false">IF(N3671&lt;&gt;"","",M3671)</f>
        <v>32.06</v>
      </c>
      <c r="P3671" s="82" t="str">
        <f aca="false">IF(A3671="Composição",B3671,"")</f>
        <v/>
      </c>
      <c r="Q3671" s="81" t="str">
        <f aca="false">IF(P3671&lt;&gt;"",SUMIF(L3671:L3671,L3671,N3671:N3671),"")</f>
        <v/>
      </c>
      <c r="R3671" s="81" t="str">
        <f aca="false">IF(P3671&lt;&gt;"",SUMIF(L3671:L3671,L3671,O3671:O3671),"")</f>
        <v/>
      </c>
    </row>
    <row r="3672" customFormat="false" ht="25.5" hidden="false" customHeight="false" outlineLevel="0" collapsed="false">
      <c r="A3672" s="96" t="s">
        <v>679</v>
      </c>
      <c r="B3672" s="97" t="s">
        <v>1986</v>
      </c>
      <c r="C3672" s="96" t="str">
        <f aca="false">VLOOKUP(B3672,INSUMOS!$A:$I,2,0)</f>
        <v>SINAPI</v>
      </c>
      <c r="D3672" s="96" t="str">
        <f aca="false">VLOOKUP(B3672,INSUMOS!$A:$I,3,0)</f>
        <v>ADITIVO ADESIVO LIQUIDO PARA ARGAMASSAS DE REVESTIMENTOS CIMENTICIOS</v>
      </c>
      <c r="E3672" s="98" t="str">
        <f aca="false">VLOOKUP(B3672,INSUMOS!$A:$I,4,0)</f>
        <v>Material</v>
      </c>
      <c r="F3672" s="98"/>
      <c r="G3672" s="99" t="str">
        <f aca="false">VLOOKUP(B3672,INSUMOS!$A:$I,5,0)</f>
        <v>L</v>
      </c>
      <c r="H3672" s="100" t="n">
        <v>0.21</v>
      </c>
      <c r="I3672" s="101" t="n">
        <f aca="false">VLOOKUP(B3672,INSUMOS!$A:$I,8,0)</f>
        <v>19.16</v>
      </c>
      <c r="J3672" s="101" t="n">
        <f aca="false">TRUNC(H3672*I3672,2)</f>
        <v>4.02</v>
      </c>
      <c r="L3672" s="63" t="n">
        <f aca="false">IF(AND(A3673&lt;&gt;"",A3672=""),L3671+1,L3671)</f>
        <v>368</v>
      </c>
      <c r="M3672" s="80" t="n">
        <f aca="false">IF(OR(A3672="Insumo",A3672="Composição Auxiliar"),J3672,"")</f>
        <v>4.02</v>
      </c>
      <c r="N3672" s="81" t="str">
        <f aca="false">IF(E3672="Mão de Obra",J3672,"")</f>
        <v/>
      </c>
      <c r="O3672" s="81" t="n">
        <f aca="false">IF(N3672&lt;&gt;"","",M3672)</f>
        <v>4.02</v>
      </c>
      <c r="P3672" s="82" t="str">
        <f aca="false">IF(A3672="Composição",B3672,"")</f>
        <v/>
      </c>
      <c r="Q3672" s="81" t="str">
        <f aca="false">IF(P3672&lt;&gt;"",SUMIF(L3672:L3672,L3672,N3672:N3672),"")</f>
        <v/>
      </c>
      <c r="R3672" s="81" t="str">
        <f aca="false">IF(P3672&lt;&gt;"",SUMIF(L3672:L3672,L3672,O3672:O3672),"")</f>
        <v/>
      </c>
    </row>
    <row r="3673" customFormat="false" ht="14.25" hidden="false" customHeight="false" outlineLevel="0" collapsed="false">
      <c r="A3673" s="96" t="s">
        <v>679</v>
      </c>
      <c r="B3673" s="97" t="s">
        <v>1017</v>
      </c>
      <c r="C3673" s="96" t="str">
        <f aca="false">VLOOKUP(B3673,INSUMOS!$A:$I,2,0)</f>
        <v>SINAPI</v>
      </c>
      <c r="D3673" s="96" t="str">
        <f aca="false">VLOOKUP(B3673,INSUMOS!$A:$I,3,0)</f>
        <v>CIMENTO PORTLAND COMPOSTO CP II-32</v>
      </c>
      <c r="E3673" s="98" t="str">
        <f aca="false">VLOOKUP(B3673,INSUMOS!$A:$I,4,0)</f>
        <v>Material</v>
      </c>
      <c r="F3673" s="98"/>
      <c r="G3673" s="99" t="str">
        <f aca="false">VLOOKUP(B3673,INSUMOS!$A:$I,5,0)</f>
        <v>KG</v>
      </c>
      <c r="H3673" s="100" t="n">
        <v>0.5</v>
      </c>
      <c r="I3673" s="101" t="n">
        <f aca="false">VLOOKUP(B3673,INSUMOS!$A:$I,8,0)</f>
        <v>0.81</v>
      </c>
      <c r="J3673" s="101" t="n">
        <f aca="false">TRUNC(H3673*I3673,2)</f>
        <v>0.4</v>
      </c>
      <c r="L3673" s="63" t="n">
        <f aca="false">IF(AND(A3674&lt;&gt;"",A3673=""),L3672+1,L3672)</f>
        <v>368</v>
      </c>
      <c r="M3673" s="80" t="n">
        <f aca="false">IF(OR(A3673="Insumo",A3673="Composição Auxiliar"),J3673,"")</f>
        <v>0.4</v>
      </c>
      <c r="N3673" s="81" t="str">
        <f aca="false">IF(E3673="Mão de Obra",J3673,"")</f>
        <v/>
      </c>
      <c r="O3673" s="81" t="n">
        <f aca="false">IF(N3673&lt;&gt;"","",M3673)</f>
        <v>0.4</v>
      </c>
      <c r="P3673" s="82" t="str">
        <f aca="false">IF(A3673="Composição",B3673,"")</f>
        <v/>
      </c>
      <c r="Q3673" s="81" t="str">
        <f aca="false">IF(P3673&lt;&gt;"",SUMIF(L3673:L3673,L3673,N3673:N3673),"")</f>
        <v/>
      </c>
      <c r="R3673" s="81" t="str">
        <f aca="false">IF(P3673&lt;&gt;"",SUMIF(L3673:L3673,L3673,O3673:O3673),"")</f>
        <v/>
      </c>
    </row>
    <row r="3674" customFormat="false" ht="14.25" hidden="false" customHeight="false" outlineLevel="0" collapsed="false">
      <c r="A3674" s="102"/>
      <c r="B3674" s="102"/>
      <c r="C3674" s="102"/>
      <c r="D3674" s="102"/>
      <c r="E3674" s="102"/>
      <c r="F3674" s="103"/>
      <c r="G3674" s="102"/>
      <c r="H3674" s="103"/>
      <c r="I3674" s="102"/>
      <c r="J3674" s="103"/>
      <c r="L3674" s="63" t="n">
        <f aca="false">IF(AND(A3675&lt;&gt;"",A3674=""),L3673+1,L3673)</f>
        <v>368</v>
      </c>
      <c r="M3674" s="80" t="str">
        <f aca="false">IF(OR(A3674="Insumo",A3674="Composição Auxiliar"),J3674,"")</f>
        <v/>
      </c>
      <c r="N3674" s="81" t="str">
        <f aca="false">IF(E3674="Mão de Obra",J3674,"")</f>
        <v/>
      </c>
      <c r="O3674" s="81" t="str">
        <f aca="false">IF(N3674&lt;&gt;"","",M3674)</f>
        <v/>
      </c>
      <c r="P3674" s="82" t="str">
        <f aca="false">IF(A3674="Composição",B3674,"")</f>
        <v/>
      </c>
      <c r="Q3674" s="81" t="str">
        <f aca="false">IF(P3674&lt;&gt;"",SUMIF(L3674:L3674,L3674,N3674:N3674),"")</f>
        <v/>
      </c>
      <c r="R3674" s="81" t="str">
        <f aca="false">IF(P3674&lt;&gt;"",SUMIF(L3674:L3674,L3674,O3674:O3674),"")</f>
        <v/>
      </c>
    </row>
    <row r="3675" customFormat="false" ht="15" hidden="false" customHeight="false" outlineLevel="0" collapsed="false">
      <c r="A3675" s="102"/>
      <c r="B3675" s="102"/>
      <c r="C3675" s="102"/>
      <c r="D3675" s="102"/>
      <c r="E3675" s="102"/>
      <c r="F3675" s="103"/>
      <c r="G3675" s="102"/>
      <c r="H3675" s="104"/>
      <c r="I3675" s="104"/>
      <c r="J3675" s="103"/>
      <c r="L3675" s="63" t="n">
        <f aca="false">IF(AND(A3676&lt;&gt;"",A3675=""),L3674+1,L3674)</f>
        <v>368</v>
      </c>
      <c r="M3675" s="80" t="str">
        <f aca="false">IF(OR(A3675="Insumo",A3675="Composição Auxiliar"),J3675,"")</f>
        <v/>
      </c>
      <c r="N3675" s="81" t="str">
        <f aca="false">IF(E3675="Mão de Obra",J3675,"")</f>
        <v/>
      </c>
      <c r="O3675" s="81" t="str">
        <f aca="false">IF(N3675&lt;&gt;"","",M3675)</f>
        <v/>
      </c>
      <c r="P3675" s="82" t="str">
        <f aca="false">IF(A3675="Composição",B3675,"")</f>
        <v/>
      </c>
      <c r="Q3675" s="81" t="str">
        <f aca="false">IF(P3675&lt;&gt;"",SUMIF(L3675:L3675,L3675,N3675:N3675),"")</f>
        <v/>
      </c>
      <c r="R3675" s="81" t="str">
        <f aca="false">IF(P3675&lt;&gt;"",SUMIF(L3675:L3675,L3675,O3675:O3675),"")</f>
        <v/>
      </c>
    </row>
    <row r="3676" customFormat="false" ht="15" hidden="false" customHeight="false" outlineLevel="0" collapsed="false">
      <c r="A3676" s="108"/>
      <c r="B3676" s="108"/>
      <c r="C3676" s="108"/>
      <c r="D3676" s="108"/>
      <c r="E3676" s="108"/>
      <c r="F3676" s="108"/>
      <c r="G3676" s="108"/>
      <c r="H3676" s="108"/>
      <c r="I3676" s="108"/>
      <c r="J3676" s="108"/>
      <c r="L3676" s="63" t="n">
        <f aca="false">IF(AND(A3677&lt;&gt;"",A3676=""),L3675+1,L3675)</f>
        <v>368</v>
      </c>
      <c r="M3676" s="80" t="str">
        <f aca="false">IF(OR(A3676="Insumo",A3676="Composição Auxiliar"),J3676,"")</f>
        <v/>
      </c>
      <c r="N3676" s="81" t="str">
        <f aca="false">IF(E3676="Mão de Obra",J3676,"")</f>
        <v/>
      </c>
      <c r="O3676" s="81" t="str">
        <f aca="false">IF(N3676&lt;&gt;"","",M3676)</f>
        <v/>
      </c>
      <c r="P3676" s="82" t="str">
        <f aca="false">IF(A3676="Composição",B3676,"")</f>
        <v/>
      </c>
      <c r="Q3676" s="81" t="str">
        <f aca="false">IF(P3676&lt;&gt;"",SUMIF(L3676:L3676,L3676,N3676:N3676),"")</f>
        <v/>
      </c>
      <c r="R3676" s="81" t="str">
        <f aca="false">IF(P3676&lt;&gt;"",SUMIF(L3676:L3676,L3676,O3676:O3676),"")</f>
        <v/>
      </c>
    </row>
    <row r="3677" customFormat="false" ht="15" hidden="false" customHeight="true" outlineLevel="0" collapsed="false">
      <c r="A3677" s="83"/>
      <c r="B3677" s="84" t="s">
        <v>655</v>
      </c>
      <c r="C3677" s="83" t="s">
        <v>656</v>
      </c>
      <c r="D3677" s="83" t="s">
        <v>657</v>
      </c>
      <c r="E3677" s="83" t="s">
        <v>658</v>
      </c>
      <c r="F3677" s="83"/>
      <c r="G3677" s="85" t="s">
        <v>659</v>
      </c>
      <c r="H3677" s="84" t="s">
        <v>660</v>
      </c>
      <c r="I3677" s="84" t="s">
        <v>661</v>
      </c>
      <c r="J3677" s="84" t="s">
        <v>662</v>
      </c>
      <c r="L3677" s="63" t="n">
        <f aca="false">IF(AND(A3678&lt;&gt;"",A3677=""),L3676+1,L3676)</f>
        <v>369</v>
      </c>
      <c r="M3677" s="80" t="str">
        <f aca="false">IF(OR(A3677="Insumo",A3677="Composição Auxiliar"),J3677,"")</f>
        <v/>
      </c>
      <c r="N3677" s="81" t="str">
        <f aca="false">IF(E3677="Mão de Obra",J3677,"")</f>
        <v/>
      </c>
      <c r="O3677" s="81" t="str">
        <f aca="false">IF(N3677&lt;&gt;"","",M3677)</f>
        <v/>
      </c>
      <c r="P3677" s="82" t="str">
        <f aca="false">IF(A3677="Composição",B3677,"")</f>
        <v/>
      </c>
      <c r="Q3677" s="81" t="str">
        <f aca="false">IF(P3677&lt;&gt;"",SUMIF(L3677:L3677,L3677,N3677:N3677),"")</f>
        <v/>
      </c>
      <c r="R3677" s="81" t="str">
        <f aca="false">IF(P3677&lt;&gt;"",SUMIF(L3677:L3677,L3677,O3677:O3677),"")</f>
        <v/>
      </c>
    </row>
    <row r="3678" customFormat="false" ht="14.25" hidden="false" customHeight="true" outlineLevel="0" collapsed="false">
      <c r="A3678" s="86" t="s">
        <v>663</v>
      </c>
      <c r="B3678" s="87" t="s">
        <v>1822</v>
      </c>
      <c r="C3678" s="86" t="s">
        <v>664</v>
      </c>
      <c r="D3678" s="86" t="s">
        <v>1823</v>
      </c>
      <c r="E3678" s="86" t="s">
        <v>675</v>
      </c>
      <c r="F3678" s="86"/>
      <c r="G3678" s="88" t="s">
        <v>925</v>
      </c>
      <c r="H3678" s="89" t="n">
        <v>1</v>
      </c>
      <c r="I3678" s="90" t="n">
        <f aca="false">SUMIF(L:L,$L3678,M:M)</f>
        <v>10.73</v>
      </c>
      <c r="J3678" s="90" t="n">
        <f aca="false">TRUNC(H3678*I3678,2)</f>
        <v>10.73</v>
      </c>
      <c r="L3678" s="63" t="n">
        <f aca="false">IF(AND(A3679&lt;&gt;"",A3678=""),L3677+1,L3677)</f>
        <v>369</v>
      </c>
      <c r="M3678" s="80" t="str">
        <f aca="false">IF(OR(A3678="Insumo",A3678="Composição Auxiliar"),J3678,"")</f>
        <v/>
      </c>
      <c r="N3678" s="81" t="str">
        <f aca="false">IF(E3678="Mão de Obra",J3678,"")</f>
        <v/>
      </c>
      <c r="O3678" s="81" t="str">
        <f aca="false">IF(N3678&lt;&gt;"","",M3678)</f>
        <v/>
      </c>
      <c r="P3678" s="82" t="str">
        <f aca="false">IF(A3678="Composição",B3678,"")</f>
        <v> 92803 </v>
      </c>
      <c r="Q3678" s="81" t="n">
        <f aca="false">IF(P3678&lt;&gt;"",SUMIF(L3678:L3678,L3678,N3678:N3678),"")</f>
        <v>0</v>
      </c>
      <c r="R3678" s="81" t="n">
        <f aca="false">IF(P3678&lt;&gt;"",SUMIF(L3678:L3678,L3678,O3678:O3678),"")</f>
        <v>0</v>
      </c>
    </row>
    <row r="3679" customFormat="false" ht="25.5" hidden="false" customHeight="true" outlineLevel="0" collapsed="false">
      <c r="A3679" s="91" t="s">
        <v>668</v>
      </c>
      <c r="B3679" s="92" t="s">
        <v>1817</v>
      </c>
      <c r="C3679" s="91" t="s">
        <v>664</v>
      </c>
      <c r="D3679" s="91" t="s">
        <v>1818</v>
      </c>
      <c r="E3679" s="91" t="s">
        <v>671</v>
      </c>
      <c r="F3679" s="91"/>
      <c r="G3679" s="93" t="s">
        <v>672</v>
      </c>
      <c r="H3679" s="94" t="n">
        <v>0.0088</v>
      </c>
      <c r="I3679" s="95" t="n">
        <f aca="false">SUMIFS(J:J,A:A,"Composição",B:B,$B3679)</f>
        <v>23.5</v>
      </c>
      <c r="J3679" s="95" t="n">
        <f aca="false">TRUNC(H3679*I3679,2)</f>
        <v>0.2</v>
      </c>
      <c r="L3679" s="63" t="n">
        <f aca="false">IF(AND(A3680&lt;&gt;"",A3679=""),L3678+1,L3678)</f>
        <v>369</v>
      </c>
      <c r="M3679" s="80" t="n">
        <f aca="false">IF(OR(A3679="Insumo",A3679="Composição Auxiliar"),J3679,"")</f>
        <v>0.2</v>
      </c>
      <c r="N3679" s="81" t="str">
        <f aca="false">IF(E3679="Mão de Obra",J3679,"")</f>
        <v/>
      </c>
      <c r="O3679" s="81" t="n">
        <f aca="false">IF(N3679&lt;&gt;"","",M3679)</f>
        <v>0.2</v>
      </c>
      <c r="P3679" s="82" t="str">
        <f aca="false">IF(A3679="Composição",B3679,"")</f>
        <v/>
      </c>
      <c r="Q3679" s="81" t="str">
        <f aca="false">IF(P3679&lt;&gt;"",SUMIF(L3679:L3679,L3679,N3679:N3679),"")</f>
        <v/>
      </c>
      <c r="R3679" s="81" t="str">
        <f aca="false">IF(P3679&lt;&gt;"",SUMIF(L3679:L3679,L3679,O3679:O3679),"")</f>
        <v/>
      </c>
    </row>
    <row r="3680" customFormat="false" ht="25.5" hidden="false" customHeight="true" outlineLevel="0" collapsed="false">
      <c r="A3680" s="91" t="s">
        <v>668</v>
      </c>
      <c r="B3680" s="92" t="s">
        <v>1771</v>
      </c>
      <c r="C3680" s="91" t="s">
        <v>664</v>
      </c>
      <c r="D3680" s="91" t="s">
        <v>1772</v>
      </c>
      <c r="E3680" s="91" t="s">
        <v>671</v>
      </c>
      <c r="F3680" s="91"/>
      <c r="G3680" s="93" t="s">
        <v>672</v>
      </c>
      <c r="H3680" s="94" t="n">
        <v>0.0014</v>
      </c>
      <c r="I3680" s="95" t="n">
        <f aca="false">SUMIFS(J:J,A:A,"Composição",B:B,$B3680)</f>
        <v>18.94</v>
      </c>
      <c r="J3680" s="95" t="n">
        <f aca="false">TRUNC(H3680*I3680,2)</f>
        <v>0.02</v>
      </c>
      <c r="L3680" s="63" t="n">
        <f aca="false">IF(AND(A3681&lt;&gt;"",A3680=""),L3679+1,L3679)</f>
        <v>369</v>
      </c>
      <c r="M3680" s="80" t="n">
        <f aca="false">IF(OR(A3680="Insumo",A3680="Composição Auxiliar"),J3680,"")</f>
        <v>0.02</v>
      </c>
      <c r="N3680" s="81" t="str">
        <f aca="false">IF(E3680="Mão de Obra",J3680,"")</f>
        <v/>
      </c>
      <c r="O3680" s="81" t="n">
        <f aca="false">IF(N3680&lt;&gt;"","",M3680)</f>
        <v>0.02</v>
      </c>
      <c r="P3680" s="82" t="str">
        <f aca="false">IF(A3680="Composição",B3680,"")</f>
        <v/>
      </c>
      <c r="Q3680" s="81" t="str">
        <f aca="false">IF(P3680&lt;&gt;"",SUMIF(L3680:L3680,L3680,N3680:N3680),"")</f>
        <v/>
      </c>
      <c r="R3680" s="81" t="str">
        <f aca="false">IF(P3680&lt;&gt;"",SUMIF(L3680:L3680,L3680,O3680:O3680),"")</f>
        <v/>
      </c>
    </row>
    <row r="3681" customFormat="false" ht="14.25" hidden="false" customHeight="false" outlineLevel="0" collapsed="false">
      <c r="A3681" s="96" t="s">
        <v>679</v>
      </c>
      <c r="B3681" s="97" t="s">
        <v>1987</v>
      </c>
      <c r="C3681" s="96" t="str">
        <f aca="false">VLOOKUP(B3681,INSUMOS!$A:$I,2,0)</f>
        <v>SINAPI</v>
      </c>
      <c r="D3681" s="96" t="str">
        <f aca="false">VLOOKUP(B3681,INSUMOS!$A:$I,3,0)</f>
        <v>ACO CA-50, 10,0 MM, VERGALHAO</v>
      </c>
      <c r="E3681" s="98" t="str">
        <f aca="false">VLOOKUP(B3681,INSUMOS!$A:$I,4,0)</f>
        <v>Material</v>
      </c>
      <c r="F3681" s="98"/>
      <c r="G3681" s="99" t="str">
        <f aca="false">VLOOKUP(B3681,INSUMOS!$A:$I,5,0)</f>
        <v>KG</v>
      </c>
      <c r="H3681" s="100" t="n">
        <v>1.11</v>
      </c>
      <c r="I3681" s="101" t="n">
        <f aca="false">VLOOKUP(B3681,INSUMOS!$A:$I,8,0)</f>
        <v>9.47</v>
      </c>
      <c r="J3681" s="101" t="n">
        <f aca="false">TRUNC(H3681*I3681,2)</f>
        <v>10.51</v>
      </c>
      <c r="L3681" s="63" t="n">
        <f aca="false">IF(AND(A3682&lt;&gt;"",A3681=""),L3680+1,L3680)</f>
        <v>369</v>
      </c>
      <c r="M3681" s="80" t="n">
        <f aca="false">IF(OR(A3681="Insumo",A3681="Composição Auxiliar"),J3681,"")</f>
        <v>10.51</v>
      </c>
      <c r="N3681" s="81" t="str">
        <f aca="false">IF(E3681="Mão de Obra",J3681,"")</f>
        <v/>
      </c>
      <c r="O3681" s="81" t="n">
        <f aca="false">IF(N3681&lt;&gt;"","",M3681)</f>
        <v>10.51</v>
      </c>
      <c r="P3681" s="82" t="str">
        <f aca="false">IF(A3681="Composição",B3681,"")</f>
        <v/>
      </c>
      <c r="Q3681" s="81" t="str">
        <f aca="false">IF(P3681&lt;&gt;"",SUMIF(L3681:L3681,L3681,N3681:N3681),"")</f>
        <v/>
      </c>
      <c r="R3681" s="81" t="str">
        <f aca="false">IF(P3681&lt;&gt;"",SUMIF(L3681:L3681,L3681,O3681:O3681),"")</f>
        <v/>
      </c>
    </row>
    <row r="3682" customFormat="false" ht="14.25" hidden="false" customHeight="false" outlineLevel="0" collapsed="false">
      <c r="A3682" s="102"/>
      <c r="B3682" s="102"/>
      <c r="C3682" s="102"/>
      <c r="D3682" s="102"/>
      <c r="E3682" s="102"/>
      <c r="F3682" s="103"/>
      <c r="G3682" s="102"/>
      <c r="H3682" s="103"/>
      <c r="I3682" s="102"/>
      <c r="J3682" s="103"/>
      <c r="L3682" s="63" t="n">
        <f aca="false">IF(AND(A3683&lt;&gt;"",A3682=""),L3681+1,L3681)</f>
        <v>369</v>
      </c>
      <c r="M3682" s="80" t="str">
        <f aca="false">IF(OR(A3682="Insumo",A3682="Composição Auxiliar"),J3682,"")</f>
        <v/>
      </c>
      <c r="N3682" s="81" t="str">
        <f aca="false">IF(E3682="Mão de Obra",J3682,"")</f>
        <v/>
      </c>
      <c r="O3682" s="81" t="str">
        <f aca="false">IF(N3682&lt;&gt;"","",M3682)</f>
        <v/>
      </c>
      <c r="P3682" s="82" t="str">
        <f aca="false">IF(A3682="Composição",B3682,"")</f>
        <v/>
      </c>
      <c r="Q3682" s="81" t="str">
        <f aca="false">IF(P3682&lt;&gt;"",SUMIF(L3682:L3682,L3682,N3682:N3682),"")</f>
        <v/>
      </c>
      <c r="R3682" s="81" t="str">
        <f aca="false">IF(P3682&lt;&gt;"",SUMIF(L3682:L3682,L3682,O3682:O3682),"")</f>
        <v/>
      </c>
    </row>
    <row r="3683" customFormat="false" ht="15" hidden="false" customHeight="false" outlineLevel="0" collapsed="false">
      <c r="A3683" s="102"/>
      <c r="B3683" s="102"/>
      <c r="C3683" s="102"/>
      <c r="D3683" s="102"/>
      <c r="E3683" s="102"/>
      <c r="F3683" s="103"/>
      <c r="G3683" s="102"/>
      <c r="H3683" s="104"/>
      <c r="I3683" s="104"/>
      <c r="J3683" s="103"/>
      <c r="L3683" s="63" t="n">
        <f aca="false">IF(AND(A3684&lt;&gt;"",A3683=""),L3682+1,L3682)</f>
        <v>369</v>
      </c>
      <c r="M3683" s="80" t="str">
        <f aca="false">IF(OR(A3683="Insumo",A3683="Composição Auxiliar"),J3683,"")</f>
        <v/>
      </c>
      <c r="N3683" s="81" t="str">
        <f aca="false">IF(E3683="Mão de Obra",J3683,"")</f>
        <v/>
      </c>
      <c r="O3683" s="81" t="str">
        <f aca="false">IF(N3683&lt;&gt;"","",M3683)</f>
        <v/>
      </c>
      <c r="P3683" s="82" t="str">
        <f aca="false">IF(A3683="Composição",B3683,"")</f>
        <v/>
      </c>
      <c r="Q3683" s="81" t="str">
        <f aca="false">IF(P3683&lt;&gt;"",SUMIF(L3683:L3683,L3683,N3683:N3683),"")</f>
        <v/>
      </c>
      <c r="R3683" s="81" t="str">
        <f aca="false">IF(P3683&lt;&gt;"",SUMIF(L3683:L3683,L3683,O3683:O3683),"")</f>
        <v/>
      </c>
    </row>
    <row r="3684" customFormat="false" ht="15" hidden="false" customHeight="false" outlineLevel="0" collapsed="false">
      <c r="A3684" s="108"/>
      <c r="B3684" s="108"/>
      <c r="C3684" s="108"/>
      <c r="D3684" s="108"/>
      <c r="E3684" s="108"/>
      <c r="F3684" s="108"/>
      <c r="G3684" s="108"/>
      <c r="H3684" s="108"/>
      <c r="I3684" s="108"/>
      <c r="J3684" s="108"/>
      <c r="L3684" s="63" t="n">
        <f aca="false">IF(AND(A3685&lt;&gt;"",A3684=""),L3683+1,L3683)</f>
        <v>369</v>
      </c>
      <c r="M3684" s="80" t="str">
        <f aca="false">IF(OR(A3684="Insumo",A3684="Composição Auxiliar"),J3684,"")</f>
        <v/>
      </c>
      <c r="N3684" s="81" t="str">
        <f aca="false">IF(E3684="Mão de Obra",J3684,"")</f>
        <v/>
      </c>
      <c r="O3684" s="81" t="str">
        <f aca="false">IF(N3684&lt;&gt;"","",M3684)</f>
        <v/>
      </c>
      <c r="P3684" s="82" t="str">
        <f aca="false">IF(A3684="Composição",B3684,"")</f>
        <v/>
      </c>
      <c r="Q3684" s="81" t="str">
        <f aca="false">IF(P3684&lt;&gt;"",SUMIF(L3684:L3684,L3684,N3684:N3684),"")</f>
        <v/>
      </c>
      <c r="R3684" s="81" t="str">
        <f aca="false">IF(P3684&lt;&gt;"",SUMIF(L3684:L3684,L3684,O3684:O3684),"")</f>
        <v/>
      </c>
    </row>
    <row r="3685" customFormat="false" ht="15" hidden="false" customHeight="true" outlineLevel="0" collapsed="false">
      <c r="A3685" s="83"/>
      <c r="B3685" s="84" t="s">
        <v>655</v>
      </c>
      <c r="C3685" s="83" t="s">
        <v>656</v>
      </c>
      <c r="D3685" s="83" t="s">
        <v>657</v>
      </c>
      <c r="E3685" s="83" t="s">
        <v>658</v>
      </c>
      <c r="F3685" s="83"/>
      <c r="G3685" s="85" t="s">
        <v>659</v>
      </c>
      <c r="H3685" s="84" t="s">
        <v>660</v>
      </c>
      <c r="I3685" s="84" t="s">
        <v>661</v>
      </c>
      <c r="J3685" s="84" t="s">
        <v>662</v>
      </c>
      <c r="L3685" s="63" t="n">
        <f aca="false">IF(AND(A3686&lt;&gt;"",A3685=""),L3684+1,L3684)</f>
        <v>370</v>
      </c>
      <c r="M3685" s="80" t="str">
        <f aca="false">IF(OR(A3685="Insumo",A3685="Composição Auxiliar"),J3685,"")</f>
        <v/>
      </c>
      <c r="N3685" s="81" t="str">
        <f aca="false">IF(E3685="Mão de Obra",J3685,"")</f>
        <v/>
      </c>
      <c r="O3685" s="81" t="str">
        <f aca="false">IF(N3685&lt;&gt;"","",M3685)</f>
        <v/>
      </c>
      <c r="P3685" s="82" t="str">
        <f aca="false">IF(A3685="Composição",B3685,"")</f>
        <v/>
      </c>
      <c r="Q3685" s="81" t="str">
        <f aca="false">IF(P3685&lt;&gt;"",SUMIF(L3685:L3685,L3685,N3685:N3685),"")</f>
        <v/>
      </c>
      <c r="R3685" s="81" t="str">
        <f aca="false">IF(P3685&lt;&gt;"",SUMIF(L3685:L3685,L3685,O3685:O3685),"")</f>
        <v/>
      </c>
    </row>
    <row r="3686" customFormat="false" ht="14.25" hidden="false" customHeight="true" outlineLevel="0" collapsed="false">
      <c r="A3686" s="86" t="s">
        <v>663</v>
      </c>
      <c r="B3686" s="87" t="s">
        <v>1825</v>
      </c>
      <c r="C3686" s="86" t="s">
        <v>664</v>
      </c>
      <c r="D3686" s="86" t="s">
        <v>1826</v>
      </c>
      <c r="E3686" s="86" t="s">
        <v>675</v>
      </c>
      <c r="F3686" s="86"/>
      <c r="G3686" s="88" t="s">
        <v>925</v>
      </c>
      <c r="H3686" s="89" t="n">
        <v>1</v>
      </c>
      <c r="I3686" s="90" t="n">
        <f aca="false">SUMIF(L:L,$L3686,M:M)</f>
        <v>9.22</v>
      </c>
      <c r="J3686" s="90" t="n">
        <f aca="false">TRUNC(H3686*I3686,2)</f>
        <v>9.22</v>
      </c>
      <c r="L3686" s="63" t="n">
        <f aca="false">IF(AND(A3687&lt;&gt;"",A3686=""),L3685+1,L3685)</f>
        <v>370</v>
      </c>
      <c r="M3686" s="80" t="str">
        <f aca="false">IF(OR(A3686="Insumo",A3686="Composição Auxiliar"),J3686,"")</f>
        <v/>
      </c>
      <c r="N3686" s="81" t="str">
        <f aca="false">IF(E3686="Mão de Obra",J3686,"")</f>
        <v/>
      </c>
      <c r="O3686" s="81" t="str">
        <f aca="false">IF(N3686&lt;&gt;"","",M3686)</f>
        <v/>
      </c>
      <c r="P3686" s="82" t="str">
        <f aca="false">IF(A3686="Composição",B3686,"")</f>
        <v> 92804 </v>
      </c>
      <c r="Q3686" s="81" t="n">
        <f aca="false">IF(P3686&lt;&gt;"",SUMIF(L3686:L3686,L3686,N3686:N3686),"")</f>
        <v>0</v>
      </c>
      <c r="R3686" s="81" t="n">
        <f aca="false">IF(P3686&lt;&gt;"",SUMIF(L3686:L3686,L3686,O3686:O3686),"")</f>
        <v>0</v>
      </c>
    </row>
    <row r="3687" customFormat="false" ht="25.5" hidden="false" customHeight="true" outlineLevel="0" collapsed="false">
      <c r="A3687" s="91" t="s">
        <v>668</v>
      </c>
      <c r="B3687" s="92" t="s">
        <v>1817</v>
      </c>
      <c r="C3687" s="91" t="s">
        <v>664</v>
      </c>
      <c r="D3687" s="91" t="s">
        <v>1818</v>
      </c>
      <c r="E3687" s="91" t="s">
        <v>671</v>
      </c>
      <c r="F3687" s="91"/>
      <c r="G3687" s="93" t="s">
        <v>672</v>
      </c>
      <c r="H3687" s="94" t="n">
        <v>0.0048</v>
      </c>
      <c r="I3687" s="95" t="n">
        <f aca="false">SUMIFS(J:J,A:A,"Composição",B:B,$B3687)</f>
        <v>23.5</v>
      </c>
      <c r="J3687" s="95" t="n">
        <f aca="false">TRUNC(H3687*I3687,2)</f>
        <v>0.11</v>
      </c>
      <c r="L3687" s="63" t="n">
        <f aca="false">IF(AND(A3688&lt;&gt;"",A3687=""),L3686+1,L3686)</f>
        <v>370</v>
      </c>
      <c r="M3687" s="80" t="n">
        <f aca="false">IF(OR(A3687="Insumo",A3687="Composição Auxiliar"),J3687,"")</f>
        <v>0.11</v>
      </c>
      <c r="N3687" s="81" t="str">
        <f aca="false">IF(E3687="Mão de Obra",J3687,"")</f>
        <v/>
      </c>
      <c r="O3687" s="81" t="n">
        <f aca="false">IF(N3687&lt;&gt;"","",M3687)</f>
        <v>0.11</v>
      </c>
      <c r="P3687" s="82" t="str">
        <f aca="false">IF(A3687="Composição",B3687,"")</f>
        <v/>
      </c>
      <c r="Q3687" s="81" t="str">
        <f aca="false">IF(P3687&lt;&gt;"",SUMIF(L3687:L3687,L3687,N3687:N3687),"")</f>
        <v/>
      </c>
      <c r="R3687" s="81" t="str">
        <f aca="false">IF(P3687&lt;&gt;"",SUMIF(L3687:L3687,L3687,O3687:O3687),"")</f>
        <v/>
      </c>
    </row>
    <row r="3688" customFormat="false" ht="25.5" hidden="false" customHeight="true" outlineLevel="0" collapsed="false">
      <c r="A3688" s="91" t="s">
        <v>668</v>
      </c>
      <c r="B3688" s="92" t="s">
        <v>1771</v>
      </c>
      <c r="C3688" s="91" t="s">
        <v>664</v>
      </c>
      <c r="D3688" s="91" t="s">
        <v>1772</v>
      </c>
      <c r="E3688" s="91" t="s">
        <v>671</v>
      </c>
      <c r="F3688" s="91"/>
      <c r="G3688" s="93" t="s">
        <v>672</v>
      </c>
      <c r="H3688" s="94" t="n">
        <v>0.0008</v>
      </c>
      <c r="I3688" s="95" t="n">
        <f aca="false">SUMIFS(J:J,A:A,"Composição",B:B,$B3688)</f>
        <v>18.94</v>
      </c>
      <c r="J3688" s="95" t="n">
        <f aca="false">TRUNC(H3688*I3688,2)</f>
        <v>0.01</v>
      </c>
      <c r="L3688" s="63" t="n">
        <f aca="false">IF(AND(A3689&lt;&gt;"",A3688=""),L3687+1,L3687)</f>
        <v>370</v>
      </c>
      <c r="M3688" s="80" t="n">
        <f aca="false">IF(OR(A3688="Insumo",A3688="Composição Auxiliar"),J3688,"")</f>
        <v>0.01</v>
      </c>
      <c r="N3688" s="81" t="str">
        <f aca="false">IF(E3688="Mão de Obra",J3688,"")</f>
        <v/>
      </c>
      <c r="O3688" s="81" t="n">
        <f aca="false">IF(N3688&lt;&gt;"","",M3688)</f>
        <v>0.01</v>
      </c>
      <c r="P3688" s="82" t="str">
        <f aca="false">IF(A3688="Composição",B3688,"")</f>
        <v/>
      </c>
      <c r="Q3688" s="81" t="str">
        <f aca="false">IF(P3688&lt;&gt;"",SUMIF(L3688:L3688,L3688,N3688:N3688),"")</f>
        <v/>
      </c>
      <c r="R3688" s="81" t="str">
        <f aca="false">IF(P3688&lt;&gt;"",SUMIF(L3688:L3688,L3688,O3688:O3688),"")</f>
        <v/>
      </c>
    </row>
    <row r="3689" customFormat="false" ht="14.25" hidden="false" customHeight="false" outlineLevel="0" collapsed="false">
      <c r="A3689" s="96" t="s">
        <v>679</v>
      </c>
      <c r="B3689" s="97" t="s">
        <v>1988</v>
      </c>
      <c r="C3689" s="96" t="str">
        <f aca="false">VLOOKUP(B3689,INSUMOS!$A:$I,2,0)</f>
        <v>SINAPI</v>
      </c>
      <c r="D3689" s="96" t="str">
        <f aca="false">VLOOKUP(B3689,INSUMOS!$A:$I,3,0)</f>
        <v>ACO CA-50, 12,5 MM OU 16,0 MM, VERGALHAO</v>
      </c>
      <c r="E3689" s="98" t="str">
        <f aca="false">VLOOKUP(B3689,INSUMOS!$A:$I,4,0)</f>
        <v>Material</v>
      </c>
      <c r="F3689" s="98"/>
      <c r="G3689" s="99" t="str">
        <f aca="false">VLOOKUP(B3689,INSUMOS!$A:$I,5,0)</f>
        <v>KG</v>
      </c>
      <c r="H3689" s="100" t="n">
        <v>1.11</v>
      </c>
      <c r="I3689" s="101" t="n">
        <f aca="false">VLOOKUP(B3689,INSUMOS!$A:$I,8,0)</f>
        <v>8.2</v>
      </c>
      <c r="J3689" s="101" t="n">
        <f aca="false">TRUNC(H3689*I3689,2)</f>
        <v>9.1</v>
      </c>
      <c r="L3689" s="63" t="n">
        <f aca="false">IF(AND(A3690&lt;&gt;"",A3689=""),L3688+1,L3688)</f>
        <v>370</v>
      </c>
      <c r="M3689" s="80" t="n">
        <f aca="false">IF(OR(A3689="Insumo",A3689="Composição Auxiliar"),J3689,"")</f>
        <v>9.1</v>
      </c>
      <c r="N3689" s="81" t="str">
        <f aca="false">IF(E3689="Mão de Obra",J3689,"")</f>
        <v/>
      </c>
      <c r="O3689" s="81" t="n">
        <f aca="false">IF(N3689&lt;&gt;"","",M3689)</f>
        <v>9.1</v>
      </c>
      <c r="P3689" s="82" t="str">
        <f aca="false">IF(A3689="Composição",B3689,"")</f>
        <v/>
      </c>
      <c r="Q3689" s="81" t="str">
        <f aca="false">IF(P3689&lt;&gt;"",SUMIF(L3689:L3689,L3689,N3689:N3689),"")</f>
        <v/>
      </c>
      <c r="R3689" s="81" t="str">
        <f aca="false">IF(P3689&lt;&gt;"",SUMIF(L3689:L3689,L3689,O3689:O3689),"")</f>
        <v/>
      </c>
    </row>
    <row r="3690" customFormat="false" ht="14.25" hidden="false" customHeight="false" outlineLevel="0" collapsed="false">
      <c r="A3690" s="102"/>
      <c r="B3690" s="102"/>
      <c r="C3690" s="102"/>
      <c r="D3690" s="102"/>
      <c r="E3690" s="102"/>
      <c r="F3690" s="103"/>
      <c r="G3690" s="102"/>
      <c r="H3690" s="103"/>
      <c r="I3690" s="102"/>
      <c r="J3690" s="103"/>
      <c r="L3690" s="63" t="n">
        <f aca="false">IF(AND(A3691&lt;&gt;"",A3690=""),L3689+1,L3689)</f>
        <v>370</v>
      </c>
      <c r="M3690" s="80" t="str">
        <f aca="false">IF(OR(A3690="Insumo",A3690="Composição Auxiliar"),J3690,"")</f>
        <v/>
      </c>
      <c r="N3690" s="81" t="str">
        <f aca="false">IF(E3690="Mão de Obra",J3690,"")</f>
        <v/>
      </c>
      <c r="O3690" s="81" t="str">
        <f aca="false">IF(N3690&lt;&gt;"","",M3690)</f>
        <v/>
      </c>
      <c r="P3690" s="82" t="str">
        <f aca="false">IF(A3690="Composição",B3690,"")</f>
        <v/>
      </c>
      <c r="Q3690" s="81" t="str">
        <f aca="false">IF(P3690&lt;&gt;"",SUMIF(L3690:L3690,L3690,N3690:N3690),"")</f>
        <v/>
      </c>
      <c r="R3690" s="81" t="str">
        <f aca="false">IF(P3690&lt;&gt;"",SUMIF(L3690:L3690,L3690,O3690:O3690),"")</f>
        <v/>
      </c>
    </row>
    <row r="3691" customFormat="false" ht="15" hidden="false" customHeight="false" outlineLevel="0" collapsed="false">
      <c r="A3691" s="102"/>
      <c r="B3691" s="102"/>
      <c r="C3691" s="102"/>
      <c r="D3691" s="102"/>
      <c r="E3691" s="102"/>
      <c r="F3691" s="103"/>
      <c r="G3691" s="102"/>
      <c r="H3691" s="104"/>
      <c r="I3691" s="104"/>
      <c r="J3691" s="103"/>
      <c r="L3691" s="63" t="n">
        <f aca="false">IF(AND(A3692&lt;&gt;"",A3691=""),L3690+1,L3690)</f>
        <v>370</v>
      </c>
      <c r="M3691" s="80" t="str">
        <f aca="false">IF(OR(A3691="Insumo",A3691="Composição Auxiliar"),J3691,"")</f>
        <v/>
      </c>
      <c r="N3691" s="81" t="str">
        <f aca="false">IF(E3691="Mão de Obra",J3691,"")</f>
        <v/>
      </c>
      <c r="O3691" s="81" t="str">
        <f aca="false">IF(N3691&lt;&gt;"","",M3691)</f>
        <v/>
      </c>
      <c r="P3691" s="82" t="str">
        <f aca="false">IF(A3691="Composição",B3691,"")</f>
        <v/>
      </c>
      <c r="Q3691" s="81" t="str">
        <f aca="false">IF(P3691&lt;&gt;"",SUMIF(L3691:L3691,L3691,N3691:N3691),"")</f>
        <v/>
      </c>
      <c r="R3691" s="81" t="str">
        <f aca="false">IF(P3691&lt;&gt;"",SUMIF(L3691:L3691,L3691,O3691:O3691),"")</f>
        <v/>
      </c>
    </row>
    <row r="3692" customFormat="false" ht="15" hidden="false" customHeight="false" outlineLevel="0" collapsed="false">
      <c r="A3692" s="108"/>
      <c r="B3692" s="108"/>
      <c r="C3692" s="108"/>
      <c r="D3692" s="108"/>
      <c r="E3692" s="108"/>
      <c r="F3692" s="108"/>
      <c r="G3692" s="108"/>
      <c r="H3692" s="108"/>
      <c r="I3692" s="108"/>
      <c r="J3692" s="108"/>
      <c r="L3692" s="63" t="n">
        <f aca="false">IF(AND(A3693&lt;&gt;"",A3692=""),L3691+1,L3691)</f>
        <v>370</v>
      </c>
      <c r="M3692" s="80" t="str">
        <f aca="false">IF(OR(A3692="Insumo",A3692="Composição Auxiliar"),J3692,"")</f>
        <v/>
      </c>
      <c r="N3692" s="81" t="str">
        <f aca="false">IF(E3692="Mão de Obra",J3692,"")</f>
        <v/>
      </c>
      <c r="O3692" s="81" t="str">
        <f aca="false">IF(N3692&lt;&gt;"","",M3692)</f>
        <v/>
      </c>
      <c r="P3692" s="82" t="str">
        <f aca="false">IF(A3692="Composição",B3692,"")</f>
        <v/>
      </c>
      <c r="Q3692" s="81" t="str">
        <f aca="false">IF(P3692&lt;&gt;"",SUMIF(L3692:L3692,L3692,N3692:N3692),"")</f>
        <v/>
      </c>
      <c r="R3692" s="81" t="str">
        <f aca="false">IF(P3692&lt;&gt;"",SUMIF(L3692:L3692,L3692,O3692:O3692),"")</f>
        <v/>
      </c>
    </row>
    <row r="3693" customFormat="false" ht="15" hidden="false" customHeight="true" outlineLevel="0" collapsed="false">
      <c r="A3693" s="83"/>
      <c r="B3693" s="84" t="s">
        <v>655</v>
      </c>
      <c r="C3693" s="83" t="s">
        <v>656</v>
      </c>
      <c r="D3693" s="83" t="s">
        <v>657</v>
      </c>
      <c r="E3693" s="83" t="s">
        <v>658</v>
      </c>
      <c r="F3693" s="83"/>
      <c r="G3693" s="85" t="s">
        <v>659</v>
      </c>
      <c r="H3693" s="84" t="s">
        <v>660</v>
      </c>
      <c r="I3693" s="84" t="s">
        <v>661</v>
      </c>
      <c r="J3693" s="84" t="s">
        <v>662</v>
      </c>
      <c r="L3693" s="63" t="n">
        <f aca="false">IF(AND(A3694&lt;&gt;"",A3693=""),L3692+1,L3692)</f>
        <v>371</v>
      </c>
      <c r="M3693" s="80" t="str">
        <f aca="false">IF(OR(A3693="Insumo",A3693="Composição Auxiliar"),J3693,"")</f>
        <v/>
      </c>
      <c r="N3693" s="81" t="str">
        <f aca="false">IF(E3693="Mão de Obra",J3693,"")</f>
        <v/>
      </c>
      <c r="O3693" s="81" t="str">
        <f aca="false">IF(N3693&lt;&gt;"","",M3693)</f>
        <v/>
      </c>
      <c r="P3693" s="82" t="str">
        <f aca="false">IF(A3693="Composição",B3693,"")</f>
        <v/>
      </c>
      <c r="Q3693" s="81" t="str">
        <f aca="false">IF(P3693&lt;&gt;"",SUMIF(L3693:L3693,L3693,N3693:N3693),"")</f>
        <v/>
      </c>
      <c r="R3693" s="81" t="str">
        <f aca="false">IF(P3693&lt;&gt;"",SUMIF(L3693:L3693,L3693,O3693:O3693),"")</f>
        <v/>
      </c>
    </row>
    <row r="3694" customFormat="false" ht="14.25" hidden="false" customHeight="true" outlineLevel="0" collapsed="false">
      <c r="A3694" s="86" t="s">
        <v>663</v>
      </c>
      <c r="B3694" s="87" t="s">
        <v>1827</v>
      </c>
      <c r="C3694" s="86" t="s">
        <v>664</v>
      </c>
      <c r="D3694" s="86" t="s">
        <v>1828</v>
      </c>
      <c r="E3694" s="86" t="s">
        <v>675</v>
      </c>
      <c r="F3694" s="86"/>
      <c r="G3694" s="88" t="s">
        <v>925</v>
      </c>
      <c r="H3694" s="89" t="n">
        <v>1</v>
      </c>
      <c r="I3694" s="90" t="n">
        <f aca="false">SUMIF(L:L,$L3694,M:M)</f>
        <v>9.15</v>
      </c>
      <c r="J3694" s="90" t="n">
        <f aca="false">TRUNC(H3694*I3694,2)</f>
        <v>9.15</v>
      </c>
      <c r="L3694" s="63" t="n">
        <f aca="false">IF(AND(A3695&lt;&gt;"",A3694=""),L3693+1,L3693)</f>
        <v>371</v>
      </c>
      <c r="M3694" s="80" t="str">
        <f aca="false">IF(OR(A3694="Insumo",A3694="Composição Auxiliar"),J3694,"")</f>
        <v/>
      </c>
      <c r="N3694" s="81" t="str">
        <f aca="false">IF(E3694="Mão de Obra",J3694,"")</f>
        <v/>
      </c>
      <c r="O3694" s="81" t="str">
        <f aca="false">IF(N3694&lt;&gt;"","",M3694)</f>
        <v/>
      </c>
      <c r="P3694" s="82" t="str">
        <f aca="false">IF(A3694="Composição",B3694,"")</f>
        <v> 92805 </v>
      </c>
      <c r="Q3694" s="81" t="n">
        <f aca="false">IF(P3694&lt;&gt;"",SUMIF(L3694:L3694,L3694,N3694:N3694),"")</f>
        <v>0</v>
      </c>
      <c r="R3694" s="81" t="n">
        <f aca="false">IF(P3694&lt;&gt;"",SUMIF(L3694:L3694,L3694,O3694:O3694),"")</f>
        <v>0</v>
      </c>
    </row>
    <row r="3695" customFormat="false" ht="25.5" hidden="false" customHeight="true" outlineLevel="0" collapsed="false">
      <c r="A3695" s="91" t="s">
        <v>668</v>
      </c>
      <c r="B3695" s="92" t="s">
        <v>1817</v>
      </c>
      <c r="C3695" s="91" t="s">
        <v>664</v>
      </c>
      <c r="D3695" s="91" t="s">
        <v>1818</v>
      </c>
      <c r="E3695" s="91" t="s">
        <v>671</v>
      </c>
      <c r="F3695" s="91"/>
      <c r="G3695" s="93" t="s">
        <v>672</v>
      </c>
      <c r="H3695" s="94" t="n">
        <v>0.0025</v>
      </c>
      <c r="I3695" s="95" t="n">
        <f aca="false">SUMIFS(J:J,A:A,"Composição",B:B,$B3695)</f>
        <v>23.5</v>
      </c>
      <c r="J3695" s="95" t="n">
        <f aca="false">TRUNC(H3695*I3695,2)</f>
        <v>0.05</v>
      </c>
      <c r="L3695" s="63" t="n">
        <f aca="false">IF(AND(A3696&lt;&gt;"",A3695=""),L3694+1,L3694)</f>
        <v>371</v>
      </c>
      <c r="M3695" s="80" t="n">
        <f aca="false">IF(OR(A3695="Insumo",A3695="Composição Auxiliar"),J3695,"")</f>
        <v>0.05</v>
      </c>
      <c r="N3695" s="81" t="str">
        <f aca="false">IF(E3695="Mão de Obra",J3695,"")</f>
        <v/>
      </c>
      <c r="O3695" s="81" t="n">
        <f aca="false">IF(N3695&lt;&gt;"","",M3695)</f>
        <v>0.05</v>
      </c>
      <c r="P3695" s="82" t="str">
        <f aca="false">IF(A3695="Composição",B3695,"")</f>
        <v/>
      </c>
      <c r="Q3695" s="81" t="str">
        <f aca="false">IF(P3695&lt;&gt;"",SUMIF(L3695:L3695,L3695,N3695:N3695),"")</f>
        <v/>
      </c>
      <c r="R3695" s="81" t="str">
        <f aca="false">IF(P3695&lt;&gt;"",SUMIF(L3695:L3695,L3695,O3695:O3695),"")</f>
        <v/>
      </c>
    </row>
    <row r="3696" customFormat="false" ht="14.25" hidden="false" customHeight="false" outlineLevel="0" collapsed="false">
      <c r="A3696" s="96" t="s">
        <v>679</v>
      </c>
      <c r="B3696" s="97" t="s">
        <v>1988</v>
      </c>
      <c r="C3696" s="96" t="str">
        <f aca="false">VLOOKUP(B3696,INSUMOS!$A:$I,2,0)</f>
        <v>SINAPI</v>
      </c>
      <c r="D3696" s="96" t="str">
        <f aca="false">VLOOKUP(B3696,INSUMOS!$A:$I,3,0)</f>
        <v>ACO CA-50, 12,5 MM OU 16,0 MM, VERGALHAO</v>
      </c>
      <c r="E3696" s="98" t="str">
        <f aca="false">VLOOKUP(B3696,INSUMOS!$A:$I,4,0)</f>
        <v>Material</v>
      </c>
      <c r="F3696" s="98"/>
      <c r="G3696" s="99" t="str">
        <f aca="false">VLOOKUP(B3696,INSUMOS!$A:$I,5,0)</f>
        <v>KG</v>
      </c>
      <c r="H3696" s="100" t="n">
        <v>1.11</v>
      </c>
      <c r="I3696" s="101" t="n">
        <f aca="false">VLOOKUP(B3696,INSUMOS!$A:$I,8,0)</f>
        <v>8.2</v>
      </c>
      <c r="J3696" s="101" t="n">
        <f aca="false">TRUNC(H3696*I3696,2)</f>
        <v>9.1</v>
      </c>
      <c r="L3696" s="63" t="n">
        <f aca="false">IF(AND(A3697&lt;&gt;"",A3696=""),L3695+1,L3695)</f>
        <v>371</v>
      </c>
      <c r="M3696" s="80" t="n">
        <f aca="false">IF(OR(A3696="Insumo",A3696="Composição Auxiliar"),J3696,"")</f>
        <v>9.1</v>
      </c>
      <c r="N3696" s="81" t="str">
        <f aca="false">IF(E3696="Mão de Obra",J3696,"")</f>
        <v/>
      </c>
      <c r="O3696" s="81" t="n">
        <f aca="false">IF(N3696&lt;&gt;"","",M3696)</f>
        <v>9.1</v>
      </c>
      <c r="P3696" s="82" t="str">
        <f aca="false">IF(A3696="Composição",B3696,"")</f>
        <v/>
      </c>
      <c r="Q3696" s="81" t="str">
        <f aca="false">IF(P3696&lt;&gt;"",SUMIF(L3696:L3696,L3696,N3696:N3696),"")</f>
        <v/>
      </c>
      <c r="R3696" s="81" t="str">
        <f aca="false">IF(P3696&lt;&gt;"",SUMIF(L3696:L3696,L3696,O3696:O3696),"")</f>
        <v/>
      </c>
    </row>
    <row r="3697" customFormat="false" ht="14.25" hidden="false" customHeight="false" outlineLevel="0" collapsed="false">
      <c r="A3697" s="102"/>
      <c r="B3697" s="102"/>
      <c r="C3697" s="102"/>
      <c r="D3697" s="102"/>
      <c r="E3697" s="102"/>
      <c r="F3697" s="103"/>
      <c r="G3697" s="102"/>
      <c r="H3697" s="103"/>
      <c r="I3697" s="102"/>
      <c r="J3697" s="103"/>
      <c r="L3697" s="63" t="n">
        <f aca="false">IF(AND(A3698&lt;&gt;"",A3697=""),L3696+1,L3696)</f>
        <v>371</v>
      </c>
      <c r="M3697" s="80" t="str">
        <f aca="false">IF(OR(A3697="Insumo",A3697="Composição Auxiliar"),J3697,"")</f>
        <v/>
      </c>
      <c r="N3697" s="81" t="str">
        <f aca="false">IF(E3697="Mão de Obra",J3697,"")</f>
        <v/>
      </c>
      <c r="O3697" s="81" t="str">
        <f aca="false">IF(N3697&lt;&gt;"","",M3697)</f>
        <v/>
      </c>
      <c r="P3697" s="82" t="str">
        <f aca="false">IF(A3697="Composição",B3697,"")</f>
        <v/>
      </c>
      <c r="Q3697" s="81" t="str">
        <f aca="false">IF(P3697&lt;&gt;"",SUMIF(L3697:L3697,L3697,N3697:N3697),"")</f>
        <v/>
      </c>
      <c r="R3697" s="81" t="str">
        <f aca="false">IF(P3697&lt;&gt;"",SUMIF(L3697:L3697,L3697,O3697:O3697),"")</f>
        <v/>
      </c>
    </row>
    <row r="3698" customFormat="false" ht="15" hidden="false" customHeight="false" outlineLevel="0" collapsed="false">
      <c r="A3698" s="102"/>
      <c r="B3698" s="102"/>
      <c r="C3698" s="102"/>
      <c r="D3698" s="102"/>
      <c r="E3698" s="102"/>
      <c r="F3698" s="103"/>
      <c r="G3698" s="102"/>
      <c r="H3698" s="104"/>
      <c r="I3698" s="104"/>
      <c r="J3698" s="103"/>
      <c r="L3698" s="63" t="n">
        <f aca="false">IF(AND(A3699&lt;&gt;"",A3698=""),L3697+1,L3697)</f>
        <v>371</v>
      </c>
      <c r="M3698" s="80" t="str">
        <f aca="false">IF(OR(A3698="Insumo",A3698="Composição Auxiliar"),J3698,"")</f>
        <v/>
      </c>
      <c r="N3698" s="81" t="str">
        <f aca="false">IF(E3698="Mão de Obra",J3698,"")</f>
        <v/>
      </c>
      <c r="O3698" s="81" t="str">
        <f aca="false">IF(N3698&lt;&gt;"","",M3698)</f>
        <v/>
      </c>
      <c r="P3698" s="82" t="str">
        <f aca="false">IF(A3698="Composição",B3698,"")</f>
        <v/>
      </c>
      <c r="Q3698" s="81" t="str">
        <f aca="false">IF(P3698&lt;&gt;"",SUMIF(L3698:L3698,L3698,N3698:N3698),"")</f>
        <v/>
      </c>
      <c r="R3698" s="81" t="str">
        <f aca="false">IF(P3698&lt;&gt;"",SUMIF(L3698:L3698,L3698,O3698:O3698),"")</f>
        <v/>
      </c>
    </row>
    <row r="3699" customFormat="false" ht="15" hidden="false" customHeight="false" outlineLevel="0" collapsed="false">
      <c r="A3699" s="108"/>
      <c r="B3699" s="108"/>
      <c r="C3699" s="108"/>
      <c r="D3699" s="108"/>
      <c r="E3699" s="108"/>
      <c r="F3699" s="108"/>
      <c r="G3699" s="108"/>
      <c r="H3699" s="108"/>
      <c r="I3699" s="108"/>
      <c r="J3699" s="108"/>
      <c r="L3699" s="63" t="n">
        <f aca="false">IF(AND(A3700&lt;&gt;"",A3699=""),L3698+1,L3698)</f>
        <v>371</v>
      </c>
      <c r="M3699" s="80" t="str">
        <f aca="false">IF(OR(A3699="Insumo",A3699="Composição Auxiliar"),J3699,"")</f>
        <v/>
      </c>
      <c r="N3699" s="81" t="str">
        <f aca="false">IF(E3699="Mão de Obra",J3699,"")</f>
        <v/>
      </c>
      <c r="O3699" s="81" t="str">
        <f aca="false">IF(N3699&lt;&gt;"","",M3699)</f>
        <v/>
      </c>
      <c r="P3699" s="82" t="str">
        <f aca="false">IF(A3699="Composição",B3699,"")</f>
        <v/>
      </c>
      <c r="Q3699" s="81" t="str">
        <f aca="false">IF(P3699&lt;&gt;"",SUMIF(L3699:L3699,L3699,N3699:N3699),"")</f>
        <v/>
      </c>
      <c r="R3699" s="81" t="str">
        <f aca="false">IF(P3699&lt;&gt;"",SUMIF(L3699:L3699,L3699,O3699:O3699),"")</f>
        <v/>
      </c>
    </row>
    <row r="3700" customFormat="false" ht="15" hidden="false" customHeight="true" outlineLevel="0" collapsed="false">
      <c r="A3700" s="83"/>
      <c r="B3700" s="84" t="s">
        <v>655</v>
      </c>
      <c r="C3700" s="83" t="s">
        <v>656</v>
      </c>
      <c r="D3700" s="83" t="s">
        <v>657</v>
      </c>
      <c r="E3700" s="83" t="s">
        <v>658</v>
      </c>
      <c r="F3700" s="83"/>
      <c r="G3700" s="85" t="s">
        <v>659</v>
      </c>
      <c r="H3700" s="84" t="s">
        <v>660</v>
      </c>
      <c r="I3700" s="84" t="s">
        <v>661</v>
      </c>
      <c r="J3700" s="84" t="s">
        <v>662</v>
      </c>
      <c r="L3700" s="63" t="n">
        <f aca="false">IF(AND(A3701&lt;&gt;"",A3700=""),L3699+1,L3699)</f>
        <v>372</v>
      </c>
      <c r="M3700" s="80" t="str">
        <f aca="false">IF(OR(A3700="Insumo",A3700="Composição Auxiliar"),J3700,"")</f>
        <v/>
      </c>
      <c r="N3700" s="81" t="str">
        <f aca="false">IF(E3700="Mão de Obra",J3700,"")</f>
        <v/>
      </c>
      <c r="O3700" s="81" t="str">
        <f aca="false">IF(N3700&lt;&gt;"","",M3700)</f>
        <v/>
      </c>
      <c r="P3700" s="82" t="str">
        <f aca="false">IF(A3700="Composição",B3700,"")</f>
        <v/>
      </c>
      <c r="Q3700" s="81" t="str">
        <f aca="false">IF(P3700&lt;&gt;"",SUMIF(L3700:L3700,L3700,N3700:N3700),"")</f>
        <v/>
      </c>
      <c r="R3700" s="81" t="str">
        <f aca="false">IF(P3700&lt;&gt;"",SUMIF(L3700:L3700,L3700,O3700:O3700),"")</f>
        <v/>
      </c>
    </row>
    <row r="3701" customFormat="false" ht="14.25" hidden="false" customHeight="true" outlineLevel="0" collapsed="false">
      <c r="A3701" s="86" t="s">
        <v>663</v>
      </c>
      <c r="B3701" s="87" t="s">
        <v>1829</v>
      </c>
      <c r="C3701" s="86" t="s">
        <v>664</v>
      </c>
      <c r="D3701" s="86" t="s">
        <v>1830</v>
      </c>
      <c r="E3701" s="86" t="s">
        <v>675</v>
      </c>
      <c r="F3701" s="86"/>
      <c r="G3701" s="88" t="s">
        <v>925</v>
      </c>
      <c r="H3701" s="89" t="n">
        <v>1</v>
      </c>
      <c r="I3701" s="90" t="n">
        <f aca="false">SUMIF(L:L,$L3701,M:M)</f>
        <v>10.8</v>
      </c>
      <c r="J3701" s="90" t="n">
        <f aca="false">TRUNC(H3701*I3701,2)</f>
        <v>10.8</v>
      </c>
      <c r="L3701" s="63" t="n">
        <f aca="false">IF(AND(A3702&lt;&gt;"",A3701=""),L3700+1,L3700)</f>
        <v>372</v>
      </c>
      <c r="M3701" s="80" t="str">
        <f aca="false">IF(OR(A3701="Insumo",A3701="Composição Auxiliar"),J3701,"")</f>
        <v/>
      </c>
      <c r="N3701" s="81" t="str">
        <f aca="false">IF(E3701="Mão de Obra",J3701,"")</f>
        <v/>
      </c>
      <c r="O3701" s="81" t="str">
        <f aca="false">IF(N3701&lt;&gt;"","",M3701)</f>
        <v/>
      </c>
      <c r="P3701" s="82" t="str">
        <f aca="false">IF(A3701="Composição",B3701,"")</f>
        <v> 92806 </v>
      </c>
      <c r="Q3701" s="81" t="n">
        <f aca="false">IF(P3701&lt;&gt;"",SUMIF(L3701:L3701,L3701,N3701:N3701),"")</f>
        <v>0</v>
      </c>
      <c r="R3701" s="81" t="n">
        <f aca="false">IF(P3701&lt;&gt;"",SUMIF(L3701:L3701,L3701,O3701:O3701),"")</f>
        <v>0</v>
      </c>
    </row>
    <row r="3702" customFormat="false" ht="25.5" hidden="false" customHeight="true" outlineLevel="0" collapsed="false">
      <c r="A3702" s="91" t="s">
        <v>668</v>
      </c>
      <c r="B3702" s="92" t="s">
        <v>1817</v>
      </c>
      <c r="C3702" s="91" t="s">
        <v>664</v>
      </c>
      <c r="D3702" s="91" t="s">
        <v>1818</v>
      </c>
      <c r="E3702" s="91" t="s">
        <v>671</v>
      </c>
      <c r="F3702" s="91"/>
      <c r="G3702" s="93" t="s">
        <v>672</v>
      </c>
      <c r="H3702" s="94" t="n">
        <v>0.0013</v>
      </c>
      <c r="I3702" s="95" t="n">
        <f aca="false">SUMIFS(J:J,A:A,"Composição",B:B,$B3702)</f>
        <v>23.5</v>
      </c>
      <c r="J3702" s="95" t="n">
        <f aca="false">TRUNC(H3702*I3702,2)</f>
        <v>0.03</v>
      </c>
      <c r="L3702" s="63" t="n">
        <f aca="false">IF(AND(A3703&lt;&gt;"",A3702=""),L3701+1,L3701)</f>
        <v>372</v>
      </c>
      <c r="M3702" s="80" t="n">
        <f aca="false">IF(OR(A3702="Insumo",A3702="Composição Auxiliar"),J3702,"")</f>
        <v>0.03</v>
      </c>
      <c r="N3702" s="81" t="str">
        <f aca="false">IF(E3702="Mão de Obra",J3702,"")</f>
        <v/>
      </c>
      <c r="O3702" s="81" t="n">
        <f aca="false">IF(N3702&lt;&gt;"","",M3702)</f>
        <v>0.03</v>
      </c>
      <c r="P3702" s="82" t="str">
        <f aca="false">IF(A3702="Composição",B3702,"")</f>
        <v/>
      </c>
      <c r="Q3702" s="81" t="str">
        <f aca="false">IF(P3702&lt;&gt;"",SUMIF(L3702:L3702,L3702,N3702:N3702),"")</f>
        <v/>
      </c>
      <c r="R3702" s="81" t="str">
        <f aca="false">IF(P3702&lt;&gt;"",SUMIF(L3702:L3702,L3702,O3702:O3702),"")</f>
        <v/>
      </c>
    </row>
    <row r="3703" customFormat="false" ht="14.25" hidden="false" customHeight="false" outlineLevel="0" collapsed="false">
      <c r="A3703" s="96" t="s">
        <v>679</v>
      </c>
      <c r="B3703" s="97" t="s">
        <v>1989</v>
      </c>
      <c r="C3703" s="96" t="str">
        <f aca="false">VLOOKUP(B3703,INSUMOS!$A:$I,2,0)</f>
        <v>SINAPI</v>
      </c>
      <c r="D3703" s="96" t="str">
        <f aca="false">VLOOKUP(B3703,INSUMOS!$A:$I,3,0)</f>
        <v>ACO CA-50, 20,0 MM OU 25,0 MM, VERGALHAO</v>
      </c>
      <c r="E3703" s="98" t="str">
        <f aca="false">VLOOKUP(B3703,INSUMOS!$A:$I,4,0)</f>
        <v>Material</v>
      </c>
      <c r="F3703" s="98"/>
      <c r="G3703" s="99" t="str">
        <f aca="false">VLOOKUP(B3703,INSUMOS!$A:$I,5,0)</f>
        <v>KG</v>
      </c>
      <c r="H3703" s="100" t="n">
        <v>1.14</v>
      </c>
      <c r="I3703" s="101" t="n">
        <f aca="false">VLOOKUP(B3703,INSUMOS!$A:$I,8,0)</f>
        <v>9.45</v>
      </c>
      <c r="J3703" s="101" t="n">
        <f aca="false">TRUNC(H3703*I3703,2)</f>
        <v>10.77</v>
      </c>
      <c r="L3703" s="63" t="n">
        <f aca="false">IF(AND(A3704&lt;&gt;"",A3703=""),L3702+1,L3702)</f>
        <v>372</v>
      </c>
      <c r="M3703" s="80" t="n">
        <f aca="false">IF(OR(A3703="Insumo",A3703="Composição Auxiliar"),J3703,"")</f>
        <v>10.77</v>
      </c>
      <c r="N3703" s="81" t="str">
        <f aca="false">IF(E3703="Mão de Obra",J3703,"")</f>
        <v/>
      </c>
      <c r="O3703" s="81" t="n">
        <f aca="false">IF(N3703&lt;&gt;"","",M3703)</f>
        <v>10.77</v>
      </c>
      <c r="P3703" s="82" t="str">
        <f aca="false">IF(A3703="Composição",B3703,"")</f>
        <v/>
      </c>
      <c r="Q3703" s="81" t="str">
        <f aca="false">IF(P3703&lt;&gt;"",SUMIF(L3703:L3703,L3703,N3703:N3703),"")</f>
        <v/>
      </c>
      <c r="R3703" s="81" t="str">
        <f aca="false">IF(P3703&lt;&gt;"",SUMIF(L3703:L3703,L3703,O3703:O3703),"")</f>
        <v/>
      </c>
    </row>
    <row r="3704" customFormat="false" ht="14.25" hidden="false" customHeight="false" outlineLevel="0" collapsed="false">
      <c r="A3704" s="102"/>
      <c r="B3704" s="102"/>
      <c r="C3704" s="102"/>
      <c r="D3704" s="102"/>
      <c r="E3704" s="102"/>
      <c r="F3704" s="103"/>
      <c r="G3704" s="102"/>
      <c r="H3704" s="103"/>
      <c r="I3704" s="102"/>
      <c r="J3704" s="103"/>
      <c r="L3704" s="63" t="n">
        <f aca="false">IF(AND(A3705&lt;&gt;"",A3704=""),L3703+1,L3703)</f>
        <v>372</v>
      </c>
      <c r="M3704" s="80" t="str">
        <f aca="false">IF(OR(A3704="Insumo",A3704="Composição Auxiliar"),J3704,"")</f>
        <v/>
      </c>
      <c r="N3704" s="81" t="str">
        <f aca="false">IF(E3704="Mão de Obra",J3704,"")</f>
        <v/>
      </c>
      <c r="O3704" s="81" t="str">
        <f aca="false">IF(N3704&lt;&gt;"","",M3704)</f>
        <v/>
      </c>
      <c r="P3704" s="82" t="str">
        <f aca="false">IF(A3704="Composição",B3704,"")</f>
        <v/>
      </c>
      <c r="Q3704" s="81" t="str">
        <f aca="false">IF(P3704&lt;&gt;"",SUMIF(L3704:L3704,L3704,N3704:N3704),"")</f>
        <v/>
      </c>
      <c r="R3704" s="81" t="str">
        <f aca="false">IF(P3704&lt;&gt;"",SUMIF(L3704:L3704,L3704,O3704:O3704),"")</f>
        <v/>
      </c>
    </row>
    <row r="3705" customFormat="false" ht="15" hidden="false" customHeight="false" outlineLevel="0" collapsed="false">
      <c r="A3705" s="102"/>
      <c r="B3705" s="102"/>
      <c r="C3705" s="102"/>
      <c r="D3705" s="102"/>
      <c r="E3705" s="102"/>
      <c r="F3705" s="103"/>
      <c r="G3705" s="102"/>
      <c r="H3705" s="104"/>
      <c r="I3705" s="104"/>
      <c r="J3705" s="103"/>
      <c r="L3705" s="63" t="n">
        <f aca="false">IF(AND(A3706&lt;&gt;"",A3705=""),L3704+1,L3704)</f>
        <v>372</v>
      </c>
      <c r="M3705" s="80" t="str">
        <f aca="false">IF(OR(A3705="Insumo",A3705="Composição Auxiliar"),J3705,"")</f>
        <v/>
      </c>
      <c r="N3705" s="81" t="str">
        <f aca="false">IF(E3705="Mão de Obra",J3705,"")</f>
        <v/>
      </c>
      <c r="O3705" s="81" t="str">
        <f aca="false">IF(N3705&lt;&gt;"","",M3705)</f>
        <v/>
      </c>
      <c r="P3705" s="82" t="str">
        <f aca="false">IF(A3705="Composição",B3705,"")</f>
        <v/>
      </c>
      <c r="Q3705" s="81" t="str">
        <f aca="false">IF(P3705&lt;&gt;"",SUMIF(L3705:L3705,L3705,N3705:N3705),"")</f>
        <v/>
      </c>
      <c r="R3705" s="81" t="str">
        <f aca="false">IF(P3705&lt;&gt;"",SUMIF(L3705:L3705,L3705,O3705:O3705),"")</f>
        <v/>
      </c>
    </row>
    <row r="3706" customFormat="false" ht="15" hidden="false" customHeight="false" outlineLevel="0" collapsed="false">
      <c r="A3706" s="108"/>
      <c r="B3706" s="108"/>
      <c r="C3706" s="108"/>
      <c r="D3706" s="108"/>
      <c r="E3706" s="108"/>
      <c r="F3706" s="108"/>
      <c r="G3706" s="108"/>
      <c r="H3706" s="108"/>
      <c r="I3706" s="108"/>
      <c r="J3706" s="108"/>
      <c r="L3706" s="63" t="n">
        <f aca="false">IF(AND(A3707&lt;&gt;"",A3706=""),L3705+1,L3705)</f>
        <v>372</v>
      </c>
      <c r="M3706" s="80" t="str">
        <f aca="false">IF(OR(A3706="Insumo",A3706="Composição Auxiliar"),J3706,"")</f>
        <v/>
      </c>
      <c r="N3706" s="81" t="str">
        <f aca="false">IF(E3706="Mão de Obra",J3706,"")</f>
        <v/>
      </c>
      <c r="O3706" s="81" t="str">
        <f aca="false">IF(N3706&lt;&gt;"","",M3706)</f>
        <v/>
      </c>
      <c r="P3706" s="82" t="str">
        <f aca="false">IF(A3706="Composição",B3706,"")</f>
        <v/>
      </c>
      <c r="Q3706" s="81" t="str">
        <f aca="false">IF(P3706&lt;&gt;"",SUMIF(L3706:L3706,L3706,N3706:N3706),"")</f>
        <v/>
      </c>
      <c r="R3706" s="81" t="str">
        <f aca="false">IF(P3706&lt;&gt;"",SUMIF(L3706:L3706,L3706,O3706:O3706),"")</f>
        <v/>
      </c>
    </row>
    <row r="3707" customFormat="false" ht="15" hidden="false" customHeight="true" outlineLevel="0" collapsed="false">
      <c r="A3707" s="83"/>
      <c r="B3707" s="84" t="s">
        <v>655</v>
      </c>
      <c r="C3707" s="83" t="s">
        <v>656</v>
      </c>
      <c r="D3707" s="83" t="s">
        <v>657</v>
      </c>
      <c r="E3707" s="83" t="s">
        <v>658</v>
      </c>
      <c r="F3707" s="83"/>
      <c r="G3707" s="85" t="s">
        <v>659</v>
      </c>
      <c r="H3707" s="84" t="s">
        <v>660</v>
      </c>
      <c r="I3707" s="84" t="s">
        <v>661</v>
      </c>
      <c r="J3707" s="84" t="s">
        <v>662</v>
      </c>
      <c r="L3707" s="63" t="n">
        <f aca="false">IF(AND(A3708&lt;&gt;"",A3707=""),L3706+1,L3706)</f>
        <v>373</v>
      </c>
      <c r="M3707" s="80" t="str">
        <f aca="false">IF(OR(A3707="Insumo",A3707="Composição Auxiliar"),J3707,"")</f>
        <v/>
      </c>
      <c r="N3707" s="81" t="str">
        <f aca="false">IF(E3707="Mão de Obra",J3707,"")</f>
        <v/>
      </c>
      <c r="O3707" s="81" t="str">
        <f aca="false">IF(N3707&lt;&gt;"","",M3707)</f>
        <v/>
      </c>
      <c r="P3707" s="82" t="str">
        <f aca="false">IF(A3707="Composição",B3707,"")</f>
        <v/>
      </c>
      <c r="Q3707" s="81" t="str">
        <f aca="false">IF(P3707&lt;&gt;"",SUMIF(L3707:L3707,L3707,N3707:N3707),"")</f>
        <v/>
      </c>
      <c r="R3707" s="81" t="str">
        <f aca="false">IF(P3707&lt;&gt;"",SUMIF(L3707:L3707,L3707,O3707:O3707),"")</f>
        <v/>
      </c>
    </row>
    <row r="3708" customFormat="false" ht="14.25" hidden="false" customHeight="true" outlineLevel="0" collapsed="false">
      <c r="A3708" s="86" t="s">
        <v>663</v>
      </c>
      <c r="B3708" s="87" t="s">
        <v>1831</v>
      </c>
      <c r="C3708" s="86" t="s">
        <v>664</v>
      </c>
      <c r="D3708" s="86" t="s">
        <v>1832</v>
      </c>
      <c r="E3708" s="86" t="s">
        <v>675</v>
      </c>
      <c r="F3708" s="86"/>
      <c r="G3708" s="88" t="s">
        <v>925</v>
      </c>
      <c r="H3708" s="89" t="n">
        <v>1</v>
      </c>
      <c r="I3708" s="90" t="n">
        <f aca="false">SUMIF(L:L,$L3708,M:M)</f>
        <v>10.79</v>
      </c>
      <c r="J3708" s="90" t="n">
        <f aca="false">TRUNC(H3708*I3708,2)</f>
        <v>10.79</v>
      </c>
      <c r="L3708" s="63" t="n">
        <f aca="false">IF(AND(A3709&lt;&gt;"",A3708=""),L3707+1,L3707)</f>
        <v>373</v>
      </c>
      <c r="M3708" s="80" t="str">
        <f aca="false">IF(OR(A3708="Insumo",A3708="Composição Auxiliar"),J3708,"")</f>
        <v/>
      </c>
      <c r="N3708" s="81" t="str">
        <f aca="false">IF(E3708="Mão de Obra",J3708,"")</f>
        <v/>
      </c>
      <c r="O3708" s="81" t="str">
        <f aca="false">IF(N3708&lt;&gt;"","",M3708)</f>
        <v/>
      </c>
      <c r="P3708" s="82" t="str">
        <f aca="false">IF(A3708="Composição",B3708,"")</f>
        <v> 92798 </v>
      </c>
      <c r="Q3708" s="81" t="n">
        <f aca="false">IF(P3708&lt;&gt;"",SUMIF(L3708:L3708,L3708,N3708:N3708),"")</f>
        <v>0</v>
      </c>
      <c r="R3708" s="81" t="n">
        <f aca="false">IF(P3708&lt;&gt;"",SUMIF(L3708:L3708,L3708,O3708:O3708),"")</f>
        <v>0</v>
      </c>
    </row>
    <row r="3709" customFormat="false" ht="25.5" hidden="false" customHeight="true" outlineLevel="0" collapsed="false">
      <c r="A3709" s="91" t="s">
        <v>668</v>
      </c>
      <c r="B3709" s="92" t="s">
        <v>1817</v>
      </c>
      <c r="C3709" s="91" t="s">
        <v>664</v>
      </c>
      <c r="D3709" s="91" t="s">
        <v>1818</v>
      </c>
      <c r="E3709" s="91" t="s">
        <v>671</v>
      </c>
      <c r="F3709" s="91"/>
      <c r="G3709" s="93" t="s">
        <v>672</v>
      </c>
      <c r="H3709" s="94" t="n">
        <v>0.0011</v>
      </c>
      <c r="I3709" s="95" t="n">
        <f aca="false">SUMIFS(J:J,A:A,"Composição",B:B,$B3709)</f>
        <v>23.5</v>
      </c>
      <c r="J3709" s="95" t="n">
        <f aca="false">TRUNC(H3709*I3709,2)</f>
        <v>0.02</v>
      </c>
      <c r="L3709" s="63" t="n">
        <f aca="false">IF(AND(A3710&lt;&gt;"",A3709=""),L3708+1,L3708)</f>
        <v>373</v>
      </c>
      <c r="M3709" s="80" t="n">
        <f aca="false">IF(OR(A3709="Insumo",A3709="Composição Auxiliar"),J3709,"")</f>
        <v>0.02</v>
      </c>
      <c r="N3709" s="81" t="str">
        <f aca="false">IF(E3709="Mão de Obra",J3709,"")</f>
        <v/>
      </c>
      <c r="O3709" s="81" t="n">
        <f aca="false">IF(N3709&lt;&gt;"","",M3709)</f>
        <v>0.02</v>
      </c>
      <c r="P3709" s="82" t="str">
        <f aca="false">IF(A3709="Composição",B3709,"")</f>
        <v/>
      </c>
      <c r="Q3709" s="81" t="str">
        <f aca="false">IF(P3709&lt;&gt;"",SUMIF(L3709:L3709,L3709,N3709:N3709),"")</f>
        <v/>
      </c>
      <c r="R3709" s="81" t="str">
        <f aca="false">IF(P3709&lt;&gt;"",SUMIF(L3709:L3709,L3709,O3709:O3709),"")</f>
        <v/>
      </c>
    </row>
    <row r="3710" customFormat="false" ht="14.25" hidden="false" customHeight="false" outlineLevel="0" collapsed="false">
      <c r="A3710" s="96" t="s">
        <v>679</v>
      </c>
      <c r="B3710" s="97" t="s">
        <v>1989</v>
      </c>
      <c r="C3710" s="96" t="str">
        <f aca="false">VLOOKUP(B3710,INSUMOS!$A:$I,2,0)</f>
        <v>SINAPI</v>
      </c>
      <c r="D3710" s="96" t="str">
        <f aca="false">VLOOKUP(B3710,INSUMOS!$A:$I,3,0)</f>
        <v>ACO CA-50, 20,0 MM OU 25,0 MM, VERGALHAO</v>
      </c>
      <c r="E3710" s="98" t="str">
        <f aca="false">VLOOKUP(B3710,INSUMOS!$A:$I,4,0)</f>
        <v>Material</v>
      </c>
      <c r="F3710" s="98"/>
      <c r="G3710" s="99" t="str">
        <f aca="false">VLOOKUP(B3710,INSUMOS!$A:$I,5,0)</f>
        <v>KG</v>
      </c>
      <c r="H3710" s="100" t="n">
        <v>1.14</v>
      </c>
      <c r="I3710" s="101" t="n">
        <f aca="false">VLOOKUP(B3710,INSUMOS!$A:$I,8,0)</f>
        <v>9.45</v>
      </c>
      <c r="J3710" s="101" t="n">
        <f aca="false">TRUNC(H3710*I3710,2)</f>
        <v>10.77</v>
      </c>
      <c r="L3710" s="63" t="n">
        <f aca="false">IF(AND(A3711&lt;&gt;"",A3710=""),L3709+1,L3709)</f>
        <v>373</v>
      </c>
      <c r="M3710" s="80" t="n">
        <f aca="false">IF(OR(A3710="Insumo",A3710="Composição Auxiliar"),J3710,"")</f>
        <v>10.77</v>
      </c>
      <c r="N3710" s="81" t="str">
        <f aca="false">IF(E3710="Mão de Obra",J3710,"")</f>
        <v/>
      </c>
      <c r="O3710" s="81" t="n">
        <f aca="false">IF(N3710&lt;&gt;"","",M3710)</f>
        <v>10.77</v>
      </c>
      <c r="P3710" s="82" t="str">
        <f aca="false">IF(A3710="Composição",B3710,"")</f>
        <v/>
      </c>
      <c r="Q3710" s="81" t="str">
        <f aca="false">IF(P3710&lt;&gt;"",SUMIF(L3710:L3710,L3710,N3710:N3710),"")</f>
        <v/>
      </c>
      <c r="R3710" s="81" t="str">
        <f aca="false">IF(P3710&lt;&gt;"",SUMIF(L3710:L3710,L3710,O3710:O3710),"")</f>
        <v/>
      </c>
    </row>
    <row r="3711" customFormat="false" ht="14.25" hidden="false" customHeight="false" outlineLevel="0" collapsed="false">
      <c r="A3711" s="102"/>
      <c r="B3711" s="102"/>
      <c r="C3711" s="102"/>
      <c r="D3711" s="102"/>
      <c r="E3711" s="102"/>
      <c r="F3711" s="103"/>
      <c r="G3711" s="102"/>
      <c r="H3711" s="103"/>
      <c r="I3711" s="102"/>
      <c r="J3711" s="103"/>
      <c r="L3711" s="63" t="n">
        <f aca="false">IF(AND(A3712&lt;&gt;"",A3711=""),L3710+1,L3710)</f>
        <v>373</v>
      </c>
      <c r="M3711" s="80" t="str">
        <f aca="false">IF(OR(A3711="Insumo",A3711="Composição Auxiliar"),J3711,"")</f>
        <v/>
      </c>
      <c r="N3711" s="81" t="str">
        <f aca="false">IF(E3711="Mão de Obra",J3711,"")</f>
        <v/>
      </c>
      <c r="O3711" s="81" t="str">
        <f aca="false">IF(N3711&lt;&gt;"","",M3711)</f>
        <v/>
      </c>
      <c r="P3711" s="82" t="str">
        <f aca="false">IF(A3711="Composição",B3711,"")</f>
        <v/>
      </c>
      <c r="Q3711" s="81" t="str">
        <f aca="false">IF(P3711&lt;&gt;"",SUMIF(L3711:L3711,L3711,N3711:N3711),"")</f>
        <v/>
      </c>
      <c r="R3711" s="81" t="str">
        <f aca="false">IF(P3711&lt;&gt;"",SUMIF(L3711:L3711,L3711,O3711:O3711),"")</f>
        <v/>
      </c>
    </row>
    <row r="3712" customFormat="false" ht="15" hidden="false" customHeight="false" outlineLevel="0" collapsed="false">
      <c r="A3712" s="102"/>
      <c r="B3712" s="102"/>
      <c r="C3712" s="102"/>
      <c r="D3712" s="102"/>
      <c r="E3712" s="102"/>
      <c r="F3712" s="103"/>
      <c r="G3712" s="102"/>
      <c r="H3712" s="104"/>
      <c r="I3712" s="104"/>
      <c r="J3712" s="103"/>
      <c r="L3712" s="63" t="n">
        <f aca="false">IF(AND(A3713&lt;&gt;"",A3712=""),L3711+1,L3711)</f>
        <v>373</v>
      </c>
      <c r="M3712" s="80" t="str">
        <f aca="false">IF(OR(A3712="Insumo",A3712="Composição Auxiliar"),J3712,"")</f>
        <v/>
      </c>
      <c r="N3712" s="81" t="str">
        <f aca="false">IF(E3712="Mão de Obra",J3712,"")</f>
        <v/>
      </c>
      <c r="O3712" s="81" t="str">
        <f aca="false">IF(N3712&lt;&gt;"","",M3712)</f>
        <v/>
      </c>
      <c r="P3712" s="82" t="str">
        <f aca="false">IF(A3712="Composição",B3712,"")</f>
        <v/>
      </c>
      <c r="Q3712" s="81" t="str">
        <f aca="false">IF(P3712&lt;&gt;"",SUMIF(L3712:L3712,L3712,N3712:N3712),"")</f>
        <v/>
      </c>
      <c r="R3712" s="81" t="str">
        <f aca="false">IF(P3712&lt;&gt;"",SUMIF(L3712:L3712,L3712,O3712:O3712),"")</f>
        <v/>
      </c>
    </row>
    <row r="3713" customFormat="false" ht="15" hidden="false" customHeight="false" outlineLevel="0" collapsed="false">
      <c r="A3713" s="108"/>
      <c r="B3713" s="108"/>
      <c r="C3713" s="108"/>
      <c r="D3713" s="108"/>
      <c r="E3713" s="108"/>
      <c r="F3713" s="108"/>
      <c r="G3713" s="108"/>
      <c r="H3713" s="108"/>
      <c r="I3713" s="108"/>
      <c r="J3713" s="108"/>
      <c r="L3713" s="63" t="n">
        <f aca="false">IF(AND(A3714&lt;&gt;"",A3713=""),L3712+1,L3712)</f>
        <v>373</v>
      </c>
      <c r="M3713" s="80" t="str">
        <f aca="false">IF(OR(A3713="Insumo",A3713="Composição Auxiliar"),J3713,"")</f>
        <v/>
      </c>
      <c r="N3713" s="81" t="str">
        <f aca="false">IF(E3713="Mão de Obra",J3713,"")</f>
        <v/>
      </c>
      <c r="O3713" s="81" t="str">
        <f aca="false">IF(N3713&lt;&gt;"","",M3713)</f>
        <v/>
      </c>
      <c r="P3713" s="82" t="str">
        <f aca="false">IF(A3713="Composição",B3713,"")</f>
        <v/>
      </c>
      <c r="Q3713" s="81" t="str">
        <f aca="false">IF(P3713&lt;&gt;"",SUMIF(L3713:L3713,L3713,N3713:N3713),"")</f>
        <v/>
      </c>
      <c r="R3713" s="81" t="str">
        <f aca="false">IF(P3713&lt;&gt;"",SUMIF(L3713:L3713,L3713,O3713:O3713),"")</f>
        <v/>
      </c>
    </row>
    <row r="3714" customFormat="false" ht="15" hidden="false" customHeight="true" outlineLevel="0" collapsed="false">
      <c r="A3714" s="83"/>
      <c r="B3714" s="84" t="s">
        <v>655</v>
      </c>
      <c r="C3714" s="83" t="s">
        <v>656</v>
      </c>
      <c r="D3714" s="83" t="s">
        <v>657</v>
      </c>
      <c r="E3714" s="83" t="s">
        <v>658</v>
      </c>
      <c r="F3714" s="83"/>
      <c r="G3714" s="85" t="s">
        <v>659</v>
      </c>
      <c r="H3714" s="84" t="s">
        <v>660</v>
      </c>
      <c r="I3714" s="84" t="s">
        <v>661</v>
      </c>
      <c r="J3714" s="84" t="s">
        <v>662</v>
      </c>
      <c r="L3714" s="63" t="n">
        <f aca="false">IF(AND(A3715&lt;&gt;"",A3714=""),L3713+1,L3713)</f>
        <v>374</v>
      </c>
      <c r="M3714" s="80" t="str">
        <f aca="false">IF(OR(A3714="Insumo",A3714="Composição Auxiliar"),J3714,"")</f>
        <v/>
      </c>
      <c r="N3714" s="81" t="str">
        <f aca="false">IF(E3714="Mão de Obra",J3714,"")</f>
        <v/>
      </c>
      <c r="O3714" s="81" t="str">
        <f aca="false">IF(N3714&lt;&gt;"","",M3714)</f>
        <v/>
      </c>
      <c r="P3714" s="82" t="str">
        <f aca="false">IF(A3714="Composição",B3714,"")</f>
        <v/>
      </c>
      <c r="Q3714" s="81" t="str">
        <f aca="false">IF(P3714&lt;&gt;"",SUMIF(L3714:L3714,L3714,N3714:N3714),"")</f>
        <v/>
      </c>
      <c r="R3714" s="81" t="str">
        <f aca="false">IF(P3714&lt;&gt;"",SUMIF(L3714:L3714,L3714,O3714:O3714),"")</f>
        <v/>
      </c>
    </row>
    <row r="3715" customFormat="false" ht="14.25" hidden="false" customHeight="true" outlineLevel="0" collapsed="false">
      <c r="A3715" s="86" t="s">
        <v>663</v>
      </c>
      <c r="B3715" s="87" t="s">
        <v>1102</v>
      </c>
      <c r="C3715" s="86" t="s">
        <v>664</v>
      </c>
      <c r="D3715" s="86" t="s">
        <v>1103</v>
      </c>
      <c r="E3715" s="86" t="s">
        <v>675</v>
      </c>
      <c r="F3715" s="86"/>
      <c r="G3715" s="88" t="s">
        <v>925</v>
      </c>
      <c r="H3715" s="89" t="n">
        <v>1</v>
      </c>
      <c r="I3715" s="90" t="n">
        <f aca="false">SUMIF(L:L,$L3715,M:M)</f>
        <v>11.49</v>
      </c>
      <c r="J3715" s="90" t="n">
        <f aca="false">TRUNC(H3715*I3715,2)</f>
        <v>11.49</v>
      </c>
      <c r="L3715" s="63" t="n">
        <f aca="false">IF(AND(A3716&lt;&gt;"",A3715=""),L3714+1,L3714)</f>
        <v>374</v>
      </c>
      <c r="M3715" s="80" t="str">
        <f aca="false">IF(OR(A3715="Insumo",A3715="Composição Auxiliar"),J3715,"")</f>
        <v/>
      </c>
      <c r="N3715" s="81" t="str">
        <f aca="false">IF(E3715="Mão de Obra",J3715,"")</f>
        <v/>
      </c>
      <c r="O3715" s="81" t="str">
        <f aca="false">IF(N3715&lt;&gt;"","",M3715)</f>
        <v/>
      </c>
      <c r="P3715" s="82" t="str">
        <f aca="false">IF(A3715="Composição",B3715,"")</f>
        <v> 92801 </v>
      </c>
      <c r="Q3715" s="81" t="n">
        <f aca="false">IF(P3715&lt;&gt;"",SUMIF(L3715:L3715,L3715,N3715:N3715),"")</f>
        <v>0</v>
      </c>
      <c r="R3715" s="81" t="n">
        <f aca="false">IF(P3715&lt;&gt;"",SUMIF(L3715:L3715,L3715,O3715:O3715),"")</f>
        <v>0</v>
      </c>
    </row>
    <row r="3716" customFormat="false" ht="25.5" hidden="false" customHeight="true" outlineLevel="0" collapsed="false">
      <c r="A3716" s="91" t="s">
        <v>668</v>
      </c>
      <c r="B3716" s="92" t="s">
        <v>1817</v>
      </c>
      <c r="C3716" s="91" t="s">
        <v>664</v>
      </c>
      <c r="D3716" s="91" t="s">
        <v>1818</v>
      </c>
      <c r="E3716" s="91" t="s">
        <v>671</v>
      </c>
      <c r="F3716" s="91"/>
      <c r="G3716" s="93" t="s">
        <v>672</v>
      </c>
      <c r="H3716" s="94" t="n">
        <v>0.031</v>
      </c>
      <c r="I3716" s="95" t="n">
        <f aca="false">SUMIFS(J:J,A:A,"Composição",B:B,$B3716)</f>
        <v>23.5</v>
      </c>
      <c r="J3716" s="95" t="n">
        <f aca="false">TRUNC(H3716*I3716,2)</f>
        <v>0.72</v>
      </c>
      <c r="L3716" s="63" t="n">
        <f aca="false">IF(AND(A3717&lt;&gt;"",A3716=""),L3715+1,L3715)</f>
        <v>374</v>
      </c>
      <c r="M3716" s="80" t="n">
        <f aca="false">IF(OR(A3716="Insumo",A3716="Composição Auxiliar"),J3716,"")</f>
        <v>0.72</v>
      </c>
      <c r="N3716" s="81" t="str">
        <f aca="false">IF(E3716="Mão de Obra",J3716,"")</f>
        <v/>
      </c>
      <c r="O3716" s="81" t="n">
        <f aca="false">IF(N3716&lt;&gt;"","",M3716)</f>
        <v>0.72</v>
      </c>
      <c r="P3716" s="82" t="str">
        <f aca="false">IF(A3716="Composição",B3716,"")</f>
        <v/>
      </c>
      <c r="Q3716" s="81" t="str">
        <f aca="false">IF(P3716&lt;&gt;"",SUMIF(L3716:L3716,L3716,N3716:N3716),"")</f>
        <v/>
      </c>
      <c r="R3716" s="81" t="str">
        <f aca="false">IF(P3716&lt;&gt;"",SUMIF(L3716:L3716,L3716,O3716:O3716),"")</f>
        <v/>
      </c>
    </row>
    <row r="3717" customFormat="false" ht="25.5" hidden="false" customHeight="true" outlineLevel="0" collapsed="false">
      <c r="A3717" s="91" t="s">
        <v>668</v>
      </c>
      <c r="B3717" s="92" t="s">
        <v>1771</v>
      </c>
      <c r="C3717" s="91" t="s">
        <v>664</v>
      </c>
      <c r="D3717" s="91" t="s">
        <v>1772</v>
      </c>
      <c r="E3717" s="91" t="s">
        <v>671</v>
      </c>
      <c r="F3717" s="91"/>
      <c r="G3717" s="93" t="s">
        <v>672</v>
      </c>
      <c r="H3717" s="94" t="n">
        <v>0.0051</v>
      </c>
      <c r="I3717" s="95" t="n">
        <f aca="false">SUMIFS(J:J,A:A,"Composição",B:B,$B3717)</f>
        <v>18.94</v>
      </c>
      <c r="J3717" s="95" t="n">
        <f aca="false">TRUNC(H3717*I3717,2)</f>
        <v>0.09</v>
      </c>
      <c r="L3717" s="63" t="n">
        <f aca="false">IF(AND(A3718&lt;&gt;"",A3717=""),L3716+1,L3716)</f>
        <v>374</v>
      </c>
      <c r="M3717" s="80" t="n">
        <f aca="false">IF(OR(A3717="Insumo",A3717="Composição Auxiliar"),J3717,"")</f>
        <v>0.09</v>
      </c>
      <c r="N3717" s="81" t="str">
        <f aca="false">IF(E3717="Mão de Obra",J3717,"")</f>
        <v/>
      </c>
      <c r="O3717" s="81" t="n">
        <f aca="false">IF(N3717&lt;&gt;"","",M3717)</f>
        <v>0.09</v>
      </c>
      <c r="P3717" s="82" t="str">
        <f aca="false">IF(A3717="Composição",B3717,"")</f>
        <v/>
      </c>
      <c r="Q3717" s="81" t="str">
        <f aca="false">IF(P3717&lt;&gt;"",SUMIF(L3717:L3717,L3717,N3717:N3717),"")</f>
        <v/>
      </c>
      <c r="R3717" s="81" t="str">
        <f aca="false">IF(P3717&lt;&gt;"",SUMIF(L3717:L3717,L3717,O3717:O3717),"")</f>
        <v/>
      </c>
    </row>
    <row r="3718" customFormat="false" ht="14.25" hidden="false" customHeight="false" outlineLevel="0" collapsed="false">
      <c r="A3718" s="96" t="s">
        <v>679</v>
      </c>
      <c r="B3718" s="97" t="s">
        <v>1990</v>
      </c>
      <c r="C3718" s="96" t="str">
        <f aca="false">VLOOKUP(B3718,INSUMOS!$A:$I,2,0)</f>
        <v>SINAPI</v>
      </c>
      <c r="D3718" s="96" t="str">
        <f aca="false">VLOOKUP(B3718,INSUMOS!$A:$I,3,0)</f>
        <v>ACO CA-50, 6,3 MM, VERGALHAO</v>
      </c>
      <c r="E3718" s="98" t="str">
        <f aca="false">VLOOKUP(B3718,INSUMOS!$A:$I,4,0)</f>
        <v>Material</v>
      </c>
      <c r="F3718" s="98"/>
      <c r="G3718" s="99" t="str">
        <f aca="false">VLOOKUP(B3718,INSUMOS!$A:$I,5,0)</f>
        <v>KG</v>
      </c>
      <c r="H3718" s="100" t="n">
        <v>1.07</v>
      </c>
      <c r="I3718" s="101" t="n">
        <f aca="false">VLOOKUP(B3718,INSUMOS!$A:$I,8,0)</f>
        <v>9.99</v>
      </c>
      <c r="J3718" s="101" t="n">
        <f aca="false">TRUNC(H3718*I3718,2)</f>
        <v>10.68</v>
      </c>
      <c r="L3718" s="63" t="n">
        <f aca="false">IF(AND(A3719&lt;&gt;"",A3718=""),L3717+1,L3717)</f>
        <v>374</v>
      </c>
      <c r="M3718" s="80" t="n">
        <f aca="false">IF(OR(A3718="Insumo",A3718="Composição Auxiliar"),J3718,"")</f>
        <v>10.68</v>
      </c>
      <c r="N3718" s="81" t="str">
        <f aca="false">IF(E3718="Mão de Obra",J3718,"")</f>
        <v/>
      </c>
      <c r="O3718" s="81" t="n">
        <f aca="false">IF(N3718&lt;&gt;"","",M3718)</f>
        <v>10.68</v>
      </c>
      <c r="P3718" s="82" t="str">
        <f aca="false">IF(A3718="Composição",B3718,"")</f>
        <v/>
      </c>
      <c r="Q3718" s="81" t="str">
        <f aca="false">IF(P3718&lt;&gt;"",SUMIF(L3718:L3718,L3718,N3718:N3718),"")</f>
        <v/>
      </c>
      <c r="R3718" s="81" t="str">
        <f aca="false">IF(P3718&lt;&gt;"",SUMIF(L3718:L3718,L3718,O3718:O3718),"")</f>
        <v/>
      </c>
    </row>
    <row r="3719" customFormat="false" ht="14.25" hidden="false" customHeight="false" outlineLevel="0" collapsed="false">
      <c r="A3719" s="102"/>
      <c r="B3719" s="102"/>
      <c r="C3719" s="102"/>
      <c r="D3719" s="102"/>
      <c r="E3719" s="102"/>
      <c r="F3719" s="103"/>
      <c r="G3719" s="102"/>
      <c r="H3719" s="103"/>
      <c r="I3719" s="102"/>
      <c r="J3719" s="103"/>
      <c r="L3719" s="63" t="n">
        <f aca="false">IF(AND(A3720&lt;&gt;"",A3719=""),L3718+1,L3718)</f>
        <v>374</v>
      </c>
      <c r="M3719" s="80" t="str">
        <f aca="false">IF(OR(A3719="Insumo",A3719="Composição Auxiliar"),J3719,"")</f>
        <v/>
      </c>
      <c r="N3719" s="81" t="str">
        <f aca="false">IF(E3719="Mão de Obra",J3719,"")</f>
        <v/>
      </c>
      <c r="O3719" s="81" t="str">
        <f aca="false">IF(N3719&lt;&gt;"","",M3719)</f>
        <v/>
      </c>
      <c r="P3719" s="82" t="str">
        <f aca="false">IF(A3719="Composição",B3719,"")</f>
        <v/>
      </c>
      <c r="Q3719" s="81" t="str">
        <f aca="false">IF(P3719&lt;&gt;"",SUMIF(L3719:L3719,L3719,N3719:N3719),"")</f>
        <v/>
      </c>
      <c r="R3719" s="81" t="str">
        <f aca="false">IF(P3719&lt;&gt;"",SUMIF(L3719:L3719,L3719,O3719:O3719),"")</f>
        <v/>
      </c>
    </row>
    <row r="3720" customFormat="false" ht="15" hidden="false" customHeight="false" outlineLevel="0" collapsed="false">
      <c r="A3720" s="102"/>
      <c r="B3720" s="102"/>
      <c r="C3720" s="102"/>
      <c r="D3720" s="102"/>
      <c r="E3720" s="102"/>
      <c r="F3720" s="103"/>
      <c r="G3720" s="102"/>
      <c r="H3720" s="104"/>
      <c r="I3720" s="104"/>
      <c r="J3720" s="103"/>
      <c r="L3720" s="63" t="n">
        <f aca="false">IF(AND(A3721&lt;&gt;"",A3720=""),L3719+1,L3719)</f>
        <v>374</v>
      </c>
      <c r="M3720" s="80" t="str">
        <f aca="false">IF(OR(A3720="Insumo",A3720="Composição Auxiliar"),J3720,"")</f>
        <v/>
      </c>
      <c r="N3720" s="81" t="str">
        <f aca="false">IF(E3720="Mão de Obra",J3720,"")</f>
        <v/>
      </c>
      <c r="O3720" s="81" t="str">
        <f aca="false">IF(N3720&lt;&gt;"","",M3720)</f>
        <v/>
      </c>
      <c r="P3720" s="82" t="str">
        <f aca="false">IF(A3720="Composição",B3720,"")</f>
        <v/>
      </c>
      <c r="Q3720" s="81" t="str">
        <f aca="false">IF(P3720&lt;&gt;"",SUMIF(L3720:L3720,L3720,N3720:N3720),"")</f>
        <v/>
      </c>
      <c r="R3720" s="81" t="str">
        <f aca="false">IF(P3720&lt;&gt;"",SUMIF(L3720:L3720,L3720,O3720:O3720),"")</f>
        <v/>
      </c>
    </row>
    <row r="3721" customFormat="false" ht="15" hidden="false" customHeight="false" outlineLevel="0" collapsed="false">
      <c r="A3721" s="108"/>
      <c r="B3721" s="108"/>
      <c r="C3721" s="108"/>
      <c r="D3721" s="108"/>
      <c r="E3721" s="108"/>
      <c r="F3721" s="108"/>
      <c r="G3721" s="108"/>
      <c r="H3721" s="108"/>
      <c r="I3721" s="108"/>
      <c r="J3721" s="108"/>
      <c r="L3721" s="63" t="n">
        <f aca="false">IF(AND(A3722&lt;&gt;"",A3721=""),L3720+1,L3720)</f>
        <v>374</v>
      </c>
      <c r="M3721" s="80" t="str">
        <f aca="false">IF(OR(A3721="Insumo",A3721="Composição Auxiliar"),J3721,"")</f>
        <v/>
      </c>
      <c r="N3721" s="81" t="str">
        <f aca="false">IF(E3721="Mão de Obra",J3721,"")</f>
        <v/>
      </c>
      <c r="O3721" s="81" t="str">
        <f aca="false">IF(N3721&lt;&gt;"","",M3721)</f>
        <v/>
      </c>
      <c r="P3721" s="82" t="str">
        <f aca="false">IF(A3721="Composição",B3721,"")</f>
        <v/>
      </c>
      <c r="Q3721" s="81" t="str">
        <f aca="false">IF(P3721&lt;&gt;"",SUMIF(L3721:L3721,L3721,N3721:N3721),"")</f>
        <v/>
      </c>
      <c r="R3721" s="81" t="str">
        <f aca="false">IF(P3721&lt;&gt;"",SUMIF(L3721:L3721,L3721,O3721:O3721),"")</f>
        <v/>
      </c>
    </row>
    <row r="3722" customFormat="false" ht="15" hidden="false" customHeight="true" outlineLevel="0" collapsed="false">
      <c r="A3722" s="83"/>
      <c r="B3722" s="84" t="s">
        <v>655</v>
      </c>
      <c r="C3722" s="83" t="s">
        <v>656</v>
      </c>
      <c r="D3722" s="83" t="s">
        <v>657</v>
      </c>
      <c r="E3722" s="83" t="s">
        <v>658</v>
      </c>
      <c r="F3722" s="83"/>
      <c r="G3722" s="85" t="s">
        <v>659</v>
      </c>
      <c r="H3722" s="84" t="s">
        <v>660</v>
      </c>
      <c r="I3722" s="84" t="s">
        <v>661</v>
      </c>
      <c r="J3722" s="84" t="s">
        <v>662</v>
      </c>
      <c r="L3722" s="63" t="n">
        <f aca="false">IF(AND(A3723&lt;&gt;"",A3722=""),L3721+1,L3721)</f>
        <v>375</v>
      </c>
      <c r="M3722" s="80" t="str">
        <f aca="false">IF(OR(A3722="Insumo",A3722="Composição Auxiliar"),J3722,"")</f>
        <v/>
      </c>
      <c r="N3722" s="81" t="str">
        <f aca="false">IF(E3722="Mão de Obra",J3722,"")</f>
        <v/>
      </c>
      <c r="O3722" s="81" t="str">
        <f aca="false">IF(N3722&lt;&gt;"","",M3722)</f>
        <v/>
      </c>
      <c r="P3722" s="82" t="str">
        <f aca="false">IF(A3722="Composição",B3722,"")</f>
        <v/>
      </c>
      <c r="Q3722" s="81" t="str">
        <f aca="false">IF(P3722&lt;&gt;"",SUMIF(L3722:L3722,L3722,N3722:N3722),"")</f>
        <v/>
      </c>
      <c r="R3722" s="81" t="str">
        <f aca="false">IF(P3722&lt;&gt;"",SUMIF(L3722:L3722,L3722,O3722:O3722),"")</f>
        <v/>
      </c>
    </row>
    <row r="3723" customFormat="false" ht="14.25" hidden="false" customHeight="true" outlineLevel="0" collapsed="false">
      <c r="A3723" s="86" t="s">
        <v>663</v>
      </c>
      <c r="B3723" s="87" t="s">
        <v>1833</v>
      </c>
      <c r="C3723" s="86" t="s">
        <v>664</v>
      </c>
      <c r="D3723" s="86" t="s">
        <v>1834</v>
      </c>
      <c r="E3723" s="86" t="s">
        <v>675</v>
      </c>
      <c r="F3723" s="86"/>
      <c r="G3723" s="88" t="s">
        <v>925</v>
      </c>
      <c r="H3723" s="89" t="n">
        <v>1</v>
      </c>
      <c r="I3723" s="90" t="n">
        <f aca="false">SUMIF(L:L,$L3723,M:M)</f>
        <v>11.56</v>
      </c>
      <c r="J3723" s="90" t="n">
        <f aca="false">TRUNC(H3723*I3723,2)</f>
        <v>11.56</v>
      </c>
      <c r="L3723" s="63" t="n">
        <f aca="false">IF(AND(A3724&lt;&gt;"",A3723=""),L3722+1,L3722)</f>
        <v>375</v>
      </c>
      <c r="M3723" s="80" t="str">
        <f aca="false">IF(OR(A3723="Insumo",A3723="Composição Auxiliar"),J3723,"")</f>
        <v/>
      </c>
      <c r="N3723" s="81" t="str">
        <f aca="false">IF(E3723="Mão de Obra",J3723,"")</f>
        <v/>
      </c>
      <c r="O3723" s="81" t="str">
        <f aca="false">IF(N3723&lt;&gt;"","",M3723)</f>
        <v/>
      </c>
      <c r="P3723" s="82" t="str">
        <f aca="false">IF(A3723="Composição",B3723,"")</f>
        <v> 92802 </v>
      </c>
      <c r="Q3723" s="81" t="n">
        <f aca="false">IF(P3723&lt;&gt;"",SUMIF(L3723:L3723,L3723,N3723:N3723),"")</f>
        <v>0</v>
      </c>
      <c r="R3723" s="81" t="n">
        <f aca="false">IF(P3723&lt;&gt;"",SUMIF(L3723:L3723,L3723,O3723:O3723),"")</f>
        <v>0</v>
      </c>
    </row>
    <row r="3724" customFormat="false" ht="25.5" hidden="false" customHeight="true" outlineLevel="0" collapsed="false">
      <c r="A3724" s="91" t="s">
        <v>668</v>
      </c>
      <c r="B3724" s="92" t="s">
        <v>1771</v>
      </c>
      <c r="C3724" s="91" t="s">
        <v>664</v>
      </c>
      <c r="D3724" s="91" t="s">
        <v>1772</v>
      </c>
      <c r="E3724" s="91" t="s">
        <v>671</v>
      </c>
      <c r="F3724" s="91"/>
      <c r="G3724" s="93" t="s">
        <v>672</v>
      </c>
      <c r="H3724" s="94" t="n">
        <v>0.0026</v>
      </c>
      <c r="I3724" s="95" t="n">
        <f aca="false">SUMIFS(J:J,A:A,"Composição",B:B,$B3724)</f>
        <v>18.94</v>
      </c>
      <c r="J3724" s="95" t="n">
        <f aca="false">TRUNC(H3724*I3724,2)</f>
        <v>0.04</v>
      </c>
      <c r="L3724" s="63" t="n">
        <f aca="false">IF(AND(A3725&lt;&gt;"",A3724=""),L3723+1,L3723)</f>
        <v>375</v>
      </c>
      <c r="M3724" s="80" t="n">
        <f aca="false">IF(OR(A3724="Insumo",A3724="Composição Auxiliar"),J3724,"")</f>
        <v>0.04</v>
      </c>
      <c r="N3724" s="81" t="str">
        <f aca="false">IF(E3724="Mão de Obra",J3724,"")</f>
        <v/>
      </c>
      <c r="O3724" s="81" t="n">
        <f aca="false">IF(N3724&lt;&gt;"","",M3724)</f>
        <v>0.04</v>
      </c>
      <c r="P3724" s="82" t="str">
        <f aca="false">IF(A3724="Composição",B3724,"")</f>
        <v/>
      </c>
      <c r="Q3724" s="81" t="str">
        <f aca="false">IF(P3724&lt;&gt;"",SUMIF(L3724:L3724,L3724,N3724:N3724),"")</f>
        <v/>
      </c>
      <c r="R3724" s="81" t="str">
        <f aca="false">IF(P3724&lt;&gt;"",SUMIF(L3724:L3724,L3724,O3724:O3724),"")</f>
        <v/>
      </c>
    </row>
    <row r="3725" customFormat="false" ht="25.5" hidden="false" customHeight="true" outlineLevel="0" collapsed="false">
      <c r="A3725" s="91" t="s">
        <v>668</v>
      </c>
      <c r="B3725" s="92" t="s">
        <v>1817</v>
      </c>
      <c r="C3725" s="91" t="s">
        <v>664</v>
      </c>
      <c r="D3725" s="91" t="s">
        <v>1818</v>
      </c>
      <c r="E3725" s="91" t="s">
        <v>671</v>
      </c>
      <c r="F3725" s="91"/>
      <c r="G3725" s="93" t="s">
        <v>672</v>
      </c>
      <c r="H3725" s="94" t="n">
        <v>0.0162</v>
      </c>
      <c r="I3725" s="95" t="n">
        <f aca="false">SUMIFS(J:J,A:A,"Composição",B:B,$B3725)</f>
        <v>23.5</v>
      </c>
      <c r="J3725" s="95" t="n">
        <f aca="false">TRUNC(H3725*I3725,2)</f>
        <v>0.38</v>
      </c>
      <c r="L3725" s="63" t="n">
        <f aca="false">IF(AND(A3726&lt;&gt;"",A3725=""),L3724+1,L3724)</f>
        <v>375</v>
      </c>
      <c r="M3725" s="80" t="n">
        <f aca="false">IF(OR(A3725="Insumo",A3725="Composição Auxiliar"),J3725,"")</f>
        <v>0.38</v>
      </c>
      <c r="N3725" s="81" t="str">
        <f aca="false">IF(E3725="Mão de Obra",J3725,"")</f>
        <v/>
      </c>
      <c r="O3725" s="81" t="n">
        <f aca="false">IF(N3725&lt;&gt;"","",M3725)</f>
        <v>0.38</v>
      </c>
      <c r="P3725" s="82" t="str">
        <f aca="false">IF(A3725="Composição",B3725,"")</f>
        <v/>
      </c>
      <c r="Q3725" s="81" t="str">
        <f aca="false">IF(P3725&lt;&gt;"",SUMIF(L3725:L3725,L3725,N3725:N3725),"")</f>
        <v/>
      </c>
      <c r="R3725" s="81" t="str">
        <f aca="false">IF(P3725&lt;&gt;"",SUMIF(L3725:L3725,L3725,O3725:O3725),"")</f>
        <v/>
      </c>
    </row>
    <row r="3726" customFormat="false" ht="14.25" hidden="false" customHeight="false" outlineLevel="0" collapsed="false">
      <c r="A3726" s="96" t="s">
        <v>679</v>
      </c>
      <c r="B3726" s="97" t="s">
        <v>1548</v>
      </c>
      <c r="C3726" s="96" t="str">
        <f aca="false">VLOOKUP(B3726,INSUMOS!$A:$I,2,0)</f>
        <v>SINAPI</v>
      </c>
      <c r="D3726" s="96" t="str">
        <f aca="false">VLOOKUP(B3726,INSUMOS!$A:$I,3,0)</f>
        <v>ACO CA-50, 8,0 MM, VERGALHAO</v>
      </c>
      <c r="E3726" s="98" t="str">
        <f aca="false">VLOOKUP(B3726,INSUMOS!$A:$I,4,0)</f>
        <v>Material</v>
      </c>
      <c r="F3726" s="98"/>
      <c r="G3726" s="99" t="str">
        <f aca="false">VLOOKUP(B3726,INSUMOS!$A:$I,5,0)</f>
        <v>KG</v>
      </c>
      <c r="H3726" s="100" t="n">
        <v>1.11</v>
      </c>
      <c r="I3726" s="101" t="n">
        <f aca="false">VLOOKUP(B3726,INSUMOS!$A:$I,8,0)</f>
        <v>10.04</v>
      </c>
      <c r="J3726" s="101" t="n">
        <f aca="false">TRUNC(H3726*I3726,2)</f>
        <v>11.14</v>
      </c>
      <c r="L3726" s="63" t="n">
        <f aca="false">IF(AND(A3727&lt;&gt;"",A3726=""),L3725+1,L3725)</f>
        <v>375</v>
      </c>
      <c r="M3726" s="80" t="n">
        <f aca="false">IF(OR(A3726="Insumo",A3726="Composição Auxiliar"),J3726,"")</f>
        <v>11.14</v>
      </c>
      <c r="N3726" s="81" t="str">
        <f aca="false">IF(E3726="Mão de Obra",J3726,"")</f>
        <v/>
      </c>
      <c r="O3726" s="81" t="n">
        <f aca="false">IF(N3726&lt;&gt;"","",M3726)</f>
        <v>11.14</v>
      </c>
      <c r="P3726" s="82" t="str">
        <f aca="false">IF(A3726="Composição",B3726,"")</f>
        <v/>
      </c>
      <c r="Q3726" s="81" t="str">
        <f aca="false">IF(P3726&lt;&gt;"",SUMIF(L3726:L3726,L3726,N3726:N3726),"")</f>
        <v/>
      </c>
      <c r="R3726" s="81" t="str">
        <f aca="false">IF(P3726&lt;&gt;"",SUMIF(L3726:L3726,L3726,O3726:O3726),"")</f>
        <v/>
      </c>
    </row>
    <row r="3727" customFormat="false" ht="14.25" hidden="false" customHeight="false" outlineLevel="0" collapsed="false">
      <c r="A3727" s="102"/>
      <c r="B3727" s="102"/>
      <c r="C3727" s="102"/>
      <c r="D3727" s="102"/>
      <c r="E3727" s="102"/>
      <c r="F3727" s="103"/>
      <c r="G3727" s="102"/>
      <c r="H3727" s="103"/>
      <c r="I3727" s="102"/>
      <c r="J3727" s="103"/>
      <c r="L3727" s="63" t="n">
        <f aca="false">IF(AND(A3728&lt;&gt;"",A3727=""),L3726+1,L3726)</f>
        <v>375</v>
      </c>
      <c r="M3727" s="80" t="str">
        <f aca="false">IF(OR(A3727="Insumo",A3727="Composição Auxiliar"),J3727,"")</f>
        <v/>
      </c>
      <c r="N3727" s="81" t="str">
        <f aca="false">IF(E3727="Mão de Obra",J3727,"")</f>
        <v/>
      </c>
      <c r="O3727" s="81" t="str">
        <f aca="false">IF(N3727&lt;&gt;"","",M3727)</f>
        <v/>
      </c>
      <c r="P3727" s="82" t="str">
        <f aca="false">IF(A3727="Composição",B3727,"")</f>
        <v/>
      </c>
      <c r="Q3727" s="81" t="str">
        <f aca="false">IF(P3727&lt;&gt;"",SUMIF(L3727:L3727,L3727,N3727:N3727),"")</f>
        <v/>
      </c>
      <c r="R3727" s="81" t="str">
        <f aca="false">IF(P3727&lt;&gt;"",SUMIF(L3727:L3727,L3727,O3727:O3727),"")</f>
        <v/>
      </c>
    </row>
    <row r="3728" customFormat="false" ht="15" hidden="false" customHeight="false" outlineLevel="0" collapsed="false">
      <c r="A3728" s="102"/>
      <c r="B3728" s="102"/>
      <c r="C3728" s="102"/>
      <c r="D3728" s="102"/>
      <c r="E3728" s="102"/>
      <c r="F3728" s="103"/>
      <c r="G3728" s="102"/>
      <c r="H3728" s="104"/>
      <c r="I3728" s="104"/>
      <c r="J3728" s="103"/>
      <c r="L3728" s="63" t="n">
        <f aca="false">IF(AND(A3729&lt;&gt;"",A3728=""),L3727+1,L3727)</f>
        <v>375</v>
      </c>
      <c r="M3728" s="80" t="str">
        <f aca="false">IF(OR(A3728="Insumo",A3728="Composição Auxiliar"),J3728,"")</f>
        <v/>
      </c>
      <c r="N3728" s="81" t="str">
        <f aca="false">IF(E3728="Mão de Obra",J3728,"")</f>
        <v/>
      </c>
      <c r="O3728" s="81" t="str">
        <f aca="false">IF(N3728&lt;&gt;"","",M3728)</f>
        <v/>
      </c>
      <c r="P3728" s="82" t="str">
        <f aca="false">IF(A3728="Composição",B3728,"")</f>
        <v/>
      </c>
      <c r="Q3728" s="81" t="str">
        <f aca="false">IF(P3728&lt;&gt;"",SUMIF(L3728:L3728,L3728,N3728:N3728),"")</f>
        <v/>
      </c>
      <c r="R3728" s="81" t="str">
        <f aca="false">IF(P3728&lt;&gt;"",SUMIF(L3728:L3728,L3728,O3728:O3728),"")</f>
        <v/>
      </c>
    </row>
    <row r="3729" customFormat="false" ht="15" hidden="false" customHeight="false" outlineLevel="0" collapsed="false">
      <c r="A3729" s="108"/>
      <c r="B3729" s="108"/>
      <c r="C3729" s="108"/>
      <c r="D3729" s="108"/>
      <c r="E3729" s="108"/>
      <c r="F3729" s="108"/>
      <c r="G3729" s="108"/>
      <c r="H3729" s="108"/>
      <c r="I3729" s="108"/>
      <c r="J3729" s="108"/>
      <c r="L3729" s="63" t="n">
        <f aca="false">IF(AND(A3730&lt;&gt;"",A3729=""),L3728+1,L3728)</f>
        <v>375</v>
      </c>
      <c r="M3729" s="80" t="str">
        <f aca="false">IF(OR(A3729="Insumo",A3729="Composição Auxiliar"),J3729,"")</f>
        <v/>
      </c>
      <c r="N3729" s="81" t="str">
        <f aca="false">IF(E3729="Mão de Obra",J3729,"")</f>
        <v/>
      </c>
      <c r="O3729" s="81" t="str">
        <f aca="false">IF(N3729&lt;&gt;"","",M3729)</f>
        <v/>
      </c>
      <c r="P3729" s="82" t="str">
        <f aca="false">IF(A3729="Composição",B3729,"")</f>
        <v/>
      </c>
      <c r="Q3729" s="81" t="str">
        <f aca="false">IF(P3729&lt;&gt;"",SUMIF(L3729:L3729,L3729,N3729:N3729),"")</f>
        <v/>
      </c>
      <c r="R3729" s="81" t="str">
        <f aca="false">IF(P3729&lt;&gt;"",SUMIF(L3729:L3729,L3729,O3729:O3729),"")</f>
        <v/>
      </c>
    </row>
    <row r="3730" customFormat="false" ht="15" hidden="false" customHeight="true" outlineLevel="0" collapsed="false">
      <c r="A3730" s="83"/>
      <c r="B3730" s="84" t="s">
        <v>655</v>
      </c>
      <c r="C3730" s="83" t="s">
        <v>656</v>
      </c>
      <c r="D3730" s="83" t="s">
        <v>657</v>
      </c>
      <c r="E3730" s="83" t="s">
        <v>658</v>
      </c>
      <c r="F3730" s="83"/>
      <c r="G3730" s="85" t="s">
        <v>659</v>
      </c>
      <c r="H3730" s="84" t="s">
        <v>660</v>
      </c>
      <c r="I3730" s="84" t="s">
        <v>661</v>
      </c>
      <c r="J3730" s="84" t="s">
        <v>662</v>
      </c>
      <c r="L3730" s="63" t="n">
        <f aca="false">IF(AND(A3731&lt;&gt;"",A3730=""),L3729+1,L3729)</f>
        <v>376</v>
      </c>
      <c r="M3730" s="80" t="str">
        <f aca="false">IF(OR(A3730="Insumo",A3730="Composição Auxiliar"),J3730,"")</f>
        <v/>
      </c>
      <c r="N3730" s="81" t="str">
        <f aca="false">IF(E3730="Mão de Obra",J3730,"")</f>
        <v/>
      </c>
      <c r="O3730" s="81" t="str">
        <f aca="false">IF(N3730&lt;&gt;"","",M3730)</f>
        <v/>
      </c>
      <c r="P3730" s="82" t="str">
        <f aca="false">IF(A3730="Composição",B3730,"")</f>
        <v/>
      </c>
      <c r="Q3730" s="81" t="str">
        <f aca="false">IF(P3730&lt;&gt;"",SUMIF(L3730:L3730,L3730,N3730:N3730),"")</f>
        <v/>
      </c>
      <c r="R3730" s="81" t="str">
        <f aca="false">IF(P3730&lt;&gt;"",SUMIF(L3730:L3730,L3730,O3730:O3730),"")</f>
        <v/>
      </c>
    </row>
    <row r="3731" customFormat="false" ht="14.25" hidden="false" customHeight="true" outlineLevel="0" collapsed="false">
      <c r="A3731" s="86" t="s">
        <v>663</v>
      </c>
      <c r="B3731" s="87" t="s">
        <v>1835</v>
      </c>
      <c r="C3731" s="86" t="s">
        <v>664</v>
      </c>
      <c r="D3731" s="86" t="s">
        <v>1836</v>
      </c>
      <c r="E3731" s="86" t="s">
        <v>675</v>
      </c>
      <c r="F3731" s="86"/>
      <c r="G3731" s="88" t="s">
        <v>925</v>
      </c>
      <c r="H3731" s="89" t="n">
        <v>1</v>
      </c>
      <c r="I3731" s="90" t="n">
        <f aca="false">SUMIF(L:L,$L3731,M:M)</f>
        <v>12.05</v>
      </c>
      <c r="J3731" s="90" t="n">
        <f aca="false">TRUNC(H3731*I3731,2)</f>
        <v>12.05</v>
      </c>
      <c r="L3731" s="63" t="n">
        <f aca="false">IF(AND(A3732&lt;&gt;"",A3731=""),L3730+1,L3730)</f>
        <v>376</v>
      </c>
      <c r="M3731" s="80" t="str">
        <f aca="false">IF(OR(A3731="Insumo",A3731="Composição Auxiliar"),J3731,"")</f>
        <v/>
      </c>
      <c r="N3731" s="81" t="str">
        <f aca="false">IF(E3731="Mão de Obra",J3731,"")</f>
        <v/>
      </c>
      <c r="O3731" s="81" t="str">
        <f aca="false">IF(N3731&lt;&gt;"","",M3731)</f>
        <v/>
      </c>
      <c r="P3731" s="82" t="str">
        <f aca="false">IF(A3731="Composição",B3731,"")</f>
        <v> 92799 </v>
      </c>
      <c r="Q3731" s="81" t="n">
        <f aca="false">IF(P3731&lt;&gt;"",SUMIF(L3731:L3731,L3731,N3731:N3731),"")</f>
        <v>0</v>
      </c>
      <c r="R3731" s="81" t="n">
        <f aca="false">IF(P3731&lt;&gt;"",SUMIF(L3731:L3731,L3731,O3731:O3731),"")</f>
        <v>0</v>
      </c>
    </row>
    <row r="3732" customFormat="false" ht="25.5" hidden="false" customHeight="true" outlineLevel="0" collapsed="false">
      <c r="A3732" s="91" t="s">
        <v>668</v>
      </c>
      <c r="B3732" s="92" t="s">
        <v>1771</v>
      </c>
      <c r="C3732" s="91" t="s">
        <v>664</v>
      </c>
      <c r="D3732" s="91" t="s">
        <v>1772</v>
      </c>
      <c r="E3732" s="91" t="s">
        <v>671</v>
      </c>
      <c r="F3732" s="91"/>
      <c r="G3732" s="93" t="s">
        <v>672</v>
      </c>
      <c r="H3732" s="94" t="n">
        <v>0.0152</v>
      </c>
      <c r="I3732" s="95" t="n">
        <f aca="false">SUMIFS(J:J,A:A,"Composição",B:B,$B3732)</f>
        <v>18.94</v>
      </c>
      <c r="J3732" s="95" t="n">
        <f aca="false">TRUNC(H3732*I3732,2)</f>
        <v>0.28</v>
      </c>
      <c r="L3732" s="63" t="n">
        <f aca="false">IF(AND(A3733&lt;&gt;"",A3732=""),L3731+1,L3731)</f>
        <v>376</v>
      </c>
      <c r="M3732" s="80" t="n">
        <f aca="false">IF(OR(A3732="Insumo",A3732="Composição Auxiliar"),J3732,"")</f>
        <v>0.28</v>
      </c>
      <c r="N3732" s="81" t="str">
        <f aca="false">IF(E3732="Mão de Obra",J3732,"")</f>
        <v/>
      </c>
      <c r="O3732" s="81" t="n">
        <f aca="false">IF(N3732&lt;&gt;"","",M3732)</f>
        <v>0.28</v>
      </c>
      <c r="P3732" s="82" t="str">
        <f aca="false">IF(A3732="Composição",B3732,"")</f>
        <v/>
      </c>
      <c r="Q3732" s="81" t="str">
        <f aca="false">IF(P3732&lt;&gt;"",SUMIF(L3732:L3732,L3732,N3732:N3732),"")</f>
        <v/>
      </c>
      <c r="R3732" s="81" t="str">
        <f aca="false">IF(P3732&lt;&gt;"",SUMIF(L3732:L3732,L3732,O3732:O3732),"")</f>
        <v/>
      </c>
    </row>
    <row r="3733" customFormat="false" ht="25.5" hidden="false" customHeight="true" outlineLevel="0" collapsed="false">
      <c r="A3733" s="91" t="s">
        <v>668</v>
      </c>
      <c r="B3733" s="92" t="s">
        <v>1817</v>
      </c>
      <c r="C3733" s="91" t="s">
        <v>664</v>
      </c>
      <c r="D3733" s="91" t="s">
        <v>1818</v>
      </c>
      <c r="E3733" s="91" t="s">
        <v>671</v>
      </c>
      <c r="F3733" s="91"/>
      <c r="G3733" s="93" t="s">
        <v>672</v>
      </c>
      <c r="H3733" s="94" t="n">
        <v>0.0933</v>
      </c>
      <c r="I3733" s="95" t="n">
        <f aca="false">SUMIFS(J:J,A:A,"Composição",B:B,$B3733)</f>
        <v>23.5</v>
      </c>
      <c r="J3733" s="95" t="n">
        <f aca="false">TRUNC(H3733*I3733,2)</f>
        <v>2.19</v>
      </c>
      <c r="L3733" s="63" t="n">
        <f aca="false">IF(AND(A3734&lt;&gt;"",A3733=""),L3732+1,L3732)</f>
        <v>376</v>
      </c>
      <c r="M3733" s="80" t="n">
        <f aca="false">IF(OR(A3733="Insumo",A3733="Composição Auxiliar"),J3733,"")</f>
        <v>2.19</v>
      </c>
      <c r="N3733" s="81" t="str">
        <f aca="false">IF(E3733="Mão de Obra",J3733,"")</f>
        <v/>
      </c>
      <c r="O3733" s="81" t="n">
        <f aca="false">IF(N3733&lt;&gt;"","",M3733)</f>
        <v>2.19</v>
      </c>
      <c r="P3733" s="82" t="str">
        <f aca="false">IF(A3733="Composição",B3733,"")</f>
        <v/>
      </c>
      <c r="Q3733" s="81" t="str">
        <f aca="false">IF(P3733&lt;&gt;"",SUMIF(L3733:L3733,L3733,N3733:N3733),"")</f>
        <v/>
      </c>
      <c r="R3733" s="81" t="str">
        <f aca="false">IF(P3733&lt;&gt;"",SUMIF(L3733:L3733,L3733,O3733:O3733),"")</f>
        <v/>
      </c>
    </row>
    <row r="3734" customFormat="false" ht="14.25" hidden="false" customHeight="false" outlineLevel="0" collapsed="false">
      <c r="A3734" s="96" t="s">
        <v>679</v>
      </c>
      <c r="B3734" s="97" t="s">
        <v>1991</v>
      </c>
      <c r="C3734" s="96" t="str">
        <f aca="false">VLOOKUP(B3734,INSUMOS!$A:$I,2,0)</f>
        <v>SINAPI</v>
      </c>
      <c r="D3734" s="96" t="str">
        <f aca="false">VLOOKUP(B3734,INSUMOS!$A:$I,3,0)</f>
        <v>ACO CA-60, 4,2 MM, OU 5,0 MM, OU 6,0 MM, OU 7,0 MM, VERGALHAO</v>
      </c>
      <c r="E3734" s="98" t="str">
        <f aca="false">VLOOKUP(B3734,INSUMOS!$A:$I,4,0)</f>
        <v>Material</v>
      </c>
      <c r="F3734" s="98"/>
      <c r="G3734" s="99" t="str">
        <f aca="false">VLOOKUP(B3734,INSUMOS!$A:$I,5,0)</f>
        <v>KG</v>
      </c>
      <c r="H3734" s="100" t="n">
        <v>1.07</v>
      </c>
      <c r="I3734" s="101" t="n">
        <f aca="false">VLOOKUP(B3734,INSUMOS!$A:$I,8,0)</f>
        <v>8.96</v>
      </c>
      <c r="J3734" s="101" t="n">
        <f aca="false">TRUNC(H3734*I3734,2)</f>
        <v>9.58</v>
      </c>
      <c r="L3734" s="63" t="n">
        <f aca="false">IF(AND(A3735&lt;&gt;"",A3734=""),L3733+1,L3733)</f>
        <v>376</v>
      </c>
      <c r="M3734" s="80" t="n">
        <f aca="false">IF(OR(A3734="Insumo",A3734="Composição Auxiliar"),J3734,"")</f>
        <v>9.58</v>
      </c>
      <c r="N3734" s="81" t="str">
        <f aca="false">IF(E3734="Mão de Obra",J3734,"")</f>
        <v/>
      </c>
      <c r="O3734" s="81" t="n">
        <f aca="false">IF(N3734&lt;&gt;"","",M3734)</f>
        <v>9.58</v>
      </c>
      <c r="P3734" s="82" t="str">
        <f aca="false">IF(A3734="Composição",B3734,"")</f>
        <v/>
      </c>
      <c r="Q3734" s="81" t="str">
        <f aca="false">IF(P3734&lt;&gt;"",SUMIF(L3734:L3734,L3734,N3734:N3734),"")</f>
        <v/>
      </c>
      <c r="R3734" s="81" t="str">
        <f aca="false">IF(P3734&lt;&gt;"",SUMIF(L3734:L3734,L3734,O3734:O3734),"")</f>
        <v/>
      </c>
    </row>
    <row r="3735" customFormat="false" ht="14.25" hidden="false" customHeight="false" outlineLevel="0" collapsed="false">
      <c r="A3735" s="102"/>
      <c r="B3735" s="102"/>
      <c r="C3735" s="102"/>
      <c r="D3735" s="102"/>
      <c r="E3735" s="102"/>
      <c r="F3735" s="103"/>
      <c r="G3735" s="102"/>
      <c r="H3735" s="103"/>
      <c r="I3735" s="102"/>
      <c r="J3735" s="103"/>
      <c r="L3735" s="63" t="n">
        <f aca="false">IF(AND(A3736&lt;&gt;"",A3735=""),L3734+1,L3734)</f>
        <v>376</v>
      </c>
      <c r="M3735" s="80" t="str">
        <f aca="false">IF(OR(A3735="Insumo",A3735="Composição Auxiliar"),J3735,"")</f>
        <v/>
      </c>
      <c r="N3735" s="81" t="str">
        <f aca="false">IF(E3735="Mão de Obra",J3735,"")</f>
        <v/>
      </c>
      <c r="O3735" s="81" t="str">
        <f aca="false">IF(N3735&lt;&gt;"","",M3735)</f>
        <v/>
      </c>
      <c r="P3735" s="82" t="str">
        <f aca="false">IF(A3735="Composição",B3735,"")</f>
        <v/>
      </c>
      <c r="Q3735" s="81" t="str">
        <f aca="false">IF(P3735&lt;&gt;"",SUMIF(L3735:L3735,L3735,N3735:N3735),"")</f>
        <v/>
      </c>
      <c r="R3735" s="81" t="str">
        <f aca="false">IF(P3735&lt;&gt;"",SUMIF(L3735:L3735,L3735,O3735:O3735),"")</f>
        <v/>
      </c>
    </row>
    <row r="3736" customFormat="false" ht="15" hidden="false" customHeight="false" outlineLevel="0" collapsed="false">
      <c r="A3736" s="102"/>
      <c r="B3736" s="102"/>
      <c r="C3736" s="102"/>
      <c r="D3736" s="102"/>
      <c r="E3736" s="102"/>
      <c r="F3736" s="103"/>
      <c r="G3736" s="102"/>
      <c r="H3736" s="104"/>
      <c r="I3736" s="104"/>
      <c r="J3736" s="103"/>
      <c r="L3736" s="63" t="n">
        <f aca="false">IF(AND(A3737&lt;&gt;"",A3736=""),L3735+1,L3735)</f>
        <v>376</v>
      </c>
      <c r="M3736" s="80" t="str">
        <f aca="false">IF(OR(A3736="Insumo",A3736="Composição Auxiliar"),J3736,"")</f>
        <v/>
      </c>
      <c r="N3736" s="81" t="str">
        <f aca="false">IF(E3736="Mão de Obra",J3736,"")</f>
        <v/>
      </c>
      <c r="O3736" s="81" t="str">
        <f aca="false">IF(N3736&lt;&gt;"","",M3736)</f>
        <v/>
      </c>
      <c r="P3736" s="82" t="str">
        <f aca="false">IF(A3736="Composição",B3736,"")</f>
        <v/>
      </c>
      <c r="Q3736" s="81" t="str">
        <f aca="false">IF(P3736&lt;&gt;"",SUMIF(L3736:L3736,L3736,N3736:N3736),"")</f>
        <v/>
      </c>
      <c r="R3736" s="81" t="str">
        <f aca="false">IF(P3736&lt;&gt;"",SUMIF(L3736:L3736,L3736,O3736:O3736),"")</f>
        <v/>
      </c>
    </row>
    <row r="3737" customFormat="false" ht="15" hidden="false" customHeight="false" outlineLevel="0" collapsed="false">
      <c r="A3737" s="108"/>
      <c r="B3737" s="108"/>
      <c r="C3737" s="108"/>
      <c r="D3737" s="108"/>
      <c r="E3737" s="108"/>
      <c r="F3737" s="108"/>
      <c r="G3737" s="108"/>
      <c r="H3737" s="108"/>
      <c r="I3737" s="108"/>
      <c r="J3737" s="108"/>
      <c r="L3737" s="63" t="n">
        <f aca="false">IF(AND(A3738&lt;&gt;"",A3737=""),L3736+1,L3736)</f>
        <v>376</v>
      </c>
      <c r="M3737" s="80" t="str">
        <f aca="false">IF(OR(A3737="Insumo",A3737="Composição Auxiliar"),J3737,"")</f>
        <v/>
      </c>
      <c r="N3737" s="81" t="str">
        <f aca="false">IF(E3737="Mão de Obra",J3737,"")</f>
        <v/>
      </c>
      <c r="O3737" s="81" t="str">
        <f aca="false">IF(N3737&lt;&gt;"","",M3737)</f>
        <v/>
      </c>
      <c r="P3737" s="82" t="str">
        <f aca="false">IF(A3737="Composição",B3737,"")</f>
        <v/>
      </c>
      <c r="Q3737" s="81" t="str">
        <f aca="false">IF(P3737&lt;&gt;"",SUMIF(L3737:L3737,L3737,N3737:N3737),"")</f>
        <v/>
      </c>
      <c r="R3737" s="81" t="str">
        <f aca="false">IF(P3737&lt;&gt;"",SUMIF(L3737:L3737,L3737,O3737:O3737),"")</f>
        <v/>
      </c>
    </row>
    <row r="3738" customFormat="false" ht="15" hidden="false" customHeight="true" outlineLevel="0" collapsed="false">
      <c r="A3738" s="83"/>
      <c r="B3738" s="84" t="s">
        <v>655</v>
      </c>
      <c r="C3738" s="83" t="s">
        <v>656</v>
      </c>
      <c r="D3738" s="83" t="s">
        <v>657</v>
      </c>
      <c r="E3738" s="83" t="s">
        <v>658</v>
      </c>
      <c r="F3738" s="83"/>
      <c r="G3738" s="85" t="s">
        <v>659</v>
      </c>
      <c r="H3738" s="84" t="s">
        <v>660</v>
      </c>
      <c r="I3738" s="84" t="s">
        <v>661</v>
      </c>
      <c r="J3738" s="84" t="s">
        <v>662</v>
      </c>
      <c r="L3738" s="63" t="n">
        <f aca="false">IF(AND(A3739&lt;&gt;"",A3738=""),L3737+1,L3737)</f>
        <v>377</v>
      </c>
      <c r="M3738" s="80" t="str">
        <f aca="false">IF(OR(A3738="Insumo",A3738="Composição Auxiliar"),J3738,"")</f>
        <v/>
      </c>
      <c r="N3738" s="81" t="str">
        <f aca="false">IF(E3738="Mão de Obra",J3738,"")</f>
        <v/>
      </c>
      <c r="O3738" s="81" t="str">
        <f aca="false">IF(N3738&lt;&gt;"","",M3738)</f>
        <v/>
      </c>
      <c r="P3738" s="82" t="str">
        <f aca="false">IF(A3738="Composição",B3738,"")</f>
        <v/>
      </c>
      <c r="Q3738" s="81" t="str">
        <f aca="false">IF(P3738&lt;&gt;"",SUMIF(L3738:L3738,L3738,N3738:N3738),"")</f>
        <v/>
      </c>
      <c r="R3738" s="81" t="str">
        <f aca="false">IF(P3738&lt;&gt;"",SUMIF(L3738:L3738,L3738,O3738:O3738),"")</f>
        <v/>
      </c>
    </row>
    <row r="3739" customFormat="false" ht="14.25" hidden="false" customHeight="true" outlineLevel="0" collapsed="false">
      <c r="A3739" s="86" t="s">
        <v>663</v>
      </c>
      <c r="B3739" s="87" t="s">
        <v>1094</v>
      </c>
      <c r="C3739" s="86" t="s">
        <v>664</v>
      </c>
      <c r="D3739" s="86" t="s">
        <v>1095</v>
      </c>
      <c r="E3739" s="86" t="s">
        <v>675</v>
      </c>
      <c r="F3739" s="86"/>
      <c r="G3739" s="88" t="s">
        <v>925</v>
      </c>
      <c r="H3739" s="89" t="n">
        <v>1</v>
      </c>
      <c r="I3739" s="90" t="n">
        <f aca="false">SUMIF(L:L,$L3739,M:M)</f>
        <v>11.11</v>
      </c>
      <c r="J3739" s="90" t="n">
        <f aca="false">TRUNC(H3739*I3739,2)</f>
        <v>11.11</v>
      </c>
      <c r="L3739" s="63" t="n">
        <f aca="false">IF(AND(A3740&lt;&gt;"",A3739=""),L3738+1,L3738)</f>
        <v>377</v>
      </c>
      <c r="M3739" s="80" t="str">
        <f aca="false">IF(OR(A3739="Insumo",A3739="Composição Auxiliar"),J3739,"")</f>
        <v/>
      </c>
      <c r="N3739" s="81" t="str">
        <f aca="false">IF(E3739="Mão de Obra",J3739,"")</f>
        <v/>
      </c>
      <c r="O3739" s="81" t="str">
        <f aca="false">IF(N3739&lt;&gt;"","",M3739)</f>
        <v/>
      </c>
      <c r="P3739" s="82" t="str">
        <f aca="false">IF(A3739="Composição",B3739,"")</f>
        <v> 92800 </v>
      </c>
      <c r="Q3739" s="81" t="n">
        <f aca="false">IF(P3739&lt;&gt;"",SUMIF(L3739:L3739,L3739,N3739:N3739),"")</f>
        <v>0</v>
      </c>
      <c r="R3739" s="81" t="n">
        <f aca="false">IF(P3739&lt;&gt;"",SUMIF(L3739:L3739,L3739,O3739:O3739),"")</f>
        <v>0</v>
      </c>
    </row>
    <row r="3740" customFormat="false" ht="25.5" hidden="false" customHeight="true" outlineLevel="0" collapsed="false">
      <c r="A3740" s="91" t="s">
        <v>668</v>
      </c>
      <c r="B3740" s="92" t="s">
        <v>1817</v>
      </c>
      <c r="C3740" s="91" t="s">
        <v>664</v>
      </c>
      <c r="D3740" s="91" t="s">
        <v>1818</v>
      </c>
      <c r="E3740" s="91" t="s">
        <v>671</v>
      </c>
      <c r="F3740" s="91"/>
      <c r="G3740" s="93" t="s">
        <v>672</v>
      </c>
      <c r="H3740" s="94" t="n">
        <v>0.0581</v>
      </c>
      <c r="I3740" s="95" t="n">
        <f aca="false">SUMIFS(J:J,A:A,"Composição",B:B,$B3740)</f>
        <v>23.5</v>
      </c>
      <c r="J3740" s="95" t="n">
        <f aca="false">TRUNC(H3740*I3740,2)</f>
        <v>1.36</v>
      </c>
      <c r="L3740" s="63" t="n">
        <f aca="false">IF(AND(A3741&lt;&gt;"",A3740=""),L3739+1,L3739)</f>
        <v>377</v>
      </c>
      <c r="M3740" s="80" t="n">
        <f aca="false">IF(OR(A3740="Insumo",A3740="Composição Auxiliar"),J3740,"")</f>
        <v>1.36</v>
      </c>
      <c r="N3740" s="81" t="str">
        <f aca="false">IF(E3740="Mão de Obra",J3740,"")</f>
        <v/>
      </c>
      <c r="O3740" s="81" t="n">
        <f aca="false">IF(N3740&lt;&gt;"","",M3740)</f>
        <v>1.36</v>
      </c>
      <c r="P3740" s="82" t="str">
        <f aca="false">IF(A3740="Composição",B3740,"")</f>
        <v/>
      </c>
      <c r="Q3740" s="81" t="str">
        <f aca="false">IF(P3740&lt;&gt;"",SUMIF(L3740:L3740,L3740,N3740:N3740),"")</f>
        <v/>
      </c>
      <c r="R3740" s="81" t="str">
        <f aca="false">IF(P3740&lt;&gt;"",SUMIF(L3740:L3740,L3740,O3740:O3740),"")</f>
        <v/>
      </c>
    </row>
    <row r="3741" customFormat="false" ht="25.5" hidden="false" customHeight="true" outlineLevel="0" collapsed="false">
      <c r="A3741" s="91" t="s">
        <v>668</v>
      </c>
      <c r="B3741" s="92" t="s">
        <v>1771</v>
      </c>
      <c r="C3741" s="91" t="s">
        <v>664</v>
      </c>
      <c r="D3741" s="91" t="s">
        <v>1772</v>
      </c>
      <c r="E3741" s="91" t="s">
        <v>671</v>
      </c>
      <c r="F3741" s="91"/>
      <c r="G3741" s="93" t="s">
        <v>672</v>
      </c>
      <c r="H3741" s="94" t="n">
        <v>0.0095</v>
      </c>
      <c r="I3741" s="95" t="n">
        <f aca="false">SUMIFS(J:J,A:A,"Composição",B:B,$B3741)</f>
        <v>18.94</v>
      </c>
      <c r="J3741" s="95" t="n">
        <f aca="false">TRUNC(H3741*I3741,2)</f>
        <v>0.17</v>
      </c>
      <c r="L3741" s="63" t="n">
        <f aca="false">IF(AND(A3742&lt;&gt;"",A3741=""),L3740+1,L3740)</f>
        <v>377</v>
      </c>
      <c r="M3741" s="80" t="n">
        <f aca="false">IF(OR(A3741="Insumo",A3741="Composição Auxiliar"),J3741,"")</f>
        <v>0.17</v>
      </c>
      <c r="N3741" s="81" t="str">
        <f aca="false">IF(E3741="Mão de Obra",J3741,"")</f>
        <v/>
      </c>
      <c r="O3741" s="81" t="n">
        <f aca="false">IF(N3741&lt;&gt;"","",M3741)</f>
        <v>0.17</v>
      </c>
      <c r="P3741" s="82" t="str">
        <f aca="false">IF(A3741="Composição",B3741,"")</f>
        <v/>
      </c>
      <c r="Q3741" s="81" t="str">
        <f aca="false">IF(P3741&lt;&gt;"",SUMIF(L3741:L3741,L3741,N3741:N3741),"")</f>
        <v/>
      </c>
      <c r="R3741" s="81" t="str">
        <f aca="false">IF(P3741&lt;&gt;"",SUMIF(L3741:L3741,L3741,O3741:O3741),"")</f>
        <v/>
      </c>
    </row>
    <row r="3742" customFormat="false" ht="14.25" hidden="false" customHeight="false" outlineLevel="0" collapsed="false">
      <c r="A3742" s="96" t="s">
        <v>679</v>
      </c>
      <c r="B3742" s="97" t="s">
        <v>1991</v>
      </c>
      <c r="C3742" s="96" t="str">
        <f aca="false">VLOOKUP(B3742,INSUMOS!$A:$I,2,0)</f>
        <v>SINAPI</v>
      </c>
      <c r="D3742" s="96" t="str">
        <f aca="false">VLOOKUP(B3742,INSUMOS!$A:$I,3,0)</f>
        <v>ACO CA-60, 4,2 MM, OU 5,0 MM, OU 6,0 MM, OU 7,0 MM, VERGALHAO</v>
      </c>
      <c r="E3742" s="98" t="str">
        <f aca="false">VLOOKUP(B3742,INSUMOS!$A:$I,4,0)</f>
        <v>Material</v>
      </c>
      <c r="F3742" s="98"/>
      <c r="G3742" s="99" t="str">
        <f aca="false">VLOOKUP(B3742,INSUMOS!$A:$I,5,0)</f>
        <v>KG</v>
      </c>
      <c r="H3742" s="100" t="n">
        <v>1.07</v>
      </c>
      <c r="I3742" s="101" t="n">
        <f aca="false">VLOOKUP(B3742,INSUMOS!$A:$I,8,0)</f>
        <v>8.96</v>
      </c>
      <c r="J3742" s="101" t="n">
        <f aca="false">TRUNC(H3742*I3742,2)</f>
        <v>9.58</v>
      </c>
      <c r="L3742" s="63" t="n">
        <f aca="false">IF(AND(A3743&lt;&gt;"",A3742=""),L3741+1,L3741)</f>
        <v>377</v>
      </c>
      <c r="M3742" s="80" t="n">
        <f aca="false">IF(OR(A3742="Insumo",A3742="Composição Auxiliar"),J3742,"")</f>
        <v>9.58</v>
      </c>
      <c r="N3742" s="81" t="str">
        <f aca="false">IF(E3742="Mão de Obra",J3742,"")</f>
        <v/>
      </c>
      <c r="O3742" s="81" t="n">
        <f aca="false">IF(N3742&lt;&gt;"","",M3742)</f>
        <v>9.58</v>
      </c>
      <c r="P3742" s="82" t="str">
        <f aca="false">IF(A3742="Composição",B3742,"")</f>
        <v/>
      </c>
      <c r="Q3742" s="81" t="str">
        <f aca="false">IF(P3742&lt;&gt;"",SUMIF(L3742:L3742,L3742,N3742:N3742),"")</f>
        <v/>
      </c>
      <c r="R3742" s="81" t="str">
        <f aca="false">IF(P3742&lt;&gt;"",SUMIF(L3742:L3742,L3742,O3742:O3742),"")</f>
        <v/>
      </c>
    </row>
    <row r="3743" customFormat="false" ht="14.25" hidden="false" customHeight="false" outlineLevel="0" collapsed="false">
      <c r="A3743" s="102"/>
      <c r="B3743" s="102"/>
      <c r="C3743" s="102"/>
      <c r="D3743" s="102"/>
      <c r="E3743" s="102"/>
      <c r="F3743" s="103"/>
      <c r="G3743" s="102"/>
      <c r="H3743" s="103"/>
      <c r="I3743" s="102"/>
      <c r="J3743" s="103"/>
      <c r="L3743" s="63" t="n">
        <f aca="false">IF(AND(A3744&lt;&gt;"",A3743=""),L3742+1,L3742)</f>
        <v>377</v>
      </c>
      <c r="M3743" s="80" t="str">
        <f aca="false">IF(OR(A3743="Insumo",A3743="Composição Auxiliar"),J3743,"")</f>
        <v/>
      </c>
      <c r="N3743" s="81" t="str">
        <f aca="false">IF(E3743="Mão de Obra",J3743,"")</f>
        <v/>
      </c>
      <c r="O3743" s="81" t="str">
        <f aca="false">IF(N3743&lt;&gt;"","",M3743)</f>
        <v/>
      </c>
      <c r="P3743" s="82" t="str">
        <f aca="false">IF(A3743="Composição",B3743,"")</f>
        <v/>
      </c>
      <c r="Q3743" s="81" t="str">
        <f aca="false">IF(P3743&lt;&gt;"",SUMIF(L3743:L3743,L3743,N3743:N3743),"")</f>
        <v/>
      </c>
      <c r="R3743" s="81" t="str">
        <f aca="false">IF(P3743&lt;&gt;"",SUMIF(L3743:L3743,L3743,O3743:O3743),"")</f>
        <v/>
      </c>
    </row>
    <row r="3744" customFormat="false" ht="15" hidden="false" customHeight="false" outlineLevel="0" collapsed="false">
      <c r="A3744" s="102"/>
      <c r="B3744" s="102"/>
      <c r="C3744" s="102"/>
      <c r="D3744" s="102"/>
      <c r="E3744" s="102"/>
      <c r="F3744" s="103"/>
      <c r="G3744" s="102"/>
      <c r="H3744" s="104"/>
      <c r="I3744" s="104"/>
      <c r="J3744" s="103"/>
      <c r="L3744" s="63" t="n">
        <f aca="false">IF(AND(A3745&lt;&gt;"",A3744=""),L3743+1,L3743)</f>
        <v>377</v>
      </c>
      <c r="M3744" s="80" t="str">
        <f aca="false">IF(OR(A3744="Insumo",A3744="Composição Auxiliar"),J3744,"")</f>
        <v/>
      </c>
      <c r="N3744" s="81" t="str">
        <f aca="false">IF(E3744="Mão de Obra",J3744,"")</f>
        <v/>
      </c>
      <c r="O3744" s="81" t="str">
        <f aca="false">IF(N3744&lt;&gt;"","",M3744)</f>
        <v/>
      </c>
      <c r="P3744" s="82" t="str">
        <f aca="false">IF(A3744="Composição",B3744,"")</f>
        <v/>
      </c>
      <c r="Q3744" s="81" t="str">
        <f aca="false">IF(P3744&lt;&gt;"",SUMIF(L3744:L3744,L3744,N3744:N3744),"")</f>
        <v/>
      </c>
      <c r="R3744" s="81" t="str">
        <f aca="false">IF(P3744&lt;&gt;"",SUMIF(L3744:L3744,L3744,O3744:O3744),"")</f>
        <v/>
      </c>
    </row>
    <row r="3745" customFormat="false" ht="15" hidden="false" customHeight="false" outlineLevel="0" collapsed="false">
      <c r="A3745" s="108"/>
      <c r="B3745" s="108"/>
      <c r="C3745" s="108"/>
      <c r="D3745" s="108"/>
      <c r="E3745" s="108"/>
      <c r="F3745" s="108"/>
      <c r="G3745" s="108"/>
      <c r="H3745" s="108"/>
      <c r="I3745" s="108"/>
      <c r="J3745" s="108"/>
      <c r="L3745" s="63" t="n">
        <f aca="false">IF(AND(A3746&lt;&gt;"",A3745=""),L3744+1,L3744)</f>
        <v>377</v>
      </c>
      <c r="M3745" s="80" t="str">
        <f aca="false">IF(OR(A3745="Insumo",A3745="Composição Auxiliar"),J3745,"")</f>
        <v/>
      </c>
      <c r="N3745" s="81" t="str">
        <f aca="false">IF(E3745="Mão de Obra",J3745,"")</f>
        <v/>
      </c>
      <c r="O3745" s="81" t="str">
        <f aca="false">IF(N3745&lt;&gt;"","",M3745)</f>
        <v/>
      </c>
      <c r="P3745" s="82" t="str">
        <f aca="false">IF(A3745="Composição",B3745,"")</f>
        <v/>
      </c>
      <c r="Q3745" s="81" t="str">
        <f aca="false">IF(P3745&lt;&gt;"",SUMIF(L3745:L3745,L3745,N3745:N3745),"")</f>
        <v/>
      </c>
      <c r="R3745" s="81" t="str">
        <f aca="false">IF(P3745&lt;&gt;"",SUMIF(L3745:L3745,L3745,O3745:O3745),"")</f>
        <v/>
      </c>
    </row>
    <row r="3746" customFormat="false" ht="15" hidden="false" customHeight="true" outlineLevel="0" collapsed="false">
      <c r="A3746" s="83"/>
      <c r="B3746" s="84" t="s">
        <v>655</v>
      </c>
      <c r="C3746" s="83" t="s">
        <v>656</v>
      </c>
      <c r="D3746" s="83" t="s">
        <v>657</v>
      </c>
      <c r="E3746" s="83" t="s">
        <v>658</v>
      </c>
      <c r="F3746" s="83"/>
      <c r="G3746" s="85" t="s">
        <v>659</v>
      </c>
      <c r="H3746" s="84" t="s">
        <v>660</v>
      </c>
      <c r="I3746" s="84" t="s">
        <v>661</v>
      </c>
      <c r="J3746" s="84" t="s">
        <v>662</v>
      </c>
      <c r="L3746" s="63" t="n">
        <f aca="false">IF(AND(A3747&lt;&gt;"",A3746=""),L3745+1,L3745)</f>
        <v>378</v>
      </c>
      <c r="M3746" s="80" t="str">
        <f aca="false">IF(OR(A3746="Insumo",A3746="Composição Auxiliar"),J3746,"")</f>
        <v/>
      </c>
      <c r="N3746" s="81" t="str">
        <f aca="false">IF(E3746="Mão de Obra",J3746,"")</f>
        <v/>
      </c>
      <c r="O3746" s="81" t="str">
        <f aca="false">IF(N3746&lt;&gt;"","",M3746)</f>
        <v/>
      </c>
      <c r="P3746" s="82" t="str">
        <f aca="false">IF(A3746="Composição",B3746,"")</f>
        <v/>
      </c>
      <c r="Q3746" s="81" t="str">
        <f aca="false">IF(P3746&lt;&gt;"",SUMIF(L3746:L3746,L3746,N3746:N3746),"")</f>
        <v/>
      </c>
      <c r="R3746" s="81" t="str">
        <f aca="false">IF(P3746&lt;&gt;"",SUMIF(L3746:L3746,L3746,O3746:O3746),"")</f>
        <v/>
      </c>
    </row>
    <row r="3747" customFormat="false" ht="25.5" hidden="false" customHeight="true" outlineLevel="0" collapsed="false">
      <c r="A3747" s="86" t="s">
        <v>663</v>
      </c>
      <c r="B3747" s="87" t="s">
        <v>1325</v>
      </c>
      <c r="C3747" s="86" t="s">
        <v>664</v>
      </c>
      <c r="D3747" s="86" t="s">
        <v>1326</v>
      </c>
      <c r="E3747" s="86" t="s">
        <v>764</v>
      </c>
      <c r="F3747" s="86"/>
      <c r="G3747" s="88" t="s">
        <v>718</v>
      </c>
      <c r="H3747" s="89" t="n">
        <v>1</v>
      </c>
      <c r="I3747" s="90" t="n">
        <f aca="false">SUMIF(L:L,$L3747,M:M)</f>
        <v>208.72</v>
      </c>
      <c r="J3747" s="90" t="n">
        <f aca="false">TRUNC(H3747*I3747,2)</f>
        <v>208.72</v>
      </c>
      <c r="L3747" s="63" t="n">
        <f aca="false">IF(AND(A3748&lt;&gt;"",A3747=""),L3746+1,L3746)</f>
        <v>378</v>
      </c>
      <c r="M3747" s="80" t="str">
        <f aca="false">IF(OR(A3747="Insumo",A3747="Composição Auxiliar"),J3747,"")</f>
        <v/>
      </c>
      <c r="N3747" s="81" t="str">
        <f aca="false">IF(E3747="Mão de Obra",J3747,"")</f>
        <v/>
      </c>
      <c r="O3747" s="81" t="str">
        <f aca="false">IF(N3747&lt;&gt;"","",M3747)</f>
        <v/>
      </c>
      <c r="P3747" s="82" t="str">
        <f aca="false">IF(A3747="Composição",B3747,"")</f>
        <v> 86900 </v>
      </c>
      <c r="Q3747" s="81" t="n">
        <f aca="false">IF(P3747&lt;&gt;"",SUMIF(L3747:L3747,L3747,N3747:N3747),"")</f>
        <v>0</v>
      </c>
      <c r="R3747" s="81" t="n">
        <f aca="false">IF(P3747&lt;&gt;"",SUMIF(L3747:L3747,L3747,O3747:O3747),"")</f>
        <v>0</v>
      </c>
    </row>
    <row r="3748" customFormat="false" ht="25.5" hidden="false" customHeight="true" outlineLevel="0" collapsed="false">
      <c r="A3748" s="91" t="s">
        <v>668</v>
      </c>
      <c r="B3748" s="92" t="s">
        <v>677</v>
      </c>
      <c r="C3748" s="91" t="s">
        <v>664</v>
      </c>
      <c r="D3748" s="91" t="s">
        <v>678</v>
      </c>
      <c r="E3748" s="91" t="s">
        <v>671</v>
      </c>
      <c r="F3748" s="91"/>
      <c r="G3748" s="93" t="s">
        <v>672</v>
      </c>
      <c r="H3748" s="94" t="n">
        <v>0.1504</v>
      </c>
      <c r="I3748" s="95" t="n">
        <f aca="false">SUMIFS(J:J,A:A,"Composição",B:B,$B3748)</f>
        <v>18.93</v>
      </c>
      <c r="J3748" s="95" t="n">
        <f aca="false">TRUNC(H3748*I3748,2)</f>
        <v>2.84</v>
      </c>
      <c r="L3748" s="63" t="n">
        <f aca="false">IF(AND(A3749&lt;&gt;"",A3748=""),L3747+1,L3747)</f>
        <v>378</v>
      </c>
      <c r="M3748" s="80" t="n">
        <f aca="false">IF(OR(A3748="Insumo",A3748="Composição Auxiliar"),J3748,"")</f>
        <v>2.84</v>
      </c>
      <c r="N3748" s="81" t="str">
        <f aca="false">IF(E3748="Mão de Obra",J3748,"")</f>
        <v/>
      </c>
      <c r="O3748" s="81" t="n">
        <f aca="false">IF(N3748&lt;&gt;"","",M3748)</f>
        <v>2.84</v>
      </c>
      <c r="P3748" s="82" t="str">
        <f aca="false">IF(A3748="Composição",B3748,"")</f>
        <v/>
      </c>
      <c r="Q3748" s="81" t="str">
        <f aca="false">IF(P3748&lt;&gt;"",SUMIF(L3748:L3748,L3748,N3748:N3748),"")</f>
        <v/>
      </c>
      <c r="R3748" s="81" t="str">
        <f aca="false">IF(P3748&lt;&gt;"",SUMIF(L3748:L3748,L3748,O3748:O3748),"")</f>
        <v/>
      </c>
    </row>
    <row r="3749" customFormat="false" ht="25.5" hidden="false" customHeight="true" outlineLevel="0" collapsed="false">
      <c r="A3749" s="91" t="s">
        <v>668</v>
      </c>
      <c r="B3749" s="92" t="s">
        <v>1135</v>
      </c>
      <c r="C3749" s="91" t="s">
        <v>664</v>
      </c>
      <c r="D3749" s="91" t="s">
        <v>1136</v>
      </c>
      <c r="E3749" s="91" t="s">
        <v>671</v>
      </c>
      <c r="F3749" s="91"/>
      <c r="G3749" s="93" t="s">
        <v>672</v>
      </c>
      <c r="H3749" s="94" t="n">
        <v>0.4774</v>
      </c>
      <c r="I3749" s="95" t="n">
        <f aca="false">SUMIFS(J:J,A:A,"Composição",B:B,$B3749)</f>
        <v>23.56</v>
      </c>
      <c r="J3749" s="95" t="n">
        <f aca="false">TRUNC(H3749*I3749,2)</f>
        <v>11.24</v>
      </c>
      <c r="L3749" s="63" t="n">
        <f aca="false">IF(AND(A3750&lt;&gt;"",A3749=""),L3748+1,L3748)</f>
        <v>378</v>
      </c>
      <c r="M3749" s="80" t="n">
        <f aca="false">IF(OR(A3749="Insumo",A3749="Composição Auxiliar"),J3749,"")</f>
        <v>11.24</v>
      </c>
      <c r="N3749" s="81" t="str">
        <f aca="false">IF(E3749="Mão de Obra",J3749,"")</f>
        <v/>
      </c>
      <c r="O3749" s="81" t="n">
        <f aca="false">IF(N3749&lt;&gt;"","",M3749)</f>
        <v>11.24</v>
      </c>
      <c r="P3749" s="82" t="str">
        <f aca="false">IF(A3749="Composição",B3749,"")</f>
        <v/>
      </c>
      <c r="Q3749" s="81" t="str">
        <f aca="false">IF(P3749&lt;&gt;"",SUMIF(L3749:L3749,L3749,N3749:N3749),"")</f>
        <v/>
      </c>
      <c r="R3749" s="81" t="str">
        <f aca="false">IF(P3749&lt;&gt;"",SUMIF(L3749:L3749,L3749,O3749:O3749),"")</f>
        <v/>
      </c>
    </row>
    <row r="3750" customFormat="false" ht="25.5" hidden="false" customHeight="false" outlineLevel="0" collapsed="false">
      <c r="A3750" s="96" t="s">
        <v>679</v>
      </c>
      <c r="B3750" s="97" t="s">
        <v>1992</v>
      </c>
      <c r="C3750" s="96" t="str">
        <f aca="false">VLOOKUP(B3750,INSUMOS!$A:$I,2,0)</f>
        <v>SINAPI</v>
      </c>
      <c r="D3750" s="96" t="str">
        <f aca="false">VLOOKUP(B3750,INSUMOS!$A:$I,3,0)</f>
        <v>CUBA ACO INOX (AISI 304) DE EMBUTIR COM VALVULA 3 1/2 ", DE *46 X 30 X 12* CM</v>
      </c>
      <c r="E3750" s="98" t="str">
        <f aca="false">VLOOKUP(B3750,INSUMOS!$A:$I,4,0)</f>
        <v>Material</v>
      </c>
      <c r="F3750" s="98"/>
      <c r="G3750" s="99" t="str">
        <f aca="false">VLOOKUP(B3750,INSUMOS!$A:$I,5,0)</f>
        <v>UN</v>
      </c>
      <c r="H3750" s="100" t="n">
        <v>1</v>
      </c>
      <c r="I3750" s="101" t="n">
        <f aca="false">VLOOKUP(B3750,INSUMOS!$A:$I,8,0)</f>
        <v>181.39</v>
      </c>
      <c r="J3750" s="101" t="n">
        <f aca="false">TRUNC(H3750*I3750,2)</f>
        <v>181.39</v>
      </c>
      <c r="L3750" s="63" t="n">
        <f aca="false">IF(AND(A3751&lt;&gt;"",A3750=""),L3749+1,L3749)</f>
        <v>378</v>
      </c>
      <c r="M3750" s="80" t="n">
        <f aca="false">IF(OR(A3750="Insumo",A3750="Composição Auxiliar"),J3750,"")</f>
        <v>181.39</v>
      </c>
      <c r="N3750" s="81" t="str">
        <f aca="false">IF(E3750="Mão de Obra",J3750,"")</f>
        <v/>
      </c>
      <c r="O3750" s="81" t="n">
        <f aca="false">IF(N3750&lt;&gt;"","",M3750)</f>
        <v>181.39</v>
      </c>
      <c r="P3750" s="82" t="str">
        <f aca="false">IF(A3750="Composição",B3750,"")</f>
        <v/>
      </c>
      <c r="Q3750" s="81" t="str">
        <f aca="false">IF(P3750&lt;&gt;"",SUMIF(L3750:L3750,L3750,N3750:N3750),"")</f>
        <v/>
      </c>
      <c r="R3750" s="81" t="str">
        <f aca="false">IF(P3750&lt;&gt;"",SUMIF(L3750:L3750,L3750,O3750:O3750),"")</f>
        <v/>
      </c>
    </row>
    <row r="3751" customFormat="false" ht="14.25" hidden="false" customHeight="false" outlineLevel="0" collapsed="false">
      <c r="A3751" s="96" t="s">
        <v>679</v>
      </c>
      <c r="B3751" s="97" t="s">
        <v>1316</v>
      </c>
      <c r="C3751" s="96" t="str">
        <f aca="false">VLOOKUP(B3751,INSUMOS!$A:$I,2,0)</f>
        <v>SINAPI</v>
      </c>
      <c r="D3751" s="96" t="str">
        <f aca="false">VLOOKUP(B3751,INSUMOS!$A:$I,3,0)</f>
        <v>MASSA PLASTICA PARA MARMORE/GRANITO</v>
      </c>
      <c r="E3751" s="98" t="str">
        <f aca="false">VLOOKUP(B3751,INSUMOS!$A:$I,4,0)</f>
        <v>Material</v>
      </c>
      <c r="F3751" s="98"/>
      <c r="G3751" s="99" t="str">
        <f aca="false">VLOOKUP(B3751,INSUMOS!$A:$I,5,0)</f>
        <v>KG</v>
      </c>
      <c r="H3751" s="100" t="n">
        <v>0.2974</v>
      </c>
      <c r="I3751" s="101" t="n">
        <f aca="false">VLOOKUP(B3751,INSUMOS!$A:$I,8,0)</f>
        <v>44.57</v>
      </c>
      <c r="J3751" s="101" t="n">
        <f aca="false">TRUNC(H3751*I3751,2)</f>
        <v>13.25</v>
      </c>
      <c r="L3751" s="63" t="n">
        <f aca="false">IF(AND(A3752&lt;&gt;"",A3751=""),L3750+1,L3750)</f>
        <v>378</v>
      </c>
      <c r="M3751" s="80" t="n">
        <f aca="false">IF(OR(A3751="Insumo",A3751="Composição Auxiliar"),J3751,"")</f>
        <v>13.25</v>
      </c>
      <c r="N3751" s="81" t="str">
        <f aca="false">IF(E3751="Mão de Obra",J3751,"")</f>
        <v/>
      </c>
      <c r="O3751" s="81" t="n">
        <f aca="false">IF(N3751&lt;&gt;"","",M3751)</f>
        <v>13.25</v>
      </c>
      <c r="P3751" s="82" t="str">
        <f aca="false">IF(A3751="Composição",B3751,"")</f>
        <v/>
      </c>
      <c r="Q3751" s="81" t="str">
        <f aca="false">IF(P3751&lt;&gt;"",SUMIF(L3751:L3751,L3751,N3751:N3751),"")</f>
        <v/>
      </c>
      <c r="R3751" s="81" t="str">
        <f aca="false">IF(P3751&lt;&gt;"",SUMIF(L3751:L3751,L3751,O3751:O3751),"")</f>
        <v/>
      </c>
    </row>
    <row r="3752" customFormat="false" ht="14.25" hidden="false" customHeight="false" outlineLevel="0" collapsed="false">
      <c r="A3752" s="102"/>
      <c r="B3752" s="102"/>
      <c r="C3752" s="102"/>
      <c r="D3752" s="102"/>
      <c r="E3752" s="102"/>
      <c r="F3752" s="103"/>
      <c r="G3752" s="102"/>
      <c r="H3752" s="103"/>
      <c r="I3752" s="102"/>
      <c r="J3752" s="103"/>
      <c r="L3752" s="63" t="n">
        <f aca="false">IF(AND(A3753&lt;&gt;"",A3752=""),L3751+1,L3751)</f>
        <v>378</v>
      </c>
      <c r="M3752" s="80" t="str">
        <f aca="false">IF(OR(A3752="Insumo",A3752="Composição Auxiliar"),J3752,"")</f>
        <v/>
      </c>
      <c r="N3752" s="81" t="str">
        <f aca="false">IF(E3752="Mão de Obra",J3752,"")</f>
        <v/>
      </c>
      <c r="O3752" s="81" t="str">
        <f aca="false">IF(N3752&lt;&gt;"","",M3752)</f>
        <v/>
      </c>
      <c r="P3752" s="82" t="str">
        <f aca="false">IF(A3752="Composição",B3752,"")</f>
        <v/>
      </c>
      <c r="Q3752" s="81" t="str">
        <f aca="false">IF(P3752&lt;&gt;"",SUMIF(L3752:L3752,L3752,N3752:N3752),"")</f>
        <v/>
      </c>
      <c r="R3752" s="81" t="str">
        <f aca="false">IF(P3752&lt;&gt;"",SUMIF(L3752:L3752,L3752,O3752:O3752),"")</f>
        <v/>
      </c>
    </row>
    <row r="3753" customFormat="false" ht="15" hidden="false" customHeight="false" outlineLevel="0" collapsed="false">
      <c r="A3753" s="102"/>
      <c r="B3753" s="102"/>
      <c r="C3753" s="102"/>
      <c r="D3753" s="102"/>
      <c r="E3753" s="102"/>
      <c r="F3753" s="103"/>
      <c r="G3753" s="102"/>
      <c r="H3753" s="104"/>
      <c r="I3753" s="104"/>
      <c r="J3753" s="103"/>
      <c r="L3753" s="63" t="n">
        <f aca="false">IF(AND(A3754&lt;&gt;"",A3753=""),L3752+1,L3752)</f>
        <v>378</v>
      </c>
      <c r="M3753" s="80" t="str">
        <f aca="false">IF(OR(A3753="Insumo",A3753="Composição Auxiliar"),J3753,"")</f>
        <v/>
      </c>
      <c r="N3753" s="81" t="str">
        <f aca="false">IF(E3753="Mão de Obra",J3753,"")</f>
        <v/>
      </c>
      <c r="O3753" s="81" t="str">
        <f aca="false">IF(N3753&lt;&gt;"","",M3753)</f>
        <v/>
      </c>
      <c r="P3753" s="82" t="str">
        <f aca="false">IF(A3753="Composição",B3753,"")</f>
        <v/>
      </c>
      <c r="Q3753" s="81" t="str">
        <f aca="false">IF(P3753&lt;&gt;"",SUMIF(L3753:L3753,L3753,N3753:N3753),"")</f>
        <v/>
      </c>
      <c r="R3753" s="81" t="str">
        <f aca="false">IF(P3753&lt;&gt;"",SUMIF(L3753:L3753,L3753,O3753:O3753),"")</f>
        <v/>
      </c>
    </row>
    <row r="3754" customFormat="false" ht="15" hidden="false" customHeight="false" outlineLevel="0" collapsed="false">
      <c r="A3754" s="108"/>
      <c r="B3754" s="108"/>
      <c r="C3754" s="108"/>
      <c r="D3754" s="108"/>
      <c r="E3754" s="108"/>
      <c r="F3754" s="108"/>
      <c r="G3754" s="108"/>
      <c r="H3754" s="108"/>
      <c r="I3754" s="108"/>
      <c r="J3754" s="108"/>
      <c r="L3754" s="63" t="n">
        <f aca="false">IF(AND(A3755&lt;&gt;"",A3754=""),L3753+1,L3753)</f>
        <v>378</v>
      </c>
      <c r="M3754" s="80" t="str">
        <f aca="false">IF(OR(A3754="Insumo",A3754="Composição Auxiliar"),J3754,"")</f>
        <v/>
      </c>
      <c r="N3754" s="81" t="str">
        <f aca="false">IF(E3754="Mão de Obra",J3754,"")</f>
        <v/>
      </c>
      <c r="O3754" s="81" t="str">
        <f aca="false">IF(N3754&lt;&gt;"","",M3754)</f>
        <v/>
      </c>
      <c r="P3754" s="82" t="str">
        <f aca="false">IF(A3754="Composição",B3754,"")</f>
        <v/>
      </c>
      <c r="Q3754" s="81" t="str">
        <f aca="false">IF(P3754&lt;&gt;"",SUMIF(L3754:L3754,L3754,N3754:N3754),"")</f>
        <v/>
      </c>
      <c r="R3754" s="81" t="str">
        <f aca="false">IF(P3754&lt;&gt;"",SUMIF(L3754:L3754,L3754,O3754:O3754),"")</f>
        <v/>
      </c>
    </row>
    <row r="3755" customFormat="false" ht="15" hidden="false" customHeight="true" outlineLevel="0" collapsed="false">
      <c r="A3755" s="83"/>
      <c r="B3755" s="84" t="s">
        <v>655</v>
      </c>
      <c r="C3755" s="83" t="s">
        <v>656</v>
      </c>
      <c r="D3755" s="83" t="s">
        <v>657</v>
      </c>
      <c r="E3755" s="83" t="s">
        <v>658</v>
      </c>
      <c r="F3755" s="83"/>
      <c r="G3755" s="85" t="s">
        <v>659</v>
      </c>
      <c r="H3755" s="84" t="s">
        <v>660</v>
      </c>
      <c r="I3755" s="84" t="s">
        <v>661</v>
      </c>
      <c r="J3755" s="84" t="s">
        <v>662</v>
      </c>
      <c r="L3755" s="63" t="n">
        <f aca="false">IF(AND(A3756&lt;&gt;"",A3755=""),L3754+1,L3754)</f>
        <v>379</v>
      </c>
      <c r="M3755" s="80" t="str">
        <f aca="false">IF(OR(A3755="Insumo",A3755="Composição Auxiliar"),J3755,"")</f>
        <v/>
      </c>
      <c r="N3755" s="81" t="str">
        <f aca="false">IF(E3755="Mão de Obra",J3755,"")</f>
        <v/>
      </c>
      <c r="O3755" s="81" t="str">
        <f aca="false">IF(N3755&lt;&gt;"","",M3755)</f>
        <v/>
      </c>
      <c r="P3755" s="82" t="str">
        <f aca="false">IF(A3755="Composição",B3755,"")</f>
        <v/>
      </c>
      <c r="Q3755" s="81" t="str">
        <f aca="false">IF(P3755&lt;&gt;"",SUMIF(L3755:L3755,L3755,N3755:N3755),"")</f>
        <v/>
      </c>
      <c r="R3755" s="81" t="str">
        <f aca="false">IF(P3755&lt;&gt;"",SUMIF(L3755:L3755,L3755,O3755:O3755),"")</f>
        <v/>
      </c>
    </row>
    <row r="3756" customFormat="false" ht="25.5" hidden="false" customHeight="true" outlineLevel="0" collapsed="false">
      <c r="A3756" s="86" t="s">
        <v>663</v>
      </c>
      <c r="B3756" s="87" t="s">
        <v>1773</v>
      </c>
      <c r="C3756" s="86" t="s">
        <v>664</v>
      </c>
      <c r="D3756" s="86" t="s">
        <v>1774</v>
      </c>
      <c r="E3756" s="86" t="s">
        <v>671</v>
      </c>
      <c r="F3756" s="86"/>
      <c r="G3756" s="88" t="s">
        <v>672</v>
      </c>
      <c r="H3756" s="89" t="n">
        <v>1</v>
      </c>
      <c r="I3756" s="90" t="n">
        <f aca="false">SUMIF(L:L,$L3756,M:M)</f>
        <v>0.15</v>
      </c>
      <c r="J3756" s="90" t="n">
        <f aca="false">TRUNC(H3756*I3756,2)</f>
        <v>0.15</v>
      </c>
      <c r="L3756" s="63" t="n">
        <f aca="false">IF(AND(A3757&lt;&gt;"",A3756=""),L3755+1,L3755)</f>
        <v>379</v>
      </c>
      <c r="M3756" s="80" t="str">
        <f aca="false">IF(OR(A3756="Insumo",A3756="Composição Auxiliar"),J3756,"")</f>
        <v/>
      </c>
      <c r="N3756" s="81" t="str">
        <f aca="false">IF(E3756="Mão de Obra",J3756,"")</f>
        <v/>
      </c>
      <c r="O3756" s="81" t="str">
        <f aca="false">IF(N3756&lt;&gt;"","",M3756)</f>
        <v/>
      </c>
      <c r="P3756" s="82" t="str">
        <f aca="false">IF(A3756="Composição",B3756,"")</f>
        <v> 95308 </v>
      </c>
      <c r="Q3756" s="81" t="n">
        <f aca="false">IF(P3756&lt;&gt;"",SUMIF(L3756:L3756,L3756,N3756:N3756),"")</f>
        <v>0</v>
      </c>
      <c r="R3756" s="81" t="n">
        <f aca="false">IF(P3756&lt;&gt;"",SUMIF(L3756:L3756,L3756,O3756:O3756),"")</f>
        <v>0</v>
      </c>
    </row>
    <row r="3757" customFormat="false" ht="14.25" hidden="false" customHeight="false" outlineLevel="0" collapsed="false">
      <c r="A3757" s="96" t="s">
        <v>679</v>
      </c>
      <c r="B3757" s="97" t="s">
        <v>1779</v>
      </c>
      <c r="C3757" s="96" t="str">
        <f aca="false">VLOOKUP(B3757,INSUMOS!$A:$I,2,0)</f>
        <v>SINAPI</v>
      </c>
      <c r="D3757" s="96" t="str">
        <f aca="false">VLOOKUP(B3757,INSUMOS!$A:$I,3,0)</f>
        <v>AJUDANTE DE ARMADOR (HORISTA)</v>
      </c>
      <c r="E3757" s="98" t="str">
        <f aca="false">VLOOKUP(B3757,INSUMOS!$A:$I,4,0)</f>
        <v>Mão de Obra</v>
      </c>
      <c r="F3757" s="98"/>
      <c r="G3757" s="99" t="str">
        <f aca="false">VLOOKUP(B3757,INSUMOS!$A:$I,5,0)</f>
        <v>H</v>
      </c>
      <c r="H3757" s="100" t="n">
        <v>0.01211</v>
      </c>
      <c r="I3757" s="101" t="n">
        <f aca="false">VLOOKUP(B3757,INSUMOS!$A:$I,8,0)</f>
        <v>13.16</v>
      </c>
      <c r="J3757" s="101" t="n">
        <f aca="false">TRUNC(H3757*I3757,2)</f>
        <v>0.15</v>
      </c>
      <c r="L3757" s="63" t="n">
        <f aca="false">IF(AND(A3758&lt;&gt;"",A3757=""),L3756+1,L3756)</f>
        <v>379</v>
      </c>
      <c r="M3757" s="80" t="n">
        <f aca="false">IF(OR(A3757="Insumo",A3757="Composição Auxiliar"),J3757,"")</f>
        <v>0.15</v>
      </c>
      <c r="N3757" s="81" t="n">
        <f aca="false">IF(E3757="Mão de Obra",J3757,"")</f>
        <v>0.15</v>
      </c>
      <c r="O3757" s="81" t="str">
        <f aca="false">IF(N3757&lt;&gt;"","",M3757)</f>
        <v/>
      </c>
      <c r="P3757" s="82" t="str">
        <f aca="false">IF(A3757="Composição",B3757,"")</f>
        <v/>
      </c>
      <c r="Q3757" s="81" t="str">
        <f aca="false">IF(P3757&lt;&gt;"",SUMIF(L3757:L3757,L3757,N3757:N3757),"")</f>
        <v/>
      </c>
      <c r="R3757" s="81" t="str">
        <f aca="false">IF(P3757&lt;&gt;"",SUMIF(L3757:L3757,L3757,O3757:O3757),"")</f>
        <v/>
      </c>
    </row>
    <row r="3758" customFormat="false" ht="14.25" hidden="false" customHeight="false" outlineLevel="0" collapsed="false">
      <c r="A3758" s="102"/>
      <c r="B3758" s="102"/>
      <c r="C3758" s="102"/>
      <c r="D3758" s="102"/>
      <c r="E3758" s="102"/>
      <c r="F3758" s="103"/>
      <c r="G3758" s="102"/>
      <c r="H3758" s="103"/>
      <c r="I3758" s="102"/>
      <c r="J3758" s="103"/>
      <c r="L3758" s="63" t="n">
        <f aca="false">IF(AND(A3759&lt;&gt;"",A3758=""),L3757+1,L3757)</f>
        <v>379</v>
      </c>
      <c r="M3758" s="80" t="str">
        <f aca="false">IF(OR(A3758="Insumo",A3758="Composição Auxiliar"),J3758,"")</f>
        <v/>
      </c>
      <c r="N3758" s="81" t="str">
        <f aca="false">IF(E3758="Mão de Obra",J3758,"")</f>
        <v/>
      </c>
      <c r="O3758" s="81" t="str">
        <f aca="false">IF(N3758&lt;&gt;"","",M3758)</f>
        <v/>
      </c>
      <c r="P3758" s="82" t="str">
        <f aca="false">IF(A3758="Composição",B3758,"")</f>
        <v/>
      </c>
      <c r="Q3758" s="81" t="str">
        <f aca="false">IF(P3758&lt;&gt;"",SUMIF(L3758:L3758,L3758,N3758:N3758),"")</f>
        <v/>
      </c>
      <c r="R3758" s="81" t="str">
        <f aca="false">IF(P3758&lt;&gt;"",SUMIF(L3758:L3758,L3758,O3758:O3758),"")</f>
        <v/>
      </c>
    </row>
    <row r="3759" customFormat="false" ht="15" hidden="false" customHeight="false" outlineLevel="0" collapsed="false">
      <c r="A3759" s="102"/>
      <c r="B3759" s="102"/>
      <c r="C3759" s="102"/>
      <c r="D3759" s="102"/>
      <c r="E3759" s="102"/>
      <c r="F3759" s="103"/>
      <c r="G3759" s="102"/>
      <c r="H3759" s="104"/>
      <c r="I3759" s="104"/>
      <c r="J3759" s="103"/>
      <c r="L3759" s="63" t="n">
        <f aca="false">IF(AND(A3760&lt;&gt;"",A3759=""),L3758+1,L3758)</f>
        <v>379</v>
      </c>
      <c r="M3759" s="80" t="str">
        <f aca="false">IF(OR(A3759="Insumo",A3759="Composição Auxiliar"),J3759,"")</f>
        <v/>
      </c>
      <c r="N3759" s="81" t="str">
        <f aca="false">IF(E3759="Mão de Obra",J3759,"")</f>
        <v/>
      </c>
      <c r="O3759" s="81" t="str">
        <f aca="false">IF(N3759&lt;&gt;"","",M3759)</f>
        <v/>
      </c>
      <c r="P3759" s="82" t="str">
        <f aca="false">IF(A3759="Composição",B3759,"")</f>
        <v/>
      </c>
      <c r="Q3759" s="81" t="str">
        <f aca="false">IF(P3759&lt;&gt;"",SUMIF(L3759:L3759,L3759,N3759:N3759),"")</f>
        <v/>
      </c>
      <c r="R3759" s="81" t="str">
        <f aca="false">IF(P3759&lt;&gt;"",SUMIF(L3759:L3759,L3759,O3759:O3759),"")</f>
        <v/>
      </c>
    </row>
    <row r="3760" customFormat="false" ht="15" hidden="false" customHeight="false" outlineLevel="0" collapsed="false">
      <c r="A3760" s="108"/>
      <c r="B3760" s="108"/>
      <c r="C3760" s="108"/>
      <c r="D3760" s="108"/>
      <c r="E3760" s="108"/>
      <c r="F3760" s="108"/>
      <c r="G3760" s="108"/>
      <c r="H3760" s="108"/>
      <c r="I3760" s="108"/>
      <c r="J3760" s="108"/>
      <c r="L3760" s="63" t="n">
        <f aca="false">IF(AND(A3761&lt;&gt;"",A3760=""),L3759+1,L3759)</f>
        <v>379</v>
      </c>
      <c r="M3760" s="80" t="str">
        <f aca="false">IF(OR(A3760="Insumo",A3760="Composição Auxiliar"),J3760,"")</f>
        <v/>
      </c>
      <c r="N3760" s="81" t="str">
        <f aca="false">IF(E3760="Mão de Obra",J3760,"")</f>
        <v/>
      </c>
      <c r="O3760" s="81" t="str">
        <f aca="false">IF(N3760&lt;&gt;"","",M3760)</f>
        <v/>
      </c>
      <c r="P3760" s="82" t="str">
        <f aca="false">IF(A3760="Composição",B3760,"")</f>
        <v/>
      </c>
      <c r="Q3760" s="81" t="str">
        <f aca="false">IF(P3760&lt;&gt;"",SUMIF(L3760:L3760,L3760,N3760:N3760),"")</f>
        <v/>
      </c>
      <c r="R3760" s="81" t="str">
        <f aca="false">IF(P3760&lt;&gt;"",SUMIF(L3760:L3760,L3760,O3760:O3760),"")</f>
        <v/>
      </c>
    </row>
    <row r="3761" customFormat="false" ht="15" hidden="false" customHeight="true" outlineLevel="0" collapsed="false">
      <c r="A3761" s="83"/>
      <c r="B3761" s="84" t="s">
        <v>655</v>
      </c>
      <c r="C3761" s="83" t="s">
        <v>656</v>
      </c>
      <c r="D3761" s="83" t="s">
        <v>657</v>
      </c>
      <c r="E3761" s="83" t="s">
        <v>658</v>
      </c>
      <c r="F3761" s="83"/>
      <c r="G3761" s="85" t="s">
        <v>659</v>
      </c>
      <c r="H3761" s="84" t="s">
        <v>660</v>
      </c>
      <c r="I3761" s="84" t="s">
        <v>661</v>
      </c>
      <c r="J3761" s="84" t="s">
        <v>662</v>
      </c>
      <c r="L3761" s="63" t="n">
        <f aca="false">IF(AND(A3762&lt;&gt;"",A3761=""),L3760+1,L3760)</f>
        <v>380</v>
      </c>
      <c r="M3761" s="80" t="str">
        <f aca="false">IF(OR(A3761="Insumo",A3761="Composição Auxiliar"),J3761,"")</f>
        <v/>
      </c>
      <c r="N3761" s="81" t="str">
        <f aca="false">IF(E3761="Mão de Obra",J3761,"")</f>
        <v/>
      </c>
      <c r="O3761" s="81" t="str">
        <f aca="false">IF(N3761&lt;&gt;"","",M3761)</f>
        <v/>
      </c>
      <c r="P3761" s="82" t="str">
        <f aca="false">IF(A3761="Composição",B3761,"")</f>
        <v/>
      </c>
      <c r="Q3761" s="81" t="str">
        <f aca="false">IF(P3761&lt;&gt;"",SUMIF(L3761:L3761,L3761,N3761:N3761),"")</f>
        <v/>
      </c>
      <c r="R3761" s="81" t="str">
        <f aca="false">IF(P3761&lt;&gt;"",SUMIF(L3761:L3761,L3761,O3761:O3761),"")</f>
        <v/>
      </c>
    </row>
    <row r="3762" customFormat="false" ht="25.5" hidden="false" customHeight="true" outlineLevel="0" collapsed="false">
      <c r="A3762" s="86" t="s">
        <v>663</v>
      </c>
      <c r="B3762" s="87" t="s">
        <v>1782</v>
      </c>
      <c r="C3762" s="86" t="s">
        <v>664</v>
      </c>
      <c r="D3762" s="86" t="s">
        <v>1783</v>
      </c>
      <c r="E3762" s="86" t="s">
        <v>671</v>
      </c>
      <c r="F3762" s="86"/>
      <c r="G3762" s="88" t="s">
        <v>672</v>
      </c>
      <c r="H3762" s="89" t="n">
        <v>1</v>
      </c>
      <c r="I3762" s="90" t="n">
        <f aca="false">SUMIF(L:L,$L3762,M:M)</f>
        <v>0.22</v>
      </c>
      <c r="J3762" s="90" t="n">
        <f aca="false">TRUNC(H3762*I3762,2)</f>
        <v>0.22</v>
      </c>
      <c r="L3762" s="63" t="n">
        <f aca="false">IF(AND(A3763&lt;&gt;"",A3762=""),L3761+1,L3761)</f>
        <v>380</v>
      </c>
      <c r="M3762" s="80" t="str">
        <f aca="false">IF(OR(A3762="Insumo",A3762="Composição Auxiliar"),J3762,"")</f>
        <v/>
      </c>
      <c r="N3762" s="81" t="str">
        <f aca="false">IF(E3762="Mão de Obra",J3762,"")</f>
        <v/>
      </c>
      <c r="O3762" s="81" t="str">
        <f aca="false">IF(N3762&lt;&gt;"","",M3762)</f>
        <v/>
      </c>
      <c r="P3762" s="82" t="str">
        <f aca="false">IF(A3762="Composição",B3762,"")</f>
        <v> 95309 </v>
      </c>
      <c r="Q3762" s="81" t="n">
        <f aca="false">IF(P3762&lt;&gt;"",SUMIF(L3762:L3762,L3762,N3762:N3762),"")</f>
        <v>0</v>
      </c>
      <c r="R3762" s="81" t="n">
        <f aca="false">IF(P3762&lt;&gt;"",SUMIF(L3762:L3762,L3762,O3762:O3762),"")</f>
        <v>0</v>
      </c>
    </row>
    <row r="3763" customFormat="false" ht="14.25" hidden="false" customHeight="false" outlineLevel="0" collapsed="false">
      <c r="A3763" s="96" t="s">
        <v>679</v>
      </c>
      <c r="B3763" s="97" t="s">
        <v>1785</v>
      </c>
      <c r="C3763" s="96" t="str">
        <f aca="false">VLOOKUP(B3763,INSUMOS!$A:$I,2,0)</f>
        <v>SINAPI</v>
      </c>
      <c r="D3763" s="96" t="str">
        <f aca="false">VLOOKUP(B3763,INSUMOS!$A:$I,3,0)</f>
        <v>CARPINTEIRO AUXILIAR (HORISTA)</v>
      </c>
      <c r="E3763" s="98" t="str">
        <f aca="false">VLOOKUP(B3763,INSUMOS!$A:$I,4,0)</f>
        <v>Mão de Obra</v>
      </c>
      <c r="F3763" s="98"/>
      <c r="G3763" s="99" t="str">
        <f aca="false">VLOOKUP(B3763,INSUMOS!$A:$I,5,0)</f>
        <v>H</v>
      </c>
      <c r="H3763" s="100" t="n">
        <v>0.01549</v>
      </c>
      <c r="I3763" s="101" t="n">
        <f aca="false">VLOOKUP(B3763,INSUMOS!$A:$I,8,0)</f>
        <v>14.26</v>
      </c>
      <c r="J3763" s="101" t="n">
        <f aca="false">TRUNC(H3763*I3763,2)</f>
        <v>0.22</v>
      </c>
      <c r="L3763" s="63" t="n">
        <f aca="false">IF(AND(A3764&lt;&gt;"",A3763=""),L3762+1,L3762)</f>
        <v>380</v>
      </c>
      <c r="M3763" s="80" t="n">
        <f aca="false">IF(OR(A3763="Insumo",A3763="Composição Auxiliar"),J3763,"")</f>
        <v>0.22</v>
      </c>
      <c r="N3763" s="81" t="n">
        <f aca="false">IF(E3763="Mão de Obra",J3763,"")</f>
        <v>0.22</v>
      </c>
      <c r="O3763" s="81" t="str">
        <f aca="false">IF(N3763&lt;&gt;"","",M3763)</f>
        <v/>
      </c>
      <c r="P3763" s="82" t="str">
        <f aca="false">IF(A3763="Composição",B3763,"")</f>
        <v/>
      </c>
      <c r="Q3763" s="81" t="str">
        <f aca="false">IF(P3763&lt;&gt;"",SUMIF(L3763:L3763,L3763,N3763:N3763),"")</f>
        <v/>
      </c>
      <c r="R3763" s="81" t="str">
        <f aca="false">IF(P3763&lt;&gt;"",SUMIF(L3763:L3763,L3763,O3763:O3763),"")</f>
        <v/>
      </c>
    </row>
    <row r="3764" customFormat="false" ht="14.25" hidden="false" customHeight="false" outlineLevel="0" collapsed="false">
      <c r="A3764" s="102"/>
      <c r="B3764" s="102"/>
      <c r="C3764" s="102"/>
      <c r="D3764" s="102"/>
      <c r="E3764" s="102"/>
      <c r="F3764" s="103"/>
      <c r="G3764" s="102"/>
      <c r="H3764" s="103"/>
      <c r="I3764" s="102"/>
      <c r="J3764" s="103"/>
      <c r="L3764" s="63" t="n">
        <f aca="false">IF(AND(A3765&lt;&gt;"",A3764=""),L3763+1,L3763)</f>
        <v>380</v>
      </c>
      <c r="M3764" s="80" t="str">
        <f aca="false">IF(OR(A3764="Insumo",A3764="Composição Auxiliar"),J3764,"")</f>
        <v/>
      </c>
      <c r="N3764" s="81" t="str">
        <f aca="false">IF(E3764="Mão de Obra",J3764,"")</f>
        <v/>
      </c>
      <c r="O3764" s="81" t="str">
        <f aca="false">IF(N3764&lt;&gt;"","",M3764)</f>
        <v/>
      </c>
      <c r="P3764" s="82" t="str">
        <f aca="false">IF(A3764="Composição",B3764,"")</f>
        <v/>
      </c>
      <c r="Q3764" s="81" t="str">
        <f aca="false">IF(P3764&lt;&gt;"",SUMIF(L3764:L3764,L3764,N3764:N3764),"")</f>
        <v/>
      </c>
      <c r="R3764" s="81" t="str">
        <f aca="false">IF(P3764&lt;&gt;"",SUMIF(L3764:L3764,L3764,O3764:O3764),"")</f>
        <v/>
      </c>
    </row>
    <row r="3765" customFormat="false" ht="15" hidden="false" customHeight="false" outlineLevel="0" collapsed="false">
      <c r="A3765" s="102"/>
      <c r="B3765" s="102"/>
      <c r="C3765" s="102"/>
      <c r="D3765" s="102"/>
      <c r="E3765" s="102"/>
      <c r="F3765" s="103"/>
      <c r="G3765" s="102"/>
      <c r="H3765" s="104"/>
      <c r="I3765" s="104"/>
      <c r="J3765" s="103"/>
      <c r="L3765" s="63" t="n">
        <f aca="false">IF(AND(A3766&lt;&gt;"",A3765=""),L3764+1,L3764)</f>
        <v>380</v>
      </c>
      <c r="M3765" s="80" t="str">
        <f aca="false">IF(OR(A3765="Insumo",A3765="Composição Auxiliar"),J3765,"")</f>
        <v/>
      </c>
      <c r="N3765" s="81" t="str">
        <f aca="false">IF(E3765="Mão de Obra",J3765,"")</f>
        <v/>
      </c>
      <c r="O3765" s="81" t="str">
        <f aca="false">IF(N3765&lt;&gt;"","",M3765)</f>
        <v/>
      </c>
      <c r="P3765" s="82" t="str">
        <f aca="false">IF(A3765="Composição",B3765,"")</f>
        <v/>
      </c>
      <c r="Q3765" s="81" t="str">
        <f aca="false">IF(P3765&lt;&gt;"",SUMIF(L3765:L3765,L3765,N3765:N3765),"")</f>
        <v/>
      </c>
      <c r="R3765" s="81" t="str">
        <f aca="false">IF(P3765&lt;&gt;"",SUMIF(L3765:L3765,L3765,O3765:O3765),"")</f>
        <v/>
      </c>
    </row>
    <row r="3766" customFormat="false" ht="15" hidden="false" customHeight="false" outlineLevel="0" collapsed="false">
      <c r="A3766" s="108"/>
      <c r="B3766" s="108"/>
      <c r="C3766" s="108"/>
      <c r="D3766" s="108"/>
      <c r="E3766" s="108"/>
      <c r="F3766" s="108"/>
      <c r="G3766" s="108"/>
      <c r="H3766" s="108"/>
      <c r="I3766" s="108"/>
      <c r="J3766" s="108"/>
      <c r="L3766" s="63" t="n">
        <f aca="false">IF(AND(A3767&lt;&gt;"",A3766=""),L3765+1,L3765)</f>
        <v>380</v>
      </c>
      <c r="M3766" s="80" t="str">
        <f aca="false">IF(OR(A3766="Insumo",A3766="Composição Auxiliar"),J3766,"")</f>
        <v/>
      </c>
      <c r="N3766" s="81" t="str">
        <f aca="false">IF(E3766="Mão de Obra",J3766,"")</f>
        <v/>
      </c>
      <c r="O3766" s="81" t="str">
        <f aca="false">IF(N3766&lt;&gt;"","",M3766)</f>
        <v/>
      </c>
      <c r="P3766" s="82" t="str">
        <f aca="false">IF(A3766="Composição",B3766,"")</f>
        <v/>
      </c>
      <c r="Q3766" s="81" t="str">
        <f aca="false">IF(P3766&lt;&gt;"",SUMIF(L3766:L3766,L3766,N3766:N3766),"")</f>
        <v/>
      </c>
      <c r="R3766" s="81" t="str">
        <f aca="false">IF(P3766&lt;&gt;"",SUMIF(L3766:L3766,L3766,O3766:O3766),"")</f>
        <v/>
      </c>
    </row>
    <row r="3767" customFormat="false" ht="15" hidden="false" customHeight="true" outlineLevel="0" collapsed="false">
      <c r="A3767" s="83"/>
      <c r="B3767" s="84" t="s">
        <v>655</v>
      </c>
      <c r="C3767" s="83" t="s">
        <v>656</v>
      </c>
      <c r="D3767" s="83" t="s">
        <v>657</v>
      </c>
      <c r="E3767" s="83" t="s">
        <v>658</v>
      </c>
      <c r="F3767" s="83"/>
      <c r="G3767" s="85" t="s">
        <v>659</v>
      </c>
      <c r="H3767" s="84" t="s">
        <v>660</v>
      </c>
      <c r="I3767" s="84" t="s">
        <v>661</v>
      </c>
      <c r="J3767" s="84" t="s">
        <v>662</v>
      </c>
      <c r="L3767" s="63" t="n">
        <f aca="false">IF(AND(A3768&lt;&gt;"",A3767=""),L3766+1,L3766)</f>
        <v>381</v>
      </c>
      <c r="M3767" s="80" t="str">
        <f aca="false">IF(OR(A3767="Insumo",A3767="Composição Auxiliar"),J3767,"")</f>
        <v/>
      </c>
      <c r="N3767" s="81" t="str">
        <f aca="false">IF(E3767="Mão de Obra",J3767,"")</f>
        <v/>
      </c>
      <c r="O3767" s="81" t="str">
        <f aca="false">IF(N3767&lt;&gt;"","",M3767)</f>
        <v/>
      </c>
      <c r="P3767" s="82" t="str">
        <f aca="false">IF(A3767="Composição",B3767,"")</f>
        <v/>
      </c>
      <c r="Q3767" s="81" t="str">
        <f aca="false">IF(P3767&lt;&gt;"",SUMIF(L3767:L3767,L3767,N3767:N3767),"")</f>
        <v/>
      </c>
      <c r="R3767" s="81" t="str">
        <f aca="false">IF(P3767&lt;&gt;"",SUMIF(L3767:L3767,L3767,O3767:O3767),"")</f>
        <v/>
      </c>
    </row>
    <row r="3768" customFormat="false" ht="25.5" hidden="false" customHeight="true" outlineLevel="0" collapsed="false">
      <c r="A3768" s="86" t="s">
        <v>663</v>
      </c>
      <c r="B3768" s="87" t="s">
        <v>1789</v>
      </c>
      <c r="C3768" s="86" t="s">
        <v>664</v>
      </c>
      <c r="D3768" s="86" t="s">
        <v>1790</v>
      </c>
      <c r="E3768" s="86" t="s">
        <v>671</v>
      </c>
      <c r="F3768" s="86"/>
      <c r="G3768" s="88" t="s">
        <v>672</v>
      </c>
      <c r="H3768" s="89" t="n">
        <v>1</v>
      </c>
      <c r="I3768" s="90" t="n">
        <f aca="false">SUMIF(L:L,$L3768,M:M)</f>
        <v>0.17</v>
      </c>
      <c r="J3768" s="90" t="n">
        <f aca="false">TRUNC(H3768*I3768,2)</f>
        <v>0.17</v>
      </c>
      <c r="L3768" s="63" t="n">
        <f aca="false">IF(AND(A3769&lt;&gt;"",A3768=""),L3767+1,L3767)</f>
        <v>381</v>
      </c>
      <c r="M3768" s="80" t="str">
        <f aca="false">IF(OR(A3768="Insumo",A3768="Composição Auxiliar"),J3768,"")</f>
        <v/>
      </c>
      <c r="N3768" s="81" t="str">
        <f aca="false">IF(E3768="Mão de Obra",J3768,"")</f>
        <v/>
      </c>
      <c r="O3768" s="81" t="str">
        <f aca="false">IF(N3768&lt;&gt;"","",M3768)</f>
        <v/>
      </c>
      <c r="P3768" s="82" t="str">
        <f aca="false">IF(A3768="Composição",B3768,"")</f>
        <v> 95311 </v>
      </c>
      <c r="Q3768" s="81" t="n">
        <f aca="false">IF(P3768&lt;&gt;"",SUMIF(L3768:L3768,L3768,N3768:N3768),"")</f>
        <v>0</v>
      </c>
      <c r="R3768" s="81" t="n">
        <f aca="false">IF(P3768&lt;&gt;"",SUMIF(L3768:L3768,L3768,O3768:O3768),"")</f>
        <v>0</v>
      </c>
    </row>
    <row r="3769" customFormat="false" ht="14.25" hidden="false" customHeight="false" outlineLevel="0" collapsed="false">
      <c r="A3769" s="96" t="s">
        <v>679</v>
      </c>
      <c r="B3769" s="97" t="s">
        <v>1791</v>
      </c>
      <c r="C3769" s="96" t="str">
        <f aca="false">VLOOKUP(B3769,INSUMOS!$A:$I,2,0)</f>
        <v>SINAPI</v>
      </c>
      <c r="D3769" s="96" t="str">
        <f aca="false">VLOOKUP(B3769,INSUMOS!$A:$I,3,0)</f>
        <v>AJUDANTE DE OPERACAO EM GERAL (HORISTA)</v>
      </c>
      <c r="E3769" s="98" t="str">
        <f aca="false">VLOOKUP(B3769,INSUMOS!$A:$I,4,0)</f>
        <v>Mão de Obra</v>
      </c>
      <c r="F3769" s="98"/>
      <c r="G3769" s="99" t="str">
        <f aca="false">VLOOKUP(B3769,INSUMOS!$A:$I,5,0)</f>
        <v>H</v>
      </c>
      <c r="H3769" s="100" t="n">
        <v>0.01211</v>
      </c>
      <c r="I3769" s="101" t="n">
        <f aca="false">VLOOKUP(B3769,INSUMOS!$A:$I,8,0)</f>
        <v>14.73</v>
      </c>
      <c r="J3769" s="101" t="n">
        <f aca="false">TRUNC(H3769*I3769,2)</f>
        <v>0.17</v>
      </c>
      <c r="L3769" s="63" t="n">
        <f aca="false">IF(AND(A3770&lt;&gt;"",A3769=""),L3768+1,L3768)</f>
        <v>381</v>
      </c>
      <c r="M3769" s="80" t="n">
        <f aca="false">IF(OR(A3769="Insumo",A3769="Composição Auxiliar"),J3769,"")</f>
        <v>0.17</v>
      </c>
      <c r="N3769" s="81" t="n">
        <f aca="false">IF(E3769="Mão de Obra",J3769,"")</f>
        <v>0.17</v>
      </c>
      <c r="O3769" s="81" t="str">
        <f aca="false">IF(N3769&lt;&gt;"","",M3769)</f>
        <v/>
      </c>
      <c r="P3769" s="82" t="str">
        <f aca="false">IF(A3769="Composição",B3769,"")</f>
        <v/>
      </c>
      <c r="Q3769" s="81" t="str">
        <f aca="false">IF(P3769&lt;&gt;"",SUMIF(L3769:L3769,L3769,N3769:N3769),"")</f>
        <v/>
      </c>
      <c r="R3769" s="81" t="str">
        <f aca="false">IF(P3769&lt;&gt;"",SUMIF(L3769:L3769,L3769,O3769:O3769),"")</f>
        <v/>
      </c>
    </row>
    <row r="3770" customFormat="false" ht="14.25" hidden="false" customHeight="false" outlineLevel="0" collapsed="false">
      <c r="A3770" s="102"/>
      <c r="B3770" s="102"/>
      <c r="C3770" s="102"/>
      <c r="D3770" s="102"/>
      <c r="E3770" s="102"/>
      <c r="F3770" s="103"/>
      <c r="G3770" s="102"/>
      <c r="H3770" s="103"/>
      <c r="I3770" s="102"/>
      <c r="J3770" s="103"/>
      <c r="L3770" s="63" t="n">
        <f aca="false">IF(AND(A3771&lt;&gt;"",A3770=""),L3769+1,L3769)</f>
        <v>381</v>
      </c>
      <c r="M3770" s="80" t="str">
        <f aca="false">IF(OR(A3770="Insumo",A3770="Composição Auxiliar"),J3770,"")</f>
        <v/>
      </c>
      <c r="N3770" s="81" t="str">
        <f aca="false">IF(E3770="Mão de Obra",J3770,"")</f>
        <v/>
      </c>
      <c r="O3770" s="81" t="str">
        <f aca="false">IF(N3770&lt;&gt;"","",M3770)</f>
        <v/>
      </c>
      <c r="P3770" s="82" t="str">
        <f aca="false">IF(A3770="Composição",B3770,"")</f>
        <v/>
      </c>
      <c r="Q3770" s="81" t="str">
        <f aca="false">IF(P3770&lt;&gt;"",SUMIF(L3770:L3770,L3770,N3770:N3770),"")</f>
        <v/>
      </c>
      <c r="R3770" s="81" t="str">
        <f aca="false">IF(P3770&lt;&gt;"",SUMIF(L3770:L3770,L3770,O3770:O3770),"")</f>
        <v/>
      </c>
    </row>
    <row r="3771" customFormat="false" ht="15" hidden="false" customHeight="false" outlineLevel="0" collapsed="false">
      <c r="A3771" s="102"/>
      <c r="B3771" s="102"/>
      <c r="C3771" s="102"/>
      <c r="D3771" s="102"/>
      <c r="E3771" s="102"/>
      <c r="F3771" s="103"/>
      <c r="G3771" s="102"/>
      <c r="H3771" s="104"/>
      <c r="I3771" s="104"/>
      <c r="J3771" s="103"/>
      <c r="L3771" s="63" t="n">
        <f aca="false">IF(AND(A3772&lt;&gt;"",A3771=""),L3770+1,L3770)</f>
        <v>381</v>
      </c>
      <c r="M3771" s="80" t="str">
        <f aca="false">IF(OR(A3771="Insumo",A3771="Composição Auxiliar"),J3771,"")</f>
        <v/>
      </c>
      <c r="N3771" s="81" t="str">
        <f aca="false">IF(E3771="Mão de Obra",J3771,"")</f>
        <v/>
      </c>
      <c r="O3771" s="81" t="str">
        <f aca="false">IF(N3771&lt;&gt;"","",M3771)</f>
        <v/>
      </c>
      <c r="P3771" s="82" t="str">
        <f aca="false">IF(A3771="Composição",B3771,"")</f>
        <v/>
      </c>
      <c r="Q3771" s="81" t="str">
        <f aca="false">IF(P3771&lt;&gt;"",SUMIF(L3771:L3771,L3771,N3771:N3771),"")</f>
        <v/>
      </c>
      <c r="R3771" s="81" t="str">
        <f aca="false">IF(P3771&lt;&gt;"",SUMIF(L3771:L3771,L3771,O3771:O3771),"")</f>
        <v/>
      </c>
    </row>
    <row r="3772" customFormat="false" ht="15" hidden="false" customHeight="false" outlineLevel="0" collapsed="false">
      <c r="A3772" s="108"/>
      <c r="B3772" s="108"/>
      <c r="C3772" s="108"/>
      <c r="D3772" s="108"/>
      <c r="E3772" s="108"/>
      <c r="F3772" s="108"/>
      <c r="G3772" s="108"/>
      <c r="H3772" s="108"/>
      <c r="I3772" s="108"/>
      <c r="J3772" s="108"/>
      <c r="L3772" s="63" t="n">
        <f aca="false">IF(AND(A3773&lt;&gt;"",A3772=""),L3771+1,L3771)</f>
        <v>381</v>
      </c>
      <c r="M3772" s="80" t="str">
        <f aca="false">IF(OR(A3772="Insumo",A3772="Composição Auxiliar"),J3772,"")</f>
        <v/>
      </c>
      <c r="N3772" s="81" t="str">
        <f aca="false">IF(E3772="Mão de Obra",J3772,"")</f>
        <v/>
      </c>
      <c r="O3772" s="81" t="str">
        <f aca="false">IF(N3772&lt;&gt;"","",M3772)</f>
        <v/>
      </c>
      <c r="P3772" s="82" t="str">
        <f aca="false">IF(A3772="Composição",B3772,"")</f>
        <v/>
      </c>
      <c r="Q3772" s="81" t="str">
        <f aca="false">IF(P3772&lt;&gt;"",SUMIF(L3772:L3772,L3772,N3772:N3772),"")</f>
        <v/>
      </c>
      <c r="R3772" s="81" t="str">
        <f aca="false">IF(P3772&lt;&gt;"",SUMIF(L3772:L3772,L3772,O3772:O3772),"")</f>
        <v/>
      </c>
    </row>
    <row r="3773" customFormat="false" ht="15" hidden="false" customHeight="true" outlineLevel="0" collapsed="false">
      <c r="A3773" s="83"/>
      <c r="B3773" s="84" t="s">
        <v>655</v>
      </c>
      <c r="C3773" s="83" t="s">
        <v>656</v>
      </c>
      <c r="D3773" s="83" t="s">
        <v>657</v>
      </c>
      <c r="E3773" s="83" t="s">
        <v>658</v>
      </c>
      <c r="F3773" s="83"/>
      <c r="G3773" s="85" t="s">
        <v>659</v>
      </c>
      <c r="H3773" s="84" t="s">
        <v>660</v>
      </c>
      <c r="I3773" s="84" t="s">
        <v>661</v>
      </c>
      <c r="J3773" s="84" t="s">
        <v>662</v>
      </c>
      <c r="L3773" s="63" t="n">
        <f aca="false">IF(AND(A3774&lt;&gt;"",A3773=""),L3772+1,L3772)</f>
        <v>382</v>
      </c>
      <c r="M3773" s="80" t="str">
        <f aca="false">IF(OR(A3773="Insumo",A3773="Composição Auxiliar"),J3773,"")</f>
        <v/>
      </c>
      <c r="N3773" s="81" t="str">
        <f aca="false">IF(E3773="Mão de Obra",J3773,"")</f>
        <v/>
      </c>
      <c r="O3773" s="81" t="str">
        <f aca="false">IF(N3773&lt;&gt;"","",M3773)</f>
        <v/>
      </c>
      <c r="P3773" s="82" t="str">
        <f aca="false">IF(A3773="Composição",B3773,"")</f>
        <v/>
      </c>
      <c r="Q3773" s="81" t="str">
        <f aca="false">IF(P3773&lt;&gt;"",SUMIF(L3773:L3773,L3773,N3773:N3773),"")</f>
        <v/>
      </c>
      <c r="R3773" s="81" t="str">
        <f aca="false">IF(P3773&lt;&gt;"",SUMIF(L3773:L3773,L3773,O3773:O3773),"")</f>
        <v/>
      </c>
    </row>
    <row r="3774" customFormat="false" ht="25.5" hidden="false" customHeight="true" outlineLevel="0" collapsed="false">
      <c r="A3774" s="86" t="s">
        <v>663</v>
      </c>
      <c r="B3774" s="87" t="s">
        <v>1792</v>
      </c>
      <c r="C3774" s="86" t="s">
        <v>664</v>
      </c>
      <c r="D3774" s="86" t="s">
        <v>1793</v>
      </c>
      <c r="E3774" s="86" t="s">
        <v>671</v>
      </c>
      <c r="F3774" s="86"/>
      <c r="G3774" s="88" t="s">
        <v>672</v>
      </c>
      <c r="H3774" s="89" t="n">
        <v>1</v>
      </c>
      <c r="I3774" s="90" t="n">
        <f aca="false">SUMIF(L:L,$L3774,M:M)</f>
        <v>0.17</v>
      </c>
      <c r="J3774" s="90" t="n">
        <f aca="false">TRUNC(H3774*I3774,2)</f>
        <v>0.17</v>
      </c>
      <c r="L3774" s="63" t="n">
        <f aca="false">IF(AND(A3775&lt;&gt;"",A3774=""),L3773+1,L3773)</f>
        <v>382</v>
      </c>
      <c r="M3774" s="80" t="str">
        <f aca="false">IF(OR(A3774="Insumo",A3774="Composição Auxiliar"),J3774,"")</f>
        <v/>
      </c>
      <c r="N3774" s="81" t="str">
        <f aca="false">IF(E3774="Mão de Obra",J3774,"")</f>
        <v/>
      </c>
      <c r="O3774" s="81" t="str">
        <f aca="false">IF(N3774&lt;&gt;"","",M3774)</f>
        <v/>
      </c>
      <c r="P3774" s="82" t="str">
        <f aca="false">IF(A3774="Composição",B3774,"")</f>
        <v> 95313 </v>
      </c>
      <c r="Q3774" s="81" t="n">
        <f aca="false">IF(P3774&lt;&gt;"",SUMIF(L3774:L3774,L3774,N3774:N3774),"")</f>
        <v>0</v>
      </c>
      <c r="R3774" s="81" t="n">
        <f aca="false">IF(P3774&lt;&gt;"",SUMIF(L3774:L3774,L3774,O3774:O3774),"")</f>
        <v>0</v>
      </c>
    </row>
    <row r="3775" customFormat="false" ht="14.25" hidden="false" customHeight="false" outlineLevel="0" collapsed="false">
      <c r="A3775" s="96" t="s">
        <v>679</v>
      </c>
      <c r="B3775" s="97" t="s">
        <v>1795</v>
      </c>
      <c r="C3775" s="96" t="str">
        <f aca="false">VLOOKUP(B3775,INSUMOS!$A:$I,2,0)</f>
        <v>SINAPI</v>
      </c>
      <c r="D3775" s="96" t="str">
        <f aca="false">VLOOKUP(B3775,INSUMOS!$A:$I,3,0)</f>
        <v>AJUDANTE ESPECIALIZADO (HORISTA)</v>
      </c>
      <c r="E3775" s="98" t="str">
        <f aca="false">VLOOKUP(B3775,INSUMOS!$A:$I,4,0)</f>
        <v>Mão de Obra</v>
      </c>
      <c r="F3775" s="98"/>
      <c r="G3775" s="99" t="str">
        <f aca="false">VLOOKUP(B3775,INSUMOS!$A:$I,5,0)</f>
        <v>H</v>
      </c>
      <c r="H3775" s="100" t="n">
        <v>0.01211</v>
      </c>
      <c r="I3775" s="101" t="n">
        <f aca="false">VLOOKUP(B3775,INSUMOS!$A:$I,8,0)</f>
        <v>14.28</v>
      </c>
      <c r="J3775" s="101" t="n">
        <f aca="false">TRUNC(H3775*I3775,2)</f>
        <v>0.17</v>
      </c>
      <c r="L3775" s="63" t="n">
        <f aca="false">IF(AND(A3776&lt;&gt;"",A3775=""),L3774+1,L3774)</f>
        <v>382</v>
      </c>
      <c r="M3775" s="80" t="n">
        <f aca="false">IF(OR(A3775="Insumo",A3775="Composição Auxiliar"),J3775,"")</f>
        <v>0.17</v>
      </c>
      <c r="N3775" s="81" t="n">
        <f aca="false">IF(E3775="Mão de Obra",J3775,"")</f>
        <v>0.17</v>
      </c>
      <c r="O3775" s="81" t="str">
        <f aca="false">IF(N3775&lt;&gt;"","",M3775)</f>
        <v/>
      </c>
      <c r="P3775" s="82" t="str">
        <f aca="false">IF(A3775="Composição",B3775,"")</f>
        <v/>
      </c>
      <c r="Q3775" s="81" t="str">
        <f aca="false">IF(P3775&lt;&gt;"",SUMIF(L3775:L3775,L3775,N3775:N3775),"")</f>
        <v/>
      </c>
      <c r="R3775" s="81" t="str">
        <f aca="false">IF(P3775&lt;&gt;"",SUMIF(L3775:L3775,L3775,O3775:O3775),"")</f>
        <v/>
      </c>
    </row>
    <row r="3776" customFormat="false" ht="14.25" hidden="false" customHeight="false" outlineLevel="0" collapsed="false">
      <c r="A3776" s="102"/>
      <c r="B3776" s="102"/>
      <c r="C3776" s="102"/>
      <c r="D3776" s="102"/>
      <c r="E3776" s="102"/>
      <c r="F3776" s="103"/>
      <c r="G3776" s="102"/>
      <c r="H3776" s="103"/>
      <c r="I3776" s="102"/>
      <c r="J3776" s="103"/>
      <c r="L3776" s="63" t="n">
        <f aca="false">IF(AND(A3777&lt;&gt;"",A3776=""),L3775+1,L3775)</f>
        <v>382</v>
      </c>
      <c r="M3776" s="80" t="str">
        <f aca="false">IF(OR(A3776="Insumo",A3776="Composição Auxiliar"),J3776,"")</f>
        <v/>
      </c>
      <c r="N3776" s="81" t="str">
        <f aca="false">IF(E3776="Mão de Obra",J3776,"")</f>
        <v/>
      </c>
      <c r="O3776" s="81" t="str">
        <f aca="false">IF(N3776&lt;&gt;"","",M3776)</f>
        <v/>
      </c>
      <c r="P3776" s="82" t="str">
        <f aca="false">IF(A3776="Composição",B3776,"")</f>
        <v/>
      </c>
      <c r="Q3776" s="81" t="str">
        <f aca="false">IF(P3776&lt;&gt;"",SUMIF(L3776:L3776,L3776,N3776:N3776),"")</f>
        <v/>
      </c>
      <c r="R3776" s="81" t="str">
        <f aca="false">IF(P3776&lt;&gt;"",SUMIF(L3776:L3776,L3776,O3776:O3776),"")</f>
        <v/>
      </c>
    </row>
    <row r="3777" customFormat="false" ht="15" hidden="false" customHeight="false" outlineLevel="0" collapsed="false">
      <c r="A3777" s="102"/>
      <c r="B3777" s="102"/>
      <c r="C3777" s="102"/>
      <c r="D3777" s="102"/>
      <c r="E3777" s="102"/>
      <c r="F3777" s="103"/>
      <c r="G3777" s="102"/>
      <c r="H3777" s="104"/>
      <c r="I3777" s="104"/>
      <c r="J3777" s="103"/>
      <c r="L3777" s="63" t="n">
        <f aca="false">IF(AND(A3778&lt;&gt;"",A3777=""),L3776+1,L3776)</f>
        <v>382</v>
      </c>
      <c r="M3777" s="80" t="str">
        <f aca="false">IF(OR(A3777="Insumo",A3777="Composição Auxiliar"),J3777,"")</f>
        <v/>
      </c>
      <c r="N3777" s="81" t="str">
        <f aca="false">IF(E3777="Mão de Obra",J3777,"")</f>
        <v/>
      </c>
      <c r="O3777" s="81" t="str">
        <f aca="false">IF(N3777&lt;&gt;"","",M3777)</f>
        <v/>
      </c>
      <c r="P3777" s="82" t="str">
        <f aca="false">IF(A3777="Composição",B3777,"")</f>
        <v/>
      </c>
      <c r="Q3777" s="81" t="str">
        <f aca="false">IF(P3777&lt;&gt;"",SUMIF(L3777:L3777,L3777,N3777:N3777),"")</f>
        <v/>
      </c>
      <c r="R3777" s="81" t="str">
        <f aca="false">IF(P3777&lt;&gt;"",SUMIF(L3777:L3777,L3777,O3777:O3777),"")</f>
        <v/>
      </c>
    </row>
    <row r="3778" customFormat="false" ht="15" hidden="false" customHeight="false" outlineLevel="0" collapsed="false">
      <c r="A3778" s="108"/>
      <c r="B3778" s="108"/>
      <c r="C3778" s="108"/>
      <c r="D3778" s="108"/>
      <c r="E3778" s="108"/>
      <c r="F3778" s="108"/>
      <c r="G3778" s="108"/>
      <c r="H3778" s="108"/>
      <c r="I3778" s="108"/>
      <c r="J3778" s="108"/>
      <c r="L3778" s="63" t="n">
        <f aca="false">IF(AND(A3779&lt;&gt;"",A3778=""),L3777+1,L3777)</f>
        <v>382</v>
      </c>
      <c r="M3778" s="80" t="str">
        <f aca="false">IF(OR(A3778="Insumo",A3778="Composição Auxiliar"),J3778,"")</f>
        <v/>
      </c>
      <c r="N3778" s="81" t="str">
        <f aca="false">IF(E3778="Mão de Obra",J3778,"")</f>
        <v/>
      </c>
      <c r="O3778" s="81" t="str">
        <f aca="false">IF(N3778&lt;&gt;"","",M3778)</f>
        <v/>
      </c>
      <c r="P3778" s="82" t="str">
        <f aca="false">IF(A3778="Composição",B3778,"")</f>
        <v/>
      </c>
      <c r="Q3778" s="81" t="str">
        <f aca="false">IF(P3778&lt;&gt;"",SUMIF(L3778:L3778,L3778,N3778:N3778),"")</f>
        <v/>
      </c>
      <c r="R3778" s="81" t="str">
        <f aca="false">IF(P3778&lt;&gt;"",SUMIF(L3778:L3778,L3778,O3778:O3778),"")</f>
        <v/>
      </c>
    </row>
    <row r="3779" customFormat="false" ht="15" hidden="false" customHeight="true" outlineLevel="0" collapsed="false">
      <c r="A3779" s="83"/>
      <c r="B3779" s="84" t="s">
        <v>655</v>
      </c>
      <c r="C3779" s="83" t="s">
        <v>656</v>
      </c>
      <c r="D3779" s="83" t="s">
        <v>657</v>
      </c>
      <c r="E3779" s="83" t="s">
        <v>658</v>
      </c>
      <c r="F3779" s="83"/>
      <c r="G3779" s="85" t="s">
        <v>659</v>
      </c>
      <c r="H3779" s="84" t="s">
        <v>660</v>
      </c>
      <c r="I3779" s="84" t="s">
        <v>661</v>
      </c>
      <c r="J3779" s="84" t="s">
        <v>662</v>
      </c>
      <c r="L3779" s="63" t="n">
        <f aca="false">IF(AND(A3780&lt;&gt;"",A3779=""),L3778+1,L3778)</f>
        <v>383</v>
      </c>
      <c r="M3779" s="80" t="str">
        <f aca="false">IF(OR(A3779="Insumo",A3779="Composição Auxiliar"),J3779,"")</f>
        <v/>
      </c>
      <c r="N3779" s="81" t="str">
        <f aca="false">IF(E3779="Mão de Obra",J3779,"")</f>
        <v/>
      </c>
      <c r="O3779" s="81" t="str">
        <f aca="false">IF(N3779&lt;&gt;"","",M3779)</f>
        <v/>
      </c>
      <c r="P3779" s="82" t="str">
        <f aca="false">IF(A3779="Composição",B3779,"")</f>
        <v/>
      </c>
      <c r="Q3779" s="81" t="str">
        <f aca="false">IF(P3779&lt;&gt;"",SUMIF(L3779:L3779,L3779,N3779:N3779),"")</f>
        <v/>
      </c>
      <c r="R3779" s="81" t="str">
        <f aca="false">IF(P3779&lt;&gt;"",SUMIF(L3779:L3779,L3779,O3779:O3779),"")</f>
        <v/>
      </c>
    </row>
    <row r="3780" customFormat="false" ht="25.5" hidden="false" customHeight="true" outlineLevel="0" collapsed="false">
      <c r="A3780" s="86" t="s">
        <v>663</v>
      </c>
      <c r="B3780" s="87" t="s">
        <v>1819</v>
      </c>
      <c r="C3780" s="86" t="s">
        <v>664</v>
      </c>
      <c r="D3780" s="86" t="s">
        <v>1820</v>
      </c>
      <c r="E3780" s="86" t="s">
        <v>671</v>
      </c>
      <c r="F3780" s="86"/>
      <c r="G3780" s="88" t="s">
        <v>672</v>
      </c>
      <c r="H3780" s="89" t="n">
        <v>1</v>
      </c>
      <c r="I3780" s="90" t="n">
        <f aca="false">SUMIF(L:L,$L3780,M:M)</f>
        <v>0.21</v>
      </c>
      <c r="J3780" s="90" t="n">
        <f aca="false">TRUNC(H3780*I3780,2)</f>
        <v>0.21</v>
      </c>
      <c r="L3780" s="63" t="n">
        <f aca="false">IF(AND(A3781&lt;&gt;"",A3780=""),L3779+1,L3779)</f>
        <v>383</v>
      </c>
      <c r="M3780" s="80" t="str">
        <f aca="false">IF(OR(A3780="Insumo",A3780="Composição Auxiliar"),J3780,"")</f>
        <v/>
      </c>
      <c r="N3780" s="81" t="str">
        <f aca="false">IF(E3780="Mão de Obra",J3780,"")</f>
        <v/>
      </c>
      <c r="O3780" s="81" t="str">
        <f aca="false">IF(N3780&lt;&gt;"","",M3780)</f>
        <v/>
      </c>
      <c r="P3780" s="82" t="str">
        <f aca="false">IF(A3780="Composição",B3780,"")</f>
        <v> 95314 </v>
      </c>
      <c r="Q3780" s="81" t="n">
        <f aca="false">IF(P3780&lt;&gt;"",SUMIF(L3780:L3780,L3780,N3780:N3780),"")</f>
        <v>0</v>
      </c>
      <c r="R3780" s="81" t="n">
        <f aca="false">IF(P3780&lt;&gt;"",SUMIF(L3780:L3780,L3780,O3780:O3780),"")</f>
        <v>0</v>
      </c>
    </row>
    <row r="3781" customFormat="false" ht="14.25" hidden="false" customHeight="false" outlineLevel="0" collapsed="false">
      <c r="A3781" s="96" t="s">
        <v>679</v>
      </c>
      <c r="B3781" s="97" t="s">
        <v>1821</v>
      </c>
      <c r="C3781" s="96" t="str">
        <f aca="false">VLOOKUP(B3781,INSUMOS!$A:$I,2,0)</f>
        <v>SINAPI</v>
      </c>
      <c r="D3781" s="96" t="str">
        <f aca="false">VLOOKUP(B3781,INSUMOS!$A:$I,3,0)</f>
        <v>ARMADOR (HORISTA)</v>
      </c>
      <c r="E3781" s="98" t="str">
        <f aca="false">VLOOKUP(B3781,INSUMOS!$A:$I,4,0)</f>
        <v>Mão de Obra</v>
      </c>
      <c r="F3781" s="98"/>
      <c r="G3781" s="99" t="str">
        <f aca="false">VLOOKUP(B3781,INSUMOS!$A:$I,5,0)</f>
        <v>H</v>
      </c>
      <c r="H3781" s="100" t="n">
        <v>0.01211</v>
      </c>
      <c r="I3781" s="101" t="n">
        <f aca="false">VLOOKUP(B3781,INSUMOS!$A:$I,8,0)</f>
        <v>17.66</v>
      </c>
      <c r="J3781" s="101" t="n">
        <f aca="false">TRUNC(H3781*I3781,2)</f>
        <v>0.21</v>
      </c>
      <c r="L3781" s="63" t="n">
        <f aca="false">IF(AND(A3782&lt;&gt;"",A3781=""),L3780+1,L3780)</f>
        <v>383</v>
      </c>
      <c r="M3781" s="80" t="n">
        <f aca="false">IF(OR(A3781="Insumo",A3781="Composição Auxiliar"),J3781,"")</f>
        <v>0.21</v>
      </c>
      <c r="N3781" s="81" t="n">
        <f aca="false">IF(E3781="Mão de Obra",J3781,"")</f>
        <v>0.21</v>
      </c>
      <c r="O3781" s="81" t="str">
        <f aca="false">IF(N3781&lt;&gt;"","",M3781)</f>
        <v/>
      </c>
      <c r="P3781" s="82" t="str">
        <f aca="false">IF(A3781="Composição",B3781,"")</f>
        <v/>
      </c>
      <c r="Q3781" s="81" t="str">
        <f aca="false">IF(P3781&lt;&gt;"",SUMIF(L3781:L3781,L3781,N3781:N3781),"")</f>
        <v/>
      </c>
      <c r="R3781" s="81" t="str">
        <f aca="false">IF(P3781&lt;&gt;"",SUMIF(L3781:L3781,L3781,O3781:O3781),"")</f>
        <v/>
      </c>
    </row>
    <row r="3782" customFormat="false" ht="14.25" hidden="false" customHeight="false" outlineLevel="0" collapsed="false">
      <c r="A3782" s="102"/>
      <c r="B3782" s="102"/>
      <c r="C3782" s="102"/>
      <c r="D3782" s="102"/>
      <c r="E3782" s="102"/>
      <c r="F3782" s="103"/>
      <c r="G3782" s="102"/>
      <c r="H3782" s="103"/>
      <c r="I3782" s="102"/>
      <c r="J3782" s="103"/>
      <c r="L3782" s="63" t="n">
        <f aca="false">IF(AND(A3783&lt;&gt;"",A3782=""),L3781+1,L3781)</f>
        <v>383</v>
      </c>
      <c r="M3782" s="80" t="str">
        <f aca="false">IF(OR(A3782="Insumo",A3782="Composição Auxiliar"),J3782,"")</f>
        <v/>
      </c>
      <c r="N3782" s="81" t="str">
        <f aca="false">IF(E3782="Mão de Obra",J3782,"")</f>
        <v/>
      </c>
      <c r="O3782" s="81" t="str">
        <f aca="false">IF(N3782&lt;&gt;"","",M3782)</f>
        <v/>
      </c>
      <c r="P3782" s="82" t="str">
        <f aca="false">IF(A3782="Composição",B3782,"")</f>
        <v/>
      </c>
      <c r="Q3782" s="81" t="str">
        <f aca="false">IF(P3782&lt;&gt;"",SUMIF(L3782:L3782,L3782,N3782:N3782),"")</f>
        <v/>
      </c>
      <c r="R3782" s="81" t="str">
        <f aca="false">IF(P3782&lt;&gt;"",SUMIF(L3782:L3782,L3782,O3782:O3782),"")</f>
        <v/>
      </c>
    </row>
    <row r="3783" customFormat="false" ht="15" hidden="false" customHeight="false" outlineLevel="0" collapsed="false">
      <c r="A3783" s="102"/>
      <c r="B3783" s="102"/>
      <c r="C3783" s="102"/>
      <c r="D3783" s="102"/>
      <c r="E3783" s="102"/>
      <c r="F3783" s="103"/>
      <c r="G3783" s="102"/>
      <c r="H3783" s="104"/>
      <c r="I3783" s="104"/>
      <c r="J3783" s="103"/>
      <c r="L3783" s="63" t="n">
        <f aca="false">IF(AND(A3784&lt;&gt;"",A3783=""),L3782+1,L3782)</f>
        <v>383</v>
      </c>
      <c r="M3783" s="80" t="str">
        <f aca="false">IF(OR(A3783="Insumo",A3783="Composição Auxiliar"),J3783,"")</f>
        <v/>
      </c>
      <c r="N3783" s="81" t="str">
        <f aca="false">IF(E3783="Mão de Obra",J3783,"")</f>
        <v/>
      </c>
      <c r="O3783" s="81" t="str">
        <f aca="false">IF(N3783&lt;&gt;"","",M3783)</f>
        <v/>
      </c>
      <c r="P3783" s="82" t="str">
        <f aca="false">IF(A3783="Composição",B3783,"")</f>
        <v/>
      </c>
      <c r="Q3783" s="81" t="str">
        <f aca="false">IF(P3783&lt;&gt;"",SUMIF(L3783:L3783,L3783,N3783:N3783),"")</f>
        <v/>
      </c>
      <c r="R3783" s="81" t="str">
        <f aca="false">IF(P3783&lt;&gt;"",SUMIF(L3783:L3783,L3783,O3783:O3783),"")</f>
        <v/>
      </c>
    </row>
    <row r="3784" customFormat="false" ht="15" hidden="false" customHeight="false" outlineLevel="0" collapsed="false">
      <c r="A3784" s="108"/>
      <c r="B3784" s="108"/>
      <c r="C3784" s="108"/>
      <c r="D3784" s="108"/>
      <c r="E3784" s="108"/>
      <c r="F3784" s="108"/>
      <c r="G3784" s="108"/>
      <c r="H3784" s="108"/>
      <c r="I3784" s="108"/>
      <c r="J3784" s="108"/>
      <c r="L3784" s="63" t="n">
        <f aca="false">IF(AND(A3785&lt;&gt;"",A3784=""),L3783+1,L3783)</f>
        <v>383</v>
      </c>
      <c r="M3784" s="80" t="str">
        <f aca="false">IF(OR(A3784="Insumo",A3784="Composição Auxiliar"),J3784,"")</f>
        <v/>
      </c>
      <c r="N3784" s="81" t="str">
        <f aca="false">IF(E3784="Mão de Obra",J3784,"")</f>
        <v/>
      </c>
      <c r="O3784" s="81" t="str">
        <f aca="false">IF(N3784&lt;&gt;"","",M3784)</f>
        <v/>
      </c>
      <c r="P3784" s="82" t="str">
        <f aca="false">IF(A3784="Composição",B3784,"")</f>
        <v/>
      </c>
      <c r="Q3784" s="81" t="str">
        <f aca="false">IF(P3784&lt;&gt;"",SUMIF(L3784:L3784,L3784,N3784:N3784),"")</f>
        <v/>
      </c>
      <c r="R3784" s="81" t="str">
        <f aca="false">IF(P3784&lt;&gt;"",SUMIF(L3784:L3784,L3784,O3784:O3784),"")</f>
        <v/>
      </c>
    </row>
    <row r="3785" customFormat="false" ht="15" hidden="false" customHeight="true" outlineLevel="0" collapsed="false">
      <c r="A3785" s="83"/>
      <c r="B3785" s="84" t="s">
        <v>655</v>
      </c>
      <c r="C3785" s="83" t="s">
        <v>656</v>
      </c>
      <c r="D3785" s="83" t="s">
        <v>657</v>
      </c>
      <c r="E3785" s="83" t="s">
        <v>658</v>
      </c>
      <c r="F3785" s="83"/>
      <c r="G3785" s="85" t="s">
        <v>659</v>
      </c>
      <c r="H3785" s="84" t="s">
        <v>660</v>
      </c>
      <c r="I3785" s="84" t="s">
        <v>661</v>
      </c>
      <c r="J3785" s="84" t="s">
        <v>662</v>
      </c>
      <c r="L3785" s="63" t="n">
        <f aca="false">IF(AND(A3786&lt;&gt;"",A3785=""),L3784+1,L3784)</f>
        <v>384</v>
      </c>
      <c r="M3785" s="80" t="str">
        <f aca="false">IF(OR(A3785="Insumo",A3785="Composição Auxiliar"),J3785,"")</f>
        <v/>
      </c>
      <c r="N3785" s="81" t="str">
        <f aca="false">IF(E3785="Mão de Obra",J3785,"")</f>
        <v/>
      </c>
      <c r="O3785" s="81" t="str">
        <f aca="false">IF(N3785&lt;&gt;"","",M3785)</f>
        <v/>
      </c>
      <c r="P3785" s="82" t="str">
        <f aca="false">IF(A3785="Composição",B3785,"")</f>
        <v/>
      </c>
      <c r="Q3785" s="81" t="str">
        <f aca="false">IF(P3785&lt;&gt;"",SUMIF(L3785:L3785,L3785,N3785:N3785),"")</f>
        <v/>
      </c>
      <c r="R3785" s="81" t="str">
        <f aca="false">IF(P3785&lt;&gt;"",SUMIF(L3785:L3785,L3785,O3785:O3785),"")</f>
        <v/>
      </c>
    </row>
    <row r="3786" customFormat="false" ht="25.5" hidden="false" customHeight="true" outlineLevel="0" collapsed="false">
      <c r="A3786" s="86" t="s">
        <v>663</v>
      </c>
      <c r="B3786" s="87" t="s">
        <v>1837</v>
      </c>
      <c r="C3786" s="86" t="s">
        <v>664</v>
      </c>
      <c r="D3786" s="86" t="s">
        <v>1838</v>
      </c>
      <c r="E3786" s="86" t="s">
        <v>671</v>
      </c>
      <c r="F3786" s="86"/>
      <c r="G3786" s="88" t="s">
        <v>672</v>
      </c>
      <c r="H3786" s="89" t="n">
        <v>1</v>
      </c>
      <c r="I3786" s="90" t="n">
        <f aca="false">SUMIF(L:L,$L3786,M:M)</f>
        <v>0.62</v>
      </c>
      <c r="J3786" s="90" t="n">
        <f aca="false">TRUNC(H3786*I3786,2)</f>
        <v>0.62</v>
      </c>
      <c r="L3786" s="63" t="n">
        <f aca="false">IF(AND(A3787&lt;&gt;"",A3786=""),L3785+1,L3785)</f>
        <v>384</v>
      </c>
      <c r="M3786" s="80" t="str">
        <f aca="false">IF(OR(A3786="Insumo",A3786="Composição Auxiliar"),J3786,"")</f>
        <v/>
      </c>
      <c r="N3786" s="81" t="str">
        <f aca="false">IF(E3786="Mão de Obra",J3786,"")</f>
        <v/>
      </c>
      <c r="O3786" s="81" t="str">
        <f aca="false">IF(N3786&lt;&gt;"","",M3786)</f>
        <v/>
      </c>
      <c r="P3786" s="82" t="str">
        <f aca="false">IF(A3786="Composição",B3786,"")</f>
        <v> 95316 </v>
      </c>
      <c r="Q3786" s="81" t="n">
        <f aca="false">IF(P3786&lt;&gt;"",SUMIF(L3786:L3786,L3786,N3786:N3786),"")</f>
        <v>0</v>
      </c>
      <c r="R3786" s="81" t="n">
        <f aca="false">IF(P3786&lt;&gt;"",SUMIF(L3786:L3786,L3786,O3786:O3786),"")</f>
        <v>0</v>
      </c>
    </row>
    <row r="3787" customFormat="false" ht="14.25" hidden="false" customHeight="false" outlineLevel="0" collapsed="false">
      <c r="A3787" s="96" t="s">
        <v>679</v>
      </c>
      <c r="B3787" s="97" t="s">
        <v>1840</v>
      </c>
      <c r="C3787" s="96" t="str">
        <f aca="false">VLOOKUP(B3787,INSUMOS!$A:$I,2,0)</f>
        <v>SINAPI</v>
      </c>
      <c r="D3787" s="96" t="str">
        <f aca="false">VLOOKUP(B3787,INSUMOS!$A:$I,3,0)</f>
        <v>AJUDANTE DE ELETRICISTA (HORISTA)</v>
      </c>
      <c r="E3787" s="98" t="str">
        <f aca="false">VLOOKUP(B3787,INSUMOS!$A:$I,4,0)</f>
        <v>Mão de Obra</v>
      </c>
      <c r="F3787" s="98"/>
      <c r="G3787" s="99" t="str">
        <f aca="false">VLOOKUP(B3787,INSUMOS!$A:$I,5,0)</f>
        <v>H</v>
      </c>
      <c r="H3787" s="100" t="n">
        <v>0.03916</v>
      </c>
      <c r="I3787" s="101" t="n">
        <f aca="false">VLOOKUP(B3787,INSUMOS!$A:$I,8,0)</f>
        <v>15.96</v>
      </c>
      <c r="J3787" s="101" t="n">
        <f aca="false">TRUNC(H3787*I3787,2)</f>
        <v>0.62</v>
      </c>
      <c r="L3787" s="63" t="n">
        <f aca="false">IF(AND(A3788&lt;&gt;"",A3787=""),L3786+1,L3786)</f>
        <v>384</v>
      </c>
      <c r="M3787" s="80" t="n">
        <f aca="false">IF(OR(A3787="Insumo",A3787="Composição Auxiliar"),J3787,"")</f>
        <v>0.62</v>
      </c>
      <c r="N3787" s="81" t="n">
        <f aca="false">IF(E3787="Mão de Obra",J3787,"")</f>
        <v>0.62</v>
      </c>
      <c r="O3787" s="81" t="str">
        <f aca="false">IF(N3787&lt;&gt;"","",M3787)</f>
        <v/>
      </c>
      <c r="P3787" s="82" t="str">
        <f aca="false">IF(A3787="Composição",B3787,"")</f>
        <v/>
      </c>
      <c r="Q3787" s="81" t="str">
        <f aca="false">IF(P3787&lt;&gt;"",SUMIF(L3787:L3787,L3787,N3787:N3787),"")</f>
        <v/>
      </c>
      <c r="R3787" s="81" t="str">
        <f aca="false">IF(P3787&lt;&gt;"",SUMIF(L3787:L3787,L3787,O3787:O3787),"")</f>
        <v/>
      </c>
    </row>
    <row r="3788" customFormat="false" ht="14.25" hidden="false" customHeight="false" outlineLevel="0" collapsed="false">
      <c r="A3788" s="102"/>
      <c r="B3788" s="102"/>
      <c r="C3788" s="102"/>
      <c r="D3788" s="102"/>
      <c r="E3788" s="102"/>
      <c r="F3788" s="103"/>
      <c r="G3788" s="102"/>
      <c r="H3788" s="103"/>
      <c r="I3788" s="102"/>
      <c r="J3788" s="103"/>
      <c r="L3788" s="63" t="n">
        <f aca="false">IF(AND(A3789&lt;&gt;"",A3788=""),L3787+1,L3787)</f>
        <v>384</v>
      </c>
      <c r="M3788" s="80" t="str">
        <f aca="false">IF(OR(A3788="Insumo",A3788="Composição Auxiliar"),J3788,"")</f>
        <v/>
      </c>
      <c r="N3788" s="81" t="str">
        <f aca="false">IF(E3788="Mão de Obra",J3788,"")</f>
        <v/>
      </c>
      <c r="O3788" s="81" t="str">
        <f aca="false">IF(N3788&lt;&gt;"","",M3788)</f>
        <v/>
      </c>
      <c r="P3788" s="82" t="str">
        <f aca="false">IF(A3788="Composição",B3788,"")</f>
        <v/>
      </c>
      <c r="Q3788" s="81" t="str">
        <f aca="false">IF(P3788&lt;&gt;"",SUMIF(L3788:L3788,L3788,N3788:N3788),"")</f>
        <v/>
      </c>
      <c r="R3788" s="81" t="str">
        <f aca="false">IF(P3788&lt;&gt;"",SUMIF(L3788:L3788,L3788,O3788:O3788),"")</f>
        <v/>
      </c>
    </row>
    <row r="3789" customFormat="false" ht="15" hidden="false" customHeight="false" outlineLevel="0" collapsed="false">
      <c r="A3789" s="102"/>
      <c r="B3789" s="102"/>
      <c r="C3789" s="102"/>
      <c r="D3789" s="102"/>
      <c r="E3789" s="102"/>
      <c r="F3789" s="103"/>
      <c r="G3789" s="102"/>
      <c r="H3789" s="104"/>
      <c r="I3789" s="104"/>
      <c r="J3789" s="103"/>
      <c r="L3789" s="63" t="n">
        <f aca="false">IF(AND(A3790&lt;&gt;"",A3789=""),L3788+1,L3788)</f>
        <v>384</v>
      </c>
      <c r="M3789" s="80" t="str">
        <f aca="false">IF(OR(A3789="Insumo",A3789="Composição Auxiliar"),J3789,"")</f>
        <v/>
      </c>
      <c r="N3789" s="81" t="str">
        <f aca="false">IF(E3789="Mão de Obra",J3789,"")</f>
        <v/>
      </c>
      <c r="O3789" s="81" t="str">
        <f aca="false">IF(N3789&lt;&gt;"","",M3789)</f>
        <v/>
      </c>
      <c r="P3789" s="82" t="str">
        <f aca="false">IF(A3789="Composição",B3789,"")</f>
        <v/>
      </c>
      <c r="Q3789" s="81" t="str">
        <f aca="false">IF(P3789&lt;&gt;"",SUMIF(L3789:L3789,L3789,N3789:N3789),"")</f>
        <v/>
      </c>
      <c r="R3789" s="81" t="str">
        <f aca="false">IF(P3789&lt;&gt;"",SUMIF(L3789:L3789,L3789,O3789:O3789),"")</f>
        <v/>
      </c>
    </row>
    <row r="3790" customFormat="false" ht="15" hidden="false" customHeight="false" outlineLevel="0" collapsed="false">
      <c r="A3790" s="108"/>
      <c r="B3790" s="108"/>
      <c r="C3790" s="108"/>
      <c r="D3790" s="108"/>
      <c r="E3790" s="108"/>
      <c r="F3790" s="108"/>
      <c r="G3790" s="108"/>
      <c r="H3790" s="108"/>
      <c r="I3790" s="108"/>
      <c r="J3790" s="108"/>
      <c r="L3790" s="63" t="n">
        <f aca="false">IF(AND(A3791&lt;&gt;"",A3790=""),L3789+1,L3789)</f>
        <v>384</v>
      </c>
      <c r="M3790" s="80" t="str">
        <f aca="false">IF(OR(A3790="Insumo",A3790="Composição Auxiliar"),J3790,"")</f>
        <v/>
      </c>
      <c r="N3790" s="81" t="str">
        <f aca="false">IF(E3790="Mão de Obra",J3790,"")</f>
        <v/>
      </c>
      <c r="O3790" s="81" t="str">
        <f aca="false">IF(N3790&lt;&gt;"","",M3790)</f>
        <v/>
      </c>
      <c r="P3790" s="82" t="str">
        <f aca="false">IF(A3790="Composição",B3790,"")</f>
        <v/>
      </c>
      <c r="Q3790" s="81" t="str">
        <f aca="false">IF(P3790&lt;&gt;"",SUMIF(L3790:L3790,L3790,N3790:N3790),"")</f>
        <v/>
      </c>
      <c r="R3790" s="81" t="str">
        <f aca="false">IF(P3790&lt;&gt;"",SUMIF(L3790:L3790,L3790,O3790:O3790),"")</f>
        <v/>
      </c>
    </row>
    <row r="3791" customFormat="false" ht="15" hidden="false" customHeight="true" outlineLevel="0" collapsed="false">
      <c r="A3791" s="83"/>
      <c r="B3791" s="84" t="s">
        <v>655</v>
      </c>
      <c r="C3791" s="83" t="s">
        <v>656</v>
      </c>
      <c r="D3791" s="83" t="s">
        <v>657</v>
      </c>
      <c r="E3791" s="83" t="s">
        <v>658</v>
      </c>
      <c r="F3791" s="83"/>
      <c r="G3791" s="85" t="s">
        <v>659</v>
      </c>
      <c r="H3791" s="84" t="s">
        <v>660</v>
      </c>
      <c r="I3791" s="84" t="s">
        <v>661</v>
      </c>
      <c r="J3791" s="84" t="s">
        <v>662</v>
      </c>
      <c r="L3791" s="63" t="n">
        <f aca="false">IF(AND(A3792&lt;&gt;"",A3791=""),L3790+1,L3790)</f>
        <v>385</v>
      </c>
      <c r="M3791" s="80" t="str">
        <f aca="false">IF(OR(A3791="Insumo",A3791="Composição Auxiliar"),J3791,"")</f>
        <v/>
      </c>
      <c r="N3791" s="81" t="str">
        <f aca="false">IF(E3791="Mão de Obra",J3791,"")</f>
        <v/>
      </c>
      <c r="O3791" s="81" t="str">
        <f aca="false">IF(N3791&lt;&gt;"","",M3791)</f>
        <v/>
      </c>
      <c r="P3791" s="82" t="str">
        <f aca="false">IF(A3791="Composição",B3791,"")</f>
        <v/>
      </c>
      <c r="Q3791" s="81" t="str">
        <f aca="false">IF(P3791&lt;&gt;"",SUMIF(L3791:L3791,L3791,N3791:N3791),"")</f>
        <v/>
      </c>
      <c r="R3791" s="81" t="str">
        <f aca="false">IF(P3791&lt;&gt;"",SUMIF(L3791:L3791,L3791,O3791:O3791),"")</f>
        <v/>
      </c>
    </row>
    <row r="3792" customFormat="false" ht="25.5" hidden="false" customHeight="true" outlineLevel="0" collapsed="false">
      <c r="A3792" s="86" t="s">
        <v>663</v>
      </c>
      <c r="B3792" s="87" t="s">
        <v>1842</v>
      </c>
      <c r="C3792" s="86" t="s">
        <v>664</v>
      </c>
      <c r="D3792" s="86" t="s">
        <v>1843</v>
      </c>
      <c r="E3792" s="86" t="s">
        <v>671</v>
      </c>
      <c r="F3792" s="86"/>
      <c r="G3792" s="88" t="s">
        <v>672</v>
      </c>
      <c r="H3792" s="89" t="n">
        <v>1</v>
      </c>
      <c r="I3792" s="90" t="n">
        <f aca="false">SUMIF(L:L,$L3792,M:M)</f>
        <v>0.26</v>
      </c>
      <c r="J3792" s="90" t="n">
        <f aca="false">TRUNC(H3792*I3792,2)</f>
        <v>0.26</v>
      </c>
      <c r="L3792" s="63" t="n">
        <f aca="false">IF(AND(A3793&lt;&gt;"",A3792=""),L3791+1,L3791)</f>
        <v>385</v>
      </c>
      <c r="M3792" s="80" t="str">
        <f aca="false">IF(OR(A3792="Insumo",A3792="Composição Auxiliar"),J3792,"")</f>
        <v/>
      </c>
      <c r="N3792" s="81" t="str">
        <f aca="false">IF(E3792="Mão de Obra",J3792,"")</f>
        <v/>
      </c>
      <c r="O3792" s="81" t="str">
        <f aca="false">IF(N3792&lt;&gt;"","",M3792)</f>
        <v/>
      </c>
      <c r="P3792" s="82" t="str">
        <f aca="false">IF(A3792="Composição",B3792,"")</f>
        <v> 95317 </v>
      </c>
      <c r="Q3792" s="81" t="n">
        <f aca="false">IF(P3792&lt;&gt;"",SUMIF(L3792:L3792,L3792,N3792:N3792),"")</f>
        <v>0</v>
      </c>
      <c r="R3792" s="81" t="n">
        <f aca="false">IF(P3792&lt;&gt;"",SUMIF(L3792:L3792,L3792,O3792:O3792),"")</f>
        <v>0</v>
      </c>
    </row>
    <row r="3793" customFormat="false" ht="14.25" hidden="false" customHeight="false" outlineLevel="0" collapsed="false">
      <c r="A3793" s="96" t="s">
        <v>679</v>
      </c>
      <c r="B3793" s="97" t="s">
        <v>1845</v>
      </c>
      <c r="C3793" s="96" t="str">
        <f aca="false">VLOOKUP(B3793,INSUMOS!$A:$I,2,0)</f>
        <v>SINAPI</v>
      </c>
      <c r="D3793" s="96" t="str">
        <f aca="false">VLOOKUP(B3793,INSUMOS!$A:$I,3,0)</f>
        <v>AUXILIAR DE ENCANADOR OU BOMBEIRO HIDRAULICO (HORISTA)</v>
      </c>
      <c r="E3793" s="98" t="str">
        <f aca="false">VLOOKUP(B3793,INSUMOS!$A:$I,4,0)</f>
        <v>Mão de Obra</v>
      </c>
      <c r="F3793" s="98"/>
      <c r="G3793" s="99" t="str">
        <f aca="false">VLOOKUP(B3793,INSUMOS!$A:$I,5,0)</f>
        <v>H</v>
      </c>
      <c r="H3793" s="100" t="n">
        <v>0.01887</v>
      </c>
      <c r="I3793" s="101" t="n">
        <f aca="false">VLOOKUP(B3793,INSUMOS!$A:$I,8,0)</f>
        <v>14.26</v>
      </c>
      <c r="J3793" s="101" t="n">
        <f aca="false">TRUNC(H3793*I3793,2)</f>
        <v>0.26</v>
      </c>
      <c r="L3793" s="63" t="n">
        <f aca="false">IF(AND(A3794&lt;&gt;"",A3793=""),L3792+1,L3792)</f>
        <v>385</v>
      </c>
      <c r="M3793" s="80" t="n">
        <f aca="false">IF(OR(A3793="Insumo",A3793="Composição Auxiliar"),J3793,"")</f>
        <v>0.26</v>
      </c>
      <c r="N3793" s="81" t="n">
        <f aca="false">IF(E3793="Mão de Obra",J3793,"")</f>
        <v>0.26</v>
      </c>
      <c r="O3793" s="81" t="str">
        <f aca="false">IF(N3793&lt;&gt;"","",M3793)</f>
        <v/>
      </c>
      <c r="P3793" s="82" t="str">
        <f aca="false">IF(A3793="Composição",B3793,"")</f>
        <v/>
      </c>
      <c r="Q3793" s="81" t="str">
        <f aca="false">IF(P3793&lt;&gt;"",SUMIF(L3793:L3793,L3793,N3793:N3793),"")</f>
        <v/>
      </c>
      <c r="R3793" s="81" t="str">
        <f aca="false">IF(P3793&lt;&gt;"",SUMIF(L3793:L3793,L3793,O3793:O3793),"")</f>
        <v/>
      </c>
    </row>
    <row r="3794" customFormat="false" ht="14.25" hidden="false" customHeight="false" outlineLevel="0" collapsed="false">
      <c r="A3794" s="102"/>
      <c r="B3794" s="102"/>
      <c r="C3794" s="102"/>
      <c r="D3794" s="102"/>
      <c r="E3794" s="102"/>
      <c r="F3794" s="103"/>
      <c r="G3794" s="102"/>
      <c r="H3794" s="103"/>
      <c r="I3794" s="102"/>
      <c r="J3794" s="103"/>
      <c r="L3794" s="63" t="n">
        <f aca="false">IF(AND(A3795&lt;&gt;"",A3794=""),L3793+1,L3793)</f>
        <v>385</v>
      </c>
      <c r="M3794" s="80" t="str">
        <f aca="false">IF(OR(A3794="Insumo",A3794="Composição Auxiliar"),J3794,"")</f>
        <v/>
      </c>
      <c r="N3794" s="81" t="str">
        <f aca="false">IF(E3794="Mão de Obra",J3794,"")</f>
        <v/>
      </c>
      <c r="O3794" s="81" t="str">
        <f aca="false">IF(N3794&lt;&gt;"","",M3794)</f>
        <v/>
      </c>
      <c r="P3794" s="82" t="str">
        <f aca="false">IF(A3794="Composição",B3794,"")</f>
        <v/>
      </c>
      <c r="Q3794" s="81" t="str">
        <f aca="false">IF(P3794&lt;&gt;"",SUMIF(L3794:L3794,L3794,N3794:N3794),"")</f>
        <v/>
      </c>
      <c r="R3794" s="81" t="str">
        <f aca="false">IF(P3794&lt;&gt;"",SUMIF(L3794:L3794,L3794,O3794:O3794),"")</f>
        <v/>
      </c>
    </row>
    <row r="3795" customFormat="false" ht="15" hidden="false" customHeight="false" outlineLevel="0" collapsed="false">
      <c r="A3795" s="102"/>
      <c r="B3795" s="102"/>
      <c r="C3795" s="102"/>
      <c r="D3795" s="102"/>
      <c r="E3795" s="102"/>
      <c r="F3795" s="103"/>
      <c r="G3795" s="102"/>
      <c r="H3795" s="104"/>
      <c r="I3795" s="104"/>
      <c r="J3795" s="103"/>
      <c r="L3795" s="63" t="n">
        <f aca="false">IF(AND(A3796&lt;&gt;"",A3795=""),L3794+1,L3794)</f>
        <v>385</v>
      </c>
      <c r="M3795" s="80" t="str">
        <f aca="false">IF(OR(A3795="Insumo",A3795="Composição Auxiliar"),J3795,"")</f>
        <v/>
      </c>
      <c r="N3795" s="81" t="str">
        <f aca="false">IF(E3795="Mão de Obra",J3795,"")</f>
        <v/>
      </c>
      <c r="O3795" s="81" t="str">
        <f aca="false">IF(N3795&lt;&gt;"","",M3795)</f>
        <v/>
      </c>
      <c r="P3795" s="82" t="str">
        <f aca="false">IF(A3795="Composição",B3795,"")</f>
        <v/>
      </c>
      <c r="Q3795" s="81" t="str">
        <f aca="false">IF(P3795&lt;&gt;"",SUMIF(L3795:L3795,L3795,N3795:N3795),"")</f>
        <v/>
      </c>
      <c r="R3795" s="81" t="str">
        <f aca="false">IF(P3795&lt;&gt;"",SUMIF(L3795:L3795,L3795,O3795:O3795),"")</f>
        <v/>
      </c>
    </row>
    <row r="3796" customFormat="false" ht="15" hidden="false" customHeight="false" outlineLevel="0" collapsed="false">
      <c r="A3796" s="108"/>
      <c r="B3796" s="108"/>
      <c r="C3796" s="108"/>
      <c r="D3796" s="108"/>
      <c r="E3796" s="108"/>
      <c r="F3796" s="108"/>
      <c r="G3796" s="108"/>
      <c r="H3796" s="108"/>
      <c r="I3796" s="108"/>
      <c r="J3796" s="108"/>
      <c r="L3796" s="63" t="n">
        <f aca="false">IF(AND(A3797&lt;&gt;"",A3796=""),L3795+1,L3795)</f>
        <v>385</v>
      </c>
      <c r="M3796" s="80" t="str">
        <f aca="false">IF(OR(A3796="Insumo",A3796="Composição Auxiliar"),J3796,"")</f>
        <v/>
      </c>
      <c r="N3796" s="81" t="str">
        <f aca="false">IF(E3796="Mão de Obra",J3796,"")</f>
        <v/>
      </c>
      <c r="O3796" s="81" t="str">
        <f aca="false">IF(N3796&lt;&gt;"","",M3796)</f>
        <v/>
      </c>
      <c r="P3796" s="82" t="str">
        <f aca="false">IF(A3796="Composição",B3796,"")</f>
        <v/>
      </c>
      <c r="Q3796" s="81" t="str">
        <f aca="false">IF(P3796&lt;&gt;"",SUMIF(L3796:L3796,L3796,N3796:N3796),"")</f>
        <v/>
      </c>
      <c r="R3796" s="81" t="str">
        <f aca="false">IF(P3796&lt;&gt;"",SUMIF(L3796:L3796,L3796,O3796:O3796),"")</f>
        <v/>
      </c>
    </row>
    <row r="3797" customFormat="false" ht="15" hidden="false" customHeight="true" outlineLevel="0" collapsed="false">
      <c r="A3797" s="83"/>
      <c r="B3797" s="84" t="s">
        <v>655</v>
      </c>
      <c r="C3797" s="83" t="s">
        <v>656</v>
      </c>
      <c r="D3797" s="83" t="s">
        <v>657</v>
      </c>
      <c r="E3797" s="83" t="s">
        <v>658</v>
      </c>
      <c r="F3797" s="83"/>
      <c r="G3797" s="85" t="s">
        <v>659</v>
      </c>
      <c r="H3797" s="84" t="s">
        <v>660</v>
      </c>
      <c r="I3797" s="84" t="s">
        <v>661</v>
      </c>
      <c r="J3797" s="84" t="s">
        <v>662</v>
      </c>
      <c r="L3797" s="63" t="n">
        <f aca="false">IF(AND(A3798&lt;&gt;"",A3797=""),L3796+1,L3796)</f>
        <v>386</v>
      </c>
      <c r="M3797" s="80" t="str">
        <f aca="false">IF(OR(A3797="Insumo",A3797="Composição Auxiliar"),J3797,"")</f>
        <v/>
      </c>
      <c r="N3797" s="81" t="str">
        <f aca="false">IF(E3797="Mão de Obra",J3797,"")</f>
        <v/>
      </c>
      <c r="O3797" s="81" t="str">
        <f aca="false">IF(N3797&lt;&gt;"","",M3797)</f>
        <v/>
      </c>
      <c r="P3797" s="82" t="str">
        <f aca="false">IF(A3797="Composição",B3797,"")</f>
        <v/>
      </c>
      <c r="Q3797" s="81" t="str">
        <f aca="false">IF(P3797&lt;&gt;"",SUMIF(L3797:L3797,L3797,N3797:N3797),"")</f>
        <v/>
      </c>
      <c r="R3797" s="81" t="str">
        <f aca="false">IF(P3797&lt;&gt;"",SUMIF(L3797:L3797,L3797,O3797:O3797),"")</f>
        <v/>
      </c>
    </row>
    <row r="3798" customFormat="false" ht="25.5" hidden="false" customHeight="true" outlineLevel="0" collapsed="false">
      <c r="A3798" s="86" t="s">
        <v>663</v>
      </c>
      <c r="B3798" s="87" t="s">
        <v>1847</v>
      </c>
      <c r="C3798" s="86" t="s">
        <v>664</v>
      </c>
      <c r="D3798" s="86" t="s">
        <v>1848</v>
      </c>
      <c r="E3798" s="86" t="s">
        <v>671</v>
      </c>
      <c r="F3798" s="86"/>
      <c r="G3798" s="88" t="s">
        <v>672</v>
      </c>
      <c r="H3798" s="89" t="n">
        <v>1</v>
      </c>
      <c r="I3798" s="90" t="n">
        <f aca="false">SUMIF(L:L,$L3798,M:M)</f>
        <v>0.17</v>
      </c>
      <c r="J3798" s="90" t="n">
        <f aca="false">TRUNC(H3798*I3798,2)</f>
        <v>0.17</v>
      </c>
      <c r="L3798" s="63" t="n">
        <f aca="false">IF(AND(A3799&lt;&gt;"",A3798=""),L3797+1,L3797)</f>
        <v>386</v>
      </c>
      <c r="M3798" s="80" t="str">
        <f aca="false">IF(OR(A3798="Insumo",A3798="Composição Auxiliar"),J3798,"")</f>
        <v/>
      </c>
      <c r="N3798" s="81" t="str">
        <f aca="false">IF(E3798="Mão de Obra",J3798,"")</f>
        <v/>
      </c>
      <c r="O3798" s="81" t="str">
        <f aca="false">IF(N3798&lt;&gt;"","",M3798)</f>
        <v/>
      </c>
      <c r="P3798" s="82" t="str">
        <f aca="false">IF(A3798="Composição",B3798,"")</f>
        <v> 95320 </v>
      </c>
      <c r="Q3798" s="81" t="n">
        <f aca="false">IF(P3798&lt;&gt;"",SUMIF(L3798:L3798,L3798,N3798:N3798),"")</f>
        <v>0</v>
      </c>
      <c r="R3798" s="81" t="n">
        <f aca="false">IF(P3798&lt;&gt;"",SUMIF(L3798:L3798,L3798,O3798:O3798),"")</f>
        <v>0</v>
      </c>
    </row>
    <row r="3799" customFormat="false" ht="14.25" hidden="false" customHeight="false" outlineLevel="0" collapsed="false">
      <c r="A3799" s="96" t="s">
        <v>679</v>
      </c>
      <c r="B3799" s="97" t="s">
        <v>1849</v>
      </c>
      <c r="C3799" s="96" t="str">
        <f aca="false">VLOOKUP(B3799,INSUMOS!$A:$I,2,0)</f>
        <v>SINAPI</v>
      </c>
      <c r="D3799" s="96" t="str">
        <f aca="false">VLOOKUP(B3799,INSUMOS!$A:$I,3,0)</f>
        <v>AJUDANTE DE SERRALHEIRO (HORISTA)</v>
      </c>
      <c r="E3799" s="98" t="str">
        <f aca="false">VLOOKUP(B3799,INSUMOS!$A:$I,4,0)</f>
        <v>Mão de Obra</v>
      </c>
      <c r="F3799" s="98"/>
      <c r="G3799" s="99" t="str">
        <f aca="false">VLOOKUP(B3799,INSUMOS!$A:$I,5,0)</f>
        <v>H</v>
      </c>
      <c r="H3799" s="100" t="n">
        <v>0.01211</v>
      </c>
      <c r="I3799" s="101" t="n">
        <f aca="false">VLOOKUP(B3799,INSUMOS!$A:$I,8,0)</f>
        <v>14.26</v>
      </c>
      <c r="J3799" s="101" t="n">
        <f aca="false">TRUNC(H3799*I3799,2)</f>
        <v>0.17</v>
      </c>
      <c r="L3799" s="63" t="n">
        <f aca="false">IF(AND(A3800&lt;&gt;"",A3799=""),L3798+1,L3798)</f>
        <v>386</v>
      </c>
      <c r="M3799" s="80" t="n">
        <f aca="false">IF(OR(A3799="Insumo",A3799="Composição Auxiliar"),J3799,"")</f>
        <v>0.17</v>
      </c>
      <c r="N3799" s="81" t="n">
        <f aca="false">IF(E3799="Mão de Obra",J3799,"")</f>
        <v>0.17</v>
      </c>
      <c r="O3799" s="81" t="str">
        <f aca="false">IF(N3799&lt;&gt;"","",M3799)</f>
        <v/>
      </c>
      <c r="P3799" s="82" t="str">
        <f aca="false">IF(A3799="Composição",B3799,"")</f>
        <v/>
      </c>
      <c r="Q3799" s="81" t="str">
        <f aca="false">IF(P3799&lt;&gt;"",SUMIF(L3799:L3799,L3799,N3799:N3799),"")</f>
        <v/>
      </c>
      <c r="R3799" s="81" t="str">
        <f aca="false">IF(P3799&lt;&gt;"",SUMIF(L3799:L3799,L3799,O3799:O3799),"")</f>
        <v/>
      </c>
    </row>
    <row r="3800" customFormat="false" ht="14.25" hidden="false" customHeight="false" outlineLevel="0" collapsed="false">
      <c r="A3800" s="102"/>
      <c r="B3800" s="102"/>
      <c r="C3800" s="102"/>
      <c r="D3800" s="102"/>
      <c r="E3800" s="102"/>
      <c r="F3800" s="103"/>
      <c r="G3800" s="102"/>
      <c r="H3800" s="103"/>
      <c r="I3800" s="102"/>
      <c r="J3800" s="103"/>
      <c r="L3800" s="63" t="n">
        <f aca="false">IF(AND(A3801&lt;&gt;"",A3800=""),L3799+1,L3799)</f>
        <v>386</v>
      </c>
      <c r="M3800" s="80" t="str">
        <f aca="false">IF(OR(A3800="Insumo",A3800="Composição Auxiliar"),J3800,"")</f>
        <v/>
      </c>
      <c r="N3800" s="81" t="str">
        <f aca="false">IF(E3800="Mão de Obra",J3800,"")</f>
        <v/>
      </c>
      <c r="O3800" s="81" t="str">
        <f aca="false">IF(N3800&lt;&gt;"","",M3800)</f>
        <v/>
      </c>
      <c r="P3800" s="82" t="str">
        <f aca="false">IF(A3800="Composição",B3800,"")</f>
        <v/>
      </c>
      <c r="Q3800" s="81" t="str">
        <f aca="false">IF(P3800&lt;&gt;"",SUMIF(L3800:L3800,L3800,N3800:N3800),"")</f>
        <v/>
      </c>
      <c r="R3800" s="81" t="str">
        <f aca="false">IF(P3800&lt;&gt;"",SUMIF(L3800:L3800,L3800,O3800:O3800),"")</f>
        <v/>
      </c>
    </row>
    <row r="3801" customFormat="false" ht="15" hidden="false" customHeight="false" outlineLevel="0" collapsed="false">
      <c r="A3801" s="102"/>
      <c r="B3801" s="102"/>
      <c r="C3801" s="102"/>
      <c r="D3801" s="102"/>
      <c r="E3801" s="102"/>
      <c r="F3801" s="103"/>
      <c r="G3801" s="102"/>
      <c r="H3801" s="104"/>
      <c r="I3801" s="104"/>
      <c r="J3801" s="103"/>
      <c r="L3801" s="63" t="n">
        <f aca="false">IF(AND(A3802&lt;&gt;"",A3801=""),L3800+1,L3800)</f>
        <v>386</v>
      </c>
      <c r="M3801" s="80" t="str">
        <f aca="false">IF(OR(A3801="Insumo",A3801="Composição Auxiliar"),J3801,"")</f>
        <v/>
      </c>
      <c r="N3801" s="81" t="str">
        <f aca="false">IF(E3801="Mão de Obra",J3801,"")</f>
        <v/>
      </c>
      <c r="O3801" s="81" t="str">
        <f aca="false">IF(N3801&lt;&gt;"","",M3801)</f>
        <v/>
      </c>
      <c r="P3801" s="82" t="str">
        <f aca="false">IF(A3801="Composição",B3801,"")</f>
        <v/>
      </c>
      <c r="Q3801" s="81" t="str">
        <f aca="false">IF(P3801&lt;&gt;"",SUMIF(L3801:L3801,L3801,N3801:N3801),"")</f>
        <v/>
      </c>
      <c r="R3801" s="81" t="str">
        <f aca="false">IF(P3801&lt;&gt;"",SUMIF(L3801:L3801,L3801,O3801:O3801),"")</f>
        <v/>
      </c>
    </row>
    <row r="3802" customFormat="false" ht="15" hidden="false" customHeight="false" outlineLevel="0" collapsed="false">
      <c r="A3802" s="108"/>
      <c r="B3802" s="108"/>
      <c r="C3802" s="108"/>
      <c r="D3802" s="108"/>
      <c r="E3802" s="108"/>
      <c r="F3802" s="108"/>
      <c r="G3802" s="108"/>
      <c r="H3802" s="108"/>
      <c r="I3802" s="108"/>
      <c r="J3802" s="108"/>
      <c r="L3802" s="63" t="n">
        <f aca="false">IF(AND(A3803&lt;&gt;"",A3802=""),L3801+1,L3801)</f>
        <v>386</v>
      </c>
      <c r="M3802" s="80" t="str">
        <f aca="false">IF(OR(A3802="Insumo",A3802="Composição Auxiliar"),J3802,"")</f>
        <v/>
      </c>
      <c r="N3802" s="81" t="str">
        <f aca="false">IF(E3802="Mão de Obra",J3802,"")</f>
        <v/>
      </c>
      <c r="O3802" s="81" t="str">
        <f aca="false">IF(N3802&lt;&gt;"","",M3802)</f>
        <v/>
      </c>
      <c r="P3802" s="82" t="str">
        <f aca="false">IF(A3802="Composição",B3802,"")</f>
        <v/>
      </c>
      <c r="Q3802" s="81" t="str">
        <f aca="false">IF(P3802&lt;&gt;"",SUMIF(L3802:L3802,L3802,N3802:N3802),"")</f>
        <v/>
      </c>
      <c r="R3802" s="81" t="str">
        <f aca="false">IF(P3802&lt;&gt;"",SUMIF(L3802:L3802,L3802,O3802:O3802),"")</f>
        <v/>
      </c>
    </row>
    <row r="3803" customFormat="false" ht="15" hidden="false" customHeight="true" outlineLevel="0" collapsed="false">
      <c r="A3803" s="83"/>
      <c r="B3803" s="84" t="s">
        <v>655</v>
      </c>
      <c r="C3803" s="83" t="s">
        <v>656</v>
      </c>
      <c r="D3803" s="83" t="s">
        <v>657</v>
      </c>
      <c r="E3803" s="83" t="s">
        <v>658</v>
      </c>
      <c r="F3803" s="83"/>
      <c r="G3803" s="85" t="s">
        <v>659</v>
      </c>
      <c r="H3803" s="84" t="s">
        <v>660</v>
      </c>
      <c r="I3803" s="84" t="s">
        <v>661</v>
      </c>
      <c r="J3803" s="84" t="s">
        <v>662</v>
      </c>
      <c r="L3803" s="63" t="n">
        <f aca="false">IF(AND(A3804&lt;&gt;"",A3803=""),L3802+1,L3802)</f>
        <v>387</v>
      </c>
      <c r="M3803" s="80" t="str">
        <f aca="false">IF(OR(A3803="Insumo",A3803="Composição Auxiliar"),J3803,"")</f>
        <v/>
      </c>
      <c r="N3803" s="81" t="str">
        <f aca="false">IF(E3803="Mão de Obra",J3803,"")</f>
        <v/>
      </c>
      <c r="O3803" s="81" t="str">
        <f aca="false">IF(N3803&lt;&gt;"","",M3803)</f>
        <v/>
      </c>
      <c r="P3803" s="82" t="str">
        <f aca="false">IF(A3803="Composição",B3803,"")</f>
        <v/>
      </c>
      <c r="Q3803" s="81" t="str">
        <f aca="false">IF(P3803&lt;&gt;"",SUMIF(L3803:L3803,L3803,N3803:N3803),"")</f>
        <v/>
      </c>
      <c r="R3803" s="81" t="str">
        <f aca="false">IF(P3803&lt;&gt;"",SUMIF(L3803:L3803,L3803,O3803:O3803),"")</f>
        <v/>
      </c>
    </row>
    <row r="3804" customFormat="false" ht="25.5" hidden="false" customHeight="true" outlineLevel="0" collapsed="false">
      <c r="A3804" s="86" t="s">
        <v>663</v>
      </c>
      <c r="B3804" s="87" t="s">
        <v>1850</v>
      </c>
      <c r="C3804" s="86" t="s">
        <v>664</v>
      </c>
      <c r="D3804" s="86" t="s">
        <v>1851</v>
      </c>
      <c r="E3804" s="86" t="s">
        <v>671</v>
      </c>
      <c r="F3804" s="86"/>
      <c r="G3804" s="88" t="s">
        <v>672</v>
      </c>
      <c r="H3804" s="89" t="n">
        <v>1</v>
      </c>
      <c r="I3804" s="90" t="n">
        <f aca="false">SUMIF(L:L,$L3804,M:M)</f>
        <v>0.3</v>
      </c>
      <c r="J3804" s="90" t="n">
        <f aca="false">TRUNC(H3804*I3804,2)</f>
        <v>0.3</v>
      </c>
      <c r="L3804" s="63" t="n">
        <f aca="false">IF(AND(A3805&lt;&gt;"",A3804=""),L3803+1,L3803)</f>
        <v>387</v>
      </c>
      <c r="M3804" s="80" t="str">
        <f aca="false">IF(OR(A3804="Insumo",A3804="Composição Auxiliar"),J3804,"")</f>
        <v/>
      </c>
      <c r="N3804" s="81" t="str">
        <f aca="false">IF(E3804="Mão de Obra",J3804,"")</f>
        <v/>
      </c>
      <c r="O3804" s="81" t="str">
        <f aca="false">IF(N3804&lt;&gt;"","",M3804)</f>
        <v/>
      </c>
      <c r="P3804" s="82" t="str">
        <f aca="false">IF(A3804="Composição",B3804,"")</f>
        <v> 95323 </v>
      </c>
      <c r="Q3804" s="81" t="n">
        <f aca="false">IF(P3804&lt;&gt;"",SUMIF(L3804:L3804,L3804,N3804:N3804),"")</f>
        <v>0</v>
      </c>
      <c r="R3804" s="81" t="n">
        <f aca="false">IF(P3804&lt;&gt;"",SUMIF(L3804:L3804,L3804,O3804:O3804),"")</f>
        <v>0</v>
      </c>
    </row>
    <row r="3805" customFormat="false" ht="14.25" hidden="false" customHeight="false" outlineLevel="0" collapsed="false">
      <c r="A3805" s="96" t="s">
        <v>679</v>
      </c>
      <c r="B3805" s="97" t="s">
        <v>1854</v>
      </c>
      <c r="C3805" s="96" t="str">
        <f aca="false">VLOOKUP(B3805,INSUMOS!$A:$I,2,0)</f>
        <v>SINAPI</v>
      </c>
      <c r="D3805" s="96" t="str">
        <f aca="false">VLOOKUP(B3805,INSUMOS!$A:$I,3,0)</f>
        <v>AUXILIAR TECNICO / ASSISTENTE DE ENGENHARIA</v>
      </c>
      <c r="E3805" s="98" t="str">
        <f aca="false">VLOOKUP(B3805,INSUMOS!$A:$I,4,0)</f>
        <v>Mão de Obra</v>
      </c>
      <c r="F3805" s="98"/>
      <c r="G3805" s="99" t="str">
        <f aca="false">VLOOKUP(B3805,INSUMOS!$A:$I,5,0)</f>
        <v>H</v>
      </c>
      <c r="H3805" s="100" t="n">
        <v>0.00872</v>
      </c>
      <c r="I3805" s="101" t="n">
        <f aca="false">VLOOKUP(B3805,INSUMOS!$A:$I,8,0)</f>
        <v>35.5</v>
      </c>
      <c r="J3805" s="101" t="n">
        <f aca="false">TRUNC(H3805*I3805,2)</f>
        <v>0.3</v>
      </c>
      <c r="L3805" s="63" t="n">
        <f aca="false">IF(AND(A3806&lt;&gt;"",A3805=""),L3804+1,L3804)</f>
        <v>387</v>
      </c>
      <c r="M3805" s="80" t="n">
        <f aca="false">IF(OR(A3805="Insumo",A3805="Composição Auxiliar"),J3805,"")</f>
        <v>0.3</v>
      </c>
      <c r="N3805" s="81" t="n">
        <f aca="false">IF(E3805="Mão de Obra",J3805,"")</f>
        <v>0.3</v>
      </c>
      <c r="O3805" s="81" t="str">
        <f aca="false">IF(N3805&lt;&gt;"","",M3805)</f>
        <v/>
      </c>
      <c r="P3805" s="82" t="str">
        <f aca="false">IF(A3805="Composição",B3805,"")</f>
        <v/>
      </c>
      <c r="Q3805" s="81" t="str">
        <f aca="false">IF(P3805&lt;&gt;"",SUMIF(L3805:L3805,L3805,N3805:N3805),"")</f>
        <v/>
      </c>
      <c r="R3805" s="81" t="str">
        <f aca="false">IF(P3805&lt;&gt;"",SUMIF(L3805:L3805,L3805,O3805:O3805),"")</f>
        <v/>
      </c>
    </row>
    <row r="3806" customFormat="false" ht="14.25" hidden="false" customHeight="false" outlineLevel="0" collapsed="false">
      <c r="A3806" s="102"/>
      <c r="B3806" s="102"/>
      <c r="C3806" s="102"/>
      <c r="D3806" s="102"/>
      <c r="E3806" s="102"/>
      <c r="F3806" s="103"/>
      <c r="G3806" s="102"/>
      <c r="H3806" s="103"/>
      <c r="I3806" s="102"/>
      <c r="J3806" s="103"/>
      <c r="L3806" s="63" t="n">
        <f aca="false">IF(AND(A3807&lt;&gt;"",A3806=""),L3805+1,L3805)</f>
        <v>387</v>
      </c>
      <c r="M3806" s="80" t="str">
        <f aca="false">IF(OR(A3806="Insumo",A3806="Composição Auxiliar"),J3806,"")</f>
        <v/>
      </c>
      <c r="N3806" s="81" t="str">
        <f aca="false">IF(E3806="Mão de Obra",J3806,"")</f>
        <v/>
      </c>
      <c r="O3806" s="81" t="str">
        <f aca="false">IF(N3806&lt;&gt;"","",M3806)</f>
        <v/>
      </c>
      <c r="P3806" s="82" t="str">
        <f aca="false">IF(A3806="Composição",B3806,"")</f>
        <v/>
      </c>
      <c r="Q3806" s="81" t="str">
        <f aca="false">IF(P3806&lt;&gt;"",SUMIF(L3806:L3806,L3806,N3806:N3806),"")</f>
        <v/>
      </c>
      <c r="R3806" s="81" t="str">
        <f aca="false">IF(P3806&lt;&gt;"",SUMIF(L3806:L3806,L3806,O3806:O3806),"")</f>
        <v/>
      </c>
    </row>
    <row r="3807" customFormat="false" ht="15" hidden="false" customHeight="false" outlineLevel="0" collapsed="false">
      <c r="A3807" s="102"/>
      <c r="B3807" s="102"/>
      <c r="C3807" s="102"/>
      <c r="D3807" s="102"/>
      <c r="E3807" s="102"/>
      <c r="F3807" s="103"/>
      <c r="G3807" s="102"/>
      <c r="H3807" s="104"/>
      <c r="I3807" s="104"/>
      <c r="J3807" s="103"/>
      <c r="L3807" s="63" t="n">
        <f aca="false">IF(AND(A3808&lt;&gt;"",A3807=""),L3806+1,L3806)</f>
        <v>387</v>
      </c>
      <c r="M3807" s="80" t="str">
        <f aca="false">IF(OR(A3807="Insumo",A3807="Composição Auxiliar"),J3807,"")</f>
        <v/>
      </c>
      <c r="N3807" s="81" t="str">
        <f aca="false">IF(E3807="Mão de Obra",J3807,"")</f>
        <v/>
      </c>
      <c r="O3807" s="81" t="str">
        <f aca="false">IF(N3807&lt;&gt;"","",M3807)</f>
        <v/>
      </c>
      <c r="P3807" s="82" t="str">
        <f aca="false">IF(A3807="Composição",B3807,"")</f>
        <v/>
      </c>
      <c r="Q3807" s="81" t="str">
        <f aca="false">IF(P3807&lt;&gt;"",SUMIF(L3807:L3807,L3807,N3807:N3807),"")</f>
        <v/>
      </c>
      <c r="R3807" s="81" t="str">
        <f aca="false">IF(P3807&lt;&gt;"",SUMIF(L3807:L3807,L3807,O3807:O3807),"")</f>
        <v/>
      </c>
    </row>
    <row r="3808" customFormat="false" ht="15" hidden="false" customHeight="false" outlineLevel="0" collapsed="false">
      <c r="A3808" s="108"/>
      <c r="B3808" s="108"/>
      <c r="C3808" s="108"/>
      <c r="D3808" s="108"/>
      <c r="E3808" s="108"/>
      <c r="F3808" s="108"/>
      <c r="G3808" s="108"/>
      <c r="H3808" s="108"/>
      <c r="I3808" s="108"/>
      <c r="J3808" s="108"/>
      <c r="L3808" s="63" t="n">
        <f aca="false">IF(AND(A3809&lt;&gt;"",A3808=""),L3807+1,L3807)</f>
        <v>387</v>
      </c>
      <c r="M3808" s="80" t="str">
        <f aca="false">IF(OR(A3808="Insumo",A3808="Composição Auxiliar"),J3808,"")</f>
        <v/>
      </c>
      <c r="N3808" s="81" t="str">
        <f aca="false">IF(E3808="Mão de Obra",J3808,"")</f>
        <v/>
      </c>
      <c r="O3808" s="81" t="str">
        <f aca="false">IF(N3808&lt;&gt;"","",M3808)</f>
        <v/>
      </c>
      <c r="P3808" s="82" t="str">
        <f aca="false">IF(A3808="Composição",B3808,"")</f>
        <v/>
      </c>
      <c r="Q3808" s="81" t="str">
        <f aca="false">IF(P3808&lt;&gt;"",SUMIF(L3808:L3808,L3808,N3808:N3808),"")</f>
        <v/>
      </c>
      <c r="R3808" s="81" t="str">
        <f aca="false">IF(P3808&lt;&gt;"",SUMIF(L3808:L3808,L3808,O3808:O3808),"")</f>
        <v/>
      </c>
    </row>
    <row r="3809" customFormat="false" ht="15" hidden="false" customHeight="true" outlineLevel="0" collapsed="false">
      <c r="A3809" s="83"/>
      <c r="B3809" s="84" t="s">
        <v>655</v>
      </c>
      <c r="C3809" s="83" t="s">
        <v>656</v>
      </c>
      <c r="D3809" s="83" t="s">
        <v>657</v>
      </c>
      <c r="E3809" s="83" t="s">
        <v>658</v>
      </c>
      <c r="F3809" s="83"/>
      <c r="G3809" s="85" t="s">
        <v>659</v>
      </c>
      <c r="H3809" s="84" t="s">
        <v>660</v>
      </c>
      <c r="I3809" s="84" t="s">
        <v>661</v>
      </c>
      <c r="J3809" s="84" t="s">
        <v>662</v>
      </c>
      <c r="L3809" s="63" t="n">
        <f aca="false">IF(AND(A3810&lt;&gt;"",A3809=""),L3808+1,L3808)</f>
        <v>388</v>
      </c>
      <c r="M3809" s="80" t="str">
        <f aca="false">IF(OR(A3809="Insumo",A3809="Composição Auxiliar"),J3809,"")</f>
        <v/>
      </c>
      <c r="N3809" s="81" t="str">
        <f aca="false">IF(E3809="Mão de Obra",J3809,"")</f>
        <v/>
      </c>
      <c r="O3809" s="81" t="str">
        <f aca="false">IF(N3809&lt;&gt;"","",M3809)</f>
        <v/>
      </c>
      <c r="P3809" s="82" t="str">
        <f aca="false">IF(A3809="Composição",B3809,"")</f>
        <v/>
      </c>
      <c r="Q3809" s="81" t="str">
        <f aca="false">IF(P3809&lt;&gt;"",SUMIF(L3809:L3809,L3809,N3809:N3809),"")</f>
        <v/>
      </c>
      <c r="R3809" s="81" t="str">
        <f aca="false">IF(P3809&lt;&gt;"",SUMIF(L3809:L3809,L3809,O3809:O3809),"")</f>
        <v/>
      </c>
    </row>
    <row r="3810" customFormat="false" ht="25.5" hidden="false" customHeight="true" outlineLevel="0" collapsed="false">
      <c r="A3810" s="86" t="s">
        <v>663</v>
      </c>
      <c r="B3810" s="87" t="s">
        <v>1855</v>
      </c>
      <c r="C3810" s="86" t="s">
        <v>664</v>
      </c>
      <c r="D3810" s="86" t="s">
        <v>1856</v>
      </c>
      <c r="E3810" s="86" t="s">
        <v>671</v>
      </c>
      <c r="F3810" s="86"/>
      <c r="G3810" s="88" t="s">
        <v>672</v>
      </c>
      <c r="H3810" s="89" t="n">
        <v>1</v>
      </c>
      <c r="I3810" s="90" t="n">
        <f aca="false">SUMIF(L:L,$L3810,M:M)</f>
        <v>0.27</v>
      </c>
      <c r="J3810" s="90" t="n">
        <f aca="false">TRUNC(H3810*I3810,2)</f>
        <v>0.27</v>
      </c>
      <c r="L3810" s="63" t="n">
        <f aca="false">IF(AND(A3811&lt;&gt;"",A3810=""),L3809+1,L3809)</f>
        <v>388</v>
      </c>
      <c r="M3810" s="80" t="str">
        <f aca="false">IF(OR(A3810="Insumo",A3810="Composição Auxiliar"),J3810,"")</f>
        <v/>
      </c>
      <c r="N3810" s="81" t="str">
        <f aca="false">IF(E3810="Mão de Obra",J3810,"")</f>
        <v/>
      </c>
      <c r="O3810" s="81" t="str">
        <f aca="false">IF(N3810&lt;&gt;"","",M3810)</f>
        <v/>
      </c>
      <c r="P3810" s="82" t="str">
        <f aca="false">IF(A3810="Composição",B3810,"")</f>
        <v> 95324 </v>
      </c>
      <c r="Q3810" s="81" t="n">
        <f aca="false">IF(P3810&lt;&gt;"",SUMIF(L3810:L3810,L3810,N3810:N3810),"")</f>
        <v>0</v>
      </c>
      <c r="R3810" s="81" t="n">
        <f aca="false">IF(P3810&lt;&gt;"",SUMIF(L3810:L3810,L3810,O3810:O3810),"")</f>
        <v>0</v>
      </c>
    </row>
    <row r="3811" customFormat="false" ht="14.25" hidden="false" customHeight="false" outlineLevel="0" collapsed="false">
      <c r="A3811" s="96" t="s">
        <v>679</v>
      </c>
      <c r="B3811" s="97" t="s">
        <v>1857</v>
      </c>
      <c r="C3811" s="96" t="str">
        <f aca="false">VLOOKUP(B3811,INSUMOS!$A:$I,2,0)</f>
        <v>SINAPI</v>
      </c>
      <c r="D3811" s="96" t="str">
        <f aca="false">VLOOKUP(B3811,INSUMOS!$A:$I,3,0)</f>
        <v>AZULEJISTA OU LADRILHEIRO (HORISTA)</v>
      </c>
      <c r="E3811" s="98" t="str">
        <f aca="false">VLOOKUP(B3811,INSUMOS!$A:$I,4,0)</f>
        <v>Mão de Obra</v>
      </c>
      <c r="F3811" s="98"/>
      <c r="G3811" s="99" t="str">
        <f aca="false">VLOOKUP(B3811,INSUMOS!$A:$I,5,0)</f>
        <v>H</v>
      </c>
      <c r="H3811" s="100" t="n">
        <v>0.01549</v>
      </c>
      <c r="I3811" s="101" t="n">
        <f aca="false">VLOOKUP(B3811,INSUMOS!$A:$I,8,0)</f>
        <v>17.66</v>
      </c>
      <c r="J3811" s="101" t="n">
        <f aca="false">TRUNC(H3811*I3811,2)</f>
        <v>0.27</v>
      </c>
      <c r="L3811" s="63" t="n">
        <f aca="false">IF(AND(A3812&lt;&gt;"",A3811=""),L3810+1,L3810)</f>
        <v>388</v>
      </c>
      <c r="M3811" s="80" t="n">
        <f aca="false">IF(OR(A3811="Insumo",A3811="Composição Auxiliar"),J3811,"")</f>
        <v>0.27</v>
      </c>
      <c r="N3811" s="81" t="n">
        <f aca="false">IF(E3811="Mão de Obra",J3811,"")</f>
        <v>0.27</v>
      </c>
      <c r="O3811" s="81" t="str">
        <f aca="false">IF(N3811&lt;&gt;"","",M3811)</f>
        <v/>
      </c>
      <c r="P3811" s="82" t="str">
        <f aca="false">IF(A3811="Composição",B3811,"")</f>
        <v/>
      </c>
      <c r="Q3811" s="81" t="str">
        <f aca="false">IF(P3811&lt;&gt;"",SUMIF(L3811:L3811,L3811,N3811:N3811),"")</f>
        <v/>
      </c>
      <c r="R3811" s="81" t="str">
        <f aca="false">IF(P3811&lt;&gt;"",SUMIF(L3811:L3811,L3811,O3811:O3811),"")</f>
        <v/>
      </c>
    </row>
    <row r="3812" customFormat="false" ht="14.25" hidden="false" customHeight="false" outlineLevel="0" collapsed="false">
      <c r="A3812" s="102"/>
      <c r="B3812" s="102"/>
      <c r="C3812" s="102"/>
      <c r="D3812" s="102"/>
      <c r="E3812" s="102"/>
      <c r="F3812" s="103"/>
      <c r="G3812" s="102"/>
      <c r="H3812" s="103"/>
      <c r="I3812" s="102"/>
      <c r="J3812" s="103"/>
      <c r="L3812" s="63" t="n">
        <f aca="false">IF(AND(A3813&lt;&gt;"",A3812=""),L3811+1,L3811)</f>
        <v>388</v>
      </c>
      <c r="M3812" s="80" t="str">
        <f aca="false">IF(OR(A3812="Insumo",A3812="Composição Auxiliar"),J3812,"")</f>
        <v/>
      </c>
      <c r="N3812" s="81" t="str">
        <f aca="false">IF(E3812="Mão de Obra",J3812,"")</f>
        <v/>
      </c>
      <c r="O3812" s="81" t="str">
        <f aca="false">IF(N3812&lt;&gt;"","",M3812)</f>
        <v/>
      </c>
      <c r="P3812" s="82" t="str">
        <f aca="false">IF(A3812="Composição",B3812,"")</f>
        <v/>
      </c>
      <c r="Q3812" s="81" t="str">
        <f aca="false">IF(P3812&lt;&gt;"",SUMIF(L3812:L3812,L3812,N3812:N3812),"")</f>
        <v/>
      </c>
      <c r="R3812" s="81" t="str">
        <f aca="false">IF(P3812&lt;&gt;"",SUMIF(L3812:L3812,L3812,O3812:O3812),"")</f>
        <v/>
      </c>
    </row>
    <row r="3813" customFormat="false" ht="15" hidden="false" customHeight="false" outlineLevel="0" collapsed="false">
      <c r="A3813" s="102"/>
      <c r="B3813" s="102"/>
      <c r="C3813" s="102"/>
      <c r="D3813" s="102"/>
      <c r="E3813" s="102"/>
      <c r="F3813" s="103"/>
      <c r="G3813" s="102"/>
      <c r="H3813" s="104"/>
      <c r="I3813" s="104"/>
      <c r="J3813" s="103"/>
      <c r="L3813" s="63" t="n">
        <f aca="false">IF(AND(A3814&lt;&gt;"",A3813=""),L3812+1,L3812)</f>
        <v>388</v>
      </c>
      <c r="M3813" s="80" t="str">
        <f aca="false">IF(OR(A3813="Insumo",A3813="Composição Auxiliar"),J3813,"")</f>
        <v/>
      </c>
      <c r="N3813" s="81" t="str">
        <f aca="false">IF(E3813="Mão de Obra",J3813,"")</f>
        <v/>
      </c>
      <c r="O3813" s="81" t="str">
        <f aca="false">IF(N3813&lt;&gt;"","",M3813)</f>
        <v/>
      </c>
      <c r="P3813" s="82" t="str">
        <f aca="false">IF(A3813="Composição",B3813,"")</f>
        <v/>
      </c>
      <c r="Q3813" s="81" t="str">
        <f aca="false">IF(P3813&lt;&gt;"",SUMIF(L3813:L3813,L3813,N3813:N3813),"")</f>
        <v/>
      </c>
      <c r="R3813" s="81" t="str">
        <f aca="false">IF(P3813&lt;&gt;"",SUMIF(L3813:L3813,L3813,O3813:O3813),"")</f>
        <v/>
      </c>
    </row>
    <row r="3814" customFormat="false" ht="15" hidden="false" customHeight="false" outlineLevel="0" collapsed="false">
      <c r="A3814" s="108"/>
      <c r="B3814" s="108"/>
      <c r="C3814" s="108"/>
      <c r="D3814" s="108"/>
      <c r="E3814" s="108"/>
      <c r="F3814" s="108"/>
      <c r="G3814" s="108"/>
      <c r="H3814" s="108"/>
      <c r="I3814" s="108"/>
      <c r="J3814" s="108"/>
      <c r="L3814" s="63" t="n">
        <f aca="false">IF(AND(A3815&lt;&gt;"",A3814=""),L3813+1,L3813)</f>
        <v>388</v>
      </c>
      <c r="M3814" s="80" t="str">
        <f aca="false">IF(OR(A3814="Insumo",A3814="Composição Auxiliar"),J3814,"")</f>
        <v/>
      </c>
      <c r="N3814" s="81" t="str">
        <f aca="false">IF(E3814="Mão de Obra",J3814,"")</f>
        <v/>
      </c>
      <c r="O3814" s="81" t="str">
        <f aca="false">IF(N3814&lt;&gt;"","",M3814)</f>
        <v/>
      </c>
      <c r="P3814" s="82" t="str">
        <f aca="false">IF(A3814="Composição",B3814,"")</f>
        <v/>
      </c>
      <c r="Q3814" s="81" t="str">
        <f aca="false">IF(P3814&lt;&gt;"",SUMIF(L3814:L3814,L3814,N3814:N3814),"")</f>
        <v/>
      </c>
      <c r="R3814" s="81" t="str">
        <f aca="false">IF(P3814&lt;&gt;"",SUMIF(L3814:L3814,L3814,O3814:O3814),"")</f>
        <v/>
      </c>
    </row>
    <row r="3815" customFormat="false" ht="15" hidden="false" customHeight="true" outlineLevel="0" collapsed="false">
      <c r="A3815" s="83"/>
      <c r="B3815" s="84" t="s">
        <v>655</v>
      </c>
      <c r="C3815" s="83" t="s">
        <v>656</v>
      </c>
      <c r="D3815" s="83" t="s">
        <v>657</v>
      </c>
      <c r="E3815" s="83" t="s">
        <v>658</v>
      </c>
      <c r="F3815" s="83"/>
      <c r="G3815" s="85" t="s">
        <v>659</v>
      </c>
      <c r="H3815" s="84" t="s">
        <v>660</v>
      </c>
      <c r="I3815" s="84" t="s">
        <v>661</v>
      </c>
      <c r="J3815" s="84" t="s">
        <v>662</v>
      </c>
      <c r="L3815" s="63" t="n">
        <f aca="false">IF(AND(A3816&lt;&gt;"",A3815=""),L3814+1,L3814)</f>
        <v>389</v>
      </c>
      <c r="M3815" s="80" t="str">
        <f aca="false">IF(OR(A3815="Insumo",A3815="Composição Auxiliar"),J3815,"")</f>
        <v/>
      </c>
      <c r="N3815" s="81" t="str">
        <f aca="false">IF(E3815="Mão de Obra",J3815,"")</f>
        <v/>
      </c>
      <c r="O3815" s="81" t="str">
        <f aca="false">IF(N3815&lt;&gt;"","",M3815)</f>
        <v/>
      </c>
      <c r="P3815" s="82" t="str">
        <f aca="false">IF(A3815="Composição",B3815,"")</f>
        <v/>
      </c>
      <c r="Q3815" s="81" t="str">
        <f aca="false">IF(P3815&lt;&gt;"",SUMIF(L3815:L3815,L3815,N3815:N3815),"")</f>
        <v/>
      </c>
      <c r="R3815" s="81" t="str">
        <f aca="false">IF(P3815&lt;&gt;"",SUMIF(L3815:L3815,L3815,O3815:O3815),"")</f>
        <v/>
      </c>
    </row>
    <row r="3816" customFormat="false" ht="25.5" hidden="false" customHeight="true" outlineLevel="0" collapsed="false">
      <c r="A3816" s="86" t="s">
        <v>663</v>
      </c>
      <c r="B3816" s="87" t="s">
        <v>1904</v>
      </c>
      <c r="C3816" s="86" t="s">
        <v>664</v>
      </c>
      <c r="D3816" s="86" t="s">
        <v>1905</v>
      </c>
      <c r="E3816" s="86" t="s">
        <v>671</v>
      </c>
      <c r="F3816" s="86"/>
      <c r="G3816" s="88" t="s">
        <v>672</v>
      </c>
      <c r="H3816" s="89" t="n">
        <v>1</v>
      </c>
      <c r="I3816" s="90" t="n">
        <f aca="false">SUMIF(L:L,$L3816,M:M)</f>
        <v>0.19</v>
      </c>
      <c r="J3816" s="90" t="n">
        <f aca="false">TRUNC(H3816*I3816,2)</f>
        <v>0.19</v>
      </c>
      <c r="L3816" s="63" t="n">
        <f aca="false">IF(AND(A3817&lt;&gt;"",A3816=""),L3815+1,L3815)</f>
        <v>389</v>
      </c>
      <c r="M3816" s="80" t="str">
        <f aca="false">IF(OR(A3816="Insumo",A3816="Composição Auxiliar"),J3816,"")</f>
        <v/>
      </c>
      <c r="N3816" s="81" t="str">
        <f aca="false">IF(E3816="Mão de Obra",J3816,"")</f>
        <v/>
      </c>
      <c r="O3816" s="81" t="str">
        <f aca="false">IF(N3816&lt;&gt;"","",M3816)</f>
        <v/>
      </c>
      <c r="P3816" s="82" t="str">
        <f aca="false">IF(A3816="Composição",B3816,"")</f>
        <v> 95328 </v>
      </c>
      <c r="Q3816" s="81" t="n">
        <f aca="false">IF(P3816&lt;&gt;"",SUMIF(L3816:L3816,L3816,N3816:N3816),"")</f>
        <v>0</v>
      </c>
      <c r="R3816" s="81" t="n">
        <f aca="false">IF(P3816&lt;&gt;"",SUMIF(L3816:L3816,L3816,O3816:O3816),"")</f>
        <v>0</v>
      </c>
    </row>
    <row r="3817" customFormat="false" ht="14.25" hidden="false" customHeight="false" outlineLevel="0" collapsed="false">
      <c r="A3817" s="96" t="s">
        <v>679</v>
      </c>
      <c r="B3817" s="97" t="s">
        <v>1906</v>
      </c>
      <c r="C3817" s="96" t="str">
        <f aca="false">VLOOKUP(B3817,INSUMOS!$A:$I,2,0)</f>
        <v>SINAPI</v>
      </c>
      <c r="D3817" s="96" t="str">
        <f aca="false">VLOOKUP(B3817,INSUMOS!$A:$I,3,0)</f>
        <v>CALCETEIRO (HORISTA)</v>
      </c>
      <c r="E3817" s="98" t="str">
        <f aca="false">VLOOKUP(B3817,INSUMOS!$A:$I,4,0)</f>
        <v>Mão de Obra</v>
      </c>
      <c r="F3817" s="98"/>
      <c r="G3817" s="99" t="str">
        <f aca="false">VLOOKUP(B3817,INSUMOS!$A:$I,5,0)</f>
        <v>H</v>
      </c>
      <c r="H3817" s="100" t="n">
        <v>0.01211</v>
      </c>
      <c r="I3817" s="101" t="n">
        <f aca="false">VLOOKUP(B3817,INSUMOS!$A:$I,8,0)</f>
        <v>15.98</v>
      </c>
      <c r="J3817" s="101" t="n">
        <f aca="false">TRUNC(H3817*I3817,2)</f>
        <v>0.19</v>
      </c>
      <c r="L3817" s="63" t="n">
        <f aca="false">IF(AND(A3818&lt;&gt;"",A3817=""),L3816+1,L3816)</f>
        <v>389</v>
      </c>
      <c r="M3817" s="80" t="n">
        <f aca="false">IF(OR(A3817="Insumo",A3817="Composição Auxiliar"),J3817,"")</f>
        <v>0.19</v>
      </c>
      <c r="N3817" s="81" t="n">
        <f aca="false">IF(E3817="Mão de Obra",J3817,"")</f>
        <v>0.19</v>
      </c>
      <c r="O3817" s="81" t="str">
        <f aca="false">IF(N3817&lt;&gt;"","",M3817)</f>
        <v/>
      </c>
      <c r="P3817" s="82" t="str">
        <f aca="false">IF(A3817="Composição",B3817,"")</f>
        <v/>
      </c>
      <c r="Q3817" s="81" t="str">
        <f aca="false">IF(P3817&lt;&gt;"",SUMIF(L3817:L3817,L3817,N3817:N3817),"")</f>
        <v/>
      </c>
      <c r="R3817" s="81" t="str">
        <f aca="false">IF(P3817&lt;&gt;"",SUMIF(L3817:L3817,L3817,O3817:O3817),"")</f>
        <v/>
      </c>
    </row>
    <row r="3818" customFormat="false" ht="14.25" hidden="false" customHeight="false" outlineLevel="0" collapsed="false">
      <c r="A3818" s="102"/>
      <c r="B3818" s="102"/>
      <c r="C3818" s="102"/>
      <c r="D3818" s="102"/>
      <c r="E3818" s="102"/>
      <c r="F3818" s="103"/>
      <c r="G3818" s="102"/>
      <c r="H3818" s="103"/>
      <c r="I3818" s="102"/>
      <c r="J3818" s="103"/>
      <c r="L3818" s="63" t="n">
        <f aca="false">IF(AND(A3819&lt;&gt;"",A3818=""),L3817+1,L3817)</f>
        <v>389</v>
      </c>
      <c r="M3818" s="80" t="str">
        <f aca="false">IF(OR(A3818="Insumo",A3818="Composição Auxiliar"),J3818,"")</f>
        <v/>
      </c>
      <c r="N3818" s="81" t="str">
        <f aca="false">IF(E3818="Mão de Obra",J3818,"")</f>
        <v/>
      </c>
      <c r="O3818" s="81" t="str">
        <f aca="false">IF(N3818&lt;&gt;"","",M3818)</f>
        <v/>
      </c>
      <c r="P3818" s="82" t="str">
        <f aca="false">IF(A3818="Composição",B3818,"")</f>
        <v/>
      </c>
      <c r="Q3818" s="81" t="str">
        <f aca="false">IF(P3818&lt;&gt;"",SUMIF(L3818:L3818,L3818,N3818:N3818),"")</f>
        <v/>
      </c>
      <c r="R3818" s="81" t="str">
        <f aca="false">IF(P3818&lt;&gt;"",SUMIF(L3818:L3818,L3818,O3818:O3818),"")</f>
        <v/>
      </c>
    </row>
    <row r="3819" customFormat="false" ht="15" hidden="false" customHeight="false" outlineLevel="0" collapsed="false">
      <c r="A3819" s="102"/>
      <c r="B3819" s="102"/>
      <c r="C3819" s="102"/>
      <c r="D3819" s="102"/>
      <c r="E3819" s="102"/>
      <c r="F3819" s="103"/>
      <c r="G3819" s="102"/>
      <c r="H3819" s="104"/>
      <c r="I3819" s="104"/>
      <c r="J3819" s="103"/>
      <c r="L3819" s="63" t="n">
        <f aca="false">IF(AND(A3820&lt;&gt;"",A3819=""),L3818+1,L3818)</f>
        <v>389</v>
      </c>
      <c r="M3819" s="80" t="str">
        <f aca="false">IF(OR(A3819="Insumo",A3819="Composição Auxiliar"),J3819,"")</f>
        <v/>
      </c>
      <c r="N3819" s="81" t="str">
        <f aca="false">IF(E3819="Mão de Obra",J3819,"")</f>
        <v/>
      </c>
      <c r="O3819" s="81" t="str">
        <f aca="false">IF(N3819&lt;&gt;"","",M3819)</f>
        <v/>
      </c>
      <c r="P3819" s="82" t="str">
        <f aca="false">IF(A3819="Composição",B3819,"")</f>
        <v/>
      </c>
      <c r="Q3819" s="81" t="str">
        <f aca="false">IF(P3819&lt;&gt;"",SUMIF(L3819:L3819,L3819,N3819:N3819),"")</f>
        <v/>
      </c>
      <c r="R3819" s="81" t="str">
        <f aca="false">IF(P3819&lt;&gt;"",SUMIF(L3819:L3819,L3819,O3819:O3819),"")</f>
        <v/>
      </c>
    </row>
    <row r="3820" customFormat="false" ht="15" hidden="false" customHeight="false" outlineLevel="0" collapsed="false">
      <c r="A3820" s="108"/>
      <c r="B3820" s="108"/>
      <c r="C3820" s="108"/>
      <c r="D3820" s="108"/>
      <c r="E3820" s="108"/>
      <c r="F3820" s="108"/>
      <c r="G3820" s="108"/>
      <c r="H3820" s="108"/>
      <c r="I3820" s="108"/>
      <c r="J3820" s="108"/>
      <c r="L3820" s="63" t="n">
        <f aca="false">IF(AND(A3821&lt;&gt;"",A3820=""),L3819+1,L3819)</f>
        <v>389</v>
      </c>
      <c r="M3820" s="80" t="str">
        <f aca="false">IF(OR(A3820="Insumo",A3820="Composição Auxiliar"),J3820,"")</f>
        <v/>
      </c>
      <c r="N3820" s="81" t="str">
        <f aca="false">IF(E3820="Mão de Obra",J3820,"")</f>
        <v/>
      </c>
      <c r="O3820" s="81" t="str">
        <f aca="false">IF(N3820&lt;&gt;"","",M3820)</f>
        <v/>
      </c>
      <c r="P3820" s="82" t="str">
        <f aca="false">IF(A3820="Composição",B3820,"")</f>
        <v/>
      </c>
      <c r="Q3820" s="81" t="str">
        <f aca="false">IF(P3820&lt;&gt;"",SUMIF(L3820:L3820,L3820,N3820:N3820),"")</f>
        <v/>
      </c>
      <c r="R3820" s="81" t="str">
        <f aca="false">IF(P3820&lt;&gt;"",SUMIF(L3820:L3820,L3820,O3820:O3820),"")</f>
        <v/>
      </c>
    </row>
    <row r="3821" customFormat="false" ht="15" hidden="false" customHeight="true" outlineLevel="0" collapsed="false">
      <c r="A3821" s="83"/>
      <c r="B3821" s="84" t="s">
        <v>655</v>
      </c>
      <c r="C3821" s="83" t="s">
        <v>656</v>
      </c>
      <c r="D3821" s="83" t="s">
        <v>657</v>
      </c>
      <c r="E3821" s="83" t="s">
        <v>658</v>
      </c>
      <c r="F3821" s="83"/>
      <c r="G3821" s="85" t="s">
        <v>659</v>
      </c>
      <c r="H3821" s="84" t="s">
        <v>660</v>
      </c>
      <c r="I3821" s="84" t="s">
        <v>661</v>
      </c>
      <c r="J3821" s="84" t="s">
        <v>662</v>
      </c>
      <c r="L3821" s="63" t="n">
        <f aca="false">IF(AND(A3822&lt;&gt;"",A3821=""),L3820+1,L3820)</f>
        <v>390</v>
      </c>
      <c r="M3821" s="80" t="str">
        <f aca="false">IF(OR(A3821="Insumo",A3821="Composição Auxiliar"),J3821,"")</f>
        <v/>
      </c>
      <c r="N3821" s="81" t="str">
        <f aca="false">IF(E3821="Mão de Obra",J3821,"")</f>
        <v/>
      </c>
      <c r="O3821" s="81" t="str">
        <f aca="false">IF(N3821&lt;&gt;"","",M3821)</f>
        <v/>
      </c>
      <c r="P3821" s="82" t="str">
        <f aca="false">IF(A3821="Composição",B3821,"")</f>
        <v/>
      </c>
      <c r="Q3821" s="81" t="str">
        <f aca="false">IF(P3821&lt;&gt;"",SUMIF(L3821:L3821,L3821,N3821:N3821),"")</f>
        <v/>
      </c>
      <c r="R3821" s="81" t="str">
        <f aca="false">IF(P3821&lt;&gt;"",SUMIF(L3821:L3821,L3821,O3821:O3821),"")</f>
        <v/>
      </c>
    </row>
    <row r="3822" customFormat="false" ht="25.5" hidden="false" customHeight="true" outlineLevel="0" collapsed="false">
      <c r="A3822" s="86" t="s">
        <v>663</v>
      </c>
      <c r="B3822" s="87" t="s">
        <v>1953</v>
      </c>
      <c r="C3822" s="86" t="s">
        <v>664</v>
      </c>
      <c r="D3822" s="86" t="s">
        <v>1954</v>
      </c>
      <c r="E3822" s="86" t="s">
        <v>671</v>
      </c>
      <c r="F3822" s="86"/>
      <c r="G3822" s="88" t="s">
        <v>672</v>
      </c>
      <c r="H3822" s="89" t="n">
        <v>1</v>
      </c>
      <c r="I3822" s="90" t="n">
        <f aca="false">SUMIF(L:L,$L3822,M:M)</f>
        <v>0.25</v>
      </c>
      <c r="J3822" s="90" t="n">
        <f aca="false">TRUNC(H3822*I3822,2)</f>
        <v>0.25</v>
      </c>
      <c r="L3822" s="63" t="n">
        <f aca="false">IF(AND(A3823&lt;&gt;"",A3822=""),L3821+1,L3821)</f>
        <v>390</v>
      </c>
      <c r="M3822" s="80" t="str">
        <f aca="false">IF(OR(A3822="Insumo",A3822="Composição Auxiliar"),J3822,"")</f>
        <v/>
      </c>
      <c r="N3822" s="81" t="str">
        <f aca="false">IF(E3822="Mão de Obra",J3822,"")</f>
        <v/>
      </c>
      <c r="O3822" s="81" t="str">
        <f aca="false">IF(N3822&lt;&gt;"","",M3822)</f>
        <v/>
      </c>
      <c r="P3822" s="82" t="str">
        <f aca="false">IF(A3822="Composição",B3822,"")</f>
        <v> 95329 </v>
      </c>
      <c r="Q3822" s="81" t="n">
        <f aca="false">IF(P3822&lt;&gt;"",SUMIF(L3822:L3822,L3822,N3822:N3822),"")</f>
        <v>0</v>
      </c>
      <c r="R3822" s="81" t="n">
        <f aca="false">IF(P3822&lt;&gt;"",SUMIF(L3822:L3822,L3822,O3822:O3822),"")</f>
        <v>0</v>
      </c>
    </row>
    <row r="3823" customFormat="false" ht="14.25" hidden="false" customHeight="false" outlineLevel="0" collapsed="false">
      <c r="A3823" s="96" t="s">
        <v>679</v>
      </c>
      <c r="B3823" s="97" t="s">
        <v>1955</v>
      </c>
      <c r="C3823" s="96" t="str">
        <f aca="false">VLOOKUP(B3823,INSUMOS!$A:$I,2,0)</f>
        <v>SINAPI</v>
      </c>
      <c r="D3823" s="96" t="str">
        <f aca="false">VLOOKUP(B3823,INSUMOS!$A:$I,3,0)</f>
        <v>CARPINTEIRO DE ESQUADRIAS (HORISTA)</v>
      </c>
      <c r="E3823" s="98" t="str">
        <f aca="false">VLOOKUP(B3823,INSUMOS!$A:$I,4,0)</f>
        <v>Mão de Obra</v>
      </c>
      <c r="F3823" s="98"/>
      <c r="G3823" s="99" t="str">
        <f aca="false">VLOOKUP(B3823,INSUMOS!$A:$I,5,0)</f>
        <v>H</v>
      </c>
      <c r="H3823" s="100" t="n">
        <v>0.01549</v>
      </c>
      <c r="I3823" s="101" t="n">
        <f aca="false">VLOOKUP(B3823,INSUMOS!$A:$I,8,0)</f>
        <v>16.63</v>
      </c>
      <c r="J3823" s="101" t="n">
        <f aca="false">TRUNC(H3823*I3823,2)</f>
        <v>0.25</v>
      </c>
      <c r="L3823" s="63" t="n">
        <f aca="false">IF(AND(A3824&lt;&gt;"",A3823=""),L3822+1,L3822)</f>
        <v>390</v>
      </c>
      <c r="M3823" s="80" t="n">
        <f aca="false">IF(OR(A3823="Insumo",A3823="Composição Auxiliar"),J3823,"")</f>
        <v>0.25</v>
      </c>
      <c r="N3823" s="81" t="n">
        <f aca="false">IF(E3823="Mão de Obra",J3823,"")</f>
        <v>0.25</v>
      </c>
      <c r="O3823" s="81" t="str">
        <f aca="false">IF(N3823&lt;&gt;"","",M3823)</f>
        <v/>
      </c>
      <c r="P3823" s="82" t="str">
        <f aca="false">IF(A3823="Composição",B3823,"")</f>
        <v/>
      </c>
      <c r="Q3823" s="81" t="str">
        <f aca="false">IF(P3823&lt;&gt;"",SUMIF(L3823:L3823,L3823,N3823:N3823),"")</f>
        <v/>
      </c>
      <c r="R3823" s="81" t="str">
        <f aca="false">IF(P3823&lt;&gt;"",SUMIF(L3823:L3823,L3823,O3823:O3823),"")</f>
        <v/>
      </c>
    </row>
    <row r="3824" customFormat="false" ht="14.25" hidden="false" customHeight="false" outlineLevel="0" collapsed="false">
      <c r="A3824" s="102"/>
      <c r="B3824" s="102"/>
      <c r="C3824" s="102"/>
      <c r="D3824" s="102"/>
      <c r="E3824" s="102"/>
      <c r="F3824" s="103"/>
      <c r="G3824" s="102"/>
      <c r="H3824" s="103"/>
      <c r="I3824" s="102"/>
      <c r="J3824" s="103"/>
      <c r="L3824" s="63" t="n">
        <f aca="false">IF(AND(A3825&lt;&gt;"",A3824=""),L3823+1,L3823)</f>
        <v>390</v>
      </c>
      <c r="M3824" s="80" t="str">
        <f aca="false">IF(OR(A3824="Insumo",A3824="Composição Auxiliar"),J3824,"")</f>
        <v/>
      </c>
      <c r="N3824" s="81" t="str">
        <f aca="false">IF(E3824="Mão de Obra",J3824,"")</f>
        <v/>
      </c>
      <c r="O3824" s="81" t="str">
        <f aca="false">IF(N3824&lt;&gt;"","",M3824)</f>
        <v/>
      </c>
      <c r="P3824" s="82" t="str">
        <f aca="false">IF(A3824="Composição",B3824,"")</f>
        <v/>
      </c>
      <c r="Q3824" s="81" t="str">
        <f aca="false">IF(P3824&lt;&gt;"",SUMIF(L3824:L3824,L3824,N3824:N3824),"")</f>
        <v/>
      </c>
      <c r="R3824" s="81" t="str">
        <f aca="false">IF(P3824&lt;&gt;"",SUMIF(L3824:L3824,L3824,O3824:O3824),"")</f>
        <v/>
      </c>
    </row>
    <row r="3825" customFormat="false" ht="15" hidden="false" customHeight="false" outlineLevel="0" collapsed="false">
      <c r="A3825" s="102"/>
      <c r="B3825" s="102"/>
      <c r="C3825" s="102"/>
      <c r="D3825" s="102"/>
      <c r="E3825" s="102"/>
      <c r="F3825" s="103"/>
      <c r="G3825" s="102"/>
      <c r="H3825" s="104"/>
      <c r="I3825" s="104"/>
      <c r="J3825" s="103"/>
      <c r="L3825" s="63" t="n">
        <f aca="false">IF(AND(A3826&lt;&gt;"",A3825=""),L3824+1,L3824)</f>
        <v>390</v>
      </c>
      <c r="M3825" s="80" t="str">
        <f aca="false">IF(OR(A3825="Insumo",A3825="Composição Auxiliar"),J3825,"")</f>
        <v/>
      </c>
      <c r="N3825" s="81" t="str">
        <f aca="false">IF(E3825="Mão de Obra",J3825,"")</f>
        <v/>
      </c>
      <c r="O3825" s="81" t="str">
        <f aca="false">IF(N3825&lt;&gt;"","",M3825)</f>
        <v/>
      </c>
      <c r="P3825" s="82" t="str">
        <f aca="false">IF(A3825="Composição",B3825,"")</f>
        <v/>
      </c>
      <c r="Q3825" s="81" t="str">
        <f aca="false">IF(P3825&lt;&gt;"",SUMIF(L3825:L3825,L3825,N3825:N3825),"")</f>
        <v/>
      </c>
      <c r="R3825" s="81" t="str">
        <f aca="false">IF(P3825&lt;&gt;"",SUMIF(L3825:L3825,L3825,O3825:O3825),"")</f>
        <v/>
      </c>
    </row>
    <row r="3826" customFormat="false" ht="15" hidden="false" customHeight="false" outlineLevel="0" collapsed="false">
      <c r="A3826" s="108"/>
      <c r="B3826" s="108"/>
      <c r="C3826" s="108"/>
      <c r="D3826" s="108"/>
      <c r="E3826" s="108"/>
      <c r="F3826" s="108"/>
      <c r="G3826" s="108"/>
      <c r="H3826" s="108"/>
      <c r="I3826" s="108"/>
      <c r="J3826" s="108"/>
      <c r="L3826" s="63" t="n">
        <f aca="false">IF(AND(A3827&lt;&gt;"",A3826=""),L3825+1,L3825)</f>
        <v>390</v>
      </c>
      <c r="M3826" s="80" t="str">
        <f aca="false">IF(OR(A3826="Insumo",A3826="Composição Auxiliar"),J3826,"")</f>
        <v/>
      </c>
      <c r="N3826" s="81" t="str">
        <f aca="false">IF(E3826="Mão de Obra",J3826,"")</f>
        <v/>
      </c>
      <c r="O3826" s="81" t="str">
        <f aca="false">IF(N3826&lt;&gt;"","",M3826)</f>
        <v/>
      </c>
      <c r="P3826" s="82" t="str">
        <f aca="false">IF(A3826="Composição",B3826,"")</f>
        <v/>
      </c>
      <c r="Q3826" s="81" t="str">
        <f aca="false">IF(P3826&lt;&gt;"",SUMIF(L3826:L3826,L3826,N3826:N3826),"")</f>
        <v/>
      </c>
      <c r="R3826" s="81" t="str">
        <f aca="false">IF(P3826&lt;&gt;"",SUMIF(L3826:L3826,L3826,O3826:O3826),"")</f>
        <v/>
      </c>
    </row>
    <row r="3827" customFormat="false" ht="15" hidden="false" customHeight="true" outlineLevel="0" collapsed="false">
      <c r="A3827" s="83"/>
      <c r="B3827" s="84" t="s">
        <v>655</v>
      </c>
      <c r="C3827" s="83" t="s">
        <v>656</v>
      </c>
      <c r="D3827" s="83" t="s">
        <v>657</v>
      </c>
      <c r="E3827" s="83" t="s">
        <v>658</v>
      </c>
      <c r="F3827" s="83"/>
      <c r="G3827" s="85" t="s">
        <v>659</v>
      </c>
      <c r="H3827" s="84" t="s">
        <v>660</v>
      </c>
      <c r="I3827" s="84" t="s">
        <v>661</v>
      </c>
      <c r="J3827" s="84" t="s">
        <v>662</v>
      </c>
      <c r="L3827" s="63" t="n">
        <f aca="false">IF(AND(A3828&lt;&gt;"",A3827=""),L3826+1,L3826)</f>
        <v>391</v>
      </c>
      <c r="M3827" s="80" t="str">
        <f aca="false">IF(OR(A3827="Insumo",A3827="Composição Auxiliar"),J3827,"")</f>
        <v/>
      </c>
      <c r="N3827" s="81" t="str">
        <f aca="false">IF(E3827="Mão de Obra",J3827,"")</f>
        <v/>
      </c>
      <c r="O3827" s="81" t="str">
        <f aca="false">IF(N3827&lt;&gt;"","",M3827)</f>
        <v/>
      </c>
      <c r="P3827" s="82" t="str">
        <f aca="false">IF(A3827="Composição",B3827,"")</f>
        <v/>
      </c>
      <c r="Q3827" s="81" t="str">
        <f aca="false">IF(P3827&lt;&gt;"",SUMIF(L3827:L3827,L3827,N3827:N3827),"")</f>
        <v/>
      </c>
      <c r="R3827" s="81" t="str">
        <f aca="false">IF(P3827&lt;&gt;"",SUMIF(L3827:L3827,L3827,O3827:O3827),"")</f>
        <v/>
      </c>
    </row>
    <row r="3828" customFormat="false" ht="25.5" hidden="false" customHeight="true" outlineLevel="0" collapsed="false">
      <c r="A3828" s="86" t="s">
        <v>663</v>
      </c>
      <c r="B3828" s="87" t="s">
        <v>1956</v>
      </c>
      <c r="C3828" s="86" t="s">
        <v>664</v>
      </c>
      <c r="D3828" s="86" t="s">
        <v>1957</v>
      </c>
      <c r="E3828" s="86" t="s">
        <v>671</v>
      </c>
      <c r="F3828" s="86"/>
      <c r="G3828" s="88" t="s">
        <v>672</v>
      </c>
      <c r="H3828" s="89" t="n">
        <v>1</v>
      </c>
      <c r="I3828" s="90" t="n">
        <f aca="false">SUMIF(L:L,$L3828,M:M)</f>
        <v>0.21</v>
      </c>
      <c r="J3828" s="90" t="n">
        <f aca="false">TRUNC(H3828*I3828,2)</f>
        <v>0.21</v>
      </c>
      <c r="L3828" s="63" t="n">
        <f aca="false">IF(AND(A3829&lt;&gt;"",A3828=""),L3827+1,L3827)</f>
        <v>391</v>
      </c>
      <c r="M3828" s="80" t="str">
        <f aca="false">IF(OR(A3828="Insumo",A3828="Composição Auxiliar"),J3828,"")</f>
        <v/>
      </c>
      <c r="N3828" s="81" t="str">
        <f aca="false">IF(E3828="Mão de Obra",J3828,"")</f>
        <v/>
      </c>
      <c r="O3828" s="81" t="str">
        <f aca="false">IF(N3828&lt;&gt;"","",M3828)</f>
        <v/>
      </c>
      <c r="P3828" s="82" t="str">
        <f aca="false">IF(A3828="Composição",B3828,"")</f>
        <v> 95330 </v>
      </c>
      <c r="Q3828" s="81" t="n">
        <f aca="false">IF(P3828&lt;&gt;"",SUMIF(L3828:L3828,L3828,N3828:N3828),"")</f>
        <v>0</v>
      </c>
      <c r="R3828" s="81" t="n">
        <f aca="false">IF(P3828&lt;&gt;"",SUMIF(L3828:L3828,L3828,O3828:O3828),"")</f>
        <v>0</v>
      </c>
    </row>
    <row r="3829" customFormat="false" ht="14.25" hidden="false" customHeight="false" outlineLevel="0" collapsed="false">
      <c r="A3829" s="96" t="s">
        <v>679</v>
      </c>
      <c r="B3829" s="97" t="s">
        <v>1958</v>
      </c>
      <c r="C3829" s="96" t="str">
        <f aca="false">VLOOKUP(B3829,INSUMOS!$A:$I,2,0)</f>
        <v>SINAPI</v>
      </c>
      <c r="D3829" s="96" t="str">
        <f aca="false">VLOOKUP(B3829,INSUMOS!$A:$I,3,0)</f>
        <v>CARPINTEIRO DE FORMAS (HORISTA)</v>
      </c>
      <c r="E3829" s="98" t="str">
        <f aca="false">VLOOKUP(B3829,INSUMOS!$A:$I,4,0)</f>
        <v>Mão de Obra</v>
      </c>
      <c r="F3829" s="98"/>
      <c r="G3829" s="99" t="str">
        <f aca="false">VLOOKUP(B3829,INSUMOS!$A:$I,5,0)</f>
        <v>H</v>
      </c>
      <c r="H3829" s="100" t="n">
        <v>0.01211</v>
      </c>
      <c r="I3829" s="101" t="n">
        <f aca="false">VLOOKUP(B3829,INSUMOS!$A:$I,8,0)</f>
        <v>17.66</v>
      </c>
      <c r="J3829" s="101" t="n">
        <f aca="false">TRUNC(H3829*I3829,2)</f>
        <v>0.21</v>
      </c>
      <c r="L3829" s="63" t="n">
        <f aca="false">IF(AND(A3830&lt;&gt;"",A3829=""),L3828+1,L3828)</f>
        <v>391</v>
      </c>
      <c r="M3829" s="80" t="n">
        <f aca="false">IF(OR(A3829="Insumo",A3829="Composição Auxiliar"),J3829,"")</f>
        <v>0.21</v>
      </c>
      <c r="N3829" s="81" t="n">
        <f aca="false">IF(E3829="Mão de Obra",J3829,"")</f>
        <v>0.21</v>
      </c>
      <c r="O3829" s="81" t="str">
        <f aca="false">IF(N3829&lt;&gt;"","",M3829)</f>
        <v/>
      </c>
      <c r="P3829" s="82" t="str">
        <f aca="false">IF(A3829="Composição",B3829,"")</f>
        <v/>
      </c>
      <c r="Q3829" s="81" t="str">
        <f aca="false">IF(P3829&lt;&gt;"",SUMIF(L3829:L3829,L3829,N3829:N3829),"")</f>
        <v/>
      </c>
      <c r="R3829" s="81" t="str">
        <f aca="false">IF(P3829&lt;&gt;"",SUMIF(L3829:L3829,L3829,O3829:O3829),"")</f>
        <v/>
      </c>
    </row>
    <row r="3830" customFormat="false" ht="14.25" hidden="false" customHeight="false" outlineLevel="0" collapsed="false">
      <c r="A3830" s="102"/>
      <c r="B3830" s="102"/>
      <c r="C3830" s="102"/>
      <c r="D3830" s="102"/>
      <c r="E3830" s="102"/>
      <c r="F3830" s="103"/>
      <c r="G3830" s="102"/>
      <c r="H3830" s="103"/>
      <c r="I3830" s="102"/>
      <c r="J3830" s="103"/>
      <c r="L3830" s="63" t="n">
        <f aca="false">IF(AND(A3831&lt;&gt;"",A3830=""),L3829+1,L3829)</f>
        <v>391</v>
      </c>
      <c r="M3830" s="80" t="str">
        <f aca="false">IF(OR(A3830="Insumo",A3830="Composição Auxiliar"),J3830,"")</f>
        <v/>
      </c>
      <c r="N3830" s="81" t="str">
        <f aca="false">IF(E3830="Mão de Obra",J3830,"")</f>
        <v/>
      </c>
      <c r="O3830" s="81" t="str">
        <f aca="false">IF(N3830&lt;&gt;"","",M3830)</f>
        <v/>
      </c>
      <c r="P3830" s="82" t="str">
        <f aca="false">IF(A3830="Composição",B3830,"")</f>
        <v/>
      </c>
      <c r="Q3830" s="81" t="str">
        <f aca="false">IF(P3830&lt;&gt;"",SUMIF(L3830:L3830,L3830,N3830:N3830),"")</f>
        <v/>
      </c>
      <c r="R3830" s="81" t="str">
        <f aca="false">IF(P3830&lt;&gt;"",SUMIF(L3830:L3830,L3830,O3830:O3830),"")</f>
        <v/>
      </c>
    </row>
    <row r="3831" customFormat="false" ht="15" hidden="false" customHeight="false" outlineLevel="0" collapsed="false">
      <c r="A3831" s="102"/>
      <c r="B3831" s="102"/>
      <c r="C3831" s="102"/>
      <c r="D3831" s="102"/>
      <c r="E3831" s="102"/>
      <c r="F3831" s="103"/>
      <c r="G3831" s="102"/>
      <c r="H3831" s="104"/>
      <c r="I3831" s="104"/>
      <c r="J3831" s="103"/>
      <c r="L3831" s="63" t="n">
        <f aca="false">IF(AND(A3832&lt;&gt;"",A3831=""),L3830+1,L3830)</f>
        <v>391</v>
      </c>
      <c r="M3831" s="80" t="str">
        <f aca="false">IF(OR(A3831="Insumo",A3831="Composição Auxiliar"),J3831,"")</f>
        <v/>
      </c>
      <c r="N3831" s="81" t="str">
        <f aca="false">IF(E3831="Mão de Obra",J3831,"")</f>
        <v/>
      </c>
      <c r="O3831" s="81" t="str">
        <f aca="false">IF(N3831&lt;&gt;"","",M3831)</f>
        <v/>
      </c>
      <c r="P3831" s="82" t="str">
        <f aca="false">IF(A3831="Composição",B3831,"")</f>
        <v/>
      </c>
      <c r="Q3831" s="81" t="str">
        <f aca="false">IF(P3831&lt;&gt;"",SUMIF(L3831:L3831,L3831,N3831:N3831),"")</f>
        <v/>
      </c>
      <c r="R3831" s="81" t="str">
        <f aca="false">IF(P3831&lt;&gt;"",SUMIF(L3831:L3831,L3831,O3831:O3831),"")</f>
        <v/>
      </c>
    </row>
    <row r="3832" customFormat="false" ht="15" hidden="false" customHeight="false" outlineLevel="0" collapsed="false">
      <c r="A3832" s="108"/>
      <c r="B3832" s="108"/>
      <c r="C3832" s="108"/>
      <c r="D3832" s="108"/>
      <c r="E3832" s="108"/>
      <c r="F3832" s="108"/>
      <c r="G3832" s="108"/>
      <c r="H3832" s="108"/>
      <c r="I3832" s="108"/>
      <c r="J3832" s="108"/>
      <c r="L3832" s="63" t="n">
        <f aca="false">IF(AND(A3833&lt;&gt;"",A3832=""),L3831+1,L3831)</f>
        <v>391</v>
      </c>
      <c r="M3832" s="80" t="str">
        <f aca="false">IF(OR(A3832="Insumo",A3832="Composição Auxiliar"),J3832,"")</f>
        <v/>
      </c>
      <c r="N3832" s="81" t="str">
        <f aca="false">IF(E3832="Mão de Obra",J3832,"")</f>
        <v/>
      </c>
      <c r="O3832" s="81" t="str">
        <f aca="false">IF(N3832&lt;&gt;"","",M3832)</f>
        <v/>
      </c>
      <c r="P3832" s="82" t="str">
        <f aca="false">IF(A3832="Composição",B3832,"")</f>
        <v/>
      </c>
      <c r="Q3832" s="81" t="str">
        <f aca="false">IF(P3832&lt;&gt;"",SUMIF(L3832:L3832,L3832,N3832:N3832),"")</f>
        <v/>
      </c>
      <c r="R3832" s="81" t="str">
        <f aca="false">IF(P3832&lt;&gt;"",SUMIF(L3832:L3832,L3832,O3832:O3832),"")</f>
        <v/>
      </c>
    </row>
    <row r="3833" customFormat="false" ht="15" hidden="false" customHeight="true" outlineLevel="0" collapsed="false">
      <c r="A3833" s="83"/>
      <c r="B3833" s="84" t="s">
        <v>655</v>
      </c>
      <c r="C3833" s="83" t="s">
        <v>656</v>
      </c>
      <c r="D3833" s="83" t="s">
        <v>657</v>
      </c>
      <c r="E3833" s="83" t="s">
        <v>658</v>
      </c>
      <c r="F3833" s="83"/>
      <c r="G3833" s="85" t="s">
        <v>659</v>
      </c>
      <c r="H3833" s="84" t="s">
        <v>660</v>
      </c>
      <c r="I3833" s="84" t="s">
        <v>661</v>
      </c>
      <c r="J3833" s="84" t="s">
        <v>662</v>
      </c>
      <c r="L3833" s="63" t="n">
        <f aca="false">IF(AND(A3834&lt;&gt;"",A3833=""),L3832+1,L3832)</f>
        <v>392</v>
      </c>
      <c r="M3833" s="80" t="str">
        <f aca="false">IF(OR(A3833="Insumo",A3833="Composição Auxiliar"),J3833,"")</f>
        <v/>
      </c>
      <c r="N3833" s="81" t="str">
        <f aca="false">IF(E3833="Mão de Obra",J3833,"")</f>
        <v/>
      </c>
      <c r="O3833" s="81" t="str">
        <f aca="false">IF(N3833&lt;&gt;"","",M3833)</f>
        <v/>
      </c>
      <c r="P3833" s="82" t="str">
        <f aca="false">IF(A3833="Composição",B3833,"")</f>
        <v/>
      </c>
      <c r="Q3833" s="81" t="str">
        <f aca="false">IF(P3833&lt;&gt;"",SUMIF(L3833:L3833,L3833,N3833:N3833),"")</f>
        <v/>
      </c>
      <c r="R3833" s="81" t="str">
        <f aca="false">IF(P3833&lt;&gt;"",SUMIF(L3833:L3833,L3833,O3833:O3833),"")</f>
        <v/>
      </c>
    </row>
    <row r="3834" customFormat="false" ht="25.5" hidden="false" customHeight="true" outlineLevel="0" collapsed="false">
      <c r="A3834" s="86" t="s">
        <v>663</v>
      </c>
      <c r="B3834" s="87" t="s">
        <v>1993</v>
      </c>
      <c r="C3834" s="86" t="s">
        <v>664</v>
      </c>
      <c r="D3834" s="86" t="s">
        <v>1994</v>
      </c>
      <c r="E3834" s="86" t="s">
        <v>671</v>
      </c>
      <c r="F3834" s="86"/>
      <c r="G3834" s="88" t="s">
        <v>672</v>
      </c>
      <c r="H3834" s="89" t="n">
        <v>1</v>
      </c>
      <c r="I3834" s="90" t="n">
        <f aca="false">SUMIF(L:L,$L3834,M:M)</f>
        <v>0.11</v>
      </c>
      <c r="J3834" s="90" t="n">
        <f aca="false">TRUNC(H3834*I3834,2)</f>
        <v>0.11</v>
      </c>
      <c r="L3834" s="63" t="n">
        <f aca="false">IF(AND(A3835&lt;&gt;"",A3834=""),L3833+1,L3833)</f>
        <v>392</v>
      </c>
      <c r="M3834" s="80" t="str">
        <f aca="false">IF(OR(A3834="Insumo",A3834="Composição Auxiliar"),J3834,"")</f>
        <v/>
      </c>
      <c r="N3834" s="81" t="str">
        <f aca="false">IF(E3834="Mão de Obra",J3834,"")</f>
        <v/>
      </c>
      <c r="O3834" s="81" t="str">
        <f aca="false">IF(N3834&lt;&gt;"","",M3834)</f>
        <v/>
      </c>
      <c r="P3834" s="82" t="str">
        <f aca="false">IF(A3834="Composição",B3834,"")</f>
        <v> 95391 </v>
      </c>
      <c r="Q3834" s="81" t="n">
        <f aca="false">IF(P3834&lt;&gt;"",SUMIF(L3834:L3834,L3834,N3834:N3834),"")</f>
        <v>0</v>
      </c>
      <c r="R3834" s="81" t="n">
        <f aca="false">IF(P3834&lt;&gt;"",SUMIF(L3834:L3834,L3834,O3834:O3834),"")</f>
        <v>0</v>
      </c>
    </row>
    <row r="3835" customFormat="false" ht="14.25" hidden="false" customHeight="false" outlineLevel="0" collapsed="false">
      <c r="A3835" s="96" t="s">
        <v>679</v>
      </c>
      <c r="B3835" s="97" t="s">
        <v>1995</v>
      </c>
      <c r="C3835" s="96" t="str">
        <f aca="false">VLOOKUP(B3835,INSUMOS!$A:$I,2,0)</f>
        <v>SINAPI</v>
      </c>
      <c r="D3835" s="96" t="str">
        <f aca="false">VLOOKUP(B3835,INSUMOS!$A:$I,3,0)</f>
        <v>DESENHISTA DETALHISTA (HORISTA)</v>
      </c>
      <c r="E3835" s="98" t="str">
        <f aca="false">VLOOKUP(B3835,INSUMOS!$A:$I,4,0)</f>
        <v>Mão de Obra</v>
      </c>
      <c r="F3835" s="98"/>
      <c r="G3835" s="99" t="str">
        <f aca="false">VLOOKUP(B3835,INSUMOS!$A:$I,5,0)</f>
        <v>H</v>
      </c>
      <c r="H3835" s="100" t="n">
        <v>0.00534</v>
      </c>
      <c r="I3835" s="101" t="n">
        <f aca="false">VLOOKUP(B3835,INSUMOS!$A:$I,8,0)</f>
        <v>21.32</v>
      </c>
      <c r="J3835" s="101" t="n">
        <f aca="false">TRUNC(H3835*I3835,2)</f>
        <v>0.11</v>
      </c>
      <c r="L3835" s="63" t="n">
        <f aca="false">IF(AND(A3836&lt;&gt;"",A3835=""),L3834+1,L3834)</f>
        <v>392</v>
      </c>
      <c r="M3835" s="80" t="n">
        <f aca="false">IF(OR(A3835="Insumo",A3835="Composição Auxiliar"),J3835,"")</f>
        <v>0.11</v>
      </c>
      <c r="N3835" s="81" t="n">
        <f aca="false">IF(E3835="Mão de Obra",J3835,"")</f>
        <v>0.11</v>
      </c>
      <c r="O3835" s="81" t="str">
        <f aca="false">IF(N3835&lt;&gt;"","",M3835)</f>
        <v/>
      </c>
      <c r="P3835" s="82" t="str">
        <f aca="false">IF(A3835="Composição",B3835,"")</f>
        <v/>
      </c>
      <c r="Q3835" s="81" t="str">
        <f aca="false">IF(P3835&lt;&gt;"",SUMIF(L3835:L3835,L3835,N3835:N3835),"")</f>
        <v/>
      </c>
      <c r="R3835" s="81" t="str">
        <f aca="false">IF(P3835&lt;&gt;"",SUMIF(L3835:L3835,L3835,O3835:O3835),"")</f>
        <v/>
      </c>
    </row>
    <row r="3836" customFormat="false" ht="14.25" hidden="false" customHeight="false" outlineLevel="0" collapsed="false">
      <c r="A3836" s="102"/>
      <c r="B3836" s="102"/>
      <c r="C3836" s="102"/>
      <c r="D3836" s="102"/>
      <c r="E3836" s="102"/>
      <c r="F3836" s="103"/>
      <c r="G3836" s="102"/>
      <c r="H3836" s="103"/>
      <c r="I3836" s="102"/>
      <c r="J3836" s="103"/>
      <c r="L3836" s="63" t="n">
        <f aca="false">IF(AND(A3837&lt;&gt;"",A3836=""),L3835+1,L3835)</f>
        <v>392</v>
      </c>
      <c r="M3836" s="80" t="str">
        <f aca="false">IF(OR(A3836="Insumo",A3836="Composição Auxiliar"),J3836,"")</f>
        <v/>
      </c>
      <c r="N3836" s="81" t="str">
        <f aca="false">IF(E3836="Mão de Obra",J3836,"")</f>
        <v/>
      </c>
      <c r="O3836" s="81" t="str">
        <f aca="false">IF(N3836&lt;&gt;"","",M3836)</f>
        <v/>
      </c>
      <c r="P3836" s="82" t="str">
        <f aca="false">IF(A3836="Composição",B3836,"")</f>
        <v/>
      </c>
      <c r="Q3836" s="81" t="str">
        <f aca="false">IF(P3836&lt;&gt;"",SUMIF(L3836:L3836,L3836,N3836:N3836),"")</f>
        <v/>
      </c>
      <c r="R3836" s="81" t="str">
        <f aca="false">IF(P3836&lt;&gt;"",SUMIF(L3836:L3836,L3836,O3836:O3836),"")</f>
        <v/>
      </c>
    </row>
    <row r="3837" customFormat="false" ht="15" hidden="false" customHeight="false" outlineLevel="0" collapsed="false">
      <c r="A3837" s="102"/>
      <c r="B3837" s="102"/>
      <c r="C3837" s="102"/>
      <c r="D3837" s="102"/>
      <c r="E3837" s="102"/>
      <c r="F3837" s="103"/>
      <c r="G3837" s="102"/>
      <c r="H3837" s="104"/>
      <c r="I3837" s="104"/>
      <c r="J3837" s="103"/>
      <c r="L3837" s="63" t="n">
        <f aca="false">IF(AND(A3838&lt;&gt;"",A3837=""),L3836+1,L3836)</f>
        <v>392</v>
      </c>
      <c r="M3837" s="80" t="str">
        <f aca="false">IF(OR(A3837="Insumo",A3837="Composição Auxiliar"),J3837,"")</f>
        <v/>
      </c>
      <c r="N3837" s="81" t="str">
        <f aca="false">IF(E3837="Mão de Obra",J3837,"")</f>
        <v/>
      </c>
      <c r="O3837" s="81" t="str">
        <f aca="false">IF(N3837&lt;&gt;"","",M3837)</f>
        <v/>
      </c>
      <c r="P3837" s="82" t="str">
        <f aca="false">IF(A3837="Composição",B3837,"")</f>
        <v/>
      </c>
      <c r="Q3837" s="81" t="str">
        <f aca="false">IF(P3837&lt;&gt;"",SUMIF(L3837:L3837,L3837,N3837:N3837),"")</f>
        <v/>
      </c>
      <c r="R3837" s="81" t="str">
        <f aca="false">IF(P3837&lt;&gt;"",SUMIF(L3837:L3837,L3837,O3837:O3837),"")</f>
        <v/>
      </c>
    </row>
    <row r="3838" customFormat="false" ht="15" hidden="false" customHeight="false" outlineLevel="0" collapsed="false">
      <c r="A3838" s="108"/>
      <c r="B3838" s="108"/>
      <c r="C3838" s="108"/>
      <c r="D3838" s="108"/>
      <c r="E3838" s="108"/>
      <c r="F3838" s="108"/>
      <c r="G3838" s="108"/>
      <c r="H3838" s="108"/>
      <c r="I3838" s="108"/>
      <c r="J3838" s="108"/>
      <c r="L3838" s="63" t="n">
        <f aca="false">IF(AND(A3839&lt;&gt;"",A3838=""),L3837+1,L3837)</f>
        <v>392</v>
      </c>
      <c r="M3838" s="80" t="str">
        <f aca="false">IF(OR(A3838="Insumo",A3838="Composição Auxiliar"),J3838,"")</f>
        <v/>
      </c>
      <c r="N3838" s="81" t="str">
        <f aca="false">IF(E3838="Mão de Obra",J3838,"")</f>
        <v/>
      </c>
      <c r="O3838" s="81" t="str">
        <f aca="false">IF(N3838&lt;&gt;"","",M3838)</f>
        <v/>
      </c>
      <c r="P3838" s="82" t="str">
        <f aca="false">IF(A3838="Composição",B3838,"")</f>
        <v/>
      </c>
      <c r="Q3838" s="81" t="str">
        <f aca="false">IF(P3838&lt;&gt;"",SUMIF(L3838:L3838,L3838,N3838:N3838),"")</f>
        <v/>
      </c>
      <c r="R3838" s="81" t="str">
        <f aca="false">IF(P3838&lt;&gt;"",SUMIF(L3838:L3838,L3838,O3838:O3838),"")</f>
        <v/>
      </c>
    </row>
    <row r="3839" customFormat="false" ht="15" hidden="false" customHeight="true" outlineLevel="0" collapsed="false">
      <c r="A3839" s="83"/>
      <c r="B3839" s="84" t="s">
        <v>655</v>
      </c>
      <c r="C3839" s="83" t="s">
        <v>656</v>
      </c>
      <c r="D3839" s="83" t="s">
        <v>657</v>
      </c>
      <c r="E3839" s="83" t="s">
        <v>658</v>
      </c>
      <c r="F3839" s="83"/>
      <c r="G3839" s="85" t="s">
        <v>659</v>
      </c>
      <c r="H3839" s="84" t="s">
        <v>660</v>
      </c>
      <c r="I3839" s="84" t="s">
        <v>661</v>
      </c>
      <c r="J3839" s="84" t="s">
        <v>662</v>
      </c>
      <c r="L3839" s="63" t="n">
        <f aca="false">IF(AND(A3840&lt;&gt;"",A3839=""),L3838+1,L3838)</f>
        <v>393</v>
      </c>
      <c r="M3839" s="80" t="str">
        <f aca="false">IF(OR(A3839="Insumo",A3839="Composição Auxiliar"),J3839,"")</f>
        <v/>
      </c>
      <c r="N3839" s="81" t="str">
        <f aca="false">IF(E3839="Mão de Obra",J3839,"")</f>
        <v/>
      </c>
      <c r="O3839" s="81" t="str">
        <f aca="false">IF(N3839&lt;&gt;"","",M3839)</f>
        <v/>
      </c>
      <c r="P3839" s="82" t="str">
        <f aca="false">IF(A3839="Composição",B3839,"")</f>
        <v/>
      </c>
      <c r="Q3839" s="81" t="str">
        <f aca="false">IF(P3839&lt;&gt;"",SUMIF(L3839:L3839,L3839,N3839:N3839),"")</f>
        <v/>
      </c>
      <c r="R3839" s="81" t="str">
        <f aca="false">IF(P3839&lt;&gt;"",SUMIF(L3839:L3839,L3839,O3839:O3839),"")</f>
        <v/>
      </c>
    </row>
    <row r="3840" customFormat="false" ht="25.5" hidden="false" customHeight="true" outlineLevel="0" collapsed="false">
      <c r="A3840" s="86" t="s">
        <v>663</v>
      </c>
      <c r="B3840" s="87" t="s">
        <v>1996</v>
      </c>
      <c r="C3840" s="86" t="s">
        <v>664</v>
      </c>
      <c r="D3840" s="86" t="s">
        <v>1997</v>
      </c>
      <c r="E3840" s="86" t="s">
        <v>671</v>
      </c>
      <c r="F3840" s="86"/>
      <c r="G3840" s="88" t="s">
        <v>672</v>
      </c>
      <c r="H3840" s="89" t="n">
        <v>1</v>
      </c>
      <c r="I3840" s="90" t="n">
        <f aca="false">SUMIF(L:L,$L3840,M:M)</f>
        <v>0.77</v>
      </c>
      <c r="J3840" s="90" t="n">
        <f aca="false">TRUNC(H3840*I3840,2)</f>
        <v>0.77</v>
      </c>
      <c r="L3840" s="63" t="n">
        <f aca="false">IF(AND(A3841&lt;&gt;"",A3840=""),L3839+1,L3839)</f>
        <v>393</v>
      </c>
      <c r="M3840" s="80" t="str">
        <f aca="false">IF(OR(A3840="Insumo",A3840="Composição Auxiliar"),J3840,"")</f>
        <v/>
      </c>
      <c r="N3840" s="81" t="str">
        <f aca="false">IF(E3840="Mão de Obra",J3840,"")</f>
        <v/>
      </c>
      <c r="O3840" s="81" t="str">
        <f aca="false">IF(N3840&lt;&gt;"","",M3840)</f>
        <v/>
      </c>
      <c r="P3840" s="82" t="str">
        <f aca="false">IF(A3840="Composição",B3840,"")</f>
        <v> 95332 </v>
      </c>
      <c r="Q3840" s="81" t="n">
        <f aca="false">IF(P3840&lt;&gt;"",SUMIF(L3840:L3840,L3840,N3840:N3840),"")</f>
        <v>0</v>
      </c>
      <c r="R3840" s="81" t="n">
        <f aca="false">IF(P3840&lt;&gt;"",SUMIF(L3840:L3840,L3840,O3840:O3840),"")</f>
        <v>0</v>
      </c>
    </row>
    <row r="3841" customFormat="false" ht="14.25" hidden="false" customHeight="false" outlineLevel="0" collapsed="false">
      <c r="A3841" s="96" t="s">
        <v>679</v>
      </c>
      <c r="B3841" s="97" t="s">
        <v>1998</v>
      </c>
      <c r="C3841" s="96" t="str">
        <f aca="false">VLOOKUP(B3841,INSUMOS!$A:$I,2,0)</f>
        <v>SINAPI</v>
      </c>
      <c r="D3841" s="96" t="str">
        <f aca="false">VLOOKUP(B3841,INSUMOS!$A:$I,3,0)</f>
        <v>ELETRICISTA (HORISTA)</v>
      </c>
      <c r="E3841" s="98" t="str">
        <f aca="false">VLOOKUP(B3841,INSUMOS!$A:$I,4,0)</f>
        <v>Mão de Obra</v>
      </c>
      <c r="F3841" s="98"/>
      <c r="G3841" s="99" t="str">
        <f aca="false">VLOOKUP(B3841,INSUMOS!$A:$I,5,0)</f>
        <v>H</v>
      </c>
      <c r="H3841" s="100" t="n">
        <v>0.03916</v>
      </c>
      <c r="I3841" s="101" t="n">
        <f aca="false">VLOOKUP(B3841,INSUMOS!$A:$I,8,0)</f>
        <v>19.75</v>
      </c>
      <c r="J3841" s="101" t="n">
        <f aca="false">TRUNC(H3841*I3841,2)</f>
        <v>0.77</v>
      </c>
      <c r="L3841" s="63" t="n">
        <f aca="false">IF(AND(A3842&lt;&gt;"",A3841=""),L3840+1,L3840)</f>
        <v>393</v>
      </c>
      <c r="M3841" s="80" t="n">
        <f aca="false">IF(OR(A3841="Insumo",A3841="Composição Auxiliar"),J3841,"")</f>
        <v>0.77</v>
      </c>
      <c r="N3841" s="81" t="n">
        <f aca="false">IF(E3841="Mão de Obra",J3841,"")</f>
        <v>0.77</v>
      </c>
      <c r="O3841" s="81" t="str">
        <f aca="false">IF(N3841&lt;&gt;"","",M3841)</f>
        <v/>
      </c>
      <c r="P3841" s="82" t="str">
        <f aca="false">IF(A3841="Composição",B3841,"")</f>
        <v/>
      </c>
      <c r="Q3841" s="81" t="str">
        <f aca="false">IF(P3841&lt;&gt;"",SUMIF(L3841:L3841,L3841,N3841:N3841),"")</f>
        <v/>
      </c>
      <c r="R3841" s="81" t="str">
        <f aca="false">IF(P3841&lt;&gt;"",SUMIF(L3841:L3841,L3841,O3841:O3841),"")</f>
        <v/>
      </c>
    </row>
    <row r="3842" customFormat="false" ht="14.25" hidden="false" customHeight="false" outlineLevel="0" collapsed="false">
      <c r="A3842" s="102"/>
      <c r="B3842" s="102"/>
      <c r="C3842" s="102"/>
      <c r="D3842" s="102"/>
      <c r="E3842" s="102"/>
      <c r="F3842" s="103"/>
      <c r="G3842" s="102"/>
      <c r="H3842" s="103"/>
      <c r="I3842" s="102"/>
      <c r="J3842" s="103"/>
      <c r="L3842" s="63" t="n">
        <f aca="false">IF(AND(A3843&lt;&gt;"",A3842=""),L3841+1,L3841)</f>
        <v>393</v>
      </c>
      <c r="M3842" s="80" t="str">
        <f aca="false">IF(OR(A3842="Insumo",A3842="Composição Auxiliar"),J3842,"")</f>
        <v/>
      </c>
      <c r="N3842" s="81" t="str">
        <f aca="false">IF(E3842="Mão de Obra",J3842,"")</f>
        <v/>
      </c>
      <c r="O3842" s="81" t="str">
        <f aca="false">IF(N3842&lt;&gt;"","",M3842)</f>
        <v/>
      </c>
      <c r="P3842" s="82" t="str">
        <f aca="false">IF(A3842="Composição",B3842,"")</f>
        <v/>
      </c>
      <c r="Q3842" s="81" t="str">
        <f aca="false">IF(P3842&lt;&gt;"",SUMIF(L3842:L3842,L3842,N3842:N3842),"")</f>
        <v/>
      </c>
      <c r="R3842" s="81" t="str">
        <f aca="false">IF(P3842&lt;&gt;"",SUMIF(L3842:L3842,L3842,O3842:O3842),"")</f>
        <v/>
      </c>
    </row>
    <row r="3843" customFormat="false" ht="15" hidden="false" customHeight="false" outlineLevel="0" collapsed="false">
      <c r="A3843" s="102"/>
      <c r="B3843" s="102"/>
      <c r="C3843" s="102"/>
      <c r="D3843" s="102"/>
      <c r="E3843" s="102"/>
      <c r="F3843" s="103"/>
      <c r="G3843" s="102"/>
      <c r="H3843" s="104"/>
      <c r="I3843" s="104"/>
      <c r="J3843" s="103"/>
      <c r="L3843" s="63" t="n">
        <f aca="false">IF(AND(A3844&lt;&gt;"",A3843=""),L3842+1,L3842)</f>
        <v>393</v>
      </c>
      <c r="M3843" s="80" t="str">
        <f aca="false">IF(OR(A3843="Insumo",A3843="Composição Auxiliar"),J3843,"")</f>
        <v/>
      </c>
      <c r="N3843" s="81" t="str">
        <f aca="false">IF(E3843="Mão de Obra",J3843,"")</f>
        <v/>
      </c>
      <c r="O3843" s="81" t="str">
        <f aca="false">IF(N3843&lt;&gt;"","",M3843)</f>
        <v/>
      </c>
      <c r="P3843" s="82" t="str">
        <f aca="false">IF(A3843="Composição",B3843,"")</f>
        <v/>
      </c>
      <c r="Q3843" s="81" t="str">
        <f aca="false">IF(P3843&lt;&gt;"",SUMIF(L3843:L3843,L3843,N3843:N3843),"")</f>
        <v/>
      </c>
      <c r="R3843" s="81" t="str">
        <f aca="false">IF(P3843&lt;&gt;"",SUMIF(L3843:L3843,L3843,O3843:O3843),"")</f>
        <v/>
      </c>
    </row>
    <row r="3844" customFormat="false" ht="15" hidden="false" customHeight="false" outlineLevel="0" collapsed="false">
      <c r="A3844" s="108"/>
      <c r="B3844" s="108"/>
      <c r="C3844" s="108"/>
      <c r="D3844" s="108"/>
      <c r="E3844" s="108"/>
      <c r="F3844" s="108"/>
      <c r="G3844" s="108"/>
      <c r="H3844" s="108"/>
      <c r="I3844" s="108"/>
      <c r="J3844" s="108"/>
      <c r="L3844" s="63" t="n">
        <f aca="false">IF(AND(A3845&lt;&gt;"",A3844=""),L3843+1,L3843)</f>
        <v>393</v>
      </c>
      <c r="M3844" s="80" t="str">
        <f aca="false">IF(OR(A3844="Insumo",A3844="Composição Auxiliar"),J3844,"")</f>
        <v/>
      </c>
      <c r="N3844" s="81" t="str">
        <f aca="false">IF(E3844="Mão de Obra",J3844,"")</f>
        <v/>
      </c>
      <c r="O3844" s="81" t="str">
        <f aca="false">IF(N3844&lt;&gt;"","",M3844)</f>
        <v/>
      </c>
      <c r="P3844" s="82" t="str">
        <f aca="false">IF(A3844="Composição",B3844,"")</f>
        <v/>
      </c>
      <c r="Q3844" s="81" t="str">
        <f aca="false">IF(P3844&lt;&gt;"",SUMIF(L3844:L3844,L3844,N3844:N3844),"")</f>
        <v/>
      </c>
      <c r="R3844" s="81" t="str">
        <f aca="false">IF(P3844&lt;&gt;"",SUMIF(L3844:L3844,L3844,O3844:O3844),"")</f>
        <v/>
      </c>
    </row>
    <row r="3845" customFormat="false" ht="15" hidden="false" customHeight="true" outlineLevel="0" collapsed="false">
      <c r="A3845" s="83"/>
      <c r="B3845" s="84" t="s">
        <v>655</v>
      </c>
      <c r="C3845" s="83" t="s">
        <v>656</v>
      </c>
      <c r="D3845" s="83" t="s">
        <v>657</v>
      </c>
      <c r="E3845" s="83" t="s">
        <v>658</v>
      </c>
      <c r="F3845" s="83"/>
      <c r="G3845" s="85" t="s">
        <v>659</v>
      </c>
      <c r="H3845" s="84" t="s">
        <v>660</v>
      </c>
      <c r="I3845" s="84" t="s">
        <v>661</v>
      </c>
      <c r="J3845" s="84" t="s">
        <v>662</v>
      </c>
      <c r="L3845" s="63" t="n">
        <f aca="false">IF(AND(A3846&lt;&gt;"",A3845=""),L3844+1,L3844)</f>
        <v>394</v>
      </c>
      <c r="M3845" s="80" t="str">
        <f aca="false">IF(OR(A3845="Insumo",A3845="Composição Auxiliar"),J3845,"")</f>
        <v/>
      </c>
      <c r="N3845" s="81" t="str">
        <f aca="false">IF(E3845="Mão de Obra",J3845,"")</f>
        <v/>
      </c>
      <c r="O3845" s="81" t="str">
        <f aca="false">IF(N3845&lt;&gt;"","",M3845)</f>
        <v/>
      </c>
      <c r="P3845" s="82" t="str">
        <f aca="false">IF(A3845="Composição",B3845,"")</f>
        <v/>
      </c>
      <c r="Q3845" s="81" t="str">
        <f aca="false">IF(P3845&lt;&gt;"",SUMIF(L3845:L3845,L3845,N3845:N3845),"")</f>
        <v/>
      </c>
      <c r="R3845" s="81" t="str">
        <f aca="false">IF(P3845&lt;&gt;"",SUMIF(L3845:L3845,L3845,O3845:O3845),"")</f>
        <v/>
      </c>
    </row>
    <row r="3846" customFormat="false" ht="25.5" hidden="false" customHeight="true" outlineLevel="0" collapsed="false">
      <c r="A3846" s="86" t="s">
        <v>663</v>
      </c>
      <c r="B3846" s="87" t="s">
        <v>1999</v>
      </c>
      <c r="C3846" s="86" t="s">
        <v>664</v>
      </c>
      <c r="D3846" s="86" t="s">
        <v>2000</v>
      </c>
      <c r="E3846" s="86" t="s">
        <v>671</v>
      </c>
      <c r="F3846" s="86"/>
      <c r="G3846" s="88" t="s">
        <v>672</v>
      </c>
      <c r="H3846" s="89" t="n">
        <v>1</v>
      </c>
      <c r="I3846" s="90" t="n">
        <f aca="false">SUMIF(L:L,$L3846,M:M)</f>
        <v>0.71</v>
      </c>
      <c r="J3846" s="90" t="n">
        <f aca="false">TRUNC(H3846*I3846,2)</f>
        <v>0.71</v>
      </c>
      <c r="L3846" s="63" t="n">
        <f aca="false">IF(AND(A3847&lt;&gt;"",A3846=""),L3845+1,L3845)</f>
        <v>394</v>
      </c>
      <c r="M3846" s="80" t="str">
        <f aca="false">IF(OR(A3846="Insumo",A3846="Composição Auxiliar"),J3846,"")</f>
        <v/>
      </c>
      <c r="N3846" s="81" t="str">
        <f aca="false">IF(E3846="Mão de Obra",J3846,"")</f>
        <v/>
      </c>
      <c r="O3846" s="81" t="str">
        <f aca="false">IF(N3846&lt;&gt;"","",M3846)</f>
        <v/>
      </c>
      <c r="P3846" s="82" t="str">
        <f aca="false">IF(A3846="Composição",B3846,"")</f>
        <v> 95334 </v>
      </c>
      <c r="Q3846" s="81" t="n">
        <f aca="false">IF(P3846&lt;&gt;"",SUMIF(L3846:L3846,L3846,N3846:N3846),"")</f>
        <v>0</v>
      </c>
      <c r="R3846" s="81" t="n">
        <f aca="false">IF(P3846&lt;&gt;"",SUMIF(L3846:L3846,L3846,O3846:O3846),"")</f>
        <v>0</v>
      </c>
    </row>
    <row r="3847" customFormat="false" ht="14.25" hidden="false" customHeight="false" outlineLevel="0" collapsed="false">
      <c r="A3847" s="96" t="s">
        <v>679</v>
      </c>
      <c r="B3847" s="97" t="s">
        <v>2001</v>
      </c>
      <c r="C3847" s="96" t="str">
        <f aca="false">VLOOKUP(B3847,INSUMOS!$A:$I,2,0)</f>
        <v>SINAPI</v>
      </c>
      <c r="D3847" s="96" t="str">
        <f aca="false">VLOOKUP(B3847,INSUMOS!$A:$I,3,0)</f>
        <v>ELETROTECNICO (HORISTA)</v>
      </c>
      <c r="E3847" s="98" t="str">
        <f aca="false">VLOOKUP(B3847,INSUMOS!$A:$I,4,0)</f>
        <v>Mão de Obra</v>
      </c>
      <c r="F3847" s="98"/>
      <c r="G3847" s="99" t="str">
        <f aca="false">VLOOKUP(B3847,INSUMOS!$A:$I,5,0)</f>
        <v>H</v>
      </c>
      <c r="H3847" s="100" t="n">
        <v>0.0324</v>
      </c>
      <c r="I3847" s="101" t="n">
        <f aca="false">VLOOKUP(B3847,INSUMOS!$A:$I,8,0)</f>
        <v>22.16</v>
      </c>
      <c r="J3847" s="101" t="n">
        <f aca="false">TRUNC(H3847*I3847,2)</f>
        <v>0.71</v>
      </c>
      <c r="L3847" s="63" t="n">
        <f aca="false">IF(AND(A3848&lt;&gt;"",A3847=""),L3846+1,L3846)</f>
        <v>394</v>
      </c>
      <c r="M3847" s="80" t="n">
        <f aca="false">IF(OR(A3847="Insumo",A3847="Composição Auxiliar"),J3847,"")</f>
        <v>0.71</v>
      </c>
      <c r="N3847" s="81" t="n">
        <f aca="false">IF(E3847="Mão de Obra",J3847,"")</f>
        <v>0.71</v>
      </c>
      <c r="O3847" s="81" t="str">
        <f aca="false">IF(N3847&lt;&gt;"","",M3847)</f>
        <v/>
      </c>
      <c r="P3847" s="82" t="str">
        <f aca="false">IF(A3847="Composição",B3847,"")</f>
        <v/>
      </c>
      <c r="Q3847" s="81" t="str">
        <f aca="false">IF(P3847&lt;&gt;"",SUMIF(L3847:L3847,L3847,N3847:N3847),"")</f>
        <v/>
      </c>
      <c r="R3847" s="81" t="str">
        <f aca="false">IF(P3847&lt;&gt;"",SUMIF(L3847:L3847,L3847,O3847:O3847),"")</f>
        <v/>
      </c>
    </row>
    <row r="3848" customFormat="false" ht="14.25" hidden="false" customHeight="false" outlineLevel="0" collapsed="false">
      <c r="A3848" s="102"/>
      <c r="B3848" s="102"/>
      <c r="C3848" s="102"/>
      <c r="D3848" s="102"/>
      <c r="E3848" s="102"/>
      <c r="F3848" s="103"/>
      <c r="G3848" s="102"/>
      <c r="H3848" s="103"/>
      <c r="I3848" s="102"/>
      <c r="J3848" s="103"/>
      <c r="L3848" s="63" t="n">
        <f aca="false">IF(AND(A3849&lt;&gt;"",A3848=""),L3847+1,L3847)</f>
        <v>394</v>
      </c>
      <c r="M3848" s="80" t="str">
        <f aca="false">IF(OR(A3848="Insumo",A3848="Composição Auxiliar"),J3848,"")</f>
        <v/>
      </c>
      <c r="N3848" s="81" t="str">
        <f aca="false">IF(E3848="Mão de Obra",J3848,"")</f>
        <v/>
      </c>
      <c r="O3848" s="81" t="str">
        <f aca="false">IF(N3848&lt;&gt;"","",M3848)</f>
        <v/>
      </c>
      <c r="P3848" s="82" t="str">
        <f aca="false">IF(A3848="Composição",B3848,"")</f>
        <v/>
      </c>
      <c r="Q3848" s="81" t="str">
        <f aca="false">IF(P3848&lt;&gt;"",SUMIF(L3848:L3848,L3848,N3848:N3848),"")</f>
        <v/>
      </c>
      <c r="R3848" s="81" t="str">
        <f aca="false">IF(P3848&lt;&gt;"",SUMIF(L3848:L3848,L3848,O3848:O3848),"")</f>
        <v/>
      </c>
    </row>
    <row r="3849" customFormat="false" ht="15" hidden="false" customHeight="false" outlineLevel="0" collapsed="false">
      <c r="A3849" s="102"/>
      <c r="B3849" s="102"/>
      <c r="C3849" s="102"/>
      <c r="D3849" s="102"/>
      <c r="E3849" s="102"/>
      <c r="F3849" s="103"/>
      <c r="G3849" s="102"/>
      <c r="H3849" s="104"/>
      <c r="I3849" s="104"/>
      <c r="J3849" s="103"/>
      <c r="L3849" s="63" t="n">
        <f aca="false">IF(AND(A3850&lt;&gt;"",A3849=""),L3848+1,L3848)</f>
        <v>394</v>
      </c>
      <c r="M3849" s="80" t="str">
        <f aca="false">IF(OR(A3849="Insumo",A3849="Composição Auxiliar"),J3849,"")</f>
        <v/>
      </c>
      <c r="N3849" s="81" t="str">
        <f aca="false">IF(E3849="Mão de Obra",J3849,"")</f>
        <v/>
      </c>
      <c r="O3849" s="81" t="str">
        <f aca="false">IF(N3849&lt;&gt;"","",M3849)</f>
        <v/>
      </c>
      <c r="P3849" s="82" t="str">
        <f aca="false">IF(A3849="Composição",B3849,"")</f>
        <v/>
      </c>
      <c r="Q3849" s="81" t="str">
        <f aca="false">IF(P3849&lt;&gt;"",SUMIF(L3849:L3849,L3849,N3849:N3849),"")</f>
        <v/>
      </c>
      <c r="R3849" s="81" t="str">
        <f aca="false">IF(P3849&lt;&gt;"",SUMIF(L3849:L3849,L3849,O3849:O3849),"")</f>
        <v/>
      </c>
    </row>
    <row r="3850" customFormat="false" ht="15" hidden="false" customHeight="false" outlineLevel="0" collapsed="false">
      <c r="A3850" s="108"/>
      <c r="B3850" s="108"/>
      <c r="C3850" s="108"/>
      <c r="D3850" s="108"/>
      <c r="E3850" s="108"/>
      <c r="F3850" s="108"/>
      <c r="G3850" s="108"/>
      <c r="H3850" s="108"/>
      <c r="I3850" s="108"/>
      <c r="J3850" s="108"/>
      <c r="L3850" s="63" t="n">
        <f aca="false">IF(AND(A3851&lt;&gt;"",A3850=""),L3849+1,L3849)</f>
        <v>394</v>
      </c>
      <c r="M3850" s="80" t="str">
        <f aca="false">IF(OR(A3850="Insumo",A3850="Composição Auxiliar"),J3850,"")</f>
        <v/>
      </c>
      <c r="N3850" s="81" t="str">
        <f aca="false">IF(E3850="Mão de Obra",J3850,"")</f>
        <v/>
      </c>
      <c r="O3850" s="81" t="str">
        <f aca="false">IF(N3850&lt;&gt;"","",M3850)</f>
        <v/>
      </c>
      <c r="P3850" s="82" t="str">
        <f aca="false">IF(A3850="Composição",B3850,"")</f>
        <v/>
      </c>
      <c r="Q3850" s="81" t="str">
        <f aca="false">IF(P3850&lt;&gt;"",SUMIF(L3850:L3850,L3850,N3850:N3850),"")</f>
        <v/>
      </c>
      <c r="R3850" s="81" t="str">
        <f aca="false">IF(P3850&lt;&gt;"",SUMIF(L3850:L3850,L3850,O3850:O3850),"")</f>
        <v/>
      </c>
    </row>
    <row r="3851" customFormat="false" ht="15" hidden="false" customHeight="true" outlineLevel="0" collapsed="false">
      <c r="A3851" s="83"/>
      <c r="B3851" s="84" t="s">
        <v>655</v>
      </c>
      <c r="C3851" s="83" t="s">
        <v>656</v>
      </c>
      <c r="D3851" s="83" t="s">
        <v>657</v>
      </c>
      <c r="E3851" s="83" t="s">
        <v>658</v>
      </c>
      <c r="F3851" s="83"/>
      <c r="G3851" s="85" t="s">
        <v>659</v>
      </c>
      <c r="H3851" s="84" t="s">
        <v>660</v>
      </c>
      <c r="I3851" s="84" t="s">
        <v>661</v>
      </c>
      <c r="J3851" s="84" t="s">
        <v>662</v>
      </c>
      <c r="L3851" s="63" t="n">
        <f aca="false">IF(AND(A3852&lt;&gt;"",A3851=""),L3850+1,L3850)</f>
        <v>395</v>
      </c>
      <c r="M3851" s="80" t="str">
        <f aca="false">IF(OR(A3851="Insumo",A3851="Composição Auxiliar"),J3851,"")</f>
        <v/>
      </c>
      <c r="N3851" s="81" t="str">
        <f aca="false">IF(E3851="Mão de Obra",J3851,"")</f>
        <v/>
      </c>
      <c r="O3851" s="81" t="str">
        <f aca="false">IF(N3851&lt;&gt;"","",M3851)</f>
        <v/>
      </c>
      <c r="P3851" s="82" t="str">
        <f aca="false">IF(A3851="Composição",B3851,"")</f>
        <v/>
      </c>
      <c r="Q3851" s="81" t="str">
        <f aca="false">IF(P3851&lt;&gt;"",SUMIF(L3851:L3851,L3851,N3851:N3851),"")</f>
        <v/>
      </c>
      <c r="R3851" s="81" t="str">
        <f aca="false">IF(P3851&lt;&gt;"",SUMIF(L3851:L3851,L3851,O3851:O3851),"")</f>
        <v/>
      </c>
    </row>
    <row r="3852" customFormat="false" ht="25.5" hidden="false" customHeight="true" outlineLevel="0" collapsed="false">
      <c r="A3852" s="86" t="s">
        <v>663</v>
      </c>
      <c r="B3852" s="87" t="s">
        <v>2002</v>
      </c>
      <c r="C3852" s="86" t="s">
        <v>664</v>
      </c>
      <c r="D3852" s="86" t="s">
        <v>2003</v>
      </c>
      <c r="E3852" s="86" t="s">
        <v>671</v>
      </c>
      <c r="F3852" s="86"/>
      <c r="G3852" s="88" t="s">
        <v>672</v>
      </c>
      <c r="H3852" s="89" t="n">
        <v>1</v>
      </c>
      <c r="I3852" s="90" t="n">
        <f aca="false">SUMIF(L:L,$L3852,M:M)</f>
        <v>0.33</v>
      </c>
      <c r="J3852" s="90" t="n">
        <f aca="false">TRUNC(H3852*I3852,2)</f>
        <v>0.33</v>
      </c>
      <c r="L3852" s="63" t="n">
        <f aca="false">IF(AND(A3853&lt;&gt;"",A3852=""),L3851+1,L3851)</f>
        <v>395</v>
      </c>
      <c r="M3852" s="80" t="str">
        <f aca="false">IF(OR(A3852="Insumo",A3852="Composição Auxiliar"),J3852,"")</f>
        <v/>
      </c>
      <c r="N3852" s="81" t="str">
        <f aca="false">IF(E3852="Mão de Obra",J3852,"")</f>
        <v/>
      </c>
      <c r="O3852" s="81" t="str">
        <f aca="false">IF(N3852&lt;&gt;"","",M3852)</f>
        <v/>
      </c>
      <c r="P3852" s="82" t="str">
        <f aca="false">IF(A3852="Composição",B3852,"")</f>
        <v> 95335 </v>
      </c>
      <c r="Q3852" s="81" t="n">
        <f aca="false">IF(P3852&lt;&gt;"",SUMIF(L3852:L3852,L3852,N3852:N3852),"")</f>
        <v>0</v>
      </c>
      <c r="R3852" s="81" t="n">
        <f aca="false">IF(P3852&lt;&gt;"",SUMIF(L3852:L3852,L3852,O3852:O3852),"")</f>
        <v>0</v>
      </c>
    </row>
    <row r="3853" customFormat="false" ht="14.25" hidden="false" customHeight="false" outlineLevel="0" collapsed="false">
      <c r="A3853" s="96" t="s">
        <v>679</v>
      </c>
      <c r="B3853" s="97" t="s">
        <v>2004</v>
      </c>
      <c r="C3853" s="96" t="str">
        <f aca="false">VLOOKUP(B3853,INSUMOS!$A:$I,2,0)</f>
        <v>SINAPI</v>
      </c>
      <c r="D3853" s="96" t="str">
        <f aca="false">VLOOKUP(B3853,INSUMOS!$A:$I,3,0)</f>
        <v>ENCANADOR OU BOMBEIRO HIDRAULICO (HORISTA)</v>
      </c>
      <c r="E3853" s="98" t="str">
        <f aca="false">VLOOKUP(B3853,INSUMOS!$A:$I,4,0)</f>
        <v>Mão de Obra</v>
      </c>
      <c r="F3853" s="98"/>
      <c r="G3853" s="99" t="str">
        <f aca="false">VLOOKUP(B3853,INSUMOS!$A:$I,5,0)</f>
        <v>H</v>
      </c>
      <c r="H3853" s="100" t="n">
        <v>0.01887</v>
      </c>
      <c r="I3853" s="101" t="n">
        <f aca="false">VLOOKUP(B3853,INSUMOS!$A:$I,8,0)</f>
        <v>17.66</v>
      </c>
      <c r="J3853" s="101" t="n">
        <f aca="false">TRUNC(H3853*I3853,2)</f>
        <v>0.33</v>
      </c>
      <c r="L3853" s="63" t="n">
        <f aca="false">IF(AND(A3854&lt;&gt;"",A3853=""),L3852+1,L3852)</f>
        <v>395</v>
      </c>
      <c r="M3853" s="80" t="n">
        <f aca="false">IF(OR(A3853="Insumo",A3853="Composição Auxiliar"),J3853,"")</f>
        <v>0.33</v>
      </c>
      <c r="N3853" s="81" t="n">
        <f aca="false">IF(E3853="Mão de Obra",J3853,"")</f>
        <v>0.33</v>
      </c>
      <c r="O3853" s="81" t="str">
        <f aca="false">IF(N3853&lt;&gt;"","",M3853)</f>
        <v/>
      </c>
      <c r="P3853" s="82" t="str">
        <f aca="false">IF(A3853="Composição",B3853,"")</f>
        <v/>
      </c>
      <c r="Q3853" s="81" t="str">
        <f aca="false">IF(P3853&lt;&gt;"",SUMIF(L3853:L3853,L3853,N3853:N3853),"")</f>
        <v/>
      </c>
      <c r="R3853" s="81" t="str">
        <f aca="false">IF(P3853&lt;&gt;"",SUMIF(L3853:L3853,L3853,O3853:O3853),"")</f>
        <v/>
      </c>
    </row>
    <row r="3854" customFormat="false" ht="14.25" hidden="false" customHeight="false" outlineLevel="0" collapsed="false">
      <c r="A3854" s="102"/>
      <c r="B3854" s="102"/>
      <c r="C3854" s="102"/>
      <c r="D3854" s="102"/>
      <c r="E3854" s="102"/>
      <c r="F3854" s="103"/>
      <c r="G3854" s="102"/>
      <c r="H3854" s="103"/>
      <c r="I3854" s="102"/>
      <c r="J3854" s="103"/>
      <c r="L3854" s="63" t="n">
        <f aca="false">IF(AND(A3855&lt;&gt;"",A3854=""),L3853+1,L3853)</f>
        <v>395</v>
      </c>
      <c r="M3854" s="80" t="str">
        <f aca="false">IF(OR(A3854="Insumo",A3854="Composição Auxiliar"),J3854,"")</f>
        <v/>
      </c>
      <c r="N3854" s="81" t="str">
        <f aca="false">IF(E3854="Mão de Obra",J3854,"")</f>
        <v/>
      </c>
      <c r="O3854" s="81" t="str">
        <f aca="false">IF(N3854&lt;&gt;"","",M3854)</f>
        <v/>
      </c>
      <c r="P3854" s="82" t="str">
        <f aca="false">IF(A3854="Composição",B3854,"")</f>
        <v/>
      </c>
      <c r="Q3854" s="81" t="str">
        <f aca="false">IF(P3854&lt;&gt;"",SUMIF(L3854:L3854,L3854,N3854:N3854),"")</f>
        <v/>
      </c>
      <c r="R3854" s="81" t="str">
        <f aca="false">IF(P3854&lt;&gt;"",SUMIF(L3854:L3854,L3854,O3854:O3854),"")</f>
        <v/>
      </c>
    </row>
    <row r="3855" customFormat="false" ht="15" hidden="false" customHeight="false" outlineLevel="0" collapsed="false">
      <c r="A3855" s="102"/>
      <c r="B3855" s="102"/>
      <c r="C3855" s="102"/>
      <c r="D3855" s="102"/>
      <c r="E3855" s="102"/>
      <c r="F3855" s="103"/>
      <c r="G3855" s="102"/>
      <c r="H3855" s="104"/>
      <c r="I3855" s="104"/>
      <c r="J3855" s="103"/>
      <c r="L3855" s="63" t="n">
        <f aca="false">IF(AND(A3856&lt;&gt;"",A3855=""),L3854+1,L3854)</f>
        <v>395</v>
      </c>
      <c r="M3855" s="80" t="str">
        <f aca="false">IF(OR(A3855="Insumo",A3855="Composição Auxiliar"),J3855,"")</f>
        <v/>
      </c>
      <c r="N3855" s="81" t="str">
        <f aca="false">IF(E3855="Mão de Obra",J3855,"")</f>
        <v/>
      </c>
      <c r="O3855" s="81" t="str">
        <f aca="false">IF(N3855&lt;&gt;"","",M3855)</f>
        <v/>
      </c>
      <c r="P3855" s="82" t="str">
        <f aca="false">IF(A3855="Composição",B3855,"")</f>
        <v/>
      </c>
      <c r="Q3855" s="81" t="str">
        <f aca="false">IF(P3855&lt;&gt;"",SUMIF(L3855:L3855,L3855,N3855:N3855),"")</f>
        <v/>
      </c>
      <c r="R3855" s="81" t="str">
        <f aca="false">IF(P3855&lt;&gt;"",SUMIF(L3855:L3855,L3855,O3855:O3855),"")</f>
        <v/>
      </c>
    </row>
    <row r="3856" customFormat="false" ht="15" hidden="false" customHeight="false" outlineLevel="0" collapsed="false">
      <c r="A3856" s="108"/>
      <c r="B3856" s="108"/>
      <c r="C3856" s="108"/>
      <c r="D3856" s="108"/>
      <c r="E3856" s="108"/>
      <c r="F3856" s="108"/>
      <c r="G3856" s="108"/>
      <c r="H3856" s="108"/>
      <c r="I3856" s="108"/>
      <c r="J3856" s="108"/>
      <c r="L3856" s="63" t="n">
        <f aca="false">IF(AND(A3857&lt;&gt;"",A3856=""),L3855+1,L3855)</f>
        <v>395</v>
      </c>
      <c r="M3856" s="80" t="str">
        <f aca="false">IF(OR(A3856="Insumo",A3856="Composição Auxiliar"),J3856,"")</f>
        <v/>
      </c>
      <c r="N3856" s="81" t="str">
        <f aca="false">IF(E3856="Mão de Obra",J3856,"")</f>
        <v/>
      </c>
      <c r="O3856" s="81" t="str">
        <f aca="false">IF(N3856&lt;&gt;"","",M3856)</f>
        <v/>
      </c>
      <c r="P3856" s="82" t="str">
        <f aca="false">IF(A3856="Composição",B3856,"")</f>
        <v/>
      </c>
      <c r="Q3856" s="81" t="str">
        <f aca="false">IF(P3856&lt;&gt;"",SUMIF(L3856:L3856,L3856,N3856:N3856),"")</f>
        <v/>
      </c>
      <c r="R3856" s="81" t="str">
        <f aca="false">IF(P3856&lt;&gt;"",SUMIF(L3856:L3856,L3856,O3856:O3856),"")</f>
        <v/>
      </c>
    </row>
    <row r="3857" customFormat="false" ht="15" hidden="false" customHeight="true" outlineLevel="0" collapsed="false">
      <c r="A3857" s="83"/>
      <c r="B3857" s="84" t="s">
        <v>655</v>
      </c>
      <c r="C3857" s="83" t="s">
        <v>656</v>
      </c>
      <c r="D3857" s="83" t="s">
        <v>657</v>
      </c>
      <c r="E3857" s="83" t="s">
        <v>658</v>
      </c>
      <c r="F3857" s="83"/>
      <c r="G3857" s="85" t="s">
        <v>659</v>
      </c>
      <c r="H3857" s="84" t="s">
        <v>660</v>
      </c>
      <c r="I3857" s="84" t="s">
        <v>661</v>
      </c>
      <c r="J3857" s="84" t="s">
        <v>662</v>
      </c>
      <c r="L3857" s="63" t="n">
        <f aca="false">IF(AND(A3858&lt;&gt;"",A3857=""),L3856+1,L3856)</f>
        <v>396</v>
      </c>
      <c r="M3857" s="80" t="str">
        <f aca="false">IF(OR(A3857="Insumo",A3857="Composição Auxiliar"),J3857,"")</f>
        <v/>
      </c>
      <c r="N3857" s="81" t="str">
        <f aca="false">IF(E3857="Mão de Obra",J3857,"")</f>
        <v/>
      </c>
      <c r="O3857" s="81" t="str">
        <f aca="false">IF(N3857&lt;&gt;"","",M3857)</f>
        <v/>
      </c>
      <c r="P3857" s="82" t="str">
        <f aca="false">IF(A3857="Composição",B3857,"")</f>
        <v/>
      </c>
      <c r="Q3857" s="81" t="str">
        <f aca="false">IF(P3857&lt;&gt;"",SUMIF(L3857:L3857,L3857,N3857:N3857),"")</f>
        <v/>
      </c>
      <c r="R3857" s="81" t="str">
        <f aca="false">IF(P3857&lt;&gt;"",SUMIF(L3857:L3857,L3857,O3857:O3857),"")</f>
        <v/>
      </c>
    </row>
    <row r="3858" customFormat="false" ht="25.5" hidden="false" customHeight="true" outlineLevel="0" collapsed="false">
      <c r="A3858" s="86" t="s">
        <v>663</v>
      </c>
      <c r="B3858" s="87" t="s">
        <v>2005</v>
      </c>
      <c r="C3858" s="86" t="s">
        <v>664</v>
      </c>
      <c r="D3858" s="86" t="s">
        <v>2006</v>
      </c>
      <c r="E3858" s="86" t="s">
        <v>671</v>
      </c>
      <c r="F3858" s="86"/>
      <c r="G3858" s="88" t="s">
        <v>706</v>
      </c>
      <c r="H3858" s="89" t="n">
        <v>1</v>
      </c>
      <c r="I3858" s="90" t="n">
        <f aca="false">SUMIF(L:L,$L3858,M:M)</f>
        <v>69.98</v>
      </c>
      <c r="J3858" s="90" t="n">
        <f aca="false">TRUNC(H3858*I3858,2)</f>
        <v>69.98</v>
      </c>
      <c r="L3858" s="63" t="n">
        <f aca="false">IF(AND(A3859&lt;&gt;"",A3858=""),L3857+1,L3857)</f>
        <v>396</v>
      </c>
      <c r="M3858" s="80" t="str">
        <f aca="false">IF(OR(A3858="Insumo",A3858="Composição Auxiliar"),J3858,"")</f>
        <v/>
      </c>
      <c r="N3858" s="81" t="str">
        <f aca="false">IF(E3858="Mão de Obra",J3858,"")</f>
        <v/>
      </c>
      <c r="O3858" s="81" t="str">
        <f aca="false">IF(N3858&lt;&gt;"","",M3858)</f>
        <v/>
      </c>
      <c r="P3858" s="82" t="str">
        <f aca="false">IF(A3858="Composição",B3858,"")</f>
        <v> 95422 </v>
      </c>
      <c r="Q3858" s="81" t="n">
        <f aca="false">IF(P3858&lt;&gt;"",SUMIF(L3858:L3858,L3858,N3858:N3858),"")</f>
        <v>0</v>
      </c>
      <c r="R3858" s="81" t="n">
        <f aca="false">IF(P3858&lt;&gt;"",SUMIF(L3858:L3858,L3858,O3858:O3858),"")</f>
        <v>0</v>
      </c>
    </row>
    <row r="3859" customFormat="false" ht="14.25" hidden="false" customHeight="false" outlineLevel="0" collapsed="false">
      <c r="A3859" s="96" t="s">
        <v>679</v>
      </c>
      <c r="B3859" s="97" t="s">
        <v>2007</v>
      </c>
      <c r="C3859" s="96" t="str">
        <f aca="false">VLOOKUP(B3859,INSUMOS!$A:$I,2,0)</f>
        <v>SINAPI</v>
      </c>
      <c r="D3859" s="96" t="str">
        <f aca="false">VLOOKUP(B3859,INSUMOS!$A:$I,3,0)</f>
        <v>ENCARREGADO GERAL DE OBRAS (MENSALISTA)</v>
      </c>
      <c r="E3859" s="98" t="str">
        <f aca="false">VLOOKUP(B3859,INSUMOS!$A:$I,4,0)</f>
        <v>Mão de Obra</v>
      </c>
      <c r="F3859" s="98"/>
      <c r="G3859" s="99" t="str">
        <f aca="false">VLOOKUP(B3859,INSUMOS!$A:$I,5,0)</f>
        <v>MES</v>
      </c>
      <c r="H3859" s="100" t="n">
        <v>0.01675</v>
      </c>
      <c r="I3859" s="101" t="n">
        <f aca="false">VLOOKUP(B3859,INSUMOS!$A:$I,8,0)</f>
        <v>4178.4</v>
      </c>
      <c r="J3859" s="101" t="n">
        <f aca="false">TRUNC(H3859*I3859,2)</f>
        <v>69.98</v>
      </c>
      <c r="L3859" s="63" t="n">
        <f aca="false">IF(AND(A3860&lt;&gt;"",A3859=""),L3858+1,L3858)</f>
        <v>396</v>
      </c>
      <c r="M3859" s="80" t="n">
        <f aca="false">IF(OR(A3859="Insumo",A3859="Composição Auxiliar"),J3859,"")</f>
        <v>69.98</v>
      </c>
      <c r="N3859" s="81" t="n">
        <f aca="false">IF(E3859="Mão de Obra",J3859,"")</f>
        <v>69.98</v>
      </c>
      <c r="O3859" s="81" t="str">
        <f aca="false">IF(N3859&lt;&gt;"","",M3859)</f>
        <v/>
      </c>
      <c r="P3859" s="82" t="str">
        <f aca="false">IF(A3859="Composição",B3859,"")</f>
        <v/>
      </c>
      <c r="Q3859" s="81" t="str">
        <f aca="false">IF(P3859&lt;&gt;"",SUMIF(L3859:L3859,L3859,N3859:N3859),"")</f>
        <v/>
      </c>
      <c r="R3859" s="81" t="str">
        <f aca="false">IF(P3859&lt;&gt;"",SUMIF(L3859:L3859,L3859,O3859:O3859),"")</f>
        <v/>
      </c>
    </row>
    <row r="3860" customFormat="false" ht="14.25" hidden="false" customHeight="false" outlineLevel="0" collapsed="false">
      <c r="A3860" s="102"/>
      <c r="B3860" s="102"/>
      <c r="C3860" s="102"/>
      <c r="D3860" s="102"/>
      <c r="E3860" s="102"/>
      <c r="F3860" s="103"/>
      <c r="G3860" s="102"/>
      <c r="H3860" s="103"/>
      <c r="I3860" s="102"/>
      <c r="J3860" s="103"/>
      <c r="L3860" s="63" t="n">
        <f aca="false">IF(AND(A3861&lt;&gt;"",A3860=""),L3859+1,L3859)</f>
        <v>396</v>
      </c>
      <c r="M3860" s="80" t="str">
        <f aca="false">IF(OR(A3860="Insumo",A3860="Composição Auxiliar"),J3860,"")</f>
        <v/>
      </c>
      <c r="N3860" s="81" t="str">
        <f aca="false">IF(E3860="Mão de Obra",J3860,"")</f>
        <v/>
      </c>
      <c r="O3860" s="81" t="str">
        <f aca="false">IF(N3860&lt;&gt;"","",M3860)</f>
        <v/>
      </c>
      <c r="P3860" s="82" t="str">
        <f aca="false">IF(A3860="Composição",B3860,"")</f>
        <v/>
      </c>
      <c r="Q3860" s="81" t="str">
        <f aca="false">IF(P3860&lt;&gt;"",SUMIF(L3860:L3860,L3860,N3860:N3860),"")</f>
        <v/>
      </c>
      <c r="R3860" s="81" t="str">
        <f aca="false">IF(P3860&lt;&gt;"",SUMIF(L3860:L3860,L3860,O3860:O3860),"")</f>
        <v/>
      </c>
    </row>
    <row r="3861" customFormat="false" ht="15" hidden="false" customHeight="false" outlineLevel="0" collapsed="false">
      <c r="A3861" s="102"/>
      <c r="B3861" s="102"/>
      <c r="C3861" s="102"/>
      <c r="D3861" s="102"/>
      <c r="E3861" s="102"/>
      <c r="F3861" s="103"/>
      <c r="G3861" s="102"/>
      <c r="H3861" s="104"/>
      <c r="I3861" s="104"/>
      <c r="J3861" s="103"/>
      <c r="L3861" s="63" t="n">
        <f aca="false">IF(AND(A3862&lt;&gt;"",A3861=""),L3860+1,L3860)</f>
        <v>396</v>
      </c>
      <c r="M3861" s="80" t="str">
        <f aca="false">IF(OR(A3861="Insumo",A3861="Composição Auxiliar"),J3861,"")</f>
        <v/>
      </c>
      <c r="N3861" s="81" t="str">
        <f aca="false">IF(E3861="Mão de Obra",J3861,"")</f>
        <v/>
      </c>
      <c r="O3861" s="81" t="str">
        <f aca="false">IF(N3861&lt;&gt;"","",M3861)</f>
        <v/>
      </c>
      <c r="P3861" s="82" t="str">
        <f aca="false">IF(A3861="Composição",B3861,"")</f>
        <v/>
      </c>
      <c r="Q3861" s="81" t="str">
        <f aca="false">IF(P3861&lt;&gt;"",SUMIF(L3861:L3861,L3861,N3861:N3861),"")</f>
        <v/>
      </c>
      <c r="R3861" s="81" t="str">
        <f aca="false">IF(P3861&lt;&gt;"",SUMIF(L3861:L3861,L3861,O3861:O3861),"")</f>
        <v/>
      </c>
    </row>
    <row r="3862" customFormat="false" ht="15" hidden="false" customHeight="false" outlineLevel="0" collapsed="false">
      <c r="A3862" s="108"/>
      <c r="B3862" s="108"/>
      <c r="C3862" s="108"/>
      <c r="D3862" s="108"/>
      <c r="E3862" s="108"/>
      <c r="F3862" s="108"/>
      <c r="G3862" s="108"/>
      <c r="H3862" s="108"/>
      <c r="I3862" s="108"/>
      <c r="J3862" s="108"/>
      <c r="L3862" s="63" t="n">
        <f aca="false">IF(AND(A3863&lt;&gt;"",A3862=""),L3861+1,L3861)</f>
        <v>396</v>
      </c>
      <c r="M3862" s="80" t="str">
        <f aca="false">IF(OR(A3862="Insumo",A3862="Composição Auxiliar"),J3862,"")</f>
        <v/>
      </c>
      <c r="N3862" s="81" t="str">
        <f aca="false">IF(E3862="Mão de Obra",J3862,"")</f>
        <v/>
      </c>
      <c r="O3862" s="81" t="str">
        <f aca="false">IF(N3862&lt;&gt;"","",M3862)</f>
        <v/>
      </c>
      <c r="P3862" s="82" t="str">
        <f aca="false">IF(A3862="Composição",B3862,"")</f>
        <v/>
      </c>
      <c r="Q3862" s="81" t="str">
        <f aca="false">IF(P3862&lt;&gt;"",SUMIF(L3862:L3862,L3862,N3862:N3862),"")</f>
        <v/>
      </c>
      <c r="R3862" s="81" t="str">
        <f aca="false">IF(P3862&lt;&gt;"",SUMIF(L3862:L3862,L3862,O3862:O3862),"")</f>
        <v/>
      </c>
    </row>
    <row r="3863" customFormat="false" ht="15" hidden="false" customHeight="true" outlineLevel="0" collapsed="false">
      <c r="A3863" s="83"/>
      <c r="B3863" s="84" t="s">
        <v>655</v>
      </c>
      <c r="C3863" s="83" t="s">
        <v>656</v>
      </c>
      <c r="D3863" s="83" t="s">
        <v>657</v>
      </c>
      <c r="E3863" s="83" t="s">
        <v>658</v>
      </c>
      <c r="F3863" s="83"/>
      <c r="G3863" s="85" t="s">
        <v>659</v>
      </c>
      <c r="H3863" s="84" t="s">
        <v>660</v>
      </c>
      <c r="I3863" s="84" t="s">
        <v>661</v>
      </c>
      <c r="J3863" s="84" t="s">
        <v>662</v>
      </c>
      <c r="L3863" s="63" t="n">
        <f aca="false">IF(AND(A3864&lt;&gt;"",A3863=""),L3862+1,L3862)</f>
        <v>397</v>
      </c>
      <c r="M3863" s="80" t="str">
        <f aca="false">IF(OR(A3863="Insumo",A3863="Composição Auxiliar"),J3863,"")</f>
        <v/>
      </c>
      <c r="N3863" s="81" t="str">
        <f aca="false">IF(E3863="Mão de Obra",J3863,"")</f>
        <v/>
      </c>
      <c r="O3863" s="81" t="str">
        <f aca="false">IF(N3863&lt;&gt;"","",M3863)</f>
        <v/>
      </c>
      <c r="P3863" s="82" t="str">
        <f aca="false">IF(A3863="Composição",B3863,"")</f>
        <v/>
      </c>
      <c r="Q3863" s="81" t="str">
        <f aca="false">IF(P3863&lt;&gt;"",SUMIF(L3863:L3863,L3863,N3863:N3863),"")</f>
        <v/>
      </c>
      <c r="R3863" s="81" t="str">
        <f aca="false">IF(P3863&lt;&gt;"",SUMIF(L3863:L3863,L3863,O3863:O3863),"")</f>
        <v/>
      </c>
    </row>
    <row r="3864" customFormat="false" ht="25.5" hidden="false" customHeight="true" outlineLevel="0" collapsed="false">
      <c r="A3864" s="86" t="s">
        <v>663</v>
      </c>
      <c r="B3864" s="87" t="s">
        <v>2008</v>
      </c>
      <c r="C3864" s="86" t="s">
        <v>664</v>
      </c>
      <c r="D3864" s="86" t="s">
        <v>2009</v>
      </c>
      <c r="E3864" s="86" t="s">
        <v>671</v>
      </c>
      <c r="F3864" s="86"/>
      <c r="G3864" s="88" t="s">
        <v>672</v>
      </c>
      <c r="H3864" s="89" t="n">
        <v>1</v>
      </c>
      <c r="I3864" s="90" t="n">
        <f aca="false">SUMIF(L:L,$L3864,M:M)</f>
        <v>1.7</v>
      </c>
      <c r="J3864" s="90" t="n">
        <f aca="false">TRUNC(H3864*I3864,2)</f>
        <v>1.7</v>
      </c>
      <c r="L3864" s="63" t="n">
        <f aca="false">IF(AND(A3865&lt;&gt;"",A3864=""),L3863+1,L3863)</f>
        <v>397</v>
      </c>
      <c r="M3864" s="80" t="str">
        <f aca="false">IF(OR(A3864="Insumo",A3864="Composição Auxiliar"),J3864,"")</f>
        <v/>
      </c>
      <c r="N3864" s="81" t="str">
        <f aca="false">IF(E3864="Mão de Obra",J3864,"")</f>
        <v/>
      </c>
      <c r="O3864" s="81" t="str">
        <f aca="false">IF(N3864&lt;&gt;"","",M3864)</f>
        <v/>
      </c>
      <c r="P3864" s="82" t="str">
        <f aca="false">IF(A3864="Composição",B3864,"")</f>
        <v> 95402 </v>
      </c>
      <c r="Q3864" s="81" t="n">
        <f aca="false">IF(P3864&lt;&gt;"",SUMIF(L3864:L3864,L3864,N3864:N3864),"")</f>
        <v>0</v>
      </c>
      <c r="R3864" s="81" t="n">
        <f aca="false">IF(P3864&lt;&gt;"",SUMIF(L3864:L3864,L3864,O3864:O3864),"")</f>
        <v>0</v>
      </c>
    </row>
    <row r="3865" customFormat="false" ht="14.25" hidden="false" customHeight="false" outlineLevel="0" collapsed="false">
      <c r="A3865" s="96" t="s">
        <v>679</v>
      </c>
      <c r="B3865" s="97" t="s">
        <v>2010</v>
      </c>
      <c r="C3865" s="96" t="str">
        <f aca="false">VLOOKUP(B3865,INSUMOS!$A:$I,2,0)</f>
        <v>SINAPI</v>
      </c>
      <c r="D3865" s="96" t="str">
        <f aca="false">VLOOKUP(B3865,INSUMOS!$A:$I,3,0)</f>
        <v>ENGENHEIRO CIVIL DE OBRA JUNIOR</v>
      </c>
      <c r="E3865" s="98" t="str">
        <f aca="false">VLOOKUP(B3865,INSUMOS!$A:$I,4,0)</f>
        <v>Mão de Obra</v>
      </c>
      <c r="F3865" s="98"/>
      <c r="G3865" s="99" t="str">
        <f aca="false">VLOOKUP(B3865,INSUMOS!$A:$I,5,0)</f>
        <v>H</v>
      </c>
      <c r="H3865" s="100" t="n">
        <v>0.01549</v>
      </c>
      <c r="I3865" s="101" t="n">
        <f aca="false">VLOOKUP(B3865,INSUMOS!$A:$I,8,0)</f>
        <v>109.87</v>
      </c>
      <c r="J3865" s="101" t="n">
        <f aca="false">TRUNC(H3865*I3865,2)</f>
        <v>1.7</v>
      </c>
      <c r="L3865" s="63" t="n">
        <f aca="false">IF(AND(A3866&lt;&gt;"",A3865=""),L3864+1,L3864)</f>
        <v>397</v>
      </c>
      <c r="M3865" s="80" t="n">
        <f aca="false">IF(OR(A3865="Insumo",A3865="Composição Auxiliar"),J3865,"")</f>
        <v>1.7</v>
      </c>
      <c r="N3865" s="81" t="n">
        <f aca="false">IF(E3865="Mão de Obra",J3865,"")</f>
        <v>1.7</v>
      </c>
      <c r="O3865" s="81" t="str">
        <f aca="false">IF(N3865&lt;&gt;"","",M3865)</f>
        <v/>
      </c>
      <c r="P3865" s="82" t="str">
        <f aca="false">IF(A3865="Composição",B3865,"")</f>
        <v/>
      </c>
      <c r="Q3865" s="81" t="str">
        <f aca="false">IF(P3865&lt;&gt;"",SUMIF(L3865:L3865,L3865,N3865:N3865),"")</f>
        <v/>
      </c>
      <c r="R3865" s="81" t="str">
        <f aca="false">IF(P3865&lt;&gt;"",SUMIF(L3865:L3865,L3865,O3865:O3865),"")</f>
        <v/>
      </c>
    </row>
    <row r="3866" customFormat="false" ht="14.25" hidden="false" customHeight="false" outlineLevel="0" collapsed="false">
      <c r="A3866" s="102"/>
      <c r="B3866" s="102"/>
      <c r="C3866" s="102"/>
      <c r="D3866" s="102"/>
      <c r="E3866" s="102"/>
      <c r="F3866" s="103"/>
      <c r="G3866" s="102"/>
      <c r="H3866" s="103"/>
      <c r="I3866" s="102"/>
      <c r="J3866" s="103"/>
      <c r="L3866" s="63" t="n">
        <f aca="false">IF(AND(A3867&lt;&gt;"",A3866=""),L3865+1,L3865)</f>
        <v>397</v>
      </c>
      <c r="M3866" s="80" t="str">
        <f aca="false">IF(OR(A3866="Insumo",A3866="Composição Auxiliar"),J3866,"")</f>
        <v/>
      </c>
      <c r="N3866" s="81" t="str">
        <f aca="false">IF(E3866="Mão de Obra",J3866,"")</f>
        <v/>
      </c>
      <c r="O3866" s="81" t="str">
        <f aca="false">IF(N3866&lt;&gt;"","",M3866)</f>
        <v/>
      </c>
      <c r="P3866" s="82" t="str">
        <f aca="false">IF(A3866="Composição",B3866,"")</f>
        <v/>
      </c>
      <c r="Q3866" s="81" t="str">
        <f aca="false">IF(P3866&lt;&gt;"",SUMIF(L3866:L3866,L3866,N3866:N3866),"")</f>
        <v/>
      </c>
      <c r="R3866" s="81" t="str">
        <f aca="false">IF(P3866&lt;&gt;"",SUMIF(L3866:L3866,L3866,O3866:O3866),"")</f>
        <v/>
      </c>
    </row>
    <row r="3867" customFormat="false" ht="15" hidden="false" customHeight="false" outlineLevel="0" collapsed="false">
      <c r="A3867" s="102"/>
      <c r="B3867" s="102"/>
      <c r="C3867" s="102"/>
      <c r="D3867" s="102"/>
      <c r="E3867" s="102"/>
      <c r="F3867" s="103"/>
      <c r="G3867" s="102"/>
      <c r="H3867" s="104"/>
      <c r="I3867" s="104"/>
      <c r="J3867" s="103"/>
      <c r="L3867" s="63" t="n">
        <f aca="false">IF(AND(A3868&lt;&gt;"",A3867=""),L3866+1,L3866)</f>
        <v>397</v>
      </c>
      <c r="M3867" s="80" t="str">
        <f aca="false">IF(OR(A3867="Insumo",A3867="Composição Auxiliar"),J3867,"")</f>
        <v/>
      </c>
      <c r="N3867" s="81" t="str">
        <f aca="false">IF(E3867="Mão de Obra",J3867,"")</f>
        <v/>
      </c>
      <c r="O3867" s="81" t="str">
        <f aca="false">IF(N3867&lt;&gt;"","",M3867)</f>
        <v/>
      </c>
      <c r="P3867" s="82" t="str">
        <f aca="false">IF(A3867="Composição",B3867,"")</f>
        <v/>
      </c>
      <c r="Q3867" s="81" t="str">
        <f aca="false">IF(P3867&lt;&gt;"",SUMIF(L3867:L3867,L3867,N3867:N3867),"")</f>
        <v/>
      </c>
      <c r="R3867" s="81" t="str">
        <f aca="false">IF(P3867&lt;&gt;"",SUMIF(L3867:L3867,L3867,O3867:O3867),"")</f>
        <v/>
      </c>
    </row>
    <row r="3868" customFormat="false" ht="15" hidden="false" customHeight="false" outlineLevel="0" collapsed="false">
      <c r="A3868" s="108"/>
      <c r="B3868" s="108"/>
      <c r="C3868" s="108"/>
      <c r="D3868" s="108"/>
      <c r="E3868" s="108"/>
      <c r="F3868" s="108"/>
      <c r="G3868" s="108"/>
      <c r="H3868" s="108"/>
      <c r="I3868" s="108"/>
      <c r="J3868" s="108"/>
      <c r="L3868" s="63" t="n">
        <f aca="false">IF(AND(A3869&lt;&gt;"",A3868=""),L3867+1,L3867)</f>
        <v>397</v>
      </c>
      <c r="M3868" s="80" t="str">
        <f aca="false">IF(OR(A3868="Insumo",A3868="Composição Auxiliar"),J3868,"")</f>
        <v/>
      </c>
      <c r="N3868" s="81" t="str">
        <f aca="false">IF(E3868="Mão de Obra",J3868,"")</f>
        <v/>
      </c>
      <c r="O3868" s="81" t="str">
        <f aca="false">IF(N3868&lt;&gt;"","",M3868)</f>
        <v/>
      </c>
      <c r="P3868" s="82" t="str">
        <f aca="false">IF(A3868="Composição",B3868,"")</f>
        <v/>
      </c>
      <c r="Q3868" s="81" t="str">
        <f aca="false">IF(P3868&lt;&gt;"",SUMIF(L3868:L3868,L3868,N3868:N3868),"")</f>
        <v/>
      </c>
      <c r="R3868" s="81" t="str">
        <f aca="false">IF(P3868&lt;&gt;"",SUMIF(L3868:L3868,L3868,O3868:O3868),"")</f>
        <v/>
      </c>
    </row>
    <row r="3869" customFormat="false" ht="15" hidden="false" customHeight="true" outlineLevel="0" collapsed="false">
      <c r="A3869" s="83"/>
      <c r="B3869" s="84" t="s">
        <v>655</v>
      </c>
      <c r="C3869" s="83" t="s">
        <v>656</v>
      </c>
      <c r="D3869" s="83" t="s">
        <v>657</v>
      </c>
      <c r="E3869" s="83" t="s">
        <v>658</v>
      </c>
      <c r="F3869" s="83"/>
      <c r="G3869" s="85" t="s">
        <v>659</v>
      </c>
      <c r="H3869" s="84" t="s">
        <v>660</v>
      </c>
      <c r="I3869" s="84" t="s">
        <v>661</v>
      </c>
      <c r="J3869" s="84" t="s">
        <v>662</v>
      </c>
      <c r="L3869" s="63" t="n">
        <f aca="false">IF(AND(A3870&lt;&gt;"",A3869=""),L3868+1,L3868)</f>
        <v>398</v>
      </c>
      <c r="M3869" s="80" t="str">
        <f aca="false">IF(OR(A3869="Insumo",A3869="Composição Auxiliar"),J3869,"")</f>
        <v/>
      </c>
      <c r="N3869" s="81" t="str">
        <f aca="false">IF(E3869="Mão de Obra",J3869,"")</f>
        <v/>
      </c>
      <c r="O3869" s="81" t="str">
        <f aca="false">IF(N3869&lt;&gt;"","",M3869)</f>
        <v/>
      </c>
      <c r="P3869" s="82" t="str">
        <f aca="false">IF(A3869="Composição",B3869,"")</f>
        <v/>
      </c>
      <c r="Q3869" s="81" t="str">
        <f aca="false">IF(P3869&lt;&gt;"",SUMIF(L3869:L3869,L3869,N3869:N3869),"")</f>
        <v/>
      </c>
      <c r="R3869" s="81" t="str">
        <f aca="false">IF(P3869&lt;&gt;"",SUMIF(L3869:L3869,L3869,O3869:O3869),"")</f>
        <v/>
      </c>
    </row>
    <row r="3870" customFormat="false" ht="25.5" hidden="false" customHeight="true" outlineLevel="0" collapsed="false">
      <c r="A3870" s="86" t="s">
        <v>663</v>
      </c>
      <c r="B3870" s="87" t="s">
        <v>2011</v>
      </c>
      <c r="C3870" s="86" t="s">
        <v>664</v>
      </c>
      <c r="D3870" s="86" t="s">
        <v>2012</v>
      </c>
      <c r="E3870" s="86" t="s">
        <v>671</v>
      </c>
      <c r="F3870" s="86"/>
      <c r="G3870" s="88" t="s">
        <v>706</v>
      </c>
      <c r="H3870" s="89" t="n">
        <v>1</v>
      </c>
      <c r="I3870" s="90" t="n">
        <f aca="false">SUMIF(L:L,$L3870,M:M)</f>
        <v>224.05</v>
      </c>
      <c r="J3870" s="90" t="n">
        <f aca="false">TRUNC(H3870*I3870,2)</f>
        <v>224.05</v>
      </c>
      <c r="L3870" s="63" t="n">
        <f aca="false">IF(AND(A3871&lt;&gt;"",A3870=""),L3869+1,L3869)</f>
        <v>398</v>
      </c>
      <c r="M3870" s="80" t="str">
        <f aca="false">IF(OR(A3870="Insumo",A3870="Composição Auxiliar"),J3870,"")</f>
        <v/>
      </c>
      <c r="N3870" s="81" t="str">
        <f aca="false">IF(E3870="Mão de Obra",J3870,"")</f>
        <v/>
      </c>
      <c r="O3870" s="81" t="str">
        <f aca="false">IF(N3870&lt;&gt;"","",M3870)</f>
        <v/>
      </c>
      <c r="P3870" s="82" t="str">
        <f aca="false">IF(A3870="Composição",B3870,"")</f>
        <v> 95415 </v>
      </c>
      <c r="Q3870" s="81" t="n">
        <f aca="false">IF(P3870&lt;&gt;"",SUMIF(L3870:L3870,L3870,N3870:N3870),"")</f>
        <v>0</v>
      </c>
      <c r="R3870" s="81" t="n">
        <f aca="false">IF(P3870&lt;&gt;"",SUMIF(L3870:L3870,L3870,O3870:O3870),"")</f>
        <v>0</v>
      </c>
    </row>
    <row r="3871" customFormat="false" ht="14.25" hidden="false" customHeight="false" outlineLevel="0" collapsed="false">
      <c r="A3871" s="96" t="s">
        <v>679</v>
      </c>
      <c r="B3871" s="97" t="s">
        <v>2013</v>
      </c>
      <c r="C3871" s="96" t="str">
        <f aca="false">VLOOKUP(B3871,INSUMOS!$A:$I,2,0)</f>
        <v>SINAPI</v>
      </c>
      <c r="D3871" s="96" t="str">
        <f aca="false">VLOOKUP(B3871,INSUMOS!$A:$I,3,0)</f>
        <v>ENGENHEIRO CIVIL DE OBRA JUNIOR (MENSALISTA)</v>
      </c>
      <c r="E3871" s="98" t="str">
        <f aca="false">VLOOKUP(B3871,INSUMOS!$A:$I,4,0)</f>
        <v>Mão de Obra</v>
      </c>
      <c r="F3871" s="98"/>
      <c r="G3871" s="99" t="str">
        <f aca="false">VLOOKUP(B3871,INSUMOS!$A:$I,5,0)</f>
        <v>MES</v>
      </c>
      <c r="H3871" s="100" t="n">
        <v>0.01166</v>
      </c>
      <c r="I3871" s="101" t="n">
        <f aca="false">VLOOKUP(B3871,INSUMOS!$A:$I,8,0)</f>
        <v>19215.37</v>
      </c>
      <c r="J3871" s="101" t="n">
        <f aca="false">TRUNC(H3871*I3871,2)</f>
        <v>224.05</v>
      </c>
      <c r="L3871" s="63" t="n">
        <f aca="false">IF(AND(A3872&lt;&gt;"",A3871=""),L3870+1,L3870)</f>
        <v>398</v>
      </c>
      <c r="M3871" s="80" t="n">
        <f aca="false">IF(OR(A3871="Insumo",A3871="Composição Auxiliar"),J3871,"")</f>
        <v>224.05</v>
      </c>
      <c r="N3871" s="81" t="n">
        <f aca="false">IF(E3871="Mão de Obra",J3871,"")</f>
        <v>224.05</v>
      </c>
      <c r="O3871" s="81" t="str">
        <f aca="false">IF(N3871&lt;&gt;"","",M3871)</f>
        <v/>
      </c>
      <c r="P3871" s="82" t="str">
        <f aca="false">IF(A3871="Composição",B3871,"")</f>
        <v/>
      </c>
      <c r="Q3871" s="81" t="str">
        <f aca="false">IF(P3871&lt;&gt;"",SUMIF(L3871:L3871,L3871,N3871:N3871),"")</f>
        <v/>
      </c>
      <c r="R3871" s="81" t="str">
        <f aca="false">IF(P3871&lt;&gt;"",SUMIF(L3871:L3871,L3871,O3871:O3871),"")</f>
        <v/>
      </c>
    </row>
    <row r="3872" customFormat="false" ht="14.25" hidden="false" customHeight="false" outlineLevel="0" collapsed="false">
      <c r="A3872" s="102"/>
      <c r="B3872" s="102"/>
      <c r="C3872" s="102"/>
      <c r="D3872" s="102"/>
      <c r="E3872" s="102"/>
      <c r="F3872" s="103"/>
      <c r="G3872" s="102"/>
      <c r="H3872" s="103"/>
      <c r="I3872" s="102"/>
      <c r="J3872" s="103"/>
      <c r="L3872" s="63" t="n">
        <f aca="false">IF(AND(A3873&lt;&gt;"",A3872=""),L3871+1,L3871)</f>
        <v>398</v>
      </c>
      <c r="M3872" s="80" t="str">
        <f aca="false">IF(OR(A3872="Insumo",A3872="Composição Auxiliar"),J3872,"")</f>
        <v/>
      </c>
      <c r="N3872" s="81" t="str">
        <f aca="false">IF(E3872="Mão de Obra",J3872,"")</f>
        <v/>
      </c>
      <c r="O3872" s="81" t="str">
        <f aca="false">IF(N3872&lt;&gt;"","",M3872)</f>
        <v/>
      </c>
      <c r="P3872" s="82" t="str">
        <f aca="false">IF(A3872="Composição",B3872,"")</f>
        <v/>
      </c>
      <c r="Q3872" s="81" t="str">
        <f aca="false">IF(P3872&lt;&gt;"",SUMIF(L3872:L3872,L3872,N3872:N3872),"")</f>
        <v/>
      </c>
      <c r="R3872" s="81" t="str">
        <f aca="false">IF(P3872&lt;&gt;"",SUMIF(L3872:L3872,L3872,O3872:O3872),"")</f>
        <v/>
      </c>
    </row>
    <row r="3873" customFormat="false" ht="15" hidden="false" customHeight="false" outlineLevel="0" collapsed="false">
      <c r="A3873" s="102"/>
      <c r="B3873" s="102"/>
      <c r="C3873" s="102"/>
      <c r="D3873" s="102"/>
      <c r="E3873" s="102"/>
      <c r="F3873" s="103"/>
      <c r="G3873" s="102"/>
      <c r="H3873" s="104"/>
      <c r="I3873" s="104"/>
      <c r="J3873" s="103"/>
      <c r="L3873" s="63" t="n">
        <f aca="false">IF(AND(A3874&lt;&gt;"",A3873=""),L3872+1,L3872)</f>
        <v>398</v>
      </c>
      <c r="M3873" s="80" t="str">
        <f aca="false">IF(OR(A3873="Insumo",A3873="Composição Auxiliar"),J3873,"")</f>
        <v/>
      </c>
      <c r="N3873" s="81" t="str">
        <f aca="false">IF(E3873="Mão de Obra",J3873,"")</f>
        <v/>
      </c>
      <c r="O3873" s="81" t="str">
        <f aca="false">IF(N3873&lt;&gt;"","",M3873)</f>
        <v/>
      </c>
      <c r="P3873" s="82" t="str">
        <f aca="false">IF(A3873="Composição",B3873,"")</f>
        <v/>
      </c>
      <c r="Q3873" s="81" t="str">
        <f aca="false">IF(P3873&lt;&gt;"",SUMIF(L3873:L3873,L3873,N3873:N3873),"")</f>
        <v/>
      </c>
      <c r="R3873" s="81" t="str">
        <f aca="false">IF(P3873&lt;&gt;"",SUMIF(L3873:L3873,L3873,O3873:O3873),"")</f>
        <v/>
      </c>
    </row>
    <row r="3874" customFormat="false" ht="15" hidden="false" customHeight="false" outlineLevel="0" collapsed="false">
      <c r="A3874" s="108"/>
      <c r="B3874" s="108"/>
      <c r="C3874" s="108"/>
      <c r="D3874" s="108"/>
      <c r="E3874" s="108"/>
      <c r="F3874" s="108"/>
      <c r="G3874" s="108"/>
      <c r="H3874" s="108"/>
      <c r="I3874" s="108"/>
      <c r="J3874" s="108"/>
      <c r="L3874" s="63" t="n">
        <f aca="false">IF(AND(A3875&lt;&gt;"",A3874=""),L3873+1,L3873)</f>
        <v>398</v>
      </c>
      <c r="M3874" s="80" t="str">
        <f aca="false">IF(OR(A3874="Insumo",A3874="Composição Auxiliar"),J3874,"")</f>
        <v/>
      </c>
      <c r="N3874" s="81" t="str">
        <f aca="false">IF(E3874="Mão de Obra",J3874,"")</f>
        <v/>
      </c>
      <c r="O3874" s="81" t="str">
        <f aca="false">IF(N3874&lt;&gt;"","",M3874)</f>
        <v/>
      </c>
      <c r="P3874" s="82" t="str">
        <f aca="false">IF(A3874="Composição",B3874,"")</f>
        <v/>
      </c>
      <c r="Q3874" s="81" t="str">
        <f aca="false">IF(P3874&lt;&gt;"",SUMIF(L3874:L3874,L3874,N3874:N3874),"")</f>
        <v/>
      </c>
      <c r="R3874" s="81" t="str">
        <f aca="false">IF(P3874&lt;&gt;"",SUMIF(L3874:L3874,L3874,O3874:O3874),"")</f>
        <v/>
      </c>
    </row>
    <row r="3875" customFormat="false" ht="15" hidden="false" customHeight="true" outlineLevel="0" collapsed="false">
      <c r="A3875" s="83"/>
      <c r="B3875" s="84" t="s">
        <v>655</v>
      </c>
      <c r="C3875" s="83" t="s">
        <v>656</v>
      </c>
      <c r="D3875" s="83" t="s">
        <v>657</v>
      </c>
      <c r="E3875" s="83" t="s">
        <v>658</v>
      </c>
      <c r="F3875" s="83"/>
      <c r="G3875" s="85" t="s">
        <v>659</v>
      </c>
      <c r="H3875" s="84" t="s">
        <v>660</v>
      </c>
      <c r="I3875" s="84" t="s">
        <v>661</v>
      </c>
      <c r="J3875" s="84" t="s">
        <v>662</v>
      </c>
      <c r="L3875" s="63" t="n">
        <f aca="false">IF(AND(A3876&lt;&gt;"",A3875=""),L3874+1,L3874)</f>
        <v>399</v>
      </c>
      <c r="M3875" s="80" t="str">
        <f aca="false">IF(OR(A3875="Insumo",A3875="Composição Auxiliar"),J3875,"")</f>
        <v/>
      </c>
      <c r="N3875" s="81" t="str">
        <f aca="false">IF(E3875="Mão de Obra",J3875,"")</f>
        <v/>
      </c>
      <c r="O3875" s="81" t="str">
        <f aca="false">IF(N3875&lt;&gt;"","",M3875)</f>
        <v/>
      </c>
      <c r="P3875" s="82" t="str">
        <f aca="false">IF(A3875="Composição",B3875,"")</f>
        <v/>
      </c>
      <c r="Q3875" s="81" t="str">
        <f aca="false">IF(P3875&lt;&gt;"",SUMIF(L3875:L3875,L3875,N3875:N3875),"")</f>
        <v/>
      </c>
      <c r="R3875" s="81" t="str">
        <f aca="false">IF(P3875&lt;&gt;"",SUMIF(L3875:L3875,L3875,O3875:O3875),"")</f>
        <v/>
      </c>
    </row>
    <row r="3876" customFormat="false" ht="25.5" hidden="false" customHeight="true" outlineLevel="0" collapsed="false">
      <c r="A3876" s="86" t="s">
        <v>663</v>
      </c>
      <c r="B3876" s="87" t="s">
        <v>2014</v>
      </c>
      <c r="C3876" s="86" t="s">
        <v>664</v>
      </c>
      <c r="D3876" s="86" t="s">
        <v>2015</v>
      </c>
      <c r="E3876" s="86" t="s">
        <v>671</v>
      </c>
      <c r="F3876" s="86"/>
      <c r="G3876" s="88" t="s">
        <v>672</v>
      </c>
      <c r="H3876" s="89" t="n">
        <v>1</v>
      </c>
      <c r="I3876" s="90" t="n">
        <f aca="false">SUMIF(L:L,$L3876,M:M)</f>
        <v>1.93</v>
      </c>
      <c r="J3876" s="90" t="n">
        <f aca="false">TRUNC(H3876*I3876,2)</f>
        <v>1.93</v>
      </c>
      <c r="L3876" s="63" t="n">
        <f aca="false">IF(AND(A3877&lt;&gt;"",A3876=""),L3875+1,L3875)</f>
        <v>399</v>
      </c>
      <c r="M3876" s="80" t="str">
        <f aca="false">IF(OR(A3876="Insumo",A3876="Composição Auxiliar"),J3876,"")</f>
        <v/>
      </c>
      <c r="N3876" s="81" t="str">
        <f aca="false">IF(E3876="Mão de Obra",J3876,"")</f>
        <v/>
      </c>
      <c r="O3876" s="81" t="str">
        <f aca="false">IF(N3876&lt;&gt;"","",M3876)</f>
        <v/>
      </c>
      <c r="P3876" s="82" t="str">
        <f aca="false">IF(A3876="Composição",B3876,"")</f>
        <v> 95403 </v>
      </c>
      <c r="Q3876" s="81" t="n">
        <f aca="false">IF(P3876&lt;&gt;"",SUMIF(L3876:L3876,L3876,N3876:N3876),"")</f>
        <v>0</v>
      </c>
      <c r="R3876" s="81" t="n">
        <f aca="false">IF(P3876&lt;&gt;"",SUMIF(L3876:L3876,L3876,O3876:O3876),"")</f>
        <v>0</v>
      </c>
    </row>
    <row r="3877" customFormat="false" ht="14.25" hidden="false" customHeight="false" outlineLevel="0" collapsed="false">
      <c r="A3877" s="96" t="s">
        <v>679</v>
      </c>
      <c r="B3877" s="97" t="s">
        <v>2016</v>
      </c>
      <c r="C3877" s="96" t="str">
        <f aca="false">VLOOKUP(B3877,INSUMOS!$A:$I,2,0)</f>
        <v>SINAPI</v>
      </c>
      <c r="D3877" s="96" t="str">
        <f aca="false">VLOOKUP(B3877,INSUMOS!$A:$I,3,0)</f>
        <v>ENGENHEIRO CIVIL DE OBRA PLENO</v>
      </c>
      <c r="E3877" s="98" t="str">
        <f aca="false">VLOOKUP(B3877,INSUMOS!$A:$I,4,0)</f>
        <v>Mão de Obra</v>
      </c>
      <c r="F3877" s="98"/>
      <c r="G3877" s="99" t="str">
        <f aca="false">VLOOKUP(B3877,INSUMOS!$A:$I,5,0)</f>
        <v>H</v>
      </c>
      <c r="H3877" s="100" t="n">
        <v>0.01549</v>
      </c>
      <c r="I3877" s="101" t="n">
        <f aca="false">VLOOKUP(B3877,INSUMOS!$A:$I,8,0)</f>
        <v>125.04</v>
      </c>
      <c r="J3877" s="101" t="n">
        <f aca="false">TRUNC(H3877*I3877,2)</f>
        <v>1.93</v>
      </c>
      <c r="L3877" s="63" t="n">
        <f aca="false">IF(AND(A3878&lt;&gt;"",A3877=""),L3876+1,L3876)</f>
        <v>399</v>
      </c>
      <c r="M3877" s="80" t="n">
        <f aca="false">IF(OR(A3877="Insumo",A3877="Composição Auxiliar"),J3877,"")</f>
        <v>1.93</v>
      </c>
      <c r="N3877" s="81" t="n">
        <f aca="false">IF(E3877="Mão de Obra",J3877,"")</f>
        <v>1.93</v>
      </c>
      <c r="O3877" s="81" t="str">
        <f aca="false">IF(N3877&lt;&gt;"","",M3877)</f>
        <v/>
      </c>
      <c r="P3877" s="82" t="str">
        <f aca="false">IF(A3877="Composição",B3877,"")</f>
        <v/>
      </c>
      <c r="Q3877" s="81" t="str">
        <f aca="false">IF(P3877&lt;&gt;"",SUMIF(L3877:L3877,L3877,N3877:N3877),"")</f>
        <v/>
      </c>
      <c r="R3877" s="81" t="str">
        <f aca="false">IF(P3877&lt;&gt;"",SUMIF(L3877:L3877,L3877,O3877:O3877),"")</f>
        <v/>
      </c>
    </row>
    <row r="3878" customFormat="false" ht="14.25" hidden="false" customHeight="false" outlineLevel="0" collapsed="false">
      <c r="A3878" s="102"/>
      <c r="B3878" s="102"/>
      <c r="C3878" s="102"/>
      <c r="D3878" s="102"/>
      <c r="E3878" s="102"/>
      <c r="F3878" s="103"/>
      <c r="G3878" s="102"/>
      <c r="H3878" s="103"/>
      <c r="I3878" s="102"/>
      <c r="J3878" s="103"/>
      <c r="L3878" s="63" t="n">
        <f aca="false">IF(AND(A3879&lt;&gt;"",A3878=""),L3877+1,L3877)</f>
        <v>399</v>
      </c>
      <c r="M3878" s="80" t="str">
        <f aca="false">IF(OR(A3878="Insumo",A3878="Composição Auxiliar"),J3878,"")</f>
        <v/>
      </c>
      <c r="N3878" s="81" t="str">
        <f aca="false">IF(E3878="Mão de Obra",J3878,"")</f>
        <v/>
      </c>
      <c r="O3878" s="81" t="str">
        <f aca="false">IF(N3878&lt;&gt;"","",M3878)</f>
        <v/>
      </c>
      <c r="P3878" s="82" t="str">
        <f aca="false">IF(A3878="Composição",B3878,"")</f>
        <v/>
      </c>
      <c r="Q3878" s="81" t="str">
        <f aca="false">IF(P3878&lt;&gt;"",SUMIF(L3878:L3878,L3878,N3878:N3878),"")</f>
        <v/>
      </c>
      <c r="R3878" s="81" t="str">
        <f aca="false">IF(P3878&lt;&gt;"",SUMIF(L3878:L3878,L3878,O3878:O3878),"")</f>
        <v/>
      </c>
    </row>
    <row r="3879" customFormat="false" ht="15" hidden="false" customHeight="false" outlineLevel="0" collapsed="false">
      <c r="A3879" s="102"/>
      <c r="B3879" s="102"/>
      <c r="C3879" s="102"/>
      <c r="D3879" s="102"/>
      <c r="E3879" s="102"/>
      <c r="F3879" s="103"/>
      <c r="G3879" s="102"/>
      <c r="H3879" s="104"/>
      <c r="I3879" s="104"/>
      <c r="J3879" s="103"/>
      <c r="L3879" s="63" t="n">
        <f aca="false">IF(AND(A3880&lt;&gt;"",A3879=""),L3878+1,L3878)</f>
        <v>399</v>
      </c>
      <c r="M3879" s="80" t="str">
        <f aca="false">IF(OR(A3879="Insumo",A3879="Composição Auxiliar"),J3879,"")</f>
        <v/>
      </c>
      <c r="N3879" s="81" t="str">
        <f aca="false">IF(E3879="Mão de Obra",J3879,"")</f>
        <v/>
      </c>
      <c r="O3879" s="81" t="str">
        <f aca="false">IF(N3879&lt;&gt;"","",M3879)</f>
        <v/>
      </c>
      <c r="P3879" s="82" t="str">
        <f aca="false">IF(A3879="Composição",B3879,"")</f>
        <v/>
      </c>
      <c r="Q3879" s="81" t="str">
        <f aca="false">IF(P3879&lt;&gt;"",SUMIF(L3879:L3879,L3879,N3879:N3879),"")</f>
        <v/>
      </c>
      <c r="R3879" s="81" t="str">
        <f aca="false">IF(P3879&lt;&gt;"",SUMIF(L3879:L3879,L3879,O3879:O3879),"")</f>
        <v/>
      </c>
    </row>
    <row r="3880" customFormat="false" ht="15" hidden="false" customHeight="false" outlineLevel="0" collapsed="false">
      <c r="A3880" s="108"/>
      <c r="B3880" s="108"/>
      <c r="C3880" s="108"/>
      <c r="D3880" s="108"/>
      <c r="E3880" s="108"/>
      <c r="F3880" s="108"/>
      <c r="G3880" s="108"/>
      <c r="H3880" s="108"/>
      <c r="I3880" s="108"/>
      <c r="J3880" s="108"/>
      <c r="L3880" s="63" t="n">
        <f aca="false">IF(AND(A3881&lt;&gt;"",A3880=""),L3879+1,L3879)</f>
        <v>399</v>
      </c>
      <c r="M3880" s="80" t="str">
        <f aca="false">IF(OR(A3880="Insumo",A3880="Composição Auxiliar"),J3880,"")</f>
        <v/>
      </c>
      <c r="N3880" s="81" t="str">
        <f aca="false">IF(E3880="Mão de Obra",J3880,"")</f>
        <v/>
      </c>
      <c r="O3880" s="81" t="str">
        <f aca="false">IF(N3880&lt;&gt;"","",M3880)</f>
        <v/>
      </c>
      <c r="P3880" s="82" t="str">
        <f aca="false">IF(A3880="Composição",B3880,"")</f>
        <v/>
      </c>
      <c r="Q3880" s="81" t="str">
        <f aca="false">IF(P3880&lt;&gt;"",SUMIF(L3880:L3880,L3880,N3880:N3880),"")</f>
        <v/>
      </c>
      <c r="R3880" s="81" t="str">
        <f aca="false">IF(P3880&lt;&gt;"",SUMIF(L3880:L3880,L3880,O3880:O3880),"")</f>
        <v/>
      </c>
    </row>
    <row r="3881" customFormat="false" ht="15" hidden="false" customHeight="true" outlineLevel="0" collapsed="false">
      <c r="A3881" s="83"/>
      <c r="B3881" s="84" t="s">
        <v>655</v>
      </c>
      <c r="C3881" s="83" t="s">
        <v>656</v>
      </c>
      <c r="D3881" s="83" t="s">
        <v>657</v>
      </c>
      <c r="E3881" s="83" t="s">
        <v>658</v>
      </c>
      <c r="F3881" s="83"/>
      <c r="G3881" s="85" t="s">
        <v>659</v>
      </c>
      <c r="H3881" s="84" t="s">
        <v>660</v>
      </c>
      <c r="I3881" s="84" t="s">
        <v>661</v>
      </c>
      <c r="J3881" s="84" t="s">
        <v>662</v>
      </c>
      <c r="L3881" s="63" t="n">
        <f aca="false">IF(AND(A3882&lt;&gt;"",A3881=""),L3880+1,L3880)</f>
        <v>400</v>
      </c>
      <c r="M3881" s="80" t="str">
        <f aca="false">IF(OR(A3881="Insumo",A3881="Composição Auxiliar"),J3881,"")</f>
        <v/>
      </c>
      <c r="N3881" s="81" t="str">
        <f aca="false">IF(E3881="Mão de Obra",J3881,"")</f>
        <v/>
      </c>
      <c r="O3881" s="81" t="str">
        <f aca="false">IF(N3881&lt;&gt;"","",M3881)</f>
        <v/>
      </c>
      <c r="P3881" s="82" t="str">
        <f aca="false">IF(A3881="Composição",B3881,"")</f>
        <v/>
      </c>
      <c r="Q3881" s="81" t="str">
        <f aca="false">IF(P3881&lt;&gt;"",SUMIF(L3881:L3881,L3881,N3881:N3881),"")</f>
        <v/>
      </c>
      <c r="R3881" s="81" t="str">
        <f aca="false">IF(P3881&lt;&gt;"",SUMIF(L3881:L3881,L3881,O3881:O3881),"")</f>
        <v/>
      </c>
    </row>
    <row r="3882" customFormat="false" ht="25.5" hidden="false" customHeight="true" outlineLevel="0" collapsed="false">
      <c r="A3882" s="86" t="s">
        <v>663</v>
      </c>
      <c r="B3882" s="87" t="s">
        <v>2017</v>
      </c>
      <c r="C3882" s="86" t="s">
        <v>664</v>
      </c>
      <c r="D3882" s="86" t="s">
        <v>2018</v>
      </c>
      <c r="E3882" s="86" t="s">
        <v>671</v>
      </c>
      <c r="F3882" s="86"/>
      <c r="G3882" s="88" t="s">
        <v>706</v>
      </c>
      <c r="H3882" s="89" t="n">
        <v>1</v>
      </c>
      <c r="I3882" s="90" t="n">
        <f aca="false">SUMIF(L:L,$L3882,M:M)</f>
        <v>255.01</v>
      </c>
      <c r="J3882" s="90" t="n">
        <f aca="false">TRUNC(H3882*I3882,2)</f>
        <v>255.01</v>
      </c>
      <c r="L3882" s="63" t="n">
        <f aca="false">IF(AND(A3883&lt;&gt;"",A3882=""),L3881+1,L3881)</f>
        <v>400</v>
      </c>
      <c r="M3882" s="80" t="str">
        <f aca="false">IF(OR(A3882="Insumo",A3882="Composição Auxiliar"),J3882,"")</f>
        <v/>
      </c>
      <c r="N3882" s="81" t="str">
        <f aca="false">IF(E3882="Mão de Obra",J3882,"")</f>
        <v/>
      </c>
      <c r="O3882" s="81" t="str">
        <f aca="false">IF(N3882&lt;&gt;"","",M3882)</f>
        <v/>
      </c>
      <c r="P3882" s="82" t="str">
        <f aca="false">IF(A3882="Composição",B3882,"")</f>
        <v> 95417 </v>
      </c>
      <c r="Q3882" s="81" t="n">
        <f aca="false">IF(P3882&lt;&gt;"",SUMIF(L3882:L3882,L3882,N3882:N3882),"")</f>
        <v>0</v>
      </c>
      <c r="R3882" s="81" t="n">
        <f aca="false">IF(P3882&lt;&gt;"",SUMIF(L3882:L3882,L3882,O3882:O3882),"")</f>
        <v>0</v>
      </c>
    </row>
    <row r="3883" customFormat="false" ht="14.25" hidden="false" customHeight="false" outlineLevel="0" collapsed="false">
      <c r="A3883" s="96" t="s">
        <v>679</v>
      </c>
      <c r="B3883" s="97" t="s">
        <v>2019</v>
      </c>
      <c r="C3883" s="96" t="str">
        <f aca="false">VLOOKUP(B3883,INSUMOS!$A:$I,2,0)</f>
        <v>SINAPI</v>
      </c>
      <c r="D3883" s="96" t="str">
        <f aca="false">VLOOKUP(B3883,INSUMOS!$A:$I,3,0)</f>
        <v>ENGENHEIRO CIVIL DE OBRA PLENO (MENSALISTA)</v>
      </c>
      <c r="E3883" s="98" t="str">
        <f aca="false">VLOOKUP(B3883,INSUMOS!$A:$I,4,0)</f>
        <v>Mão de Obra</v>
      </c>
      <c r="F3883" s="98"/>
      <c r="G3883" s="99" t="str">
        <f aca="false">VLOOKUP(B3883,INSUMOS!$A:$I,5,0)</f>
        <v>MES</v>
      </c>
      <c r="H3883" s="100" t="n">
        <v>0.01166</v>
      </c>
      <c r="I3883" s="101" t="n">
        <f aca="false">VLOOKUP(B3883,INSUMOS!$A:$I,8,0)</f>
        <v>21871.04</v>
      </c>
      <c r="J3883" s="101" t="n">
        <f aca="false">TRUNC(H3883*I3883,2)</f>
        <v>255.01</v>
      </c>
      <c r="L3883" s="63" t="n">
        <f aca="false">IF(AND(A3884&lt;&gt;"",A3883=""),L3882+1,L3882)</f>
        <v>400</v>
      </c>
      <c r="M3883" s="80" t="n">
        <f aca="false">IF(OR(A3883="Insumo",A3883="Composição Auxiliar"),J3883,"")</f>
        <v>255.01</v>
      </c>
      <c r="N3883" s="81" t="n">
        <f aca="false">IF(E3883="Mão de Obra",J3883,"")</f>
        <v>255.01</v>
      </c>
      <c r="O3883" s="81" t="str">
        <f aca="false">IF(N3883&lt;&gt;"","",M3883)</f>
        <v/>
      </c>
      <c r="P3883" s="82" t="str">
        <f aca="false">IF(A3883="Composição",B3883,"")</f>
        <v/>
      </c>
      <c r="Q3883" s="81" t="str">
        <f aca="false">IF(P3883&lt;&gt;"",SUMIF(L3883:L3883,L3883,N3883:N3883),"")</f>
        <v/>
      </c>
      <c r="R3883" s="81" t="str">
        <f aca="false">IF(P3883&lt;&gt;"",SUMIF(L3883:L3883,L3883,O3883:O3883),"")</f>
        <v/>
      </c>
    </row>
    <row r="3884" customFormat="false" ht="14.25" hidden="false" customHeight="false" outlineLevel="0" collapsed="false">
      <c r="A3884" s="102"/>
      <c r="B3884" s="102"/>
      <c r="C3884" s="102"/>
      <c r="D3884" s="102"/>
      <c r="E3884" s="102"/>
      <c r="F3884" s="103"/>
      <c r="G3884" s="102"/>
      <c r="H3884" s="103"/>
      <c r="I3884" s="102"/>
      <c r="J3884" s="103"/>
      <c r="L3884" s="63" t="n">
        <f aca="false">IF(AND(A3885&lt;&gt;"",A3884=""),L3883+1,L3883)</f>
        <v>400</v>
      </c>
      <c r="M3884" s="80" t="str">
        <f aca="false">IF(OR(A3884="Insumo",A3884="Composição Auxiliar"),J3884,"")</f>
        <v/>
      </c>
      <c r="N3884" s="81" t="str">
        <f aca="false">IF(E3884="Mão de Obra",J3884,"")</f>
        <v/>
      </c>
      <c r="O3884" s="81" t="str">
        <f aca="false">IF(N3884&lt;&gt;"","",M3884)</f>
        <v/>
      </c>
      <c r="P3884" s="82" t="str">
        <f aca="false">IF(A3884="Composição",B3884,"")</f>
        <v/>
      </c>
      <c r="Q3884" s="81" t="str">
        <f aca="false">IF(P3884&lt;&gt;"",SUMIF(L3884:L3884,L3884,N3884:N3884),"")</f>
        <v/>
      </c>
      <c r="R3884" s="81" t="str">
        <f aca="false">IF(P3884&lt;&gt;"",SUMIF(L3884:L3884,L3884,O3884:O3884),"")</f>
        <v/>
      </c>
    </row>
    <row r="3885" customFormat="false" ht="15" hidden="false" customHeight="false" outlineLevel="0" collapsed="false">
      <c r="A3885" s="102"/>
      <c r="B3885" s="102"/>
      <c r="C3885" s="102"/>
      <c r="D3885" s="102"/>
      <c r="E3885" s="102"/>
      <c r="F3885" s="103"/>
      <c r="G3885" s="102"/>
      <c r="H3885" s="104"/>
      <c r="I3885" s="104"/>
      <c r="J3885" s="103"/>
      <c r="L3885" s="63" t="n">
        <f aca="false">IF(AND(A3886&lt;&gt;"",A3885=""),L3884+1,L3884)</f>
        <v>400</v>
      </c>
      <c r="M3885" s="80" t="str">
        <f aca="false">IF(OR(A3885="Insumo",A3885="Composição Auxiliar"),J3885,"")</f>
        <v/>
      </c>
      <c r="N3885" s="81" t="str">
        <f aca="false">IF(E3885="Mão de Obra",J3885,"")</f>
        <v/>
      </c>
      <c r="O3885" s="81" t="str">
        <f aca="false">IF(N3885&lt;&gt;"","",M3885)</f>
        <v/>
      </c>
      <c r="P3885" s="82" t="str">
        <f aca="false">IF(A3885="Composição",B3885,"")</f>
        <v/>
      </c>
      <c r="Q3885" s="81" t="str">
        <f aca="false">IF(P3885&lt;&gt;"",SUMIF(L3885:L3885,L3885,N3885:N3885),"")</f>
        <v/>
      </c>
      <c r="R3885" s="81" t="str">
        <f aca="false">IF(P3885&lt;&gt;"",SUMIF(L3885:L3885,L3885,O3885:O3885),"")</f>
        <v/>
      </c>
    </row>
    <row r="3886" customFormat="false" ht="15" hidden="false" customHeight="false" outlineLevel="0" collapsed="false">
      <c r="A3886" s="108"/>
      <c r="B3886" s="108"/>
      <c r="C3886" s="108"/>
      <c r="D3886" s="108"/>
      <c r="E3886" s="108"/>
      <c r="F3886" s="108"/>
      <c r="G3886" s="108"/>
      <c r="H3886" s="108"/>
      <c r="I3886" s="108"/>
      <c r="J3886" s="108"/>
      <c r="L3886" s="63" t="n">
        <f aca="false">IF(AND(A3887&lt;&gt;"",A3886=""),L3885+1,L3885)</f>
        <v>400</v>
      </c>
      <c r="M3886" s="80" t="str">
        <f aca="false">IF(OR(A3886="Insumo",A3886="Composição Auxiliar"),J3886,"")</f>
        <v/>
      </c>
      <c r="N3886" s="81" t="str">
        <f aca="false">IF(E3886="Mão de Obra",J3886,"")</f>
        <v/>
      </c>
      <c r="O3886" s="81" t="str">
        <f aca="false">IF(N3886&lt;&gt;"","",M3886)</f>
        <v/>
      </c>
      <c r="P3886" s="82" t="str">
        <f aca="false">IF(A3886="Composição",B3886,"")</f>
        <v/>
      </c>
      <c r="Q3886" s="81" t="str">
        <f aca="false">IF(P3886&lt;&gt;"",SUMIF(L3886:L3886,L3886,N3886:N3886),"")</f>
        <v/>
      </c>
      <c r="R3886" s="81" t="str">
        <f aca="false">IF(P3886&lt;&gt;"",SUMIF(L3886:L3886,L3886,O3886:O3886),"")</f>
        <v/>
      </c>
    </row>
    <row r="3887" customFormat="false" ht="15" hidden="false" customHeight="true" outlineLevel="0" collapsed="false">
      <c r="A3887" s="83"/>
      <c r="B3887" s="84" t="s">
        <v>655</v>
      </c>
      <c r="C3887" s="83" t="s">
        <v>656</v>
      </c>
      <c r="D3887" s="83" t="s">
        <v>657</v>
      </c>
      <c r="E3887" s="83" t="s">
        <v>658</v>
      </c>
      <c r="F3887" s="83"/>
      <c r="G3887" s="85" t="s">
        <v>659</v>
      </c>
      <c r="H3887" s="84" t="s">
        <v>660</v>
      </c>
      <c r="I3887" s="84" t="s">
        <v>661</v>
      </c>
      <c r="J3887" s="84" t="s">
        <v>662</v>
      </c>
      <c r="L3887" s="63" t="n">
        <f aca="false">IF(AND(A3888&lt;&gt;"",A3887=""),L3886+1,L3886)</f>
        <v>401</v>
      </c>
      <c r="M3887" s="80" t="str">
        <f aca="false">IF(OR(A3887="Insumo",A3887="Composição Auxiliar"),J3887,"")</f>
        <v/>
      </c>
      <c r="N3887" s="81" t="str">
        <f aca="false">IF(E3887="Mão de Obra",J3887,"")</f>
        <v/>
      </c>
      <c r="O3887" s="81" t="str">
        <f aca="false">IF(N3887&lt;&gt;"","",M3887)</f>
        <v/>
      </c>
      <c r="P3887" s="82" t="str">
        <f aca="false">IF(A3887="Composição",B3887,"")</f>
        <v/>
      </c>
      <c r="Q3887" s="81" t="str">
        <f aca="false">IF(P3887&lt;&gt;"",SUMIF(L3887:L3887,L3887,N3887:N3887),"")</f>
        <v/>
      </c>
      <c r="R3887" s="81" t="str">
        <f aca="false">IF(P3887&lt;&gt;"",SUMIF(L3887:L3887,L3887,O3887:O3887),"")</f>
        <v/>
      </c>
    </row>
    <row r="3888" customFormat="false" ht="25.5" hidden="false" customHeight="true" outlineLevel="0" collapsed="false">
      <c r="A3888" s="86" t="s">
        <v>663</v>
      </c>
      <c r="B3888" s="87" t="s">
        <v>2020</v>
      </c>
      <c r="C3888" s="86" t="s">
        <v>664</v>
      </c>
      <c r="D3888" s="86" t="s">
        <v>2021</v>
      </c>
      <c r="E3888" s="86" t="s">
        <v>671</v>
      </c>
      <c r="F3888" s="86"/>
      <c r="G3888" s="88" t="s">
        <v>672</v>
      </c>
      <c r="H3888" s="89" t="n">
        <v>1</v>
      </c>
      <c r="I3888" s="90" t="n">
        <f aca="false">SUMIF(L:L,$L3888,M:M)</f>
        <v>0.38</v>
      </c>
      <c r="J3888" s="90" t="n">
        <f aca="false">TRUNC(H3888*I3888,2)</f>
        <v>0.38</v>
      </c>
      <c r="L3888" s="63" t="n">
        <f aca="false">IF(AND(A3889&lt;&gt;"",A3888=""),L3887+1,L3887)</f>
        <v>401</v>
      </c>
      <c r="M3888" s="80" t="str">
        <f aca="false">IF(OR(A3888="Insumo",A3888="Composição Auxiliar"),J3888,"")</f>
        <v/>
      </c>
      <c r="N3888" s="81" t="str">
        <f aca="false">IF(E3888="Mão de Obra",J3888,"")</f>
        <v/>
      </c>
      <c r="O3888" s="81" t="str">
        <f aca="false">IF(N3888&lt;&gt;"","",M3888)</f>
        <v/>
      </c>
      <c r="P3888" s="82" t="str">
        <f aca="false">IF(A3888="Composição",B3888,"")</f>
        <v> 95338 </v>
      </c>
      <c r="Q3888" s="81" t="n">
        <f aca="false">IF(P3888&lt;&gt;"",SUMIF(L3888:L3888,L3888,N3888:N3888),"")</f>
        <v>0</v>
      </c>
      <c r="R3888" s="81" t="n">
        <f aca="false">IF(P3888&lt;&gt;"",SUMIF(L3888:L3888,L3888,O3888:O3888),"")</f>
        <v>0</v>
      </c>
    </row>
    <row r="3889" customFormat="false" ht="14.25" hidden="false" customHeight="false" outlineLevel="0" collapsed="false">
      <c r="A3889" s="96" t="s">
        <v>679</v>
      </c>
      <c r="B3889" s="97" t="s">
        <v>2022</v>
      </c>
      <c r="C3889" s="96" t="str">
        <f aca="false">VLOOKUP(B3889,INSUMOS!$A:$I,2,0)</f>
        <v>SINAPI</v>
      </c>
      <c r="D3889" s="96" t="str">
        <f aca="false">VLOOKUP(B3889,INSUMOS!$A:$I,3,0)</f>
        <v>IMPERMEABILIZADOR (HORISTA)</v>
      </c>
      <c r="E3889" s="98" t="str">
        <f aca="false">VLOOKUP(B3889,INSUMOS!$A:$I,4,0)</f>
        <v>Mão de Obra</v>
      </c>
      <c r="F3889" s="98"/>
      <c r="G3889" s="99" t="str">
        <f aca="false">VLOOKUP(B3889,INSUMOS!$A:$I,5,0)</f>
        <v>H</v>
      </c>
      <c r="H3889" s="100" t="n">
        <v>0.02225</v>
      </c>
      <c r="I3889" s="101" t="n">
        <f aca="false">VLOOKUP(B3889,INSUMOS!$A:$I,8,0)</f>
        <v>17.49</v>
      </c>
      <c r="J3889" s="101" t="n">
        <f aca="false">TRUNC(H3889*I3889,2)</f>
        <v>0.38</v>
      </c>
      <c r="L3889" s="63" t="n">
        <f aca="false">IF(AND(A3890&lt;&gt;"",A3889=""),L3888+1,L3888)</f>
        <v>401</v>
      </c>
      <c r="M3889" s="80" t="n">
        <f aca="false">IF(OR(A3889="Insumo",A3889="Composição Auxiliar"),J3889,"")</f>
        <v>0.38</v>
      </c>
      <c r="N3889" s="81" t="n">
        <f aca="false">IF(E3889="Mão de Obra",J3889,"")</f>
        <v>0.38</v>
      </c>
      <c r="O3889" s="81" t="str">
        <f aca="false">IF(N3889&lt;&gt;"","",M3889)</f>
        <v/>
      </c>
      <c r="P3889" s="82" t="str">
        <f aca="false">IF(A3889="Composição",B3889,"")</f>
        <v/>
      </c>
      <c r="Q3889" s="81" t="str">
        <f aca="false">IF(P3889&lt;&gt;"",SUMIF(L3889:L3889,L3889,N3889:N3889),"")</f>
        <v/>
      </c>
      <c r="R3889" s="81" t="str">
        <f aca="false">IF(P3889&lt;&gt;"",SUMIF(L3889:L3889,L3889,O3889:O3889),"")</f>
        <v/>
      </c>
    </row>
    <row r="3890" customFormat="false" ht="14.25" hidden="false" customHeight="false" outlineLevel="0" collapsed="false">
      <c r="A3890" s="102"/>
      <c r="B3890" s="102"/>
      <c r="C3890" s="102"/>
      <c r="D3890" s="102"/>
      <c r="E3890" s="102"/>
      <c r="F3890" s="103"/>
      <c r="G3890" s="102"/>
      <c r="H3890" s="103"/>
      <c r="I3890" s="102"/>
      <c r="J3890" s="103"/>
      <c r="L3890" s="63" t="n">
        <f aca="false">IF(AND(A3891&lt;&gt;"",A3890=""),L3889+1,L3889)</f>
        <v>401</v>
      </c>
      <c r="M3890" s="80" t="str">
        <f aca="false">IF(OR(A3890="Insumo",A3890="Composição Auxiliar"),J3890,"")</f>
        <v/>
      </c>
      <c r="N3890" s="81" t="str">
        <f aca="false">IF(E3890="Mão de Obra",J3890,"")</f>
        <v/>
      </c>
      <c r="O3890" s="81" t="str">
        <f aca="false">IF(N3890&lt;&gt;"","",M3890)</f>
        <v/>
      </c>
      <c r="P3890" s="82" t="str">
        <f aca="false">IF(A3890="Composição",B3890,"")</f>
        <v/>
      </c>
      <c r="Q3890" s="81" t="str">
        <f aca="false">IF(P3890&lt;&gt;"",SUMIF(L3890:L3890,L3890,N3890:N3890),"")</f>
        <v/>
      </c>
      <c r="R3890" s="81" t="str">
        <f aca="false">IF(P3890&lt;&gt;"",SUMIF(L3890:L3890,L3890,O3890:O3890),"")</f>
        <v/>
      </c>
    </row>
    <row r="3891" customFormat="false" ht="15" hidden="false" customHeight="false" outlineLevel="0" collapsed="false">
      <c r="A3891" s="102"/>
      <c r="B3891" s="102"/>
      <c r="C3891" s="102"/>
      <c r="D3891" s="102"/>
      <c r="E3891" s="102"/>
      <c r="F3891" s="103"/>
      <c r="G3891" s="102"/>
      <c r="H3891" s="104"/>
      <c r="I3891" s="104"/>
      <c r="J3891" s="103"/>
      <c r="L3891" s="63" t="n">
        <f aca="false">IF(AND(A3892&lt;&gt;"",A3891=""),L3890+1,L3890)</f>
        <v>401</v>
      </c>
      <c r="M3891" s="80" t="str">
        <f aca="false">IF(OR(A3891="Insumo",A3891="Composição Auxiliar"),J3891,"")</f>
        <v/>
      </c>
      <c r="N3891" s="81" t="str">
        <f aca="false">IF(E3891="Mão de Obra",J3891,"")</f>
        <v/>
      </c>
      <c r="O3891" s="81" t="str">
        <f aca="false">IF(N3891&lt;&gt;"","",M3891)</f>
        <v/>
      </c>
      <c r="P3891" s="82" t="str">
        <f aca="false">IF(A3891="Composição",B3891,"")</f>
        <v/>
      </c>
      <c r="Q3891" s="81" t="str">
        <f aca="false">IF(P3891&lt;&gt;"",SUMIF(L3891:L3891,L3891,N3891:N3891),"")</f>
        <v/>
      </c>
      <c r="R3891" s="81" t="str">
        <f aca="false">IF(P3891&lt;&gt;"",SUMIF(L3891:L3891,L3891,O3891:O3891),"")</f>
        <v/>
      </c>
    </row>
    <row r="3892" customFormat="false" ht="15" hidden="false" customHeight="false" outlineLevel="0" collapsed="false">
      <c r="A3892" s="108"/>
      <c r="B3892" s="108"/>
      <c r="C3892" s="108"/>
      <c r="D3892" s="108"/>
      <c r="E3892" s="108"/>
      <c r="F3892" s="108"/>
      <c r="G3892" s="108"/>
      <c r="H3892" s="108"/>
      <c r="I3892" s="108"/>
      <c r="J3892" s="108"/>
      <c r="L3892" s="63" t="n">
        <f aca="false">IF(AND(A3893&lt;&gt;"",A3892=""),L3891+1,L3891)</f>
        <v>401</v>
      </c>
      <c r="M3892" s="80" t="str">
        <f aca="false">IF(OR(A3892="Insumo",A3892="Composição Auxiliar"),J3892,"")</f>
        <v/>
      </c>
      <c r="N3892" s="81" t="str">
        <f aca="false">IF(E3892="Mão de Obra",J3892,"")</f>
        <v/>
      </c>
      <c r="O3892" s="81" t="str">
        <f aca="false">IF(N3892&lt;&gt;"","",M3892)</f>
        <v/>
      </c>
      <c r="P3892" s="82" t="str">
        <f aca="false">IF(A3892="Composição",B3892,"")</f>
        <v/>
      </c>
      <c r="Q3892" s="81" t="str">
        <f aca="false">IF(P3892&lt;&gt;"",SUMIF(L3892:L3892,L3892,N3892:N3892),"")</f>
        <v/>
      </c>
      <c r="R3892" s="81" t="str">
        <f aca="false">IF(P3892&lt;&gt;"",SUMIF(L3892:L3892,L3892,O3892:O3892),"")</f>
        <v/>
      </c>
    </row>
    <row r="3893" customFormat="false" ht="15" hidden="false" customHeight="true" outlineLevel="0" collapsed="false">
      <c r="A3893" s="83"/>
      <c r="B3893" s="84" t="s">
        <v>655</v>
      </c>
      <c r="C3893" s="83" t="s">
        <v>656</v>
      </c>
      <c r="D3893" s="83" t="s">
        <v>657</v>
      </c>
      <c r="E3893" s="83" t="s">
        <v>658</v>
      </c>
      <c r="F3893" s="83"/>
      <c r="G3893" s="85" t="s">
        <v>659</v>
      </c>
      <c r="H3893" s="84" t="s">
        <v>660</v>
      </c>
      <c r="I3893" s="84" t="s">
        <v>661</v>
      </c>
      <c r="J3893" s="84" t="s">
        <v>662</v>
      </c>
      <c r="L3893" s="63" t="n">
        <f aca="false">IF(AND(A3894&lt;&gt;"",A3893=""),L3892+1,L3892)</f>
        <v>402</v>
      </c>
      <c r="M3893" s="80" t="str">
        <f aca="false">IF(OR(A3893="Insumo",A3893="Composição Auxiliar"),J3893,"")</f>
        <v/>
      </c>
      <c r="N3893" s="81" t="str">
        <f aca="false">IF(E3893="Mão de Obra",J3893,"")</f>
        <v/>
      </c>
      <c r="O3893" s="81" t="str">
        <f aca="false">IF(N3893&lt;&gt;"","",M3893)</f>
        <v/>
      </c>
      <c r="P3893" s="82" t="str">
        <f aca="false">IF(A3893="Composição",B3893,"")</f>
        <v/>
      </c>
      <c r="Q3893" s="81" t="str">
        <f aca="false">IF(P3893&lt;&gt;"",SUMIF(L3893:L3893,L3893,N3893:N3893),"")</f>
        <v/>
      </c>
      <c r="R3893" s="81" t="str">
        <f aca="false">IF(P3893&lt;&gt;"",SUMIF(L3893:L3893,L3893,O3893:O3893),"")</f>
        <v/>
      </c>
    </row>
    <row r="3894" customFormat="false" ht="25.5" hidden="false" customHeight="true" outlineLevel="0" collapsed="false">
      <c r="A3894" s="86" t="s">
        <v>663</v>
      </c>
      <c r="B3894" s="87" t="s">
        <v>2023</v>
      </c>
      <c r="C3894" s="86" t="s">
        <v>664</v>
      </c>
      <c r="D3894" s="86" t="s">
        <v>2024</v>
      </c>
      <c r="E3894" s="86" t="s">
        <v>671</v>
      </c>
      <c r="F3894" s="86"/>
      <c r="G3894" s="88" t="s">
        <v>672</v>
      </c>
      <c r="H3894" s="89" t="n">
        <v>1</v>
      </c>
      <c r="I3894" s="90" t="n">
        <f aca="false">SUMIF(L:L,$L3894,M:M)</f>
        <v>0.07</v>
      </c>
      <c r="J3894" s="90" t="n">
        <f aca="false">TRUNC(H3894*I3894,2)</f>
        <v>0.07</v>
      </c>
      <c r="L3894" s="63" t="n">
        <f aca="false">IF(AND(A3895&lt;&gt;"",A3894=""),L3893+1,L3893)</f>
        <v>402</v>
      </c>
      <c r="M3894" s="80" t="str">
        <f aca="false">IF(OR(A3894="Insumo",A3894="Composição Auxiliar"),J3894,"")</f>
        <v/>
      </c>
      <c r="N3894" s="81" t="str">
        <f aca="false">IF(E3894="Mão de Obra",J3894,"")</f>
        <v/>
      </c>
      <c r="O3894" s="81" t="str">
        <f aca="false">IF(N3894&lt;&gt;"","",M3894)</f>
        <v/>
      </c>
      <c r="P3894" s="82" t="str">
        <f aca="false">IF(A3894="Composição",B3894,"")</f>
        <v> 95390 </v>
      </c>
      <c r="Q3894" s="81" t="n">
        <f aca="false">IF(P3894&lt;&gt;"",SUMIF(L3894:L3894,L3894,N3894:N3894),"")</f>
        <v>0</v>
      </c>
      <c r="R3894" s="81" t="n">
        <f aca="false">IF(P3894&lt;&gt;"",SUMIF(L3894:L3894,L3894,O3894:O3894),"")</f>
        <v>0</v>
      </c>
    </row>
    <row r="3895" customFormat="false" ht="14.25" hidden="false" customHeight="false" outlineLevel="0" collapsed="false">
      <c r="A3895" s="96" t="s">
        <v>679</v>
      </c>
      <c r="B3895" s="97" t="s">
        <v>2025</v>
      </c>
      <c r="C3895" s="96" t="str">
        <f aca="false">VLOOKUP(B3895,INSUMOS!$A:$I,2,0)</f>
        <v>SINAPI</v>
      </c>
      <c r="D3895" s="96" t="str">
        <f aca="false">VLOOKUP(B3895,INSUMOS!$A:$I,3,0)</f>
        <v>JARDINEIRO (HORISTA)</v>
      </c>
      <c r="E3895" s="98" t="str">
        <f aca="false">VLOOKUP(B3895,INSUMOS!$A:$I,4,0)</f>
        <v>Mão de Obra</v>
      </c>
      <c r="F3895" s="98"/>
      <c r="G3895" s="99" t="str">
        <f aca="false">VLOOKUP(B3895,INSUMOS!$A:$I,5,0)</f>
        <v>H</v>
      </c>
      <c r="H3895" s="100" t="n">
        <v>0.00534</v>
      </c>
      <c r="I3895" s="101" t="n">
        <f aca="false">VLOOKUP(B3895,INSUMOS!$A:$I,8,0)</f>
        <v>14.77</v>
      </c>
      <c r="J3895" s="101" t="n">
        <f aca="false">TRUNC(H3895*I3895,2)</f>
        <v>0.07</v>
      </c>
      <c r="L3895" s="63" t="n">
        <f aca="false">IF(AND(A3896&lt;&gt;"",A3895=""),L3894+1,L3894)</f>
        <v>402</v>
      </c>
      <c r="M3895" s="80" t="n">
        <f aca="false">IF(OR(A3895="Insumo",A3895="Composição Auxiliar"),J3895,"")</f>
        <v>0.07</v>
      </c>
      <c r="N3895" s="81" t="n">
        <f aca="false">IF(E3895="Mão de Obra",J3895,"")</f>
        <v>0.07</v>
      </c>
      <c r="O3895" s="81" t="str">
        <f aca="false">IF(N3895&lt;&gt;"","",M3895)</f>
        <v/>
      </c>
      <c r="P3895" s="82" t="str">
        <f aca="false">IF(A3895="Composição",B3895,"")</f>
        <v/>
      </c>
      <c r="Q3895" s="81" t="str">
        <f aca="false">IF(P3895&lt;&gt;"",SUMIF(L3895:L3895,L3895,N3895:N3895),"")</f>
        <v/>
      </c>
      <c r="R3895" s="81" t="str">
        <f aca="false">IF(P3895&lt;&gt;"",SUMIF(L3895:L3895,L3895,O3895:O3895),"")</f>
        <v/>
      </c>
    </row>
    <row r="3896" customFormat="false" ht="14.25" hidden="false" customHeight="false" outlineLevel="0" collapsed="false">
      <c r="A3896" s="102"/>
      <c r="B3896" s="102"/>
      <c r="C3896" s="102"/>
      <c r="D3896" s="102"/>
      <c r="E3896" s="102"/>
      <c r="F3896" s="103"/>
      <c r="G3896" s="102"/>
      <c r="H3896" s="103"/>
      <c r="I3896" s="102"/>
      <c r="J3896" s="103"/>
      <c r="L3896" s="63" t="n">
        <f aca="false">IF(AND(A3897&lt;&gt;"",A3896=""),L3895+1,L3895)</f>
        <v>402</v>
      </c>
      <c r="M3896" s="80" t="str">
        <f aca="false">IF(OR(A3896="Insumo",A3896="Composição Auxiliar"),J3896,"")</f>
        <v/>
      </c>
      <c r="N3896" s="81" t="str">
        <f aca="false">IF(E3896="Mão de Obra",J3896,"")</f>
        <v/>
      </c>
      <c r="O3896" s="81" t="str">
        <f aca="false">IF(N3896&lt;&gt;"","",M3896)</f>
        <v/>
      </c>
      <c r="P3896" s="82" t="str">
        <f aca="false">IF(A3896="Composição",B3896,"")</f>
        <v/>
      </c>
      <c r="Q3896" s="81" t="str">
        <f aca="false">IF(P3896&lt;&gt;"",SUMIF(L3896:L3896,L3896,N3896:N3896),"")</f>
        <v/>
      </c>
      <c r="R3896" s="81" t="str">
        <f aca="false">IF(P3896&lt;&gt;"",SUMIF(L3896:L3896,L3896,O3896:O3896),"")</f>
        <v/>
      </c>
    </row>
    <row r="3897" customFormat="false" ht="15" hidden="false" customHeight="false" outlineLevel="0" collapsed="false">
      <c r="A3897" s="102"/>
      <c r="B3897" s="102"/>
      <c r="C3897" s="102"/>
      <c r="D3897" s="102"/>
      <c r="E3897" s="102"/>
      <c r="F3897" s="103"/>
      <c r="G3897" s="102"/>
      <c r="H3897" s="104"/>
      <c r="I3897" s="104"/>
      <c r="J3897" s="103"/>
      <c r="L3897" s="63" t="n">
        <f aca="false">IF(AND(A3898&lt;&gt;"",A3897=""),L3896+1,L3896)</f>
        <v>402</v>
      </c>
      <c r="M3897" s="80" t="str">
        <f aca="false">IF(OR(A3897="Insumo",A3897="Composição Auxiliar"),J3897,"")</f>
        <v/>
      </c>
      <c r="N3897" s="81" t="str">
        <f aca="false">IF(E3897="Mão de Obra",J3897,"")</f>
        <v/>
      </c>
      <c r="O3897" s="81" t="str">
        <f aca="false">IF(N3897&lt;&gt;"","",M3897)</f>
        <v/>
      </c>
      <c r="P3897" s="82" t="str">
        <f aca="false">IF(A3897="Composição",B3897,"")</f>
        <v/>
      </c>
      <c r="Q3897" s="81" t="str">
        <f aca="false">IF(P3897&lt;&gt;"",SUMIF(L3897:L3897,L3897,N3897:N3897),"")</f>
        <v/>
      </c>
      <c r="R3897" s="81" t="str">
        <f aca="false">IF(P3897&lt;&gt;"",SUMIF(L3897:L3897,L3897,O3897:O3897),"")</f>
        <v/>
      </c>
    </row>
    <row r="3898" customFormat="false" ht="15" hidden="false" customHeight="false" outlineLevel="0" collapsed="false">
      <c r="A3898" s="108"/>
      <c r="B3898" s="108"/>
      <c r="C3898" s="108"/>
      <c r="D3898" s="108"/>
      <c r="E3898" s="108"/>
      <c r="F3898" s="108"/>
      <c r="G3898" s="108"/>
      <c r="H3898" s="108"/>
      <c r="I3898" s="108"/>
      <c r="J3898" s="108"/>
      <c r="L3898" s="63" t="n">
        <f aca="false">IF(AND(A3899&lt;&gt;"",A3898=""),L3897+1,L3897)</f>
        <v>402</v>
      </c>
      <c r="M3898" s="80" t="str">
        <f aca="false">IF(OR(A3898="Insumo",A3898="Composição Auxiliar"),J3898,"")</f>
        <v/>
      </c>
      <c r="N3898" s="81" t="str">
        <f aca="false">IF(E3898="Mão de Obra",J3898,"")</f>
        <v/>
      </c>
      <c r="O3898" s="81" t="str">
        <f aca="false">IF(N3898&lt;&gt;"","",M3898)</f>
        <v/>
      </c>
      <c r="P3898" s="82" t="str">
        <f aca="false">IF(A3898="Composição",B3898,"")</f>
        <v/>
      </c>
      <c r="Q3898" s="81" t="str">
        <f aca="false">IF(P3898&lt;&gt;"",SUMIF(L3898:L3898,L3898,N3898:N3898),"")</f>
        <v/>
      </c>
      <c r="R3898" s="81" t="str">
        <f aca="false">IF(P3898&lt;&gt;"",SUMIF(L3898:L3898,L3898,O3898:O3898),"")</f>
        <v/>
      </c>
    </row>
    <row r="3899" customFormat="false" ht="15" hidden="false" customHeight="true" outlineLevel="0" collapsed="false">
      <c r="A3899" s="83"/>
      <c r="B3899" s="84" t="s">
        <v>655</v>
      </c>
      <c r="C3899" s="83" t="s">
        <v>656</v>
      </c>
      <c r="D3899" s="83" t="s">
        <v>657</v>
      </c>
      <c r="E3899" s="83" t="s">
        <v>658</v>
      </c>
      <c r="F3899" s="83"/>
      <c r="G3899" s="85" t="s">
        <v>659</v>
      </c>
      <c r="H3899" s="84" t="s">
        <v>660</v>
      </c>
      <c r="I3899" s="84" t="s">
        <v>661</v>
      </c>
      <c r="J3899" s="84" t="s">
        <v>662</v>
      </c>
      <c r="L3899" s="63" t="n">
        <f aca="false">IF(AND(A3900&lt;&gt;"",A3899=""),L3898+1,L3898)</f>
        <v>403</v>
      </c>
      <c r="M3899" s="80" t="str">
        <f aca="false">IF(OR(A3899="Insumo",A3899="Composição Auxiliar"),J3899,"")</f>
        <v/>
      </c>
      <c r="N3899" s="81" t="str">
        <f aca="false">IF(E3899="Mão de Obra",J3899,"")</f>
        <v/>
      </c>
      <c r="O3899" s="81" t="str">
        <f aca="false">IF(N3899&lt;&gt;"","",M3899)</f>
        <v/>
      </c>
      <c r="P3899" s="82" t="str">
        <f aca="false">IF(A3899="Composição",B3899,"")</f>
        <v/>
      </c>
      <c r="Q3899" s="81" t="str">
        <f aca="false">IF(P3899&lt;&gt;"",SUMIF(L3899:L3899,L3899,N3899:N3899),"")</f>
        <v/>
      </c>
      <c r="R3899" s="81" t="str">
        <f aca="false">IF(P3899&lt;&gt;"",SUMIF(L3899:L3899,L3899,O3899:O3899),"")</f>
        <v/>
      </c>
    </row>
    <row r="3900" customFormat="false" ht="25.5" hidden="false" customHeight="true" outlineLevel="0" collapsed="false">
      <c r="A3900" s="86" t="s">
        <v>663</v>
      </c>
      <c r="B3900" s="87" t="s">
        <v>2026</v>
      </c>
      <c r="C3900" s="86" t="s">
        <v>664</v>
      </c>
      <c r="D3900" s="86" t="s">
        <v>2027</v>
      </c>
      <c r="E3900" s="86" t="s">
        <v>671</v>
      </c>
      <c r="F3900" s="86"/>
      <c r="G3900" s="88" t="s">
        <v>672</v>
      </c>
      <c r="H3900" s="89" t="n">
        <v>1</v>
      </c>
      <c r="I3900" s="90" t="n">
        <f aca="false">SUMIF(L:L,$L3900,M:M)</f>
        <v>0.25</v>
      </c>
      <c r="J3900" s="90" t="n">
        <f aca="false">TRUNC(H3900*I3900,2)</f>
        <v>0.25</v>
      </c>
      <c r="L3900" s="63" t="n">
        <f aca="false">IF(AND(A3901&lt;&gt;"",A3900=""),L3899+1,L3899)</f>
        <v>403</v>
      </c>
      <c r="M3900" s="80" t="str">
        <f aca="false">IF(OR(A3900="Insumo",A3900="Composição Auxiliar"),J3900,"")</f>
        <v/>
      </c>
      <c r="N3900" s="81" t="str">
        <f aca="false">IF(E3900="Mão de Obra",J3900,"")</f>
        <v/>
      </c>
      <c r="O3900" s="81" t="str">
        <f aca="false">IF(N3900&lt;&gt;"","",M3900)</f>
        <v/>
      </c>
      <c r="P3900" s="82" t="str">
        <f aca="false">IF(A3900="Composição",B3900,"")</f>
        <v> 95340 </v>
      </c>
      <c r="Q3900" s="81" t="n">
        <f aca="false">IF(P3900&lt;&gt;"",SUMIF(L3900:L3900,L3900,N3900:N3900),"")</f>
        <v>0</v>
      </c>
      <c r="R3900" s="81" t="n">
        <f aca="false">IF(P3900&lt;&gt;"",SUMIF(L3900:L3900,L3900,O3900:O3900),"")</f>
        <v>0</v>
      </c>
    </row>
    <row r="3901" customFormat="false" ht="14.25" hidden="false" customHeight="false" outlineLevel="0" collapsed="false">
      <c r="A3901" s="96" t="s">
        <v>679</v>
      </c>
      <c r="B3901" s="97" t="s">
        <v>2028</v>
      </c>
      <c r="C3901" s="96" t="str">
        <f aca="false">VLOOKUP(B3901,INSUMOS!$A:$I,2,0)</f>
        <v>SINAPI</v>
      </c>
      <c r="D3901" s="96" t="str">
        <f aca="false">VLOOKUP(B3901,INSUMOS!$A:$I,3,0)</f>
        <v>MARCENEIRO (HORISTA)</v>
      </c>
      <c r="E3901" s="98" t="str">
        <f aca="false">VLOOKUP(B3901,INSUMOS!$A:$I,4,0)</f>
        <v>Mão de Obra</v>
      </c>
      <c r="F3901" s="98"/>
      <c r="G3901" s="99" t="str">
        <f aca="false">VLOOKUP(B3901,INSUMOS!$A:$I,5,0)</f>
        <v>H</v>
      </c>
      <c r="H3901" s="100" t="n">
        <v>0.01549</v>
      </c>
      <c r="I3901" s="101" t="n">
        <f aca="false">VLOOKUP(B3901,INSUMOS!$A:$I,8,0)</f>
        <v>16.35</v>
      </c>
      <c r="J3901" s="101" t="n">
        <f aca="false">TRUNC(H3901*I3901,2)</f>
        <v>0.25</v>
      </c>
      <c r="L3901" s="63" t="n">
        <f aca="false">IF(AND(A3902&lt;&gt;"",A3901=""),L3900+1,L3900)</f>
        <v>403</v>
      </c>
      <c r="M3901" s="80" t="n">
        <f aca="false">IF(OR(A3901="Insumo",A3901="Composição Auxiliar"),J3901,"")</f>
        <v>0.25</v>
      </c>
      <c r="N3901" s="81" t="n">
        <f aca="false">IF(E3901="Mão de Obra",J3901,"")</f>
        <v>0.25</v>
      </c>
      <c r="O3901" s="81" t="str">
        <f aca="false">IF(N3901&lt;&gt;"","",M3901)</f>
        <v/>
      </c>
      <c r="P3901" s="82" t="str">
        <f aca="false">IF(A3901="Composição",B3901,"")</f>
        <v/>
      </c>
      <c r="Q3901" s="81" t="str">
        <f aca="false">IF(P3901&lt;&gt;"",SUMIF(L3901:L3901,L3901,N3901:N3901),"")</f>
        <v/>
      </c>
      <c r="R3901" s="81" t="str">
        <f aca="false">IF(P3901&lt;&gt;"",SUMIF(L3901:L3901,L3901,O3901:O3901),"")</f>
        <v/>
      </c>
    </row>
    <row r="3902" customFormat="false" ht="14.25" hidden="false" customHeight="false" outlineLevel="0" collapsed="false">
      <c r="A3902" s="102"/>
      <c r="B3902" s="102"/>
      <c r="C3902" s="102"/>
      <c r="D3902" s="102"/>
      <c r="E3902" s="102"/>
      <c r="F3902" s="103"/>
      <c r="G3902" s="102"/>
      <c r="H3902" s="103"/>
      <c r="I3902" s="102"/>
      <c r="J3902" s="103"/>
      <c r="L3902" s="63" t="n">
        <f aca="false">IF(AND(A3903&lt;&gt;"",A3902=""),L3901+1,L3901)</f>
        <v>403</v>
      </c>
      <c r="M3902" s="80" t="str">
        <f aca="false">IF(OR(A3902="Insumo",A3902="Composição Auxiliar"),J3902,"")</f>
        <v/>
      </c>
      <c r="N3902" s="81" t="str">
        <f aca="false">IF(E3902="Mão de Obra",J3902,"")</f>
        <v/>
      </c>
      <c r="O3902" s="81" t="str">
        <f aca="false">IF(N3902&lt;&gt;"","",M3902)</f>
        <v/>
      </c>
      <c r="P3902" s="82" t="str">
        <f aca="false">IF(A3902="Composição",B3902,"")</f>
        <v/>
      </c>
      <c r="Q3902" s="81" t="str">
        <f aca="false">IF(P3902&lt;&gt;"",SUMIF(L3902:L3902,L3902,N3902:N3902),"")</f>
        <v/>
      </c>
      <c r="R3902" s="81" t="str">
        <f aca="false">IF(P3902&lt;&gt;"",SUMIF(L3902:L3902,L3902,O3902:O3902),"")</f>
        <v/>
      </c>
    </row>
    <row r="3903" customFormat="false" ht="15" hidden="false" customHeight="false" outlineLevel="0" collapsed="false">
      <c r="A3903" s="102"/>
      <c r="B3903" s="102"/>
      <c r="C3903" s="102"/>
      <c r="D3903" s="102"/>
      <c r="E3903" s="102"/>
      <c r="F3903" s="103"/>
      <c r="G3903" s="102"/>
      <c r="H3903" s="104"/>
      <c r="I3903" s="104"/>
      <c r="J3903" s="103"/>
      <c r="L3903" s="63" t="n">
        <f aca="false">IF(AND(A3904&lt;&gt;"",A3903=""),L3902+1,L3902)</f>
        <v>403</v>
      </c>
      <c r="M3903" s="80" t="str">
        <f aca="false">IF(OR(A3903="Insumo",A3903="Composição Auxiliar"),J3903,"")</f>
        <v/>
      </c>
      <c r="N3903" s="81" t="str">
        <f aca="false">IF(E3903="Mão de Obra",J3903,"")</f>
        <v/>
      </c>
      <c r="O3903" s="81" t="str">
        <f aca="false">IF(N3903&lt;&gt;"","",M3903)</f>
        <v/>
      </c>
      <c r="P3903" s="82" t="str">
        <f aca="false">IF(A3903="Composição",B3903,"")</f>
        <v/>
      </c>
      <c r="Q3903" s="81" t="str">
        <f aca="false">IF(P3903&lt;&gt;"",SUMIF(L3903:L3903,L3903,N3903:N3903),"")</f>
        <v/>
      </c>
      <c r="R3903" s="81" t="str">
        <f aca="false">IF(P3903&lt;&gt;"",SUMIF(L3903:L3903,L3903,O3903:O3903),"")</f>
        <v/>
      </c>
    </row>
    <row r="3904" customFormat="false" ht="15" hidden="false" customHeight="false" outlineLevel="0" collapsed="false">
      <c r="A3904" s="108"/>
      <c r="B3904" s="108"/>
      <c r="C3904" s="108"/>
      <c r="D3904" s="108"/>
      <c r="E3904" s="108"/>
      <c r="F3904" s="108"/>
      <c r="G3904" s="108"/>
      <c r="H3904" s="108"/>
      <c r="I3904" s="108"/>
      <c r="J3904" s="108"/>
      <c r="L3904" s="63" t="n">
        <f aca="false">IF(AND(A3905&lt;&gt;"",A3904=""),L3903+1,L3903)</f>
        <v>403</v>
      </c>
      <c r="M3904" s="80" t="str">
        <f aca="false">IF(OR(A3904="Insumo",A3904="Composição Auxiliar"),J3904,"")</f>
        <v/>
      </c>
      <c r="N3904" s="81" t="str">
        <f aca="false">IF(E3904="Mão de Obra",J3904,"")</f>
        <v/>
      </c>
      <c r="O3904" s="81" t="str">
        <f aca="false">IF(N3904&lt;&gt;"","",M3904)</f>
        <v/>
      </c>
      <c r="P3904" s="82" t="str">
        <f aca="false">IF(A3904="Composição",B3904,"")</f>
        <v/>
      </c>
      <c r="Q3904" s="81" t="str">
        <f aca="false">IF(P3904&lt;&gt;"",SUMIF(L3904:L3904,L3904,N3904:N3904),"")</f>
        <v/>
      </c>
      <c r="R3904" s="81" t="str">
        <f aca="false">IF(P3904&lt;&gt;"",SUMIF(L3904:L3904,L3904,O3904:O3904),"")</f>
        <v/>
      </c>
    </row>
    <row r="3905" customFormat="false" ht="15" hidden="false" customHeight="true" outlineLevel="0" collapsed="false">
      <c r="A3905" s="83"/>
      <c r="B3905" s="84" t="s">
        <v>655</v>
      </c>
      <c r="C3905" s="83" t="s">
        <v>656</v>
      </c>
      <c r="D3905" s="83" t="s">
        <v>657</v>
      </c>
      <c r="E3905" s="83" t="s">
        <v>658</v>
      </c>
      <c r="F3905" s="83"/>
      <c r="G3905" s="85" t="s">
        <v>659</v>
      </c>
      <c r="H3905" s="84" t="s">
        <v>660</v>
      </c>
      <c r="I3905" s="84" t="s">
        <v>661</v>
      </c>
      <c r="J3905" s="84" t="s">
        <v>662</v>
      </c>
      <c r="L3905" s="63" t="n">
        <f aca="false">IF(AND(A3906&lt;&gt;"",A3905=""),L3904+1,L3904)</f>
        <v>404</v>
      </c>
      <c r="M3905" s="80" t="str">
        <f aca="false">IF(OR(A3905="Insumo",A3905="Composição Auxiliar"),J3905,"")</f>
        <v/>
      </c>
      <c r="N3905" s="81" t="str">
        <f aca="false">IF(E3905="Mão de Obra",J3905,"")</f>
        <v/>
      </c>
      <c r="O3905" s="81" t="str">
        <f aca="false">IF(N3905&lt;&gt;"","",M3905)</f>
        <v/>
      </c>
      <c r="P3905" s="82" t="str">
        <f aca="false">IF(A3905="Composição",B3905,"")</f>
        <v/>
      </c>
      <c r="Q3905" s="81" t="str">
        <f aca="false">IF(P3905&lt;&gt;"",SUMIF(L3905:L3905,L3905,N3905:N3905),"")</f>
        <v/>
      </c>
      <c r="R3905" s="81" t="str">
        <f aca="false">IF(P3905&lt;&gt;"",SUMIF(L3905:L3905,L3905,O3905:O3905),"")</f>
        <v/>
      </c>
    </row>
    <row r="3906" customFormat="false" ht="25.5" hidden="false" customHeight="true" outlineLevel="0" collapsed="false">
      <c r="A3906" s="86" t="s">
        <v>663</v>
      </c>
      <c r="B3906" s="87" t="s">
        <v>2029</v>
      </c>
      <c r="C3906" s="86" t="s">
        <v>664</v>
      </c>
      <c r="D3906" s="86" t="s">
        <v>2030</v>
      </c>
      <c r="E3906" s="86" t="s">
        <v>671</v>
      </c>
      <c r="F3906" s="86"/>
      <c r="G3906" s="88" t="s">
        <v>672</v>
      </c>
      <c r="H3906" s="89" t="n">
        <v>1</v>
      </c>
      <c r="I3906" s="90" t="n">
        <f aca="false">SUMIF(L:L,$L3906,M:M)</f>
        <v>0.27</v>
      </c>
      <c r="J3906" s="90" t="n">
        <f aca="false">TRUNC(H3906*I3906,2)</f>
        <v>0.27</v>
      </c>
      <c r="L3906" s="63" t="n">
        <f aca="false">IF(AND(A3907&lt;&gt;"",A3906=""),L3905+1,L3905)</f>
        <v>404</v>
      </c>
      <c r="M3906" s="80" t="str">
        <f aca="false">IF(OR(A3906="Insumo",A3906="Composição Auxiliar"),J3906,"")</f>
        <v/>
      </c>
      <c r="N3906" s="81" t="str">
        <f aca="false">IF(E3906="Mão de Obra",J3906,"")</f>
        <v/>
      </c>
      <c r="O3906" s="81" t="str">
        <f aca="false">IF(N3906&lt;&gt;"","",M3906)</f>
        <v/>
      </c>
      <c r="P3906" s="82" t="str">
        <f aca="false">IF(A3906="Composição",B3906,"")</f>
        <v> 95341 </v>
      </c>
      <c r="Q3906" s="81" t="n">
        <f aca="false">IF(P3906&lt;&gt;"",SUMIF(L3906:L3906,L3906,N3906:N3906),"")</f>
        <v>0</v>
      </c>
      <c r="R3906" s="81" t="n">
        <f aca="false">IF(P3906&lt;&gt;"",SUMIF(L3906:L3906,L3906,O3906:O3906),"")</f>
        <v>0</v>
      </c>
    </row>
    <row r="3907" customFormat="false" ht="14.25" hidden="false" customHeight="false" outlineLevel="0" collapsed="false">
      <c r="A3907" s="96" t="s">
        <v>679</v>
      </c>
      <c r="B3907" s="97" t="s">
        <v>2031</v>
      </c>
      <c r="C3907" s="96" t="str">
        <f aca="false">VLOOKUP(B3907,INSUMOS!$A:$I,2,0)</f>
        <v>SINAPI</v>
      </c>
      <c r="D3907" s="96" t="str">
        <f aca="false">VLOOKUP(B3907,INSUMOS!$A:$I,3,0)</f>
        <v>MARMORISTA / GRANITEIRO (HORISTA)</v>
      </c>
      <c r="E3907" s="98" t="str">
        <f aca="false">VLOOKUP(B3907,INSUMOS!$A:$I,4,0)</f>
        <v>Mão de Obra</v>
      </c>
      <c r="F3907" s="98"/>
      <c r="G3907" s="99" t="str">
        <f aca="false">VLOOKUP(B3907,INSUMOS!$A:$I,5,0)</f>
        <v>H</v>
      </c>
      <c r="H3907" s="100" t="n">
        <v>0.01549</v>
      </c>
      <c r="I3907" s="101" t="n">
        <f aca="false">VLOOKUP(B3907,INSUMOS!$A:$I,8,0)</f>
        <v>17.66</v>
      </c>
      <c r="J3907" s="101" t="n">
        <f aca="false">TRUNC(H3907*I3907,2)</f>
        <v>0.27</v>
      </c>
      <c r="L3907" s="63" t="n">
        <f aca="false">IF(AND(A3908&lt;&gt;"",A3907=""),L3906+1,L3906)</f>
        <v>404</v>
      </c>
      <c r="M3907" s="80" t="n">
        <f aca="false">IF(OR(A3907="Insumo",A3907="Composição Auxiliar"),J3907,"")</f>
        <v>0.27</v>
      </c>
      <c r="N3907" s="81" t="n">
        <f aca="false">IF(E3907="Mão de Obra",J3907,"")</f>
        <v>0.27</v>
      </c>
      <c r="O3907" s="81" t="str">
        <f aca="false">IF(N3907&lt;&gt;"","",M3907)</f>
        <v/>
      </c>
      <c r="P3907" s="82" t="str">
        <f aca="false">IF(A3907="Composição",B3907,"")</f>
        <v/>
      </c>
      <c r="Q3907" s="81" t="str">
        <f aca="false">IF(P3907&lt;&gt;"",SUMIF(L3907:L3907,L3907,N3907:N3907),"")</f>
        <v/>
      </c>
      <c r="R3907" s="81" t="str">
        <f aca="false">IF(P3907&lt;&gt;"",SUMIF(L3907:L3907,L3907,O3907:O3907),"")</f>
        <v/>
      </c>
    </row>
    <row r="3908" customFormat="false" ht="14.25" hidden="false" customHeight="false" outlineLevel="0" collapsed="false">
      <c r="A3908" s="102"/>
      <c r="B3908" s="102"/>
      <c r="C3908" s="102"/>
      <c r="D3908" s="102"/>
      <c r="E3908" s="102"/>
      <c r="F3908" s="103"/>
      <c r="G3908" s="102"/>
      <c r="H3908" s="103"/>
      <c r="I3908" s="102"/>
      <c r="J3908" s="103"/>
      <c r="L3908" s="63" t="n">
        <f aca="false">IF(AND(A3909&lt;&gt;"",A3908=""),L3907+1,L3907)</f>
        <v>404</v>
      </c>
      <c r="M3908" s="80" t="str">
        <f aca="false">IF(OR(A3908="Insumo",A3908="Composição Auxiliar"),J3908,"")</f>
        <v/>
      </c>
      <c r="N3908" s="81" t="str">
        <f aca="false">IF(E3908="Mão de Obra",J3908,"")</f>
        <v/>
      </c>
      <c r="O3908" s="81" t="str">
        <f aca="false">IF(N3908&lt;&gt;"","",M3908)</f>
        <v/>
      </c>
      <c r="P3908" s="82" t="str">
        <f aca="false">IF(A3908="Composição",B3908,"")</f>
        <v/>
      </c>
      <c r="Q3908" s="81" t="str">
        <f aca="false">IF(P3908&lt;&gt;"",SUMIF(L3908:L3908,L3908,N3908:N3908),"")</f>
        <v/>
      </c>
      <c r="R3908" s="81" t="str">
        <f aca="false">IF(P3908&lt;&gt;"",SUMIF(L3908:L3908,L3908,O3908:O3908),"")</f>
        <v/>
      </c>
    </row>
    <row r="3909" customFormat="false" ht="15" hidden="false" customHeight="false" outlineLevel="0" collapsed="false">
      <c r="A3909" s="102"/>
      <c r="B3909" s="102"/>
      <c r="C3909" s="102"/>
      <c r="D3909" s="102"/>
      <c r="E3909" s="102"/>
      <c r="F3909" s="103"/>
      <c r="G3909" s="102"/>
      <c r="H3909" s="104"/>
      <c r="I3909" s="104"/>
      <c r="J3909" s="103"/>
      <c r="L3909" s="63" t="n">
        <f aca="false">IF(AND(A3910&lt;&gt;"",A3909=""),L3908+1,L3908)</f>
        <v>404</v>
      </c>
      <c r="M3909" s="80" t="str">
        <f aca="false">IF(OR(A3909="Insumo",A3909="Composição Auxiliar"),J3909,"")</f>
        <v/>
      </c>
      <c r="N3909" s="81" t="str">
        <f aca="false">IF(E3909="Mão de Obra",J3909,"")</f>
        <v/>
      </c>
      <c r="O3909" s="81" t="str">
        <f aca="false">IF(N3909&lt;&gt;"","",M3909)</f>
        <v/>
      </c>
      <c r="P3909" s="82" t="str">
        <f aca="false">IF(A3909="Composição",B3909,"")</f>
        <v/>
      </c>
      <c r="Q3909" s="81" t="str">
        <f aca="false">IF(P3909&lt;&gt;"",SUMIF(L3909:L3909,L3909,N3909:N3909),"")</f>
        <v/>
      </c>
      <c r="R3909" s="81" t="str">
        <f aca="false">IF(P3909&lt;&gt;"",SUMIF(L3909:L3909,L3909,O3909:O3909),"")</f>
        <v/>
      </c>
    </row>
    <row r="3910" customFormat="false" ht="15" hidden="false" customHeight="false" outlineLevel="0" collapsed="false">
      <c r="A3910" s="108"/>
      <c r="B3910" s="108"/>
      <c r="C3910" s="108"/>
      <c r="D3910" s="108"/>
      <c r="E3910" s="108"/>
      <c r="F3910" s="108"/>
      <c r="G3910" s="108"/>
      <c r="H3910" s="108"/>
      <c r="I3910" s="108"/>
      <c r="J3910" s="108"/>
      <c r="L3910" s="63" t="n">
        <f aca="false">IF(AND(A3911&lt;&gt;"",A3910=""),L3909+1,L3909)</f>
        <v>404</v>
      </c>
      <c r="M3910" s="80" t="str">
        <f aca="false">IF(OR(A3910="Insumo",A3910="Composição Auxiliar"),J3910,"")</f>
        <v/>
      </c>
      <c r="N3910" s="81" t="str">
        <f aca="false">IF(E3910="Mão de Obra",J3910,"")</f>
        <v/>
      </c>
      <c r="O3910" s="81" t="str">
        <f aca="false">IF(N3910&lt;&gt;"","",M3910)</f>
        <v/>
      </c>
      <c r="P3910" s="82" t="str">
        <f aca="false">IF(A3910="Composição",B3910,"")</f>
        <v/>
      </c>
      <c r="Q3910" s="81" t="str">
        <f aca="false">IF(P3910&lt;&gt;"",SUMIF(L3910:L3910,L3910,N3910:N3910),"")</f>
        <v/>
      </c>
      <c r="R3910" s="81" t="str">
        <f aca="false">IF(P3910&lt;&gt;"",SUMIF(L3910:L3910,L3910,O3910:O3910),"")</f>
        <v/>
      </c>
    </row>
    <row r="3911" customFormat="false" ht="15" hidden="false" customHeight="true" outlineLevel="0" collapsed="false">
      <c r="A3911" s="83"/>
      <c r="B3911" s="84" t="s">
        <v>655</v>
      </c>
      <c r="C3911" s="83" t="s">
        <v>656</v>
      </c>
      <c r="D3911" s="83" t="s">
        <v>657</v>
      </c>
      <c r="E3911" s="83" t="s">
        <v>658</v>
      </c>
      <c r="F3911" s="83"/>
      <c r="G3911" s="85" t="s">
        <v>659</v>
      </c>
      <c r="H3911" s="84" t="s">
        <v>660</v>
      </c>
      <c r="I3911" s="84" t="s">
        <v>661</v>
      </c>
      <c r="J3911" s="84" t="s">
        <v>662</v>
      </c>
      <c r="L3911" s="63" t="n">
        <f aca="false">IF(AND(A3912&lt;&gt;"",A3911=""),L3910+1,L3910)</f>
        <v>405</v>
      </c>
      <c r="M3911" s="80" t="str">
        <f aca="false">IF(OR(A3911="Insumo",A3911="Composição Auxiliar"),J3911,"")</f>
        <v/>
      </c>
      <c r="N3911" s="81" t="str">
        <f aca="false">IF(E3911="Mão de Obra",J3911,"")</f>
        <v/>
      </c>
      <c r="O3911" s="81" t="str">
        <f aca="false">IF(N3911&lt;&gt;"","",M3911)</f>
        <v/>
      </c>
      <c r="P3911" s="82" t="str">
        <f aca="false">IF(A3911="Composição",B3911,"")</f>
        <v/>
      </c>
      <c r="Q3911" s="81" t="str">
        <f aca="false">IF(P3911&lt;&gt;"",SUMIF(L3911:L3911,L3911,N3911:N3911),"")</f>
        <v/>
      </c>
      <c r="R3911" s="81" t="str">
        <f aca="false">IF(P3911&lt;&gt;"",SUMIF(L3911:L3911,L3911,O3911:O3911),"")</f>
        <v/>
      </c>
    </row>
    <row r="3912" customFormat="false" ht="25.5" hidden="false" customHeight="true" outlineLevel="0" collapsed="false">
      <c r="A3912" s="86" t="s">
        <v>663</v>
      </c>
      <c r="B3912" s="87" t="s">
        <v>2032</v>
      </c>
      <c r="C3912" s="86" t="s">
        <v>664</v>
      </c>
      <c r="D3912" s="86" t="s">
        <v>2033</v>
      </c>
      <c r="E3912" s="86" t="s">
        <v>671</v>
      </c>
      <c r="F3912" s="86"/>
      <c r="G3912" s="88" t="s">
        <v>672</v>
      </c>
      <c r="H3912" s="89" t="n">
        <v>1</v>
      </c>
      <c r="I3912" s="90" t="n">
        <f aca="false">SUMIF(L:L,$L3912,M:M)</f>
        <v>0.58</v>
      </c>
      <c r="J3912" s="90" t="n">
        <f aca="false">TRUNC(H3912*I3912,2)</f>
        <v>0.58</v>
      </c>
      <c r="L3912" s="63" t="n">
        <f aca="false">IF(AND(A3913&lt;&gt;"",A3912=""),L3911+1,L3911)</f>
        <v>405</v>
      </c>
      <c r="M3912" s="80" t="str">
        <f aca="false">IF(OR(A3912="Insumo",A3912="Composição Auxiliar"),J3912,"")</f>
        <v/>
      </c>
      <c r="N3912" s="81" t="str">
        <f aca="false">IF(E3912="Mão de Obra",J3912,"")</f>
        <v/>
      </c>
      <c r="O3912" s="81" t="str">
        <f aca="false">IF(N3912&lt;&gt;"","",M3912)</f>
        <v/>
      </c>
      <c r="P3912" s="82" t="str">
        <f aca="false">IF(A3912="Composição",B3912,"")</f>
        <v> 100298 </v>
      </c>
      <c r="Q3912" s="81" t="n">
        <f aca="false">IF(P3912&lt;&gt;"",SUMIF(L3912:L3912,L3912,N3912:N3912),"")</f>
        <v>0</v>
      </c>
      <c r="R3912" s="81" t="n">
        <f aca="false">IF(P3912&lt;&gt;"",SUMIF(L3912:L3912,L3912,O3912:O3912),"")</f>
        <v>0</v>
      </c>
    </row>
    <row r="3913" customFormat="false" ht="14.25" hidden="false" customHeight="false" outlineLevel="0" collapsed="false">
      <c r="A3913" s="96" t="s">
        <v>679</v>
      </c>
      <c r="B3913" s="97" t="s">
        <v>2034</v>
      </c>
      <c r="C3913" s="96" t="str">
        <f aca="false">VLOOKUP(B3913,INSUMOS!$A:$I,2,0)</f>
        <v>SINAPI</v>
      </c>
      <c r="D3913" s="96" t="str">
        <f aca="false">VLOOKUP(B3913,INSUMOS!$A:$I,3,0)</f>
        <v>MECANICO DE REFRIGERACAO (HORISTA)</v>
      </c>
      <c r="E3913" s="98" t="str">
        <f aca="false">VLOOKUP(B3913,INSUMOS!$A:$I,4,0)</f>
        <v>Mão de Obra</v>
      </c>
      <c r="F3913" s="98"/>
      <c r="G3913" s="99" t="str">
        <f aca="false">VLOOKUP(B3913,INSUMOS!$A:$I,5,0)</f>
        <v>H</v>
      </c>
      <c r="H3913" s="100" t="n">
        <v>0.02902</v>
      </c>
      <c r="I3913" s="101" t="n">
        <f aca="false">VLOOKUP(B3913,INSUMOS!$A:$I,8,0)</f>
        <v>20.07</v>
      </c>
      <c r="J3913" s="101" t="n">
        <f aca="false">TRUNC(H3913*I3913,2)</f>
        <v>0.58</v>
      </c>
      <c r="L3913" s="63" t="n">
        <f aca="false">IF(AND(A3914&lt;&gt;"",A3913=""),L3912+1,L3912)</f>
        <v>405</v>
      </c>
      <c r="M3913" s="80" t="n">
        <f aca="false">IF(OR(A3913="Insumo",A3913="Composição Auxiliar"),J3913,"")</f>
        <v>0.58</v>
      </c>
      <c r="N3913" s="81" t="n">
        <f aca="false">IF(E3913="Mão de Obra",J3913,"")</f>
        <v>0.58</v>
      </c>
      <c r="O3913" s="81" t="str">
        <f aca="false">IF(N3913&lt;&gt;"","",M3913)</f>
        <v/>
      </c>
      <c r="P3913" s="82" t="str">
        <f aca="false">IF(A3913="Composição",B3913,"")</f>
        <v/>
      </c>
      <c r="Q3913" s="81" t="str">
        <f aca="false">IF(P3913&lt;&gt;"",SUMIF(L3913:L3913,L3913,N3913:N3913),"")</f>
        <v/>
      </c>
      <c r="R3913" s="81" t="str">
        <f aca="false">IF(P3913&lt;&gt;"",SUMIF(L3913:L3913,L3913,O3913:O3913),"")</f>
        <v/>
      </c>
    </row>
    <row r="3914" customFormat="false" ht="14.25" hidden="false" customHeight="false" outlineLevel="0" collapsed="false">
      <c r="A3914" s="102"/>
      <c r="B3914" s="102"/>
      <c r="C3914" s="102"/>
      <c r="D3914" s="102"/>
      <c r="E3914" s="102"/>
      <c r="F3914" s="103"/>
      <c r="G3914" s="102"/>
      <c r="H3914" s="103"/>
      <c r="I3914" s="102"/>
      <c r="J3914" s="103"/>
      <c r="L3914" s="63" t="n">
        <f aca="false">IF(AND(A3915&lt;&gt;"",A3914=""),L3913+1,L3913)</f>
        <v>405</v>
      </c>
      <c r="M3914" s="80" t="str">
        <f aca="false">IF(OR(A3914="Insumo",A3914="Composição Auxiliar"),J3914,"")</f>
        <v/>
      </c>
      <c r="N3914" s="81" t="str">
        <f aca="false">IF(E3914="Mão de Obra",J3914,"")</f>
        <v/>
      </c>
      <c r="O3914" s="81" t="str">
        <f aca="false">IF(N3914&lt;&gt;"","",M3914)</f>
        <v/>
      </c>
      <c r="P3914" s="82" t="str">
        <f aca="false">IF(A3914="Composição",B3914,"")</f>
        <v/>
      </c>
      <c r="Q3914" s="81" t="str">
        <f aca="false">IF(P3914&lt;&gt;"",SUMIF(L3914:L3914,L3914,N3914:N3914),"")</f>
        <v/>
      </c>
      <c r="R3914" s="81" t="str">
        <f aca="false">IF(P3914&lt;&gt;"",SUMIF(L3914:L3914,L3914,O3914:O3914),"")</f>
        <v/>
      </c>
    </row>
    <row r="3915" customFormat="false" ht="15" hidden="false" customHeight="false" outlineLevel="0" collapsed="false">
      <c r="A3915" s="102"/>
      <c r="B3915" s="102"/>
      <c r="C3915" s="102"/>
      <c r="D3915" s="102"/>
      <c r="E3915" s="102"/>
      <c r="F3915" s="103"/>
      <c r="G3915" s="102"/>
      <c r="H3915" s="104"/>
      <c r="I3915" s="104"/>
      <c r="J3915" s="103"/>
      <c r="L3915" s="63" t="n">
        <f aca="false">IF(AND(A3916&lt;&gt;"",A3915=""),L3914+1,L3914)</f>
        <v>405</v>
      </c>
      <c r="M3915" s="80" t="str">
        <f aca="false">IF(OR(A3915="Insumo",A3915="Composição Auxiliar"),J3915,"")</f>
        <v/>
      </c>
      <c r="N3915" s="81" t="str">
        <f aca="false">IF(E3915="Mão de Obra",J3915,"")</f>
        <v/>
      </c>
      <c r="O3915" s="81" t="str">
        <f aca="false">IF(N3915&lt;&gt;"","",M3915)</f>
        <v/>
      </c>
      <c r="P3915" s="82" t="str">
        <f aca="false">IF(A3915="Composição",B3915,"")</f>
        <v/>
      </c>
      <c r="Q3915" s="81" t="str">
        <f aca="false">IF(P3915&lt;&gt;"",SUMIF(L3915:L3915,L3915,N3915:N3915),"")</f>
        <v/>
      </c>
      <c r="R3915" s="81" t="str">
        <f aca="false">IF(P3915&lt;&gt;"",SUMIF(L3915:L3915,L3915,O3915:O3915),"")</f>
        <v/>
      </c>
    </row>
    <row r="3916" customFormat="false" ht="15" hidden="false" customHeight="false" outlineLevel="0" collapsed="false">
      <c r="A3916" s="108"/>
      <c r="B3916" s="108"/>
      <c r="C3916" s="108"/>
      <c r="D3916" s="108"/>
      <c r="E3916" s="108"/>
      <c r="F3916" s="108"/>
      <c r="G3916" s="108"/>
      <c r="H3916" s="108"/>
      <c r="I3916" s="108"/>
      <c r="J3916" s="108"/>
      <c r="L3916" s="63" t="n">
        <f aca="false">IF(AND(A3917&lt;&gt;"",A3916=""),L3915+1,L3915)</f>
        <v>405</v>
      </c>
      <c r="M3916" s="80" t="str">
        <f aca="false">IF(OR(A3916="Insumo",A3916="Composição Auxiliar"),J3916,"")</f>
        <v/>
      </c>
      <c r="N3916" s="81" t="str">
        <f aca="false">IF(E3916="Mão de Obra",J3916,"")</f>
        <v/>
      </c>
      <c r="O3916" s="81" t="str">
        <f aca="false">IF(N3916&lt;&gt;"","",M3916)</f>
        <v/>
      </c>
      <c r="P3916" s="82" t="str">
        <f aca="false">IF(A3916="Composição",B3916,"")</f>
        <v/>
      </c>
      <c r="Q3916" s="81" t="str">
        <f aca="false">IF(P3916&lt;&gt;"",SUMIF(L3916:L3916,L3916,N3916:N3916),"")</f>
        <v/>
      </c>
      <c r="R3916" s="81" t="str">
        <f aca="false">IF(P3916&lt;&gt;"",SUMIF(L3916:L3916,L3916,O3916:O3916),"")</f>
        <v/>
      </c>
    </row>
    <row r="3917" customFormat="false" ht="15" hidden="false" customHeight="true" outlineLevel="0" collapsed="false">
      <c r="A3917" s="83"/>
      <c r="B3917" s="84" t="s">
        <v>655</v>
      </c>
      <c r="C3917" s="83" t="s">
        <v>656</v>
      </c>
      <c r="D3917" s="83" t="s">
        <v>657</v>
      </c>
      <c r="E3917" s="83" t="s">
        <v>658</v>
      </c>
      <c r="F3917" s="83"/>
      <c r="G3917" s="85" t="s">
        <v>659</v>
      </c>
      <c r="H3917" s="84" t="s">
        <v>660</v>
      </c>
      <c r="I3917" s="84" t="s">
        <v>661</v>
      </c>
      <c r="J3917" s="84" t="s">
        <v>662</v>
      </c>
      <c r="L3917" s="63" t="n">
        <f aca="false">IF(AND(A3918&lt;&gt;"",A3917=""),L3916+1,L3916)</f>
        <v>406</v>
      </c>
      <c r="M3917" s="80" t="str">
        <f aca="false">IF(OR(A3917="Insumo",A3917="Composição Auxiliar"),J3917,"")</f>
        <v/>
      </c>
      <c r="N3917" s="81" t="str">
        <f aca="false">IF(E3917="Mão de Obra",J3917,"")</f>
        <v/>
      </c>
      <c r="O3917" s="81" t="str">
        <f aca="false">IF(N3917&lt;&gt;"","",M3917)</f>
        <v/>
      </c>
      <c r="P3917" s="82" t="str">
        <f aca="false">IF(A3917="Composição",B3917,"")</f>
        <v/>
      </c>
      <c r="Q3917" s="81" t="str">
        <f aca="false">IF(P3917&lt;&gt;"",SUMIF(L3917:L3917,L3917,N3917:N3917),"")</f>
        <v/>
      </c>
      <c r="R3917" s="81" t="str">
        <f aca="false">IF(P3917&lt;&gt;"",SUMIF(L3917:L3917,L3917,O3917:O3917),"")</f>
        <v/>
      </c>
    </row>
    <row r="3918" customFormat="false" ht="25.5" hidden="false" customHeight="true" outlineLevel="0" collapsed="false">
      <c r="A3918" s="86" t="s">
        <v>663</v>
      </c>
      <c r="B3918" s="87" t="s">
        <v>2035</v>
      </c>
      <c r="C3918" s="86" t="s">
        <v>664</v>
      </c>
      <c r="D3918" s="86" t="s">
        <v>2036</v>
      </c>
      <c r="E3918" s="86" t="s">
        <v>671</v>
      </c>
      <c r="F3918" s="86"/>
      <c r="G3918" s="88" t="s">
        <v>672</v>
      </c>
      <c r="H3918" s="89" t="n">
        <v>1</v>
      </c>
      <c r="I3918" s="90" t="n">
        <f aca="false">SUMIF(L:L,$L3918,M:M)</f>
        <v>0.34</v>
      </c>
      <c r="J3918" s="90" t="n">
        <f aca="false">TRUNC(H3918*I3918,2)</f>
        <v>0.34</v>
      </c>
      <c r="L3918" s="63" t="n">
        <f aca="false">IF(AND(A3919&lt;&gt;"",A3918=""),L3917+1,L3917)</f>
        <v>406</v>
      </c>
      <c r="M3918" s="80" t="str">
        <f aca="false">IF(OR(A3918="Insumo",A3918="Composição Auxiliar"),J3918,"")</f>
        <v/>
      </c>
      <c r="N3918" s="81" t="str">
        <f aca="false">IF(E3918="Mão de Obra",J3918,"")</f>
        <v/>
      </c>
      <c r="O3918" s="81" t="str">
        <f aca="false">IF(N3918&lt;&gt;"","",M3918)</f>
        <v/>
      </c>
      <c r="P3918" s="82" t="str">
        <f aca="false">IF(A3918="Composição",B3918,"")</f>
        <v> 95343 </v>
      </c>
      <c r="Q3918" s="81" t="n">
        <f aca="false">IF(P3918&lt;&gt;"",SUMIF(L3918:L3918,L3918,N3918:N3918),"")</f>
        <v>0</v>
      </c>
      <c r="R3918" s="81" t="n">
        <f aca="false">IF(P3918&lt;&gt;"",SUMIF(L3918:L3918,L3918,O3918:O3918),"")</f>
        <v>0</v>
      </c>
    </row>
    <row r="3919" customFormat="false" ht="14.25" hidden="false" customHeight="false" outlineLevel="0" collapsed="false">
      <c r="A3919" s="96" t="s">
        <v>679</v>
      </c>
      <c r="B3919" s="97" t="s">
        <v>2037</v>
      </c>
      <c r="C3919" s="96" t="str">
        <f aca="false">VLOOKUP(B3919,INSUMOS!$A:$I,2,0)</f>
        <v>SINAPI</v>
      </c>
      <c r="D3919" s="96" t="str">
        <f aca="false">VLOOKUP(B3919,INSUMOS!$A:$I,3,0)</f>
        <v>INSTALADOR DE TUBULACOES (TUBOS/EQUIPAMENTOS)</v>
      </c>
      <c r="E3919" s="98" t="str">
        <f aca="false">VLOOKUP(B3919,INSUMOS!$A:$I,4,0)</f>
        <v>Mão de Obra</v>
      </c>
      <c r="F3919" s="98"/>
      <c r="G3919" s="99" t="str">
        <f aca="false">VLOOKUP(B3919,INSUMOS!$A:$I,5,0)</f>
        <v>H</v>
      </c>
      <c r="H3919" s="100" t="n">
        <v>0.01549</v>
      </c>
      <c r="I3919" s="101" t="n">
        <f aca="false">VLOOKUP(B3919,INSUMOS!$A:$I,8,0)</f>
        <v>22.14</v>
      </c>
      <c r="J3919" s="101" t="n">
        <f aca="false">TRUNC(H3919*I3919,2)</f>
        <v>0.34</v>
      </c>
      <c r="L3919" s="63" t="n">
        <f aca="false">IF(AND(A3920&lt;&gt;"",A3919=""),L3918+1,L3918)</f>
        <v>406</v>
      </c>
      <c r="M3919" s="80" t="n">
        <f aca="false">IF(OR(A3919="Insumo",A3919="Composição Auxiliar"),J3919,"")</f>
        <v>0.34</v>
      </c>
      <c r="N3919" s="81" t="n">
        <f aca="false">IF(E3919="Mão de Obra",J3919,"")</f>
        <v>0.34</v>
      </c>
      <c r="O3919" s="81" t="str">
        <f aca="false">IF(N3919&lt;&gt;"","",M3919)</f>
        <v/>
      </c>
      <c r="P3919" s="82" t="str">
        <f aca="false">IF(A3919="Composição",B3919,"")</f>
        <v/>
      </c>
      <c r="Q3919" s="81" t="str">
        <f aca="false">IF(P3919&lt;&gt;"",SUMIF(L3919:L3919,L3919,N3919:N3919),"")</f>
        <v/>
      </c>
      <c r="R3919" s="81" t="str">
        <f aca="false">IF(P3919&lt;&gt;"",SUMIF(L3919:L3919,L3919,O3919:O3919),"")</f>
        <v/>
      </c>
    </row>
    <row r="3920" customFormat="false" ht="14.25" hidden="false" customHeight="false" outlineLevel="0" collapsed="false">
      <c r="A3920" s="102"/>
      <c r="B3920" s="102"/>
      <c r="C3920" s="102"/>
      <c r="D3920" s="102"/>
      <c r="E3920" s="102"/>
      <c r="F3920" s="103"/>
      <c r="G3920" s="102"/>
      <c r="H3920" s="103"/>
      <c r="I3920" s="102"/>
      <c r="J3920" s="103"/>
      <c r="L3920" s="63" t="n">
        <f aca="false">IF(AND(A3921&lt;&gt;"",A3920=""),L3919+1,L3919)</f>
        <v>406</v>
      </c>
      <c r="M3920" s="80" t="str">
        <f aca="false">IF(OR(A3920="Insumo",A3920="Composição Auxiliar"),J3920,"")</f>
        <v/>
      </c>
      <c r="N3920" s="81" t="str">
        <f aca="false">IF(E3920="Mão de Obra",J3920,"")</f>
        <v/>
      </c>
      <c r="O3920" s="81" t="str">
        <f aca="false">IF(N3920&lt;&gt;"","",M3920)</f>
        <v/>
      </c>
      <c r="P3920" s="82" t="str">
        <f aca="false">IF(A3920="Composição",B3920,"")</f>
        <v/>
      </c>
      <c r="Q3920" s="81" t="str">
        <f aca="false">IF(P3920&lt;&gt;"",SUMIF(L3920:L3920,L3920,N3920:N3920),"")</f>
        <v/>
      </c>
      <c r="R3920" s="81" t="str">
        <f aca="false">IF(P3920&lt;&gt;"",SUMIF(L3920:L3920,L3920,O3920:O3920),"")</f>
        <v/>
      </c>
    </row>
    <row r="3921" customFormat="false" ht="15" hidden="false" customHeight="false" outlineLevel="0" collapsed="false">
      <c r="A3921" s="102"/>
      <c r="B3921" s="102"/>
      <c r="C3921" s="102"/>
      <c r="D3921" s="102"/>
      <c r="E3921" s="102"/>
      <c r="F3921" s="103"/>
      <c r="G3921" s="102"/>
      <c r="H3921" s="104"/>
      <c r="I3921" s="104"/>
      <c r="J3921" s="103"/>
      <c r="L3921" s="63" t="n">
        <f aca="false">IF(AND(A3922&lt;&gt;"",A3921=""),L3920+1,L3920)</f>
        <v>406</v>
      </c>
      <c r="M3921" s="80" t="str">
        <f aca="false">IF(OR(A3921="Insumo",A3921="Composição Auxiliar"),J3921,"")</f>
        <v/>
      </c>
      <c r="N3921" s="81" t="str">
        <f aca="false">IF(E3921="Mão de Obra",J3921,"")</f>
        <v/>
      </c>
      <c r="O3921" s="81" t="str">
        <f aca="false">IF(N3921&lt;&gt;"","",M3921)</f>
        <v/>
      </c>
      <c r="P3921" s="82" t="str">
        <f aca="false">IF(A3921="Composição",B3921,"")</f>
        <v/>
      </c>
      <c r="Q3921" s="81" t="str">
        <f aca="false">IF(P3921&lt;&gt;"",SUMIF(L3921:L3921,L3921,N3921:N3921),"")</f>
        <v/>
      </c>
      <c r="R3921" s="81" t="str">
        <f aca="false">IF(P3921&lt;&gt;"",SUMIF(L3921:L3921,L3921,O3921:O3921),"")</f>
        <v/>
      </c>
    </row>
    <row r="3922" customFormat="false" ht="15" hidden="false" customHeight="false" outlineLevel="0" collapsed="false">
      <c r="A3922" s="108"/>
      <c r="B3922" s="108"/>
      <c r="C3922" s="108"/>
      <c r="D3922" s="108"/>
      <c r="E3922" s="108"/>
      <c r="F3922" s="108"/>
      <c r="G3922" s="108"/>
      <c r="H3922" s="108"/>
      <c r="I3922" s="108"/>
      <c r="J3922" s="108"/>
      <c r="L3922" s="63" t="n">
        <f aca="false">IF(AND(A3923&lt;&gt;"",A3922=""),L3921+1,L3921)</f>
        <v>406</v>
      </c>
      <c r="M3922" s="80" t="str">
        <f aca="false">IF(OR(A3922="Insumo",A3922="Composição Auxiliar"),J3922,"")</f>
        <v/>
      </c>
      <c r="N3922" s="81" t="str">
        <f aca="false">IF(E3922="Mão de Obra",J3922,"")</f>
        <v/>
      </c>
      <c r="O3922" s="81" t="str">
        <f aca="false">IF(N3922&lt;&gt;"","",M3922)</f>
        <v/>
      </c>
      <c r="P3922" s="82" t="str">
        <f aca="false">IF(A3922="Composição",B3922,"")</f>
        <v/>
      </c>
      <c r="Q3922" s="81" t="str">
        <f aca="false">IF(P3922&lt;&gt;"",SUMIF(L3922:L3922,L3922,N3922:N3922),"")</f>
        <v/>
      </c>
      <c r="R3922" s="81" t="str">
        <f aca="false">IF(P3922&lt;&gt;"",SUMIF(L3922:L3922,L3922,O3922:O3922),"")</f>
        <v/>
      </c>
    </row>
    <row r="3923" customFormat="false" ht="15" hidden="false" customHeight="true" outlineLevel="0" collapsed="false">
      <c r="A3923" s="83"/>
      <c r="B3923" s="84" t="s">
        <v>655</v>
      </c>
      <c r="C3923" s="83" t="s">
        <v>656</v>
      </c>
      <c r="D3923" s="83" t="s">
        <v>657</v>
      </c>
      <c r="E3923" s="83" t="s">
        <v>658</v>
      </c>
      <c r="F3923" s="83"/>
      <c r="G3923" s="85" t="s">
        <v>659</v>
      </c>
      <c r="H3923" s="84" t="s">
        <v>660</v>
      </c>
      <c r="I3923" s="84" t="s">
        <v>661</v>
      </c>
      <c r="J3923" s="84" t="s">
        <v>662</v>
      </c>
      <c r="L3923" s="63" t="n">
        <f aca="false">IF(AND(A3924&lt;&gt;"",A3923=""),L3922+1,L3922)</f>
        <v>407</v>
      </c>
      <c r="M3923" s="80" t="str">
        <f aca="false">IF(OR(A3923="Insumo",A3923="Composição Auxiliar"),J3923,"")</f>
        <v/>
      </c>
      <c r="N3923" s="81" t="str">
        <f aca="false">IF(E3923="Mão de Obra",J3923,"")</f>
        <v/>
      </c>
      <c r="O3923" s="81" t="str">
        <f aca="false">IF(N3923&lt;&gt;"","",M3923)</f>
        <v/>
      </c>
      <c r="P3923" s="82" t="str">
        <f aca="false">IF(A3923="Composição",B3923,"")</f>
        <v/>
      </c>
      <c r="Q3923" s="81" t="str">
        <f aca="false">IF(P3923&lt;&gt;"",SUMIF(L3923:L3923,L3923,N3923:N3923),"")</f>
        <v/>
      </c>
      <c r="R3923" s="81" t="str">
        <f aca="false">IF(P3923&lt;&gt;"",SUMIF(L3923:L3923,L3923,O3923:O3923),"")</f>
        <v/>
      </c>
    </row>
    <row r="3924" customFormat="false" ht="25.5" hidden="false" customHeight="true" outlineLevel="0" collapsed="false">
      <c r="A3924" s="86" t="s">
        <v>663</v>
      </c>
      <c r="B3924" s="87" t="s">
        <v>2038</v>
      </c>
      <c r="C3924" s="86" t="s">
        <v>664</v>
      </c>
      <c r="D3924" s="86" t="s">
        <v>2039</v>
      </c>
      <c r="E3924" s="86" t="s">
        <v>671</v>
      </c>
      <c r="F3924" s="86"/>
      <c r="G3924" s="88" t="s">
        <v>672</v>
      </c>
      <c r="H3924" s="89" t="n">
        <v>1</v>
      </c>
      <c r="I3924" s="90" t="n">
        <f aca="false">SUMIF(L:L,$L3924,M:M)</f>
        <v>0.23</v>
      </c>
      <c r="J3924" s="90" t="n">
        <f aca="false">TRUNC(H3924*I3924,2)</f>
        <v>0.23</v>
      </c>
      <c r="L3924" s="63" t="n">
        <f aca="false">IF(AND(A3925&lt;&gt;"",A3924=""),L3923+1,L3923)</f>
        <v>407</v>
      </c>
      <c r="M3924" s="80" t="str">
        <f aca="false">IF(OR(A3924="Insumo",A3924="Composição Auxiliar"),J3924,"")</f>
        <v/>
      </c>
      <c r="N3924" s="81" t="str">
        <f aca="false">IF(E3924="Mão de Obra",J3924,"")</f>
        <v/>
      </c>
      <c r="O3924" s="81" t="str">
        <f aca="false">IF(N3924&lt;&gt;"","",M3924)</f>
        <v/>
      </c>
      <c r="P3924" s="82" t="str">
        <f aca="false">IF(A3924="Composição",B3924,"")</f>
        <v> 95344 </v>
      </c>
      <c r="Q3924" s="81" t="n">
        <f aca="false">IF(P3924&lt;&gt;"",SUMIF(L3924:L3924,L3924,N3924:N3924),"")</f>
        <v>0</v>
      </c>
      <c r="R3924" s="81" t="n">
        <f aca="false">IF(P3924&lt;&gt;"",SUMIF(L3924:L3924,L3924,O3924:O3924),"")</f>
        <v>0</v>
      </c>
    </row>
    <row r="3925" customFormat="false" ht="14.25" hidden="false" customHeight="false" outlineLevel="0" collapsed="false">
      <c r="A3925" s="96" t="s">
        <v>679</v>
      </c>
      <c r="B3925" s="97" t="s">
        <v>2040</v>
      </c>
      <c r="C3925" s="96" t="str">
        <f aca="false">VLOOKUP(B3925,INSUMOS!$A:$I,2,0)</f>
        <v>SINAPI</v>
      </c>
      <c r="D3925" s="96" t="str">
        <f aca="false">VLOOKUP(B3925,INSUMOS!$A:$I,3,0)</f>
        <v>MONTADOR DE ESTRUTURAS METALICAS HORISTA</v>
      </c>
      <c r="E3925" s="98" t="str">
        <f aca="false">VLOOKUP(B3925,INSUMOS!$A:$I,4,0)</f>
        <v>Mão de Obra</v>
      </c>
      <c r="F3925" s="98"/>
      <c r="G3925" s="99" t="str">
        <f aca="false">VLOOKUP(B3925,INSUMOS!$A:$I,5,0)</f>
        <v>H</v>
      </c>
      <c r="H3925" s="100" t="n">
        <v>0.01211</v>
      </c>
      <c r="I3925" s="101" t="n">
        <f aca="false">VLOOKUP(B3925,INSUMOS!$A:$I,8,0)</f>
        <v>19.32</v>
      </c>
      <c r="J3925" s="101" t="n">
        <f aca="false">TRUNC(H3925*I3925,2)</f>
        <v>0.23</v>
      </c>
      <c r="L3925" s="63" t="n">
        <f aca="false">IF(AND(A3926&lt;&gt;"",A3925=""),L3924+1,L3924)</f>
        <v>407</v>
      </c>
      <c r="M3925" s="80" t="n">
        <f aca="false">IF(OR(A3925="Insumo",A3925="Composição Auxiliar"),J3925,"")</f>
        <v>0.23</v>
      </c>
      <c r="N3925" s="81" t="n">
        <f aca="false">IF(E3925="Mão de Obra",J3925,"")</f>
        <v>0.23</v>
      </c>
      <c r="O3925" s="81" t="str">
        <f aca="false">IF(N3925&lt;&gt;"","",M3925)</f>
        <v/>
      </c>
      <c r="P3925" s="82" t="str">
        <f aca="false">IF(A3925="Composição",B3925,"")</f>
        <v/>
      </c>
      <c r="Q3925" s="81" t="str">
        <f aca="false">IF(P3925&lt;&gt;"",SUMIF(L3925:L3925,L3925,N3925:N3925),"")</f>
        <v/>
      </c>
      <c r="R3925" s="81" t="str">
        <f aca="false">IF(P3925&lt;&gt;"",SUMIF(L3925:L3925,L3925,O3925:O3925),"")</f>
        <v/>
      </c>
    </row>
    <row r="3926" customFormat="false" ht="14.25" hidden="false" customHeight="false" outlineLevel="0" collapsed="false">
      <c r="A3926" s="102"/>
      <c r="B3926" s="102"/>
      <c r="C3926" s="102"/>
      <c r="D3926" s="102"/>
      <c r="E3926" s="102"/>
      <c r="F3926" s="103"/>
      <c r="G3926" s="102"/>
      <c r="H3926" s="103"/>
      <c r="I3926" s="102"/>
      <c r="J3926" s="103"/>
      <c r="L3926" s="63" t="n">
        <f aca="false">IF(AND(A3927&lt;&gt;"",A3926=""),L3925+1,L3925)</f>
        <v>407</v>
      </c>
      <c r="M3926" s="80" t="str">
        <f aca="false">IF(OR(A3926="Insumo",A3926="Composição Auxiliar"),J3926,"")</f>
        <v/>
      </c>
      <c r="N3926" s="81" t="str">
        <f aca="false">IF(E3926="Mão de Obra",J3926,"")</f>
        <v/>
      </c>
      <c r="O3926" s="81" t="str">
        <f aca="false">IF(N3926&lt;&gt;"","",M3926)</f>
        <v/>
      </c>
      <c r="P3926" s="82" t="str">
        <f aca="false">IF(A3926="Composição",B3926,"")</f>
        <v/>
      </c>
      <c r="Q3926" s="81" t="str">
        <f aca="false">IF(P3926&lt;&gt;"",SUMIF(L3926:L3926,L3926,N3926:N3926),"")</f>
        <v/>
      </c>
      <c r="R3926" s="81" t="str">
        <f aca="false">IF(P3926&lt;&gt;"",SUMIF(L3926:L3926,L3926,O3926:O3926),"")</f>
        <v/>
      </c>
    </row>
    <row r="3927" customFormat="false" ht="15" hidden="false" customHeight="false" outlineLevel="0" collapsed="false">
      <c r="A3927" s="102"/>
      <c r="B3927" s="102"/>
      <c r="C3927" s="102"/>
      <c r="D3927" s="102"/>
      <c r="E3927" s="102"/>
      <c r="F3927" s="103"/>
      <c r="G3927" s="102"/>
      <c r="H3927" s="104"/>
      <c r="I3927" s="104"/>
      <c r="J3927" s="103"/>
      <c r="L3927" s="63" t="n">
        <f aca="false">IF(AND(A3928&lt;&gt;"",A3927=""),L3926+1,L3926)</f>
        <v>407</v>
      </c>
      <c r="M3927" s="80" t="str">
        <f aca="false">IF(OR(A3927="Insumo",A3927="Composição Auxiliar"),J3927,"")</f>
        <v/>
      </c>
      <c r="N3927" s="81" t="str">
        <f aca="false">IF(E3927="Mão de Obra",J3927,"")</f>
        <v/>
      </c>
      <c r="O3927" s="81" t="str">
        <f aca="false">IF(N3927&lt;&gt;"","",M3927)</f>
        <v/>
      </c>
      <c r="P3927" s="82" t="str">
        <f aca="false">IF(A3927="Composição",B3927,"")</f>
        <v/>
      </c>
      <c r="Q3927" s="81" t="str">
        <f aca="false">IF(P3927&lt;&gt;"",SUMIF(L3927:L3927,L3927,N3927:N3927),"")</f>
        <v/>
      </c>
      <c r="R3927" s="81" t="str">
        <f aca="false">IF(P3927&lt;&gt;"",SUMIF(L3927:L3927,L3927,O3927:O3927),"")</f>
        <v/>
      </c>
    </row>
    <row r="3928" customFormat="false" ht="15" hidden="false" customHeight="false" outlineLevel="0" collapsed="false">
      <c r="A3928" s="108"/>
      <c r="B3928" s="108"/>
      <c r="C3928" s="108"/>
      <c r="D3928" s="108"/>
      <c r="E3928" s="108"/>
      <c r="F3928" s="108"/>
      <c r="G3928" s="108"/>
      <c r="H3928" s="108"/>
      <c r="I3928" s="108"/>
      <c r="J3928" s="108"/>
      <c r="L3928" s="63" t="n">
        <f aca="false">IF(AND(A3929&lt;&gt;"",A3928=""),L3927+1,L3927)</f>
        <v>407</v>
      </c>
      <c r="M3928" s="80" t="str">
        <f aca="false">IF(OR(A3928="Insumo",A3928="Composição Auxiliar"),J3928,"")</f>
        <v/>
      </c>
      <c r="N3928" s="81" t="str">
        <f aca="false">IF(E3928="Mão de Obra",J3928,"")</f>
        <v/>
      </c>
      <c r="O3928" s="81" t="str">
        <f aca="false">IF(N3928&lt;&gt;"","",M3928)</f>
        <v/>
      </c>
      <c r="P3928" s="82" t="str">
        <f aca="false">IF(A3928="Composição",B3928,"")</f>
        <v/>
      </c>
      <c r="Q3928" s="81" t="str">
        <f aca="false">IF(P3928&lt;&gt;"",SUMIF(L3928:L3928,L3928,N3928:N3928),"")</f>
        <v/>
      </c>
      <c r="R3928" s="81" t="str">
        <f aca="false">IF(P3928&lt;&gt;"",SUMIF(L3928:L3928,L3928,O3928:O3928),"")</f>
        <v/>
      </c>
    </row>
    <row r="3929" customFormat="false" ht="15" hidden="false" customHeight="true" outlineLevel="0" collapsed="false">
      <c r="A3929" s="83"/>
      <c r="B3929" s="84" t="s">
        <v>655</v>
      </c>
      <c r="C3929" s="83" t="s">
        <v>656</v>
      </c>
      <c r="D3929" s="83" t="s">
        <v>657</v>
      </c>
      <c r="E3929" s="83" t="s">
        <v>658</v>
      </c>
      <c r="F3929" s="83"/>
      <c r="G3929" s="85" t="s">
        <v>659</v>
      </c>
      <c r="H3929" s="84" t="s">
        <v>660</v>
      </c>
      <c r="I3929" s="84" t="s">
        <v>661</v>
      </c>
      <c r="J3929" s="84" t="s">
        <v>662</v>
      </c>
      <c r="L3929" s="63" t="n">
        <f aca="false">IF(AND(A3930&lt;&gt;"",A3929=""),L3928+1,L3928)</f>
        <v>408</v>
      </c>
      <c r="M3929" s="80" t="str">
        <f aca="false">IF(OR(A3929="Insumo",A3929="Composição Auxiliar"),J3929,"")</f>
        <v/>
      </c>
      <c r="N3929" s="81" t="str">
        <f aca="false">IF(E3929="Mão de Obra",J3929,"")</f>
        <v/>
      </c>
      <c r="O3929" s="81" t="str">
        <f aca="false">IF(N3929&lt;&gt;"","",M3929)</f>
        <v/>
      </c>
      <c r="P3929" s="82" t="str">
        <f aca="false">IF(A3929="Composição",B3929,"")</f>
        <v/>
      </c>
      <c r="Q3929" s="81" t="str">
        <f aca="false">IF(P3929&lt;&gt;"",SUMIF(L3929:L3929,L3929,N3929:N3929),"")</f>
        <v/>
      </c>
      <c r="R3929" s="81" t="str">
        <f aca="false">IF(P3929&lt;&gt;"",SUMIF(L3929:L3929,L3929,O3929:O3929),"")</f>
        <v/>
      </c>
    </row>
    <row r="3930" customFormat="false" ht="25.5" hidden="false" customHeight="true" outlineLevel="0" collapsed="false">
      <c r="A3930" s="86" t="s">
        <v>663</v>
      </c>
      <c r="B3930" s="87" t="s">
        <v>2041</v>
      </c>
      <c r="C3930" s="86" t="s">
        <v>664</v>
      </c>
      <c r="D3930" s="86" t="s">
        <v>2042</v>
      </c>
      <c r="E3930" s="86" t="s">
        <v>671</v>
      </c>
      <c r="F3930" s="86"/>
      <c r="G3930" s="88" t="s">
        <v>672</v>
      </c>
      <c r="H3930" s="89" t="n">
        <v>1</v>
      </c>
      <c r="I3930" s="90" t="n">
        <f aca="false">SUMIF(L:L,$L3930,M:M)</f>
        <v>0.68</v>
      </c>
      <c r="J3930" s="90" t="n">
        <f aca="false">TRUNC(H3930*I3930,2)</f>
        <v>0.68</v>
      </c>
      <c r="L3930" s="63" t="n">
        <f aca="false">IF(AND(A3931&lt;&gt;"",A3930=""),L3929+1,L3929)</f>
        <v>408</v>
      </c>
      <c r="M3930" s="80" t="str">
        <f aca="false">IF(OR(A3930="Insumo",A3930="Composição Auxiliar"),J3930,"")</f>
        <v/>
      </c>
      <c r="N3930" s="81" t="str">
        <f aca="false">IF(E3930="Mão de Obra",J3930,"")</f>
        <v/>
      </c>
      <c r="O3930" s="81" t="str">
        <f aca="false">IF(N3930&lt;&gt;"","",M3930)</f>
        <v/>
      </c>
      <c r="P3930" s="82" t="str">
        <f aca="false">IF(A3930="Composição",B3930,"")</f>
        <v> 95345 </v>
      </c>
      <c r="Q3930" s="81" t="n">
        <f aca="false">IF(P3930&lt;&gt;"",SUMIF(L3930:L3930,L3930,N3930:N3930),"")</f>
        <v>0</v>
      </c>
      <c r="R3930" s="81" t="n">
        <f aca="false">IF(P3930&lt;&gt;"",SUMIF(L3930:L3930,L3930,O3930:O3930),"")</f>
        <v>0</v>
      </c>
    </row>
    <row r="3931" customFormat="false" ht="14.25" hidden="false" customHeight="false" outlineLevel="0" collapsed="false">
      <c r="A3931" s="96" t="s">
        <v>679</v>
      </c>
      <c r="B3931" s="97" t="s">
        <v>2043</v>
      </c>
      <c r="C3931" s="96" t="str">
        <f aca="false">VLOOKUP(B3931,INSUMOS!$A:$I,2,0)</f>
        <v>SINAPI</v>
      </c>
      <c r="D3931" s="96" t="str">
        <f aca="false">VLOOKUP(B3931,INSUMOS!$A:$I,3,0)</f>
        <v>MONTADOR DE MAQUINAS (HORISTA)</v>
      </c>
      <c r="E3931" s="98" t="str">
        <f aca="false">VLOOKUP(B3931,INSUMOS!$A:$I,4,0)</f>
        <v>Mão de Obra</v>
      </c>
      <c r="F3931" s="98"/>
      <c r="G3931" s="99" t="str">
        <f aca="false">VLOOKUP(B3931,INSUMOS!$A:$I,5,0)</f>
        <v>H</v>
      </c>
      <c r="H3931" s="100" t="n">
        <v>0.0324</v>
      </c>
      <c r="I3931" s="101" t="n">
        <f aca="false">VLOOKUP(B3931,INSUMOS!$A:$I,8,0)</f>
        <v>21.22</v>
      </c>
      <c r="J3931" s="101" t="n">
        <f aca="false">TRUNC(H3931*I3931,2)</f>
        <v>0.68</v>
      </c>
      <c r="L3931" s="63" t="n">
        <f aca="false">IF(AND(A3932&lt;&gt;"",A3931=""),L3930+1,L3930)</f>
        <v>408</v>
      </c>
      <c r="M3931" s="80" t="n">
        <f aca="false">IF(OR(A3931="Insumo",A3931="Composição Auxiliar"),J3931,"")</f>
        <v>0.68</v>
      </c>
      <c r="N3931" s="81" t="n">
        <f aca="false">IF(E3931="Mão de Obra",J3931,"")</f>
        <v>0.68</v>
      </c>
      <c r="O3931" s="81" t="str">
        <f aca="false">IF(N3931&lt;&gt;"","",M3931)</f>
        <v/>
      </c>
      <c r="P3931" s="82" t="str">
        <f aca="false">IF(A3931="Composição",B3931,"")</f>
        <v/>
      </c>
      <c r="Q3931" s="81" t="str">
        <f aca="false">IF(P3931&lt;&gt;"",SUMIF(L3931:L3931,L3931,N3931:N3931),"")</f>
        <v/>
      </c>
      <c r="R3931" s="81" t="str">
        <f aca="false">IF(P3931&lt;&gt;"",SUMIF(L3931:L3931,L3931,O3931:O3931),"")</f>
        <v/>
      </c>
    </row>
    <row r="3932" customFormat="false" ht="14.25" hidden="false" customHeight="false" outlineLevel="0" collapsed="false">
      <c r="A3932" s="102"/>
      <c r="B3932" s="102"/>
      <c r="C3932" s="102"/>
      <c r="D3932" s="102"/>
      <c r="E3932" s="102"/>
      <c r="F3932" s="103"/>
      <c r="G3932" s="102"/>
      <c r="H3932" s="103"/>
      <c r="I3932" s="102"/>
      <c r="J3932" s="103"/>
      <c r="L3932" s="63" t="n">
        <f aca="false">IF(AND(A3933&lt;&gt;"",A3932=""),L3931+1,L3931)</f>
        <v>408</v>
      </c>
      <c r="M3932" s="80" t="str">
        <f aca="false">IF(OR(A3932="Insumo",A3932="Composição Auxiliar"),J3932,"")</f>
        <v/>
      </c>
      <c r="N3932" s="81" t="str">
        <f aca="false">IF(E3932="Mão de Obra",J3932,"")</f>
        <v/>
      </c>
      <c r="O3932" s="81" t="str">
        <f aca="false">IF(N3932&lt;&gt;"","",M3932)</f>
        <v/>
      </c>
      <c r="P3932" s="82" t="str">
        <f aca="false">IF(A3932="Composição",B3932,"")</f>
        <v/>
      </c>
      <c r="Q3932" s="81" t="str">
        <f aca="false">IF(P3932&lt;&gt;"",SUMIF(L3932:L3932,L3932,N3932:N3932),"")</f>
        <v/>
      </c>
      <c r="R3932" s="81" t="str">
        <f aca="false">IF(P3932&lt;&gt;"",SUMIF(L3932:L3932,L3932,O3932:O3932),"")</f>
        <v/>
      </c>
    </row>
    <row r="3933" customFormat="false" ht="15" hidden="false" customHeight="false" outlineLevel="0" collapsed="false">
      <c r="A3933" s="102"/>
      <c r="B3933" s="102"/>
      <c r="C3933" s="102"/>
      <c r="D3933" s="102"/>
      <c r="E3933" s="102"/>
      <c r="F3933" s="103"/>
      <c r="G3933" s="102"/>
      <c r="H3933" s="104"/>
      <c r="I3933" s="104"/>
      <c r="J3933" s="103"/>
      <c r="L3933" s="63" t="n">
        <f aca="false">IF(AND(A3934&lt;&gt;"",A3933=""),L3932+1,L3932)</f>
        <v>408</v>
      </c>
      <c r="M3933" s="80" t="str">
        <f aca="false">IF(OR(A3933="Insumo",A3933="Composição Auxiliar"),J3933,"")</f>
        <v/>
      </c>
      <c r="N3933" s="81" t="str">
        <f aca="false">IF(E3933="Mão de Obra",J3933,"")</f>
        <v/>
      </c>
      <c r="O3933" s="81" t="str">
        <f aca="false">IF(N3933&lt;&gt;"","",M3933)</f>
        <v/>
      </c>
      <c r="P3933" s="82" t="str">
        <f aca="false">IF(A3933="Composição",B3933,"")</f>
        <v/>
      </c>
      <c r="Q3933" s="81" t="str">
        <f aca="false">IF(P3933&lt;&gt;"",SUMIF(L3933:L3933,L3933,N3933:N3933),"")</f>
        <v/>
      </c>
      <c r="R3933" s="81" t="str">
        <f aca="false">IF(P3933&lt;&gt;"",SUMIF(L3933:L3933,L3933,O3933:O3933),"")</f>
        <v/>
      </c>
    </row>
    <row r="3934" customFormat="false" ht="15" hidden="false" customHeight="false" outlineLevel="0" collapsed="false">
      <c r="A3934" s="108"/>
      <c r="B3934" s="108"/>
      <c r="C3934" s="108"/>
      <c r="D3934" s="108"/>
      <c r="E3934" s="108"/>
      <c r="F3934" s="108"/>
      <c r="G3934" s="108"/>
      <c r="H3934" s="108"/>
      <c r="I3934" s="108"/>
      <c r="J3934" s="108"/>
      <c r="L3934" s="63" t="n">
        <f aca="false">IF(AND(A3935&lt;&gt;"",A3934=""),L3933+1,L3933)</f>
        <v>408</v>
      </c>
      <c r="M3934" s="80" t="str">
        <f aca="false">IF(OR(A3934="Insumo",A3934="Composição Auxiliar"),J3934,"")</f>
        <v/>
      </c>
      <c r="N3934" s="81" t="str">
        <f aca="false">IF(E3934="Mão de Obra",J3934,"")</f>
        <v/>
      </c>
      <c r="O3934" s="81" t="str">
        <f aca="false">IF(N3934&lt;&gt;"","",M3934)</f>
        <v/>
      </c>
      <c r="P3934" s="82" t="str">
        <f aca="false">IF(A3934="Composição",B3934,"")</f>
        <v/>
      </c>
      <c r="Q3934" s="81" t="str">
        <f aca="false">IF(P3934&lt;&gt;"",SUMIF(L3934:L3934,L3934,N3934:N3934),"")</f>
        <v/>
      </c>
      <c r="R3934" s="81" t="str">
        <f aca="false">IF(P3934&lt;&gt;"",SUMIF(L3934:L3934,L3934,O3934:O3934),"")</f>
        <v/>
      </c>
    </row>
    <row r="3935" customFormat="false" ht="15" hidden="false" customHeight="true" outlineLevel="0" collapsed="false">
      <c r="A3935" s="83"/>
      <c r="B3935" s="84" t="s">
        <v>655</v>
      </c>
      <c r="C3935" s="83" t="s">
        <v>656</v>
      </c>
      <c r="D3935" s="83" t="s">
        <v>657</v>
      </c>
      <c r="E3935" s="83" t="s">
        <v>658</v>
      </c>
      <c r="F3935" s="83"/>
      <c r="G3935" s="85" t="s">
        <v>659</v>
      </c>
      <c r="H3935" s="84" t="s">
        <v>660</v>
      </c>
      <c r="I3935" s="84" t="s">
        <v>661</v>
      </c>
      <c r="J3935" s="84" t="s">
        <v>662</v>
      </c>
      <c r="L3935" s="63" t="n">
        <f aca="false">IF(AND(A3936&lt;&gt;"",A3935=""),L3934+1,L3934)</f>
        <v>409</v>
      </c>
      <c r="M3935" s="80" t="str">
        <f aca="false">IF(OR(A3935="Insumo",A3935="Composição Auxiliar"),J3935,"")</f>
        <v/>
      </c>
      <c r="N3935" s="81" t="str">
        <f aca="false">IF(E3935="Mão de Obra",J3935,"")</f>
        <v/>
      </c>
      <c r="O3935" s="81" t="str">
        <f aca="false">IF(N3935&lt;&gt;"","",M3935)</f>
        <v/>
      </c>
      <c r="P3935" s="82" t="str">
        <f aca="false">IF(A3935="Composição",B3935,"")</f>
        <v/>
      </c>
      <c r="Q3935" s="81" t="str">
        <f aca="false">IF(P3935&lt;&gt;"",SUMIF(L3935:L3935,L3935,N3935:N3935),"")</f>
        <v/>
      </c>
      <c r="R3935" s="81" t="str">
        <f aca="false">IF(P3935&lt;&gt;"",SUMIF(L3935:L3935,L3935,O3935:O3935),"")</f>
        <v/>
      </c>
    </row>
    <row r="3936" customFormat="false" ht="25.5" hidden="false" customHeight="true" outlineLevel="0" collapsed="false">
      <c r="A3936" s="86" t="s">
        <v>663</v>
      </c>
      <c r="B3936" s="87" t="s">
        <v>2044</v>
      </c>
      <c r="C3936" s="86" t="s">
        <v>664</v>
      </c>
      <c r="D3936" s="86" t="s">
        <v>2045</v>
      </c>
      <c r="E3936" s="86" t="s">
        <v>671</v>
      </c>
      <c r="F3936" s="86"/>
      <c r="G3936" s="88" t="s">
        <v>672</v>
      </c>
      <c r="H3936" s="89" t="n">
        <v>1</v>
      </c>
      <c r="I3936" s="90" t="n">
        <f aca="false">SUMIF(L:L,$L3936,M:M)</f>
        <v>0.09</v>
      </c>
      <c r="J3936" s="90" t="n">
        <f aca="false">TRUNC(H3936*I3936,2)</f>
        <v>0.09</v>
      </c>
      <c r="L3936" s="63" t="n">
        <f aca="false">IF(AND(A3937&lt;&gt;"",A3936=""),L3935+1,L3935)</f>
        <v>409</v>
      </c>
      <c r="M3936" s="80" t="str">
        <f aca="false">IF(OR(A3936="Insumo",A3936="Composição Auxiliar"),J3936,"")</f>
        <v/>
      </c>
      <c r="N3936" s="81" t="str">
        <f aca="false">IF(E3936="Mão de Obra",J3936,"")</f>
        <v/>
      </c>
      <c r="O3936" s="81" t="str">
        <f aca="false">IF(N3936&lt;&gt;"","",M3936)</f>
        <v/>
      </c>
      <c r="P3936" s="82" t="str">
        <f aca="false">IF(A3936="Composição",B3936,"")</f>
        <v> 95346 </v>
      </c>
      <c r="Q3936" s="81" t="n">
        <f aca="false">IF(P3936&lt;&gt;"",SUMIF(L3936:L3936,L3936,N3936:N3936),"")</f>
        <v>0</v>
      </c>
      <c r="R3936" s="81" t="n">
        <f aca="false">IF(P3936&lt;&gt;"",SUMIF(L3936:L3936,L3936,O3936:O3936),"")</f>
        <v>0</v>
      </c>
    </row>
    <row r="3937" customFormat="false" ht="14.25" hidden="false" customHeight="false" outlineLevel="0" collapsed="false">
      <c r="A3937" s="96" t="s">
        <v>679</v>
      </c>
      <c r="B3937" s="97" t="s">
        <v>2046</v>
      </c>
      <c r="C3937" s="96" t="str">
        <f aca="false">VLOOKUP(B3937,INSUMOS!$A:$I,2,0)</f>
        <v>SINAPI</v>
      </c>
      <c r="D3937" s="96" t="str">
        <f aca="false">VLOOKUP(B3937,INSUMOS!$A:$I,3,0)</f>
        <v>MOTORISTA DE CAMINHAO-BASCULANTE (HORISTA)</v>
      </c>
      <c r="E3937" s="98" t="str">
        <f aca="false">VLOOKUP(B3937,INSUMOS!$A:$I,4,0)</f>
        <v>Mão de Obra</v>
      </c>
      <c r="F3937" s="98"/>
      <c r="G3937" s="99" t="str">
        <f aca="false">VLOOKUP(B3937,INSUMOS!$A:$I,5,0)</f>
        <v>H</v>
      </c>
      <c r="H3937" s="100" t="n">
        <v>0.00534</v>
      </c>
      <c r="I3937" s="101" t="n">
        <f aca="false">VLOOKUP(B3937,INSUMOS!$A:$I,8,0)</f>
        <v>18.35</v>
      </c>
      <c r="J3937" s="101" t="n">
        <f aca="false">TRUNC(H3937*I3937,2)</f>
        <v>0.09</v>
      </c>
      <c r="L3937" s="63" t="n">
        <f aca="false">IF(AND(A3938&lt;&gt;"",A3937=""),L3936+1,L3936)</f>
        <v>409</v>
      </c>
      <c r="M3937" s="80" t="n">
        <f aca="false">IF(OR(A3937="Insumo",A3937="Composição Auxiliar"),J3937,"")</f>
        <v>0.09</v>
      </c>
      <c r="N3937" s="81" t="n">
        <f aca="false">IF(E3937="Mão de Obra",J3937,"")</f>
        <v>0.09</v>
      </c>
      <c r="O3937" s="81" t="str">
        <f aca="false">IF(N3937&lt;&gt;"","",M3937)</f>
        <v/>
      </c>
      <c r="P3937" s="82" t="str">
        <f aca="false">IF(A3937="Composição",B3937,"")</f>
        <v/>
      </c>
      <c r="Q3937" s="81" t="str">
        <f aca="false">IF(P3937&lt;&gt;"",SUMIF(L3937:L3937,L3937,N3937:N3937),"")</f>
        <v/>
      </c>
      <c r="R3937" s="81" t="str">
        <f aca="false">IF(P3937&lt;&gt;"",SUMIF(L3937:L3937,L3937,O3937:O3937),"")</f>
        <v/>
      </c>
    </row>
    <row r="3938" customFormat="false" ht="14.25" hidden="false" customHeight="false" outlineLevel="0" collapsed="false">
      <c r="A3938" s="102"/>
      <c r="B3938" s="102"/>
      <c r="C3938" s="102"/>
      <c r="D3938" s="102"/>
      <c r="E3938" s="102"/>
      <c r="F3938" s="103"/>
      <c r="G3938" s="102"/>
      <c r="H3938" s="103"/>
      <c r="I3938" s="102"/>
      <c r="J3938" s="103"/>
      <c r="L3938" s="63" t="n">
        <f aca="false">IF(AND(A3939&lt;&gt;"",A3938=""),L3937+1,L3937)</f>
        <v>409</v>
      </c>
      <c r="M3938" s="80" t="str">
        <f aca="false">IF(OR(A3938="Insumo",A3938="Composição Auxiliar"),J3938,"")</f>
        <v/>
      </c>
      <c r="N3938" s="81" t="str">
        <f aca="false">IF(E3938="Mão de Obra",J3938,"")</f>
        <v/>
      </c>
      <c r="O3938" s="81" t="str">
        <f aca="false">IF(N3938&lt;&gt;"","",M3938)</f>
        <v/>
      </c>
      <c r="P3938" s="82" t="str">
        <f aca="false">IF(A3938="Composição",B3938,"")</f>
        <v/>
      </c>
      <c r="Q3938" s="81" t="str">
        <f aca="false">IF(P3938&lt;&gt;"",SUMIF(L3938:L3938,L3938,N3938:N3938),"")</f>
        <v/>
      </c>
      <c r="R3938" s="81" t="str">
        <f aca="false">IF(P3938&lt;&gt;"",SUMIF(L3938:L3938,L3938,O3938:O3938),"")</f>
        <v/>
      </c>
    </row>
    <row r="3939" customFormat="false" ht="15" hidden="false" customHeight="false" outlineLevel="0" collapsed="false">
      <c r="A3939" s="102"/>
      <c r="B3939" s="102"/>
      <c r="C3939" s="102"/>
      <c r="D3939" s="102"/>
      <c r="E3939" s="102"/>
      <c r="F3939" s="103"/>
      <c r="G3939" s="102"/>
      <c r="H3939" s="104"/>
      <c r="I3939" s="104"/>
      <c r="J3939" s="103"/>
      <c r="L3939" s="63" t="n">
        <f aca="false">IF(AND(A3940&lt;&gt;"",A3939=""),L3938+1,L3938)</f>
        <v>409</v>
      </c>
      <c r="M3939" s="80" t="str">
        <f aca="false">IF(OR(A3939="Insumo",A3939="Composição Auxiliar"),J3939,"")</f>
        <v/>
      </c>
      <c r="N3939" s="81" t="str">
        <f aca="false">IF(E3939="Mão de Obra",J3939,"")</f>
        <v/>
      </c>
      <c r="O3939" s="81" t="str">
        <f aca="false">IF(N3939&lt;&gt;"","",M3939)</f>
        <v/>
      </c>
      <c r="P3939" s="82" t="str">
        <f aca="false">IF(A3939="Composição",B3939,"")</f>
        <v/>
      </c>
      <c r="Q3939" s="81" t="str">
        <f aca="false">IF(P3939&lt;&gt;"",SUMIF(L3939:L3939,L3939,N3939:N3939),"")</f>
        <v/>
      </c>
      <c r="R3939" s="81" t="str">
        <f aca="false">IF(P3939&lt;&gt;"",SUMIF(L3939:L3939,L3939,O3939:O3939),"")</f>
        <v/>
      </c>
    </row>
    <row r="3940" customFormat="false" ht="15" hidden="false" customHeight="false" outlineLevel="0" collapsed="false">
      <c r="A3940" s="108"/>
      <c r="B3940" s="108"/>
      <c r="C3940" s="108"/>
      <c r="D3940" s="108"/>
      <c r="E3940" s="108"/>
      <c r="F3940" s="108"/>
      <c r="G3940" s="108"/>
      <c r="H3940" s="108"/>
      <c r="I3940" s="108"/>
      <c r="J3940" s="108"/>
      <c r="L3940" s="63" t="n">
        <f aca="false">IF(AND(A3941&lt;&gt;"",A3940=""),L3939+1,L3939)</f>
        <v>409</v>
      </c>
      <c r="M3940" s="80" t="str">
        <f aca="false">IF(OR(A3940="Insumo",A3940="Composição Auxiliar"),J3940,"")</f>
        <v/>
      </c>
      <c r="N3940" s="81" t="str">
        <f aca="false">IF(E3940="Mão de Obra",J3940,"")</f>
        <v/>
      </c>
      <c r="O3940" s="81" t="str">
        <f aca="false">IF(N3940&lt;&gt;"","",M3940)</f>
        <v/>
      </c>
      <c r="P3940" s="82" t="str">
        <f aca="false">IF(A3940="Composição",B3940,"")</f>
        <v/>
      </c>
      <c r="Q3940" s="81" t="str">
        <f aca="false">IF(P3940&lt;&gt;"",SUMIF(L3940:L3940,L3940,N3940:N3940),"")</f>
        <v/>
      </c>
      <c r="R3940" s="81" t="str">
        <f aca="false">IF(P3940&lt;&gt;"",SUMIF(L3940:L3940,L3940,O3940:O3940),"")</f>
        <v/>
      </c>
    </row>
    <row r="3941" customFormat="false" ht="15" hidden="false" customHeight="true" outlineLevel="0" collapsed="false">
      <c r="A3941" s="83"/>
      <c r="B3941" s="84" t="s">
        <v>655</v>
      </c>
      <c r="C3941" s="83" t="s">
        <v>656</v>
      </c>
      <c r="D3941" s="83" t="s">
        <v>657</v>
      </c>
      <c r="E3941" s="83" t="s">
        <v>658</v>
      </c>
      <c r="F3941" s="83"/>
      <c r="G3941" s="85" t="s">
        <v>659</v>
      </c>
      <c r="H3941" s="84" t="s">
        <v>660</v>
      </c>
      <c r="I3941" s="84" t="s">
        <v>661</v>
      </c>
      <c r="J3941" s="84" t="s">
        <v>662</v>
      </c>
      <c r="L3941" s="63" t="n">
        <f aca="false">IF(AND(A3942&lt;&gt;"",A3941=""),L3940+1,L3940)</f>
        <v>410</v>
      </c>
      <c r="M3941" s="80" t="str">
        <f aca="false">IF(OR(A3941="Insumo",A3941="Composição Auxiliar"),J3941,"")</f>
        <v/>
      </c>
      <c r="N3941" s="81" t="str">
        <f aca="false">IF(E3941="Mão de Obra",J3941,"")</f>
        <v/>
      </c>
      <c r="O3941" s="81" t="str">
        <f aca="false">IF(N3941&lt;&gt;"","",M3941)</f>
        <v/>
      </c>
      <c r="P3941" s="82" t="str">
        <f aca="false">IF(A3941="Composição",B3941,"")</f>
        <v/>
      </c>
      <c r="Q3941" s="81" t="str">
        <f aca="false">IF(P3941&lt;&gt;"",SUMIF(L3941:L3941,L3941,N3941:N3941),"")</f>
        <v/>
      </c>
      <c r="R3941" s="81" t="str">
        <f aca="false">IF(P3941&lt;&gt;"",SUMIF(L3941:L3941,L3941,O3941:O3941),"")</f>
        <v/>
      </c>
    </row>
    <row r="3942" customFormat="false" ht="25.5" hidden="false" customHeight="true" outlineLevel="0" collapsed="false">
      <c r="A3942" s="86" t="s">
        <v>663</v>
      </c>
      <c r="B3942" s="87" t="s">
        <v>2047</v>
      </c>
      <c r="C3942" s="86" t="s">
        <v>664</v>
      </c>
      <c r="D3942" s="86" t="s">
        <v>2048</v>
      </c>
      <c r="E3942" s="86" t="s">
        <v>671</v>
      </c>
      <c r="F3942" s="86"/>
      <c r="G3942" s="88" t="s">
        <v>672</v>
      </c>
      <c r="H3942" s="89" t="n">
        <v>1</v>
      </c>
      <c r="I3942" s="90" t="n">
        <f aca="false">SUMIF(L:L,$L3942,M:M)</f>
        <v>0.09</v>
      </c>
      <c r="J3942" s="90" t="n">
        <f aca="false">TRUNC(H3942*I3942,2)</f>
        <v>0.09</v>
      </c>
      <c r="L3942" s="63" t="n">
        <f aca="false">IF(AND(A3943&lt;&gt;"",A3942=""),L3941+1,L3941)</f>
        <v>410</v>
      </c>
      <c r="M3942" s="80" t="str">
        <f aca="false">IF(OR(A3942="Insumo",A3942="Composição Auxiliar"),J3942,"")</f>
        <v/>
      </c>
      <c r="N3942" s="81" t="str">
        <f aca="false">IF(E3942="Mão de Obra",J3942,"")</f>
        <v/>
      </c>
      <c r="O3942" s="81" t="str">
        <f aca="false">IF(N3942&lt;&gt;"","",M3942)</f>
        <v/>
      </c>
      <c r="P3942" s="82" t="str">
        <f aca="false">IF(A3942="Composição",B3942,"")</f>
        <v> 95347 </v>
      </c>
      <c r="Q3942" s="81" t="n">
        <f aca="false">IF(P3942&lt;&gt;"",SUMIF(L3942:L3942,L3942,N3942:N3942),"")</f>
        <v>0</v>
      </c>
      <c r="R3942" s="81" t="n">
        <f aca="false">IF(P3942&lt;&gt;"",SUMIF(L3942:L3942,L3942,O3942:O3942),"")</f>
        <v>0</v>
      </c>
    </row>
    <row r="3943" customFormat="false" ht="14.25" hidden="false" customHeight="false" outlineLevel="0" collapsed="false">
      <c r="A3943" s="96" t="s">
        <v>679</v>
      </c>
      <c r="B3943" s="97" t="s">
        <v>2049</v>
      </c>
      <c r="C3943" s="96" t="str">
        <f aca="false">VLOOKUP(B3943,INSUMOS!$A:$I,2,0)</f>
        <v>SINAPI</v>
      </c>
      <c r="D3943" s="96" t="str">
        <f aca="false">VLOOKUP(B3943,INSUMOS!$A:$I,3,0)</f>
        <v>MOTORISTA DE CAMINHAO (HORISTA)</v>
      </c>
      <c r="E3943" s="98" t="str">
        <f aca="false">VLOOKUP(B3943,INSUMOS!$A:$I,4,0)</f>
        <v>Mão de Obra</v>
      </c>
      <c r="F3943" s="98"/>
      <c r="G3943" s="99" t="str">
        <f aca="false">VLOOKUP(B3943,INSUMOS!$A:$I,5,0)</f>
        <v>H</v>
      </c>
      <c r="H3943" s="100" t="n">
        <v>0.00534</v>
      </c>
      <c r="I3943" s="101" t="n">
        <f aca="false">VLOOKUP(B3943,INSUMOS!$A:$I,8,0)</f>
        <v>17.66</v>
      </c>
      <c r="J3943" s="101" t="n">
        <f aca="false">TRUNC(H3943*I3943,2)</f>
        <v>0.09</v>
      </c>
      <c r="L3943" s="63" t="n">
        <f aca="false">IF(AND(A3944&lt;&gt;"",A3943=""),L3942+1,L3942)</f>
        <v>410</v>
      </c>
      <c r="M3943" s="80" t="n">
        <f aca="false">IF(OR(A3943="Insumo",A3943="Composição Auxiliar"),J3943,"")</f>
        <v>0.09</v>
      </c>
      <c r="N3943" s="81" t="n">
        <f aca="false">IF(E3943="Mão de Obra",J3943,"")</f>
        <v>0.09</v>
      </c>
      <c r="O3943" s="81" t="str">
        <f aca="false">IF(N3943&lt;&gt;"","",M3943)</f>
        <v/>
      </c>
      <c r="P3943" s="82" t="str">
        <f aca="false">IF(A3943="Composição",B3943,"")</f>
        <v/>
      </c>
      <c r="Q3943" s="81" t="str">
        <f aca="false">IF(P3943&lt;&gt;"",SUMIF(L3943:L3943,L3943,N3943:N3943),"")</f>
        <v/>
      </c>
      <c r="R3943" s="81" t="str">
        <f aca="false">IF(P3943&lt;&gt;"",SUMIF(L3943:L3943,L3943,O3943:O3943),"")</f>
        <v/>
      </c>
    </row>
    <row r="3944" customFormat="false" ht="14.25" hidden="false" customHeight="false" outlineLevel="0" collapsed="false">
      <c r="A3944" s="102"/>
      <c r="B3944" s="102"/>
      <c r="C3944" s="102"/>
      <c r="D3944" s="102"/>
      <c r="E3944" s="102"/>
      <c r="F3944" s="103"/>
      <c r="G3944" s="102"/>
      <c r="H3944" s="103"/>
      <c r="I3944" s="102"/>
      <c r="J3944" s="103"/>
      <c r="L3944" s="63" t="n">
        <f aca="false">IF(AND(A3945&lt;&gt;"",A3944=""),L3943+1,L3943)</f>
        <v>410</v>
      </c>
      <c r="M3944" s="80" t="str">
        <f aca="false">IF(OR(A3944="Insumo",A3944="Composição Auxiliar"),J3944,"")</f>
        <v/>
      </c>
      <c r="N3944" s="81" t="str">
        <f aca="false">IF(E3944="Mão de Obra",J3944,"")</f>
        <v/>
      </c>
      <c r="O3944" s="81" t="str">
        <f aca="false">IF(N3944&lt;&gt;"","",M3944)</f>
        <v/>
      </c>
      <c r="P3944" s="82" t="str">
        <f aca="false">IF(A3944="Composição",B3944,"")</f>
        <v/>
      </c>
      <c r="Q3944" s="81" t="str">
        <f aca="false">IF(P3944&lt;&gt;"",SUMIF(L3944:L3944,L3944,N3944:N3944),"")</f>
        <v/>
      </c>
      <c r="R3944" s="81" t="str">
        <f aca="false">IF(P3944&lt;&gt;"",SUMIF(L3944:L3944,L3944,O3944:O3944),"")</f>
        <v/>
      </c>
    </row>
    <row r="3945" customFormat="false" ht="15" hidden="false" customHeight="false" outlineLevel="0" collapsed="false">
      <c r="A3945" s="102"/>
      <c r="B3945" s="102"/>
      <c r="C3945" s="102"/>
      <c r="D3945" s="102"/>
      <c r="E3945" s="102"/>
      <c r="F3945" s="103"/>
      <c r="G3945" s="102"/>
      <c r="H3945" s="104"/>
      <c r="I3945" s="104"/>
      <c r="J3945" s="103"/>
      <c r="L3945" s="63" t="n">
        <f aca="false">IF(AND(A3946&lt;&gt;"",A3945=""),L3944+1,L3944)</f>
        <v>410</v>
      </c>
      <c r="M3945" s="80" t="str">
        <f aca="false">IF(OR(A3945="Insumo",A3945="Composição Auxiliar"),J3945,"")</f>
        <v/>
      </c>
      <c r="N3945" s="81" t="str">
        <f aca="false">IF(E3945="Mão de Obra",J3945,"")</f>
        <v/>
      </c>
      <c r="O3945" s="81" t="str">
        <f aca="false">IF(N3945&lt;&gt;"","",M3945)</f>
        <v/>
      </c>
      <c r="P3945" s="82" t="str">
        <f aca="false">IF(A3945="Composição",B3945,"")</f>
        <v/>
      </c>
      <c r="Q3945" s="81" t="str">
        <f aca="false">IF(P3945&lt;&gt;"",SUMIF(L3945:L3945,L3945,N3945:N3945),"")</f>
        <v/>
      </c>
      <c r="R3945" s="81" t="str">
        <f aca="false">IF(P3945&lt;&gt;"",SUMIF(L3945:L3945,L3945,O3945:O3945),"")</f>
        <v/>
      </c>
    </row>
    <row r="3946" customFormat="false" ht="15" hidden="false" customHeight="false" outlineLevel="0" collapsed="false">
      <c r="A3946" s="108"/>
      <c r="B3946" s="108"/>
      <c r="C3946" s="108"/>
      <c r="D3946" s="108"/>
      <c r="E3946" s="108"/>
      <c r="F3946" s="108"/>
      <c r="G3946" s="108"/>
      <c r="H3946" s="108"/>
      <c r="I3946" s="108"/>
      <c r="J3946" s="108"/>
      <c r="L3946" s="63" t="n">
        <f aca="false">IF(AND(A3947&lt;&gt;"",A3946=""),L3945+1,L3945)</f>
        <v>410</v>
      </c>
      <c r="M3946" s="80" t="str">
        <f aca="false">IF(OR(A3946="Insumo",A3946="Composição Auxiliar"),J3946,"")</f>
        <v/>
      </c>
      <c r="N3946" s="81" t="str">
        <f aca="false">IF(E3946="Mão de Obra",J3946,"")</f>
        <v/>
      </c>
      <c r="O3946" s="81" t="str">
        <f aca="false">IF(N3946&lt;&gt;"","",M3946)</f>
        <v/>
      </c>
      <c r="P3946" s="82" t="str">
        <f aca="false">IF(A3946="Composição",B3946,"")</f>
        <v/>
      </c>
      <c r="Q3946" s="81" t="str">
        <f aca="false">IF(P3946&lt;&gt;"",SUMIF(L3946:L3946,L3946,N3946:N3946),"")</f>
        <v/>
      </c>
      <c r="R3946" s="81" t="str">
        <f aca="false">IF(P3946&lt;&gt;"",SUMIF(L3946:L3946,L3946,O3946:O3946),"")</f>
        <v/>
      </c>
    </row>
    <row r="3947" customFormat="false" ht="15" hidden="false" customHeight="true" outlineLevel="0" collapsed="false">
      <c r="A3947" s="83"/>
      <c r="B3947" s="84" t="s">
        <v>655</v>
      </c>
      <c r="C3947" s="83" t="s">
        <v>656</v>
      </c>
      <c r="D3947" s="83" t="s">
        <v>657</v>
      </c>
      <c r="E3947" s="83" t="s">
        <v>658</v>
      </c>
      <c r="F3947" s="83"/>
      <c r="G3947" s="85" t="s">
        <v>659</v>
      </c>
      <c r="H3947" s="84" t="s">
        <v>660</v>
      </c>
      <c r="I3947" s="84" t="s">
        <v>661</v>
      </c>
      <c r="J3947" s="84" t="s">
        <v>662</v>
      </c>
      <c r="L3947" s="63" t="n">
        <f aca="false">IF(AND(A3948&lt;&gt;"",A3947=""),L3946+1,L3946)</f>
        <v>411</v>
      </c>
      <c r="M3947" s="80" t="str">
        <f aca="false">IF(OR(A3947="Insumo",A3947="Composição Auxiliar"),J3947,"")</f>
        <v/>
      </c>
      <c r="N3947" s="81" t="str">
        <f aca="false">IF(E3947="Mão de Obra",J3947,"")</f>
        <v/>
      </c>
      <c r="O3947" s="81" t="str">
        <f aca="false">IF(N3947&lt;&gt;"","",M3947)</f>
        <v/>
      </c>
      <c r="P3947" s="82" t="str">
        <f aca="false">IF(A3947="Composição",B3947,"")</f>
        <v/>
      </c>
      <c r="Q3947" s="81" t="str">
        <f aca="false">IF(P3947&lt;&gt;"",SUMIF(L3947:L3947,L3947,N3947:N3947),"")</f>
        <v/>
      </c>
      <c r="R3947" s="81" t="str">
        <f aca="false">IF(P3947&lt;&gt;"",SUMIF(L3947:L3947,L3947,O3947:O3947),"")</f>
        <v/>
      </c>
    </row>
    <row r="3948" customFormat="false" ht="25.5" hidden="false" customHeight="true" outlineLevel="0" collapsed="false">
      <c r="A3948" s="86" t="s">
        <v>663</v>
      </c>
      <c r="B3948" s="87" t="s">
        <v>2050</v>
      </c>
      <c r="C3948" s="86" t="s">
        <v>664</v>
      </c>
      <c r="D3948" s="86" t="s">
        <v>2051</v>
      </c>
      <c r="E3948" s="86" t="s">
        <v>671</v>
      </c>
      <c r="F3948" s="86"/>
      <c r="G3948" s="88" t="s">
        <v>672</v>
      </c>
      <c r="H3948" s="89" t="n">
        <v>1</v>
      </c>
      <c r="I3948" s="90" t="n">
        <f aca="false">SUMIF(L:L,$L3948,M:M)</f>
        <v>0.15</v>
      </c>
      <c r="J3948" s="90" t="n">
        <f aca="false">TRUNC(H3948*I3948,2)</f>
        <v>0.15</v>
      </c>
      <c r="L3948" s="63" t="n">
        <f aca="false">IF(AND(A3949&lt;&gt;"",A3948=""),L3947+1,L3947)</f>
        <v>411</v>
      </c>
      <c r="M3948" s="80" t="str">
        <f aca="false">IF(OR(A3948="Insumo",A3948="Composição Auxiliar"),J3948,"")</f>
        <v/>
      </c>
      <c r="N3948" s="81" t="str">
        <f aca="false">IF(E3948="Mão de Obra",J3948,"")</f>
        <v/>
      </c>
      <c r="O3948" s="81" t="str">
        <f aca="false">IF(N3948&lt;&gt;"","",M3948)</f>
        <v/>
      </c>
      <c r="P3948" s="82" t="str">
        <f aca="false">IF(A3948="Composição",B3948,"")</f>
        <v> 95354 </v>
      </c>
      <c r="Q3948" s="81" t="n">
        <f aca="false">IF(P3948&lt;&gt;"",SUMIF(L3948:L3948,L3948,N3948:N3948),"")</f>
        <v>0</v>
      </c>
      <c r="R3948" s="81" t="n">
        <f aca="false">IF(P3948&lt;&gt;"",SUMIF(L3948:L3948,L3948,O3948:O3948),"")</f>
        <v>0</v>
      </c>
    </row>
    <row r="3949" customFormat="false" ht="14.25" hidden="false" customHeight="false" outlineLevel="0" collapsed="false">
      <c r="A3949" s="96" t="s">
        <v>679</v>
      </c>
      <c r="B3949" s="97" t="s">
        <v>2052</v>
      </c>
      <c r="C3949" s="96" t="str">
        <f aca="false">VLOOKUP(B3949,INSUMOS!$A:$I,2,0)</f>
        <v>SINAPI</v>
      </c>
      <c r="D3949" s="96" t="str">
        <f aca="false">VLOOKUP(B3949,INSUMOS!$A:$I,3,0)</f>
        <v>OPERADOR DE BETONEIRA (CAMINHAO)</v>
      </c>
      <c r="E3949" s="98" t="str">
        <f aca="false">VLOOKUP(B3949,INSUMOS!$A:$I,4,0)</f>
        <v>Mão de Obra</v>
      </c>
      <c r="F3949" s="98"/>
      <c r="G3949" s="99" t="str">
        <f aca="false">VLOOKUP(B3949,INSUMOS!$A:$I,5,0)</f>
        <v>H</v>
      </c>
      <c r="H3949" s="100" t="n">
        <v>0.00872</v>
      </c>
      <c r="I3949" s="101" t="n">
        <f aca="false">VLOOKUP(B3949,INSUMOS!$A:$I,8,0)</f>
        <v>18.01</v>
      </c>
      <c r="J3949" s="101" t="n">
        <f aca="false">TRUNC(H3949*I3949,2)</f>
        <v>0.15</v>
      </c>
      <c r="L3949" s="63" t="n">
        <f aca="false">IF(AND(A3950&lt;&gt;"",A3949=""),L3948+1,L3948)</f>
        <v>411</v>
      </c>
      <c r="M3949" s="80" t="n">
        <f aca="false">IF(OR(A3949="Insumo",A3949="Composição Auxiliar"),J3949,"")</f>
        <v>0.15</v>
      </c>
      <c r="N3949" s="81" t="n">
        <f aca="false">IF(E3949="Mão de Obra",J3949,"")</f>
        <v>0.15</v>
      </c>
      <c r="O3949" s="81" t="str">
        <f aca="false">IF(N3949&lt;&gt;"","",M3949)</f>
        <v/>
      </c>
      <c r="P3949" s="82" t="str">
        <f aca="false">IF(A3949="Composição",B3949,"")</f>
        <v/>
      </c>
      <c r="Q3949" s="81" t="str">
        <f aca="false">IF(P3949&lt;&gt;"",SUMIF(L3949:L3949,L3949,N3949:N3949),"")</f>
        <v/>
      </c>
      <c r="R3949" s="81" t="str">
        <f aca="false">IF(P3949&lt;&gt;"",SUMIF(L3949:L3949,L3949,O3949:O3949),"")</f>
        <v/>
      </c>
    </row>
    <row r="3950" customFormat="false" ht="14.25" hidden="false" customHeight="false" outlineLevel="0" collapsed="false">
      <c r="A3950" s="102"/>
      <c r="B3950" s="102"/>
      <c r="C3950" s="102"/>
      <c r="D3950" s="102"/>
      <c r="E3950" s="102"/>
      <c r="F3950" s="103"/>
      <c r="G3950" s="102"/>
      <c r="H3950" s="103"/>
      <c r="I3950" s="102"/>
      <c r="J3950" s="103"/>
      <c r="L3950" s="63" t="n">
        <f aca="false">IF(AND(A3951&lt;&gt;"",A3950=""),L3949+1,L3949)</f>
        <v>411</v>
      </c>
      <c r="M3950" s="80" t="str">
        <f aca="false">IF(OR(A3950="Insumo",A3950="Composição Auxiliar"),J3950,"")</f>
        <v/>
      </c>
      <c r="N3950" s="81" t="str">
        <f aca="false">IF(E3950="Mão de Obra",J3950,"")</f>
        <v/>
      </c>
      <c r="O3950" s="81" t="str">
        <f aca="false">IF(N3950&lt;&gt;"","",M3950)</f>
        <v/>
      </c>
      <c r="P3950" s="82" t="str">
        <f aca="false">IF(A3950="Composição",B3950,"")</f>
        <v/>
      </c>
      <c r="Q3950" s="81" t="str">
        <f aca="false">IF(P3950&lt;&gt;"",SUMIF(L3950:L3950,L3950,N3950:N3950),"")</f>
        <v/>
      </c>
      <c r="R3950" s="81" t="str">
        <f aca="false">IF(P3950&lt;&gt;"",SUMIF(L3950:L3950,L3950,O3950:O3950),"")</f>
        <v/>
      </c>
    </row>
    <row r="3951" customFormat="false" ht="15" hidden="false" customHeight="false" outlineLevel="0" collapsed="false">
      <c r="A3951" s="102"/>
      <c r="B3951" s="102"/>
      <c r="C3951" s="102"/>
      <c r="D3951" s="102"/>
      <c r="E3951" s="102"/>
      <c r="F3951" s="103"/>
      <c r="G3951" s="102"/>
      <c r="H3951" s="104"/>
      <c r="I3951" s="104"/>
      <c r="J3951" s="103"/>
      <c r="L3951" s="63" t="n">
        <f aca="false">IF(AND(A3952&lt;&gt;"",A3951=""),L3950+1,L3950)</f>
        <v>411</v>
      </c>
      <c r="M3951" s="80" t="str">
        <f aca="false">IF(OR(A3951="Insumo",A3951="Composição Auxiliar"),J3951,"")</f>
        <v/>
      </c>
      <c r="N3951" s="81" t="str">
        <f aca="false">IF(E3951="Mão de Obra",J3951,"")</f>
        <v/>
      </c>
      <c r="O3951" s="81" t="str">
        <f aca="false">IF(N3951&lt;&gt;"","",M3951)</f>
        <v/>
      </c>
      <c r="P3951" s="82" t="str">
        <f aca="false">IF(A3951="Composição",B3951,"")</f>
        <v/>
      </c>
      <c r="Q3951" s="81" t="str">
        <f aca="false">IF(P3951&lt;&gt;"",SUMIF(L3951:L3951,L3951,N3951:N3951),"")</f>
        <v/>
      </c>
      <c r="R3951" s="81" t="str">
        <f aca="false">IF(P3951&lt;&gt;"",SUMIF(L3951:L3951,L3951,O3951:O3951),"")</f>
        <v/>
      </c>
    </row>
    <row r="3952" customFormat="false" ht="15" hidden="false" customHeight="false" outlineLevel="0" collapsed="false">
      <c r="A3952" s="108"/>
      <c r="B3952" s="108"/>
      <c r="C3952" s="108"/>
      <c r="D3952" s="108"/>
      <c r="E3952" s="108"/>
      <c r="F3952" s="108"/>
      <c r="G3952" s="108"/>
      <c r="H3952" s="108"/>
      <c r="I3952" s="108"/>
      <c r="J3952" s="108"/>
      <c r="L3952" s="63" t="n">
        <f aca="false">IF(AND(A3953&lt;&gt;"",A3952=""),L3951+1,L3951)</f>
        <v>411</v>
      </c>
      <c r="M3952" s="80" t="str">
        <f aca="false">IF(OR(A3952="Insumo",A3952="Composição Auxiliar"),J3952,"")</f>
        <v/>
      </c>
      <c r="N3952" s="81" t="str">
        <f aca="false">IF(E3952="Mão de Obra",J3952,"")</f>
        <v/>
      </c>
      <c r="O3952" s="81" t="str">
        <f aca="false">IF(N3952&lt;&gt;"","",M3952)</f>
        <v/>
      </c>
      <c r="P3952" s="82" t="str">
        <f aca="false">IF(A3952="Composição",B3952,"")</f>
        <v/>
      </c>
      <c r="Q3952" s="81" t="str">
        <f aca="false">IF(P3952&lt;&gt;"",SUMIF(L3952:L3952,L3952,N3952:N3952),"")</f>
        <v/>
      </c>
      <c r="R3952" s="81" t="str">
        <f aca="false">IF(P3952&lt;&gt;"",SUMIF(L3952:L3952,L3952,O3952:O3952),"")</f>
        <v/>
      </c>
    </row>
    <row r="3953" customFormat="false" ht="15" hidden="false" customHeight="true" outlineLevel="0" collapsed="false">
      <c r="A3953" s="83"/>
      <c r="B3953" s="84" t="s">
        <v>655</v>
      </c>
      <c r="C3953" s="83" t="s">
        <v>656</v>
      </c>
      <c r="D3953" s="83" t="s">
        <v>657</v>
      </c>
      <c r="E3953" s="83" t="s">
        <v>658</v>
      </c>
      <c r="F3953" s="83"/>
      <c r="G3953" s="85" t="s">
        <v>659</v>
      </c>
      <c r="H3953" s="84" t="s">
        <v>660</v>
      </c>
      <c r="I3953" s="84" t="s">
        <v>661</v>
      </c>
      <c r="J3953" s="84" t="s">
        <v>662</v>
      </c>
      <c r="L3953" s="63" t="n">
        <f aca="false">IF(AND(A3954&lt;&gt;"",A3953=""),L3952+1,L3952)</f>
        <v>412</v>
      </c>
      <c r="M3953" s="80" t="str">
        <f aca="false">IF(OR(A3953="Insumo",A3953="Composição Auxiliar"),J3953,"")</f>
        <v/>
      </c>
      <c r="N3953" s="81" t="str">
        <f aca="false">IF(E3953="Mão de Obra",J3953,"")</f>
        <v/>
      </c>
      <c r="O3953" s="81" t="str">
        <f aca="false">IF(N3953&lt;&gt;"","",M3953)</f>
        <v/>
      </c>
      <c r="P3953" s="82" t="str">
        <f aca="false">IF(A3953="Composição",B3953,"")</f>
        <v/>
      </c>
      <c r="Q3953" s="81" t="str">
        <f aca="false">IF(P3953&lt;&gt;"",SUMIF(L3953:L3953,L3953,N3953:N3953),"")</f>
        <v/>
      </c>
      <c r="R3953" s="81" t="str">
        <f aca="false">IF(P3953&lt;&gt;"",SUMIF(L3953:L3953,L3953,O3953:O3953),"")</f>
        <v/>
      </c>
    </row>
    <row r="3954" customFormat="false" ht="38.25" hidden="false" customHeight="true" outlineLevel="0" collapsed="false">
      <c r="A3954" s="86" t="s">
        <v>663</v>
      </c>
      <c r="B3954" s="87" t="s">
        <v>2053</v>
      </c>
      <c r="C3954" s="86" t="s">
        <v>664</v>
      </c>
      <c r="D3954" s="86" t="s">
        <v>2054</v>
      </c>
      <c r="E3954" s="86" t="s">
        <v>671</v>
      </c>
      <c r="F3954" s="86"/>
      <c r="G3954" s="88" t="s">
        <v>672</v>
      </c>
      <c r="H3954" s="89" t="n">
        <v>1</v>
      </c>
      <c r="I3954" s="90" t="n">
        <f aca="false">SUMIF(L:L,$L3954,M:M)</f>
        <v>0.15</v>
      </c>
      <c r="J3954" s="90" t="n">
        <f aca="false">TRUNC(H3954*I3954,2)</f>
        <v>0.15</v>
      </c>
      <c r="L3954" s="63" t="n">
        <f aca="false">IF(AND(A3955&lt;&gt;"",A3954=""),L3953+1,L3953)</f>
        <v>412</v>
      </c>
      <c r="M3954" s="80" t="str">
        <f aca="false">IF(OR(A3954="Insumo",A3954="Composição Auxiliar"),J3954,"")</f>
        <v/>
      </c>
      <c r="N3954" s="81" t="str">
        <f aca="false">IF(E3954="Mão de Obra",J3954,"")</f>
        <v/>
      </c>
      <c r="O3954" s="81" t="str">
        <f aca="false">IF(N3954&lt;&gt;"","",M3954)</f>
        <v/>
      </c>
      <c r="P3954" s="82" t="str">
        <f aca="false">IF(A3954="Composição",B3954,"")</f>
        <v> 95389 </v>
      </c>
      <c r="Q3954" s="81" t="n">
        <f aca="false">IF(P3954&lt;&gt;"",SUMIF(L3954:L3954,L3954,N3954:N3954),"")</f>
        <v>0</v>
      </c>
      <c r="R3954" s="81" t="n">
        <f aca="false">IF(P3954&lt;&gt;"",SUMIF(L3954:L3954,L3954,O3954:O3954),"")</f>
        <v>0</v>
      </c>
    </row>
    <row r="3955" customFormat="false" ht="14.25" hidden="false" customHeight="false" outlineLevel="0" collapsed="false">
      <c r="A3955" s="96" t="s">
        <v>679</v>
      </c>
      <c r="B3955" s="97" t="s">
        <v>2055</v>
      </c>
      <c r="C3955" s="96" t="str">
        <f aca="false">VLOOKUP(B3955,INSUMOS!$A:$I,2,0)</f>
        <v>SINAPI</v>
      </c>
      <c r="D3955" s="96" t="str">
        <f aca="false">VLOOKUP(B3955,INSUMOS!$A:$I,3,0)</f>
        <v>OPERADOR DE BETONEIRA ESTACIONARIA / MISTURADOR</v>
      </c>
      <c r="E3955" s="98" t="str">
        <f aca="false">VLOOKUP(B3955,INSUMOS!$A:$I,4,0)</f>
        <v>Mão de Obra</v>
      </c>
      <c r="F3955" s="98"/>
      <c r="G3955" s="99" t="str">
        <f aca="false">VLOOKUP(B3955,INSUMOS!$A:$I,5,0)</f>
        <v>H</v>
      </c>
      <c r="H3955" s="100" t="n">
        <v>0.00872</v>
      </c>
      <c r="I3955" s="101" t="n">
        <f aca="false">VLOOKUP(B3955,INSUMOS!$A:$I,8,0)</f>
        <v>17.38</v>
      </c>
      <c r="J3955" s="101" t="n">
        <f aca="false">TRUNC(H3955*I3955,2)</f>
        <v>0.15</v>
      </c>
      <c r="L3955" s="63" t="n">
        <f aca="false">IF(AND(A3956&lt;&gt;"",A3955=""),L3954+1,L3954)</f>
        <v>412</v>
      </c>
      <c r="M3955" s="80" t="n">
        <f aca="false">IF(OR(A3955="Insumo",A3955="Composição Auxiliar"),J3955,"")</f>
        <v>0.15</v>
      </c>
      <c r="N3955" s="81" t="n">
        <f aca="false">IF(E3955="Mão de Obra",J3955,"")</f>
        <v>0.15</v>
      </c>
      <c r="O3955" s="81" t="str">
        <f aca="false">IF(N3955&lt;&gt;"","",M3955)</f>
        <v/>
      </c>
      <c r="P3955" s="82" t="str">
        <f aca="false">IF(A3955="Composição",B3955,"")</f>
        <v/>
      </c>
      <c r="Q3955" s="81" t="str">
        <f aca="false">IF(P3955&lt;&gt;"",SUMIF(L3955:L3955,L3955,N3955:N3955),"")</f>
        <v/>
      </c>
      <c r="R3955" s="81" t="str">
        <f aca="false">IF(P3955&lt;&gt;"",SUMIF(L3955:L3955,L3955,O3955:O3955),"")</f>
        <v/>
      </c>
    </row>
    <row r="3956" customFormat="false" ht="14.25" hidden="false" customHeight="false" outlineLevel="0" collapsed="false">
      <c r="A3956" s="102"/>
      <c r="B3956" s="102"/>
      <c r="C3956" s="102"/>
      <c r="D3956" s="102"/>
      <c r="E3956" s="102"/>
      <c r="F3956" s="103"/>
      <c r="G3956" s="102"/>
      <c r="H3956" s="103"/>
      <c r="I3956" s="102"/>
      <c r="J3956" s="103"/>
      <c r="L3956" s="63" t="n">
        <f aca="false">IF(AND(A3957&lt;&gt;"",A3956=""),L3955+1,L3955)</f>
        <v>412</v>
      </c>
      <c r="M3956" s="80" t="str">
        <f aca="false">IF(OR(A3956="Insumo",A3956="Composição Auxiliar"),J3956,"")</f>
        <v/>
      </c>
      <c r="N3956" s="81" t="str">
        <f aca="false">IF(E3956="Mão de Obra",J3956,"")</f>
        <v/>
      </c>
      <c r="O3956" s="81" t="str">
        <f aca="false">IF(N3956&lt;&gt;"","",M3956)</f>
        <v/>
      </c>
      <c r="P3956" s="82" t="str">
        <f aca="false">IF(A3956="Composição",B3956,"")</f>
        <v/>
      </c>
      <c r="Q3956" s="81" t="str">
        <f aca="false">IF(P3956&lt;&gt;"",SUMIF(L3956:L3956,L3956,N3956:N3956),"")</f>
        <v/>
      </c>
      <c r="R3956" s="81" t="str">
        <f aca="false">IF(P3956&lt;&gt;"",SUMIF(L3956:L3956,L3956,O3956:O3956),"")</f>
        <v/>
      </c>
    </row>
    <row r="3957" customFormat="false" ht="15" hidden="false" customHeight="false" outlineLevel="0" collapsed="false">
      <c r="A3957" s="102"/>
      <c r="B3957" s="102"/>
      <c r="C3957" s="102"/>
      <c r="D3957" s="102"/>
      <c r="E3957" s="102"/>
      <c r="F3957" s="103"/>
      <c r="G3957" s="102"/>
      <c r="H3957" s="104"/>
      <c r="I3957" s="104"/>
      <c r="J3957" s="103"/>
      <c r="L3957" s="63" t="n">
        <f aca="false">IF(AND(A3958&lt;&gt;"",A3957=""),L3956+1,L3956)</f>
        <v>412</v>
      </c>
      <c r="M3957" s="80" t="str">
        <f aca="false">IF(OR(A3957="Insumo",A3957="Composição Auxiliar"),J3957,"")</f>
        <v/>
      </c>
      <c r="N3957" s="81" t="str">
        <f aca="false">IF(E3957="Mão de Obra",J3957,"")</f>
        <v/>
      </c>
      <c r="O3957" s="81" t="str">
        <f aca="false">IF(N3957&lt;&gt;"","",M3957)</f>
        <v/>
      </c>
      <c r="P3957" s="82" t="str">
        <f aca="false">IF(A3957="Composição",B3957,"")</f>
        <v/>
      </c>
      <c r="Q3957" s="81" t="str">
        <f aca="false">IF(P3957&lt;&gt;"",SUMIF(L3957:L3957,L3957,N3957:N3957),"")</f>
        <v/>
      </c>
      <c r="R3957" s="81" t="str">
        <f aca="false">IF(P3957&lt;&gt;"",SUMIF(L3957:L3957,L3957,O3957:O3957),"")</f>
        <v/>
      </c>
    </row>
    <row r="3958" customFormat="false" ht="15" hidden="false" customHeight="false" outlineLevel="0" collapsed="false">
      <c r="A3958" s="108"/>
      <c r="B3958" s="108"/>
      <c r="C3958" s="108"/>
      <c r="D3958" s="108"/>
      <c r="E3958" s="108"/>
      <c r="F3958" s="108"/>
      <c r="G3958" s="108"/>
      <c r="H3958" s="108"/>
      <c r="I3958" s="108"/>
      <c r="J3958" s="108"/>
      <c r="L3958" s="63" t="n">
        <f aca="false">IF(AND(A3959&lt;&gt;"",A3958=""),L3957+1,L3957)</f>
        <v>412</v>
      </c>
      <c r="M3958" s="80" t="str">
        <f aca="false">IF(OR(A3958="Insumo",A3958="Composição Auxiliar"),J3958,"")</f>
        <v/>
      </c>
      <c r="N3958" s="81" t="str">
        <f aca="false">IF(E3958="Mão de Obra",J3958,"")</f>
        <v/>
      </c>
      <c r="O3958" s="81" t="str">
        <f aca="false">IF(N3958&lt;&gt;"","",M3958)</f>
        <v/>
      </c>
      <c r="P3958" s="82" t="str">
        <f aca="false">IF(A3958="Composição",B3958,"")</f>
        <v/>
      </c>
      <c r="Q3958" s="81" t="str">
        <f aca="false">IF(P3958&lt;&gt;"",SUMIF(L3958:L3958,L3958,N3958:N3958),"")</f>
        <v/>
      </c>
      <c r="R3958" s="81" t="str">
        <f aca="false">IF(P3958&lt;&gt;"",SUMIF(L3958:L3958,L3958,O3958:O3958),"")</f>
        <v/>
      </c>
    </row>
    <row r="3959" customFormat="false" ht="15" hidden="false" customHeight="true" outlineLevel="0" collapsed="false">
      <c r="A3959" s="83"/>
      <c r="B3959" s="84" t="s">
        <v>655</v>
      </c>
      <c r="C3959" s="83" t="s">
        <v>656</v>
      </c>
      <c r="D3959" s="83" t="s">
        <v>657</v>
      </c>
      <c r="E3959" s="83" t="s">
        <v>658</v>
      </c>
      <c r="F3959" s="83"/>
      <c r="G3959" s="85" t="s">
        <v>659</v>
      </c>
      <c r="H3959" s="84" t="s">
        <v>660</v>
      </c>
      <c r="I3959" s="84" t="s">
        <v>661</v>
      </c>
      <c r="J3959" s="84" t="s">
        <v>662</v>
      </c>
      <c r="L3959" s="63" t="n">
        <f aca="false">IF(AND(A3960&lt;&gt;"",A3959=""),L3958+1,L3958)</f>
        <v>413</v>
      </c>
      <c r="M3959" s="80" t="str">
        <f aca="false">IF(OR(A3959="Insumo",A3959="Composição Auxiliar"),J3959,"")</f>
        <v/>
      </c>
      <c r="N3959" s="81" t="str">
        <f aca="false">IF(E3959="Mão de Obra",J3959,"")</f>
        <v/>
      </c>
      <c r="O3959" s="81" t="str">
        <f aca="false">IF(N3959&lt;&gt;"","",M3959)</f>
        <v/>
      </c>
      <c r="P3959" s="82" t="str">
        <f aca="false">IF(A3959="Composição",B3959,"")</f>
        <v/>
      </c>
      <c r="Q3959" s="81" t="str">
        <f aca="false">IF(P3959&lt;&gt;"",SUMIF(L3959:L3959,L3959,N3959:N3959),"")</f>
        <v/>
      </c>
      <c r="R3959" s="81" t="str">
        <f aca="false">IF(P3959&lt;&gt;"",SUMIF(L3959:L3959,L3959,O3959:O3959),"")</f>
        <v/>
      </c>
    </row>
    <row r="3960" customFormat="false" ht="25.5" hidden="false" customHeight="true" outlineLevel="0" collapsed="false">
      <c r="A3960" s="86" t="s">
        <v>663</v>
      </c>
      <c r="B3960" s="87" t="s">
        <v>2056</v>
      </c>
      <c r="C3960" s="86" t="s">
        <v>664</v>
      </c>
      <c r="D3960" s="86" t="s">
        <v>2057</v>
      </c>
      <c r="E3960" s="86" t="s">
        <v>671</v>
      </c>
      <c r="F3960" s="86"/>
      <c r="G3960" s="88" t="s">
        <v>672</v>
      </c>
      <c r="H3960" s="89" t="n">
        <v>1</v>
      </c>
      <c r="I3960" s="90" t="n">
        <f aca="false">SUMIF(L:L,$L3960,M:M)</f>
        <v>0.29</v>
      </c>
      <c r="J3960" s="90" t="n">
        <f aca="false">TRUNC(H3960*I3960,2)</f>
        <v>0.29</v>
      </c>
      <c r="L3960" s="63" t="n">
        <f aca="false">IF(AND(A3961&lt;&gt;"",A3960=""),L3959+1,L3959)</f>
        <v>413</v>
      </c>
      <c r="M3960" s="80" t="str">
        <f aca="false">IF(OR(A3960="Insumo",A3960="Composição Auxiliar"),J3960,"")</f>
        <v/>
      </c>
      <c r="N3960" s="81" t="str">
        <f aca="false">IF(E3960="Mão de Obra",J3960,"")</f>
        <v/>
      </c>
      <c r="O3960" s="81" t="str">
        <f aca="false">IF(N3960&lt;&gt;"","",M3960)</f>
        <v/>
      </c>
      <c r="P3960" s="82" t="str">
        <f aca="false">IF(A3960="Composição",B3960,"")</f>
        <v> 95357 </v>
      </c>
      <c r="Q3960" s="81" t="n">
        <f aca="false">IF(P3960&lt;&gt;"",SUMIF(L3960:L3960,L3960,N3960:N3960),"")</f>
        <v>0</v>
      </c>
      <c r="R3960" s="81" t="n">
        <f aca="false">IF(P3960&lt;&gt;"",SUMIF(L3960:L3960,L3960,O3960:O3960),"")</f>
        <v>0</v>
      </c>
    </row>
    <row r="3961" customFormat="false" ht="14.25" hidden="false" customHeight="false" outlineLevel="0" collapsed="false">
      <c r="A3961" s="96" t="s">
        <v>679</v>
      </c>
      <c r="B3961" s="97" t="s">
        <v>2058</v>
      </c>
      <c r="C3961" s="96" t="str">
        <f aca="false">VLOOKUP(B3961,INSUMOS!$A:$I,2,0)</f>
        <v>SINAPI</v>
      </c>
      <c r="D3961" s="96" t="str">
        <f aca="false">VLOOKUP(B3961,INSUMOS!$A:$I,3,0)</f>
        <v>OPERADOR DE ESCAVADEIRA</v>
      </c>
      <c r="E3961" s="98" t="str">
        <f aca="false">VLOOKUP(B3961,INSUMOS!$A:$I,4,0)</f>
        <v>Mão de Obra</v>
      </c>
      <c r="F3961" s="98"/>
      <c r="G3961" s="99" t="str">
        <f aca="false">VLOOKUP(B3961,INSUMOS!$A:$I,5,0)</f>
        <v>H</v>
      </c>
      <c r="H3961" s="100" t="n">
        <v>0.01211</v>
      </c>
      <c r="I3961" s="101" t="n">
        <f aca="false">VLOOKUP(B3961,INSUMOS!$A:$I,8,0)</f>
        <v>24.3</v>
      </c>
      <c r="J3961" s="101" t="n">
        <f aca="false">TRUNC(H3961*I3961,2)</f>
        <v>0.29</v>
      </c>
      <c r="L3961" s="63" t="n">
        <f aca="false">IF(AND(A3962&lt;&gt;"",A3961=""),L3960+1,L3960)</f>
        <v>413</v>
      </c>
      <c r="M3961" s="80" t="n">
        <f aca="false">IF(OR(A3961="Insumo",A3961="Composição Auxiliar"),J3961,"")</f>
        <v>0.29</v>
      </c>
      <c r="N3961" s="81" t="n">
        <f aca="false">IF(E3961="Mão de Obra",J3961,"")</f>
        <v>0.29</v>
      </c>
      <c r="O3961" s="81" t="str">
        <f aca="false">IF(N3961&lt;&gt;"","",M3961)</f>
        <v/>
      </c>
      <c r="P3961" s="82" t="str">
        <f aca="false">IF(A3961="Composição",B3961,"")</f>
        <v/>
      </c>
      <c r="Q3961" s="81" t="str">
        <f aca="false">IF(P3961&lt;&gt;"",SUMIF(L3961:L3961,L3961,N3961:N3961),"")</f>
        <v/>
      </c>
      <c r="R3961" s="81" t="str">
        <f aca="false">IF(P3961&lt;&gt;"",SUMIF(L3961:L3961,L3961,O3961:O3961),"")</f>
        <v/>
      </c>
    </row>
    <row r="3962" customFormat="false" ht="14.25" hidden="false" customHeight="false" outlineLevel="0" collapsed="false">
      <c r="A3962" s="102"/>
      <c r="B3962" s="102"/>
      <c r="C3962" s="102"/>
      <c r="D3962" s="102"/>
      <c r="E3962" s="102"/>
      <c r="F3962" s="103"/>
      <c r="G3962" s="102"/>
      <c r="H3962" s="103"/>
      <c r="I3962" s="102"/>
      <c r="J3962" s="103"/>
      <c r="L3962" s="63" t="n">
        <f aca="false">IF(AND(A3963&lt;&gt;"",A3962=""),L3961+1,L3961)</f>
        <v>413</v>
      </c>
      <c r="M3962" s="80" t="str">
        <f aca="false">IF(OR(A3962="Insumo",A3962="Composição Auxiliar"),J3962,"")</f>
        <v/>
      </c>
      <c r="N3962" s="81" t="str">
        <f aca="false">IF(E3962="Mão de Obra",J3962,"")</f>
        <v/>
      </c>
      <c r="O3962" s="81" t="str">
        <f aca="false">IF(N3962&lt;&gt;"","",M3962)</f>
        <v/>
      </c>
      <c r="P3962" s="82" t="str">
        <f aca="false">IF(A3962="Composição",B3962,"")</f>
        <v/>
      </c>
      <c r="Q3962" s="81" t="str">
        <f aca="false">IF(P3962&lt;&gt;"",SUMIF(L3962:L3962,L3962,N3962:N3962),"")</f>
        <v/>
      </c>
      <c r="R3962" s="81" t="str">
        <f aca="false">IF(P3962&lt;&gt;"",SUMIF(L3962:L3962,L3962,O3962:O3962),"")</f>
        <v/>
      </c>
    </row>
    <row r="3963" customFormat="false" ht="15" hidden="false" customHeight="false" outlineLevel="0" collapsed="false">
      <c r="A3963" s="102"/>
      <c r="B3963" s="102"/>
      <c r="C3963" s="102"/>
      <c r="D3963" s="102"/>
      <c r="E3963" s="102"/>
      <c r="F3963" s="103"/>
      <c r="G3963" s="102"/>
      <c r="H3963" s="104"/>
      <c r="I3963" s="104"/>
      <c r="J3963" s="103"/>
      <c r="L3963" s="63" t="n">
        <f aca="false">IF(AND(A3964&lt;&gt;"",A3963=""),L3962+1,L3962)</f>
        <v>413</v>
      </c>
      <c r="M3963" s="80" t="str">
        <f aca="false">IF(OR(A3963="Insumo",A3963="Composição Auxiliar"),J3963,"")</f>
        <v/>
      </c>
      <c r="N3963" s="81" t="str">
        <f aca="false">IF(E3963="Mão de Obra",J3963,"")</f>
        <v/>
      </c>
      <c r="O3963" s="81" t="str">
        <f aca="false">IF(N3963&lt;&gt;"","",M3963)</f>
        <v/>
      </c>
      <c r="P3963" s="82" t="str">
        <f aca="false">IF(A3963="Composição",B3963,"")</f>
        <v/>
      </c>
      <c r="Q3963" s="81" t="str">
        <f aca="false">IF(P3963&lt;&gt;"",SUMIF(L3963:L3963,L3963,N3963:N3963),"")</f>
        <v/>
      </c>
      <c r="R3963" s="81" t="str">
        <f aca="false">IF(P3963&lt;&gt;"",SUMIF(L3963:L3963,L3963,O3963:O3963),"")</f>
        <v/>
      </c>
    </row>
    <row r="3964" customFormat="false" ht="15" hidden="false" customHeight="false" outlineLevel="0" collapsed="false">
      <c r="A3964" s="108"/>
      <c r="B3964" s="108"/>
      <c r="C3964" s="108"/>
      <c r="D3964" s="108"/>
      <c r="E3964" s="108"/>
      <c r="F3964" s="108"/>
      <c r="G3964" s="108"/>
      <c r="H3964" s="108"/>
      <c r="I3964" s="108"/>
      <c r="J3964" s="108"/>
      <c r="L3964" s="63" t="n">
        <f aca="false">IF(AND(A3965&lt;&gt;"",A3964=""),L3963+1,L3963)</f>
        <v>413</v>
      </c>
      <c r="M3964" s="80" t="str">
        <f aca="false">IF(OR(A3964="Insumo",A3964="Composição Auxiliar"),J3964,"")</f>
        <v/>
      </c>
      <c r="N3964" s="81" t="str">
        <f aca="false">IF(E3964="Mão de Obra",J3964,"")</f>
        <v/>
      </c>
      <c r="O3964" s="81" t="str">
        <f aca="false">IF(N3964&lt;&gt;"","",M3964)</f>
        <v/>
      </c>
      <c r="P3964" s="82" t="str">
        <f aca="false">IF(A3964="Composição",B3964,"")</f>
        <v/>
      </c>
      <c r="Q3964" s="81" t="str">
        <f aca="false">IF(P3964&lt;&gt;"",SUMIF(L3964:L3964,L3964,N3964:N3964),"")</f>
        <v/>
      </c>
      <c r="R3964" s="81" t="str">
        <f aca="false">IF(P3964&lt;&gt;"",SUMIF(L3964:L3964,L3964,O3964:O3964),"")</f>
        <v/>
      </c>
    </row>
    <row r="3965" customFormat="false" ht="15" hidden="false" customHeight="true" outlineLevel="0" collapsed="false">
      <c r="A3965" s="83"/>
      <c r="B3965" s="84" t="s">
        <v>655</v>
      </c>
      <c r="C3965" s="83" t="s">
        <v>656</v>
      </c>
      <c r="D3965" s="83" t="s">
        <v>657</v>
      </c>
      <c r="E3965" s="83" t="s">
        <v>658</v>
      </c>
      <c r="F3965" s="83"/>
      <c r="G3965" s="85" t="s">
        <v>659</v>
      </c>
      <c r="H3965" s="84" t="s">
        <v>660</v>
      </c>
      <c r="I3965" s="84" t="s">
        <v>661</v>
      </c>
      <c r="J3965" s="84" t="s">
        <v>662</v>
      </c>
      <c r="L3965" s="63" t="n">
        <f aca="false">IF(AND(A3966&lt;&gt;"",A3965=""),L3964+1,L3964)</f>
        <v>414</v>
      </c>
      <c r="M3965" s="80" t="str">
        <f aca="false">IF(OR(A3965="Insumo",A3965="Composição Auxiliar"),J3965,"")</f>
        <v/>
      </c>
      <c r="N3965" s="81" t="str">
        <f aca="false">IF(E3965="Mão de Obra",J3965,"")</f>
        <v/>
      </c>
      <c r="O3965" s="81" t="str">
        <f aca="false">IF(N3965&lt;&gt;"","",M3965)</f>
        <v/>
      </c>
      <c r="P3965" s="82" t="str">
        <f aca="false">IF(A3965="Composição",B3965,"")</f>
        <v/>
      </c>
      <c r="Q3965" s="81" t="str">
        <f aca="false">IF(P3965&lt;&gt;"",SUMIF(L3965:L3965,L3965,N3965:N3965),"")</f>
        <v/>
      </c>
      <c r="R3965" s="81" t="str">
        <f aca="false">IF(P3965&lt;&gt;"",SUMIF(L3965:L3965,L3965,O3965:O3965),"")</f>
        <v/>
      </c>
    </row>
    <row r="3966" customFormat="false" ht="25.5" hidden="false" customHeight="true" outlineLevel="0" collapsed="false">
      <c r="A3966" s="86" t="s">
        <v>663</v>
      </c>
      <c r="B3966" s="87" t="s">
        <v>2059</v>
      </c>
      <c r="C3966" s="86" t="s">
        <v>664</v>
      </c>
      <c r="D3966" s="86" t="s">
        <v>2060</v>
      </c>
      <c r="E3966" s="86" t="s">
        <v>671</v>
      </c>
      <c r="F3966" s="86"/>
      <c r="G3966" s="88" t="s">
        <v>672</v>
      </c>
      <c r="H3966" s="89" t="n">
        <v>1</v>
      </c>
      <c r="I3966" s="90" t="n">
        <f aca="false">SUMIF(L:L,$L3966,M:M)</f>
        <v>0.32</v>
      </c>
      <c r="J3966" s="90" t="n">
        <f aca="false">TRUNC(H3966*I3966,2)</f>
        <v>0.32</v>
      </c>
      <c r="L3966" s="63" t="n">
        <f aca="false">IF(AND(A3967&lt;&gt;"",A3966=""),L3965+1,L3965)</f>
        <v>414</v>
      </c>
      <c r="M3966" s="80" t="str">
        <f aca="false">IF(OR(A3966="Insumo",A3966="Composição Auxiliar"),J3966,"")</f>
        <v/>
      </c>
      <c r="N3966" s="81" t="str">
        <f aca="false">IF(E3966="Mão de Obra",J3966,"")</f>
        <v/>
      </c>
      <c r="O3966" s="81" t="str">
        <f aca="false">IF(N3966&lt;&gt;"","",M3966)</f>
        <v/>
      </c>
      <c r="P3966" s="82" t="str">
        <f aca="false">IF(A3966="Composição",B3966,"")</f>
        <v> 95358 </v>
      </c>
      <c r="Q3966" s="81" t="n">
        <f aca="false">IF(P3966&lt;&gt;"",SUMIF(L3966:L3966,L3966,N3966:N3966),"")</f>
        <v>0</v>
      </c>
      <c r="R3966" s="81" t="n">
        <f aca="false">IF(P3966&lt;&gt;"",SUMIF(L3966:L3966,L3966,O3966:O3966),"")</f>
        <v>0</v>
      </c>
    </row>
    <row r="3967" customFormat="false" ht="14.25" hidden="false" customHeight="false" outlineLevel="0" collapsed="false">
      <c r="A3967" s="96" t="s">
        <v>679</v>
      </c>
      <c r="B3967" s="97" t="s">
        <v>2061</v>
      </c>
      <c r="C3967" s="96" t="str">
        <f aca="false">VLOOKUP(B3967,INSUMOS!$A:$I,2,0)</f>
        <v>SINAPI</v>
      </c>
      <c r="D3967" s="96" t="str">
        <f aca="false">VLOOKUP(B3967,INSUMOS!$A:$I,3,0)</f>
        <v>OPERADOR DE GUINCHO OU GUINCHEIRO</v>
      </c>
      <c r="E3967" s="98" t="str">
        <f aca="false">VLOOKUP(B3967,INSUMOS!$A:$I,4,0)</f>
        <v>Mão de Obra</v>
      </c>
      <c r="F3967" s="98"/>
      <c r="G3967" s="99" t="str">
        <f aca="false">VLOOKUP(B3967,INSUMOS!$A:$I,5,0)</f>
        <v>H</v>
      </c>
      <c r="H3967" s="100" t="n">
        <v>0.01718</v>
      </c>
      <c r="I3967" s="101" t="n">
        <f aca="false">VLOOKUP(B3967,INSUMOS!$A:$I,8,0)</f>
        <v>18.95</v>
      </c>
      <c r="J3967" s="101" t="n">
        <f aca="false">TRUNC(H3967*I3967,2)</f>
        <v>0.32</v>
      </c>
      <c r="L3967" s="63" t="n">
        <f aca="false">IF(AND(A3968&lt;&gt;"",A3967=""),L3966+1,L3966)</f>
        <v>414</v>
      </c>
      <c r="M3967" s="80" t="n">
        <f aca="false">IF(OR(A3967="Insumo",A3967="Composição Auxiliar"),J3967,"")</f>
        <v>0.32</v>
      </c>
      <c r="N3967" s="81" t="n">
        <f aca="false">IF(E3967="Mão de Obra",J3967,"")</f>
        <v>0.32</v>
      </c>
      <c r="O3967" s="81" t="str">
        <f aca="false">IF(N3967&lt;&gt;"","",M3967)</f>
        <v/>
      </c>
      <c r="P3967" s="82" t="str">
        <f aca="false">IF(A3967="Composição",B3967,"")</f>
        <v/>
      </c>
      <c r="Q3967" s="81" t="str">
        <f aca="false">IF(P3967&lt;&gt;"",SUMIF(L3967:L3967,L3967,N3967:N3967),"")</f>
        <v/>
      </c>
      <c r="R3967" s="81" t="str">
        <f aca="false">IF(P3967&lt;&gt;"",SUMIF(L3967:L3967,L3967,O3967:O3967),"")</f>
        <v/>
      </c>
    </row>
    <row r="3968" customFormat="false" ht="14.25" hidden="false" customHeight="false" outlineLevel="0" collapsed="false">
      <c r="A3968" s="102"/>
      <c r="B3968" s="102"/>
      <c r="C3968" s="102"/>
      <c r="D3968" s="102"/>
      <c r="E3968" s="102"/>
      <c r="F3968" s="103"/>
      <c r="G3968" s="102"/>
      <c r="H3968" s="103"/>
      <c r="I3968" s="102"/>
      <c r="J3968" s="103"/>
      <c r="L3968" s="63" t="n">
        <f aca="false">IF(AND(A3969&lt;&gt;"",A3968=""),L3967+1,L3967)</f>
        <v>414</v>
      </c>
      <c r="M3968" s="80" t="str">
        <f aca="false">IF(OR(A3968="Insumo",A3968="Composição Auxiliar"),J3968,"")</f>
        <v/>
      </c>
      <c r="N3968" s="81" t="str">
        <f aca="false">IF(E3968="Mão de Obra",J3968,"")</f>
        <v/>
      </c>
      <c r="O3968" s="81" t="str">
        <f aca="false">IF(N3968&lt;&gt;"","",M3968)</f>
        <v/>
      </c>
      <c r="P3968" s="82" t="str">
        <f aca="false">IF(A3968="Composição",B3968,"")</f>
        <v/>
      </c>
      <c r="Q3968" s="81" t="str">
        <f aca="false">IF(P3968&lt;&gt;"",SUMIF(L3968:L3968,L3968,N3968:N3968),"")</f>
        <v/>
      </c>
      <c r="R3968" s="81" t="str">
        <f aca="false">IF(P3968&lt;&gt;"",SUMIF(L3968:L3968,L3968,O3968:O3968),"")</f>
        <v/>
      </c>
    </row>
    <row r="3969" customFormat="false" ht="15" hidden="false" customHeight="false" outlineLevel="0" collapsed="false">
      <c r="A3969" s="102"/>
      <c r="B3969" s="102"/>
      <c r="C3969" s="102"/>
      <c r="D3969" s="102"/>
      <c r="E3969" s="102"/>
      <c r="F3969" s="103"/>
      <c r="G3969" s="102"/>
      <c r="H3969" s="104"/>
      <c r="I3969" s="104"/>
      <c r="J3969" s="103"/>
      <c r="L3969" s="63" t="n">
        <f aca="false">IF(AND(A3970&lt;&gt;"",A3969=""),L3968+1,L3968)</f>
        <v>414</v>
      </c>
      <c r="M3969" s="80" t="str">
        <f aca="false">IF(OR(A3969="Insumo",A3969="Composição Auxiliar"),J3969,"")</f>
        <v/>
      </c>
      <c r="N3969" s="81" t="str">
        <f aca="false">IF(E3969="Mão de Obra",J3969,"")</f>
        <v/>
      </c>
      <c r="O3969" s="81" t="str">
        <f aca="false">IF(N3969&lt;&gt;"","",M3969)</f>
        <v/>
      </c>
      <c r="P3969" s="82" t="str">
        <f aca="false">IF(A3969="Composição",B3969,"")</f>
        <v/>
      </c>
      <c r="Q3969" s="81" t="str">
        <f aca="false">IF(P3969&lt;&gt;"",SUMIF(L3969:L3969,L3969,N3969:N3969),"")</f>
        <v/>
      </c>
      <c r="R3969" s="81" t="str">
        <f aca="false">IF(P3969&lt;&gt;"",SUMIF(L3969:L3969,L3969,O3969:O3969),"")</f>
        <v/>
      </c>
    </row>
    <row r="3970" customFormat="false" ht="15" hidden="false" customHeight="false" outlineLevel="0" collapsed="false">
      <c r="A3970" s="108"/>
      <c r="B3970" s="108"/>
      <c r="C3970" s="108"/>
      <c r="D3970" s="108"/>
      <c r="E3970" s="108"/>
      <c r="F3970" s="108"/>
      <c r="G3970" s="108"/>
      <c r="H3970" s="108"/>
      <c r="I3970" s="108"/>
      <c r="J3970" s="108"/>
      <c r="L3970" s="63" t="n">
        <f aca="false">IF(AND(A3971&lt;&gt;"",A3970=""),L3969+1,L3969)</f>
        <v>414</v>
      </c>
      <c r="M3970" s="80" t="str">
        <f aca="false">IF(OR(A3970="Insumo",A3970="Composição Auxiliar"),J3970,"")</f>
        <v/>
      </c>
      <c r="N3970" s="81" t="str">
        <f aca="false">IF(E3970="Mão de Obra",J3970,"")</f>
        <v/>
      </c>
      <c r="O3970" s="81" t="str">
        <f aca="false">IF(N3970&lt;&gt;"","",M3970)</f>
        <v/>
      </c>
      <c r="P3970" s="82" t="str">
        <f aca="false">IF(A3970="Composição",B3970,"")</f>
        <v/>
      </c>
      <c r="Q3970" s="81" t="str">
        <f aca="false">IF(P3970&lt;&gt;"",SUMIF(L3970:L3970,L3970,N3970:N3970),"")</f>
        <v/>
      </c>
      <c r="R3970" s="81" t="str">
        <f aca="false">IF(P3970&lt;&gt;"",SUMIF(L3970:L3970,L3970,O3970:O3970),"")</f>
        <v/>
      </c>
    </row>
    <row r="3971" customFormat="false" ht="15" hidden="false" customHeight="true" outlineLevel="0" collapsed="false">
      <c r="A3971" s="83"/>
      <c r="B3971" s="84" t="s">
        <v>655</v>
      </c>
      <c r="C3971" s="83" t="s">
        <v>656</v>
      </c>
      <c r="D3971" s="83" t="s">
        <v>657</v>
      </c>
      <c r="E3971" s="83" t="s">
        <v>658</v>
      </c>
      <c r="F3971" s="83"/>
      <c r="G3971" s="85" t="s">
        <v>659</v>
      </c>
      <c r="H3971" s="84" t="s">
        <v>660</v>
      </c>
      <c r="I3971" s="84" t="s">
        <v>661</v>
      </c>
      <c r="J3971" s="84" t="s">
        <v>662</v>
      </c>
      <c r="L3971" s="63" t="n">
        <f aca="false">IF(AND(A3972&lt;&gt;"",A3971=""),L3970+1,L3970)</f>
        <v>415</v>
      </c>
      <c r="M3971" s="80" t="str">
        <f aca="false">IF(OR(A3971="Insumo",A3971="Composição Auxiliar"),J3971,"")</f>
        <v/>
      </c>
      <c r="N3971" s="81" t="str">
        <f aca="false">IF(E3971="Mão de Obra",J3971,"")</f>
        <v/>
      </c>
      <c r="O3971" s="81" t="str">
        <f aca="false">IF(N3971&lt;&gt;"","",M3971)</f>
        <v/>
      </c>
      <c r="P3971" s="82" t="str">
        <f aca="false">IF(A3971="Composição",B3971,"")</f>
        <v/>
      </c>
      <c r="Q3971" s="81" t="str">
        <f aca="false">IF(P3971&lt;&gt;"",SUMIF(L3971:L3971,L3971,N3971:N3971),"")</f>
        <v/>
      </c>
      <c r="R3971" s="81" t="str">
        <f aca="false">IF(P3971&lt;&gt;"",SUMIF(L3971:L3971,L3971,O3971:O3971),"")</f>
        <v/>
      </c>
    </row>
    <row r="3972" customFormat="false" ht="25.5" hidden="false" customHeight="true" outlineLevel="0" collapsed="false">
      <c r="A3972" s="86" t="s">
        <v>663</v>
      </c>
      <c r="B3972" s="87" t="s">
        <v>2062</v>
      </c>
      <c r="C3972" s="86" t="s">
        <v>664</v>
      </c>
      <c r="D3972" s="86" t="s">
        <v>2063</v>
      </c>
      <c r="E3972" s="86" t="s">
        <v>671</v>
      </c>
      <c r="F3972" s="86"/>
      <c r="G3972" s="88" t="s">
        <v>672</v>
      </c>
      <c r="H3972" s="89" t="n">
        <v>1</v>
      </c>
      <c r="I3972" s="90" t="n">
        <f aca="false">SUMIF(L:L,$L3972,M:M)</f>
        <v>0.19</v>
      </c>
      <c r="J3972" s="90" t="n">
        <f aca="false">TRUNC(H3972*I3972,2)</f>
        <v>0.19</v>
      </c>
      <c r="L3972" s="63" t="n">
        <f aca="false">IF(AND(A3973&lt;&gt;"",A3972=""),L3971+1,L3971)</f>
        <v>415</v>
      </c>
      <c r="M3972" s="80" t="str">
        <f aca="false">IF(OR(A3972="Insumo",A3972="Composição Auxiliar"),J3972,"")</f>
        <v/>
      </c>
      <c r="N3972" s="81" t="str">
        <f aca="false">IF(E3972="Mão de Obra",J3972,"")</f>
        <v/>
      </c>
      <c r="O3972" s="81" t="str">
        <f aca="false">IF(N3972&lt;&gt;"","",M3972)</f>
        <v/>
      </c>
      <c r="P3972" s="82" t="str">
        <f aca="false">IF(A3972="Composição",B3972,"")</f>
        <v> 95361 </v>
      </c>
      <c r="Q3972" s="81" t="n">
        <f aca="false">IF(P3972&lt;&gt;"",SUMIF(L3972:L3972,L3972,N3972:N3972),"")</f>
        <v>0</v>
      </c>
      <c r="R3972" s="81" t="n">
        <f aca="false">IF(P3972&lt;&gt;"",SUMIF(L3972:L3972,L3972,O3972:O3972),"")</f>
        <v>0</v>
      </c>
    </row>
    <row r="3973" customFormat="false" ht="14.25" hidden="false" customHeight="false" outlineLevel="0" collapsed="false">
      <c r="A3973" s="96" t="s">
        <v>679</v>
      </c>
      <c r="B3973" s="97" t="s">
        <v>2064</v>
      </c>
      <c r="C3973" s="96" t="str">
        <f aca="false">VLOOKUP(B3973,INSUMOS!$A:$I,2,0)</f>
        <v>SINAPI</v>
      </c>
      <c r="D3973" s="96" t="str">
        <f aca="false">VLOOKUP(B3973,INSUMOS!$A:$I,3,0)</f>
        <v>OPERADOR DE MARTELETE OU MARTELETEIRO</v>
      </c>
      <c r="E3973" s="98" t="str">
        <f aca="false">VLOOKUP(B3973,INSUMOS!$A:$I,4,0)</f>
        <v>Mão de Obra</v>
      </c>
      <c r="F3973" s="98"/>
      <c r="G3973" s="99" t="str">
        <f aca="false">VLOOKUP(B3973,INSUMOS!$A:$I,5,0)</f>
        <v>H</v>
      </c>
      <c r="H3973" s="100" t="n">
        <v>0.00872</v>
      </c>
      <c r="I3973" s="101" t="n">
        <f aca="false">VLOOKUP(B3973,INSUMOS!$A:$I,8,0)</f>
        <v>22.77</v>
      </c>
      <c r="J3973" s="101" t="n">
        <f aca="false">TRUNC(H3973*I3973,2)</f>
        <v>0.19</v>
      </c>
      <c r="L3973" s="63" t="n">
        <f aca="false">IF(AND(A3974&lt;&gt;"",A3973=""),L3972+1,L3972)</f>
        <v>415</v>
      </c>
      <c r="M3973" s="80" t="n">
        <f aca="false">IF(OR(A3973="Insumo",A3973="Composição Auxiliar"),J3973,"")</f>
        <v>0.19</v>
      </c>
      <c r="N3973" s="81" t="n">
        <f aca="false">IF(E3973="Mão de Obra",J3973,"")</f>
        <v>0.19</v>
      </c>
      <c r="O3973" s="81" t="str">
        <f aca="false">IF(N3973&lt;&gt;"","",M3973)</f>
        <v/>
      </c>
      <c r="P3973" s="82" t="str">
        <f aca="false">IF(A3973="Composição",B3973,"")</f>
        <v/>
      </c>
      <c r="Q3973" s="81" t="str">
        <f aca="false">IF(P3973&lt;&gt;"",SUMIF(L3973:L3973,L3973,N3973:N3973),"")</f>
        <v/>
      </c>
      <c r="R3973" s="81" t="str">
        <f aca="false">IF(P3973&lt;&gt;"",SUMIF(L3973:L3973,L3973,O3973:O3973),"")</f>
        <v/>
      </c>
    </row>
    <row r="3974" customFormat="false" ht="14.25" hidden="false" customHeight="false" outlineLevel="0" collapsed="false">
      <c r="A3974" s="102"/>
      <c r="B3974" s="102"/>
      <c r="C3974" s="102"/>
      <c r="D3974" s="102"/>
      <c r="E3974" s="102"/>
      <c r="F3974" s="103"/>
      <c r="G3974" s="102"/>
      <c r="H3974" s="103"/>
      <c r="I3974" s="102"/>
      <c r="J3974" s="103"/>
      <c r="L3974" s="63" t="n">
        <f aca="false">IF(AND(A3975&lt;&gt;"",A3974=""),L3973+1,L3973)</f>
        <v>415</v>
      </c>
      <c r="M3974" s="80" t="str">
        <f aca="false">IF(OR(A3974="Insumo",A3974="Composição Auxiliar"),J3974,"")</f>
        <v/>
      </c>
      <c r="N3974" s="81" t="str">
        <f aca="false">IF(E3974="Mão de Obra",J3974,"")</f>
        <v/>
      </c>
      <c r="O3974" s="81" t="str">
        <f aca="false">IF(N3974&lt;&gt;"","",M3974)</f>
        <v/>
      </c>
      <c r="P3974" s="82" t="str">
        <f aca="false">IF(A3974="Composição",B3974,"")</f>
        <v/>
      </c>
      <c r="Q3974" s="81" t="str">
        <f aca="false">IF(P3974&lt;&gt;"",SUMIF(L3974:L3974,L3974,N3974:N3974),"")</f>
        <v/>
      </c>
      <c r="R3974" s="81" t="str">
        <f aca="false">IF(P3974&lt;&gt;"",SUMIF(L3974:L3974,L3974,O3974:O3974),"")</f>
        <v/>
      </c>
    </row>
    <row r="3975" customFormat="false" ht="15" hidden="false" customHeight="false" outlineLevel="0" collapsed="false">
      <c r="A3975" s="102"/>
      <c r="B3975" s="102"/>
      <c r="C3975" s="102"/>
      <c r="D3975" s="102"/>
      <c r="E3975" s="102"/>
      <c r="F3975" s="103"/>
      <c r="G3975" s="102"/>
      <c r="H3975" s="104"/>
      <c r="I3975" s="104"/>
      <c r="J3975" s="103"/>
      <c r="L3975" s="63" t="n">
        <f aca="false">IF(AND(A3976&lt;&gt;"",A3975=""),L3974+1,L3974)</f>
        <v>415</v>
      </c>
      <c r="M3975" s="80" t="str">
        <f aca="false">IF(OR(A3975="Insumo",A3975="Composição Auxiliar"),J3975,"")</f>
        <v/>
      </c>
      <c r="N3975" s="81" t="str">
        <f aca="false">IF(E3975="Mão de Obra",J3975,"")</f>
        <v/>
      </c>
      <c r="O3975" s="81" t="str">
        <f aca="false">IF(N3975&lt;&gt;"","",M3975)</f>
        <v/>
      </c>
      <c r="P3975" s="82" t="str">
        <f aca="false">IF(A3975="Composição",B3975,"")</f>
        <v/>
      </c>
      <c r="Q3975" s="81" t="str">
        <f aca="false">IF(P3975&lt;&gt;"",SUMIF(L3975:L3975,L3975,N3975:N3975),"")</f>
        <v/>
      </c>
      <c r="R3975" s="81" t="str">
        <f aca="false">IF(P3975&lt;&gt;"",SUMIF(L3975:L3975,L3975,O3975:O3975),"")</f>
        <v/>
      </c>
    </row>
    <row r="3976" customFormat="false" ht="15" hidden="false" customHeight="false" outlineLevel="0" collapsed="false">
      <c r="A3976" s="108"/>
      <c r="B3976" s="108"/>
      <c r="C3976" s="108"/>
      <c r="D3976" s="108"/>
      <c r="E3976" s="108"/>
      <c r="F3976" s="108"/>
      <c r="G3976" s="108"/>
      <c r="H3976" s="108"/>
      <c r="I3976" s="108"/>
      <c r="J3976" s="108"/>
      <c r="L3976" s="63" t="n">
        <f aca="false">IF(AND(A3977&lt;&gt;"",A3976=""),L3975+1,L3975)</f>
        <v>415</v>
      </c>
      <c r="M3976" s="80" t="str">
        <f aca="false">IF(OR(A3976="Insumo",A3976="Composição Auxiliar"),J3976,"")</f>
        <v/>
      </c>
      <c r="N3976" s="81" t="str">
        <f aca="false">IF(E3976="Mão de Obra",J3976,"")</f>
        <v/>
      </c>
      <c r="O3976" s="81" t="str">
        <f aca="false">IF(N3976&lt;&gt;"","",M3976)</f>
        <v/>
      </c>
      <c r="P3976" s="82" t="str">
        <f aca="false">IF(A3976="Composição",B3976,"")</f>
        <v/>
      </c>
      <c r="Q3976" s="81" t="str">
        <f aca="false">IF(P3976&lt;&gt;"",SUMIF(L3976:L3976,L3976,N3976:N3976),"")</f>
        <v/>
      </c>
      <c r="R3976" s="81" t="str">
        <f aca="false">IF(P3976&lt;&gt;"",SUMIF(L3976:L3976,L3976,O3976:O3976),"")</f>
        <v/>
      </c>
    </row>
    <row r="3977" customFormat="false" ht="15" hidden="false" customHeight="true" outlineLevel="0" collapsed="false">
      <c r="A3977" s="83"/>
      <c r="B3977" s="84" t="s">
        <v>655</v>
      </c>
      <c r="C3977" s="83" t="s">
        <v>656</v>
      </c>
      <c r="D3977" s="83" t="s">
        <v>657</v>
      </c>
      <c r="E3977" s="83" t="s">
        <v>658</v>
      </c>
      <c r="F3977" s="83"/>
      <c r="G3977" s="85" t="s">
        <v>659</v>
      </c>
      <c r="H3977" s="84" t="s">
        <v>660</v>
      </c>
      <c r="I3977" s="84" t="s">
        <v>661</v>
      </c>
      <c r="J3977" s="84" t="s">
        <v>662</v>
      </c>
      <c r="L3977" s="63" t="n">
        <f aca="false">IF(AND(A3978&lt;&gt;"",A3977=""),L3976+1,L3976)</f>
        <v>416</v>
      </c>
      <c r="M3977" s="80" t="str">
        <f aca="false">IF(OR(A3977="Insumo",A3977="Composição Auxiliar"),J3977,"")</f>
        <v/>
      </c>
      <c r="N3977" s="81" t="str">
        <f aca="false">IF(E3977="Mão de Obra",J3977,"")</f>
        <v/>
      </c>
      <c r="O3977" s="81" t="str">
        <f aca="false">IF(N3977&lt;&gt;"","",M3977)</f>
        <v/>
      </c>
      <c r="P3977" s="82" t="str">
        <f aca="false">IF(A3977="Composição",B3977,"")</f>
        <v/>
      </c>
      <c r="Q3977" s="81" t="str">
        <f aca="false">IF(P3977&lt;&gt;"",SUMIF(L3977:L3977,L3977,N3977:N3977),"")</f>
        <v/>
      </c>
      <c r="R3977" s="81" t="str">
        <f aca="false">IF(P3977&lt;&gt;"",SUMIF(L3977:L3977,L3977,O3977:O3977),"")</f>
        <v/>
      </c>
    </row>
    <row r="3978" customFormat="false" ht="25.5" hidden="false" customHeight="true" outlineLevel="0" collapsed="false">
      <c r="A3978" s="86" t="s">
        <v>663</v>
      </c>
      <c r="B3978" s="87" t="s">
        <v>2065</v>
      </c>
      <c r="C3978" s="86" t="s">
        <v>664</v>
      </c>
      <c r="D3978" s="86" t="s">
        <v>2066</v>
      </c>
      <c r="E3978" s="86" t="s">
        <v>671</v>
      </c>
      <c r="F3978" s="86"/>
      <c r="G3978" s="88" t="s">
        <v>672</v>
      </c>
      <c r="H3978" s="89" t="n">
        <v>1</v>
      </c>
      <c r="I3978" s="90" t="n">
        <f aca="false">SUMIF(L:L,$L3978,M:M)</f>
        <v>0.24</v>
      </c>
      <c r="J3978" s="90" t="n">
        <f aca="false">TRUNC(H3978*I3978,2)</f>
        <v>0.24</v>
      </c>
      <c r="L3978" s="63" t="n">
        <f aca="false">IF(AND(A3979&lt;&gt;"",A3978=""),L3977+1,L3977)</f>
        <v>416</v>
      </c>
      <c r="M3978" s="80" t="str">
        <f aca="false">IF(OR(A3978="Insumo",A3978="Composição Auxiliar"),J3978,"")</f>
        <v/>
      </c>
      <c r="N3978" s="81" t="str">
        <f aca="false">IF(E3978="Mão de Obra",J3978,"")</f>
        <v/>
      </c>
      <c r="O3978" s="81" t="str">
        <f aca="false">IF(N3978&lt;&gt;"","",M3978)</f>
        <v/>
      </c>
      <c r="P3978" s="82" t="str">
        <f aca="false">IF(A3978="Composição",B3978,"")</f>
        <v> 95363 </v>
      </c>
      <c r="Q3978" s="81" t="n">
        <f aca="false">IF(P3978&lt;&gt;"",SUMIF(L3978:L3978,L3978,N3978:N3978),"")</f>
        <v>0</v>
      </c>
      <c r="R3978" s="81" t="n">
        <f aca="false">IF(P3978&lt;&gt;"",SUMIF(L3978:L3978,L3978,O3978:O3978),"")</f>
        <v>0</v>
      </c>
    </row>
    <row r="3979" customFormat="false" ht="14.25" hidden="false" customHeight="false" outlineLevel="0" collapsed="false">
      <c r="A3979" s="96" t="s">
        <v>679</v>
      </c>
      <c r="B3979" s="97" t="s">
        <v>2067</v>
      </c>
      <c r="C3979" s="96" t="str">
        <f aca="false">VLOOKUP(B3979,INSUMOS!$A:$I,2,0)</f>
        <v>SINAPI</v>
      </c>
      <c r="D3979" s="96" t="str">
        <f aca="false">VLOOKUP(B3979,INSUMOS!$A:$I,3,0)</f>
        <v>OPERADOR DE MOTONIVELADORA</v>
      </c>
      <c r="E3979" s="98" t="str">
        <f aca="false">VLOOKUP(B3979,INSUMOS!$A:$I,4,0)</f>
        <v>Mão de Obra</v>
      </c>
      <c r="F3979" s="98"/>
      <c r="G3979" s="99" t="str">
        <f aca="false">VLOOKUP(B3979,INSUMOS!$A:$I,5,0)</f>
        <v>H</v>
      </c>
      <c r="H3979" s="100" t="n">
        <v>0.00872</v>
      </c>
      <c r="I3979" s="101" t="n">
        <f aca="false">VLOOKUP(B3979,INSUMOS!$A:$I,8,0)</f>
        <v>27.66</v>
      </c>
      <c r="J3979" s="101" t="n">
        <f aca="false">TRUNC(H3979*I3979,2)</f>
        <v>0.24</v>
      </c>
      <c r="L3979" s="63" t="n">
        <f aca="false">IF(AND(A3980&lt;&gt;"",A3979=""),L3978+1,L3978)</f>
        <v>416</v>
      </c>
      <c r="M3979" s="80" t="n">
        <f aca="false">IF(OR(A3979="Insumo",A3979="Composição Auxiliar"),J3979,"")</f>
        <v>0.24</v>
      </c>
      <c r="N3979" s="81" t="n">
        <f aca="false">IF(E3979="Mão de Obra",J3979,"")</f>
        <v>0.24</v>
      </c>
      <c r="O3979" s="81" t="str">
        <f aca="false">IF(N3979&lt;&gt;"","",M3979)</f>
        <v/>
      </c>
      <c r="P3979" s="82" t="str">
        <f aca="false">IF(A3979="Composição",B3979,"")</f>
        <v/>
      </c>
      <c r="Q3979" s="81" t="str">
        <f aca="false">IF(P3979&lt;&gt;"",SUMIF(L3979:L3979,L3979,N3979:N3979),"")</f>
        <v/>
      </c>
      <c r="R3979" s="81" t="str">
        <f aca="false">IF(P3979&lt;&gt;"",SUMIF(L3979:L3979,L3979,O3979:O3979),"")</f>
        <v/>
      </c>
    </row>
    <row r="3980" customFormat="false" ht="14.25" hidden="false" customHeight="false" outlineLevel="0" collapsed="false">
      <c r="A3980" s="102"/>
      <c r="B3980" s="102"/>
      <c r="C3980" s="102"/>
      <c r="D3980" s="102"/>
      <c r="E3980" s="102"/>
      <c r="F3980" s="103"/>
      <c r="G3980" s="102"/>
      <c r="H3980" s="103"/>
      <c r="I3980" s="102"/>
      <c r="J3980" s="103"/>
      <c r="L3980" s="63" t="n">
        <f aca="false">IF(AND(A3981&lt;&gt;"",A3980=""),L3979+1,L3979)</f>
        <v>416</v>
      </c>
      <c r="M3980" s="80" t="str">
        <f aca="false">IF(OR(A3980="Insumo",A3980="Composição Auxiliar"),J3980,"")</f>
        <v/>
      </c>
      <c r="N3980" s="81" t="str">
        <f aca="false">IF(E3980="Mão de Obra",J3980,"")</f>
        <v/>
      </c>
      <c r="O3980" s="81" t="str">
        <f aca="false">IF(N3980&lt;&gt;"","",M3980)</f>
        <v/>
      </c>
      <c r="P3980" s="82" t="str">
        <f aca="false">IF(A3980="Composição",B3980,"")</f>
        <v/>
      </c>
      <c r="Q3980" s="81" t="str">
        <f aca="false">IF(P3980&lt;&gt;"",SUMIF(L3980:L3980,L3980,N3980:N3980),"")</f>
        <v/>
      </c>
      <c r="R3980" s="81" t="str">
        <f aca="false">IF(P3980&lt;&gt;"",SUMIF(L3980:L3980,L3980,O3980:O3980),"")</f>
        <v/>
      </c>
    </row>
    <row r="3981" customFormat="false" ht="15" hidden="false" customHeight="false" outlineLevel="0" collapsed="false">
      <c r="A3981" s="102"/>
      <c r="B3981" s="102"/>
      <c r="C3981" s="102"/>
      <c r="D3981" s="102"/>
      <c r="E3981" s="102"/>
      <c r="F3981" s="103"/>
      <c r="G3981" s="102"/>
      <c r="H3981" s="104"/>
      <c r="I3981" s="104"/>
      <c r="J3981" s="103"/>
      <c r="L3981" s="63" t="n">
        <f aca="false">IF(AND(A3982&lt;&gt;"",A3981=""),L3980+1,L3980)</f>
        <v>416</v>
      </c>
      <c r="M3981" s="80" t="str">
        <f aca="false">IF(OR(A3981="Insumo",A3981="Composição Auxiliar"),J3981,"")</f>
        <v/>
      </c>
      <c r="N3981" s="81" t="str">
        <f aca="false">IF(E3981="Mão de Obra",J3981,"")</f>
        <v/>
      </c>
      <c r="O3981" s="81" t="str">
        <f aca="false">IF(N3981&lt;&gt;"","",M3981)</f>
        <v/>
      </c>
      <c r="P3981" s="82" t="str">
        <f aca="false">IF(A3981="Composição",B3981,"")</f>
        <v/>
      </c>
      <c r="Q3981" s="81" t="str">
        <f aca="false">IF(P3981&lt;&gt;"",SUMIF(L3981:L3981,L3981,N3981:N3981),"")</f>
        <v/>
      </c>
      <c r="R3981" s="81" t="str">
        <f aca="false">IF(P3981&lt;&gt;"",SUMIF(L3981:L3981,L3981,O3981:O3981),"")</f>
        <v/>
      </c>
    </row>
    <row r="3982" customFormat="false" ht="15" hidden="false" customHeight="false" outlineLevel="0" collapsed="false">
      <c r="A3982" s="108"/>
      <c r="B3982" s="108"/>
      <c r="C3982" s="108"/>
      <c r="D3982" s="108"/>
      <c r="E3982" s="108"/>
      <c r="F3982" s="108"/>
      <c r="G3982" s="108"/>
      <c r="H3982" s="108"/>
      <c r="I3982" s="108"/>
      <c r="J3982" s="108"/>
      <c r="L3982" s="63" t="n">
        <f aca="false">IF(AND(A3983&lt;&gt;"",A3982=""),L3981+1,L3981)</f>
        <v>416</v>
      </c>
      <c r="M3982" s="80" t="str">
        <f aca="false">IF(OR(A3982="Insumo",A3982="Composição Auxiliar"),J3982,"")</f>
        <v/>
      </c>
      <c r="N3982" s="81" t="str">
        <f aca="false">IF(E3982="Mão de Obra",J3982,"")</f>
        <v/>
      </c>
      <c r="O3982" s="81" t="str">
        <f aca="false">IF(N3982&lt;&gt;"","",M3982)</f>
        <v/>
      </c>
      <c r="P3982" s="82" t="str">
        <f aca="false">IF(A3982="Composição",B3982,"")</f>
        <v/>
      </c>
      <c r="Q3982" s="81" t="str">
        <f aca="false">IF(P3982&lt;&gt;"",SUMIF(L3982:L3982,L3982,N3982:N3982),"")</f>
        <v/>
      </c>
      <c r="R3982" s="81" t="str">
        <f aca="false">IF(P3982&lt;&gt;"",SUMIF(L3982:L3982,L3982,O3982:O3982),"")</f>
        <v/>
      </c>
    </row>
    <row r="3983" customFormat="false" ht="15" hidden="false" customHeight="true" outlineLevel="0" collapsed="false">
      <c r="A3983" s="83"/>
      <c r="B3983" s="84" t="s">
        <v>655</v>
      </c>
      <c r="C3983" s="83" t="s">
        <v>656</v>
      </c>
      <c r="D3983" s="83" t="s">
        <v>657</v>
      </c>
      <c r="E3983" s="83" t="s">
        <v>658</v>
      </c>
      <c r="F3983" s="83"/>
      <c r="G3983" s="85" t="s">
        <v>659</v>
      </c>
      <c r="H3983" s="84" t="s">
        <v>660</v>
      </c>
      <c r="I3983" s="84" t="s">
        <v>661</v>
      </c>
      <c r="J3983" s="84" t="s">
        <v>662</v>
      </c>
      <c r="L3983" s="63" t="n">
        <f aca="false">IF(AND(A3984&lt;&gt;"",A3983=""),L3982+1,L3982)</f>
        <v>417</v>
      </c>
      <c r="M3983" s="80" t="str">
        <f aca="false">IF(OR(A3983="Insumo",A3983="Composição Auxiliar"),J3983,"")</f>
        <v/>
      </c>
      <c r="N3983" s="81" t="str">
        <f aca="false">IF(E3983="Mão de Obra",J3983,"")</f>
        <v/>
      </c>
      <c r="O3983" s="81" t="str">
        <f aca="false">IF(N3983&lt;&gt;"","",M3983)</f>
        <v/>
      </c>
      <c r="P3983" s="82" t="str">
        <f aca="false">IF(A3983="Composição",B3983,"")</f>
        <v/>
      </c>
      <c r="Q3983" s="81" t="str">
        <f aca="false">IF(P3983&lt;&gt;"",SUMIF(L3983:L3983,L3983,N3983:N3983),"")</f>
        <v/>
      </c>
      <c r="R3983" s="81" t="str">
        <f aca="false">IF(P3983&lt;&gt;"",SUMIF(L3983:L3983,L3983,O3983:O3983),"")</f>
        <v/>
      </c>
    </row>
    <row r="3984" customFormat="false" ht="25.5" hidden="false" customHeight="true" outlineLevel="0" collapsed="false">
      <c r="A3984" s="86" t="s">
        <v>663</v>
      </c>
      <c r="B3984" s="87" t="s">
        <v>2068</v>
      </c>
      <c r="C3984" s="86" t="s">
        <v>664</v>
      </c>
      <c r="D3984" s="86" t="s">
        <v>2069</v>
      </c>
      <c r="E3984" s="86" t="s">
        <v>671</v>
      </c>
      <c r="F3984" s="86"/>
      <c r="G3984" s="88" t="s">
        <v>672</v>
      </c>
      <c r="H3984" s="89" t="n">
        <v>1</v>
      </c>
      <c r="I3984" s="90" t="n">
        <f aca="false">SUMIF(L:L,$L3984,M:M)</f>
        <v>0.25</v>
      </c>
      <c r="J3984" s="90" t="n">
        <f aca="false">TRUNC(H3984*I3984,2)</f>
        <v>0.25</v>
      </c>
      <c r="L3984" s="63" t="n">
        <f aca="false">IF(AND(A3985&lt;&gt;"",A3984=""),L3983+1,L3983)</f>
        <v>417</v>
      </c>
      <c r="M3984" s="80" t="str">
        <f aca="false">IF(OR(A3984="Insumo",A3984="Composição Auxiliar"),J3984,"")</f>
        <v/>
      </c>
      <c r="N3984" s="81" t="str">
        <f aca="false">IF(E3984="Mão de Obra",J3984,"")</f>
        <v/>
      </c>
      <c r="O3984" s="81" t="str">
        <f aca="false">IF(N3984&lt;&gt;"","",M3984)</f>
        <v/>
      </c>
      <c r="P3984" s="82" t="str">
        <f aca="false">IF(A3984="Composição",B3984,"")</f>
        <v> 95360 </v>
      </c>
      <c r="Q3984" s="81" t="n">
        <f aca="false">IF(P3984&lt;&gt;"",SUMIF(L3984:L3984,L3984,N3984:N3984),"")</f>
        <v>0</v>
      </c>
      <c r="R3984" s="81" t="n">
        <f aca="false">IF(P3984&lt;&gt;"",SUMIF(L3984:L3984,L3984,O3984:O3984),"")</f>
        <v>0</v>
      </c>
    </row>
    <row r="3985" customFormat="false" ht="14.25" hidden="false" customHeight="false" outlineLevel="0" collapsed="false">
      <c r="A3985" s="96" t="s">
        <v>679</v>
      </c>
      <c r="B3985" s="97" t="s">
        <v>2070</v>
      </c>
      <c r="C3985" s="96" t="str">
        <f aca="false">VLOOKUP(B3985,INSUMOS!$A:$I,2,0)</f>
        <v>SINAPI</v>
      </c>
      <c r="D3985" s="96" t="str">
        <f aca="false">VLOOKUP(B3985,INSUMOS!$A:$I,3,0)</f>
        <v>OPERADOR DE MAQUINAS E TRATORES DIVERSOS (TERRAPLANAGEM)</v>
      </c>
      <c r="E3985" s="98" t="str">
        <f aca="false">VLOOKUP(B3985,INSUMOS!$A:$I,4,0)</f>
        <v>Mão de Obra</v>
      </c>
      <c r="F3985" s="98"/>
      <c r="G3985" s="99" t="str">
        <f aca="false">VLOOKUP(B3985,INSUMOS!$A:$I,5,0)</f>
        <v>H</v>
      </c>
      <c r="H3985" s="100" t="n">
        <v>0.01211</v>
      </c>
      <c r="I3985" s="101" t="n">
        <f aca="false">VLOOKUP(B3985,INSUMOS!$A:$I,8,0)</f>
        <v>21.39</v>
      </c>
      <c r="J3985" s="101" t="n">
        <f aca="false">TRUNC(H3985*I3985,2)</f>
        <v>0.25</v>
      </c>
      <c r="L3985" s="63" t="n">
        <f aca="false">IF(AND(A3986&lt;&gt;"",A3985=""),L3984+1,L3984)</f>
        <v>417</v>
      </c>
      <c r="M3985" s="80" t="n">
        <f aca="false">IF(OR(A3985="Insumo",A3985="Composição Auxiliar"),J3985,"")</f>
        <v>0.25</v>
      </c>
      <c r="N3985" s="81" t="n">
        <f aca="false">IF(E3985="Mão de Obra",J3985,"")</f>
        <v>0.25</v>
      </c>
      <c r="O3985" s="81" t="str">
        <f aca="false">IF(N3985&lt;&gt;"","",M3985)</f>
        <v/>
      </c>
      <c r="P3985" s="82" t="str">
        <f aca="false">IF(A3985="Composição",B3985,"")</f>
        <v/>
      </c>
      <c r="Q3985" s="81" t="str">
        <f aca="false">IF(P3985&lt;&gt;"",SUMIF(L3985:L3985,L3985,N3985:N3985),"")</f>
        <v/>
      </c>
      <c r="R3985" s="81" t="str">
        <f aca="false">IF(P3985&lt;&gt;"",SUMIF(L3985:L3985,L3985,O3985:O3985),"")</f>
        <v/>
      </c>
    </row>
    <row r="3986" customFormat="false" ht="14.25" hidden="false" customHeight="false" outlineLevel="0" collapsed="false">
      <c r="A3986" s="102"/>
      <c r="B3986" s="102"/>
      <c r="C3986" s="102"/>
      <c r="D3986" s="102"/>
      <c r="E3986" s="102"/>
      <c r="F3986" s="103"/>
      <c r="G3986" s="102"/>
      <c r="H3986" s="103"/>
      <c r="I3986" s="102"/>
      <c r="J3986" s="103"/>
      <c r="L3986" s="63" t="n">
        <f aca="false">IF(AND(A3987&lt;&gt;"",A3986=""),L3985+1,L3985)</f>
        <v>417</v>
      </c>
      <c r="M3986" s="80" t="str">
        <f aca="false">IF(OR(A3986="Insumo",A3986="Composição Auxiliar"),J3986,"")</f>
        <v/>
      </c>
      <c r="N3986" s="81" t="str">
        <f aca="false">IF(E3986="Mão de Obra",J3986,"")</f>
        <v/>
      </c>
      <c r="O3986" s="81" t="str">
        <f aca="false">IF(N3986&lt;&gt;"","",M3986)</f>
        <v/>
      </c>
      <c r="P3986" s="82" t="str">
        <f aca="false">IF(A3986="Composição",B3986,"")</f>
        <v/>
      </c>
      <c r="Q3986" s="81" t="str">
        <f aca="false">IF(P3986&lt;&gt;"",SUMIF(L3986:L3986,L3986,N3986:N3986),"")</f>
        <v/>
      </c>
      <c r="R3986" s="81" t="str">
        <f aca="false">IF(P3986&lt;&gt;"",SUMIF(L3986:L3986,L3986,O3986:O3986),"")</f>
        <v/>
      </c>
    </row>
    <row r="3987" customFormat="false" ht="15" hidden="false" customHeight="false" outlineLevel="0" collapsed="false">
      <c r="A3987" s="102"/>
      <c r="B3987" s="102"/>
      <c r="C3987" s="102"/>
      <c r="D3987" s="102"/>
      <c r="E3987" s="102"/>
      <c r="F3987" s="103"/>
      <c r="G3987" s="102"/>
      <c r="H3987" s="104"/>
      <c r="I3987" s="104"/>
      <c r="J3987" s="103"/>
      <c r="L3987" s="63" t="n">
        <f aca="false">IF(AND(A3988&lt;&gt;"",A3987=""),L3986+1,L3986)</f>
        <v>417</v>
      </c>
      <c r="M3987" s="80" t="str">
        <f aca="false">IF(OR(A3987="Insumo",A3987="Composição Auxiliar"),J3987,"")</f>
        <v/>
      </c>
      <c r="N3987" s="81" t="str">
        <f aca="false">IF(E3987="Mão de Obra",J3987,"")</f>
        <v/>
      </c>
      <c r="O3987" s="81" t="str">
        <f aca="false">IF(N3987&lt;&gt;"","",M3987)</f>
        <v/>
      </c>
      <c r="P3987" s="82" t="str">
        <f aca="false">IF(A3987="Composição",B3987,"")</f>
        <v/>
      </c>
      <c r="Q3987" s="81" t="str">
        <f aca="false">IF(P3987&lt;&gt;"",SUMIF(L3987:L3987,L3987,N3987:N3987),"")</f>
        <v/>
      </c>
      <c r="R3987" s="81" t="str">
        <f aca="false">IF(P3987&lt;&gt;"",SUMIF(L3987:L3987,L3987,O3987:O3987),"")</f>
        <v/>
      </c>
    </row>
    <row r="3988" customFormat="false" ht="15" hidden="false" customHeight="false" outlineLevel="0" collapsed="false">
      <c r="A3988" s="108"/>
      <c r="B3988" s="108"/>
      <c r="C3988" s="108"/>
      <c r="D3988" s="108"/>
      <c r="E3988" s="108"/>
      <c r="F3988" s="108"/>
      <c r="G3988" s="108"/>
      <c r="H3988" s="108"/>
      <c r="I3988" s="108"/>
      <c r="J3988" s="108"/>
      <c r="L3988" s="63" t="n">
        <f aca="false">IF(AND(A3989&lt;&gt;"",A3988=""),L3987+1,L3987)</f>
        <v>417</v>
      </c>
      <c r="M3988" s="80" t="str">
        <f aca="false">IF(OR(A3988="Insumo",A3988="Composição Auxiliar"),J3988,"")</f>
        <v/>
      </c>
      <c r="N3988" s="81" t="str">
        <f aca="false">IF(E3988="Mão de Obra",J3988,"")</f>
        <v/>
      </c>
      <c r="O3988" s="81" t="str">
        <f aca="false">IF(N3988&lt;&gt;"","",M3988)</f>
        <v/>
      </c>
      <c r="P3988" s="82" t="str">
        <f aca="false">IF(A3988="Composição",B3988,"")</f>
        <v/>
      </c>
      <c r="Q3988" s="81" t="str">
        <f aca="false">IF(P3988&lt;&gt;"",SUMIF(L3988:L3988,L3988,N3988:N3988),"")</f>
        <v/>
      </c>
      <c r="R3988" s="81" t="str">
        <f aca="false">IF(P3988&lt;&gt;"",SUMIF(L3988:L3988,L3988,O3988:O3988),"")</f>
        <v/>
      </c>
    </row>
    <row r="3989" customFormat="false" ht="15" hidden="false" customHeight="true" outlineLevel="0" collapsed="false">
      <c r="A3989" s="83"/>
      <c r="B3989" s="84" t="s">
        <v>655</v>
      </c>
      <c r="C3989" s="83" t="s">
        <v>656</v>
      </c>
      <c r="D3989" s="83" t="s">
        <v>657</v>
      </c>
      <c r="E3989" s="83" t="s">
        <v>658</v>
      </c>
      <c r="F3989" s="83"/>
      <c r="G3989" s="85" t="s">
        <v>659</v>
      </c>
      <c r="H3989" s="84" t="s">
        <v>660</v>
      </c>
      <c r="I3989" s="84" t="s">
        <v>661</v>
      </c>
      <c r="J3989" s="84" t="s">
        <v>662</v>
      </c>
      <c r="L3989" s="63" t="n">
        <f aca="false">IF(AND(A3990&lt;&gt;"",A3989=""),L3988+1,L3988)</f>
        <v>418</v>
      </c>
      <c r="M3989" s="80" t="str">
        <f aca="false">IF(OR(A3989="Insumo",A3989="Composição Auxiliar"),J3989,"")</f>
        <v/>
      </c>
      <c r="N3989" s="81" t="str">
        <f aca="false">IF(E3989="Mão de Obra",J3989,"")</f>
        <v/>
      </c>
      <c r="O3989" s="81" t="str">
        <f aca="false">IF(N3989&lt;&gt;"","",M3989)</f>
        <v/>
      </c>
      <c r="P3989" s="82" t="str">
        <f aca="false">IF(A3989="Composição",B3989,"")</f>
        <v/>
      </c>
      <c r="Q3989" s="81" t="str">
        <f aca="false">IF(P3989&lt;&gt;"",SUMIF(L3989:L3989,L3989,N3989:N3989),"")</f>
        <v/>
      </c>
      <c r="R3989" s="81" t="str">
        <f aca="false">IF(P3989&lt;&gt;"",SUMIF(L3989:L3989,L3989,O3989:O3989),"")</f>
        <v/>
      </c>
    </row>
    <row r="3990" customFormat="false" ht="25.5" hidden="false" customHeight="true" outlineLevel="0" collapsed="false">
      <c r="A3990" s="86" t="s">
        <v>663</v>
      </c>
      <c r="B3990" s="87" t="s">
        <v>2071</v>
      </c>
      <c r="C3990" s="86" t="s">
        <v>664</v>
      </c>
      <c r="D3990" s="86" t="s">
        <v>2072</v>
      </c>
      <c r="E3990" s="86" t="s">
        <v>671</v>
      </c>
      <c r="F3990" s="86"/>
      <c r="G3990" s="88" t="s">
        <v>672</v>
      </c>
      <c r="H3990" s="89" t="n">
        <v>1</v>
      </c>
      <c r="I3990" s="90" t="n">
        <f aca="false">SUMIF(L:L,$L3990,M:M)</f>
        <v>0.18</v>
      </c>
      <c r="J3990" s="90" t="n">
        <f aca="false">TRUNC(H3990*I3990,2)</f>
        <v>0.18</v>
      </c>
      <c r="L3990" s="63" t="n">
        <f aca="false">IF(AND(A3991&lt;&gt;"",A3990=""),L3989+1,L3989)</f>
        <v>418</v>
      </c>
      <c r="M3990" s="80" t="str">
        <f aca="false">IF(OR(A3990="Insumo",A3990="Composição Auxiliar"),J3990,"")</f>
        <v/>
      </c>
      <c r="N3990" s="81" t="str">
        <f aca="false">IF(E3990="Mão de Obra",J3990,"")</f>
        <v/>
      </c>
      <c r="O3990" s="81" t="str">
        <f aca="false">IF(N3990&lt;&gt;"","",M3990)</f>
        <v/>
      </c>
      <c r="P3990" s="82" t="str">
        <f aca="false">IF(A3990="Composição",B3990,"")</f>
        <v> 95364 </v>
      </c>
      <c r="Q3990" s="81" t="n">
        <f aca="false">IF(P3990&lt;&gt;"",SUMIF(L3990:L3990,L3990,N3990:N3990),"")</f>
        <v>0</v>
      </c>
      <c r="R3990" s="81" t="n">
        <f aca="false">IF(P3990&lt;&gt;"",SUMIF(L3990:L3990,L3990,O3990:O3990),"")</f>
        <v>0</v>
      </c>
    </row>
    <row r="3991" customFormat="false" ht="14.25" hidden="false" customHeight="false" outlineLevel="0" collapsed="false">
      <c r="A3991" s="96" t="s">
        <v>679</v>
      </c>
      <c r="B3991" s="97" t="s">
        <v>2073</v>
      </c>
      <c r="C3991" s="96" t="str">
        <f aca="false">VLOOKUP(B3991,INSUMOS!$A:$I,2,0)</f>
        <v>SINAPI</v>
      </c>
      <c r="D3991" s="96" t="str">
        <f aca="false">VLOOKUP(B3991,INSUMOS!$A:$I,3,0)</f>
        <v>OPERADOR DE PA CARREGADEIRA</v>
      </c>
      <c r="E3991" s="98" t="str">
        <f aca="false">VLOOKUP(B3991,INSUMOS!$A:$I,4,0)</f>
        <v>Mão de Obra</v>
      </c>
      <c r="F3991" s="98"/>
      <c r="G3991" s="99" t="str">
        <f aca="false">VLOOKUP(B3991,INSUMOS!$A:$I,5,0)</f>
        <v>H</v>
      </c>
      <c r="H3991" s="100" t="n">
        <v>0.00872</v>
      </c>
      <c r="I3991" s="101" t="n">
        <f aca="false">VLOOKUP(B3991,INSUMOS!$A:$I,8,0)</f>
        <v>21.39</v>
      </c>
      <c r="J3991" s="101" t="n">
        <f aca="false">TRUNC(H3991*I3991,2)</f>
        <v>0.18</v>
      </c>
      <c r="L3991" s="63" t="n">
        <f aca="false">IF(AND(A3992&lt;&gt;"",A3991=""),L3990+1,L3990)</f>
        <v>418</v>
      </c>
      <c r="M3991" s="80" t="n">
        <f aca="false">IF(OR(A3991="Insumo",A3991="Composição Auxiliar"),J3991,"")</f>
        <v>0.18</v>
      </c>
      <c r="N3991" s="81" t="n">
        <f aca="false">IF(E3991="Mão de Obra",J3991,"")</f>
        <v>0.18</v>
      </c>
      <c r="O3991" s="81" t="str">
        <f aca="false">IF(N3991&lt;&gt;"","",M3991)</f>
        <v/>
      </c>
      <c r="P3991" s="82" t="str">
        <f aca="false">IF(A3991="Composição",B3991,"")</f>
        <v/>
      </c>
      <c r="Q3991" s="81" t="str">
        <f aca="false">IF(P3991&lt;&gt;"",SUMIF(L3991:L3991,L3991,N3991:N3991),"")</f>
        <v/>
      </c>
      <c r="R3991" s="81" t="str">
        <f aca="false">IF(P3991&lt;&gt;"",SUMIF(L3991:L3991,L3991,O3991:O3991),"")</f>
        <v/>
      </c>
    </row>
    <row r="3992" customFormat="false" ht="14.25" hidden="false" customHeight="false" outlineLevel="0" collapsed="false">
      <c r="A3992" s="102"/>
      <c r="B3992" s="102"/>
      <c r="C3992" s="102"/>
      <c r="D3992" s="102"/>
      <c r="E3992" s="102"/>
      <c r="F3992" s="103"/>
      <c r="G3992" s="102"/>
      <c r="H3992" s="103"/>
      <c r="I3992" s="102"/>
      <c r="J3992" s="103"/>
      <c r="L3992" s="63" t="n">
        <f aca="false">IF(AND(A3993&lt;&gt;"",A3992=""),L3991+1,L3991)</f>
        <v>418</v>
      </c>
      <c r="M3992" s="80" t="str">
        <f aca="false">IF(OR(A3992="Insumo",A3992="Composição Auxiliar"),J3992,"")</f>
        <v/>
      </c>
      <c r="N3992" s="81" t="str">
        <f aca="false">IF(E3992="Mão de Obra",J3992,"")</f>
        <v/>
      </c>
      <c r="O3992" s="81" t="str">
        <f aca="false">IF(N3992&lt;&gt;"","",M3992)</f>
        <v/>
      </c>
      <c r="P3992" s="82" t="str">
        <f aca="false">IF(A3992="Composição",B3992,"")</f>
        <v/>
      </c>
      <c r="Q3992" s="81" t="str">
        <f aca="false">IF(P3992&lt;&gt;"",SUMIF(L3992:L3992,L3992,N3992:N3992),"")</f>
        <v/>
      </c>
      <c r="R3992" s="81" t="str">
        <f aca="false">IF(P3992&lt;&gt;"",SUMIF(L3992:L3992,L3992,O3992:O3992),"")</f>
        <v/>
      </c>
    </row>
    <row r="3993" customFormat="false" ht="15" hidden="false" customHeight="false" outlineLevel="0" collapsed="false">
      <c r="A3993" s="102"/>
      <c r="B3993" s="102"/>
      <c r="C3993" s="102"/>
      <c r="D3993" s="102"/>
      <c r="E3993" s="102"/>
      <c r="F3993" s="103"/>
      <c r="G3993" s="102"/>
      <c r="H3993" s="104"/>
      <c r="I3993" s="104"/>
      <c r="J3993" s="103"/>
      <c r="L3993" s="63" t="n">
        <f aca="false">IF(AND(A3994&lt;&gt;"",A3993=""),L3992+1,L3992)</f>
        <v>418</v>
      </c>
      <c r="M3993" s="80" t="str">
        <f aca="false">IF(OR(A3993="Insumo",A3993="Composição Auxiliar"),J3993,"")</f>
        <v/>
      </c>
      <c r="N3993" s="81" t="str">
        <f aca="false">IF(E3993="Mão de Obra",J3993,"")</f>
        <v/>
      </c>
      <c r="O3993" s="81" t="str">
        <f aca="false">IF(N3993&lt;&gt;"","",M3993)</f>
        <v/>
      </c>
      <c r="P3993" s="82" t="str">
        <f aca="false">IF(A3993="Composição",B3993,"")</f>
        <v/>
      </c>
      <c r="Q3993" s="81" t="str">
        <f aca="false">IF(P3993&lt;&gt;"",SUMIF(L3993:L3993,L3993,N3993:N3993),"")</f>
        <v/>
      </c>
      <c r="R3993" s="81" t="str">
        <f aca="false">IF(P3993&lt;&gt;"",SUMIF(L3993:L3993,L3993,O3993:O3993),"")</f>
        <v/>
      </c>
    </row>
    <row r="3994" customFormat="false" ht="15" hidden="false" customHeight="false" outlineLevel="0" collapsed="false">
      <c r="A3994" s="108"/>
      <c r="B3994" s="108"/>
      <c r="C3994" s="108"/>
      <c r="D3994" s="108"/>
      <c r="E3994" s="108"/>
      <c r="F3994" s="108"/>
      <c r="G3994" s="108"/>
      <c r="H3994" s="108"/>
      <c r="I3994" s="108"/>
      <c r="J3994" s="108"/>
      <c r="L3994" s="63" t="n">
        <f aca="false">IF(AND(A3995&lt;&gt;"",A3994=""),L3993+1,L3993)</f>
        <v>418</v>
      </c>
      <c r="M3994" s="80" t="str">
        <f aca="false">IF(OR(A3994="Insumo",A3994="Composição Auxiliar"),J3994,"")</f>
        <v/>
      </c>
      <c r="N3994" s="81" t="str">
        <f aca="false">IF(E3994="Mão de Obra",J3994,"")</f>
        <v/>
      </c>
      <c r="O3994" s="81" t="str">
        <f aca="false">IF(N3994&lt;&gt;"","",M3994)</f>
        <v/>
      </c>
      <c r="P3994" s="82" t="str">
        <f aca="false">IF(A3994="Composição",B3994,"")</f>
        <v/>
      </c>
      <c r="Q3994" s="81" t="str">
        <f aca="false">IF(P3994&lt;&gt;"",SUMIF(L3994:L3994,L3994,N3994:N3994),"")</f>
        <v/>
      </c>
      <c r="R3994" s="81" t="str">
        <f aca="false">IF(P3994&lt;&gt;"",SUMIF(L3994:L3994,L3994,O3994:O3994),"")</f>
        <v/>
      </c>
    </row>
    <row r="3995" customFormat="false" ht="15" hidden="false" customHeight="true" outlineLevel="0" collapsed="false">
      <c r="A3995" s="83"/>
      <c r="B3995" s="84" t="s">
        <v>655</v>
      </c>
      <c r="C3995" s="83" t="s">
        <v>656</v>
      </c>
      <c r="D3995" s="83" t="s">
        <v>657</v>
      </c>
      <c r="E3995" s="83" t="s">
        <v>658</v>
      </c>
      <c r="F3995" s="83"/>
      <c r="G3995" s="85" t="s">
        <v>659</v>
      </c>
      <c r="H3995" s="84" t="s">
        <v>660</v>
      </c>
      <c r="I3995" s="84" t="s">
        <v>661</v>
      </c>
      <c r="J3995" s="84" t="s">
        <v>662</v>
      </c>
      <c r="L3995" s="63" t="n">
        <f aca="false">IF(AND(A3996&lt;&gt;"",A3995=""),L3994+1,L3994)</f>
        <v>419</v>
      </c>
      <c r="M3995" s="80" t="str">
        <f aca="false">IF(OR(A3995="Insumo",A3995="Composição Auxiliar"),J3995,"")</f>
        <v/>
      </c>
      <c r="N3995" s="81" t="str">
        <f aca="false">IF(E3995="Mão de Obra",J3995,"")</f>
        <v/>
      </c>
      <c r="O3995" s="81" t="str">
        <f aca="false">IF(N3995&lt;&gt;"","",M3995)</f>
        <v/>
      </c>
      <c r="P3995" s="82" t="str">
        <f aca="false">IF(A3995="Composição",B3995,"")</f>
        <v/>
      </c>
      <c r="Q3995" s="81" t="str">
        <f aca="false">IF(P3995&lt;&gt;"",SUMIF(L3995:L3995,L3995,N3995:N3995),"")</f>
        <v/>
      </c>
      <c r="R3995" s="81" t="str">
        <f aca="false">IF(P3995&lt;&gt;"",SUMIF(L3995:L3995,L3995,O3995:O3995),"")</f>
        <v/>
      </c>
    </row>
    <row r="3996" customFormat="false" ht="25.5" hidden="false" customHeight="true" outlineLevel="0" collapsed="false">
      <c r="A3996" s="86" t="s">
        <v>663</v>
      </c>
      <c r="B3996" s="87" t="s">
        <v>2074</v>
      </c>
      <c r="C3996" s="86" t="s">
        <v>664</v>
      </c>
      <c r="D3996" s="86" t="s">
        <v>2075</v>
      </c>
      <c r="E3996" s="86" t="s">
        <v>671</v>
      </c>
      <c r="F3996" s="86"/>
      <c r="G3996" s="88" t="s">
        <v>672</v>
      </c>
      <c r="H3996" s="89" t="n">
        <v>1</v>
      </c>
      <c r="I3996" s="90" t="n">
        <f aca="false">SUMIF(L:L,$L3996,M:M)</f>
        <v>0.39</v>
      </c>
      <c r="J3996" s="90" t="n">
        <f aca="false">TRUNC(H3996*I3996,2)</f>
        <v>0.39</v>
      </c>
      <c r="L3996" s="63" t="n">
        <f aca="false">IF(AND(A3997&lt;&gt;"",A3996=""),L3995+1,L3995)</f>
        <v>419</v>
      </c>
      <c r="M3996" s="80" t="str">
        <f aca="false">IF(OR(A3996="Insumo",A3996="Composição Auxiliar"),J3996,"")</f>
        <v/>
      </c>
      <c r="N3996" s="81" t="str">
        <f aca="false">IF(E3996="Mão de Obra",J3996,"")</f>
        <v/>
      </c>
      <c r="O3996" s="81" t="str">
        <f aca="false">IF(N3996&lt;&gt;"","",M3996)</f>
        <v/>
      </c>
      <c r="P3996" s="82" t="str">
        <f aca="false">IF(A3996="Composição",B3996,"")</f>
        <v> 95371 </v>
      </c>
      <c r="Q3996" s="81" t="n">
        <f aca="false">IF(P3996&lt;&gt;"",SUMIF(L3996:L3996,L3996,N3996:N3996),"")</f>
        <v>0</v>
      </c>
      <c r="R3996" s="81" t="n">
        <f aca="false">IF(P3996&lt;&gt;"",SUMIF(L3996:L3996,L3996,O3996:O3996),"")</f>
        <v>0</v>
      </c>
    </row>
    <row r="3997" customFormat="false" ht="14.25" hidden="false" customHeight="false" outlineLevel="0" collapsed="false">
      <c r="A3997" s="96" t="s">
        <v>679</v>
      </c>
      <c r="B3997" s="97" t="s">
        <v>2076</v>
      </c>
      <c r="C3997" s="96" t="str">
        <f aca="false">VLOOKUP(B3997,INSUMOS!$A:$I,2,0)</f>
        <v>SINAPI</v>
      </c>
      <c r="D3997" s="96" t="str">
        <f aca="false">VLOOKUP(B3997,INSUMOS!$A:$I,3,0)</f>
        <v>PEDREIRO (HORISTA)</v>
      </c>
      <c r="E3997" s="98" t="str">
        <f aca="false">VLOOKUP(B3997,INSUMOS!$A:$I,4,0)</f>
        <v>Mão de Obra</v>
      </c>
      <c r="F3997" s="98"/>
      <c r="G3997" s="99" t="str">
        <f aca="false">VLOOKUP(B3997,INSUMOS!$A:$I,5,0)</f>
        <v>H</v>
      </c>
      <c r="H3997" s="100" t="n">
        <v>0.02225</v>
      </c>
      <c r="I3997" s="101" t="n">
        <f aca="false">VLOOKUP(B3997,INSUMOS!$A:$I,8,0)</f>
        <v>17.66</v>
      </c>
      <c r="J3997" s="101" t="n">
        <f aca="false">TRUNC(H3997*I3997,2)</f>
        <v>0.39</v>
      </c>
      <c r="L3997" s="63" t="n">
        <f aca="false">IF(AND(A3998&lt;&gt;"",A3997=""),L3996+1,L3996)</f>
        <v>419</v>
      </c>
      <c r="M3997" s="80" t="n">
        <f aca="false">IF(OR(A3997="Insumo",A3997="Composição Auxiliar"),J3997,"")</f>
        <v>0.39</v>
      </c>
      <c r="N3997" s="81" t="n">
        <f aca="false">IF(E3997="Mão de Obra",J3997,"")</f>
        <v>0.39</v>
      </c>
      <c r="O3997" s="81" t="str">
        <f aca="false">IF(N3997&lt;&gt;"","",M3997)</f>
        <v/>
      </c>
      <c r="P3997" s="82" t="str">
        <f aca="false">IF(A3997="Composição",B3997,"")</f>
        <v/>
      </c>
      <c r="Q3997" s="81" t="str">
        <f aca="false">IF(P3997&lt;&gt;"",SUMIF(L3997:L3997,L3997,N3997:N3997),"")</f>
        <v/>
      </c>
      <c r="R3997" s="81" t="str">
        <f aca="false">IF(P3997&lt;&gt;"",SUMIF(L3997:L3997,L3997,O3997:O3997),"")</f>
        <v/>
      </c>
    </row>
    <row r="3998" customFormat="false" ht="14.25" hidden="false" customHeight="false" outlineLevel="0" collapsed="false">
      <c r="A3998" s="102"/>
      <c r="B3998" s="102"/>
      <c r="C3998" s="102"/>
      <c r="D3998" s="102"/>
      <c r="E3998" s="102"/>
      <c r="F3998" s="103"/>
      <c r="G3998" s="102"/>
      <c r="H3998" s="103"/>
      <c r="I3998" s="102"/>
      <c r="J3998" s="103"/>
      <c r="L3998" s="63" t="n">
        <f aca="false">IF(AND(A3999&lt;&gt;"",A3998=""),L3997+1,L3997)</f>
        <v>419</v>
      </c>
      <c r="M3998" s="80" t="str">
        <f aca="false">IF(OR(A3998="Insumo",A3998="Composição Auxiliar"),J3998,"")</f>
        <v/>
      </c>
      <c r="N3998" s="81" t="str">
        <f aca="false">IF(E3998="Mão de Obra",J3998,"")</f>
        <v/>
      </c>
      <c r="O3998" s="81" t="str">
        <f aca="false">IF(N3998&lt;&gt;"","",M3998)</f>
        <v/>
      </c>
      <c r="P3998" s="82" t="str">
        <f aca="false">IF(A3998="Composição",B3998,"")</f>
        <v/>
      </c>
      <c r="Q3998" s="81" t="str">
        <f aca="false">IF(P3998&lt;&gt;"",SUMIF(L3998:L3998,L3998,N3998:N3998),"")</f>
        <v/>
      </c>
      <c r="R3998" s="81" t="str">
        <f aca="false">IF(P3998&lt;&gt;"",SUMIF(L3998:L3998,L3998,O3998:O3998),"")</f>
        <v/>
      </c>
    </row>
    <row r="3999" customFormat="false" ht="15" hidden="false" customHeight="false" outlineLevel="0" collapsed="false">
      <c r="A3999" s="102"/>
      <c r="B3999" s="102"/>
      <c r="C3999" s="102"/>
      <c r="D3999" s="102"/>
      <c r="E3999" s="102"/>
      <c r="F3999" s="103"/>
      <c r="G3999" s="102"/>
      <c r="H3999" s="104"/>
      <c r="I3999" s="104"/>
      <c r="J3999" s="103"/>
      <c r="L3999" s="63" t="n">
        <f aca="false">IF(AND(A4000&lt;&gt;"",A3999=""),L3998+1,L3998)</f>
        <v>419</v>
      </c>
      <c r="M3999" s="80" t="str">
        <f aca="false">IF(OR(A3999="Insumo",A3999="Composição Auxiliar"),J3999,"")</f>
        <v/>
      </c>
      <c r="N3999" s="81" t="str">
        <f aca="false">IF(E3999="Mão de Obra",J3999,"")</f>
        <v/>
      </c>
      <c r="O3999" s="81" t="str">
        <f aca="false">IF(N3999&lt;&gt;"","",M3999)</f>
        <v/>
      </c>
      <c r="P3999" s="82" t="str">
        <f aca="false">IF(A3999="Composição",B3999,"")</f>
        <v/>
      </c>
      <c r="Q3999" s="81" t="str">
        <f aca="false">IF(P3999&lt;&gt;"",SUMIF(L3999:L3999,L3999,N3999:N3999),"")</f>
        <v/>
      </c>
      <c r="R3999" s="81" t="str">
        <f aca="false">IF(P3999&lt;&gt;"",SUMIF(L3999:L3999,L3999,O3999:O3999),"")</f>
        <v/>
      </c>
    </row>
    <row r="4000" customFormat="false" ht="15" hidden="false" customHeight="false" outlineLevel="0" collapsed="false">
      <c r="A4000" s="108"/>
      <c r="B4000" s="108"/>
      <c r="C4000" s="108"/>
      <c r="D4000" s="108"/>
      <c r="E4000" s="108"/>
      <c r="F4000" s="108"/>
      <c r="G4000" s="108"/>
      <c r="H4000" s="108"/>
      <c r="I4000" s="108"/>
      <c r="J4000" s="108"/>
      <c r="L4000" s="63" t="n">
        <f aca="false">IF(AND(A4001&lt;&gt;"",A4000=""),L3999+1,L3999)</f>
        <v>419</v>
      </c>
      <c r="M4000" s="80" t="str">
        <f aca="false">IF(OR(A4000="Insumo",A4000="Composição Auxiliar"),J4000,"")</f>
        <v/>
      </c>
      <c r="N4000" s="81" t="str">
        <f aca="false">IF(E4000="Mão de Obra",J4000,"")</f>
        <v/>
      </c>
      <c r="O4000" s="81" t="str">
        <f aca="false">IF(N4000&lt;&gt;"","",M4000)</f>
        <v/>
      </c>
      <c r="P4000" s="82" t="str">
        <f aca="false">IF(A4000="Composição",B4000,"")</f>
        <v/>
      </c>
      <c r="Q4000" s="81" t="str">
        <f aca="false">IF(P4000&lt;&gt;"",SUMIF(L4000:L4000,L4000,N4000:N4000),"")</f>
        <v/>
      </c>
      <c r="R4000" s="81" t="str">
        <f aca="false">IF(P4000&lt;&gt;"",SUMIF(L4000:L4000,L4000,O4000:O4000),"")</f>
        <v/>
      </c>
    </row>
    <row r="4001" customFormat="false" ht="15" hidden="false" customHeight="true" outlineLevel="0" collapsed="false">
      <c r="A4001" s="83"/>
      <c r="B4001" s="84" t="s">
        <v>655</v>
      </c>
      <c r="C4001" s="83" t="s">
        <v>656</v>
      </c>
      <c r="D4001" s="83" t="s">
        <v>657</v>
      </c>
      <c r="E4001" s="83" t="s">
        <v>658</v>
      </c>
      <c r="F4001" s="83"/>
      <c r="G4001" s="85" t="s">
        <v>659</v>
      </c>
      <c r="H4001" s="84" t="s">
        <v>660</v>
      </c>
      <c r="I4001" s="84" t="s">
        <v>661</v>
      </c>
      <c r="J4001" s="84" t="s">
        <v>662</v>
      </c>
      <c r="L4001" s="63" t="n">
        <f aca="false">IF(AND(A4002&lt;&gt;"",A4001=""),L4000+1,L4000)</f>
        <v>420</v>
      </c>
      <c r="M4001" s="80" t="str">
        <f aca="false">IF(OR(A4001="Insumo",A4001="Composição Auxiliar"),J4001,"")</f>
        <v/>
      </c>
      <c r="N4001" s="81" t="str">
        <f aca="false">IF(E4001="Mão de Obra",J4001,"")</f>
        <v/>
      </c>
      <c r="O4001" s="81" t="str">
        <f aca="false">IF(N4001&lt;&gt;"","",M4001)</f>
        <v/>
      </c>
      <c r="P4001" s="82" t="str">
        <f aca="false">IF(A4001="Composição",B4001,"")</f>
        <v/>
      </c>
      <c r="Q4001" s="81" t="str">
        <f aca="false">IF(P4001&lt;&gt;"",SUMIF(L4001:L4001,L4001,N4001:N4001),"")</f>
        <v/>
      </c>
      <c r="R4001" s="81" t="str">
        <f aca="false">IF(P4001&lt;&gt;"",SUMIF(L4001:L4001,L4001,O4001:O4001),"")</f>
        <v/>
      </c>
    </row>
    <row r="4002" customFormat="false" ht="25.5" hidden="false" customHeight="true" outlineLevel="0" collapsed="false">
      <c r="A4002" s="86" t="s">
        <v>663</v>
      </c>
      <c r="B4002" s="87" t="s">
        <v>2077</v>
      </c>
      <c r="C4002" s="86" t="s">
        <v>664</v>
      </c>
      <c r="D4002" s="86" t="s">
        <v>2078</v>
      </c>
      <c r="E4002" s="86" t="s">
        <v>671</v>
      </c>
      <c r="F4002" s="86"/>
      <c r="G4002" s="88" t="s">
        <v>672</v>
      </c>
      <c r="H4002" s="89" t="n">
        <v>1</v>
      </c>
      <c r="I4002" s="90" t="n">
        <f aca="false">SUMIF(L:L,$L4002,M:M)</f>
        <v>0.27</v>
      </c>
      <c r="J4002" s="90" t="n">
        <f aca="false">TRUNC(H4002*I4002,2)</f>
        <v>0.27</v>
      </c>
      <c r="L4002" s="63" t="n">
        <f aca="false">IF(AND(A4003&lt;&gt;"",A4002=""),L4001+1,L4001)</f>
        <v>420</v>
      </c>
      <c r="M4002" s="80" t="str">
        <f aca="false">IF(OR(A4002="Insumo",A4002="Composição Auxiliar"),J4002,"")</f>
        <v/>
      </c>
      <c r="N4002" s="81" t="str">
        <f aca="false">IF(E4002="Mão de Obra",J4002,"")</f>
        <v/>
      </c>
      <c r="O4002" s="81" t="str">
        <f aca="false">IF(N4002&lt;&gt;"","",M4002)</f>
        <v/>
      </c>
      <c r="P4002" s="82" t="str">
        <f aca="false">IF(A4002="Composição",B4002,"")</f>
        <v> 95372 </v>
      </c>
      <c r="Q4002" s="81" t="n">
        <f aca="false">IF(P4002&lt;&gt;"",SUMIF(L4002:L4002,L4002,N4002:N4002),"")</f>
        <v>0</v>
      </c>
      <c r="R4002" s="81" t="n">
        <f aca="false">IF(P4002&lt;&gt;"",SUMIF(L4002:L4002,L4002,O4002:O4002),"")</f>
        <v>0</v>
      </c>
    </row>
    <row r="4003" customFormat="false" ht="14.25" hidden="false" customHeight="false" outlineLevel="0" collapsed="false">
      <c r="A4003" s="96" t="s">
        <v>679</v>
      </c>
      <c r="B4003" s="97" t="s">
        <v>2079</v>
      </c>
      <c r="C4003" s="96" t="str">
        <f aca="false">VLOOKUP(B4003,INSUMOS!$A:$I,2,0)</f>
        <v>SINAPI</v>
      </c>
      <c r="D4003" s="96" t="str">
        <f aca="false">VLOOKUP(B4003,INSUMOS!$A:$I,3,0)</f>
        <v>PINTOR (HORISTA)</v>
      </c>
      <c r="E4003" s="98" t="str">
        <f aca="false">VLOOKUP(B4003,INSUMOS!$A:$I,4,0)</f>
        <v>Mão de Obra</v>
      </c>
      <c r="F4003" s="98"/>
      <c r="G4003" s="99" t="str">
        <f aca="false">VLOOKUP(B4003,INSUMOS!$A:$I,5,0)</f>
        <v>H</v>
      </c>
      <c r="H4003" s="100" t="n">
        <v>0.01549</v>
      </c>
      <c r="I4003" s="101" t="n">
        <f aca="false">VLOOKUP(B4003,INSUMOS!$A:$I,8,0)</f>
        <v>17.66</v>
      </c>
      <c r="J4003" s="101" t="n">
        <f aca="false">TRUNC(H4003*I4003,2)</f>
        <v>0.27</v>
      </c>
      <c r="L4003" s="63" t="n">
        <f aca="false">IF(AND(A4004&lt;&gt;"",A4003=""),L4002+1,L4002)</f>
        <v>420</v>
      </c>
      <c r="M4003" s="80" t="n">
        <f aca="false">IF(OR(A4003="Insumo",A4003="Composição Auxiliar"),J4003,"")</f>
        <v>0.27</v>
      </c>
      <c r="N4003" s="81" t="n">
        <f aca="false">IF(E4003="Mão de Obra",J4003,"")</f>
        <v>0.27</v>
      </c>
      <c r="O4003" s="81" t="str">
        <f aca="false">IF(N4003&lt;&gt;"","",M4003)</f>
        <v/>
      </c>
      <c r="P4003" s="82" t="str">
        <f aca="false">IF(A4003="Composição",B4003,"")</f>
        <v/>
      </c>
      <c r="Q4003" s="81" t="str">
        <f aca="false">IF(P4003&lt;&gt;"",SUMIF(L4003:L4003,L4003,N4003:N4003),"")</f>
        <v/>
      </c>
      <c r="R4003" s="81" t="str">
        <f aca="false">IF(P4003&lt;&gt;"",SUMIF(L4003:L4003,L4003,O4003:O4003),"")</f>
        <v/>
      </c>
    </row>
    <row r="4004" customFormat="false" ht="14.25" hidden="false" customHeight="false" outlineLevel="0" collapsed="false">
      <c r="A4004" s="102"/>
      <c r="B4004" s="102"/>
      <c r="C4004" s="102"/>
      <c r="D4004" s="102"/>
      <c r="E4004" s="102"/>
      <c r="F4004" s="103"/>
      <c r="G4004" s="102"/>
      <c r="H4004" s="103"/>
      <c r="I4004" s="102"/>
      <c r="J4004" s="103"/>
      <c r="L4004" s="63" t="n">
        <f aca="false">IF(AND(A4005&lt;&gt;"",A4004=""),L4003+1,L4003)</f>
        <v>420</v>
      </c>
      <c r="M4004" s="80" t="str">
        <f aca="false">IF(OR(A4004="Insumo",A4004="Composição Auxiliar"),J4004,"")</f>
        <v/>
      </c>
      <c r="N4004" s="81" t="str">
        <f aca="false">IF(E4004="Mão de Obra",J4004,"")</f>
        <v/>
      </c>
      <c r="O4004" s="81" t="str">
        <f aca="false">IF(N4004&lt;&gt;"","",M4004)</f>
        <v/>
      </c>
      <c r="P4004" s="82" t="str">
        <f aca="false">IF(A4004="Composição",B4004,"")</f>
        <v/>
      </c>
      <c r="Q4004" s="81" t="str">
        <f aca="false">IF(P4004&lt;&gt;"",SUMIF(L4004:L4004,L4004,N4004:N4004),"")</f>
        <v/>
      </c>
      <c r="R4004" s="81" t="str">
        <f aca="false">IF(P4004&lt;&gt;"",SUMIF(L4004:L4004,L4004,O4004:O4004),"")</f>
        <v/>
      </c>
    </row>
    <row r="4005" customFormat="false" ht="15" hidden="false" customHeight="false" outlineLevel="0" collapsed="false">
      <c r="A4005" s="102"/>
      <c r="B4005" s="102"/>
      <c r="C4005" s="102"/>
      <c r="D4005" s="102"/>
      <c r="E4005" s="102"/>
      <c r="F4005" s="103"/>
      <c r="G4005" s="102"/>
      <c r="H4005" s="104"/>
      <c r="I4005" s="104"/>
      <c r="J4005" s="103"/>
      <c r="L4005" s="63" t="n">
        <f aca="false">IF(AND(A4006&lt;&gt;"",A4005=""),L4004+1,L4004)</f>
        <v>420</v>
      </c>
      <c r="M4005" s="80" t="str">
        <f aca="false">IF(OR(A4005="Insumo",A4005="Composição Auxiliar"),J4005,"")</f>
        <v/>
      </c>
      <c r="N4005" s="81" t="str">
        <f aca="false">IF(E4005="Mão de Obra",J4005,"")</f>
        <v/>
      </c>
      <c r="O4005" s="81" t="str">
        <f aca="false">IF(N4005&lt;&gt;"","",M4005)</f>
        <v/>
      </c>
      <c r="P4005" s="82" t="str">
        <f aca="false">IF(A4005="Composição",B4005,"")</f>
        <v/>
      </c>
      <c r="Q4005" s="81" t="str">
        <f aca="false">IF(P4005&lt;&gt;"",SUMIF(L4005:L4005,L4005,N4005:N4005),"")</f>
        <v/>
      </c>
      <c r="R4005" s="81" t="str">
        <f aca="false">IF(P4005&lt;&gt;"",SUMIF(L4005:L4005,L4005,O4005:O4005),"")</f>
        <v/>
      </c>
    </row>
    <row r="4006" customFormat="false" ht="15" hidden="false" customHeight="false" outlineLevel="0" collapsed="false">
      <c r="A4006" s="108"/>
      <c r="B4006" s="108"/>
      <c r="C4006" s="108"/>
      <c r="D4006" s="108"/>
      <c r="E4006" s="108"/>
      <c r="F4006" s="108"/>
      <c r="G4006" s="108"/>
      <c r="H4006" s="108"/>
      <c r="I4006" s="108"/>
      <c r="J4006" s="108"/>
      <c r="L4006" s="63" t="n">
        <f aca="false">IF(AND(A4007&lt;&gt;"",A4006=""),L4005+1,L4005)</f>
        <v>420</v>
      </c>
      <c r="M4006" s="80" t="str">
        <f aca="false">IF(OR(A4006="Insumo",A4006="Composição Auxiliar"),J4006,"")</f>
        <v/>
      </c>
      <c r="N4006" s="81" t="str">
        <f aca="false">IF(E4006="Mão de Obra",J4006,"")</f>
        <v/>
      </c>
      <c r="O4006" s="81" t="str">
        <f aca="false">IF(N4006&lt;&gt;"","",M4006)</f>
        <v/>
      </c>
      <c r="P4006" s="82" t="str">
        <f aca="false">IF(A4006="Composição",B4006,"")</f>
        <v/>
      </c>
      <c r="Q4006" s="81" t="str">
        <f aca="false">IF(P4006&lt;&gt;"",SUMIF(L4006:L4006,L4006,N4006:N4006),"")</f>
        <v/>
      </c>
      <c r="R4006" s="81" t="str">
        <f aca="false">IF(P4006&lt;&gt;"",SUMIF(L4006:L4006,L4006,O4006:O4006),"")</f>
        <v/>
      </c>
    </row>
    <row r="4007" customFormat="false" ht="15" hidden="false" customHeight="true" outlineLevel="0" collapsed="false">
      <c r="A4007" s="83"/>
      <c r="B4007" s="84" t="s">
        <v>655</v>
      </c>
      <c r="C4007" s="83" t="s">
        <v>656</v>
      </c>
      <c r="D4007" s="83" t="s">
        <v>657</v>
      </c>
      <c r="E4007" s="83" t="s">
        <v>658</v>
      </c>
      <c r="F4007" s="83"/>
      <c r="G4007" s="85" t="s">
        <v>659</v>
      </c>
      <c r="H4007" s="84" t="s">
        <v>660</v>
      </c>
      <c r="I4007" s="84" t="s">
        <v>661</v>
      </c>
      <c r="J4007" s="84" t="s">
        <v>662</v>
      </c>
      <c r="L4007" s="63" t="n">
        <f aca="false">IF(AND(A4008&lt;&gt;"",A4007=""),L4006+1,L4006)</f>
        <v>421</v>
      </c>
      <c r="M4007" s="80" t="str">
        <f aca="false">IF(OR(A4007="Insumo",A4007="Composição Auxiliar"),J4007,"")</f>
        <v/>
      </c>
      <c r="N4007" s="81" t="str">
        <f aca="false">IF(E4007="Mão de Obra",J4007,"")</f>
        <v/>
      </c>
      <c r="O4007" s="81" t="str">
        <f aca="false">IF(N4007&lt;&gt;"","",M4007)</f>
        <v/>
      </c>
      <c r="P4007" s="82" t="str">
        <f aca="false">IF(A4007="Composição",B4007,"")</f>
        <v/>
      </c>
      <c r="Q4007" s="81" t="str">
        <f aca="false">IF(P4007&lt;&gt;"",SUMIF(L4007:L4007,L4007,N4007:N4007),"")</f>
        <v/>
      </c>
      <c r="R4007" s="81" t="str">
        <f aca="false">IF(P4007&lt;&gt;"",SUMIF(L4007:L4007,L4007,O4007:O4007),"")</f>
        <v/>
      </c>
    </row>
    <row r="4008" customFormat="false" ht="25.5" hidden="false" customHeight="true" outlineLevel="0" collapsed="false">
      <c r="A4008" s="86" t="s">
        <v>663</v>
      </c>
      <c r="B4008" s="87" t="s">
        <v>2080</v>
      </c>
      <c r="C4008" s="86" t="s">
        <v>664</v>
      </c>
      <c r="D4008" s="86" t="s">
        <v>2081</v>
      </c>
      <c r="E4008" s="86" t="s">
        <v>671</v>
      </c>
      <c r="F4008" s="86"/>
      <c r="G4008" s="88" t="s">
        <v>672</v>
      </c>
      <c r="H4008" s="89" t="n">
        <v>1</v>
      </c>
      <c r="I4008" s="90" t="n">
        <f aca="false">SUMIF(L:L,$L4008,M:M)</f>
        <v>0.21</v>
      </c>
      <c r="J4008" s="90" t="n">
        <f aca="false">TRUNC(H4008*I4008,2)</f>
        <v>0.21</v>
      </c>
      <c r="L4008" s="63" t="n">
        <f aca="false">IF(AND(A4009&lt;&gt;"",A4008=""),L4007+1,L4007)</f>
        <v>421</v>
      </c>
      <c r="M4008" s="80" t="str">
        <f aca="false">IF(OR(A4008="Insumo",A4008="Composição Auxiliar"),J4008,"")</f>
        <v/>
      </c>
      <c r="N4008" s="81" t="str">
        <f aca="false">IF(E4008="Mão de Obra",J4008,"")</f>
        <v/>
      </c>
      <c r="O4008" s="81" t="str">
        <f aca="false">IF(N4008&lt;&gt;"","",M4008)</f>
        <v/>
      </c>
      <c r="P4008" s="82" t="str">
        <f aca="false">IF(A4008="Composição",B4008,"")</f>
        <v> 95377 </v>
      </c>
      <c r="Q4008" s="81" t="n">
        <f aca="false">IF(P4008&lt;&gt;"",SUMIF(L4008:L4008,L4008,N4008:N4008),"")</f>
        <v>0</v>
      </c>
      <c r="R4008" s="81" t="n">
        <f aca="false">IF(P4008&lt;&gt;"",SUMIF(L4008:L4008,L4008,O4008:O4008),"")</f>
        <v>0</v>
      </c>
    </row>
    <row r="4009" customFormat="false" ht="14.25" hidden="false" customHeight="false" outlineLevel="0" collapsed="false">
      <c r="A4009" s="96" t="s">
        <v>679</v>
      </c>
      <c r="B4009" s="97" t="s">
        <v>2082</v>
      </c>
      <c r="C4009" s="96" t="str">
        <f aca="false">VLOOKUP(B4009,INSUMOS!$A:$I,2,0)</f>
        <v>SINAPI</v>
      </c>
      <c r="D4009" s="96" t="str">
        <f aca="false">VLOOKUP(B4009,INSUMOS!$A:$I,3,0)</f>
        <v>SERRALHEIRO (HORISTA)</v>
      </c>
      <c r="E4009" s="98" t="str">
        <f aca="false">VLOOKUP(B4009,INSUMOS!$A:$I,4,0)</f>
        <v>Mão de Obra</v>
      </c>
      <c r="F4009" s="98"/>
      <c r="G4009" s="99" t="str">
        <f aca="false">VLOOKUP(B4009,INSUMOS!$A:$I,5,0)</f>
        <v>H</v>
      </c>
      <c r="H4009" s="100" t="n">
        <v>0.01211</v>
      </c>
      <c r="I4009" s="101" t="n">
        <f aca="false">VLOOKUP(B4009,INSUMOS!$A:$I,8,0)</f>
        <v>18.07</v>
      </c>
      <c r="J4009" s="101" t="n">
        <f aca="false">TRUNC(H4009*I4009,2)</f>
        <v>0.21</v>
      </c>
      <c r="L4009" s="63" t="n">
        <f aca="false">IF(AND(A4010&lt;&gt;"",A4009=""),L4008+1,L4008)</f>
        <v>421</v>
      </c>
      <c r="M4009" s="80" t="n">
        <f aca="false">IF(OR(A4009="Insumo",A4009="Composição Auxiliar"),J4009,"")</f>
        <v>0.21</v>
      </c>
      <c r="N4009" s="81" t="n">
        <f aca="false">IF(E4009="Mão de Obra",J4009,"")</f>
        <v>0.21</v>
      </c>
      <c r="O4009" s="81" t="str">
        <f aca="false">IF(N4009&lt;&gt;"","",M4009)</f>
        <v/>
      </c>
      <c r="P4009" s="82" t="str">
        <f aca="false">IF(A4009="Composição",B4009,"")</f>
        <v/>
      </c>
      <c r="Q4009" s="81" t="str">
        <f aca="false">IF(P4009&lt;&gt;"",SUMIF(L4009:L4009,L4009,N4009:N4009),"")</f>
        <v/>
      </c>
      <c r="R4009" s="81" t="str">
        <f aca="false">IF(P4009&lt;&gt;"",SUMIF(L4009:L4009,L4009,O4009:O4009),"")</f>
        <v/>
      </c>
    </row>
    <row r="4010" customFormat="false" ht="14.25" hidden="false" customHeight="false" outlineLevel="0" collapsed="false">
      <c r="A4010" s="102"/>
      <c r="B4010" s="102"/>
      <c r="C4010" s="102"/>
      <c r="D4010" s="102"/>
      <c r="E4010" s="102"/>
      <c r="F4010" s="103"/>
      <c r="G4010" s="102"/>
      <c r="H4010" s="103"/>
      <c r="I4010" s="102"/>
      <c r="J4010" s="103"/>
      <c r="L4010" s="63" t="n">
        <f aca="false">IF(AND(A4011&lt;&gt;"",A4010=""),L4009+1,L4009)</f>
        <v>421</v>
      </c>
      <c r="M4010" s="80" t="str">
        <f aca="false">IF(OR(A4010="Insumo",A4010="Composição Auxiliar"),J4010,"")</f>
        <v/>
      </c>
      <c r="N4010" s="81" t="str">
        <f aca="false">IF(E4010="Mão de Obra",J4010,"")</f>
        <v/>
      </c>
      <c r="O4010" s="81" t="str">
        <f aca="false">IF(N4010&lt;&gt;"","",M4010)</f>
        <v/>
      </c>
      <c r="P4010" s="82" t="str">
        <f aca="false">IF(A4010="Composição",B4010,"")</f>
        <v/>
      </c>
      <c r="Q4010" s="81" t="str">
        <f aca="false">IF(P4010&lt;&gt;"",SUMIF(L4010:L4010,L4010,N4010:N4010),"")</f>
        <v/>
      </c>
      <c r="R4010" s="81" t="str">
        <f aca="false">IF(P4010&lt;&gt;"",SUMIF(L4010:L4010,L4010,O4010:O4010),"")</f>
        <v/>
      </c>
    </row>
    <row r="4011" customFormat="false" ht="15" hidden="false" customHeight="false" outlineLevel="0" collapsed="false">
      <c r="A4011" s="102"/>
      <c r="B4011" s="102"/>
      <c r="C4011" s="102"/>
      <c r="D4011" s="102"/>
      <c r="E4011" s="102"/>
      <c r="F4011" s="103"/>
      <c r="G4011" s="102"/>
      <c r="H4011" s="104"/>
      <c r="I4011" s="104"/>
      <c r="J4011" s="103"/>
      <c r="L4011" s="63" t="n">
        <f aca="false">IF(AND(A4012&lt;&gt;"",A4011=""),L4010+1,L4010)</f>
        <v>421</v>
      </c>
      <c r="M4011" s="80" t="str">
        <f aca="false">IF(OR(A4011="Insumo",A4011="Composição Auxiliar"),J4011,"")</f>
        <v/>
      </c>
      <c r="N4011" s="81" t="str">
        <f aca="false">IF(E4011="Mão de Obra",J4011,"")</f>
        <v/>
      </c>
      <c r="O4011" s="81" t="str">
        <f aca="false">IF(N4011&lt;&gt;"","",M4011)</f>
        <v/>
      </c>
      <c r="P4011" s="82" t="str">
        <f aca="false">IF(A4011="Composição",B4011,"")</f>
        <v/>
      </c>
      <c r="Q4011" s="81" t="str">
        <f aca="false">IF(P4011&lt;&gt;"",SUMIF(L4011:L4011,L4011,N4011:N4011),"")</f>
        <v/>
      </c>
      <c r="R4011" s="81" t="str">
        <f aca="false">IF(P4011&lt;&gt;"",SUMIF(L4011:L4011,L4011,O4011:O4011),"")</f>
        <v/>
      </c>
    </row>
    <row r="4012" customFormat="false" ht="15" hidden="false" customHeight="false" outlineLevel="0" collapsed="false">
      <c r="A4012" s="108"/>
      <c r="B4012" s="108"/>
      <c r="C4012" s="108"/>
      <c r="D4012" s="108"/>
      <c r="E4012" s="108"/>
      <c r="F4012" s="108"/>
      <c r="G4012" s="108"/>
      <c r="H4012" s="108"/>
      <c r="I4012" s="108"/>
      <c r="J4012" s="108"/>
      <c r="L4012" s="63" t="n">
        <f aca="false">IF(AND(A4013&lt;&gt;"",A4012=""),L4011+1,L4011)</f>
        <v>421</v>
      </c>
      <c r="M4012" s="80" t="str">
        <f aca="false">IF(OR(A4012="Insumo",A4012="Composição Auxiliar"),J4012,"")</f>
        <v/>
      </c>
      <c r="N4012" s="81" t="str">
        <f aca="false">IF(E4012="Mão de Obra",J4012,"")</f>
        <v/>
      </c>
      <c r="O4012" s="81" t="str">
        <f aca="false">IF(N4012&lt;&gt;"","",M4012)</f>
        <v/>
      </c>
      <c r="P4012" s="82" t="str">
        <f aca="false">IF(A4012="Composição",B4012,"")</f>
        <v/>
      </c>
      <c r="Q4012" s="81" t="str">
        <f aca="false">IF(P4012&lt;&gt;"",SUMIF(L4012:L4012,L4012,N4012:N4012),"")</f>
        <v/>
      </c>
      <c r="R4012" s="81" t="str">
        <f aca="false">IF(P4012&lt;&gt;"",SUMIF(L4012:L4012,L4012,O4012:O4012),"")</f>
        <v/>
      </c>
    </row>
    <row r="4013" customFormat="false" ht="15" hidden="false" customHeight="true" outlineLevel="0" collapsed="false">
      <c r="A4013" s="83"/>
      <c r="B4013" s="84" t="s">
        <v>655</v>
      </c>
      <c r="C4013" s="83" t="s">
        <v>656</v>
      </c>
      <c r="D4013" s="83" t="s">
        <v>657</v>
      </c>
      <c r="E4013" s="83" t="s">
        <v>658</v>
      </c>
      <c r="F4013" s="83"/>
      <c r="G4013" s="85" t="s">
        <v>659</v>
      </c>
      <c r="H4013" s="84" t="s">
        <v>660</v>
      </c>
      <c r="I4013" s="84" t="s">
        <v>661</v>
      </c>
      <c r="J4013" s="84" t="s">
        <v>662</v>
      </c>
      <c r="L4013" s="63" t="n">
        <f aca="false">IF(AND(A4014&lt;&gt;"",A4013=""),L4012+1,L4012)</f>
        <v>422</v>
      </c>
      <c r="M4013" s="80" t="str">
        <f aca="false">IF(OR(A4013="Insumo",A4013="Composição Auxiliar"),J4013,"")</f>
        <v/>
      </c>
      <c r="N4013" s="81" t="str">
        <f aca="false">IF(E4013="Mão de Obra",J4013,"")</f>
        <v/>
      </c>
      <c r="O4013" s="81" t="str">
        <f aca="false">IF(N4013&lt;&gt;"","",M4013)</f>
        <v/>
      </c>
      <c r="P4013" s="82" t="str">
        <f aca="false">IF(A4013="Composição",B4013,"")</f>
        <v/>
      </c>
      <c r="Q4013" s="81" t="str">
        <f aca="false">IF(P4013&lt;&gt;"",SUMIF(L4013:L4013,L4013,N4013:N4013),"")</f>
        <v/>
      </c>
      <c r="R4013" s="81" t="str">
        <f aca="false">IF(P4013&lt;&gt;"",SUMIF(L4013:L4013,L4013,O4013:O4013),"")</f>
        <v/>
      </c>
    </row>
    <row r="4014" customFormat="false" ht="25.5" hidden="false" customHeight="true" outlineLevel="0" collapsed="false">
      <c r="A4014" s="86" t="s">
        <v>663</v>
      </c>
      <c r="B4014" s="87" t="s">
        <v>2083</v>
      </c>
      <c r="C4014" s="86" t="s">
        <v>664</v>
      </c>
      <c r="D4014" s="86" t="s">
        <v>2084</v>
      </c>
      <c r="E4014" s="86" t="s">
        <v>671</v>
      </c>
      <c r="F4014" s="86"/>
      <c r="G4014" s="88" t="s">
        <v>672</v>
      </c>
      <c r="H4014" s="89" t="n">
        <v>1</v>
      </c>
      <c r="I4014" s="90" t="n">
        <f aca="false">SUMIF(L:L,$L4014,M:M)</f>
        <v>0.29</v>
      </c>
      <c r="J4014" s="90" t="n">
        <f aca="false">TRUNC(H4014*I4014,2)</f>
        <v>0.29</v>
      </c>
      <c r="L4014" s="63" t="n">
        <f aca="false">IF(AND(A4015&lt;&gt;"",A4014=""),L4013+1,L4013)</f>
        <v>422</v>
      </c>
      <c r="M4014" s="80" t="str">
        <f aca="false">IF(OR(A4014="Insumo",A4014="Composição Auxiliar"),J4014,"")</f>
        <v/>
      </c>
      <c r="N4014" s="81" t="str">
        <f aca="false">IF(E4014="Mão de Obra",J4014,"")</f>
        <v/>
      </c>
      <c r="O4014" s="81" t="str">
        <f aca="false">IF(N4014&lt;&gt;"","",M4014)</f>
        <v/>
      </c>
      <c r="P4014" s="82" t="str">
        <f aca="false">IF(A4014="Composição",B4014,"")</f>
        <v> 95378 </v>
      </c>
      <c r="Q4014" s="81" t="n">
        <f aca="false">IF(P4014&lt;&gt;"",SUMIF(L4014:L4014,L4014,N4014:N4014),"")</f>
        <v>0</v>
      </c>
      <c r="R4014" s="81" t="n">
        <f aca="false">IF(P4014&lt;&gt;"",SUMIF(L4014:L4014,L4014,O4014:O4014),"")</f>
        <v>0</v>
      </c>
    </row>
    <row r="4015" customFormat="false" ht="14.25" hidden="false" customHeight="false" outlineLevel="0" collapsed="false">
      <c r="A4015" s="96" t="s">
        <v>679</v>
      </c>
      <c r="B4015" s="97" t="s">
        <v>2085</v>
      </c>
      <c r="C4015" s="96" t="str">
        <f aca="false">VLOOKUP(B4015,INSUMOS!$A:$I,2,0)</f>
        <v>SINAPI</v>
      </c>
      <c r="D4015" s="96" t="str">
        <f aca="false">VLOOKUP(B4015,INSUMOS!$A:$I,3,0)</f>
        <v>SERVENTE DE OBRAS</v>
      </c>
      <c r="E4015" s="98" t="str">
        <f aca="false">VLOOKUP(B4015,INSUMOS!$A:$I,4,0)</f>
        <v>Mão de Obra</v>
      </c>
      <c r="F4015" s="98"/>
      <c r="G4015" s="99" t="str">
        <f aca="false">VLOOKUP(B4015,INSUMOS!$A:$I,5,0)</f>
        <v>H</v>
      </c>
      <c r="H4015" s="100" t="n">
        <v>0.02225</v>
      </c>
      <c r="I4015" s="101" t="n">
        <f aca="false">VLOOKUP(B4015,INSUMOS!$A:$I,8,0)</f>
        <v>13.18</v>
      </c>
      <c r="J4015" s="101" t="n">
        <f aca="false">TRUNC(H4015*I4015,2)</f>
        <v>0.29</v>
      </c>
      <c r="L4015" s="63" t="n">
        <f aca="false">IF(AND(A4016&lt;&gt;"",A4015=""),L4014+1,L4014)</f>
        <v>422</v>
      </c>
      <c r="M4015" s="80" t="n">
        <f aca="false">IF(OR(A4015="Insumo",A4015="Composição Auxiliar"),J4015,"")</f>
        <v>0.29</v>
      </c>
      <c r="N4015" s="81" t="n">
        <f aca="false">IF(E4015="Mão de Obra",J4015,"")</f>
        <v>0.29</v>
      </c>
      <c r="O4015" s="81" t="str">
        <f aca="false">IF(N4015&lt;&gt;"","",M4015)</f>
        <v/>
      </c>
      <c r="P4015" s="82" t="str">
        <f aca="false">IF(A4015="Composição",B4015,"")</f>
        <v/>
      </c>
      <c r="Q4015" s="81" t="str">
        <f aca="false">IF(P4015&lt;&gt;"",SUMIF(L4015:L4015,L4015,N4015:N4015),"")</f>
        <v/>
      </c>
      <c r="R4015" s="81" t="str">
        <f aca="false">IF(P4015&lt;&gt;"",SUMIF(L4015:L4015,L4015,O4015:O4015),"")</f>
        <v/>
      </c>
    </row>
    <row r="4016" customFormat="false" ht="14.25" hidden="false" customHeight="false" outlineLevel="0" collapsed="false">
      <c r="A4016" s="102"/>
      <c r="B4016" s="102"/>
      <c r="C4016" s="102"/>
      <c r="D4016" s="102"/>
      <c r="E4016" s="102"/>
      <c r="F4016" s="103"/>
      <c r="G4016" s="102"/>
      <c r="H4016" s="103"/>
      <c r="I4016" s="102"/>
      <c r="J4016" s="103"/>
      <c r="L4016" s="63" t="n">
        <f aca="false">IF(AND(A4017&lt;&gt;"",A4016=""),L4015+1,L4015)</f>
        <v>422</v>
      </c>
      <c r="M4016" s="80" t="str">
        <f aca="false">IF(OR(A4016="Insumo",A4016="Composição Auxiliar"),J4016,"")</f>
        <v/>
      </c>
      <c r="N4016" s="81" t="str">
        <f aca="false">IF(E4016="Mão de Obra",J4016,"")</f>
        <v/>
      </c>
      <c r="O4016" s="81" t="str">
        <f aca="false">IF(N4016&lt;&gt;"","",M4016)</f>
        <v/>
      </c>
      <c r="P4016" s="82" t="str">
        <f aca="false">IF(A4016="Composição",B4016,"")</f>
        <v/>
      </c>
      <c r="Q4016" s="81" t="str">
        <f aca="false">IF(P4016&lt;&gt;"",SUMIF(L4016:L4016,L4016,N4016:N4016),"")</f>
        <v/>
      </c>
      <c r="R4016" s="81" t="str">
        <f aca="false">IF(P4016&lt;&gt;"",SUMIF(L4016:L4016,L4016,O4016:O4016),"")</f>
        <v/>
      </c>
    </row>
    <row r="4017" customFormat="false" ht="15" hidden="false" customHeight="false" outlineLevel="0" collapsed="false">
      <c r="A4017" s="102"/>
      <c r="B4017" s="102"/>
      <c r="C4017" s="102"/>
      <c r="D4017" s="102"/>
      <c r="E4017" s="102"/>
      <c r="F4017" s="103"/>
      <c r="G4017" s="102"/>
      <c r="H4017" s="104"/>
      <c r="I4017" s="104"/>
      <c r="J4017" s="103"/>
      <c r="L4017" s="63" t="n">
        <f aca="false">IF(AND(A4018&lt;&gt;"",A4017=""),L4016+1,L4016)</f>
        <v>422</v>
      </c>
      <c r="M4017" s="80" t="str">
        <f aca="false">IF(OR(A4017="Insumo",A4017="Composição Auxiliar"),J4017,"")</f>
        <v/>
      </c>
      <c r="N4017" s="81" t="str">
        <f aca="false">IF(E4017="Mão de Obra",J4017,"")</f>
        <v/>
      </c>
      <c r="O4017" s="81" t="str">
        <f aca="false">IF(N4017&lt;&gt;"","",M4017)</f>
        <v/>
      </c>
      <c r="P4017" s="82" t="str">
        <f aca="false">IF(A4017="Composição",B4017,"")</f>
        <v/>
      </c>
      <c r="Q4017" s="81" t="str">
        <f aca="false">IF(P4017&lt;&gt;"",SUMIF(L4017:L4017,L4017,N4017:N4017),"")</f>
        <v/>
      </c>
      <c r="R4017" s="81" t="str">
        <f aca="false">IF(P4017&lt;&gt;"",SUMIF(L4017:L4017,L4017,O4017:O4017),"")</f>
        <v/>
      </c>
    </row>
    <row r="4018" customFormat="false" ht="15" hidden="false" customHeight="false" outlineLevel="0" collapsed="false">
      <c r="A4018" s="108"/>
      <c r="B4018" s="108"/>
      <c r="C4018" s="108"/>
      <c r="D4018" s="108"/>
      <c r="E4018" s="108"/>
      <c r="F4018" s="108"/>
      <c r="G4018" s="108"/>
      <c r="H4018" s="108"/>
      <c r="I4018" s="108"/>
      <c r="J4018" s="108"/>
      <c r="L4018" s="63" t="n">
        <f aca="false">IF(AND(A4019&lt;&gt;"",A4018=""),L4017+1,L4017)</f>
        <v>422</v>
      </c>
      <c r="M4018" s="80" t="str">
        <f aca="false">IF(OR(A4018="Insumo",A4018="Composição Auxiliar"),J4018,"")</f>
        <v/>
      </c>
      <c r="N4018" s="81" t="str">
        <f aca="false">IF(E4018="Mão de Obra",J4018,"")</f>
        <v/>
      </c>
      <c r="O4018" s="81" t="str">
        <f aca="false">IF(N4018&lt;&gt;"","",M4018)</f>
        <v/>
      </c>
      <c r="P4018" s="82" t="str">
        <f aca="false">IF(A4018="Composição",B4018,"")</f>
        <v/>
      </c>
      <c r="Q4018" s="81" t="str">
        <f aca="false">IF(P4018&lt;&gt;"",SUMIF(L4018:L4018,L4018,N4018:N4018),"")</f>
        <v/>
      </c>
      <c r="R4018" s="81" t="str">
        <f aca="false">IF(P4018&lt;&gt;"",SUMIF(L4018:L4018,L4018,O4018:O4018),"")</f>
        <v/>
      </c>
    </row>
    <row r="4019" customFormat="false" ht="15" hidden="false" customHeight="true" outlineLevel="0" collapsed="false">
      <c r="A4019" s="83"/>
      <c r="B4019" s="84" t="s">
        <v>655</v>
      </c>
      <c r="C4019" s="83" t="s">
        <v>656</v>
      </c>
      <c r="D4019" s="83" t="s">
        <v>657</v>
      </c>
      <c r="E4019" s="83" t="s">
        <v>658</v>
      </c>
      <c r="F4019" s="83"/>
      <c r="G4019" s="85" t="s">
        <v>659</v>
      </c>
      <c r="H4019" s="84" t="s">
        <v>660</v>
      </c>
      <c r="I4019" s="84" t="s">
        <v>661</v>
      </c>
      <c r="J4019" s="84" t="s">
        <v>662</v>
      </c>
      <c r="L4019" s="63" t="n">
        <f aca="false">IF(AND(A4020&lt;&gt;"",A4019=""),L4018+1,L4018)</f>
        <v>423</v>
      </c>
      <c r="M4019" s="80" t="str">
        <f aca="false">IF(OR(A4019="Insumo",A4019="Composição Auxiliar"),J4019,"")</f>
        <v/>
      </c>
      <c r="N4019" s="81" t="str">
        <f aca="false">IF(E4019="Mão de Obra",J4019,"")</f>
        <v/>
      </c>
      <c r="O4019" s="81" t="str">
        <f aca="false">IF(N4019&lt;&gt;"","",M4019)</f>
        <v/>
      </c>
      <c r="P4019" s="82" t="str">
        <f aca="false">IF(A4019="Composição",B4019,"")</f>
        <v/>
      </c>
      <c r="Q4019" s="81" t="str">
        <f aca="false">IF(P4019&lt;&gt;"",SUMIF(L4019:L4019,L4019,N4019:N4019),"")</f>
        <v/>
      </c>
      <c r="R4019" s="81" t="str">
        <f aca="false">IF(P4019&lt;&gt;"",SUMIF(L4019:L4019,L4019,O4019:O4019),"")</f>
        <v/>
      </c>
    </row>
    <row r="4020" customFormat="false" ht="25.5" hidden="false" customHeight="true" outlineLevel="0" collapsed="false">
      <c r="A4020" s="86" t="s">
        <v>663</v>
      </c>
      <c r="B4020" s="87" t="s">
        <v>2086</v>
      </c>
      <c r="C4020" s="86" t="s">
        <v>664</v>
      </c>
      <c r="D4020" s="86" t="s">
        <v>2087</v>
      </c>
      <c r="E4020" s="86" t="s">
        <v>671</v>
      </c>
      <c r="F4020" s="86"/>
      <c r="G4020" s="88" t="s">
        <v>672</v>
      </c>
      <c r="H4020" s="89" t="n">
        <v>1</v>
      </c>
      <c r="I4020" s="90" t="n">
        <f aca="false">SUMIF(L:L,$L4020,M:M)</f>
        <v>0.21</v>
      </c>
      <c r="J4020" s="90" t="n">
        <f aca="false">TRUNC(H4020*I4020,2)</f>
        <v>0.21</v>
      </c>
      <c r="L4020" s="63" t="n">
        <f aca="false">IF(AND(A4021&lt;&gt;"",A4020=""),L4019+1,L4019)</f>
        <v>423</v>
      </c>
      <c r="M4020" s="80" t="str">
        <f aca="false">IF(OR(A4020="Insumo",A4020="Composição Auxiliar"),J4020,"")</f>
        <v/>
      </c>
      <c r="N4020" s="81" t="str">
        <f aca="false">IF(E4020="Mão de Obra",J4020,"")</f>
        <v/>
      </c>
      <c r="O4020" s="81" t="str">
        <f aca="false">IF(N4020&lt;&gt;"","",M4020)</f>
        <v/>
      </c>
      <c r="P4020" s="82" t="str">
        <f aca="false">IF(A4020="Composição",B4020,"")</f>
        <v> 95385 </v>
      </c>
      <c r="Q4020" s="81" t="n">
        <f aca="false">IF(P4020&lt;&gt;"",SUMIF(L4020:L4020,L4020,N4020:N4020),"")</f>
        <v>0</v>
      </c>
      <c r="R4020" s="81" t="n">
        <f aca="false">IF(P4020&lt;&gt;"",SUMIF(L4020:L4020,L4020,O4020:O4020),"")</f>
        <v>0</v>
      </c>
    </row>
    <row r="4021" customFormat="false" ht="14.25" hidden="false" customHeight="false" outlineLevel="0" collapsed="false">
      <c r="A4021" s="96" t="s">
        <v>679</v>
      </c>
      <c r="B4021" s="97" t="s">
        <v>2088</v>
      </c>
      <c r="C4021" s="96" t="str">
        <f aca="false">VLOOKUP(B4021,INSUMOS!$A:$I,2,0)</f>
        <v>SINAPI</v>
      </c>
      <c r="D4021" s="96" t="str">
        <f aca="false">VLOOKUP(B4021,INSUMOS!$A:$I,3,0)</f>
        <v>TELHADOR (HORISTA)</v>
      </c>
      <c r="E4021" s="98" t="str">
        <f aca="false">VLOOKUP(B4021,INSUMOS!$A:$I,4,0)</f>
        <v>Mão de Obra</v>
      </c>
      <c r="F4021" s="98"/>
      <c r="G4021" s="99" t="str">
        <f aca="false">VLOOKUP(B4021,INSUMOS!$A:$I,5,0)</f>
        <v>H</v>
      </c>
      <c r="H4021" s="100" t="n">
        <v>0.01211</v>
      </c>
      <c r="I4021" s="101" t="n">
        <f aca="false">VLOOKUP(B4021,INSUMOS!$A:$I,8,0)</f>
        <v>17.45</v>
      </c>
      <c r="J4021" s="101" t="n">
        <f aca="false">TRUNC(H4021*I4021,2)</f>
        <v>0.21</v>
      </c>
      <c r="L4021" s="63" t="n">
        <f aca="false">IF(AND(A4022&lt;&gt;"",A4021=""),L4020+1,L4020)</f>
        <v>423</v>
      </c>
      <c r="M4021" s="80" t="n">
        <f aca="false">IF(OR(A4021="Insumo",A4021="Composição Auxiliar"),J4021,"")</f>
        <v>0.21</v>
      </c>
      <c r="N4021" s="81" t="n">
        <f aca="false">IF(E4021="Mão de Obra",J4021,"")</f>
        <v>0.21</v>
      </c>
      <c r="O4021" s="81" t="str">
        <f aca="false">IF(N4021&lt;&gt;"","",M4021)</f>
        <v/>
      </c>
      <c r="P4021" s="82" t="str">
        <f aca="false">IF(A4021="Composição",B4021,"")</f>
        <v/>
      </c>
      <c r="Q4021" s="81" t="str">
        <f aca="false">IF(P4021&lt;&gt;"",SUMIF(L4021:L4021,L4021,N4021:N4021),"")</f>
        <v/>
      </c>
      <c r="R4021" s="81" t="str">
        <f aca="false">IF(P4021&lt;&gt;"",SUMIF(L4021:L4021,L4021,O4021:O4021),"")</f>
        <v/>
      </c>
    </row>
    <row r="4022" customFormat="false" ht="14.25" hidden="false" customHeight="false" outlineLevel="0" collapsed="false">
      <c r="A4022" s="102"/>
      <c r="B4022" s="102"/>
      <c r="C4022" s="102"/>
      <c r="D4022" s="102"/>
      <c r="E4022" s="102"/>
      <c r="F4022" s="103"/>
      <c r="G4022" s="102"/>
      <c r="H4022" s="103"/>
      <c r="I4022" s="102"/>
      <c r="J4022" s="103"/>
      <c r="L4022" s="63" t="n">
        <f aca="false">IF(AND(A4023&lt;&gt;"",A4022=""),L4021+1,L4021)</f>
        <v>423</v>
      </c>
      <c r="M4022" s="80" t="str">
        <f aca="false">IF(OR(A4022="Insumo",A4022="Composição Auxiliar"),J4022,"")</f>
        <v/>
      </c>
      <c r="N4022" s="81" t="str">
        <f aca="false">IF(E4022="Mão de Obra",J4022,"")</f>
        <v/>
      </c>
      <c r="O4022" s="81" t="str">
        <f aca="false">IF(N4022&lt;&gt;"","",M4022)</f>
        <v/>
      </c>
      <c r="P4022" s="82" t="str">
        <f aca="false">IF(A4022="Composição",B4022,"")</f>
        <v/>
      </c>
      <c r="Q4022" s="81" t="str">
        <f aca="false">IF(P4022&lt;&gt;"",SUMIF(L4022:L4022,L4022,N4022:N4022),"")</f>
        <v/>
      </c>
      <c r="R4022" s="81" t="str">
        <f aca="false">IF(P4022&lt;&gt;"",SUMIF(L4022:L4022,L4022,O4022:O4022),"")</f>
        <v/>
      </c>
    </row>
    <row r="4023" customFormat="false" ht="15" hidden="false" customHeight="false" outlineLevel="0" collapsed="false">
      <c r="A4023" s="102"/>
      <c r="B4023" s="102"/>
      <c r="C4023" s="102"/>
      <c r="D4023" s="102"/>
      <c r="E4023" s="102"/>
      <c r="F4023" s="103"/>
      <c r="G4023" s="102"/>
      <c r="H4023" s="104"/>
      <c r="I4023" s="104"/>
      <c r="J4023" s="103"/>
      <c r="L4023" s="63" t="n">
        <f aca="false">IF(AND(A4024&lt;&gt;"",A4023=""),L4022+1,L4022)</f>
        <v>423</v>
      </c>
      <c r="M4023" s="80" t="str">
        <f aca="false">IF(OR(A4023="Insumo",A4023="Composição Auxiliar"),J4023,"")</f>
        <v/>
      </c>
      <c r="N4023" s="81" t="str">
        <f aca="false">IF(E4023="Mão de Obra",J4023,"")</f>
        <v/>
      </c>
      <c r="O4023" s="81" t="str">
        <f aca="false">IF(N4023&lt;&gt;"","",M4023)</f>
        <v/>
      </c>
      <c r="P4023" s="82" t="str">
        <f aca="false">IF(A4023="Composição",B4023,"")</f>
        <v/>
      </c>
      <c r="Q4023" s="81" t="str">
        <f aca="false">IF(P4023&lt;&gt;"",SUMIF(L4023:L4023,L4023,N4023:N4023),"")</f>
        <v/>
      </c>
      <c r="R4023" s="81" t="str">
        <f aca="false">IF(P4023&lt;&gt;"",SUMIF(L4023:L4023,L4023,O4023:O4023),"")</f>
        <v/>
      </c>
    </row>
    <row r="4024" customFormat="false" ht="15" hidden="false" customHeight="false" outlineLevel="0" collapsed="false">
      <c r="A4024" s="108"/>
      <c r="B4024" s="108"/>
      <c r="C4024" s="108"/>
      <c r="D4024" s="108"/>
      <c r="E4024" s="108"/>
      <c r="F4024" s="108"/>
      <c r="G4024" s="108"/>
      <c r="H4024" s="108"/>
      <c r="I4024" s="108"/>
      <c r="J4024" s="108"/>
      <c r="L4024" s="63" t="n">
        <f aca="false">IF(AND(A4025&lt;&gt;"",A4024=""),L4023+1,L4023)</f>
        <v>423</v>
      </c>
      <c r="M4024" s="80" t="str">
        <f aca="false">IF(OR(A4024="Insumo",A4024="Composição Auxiliar"),J4024,"")</f>
        <v/>
      </c>
      <c r="N4024" s="81" t="str">
        <f aca="false">IF(E4024="Mão de Obra",J4024,"")</f>
        <v/>
      </c>
      <c r="O4024" s="81" t="str">
        <f aca="false">IF(N4024&lt;&gt;"","",M4024)</f>
        <v/>
      </c>
      <c r="P4024" s="82" t="str">
        <f aca="false">IF(A4024="Composição",B4024,"")</f>
        <v/>
      </c>
      <c r="Q4024" s="81" t="str">
        <f aca="false">IF(P4024&lt;&gt;"",SUMIF(L4024:L4024,L4024,N4024:N4024),"")</f>
        <v/>
      </c>
      <c r="R4024" s="81" t="str">
        <f aca="false">IF(P4024&lt;&gt;"",SUMIF(L4024:L4024,L4024,O4024:O4024),"")</f>
        <v/>
      </c>
    </row>
    <row r="4025" customFormat="false" ht="15" hidden="false" customHeight="true" outlineLevel="0" collapsed="false">
      <c r="A4025" s="83"/>
      <c r="B4025" s="84" t="s">
        <v>655</v>
      </c>
      <c r="C4025" s="83" t="s">
        <v>656</v>
      </c>
      <c r="D4025" s="83" t="s">
        <v>657</v>
      </c>
      <c r="E4025" s="83" t="s">
        <v>658</v>
      </c>
      <c r="F4025" s="83"/>
      <c r="G4025" s="85" t="s">
        <v>659</v>
      </c>
      <c r="H4025" s="84" t="s">
        <v>660</v>
      </c>
      <c r="I4025" s="84" t="s">
        <v>661</v>
      </c>
      <c r="J4025" s="84" t="s">
        <v>662</v>
      </c>
      <c r="L4025" s="63" t="n">
        <f aca="false">IF(AND(A4026&lt;&gt;"",A4025=""),L4024+1,L4024)</f>
        <v>424</v>
      </c>
      <c r="M4025" s="80" t="str">
        <f aca="false">IF(OR(A4025="Insumo",A4025="Composição Auxiliar"),J4025,"")</f>
        <v/>
      </c>
      <c r="N4025" s="81" t="str">
        <f aca="false">IF(E4025="Mão de Obra",J4025,"")</f>
        <v/>
      </c>
      <c r="O4025" s="81" t="str">
        <f aca="false">IF(N4025&lt;&gt;"","",M4025)</f>
        <v/>
      </c>
      <c r="P4025" s="82" t="str">
        <f aca="false">IF(A4025="Composição",B4025,"")</f>
        <v/>
      </c>
      <c r="Q4025" s="81" t="str">
        <f aca="false">IF(P4025&lt;&gt;"",SUMIF(L4025:L4025,L4025,N4025:N4025),"")</f>
        <v/>
      </c>
      <c r="R4025" s="81" t="str">
        <f aca="false">IF(P4025&lt;&gt;"",SUMIF(L4025:L4025,L4025,O4025:O4025),"")</f>
        <v/>
      </c>
    </row>
    <row r="4026" customFormat="false" ht="25.5" hidden="false" customHeight="true" outlineLevel="0" collapsed="false">
      <c r="A4026" s="86" t="s">
        <v>663</v>
      </c>
      <c r="B4026" s="87" t="s">
        <v>2089</v>
      </c>
      <c r="C4026" s="86" t="s">
        <v>664</v>
      </c>
      <c r="D4026" s="86" t="s">
        <v>2090</v>
      </c>
      <c r="E4026" s="86" t="s">
        <v>671</v>
      </c>
      <c r="F4026" s="86"/>
      <c r="G4026" s="88" t="s">
        <v>672</v>
      </c>
      <c r="H4026" s="89" t="n">
        <v>1</v>
      </c>
      <c r="I4026" s="90" t="n">
        <f aca="false">SUMIF(L:L,$L4026,M:M)</f>
        <v>0.23</v>
      </c>
      <c r="J4026" s="90" t="n">
        <f aca="false">TRUNC(H4026*I4026,2)</f>
        <v>0.23</v>
      </c>
      <c r="L4026" s="63" t="n">
        <f aca="false">IF(AND(A4027&lt;&gt;"",A4026=""),L4025+1,L4025)</f>
        <v>424</v>
      </c>
      <c r="M4026" s="80" t="str">
        <f aca="false">IF(OR(A4026="Insumo",A4026="Composição Auxiliar"),J4026,"")</f>
        <v/>
      </c>
      <c r="N4026" s="81" t="str">
        <f aca="false">IF(E4026="Mão de Obra",J4026,"")</f>
        <v/>
      </c>
      <c r="O4026" s="81" t="str">
        <f aca="false">IF(N4026&lt;&gt;"","",M4026)</f>
        <v/>
      </c>
      <c r="P4026" s="82" t="str">
        <f aca="false">IF(A4026="Composição",B4026,"")</f>
        <v> 95387 </v>
      </c>
      <c r="Q4026" s="81" t="n">
        <f aca="false">IF(P4026&lt;&gt;"",SUMIF(L4026:L4026,L4026,N4026:N4026),"")</f>
        <v>0</v>
      </c>
      <c r="R4026" s="81" t="n">
        <f aca="false">IF(P4026&lt;&gt;"",SUMIF(L4026:L4026,L4026,O4026:O4026),"")</f>
        <v>0</v>
      </c>
    </row>
    <row r="4027" customFormat="false" ht="14.25" hidden="false" customHeight="false" outlineLevel="0" collapsed="false">
      <c r="A4027" s="96" t="s">
        <v>679</v>
      </c>
      <c r="B4027" s="97" t="s">
        <v>2091</v>
      </c>
      <c r="C4027" s="96" t="str">
        <f aca="false">VLOOKUP(B4027,INSUMOS!$A:$I,2,0)</f>
        <v>SINAPI</v>
      </c>
      <c r="D4027" s="96" t="str">
        <f aca="false">VLOOKUP(B4027,INSUMOS!$A:$I,3,0)</f>
        <v>VIDRACEIRO (HORISTA)</v>
      </c>
      <c r="E4027" s="98" t="str">
        <f aca="false">VLOOKUP(B4027,INSUMOS!$A:$I,4,0)</f>
        <v>Mão de Obra</v>
      </c>
      <c r="F4027" s="98"/>
      <c r="G4027" s="99" t="str">
        <f aca="false">VLOOKUP(B4027,INSUMOS!$A:$I,5,0)</f>
        <v>H</v>
      </c>
      <c r="H4027" s="100" t="n">
        <v>0.01549</v>
      </c>
      <c r="I4027" s="101" t="n">
        <f aca="false">VLOOKUP(B4027,INSUMOS!$A:$I,8,0)</f>
        <v>15.23</v>
      </c>
      <c r="J4027" s="101" t="n">
        <f aca="false">TRUNC(H4027*I4027,2)</f>
        <v>0.23</v>
      </c>
      <c r="L4027" s="63" t="n">
        <f aca="false">IF(AND(A4028&lt;&gt;"",A4027=""),L4026+1,L4026)</f>
        <v>424</v>
      </c>
      <c r="M4027" s="80" t="n">
        <f aca="false">IF(OR(A4027="Insumo",A4027="Composição Auxiliar"),J4027,"")</f>
        <v>0.23</v>
      </c>
      <c r="N4027" s="81" t="n">
        <f aca="false">IF(E4027="Mão de Obra",J4027,"")</f>
        <v>0.23</v>
      </c>
      <c r="O4027" s="81" t="str">
        <f aca="false">IF(N4027&lt;&gt;"","",M4027)</f>
        <v/>
      </c>
      <c r="P4027" s="82" t="str">
        <f aca="false">IF(A4027="Composição",B4027,"")</f>
        <v/>
      </c>
      <c r="Q4027" s="81" t="str">
        <f aca="false">IF(P4027&lt;&gt;"",SUMIF(L4027:L4027,L4027,N4027:N4027),"")</f>
        <v/>
      </c>
      <c r="R4027" s="81" t="str">
        <f aca="false">IF(P4027&lt;&gt;"",SUMIF(L4027:L4027,L4027,O4027:O4027),"")</f>
        <v/>
      </c>
    </row>
    <row r="4028" customFormat="false" ht="14.25" hidden="false" customHeight="false" outlineLevel="0" collapsed="false">
      <c r="A4028" s="102"/>
      <c r="B4028" s="102"/>
      <c r="C4028" s="102"/>
      <c r="D4028" s="102"/>
      <c r="E4028" s="102"/>
      <c r="F4028" s="103"/>
      <c r="G4028" s="102"/>
      <c r="H4028" s="103"/>
      <c r="I4028" s="102"/>
      <c r="J4028" s="103"/>
      <c r="L4028" s="63" t="n">
        <f aca="false">IF(AND(A4029&lt;&gt;"",A4028=""),L4027+1,L4027)</f>
        <v>424</v>
      </c>
      <c r="M4028" s="80" t="str">
        <f aca="false">IF(OR(A4028="Insumo",A4028="Composição Auxiliar"),J4028,"")</f>
        <v/>
      </c>
      <c r="N4028" s="81" t="str">
        <f aca="false">IF(E4028="Mão de Obra",J4028,"")</f>
        <v/>
      </c>
      <c r="O4028" s="81" t="str">
        <f aca="false">IF(N4028&lt;&gt;"","",M4028)</f>
        <v/>
      </c>
      <c r="P4028" s="82" t="str">
        <f aca="false">IF(A4028="Composição",B4028,"")</f>
        <v/>
      </c>
      <c r="Q4028" s="81" t="str">
        <f aca="false">IF(P4028&lt;&gt;"",SUMIF(L4028:L4028,L4028,N4028:N4028),"")</f>
        <v/>
      </c>
      <c r="R4028" s="81" t="str">
        <f aca="false">IF(P4028&lt;&gt;"",SUMIF(L4028:L4028,L4028,O4028:O4028),"")</f>
        <v/>
      </c>
    </row>
    <row r="4029" customFormat="false" ht="15" hidden="false" customHeight="false" outlineLevel="0" collapsed="false">
      <c r="A4029" s="102"/>
      <c r="B4029" s="102"/>
      <c r="C4029" s="102"/>
      <c r="D4029" s="102"/>
      <c r="E4029" s="102"/>
      <c r="F4029" s="103"/>
      <c r="G4029" s="102"/>
      <c r="H4029" s="104"/>
      <c r="I4029" s="104"/>
      <c r="J4029" s="103"/>
      <c r="L4029" s="63" t="n">
        <f aca="false">IF(AND(A4030&lt;&gt;"",A4029=""),L4028+1,L4028)</f>
        <v>424</v>
      </c>
      <c r="M4029" s="80" t="str">
        <f aca="false">IF(OR(A4029="Insumo",A4029="Composição Auxiliar"),J4029,"")</f>
        <v/>
      </c>
      <c r="N4029" s="81" t="str">
        <f aca="false">IF(E4029="Mão de Obra",J4029,"")</f>
        <v/>
      </c>
      <c r="O4029" s="81" t="str">
        <f aca="false">IF(N4029&lt;&gt;"","",M4029)</f>
        <v/>
      </c>
      <c r="P4029" s="82" t="str">
        <f aca="false">IF(A4029="Composição",B4029,"")</f>
        <v/>
      </c>
      <c r="Q4029" s="81" t="str">
        <f aca="false">IF(P4029&lt;&gt;"",SUMIF(L4029:L4029,L4029,N4029:N4029),"")</f>
        <v/>
      </c>
      <c r="R4029" s="81" t="str">
        <f aca="false">IF(P4029&lt;&gt;"",SUMIF(L4029:L4029,L4029,O4029:O4029),"")</f>
        <v/>
      </c>
    </row>
    <row r="4030" customFormat="false" ht="15" hidden="false" customHeight="false" outlineLevel="0" collapsed="false">
      <c r="A4030" s="108"/>
      <c r="B4030" s="108"/>
      <c r="C4030" s="108"/>
      <c r="D4030" s="108"/>
      <c r="E4030" s="108"/>
      <c r="F4030" s="108"/>
      <c r="G4030" s="108"/>
      <c r="H4030" s="108"/>
      <c r="I4030" s="108"/>
      <c r="J4030" s="108"/>
      <c r="L4030" s="63" t="n">
        <f aca="false">IF(AND(A4031&lt;&gt;"",A4030=""),L4029+1,L4029)</f>
        <v>424</v>
      </c>
      <c r="M4030" s="80" t="str">
        <f aca="false">IF(OR(A4030="Insumo",A4030="Composição Auxiliar"),J4030,"")</f>
        <v/>
      </c>
      <c r="N4030" s="81" t="str">
        <f aca="false">IF(E4030="Mão de Obra",J4030,"")</f>
        <v/>
      </c>
      <c r="O4030" s="81" t="str">
        <f aca="false">IF(N4030&lt;&gt;"","",M4030)</f>
        <v/>
      </c>
      <c r="P4030" s="82" t="str">
        <f aca="false">IF(A4030="Composição",B4030,"")</f>
        <v/>
      </c>
      <c r="Q4030" s="81" t="str">
        <f aca="false">IF(P4030&lt;&gt;"",SUMIF(L4030:L4030,L4030,N4030:N4030),"")</f>
        <v/>
      </c>
      <c r="R4030" s="81" t="str">
        <f aca="false">IF(P4030&lt;&gt;"",SUMIF(L4030:L4030,L4030,O4030:O4030),"")</f>
        <v/>
      </c>
    </row>
    <row r="4031" customFormat="false" ht="15" hidden="false" customHeight="true" outlineLevel="0" collapsed="false">
      <c r="A4031" s="83"/>
      <c r="B4031" s="84" t="s">
        <v>655</v>
      </c>
      <c r="C4031" s="83" t="s">
        <v>656</v>
      </c>
      <c r="D4031" s="83" t="s">
        <v>657</v>
      </c>
      <c r="E4031" s="83" t="s">
        <v>658</v>
      </c>
      <c r="F4031" s="83"/>
      <c r="G4031" s="85" t="s">
        <v>659</v>
      </c>
      <c r="H4031" s="84" t="s">
        <v>660</v>
      </c>
      <c r="I4031" s="84" t="s">
        <v>661</v>
      </c>
      <c r="J4031" s="84" t="s">
        <v>662</v>
      </c>
      <c r="L4031" s="63" t="n">
        <f aca="false">IF(AND(A4032&lt;&gt;"",A4031=""),L4030+1,L4030)</f>
        <v>425</v>
      </c>
      <c r="M4031" s="80" t="str">
        <f aca="false">IF(OR(A4031="Insumo",A4031="Composição Auxiliar"),J4031,"")</f>
        <v/>
      </c>
      <c r="N4031" s="81" t="str">
        <f aca="false">IF(E4031="Mão de Obra",J4031,"")</f>
        <v/>
      </c>
      <c r="O4031" s="81" t="str">
        <f aca="false">IF(N4031&lt;&gt;"","",M4031)</f>
        <v/>
      </c>
      <c r="P4031" s="82" t="str">
        <f aca="false">IF(A4031="Composição",B4031,"")</f>
        <v/>
      </c>
      <c r="Q4031" s="81" t="str">
        <f aca="false">IF(P4031&lt;&gt;"",SUMIF(L4031:L4031,L4031,N4031:N4031),"")</f>
        <v/>
      </c>
      <c r="R4031" s="81" t="str">
        <f aca="false">IF(P4031&lt;&gt;"",SUMIF(L4031:L4031,L4031,O4031:O4031),"")</f>
        <v/>
      </c>
    </row>
    <row r="4032" customFormat="false" ht="38.25" hidden="false" customHeight="true" outlineLevel="0" collapsed="false">
      <c r="A4032" s="86" t="s">
        <v>663</v>
      </c>
      <c r="B4032" s="87" t="s">
        <v>797</v>
      </c>
      <c r="C4032" s="86" t="s">
        <v>664</v>
      </c>
      <c r="D4032" s="86" t="s">
        <v>798</v>
      </c>
      <c r="E4032" s="86" t="s">
        <v>724</v>
      </c>
      <c r="F4032" s="86"/>
      <c r="G4032" s="88" t="s">
        <v>718</v>
      </c>
      <c r="H4032" s="89" t="n">
        <v>1</v>
      </c>
      <c r="I4032" s="90" t="n">
        <f aca="false">SUMIF(L:L,$L4032,M:M)</f>
        <v>15.64</v>
      </c>
      <c r="J4032" s="90" t="n">
        <f aca="false">TRUNC(H4032*I4032,2)</f>
        <v>15.64</v>
      </c>
      <c r="L4032" s="63" t="n">
        <f aca="false">IF(AND(A4033&lt;&gt;"",A4032=""),L4031+1,L4031)</f>
        <v>425</v>
      </c>
      <c r="M4032" s="80" t="str">
        <f aca="false">IF(OR(A4032="Insumo",A4032="Composição Auxiliar"),J4032,"")</f>
        <v/>
      </c>
      <c r="N4032" s="81" t="str">
        <f aca="false">IF(E4032="Mão de Obra",J4032,"")</f>
        <v/>
      </c>
      <c r="O4032" s="81" t="str">
        <f aca="false">IF(N4032&lt;&gt;"","",M4032)</f>
        <v/>
      </c>
      <c r="P4032" s="82" t="str">
        <f aca="false">IF(A4032="Composição",B4032,"")</f>
        <v> 91911 </v>
      </c>
      <c r="Q4032" s="81" t="n">
        <f aca="false">IF(P4032&lt;&gt;"",SUMIF(L4032:L4032,L4032,N4032:N4032),"")</f>
        <v>0</v>
      </c>
      <c r="R4032" s="81" t="n">
        <f aca="false">IF(P4032&lt;&gt;"",SUMIF(L4032:L4032,L4032,O4032:O4032),"")</f>
        <v>0</v>
      </c>
    </row>
    <row r="4033" customFormat="false" ht="25.5" hidden="false" customHeight="true" outlineLevel="0" collapsed="false">
      <c r="A4033" s="91" t="s">
        <v>668</v>
      </c>
      <c r="B4033" s="92" t="s">
        <v>822</v>
      </c>
      <c r="C4033" s="91" t="s">
        <v>664</v>
      </c>
      <c r="D4033" s="91" t="s">
        <v>823</v>
      </c>
      <c r="E4033" s="91" t="s">
        <v>671</v>
      </c>
      <c r="F4033" s="91"/>
      <c r="G4033" s="93" t="s">
        <v>672</v>
      </c>
      <c r="H4033" s="94" t="n">
        <v>0.272</v>
      </c>
      <c r="I4033" s="95" t="n">
        <f aca="false">SUMIFS(J:J,A:A,"Composição",B:B,$B4033)</f>
        <v>26.14</v>
      </c>
      <c r="J4033" s="95" t="n">
        <f aca="false">TRUNC(H4033*I4033,2)</f>
        <v>7.11</v>
      </c>
      <c r="L4033" s="63" t="n">
        <f aca="false">IF(AND(A4034&lt;&gt;"",A4033=""),L4032+1,L4032)</f>
        <v>425</v>
      </c>
      <c r="M4033" s="80" t="n">
        <f aca="false">IF(OR(A4033="Insumo",A4033="Composição Auxiliar"),J4033,"")</f>
        <v>7.11</v>
      </c>
      <c r="N4033" s="81" t="str">
        <f aca="false">IF(E4033="Mão de Obra",J4033,"")</f>
        <v/>
      </c>
      <c r="O4033" s="81" t="n">
        <f aca="false">IF(N4033&lt;&gt;"","",M4033)</f>
        <v>7.11</v>
      </c>
      <c r="P4033" s="82" t="str">
        <f aca="false">IF(A4033="Composição",B4033,"")</f>
        <v/>
      </c>
      <c r="Q4033" s="81" t="str">
        <f aca="false">IF(P4033&lt;&gt;"",SUMIF(L4033:L4033,L4033,N4033:N4033),"")</f>
        <v/>
      </c>
      <c r="R4033" s="81" t="str">
        <f aca="false">IF(P4033&lt;&gt;"",SUMIF(L4033:L4033,L4033,O4033:O4033),"")</f>
        <v/>
      </c>
    </row>
    <row r="4034" customFormat="false" ht="25.5" hidden="false" customHeight="true" outlineLevel="0" collapsed="false">
      <c r="A4034" s="91" t="s">
        <v>668</v>
      </c>
      <c r="B4034" s="92" t="s">
        <v>817</v>
      </c>
      <c r="C4034" s="91" t="s">
        <v>664</v>
      </c>
      <c r="D4034" s="91" t="s">
        <v>818</v>
      </c>
      <c r="E4034" s="91" t="s">
        <v>671</v>
      </c>
      <c r="F4034" s="91"/>
      <c r="G4034" s="93" t="s">
        <v>672</v>
      </c>
      <c r="H4034" s="94" t="n">
        <v>0.272</v>
      </c>
      <c r="I4034" s="95" t="n">
        <f aca="false">SUMIFS(J:J,A:A,"Composição",B:B,$B4034)</f>
        <v>22.2</v>
      </c>
      <c r="J4034" s="95" t="n">
        <f aca="false">TRUNC(H4034*I4034,2)</f>
        <v>6.03</v>
      </c>
      <c r="L4034" s="63" t="n">
        <f aca="false">IF(AND(A4035&lt;&gt;"",A4034=""),L4033+1,L4033)</f>
        <v>425</v>
      </c>
      <c r="M4034" s="80" t="n">
        <f aca="false">IF(OR(A4034="Insumo",A4034="Composição Auxiliar"),J4034,"")</f>
        <v>6.03</v>
      </c>
      <c r="N4034" s="81" t="str">
        <f aca="false">IF(E4034="Mão de Obra",J4034,"")</f>
        <v/>
      </c>
      <c r="O4034" s="81" t="n">
        <f aca="false">IF(N4034&lt;&gt;"","",M4034)</f>
        <v>6.03</v>
      </c>
      <c r="P4034" s="82" t="str">
        <f aca="false">IF(A4034="Composição",B4034,"")</f>
        <v/>
      </c>
      <c r="Q4034" s="81" t="str">
        <f aca="false">IF(P4034&lt;&gt;"",SUMIF(L4034:L4034,L4034,N4034:N4034),"")</f>
        <v/>
      </c>
      <c r="R4034" s="81" t="str">
        <f aca="false">IF(P4034&lt;&gt;"",SUMIF(L4034:L4034,L4034,O4034:O4034),"")</f>
        <v/>
      </c>
    </row>
    <row r="4035" customFormat="false" ht="25.5" hidden="false" customHeight="false" outlineLevel="0" collapsed="false">
      <c r="A4035" s="96" t="s">
        <v>679</v>
      </c>
      <c r="B4035" s="97" t="s">
        <v>2092</v>
      </c>
      <c r="C4035" s="96" t="str">
        <f aca="false">VLOOKUP(B4035,INSUMOS!$A:$I,2,0)</f>
        <v>SINAPI</v>
      </c>
      <c r="D4035" s="96" t="str">
        <f aca="false">VLOOKUP(B4035,INSUMOS!$A:$I,3,0)</f>
        <v>CURVA 90 GRAUS, LONGA, DE PVC RIGIDO ROSCAVEL, DE 1/2", PARA ELETRODUTO</v>
      </c>
      <c r="E4035" s="98" t="str">
        <f aca="false">VLOOKUP(B4035,INSUMOS!$A:$I,4,0)</f>
        <v>Material</v>
      </c>
      <c r="F4035" s="98"/>
      <c r="G4035" s="99" t="str">
        <f aca="false">VLOOKUP(B4035,INSUMOS!$A:$I,5,0)</f>
        <v>UN</v>
      </c>
      <c r="H4035" s="100" t="n">
        <v>1</v>
      </c>
      <c r="I4035" s="101" t="n">
        <f aca="false">VLOOKUP(B4035,INSUMOS!$A:$I,8,0)</f>
        <v>2.5</v>
      </c>
      <c r="J4035" s="101" t="n">
        <f aca="false">TRUNC(H4035*I4035,2)</f>
        <v>2.5</v>
      </c>
      <c r="L4035" s="63" t="n">
        <f aca="false">IF(AND(A4036&lt;&gt;"",A4035=""),L4034+1,L4034)</f>
        <v>425</v>
      </c>
      <c r="M4035" s="80" t="n">
        <f aca="false">IF(OR(A4035="Insumo",A4035="Composição Auxiliar"),J4035,"")</f>
        <v>2.5</v>
      </c>
      <c r="N4035" s="81" t="str">
        <f aca="false">IF(E4035="Mão de Obra",J4035,"")</f>
        <v/>
      </c>
      <c r="O4035" s="81" t="n">
        <f aca="false">IF(N4035&lt;&gt;"","",M4035)</f>
        <v>2.5</v>
      </c>
      <c r="P4035" s="82" t="str">
        <f aca="false">IF(A4035="Composição",B4035,"")</f>
        <v/>
      </c>
      <c r="Q4035" s="81" t="str">
        <f aca="false">IF(P4035&lt;&gt;"",SUMIF(L4035:L4035,L4035,N4035:N4035),"")</f>
        <v/>
      </c>
      <c r="R4035" s="81" t="str">
        <f aca="false">IF(P4035&lt;&gt;"",SUMIF(L4035:L4035,L4035,O4035:O4035),"")</f>
        <v/>
      </c>
    </row>
    <row r="4036" customFormat="false" ht="14.25" hidden="false" customHeight="false" outlineLevel="0" collapsed="false">
      <c r="A4036" s="102"/>
      <c r="B4036" s="102"/>
      <c r="C4036" s="102"/>
      <c r="D4036" s="102"/>
      <c r="E4036" s="102"/>
      <c r="F4036" s="103"/>
      <c r="G4036" s="102"/>
      <c r="H4036" s="103"/>
      <c r="I4036" s="102"/>
      <c r="J4036" s="103"/>
      <c r="L4036" s="63" t="n">
        <f aca="false">IF(AND(A4037&lt;&gt;"",A4036=""),L4035+1,L4035)</f>
        <v>425</v>
      </c>
      <c r="M4036" s="80" t="str">
        <f aca="false">IF(OR(A4036="Insumo",A4036="Composição Auxiliar"),J4036,"")</f>
        <v/>
      </c>
      <c r="N4036" s="81" t="str">
        <f aca="false">IF(E4036="Mão de Obra",J4036,"")</f>
        <v/>
      </c>
      <c r="O4036" s="81" t="str">
        <f aca="false">IF(N4036&lt;&gt;"","",M4036)</f>
        <v/>
      </c>
      <c r="P4036" s="82" t="str">
        <f aca="false">IF(A4036="Composição",B4036,"")</f>
        <v/>
      </c>
      <c r="Q4036" s="81" t="str">
        <f aca="false">IF(P4036&lt;&gt;"",SUMIF(L4036:L4036,L4036,N4036:N4036),"")</f>
        <v/>
      </c>
      <c r="R4036" s="81" t="str">
        <f aca="false">IF(P4036&lt;&gt;"",SUMIF(L4036:L4036,L4036,O4036:O4036),"")</f>
        <v/>
      </c>
    </row>
    <row r="4037" customFormat="false" ht="15" hidden="false" customHeight="false" outlineLevel="0" collapsed="false">
      <c r="A4037" s="102"/>
      <c r="B4037" s="102"/>
      <c r="C4037" s="102"/>
      <c r="D4037" s="102"/>
      <c r="E4037" s="102"/>
      <c r="F4037" s="103"/>
      <c r="G4037" s="102"/>
      <c r="H4037" s="104"/>
      <c r="I4037" s="104"/>
      <c r="J4037" s="103"/>
      <c r="L4037" s="63" t="n">
        <f aca="false">IF(AND(A4038&lt;&gt;"",A4037=""),L4036+1,L4036)</f>
        <v>425</v>
      </c>
      <c r="M4037" s="80" t="str">
        <f aca="false">IF(OR(A4037="Insumo",A4037="Composição Auxiliar"),J4037,"")</f>
        <v/>
      </c>
      <c r="N4037" s="81" t="str">
        <f aca="false">IF(E4037="Mão de Obra",J4037,"")</f>
        <v/>
      </c>
      <c r="O4037" s="81" t="str">
        <f aca="false">IF(N4037&lt;&gt;"","",M4037)</f>
        <v/>
      </c>
      <c r="P4037" s="82" t="str">
        <f aca="false">IF(A4037="Composição",B4037,"")</f>
        <v/>
      </c>
      <c r="Q4037" s="81" t="str">
        <f aca="false">IF(P4037&lt;&gt;"",SUMIF(L4037:L4037,L4037,N4037:N4037),"")</f>
        <v/>
      </c>
      <c r="R4037" s="81" t="str">
        <f aca="false">IF(P4037&lt;&gt;"",SUMIF(L4037:L4037,L4037,O4037:O4037),"")</f>
        <v/>
      </c>
    </row>
    <row r="4038" customFormat="false" ht="15" hidden="false" customHeight="false" outlineLevel="0" collapsed="false">
      <c r="A4038" s="108"/>
      <c r="B4038" s="108"/>
      <c r="C4038" s="108"/>
      <c r="D4038" s="108"/>
      <c r="E4038" s="108"/>
      <c r="F4038" s="108"/>
      <c r="G4038" s="108"/>
      <c r="H4038" s="108"/>
      <c r="I4038" s="108"/>
      <c r="J4038" s="108"/>
      <c r="L4038" s="63" t="n">
        <f aca="false">IF(AND(A4039&lt;&gt;"",A4038=""),L4037+1,L4037)</f>
        <v>425</v>
      </c>
      <c r="M4038" s="80" t="str">
        <f aca="false">IF(OR(A4038="Insumo",A4038="Composição Auxiliar"),J4038,"")</f>
        <v/>
      </c>
      <c r="N4038" s="81" t="str">
        <f aca="false">IF(E4038="Mão de Obra",J4038,"")</f>
        <v/>
      </c>
      <c r="O4038" s="81" t="str">
        <f aca="false">IF(N4038&lt;&gt;"","",M4038)</f>
        <v/>
      </c>
      <c r="P4038" s="82" t="str">
        <f aca="false">IF(A4038="Composição",B4038,"")</f>
        <v/>
      </c>
      <c r="Q4038" s="81" t="str">
        <f aca="false">IF(P4038&lt;&gt;"",SUMIF(L4038:L4038,L4038,N4038:N4038),"")</f>
        <v/>
      </c>
      <c r="R4038" s="81" t="str">
        <f aca="false">IF(P4038&lt;&gt;"",SUMIF(L4038:L4038,L4038,O4038:O4038),"")</f>
        <v/>
      </c>
    </row>
    <row r="4039" customFormat="false" ht="15" hidden="false" customHeight="true" outlineLevel="0" collapsed="false">
      <c r="A4039" s="83"/>
      <c r="B4039" s="84" t="s">
        <v>655</v>
      </c>
      <c r="C4039" s="83" t="s">
        <v>656</v>
      </c>
      <c r="D4039" s="83" t="s">
        <v>657</v>
      </c>
      <c r="E4039" s="83" t="s">
        <v>658</v>
      </c>
      <c r="F4039" s="83"/>
      <c r="G4039" s="85" t="s">
        <v>659</v>
      </c>
      <c r="H4039" s="84" t="s">
        <v>660</v>
      </c>
      <c r="I4039" s="84" t="s">
        <v>661</v>
      </c>
      <c r="J4039" s="84" t="s">
        <v>662</v>
      </c>
      <c r="L4039" s="63" t="n">
        <f aca="false">IF(AND(A4040&lt;&gt;"",A4039=""),L4038+1,L4038)</f>
        <v>426</v>
      </c>
      <c r="M4039" s="80" t="str">
        <f aca="false">IF(OR(A4039="Insumo",A4039="Composição Auxiliar"),J4039,"")</f>
        <v/>
      </c>
      <c r="N4039" s="81" t="str">
        <f aca="false">IF(E4039="Mão de Obra",J4039,"")</f>
        <v/>
      </c>
      <c r="O4039" s="81" t="str">
        <f aca="false">IF(N4039&lt;&gt;"","",M4039)</f>
        <v/>
      </c>
      <c r="P4039" s="82" t="str">
        <f aca="false">IF(A4039="Composição",B4039,"")</f>
        <v/>
      </c>
      <c r="Q4039" s="81" t="str">
        <f aca="false">IF(P4039&lt;&gt;"",SUMIF(L4039:L4039,L4039,N4039:N4039),"")</f>
        <v/>
      </c>
      <c r="R4039" s="81" t="str">
        <f aca="false">IF(P4039&lt;&gt;"",SUMIF(L4039:L4039,L4039,O4039:O4039),"")</f>
        <v/>
      </c>
    </row>
    <row r="4040" customFormat="false" ht="25.5" hidden="false" customHeight="true" outlineLevel="0" collapsed="false">
      <c r="A4040" s="86" t="s">
        <v>663</v>
      </c>
      <c r="B4040" s="87" t="s">
        <v>1736</v>
      </c>
      <c r="C4040" s="86" t="s">
        <v>664</v>
      </c>
      <c r="D4040" s="86" t="s">
        <v>1737</v>
      </c>
      <c r="E4040" s="86" t="s">
        <v>851</v>
      </c>
      <c r="F4040" s="86"/>
      <c r="G4040" s="88" t="s">
        <v>676</v>
      </c>
      <c r="H4040" s="89" t="n">
        <v>1</v>
      </c>
      <c r="I4040" s="90" t="n">
        <f aca="false">SUMIF(L:L,$L4040,M:M)</f>
        <v>130.21</v>
      </c>
      <c r="J4040" s="90" t="n">
        <f aca="false">TRUNC(H4040*I4040,2)</f>
        <v>130.21</v>
      </c>
      <c r="L4040" s="63" t="n">
        <f aca="false">IF(AND(A4041&lt;&gt;"",A4040=""),L4039+1,L4039)</f>
        <v>426</v>
      </c>
      <c r="M4040" s="80" t="str">
        <f aca="false">IF(OR(A4040="Insumo",A4040="Composição Auxiliar"),J4040,"")</f>
        <v/>
      </c>
      <c r="N4040" s="81" t="str">
        <f aca="false">IF(E4040="Mão de Obra",J4040,"")</f>
        <v/>
      </c>
      <c r="O4040" s="81" t="str">
        <f aca="false">IF(N4040&lt;&gt;"","",M4040)</f>
        <v/>
      </c>
      <c r="P4040" s="82" t="str">
        <f aca="false">IF(A4040="Composição",B4040,"")</f>
        <v> 97629 </v>
      </c>
      <c r="Q4040" s="81" t="n">
        <f aca="false">IF(P4040&lt;&gt;"",SUMIF(L4040:L4040,L4040,N4040:N4040),"")</f>
        <v>0</v>
      </c>
      <c r="R4040" s="81" t="n">
        <f aca="false">IF(P4040&lt;&gt;"",SUMIF(L4040:L4040,L4040,O4040:O4040),"")</f>
        <v>0</v>
      </c>
    </row>
    <row r="4041" customFormat="false" ht="25.5" hidden="false" customHeight="true" outlineLevel="0" collapsed="false">
      <c r="A4041" s="91" t="s">
        <v>668</v>
      </c>
      <c r="B4041" s="92" t="s">
        <v>1049</v>
      </c>
      <c r="C4041" s="91" t="s">
        <v>664</v>
      </c>
      <c r="D4041" s="91" t="s">
        <v>1050</v>
      </c>
      <c r="E4041" s="91" t="s">
        <v>691</v>
      </c>
      <c r="F4041" s="91"/>
      <c r="G4041" s="93" t="s">
        <v>699</v>
      </c>
      <c r="H4041" s="94" t="n">
        <v>0.4411</v>
      </c>
      <c r="I4041" s="95" t="n">
        <f aca="false">SUMIFS(J:J,A:A,"Composição",B:B,$B4041)</f>
        <v>29.7</v>
      </c>
      <c r="J4041" s="95" t="n">
        <f aca="false">TRUNC(H4041*I4041,2)</f>
        <v>13.1</v>
      </c>
      <c r="L4041" s="63" t="n">
        <f aca="false">IF(AND(A4042&lt;&gt;"",A4041=""),L4040+1,L4040)</f>
        <v>426</v>
      </c>
      <c r="M4041" s="80" t="n">
        <f aca="false">IF(OR(A4041="Insumo",A4041="Composição Auxiliar"),J4041,"")</f>
        <v>13.1</v>
      </c>
      <c r="N4041" s="81" t="str">
        <f aca="false">IF(E4041="Mão de Obra",J4041,"")</f>
        <v/>
      </c>
      <c r="O4041" s="81" t="n">
        <f aca="false">IF(N4041&lt;&gt;"","",M4041)</f>
        <v>13.1</v>
      </c>
      <c r="P4041" s="82" t="str">
        <f aca="false">IF(A4041="Composição",B4041,"")</f>
        <v/>
      </c>
      <c r="Q4041" s="81" t="str">
        <f aca="false">IF(P4041&lt;&gt;"",SUMIF(L4041:L4041,L4041,N4041:N4041),"")</f>
        <v/>
      </c>
      <c r="R4041" s="81" t="str">
        <f aca="false">IF(P4041&lt;&gt;"",SUMIF(L4041:L4041,L4041,O4041:O4041),"")</f>
        <v/>
      </c>
    </row>
    <row r="4042" customFormat="false" ht="25.5" hidden="false" customHeight="true" outlineLevel="0" collapsed="false">
      <c r="A4042" s="91" t="s">
        <v>668</v>
      </c>
      <c r="B4042" s="92" t="s">
        <v>677</v>
      </c>
      <c r="C4042" s="91" t="s">
        <v>664</v>
      </c>
      <c r="D4042" s="91" t="s">
        <v>678</v>
      </c>
      <c r="E4042" s="91" t="s">
        <v>671</v>
      </c>
      <c r="F4042" s="91"/>
      <c r="G4042" s="93" t="s">
        <v>672</v>
      </c>
      <c r="H4042" s="94" t="n">
        <v>3.153</v>
      </c>
      <c r="I4042" s="95" t="n">
        <f aca="false">SUMIFS(J:J,A:A,"Composição",B:B,$B4042)</f>
        <v>18.93</v>
      </c>
      <c r="J4042" s="95" t="n">
        <f aca="false">TRUNC(H4042*I4042,2)</f>
        <v>59.68</v>
      </c>
      <c r="L4042" s="63" t="n">
        <f aca="false">IF(AND(A4043&lt;&gt;"",A4042=""),L4041+1,L4041)</f>
        <v>426</v>
      </c>
      <c r="M4042" s="80" t="n">
        <f aca="false">IF(OR(A4042="Insumo",A4042="Composição Auxiliar"),J4042,"")</f>
        <v>59.68</v>
      </c>
      <c r="N4042" s="81" t="str">
        <f aca="false">IF(E4042="Mão de Obra",J4042,"")</f>
        <v/>
      </c>
      <c r="O4042" s="81" t="n">
        <f aca="false">IF(N4042&lt;&gt;"","",M4042)</f>
        <v>59.68</v>
      </c>
      <c r="P4042" s="82" t="str">
        <f aca="false">IF(A4042="Composição",B4042,"")</f>
        <v/>
      </c>
      <c r="Q4042" s="81" t="str">
        <f aca="false">IF(P4042&lt;&gt;"",SUMIF(L4042:L4042,L4042,N4042:N4042),"")</f>
        <v/>
      </c>
      <c r="R4042" s="81" t="str">
        <f aca="false">IF(P4042&lt;&gt;"",SUMIF(L4042:L4042,L4042,O4042:O4042),"")</f>
        <v/>
      </c>
    </row>
    <row r="4043" customFormat="false" ht="25.5" hidden="false" customHeight="true" outlineLevel="0" collapsed="false">
      <c r="A4043" s="91" t="s">
        <v>668</v>
      </c>
      <c r="B4043" s="92" t="s">
        <v>1047</v>
      </c>
      <c r="C4043" s="91" t="s">
        <v>664</v>
      </c>
      <c r="D4043" s="91" t="s">
        <v>1048</v>
      </c>
      <c r="E4043" s="91" t="s">
        <v>691</v>
      </c>
      <c r="F4043" s="91"/>
      <c r="G4043" s="93" t="s">
        <v>692</v>
      </c>
      <c r="H4043" s="94" t="n">
        <v>1.5562</v>
      </c>
      <c r="I4043" s="95" t="n">
        <f aca="false">SUMIFS(J:J,A:A,"Composição",B:B,$B4043)</f>
        <v>32.27</v>
      </c>
      <c r="J4043" s="95" t="n">
        <f aca="false">TRUNC(H4043*I4043,2)</f>
        <v>50.21</v>
      </c>
      <c r="L4043" s="63" t="n">
        <f aca="false">IF(AND(A4044&lt;&gt;"",A4043=""),L4042+1,L4042)</f>
        <v>426</v>
      </c>
      <c r="M4043" s="80" t="n">
        <f aca="false">IF(OR(A4043="Insumo",A4043="Composição Auxiliar"),J4043,"")</f>
        <v>50.21</v>
      </c>
      <c r="N4043" s="81" t="str">
        <f aca="false">IF(E4043="Mão de Obra",J4043,"")</f>
        <v/>
      </c>
      <c r="O4043" s="81" t="n">
        <f aca="false">IF(N4043&lt;&gt;"","",M4043)</f>
        <v>50.21</v>
      </c>
      <c r="P4043" s="82" t="str">
        <f aca="false">IF(A4043="Composição",B4043,"")</f>
        <v/>
      </c>
      <c r="Q4043" s="81" t="str">
        <f aca="false">IF(P4043&lt;&gt;"",SUMIF(L4043:L4043,L4043,N4043:N4043),"")</f>
        <v/>
      </c>
      <c r="R4043" s="81" t="str">
        <f aca="false">IF(P4043&lt;&gt;"",SUMIF(L4043:L4043,L4043,O4043:O4043),"")</f>
        <v/>
      </c>
    </row>
    <row r="4044" customFormat="false" ht="25.5" hidden="false" customHeight="true" outlineLevel="0" collapsed="false">
      <c r="A4044" s="91" t="s">
        <v>668</v>
      </c>
      <c r="B4044" s="92" t="s">
        <v>819</v>
      </c>
      <c r="C4044" s="91" t="s">
        <v>664</v>
      </c>
      <c r="D4044" s="91" t="s">
        <v>820</v>
      </c>
      <c r="E4044" s="91" t="s">
        <v>671</v>
      </c>
      <c r="F4044" s="91"/>
      <c r="G4044" s="93" t="s">
        <v>672</v>
      </c>
      <c r="H4044" s="94" t="n">
        <v>0.3051</v>
      </c>
      <c r="I4044" s="95" t="n">
        <f aca="false">SUMIFS(J:J,A:A,"Composição",B:B,$B4044)</f>
        <v>23.68</v>
      </c>
      <c r="J4044" s="95" t="n">
        <f aca="false">TRUNC(H4044*I4044,2)</f>
        <v>7.22</v>
      </c>
      <c r="L4044" s="63" t="n">
        <f aca="false">IF(AND(A4045&lt;&gt;"",A4044=""),L4043+1,L4043)</f>
        <v>426</v>
      </c>
      <c r="M4044" s="80" t="n">
        <f aca="false">IF(OR(A4044="Insumo",A4044="Composição Auxiliar"),J4044,"")</f>
        <v>7.22</v>
      </c>
      <c r="N4044" s="81" t="str">
        <f aca="false">IF(E4044="Mão de Obra",J4044,"")</f>
        <v/>
      </c>
      <c r="O4044" s="81" t="n">
        <f aca="false">IF(N4044&lt;&gt;"","",M4044)</f>
        <v>7.22</v>
      </c>
      <c r="P4044" s="82" t="str">
        <f aca="false">IF(A4044="Composição",B4044,"")</f>
        <v/>
      </c>
      <c r="Q4044" s="81" t="str">
        <f aca="false">IF(P4044&lt;&gt;"",SUMIF(L4044:L4044,L4044,N4044:N4044),"")</f>
        <v/>
      </c>
      <c r="R4044" s="81" t="str">
        <f aca="false">IF(P4044&lt;&gt;"",SUMIF(L4044:L4044,L4044,O4044:O4044),"")</f>
        <v/>
      </c>
    </row>
    <row r="4045" customFormat="false" ht="14.25" hidden="false" customHeight="false" outlineLevel="0" collapsed="false">
      <c r="A4045" s="102"/>
      <c r="B4045" s="102"/>
      <c r="C4045" s="102"/>
      <c r="D4045" s="102"/>
      <c r="E4045" s="102"/>
      <c r="F4045" s="103"/>
      <c r="G4045" s="102"/>
      <c r="H4045" s="103"/>
      <c r="I4045" s="102"/>
      <c r="J4045" s="103"/>
      <c r="L4045" s="63" t="n">
        <f aca="false">IF(AND(A4046&lt;&gt;"",A4045=""),L4044+1,L4044)</f>
        <v>426</v>
      </c>
      <c r="M4045" s="80" t="str">
        <f aca="false">IF(OR(A4045="Insumo",A4045="Composição Auxiliar"),J4045,"")</f>
        <v/>
      </c>
      <c r="N4045" s="81" t="str">
        <f aca="false">IF(E4045="Mão de Obra",J4045,"")</f>
        <v/>
      </c>
      <c r="O4045" s="81" t="str">
        <f aca="false">IF(N4045&lt;&gt;"","",M4045)</f>
        <v/>
      </c>
      <c r="P4045" s="82" t="str">
        <f aca="false">IF(A4045="Composição",B4045,"")</f>
        <v/>
      </c>
      <c r="Q4045" s="81" t="str">
        <f aca="false">IF(P4045&lt;&gt;"",SUMIF(L4045:L4045,L4045,N4045:N4045),"")</f>
        <v/>
      </c>
      <c r="R4045" s="81" t="str">
        <f aca="false">IF(P4045&lt;&gt;"",SUMIF(L4045:L4045,L4045,O4045:O4045),"")</f>
        <v/>
      </c>
    </row>
    <row r="4046" customFormat="false" ht="15" hidden="false" customHeight="false" outlineLevel="0" collapsed="false">
      <c r="A4046" s="102"/>
      <c r="B4046" s="102"/>
      <c r="C4046" s="102"/>
      <c r="D4046" s="102"/>
      <c r="E4046" s="102"/>
      <c r="F4046" s="103"/>
      <c r="G4046" s="102"/>
      <c r="H4046" s="104"/>
      <c r="I4046" s="104"/>
      <c r="J4046" s="103"/>
      <c r="L4046" s="63" t="n">
        <f aca="false">IF(AND(A4047&lt;&gt;"",A4046=""),L4045+1,L4045)</f>
        <v>426</v>
      </c>
      <c r="M4046" s="80" t="str">
        <f aca="false">IF(OR(A4046="Insumo",A4046="Composição Auxiliar"),J4046,"")</f>
        <v/>
      </c>
      <c r="N4046" s="81" t="str">
        <f aca="false">IF(E4046="Mão de Obra",J4046,"")</f>
        <v/>
      </c>
      <c r="O4046" s="81" t="str">
        <f aca="false">IF(N4046&lt;&gt;"","",M4046)</f>
        <v/>
      </c>
      <c r="P4046" s="82" t="str">
        <f aca="false">IF(A4046="Composição",B4046,"")</f>
        <v/>
      </c>
      <c r="Q4046" s="81" t="str">
        <f aca="false">IF(P4046&lt;&gt;"",SUMIF(L4046:L4046,L4046,N4046:N4046),"")</f>
        <v/>
      </c>
      <c r="R4046" s="81" t="str">
        <f aca="false">IF(P4046&lt;&gt;"",SUMIF(L4046:L4046,L4046,O4046:O4046),"")</f>
        <v/>
      </c>
    </row>
    <row r="4047" customFormat="false" ht="15" hidden="false" customHeight="false" outlineLevel="0" collapsed="false">
      <c r="A4047" s="108"/>
      <c r="B4047" s="108"/>
      <c r="C4047" s="108"/>
      <c r="D4047" s="108"/>
      <c r="E4047" s="108"/>
      <c r="F4047" s="108"/>
      <c r="G4047" s="108"/>
      <c r="H4047" s="108"/>
      <c r="I4047" s="108"/>
      <c r="J4047" s="108"/>
      <c r="L4047" s="63" t="n">
        <f aca="false">IF(AND(A4048&lt;&gt;"",A4047=""),L4046+1,L4046)</f>
        <v>426</v>
      </c>
      <c r="M4047" s="80" t="str">
        <f aca="false">IF(OR(A4047="Insumo",A4047="Composição Auxiliar"),J4047,"")</f>
        <v/>
      </c>
      <c r="N4047" s="81" t="str">
        <f aca="false">IF(E4047="Mão de Obra",J4047,"")</f>
        <v/>
      </c>
      <c r="O4047" s="81" t="str">
        <f aca="false">IF(N4047&lt;&gt;"","",M4047)</f>
        <v/>
      </c>
      <c r="P4047" s="82" t="str">
        <f aca="false">IF(A4047="Composição",B4047,"")</f>
        <v/>
      </c>
      <c r="Q4047" s="81" t="str">
        <f aca="false">IF(P4047&lt;&gt;"",SUMIF(L4047:L4047,L4047,N4047:N4047),"")</f>
        <v/>
      </c>
      <c r="R4047" s="81" t="str">
        <f aca="false">IF(P4047&lt;&gt;"",SUMIF(L4047:L4047,L4047,O4047:O4047),"")</f>
        <v/>
      </c>
    </row>
    <row r="4048" customFormat="false" ht="15" hidden="false" customHeight="true" outlineLevel="0" collapsed="false">
      <c r="A4048" s="83"/>
      <c r="B4048" s="84" t="s">
        <v>655</v>
      </c>
      <c r="C4048" s="83" t="s">
        <v>656</v>
      </c>
      <c r="D4048" s="83" t="s">
        <v>657</v>
      </c>
      <c r="E4048" s="83" t="s">
        <v>658</v>
      </c>
      <c r="F4048" s="83"/>
      <c r="G4048" s="85" t="s">
        <v>659</v>
      </c>
      <c r="H4048" s="84" t="s">
        <v>660</v>
      </c>
      <c r="I4048" s="84" t="s">
        <v>661</v>
      </c>
      <c r="J4048" s="84" t="s">
        <v>662</v>
      </c>
      <c r="L4048" s="63" t="n">
        <f aca="false">IF(AND(A4049&lt;&gt;"",A4048=""),L4047+1,L4047)</f>
        <v>427</v>
      </c>
      <c r="M4048" s="80" t="str">
        <f aca="false">IF(OR(A4048="Insumo",A4048="Composição Auxiliar"),J4048,"")</f>
        <v/>
      </c>
      <c r="N4048" s="81" t="str">
        <f aca="false">IF(E4048="Mão de Obra",J4048,"")</f>
        <v/>
      </c>
      <c r="O4048" s="81" t="str">
        <f aca="false">IF(N4048&lt;&gt;"","",M4048)</f>
        <v/>
      </c>
      <c r="P4048" s="82" t="str">
        <f aca="false">IF(A4048="Composição",B4048,"")</f>
        <v/>
      </c>
      <c r="Q4048" s="81" t="str">
        <f aca="false">IF(P4048&lt;&gt;"",SUMIF(L4048:L4048,L4048,N4048:N4048),"")</f>
        <v/>
      </c>
      <c r="R4048" s="81" t="str">
        <f aca="false">IF(P4048&lt;&gt;"",SUMIF(L4048:L4048,L4048,O4048:O4048),"")</f>
        <v/>
      </c>
    </row>
    <row r="4049" customFormat="false" ht="25.5" hidden="false" customHeight="true" outlineLevel="0" collapsed="false">
      <c r="A4049" s="86" t="s">
        <v>663</v>
      </c>
      <c r="B4049" s="87" t="s">
        <v>1450</v>
      </c>
      <c r="C4049" s="86" t="s">
        <v>664</v>
      </c>
      <c r="D4049" s="86" t="s">
        <v>1451</v>
      </c>
      <c r="E4049" s="86" t="s">
        <v>851</v>
      </c>
      <c r="F4049" s="86"/>
      <c r="G4049" s="88" t="s">
        <v>667</v>
      </c>
      <c r="H4049" s="89" t="n">
        <v>1</v>
      </c>
      <c r="I4049" s="90" t="n">
        <f aca="false">SUMIF(L:L,$L4049,M:M)</f>
        <v>12.99</v>
      </c>
      <c r="J4049" s="90" t="n">
        <f aca="false">TRUNC(H4049*I4049,2)</f>
        <v>12.99</v>
      </c>
      <c r="L4049" s="63" t="n">
        <f aca="false">IF(AND(A4050&lt;&gt;"",A4049=""),L4048+1,L4048)</f>
        <v>427</v>
      </c>
      <c r="M4049" s="80" t="str">
        <f aca="false">IF(OR(A4049="Insumo",A4049="Composição Auxiliar"),J4049,"")</f>
        <v/>
      </c>
      <c r="N4049" s="81" t="str">
        <f aca="false">IF(E4049="Mão de Obra",J4049,"")</f>
        <v/>
      </c>
      <c r="O4049" s="81" t="str">
        <f aca="false">IF(N4049&lt;&gt;"","",M4049)</f>
        <v/>
      </c>
      <c r="P4049" s="82" t="str">
        <f aca="false">IF(A4049="Composição",B4049,"")</f>
        <v> 97635 </v>
      </c>
      <c r="Q4049" s="81" t="n">
        <f aca="false">IF(P4049&lt;&gt;"",SUMIF(L4049:L4049,L4049,N4049:N4049),"")</f>
        <v>0</v>
      </c>
      <c r="R4049" s="81" t="n">
        <f aca="false">IF(P4049&lt;&gt;"",SUMIF(L4049:L4049,L4049,O4049:O4049),"")</f>
        <v>0</v>
      </c>
    </row>
    <row r="4050" customFormat="false" ht="25.5" hidden="false" customHeight="true" outlineLevel="0" collapsed="false">
      <c r="A4050" s="91" t="s">
        <v>668</v>
      </c>
      <c r="B4050" s="92" t="s">
        <v>677</v>
      </c>
      <c r="C4050" s="91" t="s">
        <v>664</v>
      </c>
      <c r="D4050" s="91" t="s">
        <v>678</v>
      </c>
      <c r="E4050" s="91" t="s">
        <v>671</v>
      </c>
      <c r="F4050" s="91"/>
      <c r="G4050" s="93" t="s">
        <v>672</v>
      </c>
      <c r="H4050" s="94" t="n">
        <v>0.1582</v>
      </c>
      <c r="I4050" s="95" t="n">
        <f aca="false">SUMIFS(J:J,A:A,"Composição",B:B,$B4050)</f>
        <v>18.93</v>
      </c>
      <c r="J4050" s="95" t="n">
        <f aca="false">TRUNC(H4050*I4050,2)</f>
        <v>2.99</v>
      </c>
      <c r="L4050" s="63" t="n">
        <f aca="false">IF(AND(A4051&lt;&gt;"",A4050=""),L4049+1,L4049)</f>
        <v>427</v>
      </c>
      <c r="M4050" s="80" t="n">
        <f aca="false">IF(OR(A4050="Insumo",A4050="Composição Auxiliar"),J4050,"")</f>
        <v>2.99</v>
      </c>
      <c r="N4050" s="81" t="str">
        <f aca="false">IF(E4050="Mão de Obra",J4050,"")</f>
        <v/>
      </c>
      <c r="O4050" s="81" t="n">
        <f aca="false">IF(N4050&lt;&gt;"","",M4050)</f>
        <v>2.99</v>
      </c>
      <c r="P4050" s="82" t="str">
        <f aca="false">IF(A4050="Composição",B4050,"")</f>
        <v/>
      </c>
      <c r="Q4050" s="81" t="str">
        <f aca="false">IF(P4050&lt;&gt;"",SUMIF(L4050:L4050,L4050,N4050:N4050),"")</f>
        <v/>
      </c>
      <c r="R4050" s="81" t="str">
        <f aca="false">IF(P4050&lt;&gt;"",SUMIF(L4050:L4050,L4050,O4050:O4050),"")</f>
        <v/>
      </c>
    </row>
    <row r="4051" customFormat="false" ht="25.5" hidden="false" customHeight="true" outlineLevel="0" collapsed="false">
      <c r="A4051" s="91" t="s">
        <v>668</v>
      </c>
      <c r="B4051" s="92" t="s">
        <v>1902</v>
      </c>
      <c r="C4051" s="91" t="s">
        <v>664</v>
      </c>
      <c r="D4051" s="91" t="s">
        <v>1903</v>
      </c>
      <c r="E4051" s="91" t="s">
        <v>671</v>
      </c>
      <c r="F4051" s="91"/>
      <c r="G4051" s="93" t="s">
        <v>672</v>
      </c>
      <c r="H4051" s="94" t="n">
        <v>0.4591</v>
      </c>
      <c r="I4051" s="95" t="n">
        <f aca="false">SUMIFS(J:J,A:A,"Composição",B:B,$B4051)</f>
        <v>21.8</v>
      </c>
      <c r="J4051" s="95" t="n">
        <f aca="false">TRUNC(H4051*I4051,2)</f>
        <v>10</v>
      </c>
      <c r="L4051" s="63" t="n">
        <f aca="false">IF(AND(A4052&lt;&gt;"",A4051=""),L4050+1,L4050)</f>
        <v>427</v>
      </c>
      <c r="M4051" s="80" t="n">
        <f aca="false">IF(OR(A4051="Insumo",A4051="Composição Auxiliar"),J4051,"")</f>
        <v>10</v>
      </c>
      <c r="N4051" s="81" t="str">
        <f aca="false">IF(E4051="Mão de Obra",J4051,"")</f>
        <v/>
      </c>
      <c r="O4051" s="81" t="n">
        <f aca="false">IF(N4051&lt;&gt;"","",M4051)</f>
        <v>10</v>
      </c>
      <c r="P4051" s="82" t="str">
        <f aca="false">IF(A4051="Composição",B4051,"")</f>
        <v/>
      </c>
      <c r="Q4051" s="81" t="str">
        <f aca="false">IF(P4051&lt;&gt;"",SUMIF(L4051:L4051,L4051,N4051:N4051),"")</f>
        <v/>
      </c>
      <c r="R4051" s="81" t="str">
        <f aca="false">IF(P4051&lt;&gt;"",SUMIF(L4051:L4051,L4051,O4051:O4051),"")</f>
        <v/>
      </c>
    </row>
    <row r="4052" customFormat="false" ht="14.25" hidden="false" customHeight="false" outlineLevel="0" collapsed="false">
      <c r="A4052" s="102"/>
      <c r="B4052" s="102"/>
      <c r="C4052" s="102"/>
      <c r="D4052" s="102"/>
      <c r="E4052" s="102"/>
      <c r="F4052" s="103"/>
      <c r="G4052" s="102"/>
      <c r="H4052" s="103"/>
      <c r="I4052" s="102"/>
      <c r="J4052" s="103"/>
      <c r="L4052" s="63" t="n">
        <f aca="false">IF(AND(A4053&lt;&gt;"",A4052=""),L4051+1,L4051)</f>
        <v>427</v>
      </c>
      <c r="M4052" s="80" t="str">
        <f aca="false">IF(OR(A4052="Insumo",A4052="Composição Auxiliar"),J4052,"")</f>
        <v/>
      </c>
      <c r="N4052" s="81" t="str">
        <f aca="false">IF(E4052="Mão de Obra",J4052,"")</f>
        <v/>
      </c>
      <c r="O4052" s="81" t="str">
        <f aca="false">IF(N4052&lt;&gt;"","",M4052)</f>
        <v/>
      </c>
      <c r="P4052" s="82" t="str">
        <f aca="false">IF(A4052="Composição",B4052,"")</f>
        <v/>
      </c>
      <c r="Q4052" s="81" t="str">
        <f aca="false">IF(P4052&lt;&gt;"",SUMIF(L4052:L4052,L4052,N4052:N4052),"")</f>
        <v/>
      </c>
      <c r="R4052" s="81" t="str">
        <f aca="false">IF(P4052&lt;&gt;"",SUMIF(L4052:L4052,L4052,O4052:O4052),"")</f>
        <v/>
      </c>
    </row>
    <row r="4053" customFormat="false" ht="15" hidden="false" customHeight="false" outlineLevel="0" collapsed="false">
      <c r="A4053" s="102"/>
      <c r="B4053" s="102"/>
      <c r="C4053" s="102"/>
      <c r="D4053" s="102"/>
      <c r="E4053" s="102"/>
      <c r="F4053" s="103"/>
      <c r="G4053" s="102"/>
      <c r="H4053" s="104"/>
      <c r="I4053" s="104"/>
      <c r="J4053" s="103"/>
      <c r="L4053" s="63" t="n">
        <f aca="false">IF(AND(A4054&lt;&gt;"",A4053=""),L4052+1,L4052)</f>
        <v>427</v>
      </c>
      <c r="M4053" s="80" t="str">
        <f aca="false">IF(OR(A4053="Insumo",A4053="Composição Auxiliar"),J4053,"")</f>
        <v/>
      </c>
      <c r="N4053" s="81" t="str">
        <f aca="false">IF(E4053="Mão de Obra",J4053,"")</f>
        <v/>
      </c>
      <c r="O4053" s="81" t="str">
        <f aca="false">IF(N4053&lt;&gt;"","",M4053)</f>
        <v/>
      </c>
      <c r="P4053" s="82" t="str">
        <f aca="false">IF(A4053="Composição",B4053,"")</f>
        <v/>
      </c>
      <c r="Q4053" s="81" t="str">
        <f aca="false">IF(P4053&lt;&gt;"",SUMIF(L4053:L4053,L4053,N4053:N4053),"")</f>
        <v/>
      </c>
      <c r="R4053" s="81" t="str">
        <f aca="false">IF(P4053&lt;&gt;"",SUMIF(L4053:L4053,L4053,O4053:O4053),"")</f>
        <v/>
      </c>
    </row>
    <row r="4054" customFormat="false" ht="15" hidden="false" customHeight="false" outlineLevel="0" collapsed="false">
      <c r="A4054" s="108"/>
      <c r="B4054" s="108"/>
      <c r="C4054" s="108"/>
      <c r="D4054" s="108"/>
      <c r="E4054" s="108"/>
      <c r="F4054" s="108"/>
      <c r="G4054" s="108"/>
      <c r="H4054" s="108"/>
      <c r="I4054" s="108"/>
      <c r="J4054" s="108"/>
      <c r="L4054" s="63" t="n">
        <f aca="false">IF(AND(A4055&lt;&gt;"",A4054=""),L4053+1,L4053)</f>
        <v>427</v>
      </c>
      <c r="M4054" s="80" t="str">
        <f aca="false">IF(OR(A4054="Insumo",A4054="Composição Auxiliar"),J4054,"")</f>
        <v/>
      </c>
      <c r="N4054" s="81" t="str">
        <f aca="false">IF(E4054="Mão de Obra",J4054,"")</f>
        <v/>
      </c>
      <c r="O4054" s="81" t="str">
        <f aca="false">IF(N4054&lt;&gt;"","",M4054)</f>
        <v/>
      </c>
      <c r="P4054" s="82" t="str">
        <f aca="false">IF(A4054="Composição",B4054,"")</f>
        <v/>
      </c>
      <c r="Q4054" s="81" t="str">
        <f aca="false">IF(P4054&lt;&gt;"",SUMIF(L4054:L4054,L4054,N4054:N4054),"")</f>
        <v/>
      </c>
      <c r="R4054" s="81" t="str">
        <f aca="false">IF(P4054&lt;&gt;"",SUMIF(L4054:L4054,L4054,O4054:O4054),"")</f>
        <v/>
      </c>
    </row>
    <row r="4055" customFormat="false" ht="15" hidden="false" customHeight="true" outlineLevel="0" collapsed="false">
      <c r="A4055" s="83"/>
      <c r="B4055" s="84" t="s">
        <v>655</v>
      </c>
      <c r="C4055" s="83" t="s">
        <v>656</v>
      </c>
      <c r="D4055" s="83" t="s">
        <v>657</v>
      </c>
      <c r="E4055" s="83" t="s">
        <v>658</v>
      </c>
      <c r="F4055" s="83"/>
      <c r="G4055" s="85" t="s">
        <v>659</v>
      </c>
      <c r="H4055" s="84" t="s">
        <v>660</v>
      </c>
      <c r="I4055" s="84" t="s">
        <v>661</v>
      </c>
      <c r="J4055" s="84" t="s">
        <v>662</v>
      </c>
      <c r="L4055" s="63" t="n">
        <f aca="false">IF(AND(A4056&lt;&gt;"",A4055=""),L4054+1,L4054)</f>
        <v>428</v>
      </c>
      <c r="M4055" s="80" t="str">
        <f aca="false">IF(OR(A4055="Insumo",A4055="Composição Auxiliar"),J4055,"")</f>
        <v/>
      </c>
      <c r="N4055" s="81" t="str">
        <f aca="false">IF(E4055="Mão de Obra",J4055,"")</f>
        <v/>
      </c>
      <c r="O4055" s="81" t="str">
        <f aca="false">IF(N4055&lt;&gt;"","",M4055)</f>
        <v/>
      </c>
      <c r="P4055" s="82" t="str">
        <f aca="false">IF(A4055="Composição",B4055,"")</f>
        <v/>
      </c>
      <c r="Q4055" s="81" t="str">
        <f aca="false">IF(P4055&lt;&gt;"",SUMIF(L4055:L4055,L4055,N4055:N4055),"")</f>
        <v/>
      </c>
      <c r="R4055" s="81" t="str">
        <f aca="false">IF(P4055&lt;&gt;"",SUMIF(L4055:L4055,L4055,O4055:O4055),"")</f>
        <v/>
      </c>
    </row>
    <row r="4056" customFormat="false" ht="14.25" hidden="false" customHeight="true" outlineLevel="0" collapsed="false">
      <c r="A4056" s="86" t="s">
        <v>663</v>
      </c>
      <c r="B4056" s="87" t="s">
        <v>1741</v>
      </c>
      <c r="C4056" s="86" t="s">
        <v>664</v>
      </c>
      <c r="D4056" s="86" t="s">
        <v>1742</v>
      </c>
      <c r="E4056" s="86" t="s">
        <v>671</v>
      </c>
      <c r="F4056" s="86"/>
      <c r="G4056" s="88" t="s">
        <v>672</v>
      </c>
      <c r="H4056" s="89" t="n">
        <v>1</v>
      </c>
      <c r="I4056" s="90" t="n">
        <f aca="false">SUMIF(L:L,$L4056,M:M)</f>
        <v>23.39</v>
      </c>
      <c r="J4056" s="90" t="n">
        <f aca="false">TRUNC(H4056*I4056,2)</f>
        <v>23.39</v>
      </c>
      <c r="L4056" s="63" t="n">
        <f aca="false">IF(AND(A4057&lt;&gt;"",A4056=""),L4055+1,L4055)</f>
        <v>428</v>
      </c>
      <c r="M4056" s="80" t="str">
        <f aca="false">IF(OR(A4056="Insumo",A4056="Composição Auxiliar"),J4056,"")</f>
        <v/>
      </c>
      <c r="N4056" s="81" t="str">
        <f aca="false">IF(E4056="Mão de Obra",J4056,"")</f>
        <v/>
      </c>
      <c r="O4056" s="81" t="str">
        <f aca="false">IF(N4056&lt;&gt;"","",M4056)</f>
        <v/>
      </c>
      <c r="P4056" s="82" t="str">
        <f aca="false">IF(A4056="Composição",B4056,"")</f>
        <v> 88597 </v>
      </c>
      <c r="Q4056" s="81" t="n">
        <f aca="false">IF(P4056&lt;&gt;"",SUMIF(L4056:L4056,L4056,N4056:N4056),"")</f>
        <v>0</v>
      </c>
      <c r="R4056" s="81" t="n">
        <f aca="false">IF(P4056&lt;&gt;"",SUMIF(L4056:L4056,L4056,O4056:O4056),"")</f>
        <v>0</v>
      </c>
    </row>
    <row r="4057" customFormat="false" ht="25.5" hidden="false" customHeight="true" outlineLevel="0" collapsed="false">
      <c r="A4057" s="91" t="s">
        <v>668</v>
      </c>
      <c r="B4057" s="92" t="s">
        <v>1993</v>
      </c>
      <c r="C4057" s="91" t="s">
        <v>664</v>
      </c>
      <c r="D4057" s="91" t="s">
        <v>1994</v>
      </c>
      <c r="E4057" s="91" t="s">
        <v>671</v>
      </c>
      <c r="F4057" s="91"/>
      <c r="G4057" s="93" t="s">
        <v>672</v>
      </c>
      <c r="H4057" s="94" t="n">
        <v>1</v>
      </c>
      <c r="I4057" s="95" t="n">
        <f aca="false">SUMIFS(J:J,A:A,"Composição",B:B,$B4057)</f>
        <v>0.11</v>
      </c>
      <c r="J4057" s="95" t="n">
        <f aca="false">TRUNC(H4057*I4057,2)</f>
        <v>0.11</v>
      </c>
      <c r="L4057" s="63" t="n">
        <f aca="false">IF(AND(A4058&lt;&gt;"",A4057=""),L4056+1,L4056)</f>
        <v>428</v>
      </c>
      <c r="M4057" s="80" t="n">
        <f aca="false">IF(OR(A4057="Insumo",A4057="Composição Auxiliar"),J4057,"")</f>
        <v>0.11</v>
      </c>
      <c r="N4057" s="81" t="str">
        <f aca="false">IF(E4057="Mão de Obra",J4057,"")</f>
        <v/>
      </c>
      <c r="O4057" s="81" t="n">
        <f aca="false">IF(N4057&lt;&gt;"","",M4057)</f>
        <v>0.11</v>
      </c>
      <c r="P4057" s="82" t="str">
        <f aca="false">IF(A4057="Composição",B4057,"")</f>
        <v/>
      </c>
      <c r="Q4057" s="81" t="str">
        <f aca="false">IF(P4057&lt;&gt;"",SUMIF(L4057:L4057,L4057,N4057:N4057),"")</f>
        <v/>
      </c>
      <c r="R4057" s="81" t="str">
        <f aca="false">IF(P4057&lt;&gt;"",SUMIF(L4057:L4057,L4057,O4057:O4057),"")</f>
        <v/>
      </c>
    </row>
    <row r="4058" customFormat="false" ht="14.25" hidden="false" customHeight="false" outlineLevel="0" collapsed="false">
      <c r="A4058" s="96" t="s">
        <v>679</v>
      </c>
      <c r="B4058" s="97" t="s">
        <v>1995</v>
      </c>
      <c r="C4058" s="96" t="str">
        <f aca="false">VLOOKUP(B4058,INSUMOS!$A:$I,2,0)</f>
        <v>SINAPI</v>
      </c>
      <c r="D4058" s="96" t="str">
        <f aca="false">VLOOKUP(B4058,INSUMOS!$A:$I,3,0)</f>
        <v>DESENHISTA DETALHISTA (HORISTA)</v>
      </c>
      <c r="E4058" s="98" t="str">
        <f aca="false">VLOOKUP(B4058,INSUMOS!$A:$I,4,0)</f>
        <v>Mão de Obra</v>
      </c>
      <c r="F4058" s="98"/>
      <c r="G4058" s="99" t="str">
        <f aca="false">VLOOKUP(B4058,INSUMOS!$A:$I,5,0)</f>
        <v>H</v>
      </c>
      <c r="H4058" s="100" t="n">
        <v>1</v>
      </c>
      <c r="I4058" s="101" t="n">
        <f aca="false">VLOOKUP(B4058,INSUMOS!$A:$I,8,0)</f>
        <v>21.32</v>
      </c>
      <c r="J4058" s="101" t="n">
        <f aca="false">TRUNC(H4058*I4058,2)</f>
        <v>21.32</v>
      </c>
      <c r="L4058" s="63" t="n">
        <f aca="false">IF(AND(A4059&lt;&gt;"",A4058=""),L4057+1,L4057)</f>
        <v>428</v>
      </c>
      <c r="M4058" s="80" t="n">
        <f aca="false">IF(OR(A4058="Insumo",A4058="Composição Auxiliar"),J4058,"")</f>
        <v>21.32</v>
      </c>
      <c r="N4058" s="81" t="n">
        <f aca="false">IF(E4058="Mão de Obra",J4058,"")</f>
        <v>21.32</v>
      </c>
      <c r="O4058" s="81" t="str">
        <f aca="false">IF(N4058&lt;&gt;"","",M4058)</f>
        <v/>
      </c>
      <c r="P4058" s="82" t="str">
        <f aca="false">IF(A4058="Composição",B4058,"")</f>
        <v/>
      </c>
      <c r="Q4058" s="81" t="str">
        <f aca="false">IF(P4058&lt;&gt;"",SUMIF(L4058:L4058,L4058,N4058:N4058),"")</f>
        <v/>
      </c>
      <c r="R4058" s="81" t="str">
        <f aca="false">IF(P4058&lt;&gt;"",SUMIF(L4058:L4058,L4058,O4058:O4058),"")</f>
        <v/>
      </c>
    </row>
    <row r="4059" customFormat="false" ht="25.5" hidden="false" customHeight="false" outlineLevel="0" collapsed="false">
      <c r="A4059" s="96" t="s">
        <v>679</v>
      </c>
      <c r="B4059" s="97" t="s">
        <v>2093</v>
      </c>
      <c r="C4059" s="96" t="str">
        <f aca="false">VLOOKUP(B4059,INSUMOS!$A:$I,2,0)</f>
        <v>SINAPI</v>
      </c>
      <c r="D4059" s="96" t="str">
        <f aca="false">VLOOKUP(B4059,INSUMOS!$A:$I,3,0)</f>
        <v>FERRAMENTAS - FAMILIA TOPOGRAFO - HORISTA (ENCARGOS COMPLEMENTARES - COLETADO CAIXA)</v>
      </c>
      <c r="E4059" s="98" t="str">
        <f aca="false">VLOOKUP(B4059,INSUMOS!$A:$I,4,0)</f>
        <v>Equipamento</v>
      </c>
      <c r="F4059" s="98"/>
      <c r="G4059" s="99" t="str">
        <f aca="false">VLOOKUP(B4059,INSUMOS!$A:$I,5,0)</f>
        <v>H</v>
      </c>
      <c r="H4059" s="100" t="n">
        <v>1</v>
      </c>
      <c r="I4059" s="101" t="n">
        <f aca="false">VLOOKUP(B4059,INSUMOS!$A:$I,8,0)</f>
        <v>0.08</v>
      </c>
      <c r="J4059" s="101" t="n">
        <f aca="false">TRUNC(H4059*I4059,2)</f>
        <v>0.08</v>
      </c>
      <c r="L4059" s="63" t="n">
        <f aca="false">IF(AND(A4060&lt;&gt;"",A4059=""),L4058+1,L4058)</f>
        <v>428</v>
      </c>
      <c r="M4059" s="80" t="n">
        <f aca="false">IF(OR(A4059="Insumo",A4059="Composição Auxiliar"),J4059,"")</f>
        <v>0.08</v>
      </c>
      <c r="N4059" s="81" t="str">
        <f aca="false">IF(E4059="Mão de Obra",J4059,"")</f>
        <v/>
      </c>
      <c r="O4059" s="81" t="n">
        <f aca="false">IF(N4059&lt;&gt;"","",M4059)</f>
        <v>0.08</v>
      </c>
      <c r="P4059" s="82" t="str">
        <f aca="false">IF(A4059="Composição",B4059,"")</f>
        <v/>
      </c>
      <c r="Q4059" s="81" t="str">
        <f aca="false">IF(P4059&lt;&gt;"",SUMIF(L4059:L4059,L4059,N4059:N4059),"")</f>
        <v/>
      </c>
      <c r="R4059" s="81" t="str">
        <f aca="false">IF(P4059&lt;&gt;"",SUMIF(L4059:L4059,L4059,O4059:O4059),"")</f>
        <v/>
      </c>
    </row>
    <row r="4060" customFormat="false" ht="25.5" hidden="false" customHeight="false" outlineLevel="0" collapsed="false">
      <c r="A4060" s="96" t="s">
        <v>679</v>
      </c>
      <c r="B4060" s="97" t="s">
        <v>1778</v>
      </c>
      <c r="C4060" s="96" t="str">
        <f aca="false">VLOOKUP(B4060,INSUMOS!$A:$I,2,0)</f>
        <v>SINAPI</v>
      </c>
      <c r="D4060" s="96" t="str">
        <f aca="false">VLOOKUP(B4060,INSUMOS!$A:$I,3,0)</f>
        <v>SEGURO - HORISTA (COLETADO CAIXA - ENCARGOS COMPLEMENTARES)</v>
      </c>
      <c r="E4060" s="98" t="str">
        <f aca="false">VLOOKUP(B4060,INSUMOS!$A:$I,4,0)</f>
        <v>Taxas</v>
      </c>
      <c r="F4060" s="98"/>
      <c r="G4060" s="99" t="str">
        <f aca="false">VLOOKUP(B4060,INSUMOS!$A:$I,5,0)</f>
        <v>H</v>
      </c>
      <c r="H4060" s="100" t="n">
        <v>1</v>
      </c>
      <c r="I4060" s="101" t="n">
        <f aca="false">VLOOKUP(B4060,INSUMOS!$A:$I,8,0)</f>
        <v>0.07</v>
      </c>
      <c r="J4060" s="101" t="n">
        <f aca="false">TRUNC(H4060*I4060,2)</f>
        <v>0.07</v>
      </c>
      <c r="L4060" s="63" t="n">
        <f aca="false">IF(AND(A4061&lt;&gt;"",A4060=""),L4059+1,L4059)</f>
        <v>428</v>
      </c>
      <c r="M4060" s="80" t="n">
        <f aca="false">IF(OR(A4060="Insumo",A4060="Composição Auxiliar"),J4060,"")</f>
        <v>0.07</v>
      </c>
      <c r="N4060" s="81" t="str">
        <f aca="false">IF(E4060="Mão de Obra",J4060,"")</f>
        <v/>
      </c>
      <c r="O4060" s="81" t="n">
        <f aca="false">IF(N4060&lt;&gt;"","",M4060)</f>
        <v>0.07</v>
      </c>
      <c r="P4060" s="82" t="str">
        <f aca="false">IF(A4060="Composição",B4060,"")</f>
        <v/>
      </c>
      <c r="Q4060" s="81" t="str">
        <f aca="false">IF(P4060&lt;&gt;"",SUMIF(L4060:L4060,L4060,N4060:N4060),"")</f>
        <v/>
      </c>
      <c r="R4060" s="81" t="str">
        <f aca="false">IF(P4060&lt;&gt;"",SUMIF(L4060:L4060,L4060,O4060:O4060),"")</f>
        <v/>
      </c>
    </row>
    <row r="4061" customFormat="false" ht="25.5" hidden="false" customHeight="false" outlineLevel="0" collapsed="false">
      <c r="A4061" s="96" t="s">
        <v>679</v>
      </c>
      <c r="B4061" s="97" t="s">
        <v>1781</v>
      </c>
      <c r="C4061" s="96" t="str">
        <f aca="false">VLOOKUP(B4061,INSUMOS!$A:$I,2,0)</f>
        <v>SINAPI</v>
      </c>
      <c r="D4061" s="96" t="str">
        <f aca="false">VLOOKUP(B4061,INSUMOS!$A:$I,3,0)</f>
        <v>EXAMES - HORISTA (COLETADO CAIXA - ENCARGOS COMPLEMENTARES)</v>
      </c>
      <c r="E4061" s="98" t="str">
        <f aca="false">VLOOKUP(B4061,INSUMOS!$A:$I,4,0)</f>
        <v>Outros</v>
      </c>
      <c r="F4061" s="98"/>
      <c r="G4061" s="99" t="str">
        <f aca="false">VLOOKUP(B4061,INSUMOS!$A:$I,5,0)</f>
        <v>H</v>
      </c>
      <c r="H4061" s="100" t="n">
        <v>1</v>
      </c>
      <c r="I4061" s="101" t="n">
        <f aca="false">VLOOKUP(B4061,INSUMOS!$A:$I,8,0)</f>
        <v>1.14</v>
      </c>
      <c r="J4061" s="101" t="n">
        <f aca="false">TRUNC(H4061*I4061,2)</f>
        <v>1.14</v>
      </c>
      <c r="L4061" s="63" t="n">
        <f aca="false">IF(AND(A4062&lt;&gt;"",A4061=""),L4060+1,L4060)</f>
        <v>428</v>
      </c>
      <c r="M4061" s="80" t="n">
        <f aca="false">IF(OR(A4061="Insumo",A4061="Composição Auxiliar"),J4061,"")</f>
        <v>1.14</v>
      </c>
      <c r="N4061" s="81" t="str">
        <f aca="false">IF(E4061="Mão de Obra",J4061,"")</f>
        <v/>
      </c>
      <c r="O4061" s="81" t="n">
        <f aca="false">IF(N4061&lt;&gt;"","",M4061)</f>
        <v>1.14</v>
      </c>
      <c r="P4061" s="82" t="str">
        <f aca="false">IF(A4061="Composição",B4061,"")</f>
        <v/>
      </c>
      <c r="Q4061" s="81" t="str">
        <f aca="false">IF(P4061&lt;&gt;"",SUMIF(L4061:L4061,L4061,N4061:N4061),"")</f>
        <v/>
      </c>
      <c r="R4061" s="81" t="str">
        <f aca="false">IF(P4061&lt;&gt;"",SUMIF(L4061:L4061,L4061,O4061:O4061),"")</f>
        <v/>
      </c>
    </row>
    <row r="4062" customFormat="false" ht="25.5" hidden="false" customHeight="false" outlineLevel="0" collapsed="false">
      <c r="A4062" s="96" t="s">
        <v>679</v>
      </c>
      <c r="B4062" s="97" t="s">
        <v>2094</v>
      </c>
      <c r="C4062" s="96" t="str">
        <f aca="false">VLOOKUP(B4062,INSUMOS!$A:$I,2,0)</f>
        <v>SINAPI</v>
      </c>
      <c r="D4062" s="96" t="str">
        <f aca="false">VLOOKUP(B4062,INSUMOS!$A:$I,3,0)</f>
        <v>EPI - FAMILIA TOPOGRAFO - HORISTA (ENCARGOS COMPLEMENTARES - COLETADO CAIXA)</v>
      </c>
      <c r="E4062" s="98" t="str">
        <f aca="false">VLOOKUP(B4062,INSUMOS!$A:$I,4,0)</f>
        <v>Equipamento</v>
      </c>
      <c r="F4062" s="98"/>
      <c r="G4062" s="99" t="str">
        <f aca="false">VLOOKUP(B4062,INSUMOS!$A:$I,5,0)</f>
        <v>H</v>
      </c>
      <c r="H4062" s="100" t="n">
        <v>1</v>
      </c>
      <c r="I4062" s="101" t="n">
        <f aca="false">VLOOKUP(B4062,INSUMOS!$A:$I,8,0)</f>
        <v>0.67</v>
      </c>
      <c r="J4062" s="101" t="n">
        <f aca="false">TRUNC(H4062*I4062,2)</f>
        <v>0.67</v>
      </c>
      <c r="L4062" s="63" t="n">
        <f aca="false">IF(AND(A4063&lt;&gt;"",A4062=""),L4061+1,L4061)</f>
        <v>428</v>
      </c>
      <c r="M4062" s="80" t="n">
        <f aca="false">IF(OR(A4062="Insumo",A4062="Composição Auxiliar"),J4062,"")</f>
        <v>0.67</v>
      </c>
      <c r="N4062" s="81" t="str">
        <f aca="false">IF(E4062="Mão de Obra",J4062,"")</f>
        <v/>
      </c>
      <c r="O4062" s="81" t="n">
        <f aca="false">IF(N4062&lt;&gt;"","",M4062)</f>
        <v>0.67</v>
      </c>
      <c r="P4062" s="82" t="str">
        <f aca="false">IF(A4062="Composição",B4062,"")</f>
        <v/>
      </c>
      <c r="Q4062" s="81" t="str">
        <f aca="false">IF(P4062&lt;&gt;"",SUMIF(L4062:L4062,L4062,N4062:N4062),"")</f>
        <v/>
      </c>
      <c r="R4062" s="81" t="str">
        <f aca="false">IF(P4062&lt;&gt;"",SUMIF(L4062:L4062,L4062,O4062:O4062),"")</f>
        <v/>
      </c>
    </row>
    <row r="4063" customFormat="false" ht="14.25" hidden="false" customHeight="false" outlineLevel="0" collapsed="false">
      <c r="A4063" s="102"/>
      <c r="B4063" s="102"/>
      <c r="C4063" s="102"/>
      <c r="D4063" s="102"/>
      <c r="E4063" s="102"/>
      <c r="F4063" s="103"/>
      <c r="G4063" s="102"/>
      <c r="H4063" s="103"/>
      <c r="I4063" s="102"/>
      <c r="J4063" s="103"/>
      <c r="L4063" s="63" t="n">
        <f aca="false">IF(AND(A4064&lt;&gt;"",A4063=""),L4062+1,L4062)</f>
        <v>428</v>
      </c>
      <c r="M4063" s="80" t="str">
        <f aca="false">IF(OR(A4063="Insumo",A4063="Composição Auxiliar"),J4063,"")</f>
        <v/>
      </c>
      <c r="N4063" s="81" t="str">
        <f aca="false">IF(E4063="Mão de Obra",J4063,"")</f>
        <v/>
      </c>
      <c r="O4063" s="81" t="str">
        <f aca="false">IF(N4063&lt;&gt;"","",M4063)</f>
        <v/>
      </c>
      <c r="P4063" s="82" t="str">
        <f aca="false">IF(A4063="Composição",B4063,"")</f>
        <v/>
      </c>
      <c r="Q4063" s="81" t="str">
        <f aca="false">IF(P4063&lt;&gt;"",SUMIF(L4063:L4063,L4063,N4063:N4063),"")</f>
        <v/>
      </c>
      <c r="R4063" s="81" t="str">
        <f aca="false">IF(P4063&lt;&gt;"",SUMIF(L4063:L4063,L4063,O4063:O4063),"")</f>
        <v/>
      </c>
    </row>
    <row r="4064" customFormat="false" ht="15" hidden="false" customHeight="false" outlineLevel="0" collapsed="false">
      <c r="A4064" s="102"/>
      <c r="B4064" s="102"/>
      <c r="C4064" s="102"/>
      <c r="D4064" s="102"/>
      <c r="E4064" s="102"/>
      <c r="F4064" s="103"/>
      <c r="G4064" s="102"/>
      <c r="H4064" s="104"/>
      <c r="I4064" s="104"/>
      <c r="J4064" s="103"/>
      <c r="L4064" s="63" t="n">
        <f aca="false">IF(AND(A4065&lt;&gt;"",A4064=""),L4063+1,L4063)</f>
        <v>428</v>
      </c>
      <c r="M4064" s="80" t="str">
        <f aca="false">IF(OR(A4064="Insumo",A4064="Composição Auxiliar"),J4064,"")</f>
        <v/>
      </c>
      <c r="N4064" s="81" t="str">
        <f aca="false">IF(E4064="Mão de Obra",J4064,"")</f>
        <v/>
      </c>
      <c r="O4064" s="81" t="str">
        <f aca="false">IF(N4064&lt;&gt;"","",M4064)</f>
        <v/>
      </c>
      <c r="P4064" s="82" t="str">
        <f aca="false">IF(A4064="Composição",B4064,"")</f>
        <v/>
      </c>
      <c r="Q4064" s="81" t="str">
        <f aca="false">IF(P4064&lt;&gt;"",SUMIF(L4064:L4064,L4064,N4064:N4064),"")</f>
        <v/>
      </c>
      <c r="R4064" s="81" t="str">
        <f aca="false">IF(P4064&lt;&gt;"",SUMIF(L4064:L4064,L4064,O4064:O4064),"")</f>
        <v/>
      </c>
    </row>
    <row r="4065" customFormat="false" ht="15" hidden="false" customHeight="false" outlineLevel="0" collapsed="false">
      <c r="A4065" s="108"/>
      <c r="B4065" s="108"/>
      <c r="C4065" s="108"/>
      <c r="D4065" s="108"/>
      <c r="E4065" s="108"/>
      <c r="F4065" s="108"/>
      <c r="G4065" s="108"/>
      <c r="H4065" s="108"/>
      <c r="I4065" s="108"/>
      <c r="J4065" s="108"/>
      <c r="L4065" s="63" t="n">
        <f aca="false">IF(AND(A4066&lt;&gt;"",A4065=""),L4064+1,L4064)</f>
        <v>428</v>
      </c>
      <c r="M4065" s="80" t="str">
        <f aca="false">IF(OR(A4065="Insumo",A4065="Composição Auxiliar"),J4065,"")</f>
        <v/>
      </c>
      <c r="N4065" s="81" t="str">
        <f aca="false">IF(E4065="Mão de Obra",J4065,"")</f>
        <v/>
      </c>
      <c r="O4065" s="81" t="str">
        <f aca="false">IF(N4065&lt;&gt;"","",M4065)</f>
        <v/>
      </c>
      <c r="P4065" s="82" t="str">
        <f aca="false">IF(A4065="Composição",B4065,"")</f>
        <v/>
      </c>
      <c r="Q4065" s="81" t="str">
        <f aca="false">IF(P4065&lt;&gt;"",SUMIF(L4065:L4065,L4065,N4065:N4065),"")</f>
        <v/>
      </c>
      <c r="R4065" s="81" t="str">
        <f aca="false">IF(P4065&lt;&gt;"",SUMIF(L4065:L4065,L4065,O4065:O4065),"")</f>
        <v/>
      </c>
    </row>
    <row r="4066" customFormat="false" ht="15" hidden="false" customHeight="true" outlineLevel="0" collapsed="false">
      <c r="A4066" s="83"/>
      <c r="B4066" s="84" t="s">
        <v>655</v>
      </c>
      <c r="C4066" s="83" t="s">
        <v>656</v>
      </c>
      <c r="D4066" s="83" t="s">
        <v>657</v>
      </c>
      <c r="E4066" s="83" t="s">
        <v>658</v>
      </c>
      <c r="F4066" s="83"/>
      <c r="G4066" s="85" t="s">
        <v>659</v>
      </c>
      <c r="H4066" s="84" t="s">
        <v>660</v>
      </c>
      <c r="I4066" s="84" t="s">
        <v>661</v>
      </c>
      <c r="J4066" s="84" t="s">
        <v>662</v>
      </c>
      <c r="L4066" s="63" t="n">
        <f aca="false">IF(AND(A4067&lt;&gt;"",A4066=""),L4065+1,L4065)</f>
        <v>429</v>
      </c>
      <c r="M4066" s="80" t="str">
        <f aca="false">IF(OR(A4066="Insumo",A4066="Composição Auxiliar"),J4066,"")</f>
        <v/>
      </c>
      <c r="N4066" s="81" t="str">
        <f aca="false">IF(E4066="Mão de Obra",J4066,"")</f>
        <v/>
      </c>
      <c r="O4066" s="81" t="str">
        <f aca="false">IF(N4066&lt;&gt;"","",M4066)</f>
        <v/>
      </c>
      <c r="P4066" s="82" t="str">
        <f aca="false">IF(A4066="Composição",B4066,"")</f>
        <v/>
      </c>
      <c r="Q4066" s="81" t="str">
        <f aca="false">IF(P4066&lt;&gt;"",SUMIF(L4066:L4066,L4066,N4066:N4066),"")</f>
        <v/>
      </c>
      <c r="R4066" s="81" t="str">
        <f aca="false">IF(P4066&lt;&gt;"",SUMIF(L4066:L4066,L4066,O4066:O4066),"")</f>
        <v/>
      </c>
    </row>
    <row r="4067" customFormat="false" ht="25.5" hidden="false" customHeight="true" outlineLevel="0" collapsed="false">
      <c r="A4067" s="86" t="s">
        <v>663</v>
      </c>
      <c r="B4067" s="87" t="s">
        <v>740</v>
      </c>
      <c r="C4067" s="86" t="s">
        <v>664</v>
      </c>
      <c r="D4067" s="86" t="s">
        <v>741</v>
      </c>
      <c r="E4067" s="86" t="s">
        <v>724</v>
      </c>
      <c r="F4067" s="86"/>
      <c r="G4067" s="88" t="s">
        <v>718</v>
      </c>
      <c r="H4067" s="89" t="n">
        <v>1</v>
      </c>
      <c r="I4067" s="90" t="n">
        <f aca="false">SUMIF(L:L,$L4067,M:M)</f>
        <v>28.24</v>
      </c>
      <c r="J4067" s="90" t="n">
        <f aca="false">TRUNC(H4067*I4067,2)</f>
        <v>28.24</v>
      </c>
      <c r="L4067" s="63" t="n">
        <f aca="false">IF(AND(A4068&lt;&gt;"",A4067=""),L4066+1,L4066)</f>
        <v>429</v>
      </c>
      <c r="M4067" s="80" t="str">
        <f aca="false">IF(OR(A4067="Insumo",A4067="Composição Auxiliar"),J4067,"")</f>
        <v/>
      </c>
      <c r="N4067" s="81" t="str">
        <f aca="false">IF(E4067="Mão de Obra",J4067,"")</f>
        <v/>
      </c>
      <c r="O4067" s="81" t="str">
        <f aca="false">IF(N4067&lt;&gt;"","",M4067)</f>
        <v/>
      </c>
      <c r="P4067" s="82" t="str">
        <f aca="false">IF(A4067="Composição",B4067,"")</f>
        <v> 101891 </v>
      </c>
      <c r="Q4067" s="81" t="n">
        <f aca="false">IF(P4067&lt;&gt;"",SUMIF(L4067:L4067,L4067,N4067:N4067),"")</f>
        <v>0</v>
      </c>
      <c r="R4067" s="81" t="n">
        <f aca="false">IF(P4067&lt;&gt;"",SUMIF(L4067:L4067,L4067,O4067:O4067),"")</f>
        <v>0</v>
      </c>
    </row>
    <row r="4068" customFormat="false" ht="25.5" hidden="false" customHeight="true" outlineLevel="0" collapsed="false">
      <c r="A4068" s="91" t="s">
        <v>668</v>
      </c>
      <c r="B4068" s="92" t="s">
        <v>817</v>
      </c>
      <c r="C4068" s="91" t="s">
        <v>664</v>
      </c>
      <c r="D4068" s="91" t="s">
        <v>818</v>
      </c>
      <c r="E4068" s="91" t="s">
        <v>671</v>
      </c>
      <c r="F4068" s="91"/>
      <c r="G4068" s="93" t="s">
        <v>672</v>
      </c>
      <c r="H4068" s="94" t="n">
        <v>0.1352</v>
      </c>
      <c r="I4068" s="95" t="n">
        <f aca="false">SUMIFS(J:J,A:A,"Composição",B:B,$B4068)</f>
        <v>22.2</v>
      </c>
      <c r="J4068" s="95" t="n">
        <f aca="false">TRUNC(H4068*I4068,2)</f>
        <v>3</v>
      </c>
      <c r="L4068" s="63" t="n">
        <f aca="false">IF(AND(A4069&lt;&gt;"",A4068=""),L4067+1,L4067)</f>
        <v>429</v>
      </c>
      <c r="M4068" s="80" t="n">
        <f aca="false">IF(OR(A4068="Insumo",A4068="Composição Auxiliar"),J4068,"")</f>
        <v>3</v>
      </c>
      <c r="N4068" s="81" t="str">
        <f aca="false">IF(E4068="Mão de Obra",J4068,"")</f>
        <v/>
      </c>
      <c r="O4068" s="81" t="n">
        <f aca="false">IF(N4068&lt;&gt;"","",M4068)</f>
        <v>3</v>
      </c>
      <c r="P4068" s="82" t="str">
        <f aca="false">IF(A4068="Composição",B4068,"")</f>
        <v/>
      </c>
      <c r="Q4068" s="81" t="str">
        <f aca="false">IF(P4068&lt;&gt;"",SUMIF(L4068:L4068,L4068,N4068:N4068),"")</f>
        <v/>
      </c>
      <c r="R4068" s="81" t="str">
        <f aca="false">IF(P4068&lt;&gt;"",SUMIF(L4068:L4068,L4068,O4068:O4068),"")</f>
        <v/>
      </c>
    </row>
    <row r="4069" customFormat="false" ht="25.5" hidden="false" customHeight="true" outlineLevel="0" collapsed="false">
      <c r="A4069" s="91" t="s">
        <v>668</v>
      </c>
      <c r="B4069" s="92" t="s">
        <v>822</v>
      </c>
      <c r="C4069" s="91" t="s">
        <v>664</v>
      </c>
      <c r="D4069" s="91" t="s">
        <v>823</v>
      </c>
      <c r="E4069" s="91" t="s">
        <v>671</v>
      </c>
      <c r="F4069" s="91"/>
      <c r="G4069" s="93" t="s">
        <v>672</v>
      </c>
      <c r="H4069" s="94" t="n">
        <v>0.1352</v>
      </c>
      <c r="I4069" s="95" t="n">
        <f aca="false">SUMIFS(J:J,A:A,"Composição",B:B,$B4069)</f>
        <v>26.14</v>
      </c>
      <c r="J4069" s="95" t="n">
        <f aca="false">TRUNC(H4069*I4069,2)</f>
        <v>3.53</v>
      </c>
      <c r="L4069" s="63" t="n">
        <f aca="false">IF(AND(A4070&lt;&gt;"",A4069=""),L4068+1,L4068)</f>
        <v>429</v>
      </c>
      <c r="M4069" s="80" t="n">
        <f aca="false">IF(OR(A4069="Insumo",A4069="Composição Auxiliar"),J4069,"")</f>
        <v>3.53</v>
      </c>
      <c r="N4069" s="81" t="str">
        <f aca="false">IF(E4069="Mão de Obra",J4069,"")</f>
        <v/>
      </c>
      <c r="O4069" s="81" t="n">
        <f aca="false">IF(N4069&lt;&gt;"","",M4069)</f>
        <v>3.53</v>
      </c>
      <c r="P4069" s="82" t="str">
        <f aca="false">IF(A4069="Composição",B4069,"")</f>
        <v/>
      </c>
      <c r="Q4069" s="81" t="str">
        <f aca="false">IF(P4069&lt;&gt;"",SUMIF(L4069:L4069,L4069,N4069:N4069),"")</f>
        <v/>
      </c>
      <c r="R4069" s="81" t="str">
        <f aca="false">IF(P4069&lt;&gt;"",SUMIF(L4069:L4069,L4069,O4069:O4069),"")</f>
        <v/>
      </c>
    </row>
    <row r="4070" customFormat="false" ht="25.5" hidden="false" customHeight="false" outlineLevel="0" collapsed="false">
      <c r="A4070" s="96" t="s">
        <v>679</v>
      </c>
      <c r="B4070" s="97" t="s">
        <v>2095</v>
      </c>
      <c r="C4070" s="96" t="str">
        <f aca="false">VLOOKUP(B4070,INSUMOS!$A:$I,2,0)</f>
        <v>SINAPI</v>
      </c>
      <c r="D4070" s="96" t="str">
        <f aca="false">VLOOKUP(B4070,INSUMOS!$A:$I,3,0)</f>
        <v>DISJUNTOR TIPO NEMA, MONOPOLAR 35  ATE  50 A, TENSAO MAXIMA DE 240 V</v>
      </c>
      <c r="E4070" s="98" t="str">
        <f aca="false">VLOOKUP(B4070,INSUMOS!$A:$I,4,0)</f>
        <v>Material</v>
      </c>
      <c r="F4070" s="98"/>
      <c r="G4070" s="99" t="str">
        <f aca="false">VLOOKUP(B4070,INSUMOS!$A:$I,5,0)</f>
        <v>UN</v>
      </c>
      <c r="H4070" s="100" t="n">
        <v>1</v>
      </c>
      <c r="I4070" s="101" t="n">
        <f aca="false">VLOOKUP(B4070,INSUMOS!$A:$I,8,0)</f>
        <v>19.96</v>
      </c>
      <c r="J4070" s="101" t="n">
        <f aca="false">TRUNC(H4070*I4070,2)</f>
        <v>19.96</v>
      </c>
      <c r="L4070" s="63" t="n">
        <f aca="false">IF(AND(A4071&lt;&gt;"",A4070=""),L4069+1,L4069)</f>
        <v>429</v>
      </c>
      <c r="M4070" s="80" t="n">
        <f aca="false">IF(OR(A4070="Insumo",A4070="Composição Auxiliar"),J4070,"")</f>
        <v>19.96</v>
      </c>
      <c r="N4070" s="81" t="str">
        <f aca="false">IF(E4070="Mão de Obra",J4070,"")</f>
        <v/>
      </c>
      <c r="O4070" s="81" t="n">
        <f aca="false">IF(N4070&lt;&gt;"","",M4070)</f>
        <v>19.96</v>
      </c>
      <c r="P4070" s="82" t="str">
        <f aca="false">IF(A4070="Composição",B4070,"")</f>
        <v/>
      </c>
      <c r="Q4070" s="81" t="str">
        <f aca="false">IF(P4070&lt;&gt;"",SUMIF(L4070:L4070,L4070,N4070:N4070),"")</f>
        <v/>
      </c>
      <c r="R4070" s="81" t="str">
        <f aca="false">IF(P4070&lt;&gt;"",SUMIF(L4070:L4070,L4070,O4070:O4070),"")</f>
        <v/>
      </c>
    </row>
    <row r="4071" customFormat="false" ht="25.5" hidden="false" customHeight="false" outlineLevel="0" collapsed="false">
      <c r="A4071" s="96" t="s">
        <v>679</v>
      </c>
      <c r="B4071" s="97" t="s">
        <v>2096</v>
      </c>
      <c r="C4071" s="96" t="str">
        <f aca="false">VLOOKUP(B4071,INSUMOS!$A:$I,2,0)</f>
        <v>SINAPI</v>
      </c>
      <c r="D4071" s="96" t="str">
        <f aca="false">VLOOKUP(B4071,INSUMOS!$A:$I,3,0)</f>
        <v>TERMINAL A COMPRESSAO EM COBRE ESTANHADO PARA CABO 10 MM2, 1 FURO E 1 COMPRESSAO, PARA PARAFUSO DE FIXACAO M6</v>
      </c>
      <c r="E4071" s="98" t="str">
        <f aca="false">VLOOKUP(B4071,INSUMOS!$A:$I,4,0)</f>
        <v>Material</v>
      </c>
      <c r="F4071" s="98"/>
      <c r="G4071" s="99" t="str">
        <f aca="false">VLOOKUP(B4071,INSUMOS!$A:$I,5,0)</f>
        <v>UN</v>
      </c>
      <c r="H4071" s="100" t="n">
        <v>1</v>
      </c>
      <c r="I4071" s="101" t="n">
        <f aca="false">VLOOKUP(B4071,INSUMOS!$A:$I,8,0)</f>
        <v>1.75</v>
      </c>
      <c r="J4071" s="101" t="n">
        <f aca="false">TRUNC(H4071*I4071,2)</f>
        <v>1.75</v>
      </c>
      <c r="L4071" s="63" t="n">
        <f aca="false">IF(AND(A4072&lt;&gt;"",A4071=""),L4070+1,L4070)</f>
        <v>429</v>
      </c>
      <c r="M4071" s="80" t="n">
        <f aca="false">IF(OR(A4071="Insumo",A4071="Composição Auxiliar"),J4071,"")</f>
        <v>1.75</v>
      </c>
      <c r="N4071" s="81" t="str">
        <f aca="false">IF(E4071="Mão de Obra",J4071,"")</f>
        <v/>
      </c>
      <c r="O4071" s="81" t="n">
        <f aca="false">IF(N4071&lt;&gt;"","",M4071)</f>
        <v>1.75</v>
      </c>
      <c r="P4071" s="82" t="str">
        <f aca="false">IF(A4071="Composição",B4071,"")</f>
        <v/>
      </c>
      <c r="Q4071" s="81" t="str">
        <f aca="false">IF(P4071&lt;&gt;"",SUMIF(L4071:L4071,L4071,N4071:N4071),"")</f>
        <v/>
      </c>
      <c r="R4071" s="81" t="str">
        <f aca="false">IF(P4071&lt;&gt;"",SUMIF(L4071:L4071,L4071,O4071:O4071),"")</f>
        <v/>
      </c>
    </row>
    <row r="4072" customFormat="false" ht="14.25" hidden="false" customHeight="false" outlineLevel="0" collapsed="false">
      <c r="A4072" s="102"/>
      <c r="B4072" s="102"/>
      <c r="C4072" s="102"/>
      <c r="D4072" s="102"/>
      <c r="E4072" s="102"/>
      <c r="F4072" s="103"/>
      <c r="G4072" s="102"/>
      <c r="H4072" s="103"/>
      <c r="I4072" s="102"/>
      <c r="J4072" s="103"/>
      <c r="L4072" s="63" t="n">
        <f aca="false">IF(AND(A4073&lt;&gt;"",A4072=""),L4071+1,L4071)</f>
        <v>429</v>
      </c>
      <c r="M4072" s="80" t="str">
        <f aca="false">IF(OR(A4072="Insumo",A4072="Composição Auxiliar"),J4072,"")</f>
        <v/>
      </c>
      <c r="N4072" s="81" t="str">
        <f aca="false">IF(E4072="Mão de Obra",J4072,"")</f>
        <v/>
      </c>
      <c r="O4072" s="81" t="str">
        <f aca="false">IF(N4072&lt;&gt;"","",M4072)</f>
        <v/>
      </c>
      <c r="P4072" s="82" t="str">
        <f aca="false">IF(A4072="Composição",B4072,"")</f>
        <v/>
      </c>
      <c r="Q4072" s="81" t="str">
        <f aca="false">IF(P4072&lt;&gt;"",SUMIF(L4072:L4072,L4072,N4072:N4072),"")</f>
        <v/>
      </c>
      <c r="R4072" s="81" t="str">
        <f aca="false">IF(P4072&lt;&gt;"",SUMIF(L4072:L4072,L4072,O4072:O4072),"")</f>
        <v/>
      </c>
    </row>
    <row r="4073" customFormat="false" ht="15" hidden="false" customHeight="false" outlineLevel="0" collapsed="false">
      <c r="A4073" s="102"/>
      <c r="B4073" s="102"/>
      <c r="C4073" s="102"/>
      <c r="D4073" s="102"/>
      <c r="E4073" s="102"/>
      <c r="F4073" s="103"/>
      <c r="G4073" s="102"/>
      <c r="H4073" s="104"/>
      <c r="I4073" s="104"/>
      <c r="J4073" s="103"/>
      <c r="L4073" s="63" t="n">
        <f aca="false">IF(AND(A4074&lt;&gt;"",A4073=""),L4072+1,L4072)</f>
        <v>429</v>
      </c>
      <c r="M4073" s="80" t="str">
        <f aca="false">IF(OR(A4073="Insumo",A4073="Composição Auxiliar"),J4073,"")</f>
        <v/>
      </c>
      <c r="N4073" s="81" t="str">
        <f aca="false">IF(E4073="Mão de Obra",J4073,"")</f>
        <v/>
      </c>
      <c r="O4073" s="81" t="str">
        <f aca="false">IF(N4073&lt;&gt;"","",M4073)</f>
        <v/>
      </c>
      <c r="P4073" s="82" t="str">
        <f aca="false">IF(A4073="Composição",B4073,"")</f>
        <v/>
      </c>
      <c r="Q4073" s="81" t="str">
        <f aca="false">IF(P4073&lt;&gt;"",SUMIF(L4073:L4073,L4073,N4073:N4073),"")</f>
        <v/>
      </c>
      <c r="R4073" s="81" t="str">
        <f aca="false">IF(P4073&lt;&gt;"",SUMIF(L4073:L4073,L4073,O4073:O4073),"")</f>
        <v/>
      </c>
    </row>
    <row r="4074" customFormat="false" ht="15" hidden="false" customHeight="false" outlineLevel="0" collapsed="false">
      <c r="A4074" s="108"/>
      <c r="B4074" s="108"/>
      <c r="C4074" s="108"/>
      <c r="D4074" s="108"/>
      <c r="E4074" s="108"/>
      <c r="F4074" s="108"/>
      <c r="G4074" s="108"/>
      <c r="H4074" s="108"/>
      <c r="I4074" s="108"/>
      <c r="J4074" s="108"/>
      <c r="L4074" s="63" t="n">
        <f aca="false">IF(AND(A4075&lt;&gt;"",A4074=""),L4073+1,L4073)</f>
        <v>429</v>
      </c>
      <c r="M4074" s="80" t="str">
        <f aca="false">IF(OR(A4074="Insumo",A4074="Composição Auxiliar"),J4074,"")</f>
        <v/>
      </c>
      <c r="N4074" s="81" t="str">
        <f aca="false">IF(E4074="Mão de Obra",J4074,"")</f>
        <v/>
      </c>
      <c r="O4074" s="81" t="str">
        <f aca="false">IF(N4074&lt;&gt;"","",M4074)</f>
        <v/>
      </c>
      <c r="P4074" s="82" t="str">
        <f aca="false">IF(A4074="Composição",B4074,"")</f>
        <v/>
      </c>
      <c r="Q4074" s="81" t="str">
        <f aca="false">IF(P4074&lt;&gt;"",SUMIF(L4074:L4074,L4074,N4074:N4074),"")</f>
        <v/>
      </c>
      <c r="R4074" s="81" t="str">
        <f aca="false">IF(P4074&lt;&gt;"",SUMIF(L4074:L4074,L4074,O4074:O4074),"")</f>
        <v/>
      </c>
    </row>
    <row r="4075" customFormat="false" ht="15" hidden="false" customHeight="true" outlineLevel="0" collapsed="false">
      <c r="A4075" s="83"/>
      <c r="B4075" s="84" t="s">
        <v>655</v>
      </c>
      <c r="C4075" s="83" t="s">
        <v>656</v>
      </c>
      <c r="D4075" s="83" t="s">
        <v>657</v>
      </c>
      <c r="E4075" s="83" t="s">
        <v>658</v>
      </c>
      <c r="F4075" s="83"/>
      <c r="G4075" s="85" t="s">
        <v>659</v>
      </c>
      <c r="H4075" s="84" t="s">
        <v>660</v>
      </c>
      <c r="I4075" s="84" t="s">
        <v>661</v>
      </c>
      <c r="J4075" s="84" t="s">
        <v>662</v>
      </c>
      <c r="L4075" s="63" t="n">
        <f aca="false">IF(AND(A4076&lt;&gt;"",A4075=""),L4074+1,L4074)</f>
        <v>430</v>
      </c>
      <c r="M4075" s="80" t="str">
        <f aca="false">IF(OR(A4075="Insumo",A4075="Composição Auxiliar"),J4075,"")</f>
        <v/>
      </c>
      <c r="N4075" s="81" t="str">
        <f aca="false">IF(E4075="Mão de Obra",J4075,"")</f>
        <v/>
      </c>
      <c r="O4075" s="81" t="str">
        <f aca="false">IF(N4075&lt;&gt;"","",M4075)</f>
        <v/>
      </c>
      <c r="P4075" s="82" t="str">
        <f aca="false">IF(A4075="Composição",B4075,"")</f>
        <v/>
      </c>
      <c r="Q4075" s="81" t="str">
        <f aca="false">IF(P4075&lt;&gt;"",SUMIF(L4075:L4075,L4075,N4075:N4075),"")</f>
        <v/>
      </c>
      <c r="R4075" s="81" t="str">
        <f aca="false">IF(P4075&lt;&gt;"",SUMIF(L4075:L4075,L4075,O4075:O4075),"")</f>
        <v/>
      </c>
    </row>
    <row r="4076" customFormat="false" ht="25.5" hidden="false" customHeight="true" outlineLevel="0" collapsed="false">
      <c r="A4076" s="86" t="s">
        <v>663</v>
      </c>
      <c r="B4076" s="87" t="s">
        <v>1214</v>
      </c>
      <c r="C4076" s="86" t="s">
        <v>664</v>
      </c>
      <c r="D4076" s="86" t="s">
        <v>1215</v>
      </c>
      <c r="E4076" s="86" t="s">
        <v>1070</v>
      </c>
      <c r="F4076" s="86"/>
      <c r="G4076" s="88" t="s">
        <v>667</v>
      </c>
      <c r="H4076" s="89" t="n">
        <v>1</v>
      </c>
      <c r="I4076" s="90" t="n">
        <f aca="false">SUMIF(L:L,$L4076,M:M)</f>
        <v>476.16</v>
      </c>
      <c r="J4076" s="90" t="n">
        <f aca="false">TRUNC(H4076*I4076,2)</f>
        <v>476.16</v>
      </c>
      <c r="L4076" s="63" t="n">
        <f aca="false">IF(AND(A4077&lt;&gt;"",A4076=""),L4075+1,L4075)</f>
        <v>430</v>
      </c>
      <c r="M4076" s="80" t="str">
        <f aca="false">IF(OR(A4076="Insumo",A4076="Composição Auxiliar"),J4076,"")</f>
        <v/>
      </c>
      <c r="N4076" s="81" t="str">
        <f aca="false">IF(E4076="Mão de Obra",J4076,"")</f>
        <v/>
      </c>
      <c r="O4076" s="81" t="str">
        <f aca="false">IF(N4076&lt;&gt;"","",M4076)</f>
        <v/>
      </c>
      <c r="P4076" s="82" t="str">
        <f aca="false">IF(A4076="Composição",B4076,"")</f>
        <v> 102235 </v>
      </c>
      <c r="Q4076" s="81" t="n">
        <f aca="false">IF(P4076&lt;&gt;"",SUMIF(L4076:L4076,L4076,N4076:N4076),"")</f>
        <v>0</v>
      </c>
      <c r="R4076" s="81" t="n">
        <f aca="false">IF(P4076&lt;&gt;"",SUMIF(L4076:L4076,L4076,O4076:O4076),"")</f>
        <v>0</v>
      </c>
    </row>
    <row r="4077" customFormat="false" ht="25.5" hidden="false" customHeight="true" outlineLevel="0" collapsed="false">
      <c r="A4077" s="91" t="s">
        <v>668</v>
      </c>
      <c r="B4077" s="92" t="s">
        <v>677</v>
      </c>
      <c r="C4077" s="91" t="s">
        <v>664</v>
      </c>
      <c r="D4077" s="91" t="s">
        <v>678</v>
      </c>
      <c r="E4077" s="91" t="s">
        <v>671</v>
      </c>
      <c r="F4077" s="91"/>
      <c r="G4077" s="93" t="s">
        <v>672</v>
      </c>
      <c r="H4077" s="94" t="n">
        <v>0.544</v>
      </c>
      <c r="I4077" s="95" t="n">
        <f aca="false">SUMIFS(J:J,A:A,"Composição",B:B,$B4077)</f>
        <v>18.93</v>
      </c>
      <c r="J4077" s="95" t="n">
        <f aca="false">TRUNC(H4077*I4077,2)</f>
        <v>10.29</v>
      </c>
      <c r="L4077" s="63" t="n">
        <f aca="false">IF(AND(A4078&lt;&gt;"",A4077=""),L4076+1,L4076)</f>
        <v>430</v>
      </c>
      <c r="M4077" s="80" t="n">
        <f aca="false">IF(OR(A4077="Insumo",A4077="Composição Auxiliar"),J4077,"")</f>
        <v>10.29</v>
      </c>
      <c r="N4077" s="81" t="str">
        <f aca="false">IF(E4077="Mão de Obra",J4077,"")</f>
        <v/>
      </c>
      <c r="O4077" s="81" t="n">
        <f aca="false">IF(N4077&lt;&gt;"","",M4077)</f>
        <v>10.29</v>
      </c>
      <c r="P4077" s="82" t="str">
        <f aca="false">IF(A4077="Composição",B4077,"")</f>
        <v/>
      </c>
      <c r="Q4077" s="81" t="str">
        <f aca="false">IF(P4077&lt;&gt;"",SUMIF(L4077:L4077,L4077,N4077:N4077),"")</f>
        <v/>
      </c>
      <c r="R4077" s="81" t="str">
        <f aca="false">IF(P4077&lt;&gt;"",SUMIF(L4077:L4077,L4077,O4077:O4077),"")</f>
        <v/>
      </c>
    </row>
    <row r="4078" customFormat="false" ht="25.5" hidden="false" customHeight="true" outlineLevel="0" collapsed="false">
      <c r="A4078" s="91" t="s">
        <v>668</v>
      </c>
      <c r="B4078" s="92" t="s">
        <v>1212</v>
      </c>
      <c r="C4078" s="91" t="s">
        <v>664</v>
      </c>
      <c r="D4078" s="91" t="s">
        <v>1213</v>
      </c>
      <c r="E4078" s="91" t="s">
        <v>671</v>
      </c>
      <c r="F4078" s="91"/>
      <c r="G4078" s="93" t="s">
        <v>672</v>
      </c>
      <c r="H4078" s="94" t="n">
        <v>1.088</v>
      </c>
      <c r="I4078" s="95" t="n">
        <f aca="false">SUMIFS(J:J,A:A,"Composição",B:B,$B4078)</f>
        <v>21.09</v>
      </c>
      <c r="J4078" s="95" t="n">
        <f aca="false">TRUNC(H4078*I4078,2)</f>
        <v>22.94</v>
      </c>
      <c r="L4078" s="63" t="n">
        <f aca="false">IF(AND(A4079&lt;&gt;"",A4078=""),L4077+1,L4077)</f>
        <v>430</v>
      </c>
      <c r="M4078" s="80" t="n">
        <f aca="false">IF(OR(A4078="Insumo",A4078="Composição Auxiliar"),J4078,"")</f>
        <v>22.94</v>
      </c>
      <c r="N4078" s="81" t="str">
        <f aca="false">IF(E4078="Mão de Obra",J4078,"")</f>
        <v/>
      </c>
      <c r="O4078" s="81" t="n">
        <f aca="false">IF(N4078&lt;&gt;"","",M4078)</f>
        <v>22.94</v>
      </c>
      <c r="P4078" s="82" t="str">
        <f aca="false">IF(A4078="Composição",B4078,"")</f>
        <v/>
      </c>
      <c r="Q4078" s="81" t="str">
        <f aca="false">IF(P4078&lt;&gt;"",SUMIF(L4078:L4078,L4078,N4078:N4078),"")</f>
        <v/>
      </c>
      <c r="R4078" s="81" t="str">
        <f aca="false">IF(P4078&lt;&gt;"",SUMIF(L4078:L4078,L4078,O4078:O4078),"")</f>
        <v/>
      </c>
    </row>
    <row r="4079" customFormat="false" ht="25.5" hidden="false" customHeight="true" outlineLevel="0" collapsed="false">
      <c r="A4079" s="91" t="s">
        <v>668</v>
      </c>
      <c r="B4079" s="92" t="s">
        <v>697</v>
      </c>
      <c r="C4079" s="91" t="s">
        <v>664</v>
      </c>
      <c r="D4079" s="91" t="s">
        <v>698</v>
      </c>
      <c r="E4079" s="91" t="s">
        <v>691</v>
      </c>
      <c r="F4079" s="91"/>
      <c r="G4079" s="93" t="s">
        <v>699</v>
      </c>
      <c r="H4079" s="94" t="n">
        <v>0.993</v>
      </c>
      <c r="I4079" s="95" t="n">
        <f aca="false">SUMIFS(J:J,A:A,"Composição",B:B,$B4079)</f>
        <v>26.23</v>
      </c>
      <c r="J4079" s="95" t="n">
        <f aca="false">TRUNC(H4079*I4079,2)</f>
        <v>26.04</v>
      </c>
      <c r="L4079" s="63" t="n">
        <f aca="false">IF(AND(A4080&lt;&gt;"",A4079=""),L4078+1,L4078)</f>
        <v>430</v>
      </c>
      <c r="M4079" s="80" t="n">
        <f aca="false">IF(OR(A4079="Insumo",A4079="Composição Auxiliar"),J4079,"")</f>
        <v>26.04</v>
      </c>
      <c r="N4079" s="81" t="str">
        <f aca="false">IF(E4079="Mão de Obra",J4079,"")</f>
        <v/>
      </c>
      <c r="O4079" s="81" t="n">
        <f aca="false">IF(N4079&lt;&gt;"","",M4079)</f>
        <v>26.04</v>
      </c>
      <c r="P4079" s="82" t="str">
        <f aca="false">IF(A4079="Composição",B4079,"")</f>
        <v/>
      </c>
      <c r="Q4079" s="81" t="str">
        <f aca="false">IF(P4079&lt;&gt;"",SUMIF(L4079:L4079,L4079,N4079:N4079),"")</f>
        <v/>
      </c>
      <c r="R4079" s="81" t="str">
        <f aca="false">IF(P4079&lt;&gt;"",SUMIF(L4079:L4079,L4079,O4079:O4079),"")</f>
        <v/>
      </c>
    </row>
    <row r="4080" customFormat="false" ht="25.5" hidden="false" customHeight="true" outlineLevel="0" collapsed="false">
      <c r="A4080" s="91" t="s">
        <v>668</v>
      </c>
      <c r="B4080" s="92" t="s">
        <v>689</v>
      </c>
      <c r="C4080" s="91" t="s">
        <v>664</v>
      </c>
      <c r="D4080" s="91" t="s">
        <v>690</v>
      </c>
      <c r="E4080" s="91" t="s">
        <v>691</v>
      </c>
      <c r="F4080" s="91"/>
      <c r="G4080" s="93" t="s">
        <v>692</v>
      </c>
      <c r="H4080" s="94" t="n">
        <v>0.095</v>
      </c>
      <c r="I4080" s="95" t="n">
        <f aca="false">SUMIFS(J:J,A:A,"Composição",B:B,$B4080)</f>
        <v>27.81</v>
      </c>
      <c r="J4080" s="95" t="n">
        <f aca="false">TRUNC(H4080*I4080,2)</f>
        <v>2.64</v>
      </c>
      <c r="L4080" s="63" t="n">
        <f aca="false">IF(AND(A4081&lt;&gt;"",A4080=""),L4079+1,L4079)</f>
        <v>430</v>
      </c>
      <c r="M4080" s="80" t="n">
        <f aca="false">IF(OR(A4080="Insumo",A4080="Composição Auxiliar"),J4080,"")</f>
        <v>2.64</v>
      </c>
      <c r="N4080" s="81" t="str">
        <f aca="false">IF(E4080="Mão de Obra",J4080,"")</f>
        <v/>
      </c>
      <c r="O4080" s="81" t="n">
        <f aca="false">IF(N4080&lt;&gt;"","",M4080)</f>
        <v>2.64</v>
      </c>
      <c r="P4080" s="82" t="str">
        <f aca="false">IF(A4080="Composição",B4080,"")</f>
        <v/>
      </c>
      <c r="Q4080" s="81" t="str">
        <f aca="false">IF(P4080&lt;&gt;"",SUMIF(L4080:L4080,L4080,N4080:N4080),"")</f>
        <v/>
      </c>
      <c r="R4080" s="81" t="str">
        <f aca="false">IF(P4080&lt;&gt;"",SUMIF(L4080:L4080,L4080,O4080:O4080),"")</f>
        <v/>
      </c>
    </row>
    <row r="4081" customFormat="false" ht="14.25" hidden="false" customHeight="false" outlineLevel="0" collapsed="false">
      <c r="A4081" s="96" t="s">
        <v>679</v>
      </c>
      <c r="B4081" s="97" t="s">
        <v>1234</v>
      </c>
      <c r="C4081" s="96" t="str">
        <f aca="false">VLOOKUP(B4081,INSUMOS!$A:$I,2,0)</f>
        <v>SINAPI</v>
      </c>
      <c r="D4081" s="96" t="str">
        <f aca="false">VLOOKUP(B4081,INSUMOS!$A:$I,3,0)</f>
        <v>SILICONE ACETICO USO GERAL INCOLOR 280 G</v>
      </c>
      <c r="E4081" s="98" t="str">
        <f aca="false">VLOOKUP(B4081,INSUMOS!$A:$I,4,0)</f>
        <v>Material</v>
      </c>
      <c r="F4081" s="98"/>
      <c r="G4081" s="99" t="str">
        <f aca="false">VLOOKUP(B4081,INSUMOS!$A:$I,5,0)</f>
        <v>UN</v>
      </c>
      <c r="H4081" s="100" t="n">
        <v>0.23</v>
      </c>
      <c r="I4081" s="101" t="n">
        <f aca="false">VLOOKUP(B4081,INSUMOS!$A:$I,8,0)</f>
        <v>24.08</v>
      </c>
      <c r="J4081" s="101" t="n">
        <f aca="false">TRUNC(H4081*I4081,2)</f>
        <v>5.53</v>
      </c>
      <c r="L4081" s="63" t="n">
        <f aca="false">IF(AND(A4082&lt;&gt;"",A4081=""),L4080+1,L4080)</f>
        <v>430</v>
      </c>
      <c r="M4081" s="80" t="n">
        <f aca="false">IF(OR(A4081="Insumo",A4081="Composição Auxiliar"),J4081,"")</f>
        <v>5.53</v>
      </c>
      <c r="N4081" s="81" t="str">
        <f aca="false">IF(E4081="Mão de Obra",J4081,"")</f>
        <v/>
      </c>
      <c r="O4081" s="81" t="n">
        <f aca="false">IF(N4081&lt;&gt;"","",M4081)</f>
        <v>5.53</v>
      </c>
      <c r="P4081" s="82" t="str">
        <f aca="false">IF(A4081="Composição",B4081,"")</f>
        <v/>
      </c>
      <c r="Q4081" s="81" t="str">
        <f aca="false">IF(P4081&lt;&gt;"",SUMIF(L4081:L4081,L4081,N4081:N4081),"")</f>
        <v/>
      </c>
      <c r="R4081" s="81" t="str">
        <f aca="false">IF(P4081&lt;&gt;"",SUMIF(L4081:L4081,L4081,O4081:O4081),"")</f>
        <v/>
      </c>
    </row>
    <row r="4082" customFormat="false" ht="14.25" hidden="false" customHeight="false" outlineLevel="0" collapsed="false">
      <c r="A4082" s="96" t="s">
        <v>679</v>
      </c>
      <c r="B4082" s="97" t="s">
        <v>2097</v>
      </c>
      <c r="C4082" s="96" t="str">
        <f aca="false">VLOOKUP(B4082,INSUMOS!$A:$I,2,0)</f>
        <v>SINAPI</v>
      </c>
      <c r="D4082" s="96" t="str">
        <f aca="false">VLOOKUP(B4082,INSUMOS!$A:$I,3,0)</f>
        <v>VIDRO TEMPERADO INCOLOR E = 10 MM, SEM COLOCACAO</v>
      </c>
      <c r="E4082" s="98" t="str">
        <f aca="false">VLOOKUP(B4082,INSUMOS!$A:$I,4,0)</f>
        <v>Material</v>
      </c>
      <c r="F4082" s="98"/>
      <c r="G4082" s="99" t="str">
        <f aca="false">VLOOKUP(B4082,INSUMOS!$A:$I,5,0)</f>
        <v>m²</v>
      </c>
      <c r="H4082" s="100" t="n">
        <v>0.987</v>
      </c>
      <c r="I4082" s="101" t="n">
        <f aca="false">VLOOKUP(B4082,INSUMOS!$A:$I,8,0)</f>
        <v>388.31</v>
      </c>
      <c r="J4082" s="101" t="n">
        <f aca="false">TRUNC(H4082*I4082,2)</f>
        <v>383.26</v>
      </c>
      <c r="L4082" s="63" t="n">
        <f aca="false">IF(AND(A4083&lt;&gt;"",A4082=""),L4081+1,L4081)</f>
        <v>430</v>
      </c>
      <c r="M4082" s="80" t="n">
        <f aca="false">IF(OR(A4082="Insumo",A4082="Composição Auxiliar"),J4082,"")</f>
        <v>383.26</v>
      </c>
      <c r="N4082" s="81" t="str">
        <f aca="false">IF(E4082="Mão de Obra",J4082,"")</f>
        <v/>
      </c>
      <c r="O4082" s="81" t="n">
        <f aca="false">IF(N4082&lt;&gt;"","",M4082)</f>
        <v>383.26</v>
      </c>
      <c r="P4082" s="82" t="str">
        <f aca="false">IF(A4082="Composição",B4082,"")</f>
        <v/>
      </c>
      <c r="Q4082" s="81" t="str">
        <f aca="false">IF(P4082&lt;&gt;"",SUMIF(L4082:L4082,L4082,N4082:N4082),"")</f>
        <v/>
      </c>
      <c r="R4082" s="81" t="str">
        <f aca="false">IF(P4082&lt;&gt;"",SUMIF(L4082:L4082,L4082,O4082:O4082),"")</f>
        <v/>
      </c>
    </row>
    <row r="4083" customFormat="false" ht="38.25" hidden="false" customHeight="false" outlineLevel="0" collapsed="false">
      <c r="A4083" s="96" t="s">
        <v>679</v>
      </c>
      <c r="B4083" s="97" t="s">
        <v>1538</v>
      </c>
      <c r="C4083" s="96" t="str">
        <f aca="false">VLOOKUP(B4083,INSUMOS!$A:$I,2,0)</f>
        <v>SINAPI</v>
      </c>
      <c r="D4083" s="96" t="str">
        <f aca="false">VLOOKUP(B4083,INSUMOS!$A:$I,3,0)</f>
        <v>BUCHA DE NYLON SEM ABA S6, COM PARAFUSO DE 4,20 X 40 MM EM ACO ZINCADO COM ROSCA SOBERBA, CABECA CHATA E FENDA PHILLIPS</v>
      </c>
      <c r="E4083" s="98" t="str">
        <f aca="false">VLOOKUP(B4083,INSUMOS!$A:$I,4,0)</f>
        <v>Material</v>
      </c>
      <c r="F4083" s="98"/>
      <c r="G4083" s="99" t="str">
        <f aca="false">VLOOKUP(B4083,INSUMOS!$A:$I,5,0)</f>
        <v>UN</v>
      </c>
      <c r="H4083" s="100" t="n">
        <v>2.37</v>
      </c>
      <c r="I4083" s="101" t="n">
        <f aca="false">VLOOKUP(B4083,INSUMOS!$A:$I,8,0)</f>
        <v>0.1</v>
      </c>
      <c r="J4083" s="101" t="n">
        <f aca="false">TRUNC(H4083*I4083,2)</f>
        <v>0.23</v>
      </c>
      <c r="L4083" s="63" t="n">
        <f aca="false">IF(AND(A4084&lt;&gt;"",A4083=""),L4082+1,L4082)</f>
        <v>430</v>
      </c>
      <c r="M4083" s="80" t="n">
        <f aca="false">IF(OR(A4083="Insumo",A4083="Composição Auxiliar"),J4083,"")</f>
        <v>0.23</v>
      </c>
      <c r="N4083" s="81" t="str">
        <f aca="false">IF(E4083="Mão de Obra",J4083,"")</f>
        <v/>
      </c>
      <c r="O4083" s="81" t="n">
        <f aca="false">IF(N4083&lt;&gt;"","",M4083)</f>
        <v>0.23</v>
      </c>
      <c r="P4083" s="82" t="str">
        <f aca="false">IF(A4083="Composição",B4083,"")</f>
        <v/>
      </c>
      <c r="Q4083" s="81" t="str">
        <f aca="false">IF(P4083&lt;&gt;"",SUMIF(L4083:L4083,L4083,N4083:N4083),"")</f>
        <v/>
      </c>
      <c r="R4083" s="81" t="str">
        <f aca="false">IF(P4083&lt;&gt;"",SUMIF(L4083:L4083,L4083,O4083:O4083),"")</f>
        <v/>
      </c>
    </row>
    <row r="4084" customFormat="false" ht="14.25" hidden="false" customHeight="false" outlineLevel="0" collapsed="false">
      <c r="A4084" s="96" t="s">
        <v>679</v>
      </c>
      <c r="B4084" s="97" t="s">
        <v>1228</v>
      </c>
      <c r="C4084" s="96" t="str">
        <f aca="false">VLOOKUP(B4084,INSUMOS!$A:$I,2,0)</f>
        <v>SINAPI</v>
      </c>
      <c r="D4084" s="96" t="str">
        <f aca="false">VLOOKUP(B4084,INSUMOS!$A:$I,3,0)</f>
        <v>PERFIL DE ALUMINIO ANODIZADO</v>
      </c>
      <c r="E4084" s="98" t="str">
        <f aca="false">VLOOKUP(B4084,INSUMOS!$A:$I,4,0)</f>
        <v>Material</v>
      </c>
      <c r="F4084" s="98"/>
      <c r="G4084" s="99" t="str">
        <f aca="false">VLOOKUP(B4084,INSUMOS!$A:$I,5,0)</f>
        <v>KG</v>
      </c>
      <c r="H4084" s="100" t="n">
        <v>0.284</v>
      </c>
      <c r="I4084" s="101" t="n">
        <f aca="false">VLOOKUP(B4084,INSUMOS!$A:$I,8,0)</f>
        <v>72.85</v>
      </c>
      <c r="J4084" s="101" t="n">
        <f aca="false">TRUNC(H4084*I4084,2)</f>
        <v>20.68</v>
      </c>
      <c r="L4084" s="63" t="n">
        <f aca="false">IF(AND(A4085&lt;&gt;"",A4084=""),L4083+1,L4083)</f>
        <v>430</v>
      </c>
      <c r="M4084" s="80" t="n">
        <f aca="false">IF(OR(A4084="Insumo",A4084="Composição Auxiliar"),J4084,"")</f>
        <v>20.68</v>
      </c>
      <c r="N4084" s="81" t="str">
        <f aca="false">IF(E4084="Mão de Obra",J4084,"")</f>
        <v/>
      </c>
      <c r="O4084" s="81" t="n">
        <f aca="false">IF(N4084&lt;&gt;"","",M4084)</f>
        <v>20.68</v>
      </c>
      <c r="P4084" s="82" t="str">
        <f aca="false">IF(A4084="Composição",B4084,"")</f>
        <v/>
      </c>
      <c r="Q4084" s="81" t="str">
        <f aca="false">IF(P4084&lt;&gt;"",SUMIF(L4084:L4084,L4084,N4084:N4084),"")</f>
        <v/>
      </c>
      <c r="R4084" s="81" t="str">
        <f aca="false">IF(P4084&lt;&gt;"",SUMIF(L4084:L4084,L4084,O4084:O4084),"")</f>
        <v/>
      </c>
    </row>
    <row r="4085" customFormat="false" ht="25.5" hidden="false" customHeight="false" outlineLevel="0" collapsed="false">
      <c r="A4085" s="96" t="s">
        <v>679</v>
      </c>
      <c r="B4085" s="97" t="s">
        <v>1170</v>
      </c>
      <c r="C4085" s="96" t="str">
        <f aca="false">VLOOKUP(B4085,INSUMOS!$A:$I,2,0)</f>
        <v>SINAPI</v>
      </c>
      <c r="D4085" s="96" t="str">
        <f aca="false">VLOOKUP(B4085,INSUMOS!$A:$I,3,0)</f>
        <v>FITA DE PAPEL REFORCADA COM LAMINA DE METAL PARA REFORCO DE CANTOS DE CHAPA DE GESSO PARA DRYWALL</v>
      </c>
      <c r="E4085" s="98" t="str">
        <f aca="false">VLOOKUP(B4085,INSUMOS!$A:$I,4,0)</f>
        <v>Material</v>
      </c>
      <c r="F4085" s="98"/>
      <c r="G4085" s="99" t="str">
        <f aca="false">VLOOKUP(B4085,INSUMOS!$A:$I,5,0)</f>
        <v>M</v>
      </c>
      <c r="H4085" s="100" t="n">
        <v>1.47</v>
      </c>
      <c r="I4085" s="101" t="n">
        <f aca="false">VLOOKUP(B4085,INSUMOS!$A:$I,8,0)</f>
        <v>3.1</v>
      </c>
      <c r="J4085" s="101" t="n">
        <f aca="false">TRUNC(H4085*I4085,2)</f>
        <v>4.55</v>
      </c>
      <c r="L4085" s="63" t="n">
        <f aca="false">IF(AND(A4086&lt;&gt;"",A4085=""),L4084+1,L4084)</f>
        <v>430</v>
      </c>
      <c r="M4085" s="80" t="n">
        <f aca="false">IF(OR(A4085="Insumo",A4085="Composição Auxiliar"),J4085,"")</f>
        <v>4.55</v>
      </c>
      <c r="N4085" s="81" t="str">
        <f aca="false">IF(E4085="Mão de Obra",J4085,"")</f>
        <v/>
      </c>
      <c r="O4085" s="81" t="n">
        <f aca="false">IF(N4085&lt;&gt;"","",M4085)</f>
        <v>4.55</v>
      </c>
      <c r="P4085" s="82" t="str">
        <f aca="false">IF(A4085="Composição",B4085,"")</f>
        <v/>
      </c>
      <c r="Q4085" s="81" t="str">
        <f aca="false">IF(P4085&lt;&gt;"",SUMIF(L4085:L4085,L4085,N4085:N4085),"")</f>
        <v/>
      </c>
      <c r="R4085" s="81" t="str">
        <f aca="false">IF(P4085&lt;&gt;"",SUMIF(L4085:L4085,L4085,O4085:O4085),"")</f>
        <v/>
      </c>
    </row>
    <row r="4086" customFormat="false" ht="14.25" hidden="false" customHeight="false" outlineLevel="0" collapsed="false">
      <c r="A4086" s="102"/>
      <c r="B4086" s="102"/>
      <c r="C4086" s="102"/>
      <c r="D4086" s="102"/>
      <c r="E4086" s="102"/>
      <c r="F4086" s="103"/>
      <c r="G4086" s="102"/>
      <c r="H4086" s="103"/>
      <c r="I4086" s="102"/>
      <c r="J4086" s="103"/>
      <c r="L4086" s="63" t="n">
        <f aca="false">IF(AND(A4087&lt;&gt;"",A4086=""),L4085+1,L4085)</f>
        <v>430</v>
      </c>
      <c r="M4086" s="80" t="str">
        <f aca="false">IF(OR(A4086="Insumo",A4086="Composição Auxiliar"),J4086,"")</f>
        <v/>
      </c>
      <c r="N4086" s="81" t="str">
        <f aca="false">IF(E4086="Mão de Obra",J4086,"")</f>
        <v/>
      </c>
      <c r="O4086" s="81" t="str">
        <f aca="false">IF(N4086&lt;&gt;"","",M4086)</f>
        <v/>
      </c>
      <c r="P4086" s="82" t="str">
        <f aca="false">IF(A4086="Composição",B4086,"")</f>
        <v/>
      </c>
      <c r="Q4086" s="81" t="str">
        <f aca="false">IF(P4086&lt;&gt;"",SUMIF(L4086:L4086,L4086,N4086:N4086),"")</f>
        <v/>
      </c>
      <c r="R4086" s="81" t="str">
        <f aca="false">IF(P4086&lt;&gt;"",SUMIF(L4086:L4086,L4086,O4086:O4086),"")</f>
        <v/>
      </c>
    </row>
    <row r="4087" customFormat="false" ht="15" hidden="false" customHeight="false" outlineLevel="0" collapsed="false">
      <c r="A4087" s="102"/>
      <c r="B4087" s="102"/>
      <c r="C4087" s="102"/>
      <c r="D4087" s="102"/>
      <c r="E4087" s="102"/>
      <c r="F4087" s="103"/>
      <c r="G4087" s="102"/>
      <c r="H4087" s="104"/>
      <c r="I4087" s="104"/>
      <c r="J4087" s="103"/>
      <c r="L4087" s="63" t="n">
        <f aca="false">IF(AND(A4088&lt;&gt;"",A4087=""),L4086+1,L4086)</f>
        <v>430</v>
      </c>
      <c r="M4087" s="80" t="str">
        <f aca="false">IF(OR(A4087="Insumo",A4087="Composição Auxiliar"),J4087,"")</f>
        <v/>
      </c>
      <c r="N4087" s="81" t="str">
        <f aca="false">IF(E4087="Mão de Obra",J4087,"")</f>
        <v/>
      </c>
      <c r="O4087" s="81" t="str">
        <f aca="false">IF(N4087&lt;&gt;"","",M4087)</f>
        <v/>
      </c>
      <c r="P4087" s="82" t="str">
        <f aca="false">IF(A4087="Composição",B4087,"")</f>
        <v/>
      </c>
      <c r="Q4087" s="81" t="str">
        <f aca="false">IF(P4087&lt;&gt;"",SUMIF(L4087:L4087,L4087,N4087:N4087),"")</f>
        <v/>
      </c>
      <c r="R4087" s="81" t="str">
        <f aca="false">IF(P4087&lt;&gt;"",SUMIF(L4087:L4087,L4087,O4087:O4087),"")</f>
        <v/>
      </c>
    </row>
    <row r="4088" customFormat="false" ht="15" hidden="false" customHeight="false" outlineLevel="0" collapsed="false">
      <c r="A4088" s="108"/>
      <c r="B4088" s="108"/>
      <c r="C4088" s="108"/>
      <c r="D4088" s="108"/>
      <c r="E4088" s="108"/>
      <c r="F4088" s="108"/>
      <c r="G4088" s="108"/>
      <c r="H4088" s="108"/>
      <c r="I4088" s="108"/>
      <c r="J4088" s="108"/>
      <c r="L4088" s="63" t="n">
        <f aca="false">IF(AND(A4089&lt;&gt;"",A4088=""),L4087+1,L4087)</f>
        <v>430</v>
      </c>
      <c r="M4088" s="80" t="str">
        <f aca="false">IF(OR(A4088="Insumo",A4088="Composição Auxiliar"),J4088,"")</f>
        <v/>
      </c>
      <c r="N4088" s="81" t="str">
        <f aca="false">IF(E4088="Mão de Obra",J4088,"")</f>
        <v/>
      </c>
      <c r="O4088" s="81" t="str">
        <f aca="false">IF(N4088&lt;&gt;"","",M4088)</f>
        <v/>
      </c>
      <c r="P4088" s="82" t="str">
        <f aca="false">IF(A4088="Composição",B4088,"")</f>
        <v/>
      </c>
      <c r="Q4088" s="81" t="str">
        <f aca="false">IF(P4088&lt;&gt;"",SUMIF(L4088:L4088,L4088,N4088:N4088),"")</f>
        <v/>
      </c>
      <c r="R4088" s="81" t="str">
        <f aca="false">IF(P4088&lt;&gt;"",SUMIF(L4088:L4088,L4088,O4088:O4088),"")</f>
        <v/>
      </c>
    </row>
    <row r="4089" customFormat="false" ht="15" hidden="false" customHeight="true" outlineLevel="0" collapsed="false">
      <c r="A4089" s="83"/>
      <c r="B4089" s="84" t="s">
        <v>655</v>
      </c>
      <c r="C4089" s="83" t="s">
        <v>656</v>
      </c>
      <c r="D4089" s="83" t="s">
        <v>657</v>
      </c>
      <c r="E4089" s="83" t="s">
        <v>658</v>
      </c>
      <c r="F4089" s="83"/>
      <c r="G4089" s="85" t="s">
        <v>659</v>
      </c>
      <c r="H4089" s="84" t="s">
        <v>660</v>
      </c>
      <c r="I4089" s="84" t="s">
        <v>661</v>
      </c>
      <c r="J4089" s="84" t="s">
        <v>662</v>
      </c>
      <c r="L4089" s="63" t="n">
        <f aca="false">IF(AND(A4090&lt;&gt;"",A4089=""),L4088+1,L4088)</f>
        <v>431</v>
      </c>
      <c r="M4089" s="80" t="str">
        <f aca="false">IF(OR(A4089="Insumo",A4089="Composição Auxiliar"),J4089,"")</f>
        <v/>
      </c>
      <c r="N4089" s="81" t="str">
        <f aca="false">IF(E4089="Mão de Obra",J4089,"")</f>
        <v/>
      </c>
      <c r="O4089" s="81" t="str">
        <f aca="false">IF(N4089&lt;&gt;"","",M4089)</f>
        <v/>
      </c>
      <c r="P4089" s="82" t="str">
        <f aca="false">IF(A4089="Composição",B4089,"")</f>
        <v/>
      </c>
      <c r="Q4089" s="81" t="str">
        <f aca="false">IF(P4089&lt;&gt;"",SUMIF(L4089:L4089,L4089,N4089:N4089),"")</f>
        <v/>
      </c>
      <c r="R4089" s="81" t="str">
        <f aca="false">IF(P4089&lt;&gt;"",SUMIF(L4089:L4089,L4089,O4089:O4089),"")</f>
        <v/>
      </c>
    </row>
    <row r="4090" customFormat="false" ht="14.25" hidden="false" customHeight="true" outlineLevel="0" collapsed="false">
      <c r="A4090" s="86" t="s">
        <v>663</v>
      </c>
      <c r="B4090" s="87" t="s">
        <v>822</v>
      </c>
      <c r="C4090" s="86" t="s">
        <v>664</v>
      </c>
      <c r="D4090" s="86" t="s">
        <v>823</v>
      </c>
      <c r="E4090" s="86" t="s">
        <v>671</v>
      </c>
      <c r="F4090" s="86"/>
      <c r="G4090" s="88" t="s">
        <v>672</v>
      </c>
      <c r="H4090" s="89" t="n">
        <v>1</v>
      </c>
      <c r="I4090" s="90" t="n">
        <f aca="false">SUMIF(L:L,$L4090,M:M)</f>
        <v>26.14</v>
      </c>
      <c r="J4090" s="90" t="n">
        <f aca="false">TRUNC(H4090*I4090,2)</f>
        <v>26.14</v>
      </c>
      <c r="L4090" s="63" t="n">
        <f aca="false">IF(AND(A4091&lt;&gt;"",A4090=""),L4089+1,L4089)</f>
        <v>431</v>
      </c>
      <c r="M4090" s="80" t="str">
        <f aca="false">IF(OR(A4090="Insumo",A4090="Composição Auxiliar"),J4090,"")</f>
        <v/>
      </c>
      <c r="N4090" s="81" t="str">
        <f aca="false">IF(E4090="Mão de Obra",J4090,"")</f>
        <v/>
      </c>
      <c r="O4090" s="81" t="str">
        <f aca="false">IF(N4090&lt;&gt;"","",M4090)</f>
        <v/>
      </c>
      <c r="P4090" s="82" t="str">
        <f aca="false">IF(A4090="Composição",B4090,"")</f>
        <v> 88264 </v>
      </c>
      <c r="Q4090" s="81" t="n">
        <f aca="false">IF(P4090&lt;&gt;"",SUMIF(L4090:L4090,L4090,N4090:N4090),"")</f>
        <v>0</v>
      </c>
      <c r="R4090" s="81" t="n">
        <f aca="false">IF(P4090&lt;&gt;"",SUMIF(L4090:L4090,L4090,O4090:O4090),"")</f>
        <v>0</v>
      </c>
    </row>
    <row r="4091" customFormat="false" ht="25.5" hidden="false" customHeight="true" outlineLevel="0" collapsed="false">
      <c r="A4091" s="91" t="s">
        <v>668</v>
      </c>
      <c r="B4091" s="92" t="s">
        <v>1996</v>
      </c>
      <c r="C4091" s="91" t="s">
        <v>664</v>
      </c>
      <c r="D4091" s="91" t="s">
        <v>1997</v>
      </c>
      <c r="E4091" s="91" t="s">
        <v>671</v>
      </c>
      <c r="F4091" s="91"/>
      <c r="G4091" s="93" t="s">
        <v>672</v>
      </c>
      <c r="H4091" s="94" t="n">
        <v>1</v>
      </c>
      <c r="I4091" s="95" t="n">
        <f aca="false">SUMIFS(J:J,A:A,"Composição",B:B,$B4091)</f>
        <v>0.77</v>
      </c>
      <c r="J4091" s="95" t="n">
        <f aca="false">TRUNC(H4091*I4091,2)</f>
        <v>0.77</v>
      </c>
      <c r="L4091" s="63" t="n">
        <f aca="false">IF(AND(A4092&lt;&gt;"",A4091=""),L4090+1,L4090)</f>
        <v>431</v>
      </c>
      <c r="M4091" s="80" t="n">
        <f aca="false">IF(OR(A4091="Insumo",A4091="Composição Auxiliar"),J4091,"")</f>
        <v>0.77</v>
      </c>
      <c r="N4091" s="81" t="str">
        <f aca="false">IF(E4091="Mão de Obra",J4091,"")</f>
        <v/>
      </c>
      <c r="O4091" s="81" t="n">
        <f aca="false">IF(N4091&lt;&gt;"","",M4091)</f>
        <v>0.77</v>
      </c>
      <c r="P4091" s="82" t="str">
        <f aca="false">IF(A4091="Composição",B4091,"")</f>
        <v/>
      </c>
      <c r="Q4091" s="81" t="str">
        <f aca="false">IF(P4091&lt;&gt;"",SUMIF(L4091:L4091,L4091,N4091:N4091),"")</f>
        <v/>
      </c>
      <c r="R4091" s="81" t="str">
        <f aca="false">IF(P4091&lt;&gt;"",SUMIF(L4091:L4091,L4091,O4091:O4091),"")</f>
        <v/>
      </c>
    </row>
    <row r="4092" customFormat="false" ht="25.5" hidden="false" customHeight="false" outlineLevel="0" collapsed="false">
      <c r="A4092" s="96" t="s">
        <v>679</v>
      </c>
      <c r="B4092" s="97" t="s">
        <v>1776</v>
      </c>
      <c r="C4092" s="96" t="str">
        <f aca="false">VLOOKUP(B4092,INSUMOS!$A:$I,2,0)</f>
        <v>SINAPI</v>
      </c>
      <c r="D4092" s="96" t="str">
        <f aca="false">VLOOKUP(B4092,INSUMOS!$A:$I,3,0)</f>
        <v>ALIMENTACAO - HORISTA (COLETADO CAIXA - ENCARGOS COMPLEMENTARES)</v>
      </c>
      <c r="E4092" s="98" t="str">
        <f aca="false">VLOOKUP(B4092,INSUMOS!$A:$I,4,0)</f>
        <v>Outros</v>
      </c>
      <c r="F4092" s="98"/>
      <c r="G4092" s="99" t="str">
        <f aca="false">VLOOKUP(B4092,INSUMOS!$A:$I,5,0)</f>
        <v>H</v>
      </c>
      <c r="H4092" s="100" t="n">
        <v>1</v>
      </c>
      <c r="I4092" s="101" t="n">
        <f aca="false">VLOOKUP(B4092,INSUMOS!$A:$I,8,0)</f>
        <v>1.45</v>
      </c>
      <c r="J4092" s="101" t="n">
        <f aca="false">TRUNC(H4092*I4092,2)</f>
        <v>1.45</v>
      </c>
      <c r="L4092" s="63" t="n">
        <f aca="false">IF(AND(A4093&lt;&gt;"",A4092=""),L4091+1,L4091)</f>
        <v>431</v>
      </c>
      <c r="M4092" s="80" t="n">
        <f aca="false">IF(OR(A4092="Insumo",A4092="Composição Auxiliar"),J4092,"")</f>
        <v>1.45</v>
      </c>
      <c r="N4092" s="81" t="str">
        <f aca="false">IF(E4092="Mão de Obra",J4092,"")</f>
        <v/>
      </c>
      <c r="O4092" s="81" t="n">
        <f aca="false">IF(N4092&lt;&gt;"","",M4092)</f>
        <v>1.45</v>
      </c>
      <c r="P4092" s="82" t="str">
        <f aca="false">IF(A4092="Composição",B4092,"")</f>
        <v/>
      </c>
      <c r="Q4092" s="81" t="str">
        <f aca="false">IF(P4092&lt;&gt;"",SUMIF(L4092:L4092,L4092,N4092:N4092),"")</f>
        <v/>
      </c>
      <c r="R4092" s="81" t="str">
        <f aca="false">IF(P4092&lt;&gt;"",SUMIF(L4092:L4092,L4092,O4092:O4092),"")</f>
        <v/>
      </c>
    </row>
    <row r="4093" customFormat="false" ht="25.5" hidden="false" customHeight="false" outlineLevel="0" collapsed="false">
      <c r="A4093" s="96" t="s">
        <v>679</v>
      </c>
      <c r="B4093" s="97" t="s">
        <v>1841</v>
      </c>
      <c r="C4093" s="96" t="str">
        <f aca="false">VLOOKUP(B4093,INSUMOS!$A:$I,2,0)</f>
        <v>SINAPI</v>
      </c>
      <c r="D4093" s="96" t="str">
        <f aca="false">VLOOKUP(B4093,INSUMOS!$A:$I,3,0)</f>
        <v>EPI - FAMILIA ELETRICISTA - HORISTA (ENCARGOS COMPLEMENTARES - COLETADO CAIXA)</v>
      </c>
      <c r="E4093" s="98" t="str">
        <f aca="false">VLOOKUP(B4093,INSUMOS!$A:$I,4,0)</f>
        <v>Equipamento</v>
      </c>
      <c r="F4093" s="98"/>
      <c r="G4093" s="99" t="str">
        <f aca="false">VLOOKUP(B4093,INSUMOS!$A:$I,5,0)</f>
        <v>H</v>
      </c>
      <c r="H4093" s="100" t="n">
        <v>1</v>
      </c>
      <c r="I4093" s="101" t="n">
        <f aca="false">VLOOKUP(B4093,INSUMOS!$A:$I,8,0)</f>
        <v>1.14</v>
      </c>
      <c r="J4093" s="101" t="n">
        <f aca="false">TRUNC(H4093*I4093,2)</f>
        <v>1.14</v>
      </c>
      <c r="L4093" s="63" t="n">
        <f aca="false">IF(AND(A4094&lt;&gt;"",A4093=""),L4092+1,L4092)</f>
        <v>431</v>
      </c>
      <c r="M4093" s="80" t="n">
        <f aca="false">IF(OR(A4093="Insumo",A4093="Composição Auxiliar"),J4093,"")</f>
        <v>1.14</v>
      </c>
      <c r="N4093" s="81" t="str">
        <f aca="false">IF(E4093="Mão de Obra",J4093,"")</f>
        <v/>
      </c>
      <c r="O4093" s="81" t="n">
        <f aca="false">IF(N4093&lt;&gt;"","",M4093)</f>
        <v>1.14</v>
      </c>
      <c r="P4093" s="82" t="str">
        <f aca="false">IF(A4093="Composição",B4093,"")</f>
        <v/>
      </c>
      <c r="Q4093" s="81" t="str">
        <f aca="false">IF(P4093&lt;&gt;"",SUMIF(L4093:L4093,L4093,N4093:N4093),"")</f>
        <v/>
      </c>
      <c r="R4093" s="81" t="str">
        <f aca="false">IF(P4093&lt;&gt;"",SUMIF(L4093:L4093,L4093,O4093:O4093),"")</f>
        <v/>
      </c>
    </row>
    <row r="4094" customFormat="false" ht="25.5" hidden="false" customHeight="false" outlineLevel="0" collapsed="false">
      <c r="A4094" s="96" t="s">
        <v>679</v>
      </c>
      <c r="B4094" s="97" t="s">
        <v>1775</v>
      </c>
      <c r="C4094" s="96" t="str">
        <f aca="false">VLOOKUP(B4094,INSUMOS!$A:$I,2,0)</f>
        <v>SINAPI</v>
      </c>
      <c r="D4094" s="96" t="str">
        <f aca="false">VLOOKUP(B4094,INSUMOS!$A:$I,3,0)</f>
        <v>TRANSPORTE - HORISTA (COLETADO CAIXA - ENCARGOS COMPLEMENTARES)</v>
      </c>
      <c r="E4094" s="98" t="str">
        <f aca="false">VLOOKUP(B4094,INSUMOS!$A:$I,4,0)</f>
        <v>Serviços</v>
      </c>
      <c r="F4094" s="98"/>
      <c r="G4094" s="99" t="str">
        <f aca="false">VLOOKUP(B4094,INSUMOS!$A:$I,5,0)</f>
        <v>H</v>
      </c>
      <c r="H4094" s="100" t="n">
        <v>1</v>
      </c>
      <c r="I4094" s="101" t="n">
        <f aca="false">VLOOKUP(B4094,INSUMOS!$A:$I,8,0)</f>
        <v>0.96</v>
      </c>
      <c r="J4094" s="101" t="n">
        <f aca="false">TRUNC(H4094*I4094,2)</f>
        <v>0.96</v>
      </c>
      <c r="L4094" s="63" t="n">
        <f aca="false">IF(AND(A4095&lt;&gt;"",A4094=""),L4093+1,L4093)</f>
        <v>431</v>
      </c>
      <c r="M4094" s="80" t="n">
        <f aca="false">IF(OR(A4094="Insumo",A4094="Composição Auxiliar"),J4094,"")</f>
        <v>0.96</v>
      </c>
      <c r="N4094" s="81" t="str">
        <f aca="false">IF(E4094="Mão de Obra",J4094,"")</f>
        <v/>
      </c>
      <c r="O4094" s="81" t="n">
        <f aca="false">IF(N4094&lt;&gt;"","",M4094)</f>
        <v>0.96</v>
      </c>
      <c r="P4094" s="82" t="str">
        <f aca="false">IF(A4094="Composição",B4094,"")</f>
        <v/>
      </c>
      <c r="Q4094" s="81" t="str">
        <f aca="false">IF(P4094&lt;&gt;"",SUMIF(L4094:L4094,L4094,N4094:N4094),"")</f>
        <v/>
      </c>
      <c r="R4094" s="81" t="str">
        <f aca="false">IF(P4094&lt;&gt;"",SUMIF(L4094:L4094,L4094,O4094:O4094),"")</f>
        <v/>
      </c>
    </row>
    <row r="4095" customFormat="false" ht="25.5" hidden="false" customHeight="false" outlineLevel="0" collapsed="false">
      <c r="A4095" s="96" t="s">
        <v>679</v>
      </c>
      <c r="B4095" s="97" t="s">
        <v>1839</v>
      </c>
      <c r="C4095" s="96" t="str">
        <f aca="false">VLOOKUP(B4095,INSUMOS!$A:$I,2,0)</f>
        <v>SINAPI</v>
      </c>
      <c r="D4095" s="96" t="str">
        <f aca="false">VLOOKUP(B4095,INSUMOS!$A:$I,3,0)</f>
        <v>FERRAMENTAS - FAMILIA ELETRICISTA - HORISTA (ENCARGOS COMPLEMENTARES - COLETADO CAIXA)</v>
      </c>
      <c r="E4095" s="98" t="str">
        <f aca="false">VLOOKUP(B4095,INSUMOS!$A:$I,4,0)</f>
        <v>Equipamento</v>
      </c>
      <c r="F4095" s="98"/>
      <c r="G4095" s="99" t="str">
        <f aca="false">VLOOKUP(B4095,INSUMOS!$A:$I,5,0)</f>
        <v>H</v>
      </c>
      <c r="H4095" s="100" t="n">
        <v>1</v>
      </c>
      <c r="I4095" s="101" t="n">
        <f aca="false">VLOOKUP(B4095,INSUMOS!$A:$I,8,0)</f>
        <v>0.86</v>
      </c>
      <c r="J4095" s="101" t="n">
        <f aca="false">TRUNC(H4095*I4095,2)</f>
        <v>0.86</v>
      </c>
      <c r="L4095" s="63" t="n">
        <f aca="false">IF(AND(A4096&lt;&gt;"",A4095=""),L4094+1,L4094)</f>
        <v>431</v>
      </c>
      <c r="M4095" s="80" t="n">
        <f aca="false">IF(OR(A4095="Insumo",A4095="Composição Auxiliar"),J4095,"")</f>
        <v>0.86</v>
      </c>
      <c r="N4095" s="81" t="str">
        <f aca="false">IF(E4095="Mão de Obra",J4095,"")</f>
        <v/>
      </c>
      <c r="O4095" s="81" t="n">
        <f aca="false">IF(N4095&lt;&gt;"","",M4095)</f>
        <v>0.86</v>
      </c>
      <c r="P4095" s="82" t="str">
        <f aca="false">IF(A4095="Composição",B4095,"")</f>
        <v/>
      </c>
      <c r="Q4095" s="81" t="str">
        <f aca="false">IF(P4095&lt;&gt;"",SUMIF(L4095:L4095,L4095,N4095:N4095),"")</f>
        <v/>
      </c>
      <c r="R4095" s="81" t="str">
        <f aca="false">IF(P4095&lt;&gt;"",SUMIF(L4095:L4095,L4095,O4095:O4095),"")</f>
        <v/>
      </c>
    </row>
    <row r="4096" customFormat="false" ht="25.5" hidden="false" customHeight="false" outlineLevel="0" collapsed="false">
      <c r="A4096" s="96" t="s">
        <v>679</v>
      </c>
      <c r="B4096" s="97" t="s">
        <v>1781</v>
      </c>
      <c r="C4096" s="96" t="str">
        <f aca="false">VLOOKUP(B4096,INSUMOS!$A:$I,2,0)</f>
        <v>SINAPI</v>
      </c>
      <c r="D4096" s="96" t="str">
        <f aca="false">VLOOKUP(B4096,INSUMOS!$A:$I,3,0)</f>
        <v>EXAMES - HORISTA (COLETADO CAIXA - ENCARGOS COMPLEMENTARES)</v>
      </c>
      <c r="E4096" s="98" t="str">
        <f aca="false">VLOOKUP(B4096,INSUMOS!$A:$I,4,0)</f>
        <v>Outros</v>
      </c>
      <c r="F4096" s="98"/>
      <c r="G4096" s="99" t="str">
        <f aca="false">VLOOKUP(B4096,INSUMOS!$A:$I,5,0)</f>
        <v>H</v>
      </c>
      <c r="H4096" s="100" t="n">
        <v>1</v>
      </c>
      <c r="I4096" s="101" t="n">
        <f aca="false">VLOOKUP(B4096,INSUMOS!$A:$I,8,0)</f>
        <v>1.14</v>
      </c>
      <c r="J4096" s="101" t="n">
        <f aca="false">TRUNC(H4096*I4096,2)</f>
        <v>1.14</v>
      </c>
      <c r="L4096" s="63" t="n">
        <f aca="false">IF(AND(A4097&lt;&gt;"",A4096=""),L4095+1,L4095)</f>
        <v>431</v>
      </c>
      <c r="M4096" s="80" t="n">
        <f aca="false">IF(OR(A4096="Insumo",A4096="Composição Auxiliar"),J4096,"")</f>
        <v>1.14</v>
      </c>
      <c r="N4096" s="81" t="str">
        <f aca="false">IF(E4096="Mão de Obra",J4096,"")</f>
        <v/>
      </c>
      <c r="O4096" s="81" t="n">
        <f aca="false">IF(N4096&lt;&gt;"","",M4096)</f>
        <v>1.14</v>
      </c>
      <c r="P4096" s="82" t="str">
        <f aca="false">IF(A4096="Composição",B4096,"")</f>
        <v/>
      </c>
      <c r="Q4096" s="81" t="str">
        <f aca="false">IF(P4096&lt;&gt;"",SUMIF(L4096:L4096,L4096,N4096:N4096),"")</f>
        <v/>
      </c>
      <c r="R4096" s="81" t="str">
        <f aca="false">IF(P4096&lt;&gt;"",SUMIF(L4096:L4096,L4096,O4096:O4096),"")</f>
        <v/>
      </c>
    </row>
    <row r="4097" customFormat="false" ht="25.5" hidden="false" customHeight="false" outlineLevel="0" collapsed="false">
      <c r="A4097" s="96" t="s">
        <v>679</v>
      </c>
      <c r="B4097" s="97" t="s">
        <v>1778</v>
      </c>
      <c r="C4097" s="96" t="str">
        <f aca="false">VLOOKUP(B4097,INSUMOS!$A:$I,2,0)</f>
        <v>SINAPI</v>
      </c>
      <c r="D4097" s="96" t="str">
        <f aca="false">VLOOKUP(B4097,INSUMOS!$A:$I,3,0)</f>
        <v>SEGURO - HORISTA (COLETADO CAIXA - ENCARGOS COMPLEMENTARES)</v>
      </c>
      <c r="E4097" s="98" t="str">
        <f aca="false">VLOOKUP(B4097,INSUMOS!$A:$I,4,0)</f>
        <v>Taxas</v>
      </c>
      <c r="F4097" s="98"/>
      <c r="G4097" s="99" t="str">
        <f aca="false">VLOOKUP(B4097,INSUMOS!$A:$I,5,0)</f>
        <v>H</v>
      </c>
      <c r="H4097" s="100" t="n">
        <v>1</v>
      </c>
      <c r="I4097" s="101" t="n">
        <f aca="false">VLOOKUP(B4097,INSUMOS!$A:$I,8,0)</f>
        <v>0.07</v>
      </c>
      <c r="J4097" s="101" t="n">
        <f aca="false">TRUNC(H4097*I4097,2)</f>
        <v>0.07</v>
      </c>
      <c r="L4097" s="63" t="n">
        <f aca="false">IF(AND(A4098&lt;&gt;"",A4097=""),L4096+1,L4096)</f>
        <v>431</v>
      </c>
      <c r="M4097" s="80" t="n">
        <f aca="false">IF(OR(A4097="Insumo",A4097="Composição Auxiliar"),J4097,"")</f>
        <v>0.07</v>
      </c>
      <c r="N4097" s="81" t="str">
        <f aca="false">IF(E4097="Mão de Obra",J4097,"")</f>
        <v/>
      </c>
      <c r="O4097" s="81" t="n">
        <f aca="false">IF(N4097&lt;&gt;"","",M4097)</f>
        <v>0.07</v>
      </c>
      <c r="P4097" s="82" t="str">
        <f aca="false">IF(A4097="Composição",B4097,"")</f>
        <v/>
      </c>
      <c r="Q4097" s="81" t="str">
        <f aca="false">IF(P4097&lt;&gt;"",SUMIF(L4097:L4097,L4097,N4097:N4097),"")</f>
        <v/>
      </c>
      <c r="R4097" s="81" t="str">
        <f aca="false">IF(P4097&lt;&gt;"",SUMIF(L4097:L4097,L4097,O4097:O4097),"")</f>
        <v/>
      </c>
    </row>
    <row r="4098" customFormat="false" ht="14.25" hidden="false" customHeight="false" outlineLevel="0" collapsed="false">
      <c r="A4098" s="96" t="s">
        <v>679</v>
      </c>
      <c r="B4098" s="97" t="s">
        <v>1998</v>
      </c>
      <c r="C4098" s="96" t="str">
        <f aca="false">VLOOKUP(B4098,INSUMOS!$A:$I,2,0)</f>
        <v>SINAPI</v>
      </c>
      <c r="D4098" s="96" t="str">
        <f aca="false">VLOOKUP(B4098,INSUMOS!$A:$I,3,0)</f>
        <v>ELETRICISTA (HORISTA)</v>
      </c>
      <c r="E4098" s="98" t="str">
        <f aca="false">VLOOKUP(B4098,INSUMOS!$A:$I,4,0)</f>
        <v>Mão de Obra</v>
      </c>
      <c r="F4098" s="98"/>
      <c r="G4098" s="99" t="str">
        <f aca="false">VLOOKUP(B4098,INSUMOS!$A:$I,5,0)</f>
        <v>H</v>
      </c>
      <c r="H4098" s="100" t="n">
        <v>1</v>
      </c>
      <c r="I4098" s="101" t="n">
        <f aca="false">VLOOKUP(B4098,INSUMOS!$A:$I,8,0)</f>
        <v>19.75</v>
      </c>
      <c r="J4098" s="101" t="n">
        <f aca="false">TRUNC(H4098*I4098,2)</f>
        <v>19.75</v>
      </c>
      <c r="L4098" s="63" t="n">
        <f aca="false">IF(AND(A4099&lt;&gt;"",A4098=""),L4097+1,L4097)</f>
        <v>431</v>
      </c>
      <c r="M4098" s="80" t="n">
        <f aca="false">IF(OR(A4098="Insumo",A4098="Composição Auxiliar"),J4098,"")</f>
        <v>19.75</v>
      </c>
      <c r="N4098" s="81" t="n">
        <f aca="false">IF(E4098="Mão de Obra",J4098,"")</f>
        <v>19.75</v>
      </c>
      <c r="O4098" s="81" t="str">
        <f aca="false">IF(N4098&lt;&gt;"","",M4098)</f>
        <v/>
      </c>
      <c r="P4098" s="82" t="str">
        <f aca="false">IF(A4098="Composição",B4098,"")</f>
        <v/>
      </c>
      <c r="Q4098" s="81" t="str">
        <f aca="false">IF(P4098&lt;&gt;"",SUMIF(L4098:L4098,L4098,N4098:N4098),"")</f>
        <v/>
      </c>
      <c r="R4098" s="81" t="str">
        <f aca="false">IF(P4098&lt;&gt;"",SUMIF(L4098:L4098,L4098,O4098:O4098),"")</f>
        <v/>
      </c>
    </row>
    <row r="4099" customFormat="false" ht="14.25" hidden="false" customHeight="false" outlineLevel="0" collapsed="false">
      <c r="A4099" s="102"/>
      <c r="B4099" s="102"/>
      <c r="C4099" s="102"/>
      <c r="D4099" s="102"/>
      <c r="E4099" s="102"/>
      <c r="F4099" s="103"/>
      <c r="G4099" s="102"/>
      <c r="H4099" s="103"/>
      <c r="I4099" s="102"/>
      <c r="J4099" s="103"/>
      <c r="L4099" s="63" t="n">
        <f aca="false">IF(AND(A4100&lt;&gt;"",A4099=""),L4098+1,L4098)</f>
        <v>431</v>
      </c>
      <c r="M4099" s="80" t="str">
        <f aca="false">IF(OR(A4099="Insumo",A4099="Composição Auxiliar"),J4099,"")</f>
        <v/>
      </c>
      <c r="N4099" s="81" t="str">
        <f aca="false">IF(E4099="Mão de Obra",J4099,"")</f>
        <v/>
      </c>
      <c r="O4099" s="81" t="str">
        <f aca="false">IF(N4099&lt;&gt;"","",M4099)</f>
        <v/>
      </c>
      <c r="P4099" s="82" t="str">
        <f aca="false">IF(A4099="Composição",B4099,"")</f>
        <v/>
      </c>
      <c r="Q4099" s="81" t="str">
        <f aca="false">IF(P4099&lt;&gt;"",SUMIF(L4099:L4099,L4099,N4099:N4099),"")</f>
        <v/>
      </c>
      <c r="R4099" s="81" t="str">
        <f aca="false">IF(P4099&lt;&gt;"",SUMIF(L4099:L4099,L4099,O4099:O4099),"")</f>
        <v/>
      </c>
    </row>
    <row r="4100" customFormat="false" ht="15" hidden="false" customHeight="false" outlineLevel="0" collapsed="false">
      <c r="A4100" s="102"/>
      <c r="B4100" s="102"/>
      <c r="C4100" s="102"/>
      <c r="D4100" s="102"/>
      <c r="E4100" s="102"/>
      <c r="F4100" s="103"/>
      <c r="G4100" s="102"/>
      <c r="H4100" s="104"/>
      <c r="I4100" s="104"/>
      <c r="J4100" s="103"/>
      <c r="L4100" s="63" t="n">
        <f aca="false">IF(AND(A4101&lt;&gt;"",A4100=""),L4099+1,L4099)</f>
        <v>431</v>
      </c>
      <c r="M4100" s="80" t="str">
        <f aca="false">IF(OR(A4100="Insumo",A4100="Composição Auxiliar"),J4100,"")</f>
        <v/>
      </c>
      <c r="N4100" s="81" t="str">
        <f aca="false">IF(E4100="Mão de Obra",J4100,"")</f>
        <v/>
      </c>
      <c r="O4100" s="81" t="str">
        <f aca="false">IF(N4100&lt;&gt;"","",M4100)</f>
        <v/>
      </c>
      <c r="P4100" s="82" t="str">
        <f aca="false">IF(A4100="Composição",B4100,"")</f>
        <v/>
      </c>
      <c r="Q4100" s="81" t="str">
        <f aca="false">IF(P4100&lt;&gt;"",SUMIF(L4100:L4100,L4100,N4100:N4100),"")</f>
        <v/>
      </c>
      <c r="R4100" s="81" t="str">
        <f aca="false">IF(P4100&lt;&gt;"",SUMIF(L4100:L4100,L4100,O4100:O4100),"")</f>
        <v/>
      </c>
    </row>
    <row r="4101" customFormat="false" ht="15" hidden="false" customHeight="false" outlineLevel="0" collapsed="false">
      <c r="A4101" s="108"/>
      <c r="B4101" s="108"/>
      <c r="C4101" s="108"/>
      <c r="D4101" s="108"/>
      <c r="E4101" s="108"/>
      <c r="F4101" s="108"/>
      <c r="G4101" s="108"/>
      <c r="H4101" s="108"/>
      <c r="I4101" s="108"/>
      <c r="J4101" s="108"/>
      <c r="L4101" s="63" t="n">
        <f aca="false">IF(AND(A4102&lt;&gt;"",A4101=""),L4100+1,L4100)</f>
        <v>431</v>
      </c>
      <c r="M4101" s="80" t="str">
        <f aca="false">IF(OR(A4101="Insumo",A4101="Composição Auxiliar"),J4101,"")</f>
        <v/>
      </c>
      <c r="N4101" s="81" t="str">
        <f aca="false">IF(E4101="Mão de Obra",J4101,"")</f>
        <v/>
      </c>
      <c r="O4101" s="81" t="str">
        <f aca="false">IF(N4101&lt;&gt;"","",M4101)</f>
        <v/>
      </c>
      <c r="P4101" s="82" t="str">
        <f aca="false">IF(A4101="Composição",B4101,"")</f>
        <v/>
      </c>
      <c r="Q4101" s="81" t="str">
        <f aca="false">IF(P4101&lt;&gt;"",SUMIF(L4101:L4101,L4101,N4101:N4101),"")</f>
        <v/>
      </c>
      <c r="R4101" s="81" t="str">
        <f aca="false">IF(P4101&lt;&gt;"",SUMIF(L4101:L4101,L4101,O4101:O4101),"")</f>
        <v/>
      </c>
    </row>
    <row r="4102" customFormat="false" ht="15" hidden="false" customHeight="true" outlineLevel="0" collapsed="false">
      <c r="A4102" s="83"/>
      <c r="B4102" s="84" t="s">
        <v>655</v>
      </c>
      <c r="C4102" s="83" t="s">
        <v>656</v>
      </c>
      <c r="D4102" s="83" t="s">
        <v>657</v>
      </c>
      <c r="E4102" s="83" t="s">
        <v>658</v>
      </c>
      <c r="F4102" s="83"/>
      <c r="G4102" s="85" t="s">
        <v>659</v>
      </c>
      <c r="H4102" s="84" t="s">
        <v>660</v>
      </c>
      <c r="I4102" s="84" t="s">
        <v>661</v>
      </c>
      <c r="J4102" s="84" t="s">
        <v>662</v>
      </c>
      <c r="L4102" s="63" t="n">
        <f aca="false">IF(AND(A4103&lt;&gt;"",A4102=""),L4101+1,L4101)</f>
        <v>432</v>
      </c>
      <c r="M4102" s="80" t="str">
        <f aca="false">IF(OR(A4102="Insumo",A4102="Composição Auxiliar"),J4102,"")</f>
        <v/>
      </c>
      <c r="N4102" s="81" t="str">
        <f aca="false">IF(E4102="Mão de Obra",J4102,"")</f>
        <v/>
      </c>
      <c r="O4102" s="81" t="str">
        <f aca="false">IF(N4102&lt;&gt;"","",M4102)</f>
        <v/>
      </c>
      <c r="P4102" s="82" t="str">
        <f aca="false">IF(A4102="Composição",B4102,"")</f>
        <v/>
      </c>
      <c r="Q4102" s="81" t="str">
        <f aca="false">IF(P4102&lt;&gt;"",SUMIF(L4102:L4102,L4102,N4102:N4102),"")</f>
        <v/>
      </c>
      <c r="R4102" s="81" t="str">
        <f aca="false">IF(P4102&lt;&gt;"",SUMIF(L4102:L4102,L4102,O4102:O4102),"")</f>
        <v/>
      </c>
    </row>
    <row r="4103" customFormat="false" ht="38.25" hidden="false" customHeight="true" outlineLevel="0" collapsed="false">
      <c r="A4103" s="86" t="s">
        <v>663</v>
      </c>
      <c r="B4103" s="87" t="s">
        <v>727</v>
      </c>
      <c r="C4103" s="86" t="s">
        <v>664</v>
      </c>
      <c r="D4103" s="86" t="s">
        <v>728</v>
      </c>
      <c r="E4103" s="86" t="s">
        <v>724</v>
      </c>
      <c r="F4103" s="86"/>
      <c r="G4103" s="88" t="s">
        <v>729</v>
      </c>
      <c r="H4103" s="89" t="n">
        <v>1</v>
      </c>
      <c r="I4103" s="90" t="n">
        <f aca="false">SUMIF(L:L,$L4103,M:M)</f>
        <v>9.45</v>
      </c>
      <c r="J4103" s="90" t="n">
        <f aca="false">TRUNC(H4103*I4103,2)</f>
        <v>9.45</v>
      </c>
      <c r="L4103" s="63" t="n">
        <f aca="false">IF(AND(A4104&lt;&gt;"",A4103=""),L4102+1,L4102)</f>
        <v>432</v>
      </c>
      <c r="M4103" s="80" t="str">
        <f aca="false">IF(OR(A4103="Insumo",A4103="Composição Auxiliar"),J4103,"")</f>
        <v/>
      </c>
      <c r="N4103" s="81" t="str">
        <f aca="false">IF(E4103="Mão de Obra",J4103,"")</f>
        <v/>
      </c>
      <c r="O4103" s="81" t="str">
        <f aca="false">IF(N4103&lt;&gt;"","",M4103)</f>
        <v/>
      </c>
      <c r="P4103" s="82" t="str">
        <f aca="false">IF(A4103="Composição",B4103,"")</f>
        <v> 91862 </v>
      </c>
      <c r="Q4103" s="81" t="n">
        <f aca="false">IF(P4103&lt;&gt;"",SUMIF(L4103:L4103,L4103,N4103:N4103),"")</f>
        <v>0</v>
      </c>
      <c r="R4103" s="81" t="n">
        <f aca="false">IF(P4103&lt;&gt;"",SUMIF(L4103:L4103,L4103,O4103:O4103),"")</f>
        <v>0</v>
      </c>
    </row>
    <row r="4104" customFormat="false" ht="25.5" hidden="false" customHeight="true" outlineLevel="0" collapsed="false">
      <c r="A4104" s="91" t="s">
        <v>668</v>
      </c>
      <c r="B4104" s="92" t="s">
        <v>822</v>
      </c>
      <c r="C4104" s="91" t="s">
        <v>664</v>
      </c>
      <c r="D4104" s="91" t="s">
        <v>823</v>
      </c>
      <c r="E4104" s="91" t="s">
        <v>671</v>
      </c>
      <c r="F4104" s="91"/>
      <c r="G4104" s="93" t="s">
        <v>672</v>
      </c>
      <c r="H4104" s="94" t="n">
        <v>0.105</v>
      </c>
      <c r="I4104" s="95" t="n">
        <f aca="false">SUMIFS(J:J,A:A,"Composição",B:B,$B4104)</f>
        <v>26.14</v>
      </c>
      <c r="J4104" s="95" t="n">
        <f aca="false">TRUNC(H4104*I4104,2)</f>
        <v>2.74</v>
      </c>
      <c r="L4104" s="63" t="n">
        <f aca="false">IF(AND(A4105&lt;&gt;"",A4104=""),L4103+1,L4103)</f>
        <v>432</v>
      </c>
      <c r="M4104" s="80" t="n">
        <f aca="false">IF(OR(A4104="Insumo",A4104="Composição Auxiliar"),J4104,"")</f>
        <v>2.74</v>
      </c>
      <c r="N4104" s="81" t="str">
        <f aca="false">IF(E4104="Mão de Obra",J4104,"")</f>
        <v/>
      </c>
      <c r="O4104" s="81" t="n">
        <f aca="false">IF(N4104&lt;&gt;"","",M4104)</f>
        <v>2.74</v>
      </c>
      <c r="P4104" s="82" t="str">
        <f aca="false">IF(A4104="Composição",B4104,"")</f>
        <v/>
      </c>
      <c r="Q4104" s="81" t="str">
        <f aca="false">IF(P4104&lt;&gt;"",SUMIF(L4104:L4104,L4104,N4104:N4104),"")</f>
        <v/>
      </c>
      <c r="R4104" s="81" t="str">
        <f aca="false">IF(P4104&lt;&gt;"",SUMIF(L4104:L4104,L4104,O4104:O4104),"")</f>
        <v/>
      </c>
    </row>
    <row r="4105" customFormat="false" ht="25.5" hidden="false" customHeight="true" outlineLevel="0" collapsed="false">
      <c r="A4105" s="91" t="s">
        <v>668</v>
      </c>
      <c r="B4105" s="92" t="s">
        <v>817</v>
      </c>
      <c r="C4105" s="91" t="s">
        <v>664</v>
      </c>
      <c r="D4105" s="91" t="s">
        <v>818</v>
      </c>
      <c r="E4105" s="91" t="s">
        <v>671</v>
      </c>
      <c r="F4105" s="91"/>
      <c r="G4105" s="93" t="s">
        <v>672</v>
      </c>
      <c r="H4105" s="94" t="n">
        <v>0.105</v>
      </c>
      <c r="I4105" s="95" t="n">
        <f aca="false">SUMIFS(J:J,A:A,"Composição",B:B,$B4105)</f>
        <v>22.2</v>
      </c>
      <c r="J4105" s="95" t="n">
        <f aca="false">TRUNC(H4105*I4105,2)</f>
        <v>2.33</v>
      </c>
      <c r="L4105" s="63" t="n">
        <f aca="false">IF(AND(A4106&lt;&gt;"",A4105=""),L4104+1,L4104)</f>
        <v>432</v>
      </c>
      <c r="M4105" s="80" t="n">
        <f aca="false">IF(OR(A4105="Insumo",A4105="Composição Auxiliar"),J4105,"")</f>
        <v>2.33</v>
      </c>
      <c r="N4105" s="81" t="str">
        <f aca="false">IF(E4105="Mão de Obra",J4105,"")</f>
        <v/>
      </c>
      <c r="O4105" s="81" t="n">
        <f aca="false">IF(N4105&lt;&gt;"","",M4105)</f>
        <v>2.33</v>
      </c>
      <c r="P4105" s="82" t="str">
        <f aca="false">IF(A4105="Composição",B4105,"")</f>
        <v/>
      </c>
      <c r="Q4105" s="81" t="str">
        <f aca="false">IF(P4105&lt;&gt;"",SUMIF(L4105:L4105,L4105,N4105:N4105),"")</f>
        <v/>
      </c>
      <c r="R4105" s="81" t="str">
        <f aca="false">IF(P4105&lt;&gt;"",SUMIF(L4105:L4105,L4105,O4105:O4105),"")</f>
        <v/>
      </c>
    </row>
    <row r="4106" customFormat="false" ht="14.25" hidden="false" customHeight="false" outlineLevel="0" collapsed="false">
      <c r="A4106" s="96" t="s">
        <v>679</v>
      </c>
      <c r="B4106" s="97" t="s">
        <v>2098</v>
      </c>
      <c r="C4106" s="96" t="str">
        <f aca="false">VLOOKUP(B4106,INSUMOS!$A:$I,2,0)</f>
        <v>SINAPI</v>
      </c>
      <c r="D4106" s="96" t="str">
        <f aca="false">VLOOKUP(B4106,INSUMOS!$A:$I,3,0)</f>
        <v>ELETRODUTO DE PVC RIGIDO ROSCAVEL DE 1/2 ", SEM LUVA</v>
      </c>
      <c r="E4106" s="98" t="str">
        <f aca="false">VLOOKUP(B4106,INSUMOS!$A:$I,4,0)</f>
        <v>Material</v>
      </c>
      <c r="F4106" s="98"/>
      <c r="G4106" s="99" t="str">
        <f aca="false">VLOOKUP(B4106,INSUMOS!$A:$I,5,0)</f>
        <v>M</v>
      </c>
      <c r="H4106" s="100" t="n">
        <v>1.017</v>
      </c>
      <c r="I4106" s="101" t="n">
        <f aca="false">VLOOKUP(B4106,INSUMOS!$A:$I,8,0)</f>
        <v>4.31</v>
      </c>
      <c r="J4106" s="101" t="n">
        <f aca="false">TRUNC(H4106*I4106,2)</f>
        <v>4.38</v>
      </c>
      <c r="L4106" s="63" t="n">
        <f aca="false">IF(AND(A4107&lt;&gt;"",A4106=""),L4105+1,L4105)</f>
        <v>432</v>
      </c>
      <c r="M4106" s="80" t="n">
        <f aca="false">IF(OR(A4106="Insumo",A4106="Composição Auxiliar"),J4106,"")</f>
        <v>4.38</v>
      </c>
      <c r="N4106" s="81" t="str">
        <f aca="false">IF(E4106="Mão de Obra",J4106,"")</f>
        <v/>
      </c>
      <c r="O4106" s="81" t="n">
        <f aca="false">IF(N4106&lt;&gt;"","",M4106)</f>
        <v>4.38</v>
      </c>
      <c r="P4106" s="82" t="str">
        <f aca="false">IF(A4106="Composição",B4106,"")</f>
        <v/>
      </c>
      <c r="Q4106" s="81" t="str">
        <f aca="false">IF(P4106&lt;&gt;"",SUMIF(L4106:L4106,L4106,N4106:N4106),"")</f>
        <v/>
      </c>
      <c r="R4106" s="81" t="str">
        <f aca="false">IF(P4106&lt;&gt;"",SUMIF(L4106:L4106,L4106,O4106:O4106),"")</f>
        <v/>
      </c>
    </row>
    <row r="4107" customFormat="false" ht="14.25" hidden="false" customHeight="false" outlineLevel="0" collapsed="false">
      <c r="A4107" s="102"/>
      <c r="B4107" s="102"/>
      <c r="C4107" s="102"/>
      <c r="D4107" s="102"/>
      <c r="E4107" s="102"/>
      <c r="F4107" s="103"/>
      <c r="G4107" s="102"/>
      <c r="H4107" s="103"/>
      <c r="I4107" s="102"/>
      <c r="J4107" s="103"/>
      <c r="L4107" s="63" t="n">
        <f aca="false">IF(AND(A4108&lt;&gt;"",A4107=""),L4106+1,L4106)</f>
        <v>432</v>
      </c>
      <c r="M4107" s="80" t="str">
        <f aca="false">IF(OR(A4107="Insumo",A4107="Composição Auxiliar"),J4107,"")</f>
        <v/>
      </c>
      <c r="N4107" s="81" t="str">
        <f aca="false">IF(E4107="Mão de Obra",J4107,"")</f>
        <v/>
      </c>
      <c r="O4107" s="81" t="str">
        <f aca="false">IF(N4107&lt;&gt;"","",M4107)</f>
        <v/>
      </c>
      <c r="P4107" s="82" t="str">
        <f aca="false">IF(A4107="Composição",B4107,"")</f>
        <v/>
      </c>
      <c r="Q4107" s="81" t="str">
        <f aca="false">IF(P4107&lt;&gt;"",SUMIF(L4107:L4107,L4107,N4107:N4107),"")</f>
        <v/>
      </c>
      <c r="R4107" s="81" t="str">
        <f aca="false">IF(P4107&lt;&gt;"",SUMIF(L4107:L4107,L4107,O4107:O4107),"")</f>
        <v/>
      </c>
    </row>
    <row r="4108" customFormat="false" ht="15" hidden="false" customHeight="false" outlineLevel="0" collapsed="false">
      <c r="A4108" s="102"/>
      <c r="B4108" s="102"/>
      <c r="C4108" s="102"/>
      <c r="D4108" s="102"/>
      <c r="E4108" s="102"/>
      <c r="F4108" s="103"/>
      <c r="G4108" s="102"/>
      <c r="H4108" s="104"/>
      <c r="I4108" s="104"/>
      <c r="J4108" s="103"/>
      <c r="L4108" s="63" t="n">
        <f aca="false">IF(AND(A4109&lt;&gt;"",A4108=""),L4107+1,L4107)</f>
        <v>432</v>
      </c>
      <c r="M4108" s="80" t="str">
        <f aca="false">IF(OR(A4108="Insumo",A4108="Composição Auxiliar"),J4108,"")</f>
        <v/>
      </c>
      <c r="N4108" s="81" t="str">
        <f aca="false">IF(E4108="Mão de Obra",J4108,"")</f>
        <v/>
      </c>
      <c r="O4108" s="81" t="str">
        <f aca="false">IF(N4108&lt;&gt;"","",M4108)</f>
        <v/>
      </c>
      <c r="P4108" s="82" t="str">
        <f aca="false">IF(A4108="Composição",B4108,"")</f>
        <v/>
      </c>
      <c r="Q4108" s="81" t="str">
        <f aca="false">IF(P4108&lt;&gt;"",SUMIF(L4108:L4108,L4108,N4108:N4108),"")</f>
        <v/>
      </c>
      <c r="R4108" s="81" t="str">
        <f aca="false">IF(P4108&lt;&gt;"",SUMIF(L4108:L4108,L4108,O4108:O4108),"")</f>
        <v/>
      </c>
    </row>
    <row r="4109" customFormat="false" ht="15" hidden="false" customHeight="false" outlineLevel="0" collapsed="false">
      <c r="A4109" s="108"/>
      <c r="B4109" s="108"/>
      <c r="C4109" s="108"/>
      <c r="D4109" s="108"/>
      <c r="E4109" s="108"/>
      <c r="F4109" s="108"/>
      <c r="G4109" s="108"/>
      <c r="H4109" s="108"/>
      <c r="I4109" s="108"/>
      <c r="J4109" s="108"/>
      <c r="L4109" s="63" t="n">
        <f aca="false">IF(AND(A4110&lt;&gt;"",A4109=""),L4108+1,L4108)</f>
        <v>432</v>
      </c>
      <c r="M4109" s="80" t="str">
        <f aca="false">IF(OR(A4109="Insumo",A4109="Composição Auxiliar"),J4109,"")</f>
        <v/>
      </c>
      <c r="N4109" s="81" t="str">
        <f aca="false">IF(E4109="Mão de Obra",J4109,"")</f>
        <v/>
      </c>
      <c r="O4109" s="81" t="str">
        <f aca="false">IF(N4109&lt;&gt;"","",M4109)</f>
        <v/>
      </c>
      <c r="P4109" s="82" t="str">
        <f aca="false">IF(A4109="Composição",B4109,"")</f>
        <v/>
      </c>
      <c r="Q4109" s="81" t="str">
        <f aca="false">IF(P4109&lt;&gt;"",SUMIF(L4109:L4109,L4109,N4109:N4109),"")</f>
        <v/>
      </c>
      <c r="R4109" s="81" t="str">
        <f aca="false">IF(P4109&lt;&gt;"",SUMIF(L4109:L4109,L4109,O4109:O4109),"")</f>
        <v/>
      </c>
    </row>
    <row r="4110" customFormat="false" ht="15" hidden="false" customHeight="true" outlineLevel="0" collapsed="false">
      <c r="A4110" s="83"/>
      <c r="B4110" s="84" t="s">
        <v>655</v>
      </c>
      <c r="C4110" s="83" t="s">
        <v>656</v>
      </c>
      <c r="D4110" s="83" t="s">
        <v>657</v>
      </c>
      <c r="E4110" s="83" t="s">
        <v>658</v>
      </c>
      <c r="F4110" s="83"/>
      <c r="G4110" s="85" t="s">
        <v>659</v>
      </c>
      <c r="H4110" s="84" t="s">
        <v>660</v>
      </c>
      <c r="I4110" s="84" t="s">
        <v>661</v>
      </c>
      <c r="J4110" s="84" t="s">
        <v>662</v>
      </c>
      <c r="L4110" s="63" t="n">
        <f aca="false">IF(AND(A4111&lt;&gt;"",A4110=""),L4109+1,L4109)</f>
        <v>433</v>
      </c>
      <c r="M4110" s="80" t="str">
        <f aca="false">IF(OR(A4110="Insumo",A4110="Composição Auxiliar"),J4110,"")</f>
        <v/>
      </c>
      <c r="N4110" s="81" t="str">
        <f aca="false">IF(E4110="Mão de Obra",J4110,"")</f>
        <v/>
      </c>
      <c r="O4110" s="81" t="str">
        <f aca="false">IF(N4110&lt;&gt;"","",M4110)</f>
        <v/>
      </c>
      <c r="P4110" s="82" t="str">
        <f aca="false">IF(A4110="Composição",B4110,"")</f>
        <v/>
      </c>
      <c r="Q4110" s="81" t="str">
        <f aca="false">IF(P4110&lt;&gt;"",SUMIF(L4110:L4110,L4110,N4110:N4110),"")</f>
        <v/>
      </c>
      <c r="R4110" s="81" t="str">
        <f aca="false">IF(P4110&lt;&gt;"",SUMIF(L4110:L4110,L4110,O4110:O4110),"")</f>
        <v/>
      </c>
    </row>
    <row r="4111" customFormat="false" ht="38.25" hidden="false" customHeight="true" outlineLevel="0" collapsed="false">
      <c r="A4111" s="86" t="s">
        <v>663</v>
      </c>
      <c r="B4111" s="87" t="s">
        <v>756</v>
      </c>
      <c r="C4111" s="86" t="s">
        <v>664</v>
      </c>
      <c r="D4111" s="86" t="s">
        <v>757</v>
      </c>
      <c r="E4111" s="86" t="s">
        <v>724</v>
      </c>
      <c r="F4111" s="86"/>
      <c r="G4111" s="88" t="s">
        <v>729</v>
      </c>
      <c r="H4111" s="89" t="n">
        <v>1</v>
      </c>
      <c r="I4111" s="90" t="n">
        <f aca="false">SUMIF(L:L,$L4111,M:M)</f>
        <v>12.25</v>
      </c>
      <c r="J4111" s="90" t="n">
        <f aca="false">TRUNC(H4111*I4111,2)</f>
        <v>12.25</v>
      </c>
      <c r="L4111" s="63" t="n">
        <f aca="false">IF(AND(A4112&lt;&gt;"",A4111=""),L4110+1,L4110)</f>
        <v>433</v>
      </c>
      <c r="M4111" s="80" t="str">
        <f aca="false">IF(OR(A4111="Insumo",A4111="Composição Auxiliar"),J4111,"")</f>
        <v/>
      </c>
      <c r="N4111" s="81" t="str">
        <f aca="false">IF(E4111="Mão de Obra",J4111,"")</f>
        <v/>
      </c>
      <c r="O4111" s="81" t="str">
        <f aca="false">IF(N4111&lt;&gt;"","",M4111)</f>
        <v/>
      </c>
      <c r="P4111" s="82" t="str">
        <f aca="false">IF(A4111="Composição",B4111,"")</f>
        <v> 91870 </v>
      </c>
      <c r="Q4111" s="81" t="n">
        <f aca="false">IF(P4111&lt;&gt;"",SUMIF(L4111:L4111,L4111,N4111:N4111),"")</f>
        <v>0</v>
      </c>
      <c r="R4111" s="81" t="n">
        <f aca="false">IF(P4111&lt;&gt;"",SUMIF(L4111:L4111,L4111,O4111:O4111),"")</f>
        <v>0</v>
      </c>
    </row>
    <row r="4112" customFormat="false" ht="25.5" hidden="false" customHeight="true" outlineLevel="0" collapsed="false">
      <c r="A4112" s="91" t="s">
        <v>668</v>
      </c>
      <c r="B4112" s="92" t="s">
        <v>817</v>
      </c>
      <c r="C4112" s="91" t="s">
        <v>664</v>
      </c>
      <c r="D4112" s="91" t="s">
        <v>818</v>
      </c>
      <c r="E4112" s="91" t="s">
        <v>671</v>
      </c>
      <c r="F4112" s="91"/>
      <c r="G4112" s="93" t="s">
        <v>672</v>
      </c>
      <c r="H4112" s="94" t="n">
        <v>0.163</v>
      </c>
      <c r="I4112" s="95" t="n">
        <f aca="false">SUMIFS(J:J,A:A,"Composição",B:B,$B4112)</f>
        <v>22.2</v>
      </c>
      <c r="J4112" s="95" t="n">
        <f aca="false">TRUNC(H4112*I4112,2)</f>
        <v>3.61</v>
      </c>
      <c r="L4112" s="63" t="n">
        <f aca="false">IF(AND(A4113&lt;&gt;"",A4112=""),L4111+1,L4111)</f>
        <v>433</v>
      </c>
      <c r="M4112" s="80" t="n">
        <f aca="false">IF(OR(A4112="Insumo",A4112="Composição Auxiliar"),J4112,"")</f>
        <v>3.61</v>
      </c>
      <c r="N4112" s="81" t="str">
        <f aca="false">IF(E4112="Mão de Obra",J4112,"")</f>
        <v/>
      </c>
      <c r="O4112" s="81" t="n">
        <f aca="false">IF(N4112&lt;&gt;"","",M4112)</f>
        <v>3.61</v>
      </c>
      <c r="P4112" s="82" t="str">
        <f aca="false">IF(A4112="Composição",B4112,"")</f>
        <v/>
      </c>
      <c r="Q4112" s="81" t="str">
        <f aca="false">IF(P4112&lt;&gt;"",SUMIF(L4112:L4112,L4112,N4112:N4112),"")</f>
        <v/>
      </c>
      <c r="R4112" s="81" t="str">
        <f aca="false">IF(P4112&lt;&gt;"",SUMIF(L4112:L4112,L4112,O4112:O4112),"")</f>
        <v/>
      </c>
    </row>
    <row r="4113" customFormat="false" ht="25.5" hidden="false" customHeight="true" outlineLevel="0" collapsed="false">
      <c r="A4113" s="91" t="s">
        <v>668</v>
      </c>
      <c r="B4113" s="92" t="s">
        <v>822</v>
      </c>
      <c r="C4113" s="91" t="s">
        <v>664</v>
      </c>
      <c r="D4113" s="91" t="s">
        <v>823</v>
      </c>
      <c r="E4113" s="91" t="s">
        <v>671</v>
      </c>
      <c r="F4113" s="91"/>
      <c r="G4113" s="93" t="s">
        <v>672</v>
      </c>
      <c r="H4113" s="94" t="n">
        <v>0.163</v>
      </c>
      <c r="I4113" s="95" t="n">
        <f aca="false">SUMIFS(J:J,A:A,"Composição",B:B,$B4113)</f>
        <v>26.14</v>
      </c>
      <c r="J4113" s="95" t="n">
        <f aca="false">TRUNC(H4113*I4113,2)</f>
        <v>4.26</v>
      </c>
      <c r="L4113" s="63" t="n">
        <f aca="false">IF(AND(A4114&lt;&gt;"",A4113=""),L4112+1,L4112)</f>
        <v>433</v>
      </c>
      <c r="M4113" s="80" t="n">
        <f aca="false">IF(OR(A4113="Insumo",A4113="Composição Auxiliar"),J4113,"")</f>
        <v>4.26</v>
      </c>
      <c r="N4113" s="81" t="str">
        <f aca="false">IF(E4113="Mão de Obra",J4113,"")</f>
        <v/>
      </c>
      <c r="O4113" s="81" t="n">
        <f aca="false">IF(N4113&lt;&gt;"","",M4113)</f>
        <v>4.26</v>
      </c>
      <c r="P4113" s="82" t="str">
        <f aca="false">IF(A4113="Composição",B4113,"")</f>
        <v/>
      </c>
      <c r="Q4113" s="81" t="str">
        <f aca="false">IF(P4113&lt;&gt;"",SUMIF(L4113:L4113,L4113,N4113:N4113),"")</f>
        <v/>
      </c>
      <c r="R4113" s="81" t="str">
        <f aca="false">IF(P4113&lt;&gt;"",SUMIF(L4113:L4113,L4113,O4113:O4113),"")</f>
        <v/>
      </c>
    </row>
    <row r="4114" customFormat="false" ht="14.25" hidden="false" customHeight="false" outlineLevel="0" collapsed="false">
      <c r="A4114" s="96" t="s">
        <v>679</v>
      </c>
      <c r="B4114" s="97" t="s">
        <v>2098</v>
      </c>
      <c r="C4114" s="96" t="str">
        <f aca="false">VLOOKUP(B4114,INSUMOS!$A:$I,2,0)</f>
        <v>SINAPI</v>
      </c>
      <c r="D4114" s="96" t="str">
        <f aca="false">VLOOKUP(B4114,INSUMOS!$A:$I,3,0)</f>
        <v>ELETRODUTO DE PVC RIGIDO ROSCAVEL DE 1/2 ", SEM LUVA</v>
      </c>
      <c r="E4114" s="98" t="str">
        <f aca="false">VLOOKUP(B4114,INSUMOS!$A:$I,4,0)</f>
        <v>Material</v>
      </c>
      <c r="F4114" s="98"/>
      <c r="G4114" s="99" t="str">
        <f aca="false">VLOOKUP(B4114,INSUMOS!$A:$I,5,0)</f>
        <v>M</v>
      </c>
      <c r="H4114" s="100" t="n">
        <v>1.017</v>
      </c>
      <c r="I4114" s="101" t="n">
        <f aca="false">VLOOKUP(B4114,INSUMOS!$A:$I,8,0)</f>
        <v>4.31</v>
      </c>
      <c r="J4114" s="101" t="n">
        <f aca="false">TRUNC(H4114*I4114,2)</f>
        <v>4.38</v>
      </c>
      <c r="L4114" s="63" t="n">
        <f aca="false">IF(AND(A4115&lt;&gt;"",A4114=""),L4113+1,L4113)</f>
        <v>433</v>
      </c>
      <c r="M4114" s="80" t="n">
        <f aca="false">IF(OR(A4114="Insumo",A4114="Composição Auxiliar"),J4114,"")</f>
        <v>4.38</v>
      </c>
      <c r="N4114" s="81" t="str">
        <f aca="false">IF(E4114="Mão de Obra",J4114,"")</f>
        <v/>
      </c>
      <c r="O4114" s="81" t="n">
        <f aca="false">IF(N4114&lt;&gt;"","",M4114)</f>
        <v>4.38</v>
      </c>
      <c r="P4114" s="82" t="str">
        <f aca="false">IF(A4114="Composição",B4114,"")</f>
        <v/>
      </c>
      <c r="Q4114" s="81" t="str">
        <f aca="false">IF(P4114&lt;&gt;"",SUMIF(L4114:L4114,L4114,N4114:N4114),"")</f>
        <v/>
      </c>
      <c r="R4114" s="81" t="str">
        <f aca="false">IF(P4114&lt;&gt;"",SUMIF(L4114:L4114,L4114,O4114:O4114),"")</f>
        <v/>
      </c>
    </row>
    <row r="4115" customFormat="false" ht="14.25" hidden="false" customHeight="false" outlineLevel="0" collapsed="false">
      <c r="A4115" s="102"/>
      <c r="B4115" s="102"/>
      <c r="C4115" s="102"/>
      <c r="D4115" s="102"/>
      <c r="E4115" s="102"/>
      <c r="F4115" s="103"/>
      <c r="G4115" s="102"/>
      <c r="H4115" s="103"/>
      <c r="I4115" s="102"/>
      <c r="J4115" s="103"/>
      <c r="L4115" s="63" t="n">
        <f aca="false">IF(AND(A4116&lt;&gt;"",A4115=""),L4114+1,L4114)</f>
        <v>433</v>
      </c>
      <c r="M4115" s="80" t="str">
        <f aca="false">IF(OR(A4115="Insumo",A4115="Composição Auxiliar"),J4115,"")</f>
        <v/>
      </c>
      <c r="N4115" s="81" t="str">
        <f aca="false">IF(E4115="Mão de Obra",J4115,"")</f>
        <v/>
      </c>
      <c r="O4115" s="81" t="str">
        <f aca="false">IF(N4115&lt;&gt;"","",M4115)</f>
        <v/>
      </c>
      <c r="P4115" s="82" t="str">
        <f aca="false">IF(A4115="Composição",B4115,"")</f>
        <v/>
      </c>
      <c r="Q4115" s="81" t="str">
        <f aca="false">IF(P4115&lt;&gt;"",SUMIF(L4115:L4115,L4115,N4115:N4115),"")</f>
        <v/>
      </c>
      <c r="R4115" s="81" t="str">
        <f aca="false">IF(P4115&lt;&gt;"",SUMIF(L4115:L4115,L4115,O4115:O4115),"")</f>
        <v/>
      </c>
    </row>
    <row r="4116" customFormat="false" ht="15" hidden="false" customHeight="false" outlineLevel="0" collapsed="false">
      <c r="A4116" s="102"/>
      <c r="B4116" s="102"/>
      <c r="C4116" s="102"/>
      <c r="D4116" s="102"/>
      <c r="E4116" s="102"/>
      <c r="F4116" s="103"/>
      <c r="G4116" s="102"/>
      <c r="H4116" s="104"/>
      <c r="I4116" s="104"/>
      <c r="J4116" s="103"/>
      <c r="L4116" s="63" t="n">
        <f aca="false">IF(AND(A4117&lt;&gt;"",A4116=""),L4115+1,L4115)</f>
        <v>433</v>
      </c>
      <c r="M4116" s="80" t="str">
        <f aca="false">IF(OR(A4116="Insumo",A4116="Composição Auxiliar"),J4116,"")</f>
        <v/>
      </c>
      <c r="N4116" s="81" t="str">
        <f aca="false">IF(E4116="Mão de Obra",J4116,"")</f>
        <v/>
      </c>
      <c r="O4116" s="81" t="str">
        <f aca="false">IF(N4116&lt;&gt;"","",M4116)</f>
        <v/>
      </c>
      <c r="P4116" s="82" t="str">
        <f aca="false">IF(A4116="Composição",B4116,"")</f>
        <v/>
      </c>
      <c r="Q4116" s="81" t="str">
        <f aca="false">IF(P4116&lt;&gt;"",SUMIF(L4116:L4116,L4116,N4116:N4116),"")</f>
        <v/>
      </c>
      <c r="R4116" s="81" t="str">
        <f aca="false">IF(P4116&lt;&gt;"",SUMIF(L4116:L4116,L4116,O4116:O4116),"")</f>
        <v/>
      </c>
    </row>
    <row r="4117" customFormat="false" ht="15" hidden="false" customHeight="false" outlineLevel="0" collapsed="false">
      <c r="A4117" s="108"/>
      <c r="B4117" s="108"/>
      <c r="C4117" s="108"/>
      <c r="D4117" s="108"/>
      <c r="E4117" s="108"/>
      <c r="F4117" s="108"/>
      <c r="G4117" s="108"/>
      <c r="H4117" s="108"/>
      <c r="I4117" s="108"/>
      <c r="J4117" s="108"/>
      <c r="L4117" s="63" t="n">
        <f aca="false">IF(AND(A4118&lt;&gt;"",A4117=""),L4116+1,L4116)</f>
        <v>433</v>
      </c>
      <c r="M4117" s="80" t="str">
        <f aca="false">IF(OR(A4117="Insumo",A4117="Composição Auxiliar"),J4117,"")</f>
        <v/>
      </c>
      <c r="N4117" s="81" t="str">
        <f aca="false">IF(E4117="Mão de Obra",J4117,"")</f>
        <v/>
      </c>
      <c r="O4117" s="81" t="str">
        <f aca="false">IF(N4117&lt;&gt;"","",M4117)</f>
        <v/>
      </c>
      <c r="P4117" s="82" t="str">
        <f aca="false">IF(A4117="Composição",B4117,"")</f>
        <v/>
      </c>
      <c r="Q4117" s="81" t="str">
        <f aca="false">IF(P4117&lt;&gt;"",SUMIF(L4117:L4117,L4117,N4117:N4117),"")</f>
        <v/>
      </c>
      <c r="R4117" s="81" t="str">
        <f aca="false">IF(P4117&lt;&gt;"",SUMIF(L4117:L4117,L4117,O4117:O4117),"")</f>
        <v/>
      </c>
    </row>
    <row r="4118" customFormat="false" ht="15" hidden="false" customHeight="true" outlineLevel="0" collapsed="false">
      <c r="A4118" s="83"/>
      <c r="B4118" s="84" t="s">
        <v>655</v>
      </c>
      <c r="C4118" s="83" t="s">
        <v>656</v>
      </c>
      <c r="D4118" s="83" t="s">
        <v>657</v>
      </c>
      <c r="E4118" s="83" t="s">
        <v>658</v>
      </c>
      <c r="F4118" s="83"/>
      <c r="G4118" s="85" t="s">
        <v>659</v>
      </c>
      <c r="H4118" s="84" t="s">
        <v>660</v>
      </c>
      <c r="I4118" s="84" t="s">
        <v>661</v>
      </c>
      <c r="J4118" s="84" t="s">
        <v>662</v>
      </c>
      <c r="L4118" s="63" t="n">
        <f aca="false">IF(AND(A4119&lt;&gt;"",A4118=""),L4117+1,L4117)</f>
        <v>434</v>
      </c>
      <c r="M4118" s="80" t="str">
        <f aca="false">IF(OR(A4118="Insumo",A4118="Composição Auxiliar"),J4118,"")</f>
        <v/>
      </c>
      <c r="N4118" s="81" t="str">
        <f aca="false">IF(E4118="Mão de Obra",J4118,"")</f>
        <v/>
      </c>
      <c r="O4118" s="81" t="str">
        <f aca="false">IF(N4118&lt;&gt;"","",M4118)</f>
        <v/>
      </c>
      <c r="P4118" s="82" t="str">
        <f aca="false">IF(A4118="Composição",B4118,"")</f>
        <v/>
      </c>
      <c r="Q4118" s="81" t="str">
        <f aca="false">IF(P4118&lt;&gt;"",SUMIF(L4118:L4118,L4118,N4118:N4118),"")</f>
        <v/>
      </c>
      <c r="R4118" s="81" t="str">
        <f aca="false">IF(P4118&lt;&gt;"",SUMIF(L4118:L4118,L4118,O4118:O4118),"")</f>
        <v/>
      </c>
    </row>
    <row r="4119" customFormat="false" ht="14.25" hidden="false" customHeight="true" outlineLevel="0" collapsed="false">
      <c r="A4119" s="86" t="s">
        <v>663</v>
      </c>
      <c r="B4119" s="87" t="s">
        <v>1662</v>
      </c>
      <c r="C4119" s="86" t="s">
        <v>664</v>
      </c>
      <c r="D4119" s="86" t="s">
        <v>1663</v>
      </c>
      <c r="E4119" s="86" t="s">
        <v>671</v>
      </c>
      <c r="F4119" s="86"/>
      <c r="G4119" s="88" t="s">
        <v>672</v>
      </c>
      <c r="H4119" s="89" t="n">
        <v>1</v>
      </c>
      <c r="I4119" s="90" t="n">
        <f aca="false">SUMIF(L:L,$L4119,M:M)</f>
        <v>28.49</v>
      </c>
      <c r="J4119" s="90" t="n">
        <f aca="false">TRUNC(H4119*I4119,2)</f>
        <v>28.49</v>
      </c>
      <c r="L4119" s="63" t="n">
        <f aca="false">IF(AND(A4120&lt;&gt;"",A4119=""),L4118+1,L4118)</f>
        <v>434</v>
      </c>
      <c r="M4119" s="80" t="str">
        <f aca="false">IF(OR(A4119="Insumo",A4119="Composição Auxiliar"),J4119,"")</f>
        <v/>
      </c>
      <c r="N4119" s="81" t="str">
        <f aca="false">IF(E4119="Mão de Obra",J4119,"")</f>
        <v/>
      </c>
      <c r="O4119" s="81" t="str">
        <f aca="false">IF(N4119&lt;&gt;"","",M4119)</f>
        <v/>
      </c>
      <c r="P4119" s="82" t="str">
        <f aca="false">IF(A4119="Composição",B4119,"")</f>
        <v> 88266 </v>
      </c>
      <c r="Q4119" s="81" t="n">
        <f aca="false">IF(P4119&lt;&gt;"",SUMIF(L4119:L4119,L4119,N4119:N4119),"")</f>
        <v>0</v>
      </c>
      <c r="R4119" s="81" t="n">
        <f aca="false">IF(P4119&lt;&gt;"",SUMIF(L4119:L4119,L4119,O4119:O4119),"")</f>
        <v>0</v>
      </c>
    </row>
    <row r="4120" customFormat="false" ht="25.5" hidden="false" customHeight="true" outlineLevel="0" collapsed="false">
      <c r="A4120" s="91" t="s">
        <v>668</v>
      </c>
      <c r="B4120" s="92" t="s">
        <v>1999</v>
      </c>
      <c r="C4120" s="91" t="s">
        <v>664</v>
      </c>
      <c r="D4120" s="91" t="s">
        <v>2000</v>
      </c>
      <c r="E4120" s="91" t="s">
        <v>671</v>
      </c>
      <c r="F4120" s="91"/>
      <c r="G4120" s="93" t="s">
        <v>672</v>
      </c>
      <c r="H4120" s="94" t="n">
        <v>1</v>
      </c>
      <c r="I4120" s="95" t="n">
        <f aca="false">SUMIFS(J:J,A:A,"Composição",B:B,$B4120)</f>
        <v>0.71</v>
      </c>
      <c r="J4120" s="95" t="n">
        <f aca="false">TRUNC(H4120*I4120,2)</f>
        <v>0.71</v>
      </c>
      <c r="L4120" s="63" t="n">
        <f aca="false">IF(AND(A4121&lt;&gt;"",A4120=""),L4119+1,L4119)</f>
        <v>434</v>
      </c>
      <c r="M4120" s="80" t="n">
        <f aca="false">IF(OR(A4120="Insumo",A4120="Composição Auxiliar"),J4120,"")</f>
        <v>0.71</v>
      </c>
      <c r="N4120" s="81" t="str">
        <f aca="false">IF(E4120="Mão de Obra",J4120,"")</f>
        <v/>
      </c>
      <c r="O4120" s="81" t="n">
        <f aca="false">IF(N4120&lt;&gt;"","",M4120)</f>
        <v>0.71</v>
      </c>
      <c r="P4120" s="82" t="str">
        <f aca="false">IF(A4120="Composição",B4120,"")</f>
        <v/>
      </c>
      <c r="Q4120" s="81" t="str">
        <f aca="false">IF(P4120&lt;&gt;"",SUMIF(L4120:L4120,L4120,N4120:N4120),"")</f>
        <v/>
      </c>
      <c r="R4120" s="81" t="str">
        <f aca="false">IF(P4120&lt;&gt;"",SUMIF(L4120:L4120,L4120,O4120:O4120),"")</f>
        <v/>
      </c>
    </row>
    <row r="4121" customFormat="false" ht="25.5" hidden="false" customHeight="false" outlineLevel="0" collapsed="false">
      <c r="A4121" s="96" t="s">
        <v>679</v>
      </c>
      <c r="B4121" s="97" t="s">
        <v>1776</v>
      </c>
      <c r="C4121" s="96" t="str">
        <f aca="false">VLOOKUP(B4121,INSUMOS!$A:$I,2,0)</f>
        <v>SINAPI</v>
      </c>
      <c r="D4121" s="96" t="str">
        <f aca="false">VLOOKUP(B4121,INSUMOS!$A:$I,3,0)</f>
        <v>ALIMENTACAO - HORISTA (COLETADO CAIXA - ENCARGOS COMPLEMENTARES)</v>
      </c>
      <c r="E4121" s="98" t="str">
        <f aca="false">VLOOKUP(B4121,INSUMOS!$A:$I,4,0)</f>
        <v>Outros</v>
      </c>
      <c r="F4121" s="98"/>
      <c r="G4121" s="99" t="str">
        <f aca="false">VLOOKUP(B4121,INSUMOS!$A:$I,5,0)</f>
        <v>H</v>
      </c>
      <c r="H4121" s="100" t="n">
        <v>1</v>
      </c>
      <c r="I4121" s="101" t="n">
        <f aca="false">VLOOKUP(B4121,INSUMOS!$A:$I,8,0)</f>
        <v>1.45</v>
      </c>
      <c r="J4121" s="101" t="n">
        <f aca="false">TRUNC(H4121*I4121,2)</f>
        <v>1.45</v>
      </c>
      <c r="L4121" s="63" t="n">
        <f aca="false">IF(AND(A4122&lt;&gt;"",A4121=""),L4120+1,L4120)</f>
        <v>434</v>
      </c>
      <c r="M4121" s="80" t="n">
        <f aca="false">IF(OR(A4121="Insumo",A4121="Composição Auxiliar"),J4121,"")</f>
        <v>1.45</v>
      </c>
      <c r="N4121" s="81" t="str">
        <f aca="false">IF(E4121="Mão de Obra",J4121,"")</f>
        <v/>
      </c>
      <c r="O4121" s="81" t="n">
        <f aca="false">IF(N4121&lt;&gt;"","",M4121)</f>
        <v>1.45</v>
      </c>
      <c r="P4121" s="82" t="str">
        <f aca="false">IF(A4121="Composição",B4121,"")</f>
        <v/>
      </c>
      <c r="Q4121" s="81" t="str">
        <f aca="false">IF(P4121&lt;&gt;"",SUMIF(L4121:L4121,L4121,N4121:N4121),"")</f>
        <v/>
      </c>
      <c r="R4121" s="81" t="str">
        <f aca="false">IF(P4121&lt;&gt;"",SUMIF(L4121:L4121,L4121,O4121:O4121),"")</f>
        <v/>
      </c>
    </row>
    <row r="4122" customFormat="false" ht="25.5" hidden="false" customHeight="false" outlineLevel="0" collapsed="false">
      <c r="A4122" s="96" t="s">
        <v>679</v>
      </c>
      <c r="B4122" s="97" t="s">
        <v>1841</v>
      </c>
      <c r="C4122" s="96" t="str">
        <f aca="false">VLOOKUP(B4122,INSUMOS!$A:$I,2,0)</f>
        <v>SINAPI</v>
      </c>
      <c r="D4122" s="96" t="str">
        <f aca="false">VLOOKUP(B4122,INSUMOS!$A:$I,3,0)</f>
        <v>EPI - FAMILIA ELETRICISTA - HORISTA (ENCARGOS COMPLEMENTARES - COLETADO CAIXA)</v>
      </c>
      <c r="E4122" s="98" t="str">
        <f aca="false">VLOOKUP(B4122,INSUMOS!$A:$I,4,0)</f>
        <v>Equipamento</v>
      </c>
      <c r="F4122" s="98"/>
      <c r="G4122" s="99" t="str">
        <f aca="false">VLOOKUP(B4122,INSUMOS!$A:$I,5,0)</f>
        <v>H</v>
      </c>
      <c r="H4122" s="100" t="n">
        <v>1</v>
      </c>
      <c r="I4122" s="101" t="n">
        <f aca="false">VLOOKUP(B4122,INSUMOS!$A:$I,8,0)</f>
        <v>1.14</v>
      </c>
      <c r="J4122" s="101" t="n">
        <f aca="false">TRUNC(H4122*I4122,2)</f>
        <v>1.14</v>
      </c>
      <c r="L4122" s="63" t="n">
        <f aca="false">IF(AND(A4123&lt;&gt;"",A4122=""),L4121+1,L4121)</f>
        <v>434</v>
      </c>
      <c r="M4122" s="80" t="n">
        <f aca="false">IF(OR(A4122="Insumo",A4122="Composição Auxiliar"),J4122,"")</f>
        <v>1.14</v>
      </c>
      <c r="N4122" s="81" t="str">
        <f aca="false">IF(E4122="Mão de Obra",J4122,"")</f>
        <v/>
      </c>
      <c r="O4122" s="81" t="n">
        <f aca="false">IF(N4122&lt;&gt;"","",M4122)</f>
        <v>1.14</v>
      </c>
      <c r="P4122" s="82" t="str">
        <f aca="false">IF(A4122="Composição",B4122,"")</f>
        <v/>
      </c>
      <c r="Q4122" s="81" t="str">
        <f aca="false">IF(P4122&lt;&gt;"",SUMIF(L4122:L4122,L4122,N4122:N4122),"")</f>
        <v/>
      </c>
      <c r="R4122" s="81" t="str">
        <f aca="false">IF(P4122&lt;&gt;"",SUMIF(L4122:L4122,L4122,O4122:O4122),"")</f>
        <v/>
      </c>
    </row>
    <row r="4123" customFormat="false" ht="25.5" hidden="false" customHeight="false" outlineLevel="0" collapsed="false">
      <c r="A4123" s="96" t="s">
        <v>679</v>
      </c>
      <c r="B4123" s="97" t="s">
        <v>1839</v>
      </c>
      <c r="C4123" s="96" t="str">
        <f aca="false">VLOOKUP(B4123,INSUMOS!$A:$I,2,0)</f>
        <v>SINAPI</v>
      </c>
      <c r="D4123" s="96" t="str">
        <f aca="false">VLOOKUP(B4123,INSUMOS!$A:$I,3,0)</f>
        <v>FERRAMENTAS - FAMILIA ELETRICISTA - HORISTA (ENCARGOS COMPLEMENTARES - COLETADO CAIXA)</v>
      </c>
      <c r="E4123" s="98" t="str">
        <f aca="false">VLOOKUP(B4123,INSUMOS!$A:$I,4,0)</f>
        <v>Equipamento</v>
      </c>
      <c r="F4123" s="98"/>
      <c r="G4123" s="99" t="str">
        <f aca="false">VLOOKUP(B4123,INSUMOS!$A:$I,5,0)</f>
        <v>H</v>
      </c>
      <c r="H4123" s="100" t="n">
        <v>1</v>
      </c>
      <c r="I4123" s="101" t="n">
        <f aca="false">VLOOKUP(B4123,INSUMOS!$A:$I,8,0)</f>
        <v>0.86</v>
      </c>
      <c r="J4123" s="101" t="n">
        <f aca="false">TRUNC(H4123*I4123,2)</f>
        <v>0.86</v>
      </c>
      <c r="L4123" s="63" t="n">
        <f aca="false">IF(AND(A4124&lt;&gt;"",A4123=""),L4122+1,L4122)</f>
        <v>434</v>
      </c>
      <c r="M4123" s="80" t="n">
        <f aca="false">IF(OR(A4123="Insumo",A4123="Composição Auxiliar"),J4123,"")</f>
        <v>0.86</v>
      </c>
      <c r="N4123" s="81" t="str">
        <f aca="false">IF(E4123="Mão de Obra",J4123,"")</f>
        <v/>
      </c>
      <c r="O4123" s="81" t="n">
        <f aca="false">IF(N4123&lt;&gt;"","",M4123)</f>
        <v>0.86</v>
      </c>
      <c r="P4123" s="82" t="str">
        <f aca="false">IF(A4123="Composição",B4123,"")</f>
        <v/>
      </c>
      <c r="Q4123" s="81" t="str">
        <f aca="false">IF(P4123&lt;&gt;"",SUMIF(L4123:L4123,L4123,N4123:N4123),"")</f>
        <v/>
      </c>
      <c r="R4123" s="81" t="str">
        <f aca="false">IF(P4123&lt;&gt;"",SUMIF(L4123:L4123,L4123,O4123:O4123),"")</f>
        <v/>
      </c>
    </row>
    <row r="4124" customFormat="false" ht="25.5" hidden="false" customHeight="false" outlineLevel="0" collapsed="false">
      <c r="A4124" s="96" t="s">
        <v>679</v>
      </c>
      <c r="B4124" s="97" t="s">
        <v>1781</v>
      </c>
      <c r="C4124" s="96" t="str">
        <f aca="false">VLOOKUP(B4124,INSUMOS!$A:$I,2,0)</f>
        <v>SINAPI</v>
      </c>
      <c r="D4124" s="96" t="str">
        <f aca="false">VLOOKUP(B4124,INSUMOS!$A:$I,3,0)</f>
        <v>EXAMES - HORISTA (COLETADO CAIXA - ENCARGOS COMPLEMENTARES)</v>
      </c>
      <c r="E4124" s="98" t="str">
        <f aca="false">VLOOKUP(B4124,INSUMOS!$A:$I,4,0)</f>
        <v>Outros</v>
      </c>
      <c r="F4124" s="98"/>
      <c r="G4124" s="99" t="str">
        <f aca="false">VLOOKUP(B4124,INSUMOS!$A:$I,5,0)</f>
        <v>H</v>
      </c>
      <c r="H4124" s="100" t="n">
        <v>1</v>
      </c>
      <c r="I4124" s="101" t="n">
        <f aca="false">VLOOKUP(B4124,INSUMOS!$A:$I,8,0)</f>
        <v>1.14</v>
      </c>
      <c r="J4124" s="101" t="n">
        <f aca="false">TRUNC(H4124*I4124,2)</f>
        <v>1.14</v>
      </c>
      <c r="L4124" s="63" t="n">
        <f aca="false">IF(AND(A4125&lt;&gt;"",A4124=""),L4123+1,L4123)</f>
        <v>434</v>
      </c>
      <c r="M4124" s="80" t="n">
        <f aca="false">IF(OR(A4124="Insumo",A4124="Composição Auxiliar"),J4124,"")</f>
        <v>1.14</v>
      </c>
      <c r="N4124" s="81" t="str">
        <f aca="false">IF(E4124="Mão de Obra",J4124,"")</f>
        <v/>
      </c>
      <c r="O4124" s="81" t="n">
        <f aca="false">IF(N4124&lt;&gt;"","",M4124)</f>
        <v>1.14</v>
      </c>
      <c r="P4124" s="82" t="str">
        <f aca="false">IF(A4124="Composição",B4124,"")</f>
        <v/>
      </c>
      <c r="Q4124" s="81" t="str">
        <f aca="false">IF(P4124&lt;&gt;"",SUMIF(L4124:L4124,L4124,N4124:N4124),"")</f>
        <v/>
      </c>
      <c r="R4124" s="81" t="str">
        <f aca="false">IF(P4124&lt;&gt;"",SUMIF(L4124:L4124,L4124,O4124:O4124),"")</f>
        <v/>
      </c>
    </row>
    <row r="4125" customFormat="false" ht="25.5" hidden="false" customHeight="false" outlineLevel="0" collapsed="false">
      <c r="A4125" s="96" t="s">
        <v>679</v>
      </c>
      <c r="B4125" s="97" t="s">
        <v>1778</v>
      </c>
      <c r="C4125" s="96" t="str">
        <f aca="false">VLOOKUP(B4125,INSUMOS!$A:$I,2,0)</f>
        <v>SINAPI</v>
      </c>
      <c r="D4125" s="96" t="str">
        <f aca="false">VLOOKUP(B4125,INSUMOS!$A:$I,3,0)</f>
        <v>SEGURO - HORISTA (COLETADO CAIXA - ENCARGOS COMPLEMENTARES)</v>
      </c>
      <c r="E4125" s="98" t="str">
        <f aca="false">VLOOKUP(B4125,INSUMOS!$A:$I,4,0)</f>
        <v>Taxas</v>
      </c>
      <c r="F4125" s="98"/>
      <c r="G4125" s="99" t="str">
        <f aca="false">VLOOKUP(B4125,INSUMOS!$A:$I,5,0)</f>
        <v>H</v>
      </c>
      <c r="H4125" s="100" t="n">
        <v>1</v>
      </c>
      <c r="I4125" s="101" t="n">
        <f aca="false">VLOOKUP(B4125,INSUMOS!$A:$I,8,0)</f>
        <v>0.07</v>
      </c>
      <c r="J4125" s="101" t="n">
        <f aca="false">TRUNC(H4125*I4125,2)</f>
        <v>0.07</v>
      </c>
      <c r="L4125" s="63" t="n">
        <f aca="false">IF(AND(A4126&lt;&gt;"",A4125=""),L4124+1,L4124)</f>
        <v>434</v>
      </c>
      <c r="M4125" s="80" t="n">
        <f aca="false">IF(OR(A4125="Insumo",A4125="Composição Auxiliar"),J4125,"")</f>
        <v>0.07</v>
      </c>
      <c r="N4125" s="81" t="str">
        <f aca="false">IF(E4125="Mão de Obra",J4125,"")</f>
        <v/>
      </c>
      <c r="O4125" s="81" t="n">
        <f aca="false">IF(N4125&lt;&gt;"","",M4125)</f>
        <v>0.07</v>
      </c>
      <c r="P4125" s="82" t="str">
        <f aca="false">IF(A4125="Composição",B4125,"")</f>
        <v/>
      </c>
      <c r="Q4125" s="81" t="str">
        <f aca="false">IF(P4125&lt;&gt;"",SUMIF(L4125:L4125,L4125,N4125:N4125),"")</f>
        <v/>
      </c>
      <c r="R4125" s="81" t="str">
        <f aca="false">IF(P4125&lt;&gt;"",SUMIF(L4125:L4125,L4125,O4125:O4125),"")</f>
        <v/>
      </c>
    </row>
    <row r="4126" customFormat="false" ht="25.5" hidden="false" customHeight="false" outlineLevel="0" collapsed="false">
      <c r="A4126" s="96" t="s">
        <v>679</v>
      </c>
      <c r="B4126" s="97" t="s">
        <v>1775</v>
      </c>
      <c r="C4126" s="96" t="str">
        <f aca="false">VLOOKUP(B4126,INSUMOS!$A:$I,2,0)</f>
        <v>SINAPI</v>
      </c>
      <c r="D4126" s="96" t="str">
        <f aca="false">VLOOKUP(B4126,INSUMOS!$A:$I,3,0)</f>
        <v>TRANSPORTE - HORISTA (COLETADO CAIXA - ENCARGOS COMPLEMENTARES)</v>
      </c>
      <c r="E4126" s="98" t="str">
        <f aca="false">VLOOKUP(B4126,INSUMOS!$A:$I,4,0)</f>
        <v>Serviços</v>
      </c>
      <c r="F4126" s="98"/>
      <c r="G4126" s="99" t="str">
        <f aca="false">VLOOKUP(B4126,INSUMOS!$A:$I,5,0)</f>
        <v>H</v>
      </c>
      <c r="H4126" s="100" t="n">
        <v>1</v>
      </c>
      <c r="I4126" s="101" t="n">
        <f aca="false">VLOOKUP(B4126,INSUMOS!$A:$I,8,0)</f>
        <v>0.96</v>
      </c>
      <c r="J4126" s="101" t="n">
        <f aca="false">TRUNC(H4126*I4126,2)</f>
        <v>0.96</v>
      </c>
      <c r="L4126" s="63" t="n">
        <f aca="false">IF(AND(A4127&lt;&gt;"",A4126=""),L4125+1,L4125)</f>
        <v>434</v>
      </c>
      <c r="M4126" s="80" t="n">
        <f aca="false">IF(OR(A4126="Insumo",A4126="Composição Auxiliar"),J4126,"")</f>
        <v>0.96</v>
      </c>
      <c r="N4126" s="81" t="str">
        <f aca="false">IF(E4126="Mão de Obra",J4126,"")</f>
        <v/>
      </c>
      <c r="O4126" s="81" t="n">
        <f aca="false">IF(N4126&lt;&gt;"","",M4126)</f>
        <v>0.96</v>
      </c>
      <c r="P4126" s="82" t="str">
        <f aca="false">IF(A4126="Composição",B4126,"")</f>
        <v/>
      </c>
      <c r="Q4126" s="81" t="str">
        <f aca="false">IF(P4126&lt;&gt;"",SUMIF(L4126:L4126,L4126,N4126:N4126),"")</f>
        <v/>
      </c>
      <c r="R4126" s="81" t="str">
        <f aca="false">IF(P4126&lt;&gt;"",SUMIF(L4126:L4126,L4126,O4126:O4126),"")</f>
        <v/>
      </c>
    </row>
    <row r="4127" customFormat="false" ht="14.25" hidden="false" customHeight="false" outlineLevel="0" collapsed="false">
      <c r="A4127" s="96" t="s">
        <v>679</v>
      </c>
      <c r="B4127" s="97" t="s">
        <v>2001</v>
      </c>
      <c r="C4127" s="96" t="str">
        <f aca="false">VLOOKUP(B4127,INSUMOS!$A:$I,2,0)</f>
        <v>SINAPI</v>
      </c>
      <c r="D4127" s="96" t="str">
        <f aca="false">VLOOKUP(B4127,INSUMOS!$A:$I,3,0)</f>
        <v>ELETROTECNICO (HORISTA)</v>
      </c>
      <c r="E4127" s="98" t="str">
        <f aca="false">VLOOKUP(B4127,INSUMOS!$A:$I,4,0)</f>
        <v>Mão de Obra</v>
      </c>
      <c r="F4127" s="98"/>
      <c r="G4127" s="99" t="str">
        <f aca="false">VLOOKUP(B4127,INSUMOS!$A:$I,5,0)</f>
        <v>H</v>
      </c>
      <c r="H4127" s="100" t="n">
        <v>1</v>
      </c>
      <c r="I4127" s="101" t="n">
        <f aca="false">VLOOKUP(B4127,INSUMOS!$A:$I,8,0)</f>
        <v>22.16</v>
      </c>
      <c r="J4127" s="101" t="n">
        <f aca="false">TRUNC(H4127*I4127,2)</f>
        <v>22.16</v>
      </c>
      <c r="L4127" s="63" t="n">
        <f aca="false">IF(AND(A4128&lt;&gt;"",A4127=""),L4126+1,L4126)</f>
        <v>434</v>
      </c>
      <c r="M4127" s="80" t="n">
        <f aca="false">IF(OR(A4127="Insumo",A4127="Composição Auxiliar"),J4127,"")</f>
        <v>22.16</v>
      </c>
      <c r="N4127" s="81" t="n">
        <f aca="false">IF(E4127="Mão de Obra",J4127,"")</f>
        <v>22.16</v>
      </c>
      <c r="O4127" s="81" t="str">
        <f aca="false">IF(N4127&lt;&gt;"","",M4127)</f>
        <v/>
      </c>
      <c r="P4127" s="82" t="str">
        <f aca="false">IF(A4127="Composição",B4127,"")</f>
        <v/>
      </c>
      <c r="Q4127" s="81" t="str">
        <f aca="false">IF(P4127&lt;&gt;"",SUMIF(L4127:L4127,L4127,N4127:N4127),"")</f>
        <v/>
      </c>
      <c r="R4127" s="81" t="str">
        <f aca="false">IF(P4127&lt;&gt;"",SUMIF(L4127:L4127,L4127,O4127:O4127),"")</f>
        <v/>
      </c>
    </row>
    <row r="4128" customFormat="false" ht="14.25" hidden="false" customHeight="false" outlineLevel="0" collapsed="false">
      <c r="A4128" s="102"/>
      <c r="B4128" s="102"/>
      <c r="C4128" s="102"/>
      <c r="D4128" s="102"/>
      <c r="E4128" s="102"/>
      <c r="F4128" s="103"/>
      <c r="G4128" s="102"/>
      <c r="H4128" s="103"/>
      <c r="I4128" s="102"/>
      <c r="J4128" s="103"/>
      <c r="L4128" s="63" t="n">
        <f aca="false">IF(AND(A4129&lt;&gt;"",A4128=""),L4127+1,L4127)</f>
        <v>434</v>
      </c>
      <c r="M4128" s="80" t="str">
        <f aca="false">IF(OR(A4128="Insumo",A4128="Composição Auxiliar"),J4128,"")</f>
        <v/>
      </c>
      <c r="N4128" s="81" t="str">
        <f aca="false">IF(E4128="Mão de Obra",J4128,"")</f>
        <v/>
      </c>
      <c r="O4128" s="81" t="str">
        <f aca="false">IF(N4128&lt;&gt;"","",M4128)</f>
        <v/>
      </c>
      <c r="P4128" s="82" t="str">
        <f aca="false">IF(A4128="Composição",B4128,"")</f>
        <v/>
      </c>
      <c r="Q4128" s="81" t="str">
        <f aca="false">IF(P4128&lt;&gt;"",SUMIF(L4128:L4128,L4128,N4128:N4128),"")</f>
        <v/>
      </c>
      <c r="R4128" s="81" t="str">
        <f aca="false">IF(P4128&lt;&gt;"",SUMIF(L4128:L4128,L4128,O4128:O4128),"")</f>
        <v/>
      </c>
    </row>
    <row r="4129" customFormat="false" ht="15" hidden="false" customHeight="false" outlineLevel="0" collapsed="false">
      <c r="A4129" s="102"/>
      <c r="B4129" s="102"/>
      <c r="C4129" s="102"/>
      <c r="D4129" s="102"/>
      <c r="E4129" s="102"/>
      <c r="F4129" s="103"/>
      <c r="G4129" s="102"/>
      <c r="H4129" s="104"/>
      <c r="I4129" s="104"/>
      <c r="J4129" s="103"/>
      <c r="L4129" s="63" t="n">
        <f aca="false">IF(AND(A4130&lt;&gt;"",A4129=""),L4128+1,L4128)</f>
        <v>434</v>
      </c>
      <c r="M4129" s="80" t="str">
        <f aca="false">IF(OR(A4129="Insumo",A4129="Composição Auxiliar"),J4129,"")</f>
        <v/>
      </c>
      <c r="N4129" s="81" t="str">
        <f aca="false">IF(E4129="Mão de Obra",J4129,"")</f>
        <v/>
      </c>
      <c r="O4129" s="81" t="str">
        <f aca="false">IF(N4129&lt;&gt;"","",M4129)</f>
        <v/>
      </c>
      <c r="P4129" s="82" t="str">
        <f aca="false">IF(A4129="Composição",B4129,"")</f>
        <v/>
      </c>
      <c r="Q4129" s="81" t="str">
        <f aca="false">IF(P4129&lt;&gt;"",SUMIF(L4129:L4129,L4129,N4129:N4129),"")</f>
        <v/>
      </c>
      <c r="R4129" s="81" t="str">
        <f aca="false">IF(P4129&lt;&gt;"",SUMIF(L4129:L4129,L4129,O4129:O4129),"")</f>
        <v/>
      </c>
    </row>
    <row r="4130" customFormat="false" ht="15" hidden="false" customHeight="false" outlineLevel="0" collapsed="false">
      <c r="A4130" s="108"/>
      <c r="B4130" s="108"/>
      <c r="C4130" s="108"/>
      <c r="D4130" s="108"/>
      <c r="E4130" s="108"/>
      <c r="F4130" s="108"/>
      <c r="G4130" s="108"/>
      <c r="H4130" s="108"/>
      <c r="I4130" s="108"/>
      <c r="J4130" s="108"/>
      <c r="L4130" s="63" t="n">
        <f aca="false">IF(AND(A4131&lt;&gt;"",A4130=""),L4129+1,L4129)</f>
        <v>434</v>
      </c>
      <c r="M4130" s="80" t="str">
        <f aca="false">IF(OR(A4130="Insumo",A4130="Composição Auxiliar"),J4130,"")</f>
        <v/>
      </c>
      <c r="N4130" s="81" t="str">
        <f aca="false">IF(E4130="Mão de Obra",J4130,"")</f>
        <v/>
      </c>
      <c r="O4130" s="81" t="str">
        <f aca="false">IF(N4130&lt;&gt;"","",M4130)</f>
        <v/>
      </c>
      <c r="P4130" s="82" t="str">
        <f aca="false">IF(A4130="Composição",B4130,"")</f>
        <v/>
      </c>
      <c r="Q4130" s="81" t="str">
        <f aca="false">IF(P4130&lt;&gt;"",SUMIF(L4130:L4130,L4130,N4130:N4130),"")</f>
        <v/>
      </c>
      <c r="R4130" s="81" t="str">
        <f aca="false">IF(P4130&lt;&gt;"",SUMIF(L4130:L4130,L4130,O4130:O4130),"")</f>
        <v/>
      </c>
    </row>
    <row r="4131" customFormat="false" ht="15" hidden="false" customHeight="true" outlineLevel="0" collapsed="false">
      <c r="A4131" s="83"/>
      <c r="B4131" s="84" t="s">
        <v>655</v>
      </c>
      <c r="C4131" s="83" t="s">
        <v>656</v>
      </c>
      <c r="D4131" s="83" t="s">
        <v>657</v>
      </c>
      <c r="E4131" s="83" t="s">
        <v>658</v>
      </c>
      <c r="F4131" s="83"/>
      <c r="G4131" s="85" t="s">
        <v>659</v>
      </c>
      <c r="H4131" s="84" t="s">
        <v>660</v>
      </c>
      <c r="I4131" s="84" t="s">
        <v>661</v>
      </c>
      <c r="J4131" s="84" t="s">
        <v>662</v>
      </c>
      <c r="L4131" s="63" t="n">
        <f aca="false">IF(AND(A4132&lt;&gt;"",A4131=""),L4130+1,L4130)</f>
        <v>435</v>
      </c>
      <c r="M4131" s="80" t="str">
        <f aca="false">IF(OR(A4131="Insumo",A4131="Composição Auxiliar"),J4131,"")</f>
        <v/>
      </c>
      <c r="N4131" s="81" t="str">
        <f aca="false">IF(E4131="Mão de Obra",J4131,"")</f>
        <v/>
      </c>
      <c r="O4131" s="81" t="str">
        <f aca="false">IF(N4131&lt;&gt;"","",M4131)</f>
        <v/>
      </c>
      <c r="P4131" s="82" t="str">
        <f aca="false">IF(A4131="Composição",B4131,"")</f>
        <v/>
      </c>
      <c r="Q4131" s="81" t="str">
        <f aca="false">IF(P4131&lt;&gt;"",SUMIF(L4131:L4131,L4131,N4131:N4131),"")</f>
        <v/>
      </c>
      <c r="R4131" s="81" t="str">
        <f aca="false">IF(P4131&lt;&gt;"",SUMIF(L4131:L4131,L4131,O4131:O4131),"")</f>
        <v/>
      </c>
    </row>
    <row r="4132" customFormat="false" ht="25.5" hidden="false" customHeight="true" outlineLevel="0" collapsed="false">
      <c r="A4132" s="86" t="s">
        <v>663</v>
      </c>
      <c r="B4132" s="87" t="s">
        <v>1292</v>
      </c>
      <c r="C4132" s="86" t="s">
        <v>664</v>
      </c>
      <c r="D4132" s="86" t="s">
        <v>1293</v>
      </c>
      <c r="E4132" s="86" t="s">
        <v>671</v>
      </c>
      <c r="F4132" s="86"/>
      <c r="G4132" s="88" t="s">
        <v>672</v>
      </c>
      <c r="H4132" s="89" t="n">
        <v>1</v>
      </c>
      <c r="I4132" s="90" t="n">
        <f aca="false">SUMIF(L:L,$L4132,M:M)</f>
        <v>22.94</v>
      </c>
      <c r="J4132" s="90" t="n">
        <f aca="false">TRUNC(H4132*I4132,2)</f>
        <v>22.94</v>
      </c>
      <c r="L4132" s="63" t="n">
        <f aca="false">IF(AND(A4133&lt;&gt;"",A4132=""),L4131+1,L4131)</f>
        <v>435</v>
      </c>
      <c r="M4132" s="80" t="str">
        <f aca="false">IF(OR(A4132="Insumo",A4132="Composição Auxiliar"),J4132,"")</f>
        <v/>
      </c>
      <c r="N4132" s="81" t="str">
        <f aca="false">IF(E4132="Mão de Obra",J4132,"")</f>
        <v/>
      </c>
      <c r="O4132" s="81" t="str">
        <f aca="false">IF(N4132&lt;&gt;"","",M4132)</f>
        <v/>
      </c>
      <c r="P4132" s="82" t="str">
        <f aca="false">IF(A4132="Composição",B4132,"")</f>
        <v> 88267 </v>
      </c>
      <c r="Q4132" s="81" t="n">
        <f aca="false">IF(P4132&lt;&gt;"",SUMIF(L4132:L4132,L4132,N4132:N4132),"")</f>
        <v>0</v>
      </c>
      <c r="R4132" s="81" t="n">
        <f aca="false">IF(P4132&lt;&gt;"",SUMIF(L4132:L4132,L4132,O4132:O4132),"")</f>
        <v>0</v>
      </c>
    </row>
    <row r="4133" customFormat="false" ht="25.5" hidden="false" customHeight="true" outlineLevel="0" collapsed="false">
      <c r="A4133" s="91" t="s">
        <v>668</v>
      </c>
      <c r="B4133" s="92" t="s">
        <v>2002</v>
      </c>
      <c r="C4133" s="91" t="s">
        <v>664</v>
      </c>
      <c r="D4133" s="91" t="s">
        <v>2003</v>
      </c>
      <c r="E4133" s="91" t="s">
        <v>671</v>
      </c>
      <c r="F4133" s="91"/>
      <c r="G4133" s="93" t="s">
        <v>672</v>
      </c>
      <c r="H4133" s="94" t="n">
        <v>1</v>
      </c>
      <c r="I4133" s="95" t="n">
        <f aca="false">SUMIFS(J:J,A:A,"Composição",B:B,$B4133)</f>
        <v>0.33</v>
      </c>
      <c r="J4133" s="95" t="n">
        <f aca="false">TRUNC(H4133*I4133,2)</f>
        <v>0.33</v>
      </c>
      <c r="L4133" s="63" t="n">
        <f aca="false">IF(AND(A4134&lt;&gt;"",A4133=""),L4132+1,L4132)</f>
        <v>435</v>
      </c>
      <c r="M4133" s="80" t="n">
        <f aca="false">IF(OR(A4133="Insumo",A4133="Composição Auxiliar"),J4133,"")</f>
        <v>0.33</v>
      </c>
      <c r="N4133" s="81" t="str">
        <f aca="false">IF(E4133="Mão de Obra",J4133,"")</f>
        <v/>
      </c>
      <c r="O4133" s="81" t="n">
        <f aca="false">IF(N4133&lt;&gt;"","",M4133)</f>
        <v>0.33</v>
      </c>
      <c r="P4133" s="82" t="str">
        <f aca="false">IF(A4133="Composição",B4133,"")</f>
        <v/>
      </c>
      <c r="Q4133" s="81" t="str">
        <f aca="false">IF(P4133&lt;&gt;"",SUMIF(L4133:L4133,L4133,N4133:N4133),"")</f>
        <v/>
      </c>
      <c r="R4133" s="81" t="str">
        <f aca="false">IF(P4133&lt;&gt;"",SUMIF(L4133:L4133,L4133,O4133:O4133),"")</f>
        <v/>
      </c>
    </row>
    <row r="4134" customFormat="false" ht="25.5" hidden="false" customHeight="false" outlineLevel="0" collapsed="false">
      <c r="A4134" s="96" t="s">
        <v>679</v>
      </c>
      <c r="B4134" s="97" t="s">
        <v>1775</v>
      </c>
      <c r="C4134" s="96" t="str">
        <f aca="false">VLOOKUP(B4134,INSUMOS!$A:$I,2,0)</f>
        <v>SINAPI</v>
      </c>
      <c r="D4134" s="96" t="str">
        <f aca="false">VLOOKUP(B4134,INSUMOS!$A:$I,3,0)</f>
        <v>TRANSPORTE - HORISTA (COLETADO CAIXA - ENCARGOS COMPLEMENTARES)</v>
      </c>
      <c r="E4134" s="98" t="str">
        <f aca="false">VLOOKUP(B4134,INSUMOS!$A:$I,4,0)</f>
        <v>Serviços</v>
      </c>
      <c r="F4134" s="98"/>
      <c r="G4134" s="99" t="str">
        <f aca="false">VLOOKUP(B4134,INSUMOS!$A:$I,5,0)</f>
        <v>H</v>
      </c>
      <c r="H4134" s="100" t="n">
        <v>1</v>
      </c>
      <c r="I4134" s="101" t="n">
        <f aca="false">VLOOKUP(B4134,INSUMOS!$A:$I,8,0)</f>
        <v>0.96</v>
      </c>
      <c r="J4134" s="101" t="n">
        <f aca="false">TRUNC(H4134*I4134,2)</f>
        <v>0.96</v>
      </c>
      <c r="L4134" s="63" t="n">
        <f aca="false">IF(AND(A4135&lt;&gt;"",A4134=""),L4133+1,L4133)</f>
        <v>435</v>
      </c>
      <c r="M4134" s="80" t="n">
        <f aca="false">IF(OR(A4134="Insumo",A4134="Composição Auxiliar"),J4134,"")</f>
        <v>0.96</v>
      </c>
      <c r="N4134" s="81" t="str">
        <f aca="false">IF(E4134="Mão de Obra",J4134,"")</f>
        <v/>
      </c>
      <c r="O4134" s="81" t="n">
        <f aca="false">IF(N4134&lt;&gt;"","",M4134)</f>
        <v>0.96</v>
      </c>
      <c r="P4134" s="82" t="str">
        <f aca="false">IF(A4134="Composição",B4134,"")</f>
        <v/>
      </c>
      <c r="Q4134" s="81" t="str">
        <f aca="false">IF(P4134&lt;&gt;"",SUMIF(L4134:L4134,L4134,N4134:N4134),"")</f>
        <v/>
      </c>
      <c r="R4134" s="81" t="str">
        <f aca="false">IF(P4134&lt;&gt;"",SUMIF(L4134:L4134,L4134,O4134:O4134),"")</f>
        <v/>
      </c>
    </row>
    <row r="4135" customFormat="false" ht="25.5" hidden="false" customHeight="false" outlineLevel="0" collapsed="false">
      <c r="A4135" s="96" t="s">
        <v>679</v>
      </c>
      <c r="B4135" s="97" t="s">
        <v>1776</v>
      </c>
      <c r="C4135" s="96" t="str">
        <f aca="false">VLOOKUP(B4135,INSUMOS!$A:$I,2,0)</f>
        <v>SINAPI</v>
      </c>
      <c r="D4135" s="96" t="str">
        <f aca="false">VLOOKUP(B4135,INSUMOS!$A:$I,3,0)</f>
        <v>ALIMENTACAO - HORISTA (COLETADO CAIXA - ENCARGOS COMPLEMENTARES)</v>
      </c>
      <c r="E4135" s="98" t="str">
        <f aca="false">VLOOKUP(B4135,INSUMOS!$A:$I,4,0)</f>
        <v>Outros</v>
      </c>
      <c r="F4135" s="98"/>
      <c r="G4135" s="99" t="str">
        <f aca="false">VLOOKUP(B4135,INSUMOS!$A:$I,5,0)</f>
        <v>H</v>
      </c>
      <c r="H4135" s="100" t="n">
        <v>1</v>
      </c>
      <c r="I4135" s="101" t="n">
        <f aca="false">VLOOKUP(B4135,INSUMOS!$A:$I,8,0)</f>
        <v>1.45</v>
      </c>
      <c r="J4135" s="101" t="n">
        <f aca="false">TRUNC(H4135*I4135,2)</f>
        <v>1.45</v>
      </c>
      <c r="L4135" s="63" t="n">
        <f aca="false">IF(AND(A4136&lt;&gt;"",A4135=""),L4134+1,L4134)</f>
        <v>435</v>
      </c>
      <c r="M4135" s="80" t="n">
        <f aca="false">IF(OR(A4135="Insumo",A4135="Composição Auxiliar"),J4135,"")</f>
        <v>1.45</v>
      </c>
      <c r="N4135" s="81" t="str">
        <f aca="false">IF(E4135="Mão de Obra",J4135,"")</f>
        <v/>
      </c>
      <c r="O4135" s="81" t="n">
        <f aca="false">IF(N4135&lt;&gt;"","",M4135)</f>
        <v>1.45</v>
      </c>
      <c r="P4135" s="82" t="str">
        <f aca="false">IF(A4135="Composição",B4135,"")</f>
        <v/>
      </c>
      <c r="Q4135" s="81" t="str">
        <f aca="false">IF(P4135&lt;&gt;"",SUMIF(L4135:L4135,L4135,N4135:N4135),"")</f>
        <v/>
      </c>
      <c r="R4135" s="81" t="str">
        <f aca="false">IF(P4135&lt;&gt;"",SUMIF(L4135:L4135,L4135,O4135:O4135),"")</f>
        <v/>
      </c>
    </row>
    <row r="4136" customFormat="false" ht="14.25" hidden="false" customHeight="false" outlineLevel="0" collapsed="false">
      <c r="A4136" s="96" t="s">
        <v>679</v>
      </c>
      <c r="B4136" s="97" t="s">
        <v>2004</v>
      </c>
      <c r="C4136" s="96" t="str">
        <f aca="false">VLOOKUP(B4136,INSUMOS!$A:$I,2,0)</f>
        <v>SINAPI</v>
      </c>
      <c r="D4136" s="96" t="str">
        <f aca="false">VLOOKUP(B4136,INSUMOS!$A:$I,3,0)</f>
        <v>ENCANADOR OU BOMBEIRO HIDRAULICO (HORISTA)</v>
      </c>
      <c r="E4136" s="98" t="str">
        <f aca="false">VLOOKUP(B4136,INSUMOS!$A:$I,4,0)</f>
        <v>Mão de Obra</v>
      </c>
      <c r="F4136" s="98"/>
      <c r="G4136" s="99" t="str">
        <f aca="false">VLOOKUP(B4136,INSUMOS!$A:$I,5,0)</f>
        <v>H</v>
      </c>
      <c r="H4136" s="100" t="n">
        <v>1</v>
      </c>
      <c r="I4136" s="101" t="n">
        <f aca="false">VLOOKUP(B4136,INSUMOS!$A:$I,8,0)</f>
        <v>17.66</v>
      </c>
      <c r="J4136" s="101" t="n">
        <f aca="false">TRUNC(H4136*I4136,2)</f>
        <v>17.66</v>
      </c>
      <c r="L4136" s="63" t="n">
        <f aca="false">IF(AND(A4137&lt;&gt;"",A4136=""),L4135+1,L4135)</f>
        <v>435</v>
      </c>
      <c r="M4136" s="80" t="n">
        <f aca="false">IF(OR(A4136="Insumo",A4136="Composição Auxiliar"),J4136,"")</f>
        <v>17.66</v>
      </c>
      <c r="N4136" s="81" t="n">
        <f aca="false">IF(E4136="Mão de Obra",J4136,"")</f>
        <v>17.66</v>
      </c>
      <c r="O4136" s="81" t="str">
        <f aca="false">IF(N4136&lt;&gt;"","",M4136)</f>
        <v/>
      </c>
      <c r="P4136" s="82" t="str">
        <f aca="false">IF(A4136="Composição",B4136,"")</f>
        <v/>
      </c>
      <c r="Q4136" s="81" t="str">
        <f aca="false">IF(P4136&lt;&gt;"",SUMIF(L4136:L4136,L4136,N4136:N4136),"")</f>
        <v/>
      </c>
      <c r="R4136" s="81" t="str">
        <f aca="false">IF(P4136&lt;&gt;"",SUMIF(L4136:L4136,L4136,O4136:O4136),"")</f>
        <v/>
      </c>
    </row>
    <row r="4137" customFormat="false" ht="25.5" hidden="false" customHeight="false" outlineLevel="0" collapsed="false">
      <c r="A4137" s="96" t="s">
        <v>679</v>
      </c>
      <c r="B4137" s="97" t="s">
        <v>1844</v>
      </c>
      <c r="C4137" s="96" t="str">
        <f aca="false">VLOOKUP(B4137,INSUMOS!$A:$I,2,0)</f>
        <v>SINAPI</v>
      </c>
      <c r="D4137" s="96" t="str">
        <f aca="false">VLOOKUP(B4137,INSUMOS!$A:$I,3,0)</f>
        <v>FERRAMENTAS - FAMILIA ENCANADOR - HORISTA (ENCARGOS COMPLEMENTARES - COLETADO CAIXA)</v>
      </c>
      <c r="E4137" s="98" t="str">
        <f aca="false">VLOOKUP(B4137,INSUMOS!$A:$I,4,0)</f>
        <v>Equipamento</v>
      </c>
      <c r="F4137" s="98"/>
      <c r="G4137" s="99" t="str">
        <f aca="false">VLOOKUP(B4137,INSUMOS!$A:$I,5,0)</f>
        <v>H</v>
      </c>
      <c r="H4137" s="100" t="n">
        <v>1</v>
      </c>
      <c r="I4137" s="101" t="n">
        <f aca="false">VLOOKUP(B4137,INSUMOS!$A:$I,8,0)</f>
        <v>0.32</v>
      </c>
      <c r="J4137" s="101" t="n">
        <f aca="false">TRUNC(H4137*I4137,2)</f>
        <v>0.32</v>
      </c>
      <c r="L4137" s="63" t="n">
        <f aca="false">IF(AND(A4138&lt;&gt;"",A4137=""),L4136+1,L4136)</f>
        <v>435</v>
      </c>
      <c r="M4137" s="80" t="n">
        <f aca="false">IF(OR(A4137="Insumo",A4137="Composição Auxiliar"),J4137,"")</f>
        <v>0.32</v>
      </c>
      <c r="N4137" s="81" t="str">
        <f aca="false">IF(E4137="Mão de Obra",J4137,"")</f>
        <v/>
      </c>
      <c r="O4137" s="81" t="n">
        <f aca="false">IF(N4137&lt;&gt;"","",M4137)</f>
        <v>0.32</v>
      </c>
      <c r="P4137" s="82" t="str">
        <f aca="false">IF(A4137="Composição",B4137,"")</f>
        <v/>
      </c>
      <c r="Q4137" s="81" t="str">
        <f aca="false">IF(P4137&lt;&gt;"",SUMIF(L4137:L4137,L4137,N4137:N4137),"")</f>
        <v/>
      </c>
      <c r="R4137" s="81" t="str">
        <f aca="false">IF(P4137&lt;&gt;"",SUMIF(L4137:L4137,L4137,O4137:O4137),"")</f>
        <v/>
      </c>
    </row>
    <row r="4138" customFormat="false" ht="25.5" hidden="false" customHeight="false" outlineLevel="0" collapsed="false">
      <c r="A4138" s="96" t="s">
        <v>679</v>
      </c>
      <c r="B4138" s="97" t="s">
        <v>1778</v>
      </c>
      <c r="C4138" s="96" t="str">
        <f aca="false">VLOOKUP(B4138,INSUMOS!$A:$I,2,0)</f>
        <v>SINAPI</v>
      </c>
      <c r="D4138" s="96" t="str">
        <f aca="false">VLOOKUP(B4138,INSUMOS!$A:$I,3,0)</f>
        <v>SEGURO - HORISTA (COLETADO CAIXA - ENCARGOS COMPLEMENTARES)</v>
      </c>
      <c r="E4138" s="98" t="str">
        <f aca="false">VLOOKUP(B4138,INSUMOS!$A:$I,4,0)</f>
        <v>Taxas</v>
      </c>
      <c r="F4138" s="98"/>
      <c r="G4138" s="99" t="str">
        <f aca="false">VLOOKUP(B4138,INSUMOS!$A:$I,5,0)</f>
        <v>H</v>
      </c>
      <c r="H4138" s="100" t="n">
        <v>1</v>
      </c>
      <c r="I4138" s="101" t="n">
        <f aca="false">VLOOKUP(B4138,INSUMOS!$A:$I,8,0)</f>
        <v>0.07</v>
      </c>
      <c r="J4138" s="101" t="n">
        <f aca="false">TRUNC(H4138*I4138,2)</f>
        <v>0.07</v>
      </c>
      <c r="L4138" s="63" t="n">
        <f aca="false">IF(AND(A4139&lt;&gt;"",A4138=""),L4137+1,L4137)</f>
        <v>435</v>
      </c>
      <c r="M4138" s="80" t="n">
        <f aca="false">IF(OR(A4138="Insumo",A4138="Composição Auxiliar"),J4138,"")</f>
        <v>0.07</v>
      </c>
      <c r="N4138" s="81" t="str">
        <f aca="false">IF(E4138="Mão de Obra",J4138,"")</f>
        <v/>
      </c>
      <c r="O4138" s="81" t="n">
        <f aca="false">IF(N4138&lt;&gt;"","",M4138)</f>
        <v>0.07</v>
      </c>
      <c r="P4138" s="82" t="str">
        <f aca="false">IF(A4138="Composição",B4138,"")</f>
        <v/>
      </c>
      <c r="Q4138" s="81" t="str">
        <f aca="false">IF(P4138&lt;&gt;"",SUMIF(L4138:L4138,L4138,N4138:N4138),"")</f>
        <v/>
      </c>
      <c r="R4138" s="81" t="str">
        <f aca="false">IF(P4138&lt;&gt;"",SUMIF(L4138:L4138,L4138,O4138:O4138),"")</f>
        <v/>
      </c>
    </row>
    <row r="4139" customFormat="false" ht="25.5" hidden="false" customHeight="false" outlineLevel="0" collapsed="false">
      <c r="A4139" s="96" t="s">
        <v>679</v>
      </c>
      <c r="B4139" s="97" t="s">
        <v>1781</v>
      </c>
      <c r="C4139" s="96" t="str">
        <f aca="false">VLOOKUP(B4139,INSUMOS!$A:$I,2,0)</f>
        <v>SINAPI</v>
      </c>
      <c r="D4139" s="96" t="str">
        <f aca="false">VLOOKUP(B4139,INSUMOS!$A:$I,3,0)</f>
        <v>EXAMES - HORISTA (COLETADO CAIXA - ENCARGOS COMPLEMENTARES)</v>
      </c>
      <c r="E4139" s="98" t="str">
        <f aca="false">VLOOKUP(B4139,INSUMOS!$A:$I,4,0)</f>
        <v>Outros</v>
      </c>
      <c r="F4139" s="98"/>
      <c r="G4139" s="99" t="str">
        <f aca="false">VLOOKUP(B4139,INSUMOS!$A:$I,5,0)</f>
        <v>H</v>
      </c>
      <c r="H4139" s="100" t="n">
        <v>1</v>
      </c>
      <c r="I4139" s="101" t="n">
        <f aca="false">VLOOKUP(B4139,INSUMOS!$A:$I,8,0)</f>
        <v>1.14</v>
      </c>
      <c r="J4139" s="101" t="n">
        <f aca="false">TRUNC(H4139*I4139,2)</f>
        <v>1.14</v>
      </c>
      <c r="L4139" s="63" t="n">
        <f aca="false">IF(AND(A4140&lt;&gt;"",A4139=""),L4138+1,L4138)</f>
        <v>435</v>
      </c>
      <c r="M4139" s="80" t="n">
        <f aca="false">IF(OR(A4139="Insumo",A4139="Composição Auxiliar"),J4139,"")</f>
        <v>1.14</v>
      </c>
      <c r="N4139" s="81" t="str">
        <f aca="false">IF(E4139="Mão de Obra",J4139,"")</f>
        <v/>
      </c>
      <c r="O4139" s="81" t="n">
        <f aca="false">IF(N4139&lt;&gt;"","",M4139)</f>
        <v>1.14</v>
      </c>
      <c r="P4139" s="82" t="str">
        <f aca="false">IF(A4139="Composição",B4139,"")</f>
        <v/>
      </c>
      <c r="Q4139" s="81" t="str">
        <f aca="false">IF(P4139&lt;&gt;"",SUMIF(L4139:L4139,L4139,N4139:N4139),"")</f>
        <v/>
      </c>
      <c r="R4139" s="81" t="str">
        <f aca="false">IF(P4139&lt;&gt;"",SUMIF(L4139:L4139,L4139,O4139:O4139),"")</f>
        <v/>
      </c>
    </row>
    <row r="4140" customFormat="false" ht="25.5" hidden="false" customHeight="false" outlineLevel="0" collapsed="false">
      <c r="A4140" s="96" t="s">
        <v>679</v>
      </c>
      <c r="B4140" s="97" t="s">
        <v>1846</v>
      </c>
      <c r="C4140" s="96" t="str">
        <f aca="false">VLOOKUP(B4140,INSUMOS!$A:$I,2,0)</f>
        <v>SINAPI</v>
      </c>
      <c r="D4140" s="96" t="str">
        <f aca="false">VLOOKUP(B4140,INSUMOS!$A:$I,3,0)</f>
        <v>EPI - FAMILIA ENCANADOR - HORISTA (ENCARGOS COMPLEMENTARES - COLETADO CAIXA)</v>
      </c>
      <c r="E4140" s="98" t="str">
        <f aca="false">VLOOKUP(B4140,INSUMOS!$A:$I,4,0)</f>
        <v>Equipamento</v>
      </c>
      <c r="F4140" s="98"/>
      <c r="G4140" s="99" t="str">
        <f aca="false">VLOOKUP(B4140,INSUMOS!$A:$I,5,0)</f>
        <v>H</v>
      </c>
      <c r="H4140" s="100" t="n">
        <v>1</v>
      </c>
      <c r="I4140" s="101" t="n">
        <f aca="false">VLOOKUP(B4140,INSUMOS!$A:$I,8,0)</f>
        <v>1.01</v>
      </c>
      <c r="J4140" s="101" t="n">
        <f aca="false">TRUNC(H4140*I4140,2)</f>
        <v>1.01</v>
      </c>
      <c r="L4140" s="63" t="n">
        <f aca="false">IF(AND(A4141&lt;&gt;"",A4140=""),L4139+1,L4139)</f>
        <v>435</v>
      </c>
      <c r="M4140" s="80" t="n">
        <f aca="false">IF(OR(A4140="Insumo",A4140="Composição Auxiliar"),J4140,"")</f>
        <v>1.01</v>
      </c>
      <c r="N4140" s="81" t="str">
        <f aca="false">IF(E4140="Mão de Obra",J4140,"")</f>
        <v/>
      </c>
      <c r="O4140" s="81" t="n">
        <f aca="false">IF(N4140&lt;&gt;"","",M4140)</f>
        <v>1.01</v>
      </c>
      <c r="P4140" s="82" t="str">
        <f aca="false">IF(A4140="Composição",B4140,"")</f>
        <v/>
      </c>
      <c r="Q4140" s="81" t="str">
        <f aca="false">IF(P4140&lt;&gt;"",SUMIF(L4140:L4140,L4140,N4140:N4140),"")</f>
        <v/>
      </c>
      <c r="R4140" s="81" t="str">
        <f aca="false">IF(P4140&lt;&gt;"",SUMIF(L4140:L4140,L4140,O4140:O4140),"")</f>
        <v/>
      </c>
    </row>
    <row r="4141" customFormat="false" ht="14.25" hidden="false" customHeight="false" outlineLevel="0" collapsed="false">
      <c r="A4141" s="102"/>
      <c r="B4141" s="102"/>
      <c r="C4141" s="102"/>
      <c r="D4141" s="102"/>
      <c r="E4141" s="102"/>
      <c r="F4141" s="103"/>
      <c r="G4141" s="102"/>
      <c r="H4141" s="103"/>
      <c r="I4141" s="102"/>
      <c r="J4141" s="103"/>
      <c r="L4141" s="63" t="n">
        <f aca="false">IF(AND(A4142&lt;&gt;"",A4141=""),L4140+1,L4140)</f>
        <v>435</v>
      </c>
      <c r="M4141" s="80" t="str">
        <f aca="false">IF(OR(A4141="Insumo",A4141="Composição Auxiliar"),J4141,"")</f>
        <v/>
      </c>
      <c r="N4141" s="81" t="str">
        <f aca="false">IF(E4141="Mão de Obra",J4141,"")</f>
        <v/>
      </c>
      <c r="O4141" s="81" t="str">
        <f aca="false">IF(N4141&lt;&gt;"","",M4141)</f>
        <v/>
      </c>
      <c r="P4141" s="82" t="str">
        <f aca="false">IF(A4141="Composição",B4141,"")</f>
        <v/>
      </c>
      <c r="Q4141" s="81" t="str">
        <f aca="false">IF(P4141&lt;&gt;"",SUMIF(L4141:L4141,L4141,N4141:N4141),"")</f>
        <v/>
      </c>
      <c r="R4141" s="81" t="str">
        <f aca="false">IF(P4141&lt;&gt;"",SUMIF(L4141:L4141,L4141,O4141:O4141),"")</f>
        <v/>
      </c>
    </row>
    <row r="4142" customFormat="false" ht="15" hidden="false" customHeight="false" outlineLevel="0" collapsed="false">
      <c r="A4142" s="102"/>
      <c r="B4142" s="102"/>
      <c r="C4142" s="102"/>
      <c r="D4142" s="102"/>
      <c r="E4142" s="102"/>
      <c r="F4142" s="103"/>
      <c r="G4142" s="102"/>
      <c r="H4142" s="104"/>
      <c r="I4142" s="104"/>
      <c r="J4142" s="103"/>
      <c r="L4142" s="63" t="n">
        <f aca="false">IF(AND(A4143&lt;&gt;"",A4142=""),L4141+1,L4141)</f>
        <v>435</v>
      </c>
      <c r="M4142" s="80" t="str">
        <f aca="false">IF(OR(A4142="Insumo",A4142="Composição Auxiliar"),J4142,"")</f>
        <v/>
      </c>
      <c r="N4142" s="81" t="str">
        <f aca="false">IF(E4142="Mão de Obra",J4142,"")</f>
        <v/>
      </c>
      <c r="O4142" s="81" t="str">
        <f aca="false">IF(N4142&lt;&gt;"","",M4142)</f>
        <v/>
      </c>
      <c r="P4142" s="82" t="str">
        <f aca="false">IF(A4142="Composição",B4142,"")</f>
        <v/>
      </c>
      <c r="Q4142" s="81" t="str">
        <f aca="false">IF(P4142&lt;&gt;"",SUMIF(L4142:L4142,L4142,N4142:N4142),"")</f>
        <v/>
      </c>
      <c r="R4142" s="81" t="str">
        <f aca="false">IF(P4142&lt;&gt;"",SUMIF(L4142:L4142,L4142,O4142:O4142),"")</f>
        <v/>
      </c>
    </row>
    <row r="4143" customFormat="false" ht="15" hidden="false" customHeight="false" outlineLevel="0" collapsed="false">
      <c r="A4143" s="108"/>
      <c r="B4143" s="108"/>
      <c r="C4143" s="108"/>
      <c r="D4143" s="108"/>
      <c r="E4143" s="108"/>
      <c r="F4143" s="108"/>
      <c r="G4143" s="108"/>
      <c r="H4143" s="108"/>
      <c r="I4143" s="108"/>
      <c r="J4143" s="108"/>
      <c r="L4143" s="63" t="n">
        <f aca="false">IF(AND(A4144&lt;&gt;"",A4143=""),L4142+1,L4142)</f>
        <v>435</v>
      </c>
      <c r="M4143" s="80" t="str">
        <f aca="false">IF(OR(A4143="Insumo",A4143="Composição Auxiliar"),J4143,"")</f>
        <v/>
      </c>
      <c r="N4143" s="81" t="str">
        <f aca="false">IF(E4143="Mão de Obra",J4143,"")</f>
        <v/>
      </c>
      <c r="O4143" s="81" t="str">
        <f aca="false">IF(N4143&lt;&gt;"","",M4143)</f>
        <v/>
      </c>
      <c r="P4143" s="82" t="str">
        <f aca="false">IF(A4143="Composição",B4143,"")</f>
        <v/>
      </c>
      <c r="Q4143" s="81" t="str">
        <f aca="false">IF(P4143&lt;&gt;"",SUMIF(L4143:L4143,L4143,N4143:N4143),"")</f>
        <v/>
      </c>
      <c r="R4143" s="81" t="str">
        <f aca="false">IF(P4143&lt;&gt;"",SUMIF(L4143:L4143,L4143,O4143:O4143),"")</f>
        <v/>
      </c>
    </row>
    <row r="4144" customFormat="false" ht="15" hidden="false" customHeight="true" outlineLevel="0" collapsed="false">
      <c r="A4144" s="83"/>
      <c r="B4144" s="84" t="s">
        <v>655</v>
      </c>
      <c r="C4144" s="83" t="s">
        <v>656</v>
      </c>
      <c r="D4144" s="83" t="s">
        <v>657</v>
      </c>
      <c r="E4144" s="83" t="s">
        <v>658</v>
      </c>
      <c r="F4144" s="83"/>
      <c r="G4144" s="85" t="s">
        <v>659</v>
      </c>
      <c r="H4144" s="84" t="s">
        <v>660</v>
      </c>
      <c r="I4144" s="84" t="s">
        <v>661</v>
      </c>
      <c r="J4144" s="84" t="s">
        <v>662</v>
      </c>
      <c r="L4144" s="63" t="n">
        <f aca="false">IF(AND(A4145&lt;&gt;"",A4144=""),L4143+1,L4143)</f>
        <v>436</v>
      </c>
      <c r="M4144" s="80" t="str">
        <f aca="false">IF(OR(A4144="Insumo",A4144="Composição Auxiliar"),J4144,"")</f>
        <v/>
      </c>
      <c r="N4144" s="81" t="str">
        <f aca="false">IF(E4144="Mão de Obra",J4144,"")</f>
        <v/>
      </c>
      <c r="O4144" s="81" t="str">
        <f aca="false">IF(N4144&lt;&gt;"","",M4144)</f>
        <v/>
      </c>
      <c r="P4144" s="82" t="str">
        <f aca="false">IF(A4144="Composição",B4144,"")</f>
        <v/>
      </c>
      <c r="Q4144" s="81" t="str">
        <f aca="false">IF(P4144&lt;&gt;"",SUMIF(L4144:L4144,L4144,N4144:N4144),"")</f>
        <v/>
      </c>
      <c r="R4144" s="81" t="str">
        <f aca="false">IF(P4144&lt;&gt;"",SUMIF(L4144:L4144,L4144,O4144:O4144),"")</f>
        <v/>
      </c>
    </row>
    <row r="4145" customFormat="false" ht="25.5" hidden="false" customHeight="true" outlineLevel="0" collapsed="false">
      <c r="A4145" s="86" t="s">
        <v>663</v>
      </c>
      <c r="B4145" s="87" t="s">
        <v>1759</v>
      </c>
      <c r="C4145" s="86" t="s">
        <v>664</v>
      </c>
      <c r="D4145" s="86" t="s">
        <v>1760</v>
      </c>
      <c r="E4145" s="86" t="s">
        <v>671</v>
      </c>
      <c r="F4145" s="86"/>
      <c r="G4145" s="88" t="s">
        <v>706</v>
      </c>
      <c r="H4145" s="89" t="n">
        <v>1</v>
      </c>
      <c r="I4145" s="90" t="n">
        <f aca="false">SUMIF(L:L,$L4145,M:M)</f>
        <v>4719.83</v>
      </c>
      <c r="J4145" s="90" t="n">
        <f aca="false">TRUNC(H4145*I4145,2)</f>
        <v>4719.83</v>
      </c>
      <c r="L4145" s="63" t="n">
        <f aca="false">IF(AND(A4146&lt;&gt;"",A4145=""),L4144+1,L4144)</f>
        <v>436</v>
      </c>
      <c r="M4145" s="80" t="str">
        <f aca="false">IF(OR(A4145="Insumo",A4145="Composição Auxiliar"),J4145,"")</f>
        <v/>
      </c>
      <c r="N4145" s="81" t="str">
        <f aca="false">IF(E4145="Mão de Obra",J4145,"")</f>
        <v/>
      </c>
      <c r="O4145" s="81" t="str">
        <f aca="false">IF(N4145&lt;&gt;"","",M4145)</f>
        <v/>
      </c>
      <c r="P4145" s="82" t="str">
        <f aca="false">IF(A4145="Composição",B4145,"")</f>
        <v> 93572 </v>
      </c>
      <c r="Q4145" s="81" t="n">
        <f aca="false">IF(P4145&lt;&gt;"",SUMIF(L4145:L4145,L4145,N4145:N4145),"")</f>
        <v>0</v>
      </c>
      <c r="R4145" s="81" t="n">
        <f aca="false">IF(P4145&lt;&gt;"",SUMIF(L4145:L4145,L4145,O4145:O4145),"")</f>
        <v>0</v>
      </c>
    </row>
    <row r="4146" customFormat="false" ht="25.5" hidden="false" customHeight="true" outlineLevel="0" collapsed="false">
      <c r="A4146" s="91" t="s">
        <v>668</v>
      </c>
      <c r="B4146" s="92" t="s">
        <v>2005</v>
      </c>
      <c r="C4146" s="91" t="s">
        <v>664</v>
      </c>
      <c r="D4146" s="91" t="s">
        <v>2006</v>
      </c>
      <c r="E4146" s="91" t="s">
        <v>671</v>
      </c>
      <c r="F4146" s="91"/>
      <c r="G4146" s="93" t="s">
        <v>706</v>
      </c>
      <c r="H4146" s="94" t="n">
        <v>1</v>
      </c>
      <c r="I4146" s="95" t="n">
        <f aca="false">SUMIFS(J:J,A:A,"Composição",B:B,$B4146)</f>
        <v>69.98</v>
      </c>
      <c r="J4146" s="95" t="n">
        <f aca="false">TRUNC(H4146*I4146,2)</f>
        <v>69.98</v>
      </c>
      <c r="L4146" s="63" t="n">
        <f aca="false">IF(AND(A4147&lt;&gt;"",A4146=""),L4145+1,L4145)</f>
        <v>436</v>
      </c>
      <c r="M4146" s="80" t="n">
        <f aca="false">IF(OR(A4146="Insumo",A4146="Composição Auxiliar"),J4146,"")</f>
        <v>69.98</v>
      </c>
      <c r="N4146" s="81" t="str">
        <f aca="false">IF(E4146="Mão de Obra",J4146,"")</f>
        <v/>
      </c>
      <c r="O4146" s="81" t="n">
        <f aca="false">IF(N4146&lt;&gt;"","",M4146)</f>
        <v>69.98</v>
      </c>
      <c r="P4146" s="82" t="str">
        <f aca="false">IF(A4146="Composição",B4146,"")</f>
        <v/>
      </c>
      <c r="Q4146" s="81" t="str">
        <f aca="false">IF(P4146&lt;&gt;"",SUMIF(L4146:L4146,L4146,N4146:N4146),"")</f>
        <v/>
      </c>
      <c r="R4146" s="81" t="str">
        <f aca="false">IF(P4146&lt;&gt;"",SUMIF(L4146:L4146,L4146,O4146:O4146),"")</f>
        <v/>
      </c>
    </row>
    <row r="4147" customFormat="false" ht="25.5" hidden="false" customHeight="false" outlineLevel="0" collapsed="false">
      <c r="A4147" s="96" t="s">
        <v>679</v>
      </c>
      <c r="B4147" s="97" t="s">
        <v>2099</v>
      </c>
      <c r="C4147" s="96" t="str">
        <f aca="false">VLOOKUP(B4147,INSUMOS!$A:$I,2,0)</f>
        <v>SINAPI</v>
      </c>
      <c r="D4147" s="96" t="str">
        <f aca="false">VLOOKUP(B4147,INSUMOS!$A:$I,3,0)</f>
        <v>EXAMES - MENSALISTA (COLETADO CAIXA - ENCARGOS COMPLEMENTARES)</v>
      </c>
      <c r="E4147" s="98" t="str">
        <f aca="false">VLOOKUP(B4147,INSUMOS!$A:$I,4,0)</f>
        <v>Material</v>
      </c>
      <c r="F4147" s="98"/>
      <c r="G4147" s="99" t="str">
        <f aca="false">VLOOKUP(B4147,INSUMOS!$A:$I,5,0)</f>
        <v>MES</v>
      </c>
      <c r="H4147" s="100" t="n">
        <v>1</v>
      </c>
      <c r="I4147" s="101" t="n">
        <f aca="false">VLOOKUP(B4147,INSUMOS!$A:$I,8,0)</f>
        <v>215.56</v>
      </c>
      <c r="J4147" s="101" t="n">
        <f aca="false">TRUNC(H4147*I4147,2)</f>
        <v>215.56</v>
      </c>
      <c r="L4147" s="63" t="n">
        <f aca="false">IF(AND(A4148&lt;&gt;"",A4147=""),L4146+1,L4146)</f>
        <v>436</v>
      </c>
      <c r="M4147" s="80" t="n">
        <f aca="false">IF(OR(A4147="Insumo",A4147="Composição Auxiliar"),J4147,"")</f>
        <v>215.56</v>
      </c>
      <c r="N4147" s="81" t="str">
        <f aca="false">IF(E4147="Mão de Obra",J4147,"")</f>
        <v/>
      </c>
      <c r="O4147" s="81" t="n">
        <f aca="false">IF(N4147&lt;&gt;"","",M4147)</f>
        <v>215.56</v>
      </c>
      <c r="P4147" s="82" t="str">
        <f aca="false">IF(A4147="Composição",B4147,"")</f>
        <v/>
      </c>
      <c r="Q4147" s="81" t="str">
        <f aca="false">IF(P4147&lt;&gt;"",SUMIF(L4147:L4147,L4147,N4147:N4147),"")</f>
        <v/>
      </c>
      <c r="R4147" s="81" t="str">
        <f aca="false">IF(P4147&lt;&gt;"",SUMIF(L4147:L4147,L4147,O4147:O4147),"")</f>
        <v/>
      </c>
    </row>
    <row r="4148" customFormat="false" ht="25.5" hidden="false" customHeight="false" outlineLevel="0" collapsed="false">
      <c r="A4148" s="96" t="s">
        <v>679</v>
      </c>
      <c r="B4148" s="97" t="s">
        <v>2100</v>
      </c>
      <c r="C4148" s="96" t="str">
        <f aca="false">VLOOKUP(B4148,INSUMOS!$A:$I,2,0)</f>
        <v>SINAPI</v>
      </c>
      <c r="D4148" s="96" t="str">
        <f aca="false">VLOOKUP(B4148,INSUMOS!$A:$I,3,0)</f>
        <v>EPI - FAMILIA ENCARREGADO GERAL - MENSALISTA (ENCARGOS COMPLEMENTARES - COLETADO CAIXA)</v>
      </c>
      <c r="E4148" s="98" t="str">
        <f aca="false">VLOOKUP(B4148,INSUMOS!$A:$I,4,0)</f>
        <v>Equipamento</v>
      </c>
      <c r="F4148" s="98"/>
      <c r="G4148" s="99" t="str">
        <f aca="false">VLOOKUP(B4148,INSUMOS!$A:$I,5,0)</f>
        <v>MES</v>
      </c>
      <c r="H4148" s="100" t="n">
        <v>1</v>
      </c>
      <c r="I4148" s="101" t="n">
        <f aca="false">VLOOKUP(B4148,INSUMOS!$A:$I,8,0)</f>
        <v>221.51</v>
      </c>
      <c r="J4148" s="101" t="n">
        <f aca="false">TRUNC(H4148*I4148,2)</f>
        <v>221.51</v>
      </c>
      <c r="L4148" s="63" t="n">
        <f aca="false">IF(AND(A4149&lt;&gt;"",A4148=""),L4147+1,L4147)</f>
        <v>436</v>
      </c>
      <c r="M4148" s="80" t="n">
        <f aca="false">IF(OR(A4148="Insumo",A4148="Composição Auxiliar"),J4148,"")</f>
        <v>221.51</v>
      </c>
      <c r="N4148" s="81" t="str">
        <f aca="false">IF(E4148="Mão de Obra",J4148,"")</f>
        <v/>
      </c>
      <c r="O4148" s="81" t="n">
        <f aca="false">IF(N4148&lt;&gt;"","",M4148)</f>
        <v>221.51</v>
      </c>
      <c r="P4148" s="82" t="str">
        <f aca="false">IF(A4148="Composição",B4148,"")</f>
        <v/>
      </c>
      <c r="Q4148" s="81" t="str">
        <f aca="false">IF(P4148&lt;&gt;"",SUMIF(L4148:L4148,L4148,N4148:N4148),"")</f>
        <v/>
      </c>
      <c r="R4148" s="81" t="str">
        <f aca="false">IF(P4148&lt;&gt;"",SUMIF(L4148:L4148,L4148,O4148:O4148),"")</f>
        <v/>
      </c>
    </row>
    <row r="4149" customFormat="false" ht="25.5" hidden="false" customHeight="false" outlineLevel="0" collapsed="false">
      <c r="A4149" s="96" t="s">
        <v>679</v>
      </c>
      <c r="B4149" s="97" t="s">
        <v>2101</v>
      </c>
      <c r="C4149" s="96" t="str">
        <f aca="false">VLOOKUP(B4149,INSUMOS!$A:$I,2,0)</f>
        <v>SINAPI</v>
      </c>
      <c r="D4149" s="96" t="str">
        <f aca="false">VLOOKUP(B4149,INSUMOS!$A:$I,3,0)</f>
        <v>SEGURO - MENSALISTA (COLETADO CAIXA - ENCARGOS COMPLEMENTARES)</v>
      </c>
      <c r="E4149" s="98" t="str">
        <f aca="false">VLOOKUP(B4149,INSUMOS!$A:$I,4,0)</f>
        <v>Material</v>
      </c>
      <c r="F4149" s="98"/>
      <c r="G4149" s="99" t="str">
        <f aca="false">VLOOKUP(B4149,INSUMOS!$A:$I,5,0)</f>
        <v>MES</v>
      </c>
      <c r="H4149" s="100" t="n">
        <v>1</v>
      </c>
      <c r="I4149" s="101" t="n">
        <f aca="false">VLOOKUP(B4149,INSUMOS!$A:$I,8,0)</f>
        <v>12.89</v>
      </c>
      <c r="J4149" s="101" t="n">
        <f aca="false">TRUNC(H4149*I4149,2)</f>
        <v>12.89</v>
      </c>
      <c r="L4149" s="63" t="n">
        <f aca="false">IF(AND(A4150&lt;&gt;"",A4149=""),L4148+1,L4148)</f>
        <v>436</v>
      </c>
      <c r="M4149" s="80" t="n">
        <f aca="false">IF(OR(A4149="Insumo",A4149="Composição Auxiliar"),J4149,"")</f>
        <v>12.89</v>
      </c>
      <c r="N4149" s="81" t="str">
        <f aca="false">IF(E4149="Mão de Obra",J4149,"")</f>
        <v/>
      </c>
      <c r="O4149" s="81" t="n">
        <f aca="false">IF(N4149&lt;&gt;"","",M4149)</f>
        <v>12.89</v>
      </c>
      <c r="P4149" s="82" t="str">
        <f aca="false">IF(A4149="Composição",B4149,"")</f>
        <v/>
      </c>
      <c r="Q4149" s="81" t="str">
        <f aca="false">IF(P4149&lt;&gt;"",SUMIF(L4149:L4149,L4149,N4149:N4149),"")</f>
        <v/>
      </c>
      <c r="R4149" s="81" t="str">
        <f aca="false">IF(P4149&lt;&gt;"",SUMIF(L4149:L4149,L4149,O4149:O4149),"")</f>
        <v/>
      </c>
    </row>
    <row r="4150" customFormat="false" ht="25.5" hidden="false" customHeight="false" outlineLevel="0" collapsed="false">
      <c r="A4150" s="96" t="s">
        <v>679</v>
      </c>
      <c r="B4150" s="97" t="s">
        <v>2102</v>
      </c>
      <c r="C4150" s="96" t="str">
        <f aca="false">VLOOKUP(B4150,INSUMOS!$A:$I,2,0)</f>
        <v>SINAPI</v>
      </c>
      <c r="D4150" s="96" t="str">
        <f aca="false">VLOOKUP(B4150,INSUMOS!$A:$I,3,0)</f>
        <v>FERRAMENTAS - FAMILIA ENCARREGADO GERAL - MENSALISTA (ENCARGOS COMPLEMENTARES - COLETADO CAIXA)</v>
      </c>
      <c r="E4150" s="98" t="str">
        <f aca="false">VLOOKUP(B4150,INSUMOS!$A:$I,4,0)</f>
        <v>Equipamento</v>
      </c>
      <c r="F4150" s="98"/>
      <c r="G4150" s="99" t="str">
        <f aca="false">VLOOKUP(B4150,INSUMOS!$A:$I,5,0)</f>
        <v>MES</v>
      </c>
      <c r="H4150" s="100" t="n">
        <v>1</v>
      </c>
      <c r="I4150" s="101" t="n">
        <f aca="false">VLOOKUP(B4150,INSUMOS!$A:$I,8,0)</f>
        <v>21.49</v>
      </c>
      <c r="J4150" s="101" t="n">
        <f aca="false">TRUNC(H4150*I4150,2)</f>
        <v>21.49</v>
      </c>
      <c r="L4150" s="63" t="n">
        <f aca="false">IF(AND(A4151&lt;&gt;"",A4150=""),L4149+1,L4149)</f>
        <v>436</v>
      </c>
      <c r="M4150" s="80" t="n">
        <f aca="false">IF(OR(A4150="Insumo",A4150="Composição Auxiliar"),J4150,"")</f>
        <v>21.49</v>
      </c>
      <c r="N4150" s="81" t="str">
        <f aca="false">IF(E4150="Mão de Obra",J4150,"")</f>
        <v/>
      </c>
      <c r="O4150" s="81" t="n">
        <f aca="false">IF(N4150&lt;&gt;"","",M4150)</f>
        <v>21.49</v>
      </c>
      <c r="P4150" s="82" t="str">
        <f aca="false">IF(A4150="Composição",B4150,"")</f>
        <v/>
      </c>
      <c r="Q4150" s="81" t="str">
        <f aca="false">IF(P4150&lt;&gt;"",SUMIF(L4150:L4150,L4150,N4150:N4150),"")</f>
        <v/>
      </c>
      <c r="R4150" s="81" t="str">
        <f aca="false">IF(P4150&lt;&gt;"",SUMIF(L4150:L4150,L4150,O4150:O4150),"")</f>
        <v/>
      </c>
    </row>
    <row r="4151" customFormat="false" ht="14.25" hidden="false" customHeight="false" outlineLevel="0" collapsed="false">
      <c r="A4151" s="96" t="s">
        <v>679</v>
      </c>
      <c r="B4151" s="97" t="s">
        <v>2007</v>
      </c>
      <c r="C4151" s="96" t="str">
        <f aca="false">VLOOKUP(B4151,INSUMOS!$A:$I,2,0)</f>
        <v>SINAPI</v>
      </c>
      <c r="D4151" s="96" t="str">
        <f aca="false">VLOOKUP(B4151,INSUMOS!$A:$I,3,0)</f>
        <v>ENCARREGADO GERAL DE OBRAS (MENSALISTA)</v>
      </c>
      <c r="E4151" s="98" t="str">
        <f aca="false">VLOOKUP(B4151,INSUMOS!$A:$I,4,0)</f>
        <v>Mão de Obra</v>
      </c>
      <c r="F4151" s="98"/>
      <c r="G4151" s="99" t="str">
        <f aca="false">VLOOKUP(B4151,INSUMOS!$A:$I,5,0)</f>
        <v>MES</v>
      </c>
      <c r="H4151" s="100" t="n">
        <v>1</v>
      </c>
      <c r="I4151" s="101" t="n">
        <f aca="false">VLOOKUP(B4151,INSUMOS!$A:$I,8,0)</f>
        <v>4178.4</v>
      </c>
      <c r="J4151" s="101" t="n">
        <f aca="false">TRUNC(H4151*I4151,2)</f>
        <v>4178.4</v>
      </c>
      <c r="L4151" s="63" t="n">
        <f aca="false">IF(AND(A4152&lt;&gt;"",A4151=""),L4150+1,L4150)</f>
        <v>436</v>
      </c>
      <c r="M4151" s="80" t="n">
        <f aca="false">IF(OR(A4151="Insumo",A4151="Composição Auxiliar"),J4151,"")</f>
        <v>4178.4</v>
      </c>
      <c r="N4151" s="81" t="n">
        <f aca="false">IF(E4151="Mão de Obra",J4151,"")</f>
        <v>4178.4</v>
      </c>
      <c r="O4151" s="81" t="str">
        <f aca="false">IF(N4151&lt;&gt;"","",M4151)</f>
        <v/>
      </c>
      <c r="P4151" s="82" t="str">
        <f aca="false">IF(A4151="Composição",B4151,"")</f>
        <v/>
      </c>
      <c r="Q4151" s="81" t="str">
        <f aca="false">IF(P4151&lt;&gt;"",SUMIF(L4151:L4151,L4151,N4151:N4151),"")</f>
        <v/>
      </c>
      <c r="R4151" s="81" t="str">
        <f aca="false">IF(P4151&lt;&gt;"",SUMIF(L4151:L4151,L4151,O4151:O4151),"")</f>
        <v/>
      </c>
    </row>
    <row r="4152" customFormat="false" ht="14.25" hidden="false" customHeight="false" outlineLevel="0" collapsed="false">
      <c r="A4152" s="102"/>
      <c r="B4152" s="102"/>
      <c r="C4152" s="102"/>
      <c r="D4152" s="102"/>
      <c r="E4152" s="102"/>
      <c r="F4152" s="103"/>
      <c r="G4152" s="102"/>
      <c r="H4152" s="103"/>
      <c r="I4152" s="102"/>
      <c r="J4152" s="103"/>
      <c r="L4152" s="63" t="n">
        <f aca="false">IF(AND(A4153&lt;&gt;"",A4152=""),L4151+1,L4151)</f>
        <v>436</v>
      </c>
      <c r="M4152" s="80" t="str">
        <f aca="false">IF(OR(A4152="Insumo",A4152="Composição Auxiliar"),J4152,"")</f>
        <v/>
      </c>
      <c r="N4152" s="81" t="str">
        <f aca="false">IF(E4152="Mão de Obra",J4152,"")</f>
        <v/>
      </c>
      <c r="O4152" s="81" t="str">
        <f aca="false">IF(N4152&lt;&gt;"","",M4152)</f>
        <v/>
      </c>
      <c r="P4152" s="82" t="str">
        <f aca="false">IF(A4152="Composição",B4152,"")</f>
        <v/>
      </c>
      <c r="Q4152" s="81" t="str">
        <f aca="false">IF(P4152&lt;&gt;"",SUMIF(L4152:L4152,L4152,N4152:N4152),"")</f>
        <v/>
      </c>
      <c r="R4152" s="81" t="str">
        <f aca="false">IF(P4152&lt;&gt;"",SUMIF(L4152:L4152,L4152,O4152:O4152),"")</f>
        <v/>
      </c>
    </row>
    <row r="4153" customFormat="false" ht="15" hidden="false" customHeight="false" outlineLevel="0" collapsed="false">
      <c r="A4153" s="102"/>
      <c r="B4153" s="102"/>
      <c r="C4153" s="102"/>
      <c r="D4153" s="102"/>
      <c r="E4153" s="102"/>
      <c r="F4153" s="103"/>
      <c r="G4153" s="102"/>
      <c r="H4153" s="104"/>
      <c r="I4153" s="104"/>
      <c r="J4153" s="103"/>
      <c r="L4153" s="63" t="n">
        <f aca="false">IF(AND(A4154&lt;&gt;"",A4153=""),L4152+1,L4152)</f>
        <v>436</v>
      </c>
      <c r="M4153" s="80" t="str">
        <f aca="false">IF(OR(A4153="Insumo",A4153="Composição Auxiliar"),J4153,"")</f>
        <v/>
      </c>
      <c r="N4153" s="81" t="str">
        <f aca="false">IF(E4153="Mão de Obra",J4153,"")</f>
        <v/>
      </c>
      <c r="O4153" s="81" t="str">
        <f aca="false">IF(N4153&lt;&gt;"","",M4153)</f>
        <v/>
      </c>
      <c r="P4153" s="82" t="str">
        <f aca="false">IF(A4153="Composição",B4153,"")</f>
        <v/>
      </c>
      <c r="Q4153" s="81" t="str">
        <f aca="false">IF(P4153&lt;&gt;"",SUMIF(L4153:L4153,L4153,N4153:N4153),"")</f>
        <v/>
      </c>
      <c r="R4153" s="81" t="str">
        <f aca="false">IF(P4153&lt;&gt;"",SUMIF(L4153:L4153,L4153,O4153:O4153),"")</f>
        <v/>
      </c>
    </row>
    <row r="4154" customFormat="false" ht="15" hidden="false" customHeight="false" outlineLevel="0" collapsed="false">
      <c r="A4154" s="108"/>
      <c r="B4154" s="108"/>
      <c r="C4154" s="108"/>
      <c r="D4154" s="108"/>
      <c r="E4154" s="108"/>
      <c r="F4154" s="108"/>
      <c r="G4154" s="108"/>
      <c r="H4154" s="108"/>
      <c r="I4154" s="108"/>
      <c r="J4154" s="108"/>
      <c r="L4154" s="63" t="n">
        <f aca="false">IF(AND(A4155&lt;&gt;"",A4154=""),L4153+1,L4153)</f>
        <v>436</v>
      </c>
      <c r="M4154" s="80" t="str">
        <f aca="false">IF(OR(A4154="Insumo",A4154="Composição Auxiliar"),J4154,"")</f>
        <v/>
      </c>
      <c r="N4154" s="81" t="str">
        <f aca="false">IF(E4154="Mão de Obra",J4154,"")</f>
        <v/>
      </c>
      <c r="O4154" s="81" t="str">
        <f aca="false">IF(N4154&lt;&gt;"","",M4154)</f>
        <v/>
      </c>
      <c r="P4154" s="82" t="str">
        <f aca="false">IF(A4154="Composição",B4154,"")</f>
        <v/>
      </c>
      <c r="Q4154" s="81" t="str">
        <f aca="false">IF(P4154&lt;&gt;"",SUMIF(L4154:L4154,L4154,N4154:N4154),"")</f>
        <v/>
      </c>
      <c r="R4154" s="81" t="str">
        <f aca="false">IF(P4154&lt;&gt;"",SUMIF(L4154:L4154,L4154,O4154:O4154),"")</f>
        <v/>
      </c>
    </row>
    <row r="4155" customFormat="false" ht="15" hidden="false" customHeight="true" outlineLevel="0" collapsed="false">
      <c r="A4155" s="83"/>
      <c r="B4155" s="84" t="s">
        <v>655</v>
      </c>
      <c r="C4155" s="83" t="s">
        <v>656</v>
      </c>
      <c r="D4155" s="83" t="s">
        <v>657</v>
      </c>
      <c r="E4155" s="83" t="s">
        <v>658</v>
      </c>
      <c r="F4155" s="83"/>
      <c r="G4155" s="85" t="s">
        <v>659</v>
      </c>
      <c r="H4155" s="84" t="s">
        <v>660</v>
      </c>
      <c r="I4155" s="84" t="s">
        <v>661</v>
      </c>
      <c r="J4155" s="84" t="s">
        <v>662</v>
      </c>
      <c r="L4155" s="63" t="n">
        <f aca="false">IF(AND(A4156&lt;&gt;"",A4155=""),L4154+1,L4154)</f>
        <v>437</v>
      </c>
      <c r="M4155" s="80" t="str">
        <f aca="false">IF(OR(A4155="Insumo",A4155="Composição Auxiliar"),J4155,"")</f>
        <v/>
      </c>
      <c r="N4155" s="81" t="str">
        <f aca="false">IF(E4155="Mão de Obra",J4155,"")</f>
        <v/>
      </c>
      <c r="O4155" s="81" t="str">
        <f aca="false">IF(N4155&lt;&gt;"","",M4155)</f>
        <v/>
      </c>
      <c r="P4155" s="82" t="str">
        <f aca="false">IF(A4155="Composição",B4155,"")</f>
        <v/>
      </c>
      <c r="Q4155" s="81" t="str">
        <f aca="false">IF(P4155&lt;&gt;"",SUMIF(L4155:L4155,L4155,N4155:N4155),"")</f>
        <v/>
      </c>
      <c r="R4155" s="81" t="str">
        <f aca="false">IF(P4155&lt;&gt;"",SUMIF(L4155:L4155,L4155,O4155:O4155),"")</f>
        <v/>
      </c>
    </row>
    <row r="4156" customFormat="false" ht="25.5" hidden="false" customHeight="true" outlineLevel="0" collapsed="false">
      <c r="A4156" s="86" t="s">
        <v>663</v>
      </c>
      <c r="B4156" s="87" t="s">
        <v>1320</v>
      </c>
      <c r="C4156" s="86" t="s">
        <v>664</v>
      </c>
      <c r="D4156" s="86" t="s">
        <v>1321</v>
      </c>
      <c r="E4156" s="86" t="s">
        <v>764</v>
      </c>
      <c r="F4156" s="86"/>
      <c r="G4156" s="88" t="s">
        <v>718</v>
      </c>
      <c r="H4156" s="89" t="n">
        <v>1</v>
      </c>
      <c r="I4156" s="90" t="n">
        <f aca="false">SUMIF(L:L,$L4156,M:M)</f>
        <v>82.21</v>
      </c>
      <c r="J4156" s="90" t="n">
        <f aca="false">TRUNC(H4156*I4156,2)</f>
        <v>82.21</v>
      </c>
      <c r="L4156" s="63" t="n">
        <f aca="false">IF(AND(A4157&lt;&gt;"",A4156=""),L4155+1,L4155)</f>
        <v>437</v>
      </c>
      <c r="M4156" s="80" t="str">
        <f aca="false">IF(OR(A4156="Insumo",A4156="Composição Auxiliar"),J4156,"")</f>
        <v/>
      </c>
      <c r="N4156" s="81" t="str">
        <f aca="false">IF(E4156="Mão de Obra",J4156,"")</f>
        <v/>
      </c>
      <c r="O4156" s="81" t="str">
        <f aca="false">IF(N4156&lt;&gt;"","",M4156)</f>
        <v/>
      </c>
      <c r="P4156" s="82" t="str">
        <f aca="false">IF(A4156="Composição",B4156,"")</f>
        <v> 86886 </v>
      </c>
      <c r="Q4156" s="81" t="n">
        <f aca="false">IF(P4156&lt;&gt;"",SUMIF(L4156:L4156,L4156,N4156:N4156),"")</f>
        <v>0</v>
      </c>
      <c r="R4156" s="81" t="n">
        <f aca="false">IF(P4156&lt;&gt;"",SUMIF(L4156:L4156,L4156,O4156:O4156),"")</f>
        <v>0</v>
      </c>
    </row>
    <row r="4157" customFormat="false" ht="25.5" hidden="false" customHeight="true" outlineLevel="0" collapsed="false">
      <c r="A4157" s="91" t="s">
        <v>668</v>
      </c>
      <c r="B4157" s="92" t="s">
        <v>1292</v>
      </c>
      <c r="C4157" s="91" t="s">
        <v>664</v>
      </c>
      <c r="D4157" s="91" t="s">
        <v>1293</v>
      </c>
      <c r="E4157" s="91" t="s">
        <v>671</v>
      </c>
      <c r="F4157" s="91"/>
      <c r="G4157" s="93" t="s">
        <v>672</v>
      </c>
      <c r="H4157" s="94" t="n">
        <v>0.1525</v>
      </c>
      <c r="I4157" s="95" t="n">
        <f aca="false">SUMIFS(J:J,A:A,"Composição",B:B,$B4157)</f>
        <v>22.94</v>
      </c>
      <c r="J4157" s="95" t="n">
        <f aca="false">TRUNC(H4157*I4157,2)</f>
        <v>3.49</v>
      </c>
      <c r="L4157" s="63" t="n">
        <f aca="false">IF(AND(A4158&lt;&gt;"",A4157=""),L4156+1,L4156)</f>
        <v>437</v>
      </c>
      <c r="M4157" s="80" t="n">
        <f aca="false">IF(OR(A4157="Insumo",A4157="Composição Auxiliar"),J4157,"")</f>
        <v>3.49</v>
      </c>
      <c r="N4157" s="81" t="str">
        <f aca="false">IF(E4157="Mão de Obra",J4157,"")</f>
        <v/>
      </c>
      <c r="O4157" s="81" t="n">
        <f aca="false">IF(N4157&lt;&gt;"","",M4157)</f>
        <v>3.49</v>
      </c>
      <c r="P4157" s="82" t="str">
        <f aca="false">IF(A4157="Composição",B4157,"")</f>
        <v/>
      </c>
      <c r="Q4157" s="81" t="str">
        <f aca="false">IF(P4157&lt;&gt;"",SUMIF(L4157:L4157,L4157,N4157:N4157),"")</f>
        <v/>
      </c>
      <c r="R4157" s="81" t="str">
        <f aca="false">IF(P4157&lt;&gt;"",SUMIF(L4157:L4157,L4157,O4157:O4157),"")</f>
        <v/>
      </c>
    </row>
    <row r="4158" customFormat="false" ht="25.5" hidden="false" customHeight="true" outlineLevel="0" collapsed="false">
      <c r="A4158" s="91" t="s">
        <v>668</v>
      </c>
      <c r="B4158" s="92" t="s">
        <v>677</v>
      </c>
      <c r="C4158" s="91" t="s">
        <v>664</v>
      </c>
      <c r="D4158" s="91" t="s">
        <v>678</v>
      </c>
      <c r="E4158" s="91" t="s">
        <v>671</v>
      </c>
      <c r="F4158" s="91"/>
      <c r="G4158" s="93" t="s">
        <v>672</v>
      </c>
      <c r="H4158" s="94" t="n">
        <v>0.0481</v>
      </c>
      <c r="I4158" s="95" t="n">
        <f aca="false">SUMIFS(J:J,A:A,"Composição",B:B,$B4158)</f>
        <v>18.93</v>
      </c>
      <c r="J4158" s="95" t="n">
        <f aca="false">TRUNC(H4158*I4158,2)</f>
        <v>0.91</v>
      </c>
      <c r="L4158" s="63" t="n">
        <f aca="false">IF(AND(A4159&lt;&gt;"",A4158=""),L4157+1,L4157)</f>
        <v>437</v>
      </c>
      <c r="M4158" s="80" t="n">
        <f aca="false">IF(OR(A4158="Insumo",A4158="Composição Auxiliar"),J4158,"")</f>
        <v>0.91</v>
      </c>
      <c r="N4158" s="81" t="str">
        <f aca="false">IF(E4158="Mão de Obra",J4158,"")</f>
        <v/>
      </c>
      <c r="O4158" s="81" t="n">
        <f aca="false">IF(N4158&lt;&gt;"","",M4158)</f>
        <v>0.91</v>
      </c>
      <c r="P4158" s="82" t="str">
        <f aca="false">IF(A4158="Composição",B4158,"")</f>
        <v/>
      </c>
      <c r="Q4158" s="81" t="str">
        <f aca="false">IF(P4158&lt;&gt;"",SUMIF(L4158:L4158,L4158,N4158:N4158),"")</f>
        <v/>
      </c>
      <c r="R4158" s="81" t="str">
        <f aca="false">IF(P4158&lt;&gt;"",SUMIF(L4158:L4158,L4158,O4158:O4158),"")</f>
        <v/>
      </c>
    </row>
    <row r="4159" customFormat="false" ht="14.25" hidden="false" customHeight="false" outlineLevel="0" collapsed="false">
      <c r="A4159" s="96" t="s">
        <v>679</v>
      </c>
      <c r="B4159" s="97" t="s">
        <v>2103</v>
      </c>
      <c r="C4159" s="96" t="str">
        <f aca="false">VLOOKUP(B4159,INSUMOS!$A:$I,2,0)</f>
        <v>SINAPI</v>
      </c>
      <c r="D4159" s="96" t="str">
        <f aca="false">VLOOKUP(B4159,INSUMOS!$A:$I,3,0)</f>
        <v>ENGATE / RABICHO FLEXIVEL INOX 1/2 " X 30 CM</v>
      </c>
      <c r="E4159" s="98" t="str">
        <f aca="false">VLOOKUP(B4159,INSUMOS!$A:$I,4,0)</f>
        <v>Material</v>
      </c>
      <c r="F4159" s="98"/>
      <c r="G4159" s="99" t="str">
        <f aca="false">VLOOKUP(B4159,INSUMOS!$A:$I,5,0)</f>
        <v>UN</v>
      </c>
      <c r="H4159" s="100" t="n">
        <v>1</v>
      </c>
      <c r="I4159" s="101" t="n">
        <f aca="false">VLOOKUP(B4159,INSUMOS!$A:$I,8,0)</f>
        <v>77.72</v>
      </c>
      <c r="J4159" s="101" t="n">
        <f aca="false">TRUNC(H4159*I4159,2)</f>
        <v>77.72</v>
      </c>
      <c r="L4159" s="63" t="n">
        <f aca="false">IF(AND(A4160&lt;&gt;"",A4159=""),L4158+1,L4158)</f>
        <v>437</v>
      </c>
      <c r="M4159" s="80" t="n">
        <f aca="false">IF(OR(A4159="Insumo",A4159="Composição Auxiliar"),J4159,"")</f>
        <v>77.72</v>
      </c>
      <c r="N4159" s="81" t="str">
        <f aca="false">IF(E4159="Mão de Obra",J4159,"")</f>
        <v/>
      </c>
      <c r="O4159" s="81" t="n">
        <f aca="false">IF(N4159&lt;&gt;"","",M4159)</f>
        <v>77.72</v>
      </c>
      <c r="P4159" s="82" t="str">
        <f aca="false">IF(A4159="Composição",B4159,"")</f>
        <v/>
      </c>
      <c r="Q4159" s="81" t="str">
        <f aca="false">IF(P4159&lt;&gt;"",SUMIF(L4159:L4159,L4159,N4159:N4159),"")</f>
        <v/>
      </c>
      <c r="R4159" s="81" t="str">
        <f aca="false">IF(P4159&lt;&gt;"",SUMIF(L4159:L4159,L4159,O4159:O4159),"")</f>
        <v/>
      </c>
    </row>
    <row r="4160" customFormat="false" ht="14.25" hidden="false" customHeight="false" outlineLevel="0" collapsed="false">
      <c r="A4160" s="96" t="s">
        <v>679</v>
      </c>
      <c r="B4160" s="97" t="s">
        <v>1328</v>
      </c>
      <c r="C4160" s="96" t="str">
        <f aca="false">VLOOKUP(B4160,INSUMOS!$A:$I,2,0)</f>
        <v>SINAPI</v>
      </c>
      <c r="D4160" s="96" t="str">
        <f aca="false">VLOOKUP(B4160,INSUMOS!$A:$I,3,0)</f>
        <v>FITA VEDA ROSCA EM ROLOS DE 18 MM X 10 M (L X C)</v>
      </c>
      <c r="E4160" s="98" t="str">
        <f aca="false">VLOOKUP(B4160,INSUMOS!$A:$I,4,0)</f>
        <v>Material</v>
      </c>
      <c r="F4160" s="98"/>
      <c r="G4160" s="99" t="str">
        <f aca="false">VLOOKUP(B4160,INSUMOS!$A:$I,5,0)</f>
        <v>UN</v>
      </c>
      <c r="H4160" s="100" t="n">
        <v>0.021</v>
      </c>
      <c r="I4160" s="101" t="n">
        <f aca="false">VLOOKUP(B4160,INSUMOS!$A:$I,8,0)</f>
        <v>4.49</v>
      </c>
      <c r="J4160" s="101" t="n">
        <f aca="false">TRUNC(H4160*I4160,2)</f>
        <v>0.09</v>
      </c>
      <c r="L4160" s="63" t="n">
        <f aca="false">IF(AND(A4161&lt;&gt;"",A4160=""),L4159+1,L4159)</f>
        <v>437</v>
      </c>
      <c r="M4160" s="80" t="n">
        <f aca="false">IF(OR(A4160="Insumo",A4160="Composição Auxiliar"),J4160,"")</f>
        <v>0.09</v>
      </c>
      <c r="N4160" s="81" t="str">
        <f aca="false">IF(E4160="Mão de Obra",J4160,"")</f>
        <v/>
      </c>
      <c r="O4160" s="81" t="n">
        <f aca="false">IF(N4160&lt;&gt;"","",M4160)</f>
        <v>0.09</v>
      </c>
      <c r="P4160" s="82" t="str">
        <f aca="false">IF(A4160="Composição",B4160,"")</f>
        <v/>
      </c>
      <c r="Q4160" s="81" t="str">
        <f aca="false">IF(P4160&lt;&gt;"",SUMIF(L4160:L4160,L4160,N4160:N4160),"")</f>
        <v/>
      </c>
      <c r="R4160" s="81" t="str">
        <f aca="false">IF(P4160&lt;&gt;"",SUMIF(L4160:L4160,L4160,O4160:O4160),"")</f>
        <v/>
      </c>
    </row>
    <row r="4161" customFormat="false" ht="14.25" hidden="false" customHeight="false" outlineLevel="0" collapsed="false">
      <c r="A4161" s="102"/>
      <c r="B4161" s="102"/>
      <c r="C4161" s="102"/>
      <c r="D4161" s="102"/>
      <c r="E4161" s="102"/>
      <c r="F4161" s="103"/>
      <c r="G4161" s="102"/>
      <c r="H4161" s="103"/>
      <c r="I4161" s="102"/>
      <c r="J4161" s="103"/>
      <c r="L4161" s="63" t="n">
        <f aca="false">IF(AND(A4162&lt;&gt;"",A4161=""),L4160+1,L4160)</f>
        <v>437</v>
      </c>
      <c r="M4161" s="80" t="str">
        <f aca="false">IF(OR(A4161="Insumo",A4161="Composição Auxiliar"),J4161,"")</f>
        <v/>
      </c>
      <c r="N4161" s="81" t="str">
        <f aca="false">IF(E4161="Mão de Obra",J4161,"")</f>
        <v/>
      </c>
      <c r="O4161" s="81" t="str">
        <f aca="false">IF(N4161&lt;&gt;"","",M4161)</f>
        <v/>
      </c>
      <c r="P4161" s="82" t="str">
        <f aca="false">IF(A4161="Composição",B4161,"")</f>
        <v/>
      </c>
      <c r="Q4161" s="81" t="str">
        <f aca="false">IF(P4161&lt;&gt;"",SUMIF(L4161:L4161,L4161,N4161:N4161),"")</f>
        <v/>
      </c>
      <c r="R4161" s="81" t="str">
        <f aca="false">IF(P4161&lt;&gt;"",SUMIF(L4161:L4161,L4161,O4161:O4161),"")</f>
        <v/>
      </c>
    </row>
    <row r="4162" customFormat="false" ht="15" hidden="false" customHeight="false" outlineLevel="0" collapsed="false">
      <c r="A4162" s="102"/>
      <c r="B4162" s="102"/>
      <c r="C4162" s="102"/>
      <c r="D4162" s="102"/>
      <c r="E4162" s="102"/>
      <c r="F4162" s="103"/>
      <c r="G4162" s="102"/>
      <c r="H4162" s="104"/>
      <c r="I4162" s="104"/>
      <c r="J4162" s="103"/>
      <c r="L4162" s="63" t="n">
        <f aca="false">IF(AND(A4163&lt;&gt;"",A4162=""),L4161+1,L4161)</f>
        <v>437</v>
      </c>
      <c r="M4162" s="80" t="str">
        <f aca="false">IF(OR(A4162="Insumo",A4162="Composição Auxiliar"),J4162,"")</f>
        <v/>
      </c>
      <c r="N4162" s="81" t="str">
        <f aca="false">IF(E4162="Mão de Obra",J4162,"")</f>
        <v/>
      </c>
      <c r="O4162" s="81" t="str">
        <f aca="false">IF(N4162&lt;&gt;"","",M4162)</f>
        <v/>
      </c>
      <c r="P4162" s="82" t="str">
        <f aca="false">IF(A4162="Composição",B4162,"")</f>
        <v/>
      </c>
      <c r="Q4162" s="81" t="str">
        <f aca="false">IF(P4162&lt;&gt;"",SUMIF(L4162:L4162,L4162,N4162:N4162),"")</f>
        <v/>
      </c>
      <c r="R4162" s="81" t="str">
        <f aca="false">IF(P4162&lt;&gt;"",SUMIF(L4162:L4162,L4162,O4162:O4162),"")</f>
        <v/>
      </c>
    </row>
    <row r="4163" customFormat="false" ht="15" hidden="false" customHeight="false" outlineLevel="0" collapsed="false">
      <c r="A4163" s="108"/>
      <c r="B4163" s="108"/>
      <c r="C4163" s="108"/>
      <c r="D4163" s="108"/>
      <c r="E4163" s="108"/>
      <c r="F4163" s="108"/>
      <c r="G4163" s="108"/>
      <c r="H4163" s="108"/>
      <c r="I4163" s="108"/>
      <c r="J4163" s="108"/>
      <c r="L4163" s="63" t="n">
        <f aca="false">IF(AND(A4164&lt;&gt;"",A4163=""),L4162+1,L4162)</f>
        <v>437</v>
      </c>
      <c r="M4163" s="80" t="str">
        <f aca="false">IF(OR(A4163="Insumo",A4163="Composição Auxiliar"),J4163,"")</f>
        <v/>
      </c>
      <c r="N4163" s="81" t="str">
        <f aca="false">IF(E4163="Mão de Obra",J4163,"")</f>
        <v/>
      </c>
      <c r="O4163" s="81" t="str">
        <f aca="false">IF(N4163&lt;&gt;"","",M4163)</f>
        <v/>
      </c>
      <c r="P4163" s="82" t="str">
        <f aca="false">IF(A4163="Composição",B4163,"")</f>
        <v/>
      </c>
      <c r="Q4163" s="81" t="str">
        <f aca="false">IF(P4163&lt;&gt;"",SUMIF(L4163:L4163,L4163,N4163:N4163),"")</f>
        <v/>
      </c>
      <c r="R4163" s="81" t="str">
        <f aca="false">IF(P4163&lt;&gt;"",SUMIF(L4163:L4163,L4163,O4163:O4163),"")</f>
        <v/>
      </c>
    </row>
    <row r="4164" customFormat="false" ht="15" hidden="false" customHeight="true" outlineLevel="0" collapsed="false">
      <c r="A4164" s="83"/>
      <c r="B4164" s="84" t="s">
        <v>655</v>
      </c>
      <c r="C4164" s="83" t="s">
        <v>656</v>
      </c>
      <c r="D4164" s="83" t="s">
        <v>657</v>
      </c>
      <c r="E4164" s="83" t="s">
        <v>658</v>
      </c>
      <c r="F4164" s="83"/>
      <c r="G4164" s="85" t="s">
        <v>659</v>
      </c>
      <c r="H4164" s="84" t="s">
        <v>660</v>
      </c>
      <c r="I4164" s="84" t="s">
        <v>661</v>
      </c>
      <c r="J4164" s="84" t="s">
        <v>662</v>
      </c>
      <c r="L4164" s="63" t="n">
        <f aca="false">IF(AND(A4165&lt;&gt;"",A4164=""),L4163+1,L4163)</f>
        <v>438</v>
      </c>
      <c r="M4164" s="80" t="str">
        <f aca="false">IF(OR(A4164="Insumo",A4164="Composição Auxiliar"),J4164,"")</f>
        <v/>
      </c>
      <c r="N4164" s="81" t="str">
        <f aca="false">IF(E4164="Mão de Obra",J4164,"")</f>
        <v/>
      </c>
      <c r="O4164" s="81" t="str">
        <f aca="false">IF(N4164&lt;&gt;"","",M4164)</f>
        <v/>
      </c>
      <c r="P4164" s="82" t="str">
        <f aca="false">IF(A4164="Composição",B4164,"")</f>
        <v/>
      </c>
      <c r="Q4164" s="81" t="str">
        <f aca="false">IF(P4164&lt;&gt;"",SUMIF(L4164:L4164,L4164,N4164:N4164),"")</f>
        <v/>
      </c>
      <c r="R4164" s="81" t="str">
        <f aca="false">IF(P4164&lt;&gt;"",SUMIF(L4164:L4164,L4164,O4164:O4164),"")</f>
        <v/>
      </c>
    </row>
    <row r="4165" customFormat="false" ht="25.5" hidden="false" customHeight="true" outlineLevel="0" collapsed="false">
      <c r="A4165" s="86" t="s">
        <v>663</v>
      </c>
      <c r="B4165" s="87" t="s">
        <v>1302</v>
      </c>
      <c r="C4165" s="86" t="s">
        <v>664</v>
      </c>
      <c r="D4165" s="86" t="s">
        <v>1303</v>
      </c>
      <c r="E4165" s="86" t="s">
        <v>764</v>
      </c>
      <c r="F4165" s="86"/>
      <c r="G4165" s="88" t="s">
        <v>718</v>
      </c>
      <c r="H4165" s="89" t="n">
        <v>1</v>
      </c>
      <c r="I4165" s="90" t="n">
        <f aca="false">SUMIF(L:L,$L4165,M:M)</f>
        <v>89.56</v>
      </c>
      <c r="J4165" s="90" t="n">
        <f aca="false">TRUNC(H4165*I4165,2)</f>
        <v>89.56</v>
      </c>
      <c r="L4165" s="63" t="n">
        <f aca="false">IF(AND(A4166&lt;&gt;"",A4165=""),L4164+1,L4164)</f>
        <v>438</v>
      </c>
      <c r="M4165" s="80" t="str">
        <f aca="false">IF(OR(A4165="Insumo",A4165="Composição Auxiliar"),J4165,"")</f>
        <v/>
      </c>
      <c r="N4165" s="81" t="str">
        <f aca="false">IF(E4165="Mão de Obra",J4165,"")</f>
        <v/>
      </c>
      <c r="O4165" s="81" t="str">
        <f aca="false">IF(N4165&lt;&gt;"","",M4165)</f>
        <v/>
      </c>
      <c r="P4165" s="82" t="str">
        <f aca="false">IF(A4165="Composição",B4165,"")</f>
        <v> 86887 </v>
      </c>
      <c r="Q4165" s="81" t="n">
        <f aca="false">IF(P4165&lt;&gt;"",SUMIF(L4165:L4165,L4165,N4165:N4165),"")</f>
        <v>0</v>
      </c>
      <c r="R4165" s="81" t="n">
        <f aca="false">IF(P4165&lt;&gt;"",SUMIF(L4165:L4165,L4165,O4165:O4165),"")</f>
        <v>0</v>
      </c>
    </row>
    <row r="4166" customFormat="false" ht="25.5" hidden="false" customHeight="true" outlineLevel="0" collapsed="false">
      <c r="A4166" s="91" t="s">
        <v>668</v>
      </c>
      <c r="B4166" s="92" t="s">
        <v>677</v>
      </c>
      <c r="C4166" s="91" t="s">
        <v>664</v>
      </c>
      <c r="D4166" s="91" t="s">
        <v>678</v>
      </c>
      <c r="E4166" s="91" t="s">
        <v>671</v>
      </c>
      <c r="F4166" s="91"/>
      <c r="G4166" s="93" t="s">
        <v>672</v>
      </c>
      <c r="H4166" s="94" t="n">
        <v>0.0481</v>
      </c>
      <c r="I4166" s="95" t="n">
        <f aca="false">SUMIFS(J:J,A:A,"Composição",B:B,$B4166)</f>
        <v>18.93</v>
      </c>
      <c r="J4166" s="95" t="n">
        <f aca="false">TRUNC(H4166*I4166,2)</f>
        <v>0.91</v>
      </c>
      <c r="L4166" s="63" t="n">
        <f aca="false">IF(AND(A4167&lt;&gt;"",A4166=""),L4165+1,L4165)</f>
        <v>438</v>
      </c>
      <c r="M4166" s="80" t="n">
        <f aca="false">IF(OR(A4166="Insumo",A4166="Composição Auxiliar"),J4166,"")</f>
        <v>0.91</v>
      </c>
      <c r="N4166" s="81" t="str">
        <f aca="false">IF(E4166="Mão de Obra",J4166,"")</f>
        <v/>
      </c>
      <c r="O4166" s="81" t="n">
        <f aca="false">IF(N4166&lt;&gt;"","",M4166)</f>
        <v>0.91</v>
      </c>
      <c r="P4166" s="82" t="str">
        <f aca="false">IF(A4166="Composição",B4166,"")</f>
        <v/>
      </c>
      <c r="Q4166" s="81" t="str">
        <f aca="false">IF(P4166&lt;&gt;"",SUMIF(L4166:L4166,L4166,N4166:N4166),"")</f>
        <v/>
      </c>
      <c r="R4166" s="81" t="str">
        <f aca="false">IF(P4166&lt;&gt;"",SUMIF(L4166:L4166,L4166,O4166:O4166),"")</f>
        <v/>
      </c>
    </row>
    <row r="4167" customFormat="false" ht="25.5" hidden="false" customHeight="true" outlineLevel="0" collapsed="false">
      <c r="A4167" s="91" t="s">
        <v>668</v>
      </c>
      <c r="B4167" s="92" t="s">
        <v>1292</v>
      </c>
      <c r="C4167" s="91" t="s">
        <v>664</v>
      </c>
      <c r="D4167" s="91" t="s">
        <v>1293</v>
      </c>
      <c r="E4167" s="91" t="s">
        <v>671</v>
      </c>
      <c r="F4167" s="91"/>
      <c r="G4167" s="93" t="s">
        <v>672</v>
      </c>
      <c r="H4167" s="94" t="n">
        <v>0.1525</v>
      </c>
      <c r="I4167" s="95" t="n">
        <f aca="false">SUMIFS(J:J,A:A,"Composição",B:B,$B4167)</f>
        <v>22.94</v>
      </c>
      <c r="J4167" s="95" t="n">
        <f aca="false">TRUNC(H4167*I4167,2)</f>
        <v>3.49</v>
      </c>
      <c r="L4167" s="63" t="n">
        <f aca="false">IF(AND(A4168&lt;&gt;"",A4167=""),L4166+1,L4166)</f>
        <v>438</v>
      </c>
      <c r="M4167" s="80" t="n">
        <f aca="false">IF(OR(A4167="Insumo",A4167="Composição Auxiliar"),J4167,"")</f>
        <v>3.49</v>
      </c>
      <c r="N4167" s="81" t="str">
        <f aca="false">IF(E4167="Mão de Obra",J4167,"")</f>
        <v/>
      </c>
      <c r="O4167" s="81" t="n">
        <f aca="false">IF(N4167&lt;&gt;"","",M4167)</f>
        <v>3.49</v>
      </c>
      <c r="P4167" s="82" t="str">
        <f aca="false">IF(A4167="Composição",B4167,"")</f>
        <v/>
      </c>
      <c r="Q4167" s="81" t="str">
        <f aca="false">IF(P4167&lt;&gt;"",SUMIF(L4167:L4167,L4167,N4167:N4167),"")</f>
        <v/>
      </c>
      <c r="R4167" s="81" t="str">
        <f aca="false">IF(P4167&lt;&gt;"",SUMIF(L4167:L4167,L4167,O4167:O4167),"")</f>
        <v/>
      </c>
    </row>
    <row r="4168" customFormat="false" ht="14.25" hidden="false" customHeight="false" outlineLevel="0" collapsed="false">
      <c r="A4168" s="96" t="s">
        <v>679</v>
      </c>
      <c r="B4168" s="97" t="s">
        <v>1328</v>
      </c>
      <c r="C4168" s="96" t="str">
        <f aca="false">VLOOKUP(B4168,INSUMOS!$A:$I,2,0)</f>
        <v>SINAPI</v>
      </c>
      <c r="D4168" s="96" t="str">
        <f aca="false">VLOOKUP(B4168,INSUMOS!$A:$I,3,0)</f>
        <v>FITA VEDA ROSCA EM ROLOS DE 18 MM X 10 M (L X C)</v>
      </c>
      <c r="E4168" s="98" t="str">
        <f aca="false">VLOOKUP(B4168,INSUMOS!$A:$I,4,0)</f>
        <v>Material</v>
      </c>
      <c r="F4168" s="98"/>
      <c r="G4168" s="99" t="str">
        <f aca="false">VLOOKUP(B4168,INSUMOS!$A:$I,5,0)</f>
        <v>UN</v>
      </c>
      <c r="H4168" s="100" t="n">
        <v>0.021</v>
      </c>
      <c r="I4168" s="101" t="n">
        <f aca="false">VLOOKUP(B4168,INSUMOS!$A:$I,8,0)</f>
        <v>4.49</v>
      </c>
      <c r="J4168" s="101" t="n">
        <f aca="false">TRUNC(H4168*I4168,2)</f>
        <v>0.09</v>
      </c>
      <c r="L4168" s="63" t="n">
        <f aca="false">IF(AND(A4169&lt;&gt;"",A4168=""),L4167+1,L4167)</f>
        <v>438</v>
      </c>
      <c r="M4168" s="80" t="n">
        <f aca="false">IF(OR(A4168="Insumo",A4168="Composição Auxiliar"),J4168,"")</f>
        <v>0.09</v>
      </c>
      <c r="N4168" s="81" t="str">
        <f aca="false">IF(E4168="Mão de Obra",J4168,"")</f>
        <v/>
      </c>
      <c r="O4168" s="81" t="n">
        <f aca="false">IF(N4168&lt;&gt;"","",M4168)</f>
        <v>0.09</v>
      </c>
      <c r="P4168" s="82" t="str">
        <f aca="false">IF(A4168="Composição",B4168,"")</f>
        <v/>
      </c>
      <c r="Q4168" s="81" t="str">
        <f aca="false">IF(P4168&lt;&gt;"",SUMIF(L4168:L4168,L4168,N4168:N4168),"")</f>
        <v/>
      </c>
      <c r="R4168" s="81" t="str">
        <f aca="false">IF(P4168&lt;&gt;"",SUMIF(L4168:L4168,L4168,O4168:O4168),"")</f>
        <v/>
      </c>
    </row>
    <row r="4169" customFormat="false" ht="14.25" hidden="false" customHeight="false" outlineLevel="0" collapsed="false">
      <c r="A4169" s="96" t="s">
        <v>679</v>
      </c>
      <c r="B4169" s="97" t="s">
        <v>2104</v>
      </c>
      <c r="C4169" s="96" t="str">
        <f aca="false">VLOOKUP(B4169,INSUMOS!$A:$I,2,0)</f>
        <v>SINAPI</v>
      </c>
      <c r="D4169" s="96" t="str">
        <f aca="false">VLOOKUP(B4169,INSUMOS!$A:$I,3,0)</f>
        <v>ENGATE / RABICHO FLEXIVEL INOX 1/2 " X 40 CM</v>
      </c>
      <c r="E4169" s="98" t="str">
        <f aca="false">VLOOKUP(B4169,INSUMOS!$A:$I,4,0)</f>
        <v>Material</v>
      </c>
      <c r="F4169" s="98"/>
      <c r="G4169" s="99" t="str">
        <f aca="false">VLOOKUP(B4169,INSUMOS!$A:$I,5,0)</f>
        <v>UN</v>
      </c>
      <c r="H4169" s="100" t="n">
        <v>1</v>
      </c>
      <c r="I4169" s="101" t="n">
        <f aca="false">VLOOKUP(B4169,INSUMOS!$A:$I,8,0)</f>
        <v>85.07</v>
      </c>
      <c r="J4169" s="101" t="n">
        <f aca="false">TRUNC(H4169*I4169,2)</f>
        <v>85.07</v>
      </c>
      <c r="L4169" s="63" t="n">
        <f aca="false">IF(AND(A4170&lt;&gt;"",A4169=""),L4168+1,L4168)</f>
        <v>438</v>
      </c>
      <c r="M4169" s="80" t="n">
        <f aca="false">IF(OR(A4169="Insumo",A4169="Composição Auxiliar"),J4169,"")</f>
        <v>85.07</v>
      </c>
      <c r="N4169" s="81" t="str">
        <f aca="false">IF(E4169="Mão de Obra",J4169,"")</f>
        <v/>
      </c>
      <c r="O4169" s="81" t="n">
        <f aca="false">IF(N4169&lt;&gt;"","",M4169)</f>
        <v>85.07</v>
      </c>
      <c r="P4169" s="82" t="str">
        <f aca="false">IF(A4169="Composição",B4169,"")</f>
        <v/>
      </c>
      <c r="Q4169" s="81" t="str">
        <f aca="false">IF(P4169&lt;&gt;"",SUMIF(L4169:L4169,L4169,N4169:N4169),"")</f>
        <v/>
      </c>
      <c r="R4169" s="81" t="str">
        <f aca="false">IF(P4169&lt;&gt;"",SUMIF(L4169:L4169,L4169,O4169:O4169),"")</f>
        <v/>
      </c>
    </row>
    <row r="4170" customFormat="false" ht="14.25" hidden="false" customHeight="false" outlineLevel="0" collapsed="false">
      <c r="A4170" s="102"/>
      <c r="B4170" s="102"/>
      <c r="C4170" s="102"/>
      <c r="D4170" s="102"/>
      <c r="E4170" s="102"/>
      <c r="F4170" s="103"/>
      <c r="G4170" s="102"/>
      <c r="H4170" s="103"/>
      <c r="I4170" s="102"/>
      <c r="J4170" s="103"/>
      <c r="L4170" s="63" t="n">
        <f aca="false">IF(AND(A4171&lt;&gt;"",A4170=""),L4169+1,L4169)</f>
        <v>438</v>
      </c>
      <c r="M4170" s="80" t="str">
        <f aca="false">IF(OR(A4170="Insumo",A4170="Composição Auxiliar"),J4170,"")</f>
        <v/>
      </c>
      <c r="N4170" s="81" t="str">
        <f aca="false">IF(E4170="Mão de Obra",J4170,"")</f>
        <v/>
      </c>
      <c r="O4170" s="81" t="str">
        <f aca="false">IF(N4170&lt;&gt;"","",M4170)</f>
        <v/>
      </c>
      <c r="P4170" s="82" t="str">
        <f aca="false">IF(A4170="Composição",B4170,"")</f>
        <v/>
      </c>
      <c r="Q4170" s="81" t="str">
        <f aca="false">IF(P4170&lt;&gt;"",SUMIF(L4170:L4170,L4170,N4170:N4170),"")</f>
        <v/>
      </c>
      <c r="R4170" s="81" t="str">
        <f aca="false">IF(P4170&lt;&gt;"",SUMIF(L4170:L4170,L4170,O4170:O4170),"")</f>
        <v/>
      </c>
    </row>
    <row r="4171" customFormat="false" ht="15" hidden="false" customHeight="false" outlineLevel="0" collapsed="false">
      <c r="A4171" s="102"/>
      <c r="B4171" s="102"/>
      <c r="C4171" s="102"/>
      <c r="D4171" s="102"/>
      <c r="E4171" s="102"/>
      <c r="F4171" s="103"/>
      <c r="G4171" s="102"/>
      <c r="H4171" s="104"/>
      <c r="I4171" s="104"/>
      <c r="J4171" s="103"/>
      <c r="L4171" s="63" t="n">
        <f aca="false">IF(AND(A4172&lt;&gt;"",A4171=""),L4170+1,L4170)</f>
        <v>438</v>
      </c>
      <c r="M4171" s="80" t="str">
        <f aca="false">IF(OR(A4171="Insumo",A4171="Composição Auxiliar"),J4171,"")</f>
        <v/>
      </c>
      <c r="N4171" s="81" t="str">
        <f aca="false">IF(E4171="Mão de Obra",J4171,"")</f>
        <v/>
      </c>
      <c r="O4171" s="81" t="str">
        <f aca="false">IF(N4171&lt;&gt;"","",M4171)</f>
        <v/>
      </c>
      <c r="P4171" s="82" t="str">
        <f aca="false">IF(A4171="Composição",B4171,"")</f>
        <v/>
      </c>
      <c r="Q4171" s="81" t="str">
        <f aca="false">IF(P4171&lt;&gt;"",SUMIF(L4171:L4171,L4171,N4171:N4171),"")</f>
        <v/>
      </c>
      <c r="R4171" s="81" t="str">
        <f aca="false">IF(P4171&lt;&gt;"",SUMIF(L4171:L4171,L4171,O4171:O4171),"")</f>
        <v/>
      </c>
    </row>
    <row r="4172" customFormat="false" ht="15" hidden="false" customHeight="false" outlineLevel="0" collapsed="false">
      <c r="A4172" s="108"/>
      <c r="B4172" s="108"/>
      <c r="C4172" s="108"/>
      <c r="D4172" s="108"/>
      <c r="E4172" s="108"/>
      <c r="F4172" s="108"/>
      <c r="G4172" s="108"/>
      <c r="H4172" s="108"/>
      <c r="I4172" s="108"/>
      <c r="J4172" s="108"/>
      <c r="L4172" s="63" t="n">
        <f aca="false">IF(AND(A4173&lt;&gt;"",A4172=""),L4171+1,L4171)</f>
        <v>438</v>
      </c>
      <c r="M4172" s="80" t="str">
        <f aca="false">IF(OR(A4172="Insumo",A4172="Composição Auxiliar"),J4172,"")</f>
        <v/>
      </c>
      <c r="N4172" s="81" t="str">
        <f aca="false">IF(E4172="Mão de Obra",J4172,"")</f>
        <v/>
      </c>
      <c r="O4172" s="81" t="str">
        <f aca="false">IF(N4172&lt;&gt;"","",M4172)</f>
        <v/>
      </c>
      <c r="P4172" s="82" t="str">
        <f aca="false">IF(A4172="Composição",B4172,"")</f>
        <v/>
      </c>
      <c r="Q4172" s="81" t="str">
        <f aca="false">IF(P4172&lt;&gt;"",SUMIF(L4172:L4172,L4172,N4172:N4172),"")</f>
        <v/>
      </c>
      <c r="R4172" s="81" t="str">
        <f aca="false">IF(P4172&lt;&gt;"",SUMIF(L4172:L4172,L4172,O4172:O4172),"")</f>
        <v/>
      </c>
    </row>
    <row r="4173" customFormat="false" ht="15" hidden="false" customHeight="true" outlineLevel="0" collapsed="false">
      <c r="A4173" s="83"/>
      <c r="B4173" s="84" t="s">
        <v>655</v>
      </c>
      <c r="C4173" s="83" t="s">
        <v>656</v>
      </c>
      <c r="D4173" s="83" t="s">
        <v>657</v>
      </c>
      <c r="E4173" s="83" t="s">
        <v>658</v>
      </c>
      <c r="F4173" s="83"/>
      <c r="G4173" s="85" t="s">
        <v>659</v>
      </c>
      <c r="H4173" s="84" t="s">
        <v>660</v>
      </c>
      <c r="I4173" s="84" t="s">
        <v>661</v>
      </c>
      <c r="J4173" s="84" t="s">
        <v>662</v>
      </c>
      <c r="L4173" s="63" t="n">
        <f aca="false">IF(AND(A4174&lt;&gt;"",A4173=""),L4172+1,L4172)</f>
        <v>439</v>
      </c>
      <c r="M4173" s="80" t="str">
        <f aca="false">IF(OR(A4173="Insumo",A4173="Composição Auxiliar"),J4173,"")</f>
        <v/>
      </c>
      <c r="N4173" s="81" t="str">
        <f aca="false">IF(E4173="Mão de Obra",J4173,"")</f>
        <v/>
      </c>
      <c r="O4173" s="81" t="str">
        <f aca="false">IF(N4173&lt;&gt;"","",M4173)</f>
        <v/>
      </c>
      <c r="P4173" s="82" t="str">
        <f aca="false">IF(A4173="Composição",B4173,"")</f>
        <v/>
      </c>
      <c r="Q4173" s="81" t="str">
        <f aca="false">IF(P4173&lt;&gt;"",SUMIF(L4173:L4173,L4173,N4173:N4173),"")</f>
        <v/>
      </c>
      <c r="R4173" s="81" t="str">
        <f aca="false">IF(P4173&lt;&gt;"",SUMIF(L4173:L4173,L4173,O4173:O4173),"")</f>
        <v/>
      </c>
    </row>
    <row r="4174" customFormat="false" ht="25.5" hidden="false" customHeight="true" outlineLevel="0" collapsed="false">
      <c r="A4174" s="86" t="s">
        <v>663</v>
      </c>
      <c r="B4174" s="87" t="s">
        <v>2105</v>
      </c>
      <c r="C4174" s="86" t="s">
        <v>664</v>
      </c>
      <c r="D4174" s="86" t="s">
        <v>2106</v>
      </c>
      <c r="E4174" s="86" t="s">
        <v>764</v>
      </c>
      <c r="F4174" s="86"/>
      <c r="G4174" s="88" t="s">
        <v>718</v>
      </c>
      <c r="H4174" s="89" t="n">
        <v>1</v>
      </c>
      <c r="I4174" s="90" t="n">
        <f aca="false">SUMIF(L:L,$L4174,M:M)</f>
        <v>10.54</v>
      </c>
      <c r="J4174" s="90" t="n">
        <f aca="false">TRUNC(H4174*I4174,2)</f>
        <v>10.54</v>
      </c>
      <c r="L4174" s="63" t="n">
        <f aca="false">IF(AND(A4175&lt;&gt;"",A4174=""),L4173+1,L4173)</f>
        <v>439</v>
      </c>
      <c r="M4174" s="80" t="str">
        <f aca="false">IF(OR(A4174="Insumo",A4174="Composição Auxiliar"),J4174,"")</f>
        <v/>
      </c>
      <c r="N4174" s="81" t="str">
        <f aca="false">IF(E4174="Mão de Obra",J4174,"")</f>
        <v/>
      </c>
      <c r="O4174" s="81" t="str">
        <f aca="false">IF(N4174&lt;&gt;"","",M4174)</f>
        <v/>
      </c>
      <c r="P4174" s="82" t="str">
        <f aca="false">IF(A4174="Composição",B4174,"")</f>
        <v> 86884 </v>
      </c>
      <c r="Q4174" s="81" t="n">
        <f aca="false">IF(P4174&lt;&gt;"",SUMIF(L4174:L4174,L4174,N4174:N4174),"")</f>
        <v>0</v>
      </c>
      <c r="R4174" s="81" t="n">
        <f aca="false">IF(P4174&lt;&gt;"",SUMIF(L4174:L4174,L4174,O4174:O4174),"")</f>
        <v>0</v>
      </c>
    </row>
    <row r="4175" customFormat="false" ht="25.5" hidden="false" customHeight="true" outlineLevel="0" collapsed="false">
      <c r="A4175" s="91" t="s">
        <v>668</v>
      </c>
      <c r="B4175" s="92" t="s">
        <v>677</v>
      </c>
      <c r="C4175" s="91" t="s">
        <v>664</v>
      </c>
      <c r="D4175" s="91" t="s">
        <v>678</v>
      </c>
      <c r="E4175" s="91" t="s">
        <v>671</v>
      </c>
      <c r="F4175" s="91"/>
      <c r="G4175" s="93" t="s">
        <v>672</v>
      </c>
      <c r="H4175" s="94" t="n">
        <v>0.0481</v>
      </c>
      <c r="I4175" s="95" t="n">
        <f aca="false">SUMIFS(J:J,A:A,"Composição",B:B,$B4175)</f>
        <v>18.93</v>
      </c>
      <c r="J4175" s="95" t="n">
        <f aca="false">TRUNC(H4175*I4175,2)</f>
        <v>0.91</v>
      </c>
      <c r="L4175" s="63" t="n">
        <f aca="false">IF(AND(A4176&lt;&gt;"",A4175=""),L4174+1,L4174)</f>
        <v>439</v>
      </c>
      <c r="M4175" s="80" t="n">
        <f aca="false">IF(OR(A4175="Insumo",A4175="Composição Auxiliar"),J4175,"")</f>
        <v>0.91</v>
      </c>
      <c r="N4175" s="81" t="str">
        <f aca="false">IF(E4175="Mão de Obra",J4175,"")</f>
        <v/>
      </c>
      <c r="O4175" s="81" t="n">
        <f aca="false">IF(N4175&lt;&gt;"","",M4175)</f>
        <v>0.91</v>
      </c>
      <c r="P4175" s="82" t="str">
        <f aca="false">IF(A4175="Composição",B4175,"")</f>
        <v/>
      </c>
      <c r="Q4175" s="81" t="str">
        <f aca="false">IF(P4175&lt;&gt;"",SUMIF(L4175:L4175,L4175,N4175:N4175),"")</f>
        <v/>
      </c>
      <c r="R4175" s="81" t="str">
        <f aca="false">IF(P4175&lt;&gt;"",SUMIF(L4175:L4175,L4175,O4175:O4175),"")</f>
        <v/>
      </c>
    </row>
    <row r="4176" customFormat="false" ht="25.5" hidden="false" customHeight="true" outlineLevel="0" collapsed="false">
      <c r="A4176" s="91" t="s">
        <v>668</v>
      </c>
      <c r="B4176" s="92" t="s">
        <v>1292</v>
      </c>
      <c r="C4176" s="91" t="s">
        <v>664</v>
      </c>
      <c r="D4176" s="91" t="s">
        <v>1293</v>
      </c>
      <c r="E4176" s="91" t="s">
        <v>671</v>
      </c>
      <c r="F4176" s="91"/>
      <c r="G4176" s="93" t="s">
        <v>672</v>
      </c>
      <c r="H4176" s="94" t="n">
        <v>0.1525</v>
      </c>
      <c r="I4176" s="95" t="n">
        <f aca="false">SUMIFS(J:J,A:A,"Composição",B:B,$B4176)</f>
        <v>22.94</v>
      </c>
      <c r="J4176" s="95" t="n">
        <f aca="false">TRUNC(H4176*I4176,2)</f>
        <v>3.49</v>
      </c>
      <c r="L4176" s="63" t="n">
        <f aca="false">IF(AND(A4177&lt;&gt;"",A4176=""),L4175+1,L4175)</f>
        <v>439</v>
      </c>
      <c r="M4176" s="80" t="n">
        <f aca="false">IF(OR(A4176="Insumo",A4176="Composição Auxiliar"),J4176,"")</f>
        <v>3.49</v>
      </c>
      <c r="N4176" s="81" t="str">
        <f aca="false">IF(E4176="Mão de Obra",J4176,"")</f>
        <v/>
      </c>
      <c r="O4176" s="81" t="n">
        <f aca="false">IF(N4176&lt;&gt;"","",M4176)</f>
        <v>3.49</v>
      </c>
      <c r="P4176" s="82" t="str">
        <f aca="false">IF(A4176="Composição",B4176,"")</f>
        <v/>
      </c>
      <c r="Q4176" s="81" t="str">
        <f aca="false">IF(P4176&lt;&gt;"",SUMIF(L4176:L4176,L4176,N4176:N4176),"")</f>
        <v/>
      </c>
      <c r="R4176" s="81" t="str">
        <f aca="false">IF(P4176&lt;&gt;"",SUMIF(L4176:L4176,L4176,O4176:O4176),"")</f>
        <v/>
      </c>
    </row>
    <row r="4177" customFormat="false" ht="25.5" hidden="false" customHeight="false" outlineLevel="0" collapsed="false">
      <c r="A4177" s="96" t="s">
        <v>679</v>
      </c>
      <c r="B4177" s="97" t="s">
        <v>2107</v>
      </c>
      <c r="C4177" s="96" t="str">
        <f aca="false">VLOOKUP(B4177,INSUMOS!$A:$I,2,0)</f>
        <v>SINAPI</v>
      </c>
      <c r="D4177" s="96" t="str">
        <f aca="false">VLOOKUP(B4177,INSUMOS!$A:$I,3,0)</f>
        <v>ENGATE/RABICHO FLEXIVEL PLASTICO (PVC OU ABS) BRANCO 1/2 " X 30 CM</v>
      </c>
      <c r="E4177" s="98" t="str">
        <f aca="false">VLOOKUP(B4177,INSUMOS!$A:$I,4,0)</f>
        <v>Material</v>
      </c>
      <c r="F4177" s="98"/>
      <c r="G4177" s="99" t="str">
        <f aca="false">VLOOKUP(B4177,INSUMOS!$A:$I,5,0)</f>
        <v>UN</v>
      </c>
      <c r="H4177" s="100" t="n">
        <v>1</v>
      </c>
      <c r="I4177" s="101" t="n">
        <f aca="false">VLOOKUP(B4177,INSUMOS!$A:$I,8,0)</f>
        <v>6.05</v>
      </c>
      <c r="J4177" s="101" t="n">
        <f aca="false">TRUNC(H4177*I4177,2)</f>
        <v>6.05</v>
      </c>
      <c r="L4177" s="63" t="n">
        <f aca="false">IF(AND(A4178&lt;&gt;"",A4177=""),L4176+1,L4176)</f>
        <v>439</v>
      </c>
      <c r="M4177" s="80" t="n">
        <f aca="false">IF(OR(A4177="Insumo",A4177="Composição Auxiliar"),J4177,"")</f>
        <v>6.05</v>
      </c>
      <c r="N4177" s="81" t="str">
        <f aca="false">IF(E4177="Mão de Obra",J4177,"")</f>
        <v/>
      </c>
      <c r="O4177" s="81" t="n">
        <f aca="false">IF(N4177&lt;&gt;"","",M4177)</f>
        <v>6.05</v>
      </c>
      <c r="P4177" s="82" t="str">
        <f aca="false">IF(A4177="Composição",B4177,"")</f>
        <v/>
      </c>
      <c r="Q4177" s="81" t="str">
        <f aca="false">IF(P4177&lt;&gt;"",SUMIF(L4177:L4177,L4177,N4177:N4177),"")</f>
        <v/>
      </c>
      <c r="R4177" s="81" t="str">
        <f aca="false">IF(P4177&lt;&gt;"",SUMIF(L4177:L4177,L4177,O4177:O4177),"")</f>
        <v/>
      </c>
    </row>
    <row r="4178" customFormat="false" ht="14.25" hidden="false" customHeight="false" outlineLevel="0" collapsed="false">
      <c r="A4178" s="96" t="s">
        <v>679</v>
      </c>
      <c r="B4178" s="97" t="s">
        <v>1328</v>
      </c>
      <c r="C4178" s="96" t="str">
        <f aca="false">VLOOKUP(B4178,INSUMOS!$A:$I,2,0)</f>
        <v>SINAPI</v>
      </c>
      <c r="D4178" s="96" t="str">
        <f aca="false">VLOOKUP(B4178,INSUMOS!$A:$I,3,0)</f>
        <v>FITA VEDA ROSCA EM ROLOS DE 18 MM X 10 M (L X C)</v>
      </c>
      <c r="E4178" s="98" t="str">
        <f aca="false">VLOOKUP(B4178,INSUMOS!$A:$I,4,0)</f>
        <v>Material</v>
      </c>
      <c r="F4178" s="98"/>
      <c r="G4178" s="99" t="str">
        <f aca="false">VLOOKUP(B4178,INSUMOS!$A:$I,5,0)</f>
        <v>UN</v>
      </c>
      <c r="H4178" s="100" t="n">
        <v>0.021</v>
      </c>
      <c r="I4178" s="101" t="n">
        <f aca="false">VLOOKUP(B4178,INSUMOS!$A:$I,8,0)</f>
        <v>4.49</v>
      </c>
      <c r="J4178" s="101" t="n">
        <f aca="false">TRUNC(H4178*I4178,2)</f>
        <v>0.09</v>
      </c>
      <c r="L4178" s="63" t="n">
        <f aca="false">IF(AND(A4179&lt;&gt;"",A4178=""),L4177+1,L4177)</f>
        <v>439</v>
      </c>
      <c r="M4178" s="80" t="n">
        <f aca="false">IF(OR(A4178="Insumo",A4178="Composição Auxiliar"),J4178,"")</f>
        <v>0.09</v>
      </c>
      <c r="N4178" s="81" t="str">
        <f aca="false">IF(E4178="Mão de Obra",J4178,"")</f>
        <v/>
      </c>
      <c r="O4178" s="81" t="n">
        <f aca="false">IF(N4178&lt;&gt;"","",M4178)</f>
        <v>0.09</v>
      </c>
      <c r="P4178" s="82" t="str">
        <f aca="false">IF(A4178="Composição",B4178,"")</f>
        <v/>
      </c>
      <c r="Q4178" s="81" t="str">
        <f aca="false">IF(P4178&lt;&gt;"",SUMIF(L4178:L4178,L4178,N4178:N4178),"")</f>
        <v/>
      </c>
      <c r="R4178" s="81" t="str">
        <f aca="false">IF(P4178&lt;&gt;"",SUMIF(L4178:L4178,L4178,O4178:O4178),"")</f>
        <v/>
      </c>
    </row>
    <row r="4179" customFormat="false" ht="14.25" hidden="false" customHeight="false" outlineLevel="0" collapsed="false">
      <c r="A4179" s="102"/>
      <c r="B4179" s="102"/>
      <c r="C4179" s="102"/>
      <c r="D4179" s="102"/>
      <c r="E4179" s="102"/>
      <c r="F4179" s="103"/>
      <c r="G4179" s="102"/>
      <c r="H4179" s="103"/>
      <c r="I4179" s="102"/>
      <c r="J4179" s="103"/>
      <c r="L4179" s="63" t="n">
        <f aca="false">IF(AND(A4180&lt;&gt;"",A4179=""),L4178+1,L4178)</f>
        <v>439</v>
      </c>
      <c r="M4179" s="80" t="str">
        <f aca="false">IF(OR(A4179="Insumo",A4179="Composição Auxiliar"),J4179,"")</f>
        <v/>
      </c>
      <c r="N4179" s="81" t="str">
        <f aca="false">IF(E4179="Mão de Obra",J4179,"")</f>
        <v/>
      </c>
      <c r="O4179" s="81" t="str">
        <f aca="false">IF(N4179&lt;&gt;"","",M4179)</f>
        <v/>
      </c>
      <c r="P4179" s="82" t="str">
        <f aca="false">IF(A4179="Composição",B4179,"")</f>
        <v/>
      </c>
      <c r="Q4179" s="81" t="str">
        <f aca="false">IF(P4179&lt;&gt;"",SUMIF(L4179:L4179,L4179,N4179:N4179),"")</f>
        <v/>
      </c>
      <c r="R4179" s="81" t="str">
        <f aca="false">IF(P4179&lt;&gt;"",SUMIF(L4179:L4179,L4179,O4179:O4179),"")</f>
        <v/>
      </c>
    </row>
    <row r="4180" customFormat="false" ht="15" hidden="false" customHeight="false" outlineLevel="0" collapsed="false">
      <c r="A4180" s="102"/>
      <c r="B4180" s="102"/>
      <c r="C4180" s="102"/>
      <c r="D4180" s="102"/>
      <c r="E4180" s="102"/>
      <c r="F4180" s="103"/>
      <c r="G4180" s="102"/>
      <c r="H4180" s="104"/>
      <c r="I4180" s="104"/>
      <c r="J4180" s="103"/>
      <c r="L4180" s="63" t="n">
        <f aca="false">IF(AND(A4181&lt;&gt;"",A4180=""),L4179+1,L4179)</f>
        <v>439</v>
      </c>
      <c r="M4180" s="80" t="str">
        <f aca="false">IF(OR(A4180="Insumo",A4180="Composição Auxiliar"),J4180,"")</f>
        <v/>
      </c>
      <c r="N4180" s="81" t="str">
        <f aca="false">IF(E4180="Mão de Obra",J4180,"")</f>
        <v/>
      </c>
      <c r="O4180" s="81" t="str">
        <f aca="false">IF(N4180&lt;&gt;"","",M4180)</f>
        <v/>
      </c>
      <c r="P4180" s="82" t="str">
        <f aca="false">IF(A4180="Composição",B4180,"")</f>
        <v/>
      </c>
      <c r="Q4180" s="81" t="str">
        <f aca="false">IF(P4180&lt;&gt;"",SUMIF(L4180:L4180,L4180,N4180:N4180),"")</f>
        <v/>
      </c>
      <c r="R4180" s="81" t="str">
        <f aca="false">IF(P4180&lt;&gt;"",SUMIF(L4180:L4180,L4180,O4180:O4180),"")</f>
        <v/>
      </c>
    </row>
    <row r="4181" customFormat="false" ht="15" hidden="false" customHeight="false" outlineLevel="0" collapsed="false">
      <c r="A4181" s="108"/>
      <c r="B4181" s="108"/>
      <c r="C4181" s="108"/>
      <c r="D4181" s="108"/>
      <c r="E4181" s="108"/>
      <c r="F4181" s="108"/>
      <c r="G4181" s="108"/>
      <c r="H4181" s="108"/>
      <c r="I4181" s="108"/>
      <c r="J4181" s="108"/>
      <c r="L4181" s="63" t="n">
        <f aca="false">IF(AND(A4182&lt;&gt;"",A4181=""),L4180+1,L4180)</f>
        <v>439</v>
      </c>
      <c r="M4181" s="80" t="str">
        <f aca="false">IF(OR(A4181="Insumo",A4181="Composição Auxiliar"),J4181,"")</f>
        <v/>
      </c>
      <c r="N4181" s="81" t="str">
        <f aca="false">IF(E4181="Mão de Obra",J4181,"")</f>
        <v/>
      </c>
      <c r="O4181" s="81" t="str">
        <f aca="false">IF(N4181&lt;&gt;"","",M4181)</f>
        <v/>
      </c>
      <c r="P4181" s="82" t="str">
        <f aca="false">IF(A4181="Composição",B4181,"")</f>
        <v/>
      </c>
      <c r="Q4181" s="81" t="str">
        <f aca="false">IF(P4181&lt;&gt;"",SUMIF(L4181:L4181,L4181,N4181:N4181),"")</f>
        <v/>
      </c>
      <c r="R4181" s="81" t="str">
        <f aca="false">IF(P4181&lt;&gt;"",SUMIF(L4181:L4181,L4181,O4181:O4181),"")</f>
        <v/>
      </c>
    </row>
    <row r="4182" customFormat="false" ht="15" hidden="false" customHeight="true" outlineLevel="0" collapsed="false">
      <c r="A4182" s="83"/>
      <c r="B4182" s="84" t="s">
        <v>655</v>
      </c>
      <c r="C4182" s="83" t="s">
        <v>656</v>
      </c>
      <c r="D4182" s="83" t="s">
        <v>657</v>
      </c>
      <c r="E4182" s="83" t="s">
        <v>658</v>
      </c>
      <c r="F4182" s="83"/>
      <c r="G4182" s="85" t="s">
        <v>659</v>
      </c>
      <c r="H4182" s="84" t="s">
        <v>660</v>
      </c>
      <c r="I4182" s="84" t="s">
        <v>661</v>
      </c>
      <c r="J4182" s="84" t="s">
        <v>662</v>
      </c>
      <c r="L4182" s="63" t="n">
        <f aca="false">IF(AND(A4183&lt;&gt;"",A4182=""),L4181+1,L4181)</f>
        <v>440</v>
      </c>
      <c r="M4182" s="80" t="str">
        <f aca="false">IF(OR(A4182="Insumo",A4182="Composição Auxiliar"),J4182,"")</f>
        <v/>
      </c>
      <c r="N4182" s="81" t="str">
        <f aca="false">IF(E4182="Mão de Obra",J4182,"")</f>
        <v/>
      </c>
      <c r="O4182" s="81" t="str">
        <f aca="false">IF(N4182&lt;&gt;"","",M4182)</f>
        <v/>
      </c>
      <c r="P4182" s="82" t="str">
        <f aca="false">IF(A4182="Composição",B4182,"")</f>
        <v/>
      </c>
      <c r="Q4182" s="81" t="str">
        <f aca="false">IF(P4182&lt;&gt;"",SUMIF(L4182:L4182,L4182,N4182:N4182),"")</f>
        <v/>
      </c>
      <c r="R4182" s="81" t="str">
        <f aca="false">IF(P4182&lt;&gt;"",SUMIF(L4182:L4182,L4182,O4182:O4182),"")</f>
        <v/>
      </c>
    </row>
    <row r="4183" customFormat="false" ht="25.5" hidden="false" customHeight="true" outlineLevel="0" collapsed="false">
      <c r="A4183" s="86" t="s">
        <v>663</v>
      </c>
      <c r="B4183" s="87" t="s">
        <v>1745</v>
      </c>
      <c r="C4183" s="86" t="s">
        <v>664</v>
      </c>
      <c r="D4183" s="86" t="s">
        <v>1746</v>
      </c>
      <c r="E4183" s="86" t="s">
        <v>671</v>
      </c>
      <c r="F4183" s="86"/>
      <c r="G4183" s="88" t="s">
        <v>672</v>
      </c>
      <c r="H4183" s="89" t="n">
        <v>1</v>
      </c>
      <c r="I4183" s="90" t="n">
        <f aca="false">SUMIF(L:L,$L4183,M:M)</f>
        <v>113.5</v>
      </c>
      <c r="J4183" s="90" t="n">
        <f aca="false">TRUNC(H4183*I4183,2)</f>
        <v>113.5</v>
      </c>
      <c r="L4183" s="63" t="n">
        <f aca="false">IF(AND(A4184&lt;&gt;"",A4183=""),L4182+1,L4182)</f>
        <v>440</v>
      </c>
      <c r="M4183" s="80" t="str">
        <f aca="false">IF(OR(A4183="Insumo",A4183="Composição Auxiliar"),J4183,"")</f>
        <v/>
      </c>
      <c r="N4183" s="81" t="str">
        <f aca="false">IF(E4183="Mão de Obra",J4183,"")</f>
        <v/>
      </c>
      <c r="O4183" s="81" t="str">
        <f aca="false">IF(N4183&lt;&gt;"","",M4183)</f>
        <v/>
      </c>
      <c r="P4183" s="82" t="str">
        <f aca="false">IF(A4183="Composição",B4183,"")</f>
        <v> 90777 </v>
      </c>
      <c r="Q4183" s="81" t="n">
        <f aca="false">IF(P4183&lt;&gt;"",SUMIF(L4183:L4183,L4183,N4183:N4183),"")</f>
        <v>0</v>
      </c>
      <c r="R4183" s="81" t="n">
        <f aca="false">IF(P4183&lt;&gt;"",SUMIF(L4183:L4183,L4183,O4183:O4183),"")</f>
        <v>0</v>
      </c>
    </row>
    <row r="4184" customFormat="false" ht="25.5" hidden="false" customHeight="true" outlineLevel="0" collapsed="false">
      <c r="A4184" s="91" t="s">
        <v>668</v>
      </c>
      <c r="B4184" s="92" t="s">
        <v>2008</v>
      </c>
      <c r="C4184" s="91" t="s">
        <v>664</v>
      </c>
      <c r="D4184" s="91" t="s">
        <v>2009</v>
      </c>
      <c r="E4184" s="91" t="s">
        <v>671</v>
      </c>
      <c r="F4184" s="91"/>
      <c r="G4184" s="93" t="s">
        <v>672</v>
      </c>
      <c r="H4184" s="94" t="n">
        <v>1</v>
      </c>
      <c r="I4184" s="95" t="n">
        <f aca="false">SUMIFS(J:J,A:A,"Composição",B:B,$B4184)</f>
        <v>1.7</v>
      </c>
      <c r="J4184" s="95" t="n">
        <f aca="false">TRUNC(H4184*I4184,2)</f>
        <v>1.7</v>
      </c>
      <c r="L4184" s="63" t="n">
        <f aca="false">IF(AND(A4185&lt;&gt;"",A4184=""),L4183+1,L4183)</f>
        <v>440</v>
      </c>
      <c r="M4184" s="80" t="n">
        <f aca="false">IF(OR(A4184="Insumo",A4184="Composição Auxiliar"),J4184,"")</f>
        <v>1.7</v>
      </c>
      <c r="N4184" s="81" t="str">
        <f aca="false">IF(E4184="Mão de Obra",J4184,"")</f>
        <v/>
      </c>
      <c r="O4184" s="81" t="n">
        <f aca="false">IF(N4184&lt;&gt;"","",M4184)</f>
        <v>1.7</v>
      </c>
      <c r="P4184" s="82" t="str">
        <f aca="false">IF(A4184="Composição",B4184,"")</f>
        <v/>
      </c>
      <c r="Q4184" s="81" t="str">
        <f aca="false">IF(P4184&lt;&gt;"",SUMIF(L4184:L4184,L4184,N4184:N4184),"")</f>
        <v/>
      </c>
      <c r="R4184" s="81" t="str">
        <f aca="false">IF(P4184&lt;&gt;"",SUMIF(L4184:L4184,L4184,O4184:O4184),"")</f>
        <v/>
      </c>
    </row>
    <row r="4185" customFormat="false" ht="25.5" hidden="false" customHeight="false" outlineLevel="0" collapsed="false">
      <c r="A4185" s="96" t="s">
        <v>679</v>
      </c>
      <c r="B4185" s="97" t="s">
        <v>1781</v>
      </c>
      <c r="C4185" s="96" t="str">
        <f aca="false">VLOOKUP(B4185,INSUMOS!$A:$I,2,0)</f>
        <v>SINAPI</v>
      </c>
      <c r="D4185" s="96" t="str">
        <f aca="false">VLOOKUP(B4185,INSUMOS!$A:$I,3,0)</f>
        <v>EXAMES - HORISTA (COLETADO CAIXA - ENCARGOS COMPLEMENTARES)</v>
      </c>
      <c r="E4185" s="98" t="str">
        <f aca="false">VLOOKUP(B4185,INSUMOS!$A:$I,4,0)</f>
        <v>Outros</v>
      </c>
      <c r="F4185" s="98"/>
      <c r="G4185" s="99" t="str">
        <f aca="false">VLOOKUP(B4185,INSUMOS!$A:$I,5,0)</f>
        <v>H</v>
      </c>
      <c r="H4185" s="100" t="n">
        <v>1</v>
      </c>
      <c r="I4185" s="101" t="n">
        <f aca="false">VLOOKUP(B4185,INSUMOS!$A:$I,8,0)</f>
        <v>1.14</v>
      </c>
      <c r="J4185" s="101" t="n">
        <f aca="false">TRUNC(H4185*I4185,2)</f>
        <v>1.14</v>
      </c>
      <c r="L4185" s="63" t="n">
        <f aca="false">IF(AND(A4186&lt;&gt;"",A4185=""),L4184+1,L4184)</f>
        <v>440</v>
      </c>
      <c r="M4185" s="80" t="n">
        <f aca="false">IF(OR(A4185="Insumo",A4185="Composição Auxiliar"),J4185,"")</f>
        <v>1.14</v>
      </c>
      <c r="N4185" s="81" t="str">
        <f aca="false">IF(E4185="Mão de Obra",J4185,"")</f>
        <v/>
      </c>
      <c r="O4185" s="81" t="n">
        <f aca="false">IF(N4185&lt;&gt;"","",M4185)</f>
        <v>1.14</v>
      </c>
      <c r="P4185" s="82" t="str">
        <f aca="false">IF(A4185="Composição",B4185,"")</f>
        <v/>
      </c>
      <c r="Q4185" s="81" t="str">
        <f aca="false">IF(P4185&lt;&gt;"",SUMIF(L4185:L4185,L4185,N4185:N4185),"")</f>
        <v/>
      </c>
      <c r="R4185" s="81" t="str">
        <f aca="false">IF(P4185&lt;&gt;"",SUMIF(L4185:L4185,L4185,O4185:O4185),"")</f>
        <v/>
      </c>
    </row>
    <row r="4186" customFormat="false" ht="14.25" hidden="false" customHeight="false" outlineLevel="0" collapsed="false">
      <c r="A4186" s="96" t="s">
        <v>679</v>
      </c>
      <c r="B4186" s="97" t="s">
        <v>2010</v>
      </c>
      <c r="C4186" s="96" t="str">
        <f aca="false">VLOOKUP(B4186,INSUMOS!$A:$I,2,0)</f>
        <v>SINAPI</v>
      </c>
      <c r="D4186" s="96" t="str">
        <f aca="false">VLOOKUP(B4186,INSUMOS!$A:$I,3,0)</f>
        <v>ENGENHEIRO CIVIL DE OBRA JUNIOR</v>
      </c>
      <c r="E4186" s="98" t="str">
        <f aca="false">VLOOKUP(B4186,INSUMOS!$A:$I,4,0)</f>
        <v>Mão de Obra</v>
      </c>
      <c r="F4186" s="98"/>
      <c r="G4186" s="99" t="str">
        <f aca="false">VLOOKUP(B4186,INSUMOS!$A:$I,5,0)</f>
        <v>H</v>
      </c>
      <c r="H4186" s="100" t="n">
        <v>1</v>
      </c>
      <c r="I4186" s="101" t="n">
        <f aca="false">VLOOKUP(B4186,INSUMOS!$A:$I,8,0)</f>
        <v>109.87</v>
      </c>
      <c r="J4186" s="101" t="n">
        <f aca="false">TRUNC(H4186*I4186,2)</f>
        <v>109.87</v>
      </c>
      <c r="L4186" s="63" t="n">
        <f aca="false">IF(AND(A4187&lt;&gt;"",A4186=""),L4185+1,L4185)</f>
        <v>440</v>
      </c>
      <c r="M4186" s="80" t="n">
        <f aca="false">IF(OR(A4186="Insumo",A4186="Composição Auxiliar"),J4186,"")</f>
        <v>109.87</v>
      </c>
      <c r="N4186" s="81" t="n">
        <f aca="false">IF(E4186="Mão de Obra",J4186,"")</f>
        <v>109.87</v>
      </c>
      <c r="O4186" s="81" t="str">
        <f aca="false">IF(N4186&lt;&gt;"","",M4186)</f>
        <v/>
      </c>
      <c r="P4186" s="82" t="str">
        <f aca="false">IF(A4186="Composição",B4186,"")</f>
        <v/>
      </c>
      <c r="Q4186" s="81" t="str">
        <f aca="false">IF(P4186&lt;&gt;"",SUMIF(L4186:L4186,L4186,N4186:N4186),"")</f>
        <v/>
      </c>
      <c r="R4186" s="81" t="str">
        <f aca="false">IF(P4186&lt;&gt;"",SUMIF(L4186:L4186,L4186,O4186:O4186),"")</f>
        <v/>
      </c>
    </row>
    <row r="4187" customFormat="false" ht="25.5" hidden="false" customHeight="false" outlineLevel="0" collapsed="false">
      <c r="A4187" s="96" t="s">
        <v>679</v>
      </c>
      <c r="B4187" s="97" t="s">
        <v>1852</v>
      </c>
      <c r="C4187" s="96" t="str">
        <f aca="false">VLOOKUP(B4187,INSUMOS!$A:$I,2,0)</f>
        <v>SINAPI</v>
      </c>
      <c r="D4187" s="96" t="str">
        <f aca="false">VLOOKUP(B4187,INSUMOS!$A:$I,3,0)</f>
        <v>FERRAMENTAS - FAMILIA ENGENHEIRO CIVIL - HORISTA (ENCARGOS COMPLEMENTARES - COLETADO CAIXA)</v>
      </c>
      <c r="E4187" s="98" t="str">
        <f aca="false">VLOOKUP(B4187,INSUMOS!$A:$I,4,0)</f>
        <v>Equipamento</v>
      </c>
      <c r="F4187" s="98"/>
      <c r="G4187" s="99" t="str">
        <f aca="false">VLOOKUP(B4187,INSUMOS!$A:$I,5,0)</f>
        <v>H</v>
      </c>
      <c r="H4187" s="100" t="n">
        <v>1</v>
      </c>
      <c r="I4187" s="101" t="n">
        <f aca="false">VLOOKUP(B4187,INSUMOS!$A:$I,8,0)</f>
        <v>0.01</v>
      </c>
      <c r="J4187" s="101" t="n">
        <f aca="false">TRUNC(H4187*I4187,2)</f>
        <v>0.01</v>
      </c>
      <c r="L4187" s="63" t="n">
        <f aca="false">IF(AND(A4188&lt;&gt;"",A4187=""),L4186+1,L4186)</f>
        <v>440</v>
      </c>
      <c r="M4187" s="80" t="n">
        <f aca="false">IF(OR(A4187="Insumo",A4187="Composição Auxiliar"),J4187,"")</f>
        <v>0.01</v>
      </c>
      <c r="N4187" s="81" t="str">
        <f aca="false">IF(E4187="Mão de Obra",J4187,"")</f>
        <v/>
      </c>
      <c r="O4187" s="81" t="n">
        <f aca="false">IF(N4187&lt;&gt;"","",M4187)</f>
        <v>0.01</v>
      </c>
      <c r="P4187" s="82" t="str">
        <f aca="false">IF(A4187="Composição",B4187,"")</f>
        <v/>
      </c>
      <c r="Q4187" s="81" t="str">
        <f aca="false">IF(P4187&lt;&gt;"",SUMIF(L4187:L4187,L4187,N4187:N4187),"")</f>
        <v/>
      </c>
      <c r="R4187" s="81" t="str">
        <f aca="false">IF(P4187&lt;&gt;"",SUMIF(L4187:L4187,L4187,O4187:O4187),"")</f>
        <v/>
      </c>
    </row>
    <row r="4188" customFormat="false" ht="25.5" hidden="false" customHeight="false" outlineLevel="0" collapsed="false">
      <c r="A4188" s="96" t="s">
        <v>679</v>
      </c>
      <c r="B4188" s="97" t="s">
        <v>1853</v>
      </c>
      <c r="C4188" s="96" t="str">
        <f aca="false">VLOOKUP(B4188,INSUMOS!$A:$I,2,0)</f>
        <v>SINAPI</v>
      </c>
      <c r="D4188" s="96" t="str">
        <f aca="false">VLOOKUP(B4188,INSUMOS!$A:$I,3,0)</f>
        <v>EPI - FAMILIA ENGENHEIRO CIVIL - HORISTA (ENCARGOS COMPLEMENTARES - COLETADO CAIXA)</v>
      </c>
      <c r="E4188" s="98" t="str">
        <f aca="false">VLOOKUP(B4188,INSUMOS!$A:$I,4,0)</f>
        <v>Equipamento</v>
      </c>
      <c r="F4188" s="98"/>
      <c r="G4188" s="99" t="str">
        <f aca="false">VLOOKUP(B4188,INSUMOS!$A:$I,5,0)</f>
        <v>H</v>
      </c>
      <c r="H4188" s="100" t="n">
        <v>1</v>
      </c>
      <c r="I4188" s="101" t="n">
        <f aca="false">VLOOKUP(B4188,INSUMOS!$A:$I,8,0)</f>
        <v>0.71</v>
      </c>
      <c r="J4188" s="101" t="n">
        <f aca="false">TRUNC(H4188*I4188,2)</f>
        <v>0.71</v>
      </c>
      <c r="L4188" s="63" t="n">
        <f aca="false">IF(AND(A4189&lt;&gt;"",A4188=""),L4187+1,L4187)</f>
        <v>440</v>
      </c>
      <c r="M4188" s="80" t="n">
        <f aca="false">IF(OR(A4188="Insumo",A4188="Composição Auxiliar"),J4188,"")</f>
        <v>0.71</v>
      </c>
      <c r="N4188" s="81" t="str">
        <f aca="false">IF(E4188="Mão de Obra",J4188,"")</f>
        <v/>
      </c>
      <c r="O4188" s="81" t="n">
        <f aca="false">IF(N4188&lt;&gt;"","",M4188)</f>
        <v>0.71</v>
      </c>
      <c r="P4188" s="82" t="str">
        <f aca="false">IF(A4188="Composição",B4188,"")</f>
        <v/>
      </c>
      <c r="Q4188" s="81" t="str">
        <f aca="false">IF(P4188&lt;&gt;"",SUMIF(L4188:L4188,L4188,N4188:N4188),"")</f>
        <v/>
      </c>
      <c r="R4188" s="81" t="str">
        <f aca="false">IF(P4188&lt;&gt;"",SUMIF(L4188:L4188,L4188,O4188:O4188),"")</f>
        <v/>
      </c>
    </row>
    <row r="4189" customFormat="false" ht="25.5" hidden="false" customHeight="false" outlineLevel="0" collapsed="false">
      <c r="A4189" s="96" t="s">
        <v>679</v>
      </c>
      <c r="B4189" s="97" t="s">
        <v>1778</v>
      </c>
      <c r="C4189" s="96" t="str">
        <f aca="false">VLOOKUP(B4189,INSUMOS!$A:$I,2,0)</f>
        <v>SINAPI</v>
      </c>
      <c r="D4189" s="96" t="str">
        <f aca="false">VLOOKUP(B4189,INSUMOS!$A:$I,3,0)</f>
        <v>SEGURO - HORISTA (COLETADO CAIXA - ENCARGOS COMPLEMENTARES)</v>
      </c>
      <c r="E4189" s="98" t="str">
        <f aca="false">VLOOKUP(B4189,INSUMOS!$A:$I,4,0)</f>
        <v>Taxas</v>
      </c>
      <c r="F4189" s="98"/>
      <c r="G4189" s="99" t="str">
        <f aca="false">VLOOKUP(B4189,INSUMOS!$A:$I,5,0)</f>
        <v>H</v>
      </c>
      <c r="H4189" s="100" t="n">
        <v>1</v>
      </c>
      <c r="I4189" s="101" t="n">
        <f aca="false">VLOOKUP(B4189,INSUMOS!$A:$I,8,0)</f>
        <v>0.07</v>
      </c>
      <c r="J4189" s="101" t="n">
        <f aca="false">TRUNC(H4189*I4189,2)</f>
        <v>0.07</v>
      </c>
      <c r="L4189" s="63" t="n">
        <f aca="false">IF(AND(A4190&lt;&gt;"",A4189=""),L4188+1,L4188)</f>
        <v>440</v>
      </c>
      <c r="M4189" s="80" t="n">
        <f aca="false">IF(OR(A4189="Insumo",A4189="Composição Auxiliar"),J4189,"")</f>
        <v>0.07</v>
      </c>
      <c r="N4189" s="81" t="str">
        <f aca="false">IF(E4189="Mão de Obra",J4189,"")</f>
        <v/>
      </c>
      <c r="O4189" s="81" t="n">
        <f aca="false">IF(N4189&lt;&gt;"","",M4189)</f>
        <v>0.07</v>
      </c>
      <c r="P4189" s="82" t="str">
        <f aca="false">IF(A4189="Composição",B4189,"")</f>
        <v/>
      </c>
      <c r="Q4189" s="81" t="str">
        <f aca="false">IF(P4189&lt;&gt;"",SUMIF(L4189:L4189,L4189,N4189:N4189),"")</f>
        <v/>
      </c>
      <c r="R4189" s="81" t="str">
        <f aca="false">IF(P4189&lt;&gt;"",SUMIF(L4189:L4189,L4189,O4189:O4189),"")</f>
        <v/>
      </c>
    </row>
    <row r="4190" customFormat="false" ht="14.25" hidden="false" customHeight="false" outlineLevel="0" collapsed="false">
      <c r="A4190" s="102"/>
      <c r="B4190" s="102"/>
      <c r="C4190" s="102"/>
      <c r="D4190" s="102"/>
      <c r="E4190" s="102"/>
      <c r="F4190" s="103"/>
      <c r="G4190" s="102"/>
      <c r="H4190" s="103"/>
      <c r="I4190" s="102"/>
      <c r="J4190" s="103"/>
      <c r="L4190" s="63" t="n">
        <f aca="false">IF(AND(A4191&lt;&gt;"",A4190=""),L4189+1,L4189)</f>
        <v>440</v>
      </c>
      <c r="M4190" s="80" t="str">
        <f aca="false">IF(OR(A4190="Insumo",A4190="Composição Auxiliar"),J4190,"")</f>
        <v/>
      </c>
      <c r="N4190" s="81" t="str">
        <f aca="false">IF(E4190="Mão de Obra",J4190,"")</f>
        <v/>
      </c>
      <c r="O4190" s="81" t="str">
        <f aca="false">IF(N4190&lt;&gt;"","",M4190)</f>
        <v/>
      </c>
      <c r="P4190" s="82" t="str">
        <f aca="false">IF(A4190="Composição",B4190,"")</f>
        <v/>
      </c>
      <c r="Q4190" s="81" t="str">
        <f aca="false">IF(P4190&lt;&gt;"",SUMIF(L4190:L4190,L4190,N4190:N4190),"")</f>
        <v/>
      </c>
      <c r="R4190" s="81" t="str">
        <f aca="false">IF(P4190&lt;&gt;"",SUMIF(L4190:L4190,L4190,O4190:O4190),"")</f>
        <v/>
      </c>
    </row>
    <row r="4191" customFormat="false" ht="15" hidden="false" customHeight="false" outlineLevel="0" collapsed="false">
      <c r="A4191" s="102"/>
      <c r="B4191" s="102"/>
      <c r="C4191" s="102"/>
      <c r="D4191" s="102"/>
      <c r="E4191" s="102"/>
      <c r="F4191" s="103"/>
      <c r="G4191" s="102"/>
      <c r="H4191" s="104"/>
      <c r="I4191" s="104"/>
      <c r="J4191" s="103"/>
      <c r="L4191" s="63" t="n">
        <f aca="false">IF(AND(A4192&lt;&gt;"",A4191=""),L4190+1,L4190)</f>
        <v>440</v>
      </c>
      <c r="M4191" s="80" t="str">
        <f aca="false">IF(OR(A4191="Insumo",A4191="Composição Auxiliar"),J4191,"")</f>
        <v/>
      </c>
      <c r="N4191" s="81" t="str">
        <f aca="false">IF(E4191="Mão de Obra",J4191,"")</f>
        <v/>
      </c>
      <c r="O4191" s="81" t="str">
        <f aca="false">IF(N4191&lt;&gt;"","",M4191)</f>
        <v/>
      </c>
      <c r="P4191" s="82" t="str">
        <f aca="false">IF(A4191="Composição",B4191,"")</f>
        <v/>
      </c>
      <c r="Q4191" s="81" t="str">
        <f aca="false">IF(P4191&lt;&gt;"",SUMIF(L4191:L4191,L4191,N4191:N4191),"")</f>
        <v/>
      </c>
      <c r="R4191" s="81" t="str">
        <f aca="false">IF(P4191&lt;&gt;"",SUMIF(L4191:L4191,L4191,O4191:O4191),"")</f>
        <v/>
      </c>
    </row>
    <row r="4192" customFormat="false" ht="15" hidden="false" customHeight="false" outlineLevel="0" collapsed="false">
      <c r="A4192" s="108"/>
      <c r="B4192" s="108"/>
      <c r="C4192" s="108"/>
      <c r="D4192" s="108"/>
      <c r="E4192" s="108"/>
      <c r="F4192" s="108"/>
      <c r="G4192" s="108"/>
      <c r="H4192" s="108"/>
      <c r="I4192" s="108"/>
      <c r="J4192" s="108"/>
      <c r="L4192" s="63" t="n">
        <f aca="false">IF(AND(A4193&lt;&gt;"",A4192=""),L4191+1,L4191)</f>
        <v>440</v>
      </c>
      <c r="M4192" s="80" t="str">
        <f aca="false">IF(OR(A4192="Insumo",A4192="Composição Auxiliar"),J4192,"")</f>
        <v/>
      </c>
      <c r="N4192" s="81" t="str">
        <f aca="false">IF(E4192="Mão de Obra",J4192,"")</f>
        <v/>
      </c>
      <c r="O4192" s="81" t="str">
        <f aca="false">IF(N4192&lt;&gt;"","",M4192)</f>
        <v/>
      </c>
      <c r="P4192" s="82" t="str">
        <f aca="false">IF(A4192="Composição",B4192,"")</f>
        <v/>
      </c>
      <c r="Q4192" s="81" t="str">
        <f aca="false">IF(P4192&lt;&gt;"",SUMIF(L4192:L4192,L4192,N4192:N4192),"")</f>
        <v/>
      </c>
      <c r="R4192" s="81" t="str">
        <f aca="false">IF(P4192&lt;&gt;"",SUMIF(L4192:L4192,L4192,O4192:O4192),"")</f>
        <v/>
      </c>
    </row>
    <row r="4193" customFormat="false" ht="15" hidden="false" customHeight="true" outlineLevel="0" collapsed="false">
      <c r="A4193" s="83"/>
      <c r="B4193" s="84" t="s">
        <v>655</v>
      </c>
      <c r="C4193" s="83" t="s">
        <v>656</v>
      </c>
      <c r="D4193" s="83" t="s">
        <v>657</v>
      </c>
      <c r="E4193" s="83" t="s">
        <v>658</v>
      </c>
      <c r="F4193" s="83"/>
      <c r="G4193" s="85" t="s">
        <v>659</v>
      </c>
      <c r="H4193" s="84" t="s">
        <v>660</v>
      </c>
      <c r="I4193" s="84" t="s">
        <v>661</v>
      </c>
      <c r="J4193" s="84" t="s">
        <v>662</v>
      </c>
      <c r="L4193" s="63" t="n">
        <f aca="false">IF(AND(A4194&lt;&gt;"",A4193=""),L4192+1,L4192)</f>
        <v>441</v>
      </c>
      <c r="M4193" s="80" t="str">
        <f aca="false">IF(OR(A4193="Insumo",A4193="Composição Auxiliar"),J4193,"")</f>
        <v/>
      </c>
      <c r="N4193" s="81" t="str">
        <f aca="false">IF(E4193="Mão de Obra",J4193,"")</f>
        <v/>
      </c>
      <c r="O4193" s="81" t="str">
        <f aca="false">IF(N4193&lt;&gt;"","",M4193)</f>
        <v/>
      </c>
      <c r="P4193" s="82" t="str">
        <f aca="false">IF(A4193="Composição",B4193,"")</f>
        <v/>
      </c>
      <c r="Q4193" s="81" t="str">
        <f aca="false">IF(P4193&lt;&gt;"",SUMIF(L4193:L4193,L4193,N4193:N4193),"")</f>
        <v/>
      </c>
      <c r="R4193" s="81" t="str">
        <f aca="false">IF(P4193&lt;&gt;"",SUMIF(L4193:L4193,L4193,O4193:O4193),"")</f>
        <v/>
      </c>
    </row>
    <row r="4194" customFormat="false" ht="25.5" hidden="false" customHeight="true" outlineLevel="0" collapsed="false">
      <c r="A4194" s="86" t="s">
        <v>663</v>
      </c>
      <c r="B4194" s="87" t="s">
        <v>1758</v>
      </c>
      <c r="C4194" s="86" t="s">
        <v>664</v>
      </c>
      <c r="D4194" s="86" t="s">
        <v>1746</v>
      </c>
      <c r="E4194" s="86" t="s">
        <v>671</v>
      </c>
      <c r="F4194" s="86"/>
      <c r="G4194" s="88" t="s">
        <v>706</v>
      </c>
      <c r="H4194" s="89" t="n">
        <v>1</v>
      </c>
      <c r="I4194" s="90" t="n">
        <f aca="false">SUMIF(L:L,$L4194,M:M)</f>
        <v>19803.86</v>
      </c>
      <c r="J4194" s="90" t="n">
        <f aca="false">TRUNC(H4194*I4194,2)</f>
        <v>19803.86</v>
      </c>
      <c r="L4194" s="63" t="n">
        <f aca="false">IF(AND(A4195&lt;&gt;"",A4194=""),L4193+1,L4193)</f>
        <v>441</v>
      </c>
      <c r="M4194" s="80" t="str">
        <f aca="false">IF(OR(A4194="Insumo",A4194="Composição Auxiliar"),J4194,"")</f>
        <v/>
      </c>
      <c r="N4194" s="81" t="str">
        <f aca="false">IF(E4194="Mão de Obra",J4194,"")</f>
        <v/>
      </c>
      <c r="O4194" s="81" t="str">
        <f aca="false">IF(N4194&lt;&gt;"","",M4194)</f>
        <v/>
      </c>
      <c r="P4194" s="82" t="str">
        <f aca="false">IF(A4194="Composição",B4194,"")</f>
        <v> 93565 </v>
      </c>
      <c r="Q4194" s="81" t="n">
        <f aca="false">IF(P4194&lt;&gt;"",SUMIF(L4194:L4194,L4194,N4194:N4194),"")</f>
        <v>0</v>
      </c>
      <c r="R4194" s="81" t="n">
        <f aca="false">IF(P4194&lt;&gt;"",SUMIF(L4194:L4194,L4194,O4194:O4194),"")</f>
        <v>0</v>
      </c>
    </row>
    <row r="4195" customFormat="false" ht="25.5" hidden="false" customHeight="true" outlineLevel="0" collapsed="false">
      <c r="A4195" s="91" t="s">
        <v>668</v>
      </c>
      <c r="B4195" s="92" t="s">
        <v>2011</v>
      </c>
      <c r="C4195" s="91" t="s">
        <v>664</v>
      </c>
      <c r="D4195" s="91" t="s">
        <v>2012</v>
      </c>
      <c r="E4195" s="91" t="s">
        <v>671</v>
      </c>
      <c r="F4195" s="91"/>
      <c r="G4195" s="93" t="s">
        <v>706</v>
      </c>
      <c r="H4195" s="94" t="n">
        <v>1</v>
      </c>
      <c r="I4195" s="95" t="n">
        <f aca="false">SUMIFS(J:J,A:A,"Composição",B:B,$B4195)</f>
        <v>224.05</v>
      </c>
      <c r="J4195" s="95" t="n">
        <f aca="false">TRUNC(H4195*I4195,2)</f>
        <v>224.05</v>
      </c>
      <c r="L4195" s="63" t="n">
        <f aca="false">IF(AND(A4196&lt;&gt;"",A4195=""),L4194+1,L4194)</f>
        <v>441</v>
      </c>
      <c r="M4195" s="80" t="n">
        <f aca="false">IF(OR(A4195="Insumo",A4195="Composição Auxiliar"),J4195,"")</f>
        <v>224.05</v>
      </c>
      <c r="N4195" s="81" t="str">
        <f aca="false">IF(E4195="Mão de Obra",J4195,"")</f>
        <v/>
      </c>
      <c r="O4195" s="81" t="n">
        <f aca="false">IF(N4195&lt;&gt;"","",M4195)</f>
        <v>224.05</v>
      </c>
      <c r="P4195" s="82" t="str">
        <f aca="false">IF(A4195="Composição",B4195,"")</f>
        <v/>
      </c>
      <c r="Q4195" s="81" t="str">
        <f aca="false">IF(P4195&lt;&gt;"",SUMIF(L4195:L4195,L4195,N4195:N4195),"")</f>
        <v/>
      </c>
      <c r="R4195" s="81" t="str">
        <f aca="false">IF(P4195&lt;&gt;"",SUMIF(L4195:L4195,L4195,O4195:O4195),"")</f>
        <v/>
      </c>
    </row>
    <row r="4196" customFormat="false" ht="14.25" hidden="false" customHeight="false" outlineLevel="0" collapsed="false">
      <c r="A4196" s="96" t="s">
        <v>679</v>
      </c>
      <c r="B4196" s="97" t="s">
        <v>2013</v>
      </c>
      <c r="C4196" s="96" t="str">
        <f aca="false">VLOOKUP(B4196,INSUMOS!$A:$I,2,0)</f>
        <v>SINAPI</v>
      </c>
      <c r="D4196" s="96" t="str">
        <f aca="false">VLOOKUP(B4196,INSUMOS!$A:$I,3,0)</f>
        <v>ENGENHEIRO CIVIL DE OBRA JUNIOR (MENSALISTA)</v>
      </c>
      <c r="E4196" s="98" t="str">
        <f aca="false">VLOOKUP(B4196,INSUMOS!$A:$I,4,0)</f>
        <v>Mão de Obra</v>
      </c>
      <c r="F4196" s="98"/>
      <c r="G4196" s="99" t="str">
        <f aca="false">VLOOKUP(B4196,INSUMOS!$A:$I,5,0)</f>
        <v>MES</v>
      </c>
      <c r="H4196" s="100" t="n">
        <v>1</v>
      </c>
      <c r="I4196" s="101" t="n">
        <f aca="false">VLOOKUP(B4196,INSUMOS!$A:$I,8,0)</f>
        <v>19215.37</v>
      </c>
      <c r="J4196" s="101" t="n">
        <f aca="false">TRUNC(H4196*I4196,2)</f>
        <v>19215.37</v>
      </c>
      <c r="L4196" s="63" t="n">
        <f aca="false">IF(AND(A4197&lt;&gt;"",A4196=""),L4195+1,L4195)</f>
        <v>441</v>
      </c>
      <c r="M4196" s="80" t="n">
        <f aca="false">IF(OR(A4196="Insumo",A4196="Composição Auxiliar"),J4196,"")</f>
        <v>19215.37</v>
      </c>
      <c r="N4196" s="81" t="n">
        <f aca="false">IF(E4196="Mão de Obra",J4196,"")</f>
        <v>19215.37</v>
      </c>
      <c r="O4196" s="81" t="str">
        <f aca="false">IF(N4196&lt;&gt;"","",M4196)</f>
        <v/>
      </c>
      <c r="P4196" s="82" t="str">
        <f aca="false">IF(A4196="Composição",B4196,"")</f>
        <v/>
      </c>
      <c r="Q4196" s="81" t="str">
        <f aca="false">IF(P4196&lt;&gt;"",SUMIF(L4196:L4196,L4196,N4196:N4196),"")</f>
        <v/>
      </c>
      <c r="R4196" s="81" t="str">
        <f aca="false">IF(P4196&lt;&gt;"",SUMIF(L4196:L4196,L4196,O4196:O4196),"")</f>
        <v/>
      </c>
    </row>
    <row r="4197" customFormat="false" ht="25.5" hidden="false" customHeight="false" outlineLevel="0" collapsed="false">
      <c r="A4197" s="96" t="s">
        <v>679</v>
      </c>
      <c r="B4197" s="97" t="s">
        <v>2099</v>
      </c>
      <c r="C4197" s="96" t="str">
        <f aca="false">VLOOKUP(B4197,INSUMOS!$A:$I,2,0)</f>
        <v>SINAPI</v>
      </c>
      <c r="D4197" s="96" t="str">
        <f aca="false">VLOOKUP(B4197,INSUMOS!$A:$I,3,0)</f>
        <v>EXAMES - MENSALISTA (COLETADO CAIXA - ENCARGOS COMPLEMENTARES)</v>
      </c>
      <c r="E4197" s="98" t="str">
        <f aca="false">VLOOKUP(B4197,INSUMOS!$A:$I,4,0)</f>
        <v>Material</v>
      </c>
      <c r="F4197" s="98"/>
      <c r="G4197" s="99" t="str">
        <f aca="false">VLOOKUP(B4197,INSUMOS!$A:$I,5,0)</f>
        <v>MES</v>
      </c>
      <c r="H4197" s="100" t="n">
        <v>1</v>
      </c>
      <c r="I4197" s="101" t="n">
        <f aca="false">VLOOKUP(B4197,INSUMOS!$A:$I,8,0)</f>
        <v>215.56</v>
      </c>
      <c r="J4197" s="101" t="n">
        <f aca="false">TRUNC(H4197*I4197,2)</f>
        <v>215.56</v>
      </c>
      <c r="L4197" s="63" t="n">
        <f aca="false">IF(AND(A4198&lt;&gt;"",A4197=""),L4196+1,L4196)</f>
        <v>441</v>
      </c>
      <c r="M4197" s="80" t="n">
        <f aca="false">IF(OR(A4197="Insumo",A4197="Composição Auxiliar"),J4197,"")</f>
        <v>215.56</v>
      </c>
      <c r="N4197" s="81" t="str">
        <f aca="false">IF(E4197="Mão de Obra",J4197,"")</f>
        <v/>
      </c>
      <c r="O4197" s="81" t="n">
        <f aca="false">IF(N4197&lt;&gt;"","",M4197)</f>
        <v>215.56</v>
      </c>
      <c r="P4197" s="82" t="str">
        <f aca="false">IF(A4197="Composição",B4197,"")</f>
        <v/>
      </c>
      <c r="Q4197" s="81" t="str">
        <f aca="false">IF(P4197&lt;&gt;"",SUMIF(L4197:L4197,L4197,N4197:N4197),"")</f>
        <v/>
      </c>
      <c r="R4197" s="81" t="str">
        <f aca="false">IF(P4197&lt;&gt;"",SUMIF(L4197:L4197,L4197,O4197:O4197),"")</f>
        <v/>
      </c>
    </row>
    <row r="4198" customFormat="false" ht="25.5" hidden="false" customHeight="false" outlineLevel="0" collapsed="false">
      <c r="A4198" s="96" t="s">
        <v>679</v>
      </c>
      <c r="B4198" s="97" t="s">
        <v>2108</v>
      </c>
      <c r="C4198" s="96" t="str">
        <f aca="false">VLOOKUP(B4198,INSUMOS!$A:$I,2,0)</f>
        <v>SINAPI</v>
      </c>
      <c r="D4198" s="96" t="str">
        <f aca="false">VLOOKUP(B4198,INSUMOS!$A:$I,3,0)</f>
        <v>EPI - FAMILIA ENGENHEIRO CIVIL - MENSALISTA (ENCARGOS COMPLEMENTARES - COLETADO CAIXA)</v>
      </c>
      <c r="E4198" s="98" t="str">
        <f aca="false">VLOOKUP(B4198,INSUMOS!$A:$I,4,0)</f>
        <v>Equipamento</v>
      </c>
      <c r="F4198" s="98"/>
      <c r="G4198" s="99" t="str">
        <f aca="false">VLOOKUP(B4198,INSUMOS!$A:$I,5,0)</f>
        <v>MES</v>
      </c>
      <c r="H4198" s="100" t="n">
        <v>1</v>
      </c>
      <c r="I4198" s="101" t="n">
        <f aca="false">VLOOKUP(B4198,INSUMOS!$A:$I,8,0)</f>
        <v>133.45</v>
      </c>
      <c r="J4198" s="101" t="n">
        <f aca="false">TRUNC(H4198*I4198,2)</f>
        <v>133.45</v>
      </c>
      <c r="L4198" s="63" t="n">
        <f aca="false">IF(AND(A4199&lt;&gt;"",A4198=""),L4197+1,L4197)</f>
        <v>441</v>
      </c>
      <c r="M4198" s="80" t="n">
        <f aca="false">IF(OR(A4198="Insumo",A4198="Composição Auxiliar"),J4198,"")</f>
        <v>133.45</v>
      </c>
      <c r="N4198" s="81" t="str">
        <f aca="false">IF(E4198="Mão de Obra",J4198,"")</f>
        <v/>
      </c>
      <c r="O4198" s="81" t="n">
        <f aca="false">IF(N4198&lt;&gt;"","",M4198)</f>
        <v>133.45</v>
      </c>
      <c r="P4198" s="82" t="str">
        <f aca="false">IF(A4198="Composição",B4198,"")</f>
        <v/>
      </c>
      <c r="Q4198" s="81" t="str">
        <f aca="false">IF(P4198&lt;&gt;"",SUMIF(L4198:L4198,L4198,N4198:N4198),"")</f>
        <v/>
      </c>
      <c r="R4198" s="81" t="str">
        <f aca="false">IF(P4198&lt;&gt;"",SUMIF(L4198:L4198,L4198,O4198:O4198),"")</f>
        <v/>
      </c>
    </row>
    <row r="4199" customFormat="false" ht="25.5" hidden="false" customHeight="false" outlineLevel="0" collapsed="false">
      <c r="A4199" s="96" t="s">
        <v>679</v>
      </c>
      <c r="B4199" s="97" t="s">
        <v>2109</v>
      </c>
      <c r="C4199" s="96" t="str">
        <f aca="false">VLOOKUP(B4199,INSUMOS!$A:$I,2,0)</f>
        <v>SINAPI</v>
      </c>
      <c r="D4199" s="96" t="str">
        <f aca="false">VLOOKUP(B4199,INSUMOS!$A:$I,3,0)</f>
        <v>FERRAMENTAS - FAMILIA ENGENHEIRO CIVIL - MENSALISTA (ENCARGOS COMPLEMENTARES - COLETADO CAIXA)</v>
      </c>
      <c r="E4199" s="98" t="str">
        <f aca="false">VLOOKUP(B4199,INSUMOS!$A:$I,4,0)</f>
        <v>Equipamento</v>
      </c>
      <c r="F4199" s="98"/>
      <c r="G4199" s="99" t="str">
        <f aca="false">VLOOKUP(B4199,INSUMOS!$A:$I,5,0)</f>
        <v>MES</v>
      </c>
      <c r="H4199" s="100" t="n">
        <v>1</v>
      </c>
      <c r="I4199" s="101" t="n">
        <f aca="false">VLOOKUP(B4199,INSUMOS!$A:$I,8,0)</f>
        <v>2.54</v>
      </c>
      <c r="J4199" s="101" t="n">
        <f aca="false">TRUNC(H4199*I4199,2)</f>
        <v>2.54</v>
      </c>
      <c r="L4199" s="63" t="n">
        <f aca="false">IF(AND(A4200&lt;&gt;"",A4199=""),L4198+1,L4198)</f>
        <v>441</v>
      </c>
      <c r="M4199" s="80" t="n">
        <f aca="false">IF(OR(A4199="Insumo",A4199="Composição Auxiliar"),J4199,"")</f>
        <v>2.54</v>
      </c>
      <c r="N4199" s="81" t="str">
        <f aca="false">IF(E4199="Mão de Obra",J4199,"")</f>
        <v/>
      </c>
      <c r="O4199" s="81" t="n">
        <f aca="false">IF(N4199&lt;&gt;"","",M4199)</f>
        <v>2.54</v>
      </c>
      <c r="P4199" s="82" t="str">
        <f aca="false">IF(A4199="Composição",B4199,"")</f>
        <v/>
      </c>
      <c r="Q4199" s="81" t="str">
        <f aca="false">IF(P4199&lt;&gt;"",SUMIF(L4199:L4199,L4199,N4199:N4199),"")</f>
        <v/>
      </c>
      <c r="R4199" s="81" t="str">
        <f aca="false">IF(P4199&lt;&gt;"",SUMIF(L4199:L4199,L4199,O4199:O4199),"")</f>
        <v/>
      </c>
    </row>
    <row r="4200" customFormat="false" ht="25.5" hidden="false" customHeight="false" outlineLevel="0" collapsed="false">
      <c r="A4200" s="96" t="s">
        <v>679</v>
      </c>
      <c r="B4200" s="97" t="s">
        <v>2101</v>
      </c>
      <c r="C4200" s="96" t="str">
        <f aca="false">VLOOKUP(B4200,INSUMOS!$A:$I,2,0)</f>
        <v>SINAPI</v>
      </c>
      <c r="D4200" s="96" t="str">
        <f aca="false">VLOOKUP(B4200,INSUMOS!$A:$I,3,0)</f>
        <v>SEGURO - MENSALISTA (COLETADO CAIXA - ENCARGOS COMPLEMENTARES)</v>
      </c>
      <c r="E4200" s="98" t="str">
        <f aca="false">VLOOKUP(B4200,INSUMOS!$A:$I,4,0)</f>
        <v>Material</v>
      </c>
      <c r="F4200" s="98"/>
      <c r="G4200" s="99" t="str">
        <f aca="false">VLOOKUP(B4200,INSUMOS!$A:$I,5,0)</f>
        <v>MES</v>
      </c>
      <c r="H4200" s="100" t="n">
        <v>1</v>
      </c>
      <c r="I4200" s="101" t="n">
        <f aca="false">VLOOKUP(B4200,INSUMOS!$A:$I,8,0)</f>
        <v>12.89</v>
      </c>
      <c r="J4200" s="101" t="n">
        <f aca="false">TRUNC(H4200*I4200,2)</f>
        <v>12.89</v>
      </c>
      <c r="L4200" s="63" t="n">
        <f aca="false">IF(AND(A4201&lt;&gt;"",A4200=""),L4199+1,L4199)</f>
        <v>441</v>
      </c>
      <c r="M4200" s="80" t="n">
        <f aca="false">IF(OR(A4200="Insumo",A4200="Composição Auxiliar"),J4200,"")</f>
        <v>12.89</v>
      </c>
      <c r="N4200" s="81" t="str">
        <f aca="false">IF(E4200="Mão de Obra",J4200,"")</f>
        <v/>
      </c>
      <c r="O4200" s="81" t="n">
        <f aca="false">IF(N4200&lt;&gt;"","",M4200)</f>
        <v>12.89</v>
      </c>
      <c r="P4200" s="82" t="str">
        <f aca="false">IF(A4200="Composição",B4200,"")</f>
        <v/>
      </c>
      <c r="Q4200" s="81" t="str">
        <f aca="false">IF(P4200&lt;&gt;"",SUMIF(L4200:L4200,L4200,N4200:N4200),"")</f>
        <v/>
      </c>
      <c r="R4200" s="81" t="str">
        <f aca="false">IF(P4200&lt;&gt;"",SUMIF(L4200:L4200,L4200,O4200:O4200),"")</f>
        <v/>
      </c>
    </row>
    <row r="4201" customFormat="false" ht="14.25" hidden="false" customHeight="false" outlineLevel="0" collapsed="false">
      <c r="A4201" s="102"/>
      <c r="B4201" s="102"/>
      <c r="C4201" s="102"/>
      <c r="D4201" s="102"/>
      <c r="E4201" s="102"/>
      <c r="F4201" s="103"/>
      <c r="G4201" s="102"/>
      <c r="H4201" s="103"/>
      <c r="I4201" s="102"/>
      <c r="J4201" s="103"/>
      <c r="L4201" s="63" t="n">
        <f aca="false">IF(AND(A4202&lt;&gt;"",A4201=""),L4200+1,L4200)</f>
        <v>441</v>
      </c>
      <c r="M4201" s="80" t="str">
        <f aca="false">IF(OR(A4201="Insumo",A4201="Composição Auxiliar"),J4201,"")</f>
        <v/>
      </c>
      <c r="N4201" s="81" t="str">
        <f aca="false">IF(E4201="Mão de Obra",J4201,"")</f>
        <v/>
      </c>
      <c r="O4201" s="81" t="str">
        <f aca="false">IF(N4201&lt;&gt;"","",M4201)</f>
        <v/>
      </c>
      <c r="P4201" s="82" t="str">
        <f aca="false">IF(A4201="Composição",B4201,"")</f>
        <v/>
      </c>
      <c r="Q4201" s="81" t="str">
        <f aca="false">IF(P4201&lt;&gt;"",SUMIF(L4201:L4201,L4201,N4201:N4201),"")</f>
        <v/>
      </c>
      <c r="R4201" s="81" t="str">
        <f aca="false">IF(P4201&lt;&gt;"",SUMIF(L4201:L4201,L4201,O4201:O4201),"")</f>
        <v/>
      </c>
    </row>
    <row r="4202" customFormat="false" ht="15" hidden="false" customHeight="false" outlineLevel="0" collapsed="false">
      <c r="A4202" s="102"/>
      <c r="B4202" s="102"/>
      <c r="C4202" s="102"/>
      <c r="D4202" s="102"/>
      <c r="E4202" s="102"/>
      <c r="F4202" s="103"/>
      <c r="G4202" s="102"/>
      <c r="H4202" s="104"/>
      <c r="I4202" s="104"/>
      <c r="J4202" s="103"/>
      <c r="L4202" s="63" t="n">
        <f aca="false">IF(AND(A4203&lt;&gt;"",A4202=""),L4201+1,L4201)</f>
        <v>441</v>
      </c>
      <c r="M4202" s="80" t="str">
        <f aca="false">IF(OR(A4202="Insumo",A4202="Composição Auxiliar"),J4202,"")</f>
        <v/>
      </c>
      <c r="N4202" s="81" t="str">
        <f aca="false">IF(E4202="Mão de Obra",J4202,"")</f>
        <v/>
      </c>
      <c r="O4202" s="81" t="str">
        <f aca="false">IF(N4202&lt;&gt;"","",M4202)</f>
        <v/>
      </c>
      <c r="P4202" s="82" t="str">
        <f aca="false">IF(A4202="Composição",B4202,"")</f>
        <v/>
      </c>
      <c r="Q4202" s="81" t="str">
        <f aca="false">IF(P4202&lt;&gt;"",SUMIF(L4202:L4202,L4202,N4202:N4202),"")</f>
        <v/>
      </c>
      <c r="R4202" s="81" t="str">
        <f aca="false">IF(P4202&lt;&gt;"",SUMIF(L4202:L4202,L4202,O4202:O4202),"")</f>
        <v/>
      </c>
    </row>
    <row r="4203" customFormat="false" ht="15" hidden="false" customHeight="false" outlineLevel="0" collapsed="false">
      <c r="A4203" s="108"/>
      <c r="B4203" s="108"/>
      <c r="C4203" s="108"/>
      <c r="D4203" s="108"/>
      <c r="E4203" s="108"/>
      <c r="F4203" s="108"/>
      <c r="G4203" s="108"/>
      <c r="H4203" s="108"/>
      <c r="I4203" s="108"/>
      <c r="J4203" s="108"/>
      <c r="L4203" s="63" t="n">
        <f aca="false">IF(AND(A4204&lt;&gt;"",A4203=""),L4202+1,L4202)</f>
        <v>441</v>
      </c>
      <c r="M4203" s="80" t="str">
        <f aca="false">IF(OR(A4203="Insumo",A4203="Composição Auxiliar"),J4203,"")</f>
        <v/>
      </c>
      <c r="N4203" s="81" t="str">
        <f aca="false">IF(E4203="Mão de Obra",J4203,"")</f>
        <v/>
      </c>
      <c r="O4203" s="81" t="str">
        <f aca="false">IF(N4203&lt;&gt;"","",M4203)</f>
        <v/>
      </c>
      <c r="P4203" s="82" t="str">
        <f aca="false">IF(A4203="Composição",B4203,"")</f>
        <v/>
      </c>
      <c r="Q4203" s="81" t="str">
        <f aca="false">IF(P4203&lt;&gt;"",SUMIF(L4203:L4203,L4203,N4203:N4203),"")</f>
        <v/>
      </c>
      <c r="R4203" s="81" t="str">
        <f aca="false">IF(P4203&lt;&gt;"",SUMIF(L4203:L4203,L4203,O4203:O4203),"")</f>
        <v/>
      </c>
    </row>
    <row r="4204" customFormat="false" ht="15" hidden="false" customHeight="true" outlineLevel="0" collapsed="false">
      <c r="A4204" s="83"/>
      <c r="B4204" s="84" t="s">
        <v>655</v>
      </c>
      <c r="C4204" s="83" t="s">
        <v>656</v>
      </c>
      <c r="D4204" s="83" t="s">
        <v>657</v>
      </c>
      <c r="E4204" s="83" t="s">
        <v>658</v>
      </c>
      <c r="F4204" s="83"/>
      <c r="G4204" s="85" t="s">
        <v>659</v>
      </c>
      <c r="H4204" s="84" t="s">
        <v>660</v>
      </c>
      <c r="I4204" s="84" t="s">
        <v>661</v>
      </c>
      <c r="J4204" s="84" t="s">
        <v>662</v>
      </c>
      <c r="L4204" s="63" t="n">
        <f aca="false">IF(AND(A4205&lt;&gt;"",A4204=""),L4203+1,L4203)</f>
        <v>442</v>
      </c>
      <c r="M4204" s="80" t="str">
        <f aca="false">IF(OR(A4204="Insumo",A4204="Composição Auxiliar"),J4204,"")</f>
        <v/>
      </c>
      <c r="N4204" s="81" t="str">
        <f aca="false">IF(E4204="Mão de Obra",J4204,"")</f>
        <v/>
      </c>
      <c r="O4204" s="81" t="str">
        <f aca="false">IF(N4204&lt;&gt;"","",M4204)</f>
        <v/>
      </c>
      <c r="P4204" s="82" t="str">
        <f aca="false">IF(A4204="Composição",B4204,"")</f>
        <v/>
      </c>
      <c r="Q4204" s="81" t="str">
        <f aca="false">IF(P4204&lt;&gt;"",SUMIF(L4204:L4204,L4204,N4204:N4204),"")</f>
        <v/>
      </c>
      <c r="R4204" s="81" t="str">
        <f aca="false">IF(P4204&lt;&gt;"",SUMIF(L4204:L4204,L4204,O4204:O4204),"")</f>
        <v/>
      </c>
    </row>
    <row r="4205" customFormat="false" ht="25.5" hidden="false" customHeight="true" outlineLevel="0" collapsed="false">
      <c r="A4205" s="86" t="s">
        <v>663</v>
      </c>
      <c r="B4205" s="87" t="s">
        <v>1748</v>
      </c>
      <c r="C4205" s="86" t="s">
        <v>664</v>
      </c>
      <c r="D4205" s="86" t="s">
        <v>921</v>
      </c>
      <c r="E4205" s="86" t="s">
        <v>671</v>
      </c>
      <c r="F4205" s="86"/>
      <c r="G4205" s="88" t="s">
        <v>706</v>
      </c>
      <c r="H4205" s="89" t="n">
        <v>1</v>
      </c>
      <c r="I4205" s="90" t="n">
        <f aca="false">SUMIF(L:L,$L4205,M:M)</f>
        <v>22490.49</v>
      </c>
      <c r="J4205" s="90" t="n">
        <f aca="false">TRUNC(H4205*I4205,2)</f>
        <v>22490.49</v>
      </c>
      <c r="L4205" s="63" t="n">
        <f aca="false">IF(AND(A4206&lt;&gt;"",A4205=""),L4204+1,L4204)</f>
        <v>442</v>
      </c>
      <c r="M4205" s="80" t="str">
        <f aca="false">IF(OR(A4205="Insumo",A4205="Composição Auxiliar"),J4205,"")</f>
        <v/>
      </c>
      <c r="N4205" s="81" t="str">
        <f aca="false">IF(E4205="Mão de Obra",J4205,"")</f>
        <v/>
      </c>
      <c r="O4205" s="81" t="str">
        <f aca="false">IF(N4205&lt;&gt;"","",M4205)</f>
        <v/>
      </c>
      <c r="P4205" s="82" t="str">
        <f aca="false">IF(A4205="Composição",B4205,"")</f>
        <v> 93567 </v>
      </c>
      <c r="Q4205" s="81" t="n">
        <f aca="false">IF(P4205&lt;&gt;"",SUMIF(L4205:L4205,L4205,N4205:N4205),"")</f>
        <v>0</v>
      </c>
      <c r="R4205" s="81" t="n">
        <f aca="false">IF(P4205&lt;&gt;"",SUMIF(L4205:L4205,L4205,O4205:O4205),"")</f>
        <v>0</v>
      </c>
    </row>
    <row r="4206" customFormat="false" ht="25.5" hidden="false" customHeight="true" outlineLevel="0" collapsed="false">
      <c r="A4206" s="91" t="s">
        <v>668</v>
      </c>
      <c r="B4206" s="92" t="s">
        <v>2017</v>
      </c>
      <c r="C4206" s="91" t="s">
        <v>664</v>
      </c>
      <c r="D4206" s="91" t="s">
        <v>2018</v>
      </c>
      <c r="E4206" s="91" t="s">
        <v>671</v>
      </c>
      <c r="F4206" s="91"/>
      <c r="G4206" s="93" t="s">
        <v>706</v>
      </c>
      <c r="H4206" s="94" t="n">
        <v>1</v>
      </c>
      <c r="I4206" s="95" t="n">
        <f aca="false">SUMIFS(J:J,A:A,"Composição",B:B,$B4206)</f>
        <v>255.01</v>
      </c>
      <c r="J4206" s="95" t="n">
        <f aca="false">TRUNC(H4206*I4206,2)</f>
        <v>255.01</v>
      </c>
      <c r="L4206" s="63" t="n">
        <f aca="false">IF(AND(A4207&lt;&gt;"",A4206=""),L4205+1,L4205)</f>
        <v>442</v>
      </c>
      <c r="M4206" s="80" t="n">
        <f aca="false">IF(OR(A4206="Insumo",A4206="Composição Auxiliar"),J4206,"")</f>
        <v>255.01</v>
      </c>
      <c r="N4206" s="81" t="str">
        <f aca="false">IF(E4206="Mão de Obra",J4206,"")</f>
        <v/>
      </c>
      <c r="O4206" s="81" t="n">
        <f aca="false">IF(N4206&lt;&gt;"","",M4206)</f>
        <v>255.01</v>
      </c>
      <c r="P4206" s="82" t="str">
        <f aca="false">IF(A4206="Composição",B4206,"")</f>
        <v/>
      </c>
      <c r="Q4206" s="81" t="str">
        <f aca="false">IF(P4206&lt;&gt;"",SUMIF(L4206:L4206,L4206,N4206:N4206),"")</f>
        <v/>
      </c>
      <c r="R4206" s="81" t="str">
        <f aca="false">IF(P4206&lt;&gt;"",SUMIF(L4206:L4206,L4206,O4206:O4206),"")</f>
        <v/>
      </c>
    </row>
    <row r="4207" customFormat="false" ht="14.25" hidden="false" customHeight="false" outlineLevel="0" collapsed="false">
      <c r="A4207" s="96" t="s">
        <v>679</v>
      </c>
      <c r="B4207" s="97" t="s">
        <v>2019</v>
      </c>
      <c r="C4207" s="96" t="str">
        <f aca="false">VLOOKUP(B4207,INSUMOS!$A:$I,2,0)</f>
        <v>SINAPI</v>
      </c>
      <c r="D4207" s="96" t="str">
        <f aca="false">VLOOKUP(B4207,INSUMOS!$A:$I,3,0)</f>
        <v>ENGENHEIRO CIVIL DE OBRA PLENO (MENSALISTA)</v>
      </c>
      <c r="E4207" s="98" t="str">
        <f aca="false">VLOOKUP(B4207,INSUMOS!$A:$I,4,0)</f>
        <v>Mão de Obra</v>
      </c>
      <c r="F4207" s="98"/>
      <c r="G4207" s="99" t="str">
        <f aca="false">VLOOKUP(B4207,INSUMOS!$A:$I,5,0)</f>
        <v>MES</v>
      </c>
      <c r="H4207" s="100" t="n">
        <v>1</v>
      </c>
      <c r="I4207" s="101" t="n">
        <f aca="false">VLOOKUP(B4207,INSUMOS!$A:$I,8,0)</f>
        <v>21871.04</v>
      </c>
      <c r="J4207" s="101" t="n">
        <f aca="false">TRUNC(H4207*I4207,2)</f>
        <v>21871.04</v>
      </c>
      <c r="L4207" s="63" t="n">
        <f aca="false">IF(AND(A4208&lt;&gt;"",A4207=""),L4206+1,L4206)</f>
        <v>442</v>
      </c>
      <c r="M4207" s="80" t="n">
        <f aca="false">IF(OR(A4207="Insumo",A4207="Composição Auxiliar"),J4207,"")</f>
        <v>21871.04</v>
      </c>
      <c r="N4207" s="81" t="n">
        <f aca="false">IF(E4207="Mão de Obra",J4207,"")</f>
        <v>21871.04</v>
      </c>
      <c r="O4207" s="81" t="str">
        <f aca="false">IF(N4207&lt;&gt;"","",M4207)</f>
        <v/>
      </c>
      <c r="P4207" s="82" t="str">
        <f aca="false">IF(A4207="Composição",B4207,"")</f>
        <v/>
      </c>
      <c r="Q4207" s="81" t="str">
        <f aca="false">IF(P4207&lt;&gt;"",SUMIF(L4207:L4207,L4207,N4207:N4207),"")</f>
        <v/>
      </c>
      <c r="R4207" s="81" t="str">
        <f aca="false">IF(P4207&lt;&gt;"",SUMIF(L4207:L4207,L4207,O4207:O4207),"")</f>
        <v/>
      </c>
    </row>
    <row r="4208" customFormat="false" ht="25.5" hidden="false" customHeight="false" outlineLevel="0" collapsed="false">
      <c r="A4208" s="96" t="s">
        <v>679</v>
      </c>
      <c r="B4208" s="97" t="s">
        <v>2108</v>
      </c>
      <c r="C4208" s="96" t="str">
        <f aca="false">VLOOKUP(B4208,INSUMOS!$A:$I,2,0)</f>
        <v>SINAPI</v>
      </c>
      <c r="D4208" s="96" t="str">
        <f aca="false">VLOOKUP(B4208,INSUMOS!$A:$I,3,0)</f>
        <v>EPI - FAMILIA ENGENHEIRO CIVIL - MENSALISTA (ENCARGOS COMPLEMENTARES - COLETADO CAIXA)</v>
      </c>
      <c r="E4208" s="98" t="str">
        <f aca="false">VLOOKUP(B4208,INSUMOS!$A:$I,4,0)</f>
        <v>Equipamento</v>
      </c>
      <c r="F4208" s="98"/>
      <c r="G4208" s="99" t="str">
        <f aca="false">VLOOKUP(B4208,INSUMOS!$A:$I,5,0)</f>
        <v>MES</v>
      </c>
      <c r="H4208" s="100" t="n">
        <v>1</v>
      </c>
      <c r="I4208" s="101" t="n">
        <f aca="false">VLOOKUP(B4208,INSUMOS!$A:$I,8,0)</f>
        <v>133.45</v>
      </c>
      <c r="J4208" s="101" t="n">
        <f aca="false">TRUNC(H4208*I4208,2)</f>
        <v>133.45</v>
      </c>
      <c r="L4208" s="63" t="n">
        <f aca="false">IF(AND(A4209&lt;&gt;"",A4208=""),L4207+1,L4207)</f>
        <v>442</v>
      </c>
      <c r="M4208" s="80" t="n">
        <f aca="false">IF(OR(A4208="Insumo",A4208="Composição Auxiliar"),J4208,"")</f>
        <v>133.45</v>
      </c>
      <c r="N4208" s="81" t="str">
        <f aca="false">IF(E4208="Mão de Obra",J4208,"")</f>
        <v/>
      </c>
      <c r="O4208" s="81" t="n">
        <f aca="false">IF(N4208&lt;&gt;"","",M4208)</f>
        <v>133.45</v>
      </c>
      <c r="P4208" s="82" t="str">
        <f aca="false">IF(A4208="Composição",B4208,"")</f>
        <v/>
      </c>
      <c r="Q4208" s="81" t="str">
        <f aca="false">IF(P4208&lt;&gt;"",SUMIF(L4208:L4208,L4208,N4208:N4208),"")</f>
        <v/>
      </c>
      <c r="R4208" s="81" t="str">
        <f aca="false">IF(P4208&lt;&gt;"",SUMIF(L4208:L4208,L4208,O4208:O4208),"")</f>
        <v/>
      </c>
    </row>
    <row r="4209" customFormat="false" ht="25.5" hidden="false" customHeight="false" outlineLevel="0" collapsed="false">
      <c r="A4209" s="96" t="s">
        <v>679</v>
      </c>
      <c r="B4209" s="97" t="s">
        <v>2099</v>
      </c>
      <c r="C4209" s="96" t="str">
        <f aca="false">VLOOKUP(B4209,INSUMOS!$A:$I,2,0)</f>
        <v>SINAPI</v>
      </c>
      <c r="D4209" s="96" t="str">
        <f aca="false">VLOOKUP(B4209,INSUMOS!$A:$I,3,0)</f>
        <v>EXAMES - MENSALISTA (COLETADO CAIXA - ENCARGOS COMPLEMENTARES)</v>
      </c>
      <c r="E4209" s="98" t="str">
        <f aca="false">VLOOKUP(B4209,INSUMOS!$A:$I,4,0)</f>
        <v>Material</v>
      </c>
      <c r="F4209" s="98"/>
      <c r="G4209" s="99" t="str">
        <f aca="false">VLOOKUP(B4209,INSUMOS!$A:$I,5,0)</f>
        <v>MES</v>
      </c>
      <c r="H4209" s="100" t="n">
        <v>1</v>
      </c>
      <c r="I4209" s="101" t="n">
        <f aca="false">VLOOKUP(B4209,INSUMOS!$A:$I,8,0)</f>
        <v>215.56</v>
      </c>
      <c r="J4209" s="101" t="n">
        <f aca="false">TRUNC(H4209*I4209,2)</f>
        <v>215.56</v>
      </c>
      <c r="L4209" s="63" t="n">
        <f aca="false">IF(AND(A4210&lt;&gt;"",A4209=""),L4208+1,L4208)</f>
        <v>442</v>
      </c>
      <c r="M4209" s="80" t="n">
        <f aca="false">IF(OR(A4209="Insumo",A4209="Composição Auxiliar"),J4209,"")</f>
        <v>215.56</v>
      </c>
      <c r="N4209" s="81" t="str">
        <f aca="false">IF(E4209="Mão de Obra",J4209,"")</f>
        <v/>
      </c>
      <c r="O4209" s="81" t="n">
        <f aca="false">IF(N4209&lt;&gt;"","",M4209)</f>
        <v>215.56</v>
      </c>
      <c r="P4209" s="82" t="str">
        <f aca="false">IF(A4209="Composição",B4209,"")</f>
        <v/>
      </c>
      <c r="Q4209" s="81" t="str">
        <f aca="false">IF(P4209&lt;&gt;"",SUMIF(L4209:L4209,L4209,N4209:N4209),"")</f>
        <v/>
      </c>
      <c r="R4209" s="81" t="str">
        <f aca="false">IF(P4209&lt;&gt;"",SUMIF(L4209:L4209,L4209,O4209:O4209),"")</f>
        <v/>
      </c>
    </row>
    <row r="4210" customFormat="false" ht="25.5" hidden="false" customHeight="false" outlineLevel="0" collapsed="false">
      <c r="A4210" s="96" t="s">
        <v>679</v>
      </c>
      <c r="B4210" s="97" t="s">
        <v>2101</v>
      </c>
      <c r="C4210" s="96" t="str">
        <f aca="false">VLOOKUP(B4210,INSUMOS!$A:$I,2,0)</f>
        <v>SINAPI</v>
      </c>
      <c r="D4210" s="96" t="str">
        <f aca="false">VLOOKUP(B4210,INSUMOS!$A:$I,3,0)</f>
        <v>SEGURO - MENSALISTA (COLETADO CAIXA - ENCARGOS COMPLEMENTARES)</v>
      </c>
      <c r="E4210" s="98" t="str">
        <f aca="false">VLOOKUP(B4210,INSUMOS!$A:$I,4,0)</f>
        <v>Material</v>
      </c>
      <c r="F4210" s="98"/>
      <c r="G4210" s="99" t="str">
        <f aca="false">VLOOKUP(B4210,INSUMOS!$A:$I,5,0)</f>
        <v>MES</v>
      </c>
      <c r="H4210" s="100" t="n">
        <v>1</v>
      </c>
      <c r="I4210" s="101" t="n">
        <f aca="false">VLOOKUP(B4210,INSUMOS!$A:$I,8,0)</f>
        <v>12.89</v>
      </c>
      <c r="J4210" s="101" t="n">
        <f aca="false">TRUNC(H4210*I4210,2)</f>
        <v>12.89</v>
      </c>
      <c r="L4210" s="63" t="n">
        <f aca="false">IF(AND(A4211&lt;&gt;"",A4210=""),L4209+1,L4209)</f>
        <v>442</v>
      </c>
      <c r="M4210" s="80" t="n">
        <f aca="false">IF(OR(A4210="Insumo",A4210="Composição Auxiliar"),J4210,"")</f>
        <v>12.89</v>
      </c>
      <c r="N4210" s="81" t="str">
        <f aca="false">IF(E4210="Mão de Obra",J4210,"")</f>
        <v/>
      </c>
      <c r="O4210" s="81" t="n">
        <f aca="false">IF(N4210&lt;&gt;"","",M4210)</f>
        <v>12.89</v>
      </c>
      <c r="P4210" s="82" t="str">
        <f aca="false">IF(A4210="Composição",B4210,"")</f>
        <v/>
      </c>
      <c r="Q4210" s="81" t="str">
        <f aca="false">IF(P4210&lt;&gt;"",SUMIF(L4210:L4210,L4210,N4210:N4210),"")</f>
        <v/>
      </c>
      <c r="R4210" s="81" t="str">
        <f aca="false">IF(P4210&lt;&gt;"",SUMIF(L4210:L4210,L4210,O4210:O4210),"")</f>
        <v/>
      </c>
    </row>
    <row r="4211" customFormat="false" ht="25.5" hidden="false" customHeight="false" outlineLevel="0" collapsed="false">
      <c r="A4211" s="96" t="s">
        <v>679</v>
      </c>
      <c r="B4211" s="97" t="s">
        <v>2109</v>
      </c>
      <c r="C4211" s="96" t="str">
        <f aca="false">VLOOKUP(B4211,INSUMOS!$A:$I,2,0)</f>
        <v>SINAPI</v>
      </c>
      <c r="D4211" s="96" t="str">
        <f aca="false">VLOOKUP(B4211,INSUMOS!$A:$I,3,0)</f>
        <v>FERRAMENTAS - FAMILIA ENGENHEIRO CIVIL - MENSALISTA (ENCARGOS COMPLEMENTARES - COLETADO CAIXA)</v>
      </c>
      <c r="E4211" s="98" t="str">
        <f aca="false">VLOOKUP(B4211,INSUMOS!$A:$I,4,0)</f>
        <v>Equipamento</v>
      </c>
      <c r="F4211" s="98"/>
      <c r="G4211" s="99" t="str">
        <f aca="false">VLOOKUP(B4211,INSUMOS!$A:$I,5,0)</f>
        <v>MES</v>
      </c>
      <c r="H4211" s="100" t="n">
        <v>1</v>
      </c>
      <c r="I4211" s="101" t="n">
        <f aca="false">VLOOKUP(B4211,INSUMOS!$A:$I,8,0)</f>
        <v>2.54</v>
      </c>
      <c r="J4211" s="101" t="n">
        <f aca="false">TRUNC(H4211*I4211,2)</f>
        <v>2.54</v>
      </c>
      <c r="L4211" s="63" t="n">
        <f aca="false">IF(AND(A4212&lt;&gt;"",A4211=""),L4210+1,L4210)</f>
        <v>442</v>
      </c>
      <c r="M4211" s="80" t="n">
        <f aca="false">IF(OR(A4211="Insumo",A4211="Composição Auxiliar"),J4211,"")</f>
        <v>2.54</v>
      </c>
      <c r="N4211" s="81" t="str">
        <f aca="false">IF(E4211="Mão de Obra",J4211,"")</f>
        <v/>
      </c>
      <c r="O4211" s="81" t="n">
        <f aca="false">IF(N4211&lt;&gt;"","",M4211)</f>
        <v>2.54</v>
      </c>
      <c r="P4211" s="82" t="str">
        <f aca="false">IF(A4211="Composição",B4211,"")</f>
        <v/>
      </c>
      <c r="Q4211" s="81" t="str">
        <f aca="false">IF(P4211&lt;&gt;"",SUMIF(L4211:L4211,L4211,N4211:N4211),"")</f>
        <v/>
      </c>
      <c r="R4211" s="81" t="str">
        <f aca="false">IF(P4211&lt;&gt;"",SUMIF(L4211:L4211,L4211,O4211:O4211),"")</f>
        <v/>
      </c>
    </row>
    <row r="4212" customFormat="false" ht="14.25" hidden="false" customHeight="false" outlineLevel="0" collapsed="false">
      <c r="A4212" s="102"/>
      <c r="B4212" s="102"/>
      <c r="C4212" s="102"/>
      <c r="D4212" s="102"/>
      <c r="E4212" s="102"/>
      <c r="F4212" s="103"/>
      <c r="G4212" s="102"/>
      <c r="H4212" s="103"/>
      <c r="I4212" s="102"/>
      <c r="J4212" s="103"/>
      <c r="L4212" s="63" t="n">
        <f aca="false">IF(AND(A4213&lt;&gt;"",A4212=""),L4211+1,L4211)</f>
        <v>442</v>
      </c>
      <c r="M4212" s="80" t="str">
        <f aca="false">IF(OR(A4212="Insumo",A4212="Composição Auxiliar"),J4212,"")</f>
        <v/>
      </c>
      <c r="N4212" s="81" t="str">
        <f aca="false">IF(E4212="Mão de Obra",J4212,"")</f>
        <v/>
      </c>
      <c r="O4212" s="81" t="str">
        <f aca="false">IF(N4212&lt;&gt;"","",M4212)</f>
        <v/>
      </c>
      <c r="P4212" s="82" t="str">
        <f aca="false">IF(A4212="Composição",B4212,"")</f>
        <v/>
      </c>
      <c r="Q4212" s="81" t="str">
        <f aca="false">IF(P4212&lt;&gt;"",SUMIF(L4212:L4212,L4212,N4212:N4212),"")</f>
        <v/>
      </c>
      <c r="R4212" s="81" t="str">
        <f aca="false">IF(P4212&lt;&gt;"",SUMIF(L4212:L4212,L4212,O4212:O4212),"")</f>
        <v/>
      </c>
    </row>
    <row r="4213" customFormat="false" ht="15" hidden="false" customHeight="false" outlineLevel="0" collapsed="false">
      <c r="A4213" s="102"/>
      <c r="B4213" s="102"/>
      <c r="C4213" s="102"/>
      <c r="D4213" s="102"/>
      <c r="E4213" s="102"/>
      <c r="F4213" s="103"/>
      <c r="G4213" s="102"/>
      <c r="H4213" s="104"/>
      <c r="I4213" s="104"/>
      <c r="J4213" s="103"/>
      <c r="L4213" s="63" t="n">
        <f aca="false">IF(AND(A4214&lt;&gt;"",A4213=""),L4212+1,L4212)</f>
        <v>442</v>
      </c>
      <c r="M4213" s="80" t="str">
        <f aca="false">IF(OR(A4213="Insumo",A4213="Composição Auxiliar"),J4213,"")</f>
        <v/>
      </c>
      <c r="N4213" s="81" t="str">
        <f aca="false">IF(E4213="Mão de Obra",J4213,"")</f>
        <v/>
      </c>
      <c r="O4213" s="81" t="str">
        <f aca="false">IF(N4213&lt;&gt;"","",M4213)</f>
        <v/>
      </c>
      <c r="P4213" s="82" t="str">
        <f aca="false">IF(A4213="Composição",B4213,"")</f>
        <v/>
      </c>
      <c r="Q4213" s="81" t="str">
        <f aca="false">IF(P4213&lt;&gt;"",SUMIF(L4213:L4213,L4213,N4213:N4213),"")</f>
        <v/>
      </c>
      <c r="R4213" s="81" t="str">
        <f aca="false">IF(P4213&lt;&gt;"",SUMIF(L4213:L4213,L4213,O4213:O4213),"")</f>
        <v/>
      </c>
    </row>
    <row r="4214" customFormat="false" ht="15" hidden="false" customHeight="false" outlineLevel="0" collapsed="false">
      <c r="A4214" s="108"/>
      <c r="B4214" s="108"/>
      <c r="C4214" s="108"/>
      <c r="D4214" s="108"/>
      <c r="E4214" s="108"/>
      <c r="F4214" s="108"/>
      <c r="G4214" s="108"/>
      <c r="H4214" s="108"/>
      <c r="I4214" s="108"/>
      <c r="J4214" s="108"/>
      <c r="L4214" s="63" t="n">
        <f aca="false">IF(AND(A4215&lt;&gt;"",A4214=""),L4213+1,L4213)</f>
        <v>442</v>
      </c>
      <c r="M4214" s="80" t="str">
        <f aca="false">IF(OR(A4214="Insumo",A4214="Composição Auxiliar"),J4214,"")</f>
        <v/>
      </c>
      <c r="N4214" s="81" t="str">
        <f aca="false">IF(E4214="Mão de Obra",J4214,"")</f>
        <v/>
      </c>
      <c r="O4214" s="81" t="str">
        <f aca="false">IF(N4214&lt;&gt;"","",M4214)</f>
        <v/>
      </c>
      <c r="P4214" s="82" t="str">
        <f aca="false">IF(A4214="Composição",B4214,"")</f>
        <v/>
      </c>
      <c r="Q4214" s="81" t="str">
        <f aca="false">IF(P4214&lt;&gt;"",SUMIF(L4214:L4214,L4214,N4214:N4214),"")</f>
        <v/>
      </c>
      <c r="R4214" s="81" t="str">
        <f aca="false">IF(P4214&lt;&gt;"",SUMIF(L4214:L4214,L4214,O4214:O4214),"")</f>
        <v/>
      </c>
    </row>
    <row r="4215" customFormat="false" ht="15" hidden="false" customHeight="true" outlineLevel="0" collapsed="false">
      <c r="A4215" s="83"/>
      <c r="B4215" s="84" t="s">
        <v>655</v>
      </c>
      <c r="C4215" s="83" t="s">
        <v>656</v>
      </c>
      <c r="D4215" s="83" t="s">
        <v>657</v>
      </c>
      <c r="E4215" s="83" t="s">
        <v>658</v>
      </c>
      <c r="F4215" s="83"/>
      <c r="G4215" s="85" t="s">
        <v>659</v>
      </c>
      <c r="H4215" s="84" t="s">
        <v>660</v>
      </c>
      <c r="I4215" s="84" t="s">
        <v>661</v>
      </c>
      <c r="J4215" s="84" t="s">
        <v>662</v>
      </c>
      <c r="L4215" s="63" t="n">
        <f aca="false">IF(AND(A4216&lt;&gt;"",A4215=""),L4214+1,L4214)</f>
        <v>443</v>
      </c>
      <c r="M4215" s="80" t="str">
        <f aca="false">IF(OR(A4215="Insumo",A4215="Composição Auxiliar"),J4215,"")</f>
        <v/>
      </c>
      <c r="N4215" s="81" t="str">
        <f aca="false">IF(E4215="Mão de Obra",J4215,"")</f>
        <v/>
      </c>
      <c r="O4215" s="81" t="str">
        <f aca="false">IF(N4215&lt;&gt;"","",M4215)</f>
        <v/>
      </c>
      <c r="P4215" s="82" t="str">
        <f aca="false">IF(A4215="Composição",B4215,"")</f>
        <v/>
      </c>
      <c r="Q4215" s="81" t="str">
        <f aca="false">IF(P4215&lt;&gt;"",SUMIF(L4215:L4215,L4215,N4215:N4215),"")</f>
        <v/>
      </c>
      <c r="R4215" s="81" t="str">
        <f aca="false">IF(P4215&lt;&gt;"",SUMIF(L4215:L4215,L4215,O4215:O4215),"")</f>
        <v/>
      </c>
    </row>
    <row r="4216" customFormat="false" ht="25.5" hidden="false" customHeight="true" outlineLevel="0" collapsed="false">
      <c r="A4216" s="86" t="s">
        <v>663</v>
      </c>
      <c r="B4216" s="87" t="s">
        <v>920</v>
      </c>
      <c r="C4216" s="86" t="s">
        <v>664</v>
      </c>
      <c r="D4216" s="86" t="s">
        <v>921</v>
      </c>
      <c r="E4216" s="86" t="s">
        <v>671</v>
      </c>
      <c r="F4216" s="86"/>
      <c r="G4216" s="88" t="s">
        <v>672</v>
      </c>
      <c r="H4216" s="89" t="n">
        <v>1</v>
      </c>
      <c r="I4216" s="90" t="n">
        <f aca="false">SUMIF(L:L,$L4216,M:M)</f>
        <v>128.9</v>
      </c>
      <c r="J4216" s="90" t="n">
        <f aca="false">TRUNC(H4216*I4216,2)</f>
        <v>128.9</v>
      </c>
      <c r="L4216" s="63" t="n">
        <f aca="false">IF(AND(A4217&lt;&gt;"",A4216=""),L4215+1,L4215)</f>
        <v>443</v>
      </c>
      <c r="M4216" s="80" t="str">
        <f aca="false">IF(OR(A4216="Insumo",A4216="Composição Auxiliar"),J4216,"")</f>
        <v/>
      </c>
      <c r="N4216" s="81" t="str">
        <f aca="false">IF(E4216="Mão de Obra",J4216,"")</f>
        <v/>
      </c>
      <c r="O4216" s="81" t="str">
        <f aca="false">IF(N4216&lt;&gt;"","",M4216)</f>
        <v/>
      </c>
      <c r="P4216" s="82" t="str">
        <f aca="false">IF(A4216="Composição",B4216,"")</f>
        <v> 90778 </v>
      </c>
      <c r="Q4216" s="81" t="n">
        <f aca="false">IF(P4216&lt;&gt;"",SUMIF(L4216:L4216,L4216,N4216:N4216),"")</f>
        <v>0</v>
      </c>
      <c r="R4216" s="81" t="n">
        <f aca="false">IF(P4216&lt;&gt;"",SUMIF(L4216:L4216,L4216,O4216:O4216),"")</f>
        <v>0</v>
      </c>
    </row>
    <row r="4217" customFormat="false" ht="25.5" hidden="false" customHeight="true" outlineLevel="0" collapsed="false">
      <c r="A4217" s="91" t="s">
        <v>668</v>
      </c>
      <c r="B4217" s="92" t="s">
        <v>2014</v>
      </c>
      <c r="C4217" s="91" t="s">
        <v>664</v>
      </c>
      <c r="D4217" s="91" t="s">
        <v>2015</v>
      </c>
      <c r="E4217" s="91" t="s">
        <v>671</v>
      </c>
      <c r="F4217" s="91"/>
      <c r="G4217" s="93" t="s">
        <v>672</v>
      </c>
      <c r="H4217" s="94" t="n">
        <v>1</v>
      </c>
      <c r="I4217" s="95" t="n">
        <f aca="false">SUMIFS(J:J,A:A,"Composição",B:B,$B4217)</f>
        <v>1.93</v>
      </c>
      <c r="J4217" s="95" t="n">
        <f aca="false">TRUNC(H4217*I4217,2)</f>
        <v>1.93</v>
      </c>
      <c r="L4217" s="63" t="n">
        <f aca="false">IF(AND(A4218&lt;&gt;"",A4217=""),L4216+1,L4216)</f>
        <v>443</v>
      </c>
      <c r="M4217" s="80" t="n">
        <f aca="false">IF(OR(A4217="Insumo",A4217="Composição Auxiliar"),J4217,"")</f>
        <v>1.93</v>
      </c>
      <c r="N4217" s="81" t="str">
        <f aca="false">IF(E4217="Mão de Obra",J4217,"")</f>
        <v/>
      </c>
      <c r="O4217" s="81" t="n">
        <f aca="false">IF(N4217&lt;&gt;"","",M4217)</f>
        <v>1.93</v>
      </c>
      <c r="P4217" s="82" t="str">
        <f aca="false">IF(A4217="Composição",B4217,"")</f>
        <v/>
      </c>
      <c r="Q4217" s="81" t="str">
        <f aca="false">IF(P4217&lt;&gt;"",SUMIF(L4217:L4217,L4217,N4217:N4217),"")</f>
        <v/>
      </c>
      <c r="R4217" s="81" t="str">
        <f aca="false">IF(P4217&lt;&gt;"",SUMIF(L4217:L4217,L4217,O4217:O4217),"")</f>
        <v/>
      </c>
    </row>
    <row r="4218" customFormat="false" ht="25.5" hidden="false" customHeight="false" outlineLevel="0" collapsed="false">
      <c r="A4218" s="96" t="s">
        <v>679</v>
      </c>
      <c r="B4218" s="97" t="s">
        <v>1853</v>
      </c>
      <c r="C4218" s="96" t="str">
        <f aca="false">VLOOKUP(B4218,INSUMOS!$A:$I,2,0)</f>
        <v>SINAPI</v>
      </c>
      <c r="D4218" s="96" t="str">
        <f aca="false">VLOOKUP(B4218,INSUMOS!$A:$I,3,0)</f>
        <v>EPI - FAMILIA ENGENHEIRO CIVIL - HORISTA (ENCARGOS COMPLEMENTARES - COLETADO CAIXA)</v>
      </c>
      <c r="E4218" s="98" t="str">
        <f aca="false">VLOOKUP(B4218,INSUMOS!$A:$I,4,0)</f>
        <v>Equipamento</v>
      </c>
      <c r="F4218" s="98"/>
      <c r="G4218" s="99" t="str">
        <f aca="false">VLOOKUP(B4218,INSUMOS!$A:$I,5,0)</f>
        <v>H</v>
      </c>
      <c r="H4218" s="100" t="n">
        <v>1</v>
      </c>
      <c r="I4218" s="101" t="n">
        <f aca="false">VLOOKUP(B4218,INSUMOS!$A:$I,8,0)</f>
        <v>0.71</v>
      </c>
      <c r="J4218" s="101" t="n">
        <f aca="false">TRUNC(H4218*I4218,2)</f>
        <v>0.71</v>
      </c>
      <c r="L4218" s="63" t="n">
        <f aca="false">IF(AND(A4219&lt;&gt;"",A4218=""),L4217+1,L4217)</f>
        <v>443</v>
      </c>
      <c r="M4218" s="80" t="n">
        <f aca="false">IF(OR(A4218="Insumo",A4218="Composição Auxiliar"),J4218,"")</f>
        <v>0.71</v>
      </c>
      <c r="N4218" s="81" t="str">
        <f aca="false">IF(E4218="Mão de Obra",J4218,"")</f>
        <v/>
      </c>
      <c r="O4218" s="81" t="n">
        <f aca="false">IF(N4218&lt;&gt;"","",M4218)</f>
        <v>0.71</v>
      </c>
      <c r="P4218" s="82" t="str">
        <f aca="false">IF(A4218="Composição",B4218,"")</f>
        <v/>
      </c>
      <c r="Q4218" s="81" t="str">
        <f aca="false">IF(P4218&lt;&gt;"",SUMIF(L4218:L4218,L4218,N4218:N4218),"")</f>
        <v/>
      </c>
      <c r="R4218" s="81" t="str">
        <f aca="false">IF(P4218&lt;&gt;"",SUMIF(L4218:L4218,L4218,O4218:O4218),"")</f>
        <v/>
      </c>
    </row>
    <row r="4219" customFormat="false" ht="25.5" hidden="false" customHeight="false" outlineLevel="0" collapsed="false">
      <c r="A4219" s="96" t="s">
        <v>679</v>
      </c>
      <c r="B4219" s="97" t="s">
        <v>1778</v>
      </c>
      <c r="C4219" s="96" t="str">
        <f aca="false">VLOOKUP(B4219,INSUMOS!$A:$I,2,0)</f>
        <v>SINAPI</v>
      </c>
      <c r="D4219" s="96" t="str">
        <f aca="false">VLOOKUP(B4219,INSUMOS!$A:$I,3,0)</f>
        <v>SEGURO - HORISTA (COLETADO CAIXA - ENCARGOS COMPLEMENTARES)</v>
      </c>
      <c r="E4219" s="98" t="str">
        <f aca="false">VLOOKUP(B4219,INSUMOS!$A:$I,4,0)</f>
        <v>Taxas</v>
      </c>
      <c r="F4219" s="98"/>
      <c r="G4219" s="99" t="str">
        <f aca="false">VLOOKUP(B4219,INSUMOS!$A:$I,5,0)</f>
        <v>H</v>
      </c>
      <c r="H4219" s="100" t="n">
        <v>1</v>
      </c>
      <c r="I4219" s="101" t="n">
        <f aca="false">VLOOKUP(B4219,INSUMOS!$A:$I,8,0)</f>
        <v>0.07</v>
      </c>
      <c r="J4219" s="101" t="n">
        <f aca="false">TRUNC(H4219*I4219,2)</f>
        <v>0.07</v>
      </c>
      <c r="L4219" s="63" t="n">
        <f aca="false">IF(AND(A4220&lt;&gt;"",A4219=""),L4218+1,L4218)</f>
        <v>443</v>
      </c>
      <c r="M4219" s="80" t="n">
        <f aca="false">IF(OR(A4219="Insumo",A4219="Composição Auxiliar"),J4219,"")</f>
        <v>0.07</v>
      </c>
      <c r="N4219" s="81" t="str">
        <f aca="false">IF(E4219="Mão de Obra",J4219,"")</f>
        <v/>
      </c>
      <c r="O4219" s="81" t="n">
        <f aca="false">IF(N4219&lt;&gt;"","",M4219)</f>
        <v>0.07</v>
      </c>
      <c r="P4219" s="82" t="str">
        <f aca="false">IF(A4219="Composição",B4219,"")</f>
        <v/>
      </c>
      <c r="Q4219" s="81" t="str">
        <f aca="false">IF(P4219&lt;&gt;"",SUMIF(L4219:L4219,L4219,N4219:N4219),"")</f>
        <v/>
      </c>
      <c r="R4219" s="81" t="str">
        <f aca="false">IF(P4219&lt;&gt;"",SUMIF(L4219:L4219,L4219,O4219:O4219),"")</f>
        <v/>
      </c>
    </row>
    <row r="4220" customFormat="false" ht="14.25" hidden="false" customHeight="false" outlineLevel="0" collapsed="false">
      <c r="A4220" s="96" t="s">
        <v>679</v>
      </c>
      <c r="B4220" s="97" t="s">
        <v>2016</v>
      </c>
      <c r="C4220" s="96" t="str">
        <f aca="false">VLOOKUP(B4220,INSUMOS!$A:$I,2,0)</f>
        <v>SINAPI</v>
      </c>
      <c r="D4220" s="96" t="str">
        <f aca="false">VLOOKUP(B4220,INSUMOS!$A:$I,3,0)</f>
        <v>ENGENHEIRO CIVIL DE OBRA PLENO</v>
      </c>
      <c r="E4220" s="98" t="str">
        <f aca="false">VLOOKUP(B4220,INSUMOS!$A:$I,4,0)</f>
        <v>Mão de Obra</v>
      </c>
      <c r="F4220" s="98"/>
      <c r="G4220" s="99" t="str">
        <f aca="false">VLOOKUP(B4220,INSUMOS!$A:$I,5,0)</f>
        <v>H</v>
      </c>
      <c r="H4220" s="100" t="n">
        <v>1</v>
      </c>
      <c r="I4220" s="101" t="n">
        <f aca="false">VLOOKUP(B4220,INSUMOS!$A:$I,8,0)</f>
        <v>125.04</v>
      </c>
      <c r="J4220" s="101" t="n">
        <f aca="false">TRUNC(H4220*I4220,2)</f>
        <v>125.04</v>
      </c>
      <c r="L4220" s="63" t="n">
        <f aca="false">IF(AND(A4221&lt;&gt;"",A4220=""),L4219+1,L4219)</f>
        <v>443</v>
      </c>
      <c r="M4220" s="80" t="n">
        <f aca="false">IF(OR(A4220="Insumo",A4220="Composição Auxiliar"),J4220,"")</f>
        <v>125.04</v>
      </c>
      <c r="N4220" s="81" t="n">
        <f aca="false">IF(E4220="Mão de Obra",J4220,"")</f>
        <v>125.04</v>
      </c>
      <c r="O4220" s="81" t="str">
        <f aca="false">IF(N4220&lt;&gt;"","",M4220)</f>
        <v/>
      </c>
      <c r="P4220" s="82" t="str">
        <f aca="false">IF(A4220="Composição",B4220,"")</f>
        <v/>
      </c>
      <c r="Q4220" s="81" t="str">
        <f aca="false">IF(P4220&lt;&gt;"",SUMIF(L4220:L4220,L4220,N4220:N4220),"")</f>
        <v/>
      </c>
      <c r="R4220" s="81" t="str">
        <f aca="false">IF(P4220&lt;&gt;"",SUMIF(L4220:L4220,L4220,O4220:O4220),"")</f>
        <v/>
      </c>
    </row>
    <row r="4221" customFormat="false" ht="25.5" hidden="false" customHeight="false" outlineLevel="0" collapsed="false">
      <c r="A4221" s="96" t="s">
        <v>679</v>
      </c>
      <c r="B4221" s="97" t="s">
        <v>1852</v>
      </c>
      <c r="C4221" s="96" t="str">
        <f aca="false">VLOOKUP(B4221,INSUMOS!$A:$I,2,0)</f>
        <v>SINAPI</v>
      </c>
      <c r="D4221" s="96" t="str">
        <f aca="false">VLOOKUP(B4221,INSUMOS!$A:$I,3,0)</f>
        <v>FERRAMENTAS - FAMILIA ENGENHEIRO CIVIL - HORISTA (ENCARGOS COMPLEMENTARES - COLETADO CAIXA)</v>
      </c>
      <c r="E4221" s="98" t="str">
        <f aca="false">VLOOKUP(B4221,INSUMOS!$A:$I,4,0)</f>
        <v>Equipamento</v>
      </c>
      <c r="F4221" s="98"/>
      <c r="G4221" s="99" t="str">
        <f aca="false">VLOOKUP(B4221,INSUMOS!$A:$I,5,0)</f>
        <v>H</v>
      </c>
      <c r="H4221" s="100" t="n">
        <v>1</v>
      </c>
      <c r="I4221" s="101" t="n">
        <f aca="false">VLOOKUP(B4221,INSUMOS!$A:$I,8,0)</f>
        <v>0.01</v>
      </c>
      <c r="J4221" s="101" t="n">
        <f aca="false">TRUNC(H4221*I4221,2)</f>
        <v>0.01</v>
      </c>
      <c r="L4221" s="63" t="n">
        <f aca="false">IF(AND(A4222&lt;&gt;"",A4221=""),L4220+1,L4220)</f>
        <v>443</v>
      </c>
      <c r="M4221" s="80" t="n">
        <f aca="false">IF(OR(A4221="Insumo",A4221="Composição Auxiliar"),J4221,"")</f>
        <v>0.01</v>
      </c>
      <c r="N4221" s="81" t="str">
        <f aca="false">IF(E4221="Mão de Obra",J4221,"")</f>
        <v/>
      </c>
      <c r="O4221" s="81" t="n">
        <f aca="false">IF(N4221&lt;&gt;"","",M4221)</f>
        <v>0.01</v>
      </c>
      <c r="P4221" s="82" t="str">
        <f aca="false">IF(A4221="Composição",B4221,"")</f>
        <v/>
      </c>
      <c r="Q4221" s="81" t="str">
        <f aca="false">IF(P4221&lt;&gt;"",SUMIF(L4221:L4221,L4221,N4221:N4221),"")</f>
        <v/>
      </c>
      <c r="R4221" s="81" t="str">
        <f aca="false">IF(P4221&lt;&gt;"",SUMIF(L4221:L4221,L4221,O4221:O4221),"")</f>
        <v/>
      </c>
    </row>
    <row r="4222" customFormat="false" ht="25.5" hidden="false" customHeight="false" outlineLevel="0" collapsed="false">
      <c r="A4222" s="96" t="s">
        <v>679</v>
      </c>
      <c r="B4222" s="97" t="s">
        <v>1781</v>
      </c>
      <c r="C4222" s="96" t="str">
        <f aca="false">VLOOKUP(B4222,INSUMOS!$A:$I,2,0)</f>
        <v>SINAPI</v>
      </c>
      <c r="D4222" s="96" t="str">
        <f aca="false">VLOOKUP(B4222,INSUMOS!$A:$I,3,0)</f>
        <v>EXAMES - HORISTA (COLETADO CAIXA - ENCARGOS COMPLEMENTARES)</v>
      </c>
      <c r="E4222" s="98" t="str">
        <f aca="false">VLOOKUP(B4222,INSUMOS!$A:$I,4,0)</f>
        <v>Outros</v>
      </c>
      <c r="F4222" s="98"/>
      <c r="G4222" s="99" t="str">
        <f aca="false">VLOOKUP(B4222,INSUMOS!$A:$I,5,0)</f>
        <v>H</v>
      </c>
      <c r="H4222" s="100" t="n">
        <v>1</v>
      </c>
      <c r="I4222" s="101" t="n">
        <f aca="false">VLOOKUP(B4222,INSUMOS!$A:$I,8,0)</f>
        <v>1.14</v>
      </c>
      <c r="J4222" s="101" t="n">
        <f aca="false">TRUNC(H4222*I4222,2)</f>
        <v>1.14</v>
      </c>
      <c r="L4222" s="63" t="n">
        <f aca="false">IF(AND(A4223&lt;&gt;"",A4222=""),L4221+1,L4221)</f>
        <v>443</v>
      </c>
      <c r="M4222" s="80" t="n">
        <f aca="false">IF(OR(A4222="Insumo",A4222="Composição Auxiliar"),J4222,"")</f>
        <v>1.14</v>
      </c>
      <c r="N4222" s="81" t="str">
        <f aca="false">IF(E4222="Mão de Obra",J4222,"")</f>
        <v/>
      </c>
      <c r="O4222" s="81" t="n">
        <f aca="false">IF(N4222&lt;&gt;"","",M4222)</f>
        <v>1.14</v>
      </c>
      <c r="P4222" s="82" t="str">
        <f aca="false">IF(A4222="Composição",B4222,"")</f>
        <v/>
      </c>
      <c r="Q4222" s="81" t="str">
        <f aca="false">IF(P4222&lt;&gt;"",SUMIF(L4222:L4222,L4222,N4222:N4222),"")</f>
        <v/>
      </c>
      <c r="R4222" s="81" t="str">
        <f aca="false">IF(P4222&lt;&gt;"",SUMIF(L4222:L4222,L4222,O4222:O4222),"")</f>
        <v/>
      </c>
    </row>
    <row r="4223" customFormat="false" ht="14.25" hidden="false" customHeight="false" outlineLevel="0" collapsed="false">
      <c r="A4223" s="102"/>
      <c r="B4223" s="102"/>
      <c r="C4223" s="102"/>
      <c r="D4223" s="102"/>
      <c r="E4223" s="102"/>
      <c r="F4223" s="103"/>
      <c r="G4223" s="102"/>
      <c r="H4223" s="103"/>
      <c r="I4223" s="102"/>
      <c r="J4223" s="103"/>
      <c r="L4223" s="63" t="n">
        <f aca="false">IF(AND(A4224&lt;&gt;"",A4223=""),L4222+1,L4222)</f>
        <v>443</v>
      </c>
      <c r="M4223" s="80" t="str">
        <f aca="false">IF(OR(A4223="Insumo",A4223="Composição Auxiliar"),J4223,"")</f>
        <v/>
      </c>
      <c r="N4223" s="81" t="str">
        <f aca="false">IF(E4223="Mão de Obra",J4223,"")</f>
        <v/>
      </c>
      <c r="O4223" s="81" t="str">
        <f aca="false">IF(N4223&lt;&gt;"","",M4223)</f>
        <v/>
      </c>
      <c r="P4223" s="82" t="str">
        <f aca="false">IF(A4223="Composição",B4223,"")</f>
        <v/>
      </c>
      <c r="Q4223" s="81" t="str">
        <f aca="false">IF(P4223&lt;&gt;"",SUMIF(L4223:L4223,L4223,N4223:N4223),"")</f>
        <v/>
      </c>
      <c r="R4223" s="81" t="str">
        <f aca="false">IF(P4223&lt;&gt;"",SUMIF(L4223:L4223,L4223,O4223:O4223),"")</f>
        <v/>
      </c>
    </row>
    <row r="4224" customFormat="false" ht="15" hidden="false" customHeight="false" outlineLevel="0" collapsed="false">
      <c r="A4224" s="102"/>
      <c r="B4224" s="102"/>
      <c r="C4224" s="102"/>
      <c r="D4224" s="102"/>
      <c r="E4224" s="102"/>
      <c r="F4224" s="103"/>
      <c r="G4224" s="102"/>
      <c r="H4224" s="104"/>
      <c r="I4224" s="104"/>
      <c r="J4224" s="103"/>
      <c r="L4224" s="63" t="n">
        <f aca="false">IF(AND(A4225&lt;&gt;"",A4224=""),L4223+1,L4223)</f>
        <v>443</v>
      </c>
      <c r="M4224" s="80" t="str">
        <f aca="false">IF(OR(A4224="Insumo",A4224="Composição Auxiliar"),J4224,"")</f>
        <v/>
      </c>
      <c r="N4224" s="81" t="str">
        <f aca="false">IF(E4224="Mão de Obra",J4224,"")</f>
        <v/>
      </c>
      <c r="O4224" s="81" t="str">
        <f aca="false">IF(N4224&lt;&gt;"","",M4224)</f>
        <v/>
      </c>
      <c r="P4224" s="82" t="str">
        <f aca="false">IF(A4224="Composição",B4224,"")</f>
        <v/>
      </c>
      <c r="Q4224" s="81" t="str">
        <f aca="false">IF(P4224&lt;&gt;"",SUMIF(L4224:L4224,L4224,N4224:N4224),"")</f>
        <v/>
      </c>
      <c r="R4224" s="81" t="str">
        <f aca="false">IF(P4224&lt;&gt;"",SUMIF(L4224:L4224,L4224,O4224:O4224),"")</f>
        <v/>
      </c>
    </row>
    <row r="4225" customFormat="false" ht="15" hidden="false" customHeight="false" outlineLevel="0" collapsed="false">
      <c r="A4225" s="108"/>
      <c r="B4225" s="108"/>
      <c r="C4225" s="108"/>
      <c r="D4225" s="108"/>
      <c r="E4225" s="108"/>
      <c r="F4225" s="108"/>
      <c r="G4225" s="108"/>
      <c r="H4225" s="108"/>
      <c r="I4225" s="108"/>
      <c r="J4225" s="108"/>
      <c r="L4225" s="63" t="n">
        <f aca="false">IF(AND(A4226&lt;&gt;"",A4225=""),L4224+1,L4224)</f>
        <v>443</v>
      </c>
      <c r="M4225" s="80" t="str">
        <f aca="false">IF(OR(A4225="Insumo",A4225="Composição Auxiliar"),J4225,"")</f>
        <v/>
      </c>
      <c r="N4225" s="81" t="str">
        <f aca="false">IF(E4225="Mão de Obra",J4225,"")</f>
        <v/>
      </c>
      <c r="O4225" s="81" t="str">
        <f aca="false">IF(N4225&lt;&gt;"","",M4225)</f>
        <v/>
      </c>
      <c r="P4225" s="82" t="str">
        <f aca="false">IF(A4225="Composição",B4225,"")</f>
        <v/>
      </c>
      <c r="Q4225" s="81" t="str">
        <f aca="false">IF(P4225&lt;&gt;"",SUMIF(L4225:L4225,L4225,N4225:N4225),"")</f>
        <v/>
      </c>
      <c r="R4225" s="81" t="str">
        <f aca="false">IF(P4225&lt;&gt;"",SUMIF(L4225:L4225,L4225,O4225:O4225),"")</f>
        <v/>
      </c>
    </row>
    <row r="4226" customFormat="false" ht="15" hidden="false" customHeight="true" outlineLevel="0" collapsed="false">
      <c r="A4226" s="83"/>
      <c r="B4226" s="84" t="s">
        <v>655</v>
      </c>
      <c r="C4226" s="83" t="s">
        <v>656</v>
      </c>
      <c r="D4226" s="83" t="s">
        <v>657</v>
      </c>
      <c r="E4226" s="83" t="s">
        <v>658</v>
      </c>
      <c r="F4226" s="83"/>
      <c r="G4226" s="85" t="s">
        <v>659</v>
      </c>
      <c r="H4226" s="84" t="s">
        <v>660</v>
      </c>
      <c r="I4226" s="84" t="s">
        <v>661</v>
      </c>
      <c r="J4226" s="84" t="s">
        <v>662</v>
      </c>
      <c r="L4226" s="63" t="n">
        <f aca="false">IF(AND(A4227&lt;&gt;"",A4226=""),L4225+1,L4225)</f>
        <v>444</v>
      </c>
      <c r="M4226" s="80" t="str">
        <f aca="false">IF(OR(A4226="Insumo",A4226="Composição Auxiliar"),J4226,"")</f>
        <v/>
      </c>
      <c r="N4226" s="81" t="str">
        <f aca="false">IF(E4226="Mão de Obra",J4226,"")</f>
        <v/>
      </c>
      <c r="O4226" s="81" t="str">
        <f aca="false">IF(N4226&lt;&gt;"","",M4226)</f>
        <v/>
      </c>
      <c r="P4226" s="82" t="str">
        <f aca="false">IF(A4226="Composição",B4226,"")</f>
        <v/>
      </c>
      <c r="Q4226" s="81" t="str">
        <f aca="false">IF(P4226&lt;&gt;"",SUMIF(L4226:L4226,L4226,N4226:N4226),"")</f>
        <v/>
      </c>
      <c r="R4226" s="81" t="str">
        <f aca="false">IF(P4226&lt;&gt;"",SUMIF(L4226:L4226,L4226,O4226:O4226),"")</f>
        <v/>
      </c>
    </row>
    <row r="4227" customFormat="false" ht="25.5" hidden="false" customHeight="true" outlineLevel="0" collapsed="false">
      <c r="A4227" s="86" t="s">
        <v>663</v>
      </c>
      <c r="B4227" s="87" t="s">
        <v>1025</v>
      </c>
      <c r="C4227" s="86" t="s">
        <v>664</v>
      </c>
      <c r="D4227" s="86" t="s">
        <v>1026</v>
      </c>
      <c r="E4227" s="86" t="s">
        <v>675</v>
      </c>
      <c r="F4227" s="86"/>
      <c r="G4227" s="88" t="s">
        <v>729</v>
      </c>
      <c r="H4227" s="89" t="n">
        <v>1</v>
      </c>
      <c r="I4227" s="90" t="n">
        <f aca="false">SUMIF(L:L,$L4227,M:M)</f>
        <v>14.14</v>
      </c>
      <c r="J4227" s="90" t="n">
        <f aca="false">TRUNC(H4227*I4227,2)</f>
        <v>14.14</v>
      </c>
      <c r="L4227" s="63" t="n">
        <f aca="false">IF(AND(A4228&lt;&gt;"",A4227=""),L4226+1,L4226)</f>
        <v>444</v>
      </c>
      <c r="M4227" s="80" t="str">
        <f aca="false">IF(OR(A4227="Insumo",A4227="Composição Auxiliar"),J4227,"")</f>
        <v/>
      </c>
      <c r="N4227" s="81" t="str">
        <f aca="false">IF(E4227="Mão de Obra",J4227,"")</f>
        <v/>
      </c>
      <c r="O4227" s="81" t="str">
        <f aca="false">IF(N4227&lt;&gt;"","",M4227)</f>
        <v/>
      </c>
      <c r="P4227" s="82" t="str">
        <f aca="false">IF(A4227="Composição",B4227,"")</f>
        <v> 92273 </v>
      </c>
      <c r="Q4227" s="81" t="n">
        <f aca="false">IF(P4227&lt;&gt;"",SUMIF(L4227:L4227,L4227,N4227:N4227),"")</f>
        <v>0</v>
      </c>
      <c r="R4227" s="81" t="n">
        <f aca="false">IF(P4227&lt;&gt;"",SUMIF(L4227:L4227,L4227,O4227:O4227),"")</f>
        <v>0</v>
      </c>
    </row>
    <row r="4228" customFormat="false" ht="25.5" hidden="false" customHeight="true" outlineLevel="0" collapsed="false">
      <c r="A4228" s="91" t="s">
        <v>668</v>
      </c>
      <c r="B4228" s="92" t="s">
        <v>669</v>
      </c>
      <c r="C4228" s="91" t="s">
        <v>664</v>
      </c>
      <c r="D4228" s="91" t="s">
        <v>670</v>
      </c>
      <c r="E4228" s="91" t="s">
        <v>671</v>
      </c>
      <c r="F4228" s="91"/>
      <c r="G4228" s="93" t="s">
        <v>672</v>
      </c>
      <c r="H4228" s="94" t="n">
        <v>0.091</v>
      </c>
      <c r="I4228" s="95" t="n">
        <f aca="false">SUMIFS(J:J,A:A,"Composição",B:B,$B4228)</f>
        <v>23.32</v>
      </c>
      <c r="J4228" s="95" t="n">
        <f aca="false">TRUNC(H4228*I4228,2)</f>
        <v>2.12</v>
      </c>
      <c r="L4228" s="63" t="n">
        <f aca="false">IF(AND(A4229&lt;&gt;"",A4228=""),L4227+1,L4227)</f>
        <v>444</v>
      </c>
      <c r="M4228" s="80" t="n">
        <f aca="false">IF(OR(A4228="Insumo",A4228="Composição Auxiliar"),J4228,"")</f>
        <v>2.12</v>
      </c>
      <c r="N4228" s="81" t="str">
        <f aca="false">IF(E4228="Mão de Obra",J4228,"")</f>
        <v/>
      </c>
      <c r="O4228" s="81" t="n">
        <f aca="false">IF(N4228&lt;&gt;"","",M4228)</f>
        <v>2.12</v>
      </c>
      <c r="P4228" s="82" t="str">
        <f aca="false">IF(A4228="Composição",B4228,"")</f>
        <v/>
      </c>
      <c r="Q4228" s="81" t="str">
        <f aca="false">IF(P4228&lt;&gt;"",SUMIF(L4228:L4228,L4228,N4228:N4228),"")</f>
        <v/>
      </c>
      <c r="R4228" s="81" t="str">
        <f aca="false">IF(P4228&lt;&gt;"",SUMIF(L4228:L4228,L4228,O4228:O4228),"")</f>
        <v/>
      </c>
    </row>
    <row r="4229" customFormat="false" ht="25.5" hidden="false" customHeight="true" outlineLevel="0" collapsed="false">
      <c r="A4229" s="91" t="s">
        <v>668</v>
      </c>
      <c r="B4229" s="92" t="s">
        <v>689</v>
      </c>
      <c r="C4229" s="91" t="s">
        <v>664</v>
      </c>
      <c r="D4229" s="91" t="s">
        <v>690</v>
      </c>
      <c r="E4229" s="91" t="s">
        <v>691</v>
      </c>
      <c r="F4229" s="91"/>
      <c r="G4229" s="93" t="s">
        <v>692</v>
      </c>
      <c r="H4229" s="94" t="n">
        <v>0.007</v>
      </c>
      <c r="I4229" s="95" t="n">
        <f aca="false">SUMIFS(J:J,A:A,"Composição",B:B,$B4229)</f>
        <v>27.81</v>
      </c>
      <c r="J4229" s="95" t="n">
        <f aca="false">TRUNC(H4229*I4229,2)</f>
        <v>0.19</v>
      </c>
      <c r="L4229" s="63" t="n">
        <f aca="false">IF(AND(A4230&lt;&gt;"",A4229=""),L4228+1,L4228)</f>
        <v>444</v>
      </c>
      <c r="M4229" s="80" t="n">
        <f aca="false">IF(OR(A4229="Insumo",A4229="Composição Auxiliar"),J4229,"")</f>
        <v>0.19</v>
      </c>
      <c r="N4229" s="81" t="str">
        <f aca="false">IF(E4229="Mão de Obra",J4229,"")</f>
        <v/>
      </c>
      <c r="O4229" s="81" t="n">
        <f aca="false">IF(N4229&lt;&gt;"","",M4229)</f>
        <v>0.19</v>
      </c>
      <c r="P4229" s="82" t="str">
        <f aca="false">IF(A4229="Composição",B4229,"")</f>
        <v/>
      </c>
      <c r="Q4229" s="81" t="str">
        <f aca="false">IF(P4229&lt;&gt;"",SUMIF(L4229:L4229,L4229,N4229:N4229),"")</f>
        <v/>
      </c>
      <c r="R4229" s="81" t="str">
        <f aca="false">IF(P4229&lt;&gt;"",SUMIF(L4229:L4229,L4229,O4229:O4229),"")</f>
        <v/>
      </c>
    </row>
    <row r="4230" customFormat="false" ht="25.5" hidden="false" customHeight="true" outlineLevel="0" collapsed="false">
      <c r="A4230" s="91" t="s">
        <v>668</v>
      </c>
      <c r="B4230" s="92" t="s">
        <v>695</v>
      </c>
      <c r="C4230" s="91" t="s">
        <v>664</v>
      </c>
      <c r="D4230" s="91" t="s">
        <v>696</v>
      </c>
      <c r="E4230" s="91" t="s">
        <v>671</v>
      </c>
      <c r="F4230" s="91"/>
      <c r="G4230" s="93" t="s">
        <v>672</v>
      </c>
      <c r="H4230" s="94" t="n">
        <v>0.021</v>
      </c>
      <c r="I4230" s="95" t="n">
        <f aca="false">SUMIFS(J:J,A:A,"Composição",B:B,$B4230)</f>
        <v>19.93</v>
      </c>
      <c r="J4230" s="95" t="n">
        <f aca="false">TRUNC(H4230*I4230,2)</f>
        <v>0.41</v>
      </c>
      <c r="L4230" s="63" t="n">
        <f aca="false">IF(AND(A4231&lt;&gt;"",A4230=""),L4229+1,L4229)</f>
        <v>444</v>
      </c>
      <c r="M4230" s="80" t="n">
        <f aca="false">IF(OR(A4230="Insumo",A4230="Composição Auxiliar"),J4230,"")</f>
        <v>0.41</v>
      </c>
      <c r="N4230" s="81" t="str">
        <f aca="false">IF(E4230="Mão de Obra",J4230,"")</f>
        <v/>
      </c>
      <c r="O4230" s="81" t="n">
        <f aca="false">IF(N4230&lt;&gt;"","",M4230)</f>
        <v>0.41</v>
      </c>
      <c r="P4230" s="82" t="str">
        <f aca="false">IF(A4230="Composição",B4230,"")</f>
        <v/>
      </c>
      <c r="Q4230" s="81" t="str">
        <f aca="false">IF(P4230&lt;&gt;"",SUMIF(L4230:L4230,L4230,N4230:N4230),"")</f>
        <v/>
      </c>
      <c r="R4230" s="81" t="str">
        <f aca="false">IF(P4230&lt;&gt;"",SUMIF(L4230:L4230,L4230,O4230:O4230),"")</f>
        <v/>
      </c>
    </row>
    <row r="4231" customFormat="false" ht="25.5" hidden="false" customHeight="true" outlineLevel="0" collapsed="false">
      <c r="A4231" s="91" t="s">
        <v>668</v>
      </c>
      <c r="B4231" s="92" t="s">
        <v>697</v>
      </c>
      <c r="C4231" s="91" t="s">
        <v>664</v>
      </c>
      <c r="D4231" s="91" t="s">
        <v>698</v>
      </c>
      <c r="E4231" s="91" t="s">
        <v>691</v>
      </c>
      <c r="F4231" s="91"/>
      <c r="G4231" s="93" t="s">
        <v>699</v>
      </c>
      <c r="H4231" s="94" t="n">
        <v>0.03</v>
      </c>
      <c r="I4231" s="95" t="n">
        <f aca="false">SUMIFS(J:J,A:A,"Composição",B:B,$B4231)</f>
        <v>26.23</v>
      </c>
      <c r="J4231" s="95" t="n">
        <f aca="false">TRUNC(H4231*I4231,2)</f>
        <v>0.78</v>
      </c>
      <c r="L4231" s="63" t="n">
        <f aca="false">IF(AND(A4232&lt;&gt;"",A4231=""),L4230+1,L4230)</f>
        <v>444</v>
      </c>
      <c r="M4231" s="80" t="n">
        <f aca="false">IF(OR(A4231="Insumo",A4231="Composição Auxiliar"),J4231,"")</f>
        <v>0.78</v>
      </c>
      <c r="N4231" s="81" t="str">
        <f aca="false">IF(E4231="Mão de Obra",J4231,"")</f>
        <v/>
      </c>
      <c r="O4231" s="81" t="n">
        <f aca="false">IF(N4231&lt;&gt;"","",M4231)</f>
        <v>0.78</v>
      </c>
      <c r="P4231" s="82" t="str">
        <f aca="false">IF(A4231="Composição",B4231,"")</f>
        <v/>
      </c>
      <c r="Q4231" s="81" t="str">
        <f aca="false">IF(P4231&lt;&gt;"",SUMIF(L4231:L4231,L4231,N4231:N4231),"")</f>
        <v/>
      </c>
      <c r="R4231" s="81" t="str">
        <f aca="false">IF(P4231&lt;&gt;"",SUMIF(L4231:L4231,L4231,O4231:O4231),"")</f>
        <v/>
      </c>
    </row>
    <row r="4232" customFormat="false" ht="25.5" hidden="false" customHeight="false" outlineLevel="0" collapsed="false">
      <c r="A4232" s="96" t="s">
        <v>679</v>
      </c>
      <c r="B4232" s="97" t="s">
        <v>682</v>
      </c>
      <c r="C4232" s="96" t="str">
        <f aca="false">VLOOKUP(B4232,INSUMOS!$A:$I,2,0)</f>
        <v>SINAPI</v>
      </c>
      <c r="D4232" s="96" t="str">
        <f aca="false">VLOOKUP(B4232,INSUMOS!$A:$I,3,0)</f>
        <v>PONTALETE *7,5 X 7,5* CM EM PINUS, MISTA OU EQUIVALENTE DA REGIAO - BRUTA</v>
      </c>
      <c r="E4232" s="98" t="str">
        <f aca="false">VLOOKUP(B4232,INSUMOS!$A:$I,4,0)</f>
        <v>Material</v>
      </c>
      <c r="F4232" s="98"/>
      <c r="G4232" s="99" t="str">
        <f aca="false">VLOOKUP(B4232,INSUMOS!$A:$I,5,0)</f>
        <v>M</v>
      </c>
      <c r="H4232" s="100" t="n">
        <v>1.31</v>
      </c>
      <c r="I4232" s="101" t="n">
        <f aca="false">VLOOKUP(B4232,INSUMOS!$A:$I,8,0)</f>
        <v>7.74</v>
      </c>
      <c r="J4232" s="101" t="n">
        <f aca="false">TRUNC(H4232*I4232,2)</f>
        <v>10.13</v>
      </c>
      <c r="L4232" s="63" t="n">
        <f aca="false">IF(AND(A4233&lt;&gt;"",A4232=""),L4231+1,L4231)</f>
        <v>444</v>
      </c>
      <c r="M4232" s="80" t="n">
        <f aca="false">IF(OR(A4232="Insumo",A4232="Composição Auxiliar"),J4232,"")</f>
        <v>10.13</v>
      </c>
      <c r="N4232" s="81" t="str">
        <f aca="false">IF(E4232="Mão de Obra",J4232,"")</f>
        <v/>
      </c>
      <c r="O4232" s="81" t="n">
        <f aca="false">IF(N4232&lt;&gt;"","",M4232)</f>
        <v>10.13</v>
      </c>
      <c r="P4232" s="82" t="str">
        <f aca="false">IF(A4232="Composição",B4232,"")</f>
        <v/>
      </c>
      <c r="Q4232" s="81" t="str">
        <f aca="false">IF(P4232&lt;&gt;"",SUMIF(L4232:L4232,L4232,N4232:N4232),"")</f>
        <v/>
      </c>
      <c r="R4232" s="81" t="str">
        <f aca="false">IF(P4232&lt;&gt;"",SUMIF(L4232:L4232,L4232,O4232:O4232),"")</f>
        <v/>
      </c>
    </row>
    <row r="4233" customFormat="false" ht="14.25" hidden="false" customHeight="false" outlineLevel="0" collapsed="false">
      <c r="A4233" s="96" t="s">
        <v>679</v>
      </c>
      <c r="B4233" s="97" t="s">
        <v>832</v>
      </c>
      <c r="C4233" s="96" t="str">
        <f aca="false">VLOOKUP(B4233,INSUMOS!$A:$I,2,0)</f>
        <v>SINAPI</v>
      </c>
      <c r="D4233" s="96" t="str">
        <f aca="false">VLOOKUP(B4233,INSUMOS!$A:$I,3,0)</f>
        <v>PREGO DE ACO POLIDO COM CABECA 17 X 21 (2 X 11)</v>
      </c>
      <c r="E4233" s="98" t="str">
        <f aca="false">VLOOKUP(B4233,INSUMOS!$A:$I,4,0)</f>
        <v>Material</v>
      </c>
      <c r="F4233" s="98"/>
      <c r="G4233" s="99" t="str">
        <f aca="false">VLOOKUP(B4233,INSUMOS!$A:$I,5,0)</f>
        <v>KG</v>
      </c>
      <c r="H4233" s="100" t="n">
        <v>0.023</v>
      </c>
      <c r="I4233" s="101" t="n">
        <f aca="false">VLOOKUP(B4233,INSUMOS!$A:$I,8,0)</f>
        <v>22.28</v>
      </c>
      <c r="J4233" s="101" t="n">
        <f aca="false">TRUNC(H4233*I4233,2)</f>
        <v>0.51</v>
      </c>
      <c r="L4233" s="63" t="n">
        <f aca="false">IF(AND(A4234&lt;&gt;"",A4233=""),L4232+1,L4232)</f>
        <v>444</v>
      </c>
      <c r="M4233" s="80" t="n">
        <f aca="false">IF(OR(A4233="Insumo",A4233="Composição Auxiliar"),J4233,"")</f>
        <v>0.51</v>
      </c>
      <c r="N4233" s="81" t="str">
        <f aca="false">IF(E4233="Mão de Obra",J4233,"")</f>
        <v/>
      </c>
      <c r="O4233" s="81" t="n">
        <f aca="false">IF(N4233&lt;&gt;"","",M4233)</f>
        <v>0.51</v>
      </c>
      <c r="P4233" s="82" t="str">
        <f aca="false">IF(A4233="Composição",B4233,"")</f>
        <v/>
      </c>
      <c r="Q4233" s="81" t="str">
        <f aca="false">IF(P4233&lt;&gt;"",SUMIF(L4233:L4233,L4233,N4233:N4233),"")</f>
        <v/>
      </c>
      <c r="R4233" s="81" t="str">
        <f aca="false">IF(P4233&lt;&gt;"",SUMIF(L4233:L4233,L4233,O4233:O4233),"")</f>
        <v/>
      </c>
    </row>
    <row r="4234" customFormat="false" ht="14.25" hidden="false" customHeight="false" outlineLevel="0" collapsed="false">
      <c r="A4234" s="102"/>
      <c r="B4234" s="102"/>
      <c r="C4234" s="102"/>
      <c r="D4234" s="102"/>
      <c r="E4234" s="102"/>
      <c r="F4234" s="103"/>
      <c r="G4234" s="102"/>
      <c r="H4234" s="103"/>
      <c r="I4234" s="102"/>
      <c r="J4234" s="103"/>
      <c r="L4234" s="63" t="n">
        <f aca="false">IF(AND(A4235&lt;&gt;"",A4234=""),L4233+1,L4233)</f>
        <v>444</v>
      </c>
      <c r="M4234" s="80" t="str">
        <f aca="false">IF(OR(A4234="Insumo",A4234="Composição Auxiliar"),J4234,"")</f>
        <v/>
      </c>
      <c r="N4234" s="81" t="str">
        <f aca="false">IF(E4234="Mão de Obra",J4234,"")</f>
        <v/>
      </c>
      <c r="O4234" s="81" t="str">
        <f aca="false">IF(N4234&lt;&gt;"","",M4234)</f>
        <v/>
      </c>
      <c r="P4234" s="82" t="str">
        <f aca="false">IF(A4234="Composição",B4234,"")</f>
        <v/>
      </c>
      <c r="Q4234" s="81" t="str">
        <f aca="false">IF(P4234&lt;&gt;"",SUMIF(L4234:L4234,L4234,N4234:N4234),"")</f>
        <v/>
      </c>
      <c r="R4234" s="81" t="str">
        <f aca="false">IF(P4234&lt;&gt;"",SUMIF(L4234:L4234,L4234,O4234:O4234),"")</f>
        <v/>
      </c>
    </row>
    <row r="4235" customFormat="false" ht="15" hidden="false" customHeight="false" outlineLevel="0" collapsed="false">
      <c r="A4235" s="102"/>
      <c r="B4235" s="102"/>
      <c r="C4235" s="102"/>
      <c r="D4235" s="102"/>
      <c r="E4235" s="102"/>
      <c r="F4235" s="103"/>
      <c r="G4235" s="102"/>
      <c r="H4235" s="104"/>
      <c r="I4235" s="104"/>
      <c r="J4235" s="103"/>
      <c r="L4235" s="63" t="n">
        <f aca="false">IF(AND(A4236&lt;&gt;"",A4235=""),L4234+1,L4234)</f>
        <v>444</v>
      </c>
      <c r="M4235" s="80" t="str">
        <f aca="false">IF(OR(A4235="Insumo",A4235="Composição Auxiliar"),J4235,"")</f>
        <v/>
      </c>
      <c r="N4235" s="81" t="str">
        <f aca="false">IF(E4235="Mão de Obra",J4235,"")</f>
        <v/>
      </c>
      <c r="O4235" s="81" t="str">
        <f aca="false">IF(N4235&lt;&gt;"","",M4235)</f>
        <v/>
      </c>
      <c r="P4235" s="82" t="str">
        <f aca="false">IF(A4235="Composição",B4235,"")</f>
        <v/>
      </c>
      <c r="Q4235" s="81" t="str">
        <f aca="false">IF(P4235&lt;&gt;"",SUMIF(L4235:L4235,L4235,N4235:N4235),"")</f>
        <v/>
      </c>
      <c r="R4235" s="81" t="str">
        <f aca="false">IF(P4235&lt;&gt;"",SUMIF(L4235:L4235,L4235,O4235:O4235),"")</f>
        <v/>
      </c>
    </row>
    <row r="4236" customFormat="false" ht="15" hidden="false" customHeight="false" outlineLevel="0" collapsed="false">
      <c r="A4236" s="108"/>
      <c r="B4236" s="108"/>
      <c r="C4236" s="108"/>
      <c r="D4236" s="108"/>
      <c r="E4236" s="108"/>
      <c r="F4236" s="108"/>
      <c r="G4236" s="108"/>
      <c r="H4236" s="108"/>
      <c r="I4236" s="108"/>
      <c r="J4236" s="108"/>
      <c r="L4236" s="63" t="n">
        <f aca="false">IF(AND(A4237&lt;&gt;"",A4236=""),L4235+1,L4235)</f>
        <v>444</v>
      </c>
      <c r="M4236" s="80" t="str">
        <f aca="false">IF(OR(A4236="Insumo",A4236="Composição Auxiliar"),J4236,"")</f>
        <v/>
      </c>
      <c r="N4236" s="81" t="str">
        <f aca="false">IF(E4236="Mão de Obra",J4236,"")</f>
        <v/>
      </c>
      <c r="O4236" s="81" t="str">
        <f aca="false">IF(N4236&lt;&gt;"","",M4236)</f>
        <v/>
      </c>
      <c r="P4236" s="82" t="str">
        <f aca="false">IF(A4236="Composição",B4236,"")</f>
        <v/>
      </c>
      <c r="Q4236" s="81" t="str">
        <f aca="false">IF(P4236&lt;&gt;"",SUMIF(L4236:L4236,L4236,N4236:N4236),"")</f>
        <v/>
      </c>
      <c r="R4236" s="81" t="str">
        <f aca="false">IF(P4236&lt;&gt;"",SUMIF(L4236:L4236,L4236,O4236:O4236),"")</f>
        <v/>
      </c>
    </row>
    <row r="4237" customFormat="false" ht="15" hidden="false" customHeight="true" outlineLevel="0" collapsed="false">
      <c r="A4237" s="83"/>
      <c r="B4237" s="84" t="s">
        <v>655</v>
      </c>
      <c r="C4237" s="83" t="s">
        <v>656</v>
      </c>
      <c r="D4237" s="83" t="s">
        <v>657</v>
      </c>
      <c r="E4237" s="83" t="s">
        <v>658</v>
      </c>
      <c r="F4237" s="83"/>
      <c r="G4237" s="85" t="s">
        <v>659</v>
      </c>
      <c r="H4237" s="84" t="s">
        <v>660</v>
      </c>
      <c r="I4237" s="84" t="s">
        <v>661</v>
      </c>
      <c r="J4237" s="84" t="s">
        <v>662</v>
      </c>
      <c r="L4237" s="63" t="n">
        <f aca="false">IF(AND(A4238&lt;&gt;"",A4237=""),L4236+1,L4236)</f>
        <v>445</v>
      </c>
      <c r="M4237" s="80" t="str">
        <f aca="false">IF(OR(A4237="Insumo",A4237="Composição Auxiliar"),J4237,"")</f>
        <v/>
      </c>
      <c r="N4237" s="81" t="str">
        <f aca="false">IF(E4237="Mão de Obra",J4237,"")</f>
        <v/>
      </c>
      <c r="O4237" s="81" t="str">
        <f aca="false">IF(N4237&lt;&gt;"","",M4237)</f>
        <v/>
      </c>
      <c r="P4237" s="82" t="str">
        <f aca="false">IF(A4237="Composição",B4237,"")</f>
        <v/>
      </c>
      <c r="Q4237" s="81" t="str">
        <f aca="false">IF(P4237&lt;&gt;"",SUMIF(L4237:L4237,L4237,N4237:N4237),"")</f>
        <v/>
      </c>
      <c r="R4237" s="81" t="str">
        <f aca="false">IF(P4237&lt;&gt;"",SUMIF(L4237:L4237,L4237,O4237:O4237),"")</f>
        <v/>
      </c>
    </row>
    <row r="4238" customFormat="false" ht="25.5" hidden="false" customHeight="true" outlineLevel="0" collapsed="false">
      <c r="A4238" s="86" t="s">
        <v>663</v>
      </c>
      <c r="B4238" s="87" t="s">
        <v>1096</v>
      </c>
      <c r="C4238" s="86" t="s">
        <v>664</v>
      </c>
      <c r="D4238" s="86" t="s">
        <v>1097</v>
      </c>
      <c r="E4238" s="86" t="s">
        <v>675</v>
      </c>
      <c r="F4238" s="86"/>
      <c r="G4238" s="88" t="s">
        <v>667</v>
      </c>
      <c r="H4238" s="89" t="n">
        <v>1</v>
      </c>
      <c r="I4238" s="90" t="n">
        <f aca="false">SUMIF(L:L,$L4238,M:M)</f>
        <v>181.27</v>
      </c>
      <c r="J4238" s="90" t="n">
        <f aca="false">TRUNC(H4238*I4238,2)</f>
        <v>181.27</v>
      </c>
      <c r="L4238" s="63" t="n">
        <f aca="false">IF(AND(A4239&lt;&gt;"",A4238=""),L4237+1,L4237)</f>
        <v>445</v>
      </c>
      <c r="M4238" s="80" t="str">
        <f aca="false">IF(OR(A4238="Insumo",A4238="Composição Auxiliar"),J4238,"")</f>
        <v/>
      </c>
      <c r="N4238" s="81" t="str">
        <f aca="false">IF(E4238="Mão de Obra",J4238,"")</f>
        <v/>
      </c>
      <c r="O4238" s="81" t="str">
        <f aca="false">IF(N4238&lt;&gt;"","",M4238)</f>
        <v/>
      </c>
      <c r="P4238" s="82" t="str">
        <f aca="false">IF(A4238="Composição",B4238,"")</f>
        <v> 92270 </v>
      </c>
      <c r="Q4238" s="81" t="n">
        <f aca="false">IF(P4238&lt;&gt;"",SUMIF(L4238:L4238,L4238,N4238:N4238),"")</f>
        <v>0</v>
      </c>
      <c r="R4238" s="81" t="n">
        <f aca="false">IF(P4238&lt;&gt;"",SUMIF(L4238:L4238,L4238,O4238:O4238),"")</f>
        <v>0</v>
      </c>
    </row>
    <row r="4239" customFormat="false" ht="25.5" hidden="false" customHeight="true" outlineLevel="0" collapsed="false">
      <c r="A4239" s="91" t="s">
        <v>668</v>
      </c>
      <c r="B4239" s="92" t="s">
        <v>695</v>
      </c>
      <c r="C4239" s="91" t="s">
        <v>664</v>
      </c>
      <c r="D4239" s="91" t="s">
        <v>696</v>
      </c>
      <c r="E4239" s="91" t="s">
        <v>671</v>
      </c>
      <c r="F4239" s="91"/>
      <c r="G4239" s="93" t="s">
        <v>672</v>
      </c>
      <c r="H4239" s="94" t="n">
        <v>0.179</v>
      </c>
      <c r="I4239" s="95" t="n">
        <f aca="false">SUMIFS(J:J,A:A,"Composição",B:B,$B4239)</f>
        <v>19.93</v>
      </c>
      <c r="J4239" s="95" t="n">
        <f aca="false">TRUNC(H4239*I4239,2)</f>
        <v>3.56</v>
      </c>
      <c r="L4239" s="63" t="n">
        <f aca="false">IF(AND(A4240&lt;&gt;"",A4239=""),L4238+1,L4238)</f>
        <v>445</v>
      </c>
      <c r="M4239" s="80" t="n">
        <f aca="false">IF(OR(A4239="Insumo",A4239="Composição Auxiliar"),J4239,"")</f>
        <v>3.56</v>
      </c>
      <c r="N4239" s="81" t="str">
        <f aca="false">IF(E4239="Mão de Obra",J4239,"")</f>
        <v/>
      </c>
      <c r="O4239" s="81" t="n">
        <f aca="false">IF(N4239&lt;&gt;"","",M4239)</f>
        <v>3.56</v>
      </c>
      <c r="P4239" s="82" t="str">
        <f aca="false">IF(A4239="Composição",B4239,"")</f>
        <v/>
      </c>
      <c r="Q4239" s="81" t="str">
        <f aca="false">IF(P4239&lt;&gt;"",SUMIF(L4239:L4239,L4239,N4239:N4239),"")</f>
        <v/>
      </c>
      <c r="R4239" s="81" t="str">
        <f aca="false">IF(P4239&lt;&gt;"",SUMIF(L4239:L4239,L4239,O4239:O4239),"")</f>
        <v/>
      </c>
    </row>
    <row r="4240" customFormat="false" ht="25.5" hidden="false" customHeight="true" outlineLevel="0" collapsed="false">
      <c r="A4240" s="91" t="s">
        <v>668</v>
      </c>
      <c r="B4240" s="92" t="s">
        <v>669</v>
      </c>
      <c r="C4240" s="91" t="s">
        <v>664</v>
      </c>
      <c r="D4240" s="91" t="s">
        <v>670</v>
      </c>
      <c r="E4240" s="91" t="s">
        <v>671</v>
      </c>
      <c r="F4240" s="91"/>
      <c r="G4240" s="93" t="s">
        <v>672</v>
      </c>
      <c r="H4240" s="94" t="n">
        <v>0.792</v>
      </c>
      <c r="I4240" s="95" t="n">
        <f aca="false">SUMIFS(J:J,A:A,"Composição",B:B,$B4240)</f>
        <v>23.32</v>
      </c>
      <c r="J4240" s="95" t="n">
        <f aca="false">TRUNC(H4240*I4240,2)</f>
        <v>18.46</v>
      </c>
      <c r="L4240" s="63" t="n">
        <f aca="false">IF(AND(A4241&lt;&gt;"",A4240=""),L4239+1,L4239)</f>
        <v>445</v>
      </c>
      <c r="M4240" s="80" t="n">
        <f aca="false">IF(OR(A4240="Insumo",A4240="Composição Auxiliar"),J4240,"")</f>
        <v>18.46</v>
      </c>
      <c r="N4240" s="81" t="str">
        <f aca="false">IF(E4240="Mão de Obra",J4240,"")</f>
        <v/>
      </c>
      <c r="O4240" s="81" t="n">
        <f aca="false">IF(N4240&lt;&gt;"","",M4240)</f>
        <v>18.46</v>
      </c>
      <c r="P4240" s="82" t="str">
        <f aca="false">IF(A4240="Composição",B4240,"")</f>
        <v/>
      </c>
      <c r="Q4240" s="81" t="str">
        <f aca="false">IF(P4240&lt;&gt;"",SUMIF(L4240:L4240,L4240,N4240:N4240),"")</f>
        <v/>
      </c>
      <c r="R4240" s="81" t="str">
        <f aca="false">IF(P4240&lt;&gt;"",SUMIF(L4240:L4240,L4240,O4240:O4240),"")</f>
        <v/>
      </c>
    </row>
    <row r="4241" customFormat="false" ht="25.5" hidden="false" customHeight="true" outlineLevel="0" collapsed="false">
      <c r="A4241" s="91" t="s">
        <v>668</v>
      </c>
      <c r="B4241" s="92" t="s">
        <v>697</v>
      </c>
      <c r="C4241" s="91" t="s">
        <v>664</v>
      </c>
      <c r="D4241" s="91" t="s">
        <v>698</v>
      </c>
      <c r="E4241" s="91" t="s">
        <v>691</v>
      </c>
      <c r="F4241" s="91"/>
      <c r="G4241" s="93" t="s">
        <v>699</v>
      </c>
      <c r="H4241" s="94" t="n">
        <v>0.224</v>
      </c>
      <c r="I4241" s="95" t="n">
        <f aca="false">SUMIFS(J:J,A:A,"Composição",B:B,$B4241)</f>
        <v>26.23</v>
      </c>
      <c r="J4241" s="95" t="n">
        <f aca="false">TRUNC(H4241*I4241,2)</f>
        <v>5.87</v>
      </c>
      <c r="L4241" s="63" t="n">
        <f aca="false">IF(AND(A4242&lt;&gt;"",A4241=""),L4240+1,L4240)</f>
        <v>445</v>
      </c>
      <c r="M4241" s="80" t="n">
        <f aca="false">IF(OR(A4241="Insumo",A4241="Composição Auxiliar"),J4241,"")</f>
        <v>5.87</v>
      </c>
      <c r="N4241" s="81" t="str">
        <f aca="false">IF(E4241="Mão de Obra",J4241,"")</f>
        <v/>
      </c>
      <c r="O4241" s="81" t="n">
        <f aca="false">IF(N4241&lt;&gt;"","",M4241)</f>
        <v>5.87</v>
      </c>
      <c r="P4241" s="82" t="str">
        <f aca="false">IF(A4241="Composição",B4241,"")</f>
        <v/>
      </c>
      <c r="Q4241" s="81" t="str">
        <f aca="false">IF(P4241&lt;&gt;"",SUMIF(L4241:L4241,L4241,N4241:N4241),"")</f>
        <v/>
      </c>
      <c r="R4241" s="81" t="str">
        <f aca="false">IF(P4241&lt;&gt;"",SUMIF(L4241:L4241,L4241,O4241:O4241),"")</f>
        <v/>
      </c>
    </row>
    <row r="4242" customFormat="false" ht="25.5" hidden="false" customHeight="true" outlineLevel="0" collapsed="false">
      <c r="A4242" s="91" t="s">
        <v>668</v>
      </c>
      <c r="B4242" s="92" t="s">
        <v>689</v>
      </c>
      <c r="C4242" s="91" t="s">
        <v>664</v>
      </c>
      <c r="D4242" s="91" t="s">
        <v>690</v>
      </c>
      <c r="E4242" s="91" t="s">
        <v>691</v>
      </c>
      <c r="F4242" s="91"/>
      <c r="G4242" s="93" t="s">
        <v>692</v>
      </c>
      <c r="H4242" s="94" t="n">
        <v>0.056</v>
      </c>
      <c r="I4242" s="95" t="n">
        <f aca="false">SUMIFS(J:J,A:A,"Composição",B:B,$B4242)</f>
        <v>27.81</v>
      </c>
      <c r="J4242" s="95" t="n">
        <f aca="false">TRUNC(H4242*I4242,2)</f>
        <v>1.55</v>
      </c>
      <c r="L4242" s="63" t="n">
        <f aca="false">IF(AND(A4243&lt;&gt;"",A4242=""),L4241+1,L4241)</f>
        <v>445</v>
      </c>
      <c r="M4242" s="80" t="n">
        <f aca="false">IF(OR(A4242="Insumo",A4242="Composição Auxiliar"),J4242,"")</f>
        <v>1.55</v>
      </c>
      <c r="N4242" s="81" t="str">
        <f aca="false">IF(E4242="Mão de Obra",J4242,"")</f>
        <v/>
      </c>
      <c r="O4242" s="81" t="n">
        <f aca="false">IF(N4242&lt;&gt;"","",M4242)</f>
        <v>1.55</v>
      </c>
      <c r="P4242" s="82" t="str">
        <f aca="false">IF(A4242="Composição",B4242,"")</f>
        <v/>
      </c>
      <c r="Q4242" s="81" t="str">
        <f aca="false">IF(P4242&lt;&gt;"",SUMIF(L4242:L4242,L4242,N4242:N4242),"")</f>
        <v/>
      </c>
      <c r="R4242" s="81" t="str">
        <f aca="false">IF(P4242&lt;&gt;"",SUMIF(L4242:L4242,L4242,O4242:O4242),"")</f>
        <v/>
      </c>
    </row>
    <row r="4243" customFormat="false" ht="25.5" hidden="false" customHeight="false" outlineLevel="0" collapsed="false">
      <c r="A4243" s="96" t="s">
        <v>679</v>
      </c>
      <c r="B4243" s="97" t="s">
        <v>981</v>
      </c>
      <c r="C4243" s="96" t="str">
        <f aca="false">VLOOKUP(B4243,INSUMOS!$A:$I,2,0)</f>
        <v>SINAPI</v>
      </c>
      <c r="D4243" s="96" t="str">
        <f aca="false">VLOOKUP(B4243,INSUMOS!$A:$I,3,0)</f>
        <v>SARRAFO *2,5 X 7,5* CM EM PINUS, MISTA OU EQUIVALENTE DA REGIAO - BRUTA</v>
      </c>
      <c r="E4243" s="98" t="str">
        <f aca="false">VLOOKUP(B4243,INSUMOS!$A:$I,4,0)</f>
        <v>Material</v>
      </c>
      <c r="F4243" s="98"/>
      <c r="G4243" s="99" t="str">
        <f aca="false">VLOOKUP(B4243,INSUMOS!$A:$I,5,0)</f>
        <v>M</v>
      </c>
      <c r="H4243" s="100" t="n">
        <v>4.228</v>
      </c>
      <c r="I4243" s="101" t="n">
        <f aca="false">VLOOKUP(B4243,INSUMOS!$A:$I,8,0)</f>
        <v>2.7</v>
      </c>
      <c r="J4243" s="101" t="n">
        <f aca="false">TRUNC(H4243*I4243,2)</f>
        <v>11.41</v>
      </c>
      <c r="L4243" s="63" t="n">
        <f aca="false">IF(AND(A4244&lt;&gt;"",A4243=""),L4242+1,L4242)</f>
        <v>445</v>
      </c>
      <c r="M4243" s="80" t="n">
        <f aca="false">IF(OR(A4243="Insumo",A4243="Composição Auxiliar"),J4243,"")</f>
        <v>11.41</v>
      </c>
      <c r="N4243" s="81" t="str">
        <f aca="false">IF(E4243="Mão de Obra",J4243,"")</f>
        <v/>
      </c>
      <c r="O4243" s="81" t="n">
        <f aca="false">IF(N4243&lt;&gt;"","",M4243)</f>
        <v>11.41</v>
      </c>
      <c r="P4243" s="82" t="str">
        <f aca="false">IF(A4243="Composição",B4243,"")</f>
        <v/>
      </c>
      <c r="Q4243" s="81" t="str">
        <f aca="false">IF(P4243&lt;&gt;"",SUMIF(L4243:L4243,L4243,N4243:N4243),"")</f>
        <v/>
      </c>
      <c r="R4243" s="81" t="str">
        <f aca="false">IF(P4243&lt;&gt;"",SUMIF(L4243:L4243,L4243,O4243:O4243),"")</f>
        <v/>
      </c>
    </row>
    <row r="4244" customFormat="false" ht="25.5" hidden="false" customHeight="false" outlineLevel="0" collapsed="false">
      <c r="A4244" s="96" t="s">
        <v>679</v>
      </c>
      <c r="B4244" s="97" t="s">
        <v>984</v>
      </c>
      <c r="C4244" s="96" t="str">
        <f aca="false">VLOOKUP(B4244,INSUMOS!$A:$I,2,0)</f>
        <v>SINAPI</v>
      </c>
      <c r="D4244" s="96" t="str">
        <f aca="false">VLOOKUP(B4244,INSUMOS!$A:$I,3,0)</f>
        <v>TABUA NAO APARELHADA *2,5 X 30* CM, EM MACARANDUBA, ANGELIM OU EQUIVALENTE DA REGIAO - BRUTA</v>
      </c>
      <c r="E4244" s="98" t="str">
        <f aca="false">VLOOKUP(B4244,INSUMOS!$A:$I,4,0)</f>
        <v>Material</v>
      </c>
      <c r="F4244" s="98"/>
      <c r="G4244" s="99" t="str">
        <f aca="false">VLOOKUP(B4244,INSUMOS!$A:$I,5,0)</f>
        <v>M</v>
      </c>
      <c r="H4244" s="100" t="n">
        <v>4.448</v>
      </c>
      <c r="I4244" s="101" t="n">
        <f aca="false">VLOOKUP(B4244,INSUMOS!$A:$I,8,0)</f>
        <v>30.93</v>
      </c>
      <c r="J4244" s="101" t="n">
        <f aca="false">TRUNC(H4244*I4244,2)</f>
        <v>137.57</v>
      </c>
      <c r="L4244" s="63" t="n">
        <f aca="false">IF(AND(A4245&lt;&gt;"",A4244=""),L4243+1,L4243)</f>
        <v>445</v>
      </c>
      <c r="M4244" s="80" t="n">
        <f aca="false">IF(OR(A4244="Insumo",A4244="Composição Auxiliar"),J4244,"")</f>
        <v>137.57</v>
      </c>
      <c r="N4244" s="81" t="str">
        <f aca="false">IF(E4244="Mão de Obra",J4244,"")</f>
        <v/>
      </c>
      <c r="O4244" s="81" t="n">
        <f aca="false">IF(N4244&lt;&gt;"","",M4244)</f>
        <v>137.57</v>
      </c>
      <c r="P4244" s="82" t="str">
        <f aca="false">IF(A4244="Composição",B4244,"")</f>
        <v/>
      </c>
      <c r="Q4244" s="81" t="str">
        <f aca="false">IF(P4244&lt;&gt;"",SUMIF(L4244:L4244,L4244,N4244:N4244),"")</f>
        <v/>
      </c>
      <c r="R4244" s="81" t="str">
        <f aca="false">IF(P4244&lt;&gt;"",SUMIF(L4244:L4244,L4244,O4244:O4244),"")</f>
        <v/>
      </c>
    </row>
    <row r="4245" customFormat="false" ht="14.25" hidden="false" customHeight="false" outlineLevel="0" collapsed="false">
      <c r="A4245" s="96" t="s">
        <v>679</v>
      </c>
      <c r="B4245" s="97" t="s">
        <v>832</v>
      </c>
      <c r="C4245" s="96" t="str">
        <f aca="false">VLOOKUP(B4245,INSUMOS!$A:$I,2,0)</f>
        <v>SINAPI</v>
      </c>
      <c r="D4245" s="96" t="str">
        <f aca="false">VLOOKUP(B4245,INSUMOS!$A:$I,3,0)</f>
        <v>PREGO DE ACO POLIDO COM CABECA 17 X 21 (2 X 11)</v>
      </c>
      <c r="E4245" s="98" t="str">
        <f aca="false">VLOOKUP(B4245,INSUMOS!$A:$I,4,0)</f>
        <v>Material</v>
      </c>
      <c r="F4245" s="98"/>
      <c r="G4245" s="99" t="str">
        <f aca="false">VLOOKUP(B4245,INSUMOS!$A:$I,5,0)</f>
        <v>KG</v>
      </c>
      <c r="H4245" s="100" t="n">
        <v>0.128</v>
      </c>
      <c r="I4245" s="101" t="n">
        <f aca="false">VLOOKUP(B4245,INSUMOS!$A:$I,8,0)</f>
        <v>22.28</v>
      </c>
      <c r="J4245" s="101" t="n">
        <f aca="false">TRUNC(H4245*I4245,2)</f>
        <v>2.85</v>
      </c>
      <c r="L4245" s="63" t="n">
        <f aca="false">IF(AND(A4246&lt;&gt;"",A4245=""),L4244+1,L4244)</f>
        <v>445</v>
      </c>
      <c r="M4245" s="80" t="n">
        <f aca="false">IF(OR(A4245="Insumo",A4245="Composição Auxiliar"),J4245,"")</f>
        <v>2.85</v>
      </c>
      <c r="N4245" s="81" t="str">
        <f aca="false">IF(E4245="Mão de Obra",J4245,"")</f>
        <v/>
      </c>
      <c r="O4245" s="81" t="n">
        <f aca="false">IF(N4245&lt;&gt;"","",M4245)</f>
        <v>2.85</v>
      </c>
      <c r="P4245" s="82" t="str">
        <f aca="false">IF(A4245="Composição",B4245,"")</f>
        <v/>
      </c>
      <c r="Q4245" s="81" t="str">
        <f aca="false">IF(P4245&lt;&gt;"",SUMIF(L4245:L4245,L4245,N4245:N4245),"")</f>
        <v/>
      </c>
      <c r="R4245" s="81" t="str">
        <f aca="false">IF(P4245&lt;&gt;"",SUMIF(L4245:L4245,L4245,O4245:O4245),"")</f>
        <v/>
      </c>
    </row>
    <row r="4246" customFormat="false" ht="14.25" hidden="false" customHeight="false" outlineLevel="0" collapsed="false">
      <c r="A4246" s="102"/>
      <c r="B4246" s="102"/>
      <c r="C4246" s="102"/>
      <c r="D4246" s="102"/>
      <c r="E4246" s="102"/>
      <c r="F4246" s="103"/>
      <c r="G4246" s="102"/>
      <c r="H4246" s="103"/>
      <c r="I4246" s="102"/>
      <c r="J4246" s="103"/>
      <c r="L4246" s="63" t="n">
        <f aca="false">IF(AND(A4247&lt;&gt;"",A4246=""),L4245+1,L4245)</f>
        <v>445</v>
      </c>
      <c r="M4246" s="80" t="str">
        <f aca="false">IF(OR(A4246="Insumo",A4246="Composição Auxiliar"),J4246,"")</f>
        <v/>
      </c>
      <c r="N4246" s="81" t="str">
        <f aca="false">IF(E4246="Mão de Obra",J4246,"")</f>
        <v/>
      </c>
      <c r="O4246" s="81" t="str">
        <f aca="false">IF(N4246&lt;&gt;"","",M4246)</f>
        <v/>
      </c>
      <c r="P4246" s="82" t="str">
        <f aca="false">IF(A4246="Composição",B4246,"")</f>
        <v/>
      </c>
      <c r="Q4246" s="81" t="str">
        <f aca="false">IF(P4246&lt;&gt;"",SUMIF(L4246:L4246,L4246,N4246:N4246),"")</f>
        <v/>
      </c>
      <c r="R4246" s="81" t="str">
        <f aca="false">IF(P4246&lt;&gt;"",SUMIF(L4246:L4246,L4246,O4246:O4246),"")</f>
        <v/>
      </c>
    </row>
    <row r="4247" customFormat="false" ht="15" hidden="false" customHeight="false" outlineLevel="0" collapsed="false">
      <c r="A4247" s="102"/>
      <c r="B4247" s="102"/>
      <c r="C4247" s="102"/>
      <c r="D4247" s="102"/>
      <c r="E4247" s="102"/>
      <c r="F4247" s="103"/>
      <c r="G4247" s="102"/>
      <c r="H4247" s="104"/>
      <c r="I4247" s="104"/>
      <c r="J4247" s="103"/>
      <c r="L4247" s="63" t="n">
        <f aca="false">IF(AND(A4248&lt;&gt;"",A4247=""),L4246+1,L4246)</f>
        <v>445</v>
      </c>
      <c r="M4247" s="80" t="str">
        <f aca="false">IF(OR(A4247="Insumo",A4247="Composição Auxiliar"),J4247,"")</f>
        <v/>
      </c>
      <c r="N4247" s="81" t="str">
        <f aca="false">IF(E4247="Mão de Obra",J4247,"")</f>
        <v/>
      </c>
      <c r="O4247" s="81" t="str">
        <f aca="false">IF(N4247&lt;&gt;"","",M4247)</f>
        <v/>
      </c>
      <c r="P4247" s="82" t="str">
        <f aca="false">IF(A4247="Composição",B4247,"")</f>
        <v/>
      </c>
      <c r="Q4247" s="81" t="str">
        <f aca="false">IF(P4247&lt;&gt;"",SUMIF(L4247:L4247,L4247,N4247:N4247),"")</f>
        <v/>
      </c>
      <c r="R4247" s="81" t="str">
        <f aca="false">IF(P4247&lt;&gt;"",SUMIF(L4247:L4247,L4247,O4247:O4247),"")</f>
        <v/>
      </c>
    </row>
    <row r="4248" customFormat="false" ht="15" hidden="false" customHeight="false" outlineLevel="0" collapsed="false">
      <c r="A4248" s="108"/>
      <c r="B4248" s="108"/>
      <c r="C4248" s="108"/>
      <c r="D4248" s="108"/>
      <c r="E4248" s="108"/>
      <c r="F4248" s="108"/>
      <c r="G4248" s="108"/>
      <c r="H4248" s="108"/>
      <c r="I4248" s="108"/>
      <c r="J4248" s="108"/>
      <c r="L4248" s="63" t="n">
        <f aca="false">IF(AND(A4249&lt;&gt;"",A4248=""),L4247+1,L4247)</f>
        <v>445</v>
      </c>
      <c r="M4248" s="80" t="str">
        <f aca="false">IF(OR(A4248="Insumo",A4248="Composição Auxiliar"),J4248,"")</f>
        <v/>
      </c>
      <c r="N4248" s="81" t="str">
        <f aca="false">IF(E4248="Mão de Obra",J4248,"")</f>
        <v/>
      </c>
      <c r="O4248" s="81" t="str">
        <f aca="false">IF(N4248&lt;&gt;"","",M4248)</f>
        <v/>
      </c>
      <c r="P4248" s="82" t="str">
        <f aca="false">IF(A4248="Composição",B4248,"")</f>
        <v/>
      </c>
      <c r="Q4248" s="81" t="str">
        <f aca="false">IF(P4248&lt;&gt;"",SUMIF(L4248:L4248,L4248,N4248:N4248),"")</f>
        <v/>
      </c>
      <c r="R4248" s="81" t="str">
        <f aca="false">IF(P4248&lt;&gt;"",SUMIF(L4248:L4248,L4248,O4248:O4248),"")</f>
        <v/>
      </c>
    </row>
    <row r="4249" customFormat="false" ht="15" hidden="false" customHeight="true" outlineLevel="0" collapsed="false">
      <c r="A4249" s="83"/>
      <c r="B4249" s="84" t="s">
        <v>655</v>
      </c>
      <c r="C4249" s="83" t="s">
        <v>656</v>
      </c>
      <c r="D4249" s="83" t="s">
        <v>657</v>
      </c>
      <c r="E4249" s="83" t="s">
        <v>658</v>
      </c>
      <c r="F4249" s="83"/>
      <c r="G4249" s="85" t="s">
        <v>659</v>
      </c>
      <c r="H4249" s="84" t="s">
        <v>660</v>
      </c>
      <c r="I4249" s="84" t="s">
        <v>661</v>
      </c>
      <c r="J4249" s="84" t="s">
        <v>662</v>
      </c>
      <c r="L4249" s="63" t="n">
        <f aca="false">IF(AND(A4250&lt;&gt;"",A4249=""),L4248+1,L4248)</f>
        <v>446</v>
      </c>
      <c r="M4249" s="80" t="str">
        <f aca="false">IF(OR(A4249="Insumo",A4249="Composição Auxiliar"),J4249,"")</f>
        <v/>
      </c>
      <c r="N4249" s="81" t="str">
        <f aca="false">IF(E4249="Mão de Obra",J4249,"")</f>
        <v/>
      </c>
      <c r="O4249" s="81" t="str">
        <f aca="false">IF(N4249&lt;&gt;"","",M4249)</f>
        <v/>
      </c>
      <c r="P4249" s="82" t="str">
        <f aca="false">IF(A4249="Composição",B4249,"")</f>
        <v/>
      </c>
      <c r="Q4249" s="81" t="str">
        <f aca="false">IF(P4249&lt;&gt;"",SUMIF(L4249:L4249,L4249,N4249:N4249),"")</f>
        <v/>
      </c>
      <c r="R4249" s="81" t="str">
        <f aca="false">IF(P4249&lt;&gt;"",SUMIF(L4249:L4249,L4249,O4249:O4249),"")</f>
        <v/>
      </c>
    </row>
    <row r="4250" customFormat="false" ht="38.25" hidden="false" customHeight="true" outlineLevel="0" collapsed="false">
      <c r="A4250" s="86" t="s">
        <v>663</v>
      </c>
      <c r="B4250" s="87" t="s">
        <v>1187</v>
      </c>
      <c r="C4250" s="86" t="s">
        <v>664</v>
      </c>
      <c r="D4250" s="86" t="s">
        <v>1188</v>
      </c>
      <c r="E4250" s="86" t="s">
        <v>801</v>
      </c>
      <c r="F4250" s="86"/>
      <c r="G4250" s="88" t="s">
        <v>718</v>
      </c>
      <c r="H4250" s="89" t="n">
        <v>1</v>
      </c>
      <c r="I4250" s="90" t="n">
        <f aca="false">SUMIF(L:L,$L4250,M:M)</f>
        <v>163.52</v>
      </c>
      <c r="J4250" s="90" t="n">
        <f aca="false">TRUNC(H4250*I4250,2)</f>
        <v>163.52</v>
      </c>
      <c r="L4250" s="63" t="n">
        <f aca="false">IF(AND(A4251&lt;&gt;"",A4250=""),L4249+1,L4249)</f>
        <v>446</v>
      </c>
      <c r="M4250" s="80" t="str">
        <f aca="false">IF(OR(A4250="Insumo",A4250="Composição Auxiliar"),J4250,"")</f>
        <v/>
      </c>
      <c r="N4250" s="81" t="str">
        <f aca="false">IF(E4250="Mão de Obra",J4250,"")</f>
        <v/>
      </c>
      <c r="O4250" s="81" t="str">
        <f aca="false">IF(N4250&lt;&gt;"","",M4250)</f>
        <v/>
      </c>
      <c r="P4250" s="82" t="str">
        <f aca="false">IF(A4250="Composição",B4250,"")</f>
        <v> 90830 </v>
      </c>
      <c r="Q4250" s="81" t="n">
        <f aca="false">IF(P4250&lt;&gt;"",SUMIF(L4250:L4250,L4250,N4250:N4250),"")</f>
        <v>0</v>
      </c>
      <c r="R4250" s="81" t="n">
        <f aca="false">IF(P4250&lt;&gt;"",SUMIF(L4250:L4250,L4250,O4250:O4250),"")</f>
        <v>0</v>
      </c>
    </row>
    <row r="4251" customFormat="false" ht="25.5" hidden="false" customHeight="true" outlineLevel="0" collapsed="false">
      <c r="A4251" s="91" t="s">
        <v>668</v>
      </c>
      <c r="B4251" s="92" t="s">
        <v>1545</v>
      </c>
      <c r="C4251" s="91" t="s">
        <v>664</v>
      </c>
      <c r="D4251" s="91" t="s">
        <v>1546</v>
      </c>
      <c r="E4251" s="91" t="s">
        <v>671</v>
      </c>
      <c r="F4251" s="91"/>
      <c r="G4251" s="93" t="s">
        <v>672</v>
      </c>
      <c r="H4251" s="94" t="n">
        <v>1.002</v>
      </c>
      <c r="I4251" s="95" t="n">
        <f aca="false">SUMIFS(J:J,A:A,"Composição",B:B,$B4251)</f>
        <v>22.33</v>
      </c>
      <c r="J4251" s="95" t="n">
        <f aca="false">TRUNC(H4251*I4251,2)</f>
        <v>22.37</v>
      </c>
      <c r="L4251" s="63" t="n">
        <f aca="false">IF(AND(A4252&lt;&gt;"",A4251=""),L4250+1,L4250)</f>
        <v>446</v>
      </c>
      <c r="M4251" s="80" t="n">
        <f aca="false">IF(OR(A4251="Insumo",A4251="Composição Auxiliar"),J4251,"")</f>
        <v>22.37</v>
      </c>
      <c r="N4251" s="81" t="str">
        <f aca="false">IF(E4251="Mão de Obra",J4251,"")</f>
        <v/>
      </c>
      <c r="O4251" s="81" t="n">
        <f aca="false">IF(N4251&lt;&gt;"","",M4251)</f>
        <v>22.37</v>
      </c>
      <c r="P4251" s="82" t="str">
        <f aca="false">IF(A4251="Composição",B4251,"")</f>
        <v/>
      </c>
      <c r="Q4251" s="81" t="str">
        <f aca="false">IF(P4251&lt;&gt;"",SUMIF(L4251:L4251,L4251,N4251:N4251),"")</f>
        <v/>
      </c>
      <c r="R4251" s="81" t="str">
        <f aca="false">IF(P4251&lt;&gt;"",SUMIF(L4251:L4251,L4251,O4251:O4251),"")</f>
        <v/>
      </c>
    </row>
    <row r="4252" customFormat="false" ht="25.5" hidden="false" customHeight="true" outlineLevel="0" collapsed="false">
      <c r="A4252" s="91" t="s">
        <v>668</v>
      </c>
      <c r="B4252" s="92" t="s">
        <v>677</v>
      </c>
      <c r="C4252" s="91" t="s">
        <v>664</v>
      </c>
      <c r="D4252" s="91" t="s">
        <v>678</v>
      </c>
      <c r="E4252" s="91" t="s">
        <v>671</v>
      </c>
      <c r="F4252" s="91"/>
      <c r="G4252" s="93" t="s">
        <v>672</v>
      </c>
      <c r="H4252" s="94" t="n">
        <v>0.501</v>
      </c>
      <c r="I4252" s="95" t="n">
        <f aca="false">SUMIFS(J:J,A:A,"Composição",B:B,$B4252)</f>
        <v>18.93</v>
      </c>
      <c r="J4252" s="95" t="n">
        <f aca="false">TRUNC(H4252*I4252,2)</f>
        <v>9.48</v>
      </c>
      <c r="L4252" s="63" t="n">
        <f aca="false">IF(AND(A4253&lt;&gt;"",A4252=""),L4251+1,L4251)</f>
        <v>446</v>
      </c>
      <c r="M4252" s="80" t="n">
        <f aca="false">IF(OR(A4252="Insumo",A4252="Composição Auxiliar"),J4252,"")</f>
        <v>9.48</v>
      </c>
      <c r="N4252" s="81" t="str">
        <f aca="false">IF(E4252="Mão de Obra",J4252,"")</f>
        <v/>
      </c>
      <c r="O4252" s="81" t="n">
        <f aca="false">IF(N4252&lt;&gt;"","",M4252)</f>
        <v>9.48</v>
      </c>
      <c r="P4252" s="82" t="str">
        <f aca="false">IF(A4252="Composição",B4252,"")</f>
        <v/>
      </c>
      <c r="Q4252" s="81" t="str">
        <f aca="false">IF(P4252&lt;&gt;"",SUMIF(L4252:L4252,L4252,N4252:N4252),"")</f>
        <v/>
      </c>
      <c r="R4252" s="81" t="str">
        <f aca="false">IF(P4252&lt;&gt;"",SUMIF(L4252:L4252,L4252,O4252:O4252),"")</f>
        <v/>
      </c>
    </row>
    <row r="4253" customFormat="false" ht="51" hidden="false" customHeight="false" outlineLevel="0" collapsed="false">
      <c r="A4253" s="96" t="s">
        <v>679</v>
      </c>
      <c r="B4253" s="97" t="s">
        <v>2110</v>
      </c>
      <c r="C4253" s="96" t="str">
        <f aca="false">VLOOKUP(B4253,INSUMOS!$A:$I,2,0)</f>
        <v>SINAPI</v>
      </c>
      <c r="D4253" s="96" t="str">
        <f aca="false">VLOOKUP(B4253,INSUMOS!$A:$I,3,0)</f>
        <v>FECHADURA ESPELHO PARA PORTA EXTERNA, EM ACO INOX (MAQUINA, TESTA E CONTRA-TESTA) E EM ZAMAC (MACANETA, LINGUETA E TRINCOS) COM ACABAMENTO CROMADO, MAQUINA DE 55 MM, INCLUINDO CHAVE TIPO CILINDRO</v>
      </c>
      <c r="E4253" s="98" t="str">
        <f aca="false">VLOOKUP(B4253,INSUMOS!$A:$I,4,0)</f>
        <v>Material</v>
      </c>
      <c r="F4253" s="98"/>
      <c r="G4253" s="99" t="str">
        <f aca="false">VLOOKUP(B4253,INSUMOS!$A:$I,5,0)</f>
        <v>CJ</v>
      </c>
      <c r="H4253" s="100" t="n">
        <v>1</v>
      </c>
      <c r="I4253" s="101" t="n">
        <f aca="false">VLOOKUP(B4253,INSUMOS!$A:$I,8,0)</f>
        <v>131.67</v>
      </c>
      <c r="J4253" s="101" t="n">
        <f aca="false">TRUNC(H4253*I4253,2)</f>
        <v>131.67</v>
      </c>
      <c r="L4253" s="63" t="n">
        <f aca="false">IF(AND(A4254&lt;&gt;"",A4253=""),L4252+1,L4252)</f>
        <v>446</v>
      </c>
      <c r="M4253" s="80" t="n">
        <f aca="false">IF(OR(A4253="Insumo",A4253="Composição Auxiliar"),J4253,"")</f>
        <v>131.67</v>
      </c>
      <c r="N4253" s="81" t="str">
        <f aca="false">IF(E4253="Mão de Obra",J4253,"")</f>
        <v/>
      </c>
      <c r="O4253" s="81" t="n">
        <f aca="false">IF(N4253&lt;&gt;"","",M4253)</f>
        <v>131.67</v>
      </c>
      <c r="P4253" s="82" t="str">
        <f aca="false">IF(A4253="Composição",B4253,"")</f>
        <v/>
      </c>
      <c r="Q4253" s="81" t="str">
        <f aca="false">IF(P4253&lt;&gt;"",SUMIF(L4253:L4253,L4253,N4253:N4253),"")</f>
        <v/>
      </c>
      <c r="R4253" s="81" t="str">
        <f aca="false">IF(P4253&lt;&gt;"",SUMIF(L4253:L4253,L4253,O4253:O4253),"")</f>
        <v/>
      </c>
    </row>
    <row r="4254" customFormat="false" ht="14.25" hidden="false" customHeight="false" outlineLevel="0" collapsed="false">
      <c r="A4254" s="102"/>
      <c r="B4254" s="102"/>
      <c r="C4254" s="102"/>
      <c r="D4254" s="102"/>
      <c r="E4254" s="102"/>
      <c r="F4254" s="103"/>
      <c r="G4254" s="102"/>
      <c r="H4254" s="103"/>
      <c r="I4254" s="102"/>
      <c r="J4254" s="103"/>
      <c r="L4254" s="63" t="n">
        <f aca="false">IF(AND(A4255&lt;&gt;"",A4254=""),L4253+1,L4253)</f>
        <v>446</v>
      </c>
      <c r="M4254" s="80" t="str">
        <f aca="false">IF(OR(A4254="Insumo",A4254="Composição Auxiliar"),J4254,"")</f>
        <v/>
      </c>
      <c r="N4254" s="81" t="str">
        <f aca="false">IF(E4254="Mão de Obra",J4254,"")</f>
        <v/>
      </c>
      <c r="O4254" s="81" t="str">
        <f aca="false">IF(N4254&lt;&gt;"","",M4254)</f>
        <v/>
      </c>
      <c r="P4254" s="82" t="str">
        <f aca="false">IF(A4254="Composição",B4254,"")</f>
        <v/>
      </c>
      <c r="Q4254" s="81" t="str">
        <f aca="false">IF(P4254&lt;&gt;"",SUMIF(L4254:L4254,L4254,N4254:N4254),"")</f>
        <v/>
      </c>
      <c r="R4254" s="81" t="str">
        <f aca="false">IF(P4254&lt;&gt;"",SUMIF(L4254:L4254,L4254,O4254:O4254),"")</f>
        <v/>
      </c>
    </row>
    <row r="4255" customFormat="false" ht="15" hidden="false" customHeight="false" outlineLevel="0" collapsed="false">
      <c r="A4255" s="102"/>
      <c r="B4255" s="102"/>
      <c r="C4255" s="102"/>
      <c r="D4255" s="102"/>
      <c r="E4255" s="102"/>
      <c r="F4255" s="103"/>
      <c r="G4255" s="102"/>
      <c r="H4255" s="104"/>
      <c r="I4255" s="104"/>
      <c r="J4255" s="103"/>
      <c r="L4255" s="63" t="n">
        <f aca="false">IF(AND(A4256&lt;&gt;"",A4255=""),L4254+1,L4254)</f>
        <v>446</v>
      </c>
      <c r="M4255" s="80" t="str">
        <f aca="false">IF(OR(A4255="Insumo",A4255="Composição Auxiliar"),J4255,"")</f>
        <v/>
      </c>
      <c r="N4255" s="81" t="str">
        <f aca="false">IF(E4255="Mão de Obra",J4255,"")</f>
        <v/>
      </c>
      <c r="O4255" s="81" t="str">
        <f aca="false">IF(N4255&lt;&gt;"","",M4255)</f>
        <v/>
      </c>
      <c r="P4255" s="82" t="str">
        <f aca="false">IF(A4255="Composição",B4255,"")</f>
        <v/>
      </c>
      <c r="Q4255" s="81" t="str">
        <f aca="false">IF(P4255&lt;&gt;"",SUMIF(L4255:L4255,L4255,N4255:N4255),"")</f>
        <v/>
      </c>
      <c r="R4255" s="81" t="str">
        <f aca="false">IF(P4255&lt;&gt;"",SUMIF(L4255:L4255,L4255,O4255:O4255),"")</f>
        <v/>
      </c>
    </row>
    <row r="4256" customFormat="false" ht="15" hidden="false" customHeight="false" outlineLevel="0" collapsed="false">
      <c r="A4256" s="108"/>
      <c r="B4256" s="108"/>
      <c r="C4256" s="108"/>
      <c r="D4256" s="108"/>
      <c r="E4256" s="108"/>
      <c r="F4256" s="108"/>
      <c r="G4256" s="108"/>
      <c r="H4256" s="108"/>
      <c r="I4256" s="108"/>
      <c r="J4256" s="108"/>
      <c r="L4256" s="63" t="n">
        <f aca="false">IF(AND(A4257&lt;&gt;"",A4256=""),L4255+1,L4255)</f>
        <v>446</v>
      </c>
      <c r="M4256" s="80" t="str">
        <f aca="false">IF(OR(A4256="Insumo",A4256="Composição Auxiliar"),J4256,"")</f>
        <v/>
      </c>
      <c r="N4256" s="81" t="str">
        <f aca="false">IF(E4256="Mão de Obra",J4256,"")</f>
        <v/>
      </c>
      <c r="O4256" s="81" t="str">
        <f aca="false">IF(N4256&lt;&gt;"","",M4256)</f>
        <v/>
      </c>
      <c r="P4256" s="82" t="str">
        <f aca="false">IF(A4256="Composição",B4256,"")</f>
        <v/>
      </c>
      <c r="Q4256" s="81" t="str">
        <f aca="false">IF(P4256&lt;&gt;"",SUMIF(L4256:L4256,L4256,N4256:N4256),"")</f>
        <v/>
      </c>
      <c r="R4256" s="81" t="str">
        <f aca="false">IF(P4256&lt;&gt;"",SUMIF(L4256:L4256,L4256,O4256:O4256),"")</f>
        <v/>
      </c>
    </row>
    <row r="4257" customFormat="false" ht="15" hidden="false" customHeight="true" outlineLevel="0" collapsed="false">
      <c r="A4257" s="83"/>
      <c r="B4257" s="84" t="s">
        <v>655</v>
      </c>
      <c r="C4257" s="83" t="s">
        <v>656</v>
      </c>
      <c r="D4257" s="83" t="s">
        <v>657</v>
      </c>
      <c r="E4257" s="83" t="s">
        <v>658</v>
      </c>
      <c r="F4257" s="83"/>
      <c r="G4257" s="85" t="s">
        <v>659</v>
      </c>
      <c r="H4257" s="84" t="s">
        <v>660</v>
      </c>
      <c r="I4257" s="84" t="s">
        <v>661</v>
      </c>
      <c r="J4257" s="84" t="s">
        <v>662</v>
      </c>
      <c r="L4257" s="63" t="n">
        <f aca="false">IF(AND(A4258&lt;&gt;"",A4257=""),L4256+1,L4256)</f>
        <v>447</v>
      </c>
      <c r="M4257" s="80" t="str">
        <f aca="false">IF(OR(A4257="Insumo",A4257="Composição Auxiliar"),J4257,"")</f>
        <v/>
      </c>
      <c r="N4257" s="81" t="str">
        <f aca="false">IF(E4257="Mão de Obra",J4257,"")</f>
        <v/>
      </c>
      <c r="O4257" s="81" t="str">
        <f aca="false">IF(N4257&lt;&gt;"","",M4257)</f>
        <v/>
      </c>
      <c r="P4257" s="82" t="str">
        <f aca="false">IF(A4257="Composição",B4257,"")</f>
        <v/>
      </c>
      <c r="Q4257" s="81" t="str">
        <f aca="false">IF(P4257&lt;&gt;"",SUMIF(L4257:L4257,L4257,N4257:N4257),"")</f>
        <v/>
      </c>
      <c r="R4257" s="81" t="str">
        <f aca="false">IF(P4257&lt;&gt;"",SUMIF(L4257:L4257,L4257,O4257:O4257),"")</f>
        <v/>
      </c>
    </row>
    <row r="4258" customFormat="false" ht="51" hidden="false" customHeight="true" outlineLevel="0" collapsed="false">
      <c r="A4258" s="86" t="s">
        <v>663</v>
      </c>
      <c r="B4258" s="87" t="s">
        <v>762</v>
      </c>
      <c r="C4258" s="86" t="s">
        <v>664</v>
      </c>
      <c r="D4258" s="86" t="s">
        <v>763</v>
      </c>
      <c r="E4258" s="86" t="s">
        <v>764</v>
      </c>
      <c r="F4258" s="86"/>
      <c r="G4258" s="88" t="s">
        <v>729</v>
      </c>
      <c r="H4258" s="89" t="n">
        <v>1</v>
      </c>
      <c r="I4258" s="90" t="n">
        <f aca="false">SUMIF(L:L,$L4258,M:M)</f>
        <v>3.68</v>
      </c>
      <c r="J4258" s="90" t="n">
        <f aca="false">TRUNC(H4258*I4258,2)</f>
        <v>3.68</v>
      </c>
      <c r="L4258" s="63" t="n">
        <f aca="false">IF(AND(A4259&lt;&gt;"",A4258=""),L4257+1,L4257)</f>
        <v>447</v>
      </c>
      <c r="M4258" s="80" t="str">
        <f aca="false">IF(OR(A4258="Insumo",A4258="Composição Auxiliar"),J4258,"")</f>
        <v/>
      </c>
      <c r="N4258" s="81" t="str">
        <f aca="false">IF(E4258="Mão de Obra",J4258,"")</f>
        <v/>
      </c>
      <c r="O4258" s="81" t="str">
        <f aca="false">IF(N4258&lt;&gt;"","",M4258)</f>
        <v/>
      </c>
      <c r="P4258" s="82" t="str">
        <f aca="false">IF(A4258="Composição",B4258,"")</f>
        <v> 91170 </v>
      </c>
      <c r="Q4258" s="81" t="n">
        <f aca="false">IF(P4258&lt;&gt;"",SUMIF(L4258:L4258,L4258,N4258:N4258),"")</f>
        <v>0</v>
      </c>
      <c r="R4258" s="81" t="n">
        <f aca="false">IF(P4258&lt;&gt;"",SUMIF(L4258:L4258,L4258,O4258:O4258),"")</f>
        <v>0</v>
      </c>
    </row>
    <row r="4259" customFormat="false" ht="25.5" hidden="false" customHeight="true" outlineLevel="0" collapsed="false">
      <c r="A4259" s="91" t="s">
        <v>668</v>
      </c>
      <c r="B4259" s="92" t="s">
        <v>1336</v>
      </c>
      <c r="C4259" s="91" t="s">
        <v>664</v>
      </c>
      <c r="D4259" s="91" t="s">
        <v>1337</v>
      </c>
      <c r="E4259" s="91" t="s">
        <v>671</v>
      </c>
      <c r="F4259" s="91"/>
      <c r="G4259" s="93" t="s">
        <v>672</v>
      </c>
      <c r="H4259" s="94" t="n">
        <v>0.01</v>
      </c>
      <c r="I4259" s="95" t="n">
        <f aca="false">SUMIFS(J:J,A:A,"Composição",B:B,$B4259)</f>
        <v>19.47</v>
      </c>
      <c r="J4259" s="95" t="n">
        <f aca="false">TRUNC(H4259*I4259,2)</f>
        <v>0.19</v>
      </c>
      <c r="L4259" s="63" t="n">
        <f aca="false">IF(AND(A4260&lt;&gt;"",A4259=""),L4258+1,L4258)</f>
        <v>447</v>
      </c>
      <c r="M4259" s="80" t="n">
        <f aca="false">IF(OR(A4259="Insumo",A4259="Composição Auxiliar"),J4259,"")</f>
        <v>0.19</v>
      </c>
      <c r="N4259" s="81" t="str">
        <f aca="false">IF(E4259="Mão de Obra",J4259,"")</f>
        <v/>
      </c>
      <c r="O4259" s="81" t="n">
        <f aca="false">IF(N4259&lt;&gt;"","",M4259)</f>
        <v>0.19</v>
      </c>
      <c r="P4259" s="82" t="str">
        <f aca="false">IF(A4259="Composição",B4259,"")</f>
        <v/>
      </c>
      <c r="Q4259" s="81" t="str">
        <f aca="false">IF(P4259&lt;&gt;"",SUMIF(L4259:L4259,L4259,N4259:N4259),"")</f>
        <v/>
      </c>
      <c r="R4259" s="81" t="str">
        <f aca="false">IF(P4259&lt;&gt;"",SUMIF(L4259:L4259,L4259,O4259:O4259),"")</f>
        <v/>
      </c>
    </row>
    <row r="4260" customFormat="false" ht="25.5" hidden="false" customHeight="true" outlineLevel="0" collapsed="false">
      <c r="A4260" s="91" t="s">
        <v>668</v>
      </c>
      <c r="B4260" s="92" t="s">
        <v>1292</v>
      </c>
      <c r="C4260" s="91" t="s">
        <v>664</v>
      </c>
      <c r="D4260" s="91" t="s">
        <v>1293</v>
      </c>
      <c r="E4260" s="91" t="s">
        <v>671</v>
      </c>
      <c r="F4260" s="91"/>
      <c r="G4260" s="93" t="s">
        <v>672</v>
      </c>
      <c r="H4260" s="94" t="n">
        <v>0.069</v>
      </c>
      <c r="I4260" s="95" t="n">
        <f aca="false">SUMIFS(J:J,A:A,"Composição",B:B,$B4260)</f>
        <v>22.94</v>
      </c>
      <c r="J4260" s="95" t="n">
        <f aca="false">TRUNC(H4260*I4260,2)</f>
        <v>1.58</v>
      </c>
      <c r="L4260" s="63" t="n">
        <f aca="false">IF(AND(A4261&lt;&gt;"",A4260=""),L4259+1,L4259)</f>
        <v>447</v>
      </c>
      <c r="M4260" s="80" t="n">
        <f aca="false">IF(OR(A4260="Insumo",A4260="Composição Auxiliar"),J4260,"")</f>
        <v>1.58</v>
      </c>
      <c r="N4260" s="81" t="str">
        <f aca="false">IF(E4260="Mão de Obra",J4260,"")</f>
        <v/>
      </c>
      <c r="O4260" s="81" t="n">
        <f aca="false">IF(N4260&lt;&gt;"","",M4260)</f>
        <v>1.58</v>
      </c>
      <c r="P4260" s="82" t="str">
        <f aca="false">IF(A4260="Composição",B4260,"")</f>
        <v/>
      </c>
      <c r="Q4260" s="81" t="str">
        <f aca="false">IF(P4260&lt;&gt;"",SUMIF(L4260:L4260,L4260,N4260:N4260),"")</f>
        <v/>
      </c>
      <c r="R4260" s="81" t="str">
        <f aca="false">IF(P4260&lt;&gt;"",SUMIF(L4260:L4260,L4260,O4260:O4260),"")</f>
        <v/>
      </c>
    </row>
    <row r="4261" customFormat="false" ht="25.5" hidden="false" customHeight="false" outlineLevel="0" collapsed="false">
      <c r="A4261" s="96" t="s">
        <v>679</v>
      </c>
      <c r="B4261" s="97" t="s">
        <v>2111</v>
      </c>
      <c r="C4261" s="96" t="str">
        <f aca="false">VLOOKUP(B4261,INSUMOS!$A:$I,2,0)</f>
        <v>SINAPI</v>
      </c>
      <c r="D4261" s="96" t="str">
        <f aca="false">VLOOKUP(B4261,INSUMOS!$A:$I,3,0)</f>
        <v>ABRACADEIRA EM ACO PARA AMARRACAO DE ELETRODUTOS, TIPO D, COM 1/2" E PARAFUSO DE FIXACAO</v>
      </c>
      <c r="E4261" s="98" t="str">
        <f aca="false">VLOOKUP(B4261,INSUMOS!$A:$I,4,0)</f>
        <v>Material</v>
      </c>
      <c r="F4261" s="98"/>
      <c r="G4261" s="99" t="str">
        <f aca="false">VLOOKUP(B4261,INSUMOS!$A:$I,5,0)</f>
        <v>UN</v>
      </c>
      <c r="H4261" s="100" t="n">
        <v>0.65</v>
      </c>
      <c r="I4261" s="101" t="n">
        <f aca="false">VLOOKUP(B4261,INSUMOS!$A:$I,8,0)</f>
        <v>2.94</v>
      </c>
      <c r="J4261" s="101" t="n">
        <f aca="false">TRUNC(H4261*I4261,2)</f>
        <v>1.91</v>
      </c>
      <c r="L4261" s="63" t="n">
        <f aca="false">IF(AND(A4262&lt;&gt;"",A4261=""),L4260+1,L4260)</f>
        <v>447</v>
      </c>
      <c r="M4261" s="80" t="n">
        <f aca="false">IF(OR(A4261="Insumo",A4261="Composição Auxiliar"),J4261,"")</f>
        <v>1.91</v>
      </c>
      <c r="N4261" s="81" t="str">
        <f aca="false">IF(E4261="Mão de Obra",J4261,"")</f>
        <v/>
      </c>
      <c r="O4261" s="81" t="n">
        <f aca="false">IF(N4261&lt;&gt;"","",M4261)</f>
        <v>1.91</v>
      </c>
      <c r="P4261" s="82" t="str">
        <f aca="false">IF(A4261="Composição",B4261,"")</f>
        <v/>
      </c>
      <c r="Q4261" s="81" t="str">
        <f aca="false">IF(P4261&lt;&gt;"",SUMIF(L4261:L4261,L4261,N4261:N4261),"")</f>
        <v/>
      </c>
      <c r="R4261" s="81" t="str">
        <f aca="false">IF(P4261&lt;&gt;"",SUMIF(L4261:L4261,L4261,O4261:O4261),"")</f>
        <v/>
      </c>
    </row>
    <row r="4262" customFormat="false" ht="14.25" hidden="false" customHeight="false" outlineLevel="0" collapsed="false">
      <c r="A4262" s="102"/>
      <c r="B4262" s="102"/>
      <c r="C4262" s="102"/>
      <c r="D4262" s="102"/>
      <c r="E4262" s="102"/>
      <c r="F4262" s="103"/>
      <c r="G4262" s="102"/>
      <c r="H4262" s="103"/>
      <c r="I4262" s="102"/>
      <c r="J4262" s="103"/>
      <c r="L4262" s="63" t="n">
        <f aca="false">IF(AND(A4263&lt;&gt;"",A4262=""),L4261+1,L4261)</f>
        <v>447</v>
      </c>
      <c r="M4262" s="80" t="str">
        <f aca="false">IF(OR(A4262="Insumo",A4262="Composição Auxiliar"),J4262,"")</f>
        <v/>
      </c>
      <c r="N4262" s="81" t="str">
        <f aca="false">IF(E4262="Mão de Obra",J4262,"")</f>
        <v/>
      </c>
      <c r="O4262" s="81" t="str">
        <f aca="false">IF(N4262&lt;&gt;"","",M4262)</f>
        <v/>
      </c>
      <c r="P4262" s="82" t="str">
        <f aca="false">IF(A4262="Composição",B4262,"")</f>
        <v/>
      </c>
      <c r="Q4262" s="81" t="str">
        <f aca="false">IF(P4262&lt;&gt;"",SUMIF(L4262:L4262,L4262,N4262:N4262),"")</f>
        <v/>
      </c>
      <c r="R4262" s="81" t="str">
        <f aca="false">IF(P4262&lt;&gt;"",SUMIF(L4262:L4262,L4262,O4262:O4262),"")</f>
        <v/>
      </c>
    </row>
    <row r="4263" customFormat="false" ht="15" hidden="false" customHeight="false" outlineLevel="0" collapsed="false">
      <c r="A4263" s="102"/>
      <c r="B4263" s="102"/>
      <c r="C4263" s="102"/>
      <c r="D4263" s="102"/>
      <c r="E4263" s="102"/>
      <c r="F4263" s="103"/>
      <c r="G4263" s="102"/>
      <c r="H4263" s="104"/>
      <c r="I4263" s="104"/>
      <c r="J4263" s="103"/>
      <c r="L4263" s="63" t="n">
        <f aca="false">IF(AND(A4264&lt;&gt;"",A4263=""),L4262+1,L4262)</f>
        <v>447</v>
      </c>
      <c r="M4263" s="80" t="str">
        <f aca="false">IF(OR(A4263="Insumo",A4263="Composição Auxiliar"),J4263,"")</f>
        <v/>
      </c>
      <c r="N4263" s="81" t="str">
        <f aca="false">IF(E4263="Mão de Obra",J4263,"")</f>
        <v/>
      </c>
      <c r="O4263" s="81" t="str">
        <f aca="false">IF(N4263&lt;&gt;"","",M4263)</f>
        <v/>
      </c>
      <c r="P4263" s="82" t="str">
        <f aca="false">IF(A4263="Composição",B4263,"")</f>
        <v/>
      </c>
      <c r="Q4263" s="81" t="str">
        <f aca="false">IF(P4263&lt;&gt;"",SUMIF(L4263:L4263,L4263,N4263:N4263),"")</f>
        <v/>
      </c>
      <c r="R4263" s="81" t="str">
        <f aca="false">IF(P4263&lt;&gt;"",SUMIF(L4263:L4263,L4263,O4263:O4263),"")</f>
        <v/>
      </c>
    </row>
    <row r="4264" customFormat="false" ht="15" hidden="false" customHeight="false" outlineLevel="0" collapsed="false">
      <c r="A4264" s="108"/>
      <c r="B4264" s="108"/>
      <c r="C4264" s="108"/>
      <c r="D4264" s="108"/>
      <c r="E4264" s="108"/>
      <c r="F4264" s="108"/>
      <c r="G4264" s="108"/>
      <c r="H4264" s="108"/>
      <c r="I4264" s="108"/>
      <c r="J4264" s="108"/>
      <c r="L4264" s="63" t="n">
        <f aca="false">IF(AND(A4265&lt;&gt;"",A4264=""),L4263+1,L4263)</f>
        <v>447</v>
      </c>
      <c r="M4264" s="80" t="str">
        <f aca="false">IF(OR(A4264="Insumo",A4264="Composição Auxiliar"),J4264,"")</f>
        <v/>
      </c>
      <c r="N4264" s="81" t="str">
        <f aca="false">IF(E4264="Mão de Obra",J4264,"")</f>
        <v/>
      </c>
      <c r="O4264" s="81" t="str">
        <f aca="false">IF(N4264&lt;&gt;"","",M4264)</f>
        <v/>
      </c>
      <c r="P4264" s="82" t="str">
        <f aca="false">IF(A4264="Composição",B4264,"")</f>
        <v/>
      </c>
      <c r="Q4264" s="81" t="str">
        <f aca="false">IF(P4264&lt;&gt;"",SUMIF(L4264:L4264,L4264,N4264:N4264),"")</f>
        <v/>
      </c>
      <c r="R4264" s="81" t="str">
        <f aca="false">IF(P4264&lt;&gt;"",SUMIF(L4264:L4264,L4264,O4264:O4264),"")</f>
        <v/>
      </c>
    </row>
    <row r="4265" customFormat="false" ht="15" hidden="false" customHeight="true" outlineLevel="0" collapsed="false">
      <c r="A4265" s="83"/>
      <c r="B4265" s="84" t="s">
        <v>655</v>
      </c>
      <c r="C4265" s="83" t="s">
        <v>656</v>
      </c>
      <c r="D4265" s="83" t="s">
        <v>657</v>
      </c>
      <c r="E4265" s="83" t="s">
        <v>658</v>
      </c>
      <c r="F4265" s="83"/>
      <c r="G4265" s="85" t="s">
        <v>659</v>
      </c>
      <c r="H4265" s="84" t="s">
        <v>660</v>
      </c>
      <c r="I4265" s="84" t="s">
        <v>661</v>
      </c>
      <c r="J4265" s="84" t="s">
        <v>662</v>
      </c>
      <c r="L4265" s="63" t="n">
        <f aca="false">IF(AND(A4266&lt;&gt;"",A4265=""),L4264+1,L4264)</f>
        <v>448</v>
      </c>
      <c r="M4265" s="80" t="str">
        <f aca="false">IF(OR(A4265="Insumo",A4265="Composição Auxiliar"),J4265,"")</f>
        <v/>
      </c>
      <c r="N4265" s="81" t="str">
        <f aca="false">IF(E4265="Mão de Obra",J4265,"")</f>
        <v/>
      </c>
      <c r="O4265" s="81" t="str">
        <f aca="false">IF(N4265&lt;&gt;"","",M4265)</f>
        <v/>
      </c>
      <c r="P4265" s="82" t="str">
        <f aca="false">IF(A4265="Composição",B4265,"")</f>
        <v/>
      </c>
      <c r="Q4265" s="81" t="str">
        <f aca="false">IF(P4265&lt;&gt;"",SUMIF(L4265:L4265,L4265,N4265:N4265),"")</f>
        <v/>
      </c>
      <c r="R4265" s="81" t="str">
        <f aca="false">IF(P4265&lt;&gt;"",SUMIF(L4265:L4265,L4265,O4265:O4265),"")</f>
        <v/>
      </c>
    </row>
    <row r="4266" customFormat="false" ht="38.25" hidden="false" customHeight="true" outlineLevel="0" collapsed="false">
      <c r="A4266" s="86" t="s">
        <v>663</v>
      </c>
      <c r="B4266" s="87" t="s">
        <v>778</v>
      </c>
      <c r="C4266" s="86" t="s">
        <v>664</v>
      </c>
      <c r="D4266" s="86" t="s">
        <v>779</v>
      </c>
      <c r="E4266" s="86" t="s">
        <v>764</v>
      </c>
      <c r="F4266" s="86"/>
      <c r="G4266" s="88" t="s">
        <v>729</v>
      </c>
      <c r="H4266" s="89" t="n">
        <v>1</v>
      </c>
      <c r="I4266" s="90" t="n">
        <f aca="false">SUMIF(L:L,$L4266,M:M)</f>
        <v>1.86</v>
      </c>
      <c r="J4266" s="90" t="n">
        <f aca="false">TRUNC(H4266*I4266,2)</f>
        <v>1.86</v>
      </c>
      <c r="L4266" s="63" t="n">
        <f aca="false">IF(AND(A4267&lt;&gt;"",A4266=""),L4265+1,L4265)</f>
        <v>448</v>
      </c>
      <c r="M4266" s="80" t="str">
        <f aca="false">IF(OR(A4266="Insumo",A4266="Composição Auxiliar"),J4266,"")</f>
        <v/>
      </c>
      <c r="N4266" s="81" t="str">
        <f aca="false">IF(E4266="Mão de Obra",J4266,"")</f>
        <v/>
      </c>
      <c r="O4266" s="81" t="str">
        <f aca="false">IF(N4266&lt;&gt;"","",M4266)</f>
        <v/>
      </c>
      <c r="P4266" s="82" t="str">
        <f aca="false">IF(A4266="Composição",B4266,"")</f>
        <v> 91173 </v>
      </c>
      <c r="Q4266" s="81" t="n">
        <f aca="false">IF(P4266&lt;&gt;"",SUMIF(L4266:L4266,L4266,N4266:N4266),"")</f>
        <v>0</v>
      </c>
      <c r="R4266" s="81" t="n">
        <f aca="false">IF(P4266&lt;&gt;"",SUMIF(L4266:L4266,L4266,O4266:O4266),"")</f>
        <v>0</v>
      </c>
    </row>
    <row r="4267" customFormat="false" ht="25.5" hidden="false" customHeight="true" outlineLevel="0" collapsed="false">
      <c r="A4267" s="91" t="s">
        <v>668</v>
      </c>
      <c r="B4267" s="92" t="s">
        <v>1292</v>
      </c>
      <c r="C4267" s="91" t="s">
        <v>664</v>
      </c>
      <c r="D4267" s="91" t="s">
        <v>1293</v>
      </c>
      <c r="E4267" s="91" t="s">
        <v>671</v>
      </c>
      <c r="F4267" s="91"/>
      <c r="G4267" s="93" t="s">
        <v>672</v>
      </c>
      <c r="H4267" s="94" t="n">
        <v>0.035</v>
      </c>
      <c r="I4267" s="95" t="n">
        <f aca="false">SUMIFS(J:J,A:A,"Composição",B:B,$B4267)</f>
        <v>22.94</v>
      </c>
      <c r="J4267" s="95" t="n">
        <f aca="false">TRUNC(H4267*I4267,2)</f>
        <v>0.8</v>
      </c>
      <c r="L4267" s="63" t="n">
        <f aca="false">IF(AND(A4268&lt;&gt;"",A4267=""),L4266+1,L4266)</f>
        <v>448</v>
      </c>
      <c r="M4267" s="80" t="n">
        <f aca="false">IF(OR(A4267="Insumo",A4267="Composição Auxiliar"),J4267,"")</f>
        <v>0.8</v>
      </c>
      <c r="N4267" s="81" t="str">
        <f aca="false">IF(E4267="Mão de Obra",J4267,"")</f>
        <v/>
      </c>
      <c r="O4267" s="81" t="n">
        <f aca="false">IF(N4267&lt;&gt;"","",M4267)</f>
        <v>0.8</v>
      </c>
      <c r="P4267" s="82" t="str">
        <f aca="false">IF(A4267="Composição",B4267,"")</f>
        <v/>
      </c>
      <c r="Q4267" s="81" t="str">
        <f aca="false">IF(P4267&lt;&gt;"",SUMIF(L4267:L4267,L4267,N4267:N4267),"")</f>
        <v/>
      </c>
      <c r="R4267" s="81" t="str">
        <f aca="false">IF(P4267&lt;&gt;"",SUMIF(L4267:L4267,L4267,O4267:O4267),"")</f>
        <v/>
      </c>
    </row>
    <row r="4268" customFormat="false" ht="25.5" hidden="false" customHeight="true" outlineLevel="0" collapsed="false">
      <c r="A4268" s="91" t="s">
        <v>668</v>
      </c>
      <c r="B4268" s="92" t="s">
        <v>1336</v>
      </c>
      <c r="C4268" s="91" t="s">
        <v>664</v>
      </c>
      <c r="D4268" s="91" t="s">
        <v>1337</v>
      </c>
      <c r="E4268" s="91" t="s">
        <v>671</v>
      </c>
      <c r="F4268" s="91"/>
      <c r="G4268" s="93" t="s">
        <v>672</v>
      </c>
      <c r="H4268" s="94" t="n">
        <v>0.005</v>
      </c>
      <c r="I4268" s="95" t="n">
        <f aca="false">SUMIFS(J:J,A:A,"Composição",B:B,$B4268)</f>
        <v>19.47</v>
      </c>
      <c r="J4268" s="95" t="n">
        <f aca="false">TRUNC(H4268*I4268,2)</f>
        <v>0.09</v>
      </c>
      <c r="L4268" s="63" t="n">
        <f aca="false">IF(AND(A4269&lt;&gt;"",A4268=""),L4267+1,L4267)</f>
        <v>448</v>
      </c>
      <c r="M4268" s="80" t="n">
        <f aca="false">IF(OR(A4268="Insumo",A4268="Composição Auxiliar"),J4268,"")</f>
        <v>0.09</v>
      </c>
      <c r="N4268" s="81" t="str">
        <f aca="false">IF(E4268="Mão de Obra",J4268,"")</f>
        <v/>
      </c>
      <c r="O4268" s="81" t="n">
        <f aca="false">IF(N4268&lt;&gt;"","",M4268)</f>
        <v>0.09</v>
      </c>
      <c r="P4268" s="82" t="str">
        <f aca="false">IF(A4268="Composição",B4268,"")</f>
        <v/>
      </c>
      <c r="Q4268" s="81" t="str">
        <f aca="false">IF(P4268&lt;&gt;"",SUMIF(L4268:L4268,L4268,N4268:N4268),"")</f>
        <v/>
      </c>
      <c r="R4268" s="81" t="str">
        <f aca="false">IF(P4268&lt;&gt;"",SUMIF(L4268:L4268,L4268,O4268:O4268),"")</f>
        <v/>
      </c>
    </row>
    <row r="4269" customFormat="false" ht="25.5" hidden="false" customHeight="false" outlineLevel="0" collapsed="false">
      <c r="A4269" s="96" t="s">
        <v>679</v>
      </c>
      <c r="B4269" s="97" t="s">
        <v>2111</v>
      </c>
      <c r="C4269" s="96" t="str">
        <f aca="false">VLOOKUP(B4269,INSUMOS!$A:$I,2,0)</f>
        <v>SINAPI</v>
      </c>
      <c r="D4269" s="96" t="str">
        <f aca="false">VLOOKUP(B4269,INSUMOS!$A:$I,3,0)</f>
        <v>ABRACADEIRA EM ACO PARA AMARRACAO DE ELETRODUTOS, TIPO D, COM 1/2" E PARAFUSO DE FIXACAO</v>
      </c>
      <c r="E4269" s="98" t="str">
        <f aca="false">VLOOKUP(B4269,INSUMOS!$A:$I,4,0)</f>
        <v>Material</v>
      </c>
      <c r="F4269" s="98"/>
      <c r="G4269" s="99" t="str">
        <f aca="false">VLOOKUP(B4269,INSUMOS!$A:$I,5,0)</f>
        <v>UN</v>
      </c>
      <c r="H4269" s="100" t="n">
        <v>0.333</v>
      </c>
      <c r="I4269" s="101" t="n">
        <f aca="false">VLOOKUP(B4269,INSUMOS!$A:$I,8,0)</f>
        <v>2.94</v>
      </c>
      <c r="J4269" s="101" t="n">
        <f aca="false">TRUNC(H4269*I4269,2)</f>
        <v>0.97</v>
      </c>
      <c r="L4269" s="63" t="n">
        <f aca="false">IF(AND(A4270&lt;&gt;"",A4269=""),L4268+1,L4268)</f>
        <v>448</v>
      </c>
      <c r="M4269" s="80" t="n">
        <f aca="false">IF(OR(A4269="Insumo",A4269="Composição Auxiliar"),J4269,"")</f>
        <v>0.97</v>
      </c>
      <c r="N4269" s="81" t="str">
        <f aca="false">IF(E4269="Mão de Obra",J4269,"")</f>
        <v/>
      </c>
      <c r="O4269" s="81" t="n">
        <f aca="false">IF(N4269&lt;&gt;"","",M4269)</f>
        <v>0.97</v>
      </c>
      <c r="P4269" s="82" t="str">
        <f aca="false">IF(A4269="Composição",B4269,"")</f>
        <v/>
      </c>
      <c r="Q4269" s="81" t="str">
        <f aca="false">IF(P4269&lt;&gt;"",SUMIF(L4269:L4269,L4269,N4269:N4269),"")</f>
        <v/>
      </c>
      <c r="R4269" s="81" t="str">
        <f aca="false">IF(P4269&lt;&gt;"",SUMIF(L4269:L4269,L4269,O4269:O4269),"")</f>
        <v/>
      </c>
    </row>
    <row r="4270" customFormat="false" ht="14.25" hidden="false" customHeight="false" outlineLevel="0" collapsed="false">
      <c r="A4270" s="102"/>
      <c r="B4270" s="102"/>
      <c r="C4270" s="102"/>
      <c r="D4270" s="102"/>
      <c r="E4270" s="102"/>
      <c r="F4270" s="103"/>
      <c r="G4270" s="102"/>
      <c r="H4270" s="103"/>
      <c r="I4270" s="102"/>
      <c r="J4270" s="103"/>
      <c r="L4270" s="63" t="n">
        <f aca="false">IF(AND(A4271&lt;&gt;"",A4270=""),L4269+1,L4269)</f>
        <v>448</v>
      </c>
      <c r="M4270" s="80" t="str">
        <f aca="false">IF(OR(A4270="Insumo",A4270="Composição Auxiliar"),J4270,"")</f>
        <v/>
      </c>
      <c r="N4270" s="81" t="str">
        <f aca="false">IF(E4270="Mão de Obra",J4270,"")</f>
        <v/>
      </c>
      <c r="O4270" s="81" t="str">
        <f aca="false">IF(N4270&lt;&gt;"","",M4270)</f>
        <v/>
      </c>
      <c r="P4270" s="82" t="str">
        <f aca="false">IF(A4270="Composição",B4270,"")</f>
        <v/>
      </c>
      <c r="Q4270" s="81" t="str">
        <f aca="false">IF(P4270&lt;&gt;"",SUMIF(L4270:L4270,L4270,N4270:N4270),"")</f>
        <v/>
      </c>
      <c r="R4270" s="81" t="str">
        <f aca="false">IF(P4270&lt;&gt;"",SUMIF(L4270:L4270,L4270,O4270:O4270),"")</f>
        <v/>
      </c>
    </row>
    <row r="4271" customFormat="false" ht="15" hidden="false" customHeight="false" outlineLevel="0" collapsed="false">
      <c r="A4271" s="102"/>
      <c r="B4271" s="102"/>
      <c r="C4271" s="102"/>
      <c r="D4271" s="102"/>
      <c r="E4271" s="102"/>
      <c r="F4271" s="103"/>
      <c r="G4271" s="102"/>
      <c r="H4271" s="104"/>
      <c r="I4271" s="104"/>
      <c r="J4271" s="103"/>
      <c r="L4271" s="63" t="n">
        <f aca="false">IF(AND(A4272&lt;&gt;"",A4271=""),L4270+1,L4270)</f>
        <v>448</v>
      </c>
      <c r="M4271" s="80" t="str">
        <f aca="false">IF(OR(A4271="Insumo",A4271="Composição Auxiliar"),J4271,"")</f>
        <v/>
      </c>
      <c r="N4271" s="81" t="str">
        <f aca="false">IF(E4271="Mão de Obra",J4271,"")</f>
        <v/>
      </c>
      <c r="O4271" s="81" t="str">
        <f aca="false">IF(N4271&lt;&gt;"","",M4271)</f>
        <v/>
      </c>
      <c r="P4271" s="82" t="str">
        <f aca="false">IF(A4271="Composição",B4271,"")</f>
        <v/>
      </c>
      <c r="Q4271" s="81" t="str">
        <f aca="false">IF(P4271&lt;&gt;"",SUMIF(L4271:L4271,L4271,N4271:N4271),"")</f>
        <v/>
      </c>
      <c r="R4271" s="81" t="str">
        <f aca="false">IF(P4271&lt;&gt;"",SUMIF(L4271:L4271,L4271,O4271:O4271),"")</f>
        <v/>
      </c>
    </row>
    <row r="4272" customFormat="false" ht="15" hidden="false" customHeight="false" outlineLevel="0" collapsed="false">
      <c r="A4272" s="108"/>
      <c r="B4272" s="108"/>
      <c r="C4272" s="108"/>
      <c r="D4272" s="108"/>
      <c r="E4272" s="108"/>
      <c r="F4272" s="108"/>
      <c r="G4272" s="108"/>
      <c r="H4272" s="108"/>
      <c r="I4272" s="108"/>
      <c r="J4272" s="108"/>
      <c r="L4272" s="63" t="n">
        <f aca="false">IF(AND(A4273&lt;&gt;"",A4272=""),L4271+1,L4271)</f>
        <v>448</v>
      </c>
      <c r="M4272" s="80" t="str">
        <f aca="false">IF(OR(A4272="Insumo",A4272="Composição Auxiliar"),J4272,"")</f>
        <v/>
      </c>
      <c r="N4272" s="81" t="str">
        <f aca="false">IF(E4272="Mão de Obra",J4272,"")</f>
        <v/>
      </c>
      <c r="O4272" s="81" t="str">
        <f aca="false">IF(N4272&lt;&gt;"","",M4272)</f>
        <v/>
      </c>
      <c r="P4272" s="82" t="str">
        <f aca="false">IF(A4272="Composição",B4272,"")</f>
        <v/>
      </c>
      <c r="Q4272" s="81" t="str">
        <f aca="false">IF(P4272&lt;&gt;"",SUMIF(L4272:L4272,L4272,N4272:N4272),"")</f>
        <v/>
      </c>
      <c r="R4272" s="81" t="str">
        <f aca="false">IF(P4272&lt;&gt;"",SUMIF(L4272:L4272,L4272,O4272:O4272),"")</f>
        <v/>
      </c>
    </row>
    <row r="4273" customFormat="false" ht="15" hidden="false" customHeight="true" outlineLevel="0" collapsed="false">
      <c r="A4273" s="83"/>
      <c r="B4273" s="84" t="s">
        <v>655</v>
      </c>
      <c r="C4273" s="83" t="s">
        <v>656</v>
      </c>
      <c r="D4273" s="83" t="s">
        <v>657</v>
      </c>
      <c r="E4273" s="83" t="s">
        <v>658</v>
      </c>
      <c r="F4273" s="83"/>
      <c r="G4273" s="85" t="s">
        <v>659</v>
      </c>
      <c r="H4273" s="84" t="s">
        <v>660</v>
      </c>
      <c r="I4273" s="84" t="s">
        <v>661</v>
      </c>
      <c r="J4273" s="84" t="s">
        <v>662</v>
      </c>
      <c r="L4273" s="63" t="n">
        <f aca="false">IF(AND(A4274&lt;&gt;"",A4273=""),L4272+1,L4272)</f>
        <v>449</v>
      </c>
      <c r="M4273" s="80" t="str">
        <f aca="false">IF(OR(A4273="Insumo",A4273="Composição Auxiliar"),J4273,"")</f>
        <v/>
      </c>
      <c r="N4273" s="81" t="str">
        <f aca="false">IF(E4273="Mão de Obra",J4273,"")</f>
        <v/>
      </c>
      <c r="O4273" s="81" t="str">
        <f aca="false">IF(N4273&lt;&gt;"","",M4273)</f>
        <v/>
      </c>
      <c r="P4273" s="82" t="str">
        <f aca="false">IF(A4273="Composição",B4273,"")</f>
        <v/>
      </c>
      <c r="Q4273" s="81" t="str">
        <f aca="false">IF(P4273&lt;&gt;"",SUMIF(L4273:L4273,L4273,N4273:N4273),"")</f>
        <v/>
      </c>
      <c r="R4273" s="81" t="str">
        <f aca="false">IF(P4273&lt;&gt;"",SUMIF(L4273:L4273,L4273,O4273:O4273),"")</f>
        <v/>
      </c>
    </row>
    <row r="4274" customFormat="false" ht="25.5" hidden="false" customHeight="true" outlineLevel="0" collapsed="false">
      <c r="A4274" s="86" t="s">
        <v>663</v>
      </c>
      <c r="B4274" s="87" t="s">
        <v>1034</v>
      </c>
      <c r="C4274" s="86" t="s">
        <v>664</v>
      </c>
      <c r="D4274" s="86" t="s">
        <v>1035</v>
      </c>
      <c r="E4274" s="86" t="s">
        <v>1033</v>
      </c>
      <c r="F4274" s="86"/>
      <c r="G4274" s="88" t="s">
        <v>667</v>
      </c>
      <c r="H4274" s="89" t="n">
        <v>1</v>
      </c>
      <c r="I4274" s="90" t="n">
        <f aca="false">SUMIF(L:L,$L4274,M:M)</f>
        <v>5.94</v>
      </c>
      <c r="J4274" s="90" t="n">
        <f aca="false">TRUNC(H4274*I4274,2)</f>
        <v>5.94</v>
      </c>
      <c r="L4274" s="63" t="n">
        <f aca="false">IF(AND(A4275&lt;&gt;"",A4274=""),L4273+1,L4273)</f>
        <v>449</v>
      </c>
      <c r="M4274" s="80" t="str">
        <f aca="false">IF(OR(A4274="Insumo",A4274="Composição Auxiliar"),J4274,"")</f>
        <v/>
      </c>
      <c r="N4274" s="81" t="str">
        <f aca="false">IF(E4274="Mão de Obra",J4274,"")</f>
        <v/>
      </c>
      <c r="O4274" s="81" t="str">
        <f aca="false">IF(N4274&lt;&gt;"","",M4274)</f>
        <v/>
      </c>
      <c r="P4274" s="82" t="str">
        <f aca="false">IF(A4274="Composição",B4274,"")</f>
        <v> 68053 </v>
      </c>
      <c r="Q4274" s="81" t="n">
        <f aca="false">IF(P4274&lt;&gt;"",SUMIF(L4274:L4274,L4274,N4274:N4274),"")</f>
        <v>0</v>
      </c>
      <c r="R4274" s="81" t="n">
        <f aca="false">IF(P4274&lt;&gt;"",SUMIF(L4274:L4274,L4274,O4274:O4274),"")</f>
        <v>0</v>
      </c>
    </row>
    <row r="4275" customFormat="false" ht="25.5" hidden="false" customHeight="true" outlineLevel="0" collapsed="false">
      <c r="A4275" s="91" t="s">
        <v>668</v>
      </c>
      <c r="B4275" s="92" t="s">
        <v>1407</v>
      </c>
      <c r="C4275" s="91" t="s">
        <v>664</v>
      </c>
      <c r="D4275" s="91" t="s">
        <v>1408</v>
      </c>
      <c r="E4275" s="91" t="s">
        <v>671</v>
      </c>
      <c r="F4275" s="91"/>
      <c r="G4275" s="93" t="s">
        <v>672</v>
      </c>
      <c r="H4275" s="94" t="n">
        <v>0.2</v>
      </c>
      <c r="I4275" s="95" t="n">
        <f aca="false">SUMIFS(J:J,A:A,"Composição",B:B,$B4275)</f>
        <v>23.5</v>
      </c>
      <c r="J4275" s="95" t="n">
        <f aca="false">TRUNC(H4275*I4275,2)</f>
        <v>4.7</v>
      </c>
      <c r="L4275" s="63" t="n">
        <f aca="false">IF(AND(A4276&lt;&gt;"",A4275=""),L4274+1,L4274)</f>
        <v>449</v>
      </c>
      <c r="M4275" s="80" t="n">
        <f aca="false">IF(OR(A4275="Insumo",A4275="Composição Auxiliar"),J4275,"")</f>
        <v>4.7</v>
      </c>
      <c r="N4275" s="81" t="str">
        <f aca="false">IF(E4275="Mão de Obra",J4275,"")</f>
        <v/>
      </c>
      <c r="O4275" s="81" t="n">
        <f aca="false">IF(N4275&lt;&gt;"","",M4275)</f>
        <v>4.7</v>
      </c>
      <c r="P4275" s="82" t="str">
        <f aca="false">IF(A4275="Composição",B4275,"")</f>
        <v/>
      </c>
      <c r="Q4275" s="81" t="str">
        <f aca="false">IF(P4275&lt;&gt;"",SUMIF(L4275:L4275,L4275,N4275:N4275),"")</f>
        <v/>
      </c>
      <c r="R4275" s="81" t="str">
        <f aca="false">IF(P4275&lt;&gt;"",SUMIF(L4275:L4275,L4275,O4275:O4275),"")</f>
        <v/>
      </c>
    </row>
    <row r="4276" customFormat="false" ht="14.25" hidden="false" customHeight="false" outlineLevel="0" collapsed="false">
      <c r="A4276" s="96" t="s">
        <v>679</v>
      </c>
      <c r="B4276" s="97" t="s">
        <v>2112</v>
      </c>
      <c r="C4276" s="96" t="str">
        <f aca="false">VLOOKUP(B4276,INSUMOS!$A:$I,2,0)</f>
        <v>SINAPI</v>
      </c>
      <c r="D4276" s="96" t="str">
        <f aca="false">VLOOKUP(B4276,INSUMOS!$A:$I,3,0)</f>
        <v>LONA PLASTICA PESADA PRETA, E = 150 MICRA</v>
      </c>
      <c r="E4276" s="98" t="str">
        <f aca="false">VLOOKUP(B4276,INSUMOS!$A:$I,4,0)</f>
        <v>Material</v>
      </c>
      <c r="F4276" s="98"/>
      <c r="G4276" s="99" t="str">
        <f aca="false">VLOOKUP(B4276,INSUMOS!$A:$I,5,0)</f>
        <v>m²</v>
      </c>
      <c r="H4276" s="100" t="n">
        <v>1.1</v>
      </c>
      <c r="I4276" s="101" t="n">
        <f aca="false">VLOOKUP(B4276,INSUMOS!$A:$I,8,0)</f>
        <v>1.13</v>
      </c>
      <c r="J4276" s="101" t="n">
        <f aca="false">TRUNC(H4276*I4276,2)</f>
        <v>1.24</v>
      </c>
      <c r="L4276" s="63" t="n">
        <f aca="false">IF(AND(A4277&lt;&gt;"",A4276=""),L4275+1,L4275)</f>
        <v>449</v>
      </c>
      <c r="M4276" s="80" t="n">
        <f aca="false">IF(OR(A4276="Insumo",A4276="Composição Auxiliar"),J4276,"")</f>
        <v>1.24</v>
      </c>
      <c r="N4276" s="81" t="str">
        <f aca="false">IF(E4276="Mão de Obra",J4276,"")</f>
        <v/>
      </c>
      <c r="O4276" s="81" t="n">
        <f aca="false">IF(N4276&lt;&gt;"","",M4276)</f>
        <v>1.24</v>
      </c>
      <c r="P4276" s="82" t="str">
        <f aca="false">IF(A4276="Composição",B4276,"")</f>
        <v/>
      </c>
      <c r="Q4276" s="81" t="str">
        <f aca="false">IF(P4276&lt;&gt;"",SUMIF(L4276:L4276,L4276,N4276:N4276),"")</f>
        <v/>
      </c>
      <c r="R4276" s="81" t="str">
        <f aca="false">IF(P4276&lt;&gt;"",SUMIF(L4276:L4276,L4276,O4276:O4276),"")</f>
        <v/>
      </c>
    </row>
    <row r="4277" customFormat="false" ht="14.25" hidden="false" customHeight="false" outlineLevel="0" collapsed="false">
      <c r="A4277" s="102"/>
      <c r="B4277" s="102"/>
      <c r="C4277" s="102"/>
      <c r="D4277" s="102"/>
      <c r="E4277" s="102"/>
      <c r="F4277" s="103"/>
      <c r="G4277" s="102"/>
      <c r="H4277" s="103"/>
      <c r="I4277" s="102"/>
      <c r="J4277" s="103"/>
      <c r="L4277" s="63" t="n">
        <f aca="false">IF(AND(A4278&lt;&gt;"",A4277=""),L4276+1,L4276)</f>
        <v>449</v>
      </c>
      <c r="M4277" s="80" t="str">
        <f aca="false">IF(OR(A4277="Insumo",A4277="Composição Auxiliar"),J4277,"")</f>
        <v/>
      </c>
      <c r="N4277" s="81" t="str">
        <f aca="false">IF(E4277="Mão de Obra",J4277,"")</f>
        <v/>
      </c>
      <c r="O4277" s="81" t="str">
        <f aca="false">IF(N4277&lt;&gt;"","",M4277)</f>
        <v/>
      </c>
      <c r="P4277" s="82" t="str">
        <f aca="false">IF(A4277="Composição",B4277,"")</f>
        <v/>
      </c>
      <c r="Q4277" s="81" t="str">
        <f aca="false">IF(P4277&lt;&gt;"",SUMIF(L4277:L4277,L4277,N4277:N4277),"")</f>
        <v/>
      </c>
      <c r="R4277" s="81" t="str">
        <f aca="false">IF(P4277&lt;&gt;"",SUMIF(L4277:L4277,L4277,O4277:O4277),"")</f>
        <v/>
      </c>
    </row>
    <row r="4278" customFormat="false" ht="15" hidden="false" customHeight="false" outlineLevel="0" collapsed="false">
      <c r="A4278" s="102"/>
      <c r="B4278" s="102"/>
      <c r="C4278" s="102"/>
      <c r="D4278" s="102"/>
      <c r="E4278" s="102"/>
      <c r="F4278" s="103"/>
      <c r="G4278" s="102"/>
      <c r="H4278" s="104"/>
      <c r="I4278" s="104"/>
      <c r="J4278" s="103"/>
      <c r="L4278" s="63" t="n">
        <f aca="false">IF(AND(A4279&lt;&gt;"",A4278=""),L4277+1,L4277)</f>
        <v>449</v>
      </c>
      <c r="M4278" s="80" t="str">
        <f aca="false">IF(OR(A4278="Insumo",A4278="Composição Auxiliar"),J4278,"")</f>
        <v/>
      </c>
      <c r="N4278" s="81" t="str">
        <f aca="false">IF(E4278="Mão de Obra",J4278,"")</f>
        <v/>
      </c>
      <c r="O4278" s="81" t="str">
        <f aca="false">IF(N4278&lt;&gt;"","",M4278)</f>
        <v/>
      </c>
      <c r="P4278" s="82" t="str">
        <f aca="false">IF(A4278="Composição",B4278,"")</f>
        <v/>
      </c>
      <c r="Q4278" s="81" t="str">
        <f aca="false">IF(P4278&lt;&gt;"",SUMIF(L4278:L4278,L4278,N4278:N4278),"")</f>
        <v/>
      </c>
      <c r="R4278" s="81" t="str">
        <f aca="false">IF(P4278&lt;&gt;"",SUMIF(L4278:L4278,L4278,O4278:O4278),"")</f>
        <v/>
      </c>
    </row>
    <row r="4279" customFormat="false" ht="15" hidden="false" customHeight="false" outlineLevel="0" collapsed="false">
      <c r="A4279" s="108"/>
      <c r="B4279" s="108"/>
      <c r="C4279" s="108"/>
      <c r="D4279" s="108"/>
      <c r="E4279" s="108"/>
      <c r="F4279" s="108"/>
      <c r="G4279" s="108"/>
      <c r="H4279" s="108"/>
      <c r="I4279" s="108"/>
      <c r="J4279" s="108"/>
      <c r="L4279" s="63" t="n">
        <f aca="false">IF(AND(A4280&lt;&gt;"",A4279=""),L4278+1,L4278)</f>
        <v>449</v>
      </c>
      <c r="M4279" s="80" t="str">
        <f aca="false">IF(OR(A4279="Insumo",A4279="Composição Auxiliar"),J4279,"")</f>
        <v/>
      </c>
      <c r="N4279" s="81" t="str">
        <f aca="false">IF(E4279="Mão de Obra",J4279,"")</f>
        <v/>
      </c>
      <c r="O4279" s="81" t="str">
        <f aca="false">IF(N4279&lt;&gt;"","",M4279)</f>
        <v/>
      </c>
      <c r="P4279" s="82" t="str">
        <f aca="false">IF(A4279="Composição",B4279,"")</f>
        <v/>
      </c>
      <c r="Q4279" s="81" t="str">
        <f aca="false">IF(P4279&lt;&gt;"",SUMIF(L4279:L4279,L4279,N4279:N4279),"")</f>
        <v/>
      </c>
      <c r="R4279" s="81" t="str">
        <f aca="false">IF(P4279&lt;&gt;"",SUMIF(L4279:L4279,L4279,O4279:O4279),"")</f>
        <v/>
      </c>
    </row>
    <row r="4280" customFormat="false" ht="15" hidden="false" customHeight="true" outlineLevel="0" collapsed="false">
      <c r="A4280" s="83"/>
      <c r="B4280" s="84" t="s">
        <v>655</v>
      </c>
      <c r="C4280" s="83" t="s">
        <v>656</v>
      </c>
      <c r="D4280" s="83" t="s">
        <v>657</v>
      </c>
      <c r="E4280" s="83" t="s">
        <v>658</v>
      </c>
      <c r="F4280" s="83"/>
      <c r="G4280" s="85" t="s">
        <v>659</v>
      </c>
      <c r="H4280" s="84" t="s">
        <v>660</v>
      </c>
      <c r="I4280" s="84" t="s">
        <v>661</v>
      </c>
      <c r="J4280" s="84" t="s">
        <v>662</v>
      </c>
      <c r="L4280" s="63" t="n">
        <f aca="false">IF(AND(A4281&lt;&gt;"",A4280=""),L4279+1,L4279)</f>
        <v>450</v>
      </c>
      <c r="M4280" s="80" t="str">
        <f aca="false">IF(OR(A4280="Insumo",A4280="Composição Auxiliar"),J4280,"")</f>
        <v/>
      </c>
      <c r="N4280" s="81" t="str">
        <f aca="false">IF(E4280="Mão de Obra",J4280,"")</f>
        <v/>
      </c>
      <c r="O4280" s="81" t="str">
        <f aca="false">IF(N4280&lt;&gt;"","",M4280)</f>
        <v/>
      </c>
      <c r="P4280" s="82" t="str">
        <f aca="false">IF(A4280="Composição",B4280,"")</f>
        <v/>
      </c>
      <c r="Q4280" s="81" t="str">
        <f aca="false">IF(P4280&lt;&gt;"",SUMIF(L4280:L4280,L4280,N4280:N4280),"")</f>
        <v/>
      </c>
      <c r="R4280" s="81" t="str">
        <f aca="false">IF(P4280&lt;&gt;"",SUMIF(L4280:L4280,L4280,O4280:O4280),"")</f>
        <v/>
      </c>
    </row>
    <row r="4281" customFormat="false" ht="25.5" hidden="false" customHeight="true" outlineLevel="0" collapsed="false">
      <c r="A4281" s="86" t="s">
        <v>663</v>
      </c>
      <c r="B4281" s="87" t="s">
        <v>1427</v>
      </c>
      <c r="C4281" s="86" t="s">
        <v>664</v>
      </c>
      <c r="D4281" s="86" t="s">
        <v>1428</v>
      </c>
      <c r="E4281" s="86" t="s">
        <v>764</v>
      </c>
      <c r="F4281" s="86"/>
      <c r="G4281" s="88" t="s">
        <v>718</v>
      </c>
      <c r="H4281" s="89" t="n">
        <v>1</v>
      </c>
      <c r="I4281" s="90" t="n">
        <f aca="false">SUMIF(L:L,$L4281,M:M)</f>
        <v>3.62</v>
      </c>
      <c r="J4281" s="90" t="n">
        <f aca="false">TRUNC(H4281*I4281,2)</f>
        <v>3.62</v>
      </c>
      <c r="L4281" s="63" t="n">
        <f aca="false">IF(AND(A4282&lt;&gt;"",A4281=""),L4280+1,L4280)</f>
        <v>450</v>
      </c>
      <c r="M4281" s="80" t="str">
        <f aca="false">IF(OR(A4281="Insumo",A4281="Composição Auxiliar"),J4281,"")</f>
        <v/>
      </c>
      <c r="N4281" s="81" t="str">
        <f aca="false">IF(E4281="Mão de Obra",J4281,"")</f>
        <v/>
      </c>
      <c r="O4281" s="81" t="str">
        <f aca="false">IF(N4281&lt;&gt;"","",M4281)</f>
        <v/>
      </c>
      <c r="P4281" s="82" t="str">
        <f aca="false">IF(A4281="Composição",B4281,"")</f>
        <v> 102591 </v>
      </c>
      <c r="Q4281" s="81" t="n">
        <f aca="false">IF(P4281&lt;&gt;"",SUMIF(L4281:L4281,L4281,N4281:N4281),"")</f>
        <v>0</v>
      </c>
      <c r="R4281" s="81" t="n">
        <f aca="false">IF(P4281&lt;&gt;"",SUMIF(L4281:L4281,L4281,O4281:O4281),"")</f>
        <v>0</v>
      </c>
    </row>
    <row r="4282" customFormat="false" ht="25.5" hidden="false" customHeight="true" outlineLevel="0" collapsed="false">
      <c r="A4282" s="91" t="s">
        <v>668</v>
      </c>
      <c r="B4282" s="92" t="s">
        <v>1336</v>
      </c>
      <c r="C4282" s="91" t="s">
        <v>664</v>
      </c>
      <c r="D4282" s="91" t="s">
        <v>1337</v>
      </c>
      <c r="E4282" s="91" t="s">
        <v>671</v>
      </c>
      <c r="F4282" s="91"/>
      <c r="G4282" s="93" t="s">
        <v>672</v>
      </c>
      <c r="H4282" s="94" t="n">
        <v>0.0857</v>
      </c>
      <c r="I4282" s="95" t="n">
        <f aca="false">SUMIFS(J:J,A:A,"Composição",B:B,$B4282)</f>
        <v>19.47</v>
      </c>
      <c r="J4282" s="95" t="n">
        <f aca="false">TRUNC(H4282*I4282,2)</f>
        <v>1.66</v>
      </c>
      <c r="L4282" s="63" t="n">
        <f aca="false">IF(AND(A4283&lt;&gt;"",A4282=""),L4281+1,L4281)</f>
        <v>450</v>
      </c>
      <c r="M4282" s="80" t="n">
        <f aca="false">IF(OR(A4282="Insumo",A4282="Composição Auxiliar"),J4282,"")</f>
        <v>1.66</v>
      </c>
      <c r="N4282" s="81" t="str">
        <f aca="false">IF(E4282="Mão de Obra",J4282,"")</f>
        <v/>
      </c>
      <c r="O4282" s="81" t="n">
        <f aca="false">IF(N4282&lt;&gt;"","",M4282)</f>
        <v>1.66</v>
      </c>
      <c r="P4282" s="82" t="str">
        <f aca="false">IF(A4282="Composição",B4282,"")</f>
        <v/>
      </c>
      <c r="Q4282" s="81" t="str">
        <f aca="false">IF(P4282&lt;&gt;"",SUMIF(L4282:L4282,L4282,N4282:N4282),"")</f>
        <v/>
      </c>
      <c r="R4282" s="81" t="str">
        <f aca="false">IF(P4282&lt;&gt;"",SUMIF(L4282:L4282,L4282,O4282:O4282),"")</f>
        <v/>
      </c>
    </row>
    <row r="4283" customFormat="false" ht="25.5" hidden="false" customHeight="true" outlineLevel="0" collapsed="false">
      <c r="A4283" s="91" t="s">
        <v>668</v>
      </c>
      <c r="B4283" s="92" t="s">
        <v>1292</v>
      </c>
      <c r="C4283" s="91" t="s">
        <v>664</v>
      </c>
      <c r="D4283" s="91" t="s">
        <v>1293</v>
      </c>
      <c r="E4283" s="91" t="s">
        <v>671</v>
      </c>
      <c r="F4283" s="91"/>
      <c r="G4283" s="93" t="s">
        <v>672</v>
      </c>
      <c r="H4283" s="94" t="n">
        <v>0.0857</v>
      </c>
      <c r="I4283" s="95" t="n">
        <f aca="false">SUMIFS(J:J,A:A,"Composição",B:B,$B4283)</f>
        <v>22.94</v>
      </c>
      <c r="J4283" s="95" t="n">
        <f aca="false">TRUNC(H4283*I4283,2)</f>
        <v>1.96</v>
      </c>
      <c r="L4283" s="63" t="n">
        <f aca="false">IF(AND(A4284&lt;&gt;"",A4283=""),L4282+1,L4282)</f>
        <v>450</v>
      </c>
      <c r="M4283" s="80" t="n">
        <f aca="false">IF(OR(A4283="Insumo",A4283="Composição Auxiliar"),J4283,"")</f>
        <v>1.96</v>
      </c>
      <c r="N4283" s="81" t="str">
        <f aca="false">IF(E4283="Mão de Obra",J4283,"")</f>
        <v/>
      </c>
      <c r="O4283" s="81" t="n">
        <f aca="false">IF(N4283&lt;&gt;"","",M4283)</f>
        <v>1.96</v>
      </c>
      <c r="P4283" s="82" t="str">
        <f aca="false">IF(A4283="Composição",B4283,"")</f>
        <v/>
      </c>
      <c r="Q4283" s="81" t="str">
        <f aca="false">IF(P4283&lt;&gt;"",SUMIF(L4283:L4283,L4283,N4283:N4283),"")</f>
        <v/>
      </c>
      <c r="R4283" s="81" t="str">
        <f aca="false">IF(P4283&lt;&gt;"",SUMIF(L4283:L4283,L4283,O4283:O4283),"")</f>
        <v/>
      </c>
    </row>
    <row r="4284" customFormat="false" ht="14.25" hidden="false" customHeight="false" outlineLevel="0" collapsed="false">
      <c r="A4284" s="102"/>
      <c r="B4284" s="102"/>
      <c r="C4284" s="102"/>
      <c r="D4284" s="102"/>
      <c r="E4284" s="102"/>
      <c r="F4284" s="103"/>
      <c r="G4284" s="102"/>
      <c r="H4284" s="103"/>
      <c r="I4284" s="102"/>
      <c r="J4284" s="103"/>
      <c r="L4284" s="63" t="n">
        <f aca="false">IF(AND(A4285&lt;&gt;"",A4284=""),L4283+1,L4283)</f>
        <v>450</v>
      </c>
      <c r="M4284" s="80" t="str">
        <f aca="false">IF(OR(A4284="Insumo",A4284="Composição Auxiliar"),J4284,"")</f>
        <v/>
      </c>
      <c r="N4284" s="81" t="str">
        <f aca="false">IF(E4284="Mão de Obra",J4284,"")</f>
        <v/>
      </c>
      <c r="O4284" s="81" t="str">
        <f aca="false">IF(N4284&lt;&gt;"","",M4284)</f>
        <v/>
      </c>
      <c r="P4284" s="82" t="str">
        <f aca="false">IF(A4284="Composição",B4284,"")</f>
        <v/>
      </c>
      <c r="Q4284" s="81" t="str">
        <f aca="false">IF(P4284&lt;&gt;"",SUMIF(L4284:L4284,L4284,N4284:N4284),"")</f>
        <v/>
      </c>
      <c r="R4284" s="81" t="str">
        <f aca="false">IF(P4284&lt;&gt;"",SUMIF(L4284:L4284,L4284,O4284:O4284),"")</f>
        <v/>
      </c>
    </row>
    <row r="4285" customFormat="false" ht="15" hidden="false" customHeight="false" outlineLevel="0" collapsed="false">
      <c r="A4285" s="102"/>
      <c r="B4285" s="102"/>
      <c r="C4285" s="102"/>
      <c r="D4285" s="102"/>
      <c r="E4285" s="102"/>
      <c r="F4285" s="103"/>
      <c r="G4285" s="102"/>
      <c r="H4285" s="104"/>
      <c r="I4285" s="104"/>
      <c r="J4285" s="103"/>
      <c r="L4285" s="63" t="n">
        <f aca="false">IF(AND(A4286&lt;&gt;"",A4285=""),L4284+1,L4284)</f>
        <v>450</v>
      </c>
      <c r="M4285" s="80" t="str">
        <f aca="false">IF(OR(A4285="Insumo",A4285="Composição Auxiliar"),J4285,"")</f>
        <v/>
      </c>
      <c r="N4285" s="81" t="str">
        <f aca="false">IF(E4285="Mão de Obra",J4285,"")</f>
        <v/>
      </c>
      <c r="O4285" s="81" t="str">
        <f aca="false">IF(N4285&lt;&gt;"","",M4285)</f>
        <v/>
      </c>
      <c r="P4285" s="82" t="str">
        <f aca="false">IF(A4285="Composição",B4285,"")</f>
        <v/>
      </c>
      <c r="Q4285" s="81" t="str">
        <f aca="false">IF(P4285&lt;&gt;"",SUMIF(L4285:L4285,L4285,N4285:N4285),"")</f>
        <v/>
      </c>
      <c r="R4285" s="81" t="str">
        <f aca="false">IF(P4285&lt;&gt;"",SUMIF(L4285:L4285,L4285,O4285:O4285),"")</f>
        <v/>
      </c>
    </row>
    <row r="4286" customFormat="false" ht="15" hidden="false" customHeight="false" outlineLevel="0" collapsed="false">
      <c r="A4286" s="108"/>
      <c r="B4286" s="108"/>
      <c r="C4286" s="108"/>
      <c r="D4286" s="108"/>
      <c r="E4286" s="108"/>
      <c r="F4286" s="108"/>
      <c r="G4286" s="108"/>
      <c r="H4286" s="108"/>
      <c r="I4286" s="108"/>
      <c r="J4286" s="108"/>
      <c r="L4286" s="63" t="n">
        <f aca="false">IF(AND(A4287&lt;&gt;"",A4286=""),L4285+1,L4285)</f>
        <v>450</v>
      </c>
      <c r="M4286" s="80" t="str">
        <f aca="false">IF(OR(A4286="Insumo",A4286="Composição Auxiliar"),J4286,"")</f>
        <v/>
      </c>
      <c r="N4286" s="81" t="str">
        <f aca="false">IF(E4286="Mão de Obra",J4286,"")</f>
        <v/>
      </c>
      <c r="O4286" s="81" t="str">
        <f aca="false">IF(N4286&lt;&gt;"","",M4286)</f>
        <v/>
      </c>
      <c r="P4286" s="82" t="str">
        <f aca="false">IF(A4286="Composição",B4286,"")</f>
        <v/>
      </c>
      <c r="Q4286" s="81" t="str">
        <f aca="false">IF(P4286&lt;&gt;"",SUMIF(L4286:L4286,L4286,N4286:N4286),"")</f>
        <v/>
      </c>
      <c r="R4286" s="81" t="str">
        <f aca="false">IF(P4286&lt;&gt;"",SUMIF(L4286:L4286,L4286,O4286:O4286),"")</f>
        <v/>
      </c>
    </row>
    <row r="4287" customFormat="false" ht="15" hidden="false" customHeight="true" outlineLevel="0" collapsed="false">
      <c r="A4287" s="83"/>
      <c r="B4287" s="84" t="s">
        <v>655</v>
      </c>
      <c r="C4287" s="83" t="s">
        <v>656</v>
      </c>
      <c r="D4287" s="83" t="s">
        <v>657</v>
      </c>
      <c r="E4287" s="83" t="s">
        <v>658</v>
      </c>
      <c r="F4287" s="83"/>
      <c r="G4287" s="85" t="s">
        <v>659</v>
      </c>
      <c r="H4287" s="84" t="s">
        <v>660</v>
      </c>
      <c r="I4287" s="84" t="s">
        <v>661</v>
      </c>
      <c r="J4287" s="84" t="s">
        <v>662</v>
      </c>
      <c r="L4287" s="63" t="n">
        <f aca="false">IF(AND(A4288&lt;&gt;"",A4287=""),L4286+1,L4286)</f>
        <v>451</v>
      </c>
      <c r="M4287" s="80" t="str">
        <f aca="false">IF(OR(A4287="Insumo",A4287="Composição Auxiliar"),J4287,"")</f>
        <v/>
      </c>
      <c r="N4287" s="81" t="str">
        <f aca="false">IF(E4287="Mão de Obra",J4287,"")</f>
        <v/>
      </c>
      <c r="O4287" s="81" t="str">
        <f aca="false">IF(N4287&lt;&gt;"","",M4287)</f>
        <v/>
      </c>
      <c r="P4287" s="82" t="str">
        <f aca="false">IF(A4287="Composição",B4287,"")</f>
        <v/>
      </c>
      <c r="Q4287" s="81" t="str">
        <f aca="false">IF(P4287&lt;&gt;"",SUMIF(L4287:L4287,L4287,N4287:N4287),"")</f>
        <v/>
      </c>
      <c r="R4287" s="81" t="str">
        <f aca="false">IF(P4287&lt;&gt;"",SUMIF(L4287:L4287,L4287,O4287:O4287),"")</f>
        <v/>
      </c>
    </row>
    <row r="4288" customFormat="false" ht="25.5" hidden="false" customHeight="true" outlineLevel="0" collapsed="false">
      <c r="A4288" s="86" t="s">
        <v>663</v>
      </c>
      <c r="B4288" s="87" t="s">
        <v>1441</v>
      </c>
      <c r="C4288" s="86" t="s">
        <v>664</v>
      </c>
      <c r="D4288" s="86" t="s">
        <v>1442</v>
      </c>
      <c r="E4288" s="86" t="s">
        <v>764</v>
      </c>
      <c r="F4288" s="86"/>
      <c r="G4288" s="88" t="s">
        <v>718</v>
      </c>
      <c r="H4288" s="89" t="n">
        <v>1</v>
      </c>
      <c r="I4288" s="90" t="n">
        <f aca="false">SUMIF(L:L,$L4288,M:M)</f>
        <v>4.62</v>
      </c>
      <c r="J4288" s="90" t="n">
        <f aca="false">TRUNC(H4288*I4288,2)</f>
        <v>4.62</v>
      </c>
      <c r="L4288" s="63" t="n">
        <f aca="false">IF(AND(A4289&lt;&gt;"",A4288=""),L4287+1,L4287)</f>
        <v>451</v>
      </c>
      <c r="M4288" s="80" t="str">
        <f aca="false">IF(OR(A4288="Insumo",A4288="Composição Auxiliar"),J4288,"")</f>
        <v/>
      </c>
      <c r="N4288" s="81" t="str">
        <f aca="false">IF(E4288="Mão de Obra",J4288,"")</f>
        <v/>
      </c>
      <c r="O4288" s="81" t="str">
        <f aca="false">IF(N4288&lt;&gt;"","",M4288)</f>
        <v/>
      </c>
      <c r="P4288" s="82" t="str">
        <f aca="false">IF(A4288="Composição",B4288,"")</f>
        <v> 102595 </v>
      </c>
      <c r="Q4288" s="81" t="n">
        <f aca="false">IF(P4288&lt;&gt;"",SUMIF(L4288:L4288,L4288,N4288:N4288),"")</f>
        <v>0</v>
      </c>
      <c r="R4288" s="81" t="n">
        <f aca="false">IF(P4288&lt;&gt;"",SUMIF(L4288:L4288,L4288,O4288:O4288),"")</f>
        <v>0</v>
      </c>
    </row>
    <row r="4289" customFormat="false" ht="25.5" hidden="false" customHeight="true" outlineLevel="0" collapsed="false">
      <c r="A4289" s="91" t="s">
        <v>668</v>
      </c>
      <c r="B4289" s="92" t="s">
        <v>1292</v>
      </c>
      <c r="C4289" s="91" t="s">
        <v>664</v>
      </c>
      <c r="D4289" s="91" t="s">
        <v>1293</v>
      </c>
      <c r="E4289" s="91" t="s">
        <v>671</v>
      </c>
      <c r="F4289" s="91"/>
      <c r="G4289" s="93" t="s">
        <v>672</v>
      </c>
      <c r="H4289" s="94" t="n">
        <v>0.1093</v>
      </c>
      <c r="I4289" s="95" t="n">
        <f aca="false">SUMIFS(J:J,A:A,"Composição",B:B,$B4289)</f>
        <v>22.94</v>
      </c>
      <c r="J4289" s="95" t="n">
        <f aca="false">TRUNC(H4289*I4289,2)</f>
        <v>2.5</v>
      </c>
      <c r="L4289" s="63" t="n">
        <f aca="false">IF(AND(A4290&lt;&gt;"",A4289=""),L4288+1,L4288)</f>
        <v>451</v>
      </c>
      <c r="M4289" s="80" t="n">
        <f aca="false">IF(OR(A4289="Insumo",A4289="Composição Auxiliar"),J4289,"")</f>
        <v>2.5</v>
      </c>
      <c r="N4289" s="81" t="str">
        <f aca="false">IF(E4289="Mão de Obra",J4289,"")</f>
        <v/>
      </c>
      <c r="O4289" s="81" t="n">
        <f aca="false">IF(N4289&lt;&gt;"","",M4289)</f>
        <v>2.5</v>
      </c>
      <c r="P4289" s="82" t="str">
        <f aca="false">IF(A4289="Composição",B4289,"")</f>
        <v/>
      </c>
      <c r="Q4289" s="81" t="str">
        <f aca="false">IF(P4289&lt;&gt;"",SUMIF(L4289:L4289,L4289,N4289:N4289),"")</f>
        <v/>
      </c>
      <c r="R4289" s="81" t="str">
        <f aca="false">IF(P4289&lt;&gt;"",SUMIF(L4289:L4289,L4289,O4289:O4289),"")</f>
        <v/>
      </c>
    </row>
    <row r="4290" customFormat="false" ht="25.5" hidden="false" customHeight="true" outlineLevel="0" collapsed="false">
      <c r="A4290" s="91" t="s">
        <v>668</v>
      </c>
      <c r="B4290" s="92" t="s">
        <v>1336</v>
      </c>
      <c r="C4290" s="91" t="s">
        <v>664</v>
      </c>
      <c r="D4290" s="91" t="s">
        <v>1337</v>
      </c>
      <c r="E4290" s="91" t="s">
        <v>671</v>
      </c>
      <c r="F4290" s="91"/>
      <c r="G4290" s="93" t="s">
        <v>672</v>
      </c>
      <c r="H4290" s="94" t="n">
        <v>0.1093</v>
      </c>
      <c r="I4290" s="95" t="n">
        <f aca="false">SUMIFS(J:J,A:A,"Composição",B:B,$B4290)</f>
        <v>19.47</v>
      </c>
      <c r="J4290" s="95" t="n">
        <f aca="false">TRUNC(H4290*I4290,2)</f>
        <v>2.12</v>
      </c>
      <c r="L4290" s="63" t="n">
        <f aca="false">IF(AND(A4291&lt;&gt;"",A4290=""),L4289+1,L4289)</f>
        <v>451</v>
      </c>
      <c r="M4290" s="80" t="n">
        <f aca="false">IF(OR(A4290="Insumo",A4290="Composição Auxiliar"),J4290,"")</f>
        <v>2.12</v>
      </c>
      <c r="N4290" s="81" t="str">
        <f aca="false">IF(E4290="Mão de Obra",J4290,"")</f>
        <v/>
      </c>
      <c r="O4290" s="81" t="n">
        <f aca="false">IF(N4290&lt;&gt;"","",M4290)</f>
        <v>2.12</v>
      </c>
      <c r="P4290" s="82" t="str">
        <f aca="false">IF(A4290="Composição",B4290,"")</f>
        <v/>
      </c>
      <c r="Q4290" s="81" t="str">
        <f aca="false">IF(P4290&lt;&gt;"",SUMIF(L4290:L4290,L4290,N4290:N4290),"")</f>
        <v/>
      </c>
      <c r="R4290" s="81" t="str">
        <f aca="false">IF(P4290&lt;&gt;"",SUMIF(L4290:L4290,L4290,O4290:O4290),"")</f>
        <v/>
      </c>
    </row>
    <row r="4291" customFormat="false" ht="14.25" hidden="false" customHeight="false" outlineLevel="0" collapsed="false">
      <c r="A4291" s="102"/>
      <c r="B4291" s="102"/>
      <c r="C4291" s="102"/>
      <c r="D4291" s="102"/>
      <c r="E4291" s="102"/>
      <c r="F4291" s="103"/>
      <c r="G4291" s="102"/>
      <c r="H4291" s="103"/>
      <c r="I4291" s="102"/>
      <c r="J4291" s="103"/>
      <c r="L4291" s="63" t="n">
        <f aca="false">IF(AND(A4292&lt;&gt;"",A4291=""),L4290+1,L4290)</f>
        <v>451</v>
      </c>
      <c r="M4291" s="80" t="str">
        <f aca="false">IF(OR(A4291="Insumo",A4291="Composição Auxiliar"),J4291,"")</f>
        <v/>
      </c>
      <c r="N4291" s="81" t="str">
        <f aca="false">IF(E4291="Mão de Obra",J4291,"")</f>
        <v/>
      </c>
      <c r="O4291" s="81" t="str">
        <f aca="false">IF(N4291&lt;&gt;"","",M4291)</f>
        <v/>
      </c>
      <c r="P4291" s="82" t="str">
        <f aca="false">IF(A4291="Composição",B4291,"")</f>
        <v/>
      </c>
      <c r="Q4291" s="81" t="str">
        <f aca="false">IF(P4291&lt;&gt;"",SUMIF(L4291:L4291,L4291,N4291:N4291),"")</f>
        <v/>
      </c>
      <c r="R4291" s="81" t="str">
        <f aca="false">IF(P4291&lt;&gt;"",SUMIF(L4291:L4291,L4291,O4291:O4291),"")</f>
        <v/>
      </c>
    </row>
    <row r="4292" customFormat="false" ht="15" hidden="false" customHeight="false" outlineLevel="0" collapsed="false">
      <c r="A4292" s="102"/>
      <c r="B4292" s="102"/>
      <c r="C4292" s="102"/>
      <c r="D4292" s="102"/>
      <c r="E4292" s="102"/>
      <c r="F4292" s="103"/>
      <c r="G4292" s="102"/>
      <c r="H4292" s="104"/>
      <c r="I4292" s="104"/>
      <c r="J4292" s="103"/>
      <c r="L4292" s="63" t="n">
        <f aca="false">IF(AND(A4293&lt;&gt;"",A4292=""),L4291+1,L4291)</f>
        <v>451</v>
      </c>
      <c r="M4292" s="80" t="str">
        <f aca="false">IF(OR(A4292="Insumo",A4292="Composição Auxiliar"),J4292,"")</f>
        <v/>
      </c>
      <c r="N4292" s="81" t="str">
        <f aca="false">IF(E4292="Mão de Obra",J4292,"")</f>
        <v/>
      </c>
      <c r="O4292" s="81" t="str">
        <f aca="false">IF(N4292&lt;&gt;"","",M4292)</f>
        <v/>
      </c>
      <c r="P4292" s="82" t="str">
        <f aca="false">IF(A4292="Composição",B4292,"")</f>
        <v/>
      </c>
      <c r="Q4292" s="81" t="str">
        <f aca="false">IF(P4292&lt;&gt;"",SUMIF(L4292:L4292,L4292,N4292:N4292),"")</f>
        <v/>
      </c>
      <c r="R4292" s="81" t="str">
        <f aca="false">IF(P4292&lt;&gt;"",SUMIF(L4292:L4292,L4292,O4292:O4292),"")</f>
        <v/>
      </c>
    </row>
    <row r="4293" customFormat="false" ht="15" hidden="false" customHeight="false" outlineLevel="0" collapsed="false">
      <c r="A4293" s="108"/>
      <c r="B4293" s="108"/>
      <c r="C4293" s="108"/>
      <c r="D4293" s="108"/>
      <c r="E4293" s="108"/>
      <c r="F4293" s="108"/>
      <c r="G4293" s="108"/>
      <c r="H4293" s="108"/>
      <c r="I4293" s="108"/>
      <c r="J4293" s="108"/>
      <c r="L4293" s="63" t="n">
        <f aca="false">IF(AND(A4294&lt;&gt;"",A4293=""),L4292+1,L4292)</f>
        <v>451</v>
      </c>
      <c r="M4293" s="80" t="str">
        <f aca="false">IF(OR(A4293="Insumo",A4293="Composição Auxiliar"),J4293,"")</f>
        <v/>
      </c>
      <c r="N4293" s="81" t="str">
        <f aca="false">IF(E4293="Mão de Obra",J4293,"")</f>
        <v/>
      </c>
      <c r="O4293" s="81" t="str">
        <f aca="false">IF(N4293&lt;&gt;"","",M4293)</f>
        <v/>
      </c>
      <c r="P4293" s="82" t="str">
        <f aca="false">IF(A4293="Composição",B4293,"")</f>
        <v/>
      </c>
      <c r="Q4293" s="81" t="str">
        <f aca="false">IF(P4293&lt;&gt;"",SUMIF(L4293:L4293,L4293,N4293:N4293),"")</f>
        <v/>
      </c>
      <c r="R4293" s="81" t="str">
        <f aca="false">IF(P4293&lt;&gt;"",SUMIF(L4293:L4293,L4293,O4293:O4293),"")</f>
        <v/>
      </c>
    </row>
    <row r="4294" customFormat="false" ht="15" hidden="false" customHeight="true" outlineLevel="0" collapsed="false">
      <c r="A4294" s="83"/>
      <c r="B4294" s="84" t="s">
        <v>655</v>
      </c>
      <c r="C4294" s="83" t="s">
        <v>656</v>
      </c>
      <c r="D4294" s="83" t="s">
        <v>657</v>
      </c>
      <c r="E4294" s="83" t="s">
        <v>658</v>
      </c>
      <c r="F4294" s="83"/>
      <c r="G4294" s="85" t="s">
        <v>659</v>
      </c>
      <c r="H4294" s="84" t="s">
        <v>660</v>
      </c>
      <c r="I4294" s="84" t="s">
        <v>661</v>
      </c>
      <c r="J4294" s="84" t="s">
        <v>662</v>
      </c>
      <c r="L4294" s="63" t="n">
        <f aca="false">IF(AND(A4295&lt;&gt;"",A4294=""),L4293+1,L4293)</f>
        <v>452</v>
      </c>
      <c r="M4294" s="80" t="str">
        <f aca="false">IF(OR(A4294="Insumo",A4294="Composição Auxiliar"),J4294,"")</f>
        <v/>
      </c>
      <c r="N4294" s="81" t="str">
        <f aca="false">IF(E4294="Mão de Obra",J4294,"")</f>
        <v/>
      </c>
      <c r="O4294" s="81" t="str">
        <f aca="false">IF(N4294&lt;&gt;"","",M4294)</f>
        <v/>
      </c>
      <c r="P4294" s="82" t="str">
        <f aca="false">IF(A4294="Composição",B4294,"")</f>
        <v/>
      </c>
      <c r="Q4294" s="81" t="str">
        <f aca="false">IF(P4294&lt;&gt;"",SUMIF(L4294:L4294,L4294,N4294:N4294),"")</f>
        <v/>
      </c>
      <c r="R4294" s="81" t="str">
        <f aca="false">IF(P4294&lt;&gt;"",SUMIF(L4294:L4294,L4294,O4294:O4294),"")</f>
        <v/>
      </c>
    </row>
    <row r="4295" customFormat="false" ht="25.5" hidden="false" customHeight="true" outlineLevel="0" collapsed="false">
      <c r="A4295" s="86" t="s">
        <v>663</v>
      </c>
      <c r="B4295" s="87" t="s">
        <v>873</v>
      </c>
      <c r="C4295" s="86" t="s">
        <v>664</v>
      </c>
      <c r="D4295" s="86" t="s">
        <v>874</v>
      </c>
      <c r="E4295" s="86" t="s">
        <v>691</v>
      </c>
      <c r="F4295" s="86"/>
      <c r="G4295" s="88" t="s">
        <v>699</v>
      </c>
      <c r="H4295" s="89" t="n">
        <v>1</v>
      </c>
      <c r="I4295" s="90" t="n">
        <f aca="false">SUMIF(L:L,$L4295,M:M)</f>
        <v>24.07</v>
      </c>
      <c r="J4295" s="90" t="n">
        <f aca="false">TRUNC(H4295*I4295,2)</f>
        <v>24.07</v>
      </c>
      <c r="L4295" s="63" t="n">
        <f aca="false">IF(AND(A4296&lt;&gt;"",A4295=""),L4294+1,L4294)</f>
        <v>452</v>
      </c>
      <c r="M4295" s="80" t="str">
        <f aca="false">IF(OR(A4295="Insumo",A4295="Composição Auxiliar"),J4295,"")</f>
        <v/>
      </c>
      <c r="N4295" s="81" t="str">
        <f aca="false">IF(E4295="Mão de Obra",J4295,"")</f>
        <v/>
      </c>
      <c r="O4295" s="81" t="str">
        <f aca="false">IF(N4295&lt;&gt;"","",M4295)</f>
        <v/>
      </c>
      <c r="P4295" s="82" t="str">
        <f aca="false">IF(A4295="Composição",B4295,"")</f>
        <v> 93282 </v>
      </c>
      <c r="Q4295" s="81" t="n">
        <f aca="false">IF(P4295&lt;&gt;"",SUMIF(L4295:L4295,L4295,N4295:N4295),"")</f>
        <v>0</v>
      </c>
      <c r="R4295" s="81" t="n">
        <f aca="false">IF(P4295&lt;&gt;"",SUMIF(L4295:L4295,L4295,O4295:O4295),"")</f>
        <v>0</v>
      </c>
    </row>
    <row r="4296" customFormat="false" ht="25.5" hidden="false" customHeight="true" outlineLevel="0" collapsed="false">
      <c r="A4296" s="91" t="s">
        <v>668</v>
      </c>
      <c r="B4296" s="92" t="s">
        <v>2113</v>
      </c>
      <c r="C4296" s="91" t="s">
        <v>664</v>
      </c>
      <c r="D4296" s="91" t="s">
        <v>2114</v>
      </c>
      <c r="E4296" s="91" t="s">
        <v>671</v>
      </c>
      <c r="F4296" s="91"/>
      <c r="G4296" s="93" t="s">
        <v>672</v>
      </c>
      <c r="H4296" s="94" t="n">
        <v>1</v>
      </c>
      <c r="I4296" s="95" t="n">
        <f aca="false">SUMIFS(J:J,A:A,"Composição",B:B,$B4296)</f>
        <v>23.72</v>
      </c>
      <c r="J4296" s="95" t="n">
        <f aca="false">TRUNC(H4296*I4296,2)</f>
        <v>23.72</v>
      </c>
      <c r="L4296" s="63" t="n">
        <f aca="false">IF(AND(A4297&lt;&gt;"",A4296=""),L4295+1,L4295)</f>
        <v>452</v>
      </c>
      <c r="M4296" s="80" t="n">
        <f aca="false">IF(OR(A4296="Insumo",A4296="Composição Auxiliar"),J4296,"")</f>
        <v>23.72</v>
      </c>
      <c r="N4296" s="81" t="str">
        <f aca="false">IF(E4296="Mão de Obra",J4296,"")</f>
        <v/>
      </c>
      <c r="O4296" s="81" t="n">
        <f aca="false">IF(N4296&lt;&gt;"","",M4296)</f>
        <v>23.72</v>
      </c>
      <c r="P4296" s="82" t="str">
        <f aca="false">IF(A4296="Composição",B4296,"")</f>
        <v/>
      </c>
      <c r="Q4296" s="81" t="str">
        <f aca="false">IF(P4296&lt;&gt;"",SUMIF(L4296:L4296,L4296,N4296:N4296),"")</f>
        <v/>
      </c>
      <c r="R4296" s="81" t="str">
        <f aca="false">IF(P4296&lt;&gt;"",SUMIF(L4296:L4296,L4296,O4296:O4296),"")</f>
        <v/>
      </c>
    </row>
    <row r="4297" customFormat="false" ht="25.5" hidden="false" customHeight="true" outlineLevel="0" collapsed="false">
      <c r="A4297" s="91" t="s">
        <v>668</v>
      </c>
      <c r="B4297" s="92" t="s">
        <v>2115</v>
      </c>
      <c r="C4297" s="91" t="s">
        <v>664</v>
      </c>
      <c r="D4297" s="91" t="s">
        <v>2116</v>
      </c>
      <c r="E4297" s="91" t="s">
        <v>691</v>
      </c>
      <c r="F4297" s="91"/>
      <c r="G4297" s="93" t="s">
        <v>672</v>
      </c>
      <c r="H4297" s="94" t="n">
        <v>1</v>
      </c>
      <c r="I4297" s="95" t="n">
        <f aca="false">SUMIFS(J:J,A:A,"Composição",B:B,$B4297)</f>
        <v>0.03</v>
      </c>
      <c r="J4297" s="95" t="n">
        <f aca="false">TRUNC(H4297*I4297,2)</f>
        <v>0.03</v>
      </c>
      <c r="L4297" s="63" t="n">
        <f aca="false">IF(AND(A4298&lt;&gt;"",A4297=""),L4296+1,L4296)</f>
        <v>452</v>
      </c>
      <c r="M4297" s="80" t="n">
        <f aca="false">IF(OR(A4297="Insumo",A4297="Composição Auxiliar"),J4297,"")</f>
        <v>0.03</v>
      </c>
      <c r="N4297" s="81" t="str">
        <f aca="false">IF(E4297="Mão de Obra",J4297,"")</f>
        <v/>
      </c>
      <c r="O4297" s="81" t="n">
        <f aca="false">IF(N4297&lt;&gt;"","",M4297)</f>
        <v>0.03</v>
      </c>
      <c r="P4297" s="82" t="str">
        <f aca="false">IF(A4297="Composição",B4297,"")</f>
        <v/>
      </c>
      <c r="Q4297" s="81" t="str">
        <f aca="false">IF(P4297&lt;&gt;"",SUMIF(L4297:L4297,L4297,N4297:N4297),"")</f>
        <v/>
      </c>
      <c r="R4297" s="81" t="str">
        <f aca="false">IF(P4297&lt;&gt;"",SUMIF(L4297:L4297,L4297,O4297:O4297),"")</f>
        <v/>
      </c>
    </row>
    <row r="4298" customFormat="false" ht="25.5" hidden="false" customHeight="true" outlineLevel="0" collapsed="false">
      <c r="A4298" s="91" t="s">
        <v>668</v>
      </c>
      <c r="B4298" s="92" t="s">
        <v>2117</v>
      </c>
      <c r="C4298" s="91" t="s">
        <v>664</v>
      </c>
      <c r="D4298" s="91" t="s">
        <v>2118</v>
      </c>
      <c r="E4298" s="91" t="s">
        <v>691</v>
      </c>
      <c r="F4298" s="91"/>
      <c r="G4298" s="93" t="s">
        <v>672</v>
      </c>
      <c r="H4298" s="94" t="n">
        <v>1</v>
      </c>
      <c r="I4298" s="95" t="n">
        <f aca="false">SUMIFS(J:J,A:A,"Composição",B:B,$B4298)</f>
        <v>0.32</v>
      </c>
      <c r="J4298" s="95" t="n">
        <f aca="false">TRUNC(H4298*I4298,2)</f>
        <v>0.32</v>
      </c>
      <c r="L4298" s="63" t="n">
        <f aca="false">IF(AND(A4299&lt;&gt;"",A4298=""),L4297+1,L4297)</f>
        <v>452</v>
      </c>
      <c r="M4298" s="80" t="n">
        <f aca="false">IF(OR(A4298="Insumo",A4298="Composição Auxiliar"),J4298,"")</f>
        <v>0.32</v>
      </c>
      <c r="N4298" s="81" t="str">
        <f aca="false">IF(E4298="Mão de Obra",J4298,"")</f>
        <v/>
      </c>
      <c r="O4298" s="81" t="n">
        <f aca="false">IF(N4298&lt;&gt;"","",M4298)</f>
        <v>0.32</v>
      </c>
      <c r="P4298" s="82" t="str">
        <f aca="false">IF(A4298="Composição",B4298,"")</f>
        <v/>
      </c>
      <c r="Q4298" s="81" t="str">
        <f aca="false">IF(P4298&lt;&gt;"",SUMIF(L4298:L4298,L4298,N4298:N4298),"")</f>
        <v/>
      </c>
      <c r="R4298" s="81" t="str">
        <f aca="false">IF(P4298&lt;&gt;"",SUMIF(L4298:L4298,L4298,O4298:O4298),"")</f>
        <v/>
      </c>
    </row>
    <row r="4299" customFormat="false" ht="14.25" hidden="false" customHeight="false" outlineLevel="0" collapsed="false">
      <c r="A4299" s="102"/>
      <c r="B4299" s="102"/>
      <c r="C4299" s="102"/>
      <c r="D4299" s="102"/>
      <c r="E4299" s="102"/>
      <c r="F4299" s="103"/>
      <c r="G4299" s="102"/>
      <c r="H4299" s="103"/>
      <c r="I4299" s="102"/>
      <c r="J4299" s="103"/>
      <c r="L4299" s="63" t="n">
        <f aca="false">IF(AND(A4300&lt;&gt;"",A4299=""),L4298+1,L4298)</f>
        <v>452</v>
      </c>
      <c r="M4299" s="80" t="str">
        <f aca="false">IF(OR(A4299="Insumo",A4299="Composição Auxiliar"),J4299,"")</f>
        <v/>
      </c>
      <c r="N4299" s="81" t="str">
        <f aca="false">IF(E4299="Mão de Obra",J4299,"")</f>
        <v/>
      </c>
      <c r="O4299" s="81" t="str">
        <f aca="false">IF(N4299&lt;&gt;"","",M4299)</f>
        <v/>
      </c>
      <c r="P4299" s="82" t="str">
        <f aca="false">IF(A4299="Composição",B4299,"")</f>
        <v/>
      </c>
      <c r="Q4299" s="81" t="str">
        <f aca="false">IF(P4299&lt;&gt;"",SUMIF(L4299:L4299,L4299,N4299:N4299),"")</f>
        <v/>
      </c>
      <c r="R4299" s="81" t="str">
        <f aca="false">IF(P4299&lt;&gt;"",SUMIF(L4299:L4299,L4299,O4299:O4299),"")</f>
        <v/>
      </c>
    </row>
    <row r="4300" customFormat="false" ht="15" hidden="false" customHeight="false" outlineLevel="0" collapsed="false">
      <c r="A4300" s="102"/>
      <c r="B4300" s="102"/>
      <c r="C4300" s="102"/>
      <c r="D4300" s="102"/>
      <c r="E4300" s="102"/>
      <c r="F4300" s="103"/>
      <c r="G4300" s="102"/>
      <c r="H4300" s="104"/>
      <c r="I4300" s="104"/>
      <c r="J4300" s="103"/>
      <c r="L4300" s="63" t="n">
        <f aca="false">IF(AND(A4301&lt;&gt;"",A4300=""),L4299+1,L4299)</f>
        <v>452</v>
      </c>
      <c r="M4300" s="80" t="str">
        <f aca="false">IF(OR(A4300="Insumo",A4300="Composição Auxiliar"),J4300,"")</f>
        <v/>
      </c>
      <c r="N4300" s="81" t="str">
        <f aca="false">IF(E4300="Mão de Obra",J4300,"")</f>
        <v/>
      </c>
      <c r="O4300" s="81" t="str">
        <f aca="false">IF(N4300&lt;&gt;"","",M4300)</f>
        <v/>
      </c>
      <c r="P4300" s="82" t="str">
        <f aca="false">IF(A4300="Composição",B4300,"")</f>
        <v/>
      </c>
      <c r="Q4300" s="81" t="str">
        <f aca="false">IF(P4300&lt;&gt;"",SUMIF(L4300:L4300,L4300,N4300:N4300),"")</f>
        <v/>
      </c>
      <c r="R4300" s="81" t="str">
        <f aca="false">IF(P4300&lt;&gt;"",SUMIF(L4300:L4300,L4300,O4300:O4300),"")</f>
        <v/>
      </c>
    </row>
    <row r="4301" customFormat="false" ht="15" hidden="false" customHeight="false" outlineLevel="0" collapsed="false">
      <c r="A4301" s="108"/>
      <c r="B4301" s="108"/>
      <c r="C4301" s="108"/>
      <c r="D4301" s="108"/>
      <c r="E4301" s="108"/>
      <c r="F4301" s="108"/>
      <c r="G4301" s="108"/>
      <c r="H4301" s="108"/>
      <c r="I4301" s="108"/>
      <c r="J4301" s="108"/>
      <c r="L4301" s="63" t="n">
        <f aca="false">IF(AND(A4302&lt;&gt;"",A4301=""),L4300+1,L4300)</f>
        <v>452</v>
      </c>
      <c r="M4301" s="80" t="str">
        <f aca="false">IF(OR(A4301="Insumo",A4301="Composição Auxiliar"),J4301,"")</f>
        <v/>
      </c>
      <c r="N4301" s="81" t="str">
        <f aca="false">IF(E4301="Mão de Obra",J4301,"")</f>
        <v/>
      </c>
      <c r="O4301" s="81" t="str">
        <f aca="false">IF(N4301&lt;&gt;"","",M4301)</f>
        <v/>
      </c>
      <c r="P4301" s="82" t="str">
        <f aca="false">IF(A4301="Composição",B4301,"")</f>
        <v/>
      </c>
      <c r="Q4301" s="81" t="str">
        <f aca="false">IF(P4301&lt;&gt;"",SUMIF(L4301:L4301,L4301,N4301:N4301),"")</f>
        <v/>
      </c>
      <c r="R4301" s="81" t="str">
        <f aca="false">IF(P4301&lt;&gt;"",SUMIF(L4301:L4301,L4301,O4301:O4301),"")</f>
        <v/>
      </c>
    </row>
    <row r="4302" customFormat="false" ht="15" hidden="false" customHeight="true" outlineLevel="0" collapsed="false">
      <c r="A4302" s="83"/>
      <c r="B4302" s="84" t="s">
        <v>655</v>
      </c>
      <c r="C4302" s="83" t="s">
        <v>656</v>
      </c>
      <c r="D4302" s="83" t="s">
        <v>657</v>
      </c>
      <c r="E4302" s="83" t="s">
        <v>658</v>
      </c>
      <c r="F4302" s="83"/>
      <c r="G4302" s="85" t="s">
        <v>659</v>
      </c>
      <c r="H4302" s="84" t="s">
        <v>660</v>
      </c>
      <c r="I4302" s="84" t="s">
        <v>661</v>
      </c>
      <c r="J4302" s="84" t="s">
        <v>662</v>
      </c>
      <c r="L4302" s="63" t="n">
        <f aca="false">IF(AND(A4303&lt;&gt;"",A4302=""),L4301+1,L4301)</f>
        <v>453</v>
      </c>
      <c r="M4302" s="80" t="str">
        <f aca="false">IF(OR(A4302="Insumo",A4302="Composição Auxiliar"),J4302,"")</f>
        <v/>
      </c>
      <c r="N4302" s="81" t="str">
        <f aca="false">IF(E4302="Mão de Obra",J4302,"")</f>
        <v/>
      </c>
      <c r="O4302" s="81" t="str">
        <f aca="false">IF(N4302&lt;&gt;"","",M4302)</f>
        <v/>
      </c>
      <c r="P4302" s="82" t="str">
        <f aca="false">IF(A4302="Composição",B4302,"")</f>
        <v/>
      </c>
      <c r="Q4302" s="81" t="str">
        <f aca="false">IF(P4302&lt;&gt;"",SUMIF(L4302:L4302,L4302,N4302:N4302),"")</f>
        <v/>
      </c>
      <c r="R4302" s="81" t="str">
        <f aca="false">IF(P4302&lt;&gt;"",SUMIF(L4302:L4302,L4302,O4302:O4302),"")</f>
        <v/>
      </c>
    </row>
    <row r="4303" customFormat="false" ht="25.5" hidden="false" customHeight="true" outlineLevel="0" collapsed="false">
      <c r="A4303" s="86" t="s">
        <v>663</v>
      </c>
      <c r="B4303" s="87" t="s">
        <v>875</v>
      </c>
      <c r="C4303" s="86" t="s">
        <v>664</v>
      </c>
      <c r="D4303" s="86" t="s">
        <v>876</v>
      </c>
      <c r="E4303" s="86" t="s">
        <v>691</v>
      </c>
      <c r="F4303" s="86"/>
      <c r="G4303" s="88" t="s">
        <v>692</v>
      </c>
      <c r="H4303" s="89" t="n">
        <v>1</v>
      </c>
      <c r="I4303" s="90" t="n">
        <f aca="false">SUMIF(L:L,$L4303,M:M)</f>
        <v>25.22</v>
      </c>
      <c r="J4303" s="90" t="n">
        <f aca="false">TRUNC(H4303*I4303,2)</f>
        <v>25.22</v>
      </c>
      <c r="L4303" s="63" t="n">
        <f aca="false">IF(AND(A4304&lt;&gt;"",A4303=""),L4302+1,L4302)</f>
        <v>453</v>
      </c>
      <c r="M4303" s="80" t="str">
        <f aca="false">IF(OR(A4303="Insumo",A4303="Composição Auxiliar"),J4303,"")</f>
        <v/>
      </c>
      <c r="N4303" s="81" t="str">
        <f aca="false">IF(E4303="Mão de Obra",J4303,"")</f>
        <v/>
      </c>
      <c r="O4303" s="81" t="str">
        <f aca="false">IF(N4303&lt;&gt;"","",M4303)</f>
        <v/>
      </c>
      <c r="P4303" s="82" t="str">
        <f aca="false">IF(A4303="Composição",B4303,"")</f>
        <v> 93281 </v>
      </c>
      <c r="Q4303" s="81" t="n">
        <f aca="false">IF(P4303&lt;&gt;"",SUMIF(L4303:L4303,L4303,N4303:N4303),"")</f>
        <v>0</v>
      </c>
      <c r="R4303" s="81" t="n">
        <f aca="false">IF(P4303&lt;&gt;"",SUMIF(L4303:L4303,L4303,O4303:O4303),"")</f>
        <v>0</v>
      </c>
    </row>
    <row r="4304" customFormat="false" ht="38.25" hidden="false" customHeight="true" outlineLevel="0" collapsed="false">
      <c r="A4304" s="91" t="s">
        <v>668</v>
      </c>
      <c r="B4304" s="92" t="s">
        <v>2119</v>
      </c>
      <c r="C4304" s="91" t="s">
        <v>664</v>
      </c>
      <c r="D4304" s="91" t="s">
        <v>2120</v>
      </c>
      <c r="E4304" s="91" t="s">
        <v>691</v>
      </c>
      <c r="F4304" s="91"/>
      <c r="G4304" s="93" t="s">
        <v>672</v>
      </c>
      <c r="H4304" s="94" t="n">
        <v>1</v>
      </c>
      <c r="I4304" s="95" t="n">
        <f aca="false">SUMIFS(J:J,A:A,"Composição",B:B,$B4304)</f>
        <v>0.85</v>
      </c>
      <c r="J4304" s="95" t="n">
        <f aca="false">TRUNC(H4304*I4304,2)</f>
        <v>0.85</v>
      </c>
      <c r="L4304" s="63" t="n">
        <f aca="false">IF(AND(A4305&lt;&gt;"",A4304=""),L4303+1,L4303)</f>
        <v>453</v>
      </c>
      <c r="M4304" s="80" t="n">
        <f aca="false">IF(OR(A4304="Insumo",A4304="Composição Auxiliar"),J4304,"")</f>
        <v>0.85</v>
      </c>
      <c r="N4304" s="81" t="str">
        <f aca="false">IF(E4304="Mão de Obra",J4304,"")</f>
        <v/>
      </c>
      <c r="O4304" s="81" t="n">
        <f aca="false">IF(N4304&lt;&gt;"","",M4304)</f>
        <v>0.85</v>
      </c>
      <c r="P4304" s="82" t="str">
        <f aca="false">IF(A4304="Composição",B4304,"")</f>
        <v/>
      </c>
      <c r="Q4304" s="81" t="str">
        <f aca="false">IF(P4304&lt;&gt;"",SUMIF(L4304:L4304,L4304,N4304:N4304),"")</f>
        <v/>
      </c>
      <c r="R4304" s="81" t="str">
        <f aca="false">IF(P4304&lt;&gt;"",SUMIF(L4304:L4304,L4304,O4304:O4304),"")</f>
        <v/>
      </c>
    </row>
    <row r="4305" customFormat="false" ht="25.5" hidden="false" customHeight="true" outlineLevel="0" collapsed="false">
      <c r="A4305" s="91" t="s">
        <v>668</v>
      </c>
      <c r="B4305" s="92" t="s">
        <v>2117</v>
      </c>
      <c r="C4305" s="91" t="s">
        <v>664</v>
      </c>
      <c r="D4305" s="91" t="s">
        <v>2118</v>
      </c>
      <c r="E4305" s="91" t="s">
        <v>691</v>
      </c>
      <c r="F4305" s="91"/>
      <c r="G4305" s="93" t="s">
        <v>672</v>
      </c>
      <c r="H4305" s="94" t="n">
        <v>1</v>
      </c>
      <c r="I4305" s="95" t="n">
        <f aca="false">SUMIFS(J:J,A:A,"Composição",B:B,$B4305)</f>
        <v>0.32</v>
      </c>
      <c r="J4305" s="95" t="n">
        <f aca="false">TRUNC(H4305*I4305,2)</f>
        <v>0.32</v>
      </c>
      <c r="L4305" s="63" t="n">
        <f aca="false">IF(AND(A4306&lt;&gt;"",A4305=""),L4304+1,L4304)</f>
        <v>453</v>
      </c>
      <c r="M4305" s="80" t="n">
        <f aca="false">IF(OR(A4305="Insumo",A4305="Composição Auxiliar"),J4305,"")</f>
        <v>0.32</v>
      </c>
      <c r="N4305" s="81" t="str">
        <f aca="false">IF(E4305="Mão de Obra",J4305,"")</f>
        <v/>
      </c>
      <c r="O4305" s="81" t="n">
        <f aca="false">IF(N4305&lt;&gt;"","",M4305)</f>
        <v>0.32</v>
      </c>
      <c r="P4305" s="82" t="str">
        <f aca="false">IF(A4305="Composição",B4305,"")</f>
        <v/>
      </c>
      <c r="Q4305" s="81" t="str">
        <f aca="false">IF(P4305&lt;&gt;"",SUMIF(L4305:L4305,L4305,N4305:N4305),"")</f>
        <v/>
      </c>
      <c r="R4305" s="81" t="str">
        <f aca="false">IF(P4305&lt;&gt;"",SUMIF(L4305:L4305,L4305,O4305:O4305),"")</f>
        <v/>
      </c>
    </row>
    <row r="4306" customFormat="false" ht="25.5" hidden="false" customHeight="true" outlineLevel="0" collapsed="false">
      <c r="A4306" s="91" t="s">
        <v>668</v>
      </c>
      <c r="B4306" s="92" t="s">
        <v>2121</v>
      </c>
      <c r="C4306" s="91" t="s">
        <v>664</v>
      </c>
      <c r="D4306" s="91" t="s">
        <v>2122</v>
      </c>
      <c r="E4306" s="91" t="s">
        <v>691</v>
      </c>
      <c r="F4306" s="91"/>
      <c r="G4306" s="93" t="s">
        <v>672</v>
      </c>
      <c r="H4306" s="94" t="n">
        <v>1</v>
      </c>
      <c r="I4306" s="95" t="n">
        <f aca="false">SUMIFS(J:J,A:A,"Composição",B:B,$B4306)</f>
        <v>0.3</v>
      </c>
      <c r="J4306" s="95" t="n">
        <f aca="false">TRUNC(H4306*I4306,2)</f>
        <v>0.3</v>
      </c>
      <c r="L4306" s="63" t="n">
        <f aca="false">IF(AND(A4307&lt;&gt;"",A4306=""),L4305+1,L4305)</f>
        <v>453</v>
      </c>
      <c r="M4306" s="80" t="n">
        <f aca="false">IF(OR(A4306="Insumo",A4306="Composição Auxiliar"),J4306,"")</f>
        <v>0.3</v>
      </c>
      <c r="N4306" s="81" t="str">
        <f aca="false">IF(E4306="Mão de Obra",J4306,"")</f>
        <v/>
      </c>
      <c r="O4306" s="81" t="n">
        <f aca="false">IF(N4306&lt;&gt;"","",M4306)</f>
        <v>0.3</v>
      </c>
      <c r="P4306" s="82" t="str">
        <f aca="false">IF(A4306="Composição",B4306,"")</f>
        <v/>
      </c>
      <c r="Q4306" s="81" t="str">
        <f aca="false">IF(P4306&lt;&gt;"",SUMIF(L4306:L4306,L4306,N4306:N4306),"")</f>
        <v/>
      </c>
      <c r="R4306" s="81" t="str">
        <f aca="false">IF(P4306&lt;&gt;"",SUMIF(L4306:L4306,L4306,O4306:O4306),"")</f>
        <v/>
      </c>
    </row>
    <row r="4307" customFormat="false" ht="25.5" hidden="false" customHeight="true" outlineLevel="0" collapsed="false">
      <c r="A4307" s="91" t="s">
        <v>668</v>
      </c>
      <c r="B4307" s="92" t="s">
        <v>2115</v>
      </c>
      <c r="C4307" s="91" t="s">
        <v>664</v>
      </c>
      <c r="D4307" s="91" t="s">
        <v>2116</v>
      </c>
      <c r="E4307" s="91" t="s">
        <v>691</v>
      </c>
      <c r="F4307" s="91"/>
      <c r="G4307" s="93" t="s">
        <v>672</v>
      </c>
      <c r="H4307" s="94" t="n">
        <v>1</v>
      </c>
      <c r="I4307" s="95" t="n">
        <f aca="false">SUMIFS(J:J,A:A,"Composição",B:B,$B4307)</f>
        <v>0.03</v>
      </c>
      <c r="J4307" s="95" t="n">
        <f aca="false">TRUNC(H4307*I4307,2)</f>
        <v>0.03</v>
      </c>
      <c r="L4307" s="63" t="n">
        <f aca="false">IF(AND(A4308&lt;&gt;"",A4307=""),L4306+1,L4306)</f>
        <v>453</v>
      </c>
      <c r="M4307" s="80" t="n">
        <f aca="false">IF(OR(A4307="Insumo",A4307="Composição Auxiliar"),J4307,"")</f>
        <v>0.03</v>
      </c>
      <c r="N4307" s="81" t="str">
        <f aca="false">IF(E4307="Mão de Obra",J4307,"")</f>
        <v/>
      </c>
      <c r="O4307" s="81" t="n">
        <f aca="false">IF(N4307&lt;&gt;"","",M4307)</f>
        <v>0.03</v>
      </c>
      <c r="P4307" s="82" t="str">
        <f aca="false">IF(A4307="Composição",B4307,"")</f>
        <v/>
      </c>
      <c r="Q4307" s="81" t="str">
        <f aca="false">IF(P4307&lt;&gt;"",SUMIF(L4307:L4307,L4307,N4307:N4307),"")</f>
        <v/>
      </c>
      <c r="R4307" s="81" t="str">
        <f aca="false">IF(P4307&lt;&gt;"",SUMIF(L4307:L4307,L4307,O4307:O4307),"")</f>
        <v/>
      </c>
    </row>
    <row r="4308" customFormat="false" ht="25.5" hidden="false" customHeight="true" outlineLevel="0" collapsed="false">
      <c r="A4308" s="91" t="s">
        <v>668</v>
      </c>
      <c r="B4308" s="92" t="s">
        <v>2113</v>
      </c>
      <c r="C4308" s="91" t="s">
        <v>664</v>
      </c>
      <c r="D4308" s="91" t="s">
        <v>2114</v>
      </c>
      <c r="E4308" s="91" t="s">
        <v>671</v>
      </c>
      <c r="F4308" s="91"/>
      <c r="G4308" s="93" t="s">
        <v>672</v>
      </c>
      <c r="H4308" s="94" t="n">
        <v>1</v>
      </c>
      <c r="I4308" s="95" t="n">
        <f aca="false">SUMIFS(J:J,A:A,"Composição",B:B,$B4308)</f>
        <v>23.72</v>
      </c>
      <c r="J4308" s="95" t="n">
        <f aca="false">TRUNC(H4308*I4308,2)</f>
        <v>23.72</v>
      </c>
      <c r="L4308" s="63" t="n">
        <f aca="false">IF(AND(A4309&lt;&gt;"",A4308=""),L4307+1,L4307)</f>
        <v>453</v>
      </c>
      <c r="M4308" s="80" t="n">
        <f aca="false">IF(OR(A4308="Insumo",A4308="Composição Auxiliar"),J4308,"")</f>
        <v>23.72</v>
      </c>
      <c r="N4308" s="81" t="str">
        <f aca="false">IF(E4308="Mão de Obra",J4308,"")</f>
        <v/>
      </c>
      <c r="O4308" s="81" t="n">
        <f aca="false">IF(N4308&lt;&gt;"","",M4308)</f>
        <v>23.72</v>
      </c>
      <c r="P4308" s="82" t="str">
        <f aca="false">IF(A4308="Composição",B4308,"")</f>
        <v/>
      </c>
      <c r="Q4308" s="81" t="str">
        <f aca="false">IF(P4308&lt;&gt;"",SUMIF(L4308:L4308,L4308,N4308:N4308),"")</f>
        <v/>
      </c>
      <c r="R4308" s="81" t="str">
        <f aca="false">IF(P4308&lt;&gt;"",SUMIF(L4308:L4308,L4308,O4308:O4308),"")</f>
        <v/>
      </c>
    </row>
    <row r="4309" customFormat="false" ht="14.25" hidden="false" customHeight="false" outlineLevel="0" collapsed="false">
      <c r="A4309" s="102"/>
      <c r="B4309" s="102"/>
      <c r="C4309" s="102"/>
      <c r="D4309" s="102"/>
      <c r="E4309" s="102"/>
      <c r="F4309" s="103"/>
      <c r="G4309" s="102"/>
      <c r="H4309" s="103"/>
      <c r="I4309" s="102"/>
      <c r="J4309" s="103"/>
      <c r="L4309" s="63" t="n">
        <f aca="false">IF(AND(A4310&lt;&gt;"",A4309=""),L4308+1,L4308)</f>
        <v>453</v>
      </c>
      <c r="M4309" s="80" t="str">
        <f aca="false">IF(OR(A4309="Insumo",A4309="Composição Auxiliar"),J4309,"")</f>
        <v/>
      </c>
      <c r="N4309" s="81" t="str">
        <f aca="false">IF(E4309="Mão de Obra",J4309,"")</f>
        <v/>
      </c>
      <c r="O4309" s="81" t="str">
        <f aca="false">IF(N4309&lt;&gt;"","",M4309)</f>
        <v/>
      </c>
      <c r="P4309" s="82" t="str">
        <f aca="false">IF(A4309="Composição",B4309,"")</f>
        <v/>
      </c>
      <c r="Q4309" s="81" t="str">
        <f aca="false">IF(P4309&lt;&gt;"",SUMIF(L4309:L4309,L4309,N4309:N4309),"")</f>
        <v/>
      </c>
      <c r="R4309" s="81" t="str">
        <f aca="false">IF(P4309&lt;&gt;"",SUMIF(L4309:L4309,L4309,O4309:O4309),"")</f>
        <v/>
      </c>
    </row>
    <row r="4310" customFormat="false" ht="15" hidden="false" customHeight="false" outlineLevel="0" collapsed="false">
      <c r="A4310" s="102"/>
      <c r="B4310" s="102"/>
      <c r="C4310" s="102"/>
      <c r="D4310" s="102"/>
      <c r="E4310" s="102"/>
      <c r="F4310" s="103"/>
      <c r="G4310" s="102"/>
      <c r="H4310" s="104"/>
      <c r="I4310" s="104"/>
      <c r="J4310" s="103"/>
      <c r="L4310" s="63" t="n">
        <f aca="false">IF(AND(A4311&lt;&gt;"",A4310=""),L4309+1,L4309)</f>
        <v>453</v>
      </c>
      <c r="M4310" s="80" t="str">
        <f aca="false">IF(OR(A4310="Insumo",A4310="Composição Auxiliar"),J4310,"")</f>
        <v/>
      </c>
      <c r="N4310" s="81" t="str">
        <f aca="false">IF(E4310="Mão de Obra",J4310,"")</f>
        <v/>
      </c>
      <c r="O4310" s="81" t="str">
        <f aca="false">IF(N4310&lt;&gt;"","",M4310)</f>
        <v/>
      </c>
      <c r="P4310" s="82" t="str">
        <f aca="false">IF(A4310="Composição",B4310,"")</f>
        <v/>
      </c>
      <c r="Q4310" s="81" t="str">
        <f aca="false">IF(P4310&lt;&gt;"",SUMIF(L4310:L4310,L4310,N4310:N4310),"")</f>
        <v/>
      </c>
      <c r="R4310" s="81" t="str">
        <f aca="false">IF(P4310&lt;&gt;"",SUMIF(L4310:L4310,L4310,O4310:O4310),"")</f>
        <v/>
      </c>
    </row>
    <row r="4311" customFormat="false" ht="15" hidden="false" customHeight="false" outlineLevel="0" collapsed="false">
      <c r="A4311" s="108"/>
      <c r="B4311" s="108"/>
      <c r="C4311" s="108"/>
      <c r="D4311" s="108"/>
      <c r="E4311" s="108"/>
      <c r="F4311" s="108"/>
      <c r="G4311" s="108"/>
      <c r="H4311" s="108"/>
      <c r="I4311" s="108"/>
      <c r="J4311" s="108"/>
      <c r="L4311" s="63" t="n">
        <f aca="false">IF(AND(A4312&lt;&gt;"",A4311=""),L4310+1,L4310)</f>
        <v>453</v>
      </c>
      <c r="M4311" s="80" t="str">
        <f aca="false">IF(OR(A4311="Insumo",A4311="Composição Auxiliar"),J4311,"")</f>
        <v/>
      </c>
      <c r="N4311" s="81" t="str">
        <f aca="false">IF(E4311="Mão de Obra",J4311,"")</f>
        <v/>
      </c>
      <c r="O4311" s="81" t="str">
        <f aca="false">IF(N4311&lt;&gt;"","",M4311)</f>
        <v/>
      </c>
      <c r="P4311" s="82" t="str">
        <f aca="false">IF(A4311="Composição",B4311,"")</f>
        <v/>
      </c>
      <c r="Q4311" s="81" t="str">
        <f aca="false">IF(P4311&lt;&gt;"",SUMIF(L4311:L4311,L4311,N4311:N4311),"")</f>
        <v/>
      </c>
      <c r="R4311" s="81" t="str">
        <f aca="false">IF(P4311&lt;&gt;"",SUMIF(L4311:L4311,L4311,O4311:O4311),"")</f>
        <v/>
      </c>
    </row>
    <row r="4312" customFormat="false" ht="15" hidden="false" customHeight="true" outlineLevel="0" collapsed="false">
      <c r="A4312" s="83"/>
      <c r="B4312" s="84" t="s">
        <v>655</v>
      </c>
      <c r="C4312" s="83" t="s">
        <v>656</v>
      </c>
      <c r="D4312" s="83" t="s">
        <v>657</v>
      </c>
      <c r="E4312" s="83" t="s">
        <v>658</v>
      </c>
      <c r="F4312" s="83"/>
      <c r="G4312" s="85" t="s">
        <v>659</v>
      </c>
      <c r="H4312" s="84" t="s">
        <v>660</v>
      </c>
      <c r="I4312" s="84" t="s">
        <v>661</v>
      </c>
      <c r="J4312" s="84" t="s">
        <v>662</v>
      </c>
      <c r="L4312" s="63" t="n">
        <f aca="false">IF(AND(A4313&lt;&gt;"",A4312=""),L4311+1,L4311)</f>
        <v>454</v>
      </c>
      <c r="M4312" s="80" t="str">
        <f aca="false">IF(OR(A4312="Insumo",A4312="Composição Auxiliar"),J4312,"")</f>
        <v/>
      </c>
      <c r="N4312" s="81" t="str">
        <f aca="false">IF(E4312="Mão de Obra",J4312,"")</f>
        <v/>
      </c>
      <c r="O4312" s="81" t="str">
        <f aca="false">IF(N4312&lt;&gt;"","",M4312)</f>
        <v/>
      </c>
      <c r="P4312" s="82" t="str">
        <f aca="false">IF(A4312="Composição",B4312,"")</f>
        <v/>
      </c>
      <c r="Q4312" s="81" t="str">
        <f aca="false">IF(P4312&lt;&gt;"",SUMIF(L4312:L4312,L4312,N4312:N4312),"")</f>
        <v/>
      </c>
      <c r="R4312" s="81" t="str">
        <f aca="false">IF(P4312&lt;&gt;"",SUMIF(L4312:L4312,L4312,O4312:O4312),"")</f>
        <v/>
      </c>
    </row>
    <row r="4313" customFormat="false" ht="25.5" hidden="false" customHeight="true" outlineLevel="0" collapsed="false">
      <c r="A4313" s="86" t="s">
        <v>663</v>
      </c>
      <c r="B4313" s="87" t="s">
        <v>2117</v>
      </c>
      <c r="C4313" s="86" t="s">
        <v>664</v>
      </c>
      <c r="D4313" s="86" t="s">
        <v>2118</v>
      </c>
      <c r="E4313" s="86" t="s">
        <v>691</v>
      </c>
      <c r="F4313" s="86"/>
      <c r="G4313" s="88" t="s">
        <v>672</v>
      </c>
      <c r="H4313" s="89" t="n">
        <v>1</v>
      </c>
      <c r="I4313" s="90" t="n">
        <f aca="false">SUMIF(L:L,$L4313,M:M)</f>
        <v>0.32</v>
      </c>
      <c r="J4313" s="90" t="n">
        <f aca="false">TRUNC(H4313*I4313,2)</f>
        <v>0.32</v>
      </c>
      <c r="L4313" s="63" t="n">
        <f aca="false">IF(AND(A4314&lt;&gt;"",A4313=""),L4312+1,L4312)</f>
        <v>454</v>
      </c>
      <c r="M4313" s="80" t="str">
        <f aca="false">IF(OR(A4313="Insumo",A4313="Composição Auxiliar"),J4313,"")</f>
        <v/>
      </c>
      <c r="N4313" s="81" t="str">
        <f aca="false">IF(E4313="Mão de Obra",J4313,"")</f>
        <v/>
      </c>
      <c r="O4313" s="81" t="str">
        <f aca="false">IF(N4313&lt;&gt;"","",M4313)</f>
        <v/>
      </c>
      <c r="P4313" s="82" t="str">
        <f aca="false">IF(A4313="Composição",B4313,"")</f>
        <v> 93277 </v>
      </c>
      <c r="Q4313" s="81" t="n">
        <f aca="false">IF(P4313&lt;&gt;"",SUMIF(L4313:L4313,L4313,N4313:N4313),"")</f>
        <v>0</v>
      </c>
      <c r="R4313" s="81" t="n">
        <f aca="false">IF(P4313&lt;&gt;"",SUMIF(L4313:L4313,L4313,O4313:O4313),"")</f>
        <v>0</v>
      </c>
    </row>
    <row r="4314" customFormat="false" ht="25.5" hidden="false" customHeight="false" outlineLevel="0" collapsed="false">
      <c r="A4314" s="96" t="s">
        <v>679</v>
      </c>
      <c r="B4314" s="97" t="s">
        <v>2123</v>
      </c>
      <c r="C4314" s="96" t="str">
        <f aca="false">VLOOKUP(B4314,INSUMOS!$A:$I,2,0)</f>
        <v>SINAPI</v>
      </c>
      <c r="D4314" s="96" t="str">
        <f aca="false">VLOOKUP(B4314,INSUMOS!$A:$I,3,0)</f>
        <v>GUINCHO ELETRICO DE COLUNA, CAPACIDADE 400 KG, COM MOTO FREIO, MOTOR TRIFASICO DE 1,25 CV</v>
      </c>
      <c r="E4314" s="98" t="str">
        <f aca="false">VLOOKUP(B4314,INSUMOS!$A:$I,4,0)</f>
        <v>Equipamento</v>
      </c>
      <c r="F4314" s="98"/>
      <c r="G4314" s="99" t="str">
        <f aca="false">VLOOKUP(B4314,INSUMOS!$A:$I,5,0)</f>
        <v>UN</v>
      </c>
      <c r="H4314" s="100" t="n">
        <v>6.4E-005</v>
      </c>
      <c r="I4314" s="101" t="n">
        <f aca="false">VLOOKUP(B4314,INSUMOS!$A:$I,8,0)</f>
        <v>5044.1</v>
      </c>
      <c r="J4314" s="101" t="n">
        <f aca="false">TRUNC(H4314*I4314,2)</f>
        <v>0.32</v>
      </c>
      <c r="L4314" s="63" t="n">
        <f aca="false">IF(AND(A4315&lt;&gt;"",A4314=""),L4313+1,L4313)</f>
        <v>454</v>
      </c>
      <c r="M4314" s="80" t="n">
        <f aca="false">IF(OR(A4314="Insumo",A4314="Composição Auxiliar"),J4314,"")</f>
        <v>0.32</v>
      </c>
      <c r="N4314" s="81" t="str">
        <f aca="false">IF(E4314="Mão de Obra",J4314,"")</f>
        <v/>
      </c>
      <c r="O4314" s="81" t="n">
        <f aca="false">IF(N4314&lt;&gt;"","",M4314)</f>
        <v>0.32</v>
      </c>
      <c r="P4314" s="82" t="str">
        <f aca="false">IF(A4314="Composição",B4314,"")</f>
        <v/>
      </c>
      <c r="Q4314" s="81" t="str">
        <f aca="false">IF(P4314&lt;&gt;"",SUMIF(L4314:L4314,L4314,N4314:N4314),"")</f>
        <v/>
      </c>
      <c r="R4314" s="81" t="str">
        <f aca="false">IF(P4314&lt;&gt;"",SUMIF(L4314:L4314,L4314,O4314:O4314),"")</f>
        <v/>
      </c>
    </row>
    <row r="4315" customFormat="false" ht="14.25" hidden="false" customHeight="false" outlineLevel="0" collapsed="false">
      <c r="A4315" s="102"/>
      <c r="B4315" s="102"/>
      <c r="C4315" s="102"/>
      <c r="D4315" s="102"/>
      <c r="E4315" s="102"/>
      <c r="F4315" s="103"/>
      <c r="G4315" s="102"/>
      <c r="H4315" s="103"/>
      <c r="I4315" s="102"/>
      <c r="J4315" s="103"/>
      <c r="L4315" s="63" t="n">
        <f aca="false">IF(AND(A4316&lt;&gt;"",A4315=""),L4314+1,L4314)</f>
        <v>454</v>
      </c>
      <c r="M4315" s="80" t="str">
        <f aca="false">IF(OR(A4315="Insumo",A4315="Composição Auxiliar"),J4315,"")</f>
        <v/>
      </c>
      <c r="N4315" s="81" t="str">
        <f aca="false">IF(E4315="Mão de Obra",J4315,"")</f>
        <v/>
      </c>
      <c r="O4315" s="81" t="str">
        <f aca="false">IF(N4315&lt;&gt;"","",M4315)</f>
        <v/>
      </c>
      <c r="P4315" s="82" t="str">
        <f aca="false">IF(A4315="Composição",B4315,"")</f>
        <v/>
      </c>
      <c r="Q4315" s="81" t="str">
        <f aca="false">IF(P4315&lt;&gt;"",SUMIF(L4315:L4315,L4315,N4315:N4315),"")</f>
        <v/>
      </c>
      <c r="R4315" s="81" t="str">
        <f aca="false">IF(P4315&lt;&gt;"",SUMIF(L4315:L4315,L4315,O4315:O4315),"")</f>
        <v/>
      </c>
    </row>
    <row r="4316" customFormat="false" ht="15" hidden="false" customHeight="false" outlineLevel="0" collapsed="false">
      <c r="A4316" s="102"/>
      <c r="B4316" s="102"/>
      <c r="C4316" s="102"/>
      <c r="D4316" s="102"/>
      <c r="E4316" s="102"/>
      <c r="F4316" s="103"/>
      <c r="G4316" s="102"/>
      <c r="H4316" s="104"/>
      <c r="I4316" s="104"/>
      <c r="J4316" s="103"/>
      <c r="L4316" s="63" t="n">
        <f aca="false">IF(AND(A4317&lt;&gt;"",A4316=""),L4315+1,L4315)</f>
        <v>454</v>
      </c>
      <c r="M4316" s="80" t="str">
        <f aca="false">IF(OR(A4316="Insumo",A4316="Composição Auxiliar"),J4316,"")</f>
        <v/>
      </c>
      <c r="N4316" s="81" t="str">
        <f aca="false">IF(E4316="Mão de Obra",J4316,"")</f>
        <v/>
      </c>
      <c r="O4316" s="81" t="str">
        <f aca="false">IF(N4316&lt;&gt;"","",M4316)</f>
        <v/>
      </c>
      <c r="P4316" s="82" t="str">
        <f aca="false">IF(A4316="Composição",B4316,"")</f>
        <v/>
      </c>
      <c r="Q4316" s="81" t="str">
        <f aca="false">IF(P4316&lt;&gt;"",SUMIF(L4316:L4316,L4316,N4316:N4316),"")</f>
        <v/>
      </c>
      <c r="R4316" s="81" t="str">
        <f aca="false">IF(P4316&lt;&gt;"",SUMIF(L4316:L4316,L4316,O4316:O4316),"")</f>
        <v/>
      </c>
    </row>
    <row r="4317" customFormat="false" ht="15" hidden="false" customHeight="false" outlineLevel="0" collapsed="false">
      <c r="A4317" s="108"/>
      <c r="B4317" s="108"/>
      <c r="C4317" s="108"/>
      <c r="D4317" s="108"/>
      <c r="E4317" s="108"/>
      <c r="F4317" s="108"/>
      <c r="G4317" s="108"/>
      <c r="H4317" s="108"/>
      <c r="I4317" s="108"/>
      <c r="J4317" s="108"/>
      <c r="L4317" s="63" t="n">
        <f aca="false">IF(AND(A4318&lt;&gt;"",A4317=""),L4316+1,L4316)</f>
        <v>454</v>
      </c>
      <c r="M4317" s="80" t="str">
        <f aca="false">IF(OR(A4317="Insumo",A4317="Composição Auxiliar"),J4317,"")</f>
        <v/>
      </c>
      <c r="N4317" s="81" t="str">
        <f aca="false">IF(E4317="Mão de Obra",J4317,"")</f>
        <v/>
      </c>
      <c r="O4317" s="81" t="str">
        <f aca="false">IF(N4317&lt;&gt;"","",M4317)</f>
        <v/>
      </c>
      <c r="P4317" s="82" t="str">
        <f aca="false">IF(A4317="Composição",B4317,"")</f>
        <v/>
      </c>
      <c r="Q4317" s="81" t="str">
        <f aca="false">IF(P4317&lt;&gt;"",SUMIF(L4317:L4317,L4317,N4317:N4317),"")</f>
        <v/>
      </c>
      <c r="R4317" s="81" t="str">
        <f aca="false">IF(P4317&lt;&gt;"",SUMIF(L4317:L4317,L4317,O4317:O4317),"")</f>
        <v/>
      </c>
    </row>
    <row r="4318" customFormat="false" ht="15" hidden="false" customHeight="true" outlineLevel="0" collapsed="false">
      <c r="A4318" s="83"/>
      <c r="B4318" s="84" t="s">
        <v>655</v>
      </c>
      <c r="C4318" s="83" t="s">
        <v>656</v>
      </c>
      <c r="D4318" s="83" t="s">
        <v>657</v>
      </c>
      <c r="E4318" s="83" t="s">
        <v>658</v>
      </c>
      <c r="F4318" s="83"/>
      <c r="G4318" s="85" t="s">
        <v>659</v>
      </c>
      <c r="H4318" s="84" t="s">
        <v>660</v>
      </c>
      <c r="I4318" s="84" t="s">
        <v>661</v>
      </c>
      <c r="J4318" s="84" t="s">
        <v>662</v>
      </c>
      <c r="L4318" s="63" t="n">
        <f aca="false">IF(AND(A4319&lt;&gt;"",A4318=""),L4317+1,L4317)</f>
        <v>455</v>
      </c>
      <c r="M4318" s="80" t="str">
        <f aca="false">IF(OR(A4318="Insumo",A4318="Composição Auxiliar"),J4318,"")</f>
        <v/>
      </c>
      <c r="N4318" s="81" t="str">
        <f aca="false">IF(E4318="Mão de Obra",J4318,"")</f>
        <v/>
      </c>
      <c r="O4318" s="81" t="str">
        <f aca="false">IF(N4318&lt;&gt;"","",M4318)</f>
        <v/>
      </c>
      <c r="P4318" s="82" t="str">
        <f aca="false">IF(A4318="Composição",B4318,"")</f>
        <v/>
      </c>
      <c r="Q4318" s="81" t="str">
        <f aca="false">IF(P4318&lt;&gt;"",SUMIF(L4318:L4318,L4318,N4318:N4318),"")</f>
        <v/>
      </c>
      <c r="R4318" s="81" t="str">
        <f aca="false">IF(P4318&lt;&gt;"",SUMIF(L4318:L4318,L4318,O4318:O4318),"")</f>
        <v/>
      </c>
    </row>
    <row r="4319" customFormat="false" ht="25.5" hidden="false" customHeight="true" outlineLevel="0" collapsed="false">
      <c r="A4319" s="86" t="s">
        <v>663</v>
      </c>
      <c r="B4319" s="87" t="s">
        <v>2115</v>
      </c>
      <c r="C4319" s="86" t="s">
        <v>664</v>
      </c>
      <c r="D4319" s="86" t="s">
        <v>2116</v>
      </c>
      <c r="E4319" s="86" t="s">
        <v>691</v>
      </c>
      <c r="F4319" s="86"/>
      <c r="G4319" s="88" t="s">
        <v>672</v>
      </c>
      <c r="H4319" s="89" t="n">
        <v>1</v>
      </c>
      <c r="I4319" s="90" t="n">
        <f aca="false">SUMIF(L:L,$L4319,M:M)</f>
        <v>0.03</v>
      </c>
      <c r="J4319" s="90" t="n">
        <f aca="false">TRUNC(H4319*I4319,2)</f>
        <v>0.03</v>
      </c>
      <c r="L4319" s="63" t="n">
        <f aca="false">IF(AND(A4320&lt;&gt;"",A4319=""),L4318+1,L4318)</f>
        <v>455</v>
      </c>
      <c r="M4319" s="80" t="str">
        <f aca="false">IF(OR(A4319="Insumo",A4319="Composição Auxiliar"),J4319,"")</f>
        <v/>
      </c>
      <c r="N4319" s="81" t="str">
        <f aca="false">IF(E4319="Mão de Obra",J4319,"")</f>
        <v/>
      </c>
      <c r="O4319" s="81" t="str">
        <f aca="false">IF(N4319&lt;&gt;"","",M4319)</f>
        <v/>
      </c>
      <c r="P4319" s="82" t="str">
        <f aca="false">IF(A4319="Composição",B4319,"")</f>
        <v> 93278 </v>
      </c>
      <c r="Q4319" s="81" t="n">
        <f aca="false">IF(P4319&lt;&gt;"",SUMIF(L4319:L4319,L4319,N4319:N4319),"")</f>
        <v>0</v>
      </c>
      <c r="R4319" s="81" t="n">
        <f aca="false">IF(P4319&lt;&gt;"",SUMIF(L4319:L4319,L4319,O4319:O4319),"")</f>
        <v>0</v>
      </c>
    </row>
    <row r="4320" customFormat="false" ht="25.5" hidden="false" customHeight="false" outlineLevel="0" collapsed="false">
      <c r="A4320" s="96" t="s">
        <v>679</v>
      </c>
      <c r="B4320" s="97" t="s">
        <v>2123</v>
      </c>
      <c r="C4320" s="96" t="str">
        <f aca="false">VLOOKUP(B4320,INSUMOS!$A:$I,2,0)</f>
        <v>SINAPI</v>
      </c>
      <c r="D4320" s="96" t="str">
        <f aca="false">VLOOKUP(B4320,INSUMOS!$A:$I,3,0)</f>
        <v>GUINCHO ELETRICO DE COLUNA, CAPACIDADE 400 KG, COM MOTO FREIO, MOTOR TRIFASICO DE 1,25 CV</v>
      </c>
      <c r="E4320" s="98" t="str">
        <f aca="false">VLOOKUP(B4320,INSUMOS!$A:$I,4,0)</f>
        <v>Equipamento</v>
      </c>
      <c r="F4320" s="98"/>
      <c r="G4320" s="99" t="str">
        <f aca="false">VLOOKUP(B4320,INSUMOS!$A:$I,5,0)</f>
        <v>UN</v>
      </c>
      <c r="H4320" s="100" t="n">
        <v>7.6E-006</v>
      </c>
      <c r="I4320" s="101" t="n">
        <f aca="false">VLOOKUP(B4320,INSUMOS!$A:$I,8,0)</f>
        <v>5044.1</v>
      </c>
      <c r="J4320" s="101" t="n">
        <f aca="false">TRUNC(H4320*I4320,2)</f>
        <v>0.03</v>
      </c>
      <c r="L4320" s="63" t="n">
        <f aca="false">IF(AND(A4321&lt;&gt;"",A4320=""),L4319+1,L4319)</f>
        <v>455</v>
      </c>
      <c r="M4320" s="80" t="n">
        <f aca="false">IF(OR(A4320="Insumo",A4320="Composição Auxiliar"),J4320,"")</f>
        <v>0.03</v>
      </c>
      <c r="N4320" s="81" t="str">
        <f aca="false">IF(E4320="Mão de Obra",J4320,"")</f>
        <v/>
      </c>
      <c r="O4320" s="81" t="n">
        <f aca="false">IF(N4320&lt;&gt;"","",M4320)</f>
        <v>0.03</v>
      </c>
      <c r="P4320" s="82" t="str">
        <f aca="false">IF(A4320="Composição",B4320,"")</f>
        <v/>
      </c>
      <c r="Q4320" s="81" t="str">
        <f aca="false">IF(P4320&lt;&gt;"",SUMIF(L4320:L4320,L4320,N4320:N4320),"")</f>
        <v/>
      </c>
      <c r="R4320" s="81" t="str">
        <f aca="false">IF(P4320&lt;&gt;"",SUMIF(L4320:L4320,L4320,O4320:O4320),"")</f>
        <v/>
      </c>
    </row>
    <row r="4321" customFormat="false" ht="14.25" hidden="false" customHeight="false" outlineLevel="0" collapsed="false">
      <c r="A4321" s="102"/>
      <c r="B4321" s="102"/>
      <c r="C4321" s="102"/>
      <c r="D4321" s="102"/>
      <c r="E4321" s="102"/>
      <c r="F4321" s="103"/>
      <c r="G4321" s="102"/>
      <c r="H4321" s="103"/>
      <c r="I4321" s="102"/>
      <c r="J4321" s="103"/>
      <c r="L4321" s="63" t="n">
        <f aca="false">IF(AND(A4322&lt;&gt;"",A4321=""),L4320+1,L4320)</f>
        <v>455</v>
      </c>
      <c r="M4321" s="80" t="str">
        <f aca="false">IF(OR(A4321="Insumo",A4321="Composição Auxiliar"),J4321,"")</f>
        <v/>
      </c>
      <c r="N4321" s="81" t="str">
        <f aca="false">IF(E4321="Mão de Obra",J4321,"")</f>
        <v/>
      </c>
      <c r="O4321" s="81" t="str">
        <f aca="false">IF(N4321&lt;&gt;"","",M4321)</f>
        <v/>
      </c>
      <c r="P4321" s="82" t="str">
        <f aca="false">IF(A4321="Composição",B4321,"")</f>
        <v/>
      </c>
      <c r="Q4321" s="81" t="str">
        <f aca="false">IF(P4321&lt;&gt;"",SUMIF(L4321:L4321,L4321,N4321:N4321),"")</f>
        <v/>
      </c>
      <c r="R4321" s="81" t="str">
        <f aca="false">IF(P4321&lt;&gt;"",SUMIF(L4321:L4321,L4321,O4321:O4321),"")</f>
        <v/>
      </c>
    </row>
    <row r="4322" customFormat="false" ht="15" hidden="false" customHeight="false" outlineLevel="0" collapsed="false">
      <c r="A4322" s="102"/>
      <c r="B4322" s="102"/>
      <c r="C4322" s="102"/>
      <c r="D4322" s="102"/>
      <c r="E4322" s="102"/>
      <c r="F4322" s="103"/>
      <c r="G4322" s="102"/>
      <c r="H4322" s="104"/>
      <c r="I4322" s="104"/>
      <c r="J4322" s="103"/>
      <c r="L4322" s="63" t="n">
        <f aca="false">IF(AND(A4323&lt;&gt;"",A4322=""),L4321+1,L4321)</f>
        <v>455</v>
      </c>
      <c r="M4322" s="80" t="str">
        <f aca="false">IF(OR(A4322="Insumo",A4322="Composição Auxiliar"),J4322,"")</f>
        <v/>
      </c>
      <c r="N4322" s="81" t="str">
        <f aca="false">IF(E4322="Mão de Obra",J4322,"")</f>
        <v/>
      </c>
      <c r="O4322" s="81" t="str">
        <f aca="false">IF(N4322&lt;&gt;"","",M4322)</f>
        <v/>
      </c>
      <c r="P4322" s="82" t="str">
        <f aca="false">IF(A4322="Composição",B4322,"")</f>
        <v/>
      </c>
      <c r="Q4322" s="81" t="str">
        <f aca="false">IF(P4322&lt;&gt;"",SUMIF(L4322:L4322,L4322,N4322:N4322),"")</f>
        <v/>
      </c>
      <c r="R4322" s="81" t="str">
        <f aca="false">IF(P4322&lt;&gt;"",SUMIF(L4322:L4322,L4322,O4322:O4322),"")</f>
        <v/>
      </c>
    </row>
    <row r="4323" customFormat="false" ht="15" hidden="false" customHeight="false" outlineLevel="0" collapsed="false">
      <c r="A4323" s="108"/>
      <c r="B4323" s="108"/>
      <c r="C4323" s="108"/>
      <c r="D4323" s="108"/>
      <c r="E4323" s="108"/>
      <c r="F4323" s="108"/>
      <c r="G4323" s="108"/>
      <c r="H4323" s="108"/>
      <c r="I4323" s="108"/>
      <c r="J4323" s="108"/>
      <c r="L4323" s="63" t="n">
        <f aca="false">IF(AND(A4324&lt;&gt;"",A4323=""),L4322+1,L4322)</f>
        <v>455</v>
      </c>
      <c r="M4323" s="80" t="str">
        <f aca="false">IF(OR(A4323="Insumo",A4323="Composição Auxiliar"),J4323,"")</f>
        <v/>
      </c>
      <c r="N4323" s="81" t="str">
        <f aca="false">IF(E4323="Mão de Obra",J4323,"")</f>
        <v/>
      </c>
      <c r="O4323" s="81" t="str">
        <f aca="false">IF(N4323&lt;&gt;"","",M4323)</f>
        <v/>
      </c>
      <c r="P4323" s="82" t="str">
        <f aca="false">IF(A4323="Composição",B4323,"")</f>
        <v/>
      </c>
      <c r="Q4323" s="81" t="str">
        <f aca="false">IF(P4323&lt;&gt;"",SUMIF(L4323:L4323,L4323,N4323:N4323),"")</f>
        <v/>
      </c>
      <c r="R4323" s="81" t="str">
        <f aca="false">IF(P4323&lt;&gt;"",SUMIF(L4323:L4323,L4323,O4323:O4323),"")</f>
        <v/>
      </c>
    </row>
    <row r="4324" customFormat="false" ht="15" hidden="false" customHeight="true" outlineLevel="0" collapsed="false">
      <c r="A4324" s="83"/>
      <c r="B4324" s="84" t="s">
        <v>655</v>
      </c>
      <c r="C4324" s="83" t="s">
        <v>656</v>
      </c>
      <c r="D4324" s="83" t="s">
        <v>657</v>
      </c>
      <c r="E4324" s="83" t="s">
        <v>658</v>
      </c>
      <c r="F4324" s="83"/>
      <c r="G4324" s="85" t="s">
        <v>659</v>
      </c>
      <c r="H4324" s="84" t="s">
        <v>660</v>
      </c>
      <c r="I4324" s="84" t="s">
        <v>661</v>
      </c>
      <c r="J4324" s="84" t="s">
        <v>662</v>
      </c>
      <c r="L4324" s="63" t="n">
        <f aca="false">IF(AND(A4325&lt;&gt;"",A4324=""),L4323+1,L4323)</f>
        <v>456</v>
      </c>
      <c r="M4324" s="80" t="str">
        <f aca="false">IF(OR(A4324="Insumo",A4324="Composição Auxiliar"),J4324,"")</f>
        <v/>
      </c>
      <c r="N4324" s="81" t="str">
        <f aca="false">IF(E4324="Mão de Obra",J4324,"")</f>
        <v/>
      </c>
      <c r="O4324" s="81" t="str">
        <f aca="false">IF(N4324&lt;&gt;"","",M4324)</f>
        <v/>
      </c>
      <c r="P4324" s="82" t="str">
        <f aca="false">IF(A4324="Composição",B4324,"")</f>
        <v/>
      </c>
      <c r="Q4324" s="81" t="str">
        <f aca="false">IF(P4324&lt;&gt;"",SUMIF(L4324:L4324,L4324,N4324:N4324),"")</f>
        <v/>
      </c>
      <c r="R4324" s="81" t="str">
        <f aca="false">IF(P4324&lt;&gt;"",SUMIF(L4324:L4324,L4324,O4324:O4324),"")</f>
        <v/>
      </c>
    </row>
    <row r="4325" customFormat="false" ht="25.5" hidden="false" customHeight="true" outlineLevel="0" collapsed="false">
      <c r="A4325" s="86" t="s">
        <v>663</v>
      </c>
      <c r="B4325" s="87" t="s">
        <v>2121</v>
      </c>
      <c r="C4325" s="86" t="s">
        <v>664</v>
      </c>
      <c r="D4325" s="86" t="s">
        <v>2122</v>
      </c>
      <c r="E4325" s="86" t="s">
        <v>691</v>
      </c>
      <c r="F4325" s="86"/>
      <c r="G4325" s="88" t="s">
        <v>672</v>
      </c>
      <c r="H4325" s="89" t="n">
        <v>1</v>
      </c>
      <c r="I4325" s="90" t="n">
        <f aca="false">SUMIF(L:L,$L4325,M:M)</f>
        <v>0.3</v>
      </c>
      <c r="J4325" s="90" t="n">
        <f aca="false">TRUNC(H4325*I4325,2)</f>
        <v>0.3</v>
      </c>
      <c r="L4325" s="63" t="n">
        <f aca="false">IF(AND(A4326&lt;&gt;"",A4325=""),L4324+1,L4324)</f>
        <v>456</v>
      </c>
      <c r="M4325" s="80" t="str">
        <f aca="false">IF(OR(A4325="Insumo",A4325="Composição Auxiliar"),J4325,"")</f>
        <v/>
      </c>
      <c r="N4325" s="81" t="str">
        <f aca="false">IF(E4325="Mão de Obra",J4325,"")</f>
        <v/>
      </c>
      <c r="O4325" s="81" t="str">
        <f aca="false">IF(N4325&lt;&gt;"","",M4325)</f>
        <v/>
      </c>
      <c r="P4325" s="82" t="str">
        <f aca="false">IF(A4325="Composição",B4325,"")</f>
        <v> 93279 </v>
      </c>
      <c r="Q4325" s="81" t="n">
        <f aca="false">IF(P4325&lt;&gt;"",SUMIF(L4325:L4325,L4325,N4325:N4325),"")</f>
        <v>0</v>
      </c>
      <c r="R4325" s="81" t="n">
        <f aca="false">IF(P4325&lt;&gt;"",SUMIF(L4325:L4325,L4325,O4325:O4325),"")</f>
        <v>0</v>
      </c>
    </row>
    <row r="4326" customFormat="false" ht="25.5" hidden="false" customHeight="false" outlineLevel="0" collapsed="false">
      <c r="A4326" s="96" t="s">
        <v>679</v>
      </c>
      <c r="B4326" s="97" t="s">
        <v>2123</v>
      </c>
      <c r="C4326" s="96" t="str">
        <f aca="false">VLOOKUP(B4326,INSUMOS!$A:$I,2,0)</f>
        <v>SINAPI</v>
      </c>
      <c r="D4326" s="96" t="str">
        <f aca="false">VLOOKUP(B4326,INSUMOS!$A:$I,3,0)</f>
        <v>GUINCHO ELETRICO DE COLUNA, CAPACIDADE 400 KG, COM MOTO FREIO, MOTOR TRIFASICO DE 1,25 CV</v>
      </c>
      <c r="E4326" s="98" t="str">
        <f aca="false">VLOOKUP(B4326,INSUMOS!$A:$I,4,0)</f>
        <v>Equipamento</v>
      </c>
      <c r="F4326" s="98"/>
      <c r="G4326" s="99" t="str">
        <f aca="false">VLOOKUP(B4326,INSUMOS!$A:$I,5,0)</f>
        <v>UN</v>
      </c>
      <c r="H4326" s="100" t="n">
        <v>6E-005</v>
      </c>
      <c r="I4326" s="101" t="n">
        <f aca="false">VLOOKUP(B4326,INSUMOS!$A:$I,8,0)</f>
        <v>5044.1</v>
      </c>
      <c r="J4326" s="101" t="n">
        <f aca="false">TRUNC(H4326*I4326,2)</f>
        <v>0.3</v>
      </c>
      <c r="L4326" s="63" t="n">
        <f aca="false">IF(AND(A4327&lt;&gt;"",A4326=""),L4325+1,L4325)</f>
        <v>456</v>
      </c>
      <c r="M4326" s="80" t="n">
        <f aca="false">IF(OR(A4326="Insumo",A4326="Composição Auxiliar"),J4326,"")</f>
        <v>0.3</v>
      </c>
      <c r="N4326" s="81" t="str">
        <f aca="false">IF(E4326="Mão de Obra",J4326,"")</f>
        <v/>
      </c>
      <c r="O4326" s="81" t="n">
        <f aca="false">IF(N4326&lt;&gt;"","",M4326)</f>
        <v>0.3</v>
      </c>
      <c r="P4326" s="82" t="str">
        <f aca="false">IF(A4326="Composição",B4326,"")</f>
        <v/>
      </c>
      <c r="Q4326" s="81" t="str">
        <f aca="false">IF(P4326&lt;&gt;"",SUMIF(L4326:L4326,L4326,N4326:N4326),"")</f>
        <v/>
      </c>
      <c r="R4326" s="81" t="str">
        <f aca="false">IF(P4326&lt;&gt;"",SUMIF(L4326:L4326,L4326,O4326:O4326),"")</f>
        <v/>
      </c>
    </row>
    <row r="4327" customFormat="false" ht="14.25" hidden="false" customHeight="false" outlineLevel="0" collapsed="false">
      <c r="A4327" s="102"/>
      <c r="B4327" s="102"/>
      <c r="C4327" s="102"/>
      <c r="D4327" s="102"/>
      <c r="E4327" s="102"/>
      <c r="F4327" s="103"/>
      <c r="G4327" s="102"/>
      <c r="H4327" s="103"/>
      <c r="I4327" s="102"/>
      <c r="J4327" s="103"/>
      <c r="L4327" s="63" t="n">
        <f aca="false">IF(AND(A4328&lt;&gt;"",A4327=""),L4326+1,L4326)</f>
        <v>456</v>
      </c>
      <c r="M4327" s="80" t="str">
        <f aca="false">IF(OR(A4327="Insumo",A4327="Composição Auxiliar"),J4327,"")</f>
        <v/>
      </c>
      <c r="N4327" s="81" t="str">
        <f aca="false">IF(E4327="Mão de Obra",J4327,"")</f>
        <v/>
      </c>
      <c r="O4327" s="81" t="str">
        <f aca="false">IF(N4327&lt;&gt;"","",M4327)</f>
        <v/>
      </c>
      <c r="P4327" s="82" t="str">
        <f aca="false">IF(A4327="Composição",B4327,"")</f>
        <v/>
      </c>
      <c r="Q4327" s="81" t="str">
        <f aca="false">IF(P4327&lt;&gt;"",SUMIF(L4327:L4327,L4327,N4327:N4327),"")</f>
        <v/>
      </c>
      <c r="R4327" s="81" t="str">
        <f aca="false">IF(P4327&lt;&gt;"",SUMIF(L4327:L4327,L4327,O4327:O4327),"")</f>
        <v/>
      </c>
    </row>
    <row r="4328" customFormat="false" ht="15" hidden="false" customHeight="false" outlineLevel="0" collapsed="false">
      <c r="A4328" s="102"/>
      <c r="B4328" s="102"/>
      <c r="C4328" s="102"/>
      <c r="D4328" s="102"/>
      <c r="E4328" s="102"/>
      <c r="F4328" s="103"/>
      <c r="G4328" s="102"/>
      <c r="H4328" s="104"/>
      <c r="I4328" s="104"/>
      <c r="J4328" s="103"/>
      <c r="L4328" s="63" t="n">
        <f aca="false">IF(AND(A4329&lt;&gt;"",A4328=""),L4327+1,L4327)</f>
        <v>456</v>
      </c>
      <c r="M4328" s="80" t="str">
        <f aca="false">IF(OR(A4328="Insumo",A4328="Composição Auxiliar"),J4328,"")</f>
        <v/>
      </c>
      <c r="N4328" s="81" t="str">
        <f aca="false">IF(E4328="Mão de Obra",J4328,"")</f>
        <v/>
      </c>
      <c r="O4328" s="81" t="str">
        <f aca="false">IF(N4328&lt;&gt;"","",M4328)</f>
        <v/>
      </c>
      <c r="P4328" s="82" t="str">
        <f aca="false">IF(A4328="Composição",B4328,"")</f>
        <v/>
      </c>
      <c r="Q4328" s="81" t="str">
        <f aca="false">IF(P4328&lt;&gt;"",SUMIF(L4328:L4328,L4328,N4328:N4328),"")</f>
        <v/>
      </c>
      <c r="R4328" s="81" t="str">
        <f aca="false">IF(P4328&lt;&gt;"",SUMIF(L4328:L4328,L4328,O4328:O4328),"")</f>
        <v/>
      </c>
    </row>
    <row r="4329" customFormat="false" ht="15" hidden="false" customHeight="false" outlineLevel="0" collapsed="false">
      <c r="A4329" s="108"/>
      <c r="B4329" s="108"/>
      <c r="C4329" s="108"/>
      <c r="D4329" s="108"/>
      <c r="E4329" s="108"/>
      <c r="F4329" s="108"/>
      <c r="G4329" s="108"/>
      <c r="H4329" s="108"/>
      <c r="I4329" s="108"/>
      <c r="J4329" s="108"/>
      <c r="L4329" s="63" t="n">
        <f aca="false">IF(AND(A4330&lt;&gt;"",A4329=""),L4328+1,L4328)</f>
        <v>456</v>
      </c>
      <c r="M4329" s="80" t="str">
        <f aca="false">IF(OR(A4329="Insumo",A4329="Composição Auxiliar"),J4329,"")</f>
        <v/>
      </c>
      <c r="N4329" s="81" t="str">
        <f aca="false">IF(E4329="Mão de Obra",J4329,"")</f>
        <v/>
      </c>
      <c r="O4329" s="81" t="str">
        <f aca="false">IF(N4329&lt;&gt;"","",M4329)</f>
        <v/>
      </c>
      <c r="P4329" s="82" t="str">
        <f aca="false">IF(A4329="Composição",B4329,"")</f>
        <v/>
      </c>
      <c r="Q4329" s="81" t="str">
        <f aca="false">IF(P4329&lt;&gt;"",SUMIF(L4329:L4329,L4329,N4329:N4329),"")</f>
        <v/>
      </c>
      <c r="R4329" s="81" t="str">
        <f aca="false">IF(P4329&lt;&gt;"",SUMIF(L4329:L4329,L4329,O4329:O4329),"")</f>
        <v/>
      </c>
    </row>
    <row r="4330" customFormat="false" ht="15" hidden="false" customHeight="true" outlineLevel="0" collapsed="false">
      <c r="A4330" s="83"/>
      <c r="B4330" s="84" t="s">
        <v>655</v>
      </c>
      <c r="C4330" s="83" t="s">
        <v>656</v>
      </c>
      <c r="D4330" s="83" t="s">
        <v>657</v>
      </c>
      <c r="E4330" s="83" t="s">
        <v>658</v>
      </c>
      <c r="F4330" s="83"/>
      <c r="G4330" s="85" t="s">
        <v>659</v>
      </c>
      <c r="H4330" s="84" t="s">
        <v>660</v>
      </c>
      <c r="I4330" s="84" t="s">
        <v>661</v>
      </c>
      <c r="J4330" s="84" t="s">
        <v>662</v>
      </c>
      <c r="L4330" s="63" t="n">
        <f aca="false">IF(AND(A4331&lt;&gt;"",A4330=""),L4329+1,L4329)</f>
        <v>457</v>
      </c>
      <c r="M4330" s="80" t="str">
        <f aca="false">IF(OR(A4330="Insumo",A4330="Composição Auxiliar"),J4330,"")</f>
        <v/>
      </c>
      <c r="N4330" s="81" t="str">
        <f aca="false">IF(E4330="Mão de Obra",J4330,"")</f>
        <v/>
      </c>
      <c r="O4330" s="81" t="str">
        <f aca="false">IF(N4330&lt;&gt;"","",M4330)</f>
        <v/>
      </c>
      <c r="P4330" s="82" t="str">
        <f aca="false">IF(A4330="Composição",B4330,"")</f>
        <v/>
      </c>
      <c r="Q4330" s="81" t="str">
        <f aca="false">IF(P4330&lt;&gt;"",SUMIF(L4330:L4330,L4330,N4330:N4330),"")</f>
        <v/>
      </c>
      <c r="R4330" s="81" t="str">
        <f aca="false">IF(P4330&lt;&gt;"",SUMIF(L4330:L4330,L4330,O4330:O4330),"")</f>
        <v/>
      </c>
    </row>
    <row r="4331" customFormat="false" ht="38.25" hidden="false" customHeight="true" outlineLevel="0" collapsed="false">
      <c r="A4331" s="86" t="s">
        <v>663</v>
      </c>
      <c r="B4331" s="87" t="s">
        <v>2119</v>
      </c>
      <c r="C4331" s="86" t="s">
        <v>664</v>
      </c>
      <c r="D4331" s="86" t="s">
        <v>2120</v>
      </c>
      <c r="E4331" s="86" t="s">
        <v>691</v>
      </c>
      <c r="F4331" s="86"/>
      <c r="G4331" s="88" t="s">
        <v>672</v>
      </c>
      <c r="H4331" s="89" t="n">
        <v>1</v>
      </c>
      <c r="I4331" s="90" t="n">
        <f aca="false">SUMIF(L:L,$L4331,M:M)</f>
        <v>0.85</v>
      </c>
      <c r="J4331" s="90" t="n">
        <f aca="false">TRUNC(H4331*I4331,2)</f>
        <v>0.85</v>
      </c>
      <c r="L4331" s="63" t="n">
        <f aca="false">IF(AND(A4332&lt;&gt;"",A4331=""),L4330+1,L4330)</f>
        <v>457</v>
      </c>
      <c r="M4331" s="80" t="str">
        <f aca="false">IF(OR(A4331="Insumo",A4331="Composição Auxiliar"),J4331,"")</f>
        <v/>
      </c>
      <c r="N4331" s="81" t="str">
        <f aca="false">IF(E4331="Mão de Obra",J4331,"")</f>
        <v/>
      </c>
      <c r="O4331" s="81" t="str">
        <f aca="false">IF(N4331&lt;&gt;"","",M4331)</f>
        <v/>
      </c>
      <c r="P4331" s="82" t="str">
        <f aca="false">IF(A4331="Composição",B4331,"")</f>
        <v> 93280 </v>
      </c>
      <c r="Q4331" s="81" t="n">
        <f aca="false">IF(P4331&lt;&gt;"",SUMIF(L4331:L4331,L4331,N4331:N4331),"")</f>
        <v>0</v>
      </c>
      <c r="R4331" s="81" t="n">
        <f aca="false">IF(P4331&lt;&gt;"",SUMIF(L4331:L4331,L4331,O4331:O4331),"")</f>
        <v>0</v>
      </c>
    </row>
    <row r="4332" customFormat="false" ht="14.25" hidden="false" customHeight="false" outlineLevel="0" collapsed="false">
      <c r="A4332" s="96" t="s">
        <v>679</v>
      </c>
      <c r="B4332" s="97" t="s">
        <v>1876</v>
      </c>
      <c r="C4332" s="96" t="str">
        <f aca="false">VLOOKUP(B4332,INSUMOS!$A:$I,2,0)</f>
        <v>SINAPI</v>
      </c>
      <c r="D4332" s="96" t="str">
        <f aca="false">VLOOKUP(B4332,INSUMOS!$A:$I,3,0)</f>
        <v>ENERGIA ELETRICA ATE 2000 KWH INDUSTRIAL, SEM DEMANDA</v>
      </c>
      <c r="E4332" s="98" t="str">
        <f aca="false">VLOOKUP(B4332,INSUMOS!$A:$I,4,0)</f>
        <v>Material</v>
      </c>
      <c r="F4332" s="98"/>
      <c r="G4332" s="99" t="str">
        <f aca="false">VLOOKUP(B4332,INSUMOS!$A:$I,5,0)</f>
        <v>KWH</v>
      </c>
      <c r="H4332" s="100" t="n">
        <v>0.78</v>
      </c>
      <c r="I4332" s="101" t="n">
        <f aca="false">VLOOKUP(B4332,INSUMOS!$A:$I,8,0)</f>
        <v>1.1</v>
      </c>
      <c r="J4332" s="101" t="n">
        <f aca="false">TRUNC(H4332*I4332,2)</f>
        <v>0.85</v>
      </c>
      <c r="L4332" s="63" t="n">
        <f aca="false">IF(AND(A4333&lt;&gt;"",A4332=""),L4331+1,L4331)</f>
        <v>457</v>
      </c>
      <c r="M4332" s="80" t="n">
        <f aca="false">IF(OR(A4332="Insumo",A4332="Composição Auxiliar"),J4332,"")</f>
        <v>0.85</v>
      </c>
      <c r="N4332" s="81" t="str">
        <f aca="false">IF(E4332="Mão de Obra",J4332,"")</f>
        <v/>
      </c>
      <c r="O4332" s="81" t="n">
        <f aca="false">IF(N4332&lt;&gt;"","",M4332)</f>
        <v>0.85</v>
      </c>
      <c r="P4332" s="82" t="str">
        <f aca="false">IF(A4332="Composição",B4332,"")</f>
        <v/>
      </c>
      <c r="Q4332" s="81" t="str">
        <f aca="false">IF(P4332&lt;&gt;"",SUMIF(L4332:L4332,L4332,N4332:N4332),"")</f>
        <v/>
      </c>
      <c r="R4332" s="81" t="str">
        <f aca="false">IF(P4332&lt;&gt;"",SUMIF(L4332:L4332,L4332,O4332:O4332),"")</f>
        <v/>
      </c>
    </row>
    <row r="4333" customFormat="false" ht="14.25" hidden="false" customHeight="false" outlineLevel="0" collapsed="false">
      <c r="A4333" s="102"/>
      <c r="B4333" s="102"/>
      <c r="C4333" s="102"/>
      <c r="D4333" s="102"/>
      <c r="E4333" s="102"/>
      <c r="F4333" s="103"/>
      <c r="G4333" s="102"/>
      <c r="H4333" s="103"/>
      <c r="I4333" s="102"/>
      <c r="J4333" s="103"/>
      <c r="L4333" s="63" t="n">
        <f aca="false">IF(AND(A4334&lt;&gt;"",A4333=""),L4332+1,L4332)</f>
        <v>457</v>
      </c>
      <c r="M4333" s="80" t="str">
        <f aca="false">IF(OR(A4333="Insumo",A4333="Composição Auxiliar"),J4333,"")</f>
        <v/>
      </c>
      <c r="N4333" s="81" t="str">
        <f aca="false">IF(E4333="Mão de Obra",J4333,"")</f>
        <v/>
      </c>
      <c r="O4333" s="81" t="str">
        <f aca="false">IF(N4333&lt;&gt;"","",M4333)</f>
        <v/>
      </c>
      <c r="P4333" s="82" t="str">
        <f aca="false">IF(A4333="Composição",B4333,"")</f>
        <v/>
      </c>
      <c r="Q4333" s="81" t="str">
        <f aca="false">IF(P4333&lt;&gt;"",SUMIF(L4333:L4333,L4333,N4333:N4333),"")</f>
        <v/>
      </c>
      <c r="R4333" s="81" t="str">
        <f aca="false">IF(P4333&lt;&gt;"",SUMIF(L4333:L4333,L4333,O4333:O4333),"")</f>
        <v/>
      </c>
    </row>
    <row r="4334" customFormat="false" ht="15" hidden="false" customHeight="false" outlineLevel="0" collapsed="false">
      <c r="A4334" s="102"/>
      <c r="B4334" s="102"/>
      <c r="C4334" s="102"/>
      <c r="D4334" s="102"/>
      <c r="E4334" s="102"/>
      <c r="F4334" s="103"/>
      <c r="G4334" s="102"/>
      <c r="H4334" s="104"/>
      <c r="I4334" s="104"/>
      <c r="J4334" s="103"/>
      <c r="L4334" s="63" t="n">
        <f aca="false">IF(AND(A4335&lt;&gt;"",A4334=""),L4333+1,L4333)</f>
        <v>457</v>
      </c>
      <c r="M4334" s="80" t="str">
        <f aca="false">IF(OR(A4334="Insumo",A4334="Composição Auxiliar"),J4334,"")</f>
        <v/>
      </c>
      <c r="N4334" s="81" t="str">
        <f aca="false">IF(E4334="Mão de Obra",J4334,"")</f>
        <v/>
      </c>
      <c r="O4334" s="81" t="str">
        <f aca="false">IF(N4334&lt;&gt;"","",M4334)</f>
        <v/>
      </c>
      <c r="P4334" s="82" t="str">
        <f aca="false">IF(A4334="Composição",B4334,"")</f>
        <v/>
      </c>
      <c r="Q4334" s="81" t="str">
        <f aca="false">IF(P4334&lt;&gt;"",SUMIF(L4334:L4334,L4334,N4334:N4334),"")</f>
        <v/>
      </c>
      <c r="R4334" s="81" t="str">
        <f aca="false">IF(P4334&lt;&gt;"",SUMIF(L4334:L4334,L4334,O4334:O4334),"")</f>
        <v/>
      </c>
    </row>
    <row r="4335" customFormat="false" ht="15" hidden="false" customHeight="false" outlineLevel="0" collapsed="false">
      <c r="A4335" s="108"/>
      <c r="B4335" s="108"/>
      <c r="C4335" s="108"/>
      <c r="D4335" s="108"/>
      <c r="E4335" s="108"/>
      <c r="F4335" s="108"/>
      <c r="G4335" s="108"/>
      <c r="H4335" s="108"/>
      <c r="I4335" s="108"/>
      <c r="J4335" s="108"/>
      <c r="L4335" s="63" t="n">
        <f aca="false">IF(AND(A4336&lt;&gt;"",A4335=""),L4334+1,L4334)</f>
        <v>457</v>
      </c>
      <c r="M4335" s="80" t="str">
        <f aca="false">IF(OR(A4335="Insumo",A4335="Composição Auxiliar"),J4335,"")</f>
        <v/>
      </c>
      <c r="N4335" s="81" t="str">
        <f aca="false">IF(E4335="Mão de Obra",J4335,"")</f>
        <v/>
      </c>
      <c r="O4335" s="81" t="str">
        <f aca="false">IF(N4335&lt;&gt;"","",M4335)</f>
        <v/>
      </c>
      <c r="P4335" s="82" t="str">
        <f aca="false">IF(A4335="Composição",B4335,"")</f>
        <v/>
      </c>
      <c r="Q4335" s="81" t="str">
        <f aca="false">IF(P4335&lt;&gt;"",SUMIF(L4335:L4335,L4335,N4335:N4335),"")</f>
        <v/>
      </c>
      <c r="R4335" s="81" t="str">
        <f aca="false">IF(P4335&lt;&gt;"",SUMIF(L4335:L4335,L4335,O4335:O4335),"")</f>
        <v/>
      </c>
    </row>
    <row r="4336" customFormat="false" ht="15" hidden="false" customHeight="true" outlineLevel="0" collapsed="false">
      <c r="A4336" s="83"/>
      <c r="B4336" s="84" t="s">
        <v>655</v>
      </c>
      <c r="C4336" s="83" t="s">
        <v>656</v>
      </c>
      <c r="D4336" s="83" t="s">
        <v>657</v>
      </c>
      <c r="E4336" s="83" t="s">
        <v>658</v>
      </c>
      <c r="F4336" s="83"/>
      <c r="G4336" s="85" t="s">
        <v>659</v>
      </c>
      <c r="H4336" s="84" t="s">
        <v>660</v>
      </c>
      <c r="I4336" s="84" t="s">
        <v>661</v>
      </c>
      <c r="J4336" s="84" t="s">
        <v>662</v>
      </c>
      <c r="L4336" s="63" t="n">
        <f aca="false">IF(AND(A4337&lt;&gt;"",A4336=""),L4335+1,L4335)</f>
        <v>458</v>
      </c>
      <c r="M4336" s="80" t="str">
        <f aca="false">IF(OR(A4336="Insumo",A4336="Composição Auxiliar"),J4336,"")</f>
        <v/>
      </c>
      <c r="N4336" s="81" t="str">
        <f aca="false">IF(E4336="Mão de Obra",J4336,"")</f>
        <v/>
      </c>
      <c r="O4336" s="81" t="str">
        <f aca="false">IF(N4336&lt;&gt;"","",M4336)</f>
        <v/>
      </c>
      <c r="P4336" s="82" t="str">
        <f aca="false">IF(A4336="Composição",B4336,"")</f>
        <v/>
      </c>
      <c r="Q4336" s="81" t="str">
        <f aca="false">IF(P4336&lt;&gt;"",SUMIF(L4336:L4336,L4336,N4336:N4336),"")</f>
        <v/>
      </c>
      <c r="R4336" s="81" t="str">
        <f aca="false">IF(P4336&lt;&gt;"",SUMIF(L4336:L4336,L4336,O4336:O4336),"")</f>
        <v/>
      </c>
    </row>
    <row r="4337" customFormat="false" ht="25.5" hidden="false" customHeight="true" outlineLevel="0" collapsed="false">
      <c r="A4337" s="86" t="s">
        <v>663</v>
      </c>
      <c r="B4337" s="87" t="s">
        <v>734</v>
      </c>
      <c r="C4337" s="86" t="s">
        <v>664</v>
      </c>
      <c r="D4337" s="86" t="s">
        <v>735</v>
      </c>
      <c r="E4337" s="86" t="s">
        <v>724</v>
      </c>
      <c r="F4337" s="86"/>
      <c r="G4337" s="88" t="s">
        <v>718</v>
      </c>
      <c r="H4337" s="89" t="n">
        <v>1</v>
      </c>
      <c r="I4337" s="90" t="n">
        <f aca="false">SUMIF(L:L,$L4337,M:M)</f>
        <v>81.64</v>
      </c>
      <c r="J4337" s="90" t="n">
        <f aca="false">TRUNC(H4337*I4337,2)</f>
        <v>81.64</v>
      </c>
      <c r="L4337" s="63" t="n">
        <f aca="false">IF(AND(A4338&lt;&gt;"",A4337=""),L4336+1,L4336)</f>
        <v>458</v>
      </c>
      <c r="M4337" s="80" t="str">
        <f aca="false">IF(OR(A4337="Insumo",A4337="Composição Auxiliar"),J4337,"")</f>
        <v/>
      </c>
      <c r="N4337" s="81" t="str">
        <f aca="false">IF(E4337="Mão de Obra",J4337,"")</f>
        <v/>
      </c>
      <c r="O4337" s="81" t="str">
        <f aca="false">IF(N4337&lt;&gt;"","",M4337)</f>
        <v/>
      </c>
      <c r="P4337" s="82" t="str">
        <f aca="false">IF(A4337="Composição",B4337,"")</f>
        <v> 96985 </v>
      </c>
      <c r="Q4337" s="81" t="n">
        <f aca="false">IF(P4337&lt;&gt;"",SUMIF(L4337:L4337,L4337,N4337:N4337),"")</f>
        <v>0</v>
      </c>
      <c r="R4337" s="81" t="n">
        <f aca="false">IF(P4337&lt;&gt;"",SUMIF(L4337:L4337,L4337,O4337:O4337),"")</f>
        <v>0</v>
      </c>
    </row>
    <row r="4338" customFormat="false" ht="25.5" hidden="false" customHeight="true" outlineLevel="0" collapsed="false">
      <c r="A4338" s="91" t="s">
        <v>668</v>
      </c>
      <c r="B4338" s="92" t="s">
        <v>817</v>
      </c>
      <c r="C4338" s="91" t="s">
        <v>664</v>
      </c>
      <c r="D4338" s="91" t="s">
        <v>818</v>
      </c>
      <c r="E4338" s="91" t="s">
        <v>671</v>
      </c>
      <c r="F4338" s="91"/>
      <c r="G4338" s="93" t="s">
        <v>672</v>
      </c>
      <c r="H4338" s="94" t="n">
        <v>0.2531</v>
      </c>
      <c r="I4338" s="95" t="n">
        <f aca="false">SUMIFS(J:J,A:A,"Composição",B:B,$B4338)</f>
        <v>22.2</v>
      </c>
      <c r="J4338" s="95" t="n">
        <f aca="false">TRUNC(H4338*I4338,2)</f>
        <v>5.61</v>
      </c>
      <c r="L4338" s="63" t="n">
        <f aca="false">IF(AND(A4339&lt;&gt;"",A4338=""),L4337+1,L4337)</f>
        <v>458</v>
      </c>
      <c r="M4338" s="80" t="n">
        <f aca="false">IF(OR(A4338="Insumo",A4338="Composição Auxiliar"),J4338,"")</f>
        <v>5.61</v>
      </c>
      <c r="N4338" s="81" t="str">
        <f aca="false">IF(E4338="Mão de Obra",J4338,"")</f>
        <v/>
      </c>
      <c r="O4338" s="81" t="n">
        <f aca="false">IF(N4338&lt;&gt;"","",M4338)</f>
        <v>5.61</v>
      </c>
      <c r="P4338" s="82" t="str">
        <f aca="false">IF(A4338="Composição",B4338,"")</f>
        <v/>
      </c>
      <c r="Q4338" s="81" t="str">
        <f aca="false">IF(P4338&lt;&gt;"",SUMIF(L4338:L4338,L4338,N4338:N4338),"")</f>
        <v/>
      </c>
      <c r="R4338" s="81" t="str">
        <f aca="false">IF(P4338&lt;&gt;"",SUMIF(L4338:L4338,L4338,O4338:O4338),"")</f>
        <v/>
      </c>
    </row>
    <row r="4339" customFormat="false" ht="25.5" hidden="false" customHeight="true" outlineLevel="0" collapsed="false">
      <c r="A4339" s="91" t="s">
        <v>668</v>
      </c>
      <c r="B4339" s="92" t="s">
        <v>822</v>
      </c>
      <c r="C4339" s="91" t="s">
        <v>664</v>
      </c>
      <c r="D4339" s="91" t="s">
        <v>823</v>
      </c>
      <c r="E4339" s="91" t="s">
        <v>671</v>
      </c>
      <c r="F4339" s="91"/>
      <c r="G4339" s="93" t="s">
        <v>672</v>
      </c>
      <c r="H4339" s="94" t="n">
        <v>0.2531</v>
      </c>
      <c r="I4339" s="95" t="n">
        <f aca="false">SUMIFS(J:J,A:A,"Composição",B:B,$B4339)</f>
        <v>26.14</v>
      </c>
      <c r="J4339" s="95" t="n">
        <f aca="false">TRUNC(H4339*I4339,2)</f>
        <v>6.61</v>
      </c>
      <c r="L4339" s="63" t="n">
        <f aca="false">IF(AND(A4340&lt;&gt;"",A4339=""),L4338+1,L4338)</f>
        <v>458</v>
      </c>
      <c r="M4339" s="80" t="n">
        <f aca="false">IF(OR(A4339="Insumo",A4339="Composição Auxiliar"),J4339,"")</f>
        <v>6.61</v>
      </c>
      <c r="N4339" s="81" t="str">
        <f aca="false">IF(E4339="Mão de Obra",J4339,"")</f>
        <v/>
      </c>
      <c r="O4339" s="81" t="n">
        <f aca="false">IF(N4339&lt;&gt;"","",M4339)</f>
        <v>6.61</v>
      </c>
      <c r="P4339" s="82" t="str">
        <f aca="false">IF(A4339="Composição",B4339,"")</f>
        <v/>
      </c>
      <c r="Q4339" s="81" t="str">
        <f aca="false">IF(P4339&lt;&gt;"",SUMIF(L4339:L4339,L4339,N4339:N4339),"")</f>
        <v/>
      </c>
      <c r="R4339" s="81" t="str">
        <f aca="false">IF(P4339&lt;&gt;"",SUMIF(L4339:L4339,L4339,O4339:O4339),"")</f>
        <v/>
      </c>
    </row>
    <row r="4340" customFormat="false" ht="25.5" hidden="false" customHeight="false" outlineLevel="0" collapsed="false">
      <c r="A4340" s="96" t="s">
        <v>679</v>
      </c>
      <c r="B4340" s="97" t="s">
        <v>2124</v>
      </c>
      <c r="C4340" s="96" t="str">
        <f aca="false">VLOOKUP(B4340,INSUMOS!$A:$I,2,0)</f>
        <v>SINAPI</v>
      </c>
      <c r="D4340" s="96" t="str">
        <f aca="false">VLOOKUP(B4340,INSUMOS!$A:$I,3,0)</f>
        <v>HASTE DE ATERRAMENTO EM ACO COM 3,00 M DE COMPRIMENTO E DN = 5/8", REVESTIDA COM BAIXA CAMADA DE COBRE, SEM CONECTOR</v>
      </c>
      <c r="E4340" s="98" t="str">
        <f aca="false">VLOOKUP(B4340,INSUMOS!$A:$I,4,0)</f>
        <v>Material</v>
      </c>
      <c r="F4340" s="98"/>
      <c r="G4340" s="99" t="str">
        <f aca="false">VLOOKUP(B4340,INSUMOS!$A:$I,5,0)</f>
        <v>UN</v>
      </c>
      <c r="H4340" s="100" t="n">
        <v>1</v>
      </c>
      <c r="I4340" s="101" t="n">
        <f aca="false">VLOOKUP(B4340,INSUMOS!$A:$I,8,0)</f>
        <v>69.42</v>
      </c>
      <c r="J4340" s="101" t="n">
        <f aca="false">TRUNC(H4340*I4340,2)</f>
        <v>69.42</v>
      </c>
      <c r="L4340" s="63" t="n">
        <f aca="false">IF(AND(A4341&lt;&gt;"",A4340=""),L4339+1,L4339)</f>
        <v>458</v>
      </c>
      <c r="M4340" s="80" t="n">
        <f aca="false">IF(OR(A4340="Insumo",A4340="Composição Auxiliar"),J4340,"")</f>
        <v>69.42</v>
      </c>
      <c r="N4340" s="81" t="str">
        <f aca="false">IF(E4340="Mão de Obra",J4340,"")</f>
        <v/>
      </c>
      <c r="O4340" s="81" t="n">
        <f aca="false">IF(N4340&lt;&gt;"","",M4340)</f>
        <v>69.42</v>
      </c>
      <c r="P4340" s="82" t="str">
        <f aca="false">IF(A4340="Composição",B4340,"")</f>
        <v/>
      </c>
      <c r="Q4340" s="81" t="str">
        <f aca="false">IF(P4340&lt;&gt;"",SUMIF(L4340:L4340,L4340,N4340:N4340),"")</f>
        <v/>
      </c>
      <c r="R4340" s="81" t="str">
        <f aca="false">IF(P4340&lt;&gt;"",SUMIF(L4340:L4340,L4340,O4340:O4340),"")</f>
        <v/>
      </c>
    </row>
    <row r="4341" customFormat="false" ht="14.25" hidden="false" customHeight="false" outlineLevel="0" collapsed="false">
      <c r="A4341" s="102"/>
      <c r="B4341" s="102"/>
      <c r="C4341" s="102"/>
      <c r="D4341" s="102"/>
      <c r="E4341" s="102"/>
      <c r="F4341" s="103"/>
      <c r="G4341" s="102"/>
      <c r="H4341" s="103"/>
      <c r="I4341" s="102"/>
      <c r="J4341" s="103"/>
      <c r="L4341" s="63" t="n">
        <f aca="false">IF(AND(A4342&lt;&gt;"",A4341=""),L4340+1,L4340)</f>
        <v>458</v>
      </c>
      <c r="M4341" s="80" t="str">
        <f aca="false">IF(OR(A4341="Insumo",A4341="Composição Auxiliar"),J4341,"")</f>
        <v/>
      </c>
      <c r="N4341" s="81" t="str">
        <f aca="false">IF(E4341="Mão de Obra",J4341,"")</f>
        <v/>
      </c>
      <c r="O4341" s="81" t="str">
        <f aca="false">IF(N4341&lt;&gt;"","",M4341)</f>
        <v/>
      </c>
      <c r="P4341" s="82" t="str">
        <f aca="false">IF(A4341="Composição",B4341,"")</f>
        <v/>
      </c>
      <c r="Q4341" s="81" t="str">
        <f aca="false">IF(P4341&lt;&gt;"",SUMIF(L4341:L4341,L4341,N4341:N4341),"")</f>
        <v/>
      </c>
      <c r="R4341" s="81" t="str">
        <f aca="false">IF(P4341&lt;&gt;"",SUMIF(L4341:L4341,L4341,O4341:O4341),"")</f>
        <v/>
      </c>
    </row>
    <row r="4342" customFormat="false" ht="15" hidden="false" customHeight="false" outlineLevel="0" collapsed="false">
      <c r="A4342" s="102"/>
      <c r="B4342" s="102"/>
      <c r="C4342" s="102"/>
      <c r="D4342" s="102"/>
      <c r="E4342" s="102"/>
      <c r="F4342" s="103"/>
      <c r="G4342" s="102"/>
      <c r="H4342" s="104"/>
      <c r="I4342" s="104"/>
      <c r="J4342" s="103"/>
      <c r="L4342" s="63" t="n">
        <f aca="false">IF(AND(A4343&lt;&gt;"",A4342=""),L4341+1,L4341)</f>
        <v>458</v>
      </c>
      <c r="M4342" s="80" t="str">
        <f aca="false">IF(OR(A4342="Insumo",A4342="Composição Auxiliar"),J4342,"")</f>
        <v/>
      </c>
      <c r="N4342" s="81" t="str">
        <f aca="false">IF(E4342="Mão de Obra",J4342,"")</f>
        <v/>
      </c>
      <c r="O4342" s="81" t="str">
        <f aca="false">IF(N4342&lt;&gt;"","",M4342)</f>
        <v/>
      </c>
      <c r="P4342" s="82" t="str">
        <f aca="false">IF(A4342="Composição",B4342,"")</f>
        <v/>
      </c>
      <c r="Q4342" s="81" t="str">
        <f aca="false">IF(P4342&lt;&gt;"",SUMIF(L4342:L4342,L4342,N4342:N4342),"")</f>
        <v/>
      </c>
      <c r="R4342" s="81" t="str">
        <f aca="false">IF(P4342&lt;&gt;"",SUMIF(L4342:L4342,L4342,O4342:O4342),"")</f>
        <v/>
      </c>
    </row>
    <row r="4343" customFormat="false" ht="15" hidden="false" customHeight="false" outlineLevel="0" collapsed="false">
      <c r="A4343" s="108"/>
      <c r="B4343" s="108"/>
      <c r="C4343" s="108"/>
      <c r="D4343" s="108"/>
      <c r="E4343" s="108"/>
      <c r="F4343" s="108"/>
      <c r="G4343" s="108"/>
      <c r="H4343" s="108"/>
      <c r="I4343" s="108"/>
      <c r="J4343" s="108"/>
      <c r="L4343" s="63" t="n">
        <f aca="false">IF(AND(A4344&lt;&gt;"",A4343=""),L4342+1,L4342)</f>
        <v>458</v>
      </c>
      <c r="M4343" s="80" t="str">
        <f aca="false">IF(OR(A4343="Insumo",A4343="Composição Auxiliar"),J4343,"")</f>
        <v/>
      </c>
      <c r="N4343" s="81" t="str">
        <f aca="false">IF(E4343="Mão de Obra",J4343,"")</f>
        <v/>
      </c>
      <c r="O4343" s="81" t="str">
        <f aca="false">IF(N4343&lt;&gt;"","",M4343)</f>
        <v/>
      </c>
      <c r="P4343" s="82" t="str">
        <f aca="false">IF(A4343="Composição",B4343,"")</f>
        <v/>
      </c>
      <c r="Q4343" s="81" t="str">
        <f aca="false">IF(P4343&lt;&gt;"",SUMIF(L4343:L4343,L4343,N4343:N4343),"")</f>
        <v/>
      </c>
      <c r="R4343" s="81" t="str">
        <f aca="false">IF(P4343&lt;&gt;"",SUMIF(L4343:L4343,L4343,O4343:O4343),"")</f>
        <v/>
      </c>
    </row>
    <row r="4344" customFormat="false" ht="15" hidden="false" customHeight="true" outlineLevel="0" collapsed="false">
      <c r="A4344" s="83"/>
      <c r="B4344" s="84" t="s">
        <v>655</v>
      </c>
      <c r="C4344" s="83" t="s">
        <v>656</v>
      </c>
      <c r="D4344" s="83" t="s">
        <v>657</v>
      </c>
      <c r="E4344" s="83" t="s">
        <v>658</v>
      </c>
      <c r="F4344" s="83"/>
      <c r="G4344" s="85" t="s">
        <v>659</v>
      </c>
      <c r="H4344" s="84" t="s">
        <v>660</v>
      </c>
      <c r="I4344" s="84" t="s">
        <v>661</v>
      </c>
      <c r="J4344" s="84" t="s">
        <v>662</v>
      </c>
      <c r="L4344" s="63" t="n">
        <f aca="false">IF(AND(A4345&lt;&gt;"",A4344=""),L4343+1,L4343)</f>
        <v>459</v>
      </c>
      <c r="M4344" s="80" t="str">
        <f aca="false">IF(OR(A4344="Insumo",A4344="Composição Auxiliar"),J4344,"")</f>
        <v/>
      </c>
      <c r="N4344" s="81" t="str">
        <f aca="false">IF(E4344="Mão de Obra",J4344,"")</f>
        <v/>
      </c>
      <c r="O4344" s="81" t="str">
        <f aca="false">IF(N4344&lt;&gt;"","",M4344)</f>
        <v/>
      </c>
      <c r="P4344" s="82" t="str">
        <f aca="false">IF(A4344="Composição",B4344,"")</f>
        <v/>
      </c>
      <c r="Q4344" s="81" t="str">
        <f aca="false">IF(P4344&lt;&gt;"",SUMIF(L4344:L4344,L4344,N4344:N4344),"")</f>
        <v/>
      </c>
      <c r="R4344" s="81" t="str">
        <f aca="false">IF(P4344&lt;&gt;"",SUMIF(L4344:L4344,L4344,O4344:O4344),"")</f>
        <v/>
      </c>
    </row>
    <row r="4345" customFormat="false" ht="14.25" hidden="false" customHeight="true" outlineLevel="0" collapsed="false">
      <c r="A4345" s="86" t="s">
        <v>663</v>
      </c>
      <c r="B4345" s="87" t="s">
        <v>1407</v>
      </c>
      <c r="C4345" s="86" t="s">
        <v>664</v>
      </c>
      <c r="D4345" s="86" t="s">
        <v>1408</v>
      </c>
      <c r="E4345" s="86" t="s">
        <v>671</v>
      </c>
      <c r="F4345" s="86"/>
      <c r="G4345" s="88" t="s">
        <v>672</v>
      </c>
      <c r="H4345" s="89" t="n">
        <v>1</v>
      </c>
      <c r="I4345" s="90" t="n">
        <f aca="false">SUMIF(L:L,$L4345,M:M)</f>
        <v>23.5</v>
      </c>
      <c r="J4345" s="90" t="n">
        <f aca="false">TRUNC(H4345*I4345,2)</f>
        <v>23.5</v>
      </c>
      <c r="L4345" s="63" t="n">
        <f aca="false">IF(AND(A4346&lt;&gt;"",A4345=""),L4344+1,L4344)</f>
        <v>459</v>
      </c>
      <c r="M4345" s="80" t="str">
        <f aca="false">IF(OR(A4345="Insumo",A4345="Composição Auxiliar"),J4345,"")</f>
        <v/>
      </c>
      <c r="N4345" s="81" t="str">
        <f aca="false">IF(E4345="Mão de Obra",J4345,"")</f>
        <v/>
      </c>
      <c r="O4345" s="81" t="str">
        <f aca="false">IF(N4345&lt;&gt;"","",M4345)</f>
        <v/>
      </c>
      <c r="P4345" s="82" t="str">
        <f aca="false">IF(A4345="Composição",B4345,"")</f>
        <v> 88270 </v>
      </c>
      <c r="Q4345" s="81" t="n">
        <f aca="false">IF(P4345&lt;&gt;"",SUMIF(L4345:L4345,L4345,N4345:N4345),"")</f>
        <v>0</v>
      </c>
      <c r="R4345" s="81" t="n">
        <f aca="false">IF(P4345&lt;&gt;"",SUMIF(L4345:L4345,L4345,O4345:O4345),"")</f>
        <v>0</v>
      </c>
    </row>
    <row r="4346" customFormat="false" ht="25.5" hidden="false" customHeight="true" outlineLevel="0" collapsed="false">
      <c r="A4346" s="91" t="s">
        <v>668</v>
      </c>
      <c r="B4346" s="92" t="s">
        <v>2020</v>
      </c>
      <c r="C4346" s="91" t="s">
        <v>664</v>
      </c>
      <c r="D4346" s="91" t="s">
        <v>2021</v>
      </c>
      <c r="E4346" s="91" t="s">
        <v>671</v>
      </c>
      <c r="F4346" s="91"/>
      <c r="G4346" s="93" t="s">
        <v>672</v>
      </c>
      <c r="H4346" s="94" t="n">
        <v>1</v>
      </c>
      <c r="I4346" s="95" t="n">
        <f aca="false">SUMIFS(J:J,A:A,"Composição",B:B,$B4346)</f>
        <v>0.38</v>
      </c>
      <c r="J4346" s="95" t="n">
        <f aca="false">TRUNC(H4346*I4346,2)</f>
        <v>0.38</v>
      </c>
      <c r="L4346" s="63" t="n">
        <f aca="false">IF(AND(A4347&lt;&gt;"",A4346=""),L4345+1,L4345)</f>
        <v>459</v>
      </c>
      <c r="M4346" s="80" t="n">
        <f aca="false">IF(OR(A4346="Insumo",A4346="Composição Auxiliar"),J4346,"")</f>
        <v>0.38</v>
      </c>
      <c r="N4346" s="81" t="str">
        <f aca="false">IF(E4346="Mão de Obra",J4346,"")</f>
        <v/>
      </c>
      <c r="O4346" s="81" t="n">
        <f aca="false">IF(N4346&lt;&gt;"","",M4346)</f>
        <v>0.38</v>
      </c>
      <c r="P4346" s="82" t="str">
        <f aca="false">IF(A4346="Composição",B4346,"")</f>
        <v/>
      </c>
      <c r="Q4346" s="81" t="str">
        <f aca="false">IF(P4346&lt;&gt;"",SUMIF(L4346:L4346,L4346,N4346:N4346),"")</f>
        <v/>
      </c>
      <c r="R4346" s="81" t="str">
        <f aca="false">IF(P4346&lt;&gt;"",SUMIF(L4346:L4346,L4346,O4346:O4346),"")</f>
        <v/>
      </c>
    </row>
    <row r="4347" customFormat="false" ht="25.5" hidden="false" customHeight="false" outlineLevel="0" collapsed="false">
      <c r="A4347" s="96" t="s">
        <v>679</v>
      </c>
      <c r="B4347" s="97" t="s">
        <v>1778</v>
      </c>
      <c r="C4347" s="96" t="str">
        <f aca="false">VLOOKUP(B4347,INSUMOS!$A:$I,2,0)</f>
        <v>SINAPI</v>
      </c>
      <c r="D4347" s="96" t="str">
        <f aca="false">VLOOKUP(B4347,INSUMOS!$A:$I,3,0)</f>
        <v>SEGURO - HORISTA (COLETADO CAIXA - ENCARGOS COMPLEMENTARES)</v>
      </c>
      <c r="E4347" s="98" t="str">
        <f aca="false">VLOOKUP(B4347,INSUMOS!$A:$I,4,0)</f>
        <v>Taxas</v>
      </c>
      <c r="F4347" s="98"/>
      <c r="G4347" s="99" t="str">
        <f aca="false">VLOOKUP(B4347,INSUMOS!$A:$I,5,0)</f>
        <v>H</v>
      </c>
      <c r="H4347" s="100" t="n">
        <v>1</v>
      </c>
      <c r="I4347" s="101" t="n">
        <f aca="false">VLOOKUP(B4347,INSUMOS!$A:$I,8,0)</f>
        <v>0.07</v>
      </c>
      <c r="J4347" s="101" t="n">
        <f aca="false">TRUNC(H4347*I4347,2)</f>
        <v>0.07</v>
      </c>
      <c r="L4347" s="63" t="n">
        <f aca="false">IF(AND(A4348&lt;&gt;"",A4347=""),L4346+1,L4346)</f>
        <v>459</v>
      </c>
      <c r="M4347" s="80" t="n">
        <f aca="false">IF(OR(A4347="Insumo",A4347="Composição Auxiliar"),J4347,"")</f>
        <v>0.07</v>
      </c>
      <c r="N4347" s="81" t="str">
        <f aca="false">IF(E4347="Mão de Obra",J4347,"")</f>
        <v/>
      </c>
      <c r="O4347" s="81" t="n">
        <f aca="false">IF(N4347&lt;&gt;"","",M4347)</f>
        <v>0.07</v>
      </c>
      <c r="P4347" s="82" t="str">
        <f aca="false">IF(A4347="Composição",B4347,"")</f>
        <v/>
      </c>
      <c r="Q4347" s="81" t="str">
        <f aca="false">IF(P4347&lt;&gt;"",SUMIF(L4347:L4347,L4347,N4347:N4347),"")</f>
        <v/>
      </c>
      <c r="R4347" s="81" t="str">
        <f aca="false">IF(P4347&lt;&gt;"",SUMIF(L4347:L4347,L4347,O4347:O4347),"")</f>
        <v/>
      </c>
    </row>
    <row r="4348" customFormat="false" ht="14.25" hidden="false" customHeight="false" outlineLevel="0" collapsed="false">
      <c r="A4348" s="96" t="s">
        <v>679</v>
      </c>
      <c r="B4348" s="97" t="s">
        <v>2022</v>
      </c>
      <c r="C4348" s="96" t="str">
        <f aca="false">VLOOKUP(B4348,INSUMOS!$A:$I,2,0)</f>
        <v>SINAPI</v>
      </c>
      <c r="D4348" s="96" t="str">
        <f aca="false">VLOOKUP(B4348,INSUMOS!$A:$I,3,0)</f>
        <v>IMPERMEABILIZADOR (HORISTA)</v>
      </c>
      <c r="E4348" s="98" t="str">
        <f aca="false">VLOOKUP(B4348,INSUMOS!$A:$I,4,0)</f>
        <v>Mão de Obra</v>
      </c>
      <c r="F4348" s="98"/>
      <c r="G4348" s="99" t="str">
        <f aca="false">VLOOKUP(B4348,INSUMOS!$A:$I,5,0)</f>
        <v>H</v>
      </c>
      <c r="H4348" s="100" t="n">
        <v>1</v>
      </c>
      <c r="I4348" s="101" t="n">
        <f aca="false">VLOOKUP(B4348,INSUMOS!$A:$I,8,0)</f>
        <v>17.49</v>
      </c>
      <c r="J4348" s="101" t="n">
        <f aca="false">TRUNC(H4348*I4348,2)</f>
        <v>17.49</v>
      </c>
      <c r="L4348" s="63" t="n">
        <f aca="false">IF(AND(A4349&lt;&gt;"",A4348=""),L4347+1,L4347)</f>
        <v>459</v>
      </c>
      <c r="M4348" s="80" t="n">
        <f aca="false">IF(OR(A4348="Insumo",A4348="Composição Auxiliar"),J4348,"")</f>
        <v>17.49</v>
      </c>
      <c r="N4348" s="81" t="n">
        <f aca="false">IF(E4348="Mão de Obra",J4348,"")</f>
        <v>17.49</v>
      </c>
      <c r="O4348" s="81" t="str">
        <f aca="false">IF(N4348&lt;&gt;"","",M4348)</f>
        <v/>
      </c>
      <c r="P4348" s="82" t="str">
        <f aca="false">IF(A4348="Composição",B4348,"")</f>
        <v/>
      </c>
      <c r="Q4348" s="81" t="str">
        <f aca="false">IF(P4348&lt;&gt;"",SUMIF(L4348:L4348,L4348,N4348:N4348),"")</f>
        <v/>
      </c>
      <c r="R4348" s="81" t="str">
        <f aca="false">IF(P4348&lt;&gt;"",SUMIF(L4348:L4348,L4348,O4348:O4348),"")</f>
        <v/>
      </c>
    </row>
    <row r="4349" customFormat="false" ht="25.5" hidden="false" customHeight="false" outlineLevel="0" collapsed="false">
      <c r="A4349" s="96" t="s">
        <v>679</v>
      </c>
      <c r="B4349" s="97" t="s">
        <v>1776</v>
      </c>
      <c r="C4349" s="96" t="str">
        <f aca="false">VLOOKUP(B4349,INSUMOS!$A:$I,2,0)</f>
        <v>SINAPI</v>
      </c>
      <c r="D4349" s="96" t="str">
        <f aca="false">VLOOKUP(B4349,INSUMOS!$A:$I,3,0)</f>
        <v>ALIMENTACAO - HORISTA (COLETADO CAIXA - ENCARGOS COMPLEMENTARES)</v>
      </c>
      <c r="E4349" s="98" t="str">
        <f aca="false">VLOOKUP(B4349,INSUMOS!$A:$I,4,0)</f>
        <v>Outros</v>
      </c>
      <c r="F4349" s="98"/>
      <c r="G4349" s="99" t="str">
        <f aca="false">VLOOKUP(B4349,INSUMOS!$A:$I,5,0)</f>
        <v>H</v>
      </c>
      <c r="H4349" s="100" t="n">
        <v>1</v>
      </c>
      <c r="I4349" s="101" t="n">
        <f aca="false">VLOOKUP(B4349,INSUMOS!$A:$I,8,0)</f>
        <v>1.45</v>
      </c>
      <c r="J4349" s="101" t="n">
        <f aca="false">TRUNC(H4349*I4349,2)</f>
        <v>1.45</v>
      </c>
      <c r="L4349" s="63" t="n">
        <f aca="false">IF(AND(A4350&lt;&gt;"",A4349=""),L4348+1,L4348)</f>
        <v>459</v>
      </c>
      <c r="M4349" s="80" t="n">
        <f aca="false">IF(OR(A4349="Insumo",A4349="Composição Auxiliar"),J4349,"")</f>
        <v>1.45</v>
      </c>
      <c r="N4349" s="81" t="str">
        <f aca="false">IF(E4349="Mão de Obra",J4349,"")</f>
        <v/>
      </c>
      <c r="O4349" s="81" t="n">
        <f aca="false">IF(N4349&lt;&gt;"","",M4349)</f>
        <v>1.45</v>
      </c>
      <c r="P4349" s="82" t="str">
        <f aca="false">IF(A4349="Composição",B4349,"")</f>
        <v/>
      </c>
      <c r="Q4349" s="81" t="str">
        <f aca="false">IF(P4349&lt;&gt;"",SUMIF(L4349:L4349,L4349,N4349:N4349),"")</f>
        <v/>
      </c>
      <c r="R4349" s="81" t="str">
        <f aca="false">IF(P4349&lt;&gt;"",SUMIF(L4349:L4349,L4349,O4349:O4349),"")</f>
        <v/>
      </c>
    </row>
    <row r="4350" customFormat="false" ht="25.5" hidden="false" customHeight="false" outlineLevel="0" collapsed="false">
      <c r="A4350" s="96" t="s">
        <v>679</v>
      </c>
      <c r="B4350" s="97" t="s">
        <v>1780</v>
      </c>
      <c r="C4350" s="96" t="str">
        <f aca="false">VLOOKUP(B4350,INSUMOS!$A:$I,2,0)</f>
        <v>SINAPI</v>
      </c>
      <c r="D4350" s="96" t="str">
        <f aca="false">VLOOKUP(B4350,INSUMOS!$A:$I,3,0)</f>
        <v>FERRAMENTAS - FAMILIA PEDREIRO - HORISTA (ENCARGOS COMPLEMENTARES - COLETADO CAIXA)</v>
      </c>
      <c r="E4350" s="98" t="str">
        <f aca="false">VLOOKUP(B4350,INSUMOS!$A:$I,4,0)</f>
        <v>Equipamento</v>
      </c>
      <c r="F4350" s="98"/>
      <c r="G4350" s="99" t="str">
        <f aca="false">VLOOKUP(B4350,INSUMOS!$A:$I,5,0)</f>
        <v>H</v>
      </c>
      <c r="H4350" s="100" t="n">
        <v>1</v>
      </c>
      <c r="I4350" s="101" t="n">
        <f aca="false">VLOOKUP(B4350,INSUMOS!$A:$I,8,0)</f>
        <v>0.84</v>
      </c>
      <c r="J4350" s="101" t="n">
        <f aca="false">TRUNC(H4350*I4350,2)</f>
        <v>0.84</v>
      </c>
      <c r="L4350" s="63" t="n">
        <f aca="false">IF(AND(A4351&lt;&gt;"",A4350=""),L4349+1,L4349)</f>
        <v>459</v>
      </c>
      <c r="M4350" s="80" t="n">
        <f aca="false">IF(OR(A4350="Insumo",A4350="Composição Auxiliar"),J4350,"")</f>
        <v>0.84</v>
      </c>
      <c r="N4350" s="81" t="str">
        <f aca="false">IF(E4350="Mão de Obra",J4350,"")</f>
        <v/>
      </c>
      <c r="O4350" s="81" t="n">
        <f aca="false">IF(N4350&lt;&gt;"","",M4350)</f>
        <v>0.84</v>
      </c>
      <c r="P4350" s="82" t="str">
        <f aca="false">IF(A4350="Composição",B4350,"")</f>
        <v/>
      </c>
      <c r="Q4350" s="81" t="str">
        <f aca="false">IF(P4350&lt;&gt;"",SUMIF(L4350:L4350,L4350,N4350:N4350),"")</f>
        <v/>
      </c>
      <c r="R4350" s="81" t="str">
        <f aca="false">IF(P4350&lt;&gt;"",SUMIF(L4350:L4350,L4350,O4350:O4350),"")</f>
        <v/>
      </c>
    </row>
    <row r="4351" customFormat="false" ht="25.5" hidden="false" customHeight="false" outlineLevel="0" collapsed="false">
      <c r="A4351" s="96" t="s">
        <v>679</v>
      </c>
      <c r="B4351" s="97" t="s">
        <v>1775</v>
      </c>
      <c r="C4351" s="96" t="str">
        <f aca="false">VLOOKUP(B4351,INSUMOS!$A:$I,2,0)</f>
        <v>SINAPI</v>
      </c>
      <c r="D4351" s="96" t="str">
        <f aca="false">VLOOKUP(B4351,INSUMOS!$A:$I,3,0)</f>
        <v>TRANSPORTE - HORISTA (COLETADO CAIXA - ENCARGOS COMPLEMENTARES)</v>
      </c>
      <c r="E4351" s="98" t="str">
        <f aca="false">VLOOKUP(B4351,INSUMOS!$A:$I,4,0)</f>
        <v>Serviços</v>
      </c>
      <c r="F4351" s="98"/>
      <c r="G4351" s="99" t="str">
        <f aca="false">VLOOKUP(B4351,INSUMOS!$A:$I,5,0)</f>
        <v>H</v>
      </c>
      <c r="H4351" s="100" t="n">
        <v>1</v>
      </c>
      <c r="I4351" s="101" t="n">
        <f aca="false">VLOOKUP(B4351,INSUMOS!$A:$I,8,0)</f>
        <v>0.96</v>
      </c>
      <c r="J4351" s="101" t="n">
        <f aca="false">TRUNC(H4351*I4351,2)</f>
        <v>0.96</v>
      </c>
      <c r="L4351" s="63" t="n">
        <f aca="false">IF(AND(A4352&lt;&gt;"",A4351=""),L4350+1,L4350)</f>
        <v>459</v>
      </c>
      <c r="M4351" s="80" t="n">
        <f aca="false">IF(OR(A4351="Insumo",A4351="Composição Auxiliar"),J4351,"")</f>
        <v>0.96</v>
      </c>
      <c r="N4351" s="81" t="str">
        <f aca="false">IF(E4351="Mão de Obra",J4351,"")</f>
        <v/>
      </c>
      <c r="O4351" s="81" t="n">
        <f aca="false">IF(N4351&lt;&gt;"","",M4351)</f>
        <v>0.96</v>
      </c>
      <c r="P4351" s="82" t="str">
        <f aca="false">IF(A4351="Composição",B4351,"")</f>
        <v/>
      </c>
      <c r="Q4351" s="81" t="str">
        <f aca="false">IF(P4351&lt;&gt;"",SUMIF(L4351:L4351,L4351,N4351:N4351),"")</f>
        <v/>
      </c>
      <c r="R4351" s="81" t="str">
        <f aca="false">IF(P4351&lt;&gt;"",SUMIF(L4351:L4351,L4351,O4351:O4351),"")</f>
        <v/>
      </c>
    </row>
    <row r="4352" customFormat="false" ht="25.5" hidden="false" customHeight="false" outlineLevel="0" collapsed="false">
      <c r="A4352" s="96" t="s">
        <v>679</v>
      </c>
      <c r="B4352" s="97" t="s">
        <v>1781</v>
      </c>
      <c r="C4352" s="96" t="str">
        <f aca="false">VLOOKUP(B4352,INSUMOS!$A:$I,2,0)</f>
        <v>SINAPI</v>
      </c>
      <c r="D4352" s="96" t="str">
        <f aca="false">VLOOKUP(B4352,INSUMOS!$A:$I,3,0)</f>
        <v>EXAMES - HORISTA (COLETADO CAIXA - ENCARGOS COMPLEMENTARES)</v>
      </c>
      <c r="E4352" s="98" t="str">
        <f aca="false">VLOOKUP(B4352,INSUMOS!$A:$I,4,0)</f>
        <v>Outros</v>
      </c>
      <c r="F4352" s="98"/>
      <c r="G4352" s="99" t="str">
        <f aca="false">VLOOKUP(B4352,INSUMOS!$A:$I,5,0)</f>
        <v>H</v>
      </c>
      <c r="H4352" s="100" t="n">
        <v>1</v>
      </c>
      <c r="I4352" s="101" t="n">
        <f aca="false">VLOOKUP(B4352,INSUMOS!$A:$I,8,0)</f>
        <v>1.14</v>
      </c>
      <c r="J4352" s="101" t="n">
        <f aca="false">TRUNC(H4352*I4352,2)</f>
        <v>1.14</v>
      </c>
      <c r="L4352" s="63" t="n">
        <f aca="false">IF(AND(A4353&lt;&gt;"",A4352=""),L4351+1,L4351)</f>
        <v>459</v>
      </c>
      <c r="M4352" s="80" t="n">
        <f aca="false">IF(OR(A4352="Insumo",A4352="Composição Auxiliar"),J4352,"")</f>
        <v>1.14</v>
      </c>
      <c r="N4352" s="81" t="str">
        <f aca="false">IF(E4352="Mão de Obra",J4352,"")</f>
        <v/>
      </c>
      <c r="O4352" s="81" t="n">
        <f aca="false">IF(N4352&lt;&gt;"","",M4352)</f>
        <v>1.14</v>
      </c>
      <c r="P4352" s="82" t="str">
        <f aca="false">IF(A4352="Composição",B4352,"")</f>
        <v/>
      </c>
      <c r="Q4352" s="81" t="str">
        <f aca="false">IF(P4352&lt;&gt;"",SUMIF(L4352:L4352,L4352,N4352:N4352),"")</f>
        <v/>
      </c>
      <c r="R4352" s="81" t="str">
        <f aca="false">IF(P4352&lt;&gt;"",SUMIF(L4352:L4352,L4352,O4352:O4352),"")</f>
        <v/>
      </c>
    </row>
    <row r="4353" customFormat="false" ht="25.5" hidden="false" customHeight="false" outlineLevel="0" collapsed="false">
      <c r="A4353" s="96" t="s">
        <v>679</v>
      </c>
      <c r="B4353" s="97" t="s">
        <v>1777</v>
      </c>
      <c r="C4353" s="96" t="str">
        <f aca="false">VLOOKUP(B4353,INSUMOS!$A:$I,2,0)</f>
        <v>SINAPI</v>
      </c>
      <c r="D4353" s="96" t="str">
        <f aca="false">VLOOKUP(B4353,INSUMOS!$A:$I,3,0)</f>
        <v>EPI - FAMILIA PEDREIRO - HORISTA (ENCARGOS COMPLEMENTARES - COLETADO CAIXA)</v>
      </c>
      <c r="E4353" s="98" t="str">
        <f aca="false">VLOOKUP(B4353,INSUMOS!$A:$I,4,0)</f>
        <v>Equipamento</v>
      </c>
      <c r="F4353" s="98"/>
      <c r="G4353" s="99" t="str">
        <f aca="false">VLOOKUP(B4353,INSUMOS!$A:$I,5,0)</f>
        <v>H</v>
      </c>
      <c r="H4353" s="100" t="n">
        <v>1</v>
      </c>
      <c r="I4353" s="101" t="n">
        <f aca="false">VLOOKUP(B4353,INSUMOS!$A:$I,8,0)</f>
        <v>1.17</v>
      </c>
      <c r="J4353" s="101" t="n">
        <f aca="false">TRUNC(H4353*I4353,2)</f>
        <v>1.17</v>
      </c>
      <c r="L4353" s="63" t="n">
        <f aca="false">IF(AND(A4354&lt;&gt;"",A4353=""),L4352+1,L4352)</f>
        <v>459</v>
      </c>
      <c r="M4353" s="80" t="n">
        <f aca="false">IF(OR(A4353="Insumo",A4353="Composição Auxiliar"),J4353,"")</f>
        <v>1.17</v>
      </c>
      <c r="N4353" s="81" t="str">
        <f aca="false">IF(E4353="Mão de Obra",J4353,"")</f>
        <v/>
      </c>
      <c r="O4353" s="81" t="n">
        <f aca="false">IF(N4353&lt;&gt;"","",M4353)</f>
        <v>1.17</v>
      </c>
      <c r="P4353" s="82" t="str">
        <f aca="false">IF(A4353="Composição",B4353,"")</f>
        <v/>
      </c>
      <c r="Q4353" s="81" t="str">
        <f aca="false">IF(P4353&lt;&gt;"",SUMIF(L4353:L4353,L4353,N4353:N4353),"")</f>
        <v/>
      </c>
      <c r="R4353" s="81" t="str">
        <f aca="false">IF(P4353&lt;&gt;"",SUMIF(L4353:L4353,L4353,O4353:O4353),"")</f>
        <v/>
      </c>
    </row>
    <row r="4354" customFormat="false" ht="14.25" hidden="false" customHeight="false" outlineLevel="0" collapsed="false">
      <c r="A4354" s="102"/>
      <c r="B4354" s="102"/>
      <c r="C4354" s="102"/>
      <c r="D4354" s="102"/>
      <c r="E4354" s="102"/>
      <c r="F4354" s="103"/>
      <c r="G4354" s="102"/>
      <c r="H4354" s="103"/>
      <c r="I4354" s="102"/>
      <c r="J4354" s="103"/>
      <c r="L4354" s="63" t="n">
        <f aca="false">IF(AND(A4355&lt;&gt;"",A4354=""),L4353+1,L4353)</f>
        <v>459</v>
      </c>
      <c r="M4354" s="80" t="str">
        <f aca="false">IF(OR(A4354="Insumo",A4354="Composição Auxiliar"),J4354,"")</f>
        <v/>
      </c>
      <c r="N4354" s="81" t="str">
        <f aca="false">IF(E4354="Mão de Obra",J4354,"")</f>
        <v/>
      </c>
      <c r="O4354" s="81" t="str">
        <f aca="false">IF(N4354&lt;&gt;"","",M4354)</f>
        <v/>
      </c>
      <c r="P4354" s="82" t="str">
        <f aca="false">IF(A4354="Composição",B4354,"")</f>
        <v/>
      </c>
      <c r="Q4354" s="81" t="str">
        <f aca="false">IF(P4354&lt;&gt;"",SUMIF(L4354:L4354,L4354,N4354:N4354),"")</f>
        <v/>
      </c>
      <c r="R4354" s="81" t="str">
        <f aca="false">IF(P4354&lt;&gt;"",SUMIF(L4354:L4354,L4354,O4354:O4354),"")</f>
        <v/>
      </c>
    </row>
    <row r="4355" customFormat="false" ht="15" hidden="false" customHeight="false" outlineLevel="0" collapsed="false">
      <c r="A4355" s="102"/>
      <c r="B4355" s="102"/>
      <c r="C4355" s="102"/>
      <c r="D4355" s="102"/>
      <c r="E4355" s="102"/>
      <c r="F4355" s="103"/>
      <c r="G4355" s="102"/>
      <c r="H4355" s="104"/>
      <c r="I4355" s="104"/>
      <c r="J4355" s="103"/>
      <c r="L4355" s="63" t="n">
        <f aca="false">IF(AND(A4356&lt;&gt;"",A4355=""),L4354+1,L4354)</f>
        <v>459</v>
      </c>
      <c r="M4355" s="80" t="str">
        <f aca="false">IF(OR(A4355="Insumo",A4355="Composição Auxiliar"),J4355,"")</f>
        <v/>
      </c>
      <c r="N4355" s="81" t="str">
        <f aca="false">IF(E4355="Mão de Obra",J4355,"")</f>
        <v/>
      </c>
      <c r="O4355" s="81" t="str">
        <f aca="false">IF(N4355&lt;&gt;"","",M4355)</f>
        <v/>
      </c>
      <c r="P4355" s="82" t="str">
        <f aca="false">IF(A4355="Composição",B4355,"")</f>
        <v/>
      </c>
      <c r="Q4355" s="81" t="str">
        <f aca="false">IF(P4355&lt;&gt;"",SUMIF(L4355:L4355,L4355,N4355:N4355),"")</f>
        <v/>
      </c>
      <c r="R4355" s="81" t="str">
        <f aca="false">IF(P4355&lt;&gt;"",SUMIF(L4355:L4355,L4355,O4355:O4355),"")</f>
        <v/>
      </c>
    </row>
    <row r="4356" customFormat="false" ht="15" hidden="false" customHeight="false" outlineLevel="0" collapsed="false">
      <c r="A4356" s="108"/>
      <c r="B4356" s="108"/>
      <c r="C4356" s="108"/>
      <c r="D4356" s="108"/>
      <c r="E4356" s="108"/>
      <c r="F4356" s="108"/>
      <c r="G4356" s="108"/>
      <c r="H4356" s="108"/>
      <c r="I4356" s="108"/>
      <c r="J4356" s="108"/>
      <c r="L4356" s="63" t="n">
        <f aca="false">IF(AND(A4357&lt;&gt;"",A4356=""),L4355+1,L4355)</f>
        <v>459</v>
      </c>
      <c r="M4356" s="80" t="str">
        <f aca="false">IF(OR(A4356="Insumo",A4356="Composição Auxiliar"),J4356,"")</f>
        <v/>
      </c>
      <c r="N4356" s="81" t="str">
        <f aca="false">IF(E4356="Mão de Obra",J4356,"")</f>
        <v/>
      </c>
      <c r="O4356" s="81" t="str">
        <f aca="false">IF(N4356&lt;&gt;"","",M4356)</f>
        <v/>
      </c>
      <c r="P4356" s="82" t="str">
        <f aca="false">IF(A4356="Composição",B4356,"")</f>
        <v/>
      </c>
      <c r="Q4356" s="81" t="str">
        <f aca="false">IF(P4356&lt;&gt;"",SUMIF(L4356:L4356,L4356,N4356:N4356),"")</f>
        <v/>
      </c>
      <c r="R4356" s="81" t="str">
        <f aca="false">IF(P4356&lt;&gt;"",SUMIF(L4356:L4356,L4356,O4356:O4356),"")</f>
        <v/>
      </c>
    </row>
    <row r="4357" customFormat="false" ht="15" hidden="false" customHeight="true" outlineLevel="0" collapsed="false">
      <c r="A4357" s="83"/>
      <c r="B4357" s="84" t="s">
        <v>655</v>
      </c>
      <c r="C4357" s="83" t="s">
        <v>656</v>
      </c>
      <c r="D4357" s="83" t="s">
        <v>657</v>
      </c>
      <c r="E4357" s="83" t="s">
        <v>658</v>
      </c>
      <c r="F4357" s="83"/>
      <c r="G4357" s="85" t="s">
        <v>659</v>
      </c>
      <c r="H4357" s="84" t="s">
        <v>660</v>
      </c>
      <c r="I4357" s="84" t="s">
        <v>661</v>
      </c>
      <c r="J4357" s="84" t="s">
        <v>662</v>
      </c>
      <c r="L4357" s="63" t="n">
        <f aca="false">IF(AND(A4358&lt;&gt;"",A4357=""),L4356+1,L4356)</f>
        <v>460</v>
      </c>
      <c r="M4357" s="80" t="str">
        <f aca="false">IF(OR(A4357="Insumo",A4357="Composição Auxiliar"),J4357,"")</f>
        <v/>
      </c>
      <c r="N4357" s="81" t="str">
        <f aca="false">IF(E4357="Mão de Obra",J4357,"")</f>
        <v/>
      </c>
      <c r="O4357" s="81" t="str">
        <f aca="false">IF(N4357&lt;&gt;"","",M4357)</f>
        <v/>
      </c>
      <c r="P4357" s="82" t="str">
        <f aca="false">IF(A4357="Composição",B4357,"")</f>
        <v/>
      </c>
      <c r="Q4357" s="81" t="str">
        <f aca="false">IF(P4357&lt;&gt;"",SUMIF(L4357:L4357,L4357,N4357:N4357),"")</f>
        <v/>
      </c>
      <c r="R4357" s="81" t="str">
        <f aca="false">IF(P4357&lt;&gt;"",SUMIF(L4357:L4357,L4357,O4357:O4357),"")</f>
        <v/>
      </c>
    </row>
    <row r="4358" customFormat="false" ht="25.5" hidden="false" customHeight="true" outlineLevel="0" collapsed="false">
      <c r="A4358" s="86" t="s">
        <v>663</v>
      </c>
      <c r="B4358" s="87" t="s">
        <v>1238</v>
      </c>
      <c r="C4358" s="86" t="s">
        <v>664</v>
      </c>
      <c r="D4358" s="86" t="s">
        <v>1239</v>
      </c>
      <c r="E4358" s="86" t="s">
        <v>801</v>
      </c>
      <c r="F4358" s="86"/>
      <c r="G4358" s="88" t="s">
        <v>667</v>
      </c>
      <c r="H4358" s="89" t="n">
        <v>1</v>
      </c>
      <c r="I4358" s="90" t="n">
        <f aca="false">SUMIF(L:L,$L4358,M:M)</f>
        <v>289.21</v>
      </c>
      <c r="J4358" s="90" t="n">
        <f aca="false">TRUNC(H4358*I4358,2)</f>
        <v>289.21</v>
      </c>
      <c r="L4358" s="63" t="n">
        <f aca="false">IF(AND(A4359&lt;&gt;"",A4358=""),L4357+1,L4357)</f>
        <v>460</v>
      </c>
      <c r="M4358" s="80" t="str">
        <f aca="false">IF(OR(A4358="Insumo",A4358="Composição Auxiliar"),J4358,"")</f>
        <v/>
      </c>
      <c r="N4358" s="81" t="str">
        <f aca="false">IF(E4358="Mão de Obra",J4358,"")</f>
        <v/>
      </c>
      <c r="O4358" s="81" t="str">
        <f aca="false">IF(N4358&lt;&gt;"","",M4358)</f>
        <v/>
      </c>
      <c r="P4358" s="82" t="str">
        <f aca="false">IF(A4358="Composição",B4358,"")</f>
        <v> 102166 </v>
      </c>
      <c r="Q4358" s="81" t="n">
        <f aca="false">IF(P4358&lt;&gt;"",SUMIF(L4358:L4358,L4358,N4358:N4358),"")</f>
        <v>0</v>
      </c>
      <c r="R4358" s="81" t="n">
        <f aca="false">IF(P4358&lt;&gt;"",SUMIF(L4358:L4358,L4358,O4358:O4358),"")</f>
        <v>0</v>
      </c>
    </row>
    <row r="4359" customFormat="false" ht="25.5" hidden="false" customHeight="true" outlineLevel="0" collapsed="false">
      <c r="A4359" s="91" t="s">
        <v>668</v>
      </c>
      <c r="B4359" s="92" t="s">
        <v>1212</v>
      </c>
      <c r="C4359" s="91" t="s">
        <v>664</v>
      </c>
      <c r="D4359" s="91" t="s">
        <v>1213</v>
      </c>
      <c r="E4359" s="91" t="s">
        <v>671</v>
      </c>
      <c r="F4359" s="91"/>
      <c r="G4359" s="93" t="s">
        <v>672</v>
      </c>
      <c r="H4359" s="94" t="n">
        <v>0.479</v>
      </c>
      <c r="I4359" s="95" t="n">
        <f aca="false">SUMIFS(J:J,A:A,"Composição",B:B,$B4359)</f>
        <v>21.09</v>
      </c>
      <c r="J4359" s="95" t="n">
        <f aca="false">TRUNC(H4359*I4359,2)</f>
        <v>10.1</v>
      </c>
      <c r="L4359" s="63" t="n">
        <f aca="false">IF(AND(A4360&lt;&gt;"",A4359=""),L4358+1,L4358)</f>
        <v>460</v>
      </c>
      <c r="M4359" s="80" t="n">
        <f aca="false">IF(OR(A4359="Insumo",A4359="Composição Auxiliar"),J4359,"")</f>
        <v>10.1</v>
      </c>
      <c r="N4359" s="81" t="str">
        <f aca="false">IF(E4359="Mão de Obra",J4359,"")</f>
        <v/>
      </c>
      <c r="O4359" s="81" t="n">
        <f aca="false">IF(N4359&lt;&gt;"","",M4359)</f>
        <v>10.1</v>
      </c>
      <c r="P4359" s="82" t="str">
        <f aca="false">IF(A4359="Composição",B4359,"")</f>
        <v/>
      </c>
      <c r="Q4359" s="81" t="str">
        <f aca="false">IF(P4359&lt;&gt;"",SUMIF(L4359:L4359,L4359,N4359:N4359),"")</f>
        <v/>
      </c>
      <c r="R4359" s="81" t="str">
        <f aca="false">IF(P4359&lt;&gt;"",SUMIF(L4359:L4359,L4359,O4359:O4359),"")</f>
        <v/>
      </c>
    </row>
    <row r="4360" customFormat="false" ht="25.5" hidden="false" customHeight="true" outlineLevel="0" collapsed="false">
      <c r="A4360" s="91" t="s">
        <v>668</v>
      </c>
      <c r="B4360" s="92" t="s">
        <v>677</v>
      </c>
      <c r="C4360" s="91" t="s">
        <v>664</v>
      </c>
      <c r="D4360" s="91" t="s">
        <v>678</v>
      </c>
      <c r="E4360" s="91" t="s">
        <v>671</v>
      </c>
      <c r="F4360" s="91"/>
      <c r="G4360" s="93" t="s">
        <v>672</v>
      </c>
      <c r="H4360" s="94" t="n">
        <v>0.466</v>
      </c>
      <c r="I4360" s="95" t="n">
        <f aca="false">SUMIFS(J:J,A:A,"Composição",B:B,$B4360)</f>
        <v>18.93</v>
      </c>
      <c r="J4360" s="95" t="n">
        <f aca="false">TRUNC(H4360*I4360,2)</f>
        <v>8.82</v>
      </c>
      <c r="L4360" s="63" t="n">
        <f aca="false">IF(AND(A4361&lt;&gt;"",A4360=""),L4359+1,L4359)</f>
        <v>460</v>
      </c>
      <c r="M4360" s="80" t="n">
        <f aca="false">IF(OR(A4360="Insumo",A4360="Composição Auxiliar"),J4360,"")</f>
        <v>8.82</v>
      </c>
      <c r="N4360" s="81" t="str">
        <f aca="false">IF(E4360="Mão de Obra",J4360,"")</f>
        <v/>
      </c>
      <c r="O4360" s="81" t="n">
        <f aca="false">IF(N4360&lt;&gt;"","",M4360)</f>
        <v>8.82</v>
      </c>
      <c r="P4360" s="82" t="str">
        <f aca="false">IF(A4360="Composição",B4360,"")</f>
        <v/>
      </c>
      <c r="Q4360" s="81" t="str">
        <f aca="false">IF(P4360&lt;&gt;"",SUMIF(L4360:L4360,L4360,N4360:N4360),"")</f>
        <v/>
      </c>
      <c r="R4360" s="81" t="str">
        <f aca="false">IF(P4360&lt;&gt;"",SUMIF(L4360:L4360,L4360,O4360:O4360),"")</f>
        <v/>
      </c>
    </row>
    <row r="4361" customFormat="false" ht="25.5" hidden="false" customHeight="false" outlineLevel="0" collapsed="false">
      <c r="A4361" s="96" t="s">
        <v>679</v>
      </c>
      <c r="B4361" s="97" t="s">
        <v>1170</v>
      </c>
      <c r="C4361" s="96" t="str">
        <f aca="false">VLOOKUP(B4361,INSUMOS!$A:$I,2,0)</f>
        <v>SINAPI</v>
      </c>
      <c r="D4361" s="96" t="str">
        <f aca="false">VLOOKUP(B4361,INSUMOS!$A:$I,3,0)</f>
        <v>FITA DE PAPEL REFORCADA COM LAMINA DE METAL PARA REFORCO DE CANTOS DE CHAPA DE GESSO PARA DRYWALL</v>
      </c>
      <c r="E4361" s="98" t="str">
        <f aca="false">VLOOKUP(B4361,INSUMOS!$A:$I,4,0)</f>
        <v>Material</v>
      </c>
      <c r="F4361" s="98"/>
      <c r="G4361" s="99" t="str">
        <f aca="false">VLOOKUP(B4361,INSUMOS!$A:$I,5,0)</f>
        <v>M</v>
      </c>
      <c r="H4361" s="100" t="n">
        <v>4.036</v>
      </c>
      <c r="I4361" s="101" t="n">
        <f aca="false">VLOOKUP(B4361,INSUMOS!$A:$I,8,0)</f>
        <v>3.1</v>
      </c>
      <c r="J4361" s="101" t="n">
        <f aca="false">TRUNC(H4361*I4361,2)</f>
        <v>12.51</v>
      </c>
      <c r="L4361" s="63" t="n">
        <f aca="false">IF(AND(A4362&lt;&gt;"",A4361=""),L4360+1,L4360)</f>
        <v>460</v>
      </c>
      <c r="M4361" s="80" t="n">
        <f aca="false">IF(OR(A4361="Insumo",A4361="Composição Auxiliar"),J4361,"")</f>
        <v>12.51</v>
      </c>
      <c r="N4361" s="81" t="str">
        <f aca="false">IF(E4361="Mão de Obra",J4361,"")</f>
        <v/>
      </c>
      <c r="O4361" s="81" t="n">
        <f aca="false">IF(N4361&lt;&gt;"","",M4361)</f>
        <v>12.51</v>
      </c>
      <c r="P4361" s="82" t="str">
        <f aca="false">IF(A4361="Composição",B4361,"")</f>
        <v/>
      </c>
      <c r="Q4361" s="81" t="str">
        <f aca="false">IF(P4361&lt;&gt;"",SUMIF(L4361:L4361,L4361,N4361:N4361),"")</f>
        <v/>
      </c>
      <c r="R4361" s="81" t="str">
        <f aca="false">IF(P4361&lt;&gt;"",SUMIF(L4361:L4361,L4361,O4361:O4361),"")</f>
        <v/>
      </c>
    </row>
    <row r="4362" customFormat="false" ht="14.25" hidden="false" customHeight="false" outlineLevel="0" collapsed="false">
      <c r="A4362" s="96" t="s">
        <v>679</v>
      </c>
      <c r="B4362" s="97" t="s">
        <v>2125</v>
      </c>
      <c r="C4362" s="96" t="str">
        <f aca="false">VLOOKUP(B4362,INSUMOS!$A:$I,2,0)</f>
        <v>SINAPI</v>
      </c>
      <c r="D4362" s="96" t="str">
        <f aca="false">VLOOKUP(B4362,INSUMOS!$A:$I,3,0)</f>
        <v>PERFIL DE BORRACHA EPDM MACICO *12 X 15* MM PARA ESQUADRIAS</v>
      </c>
      <c r="E4362" s="98" t="str">
        <f aca="false">VLOOKUP(B4362,INSUMOS!$A:$I,4,0)</f>
        <v>Material</v>
      </c>
      <c r="F4362" s="98"/>
      <c r="G4362" s="99" t="str">
        <f aca="false">VLOOKUP(B4362,INSUMOS!$A:$I,5,0)</f>
        <v>M</v>
      </c>
      <c r="H4362" s="100" t="n">
        <v>4.609</v>
      </c>
      <c r="I4362" s="101" t="n">
        <f aca="false">VLOOKUP(B4362,INSUMOS!$A:$I,8,0)</f>
        <v>12.9</v>
      </c>
      <c r="J4362" s="101" t="n">
        <f aca="false">TRUNC(H4362*I4362,2)</f>
        <v>59.45</v>
      </c>
      <c r="L4362" s="63" t="n">
        <f aca="false">IF(AND(A4363&lt;&gt;"",A4362=""),L4361+1,L4361)</f>
        <v>460</v>
      </c>
      <c r="M4362" s="80" t="n">
        <f aca="false">IF(OR(A4362="Insumo",A4362="Composição Auxiliar"),J4362,"")</f>
        <v>59.45</v>
      </c>
      <c r="N4362" s="81" t="str">
        <f aca="false">IF(E4362="Mão de Obra",J4362,"")</f>
        <v/>
      </c>
      <c r="O4362" s="81" t="n">
        <f aca="false">IF(N4362&lt;&gt;"","",M4362)</f>
        <v>59.45</v>
      </c>
      <c r="P4362" s="82" t="str">
        <f aca="false">IF(A4362="Composição",B4362,"")</f>
        <v/>
      </c>
      <c r="Q4362" s="81" t="str">
        <f aca="false">IF(P4362&lt;&gt;"",SUMIF(L4362:L4362,L4362,N4362:N4362),"")</f>
        <v/>
      </c>
      <c r="R4362" s="81" t="str">
        <f aca="false">IF(P4362&lt;&gt;"",SUMIF(L4362:L4362,L4362,O4362:O4362),"")</f>
        <v/>
      </c>
    </row>
    <row r="4363" customFormat="false" ht="14.25" hidden="false" customHeight="false" outlineLevel="0" collapsed="false">
      <c r="A4363" s="96" t="s">
        <v>679</v>
      </c>
      <c r="B4363" s="97" t="s">
        <v>2126</v>
      </c>
      <c r="C4363" s="96" t="str">
        <f aca="false">VLOOKUP(B4363,INSUMOS!$A:$I,2,0)</f>
        <v>SINAPI</v>
      </c>
      <c r="D4363" s="96" t="str">
        <f aca="false">VLOOKUP(B4363,INSUMOS!$A:$I,3,0)</f>
        <v>VIDRO LISO INCOLOR 6 MM - SEM COLOCACAO</v>
      </c>
      <c r="E4363" s="98" t="str">
        <f aca="false">VLOOKUP(B4363,INSUMOS!$A:$I,4,0)</f>
        <v>Material</v>
      </c>
      <c r="F4363" s="98"/>
      <c r="G4363" s="99" t="str">
        <f aca="false">VLOOKUP(B4363,INSUMOS!$A:$I,5,0)</f>
        <v>m²</v>
      </c>
      <c r="H4363" s="100" t="n">
        <v>1</v>
      </c>
      <c r="I4363" s="101" t="n">
        <f aca="false">VLOOKUP(B4363,INSUMOS!$A:$I,8,0)</f>
        <v>198.33</v>
      </c>
      <c r="J4363" s="101" t="n">
        <f aca="false">TRUNC(H4363*I4363,2)</f>
        <v>198.33</v>
      </c>
      <c r="L4363" s="63" t="n">
        <f aca="false">IF(AND(A4364&lt;&gt;"",A4363=""),L4362+1,L4362)</f>
        <v>460</v>
      </c>
      <c r="M4363" s="80" t="n">
        <f aca="false">IF(OR(A4363="Insumo",A4363="Composição Auxiliar"),J4363,"")</f>
        <v>198.33</v>
      </c>
      <c r="N4363" s="81" t="str">
        <f aca="false">IF(E4363="Mão de Obra",J4363,"")</f>
        <v/>
      </c>
      <c r="O4363" s="81" t="n">
        <f aca="false">IF(N4363&lt;&gt;"","",M4363)</f>
        <v>198.33</v>
      </c>
      <c r="P4363" s="82" t="str">
        <f aca="false">IF(A4363="Composição",B4363,"")</f>
        <v/>
      </c>
      <c r="Q4363" s="81" t="str">
        <f aca="false">IF(P4363&lt;&gt;"",SUMIF(L4363:L4363,L4363,N4363:N4363),"")</f>
        <v/>
      </c>
      <c r="R4363" s="81" t="str">
        <f aca="false">IF(P4363&lt;&gt;"",SUMIF(L4363:L4363,L4363,O4363:O4363),"")</f>
        <v/>
      </c>
    </row>
    <row r="4364" customFormat="false" ht="14.25" hidden="false" customHeight="false" outlineLevel="0" collapsed="false">
      <c r="A4364" s="102"/>
      <c r="B4364" s="102"/>
      <c r="C4364" s="102"/>
      <c r="D4364" s="102"/>
      <c r="E4364" s="102"/>
      <c r="F4364" s="103"/>
      <c r="G4364" s="102"/>
      <c r="H4364" s="103"/>
      <c r="I4364" s="102"/>
      <c r="J4364" s="103"/>
      <c r="L4364" s="63" t="n">
        <f aca="false">IF(AND(A4365&lt;&gt;"",A4364=""),L4363+1,L4363)</f>
        <v>460</v>
      </c>
      <c r="M4364" s="80" t="str">
        <f aca="false">IF(OR(A4364="Insumo",A4364="Composição Auxiliar"),J4364,"")</f>
        <v/>
      </c>
      <c r="N4364" s="81" t="str">
        <f aca="false">IF(E4364="Mão de Obra",J4364,"")</f>
        <v/>
      </c>
      <c r="O4364" s="81" t="str">
        <f aca="false">IF(N4364&lt;&gt;"","",M4364)</f>
        <v/>
      </c>
      <c r="P4364" s="82" t="str">
        <f aca="false">IF(A4364="Composição",B4364,"")</f>
        <v/>
      </c>
      <c r="Q4364" s="81" t="str">
        <f aca="false">IF(P4364&lt;&gt;"",SUMIF(L4364:L4364,L4364,N4364:N4364),"")</f>
        <v/>
      </c>
      <c r="R4364" s="81" t="str">
        <f aca="false">IF(P4364&lt;&gt;"",SUMIF(L4364:L4364,L4364,O4364:O4364),"")</f>
        <v/>
      </c>
    </row>
    <row r="4365" customFormat="false" ht="15" hidden="false" customHeight="false" outlineLevel="0" collapsed="false">
      <c r="A4365" s="102"/>
      <c r="B4365" s="102"/>
      <c r="C4365" s="102"/>
      <c r="D4365" s="102"/>
      <c r="E4365" s="102"/>
      <c r="F4365" s="103"/>
      <c r="G4365" s="102"/>
      <c r="H4365" s="104"/>
      <c r="I4365" s="104"/>
      <c r="J4365" s="103"/>
      <c r="L4365" s="63" t="n">
        <f aca="false">IF(AND(A4366&lt;&gt;"",A4365=""),L4364+1,L4364)</f>
        <v>460</v>
      </c>
      <c r="M4365" s="80" t="str">
        <f aca="false">IF(OR(A4365="Insumo",A4365="Composição Auxiliar"),J4365,"")</f>
        <v/>
      </c>
      <c r="N4365" s="81" t="str">
        <f aca="false">IF(E4365="Mão de Obra",J4365,"")</f>
        <v/>
      </c>
      <c r="O4365" s="81" t="str">
        <f aca="false">IF(N4365&lt;&gt;"","",M4365)</f>
        <v/>
      </c>
      <c r="P4365" s="82" t="str">
        <f aca="false">IF(A4365="Composição",B4365,"")</f>
        <v/>
      </c>
      <c r="Q4365" s="81" t="str">
        <f aca="false">IF(P4365&lt;&gt;"",SUMIF(L4365:L4365,L4365,N4365:N4365),"")</f>
        <v/>
      </c>
      <c r="R4365" s="81" t="str">
        <f aca="false">IF(P4365&lt;&gt;"",SUMIF(L4365:L4365,L4365,O4365:O4365),"")</f>
        <v/>
      </c>
    </row>
    <row r="4366" customFormat="false" ht="15" hidden="false" customHeight="false" outlineLevel="0" collapsed="false">
      <c r="A4366" s="108"/>
      <c r="B4366" s="108"/>
      <c r="C4366" s="108"/>
      <c r="D4366" s="108"/>
      <c r="E4366" s="108"/>
      <c r="F4366" s="108"/>
      <c r="G4366" s="108"/>
      <c r="H4366" s="108"/>
      <c r="I4366" s="108"/>
      <c r="J4366" s="108"/>
      <c r="L4366" s="63" t="n">
        <f aca="false">IF(AND(A4367&lt;&gt;"",A4366=""),L4365+1,L4365)</f>
        <v>460</v>
      </c>
      <c r="M4366" s="80" t="str">
        <f aca="false">IF(OR(A4366="Insumo",A4366="Composição Auxiliar"),J4366,"")</f>
        <v/>
      </c>
      <c r="N4366" s="81" t="str">
        <f aca="false">IF(E4366="Mão de Obra",J4366,"")</f>
        <v/>
      </c>
      <c r="O4366" s="81" t="str">
        <f aca="false">IF(N4366&lt;&gt;"","",M4366)</f>
        <v/>
      </c>
      <c r="P4366" s="82" t="str">
        <f aca="false">IF(A4366="Composição",B4366,"")</f>
        <v/>
      </c>
      <c r="Q4366" s="81" t="str">
        <f aca="false">IF(P4366&lt;&gt;"",SUMIF(L4366:L4366,L4366,N4366:N4366),"")</f>
        <v/>
      </c>
      <c r="R4366" s="81" t="str">
        <f aca="false">IF(P4366&lt;&gt;"",SUMIF(L4366:L4366,L4366,O4366:O4366),"")</f>
        <v/>
      </c>
    </row>
    <row r="4367" customFormat="false" ht="15" hidden="false" customHeight="true" outlineLevel="0" collapsed="false">
      <c r="A4367" s="83"/>
      <c r="B4367" s="84" t="s">
        <v>655</v>
      </c>
      <c r="C4367" s="83" t="s">
        <v>656</v>
      </c>
      <c r="D4367" s="83" t="s">
        <v>657</v>
      </c>
      <c r="E4367" s="83" t="s">
        <v>658</v>
      </c>
      <c r="F4367" s="83"/>
      <c r="G4367" s="85" t="s">
        <v>659</v>
      </c>
      <c r="H4367" s="84" t="s">
        <v>660</v>
      </c>
      <c r="I4367" s="84" t="s">
        <v>661</v>
      </c>
      <c r="J4367" s="84" t="s">
        <v>662</v>
      </c>
      <c r="L4367" s="63" t="n">
        <f aca="false">IF(AND(A4368&lt;&gt;"",A4367=""),L4366+1,L4366)</f>
        <v>461</v>
      </c>
      <c r="M4367" s="80" t="str">
        <f aca="false">IF(OR(A4367="Insumo",A4367="Composição Auxiliar"),J4367,"")</f>
        <v/>
      </c>
      <c r="N4367" s="81" t="str">
        <f aca="false">IF(E4367="Mão de Obra",J4367,"")</f>
        <v/>
      </c>
      <c r="O4367" s="81" t="str">
        <f aca="false">IF(N4367&lt;&gt;"","",M4367)</f>
        <v/>
      </c>
      <c r="P4367" s="82" t="str">
        <f aca="false">IF(A4367="Composição",B4367,"")</f>
        <v/>
      </c>
      <c r="Q4367" s="81" t="str">
        <f aca="false">IF(P4367&lt;&gt;"",SUMIF(L4367:L4367,L4367,N4367:N4367),"")</f>
        <v/>
      </c>
      <c r="R4367" s="81" t="str">
        <f aca="false">IF(P4367&lt;&gt;"",SUMIF(L4367:L4367,L4367,O4367:O4367),"")</f>
        <v/>
      </c>
    </row>
    <row r="4368" customFormat="false" ht="25.5" hidden="false" customHeight="true" outlineLevel="0" collapsed="false">
      <c r="A4368" s="86" t="s">
        <v>663</v>
      </c>
      <c r="B4368" s="87" t="s">
        <v>1636</v>
      </c>
      <c r="C4368" s="86" t="s">
        <v>664</v>
      </c>
      <c r="D4368" s="86" t="s">
        <v>1637</v>
      </c>
      <c r="E4368" s="86" t="s">
        <v>724</v>
      </c>
      <c r="F4368" s="86"/>
      <c r="G4368" s="88" t="s">
        <v>718</v>
      </c>
      <c r="H4368" s="89" t="n">
        <v>1</v>
      </c>
      <c r="I4368" s="90" t="n">
        <f aca="false">SUMIF(L:L,$L4368,M:M)</f>
        <v>23.78</v>
      </c>
      <c r="J4368" s="90" t="n">
        <f aca="false">TRUNC(H4368*I4368,2)</f>
        <v>23.78</v>
      </c>
      <c r="L4368" s="63" t="n">
        <f aca="false">IF(AND(A4369&lt;&gt;"",A4368=""),L4367+1,L4367)</f>
        <v>461</v>
      </c>
      <c r="M4368" s="80" t="str">
        <f aca="false">IF(OR(A4368="Insumo",A4368="Composição Auxiliar"),J4368,"")</f>
        <v/>
      </c>
      <c r="N4368" s="81" t="str">
        <f aca="false">IF(E4368="Mão de Obra",J4368,"")</f>
        <v/>
      </c>
      <c r="O4368" s="81" t="str">
        <f aca="false">IF(N4368&lt;&gt;"","",M4368)</f>
        <v/>
      </c>
      <c r="P4368" s="82" t="str">
        <f aca="false">IF(A4368="Composição",B4368,"")</f>
        <v> 91954 </v>
      </c>
      <c r="Q4368" s="81" t="n">
        <f aca="false">IF(P4368&lt;&gt;"",SUMIF(L4368:L4368,L4368,N4368:N4368),"")</f>
        <v>0</v>
      </c>
      <c r="R4368" s="81" t="n">
        <f aca="false">IF(P4368&lt;&gt;"",SUMIF(L4368:L4368,L4368,O4368:O4368),"")</f>
        <v>0</v>
      </c>
    </row>
    <row r="4369" customFormat="false" ht="25.5" hidden="false" customHeight="true" outlineLevel="0" collapsed="false">
      <c r="A4369" s="91" t="s">
        <v>668</v>
      </c>
      <c r="B4369" s="92" t="s">
        <v>817</v>
      </c>
      <c r="C4369" s="91" t="s">
        <v>664</v>
      </c>
      <c r="D4369" s="91" t="s">
        <v>818</v>
      </c>
      <c r="E4369" s="91" t="s">
        <v>671</v>
      </c>
      <c r="F4369" s="91"/>
      <c r="G4369" s="93" t="s">
        <v>672</v>
      </c>
      <c r="H4369" s="94" t="n">
        <v>0.317</v>
      </c>
      <c r="I4369" s="95" t="n">
        <f aca="false">SUMIFS(J:J,A:A,"Composição",B:B,$B4369)</f>
        <v>22.2</v>
      </c>
      <c r="J4369" s="95" t="n">
        <f aca="false">TRUNC(H4369*I4369,2)</f>
        <v>7.03</v>
      </c>
      <c r="L4369" s="63" t="n">
        <f aca="false">IF(AND(A4370&lt;&gt;"",A4369=""),L4368+1,L4368)</f>
        <v>461</v>
      </c>
      <c r="M4369" s="80" t="n">
        <f aca="false">IF(OR(A4369="Insumo",A4369="Composição Auxiliar"),J4369,"")</f>
        <v>7.03</v>
      </c>
      <c r="N4369" s="81" t="str">
        <f aca="false">IF(E4369="Mão de Obra",J4369,"")</f>
        <v/>
      </c>
      <c r="O4369" s="81" t="n">
        <f aca="false">IF(N4369&lt;&gt;"","",M4369)</f>
        <v>7.03</v>
      </c>
      <c r="P4369" s="82" t="str">
        <f aca="false">IF(A4369="Composição",B4369,"")</f>
        <v/>
      </c>
      <c r="Q4369" s="81" t="str">
        <f aca="false">IF(P4369&lt;&gt;"",SUMIF(L4369:L4369,L4369,N4369:N4369),"")</f>
        <v/>
      </c>
      <c r="R4369" s="81" t="str">
        <f aca="false">IF(P4369&lt;&gt;"",SUMIF(L4369:L4369,L4369,O4369:O4369),"")</f>
        <v/>
      </c>
    </row>
    <row r="4370" customFormat="false" ht="25.5" hidden="false" customHeight="true" outlineLevel="0" collapsed="false">
      <c r="A4370" s="91" t="s">
        <v>668</v>
      </c>
      <c r="B4370" s="92" t="s">
        <v>822</v>
      </c>
      <c r="C4370" s="91" t="s">
        <v>664</v>
      </c>
      <c r="D4370" s="91" t="s">
        <v>823</v>
      </c>
      <c r="E4370" s="91" t="s">
        <v>671</v>
      </c>
      <c r="F4370" s="91"/>
      <c r="G4370" s="93" t="s">
        <v>672</v>
      </c>
      <c r="H4370" s="94" t="n">
        <v>0.317</v>
      </c>
      <c r="I4370" s="95" t="n">
        <f aca="false">SUMIFS(J:J,A:A,"Composição",B:B,$B4370)</f>
        <v>26.14</v>
      </c>
      <c r="J4370" s="95" t="n">
        <f aca="false">TRUNC(H4370*I4370,2)</f>
        <v>8.28</v>
      </c>
      <c r="L4370" s="63" t="n">
        <f aca="false">IF(AND(A4371&lt;&gt;"",A4370=""),L4369+1,L4369)</f>
        <v>461</v>
      </c>
      <c r="M4370" s="80" t="n">
        <f aca="false">IF(OR(A4370="Insumo",A4370="Composição Auxiliar"),J4370,"")</f>
        <v>8.28</v>
      </c>
      <c r="N4370" s="81" t="str">
        <f aca="false">IF(E4370="Mão de Obra",J4370,"")</f>
        <v/>
      </c>
      <c r="O4370" s="81" t="n">
        <f aca="false">IF(N4370&lt;&gt;"","",M4370)</f>
        <v>8.28</v>
      </c>
      <c r="P4370" s="82" t="str">
        <f aca="false">IF(A4370="Composição",B4370,"")</f>
        <v/>
      </c>
      <c r="Q4370" s="81" t="str">
        <f aca="false">IF(P4370&lt;&gt;"",SUMIF(L4370:L4370,L4370,N4370:N4370),"")</f>
        <v/>
      </c>
      <c r="R4370" s="81" t="str">
        <f aca="false">IF(P4370&lt;&gt;"",SUMIF(L4370:L4370,L4370,O4370:O4370),"")</f>
        <v/>
      </c>
    </row>
    <row r="4371" customFormat="false" ht="14.25" hidden="false" customHeight="false" outlineLevel="0" collapsed="false">
      <c r="A4371" s="96" t="s">
        <v>679</v>
      </c>
      <c r="B4371" s="97" t="s">
        <v>2127</v>
      </c>
      <c r="C4371" s="96" t="str">
        <f aca="false">VLOOKUP(B4371,INSUMOS!$A:$I,2,0)</f>
        <v>SINAPI</v>
      </c>
      <c r="D4371" s="96" t="str">
        <f aca="false">VLOOKUP(B4371,INSUMOS!$A:$I,3,0)</f>
        <v>INTERRUPTOR PARALELO 10A, 250V (APENAS MODULO)</v>
      </c>
      <c r="E4371" s="98" t="str">
        <f aca="false">VLOOKUP(B4371,INSUMOS!$A:$I,4,0)</f>
        <v>Material</v>
      </c>
      <c r="F4371" s="98"/>
      <c r="G4371" s="99" t="str">
        <f aca="false">VLOOKUP(B4371,INSUMOS!$A:$I,5,0)</f>
        <v>UN</v>
      </c>
      <c r="H4371" s="100" t="n">
        <v>1</v>
      </c>
      <c r="I4371" s="101" t="n">
        <f aca="false">VLOOKUP(B4371,INSUMOS!$A:$I,8,0)</f>
        <v>8.47</v>
      </c>
      <c r="J4371" s="101" t="n">
        <f aca="false">TRUNC(H4371*I4371,2)</f>
        <v>8.47</v>
      </c>
      <c r="L4371" s="63" t="n">
        <f aca="false">IF(AND(A4372&lt;&gt;"",A4371=""),L4370+1,L4370)</f>
        <v>461</v>
      </c>
      <c r="M4371" s="80" t="n">
        <f aca="false">IF(OR(A4371="Insumo",A4371="Composição Auxiliar"),J4371,"")</f>
        <v>8.47</v>
      </c>
      <c r="N4371" s="81" t="str">
        <f aca="false">IF(E4371="Mão de Obra",J4371,"")</f>
        <v/>
      </c>
      <c r="O4371" s="81" t="n">
        <f aca="false">IF(N4371&lt;&gt;"","",M4371)</f>
        <v>8.47</v>
      </c>
      <c r="P4371" s="82" t="str">
        <f aca="false">IF(A4371="Composição",B4371,"")</f>
        <v/>
      </c>
      <c r="Q4371" s="81" t="str">
        <f aca="false">IF(P4371&lt;&gt;"",SUMIF(L4371:L4371,L4371,N4371:N4371),"")</f>
        <v/>
      </c>
      <c r="R4371" s="81" t="str">
        <f aca="false">IF(P4371&lt;&gt;"",SUMIF(L4371:L4371,L4371,O4371:O4371),"")</f>
        <v/>
      </c>
    </row>
    <row r="4372" customFormat="false" ht="14.25" hidden="false" customHeight="false" outlineLevel="0" collapsed="false">
      <c r="A4372" s="102"/>
      <c r="B4372" s="102"/>
      <c r="C4372" s="102"/>
      <c r="D4372" s="102"/>
      <c r="E4372" s="102"/>
      <c r="F4372" s="103"/>
      <c r="G4372" s="102"/>
      <c r="H4372" s="103"/>
      <c r="I4372" s="102"/>
      <c r="J4372" s="103"/>
      <c r="L4372" s="63" t="n">
        <f aca="false">IF(AND(A4373&lt;&gt;"",A4372=""),L4371+1,L4371)</f>
        <v>461</v>
      </c>
      <c r="M4372" s="80" t="str">
        <f aca="false">IF(OR(A4372="Insumo",A4372="Composição Auxiliar"),J4372,"")</f>
        <v/>
      </c>
      <c r="N4372" s="81" t="str">
        <f aca="false">IF(E4372="Mão de Obra",J4372,"")</f>
        <v/>
      </c>
      <c r="O4372" s="81" t="str">
        <f aca="false">IF(N4372&lt;&gt;"","",M4372)</f>
        <v/>
      </c>
      <c r="P4372" s="82" t="str">
        <f aca="false">IF(A4372="Composição",B4372,"")</f>
        <v/>
      </c>
      <c r="Q4372" s="81" t="str">
        <f aca="false">IF(P4372&lt;&gt;"",SUMIF(L4372:L4372,L4372,N4372:N4372),"")</f>
        <v/>
      </c>
      <c r="R4372" s="81" t="str">
        <f aca="false">IF(P4372&lt;&gt;"",SUMIF(L4372:L4372,L4372,O4372:O4372),"")</f>
        <v/>
      </c>
    </row>
    <row r="4373" customFormat="false" ht="15" hidden="false" customHeight="false" outlineLevel="0" collapsed="false">
      <c r="A4373" s="102"/>
      <c r="B4373" s="102"/>
      <c r="C4373" s="102"/>
      <c r="D4373" s="102"/>
      <c r="E4373" s="102"/>
      <c r="F4373" s="103"/>
      <c r="G4373" s="102"/>
      <c r="H4373" s="104"/>
      <c r="I4373" s="104"/>
      <c r="J4373" s="103"/>
      <c r="L4373" s="63" t="n">
        <f aca="false">IF(AND(A4374&lt;&gt;"",A4373=""),L4372+1,L4372)</f>
        <v>461</v>
      </c>
      <c r="M4373" s="80" t="str">
        <f aca="false">IF(OR(A4373="Insumo",A4373="Composição Auxiliar"),J4373,"")</f>
        <v/>
      </c>
      <c r="N4373" s="81" t="str">
        <f aca="false">IF(E4373="Mão de Obra",J4373,"")</f>
        <v/>
      </c>
      <c r="O4373" s="81" t="str">
        <f aca="false">IF(N4373&lt;&gt;"","",M4373)</f>
        <v/>
      </c>
      <c r="P4373" s="82" t="str">
        <f aca="false">IF(A4373="Composição",B4373,"")</f>
        <v/>
      </c>
      <c r="Q4373" s="81" t="str">
        <f aca="false">IF(P4373&lt;&gt;"",SUMIF(L4373:L4373,L4373,N4373:N4373),"")</f>
        <v/>
      </c>
      <c r="R4373" s="81" t="str">
        <f aca="false">IF(P4373&lt;&gt;"",SUMIF(L4373:L4373,L4373,O4373:O4373),"")</f>
        <v/>
      </c>
    </row>
    <row r="4374" customFormat="false" ht="15" hidden="false" customHeight="false" outlineLevel="0" collapsed="false">
      <c r="A4374" s="108"/>
      <c r="B4374" s="108"/>
      <c r="C4374" s="108"/>
      <c r="D4374" s="108"/>
      <c r="E4374" s="108"/>
      <c r="F4374" s="108"/>
      <c r="G4374" s="108"/>
      <c r="H4374" s="108"/>
      <c r="I4374" s="108"/>
      <c r="J4374" s="108"/>
      <c r="L4374" s="63" t="n">
        <f aca="false">IF(AND(A4375&lt;&gt;"",A4374=""),L4373+1,L4373)</f>
        <v>461</v>
      </c>
      <c r="M4374" s="80" t="str">
        <f aca="false">IF(OR(A4374="Insumo",A4374="Composição Auxiliar"),J4374,"")</f>
        <v/>
      </c>
      <c r="N4374" s="81" t="str">
        <f aca="false">IF(E4374="Mão de Obra",J4374,"")</f>
        <v/>
      </c>
      <c r="O4374" s="81" t="str">
        <f aca="false">IF(N4374&lt;&gt;"","",M4374)</f>
        <v/>
      </c>
      <c r="P4374" s="82" t="str">
        <f aca="false">IF(A4374="Composição",B4374,"")</f>
        <v/>
      </c>
      <c r="Q4374" s="81" t="str">
        <f aca="false">IF(P4374&lt;&gt;"",SUMIF(L4374:L4374,L4374,N4374:N4374),"")</f>
        <v/>
      </c>
      <c r="R4374" s="81" t="str">
        <f aca="false">IF(P4374&lt;&gt;"",SUMIF(L4374:L4374,L4374,O4374:O4374),"")</f>
        <v/>
      </c>
    </row>
    <row r="4375" customFormat="false" ht="15" hidden="false" customHeight="true" outlineLevel="0" collapsed="false">
      <c r="A4375" s="83"/>
      <c r="B4375" s="84" t="s">
        <v>655</v>
      </c>
      <c r="C4375" s="83" t="s">
        <v>656</v>
      </c>
      <c r="D4375" s="83" t="s">
        <v>657</v>
      </c>
      <c r="E4375" s="83" t="s">
        <v>658</v>
      </c>
      <c r="F4375" s="83"/>
      <c r="G4375" s="85" t="s">
        <v>659</v>
      </c>
      <c r="H4375" s="84" t="s">
        <v>660</v>
      </c>
      <c r="I4375" s="84" t="s">
        <v>661</v>
      </c>
      <c r="J4375" s="84" t="s">
        <v>662</v>
      </c>
      <c r="L4375" s="63" t="n">
        <f aca="false">IF(AND(A4376&lt;&gt;"",A4375=""),L4374+1,L4374)</f>
        <v>462</v>
      </c>
      <c r="M4375" s="80" t="str">
        <f aca="false">IF(OR(A4375="Insumo",A4375="Composição Auxiliar"),J4375,"")</f>
        <v/>
      </c>
      <c r="N4375" s="81" t="str">
        <f aca="false">IF(E4375="Mão de Obra",J4375,"")</f>
        <v/>
      </c>
      <c r="O4375" s="81" t="str">
        <f aca="false">IF(N4375&lt;&gt;"","",M4375)</f>
        <v/>
      </c>
      <c r="P4375" s="82" t="str">
        <f aca="false">IF(A4375="Composição",B4375,"")</f>
        <v/>
      </c>
      <c r="Q4375" s="81" t="str">
        <f aca="false">IF(P4375&lt;&gt;"",SUMIF(L4375:L4375,L4375,N4375:N4375),"")</f>
        <v/>
      </c>
      <c r="R4375" s="81" t="str">
        <f aca="false">IF(P4375&lt;&gt;"",SUMIF(L4375:L4375,L4375,O4375:O4375),"")</f>
        <v/>
      </c>
    </row>
    <row r="4376" customFormat="false" ht="38.25" hidden="false" customHeight="true" outlineLevel="0" collapsed="false">
      <c r="A4376" s="86" t="s">
        <v>663</v>
      </c>
      <c r="B4376" s="87" t="s">
        <v>776</v>
      </c>
      <c r="C4376" s="86" t="s">
        <v>664</v>
      </c>
      <c r="D4376" s="86" t="s">
        <v>777</v>
      </c>
      <c r="E4376" s="86" t="s">
        <v>724</v>
      </c>
      <c r="F4376" s="86"/>
      <c r="G4376" s="88" t="s">
        <v>718</v>
      </c>
      <c r="H4376" s="89" t="n">
        <v>1</v>
      </c>
      <c r="I4376" s="90" t="n">
        <f aca="false">SUMIF(L:L,$L4376,M:M)</f>
        <v>47.74</v>
      </c>
      <c r="J4376" s="90" t="n">
        <f aca="false">TRUNC(H4376*I4376,2)</f>
        <v>47.74</v>
      </c>
      <c r="L4376" s="63" t="n">
        <f aca="false">IF(AND(A4377&lt;&gt;"",A4376=""),L4375+1,L4375)</f>
        <v>462</v>
      </c>
      <c r="M4376" s="80" t="str">
        <f aca="false">IF(OR(A4376="Insumo",A4376="Composição Auxiliar"),J4376,"")</f>
        <v/>
      </c>
      <c r="N4376" s="81" t="str">
        <f aca="false">IF(E4376="Mão de Obra",J4376,"")</f>
        <v/>
      </c>
      <c r="O4376" s="81" t="str">
        <f aca="false">IF(N4376&lt;&gt;"","",M4376)</f>
        <v/>
      </c>
      <c r="P4376" s="82" t="str">
        <f aca="false">IF(A4376="Composição",B4376,"")</f>
        <v> 92023 </v>
      </c>
      <c r="Q4376" s="81" t="n">
        <f aca="false">IF(P4376&lt;&gt;"",SUMIF(L4376:L4376,L4376,N4376:N4376),"")</f>
        <v>0</v>
      </c>
      <c r="R4376" s="81" t="n">
        <f aca="false">IF(P4376&lt;&gt;"",SUMIF(L4376:L4376,L4376,O4376:O4376),"")</f>
        <v>0</v>
      </c>
    </row>
    <row r="4377" customFormat="false" ht="38.25" hidden="false" customHeight="true" outlineLevel="0" collapsed="false">
      <c r="A4377" s="91" t="s">
        <v>668</v>
      </c>
      <c r="B4377" s="92" t="s">
        <v>2128</v>
      </c>
      <c r="C4377" s="91" t="s">
        <v>664</v>
      </c>
      <c r="D4377" s="91" t="s">
        <v>2129</v>
      </c>
      <c r="E4377" s="91" t="s">
        <v>724</v>
      </c>
      <c r="F4377" s="91"/>
      <c r="G4377" s="93" t="s">
        <v>718</v>
      </c>
      <c r="H4377" s="94" t="n">
        <v>1</v>
      </c>
      <c r="I4377" s="95" t="n">
        <f aca="false">SUMIFS(J:J,A:A,"Composição",B:B,$B4377)</f>
        <v>37.38</v>
      </c>
      <c r="J4377" s="95" t="n">
        <f aca="false">TRUNC(H4377*I4377,2)</f>
        <v>37.38</v>
      </c>
      <c r="L4377" s="63" t="n">
        <f aca="false">IF(AND(A4378&lt;&gt;"",A4377=""),L4376+1,L4376)</f>
        <v>462</v>
      </c>
      <c r="M4377" s="80" t="n">
        <f aca="false">IF(OR(A4377="Insumo",A4377="Composição Auxiliar"),J4377,"")</f>
        <v>37.38</v>
      </c>
      <c r="N4377" s="81" t="str">
        <f aca="false">IF(E4377="Mão de Obra",J4377,"")</f>
        <v/>
      </c>
      <c r="O4377" s="81" t="n">
        <f aca="false">IF(N4377&lt;&gt;"","",M4377)</f>
        <v>37.38</v>
      </c>
      <c r="P4377" s="82" t="str">
        <f aca="false">IF(A4377="Composição",B4377,"")</f>
        <v/>
      </c>
      <c r="Q4377" s="81" t="str">
        <f aca="false">IF(P4377&lt;&gt;"",SUMIF(L4377:L4377,L4377,N4377:N4377),"")</f>
        <v/>
      </c>
      <c r="R4377" s="81" t="str">
        <f aca="false">IF(P4377&lt;&gt;"",SUMIF(L4377:L4377,L4377,O4377:O4377),"")</f>
        <v/>
      </c>
    </row>
    <row r="4378" customFormat="false" ht="38.25" hidden="false" customHeight="true" outlineLevel="0" collapsed="false">
      <c r="A4378" s="91" t="s">
        <v>668</v>
      </c>
      <c r="B4378" s="92" t="s">
        <v>1596</v>
      </c>
      <c r="C4378" s="91" t="s">
        <v>664</v>
      </c>
      <c r="D4378" s="91" t="s">
        <v>1597</v>
      </c>
      <c r="E4378" s="91" t="s">
        <v>724</v>
      </c>
      <c r="F4378" s="91"/>
      <c r="G4378" s="93" t="s">
        <v>718</v>
      </c>
      <c r="H4378" s="94" t="n">
        <v>1</v>
      </c>
      <c r="I4378" s="95" t="n">
        <f aca="false">SUMIFS(J:J,A:A,"Composição",B:B,$B4378)</f>
        <v>10.36</v>
      </c>
      <c r="J4378" s="95" t="n">
        <f aca="false">TRUNC(H4378*I4378,2)</f>
        <v>10.36</v>
      </c>
      <c r="L4378" s="63" t="n">
        <f aca="false">IF(AND(A4379&lt;&gt;"",A4378=""),L4377+1,L4377)</f>
        <v>462</v>
      </c>
      <c r="M4378" s="80" t="n">
        <f aca="false">IF(OR(A4378="Insumo",A4378="Composição Auxiliar"),J4378,"")</f>
        <v>10.36</v>
      </c>
      <c r="N4378" s="81" t="str">
        <f aca="false">IF(E4378="Mão de Obra",J4378,"")</f>
        <v/>
      </c>
      <c r="O4378" s="81" t="n">
        <f aca="false">IF(N4378&lt;&gt;"","",M4378)</f>
        <v>10.36</v>
      </c>
      <c r="P4378" s="82" t="str">
        <f aca="false">IF(A4378="Composição",B4378,"")</f>
        <v/>
      </c>
      <c r="Q4378" s="81" t="str">
        <f aca="false">IF(P4378&lt;&gt;"",SUMIF(L4378:L4378,L4378,N4378:N4378),"")</f>
        <v/>
      </c>
      <c r="R4378" s="81" t="str">
        <f aca="false">IF(P4378&lt;&gt;"",SUMIF(L4378:L4378,L4378,O4378:O4378),"")</f>
        <v/>
      </c>
    </row>
    <row r="4379" customFormat="false" ht="14.25" hidden="false" customHeight="false" outlineLevel="0" collapsed="false">
      <c r="A4379" s="102"/>
      <c r="B4379" s="102"/>
      <c r="C4379" s="102"/>
      <c r="D4379" s="102"/>
      <c r="E4379" s="102"/>
      <c r="F4379" s="103"/>
      <c r="G4379" s="102"/>
      <c r="H4379" s="103"/>
      <c r="I4379" s="102"/>
      <c r="J4379" s="103"/>
      <c r="L4379" s="63" t="n">
        <f aca="false">IF(AND(A4380&lt;&gt;"",A4379=""),L4378+1,L4378)</f>
        <v>462</v>
      </c>
      <c r="M4379" s="80" t="str">
        <f aca="false">IF(OR(A4379="Insumo",A4379="Composição Auxiliar"),J4379,"")</f>
        <v/>
      </c>
      <c r="N4379" s="81" t="str">
        <f aca="false">IF(E4379="Mão de Obra",J4379,"")</f>
        <v/>
      </c>
      <c r="O4379" s="81" t="str">
        <f aca="false">IF(N4379&lt;&gt;"","",M4379)</f>
        <v/>
      </c>
      <c r="P4379" s="82" t="str">
        <f aca="false">IF(A4379="Composição",B4379,"")</f>
        <v/>
      </c>
      <c r="Q4379" s="81" t="str">
        <f aca="false">IF(P4379&lt;&gt;"",SUMIF(L4379:L4379,L4379,N4379:N4379),"")</f>
        <v/>
      </c>
      <c r="R4379" s="81" t="str">
        <f aca="false">IF(P4379&lt;&gt;"",SUMIF(L4379:L4379,L4379,O4379:O4379),"")</f>
        <v/>
      </c>
    </row>
    <row r="4380" customFormat="false" ht="15" hidden="false" customHeight="false" outlineLevel="0" collapsed="false">
      <c r="A4380" s="102"/>
      <c r="B4380" s="102"/>
      <c r="C4380" s="102"/>
      <c r="D4380" s="102"/>
      <c r="E4380" s="102"/>
      <c r="F4380" s="103"/>
      <c r="G4380" s="102"/>
      <c r="H4380" s="104"/>
      <c r="I4380" s="104"/>
      <c r="J4380" s="103"/>
      <c r="L4380" s="63" t="n">
        <f aca="false">IF(AND(A4381&lt;&gt;"",A4380=""),L4379+1,L4379)</f>
        <v>462</v>
      </c>
      <c r="M4380" s="80" t="str">
        <f aca="false">IF(OR(A4380="Insumo",A4380="Composição Auxiliar"),J4380,"")</f>
        <v/>
      </c>
      <c r="N4380" s="81" t="str">
        <f aca="false">IF(E4380="Mão de Obra",J4380,"")</f>
        <v/>
      </c>
      <c r="O4380" s="81" t="str">
        <f aca="false">IF(N4380&lt;&gt;"","",M4380)</f>
        <v/>
      </c>
      <c r="P4380" s="82" t="str">
        <f aca="false">IF(A4380="Composição",B4380,"")</f>
        <v/>
      </c>
      <c r="Q4380" s="81" t="str">
        <f aca="false">IF(P4380&lt;&gt;"",SUMIF(L4380:L4380,L4380,N4380:N4380),"")</f>
        <v/>
      </c>
      <c r="R4380" s="81" t="str">
        <f aca="false">IF(P4380&lt;&gt;"",SUMIF(L4380:L4380,L4380,O4380:O4380),"")</f>
        <v/>
      </c>
    </row>
    <row r="4381" customFormat="false" ht="15" hidden="false" customHeight="false" outlineLevel="0" collapsed="false">
      <c r="A4381" s="108"/>
      <c r="B4381" s="108"/>
      <c r="C4381" s="108"/>
      <c r="D4381" s="108"/>
      <c r="E4381" s="108"/>
      <c r="F4381" s="108"/>
      <c r="G4381" s="108"/>
      <c r="H4381" s="108"/>
      <c r="I4381" s="108"/>
      <c r="J4381" s="108"/>
      <c r="L4381" s="63" t="n">
        <f aca="false">IF(AND(A4382&lt;&gt;"",A4381=""),L4380+1,L4380)</f>
        <v>462</v>
      </c>
      <c r="M4381" s="80" t="str">
        <f aca="false">IF(OR(A4381="Insumo",A4381="Composição Auxiliar"),J4381,"")</f>
        <v/>
      </c>
      <c r="N4381" s="81" t="str">
        <f aca="false">IF(E4381="Mão de Obra",J4381,"")</f>
        <v/>
      </c>
      <c r="O4381" s="81" t="str">
        <f aca="false">IF(N4381&lt;&gt;"","",M4381)</f>
        <v/>
      </c>
      <c r="P4381" s="82" t="str">
        <f aca="false">IF(A4381="Composição",B4381,"")</f>
        <v/>
      </c>
      <c r="Q4381" s="81" t="str">
        <f aca="false">IF(P4381&lt;&gt;"",SUMIF(L4381:L4381,L4381,N4381:N4381),"")</f>
        <v/>
      </c>
      <c r="R4381" s="81" t="str">
        <f aca="false">IF(P4381&lt;&gt;"",SUMIF(L4381:L4381,L4381,O4381:O4381),"")</f>
        <v/>
      </c>
    </row>
    <row r="4382" customFormat="false" ht="15" hidden="false" customHeight="true" outlineLevel="0" collapsed="false">
      <c r="A4382" s="83"/>
      <c r="B4382" s="84" t="s">
        <v>655</v>
      </c>
      <c r="C4382" s="83" t="s">
        <v>656</v>
      </c>
      <c r="D4382" s="83" t="s">
        <v>657</v>
      </c>
      <c r="E4382" s="83" t="s">
        <v>658</v>
      </c>
      <c r="F4382" s="83"/>
      <c r="G4382" s="85" t="s">
        <v>659</v>
      </c>
      <c r="H4382" s="84" t="s">
        <v>660</v>
      </c>
      <c r="I4382" s="84" t="s">
        <v>661</v>
      </c>
      <c r="J4382" s="84" t="s">
        <v>662</v>
      </c>
      <c r="L4382" s="63" t="n">
        <f aca="false">IF(AND(A4383&lt;&gt;"",A4382=""),L4381+1,L4381)</f>
        <v>463</v>
      </c>
      <c r="M4382" s="80" t="str">
        <f aca="false">IF(OR(A4382="Insumo",A4382="Composição Auxiliar"),J4382,"")</f>
        <v/>
      </c>
      <c r="N4382" s="81" t="str">
        <f aca="false">IF(E4382="Mão de Obra",J4382,"")</f>
        <v/>
      </c>
      <c r="O4382" s="81" t="str">
        <f aca="false">IF(N4382&lt;&gt;"","",M4382)</f>
        <v/>
      </c>
      <c r="P4382" s="82" t="str">
        <f aca="false">IF(A4382="Composição",B4382,"")</f>
        <v/>
      </c>
      <c r="Q4382" s="81" t="str">
        <f aca="false">IF(P4382&lt;&gt;"",SUMIF(L4382:L4382,L4382,N4382:N4382),"")</f>
        <v/>
      </c>
      <c r="R4382" s="81" t="str">
        <f aca="false">IF(P4382&lt;&gt;"",SUMIF(L4382:L4382,L4382,O4382:O4382),"")</f>
        <v/>
      </c>
    </row>
    <row r="4383" customFormat="false" ht="38.25" hidden="false" customHeight="true" outlineLevel="0" collapsed="false">
      <c r="A4383" s="86" t="s">
        <v>663</v>
      </c>
      <c r="B4383" s="87" t="s">
        <v>2128</v>
      </c>
      <c r="C4383" s="86" t="s">
        <v>664</v>
      </c>
      <c r="D4383" s="86" t="s">
        <v>2129</v>
      </c>
      <c r="E4383" s="86" t="s">
        <v>724</v>
      </c>
      <c r="F4383" s="86"/>
      <c r="G4383" s="88" t="s">
        <v>718</v>
      </c>
      <c r="H4383" s="89" t="n">
        <v>1</v>
      </c>
      <c r="I4383" s="90" t="n">
        <f aca="false">SUMIF(L:L,$L4383,M:M)</f>
        <v>37.38</v>
      </c>
      <c r="J4383" s="90" t="n">
        <f aca="false">TRUNC(H4383*I4383,2)</f>
        <v>37.38</v>
      </c>
      <c r="L4383" s="63" t="n">
        <f aca="false">IF(AND(A4384&lt;&gt;"",A4383=""),L4382+1,L4382)</f>
        <v>463</v>
      </c>
      <c r="M4383" s="80" t="str">
        <f aca="false">IF(OR(A4383="Insumo",A4383="Composição Auxiliar"),J4383,"")</f>
        <v/>
      </c>
      <c r="N4383" s="81" t="str">
        <f aca="false">IF(E4383="Mão de Obra",J4383,"")</f>
        <v/>
      </c>
      <c r="O4383" s="81" t="str">
        <f aca="false">IF(N4383&lt;&gt;"","",M4383)</f>
        <v/>
      </c>
      <c r="P4383" s="82" t="str">
        <f aca="false">IF(A4383="Composição",B4383,"")</f>
        <v> 92022 </v>
      </c>
      <c r="Q4383" s="81" t="n">
        <f aca="false">IF(P4383&lt;&gt;"",SUMIF(L4383:L4383,L4383,N4383:N4383),"")</f>
        <v>0</v>
      </c>
      <c r="R4383" s="81" t="n">
        <f aca="false">IF(P4383&lt;&gt;"",SUMIF(L4383:L4383,L4383,O4383:O4383),"")</f>
        <v>0</v>
      </c>
    </row>
    <row r="4384" customFormat="false" ht="25.5" hidden="false" customHeight="true" outlineLevel="0" collapsed="false">
      <c r="A4384" s="91" t="s">
        <v>668</v>
      </c>
      <c r="B4384" s="92" t="s">
        <v>822</v>
      </c>
      <c r="C4384" s="91" t="s">
        <v>664</v>
      </c>
      <c r="D4384" s="91" t="s">
        <v>823</v>
      </c>
      <c r="E4384" s="91" t="s">
        <v>671</v>
      </c>
      <c r="F4384" s="91"/>
      <c r="G4384" s="93" t="s">
        <v>672</v>
      </c>
      <c r="H4384" s="94" t="n">
        <v>0.486</v>
      </c>
      <c r="I4384" s="95" t="n">
        <f aca="false">SUMIFS(J:J,A:A,"Composição",B:B,$B4384)</f>
        <v>26.14</v>
      </c>
      <c r="J4384" s="95" t="n">
        <f aca="false">TRUNC(H4384*I4384,2)</f>
        <v>12.7</v>
      </c>
      <c r="L4384" s="63" t="n">
        <f aca="false">IF(AND(A4385&lt;&gt;"",A4384=""),L4383+1,L4383)</f>
        <v>463</v>
      </c>
      <c r="M4384" s="80" t="n">
        <f aca="false">IF(OR(A4384="Insumo",A4384="Composição Auxiliar"),J4384,"")</f>
        <v>12.7</v>
      </c>
      <c r="N4384" s="81" t="str">
        <f aca="false">IF(E4384="Mão de Obra",J4384,"")</f>
        <v/>
      </c>
      <c r="O4384" s="81" t="n">
        <f aca="false">IF(N4384&lt;&gt;"","",M4384)</f>
        <v>12.7</v>
      </c>
      <c r="P4384" s="82" t="str">
        <f aca="false">IF(A4384="Composição",B4384,"")</f>
        <v/>
      </c>
      <c r="Q4384" s="81" t="str">
        <f aca="false">IF(P4384&lt;&gt;"",SUMIF(L4384:L4384,L4384,N4384:N4384),"")</f>
        <v/>
      </c>
      <c r="R4384" s="81" t="str">
        <f aca="false">IF(P4384&lt;&gt;"",SUMIF(L4384:L4384,L4384,O4384:O4384),"")</f>
        <v/>
      </c>
    </row>
    <row r="4385" customFormat="false" ht="25.5" hidden="false" customHeight="true" outlineLevel="0" collapsed="false">
      <c r="A4385" s="91" t="s">
        <v>668</v>
      </c>
      <c r="B4385" s="92" t="s">
        <v>817</v>
      </c>
      <c r="C4385" s="91" t="s">
        <v>664</v>
      </c>
      <c r="D4385" s="91" t="s">
        <v>818</v>
      </c>
      <c r="E4385" s="91" t="s">
        <v>671</v>
      </c>
      <c r="F4385" s="91"/>
      <c r="G4385" s="93" t="s">
        <v>672</v>
      </c>
      <c r="H4385" s="94" t="n">
        <v>0.486</v>
      </c>
      <c r="I4385" s="95" t="n">
        <f aca="false">SUMIFS(J:J,A:A,"Composição",B:B,$B4385)</f>
        <v>22.2</v>
      </c>
      <c r="J4385" s="95" t="n">
        <f aca="false">TRUNC(H4385*I4385,2)</f>
        <v>10.78</v>
      </c>
      <c r="L4385" s="63" t="n">
        <f aca="false">IF(AND(A4386&lt;&gt;"",A4385=""),L4384+1,L4384)</f>
        <v>463</v>
      </c>
      <c r="M4385" s="80" t="n">
        <f aca="false">IF(OR(A4385="Insumo",A4385="Composição Auxiliar"),J4385,"")</f>
        <v>10.78</v>
      </c>
      <c r="N4385" s="81" t="str">
        <f aca="false">IF(E4385="Mão de Obra",J4385,"")</f>
        <v/>
      </c>
      <c r="O4385" s="81" t="n">
        <f aca="false">IF(N4385&lt;&gt;"","",M4385)</f>
        <v>10.78</v>
      </c>
      <c r="P4385" s="82" t="str">
        <f aca="false">IF(A4385="Composição",B4385,"")</f>
        <v/>
      </c>
      <c r="Q4385" s="81" t="str">
        <f aca="false">IF(P4385&lt;&gt;"",SUMIF(L4385:L4385,L4385,N4385:N4385),"")</f>
        <v/>
      </c>
      <c r="R4385" s="81" t="str">
        <f aca="false">IF(P4385&lt;&gt;"",SUMIF(L4385:L4385,L4385,O4385:O4385),"")</f>
        <v/>
      </c>
    </row>
    <row r="4386" customFormat="false" ht="14.25" hidden="false" customHeight="false" outlineLevel="0" collapsed="false">
      <c r="A4386" s="96" t="s">
        <v>679</v>
      </c>
      <c r="B4386" s="97" t="s">
        <v>1618</v>
      </c>
      <c r="C4386" s="96" t="str">
        <f aca="false">VLOOKUP(B4386,INSUMOS!$A:$I,2,0)</f>
        <v>SINAPI</v>
      </c>
      <c r="D4386" s="96" t="str">
        <f aca="false">VLOOKUP(B4386,INSUMOS!$A:$I,3,0)</f>
        <v>TOMADA 2P+T 10A, 250V  (APENAS MODULO)</v>
      </c>
      <c r="E4386" s="98" t="str">
        <f aca="false">VLOOKUP(B4386,INSUMOS!$A:$I,4,0)</f>
        <v>Material</v>
      </c>
      <c r="F4386" s="98"/>
      <c r="G4386" s="99" t="str">
        <f aca="false">VLOOKUP(B4386,INSUMOS!$A:$I,5,0)</f>
        <v>UN</v>
      </c>
      <c r="H4386" s="100" t="n">
        <v>1</v>
      </c>
      <c r="I4386" s="101" t="n">
        <f aca="false">VLOOKUP(B4386,INSUMOS!$A:$I,8,0)</f>
        <v>7.4</v>
      </c>
      <c r="J4386" s="101" t="n">
        <f aca="false">TRUNC(H4386*I4386,2)</f>
        <v>7.4</v>
      </c>
      <c r="L4386" s="63" t="n">
        <f aca="false">IF(AND(A4387&lt;&gt;"",A4386=""),L4385+1,L4385)</f>
        <v>463</v>
      </c>
      <c r="M4386" s="80" t="n">
        <f aca="false">IF(OR(A4386="Insumo",A4386="Composição Auxiliar"),J4386,"")</f>
        <v>7.4</v>
      </c>
      <c r="N4386" s="81" t="str">
        <f aca="false">IF(E4386="Mão de Obra",J4386,"")</f>
        <v/>
      </c>
      <c r="O4386" s="81" t="n">
        <f aca="false">IF(N4386&lt;&gt;"","",M4386)</f>
        <v>7.4</v>
      </c>
      <c r="P4386" s="82" t="str">
        <f aca="false">IF(A4386="Composição",B4386,"")</f>
        <v/>
      </c>
      <c r="Q4386" s="81" t="str">
        <f aca="false">IF(P4386&lt;&gt;"",SUMIF(L4386:L4386,L4386,N4386:N4386),"")</f>
        <v/>
      </c>
      <c r="R4386" s="81" t="str">
        <f aca="false">IF(P4386&lt;&gt;"",SUMIF(L4386:L4386,L4386,O4386:O4386),"")</f>
        <v/>
      </c>
    </row>
    <row r="4387" customFormat="false" ht="14.25" hidden="false" customHeight="false" outlineLevel="0" collapsed="false">
      <c r="A4387" s="96" t="s">
        <v>679</v>
      </c>
      <c r="B4387" s="97" t="s">
        <v>2130</v>
      </c>
      <c r="C4387" s="96" t="str">
        <f aca="false">VLOOKUP(B4387,INSUMOS!$A:$I,2,0)</f>
        <v>SINAPI</v>
      </c>
      <c r="D4387" s="96" t="str">
        <f aca="false">VLOOKUP(B4387,INSUMOS!$A:$I,3,0)</f>
        <v>INTERRUPTOR SIMPLES 10A, 250V (APENAS MODULO)</v>
      </c>
      <c r="E4387" s="98" t="str">
        <f aca="false">VLOOKUP(B4387,INSUMOS!$A:$I,4,0)</f>
        <v>Material</v>
      </c>
      <c r="F4387" s="98"/>
      <c r="G4387" s="99" t="str">
        <f aca="false">VLOOKUP(B4387,INSUMOS!$A:$I,5,0)</f>
        <v>UN</v>
      </c>
      <c r="H4387" s="100" t="n">
        <v>1</v>
      </c>
      <c r="I4387" s="101" t="n">
        <f aca="false">VLOOKUP(B4387,INSUMOS!$A:$I,8,0)</f>
        <v>6.5</v>
      </c>
      <c r="J4387" s="101" t="n">
        <f aca="false">TRUNC(H4387*I4387,2)</f>
        <v>6.5</v>
      </c>
      <c r="L4387" s="63" t="n">
        <f aca="false">IF(AND(A4388&lt;&gt;"",A4387=""),L4386+1,L4386)</f>
        <v>463</v>
      </c>
      <c r="M4387" s="80" t="n">
        <f aca="false">IF(OR(A4387="Insumo",A4387="Composição Auxiliar"),J4387,"")</f>
        <v>6.5</v>
      </c>
      <c r="N4387" s="81" t="str">
        <f aca="false">IF(E4387="Mão de Obra",J4387,"")</f>
        <v/>
      </c>
      <c r="O4387" s="81" t="n">
        <f aca="false">IF(N4387&lt;&gt;"","",M4387)</f>
        <v>6.5</v>
      </c>
      <c r="P4387" s="82" t="str">
        <f aca="false">IF(A4387="Composição",B4387,"")</f>
        <v/>
      </c>
      <c r="Q4387" s="81" t="str">
        <f aca="false">IF(P4387&lt;&gt;"",SUMIF(L4387:L4387,L4387,N4387:N4387),"")</f>
        <v/>
      </c>
      <c r="R4387" s="81" t="str">
        <f aca="false">IF(P4387&lt;&gt;"",SUMIF(L4387:L4387,L4387,O4387:O4387),"")</f>
        <v/>
      </c>
    </row>
    <row r="4388" customFormat="false" ht="14.25" hidden="false" customHeight="false" outlineLevel="0" collapsed="false">
      <c r="A4388" s="102"/>
      <c r="B4388" s="102"/>
      <c r="C4388" s="102"/>
      <c r="D4388" s="102"/>
      <c r="E4388" s="102"/>
      <c r="F4388" s="103"/>
      <c r="G4388" s="102"/>
      <c r="H4388" s="103"/>
      <c r="I4388" s="102"/>
      <c r="J4388" s="103"/>
      <c r="L4388" s="63" t="n">
        <f aca="false">IF(AND(A4389&lt;&gt;"",A4388=""),L4387+1,L4387)</f>
        <v>463</v>
      </c>
      <c r="M4388" s="80" t="str">
        <f aca="false">IF(OR(A4388="Insumo",A4388="Composição Auxiliar"),J4388,"")</f>
        <v/>
      </c>
      <c r="N4388" s="81" t="str">
        <f aca="false">IF(E4388="Mão de Obra",J4388,"")</f>
        <v/>
      </c>
      <c r="O4388" s="81" t="str">
        <f aca="false">IF(N4388&lt;&gt;"","",M4388)</f>
        <v/>
      </c>
      <c r="P4388" s="82" t="str">
        <f aca="false">IF(A4388="Composição",B4388,"")</f>
        <v/>
      </c>
      <c r="Q4388" s="81" t="str">
        <f aca="false">IF(P4388&lt;&gt;"",SUMIF(L4388:L4388,L4388,N4388:N4388),"")</f>
        <v/>
      </c>
      <c r="R4388" s="81" t="str">
        <f aca="false">IF(P4388&lt;&gt;"",SUMIF(L4388:L4388,L4388,O4388:O4388),"")</f>
        <v/>
      </c>
    </row>
    <row r="4389" customFormat="false" ht="15" hidden="false" customHeight="false" outlineLevel="0" collapsed="false">
      <c r="A4389" s="102"/>
      <c r="B4389" s="102"/>
      <c r="C4389" s="102"/>
      <c r="D4389" s="102"/>
      <c r="E4389" s="102"/>
      <c r="F4389" s="103"/>
      <c r="G4389" s="102"/>
      <c r="H4389" s="104"/>
      <c r="I4389" s="104"/>
      <c r="J4389" s="103"/>
      <c r="L4389" s="63" t="n">
        <f aca="false">IF(AND(A4390&lt;&gt;"",A4389=""),L4388+1,L4388)</f>
        <v>463</v>
      </c>
      <c r="M4389" s="80" t="str">
        <f aca="false">IF(OR(A4389="Insumo",A4389="Composição Auxiliar"),J4389,"")</f>
        <v/>
      </c>
      <c r="N4389" s="81" t="str">
        <f aca="false">IF(E4389="Mão de Obra",J4389,"")</f>
        <v/>
      </c>
      <c r="O4389" s="81" t="str">
        <f aca="false">IF(N4389&lt;&gt;"","",M4389)</f>
        <v/>
      </c>
      <c r="P4389" s="82" t="str">
        <f aca="false">IF(A4389="Composição",B4389,"")</f>
        <v/>
      </c>
      <c r="Q4389" s="81" t="str">
        <f aca="false">IF(P4389&lt;&gt;"",SUMIF(L4389:L4389,L4389,N4389:N4389),"")</f>
        <v/>
      </c>
      <c r="R4389" s="81" t="str">
        <f aca="false">IF(P4389&lt;&gt;"",SUMIF(L4389:L4389,L4389,O4389:O4389),"")</f>
        <v/>
      </c>
    </row>
    <row r="4390" customFormat="false" ht="15" hidden="false" customHeight="false" outlineLevel="0" collapsed="false">
      <c r="A4390" s="108"/>
      <c r="B4390" s="108"/>
      <c r="C4390" s="108"/>
      <c r="D4390" s="108"/>
      <c r="E4390" s="108"/>
      <c r="F4390" s="108"/>
      <c r="G4390" s="108"/>
      <c r="H4390" s="108"/>
      <c r="I4390" s="108"/>
      <c r="J4390" s="108"/>
      <c r="L4390" s="63" t="n">
        <f aca="false">IF(AND(A4391&lt;&gt;"",A4390=""),L4389+1,L4389)</f>
        <v>463</v>
      </c>
      <c r="M4390" s="80" t="str">
        <f aca="false">IF(OR(A4390="Insumo",A4390="Composição Auxiliar"),J4390,"")</f>
        <v/>
      </c>
      <c r="N4390" s="81" t="str">
        <f aca="false">IF(E4390="Mão de Obra",J4390,"")</f>
        <v/>
      </c>
      <c r="O4390" s="81" t="str">
        <f aca="false">IF(N4390&lt;&gt;"","",M4390)</f>
        <v/>
      </c>
      <c r="P4390" s="82" t="str">
        <f aca="false">IF(A4390="Composição",B4390,"")</f>
        <v/>
      </c>
      <c r="Q4390" s="81" t="str">
        <f aca="false">IF(P4390&lt;&gt;"",SUMIF(L4390:L4390,L4390,N4390:N4390),"")</f>
        <v/>
      </c>
      <c r="R4390" s="81" t="str">
        <f aca="false">IF(P4390&lt;&gt;"",SUMIF(L4390:L4390,L4390,O4390:O4390),"")</f>
        <v/>
      </c>
    </row>
    <row r="4391" customFormat="false" ht="15" hidden="false" customHeight="true" outlineLevel="0" collapsed="false">
      <c r="A4391" s="83"/>
      <c r="B4391" s="84" t="s">
        <v>655</v>
      </c>
      <c r="C4391" s="83" t="s">
        <v>656</v>
      </c>
      <c r="D4391" s="83" t="s">
        <v>657</v>
      </c>
      <c r="E4391" s="83" t="s">
        <v>658</v>
      </c>
      <c r="F4391" s="83"/>
      <c r="G4391" s="85" t="s">
        <v>659</v>
      </c>
      <c r="H4391" s="84" t="s">
        <v>660</v>
      </c>
      <c r="I4391" s="84" t="s">
        <v>661</v>
      </c>
      <c r="J4391" s="84" t="s">
        <v>662</v>
      </c>
      <c r="L4391" s="63" t="n">
        <f aca="false">IF(AND(A4392&lt;&gt;"",A4391=""),L4390+1,L4390)</f>
        <v>464</v>
      </c>
      <c r="M4391" s="80" t="str">
        <f aca="false">IF(OR(A4391="Insumo",A4391="Composição Auxiliar"),J4391,"")</f>
        <v/>
      </c>
      <c r="N4391" s="81" t="str">
        <f aca="false">IF(E4391="Mão de Obra",J4391,"")</f>
        <v/>
      </c>
      <c r="O4391" s="81" t="str">
        <f aca="false">IF(N4391&lt;&gt;"","",M4391)</f>
        <v/>
      </c>
      <c r="P4391" s="82" t="str">
        <f aca="false">IF(A4391="Composição",B4391,"")</f>
        <v/>
      </c>
      <c r="Q4391" s="81" t="str">
        <f aca="false">IF(P4391&lt;&gt;"",SUMIF(L4391:L4391,L4391,N4391:N4391),"")</f>
        <v/>
      </c>
      <c r="R4391" s="81" t="str">
        <f aca="false">IF(P4391&lt;&gt;"",SUMIF(L4391:L4391,L4391,O4391:O4391),"")</f>
        <v/>
      </c>
    </row>
    <row r="4392" customFormat="false" ht="25.5" hidden="false" customHeight="true" outlineLevel="0" collapsed="false">
      <c r="A4392" s="86" t="s">
        <v>663</v>
      </c>
      <c r="B4392" s="87" t="s">
        <v>1628</v>
      </c>
      <c r="C4392" s="86" t="s">
        <v>664</v>
      </c>
      <c r="D4392" s="86" t="s">
        <v>1629</v>
      </c>
      <c r="E4392" s="86" t="s">
        <v>724</v>
      </c>
      <c r="F4392" s="86"/>
      <c r="G4392" s="88" t="s">
        <v>718</v>
      </c>
      <c r="H4392" s="89" t="n">
        <v>1</v>
      </c>
      <c r="I4392" s="90" t="n">
        <f aca="false">SUMIF(L:L,$L4392,M:M)</f>
        <v>17.71</v>
      </c>
      <c r="J4392" s="90" t="n">
        <f aca="false">TRUNC(H4392*I4392,2)</f>
        <v>17.71</v>
      </c>
      <c r="L4392" s="63" t="n">
        <f aca="false">IF(AND(A4393&lt;&gt;"",A4392=""),L4391+1,L4391)</f>
        <v>464</v>
      </c>
      <c r="M4392" s="80" t="str">
        <f aca="false">IF(OR(A4392="Insumo",A4392="Composição Auxiliar"),J4392,"")</f>
        <v/>
      </c>
      <c r="N4392" s="81" t="str">
        <f aca="false">IF(E4392="Mão de Obra",J4392,"")</f>
        <v/>
      </c>
      <c r="O4392" s="81" t="str">
        <f aca="false">IF(N4392&lt;&gt;"","",M4392)</f>
        <v/>
      </c>
      <c r="P4392" s="82" t="str">
        <f aca="false">IF(A4392="Composição",B4392,"")</f>
        <v> 91952 </v>
      </c>
      <c r="Q4392" s="81" t="n">
        <f aca="false">IF(P4392&lt;&gt;"",SUMIF(L4392:L4392,L4392,N4392:N4392),"")</f>
        <v>0</v>
      </c>
      <c r="R4392" s="81" t="n">
        <f aca="false">IF(P4392&lt;&gt;"",SUMIF(L4392:L4392,L4392,O4392:O4392),"")</f>
        <v>0</v>
      </c>
    </row>
    <row r="4393" customFormat="false" ht="25.5" hidden="false" customHeight="true" outlineLevel="0" collapsed="false">
      <c r="A4393" s="91" t="s">
        <v>668</v>
      </c>
      <c r="B4393" s="92" t="s">
        <v>817</v>
      </c>
      <c r="C4393" s="91" t="s">
        <v>664</v>
      </c>
      <c r="D4393" s="91" t="s">
        <v>818</v>
      </c>
      <c r="E4393" s="91" t="s">
        <v>671</v>
      </c>
      <c r="F4393" s="91"/>
      <c r="G4393" s="93" t="s">
        <v>672</v>
      </c>
      <c r="H4393" s="94" t="n">
        <v>0.232</v>
      </c>
      <c r="I4393" s="95" t="n">
        <f aca="false">SUMIFS(J:J,A:A,"Composição",B:B,$B4393)</f>
        <v>22.2</v>
      </c>
      <c r="J4393" s="95" t="n">
        <f aca="false">TRUNC(H4393*I4393,2)</f>
        <v>5.15</v>
      </c>
      <c r="L4393" s="63" t="n">
        <f aca="false">IF(AND(A4394&lt;&gt;"",A4393=""),L4392+1,L4392)</f>
        <v>464</v>
      </c>
      <c r="M4393" s="80" t="n">
        <f aca="false">IF(OR(A4393="Insumo",A4393="Composição Auxiliar"),J4393,"")</f>
        <v>5.15</v>
      </c>
      <c r="N4393" s="81" t="str">
        <f aca="false">IF(E4393="Mão de Obra",J4393,"")</f>
        <v/>
      </c>
      <c r="O4393" s="81" t="n">
        <f aca="false">IF(N4393&lt;&gt;"","",M4393)</f>
        <v>5.15</v>
      </c>
      <c r="P4393" s="82" t="str">
        <f aca="false">IF(A4393="Composição",B4393,"")</f>
        <v/>
      </c>
      <c r="Q4393" s="81" t="str">
        <f aca="false">IF(P4393&lt;&gt;"",SUMIF(L4393:L4393,L4393,N4393:N4393),"")</f>
        <v/>
      </c>
      <c r="R4393" s="81" t="str">
        <f aca="false">IF(P4393&lt;&gt;"",SUMIF(L4393:L4393,L4393,O4393:O4393),"")</f>
        <v/>
      </c>
    </row>
    <row r="4394" customFormat="false" ht="25.5" hidden="false" customHeight="true" outlineLevel="0" collapsed="false">
      <c r="A4394" s="91" t="s">
        <v>668</v>
      </c>
      <c r="B4394" s="92" t="s">
        <v>822</v>
      </c>
      <c r="C4394" s="91" t="s">
        <v>664</v>
      </c>
      <c r="D4394" s="91" t="s">
        <v>823</v>
      </c>
      <c r="E4394" s="91" t="s">
        <v>671</v>
      </c>
      <c r="F4394" s="91"/>
      <c r="G4394" s="93" t="s">
        <v>672</v>
      </c>
      <c r="H4394" s="94" t="n">
        <v>0.232</v>
      </c>
      <c r="I4394" s="95" t="n">
        <f aca="false">SUMIFS(J:J,A:A,"Composição",B:B,$B4394)</f>
        <v>26.14</v>
      </c>
      <c r="J4394" s="95" t="n">
        <f aca="false">TRUNC(H4394*I4394,2)</f>
        <v>6.06</v>
      </c>
      <c r="L4394" s="63" t="n">
        <f aca="false">IF(AND(A4395&lt;&gt;"",A4394=""),L4393+1,L4393)</f>
        <v>464</v>
      </c>
      <c r="M4394" s="80" t="n">
        <f aca="false">IF(OR(A4394="Insumo",A4394="Composição Auxiliar"),J4394,"")</f>
        <v>6.06</v>
      </c>
      <c r="N4394" s="81" t="str">
        <f aca="false">IF(E4394="Mão de Obra",J4394,"")</f>
        <v/>
      </c>
      <c r="O4394" s="81" t="n">
        <f aca="false">IF(N4394&lt;&gt;"","",M4394)</f>
        <v>6.06</v>
      </c>
      <c r="P4394" s="82" t="str">
        <f aca="false">IF(A4394="Composição",B4394,"")</f>
        <v/>
      </c>
      <c r="Q4394" s="81" t="str">
        <f aca="false">IF(P4394&lt;&gt;"",SUMIF(L4394:L4394,L4394,N4394:N4394),"")</f>
        <v/>
      </c>
      <c r="R4394" s="81" t="str">
        <f aca="false">IF(P4394&lt;&gt;"",SUMIF(L4394:L4394,L4394,O4394:O4394),"")</f>
        <v/>
      </c>
    </row>
    <row r="4395" customFormat="false" ht="14.25" hidden="false" customHeight="false" outlineLevel="0" collapsed="false">
      <c r="A4395" s="96" t="s">
        <v>679</v>
      </c>
      <c r="B4395" s="97" t="s">
        <v>2130</v>
      </c>
      <c r="C4395" s="96" t="str">
        <f aca="false">VLOOKUP(B4395,INSUMOS!$A:$I,2,0)</f>
        <v>SINAPI</v>
      </c>
      <c r="D4395" s="96" t="str">
        <f aca="false">VLOOKUP(B4395,INSUMOS!$A:$I,3,0)</f>
        <v>INTERRUPTOR SIMPLES 10A, 250V (APENAS MODULO)</v>
      </c>
      <c r="E4395" s="98" t="str">
        <f aca="false">VLOOKUP(B4395,INSUMOS!$A:$I,4,0)</f>
        <v>Material</v>
      </c>
      <c r="F4395" s="98"/>
      <c r="G4395" s="99" t="str">
        <f aca="false">VLOOKUP(B4395,INSUMOS!$A:$I,5,0)</f>
        <v>UN</v>
      </c>
      <c r="H4395" s="100" t="n">
        <v>1</v>
      </c>
      <c r="I4395" s="101" t="n">
        <f aca="false">VLOOKUP(B4395,INSUMOS!$A:$I,8,0)</f>
        <v>6.5</v>
      </c>
      <c r="J4395" s="101" t="n">
        <f aca="false">TRUNC(H4395*I4395,2)</f>
        <v>6.5</v>
      </c>
      <c r="L4395" s="63" t="n">
        <f aca="false">IF(AND(A4396&lt;&gt;"",A4395=""),L4394+1,L4394)</f>
        <v>464</v>
      </c>
      <c r="M4395" s="80" t="n">
        <f aca="false">IF(OR(A4395="Insumo",A4395="Composição Auxiliar"),J4395,"")</f>
        <v>6.5</v>
      </c>
      <c r="N4395" s="81" t="str">
        <f aca="false">IF(E4395="Mão de Obra",J4395,"")</f>
        <v/>
      </c>
      <c r="O4395" s="81" t="n">
        <f aca="false">IF(N4395&lt;&gt;"","",M4395)</f>
        <v>6.5</v>
      </c>
      <c r="P4395" s="82" t="str">
        <f aca="false">IF(A4395="Composição",B4395,"")</f>
        <v/>
      </c>
      <c r="Q4395" s="81" t="str">
        <f aca="false">IF(P4395&lt;&gt;"",SUMIF(L4395:L4395,L4395,N4395:N4395),"")</f>
        <v/>
      </c>
      <c r="R4395" s="81" t="str">
        <f aca="false">IF(P4395&lt;&gt;"",SUMIF(L4395:L4395,L4395,O4395:O4395),"")</f>
        <v/>
      </c>
    </row>
    <row r="4396" customFormat="false" ht="14.25" hidden="false" customHeight="false" outlineLevel="0" collapsed="false">
      <c r="A4396" s="102"/>
      <c r="B4396" s="102"/>
      <c r="C4396" s="102"/>
      <c r="D4396" s="102"/>
      <c r="E4396" s="102"/>
      <c r="F4396" s="103"/>
      <c r="G4396" s="102"/>
      <c r="H4396" s="103"/>
      <c r="I4396" s="102"/>
      <c r="J4396" s="103"/>
      <c r="L4396" s="63" t="n">
        <f aca="false">IF(AND(A4397&lt;&gt;"",A4396=""),L4395+1,L4395)</f>
        <v>464</v>
      </c>
      <c r="M4396" s="80" t="str">
        <f aca="false">IF(OR(A4396="Insumo",A4396="Composição Auxiliar"),J4396,"")</f>
        <v/>
      </c>
      <c r="N4396" s="81" t="str">
        <f aca="false">IF(E4396="Mão de Obra",J4396,"")</f>
        <v/>
      </c>
      <c r="O4396" s="81" t="str">
        <f aca="false">IF(N4396&lt;&gt;"","",M4396)</f>
        <v/>
      </c>
      <c r="P4396" s="82" t="str">
        <f aca="false">IF(A4396="Composição",B4396,"")</f>
        <v/>
      </c>
      <c r="Q4396" s="81" t="str">
        <f aca="false">IF(P4396&lt;&gt;"",SUMIF(L4396:L4396,L4396,N4396:N4396),"")</f>
        <v/>
      </c>
      <c r="R4396" s="81" t="str">
        <f aca="false">IF(P4396&lt;&gt;"",SUMIF(L4396:L4396,L4396,O4396:O4396),"")</f>
        <v/>
      </c>
    </row>
    <row r="4397" customFormat="false" ht="15" hidden="false" customHeight="false" outlineLevel="0" collapsed="false">
      <c r="A4397" s="102"/>
      <c r="B4397" s="102"/>
      <c r="C4397" s="102"/>
      <c r="D4397" s="102"/>
      <c r="E4397" s="102"/>
      <c r="F4397" s="103"/>
      <c r="G4397" s="102"/>
      <c r="H4397" s="104"/>
      <c r="I4397" s="104"/>
      <c r="J4397" s="103"/>
      <c r="L4397" s="63" t="n">
        <f aca="false">IF(AND(A4398&lt;&gt;"",A4397=""),L4396+1,L4396)</f>
        <v>464</v>
      </c>
      <c r="M4397" s="80" t="str">
        <f aca="false">IF(OR(A4397="Insumo",A4397="Composição Auxiliar"),J4397,"")</f>
        <v/>
      </c>
      <c r="N4397" s="81" t="str">
        <f aca="false">IF(E4397="Mão de Obra",J4397,"")</f>
        <v/>
      </c>
      <c r="O4397" s="81" t="str">
        <f aca="false">IF(N4397&lt;&gt;"","",M4397)</f>
        <v/>
      </c>
      <c r="P4397" s="82" t="str">
        <f aca="false">IF(A4397="Composição",B4397,"")</f>
        <v/>
      </c>
      <c r="Q4397" s="81" t="str">
        <f aca="false">IF(P4397&lt;&gt;"",SUMIF(L4397:L4397,L4397,N4397:N4397),"")</f>
        <v/>
      </c>
      <c r="R4397" s="81" t="str">
        <f aca="false">IF(P4397&lt;&gt;"",SUMIF(L4397:L4397,L4397,O4397:O4397),"")</f>
        <v/>
      </c>
    </row>
    <row r="4398" customFormat="false" ht="15" hidden="false" customHeight="false" outlineLevel="0" collapsed="false">
      <c r="A4398" s="108"/>
      <c r="B4398" s="108"/>
      <c r="C4398" s="108"/>
      <c r="D4398" s="108"/>
      <c r="E4398" s="108"/>
      <c r="F4398" s="108"/>
      <c r="G4398" s="108"/>
      <c r="H4398" s="108"/>
      <c r="I4398" s="108"/>
      <c r="J4398" s="108"/>
      <c r="L4398" s="63" t="n">
        <f aca="false">IF(AND(A4399&lt;&gt;"",A4398=""),L4397+1,L4397)</f>
        <v>464</v>
      </c>
      <c r="M4398" s="80" t="str">
        <f aca="false">IF(OR(A4398="Insumo",A4398="Composição Auxiliar"),J4398,"")</f>
        <v/>
      </c>
      <c r="N4398" s="81" t="str">
        <f aca="false">IF(E4398="Mão de Obra",J4398,"")</f>
        <v/>
      </c>
      <c r="O4398" s="81" t="str">
        <f aca="false">IF(N4398&lt;&gt;"","",M4398)</f>
        <v/>
      </c>
      <c r="P4398" s="82" t="str">
        <f aca="false">IF(A4398="Composição",B4398,"")</f>
        <v/>
      </c>
      <c r="Q4398" s="81" t="str">
        <f aca="false">IF(P4398&lt;&gt;"",SUMIF(L4398:L4398,L4398,N4398:N4398),"")</f>
        <v/>
      </c>
      <c r="R4398" s="81" t="str">
        <f aca="false">IF(P4398&lt;&gt;"",SUMIF(L4398:L4398,L4398,O4398:O4398),"")</f>
        <v/>
      </c>
    </row>
    <row r="4399" customFormat="false" ht="15" hidden="false" customHeight="true" outlineLevel="0" collapsed="false">
      <c r="A4399" s="83"/>
      <c r="B4399" s="84" t="s">
        <v>655</v>
      </c>
      <c r="C4399" s="83" t="s">
        <v>656</v>
      </c>
      <c r="D4399" s="83" t="s">
        <v>657</v>
      </c>
      <c r="E4399" s="83" t="s">
        <v>658</v>
      </c>
      <c r="F4399" s="83"/>
      <c r="G4399" s="85" t="s">
        <v>659</v>
      </c>
      <c r="H4399" s="84" t="s">
        <v>660</v>
      </c>
      <c r="I4399" s="84" t="s">
        <v>661</v>
      </c>
      <c r="J4399" s="84" t="s">
        <v>662</v>
      </c>
      <c r="L4399" s="63" t="n">
        <f aca="false">IF(AND(A4400&lt;&gt;"",A4399=""),L4398+1,L4398)</f>
        <v>465</v>
      </c>
      <c r="M4399" s="80" t="str">
        <f aca="false">IF(OR(A4399="Insumo",A4399="Composição Auxiliar"),J4399,"")</f>
        <v/>
      </c>
      <c r="N4399" s="81" t="str">
        <f aca="false">IF(E4399="Mão de Obra",J4399,"")</f>
        <v/>
      </c>
      <c r="O4399" s="81" t="str">
        <f aca="false">IF(N4399&lt;&gt;"","",M4399)</f>
        <v/>
      </c>
      <c r="P4399" s="82" t="str">
        <f aca="false">IF(A4399="Composição",B4399,"")</f>
        <v/>
      </c>
      <c r="Q4399" s="81" t="str">
        <f aca="false">IF(P4399&lt;&gt;"",SUMIF(L4399:L4399,L4399,N4399:N4399),"")</f>
        <v/>
      </c>
      <c r="R4399" s="81" t="str">
        <f aca="false">IF(P4399&lt;&gt;"",SUMIF(L4399:L4399,L4399,O4399:O4399),"")</f>
        <v/>
      </c>
    </row>
    <row r="4400" customFormat="false" ht="25.5" hidden="false" customHeight="true" outlineLevel="0" collapsed="false">
      <c r="A4400" s="86" t="s">
        <v>663</v>
      </c>
      <c r="B4400" s="87" t="s">
        <v>1630</v>
      </c>
      <c r="C4400" s="86" t="s">
        <v>664</v>
      </c>
      <c r="D4400" s="86" t="s">
        <v>1631</v>
      </c>
      <c r="E4400" s="86" t="s">
        <v>724</v>
      </c>
      <c r="F4400" s="86"/>
      <c r="G4400" s="88" t="s">
        <v>718</v>
      </c>
      <c r="H4400" s="89" t="n">
        <v>1</v>
      </c>
      <c r="I4400" s="90" t="n">
        <f aca="false">SUMIF(L:L,$L4400,M:M)</f>
        <v>32.42</v>
      </c>
      <c r="J4400" s="90" t="n">
        <f aca="false">TRUNC(H4400*I4400,2)</f>
        <v>32.42</v>
      </c>
      <c r="L4400" s="63" t="n">
        <f aca="false">IF(AND(A4401&lt;&gt;"",A4400=""),L4399+1,L4399)</f>
        <v>465</v>
      </c>
      <c r="M4400" s="80" t="str">
        <f aca="false">IF(OR(A4400="Insumo",A4400="Composição Auxiliar"),J4400,"")</f>
        <v/>
      </c>
      <c r="N4400" s="81" t="str">
        <f aca="false">IF(E4400="Mão de Obra",J4400,"")</f>
        <v/>
      </c>
      <c r="O4400" s="81" t="str">
        <f aca="false">IF(N4400&lt;&gt;"","",M4400)</f>
        <v/>
      </c>
      <c r="P4400" s="82" t="str">
        <f aca="false">IF(A4400="Composição",B4400,"")</f>
        <v> 91958 </v>
      </c>
      <c r="Q4400" s="81" t="n">
        <f aca="false">IF(P4400&lt;&gt;"",SUMIF(L4400:L4400,L4400,N4400:N4400),"")</f>
        <v>0</v>
      </c>
      <c r="R4400" s="81" t="n">
        <f aca="false">IF(P4400&lt;&gt;"",SUMIF(L4400:L4400,L4400,O4400:O4400),"")</f>
        <v>0</v>
      </c>
    </row>
    <row r="4401" customFormat="false" ht="25.5" hidden="false" customHeight="true" outlineLevel="0" collapsed="false">
      <c r="A4401" s="91" t="s">
        <v>668</v>
      </c>
      <c r="B4401" s="92" t="s">
        <v>822</v>
      </c>
      <c r="C4401" s="91" t="s">
        <v>664</v>
      </c>
      <c r="D4401" s="91" t="s">
        <v>823</v>
      </c>
      <c r="E4401" s="91" t="s">
        <v>671</v>
      </c>
      <c r="F4401" s="91"/>
      <c r="G4401" s="93" t="s">
        <v>672</v>
      </c>
      <c r="H4401" s="94" t="n">
        <v>0.402</v>
      </c>
      <c r="I4401" s="95" t="n">
        <f aca="false">SUMIFS(J:J,A:A,"Composição",B:B,$B4401)</f>
        <v>26.14</v>
      </c>
      <c r="J4401" s="95" t="n">
        <f aca="false">TRUNC(H4401*I4401,2)</f>
        <v>10.5</v>
      </c>
      <c r="L4401" s="63" t="n">
        <f aca="false">IF(AND(A4402&lt;&gt;"",A4401=""),L4400+1,L4400)</f>
        <v>465</v>
      </c>
      <c r="M4401" s="80" t="n">
        <f aca="false">IF(OR(A4401="Insumo",A4401="Composição Auxiliar"),J4401,"")</f>
        <v>10.5</v>
      </c>
      <c r="N4401" s="81" t="str">
        <f aca="false">IF(E4401="Mão de Obra",J4401,"")</f>
        <v/>
      </c>
      <c r="O4401" s="81" t="n">
        <f aca="false">IF(N4401&lt;&gt;"","",M4401)</f>
        <v>10.5</v>
      </c>
      <c r="P4401" s="82" t="str">
        <f aca="false">IF(A4401="Composição",B4401,"")</f>
        <v/>
      </c>
      <c r="Q4401" s="81" t="str">
        <f aca="false">IF(P4401&lt;&gt;"",SUMIF(L4401:L4401,L4401,N4401:N4401),"")</f>
        <v/>
      </c>
      <c r="R4401" s="81" t="str">
        <f aca="false">IF(P4401&lt;&gt;"",SUMIF(L4401:L4401,L4401,O4401:O4401),"")</f>
        <v/>
      </c>
    </row>
    <row r="4402" customFormat="false" ht="25.5" hidden="false" customHeight="true" outlineLevel="0" collapsed="false">
      <c r="A4402" s="91" t="s">
        <v>668</v>
      </c>
      <c r="B4402" s="92" t="s">
        <v>817</v>
      </c>
      <c r="C4402" s="91" t="s">
        <v>664</v>
      </c>
      <c r="D4402" s="91" t="s">
        <v>818</v>
      </c>
      <c r="E4402" s="91" t="s">
        <v>671</v>
      </c>
      <c r="F4402" s="91"/>
      <c r="G4402" s="93" t="s">
        <v>672</v>
      </c>
      <c r="H4402" s="94" t="n">
        <v>0.402</v>
      </c>
      <c r="I4402" s="95" t="n">
        <f aca="false">SUMIFS(J:J,A:A,"Composição",B:B,$B4402)</f>
        <v>22.2</v>
      </c>
      <c r="J4402" s="95" t="n">
        <f aca="false">TRUNC(H4402*I4402,2)</f>
        <v>8.92</v>
      </c>
      <c r="L4402" s="63" t="n">
        <f aca="false">IF(AND(A4403&lt;&gt;"",A4402=""),L4401+1,L4401)</f>
        <v>465</v>
      </c>
      <c r="M4402" s="80" t="n">
        <f aca="false">IF(OR(A4402="Insumo",A4402="Composição Auxiliar"),J4402,"")</f>
        <v>8.92</v>
      </c>
      <c r="N4402" s="81" t="str">
        <f aca="false">IF(E4402="Mão de Obra",J4402,"")</f>
        <v/>
      </c>
      <c r="O4402" s="81" t="n">
        <f aca="false">IF(N4402&lt;&gt;"","",M4402)</f>
        <v>8.92</v>
      </c>
      <c r="P4402" s="82" t="str">
        <f aca="false">IF(A4402="Composição",B4402,"")</f>
        <v/>
      </c>
      <c r="Q4402" s="81" t="str">
        <f aca="false">IF(P4402&lt;&gt;"",SUMIF(L4402:L4402,L4402,N4402:N4402),"")</f>
        <v/>
      </c>
      <c r="R4402" s="81" t="str">
        <f aca="false">IF(P4402&lt;&gt;"",SUMIF(L4402:L4402,L4402,O4402:O4402),"")</f>
        <v/>
      </c>
    </row>
    <row r="4403" customFormat="false" ht="14.25" hidden="false" customHeight="false" outlineLevel="0" collapsed="false">
      <c r="A4403" s="96" t="s">
        <v>679</v>
      </c>
      <c r="B4403" s="97" t="s">
        <v>2130</v>
      </c>
      <c r="C4403" s="96" t="str">
        <f aca="false">VLOOKUP(B4403,INSUMOS!$A:$I,2,0)</f>
        <v>SINAPI</v>
      </c>
      <c r="D4403" s="96" t="str">
        <f aca="false">VLOOKUP(B4403,INSUMOS!$A:$I,3,0)</f>
        <v>INTERRUPTOR SIMPLES 10A, 250V (APENAS MODULO)</v>
      </c>
      <c r="E4403" s="98" t="str">
        <f aca="false">VLOOKUP(B4403,INSUMOS!$A:$I,4,0)</f>
        <v>Material</v>
      </c>
      <c r="F4403" s="98"/>
      <c r="G4403" s="99" t="str">
        <f aca="false">VLOOKUP(B4403,INSUMOS!$A:$I,5,0)</f>
        <v>UN</v>
      </c>
      <c r="H4403" s="100" t="n">
        <v>2</v>
      </c>
      <c r="I4403" s="101" t="n">
        <f aca="false">VLOOKUP(B4403,INSUMOS!$A:$I,8,0)</f>
        <v>6.5</v>
      </c>
      <c r="J4403" s="101" t="n">
        <f aca="false">TRUNC(H4403*I4403,2)</f>
        <v>13</v>
      </c>
      <c r="L4403" s="63" t="n">
        <f aca="false">IF(AND(A4404&lt;&gt;"",A4403=""),L4402+1,L4402)</f>
        <v>465</v>
      </c>
      <c r="M4403" s="80" t="n">
        <f aca="false">IF(OR(A4403="Insumo",A4403="Composição Auxiliar"),J4403,"")</f>
        <v>13</v>
      </c>
      <c r="N4403" s="81" t="str">
        <f aca="false">IF(E4403="Mão de Obra",J4403,"")</f>
        <v/>
      </c>
      <c r="O4403" s="81" t="n">
        <f aca="false">IF(N4403&lt;&gt;"","",M4403)</f>
        <v>13</v>
      </c>
      <c r="P4403" s="82" t="str">
        <f aca="false">IF(A4403="Composição",B4403,"")</f>
        <v/>
      </c>
      <c r="Q4403" s="81" t="str">
        <f aca="false">IF(P4403&lt;&gt;"",SUMIF(L4403:L4403,L4403,N4403:N4403),"")</f>
        <v/>
      </c>
      <c r="R4403" s="81" t="str">
        <f aca="false">IF(P4403&lt;&gt;"",SUMIF(L4403:L4403,L4403,O4403:O4403),"")</f>
        <v/>
      </c>
    </row>
    <row r="4404" customFormat="false" ht="14.25" hidden="false" customHeight="false" outlineLevel="0" collapsed="false">
      <c r="A4404" s="102"/>
      <c r="B4404" s="102"/>
      <c r="C4404" s="102"/>
      <c r="D4404" s="102"/>
      <c r="E4404" s="102"/>
      <c r="F4404" s="103"/>
      <c r="G4404" s="102"/>
      <c r="H4404" s="103"/>
      <c r="I4404" s="102"/>
      <c r="J4404" s="103"/>
      <c r="L4404" s="63" t="n">
        <f aca="false">IF(AND(A4405&lt;&gt;"",A4404=""),L4403+1,L4403)</f>
        <v>465</v>
      </c>
      <c r="M4404" s="80" t="str">
        <f aca="false">IF(OR(A4404="Insumo",A4404="Composição Auxiliar"),J4404,"")</f>
        <v/>
      </c>
      <c r="N4404" s="81" t="str">
        <f aca="false">IF(E4404="Mão de Obra",J4404,"")</f>
        <v/>
      </c>
      <c r="O4404" s="81" t="str">
        <f aca="false">IF(N4404&lt;&gt;"","",M4404)</f>
        <v/>
      </c>
      <c r="P4404" s="82" t="str">
        <f aca="false">IF(A4404="Composição",B4404,"")</f>
        <v/>
      </c>
      <c r="Q4404" s="81" t="str">
        <f aca="false">IF(P4404&lt;&gt;"",SUMIF(L4404:L4404,L4404,N4404:N4404),"")</f>
        <v/>
      </c>
      <c r="R4404" s="81" t="str">
        <f aca="false">IF(P4404&lt;&gt;"",SUMIF(L4404:L4404,L4404,O4404:O4404),"")</f>
        <v/>
      </c>
    </row>
    <row r="4405" customFormat="false" ht="15" hidden="false" customHeight="false" outlineLevel="0" collapsed="false">
      <c r="A4405" s="102"/>
      <c r="B4405" s="102"/>
      <c r="C4405" s="102"/>
      <c r="D4405" s="102"/>
      <c r="E4405" s="102"/>
      <c r="F4405" s="103"/>
      <c r="G4405" s="102"/>
      <c r="H4405" s="104"/>
      <c r="I4405" s="104"/>
      <c r="J4405" s="103"/>
      <c r="L4405" s="63" t="n">
        <f aca="false">IF(AND(A4406&lt;&gt;"",A4405=""),L4404+1,L4404)</f>
        <v>465</v>
      </c>
      <c r="M4405" s="80" t="str">
        <f aca="false">IF(OR(A4405="Insumo",A4405="Composição Auxiliar"),J4405,"")</f>
        <v/>
      </c>
      <c r="N4405" s="81" t="str">
        <f aca="false">IF(E4405="Mão de Obra",J4405,"")</f>
        <v/>
      </c>
      <c r="O4405" s="81" t="str">
        <f aca="false">IF(N4405&lt;&gt;"","",M4405)</f>
        <v/>
      </c>
      <c r="P4405" s="82" t="str">
        <f aca="false">IF(A4405="Composição",B4405,"")</f>
        <v/>
      </c>
      <c r="Q4405" s="81" t="str">
        <f aca="false">IF(P4405&lt;&gt;"",SUMIF(L4405:L4405,L4405,N4405:N4405),"")</f>
        <v/>
      </c>
      <c r="R4405" s="81" t="str">
        <f aca="false">IF(P4405&lt;&gt;"",SUMIF(L4405:L4405,L4405,O4405:O4405),"")</f>
        <v/>
      </c>
    </row>
    <row r="4406" customFormat="false" ht="15" hidden="false" customHeight="false" outlineLevel="0" collapsed="false">
      <c r="A4406" s="108"/>
      <c r="B4406" s="108"/>
      <c r="C4406" s="108"/>
      <c r="D4406" s="108"/>
      <c r="E4406" s="108"/>
      <c r="F4406" s="108"/>
      <c r="G4406" s="108"/>
      <c r="H4406" s="108"/>
      <c r="I4406" s="108"/>
      <c r="J4406" s="108"/>
      <c r="L4406" s="63" t="n">
        <f aca="false">IF(AND(A4407&lt;&gt;"",A4406=""),L4405+1,L4405)</f>
        <v>465</v>
      </c>
      <c r="M4406" s="80" t="str">
        <f aca="false">IF(OR(A4406="Insumo",A4406="Composição Auxiliar"),J4406,"")</f>
        <v/>
      </c>
      <c r="N4406" s="81" t="str">
        <f aca="false">IF(E4406="Mão de Obra",J4406,"")</f>
        <v/>
      </c>
      <c r="O4406" s="81" t="str">
        <f aca="false">IF(N4406&lt;&gt;"","",M4406)</f>
        <v/>
      </c>
      <c r="P4406" s="82" t="str">
        <f aca="false">IF(A4406="Composição",B4406,"")</f>
        <v/>
      </c>
      <c r="Q4406" s="81" t="str">
        <f aca="false">IF(P4406&lt;&gt;"",SUMIF(L4406:L4406,L4406,N4406:N4406),"")</f>
        <v/>
      </c>
      <c r="R4406" s="81" t="str">
        <f aca="false">IF(P4406&lt;&gt;"",SUMIF(L4406:L4406,L4406,O4406:O4406),"")</f>
        <v/>
      </c>
    </row>
    <row r="4407" customFormat="false" ht="15" hidden="false" customHeight="true" outlineLevel="0" collapsed="false">
      <c r="A4407" s="83"/>
      <c r="B4407" s="84" t="s">
        <v>655</v>
      </c>
      <c r="C4407" s="83" t="s">
        <v>656</v>
      </c>
      <c r="D4407" s="83" t="s">
        <v>657</v>
      </c>
      <c r="E4407" s="83" t="s">
        <v>658</v>
      </c>
      <c r="F4407" s="83"/>
      <c r="G4407" s="85" t="s">
        <v>659</v>
      </c>
      <c r="H4407" s="84" t="s">
        <v>660</v>
      </c>
      <c r="I4407" s="84" t="s">
        <v>661</v>
      </c>
      <c r="J4407" s="84" t="s">
        <v>662</v>
      </c>
      <c r="L4407" s="63" t="n">
        <f aca="false">IF(AND(A4408&lt;&gt;"",A4407=""),L4406+1,L4406)</f>
        <v>466</v>
      </c>
      <c r="M4407" s="80" t="str">
        <f aca="false">IF(OR(A4407="Insumo",A4407="Composição Auxiliar"),J4407,"")</f>
        <v/>
      </c>
      <c r="N4407" s="81" t="str">
        <f aca="false">IF(E4407="Mão de Obra",J4407,"")</f>
        <v/>
      </c>
      <c r="O4407" s="81" t="str">
        <f aca="false">IF(N4407&lt;&gt;"","",M4407)</f>
        <v/>
      </c>
      <c r="P4407" s="82" t="str">
        <f aca="false">IF(A4407="Composição",B4407,"")</f>
        <v/>
      </c>
      <c r="Q4407" s="81" t="str">
        <f aca="false">IF(P4407&lt;&gt;"",SUMIF(L4407:L4407,L4407,N4407:N4407),"")</f>
        <v/>
      </c>
      <c r="R4407" s="81" t="str">
        <f aca="false">IF(P4407&lt;&gt;"",SUMIF(L4407:L4407,L4407,O4407:O4407),"")</f>
        <v/>
      </c>
    </row>
    <row r="4408" customFormat="false" ht="25.5" hidden="false" customHeight="true" outlineLevel="0" collapsed="false">
      <c r="A4408" s="86" t="s">
        <v>663</v>
      </c>
      <c r="B4408" s="87" t="s">
        <v>1633</v>
      </c>
      <c r="C4408" s="86" t="s">
        <v>664</v>
      </c>
      <c r="D4408" s="86" t="s">
        <v>1634</v>
      </c>
      <c r="E4408" s="86" t="s">
        <v>724</v>
      </c>
      <c r="F4408" s="86"/>
      <c r="G4408" s="88" t="s">
        <v>718</v>
      </c>
      <c r="H4408" s="89" t="n">
        <v>1</v>
      </c>
      <c r="I4408" s="90" t="n">
        <f aca="false">SUMIF(L:L,$L4408,M:M)</f>
        <v>47.14</v>
      </c>
      <c r="J4408" s="90" t="n">
        <f aca="false">TRUNC(H4408*I4408,2)</f>
        <v>47.14</v>
      </c>
      <c r="L4408" s="63" t="n">
        <f aca="false">IF(AND(A4409&lt;&gt;"",A4408=""),L4407+1,L4407)</f>
        <v>466</v>
      </c>
      <c r="M4408" s="80" t="str">
        <f aca="false">IF(OR(A4408="Insumo",A4408="Composição Auxiliar"),J4408,"")</f>
        <v/>
      </c>
      <c r="N4408" s="81" t="str">
        <f aca="false">IF(E4408="Mão de Obra",J4408,"")</f>
        <v/>
      </c>
      <c r="O4408" s="81" t="str">
        <f aca="false">IF(N4408&lt;&gt;"","",M4408)</f>
        <v/>
      </c>
      <c r="P4408" s="82" t="str">
        <f aca="false">IF(A4408="Composição",B4408,"")</f>
        <v> 91966 </v>
      </c>
      <c r="Q4408" s="81" t="n">
        <f aca="false">IF(P4408&lt;&gt;"",SUMIF(L4408:L4408,L4408,N4408:N4408),"")</f>
        <v>0</v>
      </c>
      <c r="R4408" s="81" t="n">
        <f aca="false">IF(P4408&lt;&gt;"",SUMIF(L4408:L4408,L4408,O4408:O4408),"")</f>
        <v>0</v>
      </c>
    </row>
    <row r="4409" customFormat="false" ht="25.5" hidden="false" customHeight="true" outlineLevel="0" collapsed="false">
      <c r="A4409" s="91" t="s">
        <v>668</v>
      </c>
      <c r="B4409" s="92" t="s">
        <v>817</v>
      </c>
      <c r="C4409" s="91" t="s">
        <v>664</v>
      </c>
      <c r="D4409" s="91" t="s">
        <v>818</v>
      </c>
      <c r="E4409" s="91" t="s">
        <v>671</v>
      </c>
      <c r="F4409" s="91"/>
      <c r="G4409" s="93" t="s">
        <v>672</v>
      </c>
      <c r="H4409" s="94" t="n">
        <v>0.572</v>
      </c>
      <c r="I4409" s="95" t="n">
        <f aca="false">SUMIFS(J:J,A:A,"Composição",B:B,$B4409)</f>
        <v>22.2</v>
      </c>
      <c r="J4409" s="95" t="n">
        <f aca="false">TRUNC(H4409*I4409,2)</f>
        <v>12.69</v>
      </c>
      <c r="L4409" s="63" t="n">
        <f aca="false">IF(AND(A4410&lt;&gt;"",A4409=""),L4408+1,L4408)</f>
        <v>466</v>
      </c>
      <c r="M4409" s="80" t="n">
        <f aca="false">IF(OR(A4409="Insumo",A4409="Composição Auxiliar"),J4409,"")</f>
        <v>12.69</v>
      </c>
      <c r="N4409" s="81" t="str">
        <f aca="false">IF(E4409="Mão de Obra",J4409,"")</f>
        <v/>
      </c>
      <c r="O4409" s="81" t="n">
        <f aca="false">IF(N4409&lt;&gt;"","",M4409)</f>
        <v>12.69</v>
      </c>
      <c r="P4409" s="82" t="str">
        <f aca="false">IF(A4409="Composição",B4409,"")</f>
        <v/>
      </c>
      <c r="Q4409" s="81" t="str">
        <f aca="false">IF(P4409&lt;&gt;"",SUMIF(L4409:L4409,L4409,N4409:N4409),"")</f>
        <v/>
      </c>
      <c r="R4409" s="81" t="str">
        <f aca="false">IF(P4409&lt;&gt;"",SUMIF(L4409:L4409,L4409,O4409:O4409),"")</f>
        <v/>
      </c>
    </row>
    <row r="4410" customFormat="false" ht="25.5" hidden="false" customHeight="true" outlineLevel="0" collapsed="false">
      <c r="A4410" s="91" t="s">
        <v>668</v>
      </c>
      <c r="B4410" s="92" t="s">
        <v>822</v>
      </c>
      <c r="C4410" s="91" t="s">
        <v>664</v>
      </c>
      <c r="D4410" s="91" t="s">
        <v>823</v>
      </c>
      <c r="E4410" s="91" t="s">
        <v>671</v>
      </c>
      <c r="F4410" s="91"/>
      <c r="G4410" s="93" t="s">
        <v>672</v>
      </c>
      <c r="H4410" s="94" t="n">
        <v>0.572</v>
      </c>
      <c r="I4410" s="95" t="n">
        <f aca="false">SUMIFS(J:J,A:A,"Composição",B:B,$B4410)</f>
        <v>26.14</v>
      </c>
      <c r="J4410" s="95" t="n">
        <f aca="false">TRUNC(H4410*I4410,2)</f>
        <v>14.95</v>
      </c>
      <c r="L4410" s="63" t="n">
        <f aca="false">IF(AND(A4411&lt;&gt;"",A4410=""),L4409+1,L4409)</f>
        <v>466</v>
      </c>
      <c r="M4410" s="80" t="n">
        <f aca="false">IF(OR(A4410="Insumo",A4410="Composição Auxiliar"),J4410,"")</f>
        <v>14.95</v>
      </c>
      <c r="N4410" s="81" t="str">
        <f aca="false">IF(E4410="Mão de Obra",J4410,"")</f>
        <v/>
      </c>
      <c r="O4410" s="81" t="n">
        <f aca="false">IF(N4410&lt;&gt;"","",M4410)</f>
        <v>14.95</v>
      </c>
      <c r="P4410" s="82" t="str">
        <f aca="false">IF(A4410="Composição",B4410,"")</f>
        <v/>
      </c>
      <c r="Q4410" s="81" t="str">
        <f aca="false">IF(P4410&lt;&gt;"",SUMIF(L4410:L4410,L4410,N4410:N4410),"")</f>
        <v/>
      </c>
      <c r="R4410" s="81" t="str">
        <f aca="false">IF(P4410&lt;&gt;"",SUMIF(L4410:L4410,L4410,O4410:O4410),"")</f>
        <v/>
      </c>
    </row>
    <row r="4411" customFormat="false" ht="14.25" hidden="false" customHeight="false" outlineLevel="0" collapsed="false">
      <c r="A4411" s="96" t="s">
        <v>679</v>
      </c>
      <c r="B4411" s="97" t="s">
        <v>2130</v>
      </c>
      <c r="C4411" s="96" t="str">
        <f aca="false">VLOOKUP(B4411,INSUMOS!$A:$I,2,0)</f>
        <v>SINAPI</v>
      </c>
      <c r="D4411" s="96" t="str">
        <f aca="false">VLOOKUP(B4411,INSUMOS!$A:$I,3,0)</f>
        <v>INTERRUPTOR SIMPLES 10A, 250V (APENAS MODULO)</v>
      </c>
      <c r="E4411" s="98" t="str">
        <f aca="false">VLOOKUP(B4411,INSUMOS!$A:$I,4,0)</f>
        <v>Material</v>
      </c>
      <c r="F4411" s="98"/>
      <c r="G4411" s="99" t="str">
        <f aca="false">VLOOKUP(B4411,INSUMOS!$A:$I,5,0)</f>
        <v>UN</v>
      </c>
      <c r="H4411" s="100" t="n">
        <v>3</v>
      </c>
      <c r="I4411" s="101" t="n">
        <f aca="false">VLOOKUP(B4411,INSUMOS!$A:$I,8,0)</f>
        <v>6.5</v>
      </c>
      <c r="J4411" s="101" t="n">
        <f aca="false">TRUNC(H4411*I4411,2)</f>
        <v>19.5</v>
      </c>
      <c r="L4411" s="63" t="n">
        <f aca="false">IF(AND(A4412&lt;&gt;"",A4411=""),L4410+1,L4410)</f>
        <v>466</v>
      </c>
      <c r="M4411" s="80" t="n">
        <f aca="false">IF(OR(A4411="Insumo",A4411="Composição Auxiliar"),J4411,"")</f>
        <v>19.5</v>
      </c>
      <c r="N4411" s="81" t="str">
        <f aca="false">IF(E4411="Mão de Obra",J4411,"")</f>
        <v/>
      </c>
      <c r="O4411" s="81" t="n">
        <f aca="false">IF(N4411&lt;&gt;"","",M4411)</f>
        <v>19.5</v>
      </c>
      <c r="P4411" s="82" t="str">
        <f aca="false">IF(A4411="Composição",B4411,"")</f>
        <v/>
      </c>
      <c r="Q4411" s="81" t="str">
        <f aca="false">IF(P4411&lt;&gt;"",SUMIF(L4411:L4411,L4411,N4411:N4411),"")</f>
        <v/>
      </c>
      <c r="R4411" s="81" t="str">
        <f aca="false">IF(P4411&lt;&gt;"",SUMIF(L4411:L4411,L4411,O4411:O4411),"")</f>
        <v/>
      </c>
    </row>
    <row r="4412" customFormat="false" ht="14.25" hidden="false" customHeight="false" outlineLevel="0" collapsed="false">
      <c r="A4412" s="102"/>
      <c r="B4412" s="102"/>
      <c r="C4412" s="102"/>
      <c r="D4412" s="102"/>
      <c r="E4412" s="102"/>
      <c r="F4412" s="103"/>
      <c r="G4412" s="102"/>
      <c r="H4412" s="103"/>
      <c r="I4412" s="102"/>
      <c r="J4412" s="103"/>
      <c r="L4412" s="63" t="n">
        <f aca="false">IF(AND(A4413&lt;&gt;"",A4412=""),L4411+1,L4411)</f>
        <v>466</v>
      </c>
      <c r="M4412" s="80" t="str">
        <f aca="false">IF(OR(A4412="Insumo",A4412="Composição Auxiliar"),J4412,"")</f>
        <v/>
      </c>
      <c r="N4412" s="81" t="str">
        <f aca="false">IF(E4412="Mão de Obra",J4412,"")</f>
        <v/>
      </c>
      <c r="O4412" s="81" t="str">
        <f aca="false">IF(N4412&lt;&gt;"","",M4412)</f>
        <v/>
      </c>
      <c r="P4412" s="82" t="str">
        <f aca="false">IF(A4412="Composição",B4412,"")</f>
        <v/>
      </c>
      <c r="Q4412" s="81" t="str">
        <f aca="false">IF(P4412&lt;&gt;"",SUMIF(L4412:L4412,L4412,N4412:N4412),"")</f>
        <v/>
      </c>
      <c r="R4412" s="81" t="str">
        <f aca="false">IF(P4412&lt;&gt;"",SUMIF(L4412:L4412,L4412,O4412:O4412),"")</f>
        <v/>
      </c>
    </row>
    <row r="4413" customFormat="false" ht="15" hidden="false" customHeight="false" outlineLevel="0" collapsed="false">
      <c r="A4413" s="102"/>
      <c r="B4413" s="102"/>
      <c r="C4413" s="102"/>
      <c r="D4413" s="102"/>
      <c r="E4413" s="102"/>
      <c r="F4413" s="103"/>
      <c r="G4413" s="102"/>
      <c r="H4413" s="104"/>
      <c r="I4413" s="104"/>
      <c r="J4413" s="103"/>
      <c r="L4413" s="63" t="n">
        <f aca="false">IF(AND(A4414&lt;&gt;"",A4413=""),L4412+1,L4412)</f>
        <v>466</v>
      </c>
      <c r="M4413" s="80" t="str">
        <f aca="false">IF(OR(A4413="Insumo",A4413="Composição Auxiliar"),J4413,"")</f>
        <v/>
      </c>
      <c r="N4413" s="81" t="str">
        <f aca="false">IF(E4413="Mão de Obra",J4413,"")</f>
        <v/>
      </c>
      <c r="O4413" s="81" t="str">
        <f aca="false">IF(N4413&lt;&gt;"","",M4413)</f>
        <v/>
      </c>
      <c r="P4413" s="82" t="str">
        <f aca="false">IF(A4413="Composição",B4413,"")</f>
        <v/>
      </c>
      <c r="Q4413" s="81" t="str">
        <f aca="false">IF(P4413&lt;&gt;"",SUMIF(L4413:L4413,L4413,N4413:N4413),"")</f>
        <v/>
      </c>
      <c r="R4413" s="81" t="str">
        <f aca="false">IF(P4413&lt;&gt;"",SUMIF(L4413:L4413,L4413,O4413:O4413),"")</f>
        <v/>
      </c>
    </row>
    <row r="4414" customFormat="false" ht="15" hidden="false" customHeight="false" outlineLevel="0" collapsed="false">
      <c r="A4414" s="108"/>
      <c r="B4414" s="108"/>
      <c r="C4414" s="108"/>
      <c r="D4414" s="108"/>
      <c r="E4414" s="108"/>
      <c r="F4414" s="108"/>
      <c r="G4414" s="108"/>
      <c r="H4414" s="108"/>
      <c r="I4414" s="108"/>
      <c r="J4414" s="108"/>
      <c r="L4414" s="63" t="n">
        <f aca="false">IF(AND(A4415&lt;&gt;"",A4414=""),L4413+1,L4413)</f>
        <v>466</v>
      </c>
      <c r="M4414" s="80" t="str">
        <f aca="false">IF(OR(A4414="Insumo",A4414="Composição Auxiliar"),J4414,"")</f>
        <v/>
      </c>
      <c r="N4414" s="81" t="str">
        <f aca="false">IF(E4414="Mão de Obra",J4414,"")</f>
        <v/>
      </c>
      <c r="O4414" s="81" t="str">
        <f aca="false">IF(N4414&lt;&gt;"","",M4414)</f>
        <v/>
      </c>
      <c r="P4414" s="82" t="str">
        <f aca="false">IF(A4414="Composição",B4414,"")</f>
        <v/>
      </c>
      <c r="Q4414" s="81" t="str">
        <f aca="false">IF(P4414&lt;&gt;"",SUMIF(L4414:L4414,L4414,N4414:N4414),"")</f>
        <v/>
      </c>
      <c r="R4414" s="81" t="str">
        <f aca="false">IF(P4414&lt;&gt;"",SUMIF(L4414:L4414,L4414,O4414:O4414),"")</f>
        <v/>
      </c>
    </row>
    <row r="4415" customFormat="false" ht="15" hidden="false" customHeight="true" outlineLevel="0" collapsed="false">
      <c r="A4415" s="83"/>
      <c r="B4415" s="84" t="s">
        <v>655</v>
      </c>
      <c r="C4415" s="83" t="s">
        <v>656</v>
      </c>
      <c r="D4415" s="83" t="s">
        <v>657</v>
      </c>
      <c r="E4415" s="83" t="s">
        <v>658</v>
      </c>
      <c r="F4415" s="83"/>
      <c r="G4415" s="85" t="s">
        <v>659</v>
      </c>
      <c r="H4415" s="84" t="s">
        <v>660</v>
      </c>
      <c r="I4415" s="84" t="s">
        <v>661</v>
      </c>
      <c r="J4415" s="84" t="s">
        <v>662</v>
      </c>
      <c r="L4415" s="63" t="n">
        <f aca="false">IF(AND(A4416&lt;&gt;"",A4415=""),L4414+1,L4414)</f>
        <v>467</v>
      </c>
      <c r="M4415" s="80" t="str">
        <f aca="false">IF(OR(A4415="Insumo",A4415="Composição Auxiliar"),J4415,"")</f>
        <v/>
      </c>
      <c r="N4415" s="81" t="str">
        <f aca="false">IF(E4415="Mão de Obra",J4415,"")</f>
        <v/>
      </c>
      <c r="O4415" s="81" t="str">
        <f aca="false">IF(N4415&lt;&gt;"","",M4415)</f>
        <v/>
      </c>
      <c r="P4415" s="82" t="str">
        <f aca="false">IF(A4415="Composição",B4415,"")</f>
        <v/>
      </c>
      <c r="Q4415" s="81" t="str">
        <f aca="false">IF(P4415&lt;&gt;"",SUMIF(L4415:L4415,L4415,N4415:N4415),"")</f>
        <v/>
      </c>
      <c r="R4415" s="81" t="str">
        <f aca="false">IF(P4415&lt;&gt;"",SUMIF(L4415:L4415,L4415,O4415:O4415),"")</f>
        <v/>
      </c>
    </row>
    <row r="4416" customFormat="false" ht="51" hidden="false" customHeight="true" outlineLevel="0" collapsed="false">
      <c r="A4416" s="86" t="s">
        <v>663</v>
      </c>
      <c r="B4416" s="87" t="s">
        <v>1240</v>
      </c>
      <c r="C4416" s="86" t="s">
        <v>664</v>
      </c>
      <c r="D4416" s="86" t="s">
        <v>1241</v>
      </c>
      <c r="E4416" s="86" t="s">
        <v>801</v>
      </c>
      <c r="F4416" s="86"/>
      <c r="G4416" s="88" t="s">
        <v>667</v>
      </c>
      <c r="H4416" s="89" t="n">
        <v>1</v>
      </c>
      <c r="I4416" s="90" t="n">
        <f aca="false">SUMIF(L:L,$L4416,M:M)</f>
        <v>674.98</v>
      </c>
      <c r="J4416" s="90" t="n">
        <f aca="false">TRUNC(H4416*I4416,2)</f>
        <v>674.98</v>
      </c>
      <c r="L4416" s="63" t="n">
        <f aca="false">IF(AND(A4417&lt;&gt;"",A4416=""),L4415+1,L4415)</f>
        <v>467</v>
      </c>
      <c r="M4416" s="80" t="str">
        <f aca="false">IF(OR(A4416="Insumo",A4416="Composição Auxiliar"),J4416,"")</f>
        <v/>
      </c>
      <c r="N4416" s="81" t="str">
        <f aca="false">IF(E4416="Mão de Obra",J4416,"")</f>
        <v/>
      </c>
      <c r="O4416" s="81" t="str">
        <f aca="false">IF(N4416&lt;&gt;"","",M4416)</f>
        <v/>
      </c>
      <c r="P4416" s="82" t="str">
        <f aca="false">IF(A4416="Composição",B4416,"")</f>
        <v> 94572 </v>
      </c>
      <c r="Q4416" s="81" t="n">
        <f aca="false">IF(P4416&lt;&gt;"",SUMIF(L4416:L4416,L4416,N4416:N4416),"")</f>
        <v>0</v>
      </c>
      <c r="R4416" s="81" t="n">
        <f aca="false">IF(P4416&lt;&gt;"",SUMIF(L4416:L4416,L4416,O4416:O4416),"")</f>
        <v>0</v>
      </c>
    </row>
    <row r="4417" customFormat="false" ht="25.5" hidden="false" customHeight="true" outlineLevel="0" collapsed="false">
      <c r="A4417" s="91" t="s">
        <v>668</v>
      </c>
      <c r="B4417" s="92" t="s">
        <v>677</v>
      </c>
      <c r="C4417" s="91" t="s">
        <v>664</v>
      </c>
      <c r="D4417" s="91" t="s">
        <v>678</v>
      </c>
      <c r="E4417" s="91" t="s">
        <v>671</v>
      </c>
      <c r="F4417" s="91"/>
      <c r="G4417" s="93" t="s">
        <v>672</v>
      </c>
      <c r="H4417" s="94" t="n">
        <v>0.348</v>
      </c>
      <c r="I4417" s="95" t="n">
        <f aca="false">SUMIFS(J:J,A:A,"Composição",B:B,$B4417)</f>
        <v>18.93</v>
      </c>
      <c r="J4417" s="95" t="n">
        <f aca="false">TRUNC(H4417*I4417,2)</f>
        <v>6.58</v>
      </c>
      <c r="L4417" s="63" t="n">
        <f aca="false">IF(AND(A4418&lt;&gt;"",A4417=""),L4416+1,L4416)</f>
        <v>467</v>
      </c>
      <c r="M4417" s="80" t="n">
        <f aca="false">IF(OR(A4417="Insumo",A4417="Composição Auxiliar"),J4417,"")</f>
        <v>6.58</v>
      </c>
      <c r="N4417" s="81" t="str">
        <f aca="false">IF(E4417="Mão de Obra",J4417,"")</f>
        <v/>
      </c>
      <c r="O4417" s="81" t="n">
        <f aca="false">IF(N4417&lt;&gt;"","",M4417)</f>
        <v>6.58</v>
      </c>
      <c r="P4417" s="82" t="str">
        <f aca="false">IF(A4417="Composição",B4417,"")</f>
        <v/>
      </c>
      <c r="Q4417" s="81" t="str">
        <f aca="false">IF(P4417&lt;&gt;"",SUMIF(L4417:L4417,L4417,N4417:N4417),"")</f>
        <v/>
      </c>
      <c r="R4417" s="81" t="str">
        <f aca="false">IF(P4417&lt;&gt;"",SUMIF(L4417:L4417,L4417,O4417:O4417),"")</f>
        <v/>
      </c>
    </row>
    <row r="4418" customFormat="false" ht="25.5" hidden="false" customHeight="true" outlineLevel="0" collapsed="false">
      <c r="A4418" s="91" t="s">
        <v>668</v>
      </c>
      <c r="B4418" s="92" t="s">
        <v>819</v>
      </c>
      <c r="C4418" s="91" t="s">
        <v>664</v>
      </c>
      <c r="D4418" s="91" t="s">
        <v>820</v>
      </c>
      <c r="E4418" s="91" t="s">
        <v>671</v>
      </c>
      <c r="F4418" s="91"/>
      <c r="G4418" s="93" t="s">
        <v>672</v>
      </c>
      <c r="H4418" s="94" t="n">
        <v>0.697</v>
      </c>
      <c r="I4418" s="95" t="n">
        <f aca="false">SUMIFS(J:J,A:A,"Composição",B:B,$B4418)</f>
        <v>23.68</v>
      </c>
      <c r="J4418" s="95" t="n">
        <f aca="false">TRUNC(H4418*I4418,2)</f>
        <v>16.5</v>
      </c>
      <c r="L4418" s="63" t="n">
        <f aca="false">IF(AND(A4419&lt;&gt;"",A4418=""),L4417+1,L4417)</f>
        <v>467</v>
      </c>
      <c r="M4418" s="80" t="n">
        <f aca="false">IF(OR(A4418="Insumo",A4418="Composição Auxiliar"),J4418,"")</f>
        <v>16.5</v>
      </c>
      <c r="N4418" s="81" t="str">
        <f aca="false">IF(E4418="Mão de Obra",J4418,"")</f>
        <v/>
      </c>
      <c r="O4418" s="81" t="n">
        <f aca="false">IF(N4418&lt;&gt;"","",M4418)</f>
        <v>16.5</v>
      </c>
      <c r="P4418" s="82" t="str">
        <f aca="false">IF(A4418="Composição",B4418,"")</f>
        <v/>
      </c>
      <c r="Q4418" s="81" t="str">
        <f aca="false">IF(P4418&lt;&gt;"",SUMIF(L4418:L4418,L4418,N4418:N4418),"")</f>
        <v/>
      </c>
      <c r="R4418" s="81" t="str">
        <f aca="false">IF(P4418&lt;&gt;"",SUMIF(L4418:L4418,L4418,O4418:O4418),"")</f>
        <v/>
      </c>
    </row>
    <row r="4419" customFormat="false" ht="14.25" hidden="false" customHeight="false" outlineLevel="0" collapsed="false">
      <c r="A4419" s="96" t="s">
        <v>679</v>
      </c>
      <c r="B4419" s="97" t="s">
        <v>1234</v>
      </c>
      <c r="C4419" s="96" t="str">
        <f aca="false">VLOOKUP(B4419,INSUMOS!$A:$I,2,0)</f>
        <v>SINAPI</v>
      </c>
      <c r="D4419" s="96" t="str">
        <f aca="false">VLOOKUP(B4419,INSUMOS!$A:$I,3,0)</f>
        <v>SILICONE ACETICO USO GERAL INCOLOR 280 G</v>
      </c>
      <c r="E4419" s="98" t="str">
        <f aca="false">VLOOKUP(B4419,INSUMOS!$A:$I,4,0)</f>
        <v>Material</v>
      </c>
      <c r="F4419" s="98"/>
      <c r="G4419" s="99" t="str">
        <f aca="false">VLOOKUP(B4419,INSUMOS!$A:$I,5,0)</f>
        <v>UN</v>
      </c>
      <c r="H4419" s="100" t="n">
        <v>0.6233</v>
      </c>
      <c r="I4419" s="101" t="n">
        <f aca="false">VLOOKUP(B4419,INSUMOS!$A:$I,8,0)</f>
        <v>24.08</v>
      </c>
      <c r="J4419" s="101" t="n">
        <f aca="false">TRUNC(H4419*I4419,2)</f>
        <v>15</v>
      </c>
      <c r="L4419" s="63" t="n">
        <f aca="false">IF(AND(A4420&lt;&gt;"",A4419=""),L4418+1,L4418)</f>
        <v>467</v>
      </c>
      <c r="M4419" s="80" t="n">
        <f aca="false">IF(OR(A4419="Insumo",A4419="Composição Auxiliar"),J4419,"")</f>
        <v>15</v>
      </c>
      <c r="N4419" s="81" t="str">
        <f aca="false">IF(E4419="Mão de Obra",J4419,"")</f>
        <v/>
      </c>
      <c r="O4419" s="81" t="n">
        <f aca="false">IF(N4419&lt;&gt;"","",M4419)</f>
        <v>15</v>
      </c>
      <c r="P4419" s="82" t="str">
        <f aca="false">IF(A4419="Composição",B4419,"")</f>
        <v/>
      </c>
      <c r="Q4419" s="81" t="str">
        <f aca="false">IF(P4419&lt;&gt;"",SUMIF(L4419:L4419,L4419,N4419:N4419),"")</f>
        <v/>
      </c>
      <c r="R4419" s="81" t="str">
        <f aca="false">IF(P4419&lt;&gt;"",SUMIF(L4419:L4419,L4419,O4419:O4419),"")</f>
        <v/>
      </c>
    </row>
    <row r="4420" customFormat="false" ht="51" hidden="false" customHeight="false" outlineLevel="0" collapsed="false">
      <c r="A4420" s="96" t="s">
        <v>679</v>
      </c>
      <c r="B4420" s="97" t="s">
        <v>2131</v>
      </c>
      <c r="C4420" s="96" t="str">
        <f aca="false">VLOOKUP(B4420,INSUMOS!$A:$I,2,0)</f>
        <v>SINAPI</v>
      </c>
      <c r="D4420" s="96" t="str">
        <f aca="false">VLOOKUP(B4420,INSUMOS!$A:$I,3,0)</f>
        <v>JANELA VENEZIANA DE CORRER, EM ALUMINIO PERFIL 25, 100 X 120 CM (A X L), 3 FLS (2 VENEZIANAS E 1 VIDRO), SEM BANDEIRA, ACABAMENTO BRANCO OU BRILHANTE, BATENTE DE 8 A 9 CM, COM VIDRO 4 MM, SEM GUARNICAO/ALIZAR</v>
      </c>
      <c r="E4420" s="98" t="str">
        <f aca="false">VLOOKUP(B4420,INSUMOS!$A:$I,4,0)</f>
        <v>Material</v>
      </c>
      <c r="F4420" s="98"/>
      <c r="G4420" s="99" t="str">
        <f aca="false">VLOOKUP(B4420,INSUMOS!$A:$I,5,0)</f>
        <v>UN</v>
      </c>
      <c r="H4420" s="100" t="n">
        <v>0.8328</v>
      </c>
      <c r="I4420" s="101" t="n">
        <f aca="false">VLOOKUP(B4420,INSUMOS!$A:$I,8,0)</f>
        <v>762.24</v>
      </c>
      <c r="J4420" s="101" t="n">
        <f aca="false">TRUNC(H4420*I4420,2)</f>
        <v>634.79</v>
      </c>
      <c r="L4420" s="63" t="n">
        <f aca="false">IF(AND(A4421&lt;&gt;"",A4420=""),L4419+1,L4419)</f>
        <v>467</v>
      </c>
      <c r="M4420" s="80" t="n">
        <f aca="false">IF(OR(A4420="Insumo",A4420="Composição Auxiliar"),J4420,"")</f>
        <v>634.79</v>
      </c>
      <c r="N4420" s="81" t="str">
        <f aca="false">IF(E4420="Mão de Obra",J4420,"")</f>
        <v/>
      </c>
      <c r="O4420" s="81" t="n">
        <f aca="false">IF(N4420&lt;&gt;"","",M4420)</f>
        <v>634.79</v>
      </c>
      <c r="P4420" s="82" t="str">
        <f aca="false">IF(A4420="Composição",B4420,"")</f>
        <v/>
      </c>
      <c r="Q4420" s="81" t="str">
        <f aca="false">IF(P4420&lt;&gt;"",SUMIF(L4420:L4420,L4420,N4420:N4420),"")</f>
        <v/>
      </c>
      <c r="R4420" s="81" t="str">
        <f aca="false">IF(P4420&lt;&gt;"",SUMIF(L4420:L4420,L4420,O4420:O4420),"")</f>
        <v/>
      </c>
    </row>
    <row r="4421" customFormat="false" ht="25.5" hidden="false" customHeight="false" outlineLevel="0" collapsed="false">
      <c r="A4421" s="96" t="s">
        <v>679</v>
      </c>
      <c r="B4421" s="97" t="s">
        <v>1243</v>
      </c>
      <c r="C4421" s="96" t="str">
        <f aca="false">VLOOKUP(B4421,INSUMOS!$A:$I,2,0)</f>
        <v>SINAPI</v>
      </c>
      <c r="D4421" s="96" t="str">
        <f aca="false">VLOOKUP(B4421,INSUMOS!$A:$I,3,0)</f>
        <v>PARAFUSO DE ACO ZINCADO COM ROSCA SOBERBA, CABECA CHATA E FENDA SIMPLES, DIAMETRO 4,2 MM, COMPRIMENTO * 32 * MM</v>
      </c>
      <c r="E4421" s="98" t="str">
        <f aca="false">VLOOKUP(B4421,INSUMOS!$A:$I,4,0)</f>
        <v>Material</v>
      </c>
      <c r="F4421" s="98"/>
      <c r="G4421" s="99" t="str">
        <f aca="false">VLOOKUP(B4421,INSUMOS!$A:$I,5,0)</f>
        <v>UN</v>
      </c>
      <c r="H4421" s="100" t="n">
        <v>9.2</v>
      </c>
      <c r="I4421" s="101" t="n">
        <f aca="false">VLOOKUP(B4421,INSUMOS!$A:$I,8,0)</f>
        <v>0.23</v>
      </c>
      <c r="J4421" s="101" t="n">
        <f aca="false">TRUNC(H4421*I4421,2)</f>
        <v>2.11</v>
      </c>
      <c r="L4421" s="63" t="n">
        <f aca="false">IF(AND(A4422&lt;&gt;"",A4421=""),L4420+1,L4420)</f>
        <v>467</v>
      </c>
      <c r="M4421" s="80" t="n">
        <f aca="false">IF(OR(A4421="Insumo",A4421="Composição Auxiliar"),J4421,"")</f>
        <v>2.11</v>
      </c>
      <c r="N4421" s="81" t="str">
        <f aca="false">IF(E4421="Mão de Obra",J4421,"")</f>
        <v/>
      </c>
      <c r="O4421" s="81" t="n">
        <f aca="false">IF(N4421&lt;&gt;"","",M4421)</f>
        <v>2.11</v>
      </c>
      <c r="P4421" s="82" t="str">
        <f aca="false">IF(A4421="Composição",B4421,"")</f>
        <v/>
      </c>
      <c r="Q4421" s="81" t="str">
        <f aca="false">IF(P4421&lt;&gt;"",SUMIF(L4421:L4421,L4421,N4421:N4421),"")</f>
        <v/>
      </c>
      <c r="R4421" s="81" t="str">
        <f aca="false">IF(P4421&lt;&gt;"",SUMIF(L4421:L4421,L4421,O4421:O4421),"")</f>
        <v/>
      </c>
    </row>
    <row r="4422" customFormat="false" ht="14.25" hidden="false" customHeight="false" outlineLevel="0" collapsed="false">
      <c r="A4422" s="102"/>
      <c r="B4422" s="102"/>
      <c r="C4422" s="102"/>
      <c r="D4422" s="102"/>
      <c r="E4422" s="102"/>
      <c r="F4422" s="103"/>
      <c r="G4422" s="102"/>
      <c r="H4422" s="103"/>
      <c r="I4422" s="102"/>
      <c r="J4422" s="103"/>
      <c r="L4422" s="63" t="n">
        <f aca="false">IF(AND(A4423&lt;&gt;"",A4422=""),L4421+1,L4421)</f>
        <v>467</v>
      </c>
      <c r="M4422" s="80" t="str">
        <f aca="false">IF(OR(A4422="Insumo",A4422="Composição Auxiliar"),J4422,"")</f>
        <v/>
      </c>
      <c r="N4422" s="81" t="str">
        <f aca="false">IF(E4422="Mão de Obra",J4422,"")</f>
        <v/>
      </c>
      <c r="O4422" s="81" t="str">
        <f aca="false">IF(N4422&lt;&gt;"","",M4422)</f>
        <v/>
      </c>
      <c r="P4422" s="82" t="str">
        <f aca="false">IF(A4422="Composição",B4422,"")</f>
        <v/>
      </c>
      <c r="Q4422" s="81" t="str">
        <f aca="false">IF(P4422&lt;&gt;"",SUMIF(L4422:L4422,L4422,N4422:N4422),"")</f>
        <v/>
      </c>
      <c r="R4422" s="81" t="str">
        <f aca="false">IF(P4422&lt;&gt;"",SUMIF(L4422:L4422,L4422,O4422:O4422),"")</f>
        <v/>
      </c>
    </row>
    <row r="4423" customFormat="false" ht="15" hidden="false" customHeight="false" outlineLevel="0" collapsed="false">
      <c r="A4423" s="102"/>
      <c r="B4423" s="102"/>
      <c r="C4423" s="102"/>
      <c r="D4423" s="102"/>
      <c r="E4423" s="102"/>
      <c r="F4423" s="103"/>
      <c r="G4423" s="102"/>
      <c r="H4423" s="104"/>
      <c r="I4423" s="104"/>
      <c r="J4423" s="103"/>
      <c r="L4423" s="63" t="n">
        <f aca="false">IF(AND(A4424&lt;&gt;"",A4423=""),L4422+1,L4422)</f>
        <v>467</v>
      </c>
      <c r="M4423" s="80" t="str">
        <f aca="false">IF(OR(A4423="Insumo",A4423="Composição Auxiliar"),J4423,"")</f>
        <v/>
      </c>
      <c r="N4423" s="81" t="str">
        <f aca="false">IF(E4423="Mão de Obra",J4423,"")</f>
        <v/>
      </c>
      <c r="O4423" s="81" t="str">
        <f aca="false">IF(N4423&lt;&gt;"","",M4423)</f>
        <v/>
      </c>
      <c r="P4423" s="82" t="str">
        <f aca="false">IF(A4423="Composição",B4423,"")</f>
        <v/>
      </c>
      <c r="Q4423" s="81" t="str">
        <f aca="false">IF(P4423&lt;&gt;"",SUMIF(L4423:L4423,L4423,N4423:N4423),"")</f>
        <v/>
      </c>
      <c r="R4423" s="81" t="str">
        <f aca="false">IF(P4423&lt;&gt;"",SUMIF(L4423:L4423,L4423,O4423:O4423),"")</f>
        <v/>
      </c>
    </row>
    <row r="4424" customFormat="false" ht="15" hidden="false" customHeight="false" outlineLevel="0" collapsed="false">
      <c r="A4424" s="108"/>
      <c r="B4424" s="108"/>
      <c r="C4424" s="108"/>
      <c r="D4424" s="108"/>
      <c r="E4424" s="108"/>
      <c r="F4424" s="108"/>
      <c r="G4424" s="108"/>
      <c r="H4424" s="108"/>
      <c r="I4424" s="108"/>
      <c r="J4424" s="108"/>
      <c r="L4424" s="63" t="n">
        <f aca="false">IF(AND(A4425&lt;&gt;"",A4424=""),L4423+1,L4423)</f>
        <v>467</v>
      </c>
      <c r="M4424" s="80" t="str">
        <f aca="false">IF(OR(A4424="Insumo",A4424="Composição Auxiliar"),J4424,"")</f>
        <v/>
      </c>
      <c r="N4424" s="81" t="str">
        <f aca="false">IF(E4424="Mão de Obra",J4424,"")</f>
        <v/>
      </c>
      <c r="O4424" s="81" t="str">
        <f aca="false">IF(N4424&lt;&gt;"","",M4424)</f>
        <v/>
      </c>
      <c r="P4424" s="82" t="str">
        <f aca="false">IF(A4424="Composição",B4424,"")</f>
        <v/>
      </c>
      <c r="Q4424" s="81" t="str">
        <f aca="false">IF(P4424&lt;&gt;"",SUMIF(L4424:L4424,L4424,N4424:N4424),"")</f>
        <v/>
      </c>
      <c r="R4424" s="81" t="str">
        <f aca="false">IF(P4424&lt;&gt;"",SUMIF(L4424:L4424,L4424,O4424:O4424),"")</f>
        <v/>
      </c>
    </row>
    <row r="4425" customFormat="false" ht="15" hidden="false" customHeight="true" outlineLevel="0" collapsed="false">
      <c r="A4425" s="83"/>
      <c r="B4425" s="84" t="s">
        <v>655</v>
      </c>
      <c r="C4425" s="83" t="s">
        <v>656</v>
      </c>
      <c r="D4425" s="83" t="s">
        <v>657</v>
      </c>
      <c r="E4425" s="83" t="s">
        <v>658</v>
      </c>
      <c r="F4425" s="83"/>
      <c r="G4425" s="85" t="s">
        <v>659</v>
      </c>
      <c r="H4425" s="84" t="s">
        <v>660</v>
      </c>
      <c r="I4425" s="84" t="s">
        <v>661</v>
      </c>
      <c r="J4425" s="84" t="s">
        <v>662</v>
      </c>
      <c r="L4425" s="63" t="n">
        <f aca="false">IF(AND(A4426&lt;&gt;"",A4425=""),L4424+1,L4424)</f>
        <v>468</v>
      </c>
      <c r="M4425" s="80" t="str">
        <f aca="false">IF(OR(A4425="Insumo",A4425="Composição Auxiliar"),J4425,"")</f>
        <v/>
      </c>
      <c r="N4425" s="81" t="str">
        <f aca="false">IF(E4425="Mão de Obra",J4425,"")</f>
        <v/>
      </c>
      <c r="O4425" s="81" t="str">
        <f aca="false">IF(N4425&lt;&gt;"","",M4425)</f>
        <v/>
      </c>
      <c r="P4425" s="82" t="str">
        <f aca="false">IF(A4425="Composição",B4425,"")</f>
        <v/>
      </c>
      <c r="Q4425" s="81" t="str">
        <f aca="false">IF(P4425&lt;&gt;"",SUMIF(L4425:L4425,L4425,N4425:N4425),"")</f>
        <v/>
      </c>
      <c r="R4425" s="81" t="str">
        <f aca="false">IF(P4425&lt;&gt;"",SUMIF(L4425:L4425,L4425,O4425:O4425),"")</f>
        <v/>
      </c>
    </row>
    <row r="4426" customFormat="false" ht="38.25" hidden="false" customHeight="true" outlineLevel="0" collapsed="false">
      <c r="A4426" s="86" t="s">
        <v>663</v>
      </c>
      <c r="B4426" s="87" t="s">
        <v>1222</v>
      </c>
      <c r="C4426" s="86" t="s">
        <v>664</v>
      </c>
      <c r="D4426" s="86" t="s">
        <v>1223</v>
      </c>
      <c r="E4426" s="86" t="s">
        <v>801</v>
      </c>
      <c r="F4426" s="86"/>
      <c r="G4426" s="88" t="s">
        <v>667</v>
      </c>
      <c r="H4426" s="89" t="n">
        <v>1</v>
      </c>
      <c r="I4426" s="90" t="n">
        <f aca="false">SUMIF(L:L,$L4426,M:M)</f>
        <v>897.46</v>
      </c>
      <c r="J4426" s="90" t="n">
        <f aca="false">TRUNC(H4426*I4426,2)</f>
        <v>897.46</v>
      </c>
      <c r="L4426" s="63" t="n">
        <f aca="false">IF(AND(A4427&lt;&gt;"",A4426=""),L4425+1,L4425)</f>
        <v>468</v>
      </c>
      <c r="M4426" s="80" t="str">
        <f aca="false">IF(OR(A4426="Insumo",A4426="Composição Auxiliar"),J4426,"")</f>
        <v/>
      </c>
      <c r="N4426" s="81" t="str">
        <f aca="false">IF(E4426="Mão de Obra",J4426,"")</f>
        <v/>
      </c>
      <c r="O4426" s="81" t="str">
        <f aca="false">IF(N4426&lt;&gt;"","",M4426)</f>
        <v/>
      </c>
      <c r="P4426" s="82" t="str">
        <f aca="false">IF(A4426="Composição",B4426,"")</f>
        <v> 94569 </v>
      </c>
      <c r="Q4426" s="81" t="n">
        <f aca="false">IF(P4426&lt;&gt;"",SUMIF(L4426:L4426,L4426,N4426:N4426),"")</f>
        <v>0</v>
      </c>
      <c r="R4426" s="81" t="n">
        <f aca="false">IF(P4426&lt;&gt;"",SUMIF(L4426:L4426,L4426,O4426:O4426),"")</f>
        <v>0</v>
      </c>
    </row>
    <row r="4427" customFormat="false" ht="25.5" hidden="false" customHeight="true" outlineLevel="0" collapsed="false">
      <c r="A4427" s="91" t="s">
        <v>668</v>
      </c>
      <c r="B4427" s="92" t="s">
        <v>819</v>
      </c>
      <c r="C4427" s="91" t="s">
        <v>664</v>
      </c>
      <c r="D4427" s="91" t="s">
        <v>820</v>
      </c>
      <c r="E4427" s="91" t="s">
        <v>671</v>
      </c>
      <c r="F4427" s="91"/>
      <c r="G4427" s="93" t="s">
        <v>672</v>
      </c>
      <c r="H4427" s="94" t="n">
        <v>1.707</v>
      </c>
      <c r="I4427" s="95" t="n">
        <f aca="false">SUMIFS(J:J,A:A,"Composição",B:B,$B4427)</f>
        <v>23.68</v>
      </c>
      <c r="J4427" s="95" t="n">
        <f aca="false">TRUNC(H4427*I4427,2)</f>
        <v>40.42</v>
      </c>
      <c r="L4427" s="63" t="n">
        <f aca="false">IF(AND(A4428&lt;&gt;"",A4427=""),L4426+1,L4426)</f>
        <v>468</v>
      </c>
      <c r="M4427" s="80" t="n">
        <f aca="false">IF(OR(A4427="Insumo",A4427="Composição Auxiliar"),J4427,"")</f>
        <v>40.42</v>
      </c>
      <c r="N4427" s="81" t="str">
        <f aca="false">IF(E4427="Mão de Obra",J4427,"")</f>
        <v/>
      </c>
      <c r="O4427" s="81" t="n">
        <f aca="false">IF(N4427&lt;&gt;"","",M4427)</f>
        <v>40.42</v>
      </c>
      <c r="P4427" s="82" t="str">
        <f aca="false">IF(A4427="Composição",B4427,"")</f>
        <v/>
      </c>
      <c r="Q4427" s="81" t="str">
        <f aca="false">IF(P4427&lt;&gt;"",SUMIF(L4427:L4427,L4427,N4427:N4427),"")</f>
        <v/>
      </c>
      <c r="R4427" s="81" t="str">
        <f aca="false">IF(P4427&lt;&gt;"",SUMIF(L4427:L4427,L4427,O4427:O4427),"")</f>
        <v/>
      </c>
    </row>
    <row r="4428" customFormat="false" ht="25.5" hidden="false" customHeight="true" outlineLevel="0" collapsed="false">
      <c r="A4428" s="91" t="s">
        <v>668</v>
      </c>
      <c r="B4428" s="92" t="s">
        <v>677</v>
      </c>
      <c r="C4428" s="91" t="s">
        <v>664</v>
      </c>
      <c r="D4428" s="91" t="s">
        <v>678</v>
      </c>
      <c r="E4428" s="91" t="s">
        <v>671</v>
      </c>
      <c r="F4428" s="91"/>
      <c r="G4428" s="93" t="s">
        <v>672</v>
      </c>
      <c r="H4428" s="94" t="n">
        <v>0.853</v>
      </c>
      <c r="I4428" s="95" t="n">
        <f aca="false">SUMIFS(J:J,A:A,"Composição",B:B,$B4428)</f>
        <v>18.93</v>
      </c>
      <c r="J4428" s="95" t="n">
        <f aca="false">TRUNC(H4428*I4428,2)</f>
        <v>16.14</v>
      </c>
      <c r="L4428" s="63" t="n">
        <f aca="false">IF(AND(A4429&lt;&gt;"",A4428=""),L4427+1,L4427)</f>
        <v>468</v>
      </c>
      <c r="M4428" s="80" t="n">
        <f aca="false">IF(OR(A4428="Insumo",A4428="Composição Auxiliar"),J4428,"")</f>
        <v>16.14</v>
      </c>
      <c r="N4428" s="81" t="str">
        <f aca="false">IF(E4428="Mão de Obra",J4428,"")</f>
        <v/>
      </c>
      <c r="O4428" s="81" t="n">
        <f aca="false">IF(N4428&lt;&gt;"","",M4428)</f>
        <v>16.14</v>
      </c>
      <c r="P4428" s="82" t="str">
        <f aca="false">IF(A4428="Composição",B4428,"")</f>
        <v/>
      </c>
      <c r="Q4428" s="81" t="str">
        <f aca="false">IF(P4428&lt;&gt;"",SUMIF(L4428:L4428,L4428,N4428:N4428),"")</f>
        <v/>
      </c>
      <c r="R4428" s="81" t="str">
        <f aca="false">IF(P4428&lt;&gt;"",SUMIF(L4428:L4428,L4428,O4428:O4428),"")</f>
        <v/>
      </c>
    </row>
    <row r="4429" customFormat="false" ht="14.25" hidden="false" customHeight="false" outlineLevel="0" collapsed="false">
      <c r="A4429" s="96" t="s">
        <v>679</v>
      </c>
      <c r="B4429" s="97" t="s">
        <v>1234</v>
      </c>
      <c r="C4429" s="96" t="str">
        <f aca="false">VLOOKUP(B4429,INSUMOS!$A:$I,2,0)</f>
        <v>SINAPI</v>
      </c>
      <c r="D4429" s="96" t="str">
        <f aca="false">VLOOKUP(B4429,INSUMOS!$A:$I,3,0)</f>
        <v>SILICONE ACETICO USO GERAL INCOLOR 280 G</v>
      </c>
      <c r="E4429" s="98" t="str">
        <f aca="false">VLOOKUP(B4429,INSUMOS!$A:$I,4,0)</f>
        <v>Material</v>
      </c>
      <c r="F4429" s="98"/>
      <c r="G4429" s="99" t="str">
        <f aca="false">VLOOKUP(B4429,INSUMOS!$A:$I,5,0)</f>
        <v>UN</v>
      </c>
      <c r="H4429" s="100" t="n">
        <v>1.2467</v>
      </c>
      <c r="I4429" s="101" t="n">
        <f aca="false">VLOOKUP(B4429,INSUMOS!$A:$I,8,0)</f>
        <v>24.08</v>
      </c>
      <c r="J4429" s="101" t="n">
        <f aca="false">TRUNC(H4429*I4429,2)</f>
        <v>30.02</v>
      </c>
      <c r="L4429" s="63" t="n">
        <f aca="false">IF(AND(A4430&lt;&gt;"",A4429=""),L4428+1,L4428)</f>
        <v>468</v>
      </c>
      <c r="M4429" s="80" t="n">
        <f aca="false">IF(OR(A4429="Insumo",A4429="Composição Auxiliar"),J4429,"")</f>
        <v>30.02</v>
      </c>
      <c r="N4429" s="81" t="str">
        <f aca="false">IF(E4429="Mão de Obra",J4429,"")</f>
        <v/>
      </c>
      <c r="O4429" s="81" t="n">
        <f aca="false">IF(N4429&lt;&gt;"","",M4429)</f>
        <v>30.02</v>
      </c>
      <c r="P4429" s="82" t="str">
        <f aca="false">IF(A4429="Composição",B4429,"")</f>
        <v/>
      </c>
      <c r="Q4429" s="81" t="str">
        <f aca="false">IF(P4429&lt;&gt;"",SUMIF(L4429:L4429,L4429,N4429:N4429),"")</f>
        <v/>
      </c>
      <c r="R4429" s="81" t="str">
        <f aca="false">IF(P4429&lt;&gt;"",SUMIF(L4429:L4429,L4429,O4429:O4429),"")</f>
        <v/>
      </c>
    </row>
    <row r="4430" customFormat="false" ht="38.25" hidden="false" customHeight="false" outlineLevel="0" collapsed="false">
      <c r="A4430" s="96" t="s">
        <v>679</v>
      </c>
      <c r="B4430" s="97" t="s">
        <v>2132</v>
      </c>
      <c r="C4430" s="96" t="str">
        <f aca="false">VLOOKUP(B4430,INSUMOS!$A:$I,2,0)</f>
        <v>SINAPI</v>
      </c>
      <c r="D4430" s="96" t="str">
        <f aca="false">VLOOKUP(B4430,INSUMOS!$A:$I,3,0)</f>
        <v>JANELA MAXIM AR, EM ALUMINIO PERFIL 25, 60 X 80 CM (A X L), ACABAMENTO BRANCO OU BRILHANTE, BATENTE DE 4 A 5 CM, COM VIDRO 4 MM, SEM GUARNICAO/ALIZAR</v>
      </c>
      <c r="E4430" s="98" t="str">
        <f aca="false">VLOOKUP(B4430,INSUMOS!$A:$I,4,0)</f>
        <v>Material</v>
      </c>
      <c r="F4430" s="98"/>
      <c r="G4430" s="99" t="str">
        <f aca="false">VLOOKUP(B4430,INSUMOS!$A:$I,5,0)</f>
        <v>UN</v>
      </c>
      <c r="H4430" s="100" t="n">
        <v>2.0833</v>
      </c>
      <c r="I4430" s="101" t="n">
        <f aca="false">VLOOKUP(B4430,INSUMOS!$A:$I,8,0)</f>
        <v>386.54</v>
      </c>
      <c r="J4430" s="101" t="n">
        <f aca="false">TRUNC(H4430*I4430,2)</f>
        <v>805.27</v>
      </c>
      <c r="L4430" s="63" t="n">
        <f aca="false">IF(AND(A4431&lt;&gt;"",A4430=""),L4429+1,L4429)</f>
        <v>468</v>
      </c>
      <c r="M4430" s="80" t="n">
        <f aca="false">IF(OR(A4430="Insumo",A4430="Composição Auxiliar"),J4430,"")</f>
        <v>805.27</v>
      </c>
      <c r="N4430" s="81" t="str">
        <f aca="false">IF(E4430="Mão de Obra",J4430,"")</f>
        <v/>
      </c>
      <c r="O4430" s="81" t="n">
        <f aca="false">IF(N4430&lt;&gt;"","",M4430)</f>
        <v>805.27</v>
      </c>
      <c r="P4430" s="82" t="str">
        <f aca="false">IF(A4430="Composição",B4430,"")</f>
        <v/>
      </c>
      <c r="Q4430" s="81" t="str">
        <f aca="false">IF(P4430&lt;&gt;"",SUMIF(L4430:L4430,L4430,N4430:N4430),"")</f>
        <v/>
      </c>
      <c r="R4430" s="81" t="str">
        <f aca="false">IF(P4430&lt;&gt;"",SUMIF(L4430:L4430,L4430,O4430:O4430),"")</f>
        <v/>
      </c>
    </row>
    <row r="4431" customFormat="false" ht="25.5" hidden="false" customHeight="false" outlineLevel="0" collapsed="false">
      <c r="A4431" s="96" t="s">
        <v>679</v>
      </c>
      <c r="B4431" s="97" t="s">
        <v>1243</v>
      </c>
      <c r="C4431" s="96" t="str">
        <f aca="false">VLOOKUP(B4431,INSUMOS!$A:$I,2,0)</f>
        <v>SINAPI</v>
      </c>
      <c r="D4431" s="96" t="str">
        <f aca="false">VLOOKUP(B4431,INSUMOS!$A:$I,3,0)</f>
        <v>PARAFUSO DE ACO ZINCADO COM ROSCA SOBERBA, CABECA CHATA E FENDA SIMPLES, DIAMETRO 4,2 MM, COMPRIMENTO * 32 * MM</v>
      </c>
      <c r="E4431" s="98" t="str">
        <f aca="false">VLOOKUP(B4431,INSUMOS!$A:$I,4,0)</f>
        <v>Material</v>
      </c>
      <c r="F4431" s="98"/>
      <c r="G4431" s="99" t="str">
        <f aca="false">VLOOKUP(B4431,INSUMOS!$A:$I,5,0)</f>
        <v>UN</v>
      </c>
      <c r="H4431" s="100" t="n">
        <v>24.4</v>
      </c>
      <c r="I4431" s="101" t="n">
        <f aca="false">VLOOKUP(B4431,INSUMOS!$A:$I,8,0)</f>
        <v>0.23</v>
      </c>
      <c r="J4431" s="101" t="n">
        <f aca="false">TRUNC(H4431*I4431,2)</f>
        <v>5.61</v>
      </c>
      <c r="L4431" s="63" t="n">
        <f aca="false">IF(AND(A4432&lt;&gt;"",A4431=""),L4430+1,L4430)</f>
        <v>468</v>
      </c>
      <c r="M4431" s="80" t="n">
        <f aca="false">IF(OR(A4431="Insumo",A4431="Composição Auxiliar"),J4431,"")</f>
        <v>5.61</v>
      </c>
      <c r="N4431" s="81" t="str">
        <f aca="false">IF(E4431="Mão de Obra",J4431,"")</f>
        <v/>
      </c>
      <c r="O4431" s="81" t="n">
        <f aca="false">IF(N4431&lt;&gt;"","",M4431)</f>
        <v>5.61</v>
      </c>
      <c r="P4431" s="82" t="str">
        <f aca="false">IF(A4431="Composição",B4431,"")</f>
        <v/>
      </c>
      <c r="Q4431" s="81" t="str">
        <f aca="false">IF(P4431&lt;&gt;"",SUMIF(L4431:L4431,L4431,N4431:N4431),"")</f>
        <v/>
      </c>
      <c r="R4431" s="81" t="str">
        <f aca="false">IF(P4431&lt;&gt;"",SUMIF(L4431:L4431,L4431,O4431:O4431),"")</f>
        <v/>
      </c>
    </row>
    <row r="4432" customFormat="false" ht="14.25" hidden="false" customHeight="false" outlineLevel="0" collapsed="false">
      <c r="A4432" s="102"/>
      <c r="B4432" s="102"/>
      <c r="C4432" s="102"/>
      <c r="D4432" s="102"/>
      <c r="E4432" s="102"/>
      <c r="F4432" s="103"/>
      <c r="G4432" s="102"/>
      <c r="H4432" s="103"/>
      <c r="I4432" s="102"/>
      <c r="J4432" s="103"/>
      <c r="L4432" s="63" t="n">
        <f aca="false">IF(AND(A4433&lt;&gt;"",A4432=""),L4431+1,L4431)</f>
        <v>468</v>
      </c>
      <c r="M4432" s="80" t="str">
        <f aca="false">IF(OR(A4432="Insumo",A4432="Composição Auxiliar"),J4432,"")</f>
        <v/>
      </c>
      <c r="N4432" s="81" t="str">
        <f aca="false">IF(E4432="Mão de Obra",J4432,"")</f>
        <v/>
      </c>
      <c r="O4432" s="81" t="str">
        <f aca="false">IF(N4432&lt;&gt;"","",M4432)</f>
        <v/>
      </c>
      <c r="P4432" s="82" t="str">
        <f aca="false">IF(A4432="Composição",B4432,"")</f>
        <v/>
      </c>
      <c r="Q4432" s="81" t="str">
        <f aca="false">IF(P4432&lt;&gt;"",SUMIF(L4432:L4432,L4432,N4432:N4432),"")</f>
        <v/>
      </c>
      <c r="R4432" s="81" t="str">
        <f aca="false">IF(P4432&lt;&gt;"",SUMIF(L4432:L4432,L4432,O4432:O4432),"")</f>
        <v/>
      </c>
    </row>
    <row r="4433" customFormat="false" ht="15" hidden="false" customHeight="false" outlineLevel="0" collapsed="false">
      <c r="A4433" s="102"/>
      <c r="B4433" s="102"/>
      <c r="C4433" s="102"/>
      <c r="D4433" s="102"/>
      <c r="E4433" s="102"/>
      <c r="F4433" s="103"/>
      <c r="G4433" s="102"/>
      <c r="H4433" s="104"/>
      <c r="I4433" s="104"/>
      <c r="J4433" s="103"/>
      <c r="L4433" s="63" t="n">
        <f aca="false">IF(AND(A4434&lt;&gt;"",A4433=""),L4432+1,L4432)</f>
        <v>468</v>
      </c>
      <c r="M4433" s="80" t="str">
        <f aca="false">IF(OR(A4433="Insumo",A4433="Composição Auxiliar"),J4433,"")</f>
        <v/>
      </c>
      <c r="N4433" s="81" t="str">
        <f aca="false">IF(E4433="Mão de Obra",J4433,"")</f>
        <v/>
      </c>
      <c r="O4433" s="81" t="str">
        <f aca="false">IF(N4433&lt;&gt;"","",M4433)</f>
        <v/>
      </c>
      <c r="P4433" s="82" t="str">
        <f aca="false">IF(A4433="Composição",B4433,"")</f>
        <v/>
      </c>
      <c r="Q4433" s="81" t="str">
        <f aca="false">IF(P4433&lt;&gt;"",SUMIF(L4433:L4433,L4433,N4433:N4433),"")</f>
        <v/>
      </c>
      <c r="R4433" s="81" t="str">
        <f aca="false">IF(P4433&lt;&gt;"",SUMIF(L4433:L4433,L4433,O4433:O4433),"")</f>
        <v/>
      </c>
    </row>
    <row r="4434" customFormat="false" ht="15" hidden="false" customHeight="false" outlineLevel="0" collapsed="false">
      <c r="A4434" s="108"/>
      <c r="B4434" s="108"/>
      <c r="C4434" s="108"/>
      <c r="D4434" s="108"/>
      <c r="E4434" s="108"/>
      <c r="F4434" s="108"/>
      <c r="G4434" s="108"/>
      <c r="H4434" s="108"/>
      <c r="I4434" s="108"/>
      <c r="J4434" s="108"/>
      <c r="L4434" s="63" t="n">
        <f aca="false">IF(AND(A4435&lt;&gt;"",A4434=""),L4433+1,L4433)</f>
        <v>468</v>
      </c>
      <c r="M4434" s="80" t="str">
        <f aca="false">IF(OR(A4434="Insumo",A4434="Composição Auxiliar"),J4434,"")</f>
        <v/>
      </c>
      <c r="N4434" s="81" t="str">
        <f aca="false">IF(E4434="Mão de Obra",J4434,"")</f>
        <v/>
      </c>
      <c r="O4434" s="81" t="str">
        <f aca="false">IF(N4434&lt;&gt;"","",M4434)</f>
        <v/>
      </c>
      <c r="P4434" s="82" t="str">
        <f aca="false">IF(A4434="Composição",B4434,"")</f>
        <v/>
      </c>
      <c r="Q4434" s="81" t="str">
        <f aca="false">IF(P4434&lt;&gt;"",SUMIF(L4434:L4434,L4434,N4434:N4434),"")</f>
        <v/>
      </c>
      <c r="R4434" s="81" t="str">
        <f aca="false">IF(P4434&lt;&gt;"",SUMIF(L4434:L4434,L4434,O4434:O4434),"")</f>
        <v/>
      </c>
    </row>
    <row r="4435" customFormat="false" ht="15" hidden="false" customHeight="true" outlineLevel="0" collapsed="false">
      <c r="A4435" s="83"/>
      <c r="B4435" s="84" t="s">
        <v>655</v>
      </c>
      <c r="C4435" s="83" t="s">
        <v>656</v>
      </c>
      <c r="D4435" s="83" t="s">
        <v>657</v>
      </c>
      <c r="E4435" s="83" t="s">
        <v>658</v>
      </c>
      <c r="F4435" s="83"/>
      <c r="G4435" s="85" t="s">
        <v>659</v>
      </c>
      <c r="H4435" s="84" t="s">
        <v>660</v>
      </c>
      <c r="I4435" s="84" t="s">
        <v>661</v>
      </c>
      <c r="J4435" s="84" t="s">
        <v>662</v>
      </c>
      <c r="L4435" s="63" t="n">
        <f aca="false">IF(AND(A4436&lt;&gt;"",A4435=""),L4434+1,L4434)</f>
        <v>469</v>
      </c>
      <c r="M4435" s="80" t="str">
        <f aca="false">IF(OR(A4435="Insumo",A4435="Composição Auxiliar"),J4435,"")</f>
        <v/>
      </c>
      <c r="N4435" s="81" t="str">
        <f aca="false">IF(E4435="Mão de Obra",J4435,"")</f>
        <v/>
      </c>
      <c r="O4435" s="81" t="str">
        <f aca="false">IF(N4435&lt;&gt;"","",M4435)</f>
        <v/>
      </c>
      <c r="P4435" s="82" t="str">
        <f aca="false">IF(A4435="Composição",B4435,"")</f>
        <v/>
      </c>
      <c r="Q4435" s="81" t="str">
        <f aca="false">IF(P4435&lt;&gt;"",SUMIF(L4435:L4435,L4435,N4435:N4435),"")</f>
        <v/>
      </c>
      <c r="R4435" s="81" t="str">
        <f aca="false">IF(P4435&lt;&gt;"",SUMIF(L4435:L4435,L4435,O4435:O4435),"")</f>
        <v/>
      </c>
    </row>
    <row r="4436" customFormat="false" ht="38.25" hidden="false" customHeight="true" outlineLevel="0" collapsed="false">
      <c r="A4436" s="86" t="s">
        <v>663</v>
      </c>
      <c r="B4436" s="87" t="s">
        <v>1232</v>
      </c>
      <c r="C4436" s="86" t="s">
        <v>664</v>
      </c>
      <c r="D4436" s="86" t="s">
        <v>1233</v>
      </c>
      <c r="E4436" s="86" t="s">
        <v>801</v>
      </c>
      <c r="F4436" s="86"/>
      <c r="G4436" s="88" t="s">
        <v>667</v>
      </c>
      <c r="H4436" s="89" t="n">
        <v>1</v>
      </c>
      <c r="I4436" s="90" t="n">
        <f aca="false">SUMIF(L:L,$L4436,M:M)</f>
        <v>995.35</v>
      </c>
      <c r="J4436" s="90" t="n">
        <f aca="false">TRUNC(H4436*I4436,2)</f>
        <v>995.35</v>
      </c>
      <c r="L4436" s="63" t="n">
        <f aca="false">IF(AND(A4437&lt;&gt;"",A4436=""),L4435+1,L4435)</f>
        <v>469</v>
      </c>
      <c r="M4436" s="80" t="str">
        <f aca="false">IF(OR(A4436="Insumo",A4436="Composição Auxiliar"),J4436,"")</f>
        <v/>
      </c>
      <c r="N4436" s="81" t="str">
        <f aca="false">IF(E4436="Mão de Obra",J4436,"")</f>
        <v/>
      </c>
      <c r="O4436" s="81" t="str">
        <f aca="false">IF(N4436&lt;&gt;"","",M4436)</f>
        <v/>
      </c>
      <c r="P4436" s="82" t="str">
        <f aca="false">IF(A4436="Composição",B4436,"")</f>
        <v> 100674 </v>
      </c>
      <c r="Q4436" s="81" t="n">
        <f aca="false">IF(P4436&lt;&gt;"",SUMIF(L4436:L4436,L4436,N4436:N4436),"")</f>
        <v>0</v>
      </c>
      <c r="R4436" s="81" t="n">
        <f aca="false">IF(P4436&lt;&gt;"",SUMIF(L4436:L4436,L4436,O4436:O4436),"")</f>
        <v>0</v>
      </c>
    </row>
    <row r="4437" customFormat="false" ht="25.5" hidden="false" customHeight="true" outlineLevel="0" collapsed="false">
      <c r="A4437" s="91" t="s">
        <v>668</v>
      </c>
      <c r="B4437" s="92" t="s">
        <v>677</v>
      </c>
      <c r="C4437" s="91" t="s">
        <v>664</v>
      </c>
      <c r="D4437" s="91" t="s">
        <v>678</v>
      </c>
      <c r="E4437" s="91" t="s">
        <v>671</v>
      </c>
      <c r="F4437" s="91"/>
      <c r="G4437" s="93" t="s">
        <v>672</v>
      </c>
      <c r="H4437" s="94" t="n">
        <v>0.36</v>
      </c>
      <c r="I4437" s="95" t="n">
        <f aca="false">SUMIFS(J:J,A:A,"Composição",B:B,$B4437)</f>
        <v>18.93</v>
      </c>
      <c r="J4437" s="95" t="n">
        <f aca="false">TRUNC(H4437*I4437,2)</f>
        <v>6.81</v>
      </c>
      <c r="L4437" s="63" t="n">
        <f aca="false">IF(AND(A4438&lt;&gt;"",A4437=""),L4436+1,L4436)</f>
        <v>469</v>
      </c>
      <c r="M4437" s="80" t="n">
        <f aca="false">IF(OR(A4437="Insumo",A4437="Composição Auxiliar"),J4437,"")</f>
        <v>6.81</v>
      </c>
      <c r="N4437" s="81" t="str">
        <f aca="false">IF(E4437="Mão de Obra",J4437,"")</f>
        <v/>
      </c>
      <c r="O4437" s="81" t="n">
        <f aca="false">IF(N4437&lt;&gt;"","",M4437)</f>
        <v>6.81</v>
      </c>
      <c r="P4437" s="82" t="str">
        <f aca="false">IF(A4437="Composição",B4437,"")</f>
        <v/>
      </c>
      <c r="Q4437" s="81" t="str">
        <f aca="false">IF(P4437&lt;&gt;"",SUMIF(L4437:L4437,L4437,N4437:N4437),"")</f>
        <v/>
      </c>
      <c r="R4437" s="81" t="str">
        <f aca="false">IF(P4437&lt;&gt;"",SUMIF(L4437:L4437,L4437,O4437:O4437),"")</f>
        <v/>
      </c>
    </row>
    <row r="4438" customFormat="false" ht="25.5" hidden="false" customHeight="true" outlineLevel="0" collapsed="false">
      <c r="A4438" s="91" t="s">
        <v>668</v>
      </c>
      <c r="B4438" s="92" t="s">
        <v>819</v>
      </c>
      <c r="C4438" s="91" t="s">
        <v>664</v>
      </c>
      <c r="D4438" s="91" t="s">
        <v>820</v>
      </c>
      <c r="E4438" s="91" t="s">
        <v>671</v>
      </c>
      <c r="F4438" s="91"/>
      <c r="G4438" s="93" t="s">
        <v>672</v>
      </c>
      <c r="H4438" s="94" t="n">
        <v>0.72</v>
      </c>
      <c r="I4438" s="95" t="n">
        <f aca="false">SUMIFS(J:J,A:A,"Composição",B:B,$B4438)</f>
        <v>23.68</v>
      </c>
      <c r="J4438" s="95" t="n">
        <f aca="false">TRUNC(H4438*I4438,2)</f>
        <v>17.04</v>
      </c>
      <c r="L4438" s="63" t="n">
        <f aca="false">IF(AND(A4439&lt;&gt;"",A4438=""),L4437+1,L4437)</f>
        <v>469</v>
      </c>
      <c r="M4438" s="80" t="n">
        <f aca="false">IF(OR(A4438="Insumo",A4438="Composição Auxiliar"),J4438,"")</f>
        <v>17.04</v>
      </c>
      <c r="N4438" s="81" t="str">
        <f aca="false">IF(E4438="Mão de Obra",J4438,"")</f>
        <v/>
      </c>
      <c r="O4438" s="81" t="n">
        <f aca="false">IF(N4438&lt;&gt;"","",M4438)</f>
        <v>17.04</v>
      </c>
      <c r="P4438" s="82" t="str">
        <f aca="false">IF(A4438="Composição",B4438,"")</f>
        <v/>
      </c>
      <c r="Q4438" s="81" t="str">
        <f aca="false">IF(P4438&lt;&gt;"",SUMIF(L4438:L4438,L4438,N4438:N4438),"")</f>
        <v/>
      </c>
      <c r="R4438" s="81" t="str">
        <f aca="false">IF(P4438&lt;&gt;"",SUMIF(L4438:L4438,L4438,O4438:O4438),"")</f>
        <v/>
      </c>
    </row>
    <row r="4439" customFormat="false" ht="14.25" hidden="false" customHeight="false" outlineLevel="0" collapsed="false">
      <c r="A4439" s="96" t="s">
        <v>679</v>
      </c>
      <c r="B4439" s="97" t="s">
        <v>1234</v>
      </c>
      <c r="C4439" s="96" t="str">
        <f aca="false">VLOOKUP(B4439,INSUMOS!$A:$I,2,0)</f>
        <v>SINAPI</v>
      </c>
      <c r="D4439" s="96" t="str">
        <f aca="false">VLOOKUP(B4439,INSUMOS!$A:$I,3,0)</f>
        <v>SILICONE ACETICO USO GERAL INCOLOR 280 G</v>
      </c>
      <c r="E4439" s="98" t="str">
        <f aca="false">VLOOKUP(B4439,INSUMOS!$A:$I,4,0)</f>
        <v>Material</v>
      </c>
      <c r="F4439" s="98"/>
      <c r="G4439" s="99" t="str">
        <f aca="false">VLOOKUP(B4439,INSUMOS!$A:$I,5,0)</f>
        <v>UN</v>
      </c>
      <c r="H4439" s="100" t="n">
        <v>0.424</v>
      </c>
      <c r="I4439" s="101" t="n">
        <f aca="false">VLOOKUP(B4439,INSUMOS!$A:$I,8,0)</f>
        <v>24.08</v>
      </c>
      <c r="J4439" s="101" t="n">
        <f aca="false">TRUNC(H4439*I4439,2)</f>
        <v>10.2</v>
      </c>
      <c r="L4439" s="63" t="n">
        <f aca="false">IF(AND(A4440&lt;&gt;"",A4439=""),L4438+1,L4438)</f>
        <v>469</v>
      </c>
      <c r="M4439" s="80" t="n">
        <f aca="false">IF(OR(A4439="Insumo",A4439="Composição Auxiliar"),J4439,"")</f>
        <v>10.2</v>
      </c>
      <c r="N4439" s="81" t="str">
        <f aca="false">IF(E4439="Mão de Obra",J4439,"")</f>
        <v/>
      </c>
      <c r="O4439" s="81" t="n">
        <f aca="false">IF(N4439&lt;&gt;"","",M4439)</f>
        <v>10.2</v>
      </c>
      <c r="P4439" s="82" t="str">
        <f aca="false">IF(A4439="Composição",B4439,"")</f>
        <v/>
      </c>
      <c r="Q4439" s="81" t="str">
        <f aca="false">IF(P4439&lt;&gt;"",SUMIF(L4439:L4439,L4439,N4439:N4439),"")</f>
        <v/>
      </c>
      <c r="R4439" s="81" t="str">
        <f aca="false">IF(P4439&lt;&gt;"",SUMIF(L4439:L4439,L4439,O4439:O4439),"")</f>
        <v/>
      </c>
    </row>
    <row r="4440" customFormat="false" ht="25.5" hidden="false" customHeight="false" outlineLevel="0" collapsed="false">
      <c r="A4440" s="96" t="s">
        <v>679</v>
      </c>
      <c r="B4440" s="97" t="s">
        <v>1243</v>
      </c>
      <c r="C4440" s="96" t="str">
        <f aca="false">VLOOKUP(B4440,INSUMOS!$A:$I,2,0)</f>
        <v>SINAPI</v>
      </c>
      <c r="D4440" s="96" t="str">
        <f aca="false">VLOOKUP(B4440,INSUMOS!$A:$I,3,0)</f>
        <v>PARAFUSO DE ACO ZINCADO COM ROSCA SOBERBA, CABECA CHATA E FENDA SIMPLES, DIAMETRO 4,2 MM, COMPRIMENTO * 32 * MM</v>
      </c>
      <c r="E4440" s="98" t="str">
        <f aca="false">VLOOKUP(B4440,INSUMOS!$A:$I,4,0)</f>
        <v>Material</v>
      </c>
      <c r="F4440" s="98"/>
      <c r="G4440" s="99" t="str">
        <f aca="false">VLOOKUP(B4440,INSUMOS!$A:$I,5,0)</f>
        <v>UN</v>
      </c>
      <c r="H4440" s="100" t="n">
        <v>17.413</v>
      </c>
      <c r="I4440" s="101" t="n">
        <f aca="false">VLOOKUP(B4440,INSUMOS!$A:$I,8,0)</f>
        <v>0.23</v>
      </c>
      <c r="J4440" s="101" t="n">
        <f aca="false">TRUNC(H4440*I4440,2)</f>
        <v>4</v>
      </c>
      <c r="L4440" s="63" t="n">
        <f aca="false">IF(AND(A4441&lt;&gt;"",A4440=""),L4439+1,L4439)</f>
        <v>469</v>
      </c>
      <c r="M4440" s="80" t="n">
        <f aca="false">IF(OR(A4440="Insumo",A4440="Composição Auxiliar"),J4440,"")</f>
        <v>4</v>
      </c>
      <c r="N4440" s="81" t="str">
        <f aca="false">IF(E4440="Mão de Obra",J4440,"")</f>
        <v/>
      </c>
      <c r="O4440" s="81" t="n">
        <f aca="false">IF(N4440&lt;&gt;"","",M4440)</f>
        <v>4</v>
      </c>
      <c r="P4440" s="82" t="str">
        <f aca="false">IF(A4440="Composição",B4440,"")</f>
        <v/>
      </c>
      <c r="Q4440" s="81" t="str">
        <f aca="false">IF(P4440&lt;&gt;"",SUMIF(L4440:L4440,L4440,N4440:N4440),"")</f>
        <v/>
      </c>
      <c r="R4440" s="81" t="str">
        <f aca="false">IF(P4440&lt;&gt;"",SUMIF(L4440:L4440,L4440,O4440:O4440),"")</f>
        <v/>
      </c>
    </row>
    <row r="4441" customFormat="false" ht="38.25" hidden="false" customHeight="false" outlineLevel="0" collapsed="false">
      <c r="A4441" s="96" t="s">
        <v>679</v>
      </c>
      <c r="B4441" s="97" t="s">
        <v>2133</v>
      </c>
      <c r="C4441" s="96" t="str">
        <f aca="false">VLOOKUP(B4441,INSUMOS!$A:$I,2,0)</f>
        <v>SINAPI</v>
      </c>
      <c r="D4441" s="96" t="str">
        <f aca="false">VLOOKUP(B4441,INSUMOS!$A:$I,3,0)</f>
        <v>JANELA FIXA, EM ALUMINIO PERFIL 20, 60  X 80 CM (A X L), BATENTE/REQUADRO DE 3 A 14 CM, COM VIDRO 4 MM, SEM GUARNICAO/ALIZAR, ACABAMENTO ALUM BRANCO OU BRILHANTE</v>
      </c>
      <c r="E4441" s="98" t="str">
        <f aca="false">VLOOKUP(B4441,INSUMOS!$A:$I,4,0)</f>
        <v>Material</v>
      </c>
      <c r="F4441" s="98"/>
      <c r="G4441" s="99" t="str">
        <f aca="false">VLOOKUP(B4441,INSUMOS!$A:$I,5,0)</f>
        <v>m²</v>
      </c>
      <c r="H4441" s="100" t="n">
        <v>1</v>
      </c>
      <c r="I4441" s="101" t="n">
        <f aca="false">VLOOKUP(B4441,INSUMOS!$A:$I,8,0)</f>
        <v>957.3</v>
      </c>
      <c r="J4441" s="101" t="n">
        <f aca="false">TRUNC(H4441*I4441,2)</f>
        <v>957.3</v>
      </c>
      <c r="L4441" s="63" t="n">
        <f aca="false">IF(AND(A4442&lt;&gt;"",A4441=""),L4440+1,L4440)</f>
        <v>469</v>
      </c>
      <c r="M4441" s="80" t="n">
        <f aca="false">IF(OR(A4441="Insumo",A4441="Composição Auxiliar"),J4441,"")</f>
        <v>957.3</v>
      </c>
      <c r="N4441" s="81" t="str">
        <f aca="false">IF(E4441="Mão de Obra",J4441,"")</f>
        <v/>
      </c>
      <c r="O4441" s="81" t="n">
        <f aca="false">IF(N4441&lt;&gt;"","",M4441)</f>
        <v>957.3</v>
      </c>
      <c r="P4441" s="82" t="str">
        <f aca="false">IF(A4441="Composição",B4441,"")</f>
        <v/>
      </c>
      <c r="Q4441" s="81" t="str">
        <f aca="false">IF(P4441&lt;&gt;"",SUMIF(L4441:L4441,L4441,N4441:N4441),"")</f>
        <v/>
      </c>
      <c r="R4441" s="81" t="str">
        <f aca="false">IF(P4441&lt;&gt;"",SUMIF(L4441:L4441,L4441,O4441:O4441),"")</f>
        <v/>
      </c>
    </row>
    <row r="4442" customFormat="false" ht="14.25" hidden="false" customHeight="false" outlineLevel="0" collapsed="false">
      <c r="A4442" s="102"/>
      <c r="B4442" s="102"/>
      <c r="C4442" s="102"/>
      <c r="D4442" s="102"/>
      <c r="E4442" s="102"/>
      <c r="F4442" s="103"/>
      <c r="G4442" s="102"/>
      <c r="H4442" s="103"/>
      <c r="I4442" s="102"/>
      <c r="J4442" s="103"/>
      <c r="L4442" s="63" t="n">
        <f aca="false">IF(AND(A4443&lt;&gt;"",A4442=""),L4441+1,L4441)</f>
        <v>469</v>
      </c>
      <c r="M4442" s="80" t="str">
        <f aca="false">IF(OR(A4442="Insumo",A4442="Composição Auxiliar"),J4442,"")</f>
        <v/>
      </c>
      <c r="N4442" s="81" t="str">
        <f aca="false">IF(E4442="Mão de Obra",J4442,"")</f>
        <v/>
      </c>
      <c r="O4442" s="81" t="str">
        <f aca="false">IF(N4442&lt;&gt;"","",M4442)</f>
        <v/>
      </c>
      <c r="P4442" s="82" t="str">
        <f aca="false">IF(A4442="Composição",B4442,"")</f>
        <v/>
      </c>
      <c r="Q4442" s="81" t="str">
        <f aca="false">IF(P4442&lt;&gt;"",SUMIF(L4442:L4442,L4442,N4442:N4442),"")</f>
        <v/>
      </c>
      <c r="R4442" s="81" t="str">
        <f aca="false">IF(P4442&lt;&gt;"",SUMIF(L4442:L4442,L4442,O4442:O4442),"")</f>
        <v/>
      </c>
    </row>
    <row r="4443" customFormat="false" ht="15" hidden="false" customHeight="false" outlineLevel="0" collapsed="false">
      <c r="A4443" s="102"/>
      <c r="B4443" s="102"/>
      <c r="C4443" s="102"/>
      <c r="D4443" s="102"/>
      <c r="E4443" s="102"/>
      <c r="F4443" s="103"/>
      <c r="G4443" s="102"/>
      <c r="H4443" s="104"/>
      <c r="I4443" s="104"/>
      <c r="J4443" s="103"/>
      <c r="L4443" s="63" t="n">
        <f aca="false">IF(AND(A4444&lt;&gt;"",A4443=""),L4442+1,L4442)</f>
        <v>469</v>
      </c>
      <c r="M4443" s="80" t="str">
        <f aca="false">IF(OR(A4443="Insumo",A4443="Composição Auxiliar"),J4443,"")</f>
        <v/>
      </c>
      <c r="N4443" s="81" t="str">
        <f aca="false">IF(E4443="Mão de Obra",J4443,"")</f>
        <v/>
      </c>
      <c r="O4443" s="81" t="str">
        <f aca="false">IF(N4443&lt;&gt;"","",M4443)</f>
        <v/>
      </c>
      <c r="P4443" s="82" t="str">
        <f aca="false">IF(A4443="Composição",B4443,"")</f>
        <v/>
      </c>
      <c r="Q4443" s="81" t="str">
        <f aca="false">IF(P4443&lt;&gt;"",SUMIF(L4443:L4443,L4443,N4443:N4443),"")</f>
        <v/>
      </c>
      <c r="R4443" s="81" t="str">
        <f aca="false">IF(P4443&lt;&gt;"",SUMIF(L4443:L4443,L4443,O4443:O4443),"")</f>
        <v/>
      </c>
    </row>
    <row r="4444" customFormat="false" ht="15" hidden="false" customHeight="false" outlineLevel="0" collapsed="false">
      <c r="A4444" s="108"/>
      <c r="B4444" s="108"/>
      <c r="C4444" s="108"/>
      <c r="D4444" s="108"/>
      <c r="E4444" s="108"/>
      <c r="F4444" s="108"/>
      <c r="G4444" s="108"/>
      <c r="H4444" s="108"/>
      <c r="I4444" s="108"/>
      <c r="J4444" s="108"/>
      <c r="L4444" s="63" t="n">
        <f aca="false">IF(AND(A4445&lt;&gt;"",A4444=""),L4443+1,L4443)</f>
        <v>469</v>
      </c>
      <c r="M4444" s="80" t="str">
        <f aca="false">IF(OR(A4444="Insumo",A4444="Composição Auxiliar"),J4444,"")</f>
        <v/>
      </c>
      <c r="N4444" s="81" t="str">
        <f aca="false">IF(E4444="Mão de Obra",J4444,"")</f>
        <v/>
      </c>
      <c r="O4444" s="81" t="str">
        <f aca="false">IF(N4444&lt;&gt;"","",M4444)</f>
        <v/>
      </c>
      <c r="P4444" s="82" t="str">
        <f aca="false">IF(A4444="Composição",B4444,"")</f>
        <v/>
      </c>
      <c r="Q4444" s="81" t="str">
        <f aca="false">IF(P4444&lt;&gt;"",SUMIF(L4444:L4444,L4444,N4444:N4444),"")</f>
        <v/>
      </c>
      <c r="R4444" s="81" t="str">
        <f aca="false">IF(P4444&lt;&gt;"",SUMIF(L4444:L4444,L4444,O4444:O4444),"")</f>
        <v/>
      </c>
    </row>
    <row r="4445" customFormat="false" ht="15" hidden="false" customHeight="true" outlineLevel="0" collapsed="false">
      <c r="A4445" s="83"/>
      <c r="B4445" s="84" t="s">
        <v>655</v>
      </c>
      <c r="C4445" s="83" t="s">
        <v>656</v>
      </c>
      <c r="D4445" s="83" t="s">
        <v>657</v>
      </c>
      <c r="E4445" s="83" t="s">
        <v>658</v>
      </c>
      <c r="F4445" s="83"/>
      <c r="G4445" s="85" t="s">
        <v>659</v>
      </c>
      <c r="H4445" s="84" t="s">
        <v>660</v>
      </c>
      <c r="I4445" s="84" t="s">
        <v>661</v>
      </c>
      <c r="J4445" s="84" t="s">
        <v>662</v>
      </c>
      <c r="L4445" s="63" t="n">
        <f aca="false">IF(AND(A4446&lt;&gt;"",A4445=""),L4444+1,L4444)</f>
        <v>470</v>
      </c>
      <c r="M4445" s="80" t="str">
        <f aca="false">IF(OR(A4445="Insumo",A4445="Composição Auxiliar"),J4445,"")</f>
        <v/>
      </c>
      <c r="N4445" s="81" t="str">
        <f aca="false">IF(E4445="Mão de Obra",J4445,"")</f>
        <v/>
      </c>
      <c r="O4445" s="81" t="str">
        <f aca="false">IF(N4445&lt;&gt;"","",M4445)</f>
        <v/>
      </c>
      <c r="P4445" s="82" t="str">
        <f aca="false">IF(A4445="Composição",B4445,"")</f>
        <v/>
      </c>
      <c r="Q4445" s="81" t="str">
        <f aca="false">IF(P4445&lt;&gt;"",SUMIF(L4445:L4445,L4445,N4445:N4445),"")</f>
        <v/>
      </c>
      <c r="R4445" s="81" t="str">
        <f aca="false">IF(P4445&lt;&gt;"",SUMIF(L4445:L4445,L4445,O4445:O4445),"")</f>
        <v/>
      </c>
    </row>
    <row r="4446" customFormat="false" ht="14.25" hidden="false" customHeight="true" outlineLevel="0" collapsed="false">
      <c r="A4446" s="86" t="s">
        <v>663</v>
      </c>
      <c r="B4446" s="87" t="s">
        <v>887</v>
      </c>
      <c r="C4446" s="86" t="s">
        <v>664</v>
      </c>
      <c r="D4446" s="86" t="s">
        <v>888</v>
      </c>
      <c r="E4446" s="86" t="s">
        <v>671</v>
      </c>
      <c r="F4446" s="86"/>
      <c r="G4446" s="88" t="s">
        <v>672</v>
      </c>
      <c r="H4446" s="89" t="n">
        <v>1</v>
      </c>
      <c r="I4446" s="90" t="n">
        <f aca="false">SUMIF(L:L,$L4446,M:M)</f>
        <v>20.47</v>
      </c>
      <c r="J4446" s="90" t="n">
        <f aca="false">TRUNC(H4446*I4446,2)</f>
        <v>20.47</v>
      </c>
      <c r="L4446" s="63" t="n">
        <f aca="false">IF(AND(A4447&lt;&gt;"",A4446=""),L4445+1,L4445)</f>
        <v>470</v>
      </c>
      <c r="M4446" s="80" t="str">
        <f aca="false">IF(OR(A4446="Insumo",A4446="Composição Auxiliar"),J4446,"")</f>
        <v/>
      </c>
      <c r="N4446" s="81" t="str">
        <f aca="false">IF(E4446="Mão de Obra",J4446,"")</f>
        <v/>
      </c>
      <c r="O4446" s="81" t="str">
        <f aca="false">IF(N4446&lt;&gt;"","",M4446)</f>
        <v/>
      </c>
      <c r="P4446" s="82" t="str">
        <f aca="false">IF(A4446="Composição",B4446,"")</f>
        <v> 88441 </v>
      </c>
      <c r="Q4446" s="81" t="n">
        <f aca="false">IF(P4446&lt;&gt;"",SUMIF(L4446:L4446,L4446,N4446:N4446),"")</f>
        <v>0</v>
      </c>
      <c r="R4446" s="81" t="n">
        <f aca="false">IF(P4446&lt;&gt;"",SUMIF(L4446:L4446,L4446,O4446:O4446),"")</f>
        <v>0</v>
      </c>
    </row>
    <row r="4447" customFormat="false" ht="25.5" hidden="false" customHeight="true" outlineLevel="0" collapsed="false">
      <c r="A4447" s="91" t="s">
        <v>668</v>
      </c>
      <c r="B4447" s="92" t="s">
        <v>2023</v>
      </c>
      <c r="C4447" s="91" t="s">
        <v>664</v>
      </c>
      <c r="D4447" s="91" t="s">
        <v>2024</v>
      </c>
      <c r="E4447" s="91" t="s">
        <v>671</v>
      </c>
      <c r="F4447" s="91"/>
      <c r="G4447" s="93" t="s">
        <v>672</v>
      </c>
      <c r="H4447" s="94" t="n">
        <v>1</v>
      </c>
      <c r="I4447" s="95" t="n">
        <f aca="false">SUMIFS(J:J,A:A,"Composição",B:B,$B4447)</f>
        <v>0.07</v>
      </c>
      <c r="J4447" s="95" t="n">
        <f aca="false">TRUNC(H4447*I4447,2)</f>
        <v>0.07</v>
      </c>
      <c r="L4447" s="63" t="n">
        <f aca="false">IF(AND(A4448&lt;&gt;"",A4447=""),L4446+1,L4446)</f>
        <v>470</v>
      </c>
      <c r="M4447" s="80" t="n">
        <f aca="false">IF(OR(A4447="Insumo",A4447="Composição Auxiliar"),J4447,"")</f>
        <v>0.07</v>
      </c>
      <c r="N4447" s="81" t="str">
        <f aca="false">IF(E4447="Mão de Obra",J4447,"")</f>
        <v/>
      </c>
      <c r="O4447" s="81" t="n">
        <f aca="false">IF(N4447&lt;&gt;"","",M4447)</f>
        <v>0.07</v>
      </c>
      <c r="P4447" s="82" t="str">
        <f aca="false">IF(A4447="Composição",B4447,"")</f>
        <v/>
      </c>
      <c r="Q4447" s="81" t="str">
        <f aca="false">IF(P4447&lt;&gt;"",SUMIF(L4447:L4447,L4447,N4447:N4447),"")</f>
        <v/>
      </c>
      <c r="R4447" s="81" t="str">
        <f aca="false">IF(P4447&lt;&gt;"",SUMIF(L4447:L4447,L4447,O4447:O4447),"")</f>
        <v/>
      </c>
    </row>
    <row r="4448" customFormat="false" ht="14.25" hidden="false" customHeight="false" outlineLevel="0" collapsed="false">
      <c r="A4448" s="96" t="s">
        <v>679</v>
      </c>
      <c r="B4448" s="97" t="s">
        <v>2025</v>
      </c>
      <c r="C4448" s="96" t="str">
        <f aca="false">VLOOKUP(B4448,INSUMOS!$A:$I,2,0)</f>
        <v>SINAPI</v>
      </c>
      <c r="D4448" s="96" t="str">
        <f aca="false">VLOOKUP(B4448,INSUMOS!$A:$I,3,0)</f>
        <v>JARDINEIRO (HORISTA)</v>
      </c>
      <c r="E4448" s="98" t="str">
        <f aca="false">VLOOKUP(B4448,INSUMOS!$A:$I,4,0)</f>
        <v>Mão de Obra</v>
      </c>
      <c r="F4448" s="98"/>
      <c r="G4448" s="99" t="str">
        <f aca="false">VLOOKUP(B4448,INSUMOS!$A:$I,5,0)</f>
        <v>H</v>
      </c>
      <c r="H4448" s="100" t="n">
        <v>1</v>
      </c>
      <c r="I4448" s="101" t="n">
        <f aca="false">VLOOKUP(B4448,INSUMOS!$A:$I,8,0)</f>
        <v>14.77</v>
      </c>
      <c r="J4448" s="101" t="n">
        <f aca="false">TRUNC(H4448*I4448,2)</f>
        <v>14.77</v>
      </c>
      <c r="L4448" s="63" t="n">
        <f aca="false">IF(AND(A4449&lt;&gt;"",A4448=""),L4447+1,L4447)</f>
        <v>470</v>
      </c>
      <c r="M4448" s="80" t="n">
        <f aca="false">IF(OR(A4448="Insumo",A4448="Composição Auxiliar"),J4448,"")</f>
        <v>14.77</v>
      </c>
      <c r="N4448" s="81" t="n">
        <f aca="false">IF(E4448="Mão de Obra",J4448,"")</f>
        <v>14.77</v>
      </c>
      <c r="O4448" s="81" t="str">
        <f aca="false">IF(N4448&lt;&gt;"","",M4448)</f>
        <v/>
      </c>
      <c r="P4448" s="82" t="str">
        <f aca="false">IF(A4448="Composição",B4448,"")</f>
        <v/>
      </c>
      <c r="Q4448" s="81" t="str">
        <f aca="false">IF(P4448&lt;&gt;"",SUMIF(L4448:L4448,L4448,N4448:N4448),"")</f>
        <v/>
      </c>
      <c r="R4448" s="81" t="str">
        <f aca="false">IF(P4448&lt;&gt;"",SUMIF(L4448:L4448,L4448,O4448:O4448),"")</f>
        <v/>
      </c>
    </row>
    <row r="4449" customFormat="false" ht="25.5" hidden="false" customHeight="false" outlineLevel="0" collapsed="false">
      <c r="A4449" s="96" t="s">
        <v>679</v>
      </c>
      <c r="B4449" s="97" t="s">
        <v>1775</v>
      </c>
      <c r="C4449" s="96" t="str">
        <f aca="false">VLOOKUP(B4449,INSUMOS!$A:$I,2,0)</f>
        <v>SINAPI</v>
      </c>
      <c r="D4449" s="96" t="str">
        <f aca="false">VLOOKUP(B4449,INSUMOS!$A:$I,3,0)</f>
        <v>TRANSPORTE - HORISTA (COLETADO CAIXA - ENCARGOS COMPLEMENTARES)</v>
      </c>
      <c r="E4449" s="98" t="str">
        <f aca="false">VLOOKUP(B4449,INSUMOS!$A:$I,4,0)</f>
        <v>Serviços</v>
      </c>
      <c r="F4449" s="98"/>
      <c r="G4449" s="99" t="str">
        <f aca="false">VLOOKUP(B4449,INSUMOS!$A:$I,5,0)</f>
        <v>H</v>
      </c>
      <c r="H4449" s="100" t="n">
        <v>1</v>
      </c>
      <c r="I4449" s="101" t="n">
        <f aca="false">VLOOKUP(B4449,INSUMOS!$A:$I,8,0)</f>
        <v>0.96</v>
      </c>
      <c r="J4449" s="101" t="n">
        <f aca="false">TRUNC(H4449*I4449,2)</f>
        <v>0.96</v>
      </c>
      <c r="L4449" s="63" t="n">
        <f aca="false">IF(AND(A4450&lt;&gt;"",A4449=""),L4448+1,L4448)</f>
        <v>470</v>
      </c>
      <c r="M4449" s="80" t="n">
        <f aca="false">IF(OR(A4449="Insumo",A4449="Composição Auxiliar"),J4449,"")</f>
        <v>0.96</v>
      </c>
      <c r="N4449" s="81" t="str">
        <f aca="false">IF(E4449="Mão de Obra",J4449,"")</f>
        <v/>
      </c>
      <c r="O4449" s="81" t="n">
        <f aca="false">IF(N4449&lt;&gt;"","",M4449)</f>
        <v>0.96</v>
      </c>
      <c r="P4449" s="82" t="str">
        <f aca="false">IF(A4449="Composição",B4449,"")</f>
        <v/>
      </c>
      <c r="Q4449" s="81" t="str">
        <f aca="false">IF(P4449&lt;&gt;"",SUMIF(L4449:L4449,L4449,N4449:N4449),"")</f>
        <v/>
      </c>
      <c r="R4449" s="81" t="str">
        <f aca="false">IF(P4449&lt;&gt;"",SUMIF(L4449:L4449,L4449,O4449:O4449),"")</f>
        <v/>
      </c>
    </row>
    <row r="4450" customFormat="false" ht="25.5" hidden="false" customHeight="false" outlineLevel="0" collapsed="false">
      <c r="A4450" s="96" t="s">
        <v>679</v>
      </c>
      <c r="B4450" s="97" t="s">
        <v>1776</v>
      </c>
      <c r="C4450" s="96" t="str">
        <f aca="false">VLOOKUP(B4450,INSUMOS!$A:$I,2,0)</f>
        <v>SINAPI</v>
      </c>
      <c r="D4450" s="96" t="str">
        <f aca="false">VLOOKUP(B4450,INSUMOS!$A:$I,3,0)</f>
        <v>ALIMENTACAO - HORISTA (COLETADO CAIXA - ENCARGOS COMPLEMENTARES)</v>
      </c>
      <c r="E4450" s="98" t="str">
        <f aca="false">VLOOKUP(B4450,INSUMOS!$A:$I,4,0)</f>
        <v>Outros</v>
      </c>
      <c r="F4450" s="98"/>
      <c r="G4450" s="99" t="str">
        <f aca="false">VLOOKUP(B4450,INSUMOS!$A:$I,5,0)</f>
        <v>H</v>
      </c>
      <c r="H4450" s="100" t="n">
        <v>1</v>
      </c>
      <c r="I4450" s="101" t="n">
        <f aca="false">VLOOKUP(B4450,INSUMOS!$A:$I,8,0)</f>
        <v>1.45</v>
      </c>
      <c r="J4450" s="101" t="n">
        <f aca="false">TRUNC(H4450*I4450,2)</f>
        <v>1.45</v>
      </c>
      <c r="L4450" s="63" t="n">
        <f aca="false">IF(AND(A4451&lt;&gt;"",A4450=""),L4449+1,L4449)</f>
        <v>470</v>
      </c>
      <c r="M4450" s="80" t="n">
        <f aca="false">IF(OR(A4450="Insumo",A4450="Composição Auxiliar"),J4450,"")</f>
        <v>1.45</v>
      </c>
      <c r="N4450" s="81" t="str">
        <f aca="false">IF(E4450="Mão de Obra",J4450,"")</f>
        <v/>
      </c>
      <c r="O4450" s="81" t="n">
        <f aca="false">IF(N4450&lt;&gt;"","",M4450)</f>
        <v>1.45</v>
      </c>
      <c r="P4450" s="82" t="str">
        <f aca="false">IF(A4450="Composição",B4450,"")</f>
        <v/>
      </c>
      <c r="Q4450" s="81" t="str">
        <f aca="false">IF(P4450&lt;&gt;"",SUMIF(L4450:L4450,L4450,N4450:N4450),"")</f>
        <v/>
      </c>
      <c r="R4450" s="81" t="str">
        <f aca="false">IF(P4450&lt;&gt;"",SUMIF(L4450:L4450,L4450,O4450:O4450),"")</f>
        <v/>
      </c>
    </row>
    <row r="4451" customFormat="false" ht="25.5" hidden="false" customHeight="false" outlineLevel="0" collapsed="false">
      <c r="A4451" s="96" t="s">
        <v>679</v>
      </c>
      <c r="B4451" s="97" t="s">
        <v>1777</v>
      </c>
      <c r="C4451" s="96" t="str">
        <f aca="false">VLOOKUP(B4451,INSUMOS!$A:$I,2,0)</f>
        <v>SINAPI</v>
      </c>
      <c r="D4451" s="96" t="str">
        <f aca="false">VLOOKUP(B4451,INSUMOS!$A:$I,3,0)</f>
        <v>EPI - FAMILIA PEDREIRO - HORISTA (ENCARGOS COMPLEMENTARES - COLETADO CAIXA)</v>
      </c>
      <c r="E4451" s="98" t="str">
        <f aca="false">VLOOKUP(B4451,INSUMOS!$A:$I,4,0)</f>
        <v>Equipamento</v>
      </c>
      <c r="F4451" s="98"/>
      <c r="G4451" s="99" t="str">
        <f aca="false">VLOOKUP(B4451,INSUMOS!$A:$I,5,0)</f>
        <v>H</v>
      </c>
      <c r="H4451" s="100" t="n">
        <v>1</v>
      </c>
      <c r="I4451" s="101" t="n">
        <f aca="false">VLOOKUP(B4451,INSUMOS!$A:$I,8,0)</f>
        <v>1.17</v>
      </c>
      <c r="J4451" s="101" t="n">
        <f aca="false">TRUNC(H4451*I4451,2)</f>
        <v>1.17</v>
      </c>
      <c r="L4451" s="63" t="n">
        <f aca="false">IF(AND(A4452&lt;&gt;"",A4451=""),L4450+1,L4450)</f>
        <v>470</v>
      </c>
      <c r="M4451" s="80" t="n">
        <f aca="false">IF(OR(A4451="Insumo",A4451="Composição Auxiliar"),J4451,"")</f>
        <v>1.17</v>
      </c>
      <c r="N4451" s="81" t="str">
        <f aca="false">IF(E4451="Mão de Obra",J4451,"")</f>
        <v/>
      </c>
      <c r="O4451" s="81" t="n">
        <f aca="false">IF(N4451&lt;&gt;"","",M4451)</f>
        <v>1.17</v>
      </c>
      <c r="P4451" s="82" t="str">
        <f aca="false">IF(A4451="Composição",B4451,"")</f>
        <v/>
      </c>
      <c r="Q4451" s="81" t="str">
        <f aca="false">IF(P4451&lt;&gt;"",SUMIF(L4451:L4451,L4451,N4451:N4451),"")</f>
        <v/>
      </c>
      <c r="R4451" s="81" t="str">
        <f aca="false">IF(P4451&lt;&gt;"",SUMIF(L4451:L4451,L4451,O4451:O4451),"")</f>
        <v/>
      </c>
    </row>
    <row r="4452" customFormat="false" ht="25.5" hidden="false" customHeight="false" outlineLevel="0" collapsed="false">
      <c r="A4452" s="96" t="s">
        <v>679</v>
      </c>
      <c r="B4452" s="97" t="s">
        <v>1778</v>
      </c>
      <c r="C4452" s="96" t="str">
        <f aca="false">VLOOKUP(B4452,INSUMOS!$A:$I,2,0)</f>
        <v>SINAPI</v>
      </c>
      <c r="D4452" s="96" t="str">
        <f aca="false">VLOOKUP(B4452,INSUMOS!$A:$I,3,0)</f>
        <v>SEGURO - HORISTA (COLETADO CAIXA - ENCARGOS COMPLEMENTARES)</v>
      </c>
      <c r="E4452" s="98" t="str">
        <f aca="false">VLOOKUP(B4452,INSUMOS!$A:$I,4,0)</f>
        <v>Taxas</v>
      </c>
      <c r="F4452" s="98"/>
      <c r="G4452" s="99" t="str">
        <f aca="false">VLOOKUP(B4452,INSUMOS!$A:$I,5,0)</f>
        <v>H</v>
      </c>
      <c r="H4452" s="100" t="n">
        <v>1</v>
      </c>
      <c r="I4452" s="101" t="n">
        <f aca="false">VLOOKUP(B4452,INSUMOS!$A:$I,8,0)</f>
        <v>0.07</v>
      </c>
      <c r="J4452" s="101" t="n">
        <f aca="false">TRUNC(H4452*I4452,2)</f>
        <v>0.07</v>
      </c>
      <c r="L4452" s="63" t="n">
        <f aca="false">IF(AND(A4453&lt;&gt;"",A4452=""),L4451+1,L4451)</f>
        <v>470</v>
      </c>
      <c r="M4452" s="80" t="n">
        <f aca="false">IF(OR(A4452="Insumo",A4452="Composição Auxiliar"),J4452,"")</f>
        <v>0.07</v>
      </c>
      <c r="N4452" s="81" t="str">
        <f aca="false">IF(E4452="Mão de Obra",J4452,"")</f>
        <v/>
      </c>
      <c r="O4452" s="81" t="n">
        <f aca="false">IF(N4452&lt;&gt;"","",M4452)</f>
        <v>0.07</v>
      </c>
      <c r="P4452" s="82" t="str">
        <f aca="false">IF(A4452="Composição",B4452,"")</f>
        <v/>
      </c>
      <c r="Q4452" s="81" t="str">
        <f aca="false">IF(P4452&lt;&gt;"",SUMIF(L4452:L4452,L4452,N4452:N4452),"")</f>
        <v/>
      </c>
      <c r="R4452" s="81" t="str">
        <f aca="false">IF(P4452&lt;&gt;"",SUMIF(L4452:L4452,L4452,O4452:O4452),"")</f>
        <v/>
      </c>
    </row>
    <row r="4453" customFormat="false" ht="25.5" hidden="false" customHeight="false" outlineLevel="0" collapsed="false">
      <c r="A4453" s="96" t="s">
        <v>679</v>
      </c>
      <c r="B4453" s="97" t="s">
        <v>1780</v>
      </c>
      <c r="C4453" s="96" t="str">
        <f aca="false">VLOOKUP(B4453,INSUMOS!$A:$I,2,0)</f>
        <v>SINAPI</v>
      </c>
      <c r="D4453" s="96" t="str">
        <f aca="false">VLOOKUP(B4453,INSUMOS!$A:$I,3,0)</f>
        <v>FERRAMENTAS - FAMILIA PEDREIRO - HORISTA (ENCARGOS COMPLEMENTARES - COLETADO CAIXA)</v>
      </c>
      <c r="E4453" s="98" t="str">
        <f aca="false">VLOOKUP(B4453,INSUMOS!$A:$I,4,0)</f>
        <v>Equipamento</v>
      </c>
      <c r="F4453" s="98"/>
      <c r="G4453" s="99" t="str">
        <f aca="false">VLOOKUP(B4453,INSUMOS!$A:$I,5,0)</f>
        <v>H</v>
      </c>
      <c r="H4453" s="100" t="n">
        <v>1</v>
      </c>
      <c r="I4453" s="101" t="n">
        <f aca="false">VLOOKUP(B4453,INSUMOS!$A:$I,8,0)</f>
        <v>0.84</v>
      </c>
      <c r="J4453" s="101" t="n">
        <f aca="false">TRUNC(H4453*I4453,2)</f>
        <v>0.84</v>
      </c>
      <c r="L4453" s="63" t="n">
        <f aca="false">IF(AND(A4454&lt;&gt;"",A4453=""),L4452+1,L4452)</f>
        <v>470</v>
      </c>
      <c r="M4453" s="80" t="n">
        <f aca="false">IF(OR(A4453="Insumo",A4453="Composição Auxiliar"),J4453,"")</f>
        <v>0.84</v>
      </c>
      <c r="N4453" s="81" t="str">
        <f aca="false">IF(E4453="Mão de Obra",J4453,"")</f>
        <v/>
      </c>
      <c r="O4453" s="81" t="n">
        <f aca="false">IF(N4453&lt;&gt;"","",M4453)</f>
        <v>0.84</v>
      </c>
      <c r="P4453" s="82" t="str">
        <f aca="false">IF(A4453="Composição",B4453,"")</f>
        <v/>
      </c>
      <c r="Q4453" s="81" t="str">
        <f aca="false">IF(P4453&lt;&gt;"",SUMIF(L4453:L4453,L4453,N4453:N4453),"")</f>
        <v/>
      </c>
      <c r="R4453" s="81" t="str">
        <f aca="false">IF(P4453&lt;&gt;"",SUMIF(L4453:L4453,L4453,O4453:O4453),"")</f>
        <v/>
      </c>
    </row>
    <row r="4454" customFormat="false" ht="25.5" hidden="false" customHeight="false" outlineLevel="0" collapsed="false">
      <c r="A4454" s="96" t="s">
        <v>679</v>
      </c>
      <c r="B4454" s="97" t="s">
        <v>1781</v>
      </c>
      <c r="C4454" s="96" t="str">
        <f aca="false">VLOOKUP(B4454,INSUMOS!$A:$I,2,0)</f>
        <v>SINAPI</v>
      </c>
      <c r="D4454" s="96" t="str">
        <f aca="false">VLOOKUP(B4454,INSUMOS!$A:$I,3,0)</f>
        <v>EXAMES - HORISTA (COLETADO CAIXA - ENCARGOS COMPLEMENTARES)</v>
      </c>
      <c r="E4454" s="98" t="str">
        <f aca="false">VLOOKUP(B4454,INSUMOS!$A:$I,4,0)</f>
        <v>Outros</v>
      </c>
      <c r="F4454" s="98"/>
      <c r="G4454" s="99" t="str">
        <f aca="false">VLOOKUP(B4454,INSUMOS!$A:$I,5,0)</f>
        <v>H</v>
      </c>
      <c r="H4454" s="100" t="n">
        <v>1</v>
      </c>
      <c r="I4454" s="101" t="n">
        <f aca="false">VLOOKUP(B4454,INSUMOS!$A:$I,8,0)</f>
        <v>1.14</v>
      </c>
      <c r="J4454" s="101" t="n">
        <f aca="false">TRUNC(H4454*I4454,2)</f>
        <v>1.14</v>
      </c>
      <c r="L4454" s="63" t="n">
        <f aca="false">IF(AND(A4455&lt;&gt;"",A4454=""),L4453+1,L4453)</f>
        <v>470</v>
      </c>
      <c r="M4454" s="80" t="n">
        <f aca="false">IF(OR(A4454="Insumo",A4454="Composição Auxiliar"),J4454,"")</f>
        <v>1.14</v>
      </c>
      <c r="N4454" s="81" t="str">
        <f aca="false">IF(E4454="Mão de Obra",J4454,"")</f>
        <v/>
      </c>
      <c r="O4454" s="81" t="n">
        <f aca="false">IF(N4454&lt;&gt;"","",M4454)</f>
        <v>1.14</v>
      </c>
      <c r="P4454" s="82" t="str">
        <f aca="false">IF(A4454="Composição",B4454,"")</f>
        <v/>
      </c>
      <c r="Q4454" s="81" t="str">
        <f aca="false">IF(P4454&lt;&gt;"",SUMIF(L4454:L4454,L4454,N4454:N4454),"")</f>
        <v/>
      </c>
      <c r="R4454" s="81" t="str">
        <f aca="false">IF(P4454&lt;&gt;"",SUMIF(L4454:L4454,L4454,O4454:O4454),"")</f>
        <v/>
      </c>
    </row>
    <row r="4455" customFormat="false" ht="14.25" hidden="false" customHeight="false" outlineLevel="0" collapsed="false">
      <c r="A4455" s="102"/>
      <c r="B4455" s="102"/>
      <c r="C4455" s="102"/>
      <c r="D4455" s="102"/>
      <c r="E4455" s="102"/>
      <c r="F4455" s="103"/>
      <c r="G4455" s="102"/>
      <c r="H4455" s="103"/>
      <c r="I4455" s="102"/>
      <c r="J4455" s="103"/>
      <c r="L4455" s="63" t="n">
        <f aca="false">IF(AND(A4456&lt;&gt;"",A4455=""),L4454+1,L4454)</f>
        <v>470</v>
      </c>
      <c r="M4455" s="80" t="str">
        <f aca="false">IF(OR(A4455="Insumo",A4455="Composição Auxiliar"),J4455,"")</f>
        <v/>
      </c>
      <c r="N4455" s="81" t="str">
        <f aca="false">IF(E4455="Mão de Obra",J4455,"")</f>
        <v/>
      </c>
      <c r="O4455" s="81" t="str">
        <f aca="false">IF(N4455&lt;&gt;"","",M4455)</f>
        <v/>
      </c>
      <c r="P4455" s="82" t="str">
        <f aca="false">IF(A4455="Composição",B4455,"")</f>
        <v/>
      </c>
      <c r="Q4455" s="81" t="str">
        <f aca="false">IF(P4455&lt;&gt;"",SUMIF(L4455:L4455,L4455,N4455:N4455),"")</f>
        <v/>
      </c>
      <c r="R4455" s="81" t="str">
        <f aca="false">IF(P4455&lt;&gt;"",SUMIF(L4455:L4455,L4455,O4455:O4455),"")</f>
        <v/>
      </c>
    </row>
    <row r="4456" customFormat="false" ht="15" hidden="false" customHeight="false" outlineLevel="0" collapsed="false">
      <c r="A4456" s="102"/>
      <c r="B4456" s="102"/>
      <c r="C4456" s="102"/>
      <c r="D4456" s="102"/>
      <c r="E4456" s="102"/>
      <c r="F4456" s="103"/>
      <c r="G4456" s="102"/>
      <c r="H4456" s="104"/>
      <c r="I4456" s="104"/>
      <c r="J4456" s="103"/>
      <c r="L4456" s="63" t="n">
        <f aca="false">IF(AND(A4457&lt;&gt;"",A4456=""),L4455+1,L4455)</f>
        <v>470</v>
      </c>
      <c r="M4456" s="80" t="str">
        <f aca="false">IF(OR(A4456="Insumo",A4456="Composição Auxiliar"),J4456,"")</f>
        <v/>
      </c>
      <c r="N4456" s="81" t="str">
        <f aca="false">IF(E4456="Mão de Obra",J4456,"")</f>
        <v/>
      </c>
      <c r="O4456" s="81" t="str">
        <f aca="false">IF(N4456&lt;&gt;"","",M4456)</f>
        <v/>
      </c>
      <c r="P4456" s="82" t="str">
        <f aca="false">IF(A4456="Composição",B4456,"")</f>
        <v/>
      </c>
      <c r="Q4456" s="81" t="str">
        <f aca="false">IF(P4456&lt;&gt;"",SUMIF(L4456:L4456,L4456,N4456:N4456),"")</f>
        <v/>
      </c>
      <c r="R4456" s="81" t="str">
        <f aca="false">IF(P4456&lt;&gt;"",SUMIF(L4456:L4456,L4456,O4456:O4456),"")</f>
        <v/>
      </c>
    </row>
    <row r="4457" customFormat="false" ht="15" hidden="false" customHeight="false" outlineLevel="0" collapsed="false">
      <c r="A4457" s="108"/>
      <c r="B4457" s="108"/>
      <c r="C4457" s="108"/>
      <c r="D4457" s="108"/>
      <c r="E4457" s="108"/>
      <c r="F4457" s="108"/>
      <c r="G4457" s="108"/>
      <c r="H4457" s="108"/>
      <c r="I4457" s="108"/>
      <c r="J4457" s="108"/>
      <c r="L4457" s="63" t="n">
        <f aca="false">IF(AND(A4458&lt;&gt;"",A4457=""),L4456+1,L4456)</f>
        <v>470</v>
      </c>
      <c r="M4457" s="80" t="str">
        <f aca="false">IF(OR(A4457="Insumo",A4457="Composição Auxiliar"),J4457,"")</f>
        <v/>
      </c>
      <c r="N4457" s="81" t="str">
        <f aca="false">IF(E4457="Mão de Obra",J4457,"")</f>
        <v/>
      </c>
      <c r="O4457" s="81" t="str">
        <f aca="false">IF(N4457&lt;&gt;"","",M4457)</f>
        <v/>
      </c>
      <c r="P4457" s="82" t="str">
        <f aca="false">IF(A4457="Composição",B4457,"")</f>
        <v/>
      </c>
      <c r="Q4457" s="81" t="str">
        <f aca="false">IF(P4457&lt;&gt;"",SUMIF(L4457:L4457,L4457,N4457:N4457),"")</f>
        <v/>
      </c>
      <c r="R4457" s="81" t="str">
        <f aca="false">IF(P4457&lt;&gt;"",SUMIF(L4457:L4457,L4457,O4457:O4457),"")</f>
        <v/>
      </c>
    </row>
    <row r="4458" customFormat="false" ht="15" hidden="false" customHeight="true" outlineLevel="0" collapsed="false">
      <c r="A4458" s="83"/>
      <c r="B4458" s="84" t="s">
        <v>655</v>
      </c>
      <c r="C4458" s="83" t="s">
        <v>656</v>
      </c>
      <c r="D4458" s="83" t="s">
        <v>657</v>
      </c>
      <c r="E4458" s="83" t="s">
        <v>658</v>
      </c>
      <c r="F4458" s="83"/>
      <c r="G4458" s="85" t="s">
        <v>659</v>
      </c>
      <c r="H4458" s="84" t="s">
        <v>660</v>
      </c>
      <c r="I4458" s="84" t="s">
        <v>661</v>
      </c>
      <c r="J4458" s="84" t="s">
        <v>662</v>
      </c>
      <c r="L4458" s="63" t="n">
        <f aca="false">IF(AND(A4459&lt;&gt;"",A4458=""),L4457+1,L4457)</f>
        <v>471</v>
      </c>
      <c r="M4458" s="80" t="str">
        <f aca="false">IF(OR(A4458="Insumo",A4458="Composição Auxiliar"),J4458,"")</f>
        <v/>
      </c>
      <c r="N4458" s="81" t="str">
        <f aca="false">IF(E4458="Mão de Obra",J4458,"")</f>
        <v/>
      </c>
      <c r="O4458" s="81" t="str">
        <f aca="false">IF(N4458&lt;&gt;"","",M4458)</f>
        <v/>
      </c>
      <c r="P4458" s="82" t="str">
        <f aca="false">IF(A4458="Composição",B4458,"")</f>
        <v/>
      </c>
      <c r="Q4458" s="81" t="str">
        <f aca="false">IF(P4458&lt;&gt;"",SUMIF(L4458:L4458,L4458,N4458:N4458),"")</f>
        <v/>
      </c>
      <c r="R4458" s="81" t="str">
        <f aca="false">IF(P4458&lt;&gt;"",SUMIF(L4458:L4458,L4458,O4458:O4458),"")</f>
        <v/>
      </c>
    </row>
    <row r="4459" customFormat="false" ht="51" hidden="false" customHeight="true" outlineLevel="0" collapsed="false">
      <c r="A4459" s="86" t="s">
        <v>663</v>
      </c>
      <c r="B4459" s="87" t="s">
        <v>1439</v>
      </c>
      <c r="C4459" s="86" t="s">
        <v>664</v>
      </c>
      <c r="D4459" s="86" t="s">
        <v>1440</v>
      </c>
      <c r="E4459" s="86" t="s">
        <v>764</v>
      </c>
      <c r="F4459" s="86"/>
      <c r="G4459" s="88" t="s">
        <v>718</v>
      </c>
      <c r="H4459" s="89" t="n">
        <v>1</v>
      </c>
      <c r="I4459" s="90" t="n">
        <f aca="false">SUMIF(L:L,$L4459,M:M)</f>
        <v>9.99</v>
      </c>
      <c r="J4459" s="90" t="n">
        <f aca="false">TRUNC(H4459*I4459,2)</f>
        <v>9.99</v>
      </c>
      <c r="L4459" s="63" t="n">
        <f aca="false">IF(AND(A4460&lt;&gt;"",A4459=""),L4458+1,L4458)</f>
        <v>471</v>
      </c>
      <c r="M4459" s="80" t="str">
        <f aca="false">IF(OR(A4459="Insumo",A4459="Composição Auxiliar"),J4459,"")</f>
        <v/>
      </c>
      <c r="N4459" s="81" t="str">
        <f aca="false">IF(E4459="Mão de Obra",J4459,"")</f>
        <v/>
      </c>
      <c r="O4459" s="81" t="str">
        <f aca="false">IF(N4459&lt;&gt;"","",M4459)</f>
        <v/>
      </c>
      <c r="P4459" s="82" t="str">
        <f aca="false">IF(A4459="Composição",B4459,"")</f>
        <v> 94672 </v>
      </c>
      <c r="Q4459" s="81" t="n">
        <f aca="false">IF(P4459&lt;&gt;"",SUMIF(L4459:L4459,L4459,N4459:N4459),"")</f>
        <v>0</v>
      </c>
      <c r="R4459" s="81" t="n">
        <f aca="false">IF(P4459&lt;&gt;"",SUMIF(L4459:L4459,L4459,O4459:O4459),"")</f>
        <v>0</v>
      </c>
    </row>
    <row r="4460" customFormat="false" ht="25.5" hidden="false" customHeight="true" outlineLevel="0" collapsed="false">
      <c r="A4460" s="91" t="s">
        <v>668</v>
      </c>
      <c r="B4460" s="92" t="s">
        <v>1292</v>
      </c>
      <c r="C4460" s="91" t="s">
        <v>664</v>
      </c>
      <c r="D4460" s="91" t="s">
        <v>1293</v>
      </c>
      <c r="E4460" s="91" t="s">
        <v>671</v>
      </c>
      <c r="F4460" s="91"/>
      <c r="G4460" s="93" t="s">
        <v>672</v>
      </c>
      <c r="H4460" s="94" t="n">
        <v>0.12</v>
      </c>
      <c r="I4460" s="95" t="n">
        <f aca="false">SUMIFS(J:J,A:A,"Composição",B:B,$B4460)</f>
        <v>22.94</v>
      </c>
      <c r="J4460" s="95" t="n">
        <f aca="false">TRUNC(H4460*I4460,2)</f>
        <v>2.75</v>
      </c>
      <c r="L4460" s="63" t="n">
        <f aca="false">IF(AND(A4461&lt;&gt;"",A4460=""),L4459+1,L4459)</f>
        <v>471</v>
      </c>
      <c r="M4460" s="80" t="n">
        <f aca="false">IF(OR(A4460="Insumo",A4460="Composição Auxiliar"),J4460,"")</f>
        <v>2.75</v>
      </c>
      <c r="N4460" s="81" t="str">
        <f aca="false">IF(E4460="Mão de Obra",J4460,"")</f>
        <v/>
      </c>
      <c r="O4460" s="81" t="n">
        <f aca="false">IF(N4460&lt;&gt;"","",M4460)</f>
        <v>2.75</v>
      </c>
      <c r="P4460" s="82" t="str">
        <f aca="false">IF(A4460="Composição",B4460,"")</f>
        <v/>
      </c>
      <c r="Q4460" s="81" t="str">
        <f aca="false">IF(P4460&lt;&gt;"",SUMIF(L4460:L4460,L4460,N4460:N4460),"")</f>
        <v/>
      </c>
      <c r="R4460" s="81" t="str">
        <f aca="false">IF(P4460&lt;&gt;"",SUMIF(L4460:L4460,L4460,O4460:O4460),"")</f>
        <v/>
      </c>
    </row>
    <row r="4461" customFormat="false" ht="25.5" hidden="false" customHeight="true" outlineLevel="0" collapsed="false">
      <c r="A4461" s="91" t="s">
        <v>668</v>
      </c>
      <c r="B4461" s="92" t="s">
        <v>1336</v>
      </c>
      <c r="C4461" s="91" t="s">
        <v>664</v>
      </c>
      <c r="D4461" s="91" t="s">
        <v>1337</v>
      </c>
      <c r="E4461" s="91" t="s">
        <v>671</v>
      </c>
      <c r="F4461" s="91"/>
      <c r="G4461" s="93" t="s">
        <v>672</v>
      </c>
      <c r="H4461" s="94" t="n">
        <v>0.12</v>
      </c>
      <c r="I4461" s="95" t="n">
        <f aca="false">SUMIFS(J:J,A:A,"Composição",B:B,$B4461)</f>
        <v>19.47</v>
      </c>
      <c r="J4461" s="95" t="n">
        <f aca="false">TRUNC(H4461*I4461,2)</f>
        <v>2.33</v>
      </c>
      <c r="L4461" s="63" t="n">
        <f aca="false">IF(AND(A4462&lt;&gt;"",A4461=""),L4460+1,L4460)</f>
        <v>471</v>
      </c>
      <c r="M4461" s="80" t="n">
        <f aca="false">IF(OR(A4461="Insumo",A4461="Composição Auxiliar"),J4461,"")</f>
        <v>2.33</v>
      </c>
      <c r="N4461" s="81" t="str">
        <f aca="false">IF(E4461="Mão de Obra",J4461,"")</f>
        <v/>
      </c>
      <c r="O4461" s="81" t="n">
        <f aca="false">IF(N4461&lt;&gt;"","",M4461)</f>
        <v>2.33</v>
      </c>
      <c r="P4461" s="82" t="str">
        <f aca="false">IF(A4461="Composição",B4461,"")</f>
        <v/>
      </c>
      <c r="Q4461" s="81" t="str">
        <f aca="false">IF(P4461&lt;&gt;"",SUMIF(L4461:L4461,L4461,N4461:N4461),"")</f>
        <v/>
      </c>
      <c r="R4461" s="81" t="str">
        <f aca="false">IF(P4461&lt;&gt;"",SUMIF(L4461:L4461,L4461,O4461:O4461),"")</f>
        <v/>
      </c>
    </row>
    <row r="4462" customFormat="false" ht="14.25" hidden="false" customHeight="false" outlineLevel="0" collapsed="false">
      <c r="A4462" s="96" t="s">
        <v>679</v>
      </c>
      <c r="B4462" s="97" t="s">
        <v>1481</v>
      </c>
      <c r="C4462" s="96" t="str">
        <f aca="false">VLOOKUP(B4462,INSUMOS!$A:$I,2,0)</f>
        <v>SINAPI</v>
      </c>
      <c r="D4462" s="96" t="str">
        <f aca="false">VLOOKUP(B4462,INSUMOS!$A:$I,3,0)</f>
        <v>LIXA D'AGUA EM FOLHA, GRAO 100</v>
      </c>
      <c r="E4462" s="98" t="str">
        <f aca="false">VLOOKUP(B4462,INSUMOS!$A:$I,4,0)</f>
        <v>Material</v>
      </c>
      <c r="F4462" s="98"/>
      <c r="G4462" s="99" t="str">
        <f aca="false">VLOOKUP(B4462,INSUMOS!$A:$I,5,0)</f>
        <v>UN</v>
      </c>
      <c r="H4462" s="100" t="n">
        <v>0.012</v>
      </c>
      <c r="I4462" s="101" t="n">
        <f aca="false">VLOOKUP(B4462,INSUMOS!$A:$I,8,0)</f>
        <v>3.03</v>
      </c>
      <c r="J4462" s="101" t="n">
        <f aca="false">TRUNC(H4462*I4462,2)</f>
        <v>0.03</v>
      </c>
      <c r="L4462" s="63" t="n">
        <f aca="false">IF(AND(A4463&lt;&gt;"",A4462=""),L4461+1,L4461)</f>
        <v>471</v>
      </c>
      <c r="M4462" s="80" t="n">
        <f aca="false">IF(OR(A4462="Insumo",A4462="Composição Auxiliar"),J4462,"")</f>
        <v>0.03</v>
      </c>
      <c r="N4462" s="81" t="str">
        <f aca="false">IF(E4462="Mão de Obra",J4462,"")</f>
        <v/>
      </c>
      <c r="O4462" s="81" t="n">
        <f aca="false">IF(N4462&lt;&gt;"","",M4462)</f>
        <v>0.03</v>
      </c>
      <c r="P4462" s="82" t="str">
        <f aca="false">IF(A4462="Composição",B4462,"")</f>
        <v/>
      </c>
      <c r="Q4462" s="81" t="str">
        <f aca="false">IF(P4462&lt;&gt;"",SUMIF(L4462:L4462,L4462,N4462:N4462),"")</f>
        <v/>
      </c>
      <c r="R4462" s="81" t="str">
        <f aca="false">IF(P4462&lt;&gt;"",SUMIF(L4462:L4462,L4462,O4462:O4462),"")</f>
        <v/>
      </c>
    </row>
    <row r="4463" customFormat="false" ht="14.25" hidden="false" customHeight="false" outlineLevel="0" collapsed="false">
      <c r="A4463" s="96" t="s">
        <v>679</v>
      </c>
      <c r="B4463" s="97" t="s">
        <v>1482</v>
      </c>
      <c r="C4463" s="96" t="str">
        <f aca="false">VLOOKUP(B4463,INSUMOS!$A:$I,2,0)</f>
        <v>SINAPI</v>
      </c>
      <c r="D4463" s="96" t="str">
        <f aca="false">VLOOKUP(B4463,INSUMOS!$A:$I,3,0)</f>
        <v>ADESIVO PLASTICO PARA PVC, FRASCO COM 175 GR</v>
      </c>
      <c r="E4463" s="98" t="str">
        <f aca="false">VLOOKUP(B4463,INSUMOS!$A:$I,4,0)</f>
        <v>Material</v>
      </c>
      <c r="F4463" s="98"/>
      <c r="G4463" s="99" t="str">
        <f aca="false">VLOOKUP(B4463,INSUMOS!$A:$I,5,0)</f>
        <v>UN</v>
      </c>
      <c r="H4463" s="100" t="n">
        <v>0.04</v>
      </c>
      <c r="I4463" s="101" t="n">
        <f aca="false">VLOOKUP(B4463,INSUMOS!$A:$I,8,0)</f>
        <v>23.85</v>
      </c>
      <c r="J4463" s="101" t="n">
        <f aca="false">TRUNC(H4463*I4463,2)</f>
        <v>0.95</v>
      </c>
      <c r="L4463" s="63" t="n">
        <f aca="false">IF(AND(A4464&lt;&gt;"",A4463=""),L4462+1,L4462)</f>
        <v>471</v>
      </c>
      <c r="M4463" s="80" t="n">
        <f aca="false">IF(OR(A4463="Insumo",A4463="Composição Auxiliar"),J4463,"")</f>
        <v>0.95</v>
      </c>
      <c r="N4463" s="81" t="str">
        <f aca="false">IF(E4463="Mão de Obra",J4463,"")</f>
        <v/>
      </c>
      <c r="O4463" s="81" t="n">
        <f aca="false">IF(N4463&lt;&gt;"","",M4463)</f>
        <v>0.95</v>
      </c>
      <c r="P4463" s="82" t="str">
        <f aca="false">IF(A4463="Composição",B4463,"")</f>
        <v/>
      </c>
      <c r="Q4463" s="81" t="str">
        <f aca="false">IF(P4463&lt;&gt;"",SUMIF(L4463:L4463,L4463,N4463:N4463),"")</f>
        <v/>
      </c>
      <c r="R4463" s="81" t="str">
        <f aca="false">IF(P4463&lt;&gt;"",SUMIF(L4463:L4463,L4463,O4463:O4463),"")</f>
        <v/>
      </c>
    </row>
    <row r="4464" customFormat="false" ht="25.5" hidden="false" customHeight="false" outlineLevel="0" collapsed="false">
      <c r="A4464" s="96" t="s">
        <v>679</v>
      </c>
      <c r="B4464" s="97" t="s">
        <v>2134</v>
      </c>
      <c r="C4464" s="96" t="str">
        <f aca="false">VLOOKUP(B4464,INSUMOS!$A:$I,2,0)</f>
        <v>SINAPI</v>
      </c>
      <c r="D4464" s="96" t="str">
        <f aca="false">VLOOKUP(B4464,INSUMOS!$A:$I,3,0)</f>
        <v>JOELHO PVC, SOLDAVEL COM ROSCA, 90 GRAUS, 25 MM X 3/4", COR MARROM, PARA AGUA FRIA PREDIAL</v>
      </c>
      <c r="E4464" s="98" t="str">
        <f aca="false">VLOOKUP(B4464,INSUMOS!$A:$I,4,0)</f>
        <v>Material</v>
      </c>
      <c r="F4464" s="98"/>
      <c r="G4464" s="99" t="str">
        <f aca="false">VLOOKUP(B4464,INSUMOS!$A:$I,5,0)</f>
        <v>UN</v>
      </c>
      <c r="H4464" s="100" t="n">
        <v>1</v>
      </c>
      <c r="I4464" s="101" t="n">
        <f aca="false">VLOOKUP(B4464,INSUMOS!$A:$I,8,0)</f>
        <v>3.11</v>
      </c>
      <c r="J4464" s="101" t="n">
        <f aca="false">TRUNC(H4464*I4464,2)</f>
        <v>3.11</v>
      </c>
      <c r="L4464" s="63" t="n">
        <f aca="false">IF(AND(A4465&lt;&gt;"",A4464=""),L4463+1,L4463)</f>
        <v>471</v>
      </c>
      <c r="M4464" s="80" t="n">
        <f aca="false">IF(OR(A4464="Insumo",A4464="Composição Auxiliar"),J4464,"")</f>
        <v>3.11</v>
      </c>
      <c r="N4464" s="81" t="str">
        <f aca="false">IF(E4464="Mão de Obra",J4464,"")</f>
        <v/>
      </c>
      <c r="O4464" s="81" t="n">
        <f aca="false">IF(N4464&lt;&gt;"","",M4464)</f>
        <v>3.11</v>
      </c>
      <c r="P4464" s="82" t="str">
        <f aca="false">IF(A4464="Composição",B4464,"")</f>
        <v/>
      </c>
      <c r="Q4464" s="81" t="str">
        <f aca="false">IF(P4464&lt;&gt;"",SUMIF(L4464:L4464,L4464,N4464:N4464),"")</f>
        <v/>
      </c>
      <c r="R4464" s="81" t="str">
        <f aca="false">IF(P4464&lt;&gt;"",SUMIF(L4464:L4464,L4464,O4464:O4464),"")</f>
        <v/>
      </c>
    </row>
    <row r="4465" customFormat="false" ht="25.5" hidden="false" customHeight="false" outlineLevel="0" collapsed="false">
      <c r="A4465" s="96" t="s">
        <v>679</v>
      </c>
      <c r="B4465" s="97" t="s">
        <v>1457</v>
      </c>
      <c r="C4465" s="96" t="str">
        <f aca="false">VLOOKUP(B4465,INSUMOS!$A:$I,2,0)</f>
        <v>SINAPI</v>
      </c>
      <c r="D4465" s="96" t="str">
        <f aca="false">VLOOKUP(B4465,INSUMOS!$A:$I,3,0)</f>
        <v>SOLUCAO PREPARADORA / LIMPADORA PARA PVC, FRASCO COM 1000 CM3</v>
      </c>
      <c r="E4465" s="98" t="str">
        <f aca="false">VLOOKUP(B4465,INSUMOS!$A:$I,4,0)</f>
        <v>Material</v>
      </c>
      <c r="F4465" s="98"/>
      <c r="G4465" s="99" t="str">
        <f aca="false">VLOOKUP(B4465,INSUMOS!$A:$I,5,0)</f>
        <v>UN</v>
      </c>
      <c r="H4465" s="100" t="n">
        <v>0.01</v>
      </c>
      <c r="I4465" s="101" t="n">
        <f aca="false">VLOOKUP(B4465,INSUMOS!$A:$I,8,0)</f>
        <v>82.81</v>
      </c>
      <c r="J4465" s="101" t="n">
        <f aca="false">TRUNC(H4465*I4465,2)</f>
        <v>0.82</v>
      </c>
      <c r="L4465" s="63" t="n">
        <f aca="false">IF(AND(A4466&lt;&gt;"",A4465=""),L4464+1,L4464)</f>
        <v>471</v>
      </c>
      <c r="M4465" s="80" t="n">
        <f aca="false">IF(OR(A4465="Insumo",A4465="Composição Auxiliar"),J4465,"")</f>
        <v>0.82</v>
      </c>
      <c r="N4465" s="81" t="str">
        <f aca="false">IF(E4465="Mão de Obra",J4465,"")</f>
        <v/>
      </c>
      <c r="O4465" s="81" t="n">
        <f aca="false">IF(N4465&lt;&gt;"","",M4465)</f>
        <v>0.82</v>
      </c>
      <c r="P4465" s="82" t="str">
        <f aca="false">IF(A4465="Composição",B4465,"")</f>
        <v/>
      </c>
      <c r="Q4465" s="81" t="str">
        <f aca="false">IF(P4465&lt;&gt;"",SUMIF(L4465:L4465,L4465,N4465:N4465),"")</f>
        <v/>
      </c>
      <c r="R4465" s="81" t="str">
        <f aca="false">IF(P4465&lt;&gt;"",SUMIF(L4465:L4465,L4465,O4465:O4465),"")</f>
        <v/>
      </c>
    </row>
    <row r="4466" customFormat="false" ht="14.25" hidden="false" customHeight="false" outlineLevel="0" collapsed="false">
      <c r="A4466" s="102"/>
      <c r="B4466" s="102"/>
      <c r="C4466" s="102"/>
      <c r="D4466" s="102"/>
      <c r="E4466" s="102"/>
      <c r="F4466" s="103"/>
      <c r="G4466" s="102"/>
      <c r="H4466" s="103"/>
      <c r="I4466" s="102"/>
      <c r="J4466" s="103"/>
      <c r="L4466" s="63" t="n">
        <f aca="false">IF(AND(A4467&lt;&gt;"",A4466=""),L4465+1,L4465)</f>
        <v>471</v>
      </c>
      <c r="M4466" s="80" t="str">
        <f aca="false">IF(OR(A4466="Insumo",A4466="Composição Auxiliar"),J4466,"")</f>
        <v/>
      </c>
      <c r="N4466" s="81" t="str">
        <f aca="false">IF(E4466="Mão de Obra",J4466,"")</f>
        <v/>
      </c>
      <c r="O4466" s="81" t="str">
        <f aca="false">IF(N4466&lt;&gt;"","",M4466)</f>
        <v/>
      </c>
      <c r="P4466" s="82" t="str">
        <f aca="false">IF(A4466="Composição",B4466,"")</f>
        <v/>
      </c>
      <c r="Q4466" s="81" t="str">
        <f aca="false">IF(P4466&lt;&gt;"",SUMIF(L4466:L4466,L4466,N4466:N4466),"")</f>
        <v/>
      </c>
      <c r="R4466" s="81" t="str">
        <f aca="false">IF(P4466&lt;&gt;"",SUMIF(L4466:L4466,L4466,O4466:O4466),"")</f>
        <v/>
      </c>
    </row>
    <row r="4467" customFormat="false" ht="15" hidden="false" customHeight="false" outlineLevel="0" collapsed="false">
      <c r="A4467" s="102"/>
      <c r="B4467" s="102"/>
      <c r="C4467" s="102"/>
      <c r="D4467" s="102"/>
      <c r="E4467" s="102"/>
      <c r="F4467" s="103"/>
      <c r="G4467" s="102"/>
      <c r="H4467" s="104"/>
      <c r="I4467" s="104"/>
      <c r="J4467" s="103"/>
      <c r="L4467" s="63" t="n">
        <f aca="false">IF(AND(A4468&lt;&gt;"",A4467=""),L4466+1,L4466)</f>
        <v>471</v>
      </c>
      <c r="M4467" s="80" t="str">
        <f aca="false">IF(OR(A4467="Insumo",A4467="Composição Auxiliar"),J4467,"")</f>
        <v/>
      </c>
      <c r="N4467" s="81" t="str">
        <f aca="false">IF(E4467="Mão de Obra",J4467,"")</f>
        <v/>
      </c>
      <c r="O4467" s="81" t="str">
        <f aca="false">IF(N4467&lt;&gt;"","",M4467)</f>
        <v/>
      </c>
      <c r="P4467" s="82" t="str">
        <f aca="false">IF(A4467="Composição",B4467,"")</f>
        <v/>
      </c>
      <c r="Q4467" s="81" t="str">
        <f aca="false">IF(P4467&lt;&gt;"",SUMIF(L4467:L4467,L4467,N4467:N4467),"")</f>
        <v/>
      </c>
      <c r="R4467" s="81" t="str">
        <f aca="false">IF(P4467&lt;&gt;"",SUMIF(L4467:L4467,L4467,O4467:O4467),"")</f>
        <v/>
      </c>
    </row>
    <row r="4468" customFormat="false" ht="15" hidden="false" customHeight="false" outlineLevel="0" collapsed="false">
      <c r="A4468" s="108"/>
      <c r="B4468" s="108"/>
      <c r="C4468" s="108"/>
      <c r="D4468" s="108"/>
      <c r="E4468" s="108"/>
      <c r="F4468" s="108"/>
      <c r="G4468" s="108"/>
      <c r="H4468" s="108"/>
      <c r="I4468" s="108"/>
      <c r="J4468" s="108"/>
      <c r="L4468" s="63" t="n">
        <f aca="false">IF(AND(A4469&lt;&gt;"",A4468=""),L4467+1,L4467)</f>
        <v>471</v>
      </c>
      <c r="M4468" s="80" t="str">
        <f aca="false">IF(OR(A4468="Insumo",A4468="Composição Auxiliar"),J4468,"")</f>
        <v/>
      </c>
      <c r="N4468" s="81" t="str">
        <f aca="false">IF(E4468="Mão de Obra",J4468,"")</f>
        <v/>
      </c>
      <c r="O4468" s="81" t="str">
        <f aca="false">IF(N4468&lt;&gt;"","",M4468)</f>
        <v/>
      </c>
      <c r="P4468" s="82" t="str">
        <f aca="false">IF(A4468="Composição",B4468,"")</f>
        <v/>
      </c>
      <c r="Q4468" s="81" t="str">
        <f aca="false">IF(P4468&lt;&gt;"",SUMIF(L4468:L4468,L4468,N4468:N4468),"")</f>
        <v/>
      </c>
      <c r="R4468" s="81" t="str">
        <f aca="false">IF(P4468&lt;&gt;"",SUMIF(L4468:L4468,L4468,O4468:O4468),"")</f>
        <v/>
      </c>
    </row>
    <row r="4469" customFormat="false" ht="15" hidden="false" customHeight="true" outlineLevel="0" collapsed="false">
      <c r="A4469" s="83"/>
      <c r="B4469" s="84" t="s">
        <v>655</v>
      </c>
      <c r="C4469" s="83" t="s">
        <v>656</v>
      </c>
      <c r="D4469" s="83" t="s">
        <v>657</v>
      </c>
      <c r="E4469" s="83" t="s">
        <v>658</v>
      </c>
      <c r="F4469" s="83"/>
      <c r="G4469" s="85" t="s">
        <v>659</v>
      </c>
      <c r="H4469" s="84" t="s">
        <v>660</v>
      </c>
      <c r="I4469" s="84" t="s">
        <v>661</v>
      </c>
      <c r="J4469" s="84" t="s">
        <v>662</v>
      </c>
      <c r="L4469" s="63" t="n">
        <f aca="false">IF(AND(A4470&lt;&gt;"",A4469=""),L4468+1,L4468)</f>
        <v>472</v>
      </c>
      <c r="M4469" s="80" t="str">
        <f aca="false">IF(OR(A4469="Insumo",A4469="Composição Auxiliar"),J4469,"")</f>
        <v/>
      </c>
      <c r="N4469" s="81" t="str">
        <f aca="false">IF(E4469="Mão de Obra",J4469,"")</f>
        <v/>
      </c>
      <c r="O4469" s="81" t="str">
        <f aca="false">IF(N4469&lt;&gt;"","",M4469)</f>
        <v/>
      </c>
      <c r="P4469" s="82" t="str">
        <f aca="false">IF(A4469="Composição",B4469,"")</f>
        <v/>
      </c>
      <c r="Q4469" s="81" t="str">
        <f aca="false">IF(P4469&lt;&gt;"",SUMIF(L4469:L4469,L4469,N4469:N4469),"")</f>
        <v/>
      </c>
      <c r="R4469" s="81" t="str">
        <f aca="false">IF(P4469&lt;&gt;"",SUMIF(L4469:L4469,L4469,O4469:O4469),"")</f>
        <v/>
      </c>
    </row>
    <row r="4470" customFormat="false" ht="38.25" hidden="false" customHeight="true" outlineLevel="0" collapsed="false">
      <c r="A4470" s="86" t="s">
        <v>663</v>
      </c>
      <c r="B4470" s="87" t="s">
        <v>2135</v>
      </c>
      <c r="C4470" s="86" t="s">
        <v>664</v>
      </c>
      <c r="D4470" s="86" t="s">
        <v>2136</v>
      </c>
      <c r="E4470" s="86" t="s">
        <v>764</v>
      </c>
      <c r="F4470" s="86"/>
      <c r="G4470" s="88" t="s">
        <v>718</v>
      </c>
      <c r="H4470" s="89" t="n">
        <v>1</v>
      </c>
      <c r="I4470" s="90" t="n">
        <f aca="false">SUMIF(L:L,$L4470,M:M)</f>
        <v>17.42</v>
      </c>
      <c r="J4470" s="90" t="n">
        <f aca="false">TRUNC(H4470*I4470,2)</f>
        <v>17.42</v>
      </c>
      <c r="L4470" s="63" t="n">
        <f aca="false">IF(AND(A4471&lt;&gt;"",A4470=""),L4469+1,L4469)</f>
        <v>472</v>
      </c>
      <c r="M4470" s="80" t="str">
        <f aca="false">IF(OR(A4470="Insumo",A4470="Composição Auxiliar"),J4470,"")</f>
        <v/>
      </c>
      <c r="N4470" s="81" t="str">
        <f aca="false">IF(E4470="Mão de Obra",J4470,"")</f>
        <v/>
      </c>
      <c r="O4470" s="81" t="str">
        <f aca="false">IF(N4470&lt;&gt;"","",M4470)</f>
        <v/>
      </c>
      <c r="P4470" s="82" t="str">
        <f aca="false">IF(A4470="Composição",B4470,"")</f>
        <v> 89366 </v>
      </c>
      <c r="Q4470" s="81" t="n">
        <f aca="false">IF(P4470&lt;&gt;"",SUMIF(L4470:L4470,L4470,N4470:N4470),"")</f>
        <v>0</v>
      </c>
      <c r="R4470" s="81" t="n">
        <f aca="false">IF(P4470&lt;&gt;"",SUMIF(L4470:L4470,L4470,O4470:O4470),"")</f>
        <v>0</v>
      </c>
    </row>
    <row r="4471" customFormat="false" ht="25.5" hidden="false" customHeight="true" outlineLevel="0" collapsed="false">
      <c r="A4471" s="91" t="s">
        <v>668</v>
      </c>
      <c r="B4471" s="92" t="s">
        <v>1336</v>
      </c>
      <c r="C4471" s="91" t="s">
        <v>664</v>
      </c>
      <c r="D4471" s="91" t="s">
        <v>1337</v>
      </c>
      <c r="E4471" s="91" t="s">
        <v>671</v>
      </c>
      <c r="F4471" s="91"/>
      <c r="G4471" s="93" t="s">
        <v>672</v>
      </c>
      <c r="H4471" s="94" t="n">
        <v>0.1416</v>
      </c>
      <c r="I4471" s="95" t="n">
        <f aca="false">SUMIFS(J:J,A:A,"Composição",B:B,$B4471)</f>
        <v>19.47</v>
      </c>
      <c r="J4471" s="95" t="n">
        <f aca="false">TRUNC(H4471*I4471,2)</f>
        <v>2.75</v>
      </c>
      <c r="L4471" s="63" t="n">
        <f aca="false">IF(AND(A4472&lt;&gt;"",A4471=""),L4470+1,L4470)</f>
        <v>472</v>
      </c>
      <c r="M4471" s="80" t="n">
        <f aca="false">IF(OR(A4471="Insumo",A4471="Composição Auxiliar"),J4471,"")</f>
        <v>2.75</v>
      </c>
      <c r="N4471" s="81" t="str">
        <f aca="false">IF(E4471="Mão de Obra",J4471,"")</f>
        <v/>
      </c>
      <c r="O4471" s="81" t="n">
        <f aca="false">IF(N4471&lt;&gt;"","",M4471)</f>
        <v>2.75</v>
      </c>
      <c r="P4471" s="82" t="str">
        <f aca="false">IF(A4471="Composição",B4471,"")</f>
        <v/>
      </c>
      <c r="Q4471" s="81" t="str">
        <f aca="false">IF(P4471&lt;&gt;"",SUMIF(L4471:L4471,L4471,N4471:N4471),"")</f>
        <v/>
      </c>
      <c r="R4471" s="81" t="str">
        <f aca="false">IF(P4471&lt;&gt;"",SUMIF(L4471:L4471,L4471,O4471:O4471),"")</f>
        <v/>
      </c>
    </row>
    <row r="4472" customFormat="false" ht="25.5" hidden="false" customHeight="true" outlineLevel="0" collapsed="false">
      <c r="A4472" s="91" t="s">
        <v>668</v>
      </c>
      <c r="B4472" s="92" t="s">
        <v>1292</v>
      </c>
      <c r="C4472" s="91" t="s">
        <v>664</v>
      </c>
      <c r="D4472" s="91" t="s">
        <v>1293</v>
      </c>
      <c r="E4472" s="91" t="s">
        <v>671</v>
      </c>
      <c r="F4472" s="91"/>
      <c r="G4472" s="93" t="s">
        <v>672</v>
      </c>
      <c r="H4472" s="94" t="n">
        <v>0.1416</v>
      </c>
      <c r="I4472" s="95" t="n">
        <f aca="false">SUMIFS(J:J,A:A,"Composição",B:B,$B4472)</f>
        <v>22.94</v>
      </c>
      <c r="J4472" s="95" t="n">
        <f aca="false">TRUNC(H4472*I4472,2)</f>
        <v>3.24</v>
      </c>
      <c r="L4472" s="63" t="n">
        <f aca="false">IF(AND(A4473&lt;&gt;"",A4472=""),L4471+1,L4471)</f>
        <v>472</v>
      </c>
      <c r="M4472" s="80" t="n">
        <f aca="false">IF(OR(A4472="Insumo",A4472="Composição Auxiliar"),J4472,"")</f>
        <v>3.24</v>
      </c>
      <c r="N4472" s="81" t="str">
        <f aca="false">IF(E4472="Mão de Obra",J4472,"")</f>
        <v/>
      </c>
      <c r="O4472" s="81" t="n">
        <f aca="false">IF(N4472&lt;&gt;"","",M4472)</f>
        <v>3.24</v>
      </c>
      <c r="P4472" s="82" t="str">
        <f aca="false">IF(A4472="Composição",B4472,"")</f>
        <v/>
      </c>
      <c r="Q4472" s="81" t="str">
        <f aca="false">IF(P4472&lt;&gt;"",SUMIF(L4472:L4472,L4472,N4472:N4472),"")</f>
        <v/>
      </c>
      <c r="R4472" s="81" t="str">
        <f aca="false">IF(P4472&lt;&gt;"",SUMIF(L4472:L4472,L4472,O4472:O4472),"")</f>
        <v/>
      </c>
    </row>
    <row r="4473" customFormat="false" ht="25.5" hidden="false" customHeight="false" outlineLevel="0" collapsed="false">
      <c r="A4473" s="96" t="s">
        <v>679</v>
      </c>
      <c r="B4473" s="97" t="s">
        <v>1457</v>
      </c>
      <c r="C4473" s="96" t="str">
        <f aca="false">VLOOKUP(B4473,INSUMOS!$A:$I,2,0)</f>
        <v>SINAPI</v>
      </c>
      <c r="D4473" s="96" t="str">
        <f aca="false">VLOOKUP(B4473,INSUMOS!$A:$I,3,0)</f>
        <v>SOLUCAO PREPARADORA / LIMPADORA PARA PVC, FRASCO COM 1000 CM3</v>
      </c>
      <c r="E4473" s="98" t="str">
        <f aca="false">VLOOKUP(B4473,INSUMOS!$A:$I,4,0)</f>
        <v>Material</v>
      </c>
      <c r="F4473" s="98"/>
      <c r="G4473" s="99" t="str">
        <f aca="false">VLOOKUP(B4473,INSUMOS!$A:$I,5,0)</f>
        <v>UN</v>
      </c>
      <c r="H4473" s="100" t="n">
        <v>0.007</v>
      </c>
      <c r="I4473" s="101" t="n">
        <f aca="false">VLOOKUP(B4473,INSUMOS!$A:$I,8,0)</f>
        <v>82.81</v>
      </c>
      <c r="J4473" s="101" t="n">
        <f aca="false">TRUNC(H4473*I4473,2)</f>
        <v>0.57</v>
      </c>
      <c r="L4473" s="63" t="n">
        <f aca="false">IF(AND(A4474&lt;&gt;"",A4473=""),L4472+1,L4472)</f>
        <v>472</v>
      </c>
      <c r="M4473" s="80" t="n">
        <f aca="false">IF(OR(A4473="Insumo",A4473="Composição Auxiliar"),J4473,"")</f>
        <v>0.57</v>
      </c>
      <c r="N4473" s="81" t="str">
        <f aca="false">IF(E4473="Mão de Obra",J4473,"")</f>
        <v/>
      </c>
      <c r="O4473" s="81" t="n">
        <f aca="false">IF(N4473&lt;&gt;"","",M4473)</f>
        <v>0.57</v>
      </c>
      <c r="P4473" s="82" t="str">
        <f aca="false">IF(A4473="Composição",B4473,"")</f>
        <v/>
      </c>
      <c r="Q4473" s="81" t="str">
        <f aca="false">IF(P4473&lt;&gt;"",SUMIF(L4473:L4473,L4473,N4473:N4473),"")</f>
        <v/>
      </c>
      <c r="R4473" s="81" t="str">
        <f aca="false">IF(P4473&lt;&gt;"",SUMIF(L4473:L4473,L4473,O4473:O4473),"")</f>
        <v/>
      </c>
    </row>
    <row r="4474" customFormat="false" ht="14.25" hidden="false" customHeight="false" outlineLevel="0" collapsed="false">
      <c r="A4474" s="96" t="s">
        <v>679</v>
      </c>
      <c r="B4474" s="97" t="s">
        <v>1458</v>
      </c>
      <c r="C4474" s="96" t="str">
        <f aca="false">VLOOKUP(B4474,INSUMOS!$A:$I,2,0)</f>
        <v>SINAPI</v>
      </c>
      <c r="D4474" s="96" t="str">
        <f aca="false">VLOOKUP(B4474,INSUMOS!$A:$I,3,0)</f>
        <v>ADESIVO PLASTICO PARA PVC, FRASCO COM *850* GR</v>
      </c>
      <c r="E4474" s="98" t="str">
        <f aca="false">VLOOKUP(B4474,INSUMOS!$A:$I,4,0)</f>
        <v>Material</v>
      </c>
      <c r="F4474" s="98"/>
      <c r="G4474" s="99" t="str">
        <f aca="false">VLOOKUP(B4474,INSUMOS!$A:$I,5,0)</f>
        <v>UN</v>
      </c>
      <c r="H4474" s="100" t="n">
        <v>0.0059</v>
      </c>
      <c r="I4474" s="101" t="n">
        <f aca="false">VLOOKUP(B4474,INSUMOS!$A:$I,8,0)</f>
        <v>73.09</v>
      </c>
      <c r="J4474" s="101" t="n">
        <f aca="false">TRUNC(H4474*I4474,2)</f>
        <v>0.43</v>
      </c>
      <c r="L4474" s="63" t="n">
        <f aca="false">IF(AND(A4475&lt;&gt;"",A4474=""),L4473+1,L4473)</f>
        <v>472</v>
      </c>
      <c r="M4474" s="80" t="n">
        <f aca="false">IF(OR(A4474="Insumo",A4474="Composição Auxiliar"),J4474,"")</f>
        <v>0.43</v>
      </c>
      <c r="N4474" s="81" t="str">
        <f aca="false">IF(E4474="Mão de Obra",J4474,"")</f>
        <v/>
      </c>
      <c r="O4474" s="81" t="n">
        <f aca="false">IF(N4474&lt;&gt;"","",M4474)</f>
        <v>0.43</v>
      </c>
      <c r="P4474" s="82" t="str">
        <f aca="false">IF(A4474="Composição",B4474,"")</f>
        <v/>
      </c>
      <c r="Q4474" s="81" t="str">
        <f aca="false">IF(P4474&lt;&gt;"",SUMIF(L4474:L4474,L4474,N4474:N4474),"")</f>
        <v/>
      </c>
      <c r="R4474" s="81" t="str">
        <f aca="false">IF(P4474&lt;&gt;"",SUMIF(L4474:L4474,L4474,O4474:O4474),"")</f>
        <v/>
      </c>
    </row>
    <row r="4475" customFormat="false" ht="25.5" hidden="false" customHeight="false" outlineLevel="0" collapsed="false">
      <c r="A4475" s="96" t="s">
        <v>679</v>
      </c>
      <c r="B4475" s="97" t="s">
        <v>2137</v>
      </c>
      <c r="C4475" s="96" t="str">
        <f aca="false">VLOOKUP(B4475,INSUMOS!$A:$I,2,0)</f>
        <v>SINAPI</v>
      </c>
      <c r="D4475" s="96" t="str">
        <f aca="false">VLOOKUP(B4475,INSUMOS!$A:$I,3,0)</f>
        <v>JOELHO PVC, SOLDAVEL, COM BUCHA DE LATAO, 90 GRAUS, 25 MM X 3/4", PARA AGUA FRIA PREDIAL</v>
      </c>
      <c r="E4475" s="98" t="str">
        <f aca="false">VLOOKUP(B4475,INSUMOS!$A:$I,4,0)</f>
        <v>Material</v>
      </c>
      <c r="F4475" s="98"/>
      <c r="G4475" s="99" t="str">
        <f aca="false">VLOOKUP(B4475,INSUMOS!$A:$I,5,0)</f>
        <v>UN</v>
      </c>
      <c r="H4475" s="100" t="n">
        <v>1</v>
      </c>
      <c r="I4475" s="101" t="n">
        <f aca="false">VLOOKUP(B4475,INSUMOS!$A:$I,8,0)</f>
        <v>10.33</v>
      </c>
      <c r="J4475" s="101" t="n">
        <f aca="false">TRUNC(H4475*I4475,2)</f>
        <v>10.33</v>
      </c>
      <c r="L4475" s="63" t="n">
        <f aca="false">IF(AND(A4476&lt;&gt;"",A4475=""),L4474+1,L4474)</f>
        <v>472</v>
      </c>
      <c r="M4475" s="80" t="n">
        <f aca="false">IF(OR(A4475="Insumo",A4475="Composição Auxiliar"),J4475,"")</f>
        <v>10.33</v>
      </c>
      <c r="N4475" s="81" t="str">
        <f aca="false">IF(E4475="Mão de Obra",J4475,"")</f>
        <v/>
      </c>
      <c r="O4475" s="81" t="n">
        <f aca="false">IF(N4475&lt;&gt;"","",M4475)</f>
        <v>10.33</v>
      </c>
      <c r="P4475" s="82" t="str">
        <f aca="false">IF(A4475="Composição",B4475,"")</f>
        <v/>
      </c>
      <c r="Q4475" s="81" t="str">
        <f aca="false">IF(P4475&lt;&gt;"",SUMIF(L4475:L4475,L4475,N4475:N4475),"")</f>
        <v/>
      </c>
      <c r="R4475" s="81" t="str">
        <f aca="false">IF(P4475&lt;&gt;"",SUMIF(L4475:L4475,L4475,O4475:O4475),"")</f>
        <v/>
      </c>
    </row>
    <row r="4476" customFormat="false" ht="14.25" hidden="false" customHeight="false" outlineLevel="0" collapsed="false">
      <c r="A4476" s="96" t="s">
        <v>679</v>
      </c>
      <c r="B4476" s="97" t="s">
        <v>1481</v>
      </c>
      <c r="C4476" s="96" t="str">
        <f aca="false">VLOOKUP(B4476,INSUMOS!$A:$I,2,0)</f>
        <v>SINAPI</v>
      </c>
      <c r="D4476" s="96" t="str">
        <f aca="false">VLOOKUP(B4476,INSUMOS!$A:$I,3,0)</f>
        <v>LIXA D'AGUA EM FOLHA, GRAO 100</v>
      </c>
      <c r="E4476" s="98" t="str">
        <f aca="false">VLOOKUP(B4476,INSUMOS!$A:$I,4,0)</f>
        <v>Material</v>
      </c>
      <c r="F4476" s="98"/>
      <c r="G4476" s="99" t="str">
        <f aca="false">VLOOKUP(B4476,INSUMOS!$A:$I,5,0)</f>
        <v>UN</v>
      </c>
      <c r="H4476" s="100" t="n">
        <v>0.0338</v>
      </c>
      <c r="I4476" s="101" t="n">
        <f aca="false">VLOOKUP(B4476,INSUMOS!$A:$I,8,0)</f>
        <v>3.03</v>
      </c>
      <c r="J4476" s="101" t="n">
        <f aca="false">TRUNC(H4476*I4476,2)</f>
        <v>0.1</v>
      </c>
      <c r="L4476" s="63" t="n">
        <f aca="false">IF(AND(A4477&lt;&gt;"",A4476=""),L4475+1,L4475)</f>
        <v>472</v>
      </c>
      <c r="M4476" s="80" t="n">
        <f aca="false">IF(OR(A4476="Insumo",A4476="Composição Auxiliar"),J4476,"")</f>
        <v>0.1</v>
      </c>
      <c r="N4476" s="81" t="str">
        <f aca="false">IF(E4476="Mão de Obra",J4476,"")</f>
        <v/>
      </c>
      <c r="O4476" s="81" t="n">
        <f aca="false">IF(N4476&lt;&gt;"","",M4476)</f>
        <v>0.1</v>
      </c>
      <c r="P4476" s="82" t="str">
        <f aca="false">IF(A4476="Composição",B4476,"")</f>
        <v/>
      </c>
      <c r="Q4476" s="81" t="str">
        <f aca="false">IF(P4476&lt;&gt;"",SUMIF(L4476:L4476,L4476,N4476:N4476),"")</f>
        <v/>
      </c>
      <c r="R4476" s="81" t="str">
        <f aca="false">IF(P4476&lt;&gt;"",SUMIF(L4476:L4476,L4476,O4476:O4476),"")</f>
        <v/>
      </c>
    </row>
    <row r="4477" customFormat="false" ht="14.25" hidden="false" customHeight="false" outlineLevel="0" collapsed="false">
      <c r="A4477" s="102"/>
      <c r="B4477" s="102"/>
      <c r="C4477" s="102"/>
      <c r="D4477" s="102"/>
      <c r="E4477" s="102"/>
      <c r="F4477" s="103"/>
      <c r="G4477" s="102"/>
      <c r="H4477" s="103"/>
      <c r="I4477" s="102"/>
      <c r="J4477" s="103"/>
      <c r="L4477" s="63" t="n">
        <f aca="false">IF(AND(A4478&lt;&gt;"",A4477=""),L4476+1,L4476)</f>
        <v>472</v>
      </c>
      <c r="M4477" s="80" t="str">
        <f aca="false">IF(OR(A4477="Insumo",A4477="Composição Auxiliar"),J4477,"")</f>
        <v/>
      </c>
      <c r="N4477" s="81" t="str">
        <f aca="false">IF(E4477="Mão de Obra",J4477,"")</f>
        <v/>
      </c>
      <c r="O4477" s="81" t="str">
        <f aca="false">IF(N4477&lt;&gt;"","",M4477)</f>
        <v/>
      </c>
      <c r="P4477" s="82" t="str">
        <f aca="false">IF(A4477="Composição",B4477,"")</f>
        <v/>
      </c>
      <c r="Q4477" s="81" t="str">
        <f aca="false">IF(P4477&lt;&gt;"",SUMIF(L4477:L4477,L4477,N4477:N4477),"")</f>
        <v/>
      </c>
      <c r="R4477" s="81" t="str">
        <f aca="false">IF(P4477&lt;&gt;"",SUMIF(L4477:L4477,L4477,O4477:O4477),"")</f>
        <v/>
      </c>
    </row>
    <row r="4478" customFormat="false" ht="15" hidden="false" customHeight="false" outlineLevel="0" collapsed="false">
      <c r="A4478" s="102"/>
      <c r="B4478" s="102"/>
      <c r="C4478" s="102"/>
      <c r="D4478" s="102"/>
      <c r="E4478" s="102"/>
      <c r="F4478" s="103"/>
      <c r="G4478" s="102"/>
      <c r="H4478" s="104"/>
      <c r="I4478" s="104"/>
      <c r="J4478" s="103"/>
      <c r="L4478" s="63" t="n">
        <f aca="false">IF(AND(A4479&lt;&gt;"",A4478=""),L4477+1,L4477)</f>
        <v>472</v>
      </c>
      <c r="M4478" s="80" t="str">
        <f aca="false">IF(OR(A4478="Insumo",A4478="Composição Auxiliar"),J4478,"")</f>
        <v/>
      </c>
      <c r="N4478" s="81" t="str">
        <f aca="false">IF(E4478="Mão de Obra",J4478,"")</f>
        <v/>
      </c>
      <c r="O4478" s="81" t="str">
        <f aca="false">IF(N4478&lt;&gt;"","",M4478)</f>
        <v/>
      </c>
      <c r="P4478" s="82" t="str">
        <f aca="false">IF(A4478="Composição",B4478,"")</f>
        <v/>
      </c>
      <c r="Q4478" s="81" t="str">
        <f aca="false">IF(P4478&lt;&gt;"",SUMIF(L4478:L4478,L4478,N4478:N4478),"")</f>
        <v/>
      </c>
      <c r="R4478" s="81" t="str">
        <f aca="false">IF(P4478&lt;&gt;"",SUMIF(L4478:L4478,L4478,O4478:O4478),"")</f>
        <v/>
      </c>
    </row>
    <row r="4479" customFormat="false" ht="15" hidden="false" customHeight="false" outlineLevel="0" collapsed="false">
      <c r="A4479" s="108"/>
      <c r="B4479" s="108"/>
      <c r="C4479" s="108"/>
      <c r="D4479" s="108"/>
      <c r="E4479" s="108"/>
      <c r="F4479" s="108"/>
      <c r="G4479" s="108"/>
      <c r="H4479" s="108"/>
      <c r="I4479" s="108"/>
      <c r="J4479" s="108"/>
      <c r="L4479" s="63" t="n">
        <f aca="false">IF(AND(A4480&lt;&gt;"",A4479=""),L4478+1,L4478)</f>
        <v>472</v>
      </c>
      <c r="M4479" s="80" t="str">
        <f aca="false">IF(OR(A4479="Insumo",A4479="Composição Auxiliar"),J4479,"")</f>
        <v/>
      </c>
      <c r="N4479" s="81" t="str">
        <f aca="false">IF(E4479="Mão de Obra",J4479,"")</f>
        <v/>
      </c>
      <c r="O4479" s="81" t="str">
        <f aca="false">IF(N4479&lt;&gt;"","",M4479)</f>
        <v/>
      </c>
      <c r="P4479" s="82" t="str">
        <f aca="false">IF(A4479="Composição",B4479,"")</f>
        <v/>
      </c>
      <c r="Q4479" s="81" t="str">
        <f aca="false">IF(P4479&lt;&gt;"",SUMIF(L4479:L4479,L4479,N4479:N4479),"")</f>
        <v/>
      </c>
      <c r="R4479" s="81" t="str">
        <f aca="false">IF(P4479&lt;&gt;"",SUMIF(L4479:L4479,L4479,O4479:O4479),"")</f>
        <v/>
      </c>
    </row>
    <row r="4480" customFormat="false" ht="15" hidden="false" customHeight="true" outlineLevel="0" collapsed="false">
      <c r="A4480" s="83"/>
      <c r="B4480" s="84" t="s">
        <v>655</v>
      </c>
      <c r="C4480" s="83" t="s">
        <v>656</v>
      </c>
      <c r="D4480" s="83" t="s">
        <v>657</v>
      </c>
      <c r="E4480" s="83" t="s">
        <v>658</v>
      </c>
      <c r="F4480" s="83"/>
      <c r="G4480" s="85" t="s">
        <v>659</v>
      </c>
      <c r="H4480" s="84" t="s">
        <v>660</v>
      </c>
      <c r="I4480" s="84" t="s">
        <v>661</v>
      </c>
      <c r="J4480" s="84" t="s">
        <v>662</v>
      </c>
      <c r="L4480" s="63" t="n">
        <f aca="false">IF(AND(A4481&lt;&gt;"",A4480=""),L4479+1,L4479)</f>
        <v>473</v>
      </c>
      <c r="M4480" s="80" t="str">
        <f aca="false">IF(OR(A4480="Insumo",A4480="Composição Auxiliar"),J4480,"")</f>
        <v/>
      </c>
      <c r="N4480" s="81" t="str">
        <f aca="false">IF(E4480="Mão de Obra",J4480,"")</f>
        <v/>
      </c>
      <c r="O4480" s="81" t="str">
        <f aca="false">IF(N4480&lt;&gt;"","",M4480)</f>
        <v/>
      </c>
      <c r="P4480" s="82" t="str">
        <f aca="false">IF(A4480="Composição",B4480,"")</f>
        <v/>
      </c>
      <c r="Q4480" s="81" t="str">
        <f aca="false">IF(P4480&lt;&gt;"",SUMIF(L4480:L4480,L4480,N4480:N4480),"")</f>
        <v/>
      </c>
      <c r="R4480" s="81" t="str">
        <f aca="false">IF(P4480&lt;&gt;"",SUMIF(L4480:L4480,L4480,O4480:O4480),"")</f>
        <v/>
      </c>
    </row>
    <row r="4481" customFormat="false" ht="38.25" hidden="false" customHeight="true" outlineLevel="0" collapsed="false">
      <c r="A4481" s="86" t="s">
        <v>663</v>
      </c>
      <c r="B4481" s="87" t="s">
        <v>784</v>
      </c>
      <c r="C4481" s="86" t="s">
        <v>664</v>
      </c>
      <c r="D4481" s="86" t="s">
        <v>785</v>
      </c>
      <c r="E4481" s="86" t="s">
        <v>764</v>
      </c>
      <c r="F4481" s="86"/>
      <c r="G4481" s="88" t="s">
        <v>718</v>
      </c>
      <c r="H4481" s="89" t="n">
        <v>1</v>
      </c>
      <c r="I4481" s="90" t="n">
        <f aca="false">SUMIF(L:L,$L4481,M:M)</f>
        <v>9.9</v>
      </c>
      <c r="J4481" s="90" t="n">
        <f aca="false">TRUNC(H4481*I4481,2)</f>
        <v>9.9</v>
      </c>
      <c r="L4481" s="63" t="n">
        <f aca="false">IF(AND(A4482&lt;&gt;"",A4481=""),L4480+1,L4480)</f>
        <v>473</v>
      </c>
      <c r="M4481" s="80" t="str">
        <f aca="false">IF(OR(A4481="Insumo",A4481="Composição Auxiliar"),J4481,"")</f>
        <v/>
      </c>
      <c r="N4481" s="81" t="str">
        <f aca="false">IF(E4481="Mão de Obra",J4481,"")</f>
        <v/>
      </c>
      <c r="O4481" s="81" t="str">
        <f aca="false">IF(N4481&lt;&gt;"","",M4481)</f>
        <v/>
      </c>
      <c r="P4481" s="82" t="str">
        <f aca="false">IF(A4481="Composição",B4481,"")</f>
        <v> 89724 </v>
      </c>
      <c r="Q4481" s="81" t="n">
        <f aca="false">IF(P4481&lt;&gt;"",SUMIF(L4481:L4481,L4481,N4481:N4481),"")</f>
        <v>0</v>
      </c>
      <c r="R4481" s="81" t="n">
        <f aca="false">IF(P4481&lt;&gt;"",SUMIF(L4481:L4481,L4481,O4481:O4481),"")</f>
        <v>0</v>
      </c>
    </row>
    <row r="4482" customFormat="false" ht="25.5" hidden="false" customHeight="true" outlineLevel="0" collapsed="false">
      <c r="A4482" s="91" t="s">
        <v>668</v>
      </c>
      <c r="B4482" s="92" t="s">
        <v>1336</v>
      </c>
      <c r="C4482" s="91" t="s">
        <v>664</v>
      </c>
      <c r="D4482" s="91" t="s">
        <v>1337</v>
      </c>
      <c r="E4482" s="91" t="s">
        <v>671</v>
      </c>
      <c r="F4482" s="91"/>
      <c r="G4482" s="93" t="s">
        <v>672</v>
      </c>
      <c r="H4482" s="94" t="n">
        <v>0.127</v>
      </c>
      <c r="I4482" s="95" t="n">
        <f aca="false">SUMIFS(J:J,A:A,"Composição",B:B,$B4482)</f>
        <v>19.47</v>
      </c>
      <c r="J4482" s="95" t="n">
        <f aca="false">TRUNC(H4482*I4482,2)</f>
        <v>2.47</v>
      </c>
      <c r="L4482" s="63" t="n">
        <f aca="false">IF(AND(A4483&lt;&gt;"",A4482=""),L4481+1,L4481)</f>
        <v>473</v>
      </c>
      <c r="M4482" s="80" t="n">
        <f aca="false">IF(OR(A4482="Insumo",A4482="Composição Auxiliar"),J4482,"")</f>
        <v>2.47</v>
      </c>
      <c r="N4482" s="81" t="str">
        <f aca="false">IF(E4482="Mão de Obra",J4482,"")</f>
        <v/>
      </c>
      <c r="O4482" s="81" t="n">
        <f aca="false">IF(N4482&lt;&gt;"","",M4482)</f>
        <v>2.47</v>
      </c>
      <c r="P4482" s="82" t="str">
        <f aca="false">IF(A4482="Composição",B4482,"")</f>
        <v/>
      </c>
      <c r="Q4482" s="81" t="str">
        <f aca="false">IF(P4482&lt;&gt;"",SUMIF(L4482:L4482,L4482,N4482:N4482),"")</f>
        <v/>
      </c>
      <c r="R4482" s="81" t="str">
        <f aca="false">IF(P4482&lt;&gt;"",SUMIF(L4482:L4482,L4482,O4482:O4482),"")</f>
        <v/>
      </c>
    </row>
    <row r="4483" customFormat="false" ht="25.5" hidden="false" customHeight="true" outlineLevel="0" collapsed="false">
      <c r="A4483" s="91" t="s">
        <v>668</v>
      </c>
      <c r="B4483" s="92" t="s">
        <v>1292</v>
      </c>
      <c r="C4483" s="91" t="s">
        <v>664</v>
      </c>
      <c r="D4483" s="91" t="s">
        <v>1293</v>
      </c>
      <c r="E4483" s="91" t="s">
        <v>671</v>
      </c>
      <c r="F4483" s="91"/>
      <c r="G4483" s="93" t="s">
        <v>672</v>
      </c>
      <c r="H4483" s="94" t="n">
        <v>0.127</v>
      </c>
      <c r="I4483" s="95" t="n">
        <f aca="false">SUMIFS(J:J,A:A,"Composição",B:B,$B4483)</f>
        <v>22.94</v>
      </c>
      <c r="J4483" s="95" t="n">
        <f aca="false">TRUNC(H4483*I4483,2)</f>
        <v>2.91</v>
      </c>
      <c r="L4483" s="63" t="n">
        <f aca="false">IF(AND(A4484&lt;&gt;"",A4483=""),L4482+1,L4482)</f>
        <v>473</v>
      </c>
      <c r="M4483" s="80" t="n">
        <f aca="false">IF(OR(A4483="Insumo",A4483="Composição Auxiliar"),J4483,"")</f>
        <v>2.91</v>
      </c>
      <c r="N4483" s="81" t="str">
        <f aca="false">IF(E4483="Mão de Obra",J4483,"")</f>
        <v/>
      </c>
      <c r="O4483" s="81" t="n">
        <f aca="false">IF(N4483&lt;&gt;"","",M4483)</f>
        <v>2.91</v>
      </c>
      <c r="P4483" s="82" t="str">
        <f aca="false">IF(A4483="Composição",B4483,"")</f>
        <v/>
      </c>
      <c r="Q4483" s="81" t="str">
        <f aca="false">IF(P4483&lt;&gt;"",SUMIF(L4483:L4483,L4483,N4483:N4483),"")</f>
        <v/>
      </c>
      <c r="R4483" s="81" t="str">
        <f aca="false">IF(P4483&lt;&gt;"",SUMIF(L4483:L4483,L4483,O4483:O4483),"")</f>
        <v/>
      </c>
    </row>
    <row r="4484" customFormat="false" ht="14.25" hidden="false" customHeight="false" outlineLevel="0" collapsed="false">
      <c r="A4484" s="96" t="s">
        <v>679</v>
      </c>
      <c r="B4484" s="97" t="s">
        <v>1458</v>
      </c>
      <c r="C4484" s="96" t="str">
        <f aca="false">VLOOKUP(B4484,INSUMOS!$A:$I,2,0)</f>
        <v>SINAPI</v>
      </c>
      <c r="D4484" s="96" t="str">
        <f aca="false">VLOOKUP(B4484,INSUMOS!$A:$I,3,0)</f>
        <v>ADESIVO PLASTICO PARA PVC, FRASCO COM *850* GR</v>
      </c>
      <c r="E4484" s="98" t="str">
        <f aca="false">VLOOKUP(B4484,INSUMOS!$A:$I,4,0)</f>
        <v>Material</v>
      </c>
      <c r="F4484" s="98"/>
      <c r="G4484" s="99" t="str">
        <f aca="false">VLOOKUP(B4484,INSUMOS!$A:$I,5,0)</f>
        <v>UN</v>
      </c>
      <c r="H4484" s="100" t="n">
        <v>0.0099</v>
      </c>
      <c r="I4484" s="101" t="n">
        <f aca="false">VLOOKUP(B4484,INSUMOS!$A:$I,8,0)</f>
        <v>73.09</v>
      </c>
      <c r="J4484" s="101" t="n">
        <f aca="false">TRUNC(H4484*I4484,2)</f>
        <v>0.72</v>
      </c>
      <c r="L4484" s="63" t="n">
        <f aca="false">IF(AND(A4485&lt;&gt;"",A4484=""),L4483+1,L4483)</f>
        <v>473</v>
      </c>
      <c r="M4484" s="80" t="n">
        <f aca="false">IF(OR(A4484="Insumo",A4484="Composição Auxiliar"),J4484,"")</f>
        <v>0.72</v>
      </c>
      <c r="N4484" s="81" t="str">
        <f aca="false">IF(E4484="Mão de Obra",J4484,"")</f>
        <v/>
      </c>
      <c r="O4484" s="81" t="n">
        <f aca="false">IF(N4484&lt;&gt;"","",M4484)</f>
        <v>0.72</v>
      </c>
      <c r="P4484" s="82" t="str">
        <f aca="false">IF(A4484="Composição",B4484,"")</f>
        <v/>
      </c>
      <c r="Q4484" s="81" t="str">
        <f aca="false">IF(P4484&lt;&gt;"",SUMIF(L4484:L4484,L4484,N4484:N4484),"")</f>
        <v/>
      </c>
      <c r="R4484" s="81" t="str">
        <f aca="false">IF(P4484&lt;&gt;"",SUMIF(L4484:L4484,L4484,O4484:O4484),"")</f>
        <v/>
      </c>
    </row>
    <row r="4485" customFormat="false" ht="25.5" hidden="false" customHeight="false" outlineLevel="0" collapsed="false">
      <c r="A4485" s="96" t="s">
        <v>679</v>
      </c>
      <c r="B4485" s="97" t="s">
        <v>2138</v>
      </c>
      <c r="C4485" s="96" t="str">
        <f aca="false">VLOOKUP(B4485,INSUMOS!$A:$I,2,0)</f>
        <v>SINAPI</v>
      </c>
      <c r="D4485" s="96" t="str">
        <f aca="false">VLOOKUP(B4485,INSUMOS!$A:$I,3,0)</f>
        <v>JOELHO PVC, SOLDAVEL, BB, 90 GRAUS, SEM ANEL, DN 40 MM, PARA ESGOTO PREDIAL SECUNDARIO</v>
      </c>
      <c r="E4485" s="98" t="str">
        <f aca="false">VLOOKUP(B4485,INSUMOS!$A:$I,4,0)</f>
        <v>Material</v>
      </c>
      <c r="F4485" s="98"/>
      <c r="G4485" s="99" t="str">
        <f aca="false">VLOOKUP(B4485,INSUMOS!$A:$I,5,0)</f>
        <v>UN</v>
      </c>
      <c r="H4485" s="100" t="n">
        <v>1</v>
      </c>
      <c r="I4485" s="101" t="n">
        <f aca="false">VLOOKUP(B4485,INSUMOS!$A:$I,8,0)</f>
        <v>2.54</v>
      </c>
      <c r="J4485" s="101" t="n">
        <f aca="false">TRUNC(H4485*I4485,2)</f>
        <v>2.54</v>
      </c>
      <c r="L4485" s="63" t="n">
        <f aca="false">IF(AND(A4486&lt;&gt;"",A4485=""),L4484+1,L4484)</f>
        <v>473</v>
      </c>
      <c r="M4485" s="80" t="n">
        <f aca="false">IF(OR(A4485="Insumo",A4485="Composição Auxiliar"),J4485,"")</f>
        <v>2.54</v>
      </c>
      <c r="N4485" s="81" t="str">
        <f aca="false">IF(E4485="Mão de Obra",J4485,"")</f>
        <v/>
      </c>
      <c r="O4485" s="81" t="n">
        <f aca="false">IF(N4485&lt;&gt;"","",M4485)</f>
        <v>2.54</v>
      </c>
      <c r="P4485" s="82" t="str">
        <f aca="false">IF(A4485="Composição",B4485,"")</f>
        <v/>
      </c>
      <c r="Q4485" s="81" t="str">
        <f aca="false">IF(P4485&lt;&gt;"",SUMIF(L4485:L4485,L4485,N4485:N4485),"")</f>
        <v/>
      </c>
      <c r="R4485" s="81" t="str">
        <f aca="false">IF(P4485&lt;&gt;"",SUMIF(L4485:L4485,L4485,O4485:O4485),"")</f>
        <v/>
      </c>
    </row>
    <row r="4486" customFormat="false" ht="14.25" hidden="false" customHeight="false" outlineLevel="0" collapsed="false">
      <c r="A4486" s="96" t="s">
        <v>679</v>
      </c>
      <c r="B4486" s="97" t="s">
        <v>1481</v>
      </c>
      <c r="C4486" s="96" t="str">
        <f aca="false">VLOOKUP(B4486,INSUMOS!$A:$I,2,0)</f>
        <v>SINAPI</v>
      </c>
      <c r="D4486" s="96" t="str">
        <f aca="false">VLOOKUP(B4486,INSUMOS!$A:$I,3,0)</f>
        <v>LIXA D'AGUA EM FOLHA, GRAO 100</v>
      </c>
      <c r="E4486" s="98" t="str">
        <f aca="false">VLOOKUP(B4486,INSUMOS!$A:$I,4,0)</f>
        <v>Material</v>
      </c>
      <c r="F4486" s="98"/>
      <c r="G4486" s="99" t="str">
        <f aca="false">VLOOKUP(B4486,INSUMOS!$A:$I,5,0)</f>
        <v>UN</v>
      </c>
      <c r="H4486" s="100" t="n">
        <v>0.0071</v>
      </c>
      <c r="I4486" s="101" t="n">
        <f aca="false">VLOOKUP(B4486,INSUMOS!$A:$I,8,0)</f>
        <v>3.03</v>
      </c>
      <c r="J4486" s="101" t="n">
        <f aca="false">TRUNC(H4486*I4486,2)</f>
        <v>0.02</v>
      </c>
      <c r="L4486" s="63" t="n">
        <f aca="false">IF(AND(A4487&lt;&gt;"",A4486=""),L4485+1,L4485)</f>
        <v>473</v>
      </c>
      <c r="M4486" s="80" t="n">
        <f aca="false">IF(OR(A4486="Insumo",A4486="Composição Auxiliar"),J4486,"")</f>
        <v>0.02</v>
      </c>
      <c r="N4486" s="81" t="str">
        <f aca="false">IF(E4486="Mão de Obra",J4486,"")</f>
        <v/>
      </c>
      <c r="O4486" s="81" t="n">
        <f aca="false">IF(N4486&lt;&gt;"","",M4486)</f>
        <v>0.02</v>
      </c>
      <c r="P4486" s="82" t="str">
        <f aca="false">IF(A4486="Composição",B4486,"")</f>
        <v/>
      </c>
      <c r="Q4486" s="81" t="str">
        <f aca="false">IF(P4486&lt;&gt;"",SUMIF(L4486:L4486,L4486,N4486:N4486),"")</f>
        <v/>
      </c>
      <c r="R4486" s="81" t="str">
        <f aca="false">IF(P4486&lt;&gt;"",SUMIF(L4486:L4486,L4486,O4486:O4486),"")</f>
        <v/>
      </c>
    </row>
    <row r="4487" customFormat="false" ht="25.5" hidden="false" customHeight="false" outlineLevel="0" collapsed="false">
      <c r="A4487" s="96" t="s">
        <v>679</v>
      </c>
      <c r="B4487" s="97" t="s">
        <v>1457</v>
      </c>
      <c r="C4487" s="96" t="str">
        <f aca="false">VLOOKUP(B4487,INSUMOS!$A:$I,2,0)</f>
        <v>SINAPI</v>
      </c>
      <c r="D4487" s="96" t="str">
        <f aca="false">VLOOKUP(B4487,INSUMOS!$A:$I,3,0)</f>
        <v>SOLUCAO PREPARADORA / LIMPADORA PARA PVC, FRASCO COM 1000 CM3</v>
      </c>
      <c r="E4487" s="98" t="str">
        <f aca="false">VLOOKUP(B4487,INSUMOS!$A:$I,4,0)</f>
        <v>Material</v>
      </c>
      <c r="F4487" s="98"/>
      <c r="G4487" s="99" t="str">
        <f aca="false">VLOOKUP(B4487,INSUMOS!$A:$I,5,0)</f>
        <v>UN</v>
      </c>
      <c r="H4487" s="100" t="n">
        <v>0.015</v>
      </c>
      <c r="I4487" s="101" t="n">
        <f aca="false">VLOOKUP(B4487,INSUMOS!$A:$I,8,0)</f>
        <v>82.81</v>
      </c>
      <c r="J4487" s="101" t="n">
        <f aca="false">TRUNC(H4487*I4487,2)</f>
        <v>1.24</v>
      </c>
      <c r="L4487" s="63" t="n">
        <f aca="false">IF(AND(A4488&lt;&gt;"",A4487=""),L4486+1,L4486)</f>
        <v>473</v>
      </c>
      <c r="M4487" s="80" t="n">
        <f aca="false">IF(OR(A4487="Insumo",A4487="Composição Auxiliar"),J4487,"")</f>
        <v>1.24</v>
      </c>
      <c r="N4487" s="81" t="str">
        <f aca="false">IF(E4487="Mão de Obra",J4487,"")</f>
        <v/>
      </c>
      <c r="O4487" s="81" t="n">
        <f aca="false">IF(N4487&lt;&gt;"","",M4487)</f>
        <v>1.24</v>
      </c>
      <c r="P4487" s="82" t="str">
        <f aca="false">IF(A4487="Composição",B4487,"")</f>
        <v/>
      </c>
      <c r="Q4487" s="81" t="str">
        <f aca="false">IF(P4487&lt;&gt;"",SUMIF(L4487:L4487,L4487,N4487:N4487),"")</f>
        <v/>
      </c>
      <c r="R4487" s="81" t="str">
        <f aca="false">IF(P4487&lt;&gt;"",SUMIF(L4487:L4487,L4487,O4487:O4487),"")</f>
        <v/>
      </c>
    </row>
    <row r="4488" customFormat="false" ht="14.25" hidden="false" customHeight="false" outlineLevel="0" collapsed="false">
      <c r="A4488" s="102"/>
      <c r="B4488" s="102"/>
      <c r="C4488" s="102"/>
      <c r="D4488" s="102"/>
      <c r="E4488" s="102"/>
      <c r="F4488" s="103"/>
      <c r="G4488" s="102"/>
      <c r="H4488" s="103"/>
      <c r="I4488" s="102"/>
      <c r="J4488" s="103"/>
      <c r="L4488" s="63" t="n">
        <f aca="false">IF(AND(A4489&lt;&gt;"",A4488=""),L4487+1,L4487)</f>
        <v>473</v>
      </c>
      <c r="M4488" s="80" t="str">
        <f aca="false">IF(OR(A4488="Insumo",A4488="Composição Auxiliar"),J4488,"")</f>
        <v/>
      </c>
      <c r="N4488" s="81" t="str">
        <f aca="false">IF(E4488="Mão de Obra",J4488,"")</f>
        <v/>
      </c>
      <c r="O4488" s="81" t="str">
        <f aca="false">IF(N4488&lt;&gt;"","",M4488)</f>
        <v/>
      </c>
      <c r="P4488" s="82" t="str">
        <f aca="false">IF(A4488="Composição",B4488,"")</f>
        <v/>
      </c>
      <c r="Q4488" s="81" t="str">
        <f aca="false">IF(P4488&lt;&gt;"",SUMIF(L4488:L4488,L4488,N4488:N4488),"")</f>
        <v/>
      </c>
      <c r="R4488" s="81" t="str">
        <f aca="false">IF(P4488&lt;&gt;"",SUMIF(L4488:L4488,L4488,O4488:O4488),"")</f>
        <v/>
      </c>
    </row>
    <row r="4489" customFormat="false" ht="15" hidden="false" customHeight="false" outlineLevel="0" collapsed="false">
      <c r="A4489" s="102"/>
      <c r="B4489" s="102"/>
      <c r="C4489" s="102"/>
      <c r="D4489" s="102"/>
      <c r="E4489" s="102"/>
      <c r="F4489" s="103"/>
      <c r="G4489" s="102"/>
      <c r="H4489" s="104"/>
      <c r="I4489" s="104"/>
      <c r="J4489" s="103"/>
      <c r="L4489" s="63" t="n">
        <f aca="false">IF(AND(A4490&lt;&gt;"",A4489=""),L4488+1,L4488)</f>
        <v>473</v>
      </c>
      <c r="M4489" s="80" t="str">
        <f aca="false">IF(OR(A4489="Insumo",A4489="Composição Auxiliar"),J4489,"")</f>
        <v/>
      </c>
      <c r="N4489" s="81" t="str">
        <f aca="false">IF(E4489="Mão de Obra",J4489,"")</f>
        <v/>
      </c>
      <c r="O4489" s="81" t="str">
        <f aca="false">IF(N4489&lt;&gt;"","",M4489)</f>
        <v/>
      </c>
      <c r="P4489" s="82" t="str">
        <f aca="false">IF(A4489="Composição",B4489,"")</f>
        <v/>
      </c>
      <c r="Q4489" s="81" t="str">
        <f aca="false">IF(P4489&lt;&gt;"",SUMIF(L4489:L4489,L4489,N4489:N4489),"")</f>
        <v/>
      </c>
      <c r="R4489" s="81" t="str">
        <f aca="false">IF(P4489&lt;&gt;"",SUMIF(L4489:L4489,L4489,O4489:O4489),"")</f>
        <v/>
      </c>
    </row>
    <row r="4490" customFormat="false" ht="15" hidden="false" customHeight="false" outlineLevel="0" collapsed="false">
      <c r="A4490" s="108"/>
      <c r="B4490" s="108"/>
      <c r="C4490" s="108"/>
      <c r="D4490" s="108"/>
      <c r="E4490" s="108"/>
      <c r="F4490" s="108"/>
      <c r="G4490" s="108"/>
      <c r="H4490" s="108"/>
      <c r="I4490" s="108"/>
      <c r="J4490" s="108"/>
      <c r="L4490" s="63" t="n">
        <f aca="false">IF(AND(A4491&lt;&gt;"",A4490=""),L4489+1,L4489)</f>
        <v>473</v>
      </c>
      <c r="M4490" s="80" t="str">
        <f aca="false">IF(OR(A4490="Insumo",A4490="Composição Auxiliar"),J4490,"")</f>
        <v/>
      </c>
      <c r="N4490" s="81" t="str">
        <f aca="false">IF(E4490="Mão de Obra",J4490,"")</f>
        <v/>
      </c>
      <c r="O4490" s="81" t="str">
        <f aca="false">IF(N4490&lt;&gt;"","",M4490)</f>
        <v/>
      </c>
      <c r="P4490" s="82" t="str">
        <f aca="false">IF(A4490="Composição",B4490,"")</f>
        <v/>
      </c>
      <c r="Q4490" s="81" t="str">
        <f aca="false">IF(P4490&lt;&gt;"",SUMIF(L4490:L4490,L4490,N4490:N4490),"")</f>
        <v/>
      </c>
      <c r="R4490" s="81" t="str">
        <f aca="false">IF(P4490&lt;&gt;"",SUMIF(L4490:L4490,L4490,O4490:O4490),"")</f>
        <v/>
      </c>
    </row>
    <row r="4491" customFormat="false" ht="15" hidden="false" customHeight="true" outlineLevel="0" collapsed="false">
      <c r="A4491" s="83"/>
      <c r="B4491" s="84" t="s">
        <v>655</v>
      </c>
      <c r="C4491" s="83" t="s">
        <v>656</v>
      </c>
      <c r="D4491" s="83" t="s">
        <v>657</v>
      </c>
      <c r="E4491" s="83" t="s">
        <v>658</v>
      </c>
      <c r="F4491" s="83"/>
      <c r="G4491" s="85" t="s">
        <v>659</v>
      </c>
      <c r="H4491" s="84" t="s">
        <v>660</v>
      </c>
      <c r="I4491" s="84" t="s">
        <v>661</v>
      </c>
      <c r="J4491" s="84" t="s">
        <v>662</v>
      </c>
      <c r="L4491" s="63" t="n">
        <f aca="false">IF(AND(A4492&lt;&gt;"",A4491=""),L4490+1,L4490)</f>
        <v>474</v>
      </c>
      <c r="M4491" s="80" t="str">
        <f aca="false">IF(OR(A4491="Insumo",A4491="Composição Auxiliar"),J4491,"")</f>
        <v/>
      </c>
      <c r="N4491" s="81" t="str">
        <f aca="false">IF(E4491="Mão de Obra",J4491,"")</f>
        <v/>
      </c>
      <c r="O4491" s="81" t="str">
        <f aca="false">IF(N4491&lt;&gt;"","",M4491)</f>
        <v/>
      </c>
      <c r="P4491" s="82" t="str">
        <f aca="false">IF(A4491="Composição",B4491,"")</f>
        <v/>
      </c>
      <c r="Q4491" s="81" t="str">
        <f aca="false">IF(P4491&lt;&gt;"",SUMIF(L4491:L4491,L4491,N4491:N4491),"")</f>
        <v/>
      </c>
      <c r="R4491" s="81" t="str">
        <f aca="false">IF(P4491&lt;&gt;"",SUMIF(L4491:L4491,L4491,O4491:O4491),"")</f>
        <v/>
      </c>
    </row>
    <row r="4492" customFormat="false" ht="25.5" hidden="false" customHeight="true" outlineLevel="0" collapsed="false">
      <c r="A4492" s="86" t="s">
        <v>663</v>
      </c>
      <c r="B4492" s="87" t="s">
        <v>2139</v>
      </c>
      <c r="C4492" s="86" t="s">
        <v>664</v>
      </c>
      <c r="D4492" s="86" t="s">
        <v>2140</v>
      </c>
      <c r="E4492" s="86" t="s">
        <v>764</v>
      </c>
      <c r="F4492" s="86"/>
      <c r="G4492" s="88" t="s">
        <v>718</v>
      </c>
      <c r="H4492" s="89" t="n">
        <v>1</v>
      </c>
      <c r="I4492" s="90" t="n">
        <f aca="false">SUMIF(L:L,$L4492,M:M)</f>
        <v>8.63</v>
      </c>
      <c r="J4492" s="90" t="n">
        <f aca="false">TRUNC(H4492*I4492,2)</f>
        <v>8.63</v>
      </c>
      <c r="L4492" s="63" t="n">
        <f aca="false">IF(AND(A4493&lt;&gt;"",A4492=""),L4491+1,L4491)</f>
        <v>474</v>
      </c>
      <c r="M4492" s="80" t="str">
        <f aca="false">IF(OR(A4492="Insumo",A4492="Composição Auxiliar"),J4492,"")</f>
        <v/>
      </c>
      <c r="N4492" s="81" t="str">
        <f aca="false">IF(E4492="Mão de Obra",J4492,"")</f>
        <v/>
      </c>
      <c r="O4492" s="81" t="str">
        <f aca="false">IF(N4492&lt;&gt;"","",M4492)</f>
        <v/>
      </c>
      <c r="P4492" s="82" t="str">
        <f aca="false">IF(A4492="Composição",B4492,"")</f>
        <v> 89362 </v>
      </c>
      <c r="Q4492" s="81" t="n">
        <f aca="false">IF(P4492&lt;&gt;"",SUMIF(L4492:L4492,L4492,N4492:N4492),"")</f>
        <v>0</v>
      </c>
      <c r="R4492" s="81" t="n">
        <f aca="false">IF(P4492&lt;&gt;"",SUMIF(L4492:L4492,L4492,O4492:O4492),"")</f>
        <v>0</v>
      </c>
    </row>
    <row r="4493" customFormat="false" ht="25.5" hidden="false" customHeight="true" outlineLevel="0" collapsed="false">
      <c r="A4493" s="91" t="s">
        <v>668</v>
      </c>
      <c r="B4493" s="92" t="s">
        <v>1336</v>
      </c>
      <c r="C4493" s="91" t="s">
        <v>664</v>
      </c>
      <c r="D4493" s="91" t="s">
        <v>1337</v>
      </c>
      <c r="E4493" s="91" t="s">
        <v>671</v>
      </c>
      <c r="F4493" s="91"/>
      <c r="G4493" s="93" t="s">
        <v>672</v>
      </c>
      <c r="H4493" s="94" t="n">
        <v>0.152</v>
      </c>
      <c r="I4493" s="95" t="n">
        <f aca="false">SUMIFS(J:J,A:A,"Composição",B:B,$B4493)</f>
        <v>19.47</v>
      </c>
      <c r="J4493" s="95" t="n">
        <f aca="false">TRUNC(H4493*I4493,2)</f>
        <v>2.95</v>
      </c>
      <c r="L4493" s="63" t="n">
        <f aca="false">IF(AND(A4494&lt;&gt;"",A4493=""),L4492+1,L4492)</f>
        <v>474</v>
      </c>
      <c r="M4493" s="80" t="n">
        <f aca="false">IF(OR(A4493="Insumo",A4493="Composição Auxiliar"),J4493,"")</f>
        <v>2.95</v>
      </c>
      <c r="N4493" s="81" t="str">
        <f aca="false">IF(E4493="Mão de Obra",J4493,"")</f>
        <v/>
      </c>
      <c r="O4493" s="81" t="n">
        <f aca="false">IF(N4493&lt;&gt;"","",M4493)</f>
        <v>2.95</v>
      </c>
      <c r="P4493" s="82" t="str">
        <f aca="false">IF(A4493="Composição",B4493,"")</f>
        <v/>
      </c>
      <c r="Q4493" s="81" t="str">
        <f aca="false">IF(P4493&lt;&gt;"",SUMIF(L4493:L4493,L4493,N4493:N4493),"")</f>
        <v/>
      </c>
      <c r="R4493" s="81" t="str">
        <f aca="false">IF(P4493&lt;&gt;"",SUMIF(L4493:L4493,L4493,O4493:O4493),"")</f>
        <v/>
      </c>
    </row>
    <row r="4494" customFormat="false" ht="25.5" hidden="false" customHeight="true" outlineLevel="0" collapsed="false">
      <c r="A4494" s="91" t="s">
        <v>668</v>
      </c>
      <c r="B4494" s="92" t="s">
        <v>1292</v>
      </c>
      <c r="C4494" s="91" t="s">
        <v>664</v>
      </c>
      <c r="D4494" s="91" t="s">
        <v>1293</v>
      </c>
      <c r="E4494" s="91" t="s">
        <v>671</v>
      </c>
      <c r="F4494" s="91"/>
      <c r="G4494" s="93" t="s">
        <v>672</v>
      </c>
      <c r="H4494" s="94" t="n">
        <v>0.152</v>
      </c>
      <c r="I4494" s="95" t="n">
        <f aca="false">SUMIFS(J:J,A:A,"Composição",B:B,$B4494)</f>
        <v>22.94</v>
      </c>
      <c r="J4494" s="95" t="n">
        <f aca="false">TRUNC(H4494*I4494,2)</f>
        <v>3.48</v>
      </c>
      <c r="L4494" s="63" t="n">
        <f aca="false">IF(AND(A4495&lt;&gt;"",A4494=""),L4493+1,L4493)</f>
        <v>474</v>
      </c>
      <c r="M4494" s="80" t="n">
        <f aca="false">IF(OR(A4494="Insumo",A4494="Composição Auxiliar"),J4494,"")</f>
        <v>3.48</v>
      </c>
      <c r="N4494" s="81" t="str">
        <f aca="false">IF(E4494="Mão de Obra",J4494,"")</f>
        <v/>
      </c>
      <c r="O4494" s="81" t="n">
        <f aca="false">IF(N4494&lt;&gt;"","",M4494)</f>
        <v>3.48</v>
      </c>
      <c r="P4494" s="82" t="str">
        <f aca="false">IF(A4494="Composição",B4494,"")</f>
        <v/>
      </c>
      <c r="Q4494" s="81" t="str">
        <f aca="false">IF(P4494&lt;&gt;"",SUMIF(L4494:L4494,L4494,N4494:N4494),"")</f>
        <v/>
      </c>
      <c r="R4494" s="81" t="str">
        <f aca="false">IF(P4494&lt;&gt;"",SUMIF(L4494:L4494,L4494,O4494:O4494),"")</f>
        <v/>
      </c>
    </row>
    <row r="4495" customFormat="false" ht="14.25" hidden="false" customHeight="false" outlineLevel="0" collapsed="false">
      <c r="A4495" s="96" t="s">
        <v>679</v>
      </c>
      <c r="B4495" s="97" t="s">
        <v>1458</v>
      </c>
      <c r="C4495" s="96" t="str">
        <f aca="false">VLOOKUP(B4495,INSUMOS!$A:$I,2,0)</f>
        <v>SINAPI</v>
      </c>
      <c r="D4495" s="96" t="str">
        <f aca="false">VLOOKUP(B4495,INSUMOS!$A:$I,3,0)</f>
        <v>ADESIVO PLASTICO PARA PVC, FRASCO COM *850* GR</v>
      </c>
      <c r="E4495" s="98" t="str">
        <f aca="false">VLOOKUP(B4495,INSUMOS!$A:$I,4,0)</f>
        <v>Material</v>
      </c>
      <c r="F4495" s="98"/>
      <c r="G4495" s="99" t="str">
        <f aca="false">VLOOKUP(B4495,INSUMOS!$A:$I,5,0)</f>
        <v>UN</v>
      </c>
      <c r="H4495" s="100" t="n">
        <v>0.0071</v>
      </c>
      <c r="I4495" s="101" t="n">
        <f aca="false">VLOOKUP(B4495,INSUMOS!$A:$I,8,0)</f>
        <v>73.09</v>
      </c>
      <c r="J4495" s="101" t="n">
        <f aca="false">TRUNC(H4495*I4495,2)</f>
        <v>0.51</v>
      </c>
      <c r="L4495" s="63" t="n">
        <f aca="false">IF(AND(A4496&lt;&gt;"",A4495=""),L4494+1,L4494)</f>
        <v>474</v>
      </c>
      <c r="M4495" s="80" t="n">
        <f aca="false">IF(OR(A4495="Insumo",A4495="Composição Auxiliar"),J4495,"")</f>
        <v>0.51</v>
      </c>
      <c r="N4495" s="81" t="str">
        <f aca="false">IF(E4495="Mão de Obra",J4495,"")</f>
        <v/>
      </c>
      <c r="O4495" s="81" t="n">
        <f aca="false">IF(N4495&lt;&gt;"","",M4495)</f>
        <v>0.51</v>
      </c>
      <c r="P4495" s="82" t="str">
        <f aca="false">IF(A4495="Composição",B4495,"")</f>
        <v/>
      </c>
      <c r="Q4495" s="81" t="str">
        <f aca="false">IF(P4495&lt;&gt;"",SUMIF(L4495:L4495,L4495,N4495:N4495),"")</f>
        <v/>
      </c>
      <c r="R4495" s="81" t="str">
        <f aca="false">IF(P4495&lt;&gt;"",SUMIF(L4495:L4495,L4495,O4495:O4495),"")</f>
        <v/>
      </c>
    </row>
    <row r="4496" customFormat="false" ht="25.5" hidden="false" customHeight="false" outlineLevel="0" collapsed="false">
      <c r="A4496" s="96" t="s">
        <v>679</v>
      </c>
      <c r="B4496" s="97" t="s">
        <v>1697</v>
      </c>
      <c r="C4496" s="96" t="str">
        <f aca="false">VLOOKUP(B4496,INSUMOS!$A:$I,2,0)</f>
        <v>SINAPI</v>
      </c>
      <c r="D4496" s="96" t="str">
        <f aca="false">VLOOKUP(B4496,INSUMOS!$A:$I,3,0)</f>
        <v>JOELHO PVC, SOLDAVEL, 90 GRAUS, 25 MM, COR MARROM, PARA AGUA FRIA PREDIAL</v>
      </c>
      <c r="E4496" s="98" t="str">
        <f aca="false">VLOOKUP(B4496,INSUMOS!$A:$I,4,0)</f>
        <v>Material</v>
      </c>
      <c r="F4496" s="98"/>
      <c r="G4496" s="99" t="str">
        <f aca="false">VLOOKUP(B4496,INSUMOS!$A:$I,5,0)</f>
        <v>UN</v>
      </c>
      <c r="H4496" s="100" t="n">
        <v>1</v>
      </c>
      <c r="I4496" s="101" t="n">
        <f aca="false">VLOOKUP(B4496,INSUMOS!$A:$I,8,0)</f>
        <v>0.93</v>
      </c>
      <c r="J4496" s="101" t="n">
        <f aca="false">TRUNC(H4496*I4496,2)</f>
        <v>0.93</v>
      </c>
      <c r="L4496" s="63" t="n">
        <f aca="false">IF(AND(A4497&lt;&gt;"",A4496=""),L4495+1,L4495)</f>
        <v>474</v>
      </c>
      <c r="M4496" s="80" t="n">
        <f aca="false">IF(OR(A4496="Insumo",A4496="Composição Auxiliar"),J4496,"")</f>
        <v>0.93</v>
      </c>
      <c r="N4496" s="81" t="str">
        <f aca="false">IF(E4496="Mão de Obra",J4496,"")</f>
        <v/>
      </c>
      <c r="O4496" s="81" t="n">
        <f aca="false">IF(N4496&lt;&gt;"","",M4496)</f>
        <v>0.93</v>
      </c>
      <c r="P4496" s="82" t="str">
        <f aca="false">IF(A4496="Composição",B4496,"")</f>
        <v/>
      </c>
      <c r="Q4496" s="81" t="str">
        <f aca="false">IF(P4496&lt;&gt;"",SUMIF(L4496:L4496,L4496,N4496:N4496),"")</f>
        <v/>
      </c>
      <c r="R4496" s="81" t="str">
        <f aca="false">IF(P4496&lt;&gt;"",SUMIF(L4496:L4496,L4496,O4496:O4496),"")</f>
        <v/>
      </c>
    </row>
    <row r="4497" customFormat="false" ht="14.25" hidden="false" customHeight="false" outlineLevel="0" collapsed="false">
      <c r="A4497" s="96" t="s">
        <v>679</v>
      </c>
      <c r="B4497" s="97" t="s">
        <v>1481</v>
      </c>
      <c r="C4497" s="96" t="str">
        <f aca="false">VLOOKUP(B4497,INSUMOS!$A:$I,2,0)</f>
        <v>SINAPI</v>
      </c>
      <c r="D4497" s="96" t="str">
        <f aca="false">VLOOKUP(B4497,INSUMOS!$A:$I,3,0)</f>
        <v>LIXA D'AGUA EM FOLHA, GRAO 100</v>
      </c>
      <c r="E4497" s="98" t="str">
        <f aca="false">VLOOKUP(B4497,INSUMOS!$A:$I,4,0)</f>
        <v>Material</v>
      </c>
      <c r="F4497" s="98"/>
      <c r="G4497" s="99" t="str">
        <f aca="false">VLOOKUP(B4497,INSUMOS!$A:$I,5,0)</f>
        <v>UN</v>
      </c>
      <c r="H4497" s="100" t="n">
        <v>0.0338</v>
      </c>
      <c r="I4497" s="101" t="n">
        <f aca="false">VLOOKUP(B4497,INSUMOS!$A:$I,8,0)</f>
        <v>3.03</v>
      </c>
      <c r="J4497" s="101" t="n">
        <f aca="false">TRUNC(H4497*I4497,2)</f>
        <v>0.1</v>
      </c>
      <c r="L4497" s="63" t="n">
        <f aca="false">IF(AND(A4498&lt;&gt;"",A4497=""),L4496+1,L4496)</f>
        <v>474</v>
      </c>
      <c r="M4497" s="80" t="n">
        <f aca="false">IF(OR(A4497="Insumo",A4497="Composição Auxiliar"),J4497,"")</f>
        <v>0.1</v>
      </c>
      <c r="N4497" s="81" t="str">
        <f aca="false">IF(E4497="Mão de Obra",J4497,"")</f>
        <v/>
      </c>
      <c r="O4497" s="81" t="n">
        <f aca="false">IF(N4497&lt;&gt;"","",M4497)</f>
        <v>0.1</v>
      </c>
      <c r="P4497" s="82" t="str">
        <f aca="false">IF(A4497="Composição",B4497,"")</f>
        <v/>
      </c>
      <c r="Q4497" s="81" t="str">
        <f aca="false">IF(P4497&lt;&gt;"",SUMIF(L4497:L4497,L4497,N4497:N4497),"")</f>
        <v/>
      </c>
      <c r="R4497" s="81" t="str">
        <f aca="false">IF(P4497&lt;&gt;"",SUMIF(L4497:L4497,L4497,O4497:O4497),"")</f>
        <v/>
      </c>
    </row>
    <row r="4498" customFormat="false" ht="25.5" hidden="false" customHeight="false" outlineLevel="0" collapsed="false">
      <c r="A4498" s="96" t="s">
        <v>679</v>
      </c>
      <c r="B4498" s="97" t="s">
        <v>1457</v>
      </c>
      <c r="C4498" s="96" t="str">
        <f aca="false">VLOOKUP(B4498,INSUMOS!$A:$I,2,0)</f>
        <v>SINAPI</v>
      </c>
      <c r="D4498" s="96" t="str">
        <f aca="false">VLOOKUP(B4498,INSUMOS!$A:$I,3,0)</f>
        <v>SOLUCAO PREPARADORA / LIMPADORA PARA PVC, FRASCO COM 1000 CM3</v>
      </c>
      <c r="E4498" s="98" t="str">
        <f aca="false">VLOOKUP(B4498,INSUMOS!$A:$I,4,0)</f>
        <v>Material</v>
      </c>
      <c r="F4498" s="98"/>
      <c r="G4498" s="99" t="str">
        <f aca="false">VLOOKUP(B4498,INSUMOS!$A:$I,5,0)</f>
        <v>UN</v>
      </c>
      <c r="H4498" s="100" t="n">
        <v>0.008</v>
      </c>
      <c r="I4498" s="101" t="n">
        <f aca="false">VLOOKUP(B4498,INSUMOS!$A:$I,8,0)</f>
        <v>82.81</v>
      </c>
      <c r="J4498" s="101" t="n">
        <f aca="false">TRUNC(H4498*I4498,2)</f>
        <v>0.66</v>
      </c>
      <c r="L4498" s="63" t="n">
        <f aca="false">IF(AND(A4499&lt;&gt;"",A4498=""),L4497+1,L4497)</f>
        <v>474</v>
      </c>
      <c r="M4498" s="80" t="n">
        <f aca="false">IF(OR(A4498="Insumo",A4498="Composição Auxiliar"),J4498,"")</f>
        <v>0.66</v>
      </c>
      <c r="N4498" s="81" t="str">
        <f aca="false">IF(E4498="Mão de Obra",J4498,"")</f>
        <v/>
      </c>
      <c r="O4498" s="81" t="n">
        <f aca="false">IF(N4498&lt;&gt;"","",M4498)</f>
        <v>0.66</v>
      </c>
      <c r="P4498" s="82" t="str">
        <f aca="false">IF(A4498="Composição",B4498,"")</f>
        <v/>
      </c>
      <c r="Q4498" s="81" t="str">
        <f aca="false">IF(P4498&lt;&gt;"",SUMIF(L4498:L4498,L4498,N4498:N4498),"")</f>
        <v/>
      </c>
      <c r="R4498" s="81" t="str">
        <f aca="false">IF(P4498&lt;&gt;"",SUMIF(L4498:L4498,L4498,O4498:O4498),"")</f>
        <v/>
      </c>
    </row>
    <row r="4499" customFormat="false" ht="14.25" hidden="false" customHeight="false" outlineLevel="0" collapsed="false">
      <c r="A4499" s="102"/>
      <c r="B4499" s="102"/>
      <c r="C4499" s="102"/>
      <c r="D4499" s="102"/>
      <c r="E4499" s="102"/>
      <c r="F4499" s="103"/>
      <c r="G4499" s="102"/>
      <c r="H4499" s="103"/>
      <c r="I4499" s="102"/>
      <c r="J4499" s="103"/>
      <c r="L4499" s="63" t="n">
        <f aca="false">IF(AND(A4500&lt;&gt;"",A4499=""),L4498+1,L4498)</f>
        <v>474</v>
      </c>
      <c r="M4499" s="80" t="str">
        <f aca="false">IF(OR(A4499="Insumo",A4499="Composição Auxiliar"),J4499,"")</f>
        <v/>
      </c>
      <c r="N4499" s="81" t="str">
        <f aca="false">IF(E4499="Mão de Obra",J4499,"")</f>
        <v/>
      </c>
      <c r="O4499" s="81" t="str">
        <f aca="false">IF(N4499&lt;&gt;"","",M4499)</f>
        <v/>
      </c>
      <c r="P4499" s="82" t="str">
        <f aca="false">IF(A4499="Composição",B4499,"")</f>
        <v/>
      </c>
      <c r="Q4499" s="81" t="str">
        <f aca="false">IF(P4499&lt;&gt;"",SUMIF(L4499:L4499,L4499,N4499:N4499),"")</f>
        <v/>
      </c>
      <c r="R4499" s="81" t="str">
        <f aca="false">IF(P4499&lt;&gt;"",SUMIF(L4499:L4499,L4499,O4499:O4499),"")</f>
        <v/>
      </c>
    </row>
    <row r="4500" customFormat="false" ht="15" hidden="false" customHeight="false" outlineLevel="0" collapsed="false">
      <c r="A4500" s="102"/>
      <c r="B4500" s="102"/>
      <c r="C4500" s="102"/>
      <c r="D4500" s="102"/>
      <c r="E4500" s="102"/>
      <c r="F4500" s="103"/>
      <c r="G4500" s="102"/>
      <c r="H4500" s="104"/>
      <c r="I4500" s="104"/>
      <c r="J4500" s="103"/>
      <c r="L4500" s="63" t="n">
        <f aca="false">IF(AND(A4501&lt;&gt;"",A4500=""),L4499+1,L4499)</f>
        <v>474</v>
      </c>
      <c r="M4500" s="80" t="str">
        <f aca="false">IF(OR(A4500="Insumo",A4500="Composição Auxiliar"),J4500,"")</f>
        <v/>
      </c>
      <c r="N4500" s="81" t="str">
        <f aca="false">IF(E4500="Mão de Obra",J4500,"")</f>
        <v/>
      </c>
      <c r="O4500" s="81" t="str">
        <f aca="false">IF(N4500&lt;&gt;"","",M4500)</f>
        <v/>
      </c>
      <c r="P4500" s="82" t="str">
        <f aca="false">IF(A4500="Composição",B4500,"")</f>
        <v/>
      </c>
      <c r="Q4500" s="81" t="str">
        <f aca="false">IF(P4500&lt;&gt;"",SUMIF(L4500:L4500,L4500,N4500:N4500),"")</f>
        <v/>
      </c>
      <c r="R4500" s="81" t="str">
        <f aca="false">IF(P4500&lt;&gt;"",SUMIF(L4500:L4500,L4500,O4500:O4500),"")</f>
        <v/>
      </c>
    </row>
    <row r="4501" customFormat="false" ht="15" hidden="false" customHeight="false" outlineLevel="0" collapsed="false">
      <c r="A4501" s="108"/>
      <c r="B4501" s="108"/>
      <c r="C4501" s="108"/>
      <c r="D4501" s="108"/>
      <c r="E4501" s="108"/>
      <c r="F4501" s="108"/>
      <c r="G4501" s="108"/>
      <c r="H4501" s="108"/>
      <c r="I4501" s="108"/>
      <c r="J4501" s="108"/>
      <c r="L4501" s="63" t="n">
        <f aca="false">IF(AND(A4502&lt;&gt;"",A4501=""),L4500+1,L4500)</f>
        <v>474</v>
      </c>
      <c r="M4501" s="80" t="str">
        <f aca="false">IF(OR(A4501="Insumo",A4501="Composição Auxiliar"),J4501,"")</f>
        <v/>
      </c>
      <c r="N4501" s="81" t="str">
        <f aca="false">IF(E4501="Mão de Obra",J4501,"")</f>
        <v/>
      </c>
      <c r="O4501" s="81" t="str">
        <f aca="false">IF(N4501&lt;&gt;"","",M4501)</f>
        <v/>
      </c>
      <c r="P4501" s="82" t="str">
        <f aca="false">IF(A4501="Composição",B4501,"")</f>
        <v/>
      </c>
      <c r="Q4501" s="81" t="str">
        <f aca="false">IF(P4501&lt;&gt;"",SUMIF(L4501:L4501,L4501,N4501:N4501),"")</f>
        <v/>
      </c>
      <c r="R4501" s="81" t="str">
        <f aca="false">IF(P4501&lt;&gt;"",SUMIF(L4501:L4501,L4501,O4501:O4501),"")</f>
        <v/>
      </c>
    </row>
    <row r="4502" customFormat="false" ht="15" hidden="false" customHeight="true" outlineLevel="0" collapsed="false">
      <c r="A4502" s="83"/>
      <c r="B4502" s="84" t="s">
        <v>655</v>
      </c>
      <c r="C4502" s="83" t="s">
        <v>656</v>
      </c>
      <c r="D4502" s="83" t="s">
        <v>657</v>
      </c>
      <c r="E4502" s="83" t="s">
        <v>658</v>
      </c>
      <c r="F4502" s="83"/>
      <c r="G4502" s="85" t="s">
        <v>659</v>
      </c>
      <c r="H4502" s="84" t="s">
        <v>660</v>
      </c>
      <c r="I4502" s="84" t="s">
        <v>661</v>
      </c>
      <c r="J4502" s="84" t="s">
        <v>662</v>
      </c>
      <c r="L4502" s="63" t="n">
        <f aca="false">IF(AND(A4503&lt;&gt;"",A4502=""),L4501+1,L4501)</f>
        <v>475</v>
      </c>
      <c r="M4502" s="80" t="str">
        <f aca="false">IF(OR(A4502="Insumo",A4502="Composição Auxiliar"),J4502,"")</f>
        <v/>
      </c>
      <c r="N4502" s="81" t="str">
        <f aca="false">IF(E4502="Mão de Obra",J4502,"")</f>
        <v/>
      </c>
      <c r="O4502" s="81" t="str">
        <f aca="false">IF(N4502&lt;&gt;"","",M4502)</f>
        <v/>
      </c>
      <c r="P4502" s="82" t="str">
        <f aca="false">IF(A4502="Composição",B4502,"")</f>
        <v/>
      </c>
      <c r="Q4502" s="81" t="str">
        <f aca="false">IF(P4502&lt;&gt;"",SUMIF(L4502:L4502,L4502,N4502:N4502),"")</f>
        <v/>
      </c>
      <c r="R4502" s="81" t="str">
        <f aca="false">IF(P4502&lt;&gt;"",SUMIF(L4502:L4502,L4502,O4502:O4502),"")</f>
        <v/>
      </c>
    </row>
    <row r="4503" customFormat="false" ht="38.25" hidden="false" customHeight="true" outlineLevel="0" collapsed="false">
      <c r="A4503" s="86" t="s">
        <v>663</v>
      </c>
      <c r="B4503" s="87" t="s">
        <v>1425</v>
      </c>
      <c r="C4503" s="86" t="s">
        <v>664</v>
      </c>
      <c r="D4503" s="86" t="s">
        <v>1426</v>
      </c>
      <c r="E4503" s="86" t="s">
        <v>764</v>
      </c>
      <c r="F4503" s="86"/>
      <c r="G4503" s="88" t="s">
        <v>718</v>
      </c>
      <c r="H4503" s="89" t="n">
        <v>1</v>
      </c>
      <c r="I4503" s="90" t="n">
        <f aca="false">SUMIF(L:L,$L4503,M:M)</f>
        <v>18.03</v>
      </c>
      <c r="J4503" s="90" t="n">
        <f aca="false">TRUNC(H4503*I4503,2)</f>
        <v>18.03</v>
      </c>
      <c r="L4503" s="63" t="n">
        <f aca="false">IF(AND(A4504&lt;&gt;"",A4503=""),L4502+1,L4502)</f>
        <v>475</v>
      </c>
      <c r="M4503" s="80" t="str">
        <f aca="false">IF(OR(A4503="Insumo",A4503="Composição Auxiliar"),J4503,"")</f>
        <v/>
      </c>
      <c r="N4503" s="81" t="str">
        <f aca="false">IF(E4503="Mão de Obra",J4503,"")</f>
        <v/>
      </c>
      <c r="O4503" s="81" t="str">
        <f aca="false">IF(N4503&lt;&gt;"","",M4503)</f>
        <v/>
      </c>
      <c r="P4503" s="82" t="str">
        <f aca="false">IF(A4503="Composição",B4503,"")</f>
        <v> 94676 </v>
      </c>
      <c r="Q4503" s="81" t="n">
        <f aca="false">IF(P4503&lt;&gt;"",SUMIF(L4503:L4503,L4503,N4503:N4503),"")</f>
        <v>0</v>
      </c>
      <c r="R4503" s="81" t="n">
        <f aca="false">IF(P4503&lt;&gt;"",SUMIF(L4503:L4503,L4503,O4503:O4503),"")</f>
        <v>0</v>
      </c>
    </row>
    <row r="4504" customFormat="false" ht="25.5" hidden="false" customHeight="true" outlineLevel="0" collapsed="false">
      <c r="A4504" s="91" t="s">
        <v>668</v>
      </c>
      <c r="B4504" s="92" t="s">
        <v>1336</v>
      </c>
      <c r="C4504" s="91" t="s">
        <v>664</v>
      </c>
      <c r="D4504" s="91" t="s">
        <v>1337</v>
      </c>
      <c r="E4504" s="91" t="s">
        <v>671</v>
      </c>
      <c r="F4504" s="91"/>
      <c r="G4504" s="93" t="s">
        <v>672</v>
      </c>
      <c r="H4504" s="94" t="n">
        <v>0.171</v>
      </c>
      <c r="I4504" s="95" t="n">
        <f aca="false">SUMIFS(J:J,A:A,"Composição",B:B,$B4504)</f>
        <v>19.47</v>
      </c>
      <c r="J4504" s="95" t="n">
        <f aca="false">TRUNC(H4504*I4504,2)</f>
        <v>3.32</v>
      </c>
      <c r="L4504" s="63" t="n">
        <f aca="false">IF(AND(A4505&lt;&gt;"",A4504=""),L4503+1,L4503)</f>
        <v>475</v>
      </c>
      <c r="M4504" s="80" t="n">
        <f aca="false">IF(OR(A4504="Insumo",A4504="Composição Auxiliar"),J4504,"")</f>
        <v>3.32</v>
      </c>
      <c r="N4504" s="81" t="str">
        <f aca="false">IF(E4504="Mão de Obra",J4504,"")</f>
        <v/>
      </c>
      <c r="O4504" s="81" t="n">
        <f aca="false">IF(N4504&lt;&gt;"","",M4504)</f>
        <v>3.32</v>
      </c>
      <c r="P4504" s="82" t="str">
        <f aca="false">IF(A4504="Composição",B4504,"")</f>
        <v/>
      </c>
      <c r="Q4504" s="81" t="str">
        <f aca="false">IF(P4504&lt;&gt;"",SUMIF(L4504:L4504,L4504,N4504:N4504),"")</f>
        <v/>
      </c>
      <c r="R4504" s="81" t="str">
        <f aca="false">IF(P4504&lt;&gt;"",SUMIF(L4504:L4504,L4504,O4504:O4504),"")</f>
        <v/>
      </c>
    </row>
    <row r="4505" customFormat="false" ht="25.5" hidden="false" customHeight="true" outlineLevel="0" collapsed="false">
      <c r="A4505" s="91" t="s">
        <v>668</v>
      </c>
      <c r="B4505" s="92" t="s">
        <v>1292</v>
      </c>
      <c r="C4505" s="91" t="s">
        <v>664</v>
      </c>
      <c r="D4505" s="91" t="s">
        <v>1293</v>
      </c>
      <c r="E4505" s="91" t="s">
        <v>671</v>
      </c>
      <c r="F4505" s="91"/>
      <c r="G4505" s="93" t="s">
        <v>672</v>
      </c>
      <c r="H4505" s="94" t="n">
        <v>0.171</v>
      </c>
      <c r="I4505" s="95" t="n">
        <f aca="false">SUMIFS(J:J,A:A,"Composição",B:B,$B4505)</f>
        <v>22.94</v>
      </c>
      <c r="J4505" s="95" t="n">
        <f aca="false">TRUNC(H4505*I4505,2)</f>
        <v>3.92</v>
      </c>
      <c r="L4505" s="63" t="n">
        <f aca="false">IF(AND(A4506&lt;&gt;"",A4505=""),L4504+1,L4504)</f>
        <v>475</v>
      </c>
      <c r="M4505" s="80" t="n">
        <f aca="false">IF(OR(A4505="Insumo",A4505="Composição Auxiliar"),J4505,"")</f>
        <v>3.92</v>
      </c>
      <c r="N4505" s="81" t="str">
        <f aca="false">IF(E4505="Mão de Obra",J4505,"")</f>
        <v/>
      </c>
      <c r="O4505" s="81" t="n">
        <f aca="false">IF(N4505&lt;&gt;"","",M4505)</f>
        <v>3.92</v>
      </c>
      <c r="P4505" s="82" t="str">
        <f aca="false">IF(A4505="Composição",B4505,"")</f>
        <v/>
      </c>
      <c r="Q4505" s="81" t="str">
        <f aca="false">IF(P4505&lt;&gt;"",SUMIF(L4505:L4505,L4505,N4505:N4505),"")</f>
        <v/>
      </c>
      <c r="R4505" s="81" t="str">
        <f aca="false">IF(P4505&lt;&gt;"",SUMIF(L4505:L4505,L4505,O4505:O4505),"")</f>
        <v/>
      </c>
    </row>
    <row r="4506" customFormat="false" ht="14.25" hidden="false" customHeight="false" outlineLevel="0" collapsed="false">
      <c r="A4506" s="96" t="s">
        <v>679</v>
      </c>
      <c r="B4506" s="97" t="s">
        <v>1482</v>
      </c>
      <c r="C4506" s="96" t="str">
        <f aca="false">VLOOKUP(B4506,INSUMOS!$A:$I,2,0)</f>
        <v>SINAPI</v>
      </c>
      <c r="D4506" s="96" t="str">
        <f aca="false">VLOOKUP(B4506,INSUMOS!$A:$I,3,0)</f>
        <v>ADESIVO PLASTICO PARA PVC, FRASCO COM 175 GR</v>
      </c>
      <c r="E4506" s="98" t="str">
        <f aca="false">VLOOKUP(B4506,INSUMOS!$A:$I,4,0)</f>
        <v>Material</v>
      </c>
      <c r="F4506" s="98"/>
      <c r="G4506" s="99" t="str">
        <f aca="false">VLOOKUP(B4506,INSUMOS!$A:$I,5,0)</f>
        <v>UN</v>
      </c>
      <c r="H4506" s="100" t="n">
        <v>0.071</v>
      </c>
      <c r="I4506" s="101" t="n">
        <f aca="false">VLOOKUP(B4506,INSUMOS!$A:$I,8,0)</f>
        <v>23.85</v>
      </c>
      <c r="J4506" s="101" t="n">
        <f aca="false">TRUNC(H4506*I4506,2)</f>
        <v>1.69</v>
      </c>
      <c r="L4506" s="63" t="n">
        <f aca="false">IF(AND(A4507&lt;&gt;"",A4506=""),L4505+1,L4505)</f>
        <v>475</v>
      </c>
      <c r="M4506" s="80" t="n">
        <f aca="false">IF(OR(A4506="Insumo",A4506="Composição Auxiliar"),J4506,"")</f>
        <v>1.69</v>
      </c>
      <c r="N4506" s="81" t="str">
        <f aca="false">IF(E4506="Mão de Obra",J4506,"")</f>
        <v/>
      </c>
      <c r="O4506" s="81" t="n">
        <f aca="false">IF(N4506&lt;&gt;"","",M4506)</f>
        <v>1.69</v>
      </c>
      <c r="P4506" s="82" t="str">
        <f aca="false">IF(A4506="Composição",B4506,"")</f>
        <v/>
      </c>
      <c r="Q4506" s="81" t="str">
        <f aca="false">IF(P4506&lt;&gt;"",SUMIF(L4506:L4506,L4506,N4506:N4506),"")</f>
        <v/>
      </c>
      <c r="R4506" s="81" t="str">
        <f aca="false">IF(P4506&lt;&gt;"",SUMIF(L4506:L4506,L4506,O4506:O4506),"")</f>
        <v/>
      </c>
    </row>
    <row r="4507" customFormat="false" ht="14.25" hidden="false" customHeight="false" outlineLevel="0" collapsed="false">
      <c r="A4507" s="96" t="s">
        <v>679</v>
      </c>
      <c r="B4507" s="97" t="s">
        <v>1481</v>
      </c>
      <c r="C4507" s="96" t="str">
        <f aca="false">VLOOKUP(B4507,INSUMOS!$A:$I,2,0)</f>
        <v>SINAPI</v>
      </c>
      <c r="D4507" s="96" t="str">
        <f aca="false">VLOOKUP(B4507,INSUMOS!$A:$I,3,0)</f>
        <v>LIXA D'AGUA EM FOLHA, GRAO 100</v>
      </c>
      <c r="E4507" s="98" t="str">
        <f aca="false">VLOOKUP(B4507,INSUMOS!$A:$I,4,0)</f>
        <v>Material</v>
      </c>
      <c r="F4507" s="98"/>
      <c r="G4507" s="99" t="str">
        <f aca="false">VLOOKUP(B4507,INSUMOS!$A:$I,5,0)</f>
        <v>UN</v>
      </c>
      <c r="H4507" s="100" t="n">
        <v>0.017</v>
      </c>
      <c r="I4507" s="101" t="n">
        <f aca="false">VLOOKUP(B4507,INSUMOS!$A:$I,8,0)</f>
        <v>3.03</v>
      </c>
      <c r="J4507" s="101" t="n">
        <f aca="false">TRUNC(H4507*I4507,2)</f>
        <v>0.05</v>
      </c>
      <c r="L4507" s="63" t="n">
        <f aca="false">IF(AND(A4508&lt;&gt;"",A4507=""),L4506+1,L4506)</f>
        <v>475</v>
      </c>
      <c r="M4507" s="80" t="n">
        <f aca="false">IF(OR(A4507="Insumo",A4507="Composição Auxiliar"),J4507,"")</f>
        <v>0.05</v>
      </c>
      <c r="N4507" s="81" t="str">
        <f aca="false">IF(E4507="Mão de Obra",J4507,"")</f>
        <v/>
      </c>
      <c r="O4507" s="81" t="n">
        <f aca="false">IF(N4507&lt;&gt;"","",M4507)</f>
        <v>0.05</v>
      </c>
      <c r="P4507" s="82" t="str">
        <f aca="false">IF(A4507="Composição",B4507,"")</f>
        <v/>
      </c>
      <c r="Q4507" s="81" t="str">
        <f aca="false">IF(P4507&lt;&gt;"",SUMIF(L4507:L4507,L4507,N4507:N4507),"")</f>
        <v/>
      </c>
      <c r="R4507" s="81" t="str">
        <f aca="false">IF(P4507&lt;&gt;"",SUMIF(L4507:L4507,L4507,O4507:O4507),"")</f>
        <v/>
      </c>
    </row>
    <row r="4508" customFormat="false" ht="25.5" hidden="false" customHeight="false" outlineLevel="0" collapsed="false">
      <c r="A4508" s="96" t="s">
        <v>679</v>
      </c>
      <c r="B4508" s="97" t="s">
        <v>2141</v>
      </c>
      <c r="C4508" s="96" t="str">
        <f aca="false">VLOOKUP(B4508,INSUMOS!$A:$I,2,0)</f>
        <v>SINAPI</v>
      </c>
      <c r="D4508" s="96" t="str">
        <f aca="false">VLOOKUP(B4508,INSUMOS!$A:$I,3,0)</f>
        <v>JOELHO PVC, SOLDAVEL, 90 GRAUS, 40 MM, COR MARROM, PARA AGUA FRIA PREDIAL</v>
      </c>
      <c r="E4508" s="98" t="str">
        <f aca="false">VLOOKUP(B4508,INSUMOS!$A:$I,4,0)</f>
        <v>Material</v>
      </c>
      <c r="F4508" s="98"/>
      <c r="G4508" s="99" t="str">
        <f aca="false">VLOOKUP(B4508,INSUMOS!$A:$I,5,0)</f>
        <v>UN</v>
      </c>
      <c r="H4508" s="100" t="n">
        <v>1</v>
      </c>
      <c r="I4508" s="101" t="n">
        <f aca="false">VLOOKUP(B4508,INSUMOS!$A:$I,8,0)</f>
        <v>7.56</v>
      </c>
      <c r="J4508" s="101" t="n">
        <f aca="false">TRUNC(H4508*I4508,2)</f>
        <v>7.56</v>
      </c>
      <c r="L4508" s="63" t="n">
        <f aca="false">IF(AND(A4509&lt;&gt;"",A4508=""),L4507+1,L4507)</f>
        <v>475</v>
      </c>
      <c r="M4508" s="80" t="n">
        <f aca="false">IF(OR(A4508="Insumo",A4508="Composição Auxiliar"),J4508,"")</f>
        <v>7.56</v>
      </c>
      <c r="N4508" s="81" t="str">
        <f aca="false">IF(E4508="Mão de Obra",J4508,"")</f>
        <v/>
      </c>
      <c r="O4508" s="81" t="n">
        <f aca="false">IF(N4508&lt;&gt;"","",M4508)</f>
        <v>7.56</v>
      </c>
      <c r="P4508" s="82" t="str">
        <f aca="false">IF(A4508="Composição",B4508,"")</f>
        <v/>
      </c>
      <c r="Q4508" s="81" t="str">
        <f aca="false">IF(P4508&lt;&gt;"",SUMIF(L4508:L4508,L4508,N4508:N4508),"")</f>
        <v/>
      </c>
      <c r="R4508" s="81" t="str">
        <f aca="false">IF(P4508&lt;&gt;"",SUMIF(L4508:L4508,L4508,O4508:O4508),"")</f>
        <v/>
      </c>
    </row>
    <row r="4509" customFormat="false" ht="25.5" hidden="false" customHeight="false" outlineLevel="0" collapsed="false">
      <c r="A4509" s="96" t="s">
        <v>679</v>
      </c>
      <c r="B4509" s="97" t="s">
        <v>1457</v>
      </c>
      <c r="C4509" s="96" t="str">
        <f aca="false">VLOOKUP(B4509,INSUMOS!$A:$I,2,0)</f>
        <v>SINAPI</v>
      </c>
      <c r="D4509" s="96" t="str">
        <f aca="false">VLOOKUP(B4509,INSUMOS!$A:$I,3,0)</f>
        <v>SOLUCAO PREPARADORA / LIMPADORA PARA PVC, FRASCO COM 1000 CM3</v>
      </c>
      <c r="E4509" s="98" t="str">
        <f aca="false">VLOOKUP(B4509,INSUMOS!$A:$I,4,0)</f>
        <v>Material</v>
      </c>
      <c r="F4509" s="98"/>
      <c r="G4509" s="99" t="str">
        <f aca="false">VLOOKUP(B4509,INSUMOS!$A:$I,5,0)</f>
        <v>UN</v>
      </c>
      <c r="H4509" s="100" t="n">
        <v>0.018</v>
      </c>
      <c r="I4509" s="101" t="n">
        <f aca="false">VLOOKUP(B4509,INSUMOS!$A:$I,8,0)</f>
        <v>82.81</v>
      </c>
      <c r="J4509" s="101" t="n">
        <f aca="false">TRUNC(H4509*I4509,2)</f>
        <v>1.49</v>
      </c>
      <c r="L4509" s="63" t="n">
        <f aca="false">IF(AND(A4510&lt;&gt;"",A4509=""),L4508+1,L4508)</f>
        <v>475</v>
      </c>
      <c r="M4509" s="80" t="n">
        <f aca="false">IF(OR(A4509="Insumo",A4509="Composição Auxiliar"),J4509,"")</f>
        <v>1.49</v>
      </c>
      <c r="N4509" s="81" t="str">
        <f aca="false">IF(E4509="Mão de Obra",J4509,"")</f>
        <v/>
      </c>
      <c r="O4509" s="81" t="n">
        <f aca="false">IF(N4509&lt;&gt;"","",M4509)</f>
        <v>1.49</v>
      </c>
      <c r="P4509" s="82" t="str">
        <f aca="false">IF(A4509="Composição",B4509,"")</f>
        <v/>
      </c>
      <c r="Q4509" s="81" t="str">
        <f aca="false">IF(P4509&lt;&gt;"",SUMIF(L4509:L4509,L4509,N4509:N4509),"")</f>
        <v/>
      </c>
      <c r="R4509" s="81" t="str">
        <f aca="false">IF(P4509&lt;&gt;"",SUMIF(L4509:L4509,L4509,O4509:O4509),"")</f>
        <v/>
      </c>
    </row>
    <row r="4510" customFormat="false" ht="14.25" hidden="false" customHeight="false" outlineLevel="0" collapsed="false">
      <c r="A4510" s="102"/>
      <c r="B4510" s="102"/>
      <c r="C4510" s="102"/>
      <c r="D4510" s="102"/>
      <c r="E4510" s="102"/>
      <c r="F4510" s="103"/>
      <c r="G4510" s="102"/>
      <c r="H4510" s="103"/>
      <c r="I4510" s="102"/>
      <c r="J4510" s="103"/>
      <c r="L4510" s="63" t="n">
        <f aca="false">IF(AND(A4511&lt;&gt;"",A4510=""),L4509+1,L4509)</f>
        <v>475</v>
      </c>
      <c r="M4510" s="80" t="str">
        <f aca="false">IF(OR(A4510="Insumo",A4510="Composição Auxiliar"),J4510,"")</f>
        <v/>
      </c>
      <c r="N4510" s="81" t="str">
        <f aca="false">IF(E4510="Mão de Obra",J4510,"")</f>
        <v/>
      </c>
      <c r="O4510" s="81" t="str">
        <f aca="false">IF(N4510&lt;&gt;"","",M4510)</f>
        <v/>
      </c>
      <c r="P4510" s="82" t="str">
        <f aca="false">IF(A4510="Composição",B4510,"")</f>
        <v/>
      </c>
      <c r="Q4510" s="81" t="str">
        <f aca="false">IF(P4510&lt;&gt;"",SUMIF(L4510:L4510,L4510,N4510:N4510),"")</f>
        <v/>
      </c>
      <c r="R4510" s="81" t="str">
        <f aca="false">IF(P4510&lt;&gt;"",SUMIF(L4510:L4510,L4510,O4510:O4510),"")</f>
        <v/>
      </c>
    </row>
    <row r="4511" customFormat="false" ht="15" hidden="false" customHeight="false" outlineLevel="0" collapsed="false">
      <c r="A4511" s="102"/>
      <c r="B4511" s="102"/>
      <c r="C4511" s="102"/>
      <c r="D4511" s="102"/>
      <c r="E4511" s="102"/>
      <c r="F4511" s="103"/>
      <c r="G4511" s="102"/>
      <c r="H4511" s="104"/>
      <c r="I4511" s="104"/>
      <c r="J4511" s="103"/>
      <c r="L4511" s="63" t="n">
        <f aca="false">IF(AND(A4512&lt;&gt;"",A4511=""),L4510+1,L4510)</f>
        <v>475</v>
      </c>
      <c r="M4511" s="80" t="str">
        <f aca="false">IF(OR(A4511="Insumo",A4511="Composição Auxiliar"),J4511,"")</f>
        <v/>
      </c>
      <c r="N4511" s="81" t="str">
        <f aca="false">IF(E4511="Mão de Obra",J4511,"")</f>
        <v/>
      </c>
      <c r="O4511" s="81" t="str">
        <f aca="false">IF(N4511&lt;&gt;"","",M4511)</f>
        <v/>
      </c>
      <c r="P4511" s="82" t="str">
        <f aca="false">IF(A4511="Composição",B4511,"")</f>
        <v/>
      </c>
      <c r="Q4511" s="81" t="str">
        <f aca="false">IF(P4511&lt;&gt;"",SUMIF(L4511:L4511,L4511,N4511:N4511),"")</f>
        <v/>
      </c>
      <c r="R4511" s="81" t="str">
        <f aca="false">IF(P4511&lt;&gt;"",SUMIF(L4511:L4511,L4511,O4511:O4511),"")</f>
        <v/>
      </c>
    </row>
    <row r="4512" customFormat="false" ht="15" hidden="false" customHeight="false" outlineLevel="0" collapsed="false">
      <c r="A4512" s="108"/>
      <c r="B4512" s="108"/>
      <c r="C4512" s="108"/>
      <c r="D4512" s="108"/>
      <c r="E4512" s="108"/>
      <c r="F4512" s="108"/>
      <c r="G4512" s="108"/>
      <c r="H4512" s="108"/>
      <c r="I4512" s="108"/>
      <c r="J4512" s="108"/>
      <c r="L4512" s="63" t="n">
        <f aca="false">IF(AND(A4513&lt;&gt;"",A4512=""),L4511+1,L4511)</f>
        <v>475</v>
      </c>
      <c r="M4512" s="80" t="str">
        <f aca="false">IF(OR(A4512="Insumo",A4512="Composição Auxiliar"),J4512,"")</f>
        <v/>
      </c>
      <c r="N4512" s="81" t="str">
        <f aca="false">IF(E4512="Mão de Obra",J4512,"")</f>
        <v/>
      </c>
      <c r="O4512" s="81" t="str">
        <f aca="false">IF(N4512&lt;&gt;"","",M4512)</f>
        <v/>
      </c>
      <c r="P4512" s="82" t="str">
        <f aca="false">IF(A4512="Composição",B4512,"")</f>
        <v/>
      </c>
      <c r="Q4512" s="81" t="str">
        <f aca="false">IF(P4512&lt;&gt;"",SUMIF(L4512:L4512,L4512,N4512:N4512),"")</f>
        <v/>
      </c>
      <c r="R4512" s="81" t="str">
        <f aca="false">IF(P4512&lt;&gt;"",SUMIF(L4512:L4512,L4512,O4512:O4512),"")</f>
        <v/>
      </c>
    </row>
    <row r="4513" customFormat="false" ht="15" hidden="false" customHeight="true" outlineLevel="0" collapsed="false">
      <c r="A4513" s="83"/>
      <c r="B4513" s="84" t="s">
        <v>655</v>
      </c>
      <c r="C4513" s="83" t="s">
        <v>656</v>
      </c>
      <c r="D4513" s="83" t="s">
        <v>657</v>
      </c>
      <c r="E4513" s="83" t="s">
        <v>658</v>
      </c>
      <c r="F4513" s="83"/>
      <c r="G4513" s="85" t="s">
        <v>659</v>
      </c>
      <c r="H4513" s="84" t="s">
        <v>660</v>
      </c>
      <c r="I4513" s="84" t="s">
        <v>661</v>
      </c>
      <c r="J4513" s="84" t="s">
        <v>662</v>
      </c>
      <c r="L4513" s="63" t="n">
        <f aca="false">IF(AND(A4514&lt;&gt;"",A4513=""),L4512+1,L4512)</f>
        <v>476</v>
      </c>
      <c r="M4513" s="80" t="str">
        <f aca="false">IF(OR(A4513="Insumo",A4513="Composição Auxiliar"),J4513,"")</f>
        <v/>
      </c>
      <c r="N4513" s="81" t="str">
        <f aca="false">IF(E4513="Mão de Obra",J4513,"")</f>
        <v/>
      </c>
      <c r="O4513" s="81" t="str">
        <f aca="false">IF(N4513&lt;&gt;"","",M4513)</f>
        <v/>
      </c>
      <c r="P4513" s="82" t="str">
        <f aca="false">IF(A4513="Composição",B4513,"")</f>
        <v/>
      </c>
      <c r="Q4513" s="81" t="str">
        <f aca="false">IF(P4513&lt;&gt;"",SUMIF(L4513:L4513,L4513,N4513:N4513),"")</f>
        <v/>
      </c>
      <c r="R4513" s="81" t="str">
        <f aca="false">IF(P4513&lt;&gt;"",SUMIF(L4513:L4513,L4513,O4513:O4513),"")</f>
        <v/>
      </c>
    </row>
    <row r="4514" customFormat="false" ht="25.5" hidden="false" customHeight="true" outlineLevel="0" collapsed="false">
      <c r="A4514" s="86" t="s">
        <v>663</v>
      </c>
      <c r="B4514" s="87" t="s">
        <v>754</v>
      </c>
      <c r="C4514" s="86" t="s">
        <v>664</v>
      </c>
      <c r="D4514" s="86" t="s">
        <v>755</v>
      </c>
      <c r="E4514" s="86" t="s">
        <v>675</v>
      </c>
      <c r="F4514" s="86"/>
      <c r="G4514" s="88" t="s">
        <v>667</v>
      </c>
      <c r="H4514" s="89" t="n">
        <v>1</v>
      </c>
      <c r="I4514" s="90" t="n">
        <f aca="false">SUMIF(L:L,$L4514,M:M)</f>
        <v>29.17</v>
      </c>
      <c r="J4514" s="90" t="n">
        <f aca="false">TRUNC(H4514*I4514,2)</f>
        <v>29.17</v>
      </c>
      <c r="L4514" s="63" t="n">
        <f aca="false">IF(AND(A4515&lt;&gt;"",A4514=""),L4513+1,L4513)</f>
        <v>476</v>
      </c>
      <c r="M4514" s="80" t="str">
        <f aca="false">IF(OR(A4514="Insumo",A4514="Composição Auxiliar"),J4514,"")</f>
        <v/>
      </c>
      <c r="N4514" s="81" t="str">
        <f aca="false">IF(E4514="Mão de Obra",J4514,"")</f>
        <v/>
      </c>
      <c r="O4514" s="81" t="str">
        <f aca="false">IF(N4514&lt;&gt;"","",M4514)</f>
        <v/>
      </c>
      <c r="P4514" s="82" t="str">
        <f aca="false">IF(A4514="Composição",B4514,"")</f>
        <v> 95241 </v>
      </c>
      <c r="Q4514" s="81" t="n">
        <f aca="false">IF(P4514&lt;&gt;"",SUMIF(L4514:L4514,L4514,N4514:N4514),"")</f>
        <v>0</v>
      </c>
      <c r="R4514" s="81" t="n">
        <f aca="false">IF(P4514&lt;&gt;"",SUMIF(L4514:L4514,L4514,O4514:O4514),"")</f>
        <v>0</v>
      </c>
    </row>
    <row r="4515" customFormat="false" ht="25.5" hidden="false" customHeight="true" outlineLevel="0" collapsed="false">
      <c r="A4515" s="91" t="s">
        <v>668</v>
      </c>
      <c r="B4515" s="92" t="s">
        <v>677</v>
      </c>
      <c r="C4515" s="91" t="s">
        <v>664</v>
      </c>
      <c r="D4515" s="91" t="s">
        <v>678</v>
      </c>
      <c r="E4515" s="91" t="s">
        <v>671</v>
      </c>
      <c r="F4515" s="91"/>
      <c r="G4515" s="93" t="s">
        <v>672</v>
      </c>
      <c r="H4515" s="94" t="n">
        <v>0.0741</v>
      </c>
      <c r="I4515" s="95" t="n">
        <f aca="false">SUMIFS(J:J,A:A,"Composição",B:B,$B4515)</f>
        <v>18.93</v>
      </c>
      <c r="J4515" s="95" t="n">
        <f aca="false">TRUNC(H4515*I4515,2)</f>
        <v>1.4</v>
      </c>
      <c r="L4515" s="63" t="n">
        <f aca="false">IF(AND(A4516&lt;&gt;"",A4515=""),L4514+1,L4514)</f>
        <v>476</v>
      </c>
      <c r="M4515" s="80" t="n">
        <f aca="false">IF(OR(A4515="Insumo",A4515="Composição Auxiliar"),J4515,"")</f>
        <v>1.4</v>
      </c>
      <c r="N4515" s="81" t="str">
        <f aca="false">IF(E4515="Mão de Obra",J4515,"")</f>
        <v/>
      </c>
      <c r="O4515" s="81" t="n">
        <f aca="false">IF(N4515&lt;&gt;"","",M4515)</f>
        <v>1.4</v>
      </c>
      <c r="P4515" s="82" t="str">
        <f aca="false">IF(A4515="Composição",B4515,"")</f>
        <v/>
      </c>
      <c r="Q4515" s="81" t="str">
        <f aca="false">IF(P4515&lt;&gt;"",SUMIF(L4515:L4515,L4515,N4515:N4515),"")</f>
        <v/>
      </c>
      <c r="R4515" s="81" t="str">
        <f aca="false">IF(P4515&lt;&gt;"",SUMIF(L4515:L4515,L4515,O4515:O4515),"")</f>
        <v/>
      </c>
    </row>
    <row r="4516" customFormat="false" ht="38.25" hidden="false" customHeight="true" outlineLevel="0" collapsed="false">
      <c r="A4516" s="91" t="s">
        <v>668</v>
      </c>
      <c r="B4516" s="92" t="s">
        <v>977</v>
      </c>
      <c r="C4516" s="91" t="s">
        <v>664</v>
      </c>
      <c r="D4516" s="91" t="s">
        <v>978</v>
      </c>
      <c r="E4516" s="91" t="s">
        <v>675</v>
      </c>
      <c r="F4516" s="91"/>
      <c r="G4516" s="93" t="s">
        <v>676</v>
      </c>
      <c r="H4516" s="94" t="n">
        <v>0.0565</v>
      </c>
      <c r="I4516" s="95" t="n">
        <f aca="false">SUMIFS(J:J,A:A,"Composição",B:B,$B4516)</f>
        <v>377.84</v>
      </c>
      <c r="J4516" s="95" t="n">
        <f aca="false">TRUNC(H4516*I4516,2)</f>
        <v>21.34</v>
      </c>
      <c r="L4516" s="63" t="n">
        <f aca="false">IF(AND(A4517&lt;&gt;"",A4516=""),L4515+1,L4515)</f>
        <v>476</v>
      </c>
      <c r="M4516" s="80" t="n">
        <f aca="false">IF(OR(A4516="Insumo",A4516="Composição Auxiliar"),J4516,"")</f>
        <v>21.34</v>
      </c>
      <c r="N4516" s="81" t="str">
        <f aca="false">IF(E4516="Mão de Obra",J4516,"")</f>
        <v/>
      </c>
      <c r="O4516" s="81" t="n">
        <f aca="false">IF(N4516&lt;&gt;"","",M4516)</f>
        <v>21.34</v>
      </c>
      <c r="P4516" s="82" t="str">
        <f aca="false">IF(A4516="Composição",B4516,"")</f>
        <v/>
      </c>
      <c r="Q4516" s="81" t="str">
        <f aca="false">IF(P4516&lt;&gt;"",SUMIF(L4516:L4516,L4516,N4516:N4516),"")</f>
        <v/>
      </c>
      <c r="R4516" s="81" t="str">
        <f aca="false">IF(P4516&lt;&gt;"",SUMIF(L4516:L4516,L4516,O4516:O4516),"")</f>
        <v/>
      </c>
    </row>
    <row r="4517" customFormat="false" ht="25.5" hidden="false" customHeight="true" outlineLevel="0" collapsed="false">
      <c r="A4517" s="91" t="s">
        <v>668</v>
      </c>
      <c r="B4517" s="92" t="s">
        <v>819</v>
      </c>
      <c r="C4517" s="91" t="s">
        <v>664</v>
      </c>
      <c r="D4517" s="91" t="s">
        <v>820</v>
      </c>
      <c r="E4517" s="91" t="s">
        <v>671</v>
      </c>
      <c r="F4517" s="91"/>
      <c r="G4517" s="93" t="s">
        <v>672</v>
      </c>
      <c r="H4517" s="94" t="n">
        <v>0.2718</v>
      </c>
      <c r="I4517" s="95" t="n">
        <f aca="false">SUMIFS(J:J,A:A,"Composição",B:B,$B4517)</f>
        <v>23.68</v>
      </c>
      <c r="J4517" s="95" t="n">
        <f aca="false">TRUNC(H4517*I4517,2)</f>
        <v>6.43</v>
      </c>
      <c r="L4517" s="63" t="n">
        <f aca="false">IF(AND(A4518&lt;&gt;"",A4517=""),L4516+1,L4516)</f>
        <v>476</v>
      </c>
      <c r="M4517" s="80" t="n">
        <f aca="false">IF(OR(A4517="Insumo",A4517="Composição Auxiliar"),J4517,"")</f>
        <v>6.43</v>
      </c>
      <c r="N4517" s="81" t="str">
        <f aca="false">IF(E4517="Mão de Obra",J4517,"")</f>
        <v/>
      </c>
      <c r="O4517" s="81" t="n">
        <f aca="false">IF(N4517&lt;&gt;"","",M4517)</f>
        <v>6.43</v>
      </c>
      <c r="P4517" s="82" t="str">
        <f aca="false">IF(A4517="Composição",B4517,"")</f>
        <v/>
      </c>
      <c r="Q4517" s="81" t="str">
        <f aca="false">IF(P4517&lt;&gt;"",SUMIF(L4517:L4517,L4517,N4517:N4517),"")</f>
        <v/>
      </c>
      <c r="R4517" s="81" t="str">
        <f aca="false">IF(P4517&lt;&gt;"",SUMIF(L4517:L4517,L4517,O4517:O4517),"")</f>
        <v/>
      </c>
    </row>
    <row r="4518" customFormat="false" ht="14.25" hidden="false" customHeight="false" outlineLevel="0" collapsed="false">
      <c r="A4518" s="102"/>
      <c r="B4518" s="102"/>
      <c r="C4518" s="102"/>
      <c r="D4518" s="102"/>
      <c r="E4518" s="102"/>
      <c r="F4518" s="103"/>
      <c r="G4518" s="102"/>
      <c r="H4518" s="103"/>
      <c r="I4518" s="102"/>
      <c r="J4518" s="103"/>
      <c r="L4518" s="63" t="n">
        <f aca="false">IF(AND(A4519&lt;&gt;"",A4518=""),L4517+1,L4517)</f>
        <v>476</v>
      </c>
      <c r="M4518" s="80" t="str">
        <f aca="false">IF(OR(A4518="Insumo",A4518="Composição Auxiliar"),J4518,"")</f>
        <v/>
      </c>
      <c r="N4518" s="81" t="str">
        <f aca="false">IF(E4518="Mão de Obra",J4518,"")</f>
        <v/>
      </c>
      <c r="O4518" s="81" t="str">
        <f aca="false">IF(N4518&lt;&gt;"","",M4518)</f>
        <v/>
      </c>
      <c r="P4518" s="82" t="str">
        <f aca="false">IF(A4518="Composição",B4518,"")</f>
        <v/>
      </c>
      <c r="Q4518" s="81" t="str">
        <f aca="false">IF(P4518&lt;&gt;"",SUMIF(L4518:L4518,L4518,N4518:N4518),"")</f>
        <v/>
      </c>
      <c r="R4518" s="81" t="str">
        <f aca="false">IF(P4518&lt;&gt;"",SUMIF(L4518:L4518,L4518,O4518:O4518),"")</f>
        <v/>
      </c>
    </row>
    <row r="4519" customFormat="false" ht="15" hidden="false" customHeight="false" outlineLevel="0" collapsed="false">
      <c r="A4519" s="102"/>
      <c r="B4519" s="102"/>
      <c r="C4519" s="102"/>
      <c r="D4519" s="102"/>
      <c r="E4519" s="102"/>
      <c r="F4519" s="103"/>
      <c r="G4519" s="102"/>
      <c r="H4519" s="104"/>
      <c r="I4519" s="104"/>
      <c r="J4519" s="103"/>
      <c r="L4519" s="63" t="n">
        <f aca="false">IF(AND(A4520&lt;&gt;"",A4519=""),L4518+1,L4518)</f>
        <v>476</v>
      </c>
      <c r="M4519" s="80" t="str">
        <f aca="false">IF(OR(A4519="Insumo",A4519="Composição Auxiliar"),J4519,"")</f>
        <v/>
      </c>
      <c r="N4519" s="81" t="str">
        <f aca="false">IF(E4519="Mão de Obra",J4519,"")</f>
        <v/>
      </c>
      <c r="O4519" s="81" t="str">
        <f aca="false">IF(N4519&lt;&gt;"","",M4519)</f>
        <v/>
      </c>
      <c r="P4519" s="82" t="str">
        <f aca="false">IF(A4519="Composição",B4519,"")</f>
        <v/>
      </c>
      <c r="Q4519" s="81" t="str">
        <f aca="false">IF(P4519&lt;&gt;"",SUMIF(L4519:L4519,L4519,N4519:N4519),"")</f>
        <v/>
      </c>
      <c r="R4519" s="81" t="str">
        <f aca="false">IF(P4519&lt;&gt;"",SUMIF(L4519:L4519,L4519,O4519:O4519),"")</f>
        <v/>
      </c>
    </row>
    <row r="4520" customFormat="false" ht="15" hidden="false" customHeight="false" outlineLevel="0" collapsed="false">
      <c r="A4520" s="108"/>
      <c r="B4520" s="108"/>
      <c r="C4520" s="108"/>
      <c r="D4520" s="108"/>
      <c r="E4520" s="108"/>
      <c r="F4520" s="108"/>
      <c r="G4520" s="108"/>
      <c r="H4520" s="108"/>
      <c r="I4520" s="108"/>
      <c r="J4520" s="108"/>
      <c r="L4520" s="63" t="n">
        <f aca="false">IF(AND(A4521&lt;&gt;"",A4520=""),L4519+1,L4519)</f>
        <v>476</v>
      </c>
      <c r="M4520" s="80" t="str">
        <f aca="false">IF(OR(A4520="Insumo",A4520="Composição Auxiliar"),J4520,"")</f>
        <v/>
      </c>
      <c r="N4520" s="81" t="str">
        <f aca="false">IF(E4520="Mão de Obra",J4520,"")</f>
        <v/>
      </c>
      <c r="O4520" s="81" t="str">
        <f aca="false">IF(N4520&lt;&gt;"","",M4520)</f>
        <v/>
      </c>
      <c r="P4520" s="82" t="str">
        <f aca="false">IF(A4520="Composição",B4520,"")</f>
        <v/>
      </c>
      <c r="Q4520" s="81" t="str">
        <f aca="false">IF(P4520&lt;&gt;"",SUMIF(L4520:L4520,L4520,N4520:N4520),"")</f>
        <v/>
      </c>
      <c r="R4520" s="81" t="str">
        <f aca="false">IF(P4520&lt;&gt;"",SUMIF(L4520:L4520,L4520,O4520:O4520),"")</f>
        <v/>
      </c>
    </row>
    <row r="4521" customFormat="false" ht="15" hidden="false" customHeight="true" outlineLevel="0" collapsed="false">
      <c r="A4521" s="83"/>
      <c r="B4521" s="84" t="s">
        <v>655</v>
      </c>
      <c r="C4521" s="83" t="s">
        <v>656</v>
      </c>
      <c r="D4521" s="83" t="s">
        <v>657</v>
      </c>
      <c r="E4521" s="83" t="s">
        <v>658</v>
      </c>
      <c r="F4521" s="83"/>
      <c r="G4521" s="85" t="s">
        <v>659</v>
      </c>
      <c r="H4521" s="84" t="s">
        <v>660</v>
      </c>
      <c r="I4521" s="84" t="s">
        <v>661</v>
      </c>
      <c r="J4521" s="84" t="s">
        <v>662</v>
      </c>
      <c r="L4521" s="63" t="n">
        <f aca="false">IF(AND(A4522&lt;&gt;"",A4521=""),L4520+1,L4520)</f>
        <v>477</v>
      </c>
      <c r="M4521" s="80" t="str">
        <f aca="false">IF(OR(A4521="Insumo",A4521="Composição Auxiliar"),J4521,"")</f>
        <v/>
      </c>
      <c r="N4521" s="81" t="str">
        <f aca="false">IF(E4521="Mão de Obra",J4521,"")</f>
        <v/>
      </c>
      <c r="O4521" s="81" t="str">
        <f aca="false">IF(N4521&lt;&gt;"","",M4521)</f>
        <v/>
      </c>
      <c r="P4521" s="82" t="str">
        <f aca="false">IF(A4521="Composição",B4521,"")</f>
        <v/>
      </c>
      <c r="Q4521" s="81" t="str">
        <f aca="false">IF(P4521&lt;&gt;"",SUMIF(L4521:L4521,L4521,N4521:N4521),"")</f>
        <v/>
      </c>
      <c r="R4521" s="81" t="str">
        <f aca="false">IF(P4521&lt;&gt;"",SUMIF(L4521:L4521,L4521,O4521:O4521),"")</f>
        <v/>
      </c>
    </row>
    <row r="4522" customFormat="false" ht="25.5" hidden="false" customHeight="true" outlineLevel="0" collapsed="false">
      <c r="A4522" s="86" t="s">
        <v>663</v>
      </c>
      <c r="B4522" s="87" t="s">
        <v>2142</v>
      </c>
      <c r="C4522" s="86" t="s">
        <v>664</v>
      </c>
      <c r="D4522" s="86" t="s">
        <v>2143</v>
      </c>
      <c r="E4522" s="86" t="s">
        <v>764</v>
      </c>
      <c r="F4522" s="86"/>
      <c r="G4522" s="88" t="s">
        <v>718</v>
      </c>
      <c r="H4522" s="89" t="n">
        <v>1</v>
      </c>
      <c r="I4522" s="90" t="n">
        <f aca="false">SUMIF(L:L,$L4522,M:M)</f>
        <v>141.43</v>
      </c>
      <c r="J4522" s="90" t="n">
        <f aca="false">TRUNC(H4522*I4522,2)</f>
        <v>141.43</v>
      </c>
      <c r="L4522" s="63" t="n">
        <f aca="false">IF(AND(A4523&lt;&gt;"",A4522=""),L4521+1,L4521)</f>
        <v>477</v>
      </c>
      <c r="M4522" s="80" t="str">
        <f aca="false">IF(OR(A4522="Insumo",A4522="Composição Auxiliar"),J4522,"")</f>
        <v/>
      </c>
      <c r="N4522" s="81" t="str">
        <f aca="false">IF(E4522="Mão de Obra",J4522,"")</f>
        <v/>
      </c>
      <c r="O4522" s="81" t="str">
        <f aca="false">IF(N4522&lt;&gt;"","",M4522)</f>
        <v/>
      </c>
      <c r="P4522" s="82" t="str">
        <f aca="false">IF(A4522="Composição",B4522,"")</f>
        <v> 86904 </v>
      </c>
      <c r="Q4522" s="81" t="n">
        <f aca="false">IF(P4522&lt;&gt;"",SUMIF(L4522:L4522,L4522,N4522:N4522),"")</f>
        <v>0</v>
      </c>
      <c r="R4522" s="81" t="n">
        <f aca="false">IF(P4522&lt;&gt;"",SUMIF(L4522:L4522,L4522,O4522:O4522),"")</f>
        <v>0</v>
      </c>
    </row>
    <row r="4523" customFormat="false" ht="25.5" hidden="false" customHeight="true" outlineLevel="0" collapsed="false">
      <c r="A4523" s="91" t="s">
        <v>668</v>
      </c>
      <c r="B4523" s="92" t="s">
        <v>677</v>
      </c>
      <c r="C4523" s="91" t="s">
        <v>664</v>
      </c>
      <c r="D4523" s="91" t="s">
        <v>678</v>
      </c>
      <c r="E4523" s="91" t="s">
        <v>671</v>
      </c>
      <c r="F4523" s="91"/>
      <c r="G4523" s="93" t="s">
        <v>672</v>
      </c>
      <c r="H4523" s="94" t="n">
        <v>0.1886</v>
      </c>
      <c r="I4523" s="95" t="n">
        <f aca="false">SUMIFS(J:J,A:A,"Composição",B:B,$B4523)</f>
        <v>18.93</v>
      </c>
      <c r="J4523" s="95" t="n">
        <f aca="false">TRUNC(H4523*I4523,2)</f>
        <v>3.57</v>
      </c>
      <c r="L4523" s="63" t="n">
        <f aca="false">IF(AND(A4524&lt;&gt;"",A4523=""),L4522+1,L4522)</f>
        <v>477</v>
      </c>
      <c r="M4523" s="80" t="n">
        <f aca="false">IF(OR(A4523="Insumo",A4523="Composição Auxiliar"),J4523,"")</f>
        <v>3.57</v>
      </c>
      <c r="N4523" s="81" t="str">
        <f aca="false">IF(E4523="Mão de Obra",J4523,"")</f>
        <v/>
      </c>
      <c r="O4523" s="81" t="n">
        <f aca="false">IF(N4523&lt;&gt;"","",M4523)</f>
        <v>3.57</v>
      </c>
      <c r="P4523" s="82" t="str">
        <f aca="false">IF(A4523="Composição",B4523,"")</f>
        <v/>
      </c>
      <c r="Q4523" s="81" t="str">
        <f aca="false">IF(P4523&lt;&gt;"",SUMIF(L4523:L4523,L4523,N4523:N4523),"")</f>
        <v/>
      </c>
      <c r="R4523" s="81" t="str">
        <f aca="false">IF(P4523&lt;&gt;"",SUMIF(L4523:L4523,L4523,O4523:O4523),"")</f>
        <v/>
      </c>
    </row>
    <row r="4524" customFormat="false" ht="25.5" hidden="false" customHeight="true" outlineLevel="0" collapsed="false">
      <c r="A4524" s="91" t="s">
        <v>668</v>
      </c>
      <c r="B4524" s="92" t="s">
        <v>1292</v>
      </c>
      <c r="C4524" s="91" t="s">
        <v>664</v>
      </c>
      <c r="D4524" s="91" t="s">
        <v>1293</v>
      </c>
      <c r="E4524" s="91" t="s">
        <v>671</v>
      </c>
      <c r="F4524" s="91"/>
      <c r="G4524" s="93" t="s">
        <v>672</v>
      </c>
      <c r="H4524" s="94" t="n">
        <v>0.387</v>
      </c>
      <c r="I4524" s="95" t="n">
        <f aca="false">SUMIFS(J:J,A:A,"Composição",B:B,$B4524)</f>
        <v>22.94</v>
      </c>
      <c r="J4524" s="95" t="n">
        <f aca="false">TRUNC(H4524*I4524,2)</f>
        <v>8.87</v>
      </c>
      <c r="L4524" s="63" t="n">
        <f aca="false">IF(AND(A4525&lt;&gt;"",A4524=""),L4523+1,L4523)</f>
        <v>477</v>
      </c>
      <c r="M4524" s="80" t="n">
        <f aca="false">IF(OR(A4524="Insumo",A4524="Composição Auxiliar"),J4524,"")</f>
        <v>8.87</v>
      </c>
      <c r="N4524" s="81" t="str">
        <f aca="false">IF(E4524="Mão de Obra",J4524,"")</f>
        <v/>
      </c>
      <c r="O4524" s="81" t="n">
        <f aca="false">IF(N4524&lt;&gt;"","",M4524)</f>
        <v>8.87</v>
      </c>
      <c r="P4524" s="82" t="str">
        <f aca="false">IF(A4524="Composição",B4524,"")</f>
        <v/>
      </c>
      <c r="Q4524" s="81" t="str">
        <f aca="false">IF(P4524&lt;&gt;"",SUMIF(L4524:L4524,L4524,N4524:N4524),"")</f>
        <v/>
      </c>
      <c r="R4524" s="81" t="str">
        <f aca="false">IF(P4524&lt;&gt;"",SUMIF(L4524:L4524,L4524,O4524:O4524),"")</f>
        <v/>
      </c>
    </row>
    <row r="4525" customFormat="false" ht="25.5" hidden="false" customHeight="false" outlineLevel="0" collapsed="false">
      <c r="A4525" s="96" t="s">
        <v>679</v>
      </c>
      <c r="B4525" s="97" t="s">
        <v>710</v>
      </c>
      <c r="C4525" s="96" t="str">
        <f aca="false">VLOOKUP(B4525,INSUMOS!$A:$I,2,0)</f>
        <v>SINAPI</v>
      </c>
      <c r="D4525" s="96" t="str">
        <f aca="false">VLOOKUP(B4525,INSUMOS!$A:$I,3,0)</f>
        <v>LAVATORIO DE LOUCA BRANCA, SUSPENSO (SEM COLUNA), DIMENSOES *40 X 30* CM</v>
      </c>
      <c r="E4525" s="98" t="str">
        <f aca="false">VLOOKUP(B4525,INSUMOS!$A:$I,4,0)</f>
        <v>Material</v>
      </c>
      <c r="F4525" s="98"/>
      <c r="G4525" s="99" t="str">
        <f aca="false">VLOOKUP(B4525,INSUMOS!$A:$I,5,0)</f>
        <v>UN</v>
      </c>
      <c r="H4525" s="100" t="n">
        <v>1</v>
      </c>
      <c r="I4525" s="101" t="n">
        <f aca="false">VLOOKUP(B4525,INSUMOS!$A:$I,8,0)</f>
        <v>83.51</v>
      </c>
      <c r="J4525" s="101" t="n">
        <f aca="false">TRUNC(H4525*I4525,2)</f>
        <v>83.51</v>
      </c>
      <c r="L4525" s="63" t="n">
        <f aca="false">IF(AND(A4526&lt;&gt;"",A4525=""),L4524+1,L4524)</f>
        <v>477</v>
      </c>
      <c r="M4525" s="80" t="n">
        <f aca="false">IF(OR(A4525="Insumo",A4525="Composição Auxiliar"),J4525,"")</f>
        <v>83.51</v>
      </c>
      <c r="N4525" s="81" t="str">
        <f aca="false">IF(E4525="Mão de Obra",J4525,"")</f>
        <v/>
      </c>
      <c r="O4525" s="81" t="n">
        <f aca="false">IF(N4525&lt;&gt;"","",M4525)</f>
        <v>83.51</v>
      </c>
      <c r="P4525" s="82" t="str">
        <f aca="false">IF(A4525="Composição",B4525,"")</f>
        <v/>
      </c>
      <c r="Q4525" s="81" t="str">
        <f aca="false">IF(P4525&lt;&gt;"",SUMIF(L4525:L4525,L4525,N4525:N4525),"")</f>
        <v/>
      </c>
      <c r="R4525" s="81" t="str">
        <f aca="false">IF(P4525&lt;&gt;"",SUMIF(L4525:L4525,L4525,O4525:O4525),"")</f>
        <v/>
      </c>
    </row>
    <row r="4526" customFormat="false" ht="14.25" hidden="false" customHeight="false" outlineLevel="0" collapsed="false">
      <c r="A4526" s="96" t="s">
        <v>679</v>
      </c>
      <c r="B4526" s="97" t="s">
        <v>1294</v>
      </c>
      <c r="C4526" s="96" t="str">
        <f aca="false">VLOOKUP(B4526,INSUMOS!$A:$I,2,0)</f>
        <v>SINAPI</v>
      </c>
      <c r="D4526" s="96" t="str">
        <f aca="false">VLOOKUP(B4526,INSUMOS!$A:$I,3,0)</f>
        <v>REJUNTE EPOXI, QUALQUER COR</v>
      </c>
      <c r="E4526" s="98" t="str">
        <f aca="false">VLOOKUP(B4526,INSUMOS!$A:$I,4,0)</f>
        <v>Material</v>
      </c>
      <c r="F4526" s="98"/>
      <c r="G4526" s="99" t="str">
        <f aca="false">VLOOKUP(B4526,INSUMOS!$A:$I,5,0)</f>
        <v>KG</v>
      </c>
      <c r="H4526" s="100" t="n">
        <v>0.0304</v>
      </c>
      <c r="I4526" s="101" t="n">
        <f aca="false">VLOOKUP(B4526,INSUMOS!$A:$I,8,0)</f>
        <v>102.64</v>
      </c>
      <c r="J4526" s="101" t="n">
        <f aca="false">TRUNC(H4526*I4526,2)</f>
        <v>3.12</v>
      </c>
      <c r="L4526" s="63" t="n">
        <f aca="false">IF(AND(A4527&lt;&gt;"",A4526=""),L4525+1,L4525)</f>
        <v>477</v>
      </c>
      <c r="M4526" s="80" t="n">
        <f aca="false">IF(OR(A4526="Insumo",A4526="Composição Auxiliar"),J4526,"")</f>
        <v>3.12</v>
      </c>
      <c r="N4526" s="81" t="str">
        <f aca="false">IF(E4526="Mão de Obra",J4526,"")</f>
        <v/>
      </c>
      <c r="O4526" s="81" t="n">
        <f aca="false">IF(N4526&lt;&gt;"","",M4526)</f>
        <v>3.12</v>
      </c>
      <c r="P4526" s="82" t="str">
        <f aca="false">IF(A4526="Composição",B4526,"")</f>
        <v/>
      </c>
      <c r="Q4526" s="81" t="str">
        <f aca="false">IF(P4526&lt;&gt;"",SUMIF(L4526:L4526,L4526,N4526:N4526),"")</f>
        <v/>
      </c>
      <c r="R4526" s="81" t="str">
        <f aca="false">IF(P4526&lt;&gt;"",SUMIF(L4526:L4526,L4526,O4526:O4526),"")</f>
        <v/>
      </c>
    </row>
    <row r="4527" customFormat="false" ht="38.25" hidden="false" customHeight="false" outlineLevel="0" collapsed="false">
      <c r="A4527" s="96" t="s">
        <v>679</v>
      </c>
      <c r="B4527" s="97" t="s">
        <v>1307</v>
      </c>
      <c r="C4527" s="96" t="str">
        <f aca="false">VLOOKUP(B4527,INSUMOS!$A:$I,2,0)</f>
        <v>SINAPI</v>
      </c>
      <c r="D4527" s="96" t="str">
        <f aca="false">VLOOKUP(B4527,INSUMOS!$A:$I,3,0)</f>
        <v>PARAFUSO NIQUELADO 3 1/2" COM ACABAMENTO CROMADO PARA FIXAR PECA SANITARIA, INCLUI PORCA CEGA, ARRUELA E BUCHA DE NYLON TAMANHO S-8</v>
      </c>
      <c r="E4527" s="98" t="str">
        <f aca="false">VLOOKUP(B4527,INSUMOS!$A:$I,4,0)</f>
        <v>Material</v>
      </c>
      <c r="F4527" s="98"/>
      <c r="G4527" s="99" t="str">
        <f aca="false">VLOOKUP(B4527,INSUMOS!$A:$I,5,0)</f>
        <v>UN</v>
      </c>
      <c r="H4527" s="100" t="n">
        <v>2</v>
      </c>
      <c r="I4527" s="101" t="n">
        <f aca="false">VLOOKUP(B4527,INSUMOS!$A:$I,8,0)</f>
        <v>21.18</v>
      </c>
      <c r="J4527" s="101" t="n">
        <f aca="false">TRUNC(H4527*I4527,2)</f>
        <v>42.36</v>
      </c>
      <c r="L4527" s="63" t="n">
        <f aca="false">IF(AND(A4528&lt;&gt;"",A4527=""),L4526+1,L4526)</f>
        <v>477</v>
      </c>
      <c r="M4527" s="80" t="n">
        <f aca="false">IF(OR(A4527="Insumo",A4527="Composição Auxiliar"),J4527,"")</f>
        <v>42.36</v>
      </c>
      <c r="N4527" s="81" t="str">
        <f aca="false">IF(E4527="Mão de Obra",J4527,"")</f>
        <v/>
      </c>
      <c r="O4527" s="81" t="n">
        <f aca="false">IF(N4527&lt;&gt;"","",M4527)</f>
        <v>42.36</v>
      </c>
      <c r="P4527" s="82" t="str">
        <f aca="false">IF(A4527="Composição",B4527,"")</f>
        <v/>
      </c>
      <c r="Q4527" s="81" t="str">
        <f aca="false">IF(P4527&lt;&gt;"",SUMIF(L4527:L4527,L4527,N4527:N4527),"")</f>
        <v/>
      </c>
      <c r="R4527" s="81" t="str">
        <f aca="false">IF(P4527&lt;&gt;"",SUMIF(L4527:L4527,L4527,O4527:O4527),"")</f>
        <v/>
      </c>
    </row>
    <row r="4528" customFormat="false" ht="14.25" hidden="false" customHeight="false" outlineLevel="0" collapsed="false">
      <c r="A4528" s="102"/>
      <c r="B4528" s="102"/>
      <c r="C4528" s="102"/>
      <c r="D4528" s="102"/>
      <c r="E4528" s="102"/>
      <c r="F4528" s="103"/>
      <c r="G4528" s="102"/>
      <c r="H4528" s="103"/>
      <c r="I4528" s="102"/>
      <c r="J4528" s="103"/>
      <c r="L4528" s="63" t="n">
        <f aca="false">IF(AND(A4529&lt;&gt;"",A4528=""),L4527+1,L4527)</f>
        <v>477</v>
      </c>
      <c r="M4528" s="80" t="str">
        <f aca="false">IF(OR(A4528="Insumo",A4528="Composição Auxiliar"),J4528,"")</f>
        <v/>
      </c>
      <c r="N4528" s="81" t="str">
        <f aca="false">IF(E4528="Mão de Obra",J4528,"")</f>
        <v/>
      </c>
      <c r="O4528" s="81" t="str">
        <f aca="false">IF(N4528&lt;&gt;"","",M4528)</f>
        <v/>
      </c>
      <c r="P4528" s="82" t="str">
        <f aca="false">IF(A4528="Composição",B4528,"")</f>
        <v/>
      </c>
      <c r="Q4528" s="81" t="str">
        <f aca="false">IF(P4528&lt;&gt;"",SUMIF(L4528:L4528,L4528,N4528:N4528),"")</f>
        <v/>
      </c>
      <c r="R4528" s="81" t="str">
        <f aca="false">IF(P4528&lt;&gt;"",SUMIF(L4528:L4528,L4528,O4528:O4528),"")</f>
        <v/>
      </c>
    </row>
    <row r="4529" customFormat="false" ht="15" hidden="false" customHeight="false" outlineLevel="0" collapsed="false">
      <c r="A4529" s="102"/>
      <c r="B4529" s="102"/>
      <c r="C4529" s="102"/>
      <c r="D4529" s="102"/>
      <c r="E4529" s="102"/>
      <c r="F4529" s="103"/>
      <c r="G4529" s="102"/>
      <c r="H4529" s="104"/>
      <c r="I4529" s="104"/>
      <c r="J4529" s="103"/>
      <c r="L4529" s="63" t="n">
        <f aca="false">IF(AND(A4530&lt;&gt;"",A4529=""),L4528+1,L4528)</f>
        <v>477</v>
      </c>
      <c r="M4529" s="80" t="str">
        <f aca="false">IF(OR(A4529="Insumo",A4529="Composição Auxiliar"),J4529,"")</f>
        <v/>
      </c>
      <c r="N4529" s="81" t="str">
        <f aca="false">IF(E4529="Mão de Obra",J4529,"")</f>
        <v/>
      </c>
      <c r="O4529" s="81" t="str">
        <f aca="false">IF(N4529&lt;&gt;"","",M4529)</f>
        <v/>
      </c>
      <c r="P4529" s="82" t="str">
        <f aca="false">IF(A4529="Composição",B4529,"")</f>
        <v/>
      </c>
      <c r="Q4529" s="81" t="str">
        <f aca="false">IF(P4529&lt;&gt;"",SUMIF(L4529:L4529,L4529,N4529:N4529),"")</f>
        <v/>
      </c>
      <c r="R4529" s="81" t="str">
        <f aca="false">IF(P4529&lt;&gt;"",SUMIF(L4529:L4529,L4529,O4529:O4529),"")</f>
        <v/>
      </c>
    </row>
    <row r="4530" customFormat="false" ht="15" hidden="false" customHeight="false" outlineLevel="0" collapsed="false">
      <c r="A4530" s="108"/>
      <c r="B4530" s="108"/>
      <c r="C4530" s="108"/>
      <c r="D4530" s="108"/>
      <c r="E4530" s="108"/>
      <c r="F4530" s="108"/>
      <c r="G4530" s="108"/>
      <c r="H4530" s="108"/>
      <c r="I4530" s="108"/>
      <c r="J4530" s="108"/>
      <c r="L4530" s="63" t="n">
        <f aca="false">IF(AND(A4531&lt;&gt;"",A4530=""),L4529+1,L4529)</f>
        <v>477</v>
      </c>
      <c r="M4530" s="80" t="str">
        <f aca="false">IF(OR(A4530="Insumo",A4530="Composição Auxiliar"),J4530,"")</f>
        <v/>
      </c>
      <c r="N4530" s="81" t="str">
        <f aca="false">IF(E4530="Mão de Obra",J4530,"")</f>
        <v/>
      </c>
      <c r="O4530" s="81" t="str">
        <f aca="false">IF(N4530&lt;&gt;"","",M4530)</f>
        <v/>
      </c>
      <c r="P4530" s="82" t="str">
        <f aca="false">IF(A4530="Composição",B4530,"")</f>
        <v/>
      </c>
      <c r="Q4530" s="81" t="str">
        <f aca="false">IF(P4530&lt;&gt;"",SUMIF(L4530:L4530,L4530,N4530:N4530),"")</f>
        <v/>
      </c>
      <c r="R4530" s="81" t="str">
        <f aca="false">IF(P4530&lt;&gt;"",SUMIF(L4530:L4530,L4530,O4530:O4530),"")</f>
        <v/>
      </c>
    </row>
    <row r="4531" customFormat="false" ht="15" hidden="false" customHeight="true" outlineLevel="0" collapsed="false">
      <c r="A4531" s="83"/>
      <c r="B4531" s="84" t="s">
        <v>655</v>
      </c>
      <c r="C4531" s="83" t="s">
        <v>656</v>
      </c>
      <c r="D4531" s="83" t="s">
        <v>657</v>
      </c>
      <c r="E4531" s="83" t="s">
        <v>658</v>
      </c>
      <c r="F4531" s="83"/>
      <c r="G4531" s="85" t="s">
        <v>659</v>
      </c>
      <c r="H4531" s="84" t="s">
        <v>660</v>
      </c>
      <c r="I4531" s="84" t="s">
        <v>661</v>
      </c>
      <c r="J4531" s="84" t="s">
        <v>662</v>
      </c>
      <c r="L4531" s="63" t="n">
        <f aca="false">IF(AND(A4532&lt;&gt;"",A4531=""),L4530+1,L4530)</f>
        <v>478</v>
      </c>
      <c r="M4531" s="80" t="str">
        <f aca="false">IF(OR(A4531="Insumo",A4531="Composição Auxiliar"),J4531,"")</f>
        <v/>
      </c>
      <c r="N4531" s="81" t="str">
        <f aca="false">IF(E4531="Mão de Obra",J4531,"")</f>
        <v/>
      </c>
      <c r="O4531" s="81" t="str">
        <f aca="false">IF(N4531&lt;&gt;"","",M4531)</f>
        <v/>
      </c>
      <c r="P4531" s="82" t="str">
        <f aca="false">IF(A4531="Composição",B4531,"")</f>
        <v/>
      </c>
      <c r="Q4531" s="81" t="str">
        <f aca="false">IF(P4531&lt;&gt;"",SUMIF(L4531:L4531,L4531,N4531:N4531),"")</f>
        <v/>
      </c>
      <c r="R4531" s="81" t="str">
        <f aca="false">IF(P4531&lt;&gt;"",SUMIF(L4531:L4531,L4531,O4531:O4531),"")</f>
        <v/>
      </c>
    </row>
    <row r="4532" customFormat="false" ht="51" hidden="false" customHeight="true" outlineLevel="0" collapsed="false">
      <c r="A4532" s="86" t="s">
        <v>663</v>
      </c>
      <c r="B4532" s="87" t="s">
        <v>806</v>
      </c>
      <c r="C4532" s="86" t="s">
        <v>664</v>
      </c>
      <c r="D4532" s="86" t="s">
        <v>807</v>
      </c>
      <c r="E4532" s="86" t="s">
        <v>764</v>
      </c>
      <c r="F4532" s="86"/>
      <c r="G4532" s="88" t="s">
        <v>718</v>
      </c>
      <c r="H4532" s="89" t="n">
        <v>1</v>
      </c>
      <c r="I4532" s="90" t="n">
        <f aca="false">SUMIF(L:L,$L4532,M:M)</f>
        <v>236.99</v>
      </c>
      <c r="J4532" s="90" t="n">
        <f aca="false">TRUNC(H4532*I4532,2)</f>
        <v>236.99</v>
      </c>
      <c r="L4532" s="63" t="n">
        <f aca="false">IF(AND(A4533&lt;&gt;"",A4532=""),L4531+1,L4531)</f>
        <v>478</v>
      </c>
      <c r="M4532" s="80" t="str">
        <f aca="false">IF(OR(A4532="Insumo",A4532="Composição Auxiliar"),J4532,"")</f>
        <v/>
      </c>
      <c r="N4532" s="81" t="str">
        <f aca="false">IF(E4532="Mão de Obra",J4532,"")</f>
        <v/>
      </c>
      <c r="O4532" s="81" t="str">
        <f aca="false">IF(N4532&lt;&gt;"","",M4532)</f>
        <v/>
      </c>
      <c r="P4532" s="82" t="str">
        <f aca="false">IF(A4532="Composição",B4532,"")</f>
        <v> 86943 </v>
      </c>
      <c r="Q4532" s="81" t="n">
        <f aca="false">IF(P4532&lt;&gt;"",SUMIF(L4532:L4532,L4532,N4532:N4532),"")</f>
        <v>0</v>
      </c>
      <c r="R4532" s="81" t="n">
        <f aca="false">IF(P4532&lt;&gt;"",SUMIF(L4532:L4532,L4532,O4532:O4532),"")</f>
        <v>0</v>
      </c>
    </row>
    <row r="4533" customFormat="false" ht="25.5" hidden="false" customHeight="true" outlineLevel="0" collapsed="false">
      <c r="A4533" s="91" t="s">
        <v>668</v>
      </c>
      <c r="B4533" s="92" t="s">
        <v>1304</v>
      </c>
      <c r="C4533" s="91" t="s">
        <v>664</v>
      </c>
      <c r="D4533" s="91" t="s">
        <v>1305</v>
      </c>
      <c r="E4533" s="91" t="s">
        <v>764</v>
      </c>
      <c r="F4533" s="91"/>
      <c r="G4533" s="93" t="s">
        <v>718</v>
      </c>
      <c r="H4533" s="94" t="n">
        <v>1</v>
      </c>
      <c r="I4533" s="95" t="n">
        <f aca="false">SUMIFS(J:J,A:A,"Composição",B:B,$B4533)</f>
        <v>12.57</v>
      </c>
      <c r="J4533" s="95" t="n">
        <f aca="false">TRUNC(H4533*I4533,2)</f>
        <v>12.57</v>
      </c>
      <c r="L4533" s="63" t="n">
        <f aca="false">IF(AND(A4534&lt;&gt;"",A4533=""),L4532+1,L4532)</f>
        <v>478</v>
      </c>
      <c r="M4533" s="80" t="n">
        <f aca="false">IF(OR(A4533="Insumo",A4533="Composição Auxiliar"),J4533,"")</f>
        <v>12.57</v>
      </c>
      <c r="N4533" s="81" t="str">
        <f aca="false">IF(E4533="Mão de Obra",J4533,"")</f>
        <v/>
      </c>
      <c r="O4533" s="81" t="n">
        <f aca="false">IF(N4533&lt;&gt;"","",M4533)</f>
        <v>12.57</v>
      </c>
      <c r="P4533" s="82" t="str">
        <f aca="false">IF(A4533="Composição",B4533,"")</f>
        <v/>
      </c>
      <c r="Q4533" s="81" t="str">
        <f aca="false">IF(P4533&lt;&gt;"",SUMIF(L4533:L4533,L4533,N4533:N4533),"")</f>
        <v/>
      </c>
      <c r="R4533" s="81" t="str">
        <f aca="false">IF(P4533&lt;&gt;"",SUMIF(L4533:L4533,L4533,O4533:O4533),"")</f>
        <v/>
      </c>
    </row>
    <row r="4534" customFormat="false" ht="25.5" hidden="false" customHeight="true" outlineLevel="0" collapsed="false">
      <c r="A4534" s="91" t="s">
        <v>668</v>
      </c>
      <c r="B4534" s="92" t="s">
        <v>2144</v>
      </c>
      <c r="C4534" s="91" t="s">
        <v>664</v>
      </c>
      <c r="D4534" s="91" t="s">
        <v>2145</v>
      </c>
      <c r="E4534" s="91" t="s">
        <v>764</v>
      </c>
      <c r="F4534" s="91"/>
      <c r="G4534" s="93" t="s">
        <v>718</v>
      </c>
      <c r="H4534" s="94" t="n">
        <v>1</v>
      </c>
      <c r="I4534" s="95" t="n">
        <f aca="false">SUMIFS(J:J,A:A,"Composição",B:B,$B4534)</f>
        <v>62.88</v>
      </c>
      <c r="J4534" s="95" t="n">
        <f aca="false">TRUNC(H4534*I4534,2)</f>
        <v>62.88</v>
      </c>
      <c r="L4534" s="63" t="n">
        <f aca="false">IF(AND(A4535&lt;&gt;"",A4534=""),L4533+1,L4533)</f>
        <v>478</v>
      </c>
      <c r="M4534" s="80" t="n">
        <f aca="false">IF(OR(A4534="Insumo",A4534="Composição Auxiliar"),J4534,"")</f>
        <v>62.88</v>
      </c>
      <c r="N4534" s="81" t="str">
        <f aca="false">IF(E4534="Mão de Obra",J4534,"")</f>
        <v/>
      </c>
      <c r="O4534" s="81" t="n">
        <f aca="false">IF(N4534&lt;&gt;"","",M4534)</f>
        <v>62.88</v>
      </c>
      <c r="P4534" s="82" t="str">
        <f aca="false">IF(A4534="Composição",B4534,"")</f>
        <v/>
      </c>
      <c r="Q4534" s="81" t="str">
        <f aca="false">IF(P4534&lt;&gt;"",SUMIF(L4534:L4534,L4534,N4534:N4534),"")</f>
        <v/>
      </c>
      <c r="R4534" s="81" t="str">
        <f aca="false">IF(P4534&lt;&gt;"",SUMIF(L4534:L4534,L4534,O4534:O4534),"")</f>
        <v/>
      </c>
    </row>
    <row r="4535" customFormat="false" ht="25.5" hidden="false" customHeight="true" outlineLevel="0" collapsed="false">
      <c r="A4535" s="91" t="s">
        <v>668</v>
      </c>
      <c r="B4535" s="92" t="s">
        <v>2142</v>
      </c>
      <c r="C4535" s="91" t="s">
        <v>664</v>
      </c>
      <c r="D4535" s="91" t="s">
        <v>2143</v>
      </c>
      <c r="E4535" s="91" t="s">
        <v>764</v>
      </c>
      <c r="F4535" s="91"/>
      <c r="G4535" s="93" t="s">
        <v>718</v>
      </c>
      <c r="H4535" s="94" t="n">
        <v>1</v>
      </c>
      <c r="I4535" s="95" t="n">
        <f aca="false">SUMIFS(J:J,A:A,"Composição",B:B,$B4535)</f>
        <v>141.43</v>
      </c>
      <c r="J4535" s="95" t="n">
        <f aca="false">TRUNC(H4535*I4535,2)</f>
        <v>141.43</v>
      </c>
      <c r="L4535" s="63" t="n">
        <f aca="false">IF(AND(A4536&lt;&gt;"",A4535=""),L4534+1,L4534)</f>
        <v>478</v>
      </c>
      <c r="M4535" s="80" t="n">
        <f aca="false">IF(OR(A4535="Insumo",A4535="Composição Auxiliar"),J4535,"")</f>
        <v>141.43</v>
      </c>
      <c r="N4535" s="81" t="str">
        <f aca="false">IF(E4535="Mão de Obra",J4535,"")</f>
        <v/>
      </c>
      <c r="O4535" s="81" t="n">
        <f aca="false">IF(N4535&lt;&gt;"","",M4535)</f>
        <v>141.43</v>
      </c>
      <c r="P4535" s="82" t="str">
        <f aca="false">IF(A4535="Composição",B4535,"")</f>
        <v/>
      </c>
      <c r="Q4535" s="81" t="str">
        <f aca="false">IF(P4535&lt;&gt;"",SUMIF(L4535:L4535,L4535,N4535:N4535),"")</f>
        <v/>
      </c>
      <c r="R4535" s="81" t="str">
        <f aca="false">IF(P4535&lt;&gt;"",SUMIF(L4535:L4535,L4535,O4535:O4535),"")</f>
        <v/>
      </c>
    </row>
    <row r="4536" customFormat="false" ht="25.5" hidden="false" customHeight="true" outlineLevel="0" collapsed="false">
      <c r="A4536" s="91" t="s">
        <v>668</v>
      </c>
      <c r="B4536" s="92" t="s">
        <v>2146</v>
      </c>
      <c r="C4536" s="91" t="s">
        <v>664</v>
      </c>
      <c r="D4536" s="91" t="s">
        <v>2147</v>
      </c>
      <c r="E4536" s="91" t="s">
        <v>764</v>
      </c>
      <c r="F4536" s="91"/>
      <c r="G4536" s="93" t="s">
        <v>718</v>
      </c>
      <c r="H4536" s="94" t="n">
        <v>1</v>
      </c>
      <c r="I4536" s="95" t="n">
        <f aca="false">SUMIFS(J:J,A:A,"Composição",B:B,$B4536)</f>
        <v>9.57</v>
      </c>
      <c r="J4536" s="95" t="n">
        <f aca="false">TRUNC(H4536*I4536,2)</f>
        <v>9.57</v>
      </c>
      <c r="L4536" s="63" t="n">
        <f aca="false">IF(AND(A4537&lt;&gt;"",A4536=""),L4535+1,L4535)</f>
        <v>478</v>
      </c>
      <c r="M4536" s="80" t="n">
        <f aca="false">IF(OR(A4536="Insumo",A4536="Composição Auxiliar"),J4536,"")</f>
        <v>9.57</v>
      </c>
      <c r="N4536" s="81" t="str">
        <f aca="false">IF(E4536="Mão de Obra",J4536,"")</f>
        <v/>
      </c>
      <c r="O4536" s="81" t="n">
        <f aca="false">IF(N4536&lt;&gt;"","",M4536)</f>
        <v>9.57</v>
      </c>
      <c r="P4536" s="82" t="str">
        <f aca="false">IF(A4536="Composição",B4536,"")</f>
        <v/>
      </c>
      <c r="Q4536" s="81" t="str">
        <f aca="false">IF(P4536&lt;&gt;"",SUMIF(L4536:L4536,L4536,N4536:N4536),"")</f>
        <v/>
      </c>
      <c r="R4536" s="81" t="str">
        <f aca="false">IF(P4536&lt;&gt;"",SUMIF(L4536:L4536,L4536,O4536:O4536),"")</f>
        <v/>
      </c>
    </row>
    <row r="4537" customFormat="false" ht="25.5" hidden="false" customHeight="true" outlineLevel="0" collapsed="false">
      <c r="A4537" s="91" t="s">
        <v>668</v>
      </c>
      <c r="B4537" s="92" t="s">
        <v>2105</v>
      </c>
      <c r="C4537" s="91" t="s">
        <v>664</v>
      </c>
      <c r="D4537" s="91" t="s">
        <v>2106</v>
      </c>
      <c r="E4537" s="91" t="s">
        <v>764</v>
      </c>
      <c r="F4537" s="91"/>
      <c r="G4537" s="93" t="s">
        <v>718</v>
      </c>
      <c r="H4537" s="94" t="n">
        <v>1</v>
      </c>
      <c r="I4537" s="95" t="n">
        <f aca="false">SUMIFS(J:J,A:A,"Composição",B:B,$B4537)</f>
        <v>10.54</v>
      </c>
      <c r="J4537" s="95" t="n">
        <f aca="false">TRUNC(H4537*I4537,2)</f>
        <v>10.54</v>
      </c>
      <c r="L4537" s="63" t="n">
        <f aca="false">IF(AND(A4538&lt;&gt;"",A4537=""),L4536+1,L4536)</f>
        <v>478</v>
      </c>
      <c r="M4537" s="80" t="n">
        <f aca="false">IF(OR(A4537="Insumo",A4537="Composição Auxiliar"),J4537,"")</f>
        <v>10.54</v>
      </c>
      <c r="N4537" s="81" t="str">
        <f aca="false">IF(E4537="Mão de Obra",J4537,"")</f>
        <v/>
      </c>
      <c r="O4537" s="81" t="n">
        <f aca="false">IF(N4537&lt;&gt;"","",M4537)</f>
        <v>10.54</v>
      </c>
      <c r="P4537" s="82" t="str">
        <f aca="false">IF(A4537="Composição",B4537,"")</f>
        <v/>
      </c>
      <c r="Q4537" s="81" t="str">
        <f aca="false">IF(P4537&lt;&gt;"",SUMIF(L4537:L4537,L4537,N4537:N4537),"")</f>
        <v/>
      </c>
      <c r="R4537" s="81" t="str">
        <f aca="false">IF(P4537&lt;&gt;"",SUMIF(L4537:L4537,L4537,O4537:O4537),"")</f>
        <v/>
      </c>
    </row>
    <row r="4538" customFormat="false" ht="14.25" hidden="false" customHeight="false" outlineLevel="0" collapsed="false">
      <c r="A4538" s="102"/>
      <c r="B4538" s="102"/>
      <c r="C4538" s="102"/>
      <c r="D4538" s="102"/>
      <c r="E4538" s="102"/>
      <c r="F4538" s="103"/>
      <c r="G4538" s="102"/>
      <c r="H4538" s="103"/>
      <c r="I4538" s="102"/>
      <c r="J4538" s="103"/>
      <c r="L4538" s="63" t="n">
        <f aca="false">IF(AND(A4539&lt;&gt;"",A4538=""),L4537+1,L4537)</f>
        <v>478</v>
      </c>
      <c r="M4538" s="80" t="str">
        <f aca="false">IF(OR(A4538="Insumo",A4538="Composição Auxiliar"),J4538,"")</f>
        <v/>
      </c>
      <c r="N4538" s="81" t="str">
        <f aca="false">IF(E4538="Mão de Obra",J4538,"")</f>
        <v/>
      </c>
      <c r="O4538" s="81" t="str">
        <f aca="false">IF(N4538&lt;&gt;"","",M4538)</f>
        <v/>
      </c>
      <c r="P4538" s="82" t="str">
        <f aca="false">IF(A4538="Composição",B4538,"")</f>
        <v/>
      </c>
      <c r="Q4538" s="81" t="str">
        <f aca="false">IF(P4538&lt;&gt;"",SUMIF(L4538:L4538,L4538,N4538:N4538),"")</f>
        <v/>
      </c>
      <c r="R4538" s="81" t="str">
        <f aca="false">IF(P4538&lt;&gt;"",SUMIF(L4538:L4538,L4538,O4538:O4538),"")</f>
        <v/>
      </c>
    </row>
    <row r="4539" customFormat="false" ht="15" hidden="false" customHeight="false" outlineLevel="0" collapsed="false">
      <c r="A4539" s="102"/>
      <c r="B4539" s="102"/>
      <c r="C4539" s="102"/>
      <c r="D4539" s="102"/>
      <c r="E4539" s="102"/>
      <c r="F4539" s="103"/>
      <c r="G4539" s="102"/>
      <c r="H4539" s="104"/>
      <c r="I4539" s="104"/>
      <c r="J4539" s="103"/>
      <c r="L4539" s="63" t="n">
        <f aca="false">IF(AND(A4540&lt;&gt;"",A4539=""),L4538+1,L4538)</f>
        <v>478</v>
      </c>
      <c r="M4539" s="80" t="str">
        <f aca="false">IF(OR(A4539="Insumo",A4539="Composição Auxiliar"),J4539,"")</f>
        <v/>
      </c>
      <c r="N4539" s="81" t="str">
        <f aca="false">IF(E4539="Mão de Obra",J4539,"")</f>
        <v/>
      </c>
      <c r="O4539" s="81" t="str">
        <f aca="false">IF(N4539&lt;&gt;"","",M4539)</f>
        <v/>
      </c>
      <c r="P4539" s="82" t="str">
        <f aca="false">IF(A4539="Composição",B4539,"")</f>
        <v/>
      </c>
      <c r="Q4539" s="81" t="str">
        <f aca="false">IF(P4539&lt;&gt;"",SUMIF(L4539:L4539,L4539,N4539:N4539),"")</f>
        <v/>
      </c>
      <c r="R4539" s="81" t="str">
        <f aca="false">IF(P4539&lt;&gt;"",SUMIF(L4539:L4539,L4539,O4539:O4539),"")</f>
        <v/>
      </c>
    </row>
    <row r="4540" customFormat="false" ht="15" hidden="false" customHeight="false" outlineLevel="0" collapsed="false">
      <c r="A4540" s="108"/>
      <c r="B4540" s="108"/>
      <c r="C4540" s="108"/>
      <c r="D4540" s="108"/>
      <c r="E4540" s="108"/>
      <c r="F4540" s="108"/>
      <c r="G4540" s="108"/>
      <c r="H4540" s="108"/>
      <c r="I4540" s="108"/>
      <c r="J4540" s="108"/>
      <c r="L4540" s="63" t="n">
        <f aca="false">IF(AND(A4541&lt;&gt;"",A4540=""),L4539+1,L4539)</f>
        <v>478</v>
      </c>
      <c r="M4540" s="80" t="str">
        <f aca="false">IF(OR(A4540="Insumo",A4540="Composição Auxiliar"),J4540,"")</f>
        <v/>
      </c>
      <c r="N4540" s="81" t="str">
        <f aca="false">IF(E4540="Mão de Obra",J4540,"")</f>
        <v/>
      </c>
      <c r="O4540" s="81" t="str">
        <f aca="false">IF(N4540&lt;&gt;"","",M4540)</f>
        <v/>
      </c>
      <c r="P4540" s="82" t="str">
        <f aca="false">IF(A4540="Composição",B4540,"")</f>
        <v/>
      </c>
      <c r="Q4540" s="81" t="str">
        <f aca="false">IF(P4540&lt;&gt;"",SUMIF(L4540:L4540,L4540,N4540:N4540),"")</f>
        <v/>
      </c>
      <c r="R4540" s="81" t="str">
        <f aca="false">IF(P4540&lt;&gt;"",SUMIF(L4540:L4540,L4540,O4540:O4540),"")</f>
        <v/>
      </c>
    </row>
    <row r="4541" customFormat="false" ht="15" hidden="false" customHeight="true" outlineLevel="0" collapsed="false">
      <c r="A4541" s="83"/>
      <c r="B4541" s="84" t="s">
        <v>655</v>
      </c>
      <c r="C4541" s="83" t="s">
        <v>656</v>
      </c>
      <c r="D4541" s="83" t="s">
        <v>657</v>
      </c>
      <c r="E4541" s="83" t="s">
        <v>658</v>
      </c>
      <c r="F4541" s="83"/>
      <c r="G4541" s="85" t="s">
        <v>659</v>
      </c>
      <c r="H4541" s="84" t="s">
        <v>660</v>
      </c>
      <c r="I4541" s="84" t="s">
        <v>661</v>
      </c>
      <c r="J4541" s="84" t="s">
        <v>662</v>
      </c>
      <c r="L4541" s="63" t="n">
        <f aca="false">IF(AND(A4542&lt;&gt;"",A4541=""),L4540+1,L4540)</f>
        <v>479</v>
      </c>
      <c r="M4541" s="80" t="str">
        <f aca="false">IF(OR(A4541="Insumo",A4541="Composição Auxiliar"),J4541,"")</f>
        <v/>
      </c>
      <c r="N4541" s="81" t="str">
        <f aca="false">IF(E4541="Mão de Obra",J4541,"")</f>
        <v/>
      </c>
      <c r="O4541" s="81" t="str">
        <f aca="false">IF(N4541&lt;&gt;"","",M4541)</f>
        <v/>
      </c>
      <c r="P4541" s="82" t="str">
        <f aca="false">IF(A4541="Composição",B4541,"")</f>
        <v/>
      </c>
      <c r="Q4541" s="81" t="str">
        <f aca="false">IF(P4541&lt;&gt;"",SUMIF(L4541:L4541,L4541,N4541:N4541),"")</f>
        <v/>
      </c>
      <c r="R4541" s="81" t="str">
        <f aca="false">IF(P4541&lt;&gt;"",SUMIF(L4541:L4541,L4541,O4541:O4541),"")</f>
        <v/>
      </c>
    </row>
    <row r="4542" customFormat="false" ht="38.25" hidden="false" customHeight="true" outlineLevel="0" collapsed="false">
      <c r="A4542" s="86" t="s">
        <v>663</v>
      </c>
      <c r="B4542" s="87" t="s">
        <v>722</v>
      </c>
      <c r="C4542" s="86" t="s">
        <v>664</v>
      </c>
      <c r="D4542" s="86" t="s">
        <v>723</v>
      </c>
      <c r="E4542" s="86" t="s">
        <v>724</v>
      </c>
      <c r="F4542" s="86"/>
      <c r="G4542" s="88" t="s">
        <v>718</v>
      </c>
      <c r="H4542" s="89" t="n">
        <v>1</v>
      </c>
      <c r="I4542" s="90" t="n">
        <f aca="false">SUMIF(L:L,$L4542,M:M)</f>
        <v>146.84</v>
      </c>
      <c r="J4542" s="90" t="n">
        <f aca="false">TRUNC(H4542*I4542,2)</f>
        <v>146.84</v>
      </c>
      <c r="L4542" s="63" t="n">
        <f aca="false">IF(AND(A4543&lt;&gt;"",A4542=""),L4541+1,L4541)</f>
        <v>479</v>
      </c>
      <c r="M4542" s="80" t="str">
        <f aca="false">IF(OR(A4542="Insumo",A4542="Composição Auxiliar"),J4542,"")</f>
        <v/>
      </c>
      <c r="N4542" s="81" t="str">
        <f aca="false">IF(E4542="Mão de Obra",J4542,"")</f>
        <v/>
      </c>
      <c r="O4542" s="81" t="str">
        <f aca="false">IF(N4542&lt;&gt;"","",M4542)</f>
        <v/>
      </c>
      <c r="P4542" s="82" t="str">
        <f aca="false">IF(A4542="Composição",B4542,"")</f>
        <v> 97586 </v>
      </c>
      <c r="Q4542" s="81" t="n">
        <f aca="false">IF(P4542&lt;&gt;"",SUMIF(L4542:L4542,L4542,N4542:N4542),"")</f>
        <v>0</v>
      </c>
      <c r="R4542" s="81" t="n">
        <f aca="false">IF(P4542&lt;&gt;"",SUMIF(L4542:L4542,L4542,O4542:O4542),"")</f>
        <v>0</v>
      </c>
    </row>
    <row r="4543" customFormat="false" ht="25.5" hidden="false" customHeight="true" outlineLevel="0" collapsed="false">
      <c r="A4543" s="91" t="s">
        <v>668</v>
      </c>
      <c r="B4543" s="92" t="s">
        <v>822</v>
      </c>
      <c r="C4543" s="91" t="s">
        <v>664</v>
      </c>
      <c r="D4543" s="91" t="s">
        <v>823</v>
      </c>
      <c r="E4543" s="91" t="s">
        <v>671</v>
      </c>
      <c r="F4543" s="91"/>
      <c r="G4543" s="93" t="s">
        <v>672</v>
      </c>
      <c r="H4543" s="94" t="n">
        <v>0.4144</v>
      </c>
      <c r="I4543" s="95" t="n">
        <f aca="false">SUMIFS(J:J,A:A,"Composição",B:B,$B4543)</f>
        <v>26.14</v>
      </c>
      <c r="J4543" s="95" t="n">
        <f aca="false">TRUNC(H4543*I4543,2)</f>
        <v>10.83</v>
      </c>
      <c r="L4543" s="63" t="n">
        <f aca="false">IF(AND(A4544&lt;&gt;"",A4543=""),L4542+1,L4542)</f>
        <v>479</v>
      </c>
      <c r="M4543" s="80" t="n">
        <f aca="false">IF(OR(A4543="Insumo",A4543="Composição Auxiliar"),J4543,"")</f>
        <v>10.83</v>
      </c>
      <c r="N4543" s="81" t="str">
        <f aca="false">IF(E4543="Mão de Obra",J4543,"")</f>
        <v/>
      </c>
      <c r="O4543" s="81" t="n">
        <f aca="false">IF(N4543&lt;&gt;"","",M4543)</f>
        <v>10.83</v>
      </c>
      <c r="P4543" s="82" t="str">
        <f aca="false">IF(A4543="Composição",B4543,"")</f>
        <v/>
      </c>
      <c r="Q4543" s="81" t="str">
        <f aca="false">IF(P4543&lt;&gt;"",SUMIF(L4543:L4543,L4543,N4543:N4543),"")</f>
        <v/>
      </c>
      <c r="R4543" s="81" t="str">
        <f aca="false">IF(P4543&lt;&gt;"",SUMIF(L4543:L4543,L4543,O4543:O4543),"")</f>
        <v/>
      </c>
    </row>
    <row r="4544" customFormat="false" ht="25.5" hidden="false" customHeight="true" outlineLevel="0" collapsed="false">
      <c r="A4544" s="91" t="s">
        <v>668</v>
      </c>
      <c r="B4544" s="92" t="s">
        <v>817</v>
      </c>
      <c r="C4544" s="91" t="s">
        <v>664</v>
      </c>
      <c r="D4544" s="91" t="s">
        <v>818</v>
      </c>
      <c r="E4544" s="91" t="s">
        <v>671</v>
      </c>
      <c r="F4544" s="91"/>
      <c r="G4544" s="93" t="s">
        <v>672</v>
      </c>
      <c r="H4544" s="94" t="n">
        <v>0.1727</v>
      </c>
      <c r="I4544" s="95" t="n">
        <f aca="false">SUMIFS(J:J,A:A,"Composição",B:B,$B4544)</f>
        <v>22.2</v>
      </c>
      <c r="J4544" s="95" t="n">
        <f aca="false">TRUNC(H4544*I4544,2)</f>
        <v>3.83</v>
      </c>
      <c r="L4544" s="63" t="n">
        <f aca="false">IF(AND(A4545&lt;&gt;"",A4544=""),L4543+1,L4543)</f>
        <v>479</v>
      </c>
      <c r="M4544" s="80" t="n">
        <f aca="false">IF(OR(A4544="Insumo",A4544="Composição Auxiliar"),J4544,"")</f>
        <v>3.83</v>
      </c>
      <c r="N4544" s="81" t="str">
        <f aca="false">IF(E4544="Mão de Obra",J4544,"")</f>
        <v/>
      </c>
      <c r="O4544" s="81" t="n">
        <f aca="false">IF(N4544&lt;&gt;"","",M4544)</f>
        <v>3.83</v>
      </c>
      <c r="P4544" s="82" t="str">
        <f aca="false">IF(A4544="Composição",B4544,"")</f>
        <v/>
      </c>
      <c r="Q4544" s="81" t="str">
        <f aca="false">IF(P4544&lt;&gt;"",SUMIF(L4544:L4544,L4544,N4544:N4544),"")</f>
        <v/>
      </c>
      <c r="R4544" s="81" t="str">
        <f aca="false">IF(P4544&lt;&gt;"",SUMIF(L4544:L4544,L4544,O4544:O4544),"")</f>
        <v/>
      </c>
    </row>
    <row r="4545" customFormat="false" ht="38.25" hidden="false" customHeight="false" outlineLevel="0" collapsed="false">
      <c r="A4545" s="96" t="s">
        <v>679</v>
      </c>
      <c r="B4545" s="97" t="s">
        <v>2148</v>
      </c>
      <c r="C4545" s="96" t="str">
        <f aca="false">VLOOKUP(B4545,INSUMOS!$A:$I,2,0)</f>
        <v>SINAPI</v>
      </c>
      <c r="D4545" s="96" t="str">
        <f aca="false">VLOOKUP(B4545,INSUMOS!$A:$I,3,0)</f>
        <v>LUMINARIA DE SOBREPOR EM CHAPA DE ACO PARA 2 LAMPADAS FLUORESCENTES DE *36* W, ALETADA, COMPLETA (LAMPADAS E REATOR INCLUSOS)</v>
      </c>
      <c r="E4545" s="98" t="str">
        <f aca="false">VLOOKUP(B4545,INSUMOS!$A:$I,4,0)</f>
        <v>Material</v>
      </c>
      <c r="F4545" s="98"/>
      <c r="G4545" s="99" t="str">
        <f aca="false">VLOOKUP(B4545,INSUMOS!$A:$I,5,0)</f>
        <v>UN</v>
      </c>
      <c r="H4545" s="100" t="n">
        <v>1</v>
      </c>
      <c r="I4545" s="101" t="n">
        <f aca="false">VLOOKUP(B4545,INSUMOS!$A:$I,8,0)</f>
        <v>132.18</v>
      </c>
      <c r="J4545" s="101" t="n">
        <f aca="false">TRUNC(H4545*I4545,2)</f>
        <v>132.18</v>
      </c>
      <c r="L4545" s="63" t="n">
        <f aca="false">IF(AND(A4546&lt;&gt;"",A4545=""),L4544+1,L4544)</f>
        <v>479</v>
      </c>
      <c r="M4545" s="80" t="n">
        <f aca="false">IF(OR(A4545="Insumo",A4545="Composição Auxiliar"),J4545,"")</f>
        <v>132.18</v>
      </c>
      <c r="N4545" s="81" t="str">
        <f aca="false">IF(E4545="Mão de Obra",J4545,"")</f>
        <v/>
      </c>
      <c r="O4545" s="81" t="n">
        <f aca="false">IF(N4545&lt;&gt;"","",M4545)</f>
        <v>132.18</v>
      </c>
      <c r="P4545" s="82" t="str">
        <f aca="false">IF(A4545="Composição",B4545,"")</f>
        <v/>
      </c>
      <c r="Q4545" s="81" t="str">
        <f aca="false">IF(P4545&lt;&gt;"",SUMIF(L4545:L4545,L4545,N4545:N4545),"")</f>
        <v/>
      </c>
      <c r="R4545" s="81" t="str">
        <f aca="false">IF(P4545&lt;&gt;"",SUMIF(L4545:L4545,L4545,O4545:O4545),"")</f>
        <v/>
      </c>
    </row>
    <row r="4546" customFormat="false" ht="14.25" hidden="false" customHeight="false" outlineLevel="0" collapsed="false">
      <c r="A4546" s="102"/>
      <c r="B4546" s="102"/>
      <c r="C4546" s="102"/>
      <c r="D4546" s="102"/>
      <c r="E4546" s="102"/>
      <c r="F4546" s="103"/>
      <c r="G4546" s="102"/>
      <c r="H4546" s="103"/>
      <c r="I4546" s="102"/>
      <c r="J4546" s="103"/>
      <c r="L4546" s="63" t="n">
        <f aca="false">IF(AND(A4547&lt;&gt;"",A4546=""),L4545+1,L4545)</f>
        <v>479</v>
      </c>
      <c r="M4546" s="80" t="str">
        <f aca="false">IF(OR(A4546="Insumo",A4546="Composição Auxiliar"),J4546,"")</f>
        <v/>
      </c>
      <c r="N4546" s="81" t="str">
        <f aca="false">IF(E4546="Mão de Obra",J4546,"")</f>
        <v/>
      </c>
      <c r="O4546" s="81" t="str">
        <f aca="false">IF(N4546&lt;&gt;"","",M4546)</f>
        <v/>
      </c>
      <c r="P4546" s="82" t="str">
        <f aca="false">IF(A4546="Composição",B4546,"")</f>
        <v/>
      </c>
      <c r="Q4546" s="81" t="str">
        <f aca="false">IF(P4546&lt;&gt;"",SUMIF(L4546:L4546,L4546,N4546:N4546),"")</f>
        <v/>
      </c>
      <c r="R4546" s="81" t="str">
        <f aca="false">IF(P4546&lt;&gt;"",SUMIF(L4546:L4546,L4546,O4546:O4546),"")</f>
        <v/>
      </c>
    </row>
    <row r="4547" customFormat="false" ht="15" hidden="false" customHeight="false" outlineLevel="0" collapsed="false">
      <c r="A4547" s="102"/>
      <c r="B4547" s="102"/>
      <c r="C4547" s="102"/>
      <c r="D4547" s="102"/>
      <c r="E4547" s="102"/>
      <c r="F4547" s="103"/>
      <c r="G4547" s="102"/>
      <c r="H4547" s="104"/>
      <c r="I4547" s="104"/>
      <c r="J4547" s="103"/>
      <c r="L4547" s="63" t="n">
        <f aca="false">IF(AND(A4548&lt;&gt;"",A4547=""),L4546+1,L4546)</f>
        <v>479</v>
      </c>
      <c r="M4547" s="80" t="str">
        <f aca="false">IF(OR(A4547="Insumo",A4547="Composição Auxiliar"),J4547,"")</f>
        <v/>
      </c>
      <c r="N4547" s="81" t="str">
        <f aca="false">IF(E4547="Mão de Obra",J4547,"")</f>
        <v/>
      </c>
      <c r="O4547" s="81" t="str">
        <f aca="false">IF(N4547&lt;&gt;"","",M4547)</f>
        <v/>
      </c>
      <c r="P4547" s="82" t="str">
        <f aca="false">IF(A4547="Composição",B4547,"")</f>
        <v/>
      </c>
      <c r="Q4547" s="81" t="str">
        <f aca="false">IF(P4547&lt;&gt;"",SUMIF(L4547:L4547,L4547,N4547:N4547),"")</f>
        <v/>
      </c>
      <c r="R4547" s="81" t="str">
        <f aca="false">IF(P4547&lt;&gt;"",SUMIF(L4547:L4547,L4547,O4547:O4547),"")</f>
        <v/>
      </c>
    </row>
    <row r="4548" customFormat="false" ht="15" hidden="false" customHeight="false" outlineLevel="0" collapsed="false">
      <c r="A4548" s="108"/>
      <c r="B4548" s="108"/>
      <c r="C4548" s="108"/>
      <c r="D4548" s="108"/>
      <c r="E4548" s="108"/>
      <c r="F4548" s="108"/>
      <c r="G4548" s="108"/>
      <c r="H4548" s="108"/>
      <c r="I4548" s="108"/>
      <c r="J4548" s="108"/>
      <c r="L4548" s="63" t="n">
        <f aca="false">IF(AND(A4549&lt;&gt;"",A4548=""),L4547+1,L4547)</f>
        <v>479</v>
      </c>
      <c r="M4548" s="80" t="str">
        <f aca="false">IF(OR(A4548="Insumo",A4548="Composição Auxiliar"),J4548,"")</f>
        <v/>
      </c>
      <c r="N4548" s="81" t="str">
        <f aca="false">IF(E4548="Mão de Obra",J4548,"")</f>
        <v/>
      </c>
      <c r="O4548" s="81" t="str">
        <f aca="false">IF(N4548&lt;&gt;"","",M4548)</f>
        <v/>
      </c>
      <c r="P4548" s="82" t="str">
        <f aca="false">IF(A4548="Composição",B4548,"")</f>
        <v/>
      </c>
      <c r="Q4548" s="81" t="str">
        <f aca="false">IF(P4548&lt;&gt;"",SUMIF(L4548:L4548,L4548,N4548:N4548),"")</f>
        <v/>
      </c>
      <c r="R4548" s="81" t="str">
        <f aca="false">IF(P4548&lt;&gt;"",SUMIF(L4548:L4548,L4548,O4548:O4548),"")</f>
        <v/>
      </c>
    </row>
    <row r="4549" customFormat="false" ht="15" hidden="false" customHeight="true" outlineLevel="0" collapsed="false">
      <c r="A4549" s="83"/>
      <c r="B4549" s="84" t="s">
        <v>655</v>
      </c>
      <c r="C4549" s="83" t="s">
        <v>656</v>
      </c>
      <c r="D4549" s="83" t="s">
        <v>657</v>
      </c>
      <c r="E4549" s="83" t="s">
        <v>658</v>
      </c>
      <c r="F4549" s="83"/>
      <c r="G4549" s="85" t="s">
        <v>659</v>
      </c>
      <c r="H4549" s="84" t="s">
        <v>660</v>
      </c>
      <c r="I4549" s="84" t="s">
        <v>661</v>
      </c>
      <c r="J4549" s="84" t="s">
        <v>662</v>
      </c>
      <c r="L4549" s="63" t="n">
        <f aca="false">IF(AND(A4550&lt;&gt;"",A4549=""),L4548+1,L4548)</f>
        <v>480</v>
      </c>
      <c r="M4549" s="80" t="str">
        <f aca="false">IF(OR(A4549="Insumo",A4549="Composição Auxiliar"),J4549,"")</f>
        <v/>
      </c>
      <c r="N4549" s="81" t="str">
        <f aca="false">IF(E4549="Mão de Obra",J4549,"")</f>
        <v/>
      </c>
      <c r="O4549" s="81" t="str">
        <f aca="false">IF(N4549&lt;&gt;"","",M4549)</f>
        <v/>
      </c>
      <c r="P4549" s="82" t="str">
        <f aca="false">IF(A4549="Composição",B4549,"")</f>
        <v/>
      </c>
      <c r="Q4549" s="81" t="str">
        <f aca="false">IF(P4549&lt;&gt;"",SUMIF(L4549:L4549,L4549,N4549:N4549),"")</f>
        <v/>
      </c>
      <c r="R4549" s="81" t="str">
        <f aca="false">IF(P4549&lt;&gt;"",SUMIF(L4549:L4549,L4549,O4549:O4549),"")</f>
        <v/>
      </c>
    </row>
    <row r="4550" customFormat="false" ht="14.25" hidden="false" customHeight="true" outlineLevel="0" collapsed="false">
      <c r="A4550" s="86" t="s">
        <v>663</v>
      </c>
      <c r="B4550" s="87" t="s">
        <v>829</v>
      </c>
      <c r="C4550" s="86" t="s">
        <v>664</v>
      </c>
      <c r="D4550" s="86" t="s">
        <v>830</v>
      </c>
      <c r="E4550" s="86" t="s">
        <v>828</v>
      </c>
      <c r="F4550" s="86"/>
      <c r="G4550" s="88" t="s">
        <v>718</v>
      </c>
      <c r="H4550" s="89" t="n">
        <v>1</v>
      </c>
      <c r="I4550" s="90" t="n">
        <f aca="false">SUMIF(L:L,$L4550,M:M)</f>
        <v>2.21</v>
      </c>
      <c r="J4550" s="90" t="n">
        <f aca="false">TRUNC(H4550*I4550,2)</f>
        <v>2.21</v>
      </c>
      <c r="L4550" s="63" t="n">
        <f aca="false">IF(AND(A4551&lt;&gt;"",A4550=""),L4549+1,L4549)</f>
        <v>480</v>
      </c>
      <c r="M4550" s="80" t="str">
        <f aca="false">IF(OR(A4550="Insumo",A4550="Composição Auxiliar"),J4550,"")</f>
        <v/>
      </c>
      <c r="N4550" s="81" t="str">
        <f aca="false">IF(E4550="Mão de Obra",J4550,"")</f>
        <v/>
      </c>
      <c r="O4550" s="81" t="str">
        <f aca="false">IF(N4550&lt;&gt;"","",M4550)</f>
        <v/>
      </c>
      <c r="P4550" s="82" t="str">
        <f aca="false">IF(A4550="Composição",B4550,"")</f>
        <v> 99062 </v>
      </c>
      <c r="Q4550" s="81" t="n">
        <f aca="false">IF(P4550&lt;&gt;"",SUMIF(L4550:L4550,L4550,N4550:N4550),"")</f>
        <v>0</v>
      </c>
      <c r="R4550" s="81" t="n">
        <f aca="false">IF(P4550&lt;&gt;"",SUMIF(L4550:L4550,L4550,O4550:O4550),"")</f>
        <v>0</v>
      </c>
    </row>
    <row r="4551" customFormat="false" ht="25.5" hidden="false" customHeight="true" outlineLevel="0" collapsed="false">
      <c r="A4551" s="91" t="s">
        <v>668</v>
      </c>
      <c r="B4551" s="92" t="s">
        <v>695</v>
      </c>
      <c r="C4551" s="91" t="s">
        <v>664</v>
      </c>
      <c r="D4551" s="91" t="s">
        <v>696</v>
      </c>
      <c r="E4551" s="91" t="s">
        <v>671</v>
      </c>
      <c r="F4551" s="91"/>
      <c r="G4551" s="93" t="s">
        <v>672</v>
      </c>
      <c r="H4551" s="94" t="n">
        <v>0.0323</v>
      </c>
      <c r="I4551" s="95" t="n">
        <f aca="false">SUMIFS(J:J,A:A,"Composição",B:B,$B4551)</f>
        <v>19.93</v>
      </c>
      <c r="J4551" s="95" t="n">
        <f aca="false">TRUNC(H4551*I4551,2)</f>
        <v>0.64</v>
      </c>
      <c r="L4551" s="63" t="n">
        <f aca="false">IF(AND(A4552&lt;&gt;"",A4551=""),L4550+1,L4550)</f>
        <v>480</v>
      </c>
      <c r="M4551" s="80" t="n">
        <f aca="false">IF(OR(A4551="Insumo",A4551="Composição Auxiliar"),J4551,"")</f>
        <v>0.64</v>
      </c>
      <c r="N4551" s="81" t="str">
        <f aca="false">IF(E4551="Mão de Obra",J4551,"")</f>
        <v/>
      </c>
      <c r="O4551" s="81" t="n">
        <f aca="false">IF(N4551&lt;&gt;"","",M4551)</f>
        <v>0.64</v>
      </c>
      <c r="P4551" s="82" t="str">
        <f aca="false">IF(A4551="Composição",B4551,"")</f>
        <v/>
      </c>
      <c r="Q4551" s="81" t="str">
        <f aca="false">IF(P4551&lt;&gt;"",SUMIF(L4551:L4551,L4551,N4551:N4551),"")</f>
        <v/>
      </c>
      <c r="R4551" s="81" t="str">
        <f aca="false">IF(P4551&lt;&gt;"",SUMIF(L4551:L4551,L4551,O4551:O4551),"")</f>
        <v/>
      </c>
    </row>
    <row r="4552" customFormat="false" ht="25.5" hidden="false" customHeight="true" outlineLevel="0" collapsed="false">
      <c r="A4552" s="91" t="s">
        <v>668</v>
      </c>
      <c r="B4552" s="92" t="s">
        <v>669</v>
      </c>
      <c r="C4552" s="91" t="s">
        <v>664</v>
      </c>
      <c r="D4552" s="91" t="s">
        <v>670</v>
      </c>
      <c r="E4552" s="91" t="s">
        <v>671</v>
      </c>
      <c r="F4552" s="91"/>
      <c r="G4552" s="93" t="s">
        <v>672</v>
      </c>
      <c r="H4552" s="94" t="n">
        <v>0.0645</v>
      </c>
      <c r="I4552" s="95" t="n">
        <f aca="false">SUMIFS(J:J,A:A,"Composição",B:B,$B4552)</f>
        <v>23.32</v>
      </c>
      <c r="J4552" s="95" t="n">
        <f aca="false">TRUNC(H4552*I4552,2)</f>
        <v>1.5</v>
      </c>
      <c r="L4552" s="63" t="n">
        <f aca="false">IF(AND(A4553&lt;&gt;"",A4552=""),L4551+1,L4551)</f>
        <v>480</v>
      </c>
      <c r="M4552" s="80" t="n">
        <f aca="false">IF(OR(A4552="Insumo",A4552="Composição Auxiliar"),J4552,"")</f>
        <v>1.5</v>
      </c>
      <c r="N4552" s="81" t="str">
        <f aca="false">IF(E4552="Mão de Obra",J4552,"")</f>
        <v/>
      </c>
      <c r="O4552" s="81" t="n">
        <f aca="false">IF(N4552&lt;&gt;"","",M4552)</f>
        <v>1.5</v>
      </c>
      <c r="P4552" s="82" t="str">
        <f aca="false">IF(A4552="Composição",B4552,"")</f>
        <v/>
      </c>
      <c r="Q4552" s="81" t="str">
        <f aca="false">IF(P4552&lt;&gt;"",SUMIF(L4552:L4552,L4552,N4552:N4552),"")</f>
        <v/>
      </c>
      <c r="R4552" s="81" t="str">
        <f aca="false">IF(P4552&lt;&gt;"",SUMIF(L4552:L4552,L4552,O4552:O4552),"")</f>
        <v/>
      </c>
    </row>
    <row r="4553" customFormat="false" ht="14.25" hidden="false" customHeight="false" outlineLevel="0" collapsed="false">
      <c r="A4553" s="96" t="s">
        <v>679</v>
      </c>
      <c r="B4553" s="97" t="s">
        <v>832</v>
      </c>
      <c r="C4553" s="96" t="str">
        <f aca="false">VLOOKUP(B4553,INSUMOS!$A:$I,2,0)</f>
        <v>SINAPI</v>
      </c>
      <c r="D4553" s="96" t="str">
        <f aca="false">VLOOKUP(B4553,INSUMOS!$A:$I,3,0)</f>
        <v>PREGO DE ACO POLIDO COM CABECA 17 X 21 (2 X 11)</v>
      </c>
      <c r="E4553" s="98" t="str">
        <f aca="false">VLOOKUP(B4553,INSUMOS!$A:$I,4,0)</f>
        <v>Material</v>
      </c>
      <c r="F4553" s="98"/>
      <c r="G4553" s="99" t="str">
        <f aca="false">VLOOKUP(B4553,INSUMOS!$A:$I,5,0)</f>
        <v>KG</v>
      </c>
      <c r="H4553" s="100" t="n">
        <v>0.0034</v>
      </c>
      <c r="I4553" s="101" t="n">
        <f aca="false">VLOOKUP(B4553,INSUMOS!$A:$I,8,0)</f>
        <v>22.28</v>
      </c>
      <c r="J4553" s="101" t="n">
        <f aca="false">TRUNC(H4553*I4553,2)</f>
        <v>0.07</v>
      </c>
      <c r="L4553" s="63" t="n">
        <f aca="false">IF(AND(A4554&lt;&gt;"",A4553=""),L4552+1,L4552)</f>
        <v>480</v>
      </c>
      <c r="M4553" s="80" t="n">
        <f aca="false">IF(OR(A4553="Insumo",A4553="Composição Auxiliar"),J4553,"")</f>
        <v>0.07</v>
      </c>
      <c r="N4553" s="81" t="str">
        <f aca="false">IF(E4553="Mão de Obra",J4553,"")</f>
        <v/>
      </c>
      <c r="O4553" s="81" t="n">
        <f aca="false">IF(N4553&lt;&gt;"","",M4553)</f>
        <v>0.07</v>
      </c>
      <c r="P4553" s="82" t="str">
        <f aca="false">IF(A4553="Composição",B4553,"")</f>
        <v/>
      </c>
      <c r="Q4553" s="81" t="str">
        <f aca="false">IF(P4553&lt;&gt;"",SUMIF(L4553:L4553,L4553,N4553:N4553),"")</f>
        <v/>
      </c>
      <c r="R4553" s="81" t="str">
        <f aca="false">IF(P4553&lt;&gt;"",SUMIF(L4553:L4553,L4553,O4553:O4553),"")</f>
        <v/>
      </c>
    </row>
    <row r="4554" customFormat="false" ht="14.25" hidden="false" customHeight="false" outlineLevel="0" collapsed="false">
      <c r="A4554" s="102"/>
      <c r="B4554" s="102"/>
      <c r="C4554" s="102"/>
      <c r="D4554" s="102"/>
      <c r="E4554" s="102"/>
      <c r="F4554" s="103"/>
      <c r="G4554" s="102"/>
      <c r="H4554" s="103"/>
      <c r="I4554" s="102"/>
      <c r="J4554" s="103"/>
      <c r="L4554" s="63" t="n">
        <f aca="false">IF(AND(A4555&lt;&gt;"",A4554=""),L4553+1,L4553)</f>
        <v>480</v>
      </c>
      <c r="M4554" s="80" t="str">
        <f aca="false">IF(OR(A4554="Insumo",A4554="Composição Auxiliar"),J4554,"")</f>
        <v/>
      </c>
      <c r="N4554" s="81" t="str">
        <f aca="false">IF(E4554="Mão de Obra",J4554,"")</f>
        <v/>
      </c>
      <c r="O4554" s="81" t="str">
        <f aca="false">IF(N4554&lt;&gt;"","",M4554)</f>
        <v/>
      </c>
      <c r="P4554" s="82" t="str">
        <f aca="false">IF(A4554="Composição",B4554,"")</f>
        <v/>
      </c>
      <c r="Q4554" s="81" t="str">
        <f aca="false">IF(P4554&lt;&gt;"",SUMIF(L4554:L4554,L4554,N4554:N4554),"")</f>
        <v/>
      </c>
      <c r="R4554" s="81" t="str">
        <f aca="false">IF(P4554&lt;&gt;"",SUMIF(L4554:L4554,L4554,O4554:O4554),"")</f>
        <v/>
      </c>
    </row>
    <row r="4555" customFormat="false" ht="15" hidden="false" customHeight="false" outlineLevel="0" collapsed="false">
      <c r="A4555" s="102"/>
      <c r="B4555" s="102"/>
      <c r="C4555" s="102"/>
      <c r="D4555" s="102"/>
      <c r="E4555" s="102"/>
      <c r="F4555" s="103"/>
      <c r="G4555" s="102"/>
      <c r="H4555" s="104"/>
      <c r="I4555" s="104"/>
      <c r="J4555" s="103"/>
      <c r="L4555" s="63" t="n">
        <f aca="false">IF(AND(A4556&lt;&gt;"",A4555=""),L4554+1,L4554)</f>
        <v>480</v>
      </c>
      <c r="M4555" s="80" t="str">
        <f aca="false">IF(OR(A4555="Insumo",A4555="Composição Auxiliar"),J4555,"")</f>
        <v/>
      </c>
      <c r="N4555" s="81" t="str">
        <f aca="false">IF(E4555="Mão de Obra",J4555,"")</f>
        <v/>
      </c>
      <c r="O4555" s="81" t="str">
        <f aca="false">IF(N4555&lt;&gt;"","",M4555)</f>
        <v/>
      </c>
      <c r="P4555" s="82" t="str">
        <f aca="false">IF(A4555="Composição",B4555,"")</f>
        <v/>
      </c>
      <c r="Q4555" s="81" t="str">
        <f aca="false">IF(P4555&lt;&gt;"",SUMIF(L4555:L4555,L4555,N4555:N4555),"")</f>
        <v/>
      </c>
      <c r="R4555" s="81" t="str">
        <f aca="false">IF(P4555&lt;&gt;"",SUMIF(L4555:L4555,L4555,O4555:O4555),"")</f>
        <v/>
      </c>
    </row>
    <row r="4556" customFormat="false" ht="15" hidden="false" customHeight="false" outlineLevel="0" collapsed="false">
      <c r="A4556" s="108"/>
      <c r="B4556" s="108"/>
      <c r="C4556" s="108"/>
      <c r="D4556" s="108"/>
      <c r="E4556" s="108"/>
      <c r="F4556" s="108"/>
      <c r="G4556" s="108"/>
      <c r="H4556" s="108"/>
      <c r="I4556" s="108"/>
      <c r="J4556" s="108"/>
      <c r="L4556" s="63" t="n">
        <f aca="false">IF(AND(A4557&lt;&gt;"",A4556=""),L4555+1,L4555)</f>
        <v>480</v>
      </c>
      <c r="M4556" s="80" t="str">
        <f aca="false">IF(OR(A4556="Insumo",A4556="Composição Auxiliar"),J4556,"")</f>
        <v/>
      </c>
      <c r="N4556" s="81" t="str">
        <f aca="false">IF(E4556="Mão de Obra",J4556,"")</f>
        <v/>
      </c>
      <c r="O4556" s="81" t="str">
        <f aca="false">IF(N4556&lt;&gt;"","",M4556)</f>
        <v/>
      </c>
      <c r="P4556" s="82" t="str">
        <f aca="false">IF(A4556="Composição",B4556,"")</f>
        <v/>
      </c>
      <c r="Q4556" s="81" t="str">
        <f aca="false">IF(P4556&lt;&gt;"",SUMIF(L4556:L4556,L4556,N4556:N4556),"")</f>
        <v/>
      </c>
      <c r="R4556" s="81" t="str">
        <f aca="false">IF(P4556&lt;&gt;"",SUMIF(L4556:L4556,L4556,O4556:O4556),"")</f>
        <v/>
      </c>
    </row>
    <row r="4557" customFormat="false" ht="15" hidden="false" customHeight="true" outlineLevel="0" collapsed="false">
      <c r="A4557" s="83"/>
      <c r="B4557" s="84" t="s">
        <v>655</v>
      </c>
      <c r="C4557" s="83" t="s">
        <v>656</v>
      </c>
      <c r="D4557" s="83" t="s">
        <v>657</v>
      </c>
      <c r="E4557" s="83" t="s">
        <v>658</v>
      </c>
      <c r="F4557" s="83"/>
      <c r="G4557" s="85" t="s">
        <v>659</v>
      </c>
      <c r="H4557" s="84" t="s">
        <v>660</v>
      </c>
      <c r="I4557" s="84" t="s">
        <v>661</v>
      </c>
      <c r="J4557" s="84" t="s">
        <v>662</v>
      </c>
      <c r="L4557" s="63" t="n">
        <f aca="false">IF(AND(A4558&lt;&gt;"",A4557=""),L4556+1,L4556)</f>
        <v>481</v>
      </c>
      <c r="M4557" s="80" t="str">
        <f aca="false">IF(OR(A4557="Insumo",A4557="Composição Auxiliar"),J4557,"")</f>
        <v/>
      </c>
      <c r="N4557" s="81" t="str">
        <f aca="false">IF(E4557="Mão de Obra",J4557,"")</f>
        <v/>
      </c>
      <c r="O4557" s="81" t="str">
        <f aca="false">IF(N4557&lt;&gt;"","",M4557)</f>
        <v/>
      </c>
      <c r="P4557" s="82" t="str">
        <f aca="false">IF(A4557="Composição",B4557,"")</f>
        <v/>
      </c>
      <c r="Q4557" s="81" t="str">
        <f aca="false">IF(P4557&lt;&gt;"",SUMIF(L4557:L4557,L4557,N4557:N4557),"")</f>
        <v/>
      </c>
      <c r="R4557" s="81" t="str">
        <f aca="false">IF(P4557&lt;&gt;"",SUMIF(L4557:L4557,L4557,O4557:O4557),"")</f>
        <v/>
      </c>
    </row>
    <row r="4558" customFormat="false" ht="14.25" hidden="false" customHeight="true" outlineLevel="0" collapsed="false">
      <c r="A4558" s="86" t="s">
        <v>663</v>
      </c>
      <c r="B4558" s="87" t="s">
        <v>1199</v>
      </c>
      <c r="C4558" s="86" t="s">
        <v>664</v>
      </c>
      <c r="D4558" s="86" t="s">
        <v>1200</v>
      </c>
      <c r="E4558" s="86" t="s">
        <v>671</v>
      </c>
      <c r="F4558" s="86"/>
      <c r="G4558" s="88" t="s">
        <v>672</v>
      </c>
      <c r="H4558" s="89" t="n">
        <v>1</v>
      </c>
      <c r="I4558" s="90" t="n">
        <f aca="false">SUMIF(L:L,$L4558,M:M)</f>
        <v>22.05</v>
      </c>
      <c r="J4558" s="90" t="n">
        <f aca="false">TRUNC(H4558*I4558,2)</f>
        <v>22.05</v>
      </c>
      <c r="L4558" s="63" t="n">
        <f aca="false">IF(AND(A4559&lt;&gt;"",A4558=""),L4557+1,L4557)</f>
        <v>481</v>
      </c>
      <c r="M4558" s="80" t="str">
        <f aca="false">IF(OR(A4558="Insumo",A4558="Composição Auxiliar"),J4558,"")</f>
        <v/>
      </c>
      <c r="N4558" s="81" t="str">
        <f aca="false">IF(E4558="Mão de Obra",J4558,"")</f>
        <v/>
      </c>
      <c r="O4558" s="81" t="str">
        <f aca="false">IF(N4558&lt;&gt;"","",M4558)</f>
        <v/>
      </c>
      <c r="P4558" s="82" t="str">
        <f aca="false">IF(A4558="Composição",B4558,"")</f>
        <v> 88273 </v>
      </c>
      <c r="Q4558" s="81" t="n">
        <f aca="false">IF(P4558&lt;&gt;"",SUMIF(L4558:L4558,L4558,N4558:N4558),"")</f>
        <v>0</v>
      </c>
      <c r="R4558" s="81" t="n">
        <f aca="false">IF(P4558&lt;&gt;"",SUMIF(L4558:L4558,L4558,O4558:O4558),"")</f>
        <v>0</v>
      </c>
    </row>
    <row r="4559" customFormat="false" ht="25.5" hidden="false" customHeight="true" outlineLevel="0" collapsed="false">
      <c r="A4559" s="91" t="s">
        <v>668</v>
      </c>
      <c r="B4559" s="92" t="s">
        <v>2026</v>
      </c>
      <c r="C4559" s="91" t="s">
        <v>664</v>
      </c>
      <c r="D4559" s="91" t="s">
        <v>2027</v>
      </c>
      <c r="E4559" s="91" t="s">
        <v>671</v>
      </c>
      <c r="F4559" s="91"/>
      <c r="G4559" s="93" t="s">
        <v>672</v>
      </c>
      <c r="H4559" s="94" t="n">
        <v>1</v>
      </c>
      <c r="I4559" s="95" t="n">
        <f aca="false">SUMIFS(J:J,A:A,"Composição",B:B,$B4559)</f>
        <v>0.25</v>
      </c>
      <c r="J4559" s="95" t="n">
        <f aca="false">TRUNC(H4559*I4559,2)</f>
        <v>0.25</v>
      </c>
      <c r="L4559" s="63" t="n">
        <f aca="false">IF(AND(A4560&lt;&gt;"",A4559=""),L4558+1,L4558)</f>
        <v>481</v>
      </c>
      <c r="M4559" s="80" t="n">
        <f aca="false">IF(OR(A4559="Insumo",A4559="Composição Auxiliar"),J4559,"")</f>
        <v>0.25</v>
      </c>
      <c r="N4559" s="81" t="str">
        <f aca="false">IF(E4559="Mão de Obra",J4559,"")</f>
        <v/>
      </c>
      <c r="O4559" s="81" t="n">
        <f aca="false">IF(N4559&lt;&gt;"","",M4559)</f>
        <v>0.25</v>
      </c>
      <c r="P4559" s="82" t="str">
        <f aca="false">IF(A4559="Composição",B4559,"")</f>
        <v/>
      </c>
      <c r="Q4559" s="81" t="str">
        <f aca="false">IF(P4559&lt;&gt;"",SUMIF(L4559:L4559,L4559,N4559:N4559),"")</f>
        <v/>
      </c>
      <c r="R4559" s="81" t="str">
        <f aca="false">IF(P4559&lt;&gt;"",SUMIF(L4559:L4559,L4559,O4559:O4559),"")</f>
        <v/>
      </c>
    </row>
    <row r="4560" customFormat="false" ht="25.5" hidden="false" customHeight="false" outlineLevel="0" collapsed="false">
      <c r="A4560" s="96" t="s">
        <v>679</v>
      </c>
      <c r="B4560" s="97" t="s">
        <v>1786</v>
      </c>
      <c r="C4560" s="96" t="str">
        <f aca="false">VLOOKUP(B4560,INSUMOS!$A:$I,2,0)</f>
        <v>SINAPI</v>
      </c>
      <c r="D4560" s="96" t="str">
        <f aca="false">VLOOKUP(B4560,INSUMOS!$A:$I,3,0)</f>
        <v>EPI - FAMILIA CARPINTEIRO DE FORMAS - HORISTA (ENCARGOS COMPLEMENTARES - COLETADO CAIXA)</v>
      </c>
      <c r="E4560" s="98" t="str">
        <f aca="false">VLOOKUP(B4560,INSUMOS!$A:$I,4,0)</f>
        <v>Equipamento</v>
      </c>
      <c r="F4560" s="98"/>
      <c r="G4560" s="99" t="str">
        <f aca="false">VLOOKUP(B4560,INSUMOS!$A:$I,5,0)</f>
        <v>H</v>
      </c>
      <c r="H4560" s="100" t="n">
        <v>1</v>
      </c>
      <c r="I4560" s="101" t="n">
        <f aca="false">VLOOKUP(B4560,INSUMOS!$A:$I,8,0)</f>
        <v>1.34</v>
      </c>
      <c r="J4560" s="101" t="n">
        <f aca="false">TRUNC(H4560*I4560,2)</f>
        <v>1.34</v>
      </c>
      <c r="L4560" s="63" t="n">
        <f aca="false">IF(AND(A4561&lt;&gt;"",A4560=""),L4559+1,L4559)</f>
        <v>481</v>
      </c>
      <c r="M4560" s="80" t="n">
        <f aca="false">IF(OR(A4560="Insumo",A4560="Composição Auxiliar"),J4560,"")</f>
        <v>1.34</v>
      </c>
      <c r="N4560" s="81" t="str">
        <f aca="false">IF(E4560="Mão de Obra",J4560,"")</f>
        <v/>
      </c>
      <c r="O4560" s="81" t="n">
        <f aca="false">IF(N4560&lt;&gt;"","",M4560)</f>
        <v>1.34</v>
      </c>
      <c r="P4560" s="82" t="str">
        <f aca="false">IF(A4560="Composição",B4560,"")</f>
        <v/>
      </c>
      <c r="Q4560" s="81" t="str">
        <f aca="false">IF(P4560&lt;&gt;"",SUMIF(L4560:L4560,L4560,N4560:N4560),"")</f>
        <v/>
      </c>
      <c r="R4560" s="81" t="str">
        <f aca="false">IF(P4560&lt;&gt;"",SUMIF(L4560:L4560,L4560,O4560:O4560),"")</f>
        <v/>
      </c>
    </row>
    <row r="4561" customFormat="false" ht="25.5" hidden="false" customHeight="false" outlineLevel="0" collapsed="false">
      <c r="A4561" s="96" t="s">
        <v>679</v>
      </c>
      <c r="B4561" s="97" t="s">
        <v>1784</v>
      </c>
      <c r="C4561" s="96" t="str">
        <f aca="false">VLOOKUP(B4561,INSUMOS!$A:$I,2,0)</f>
        <v>SINAPI</v>
      </c>
      <c r="D4561" s="96" t="str">
        <f aca="false">VLOOKUP(B4561,INSUMOS!$A:$I,3,0)</f>
        <v>FERRAMENTAS - FAMILIA CARPINTEIRO DE FORMAS - HORISTA (ENCARGOS COMPLEMENTARES - COLETADO CAIXA)</v>
      </c>
      <c r="E4561" s="98" t="str">
        <f aca="false">VLOOKUP(B4561,INSUMOS!$A:$I,4,0)</f>
        <v>Equipamento</v>
      </c>
      <c r="F4561" s="98"/>
      <c r="G4561" s="99" t="str">
        <f aca="false">VLOOKUP(B4561,INSUMOS!$A:$I,5,0)</f>
        <v>H</v>
      </c>
      <c r="H4561" s="100" t="n">
        <v>1</v>
      </c>
      <c r="I4561" s="101" t="n">
        <f aca="false">VLOOKUP(B4561,INSUMOS!$A:$I,8,0)</f>
        <v>0.49</v>
      </c>
      <c r="J4561" s="101" t="n">
        <f aca="false">TRUNC(H4561*I4561,2)</f>
        <v>0.49</v>
      </c>
      <c r="L4561" s="63" t="n">
        <f aca="false">IF(AND(A4562&lt;&gt;"",A4561=""),L4560+1,L4560)</f>
        <v>481</v>
      </c>
      <c r="M4561" s="80" t="n">
        <f aca="false">IF(OR(A4561="Insumo",A4561="Composição Auxiliar"),J4561,"")</f>
        <v>0.49</v>
      </c>
      <c r="N4561" s="81" t="str">
        <f aca="false">IF(E4561="Mão de Obra",J4561,"")</f>
        <v/>
      </c>
      <c r="O4561" s="81" t="n">
        <f aca="false">IF(N4561&lt;&gt;"","",M4561)</f>
        <v>0.49</v>
      </c>
      <c r="P4561" s="82" t="str">
        <f aca="false">IF(A4561="Composição",B4561,"")</f>
        <v/>
      </c>
      <c r="Q4561" s="81" t="str">
        <f aca="false">IF(P4561&lt;&gt;"",SUMIF(L4561:L4561,L4561,N4561:N4561),"")</f>
        <v/>
      </c>
      <c r="R4561" s="81" t="str">
        <f aca="false">IF(P4561&lt;&gt;"",SUMIF(L4561:L4561,L4561,O4561:O4561),"")</f>
        <v/>
      </c>
    </row>
    <row r="4562" customFormat="false" ht="25.5" hidden="false" customHeight="false" outlineLevel="0" collapsed="false">
      <c r="A4562" s="96" t="s">
        <v>679</v>
      </c>
      <c r="B4562" s="97" t="s">
        <v>1775</v>
      </c>
      <c r="C4562" s="96" t="str">
        <f aca="false">VLOOKUP(B4562,INSUMOS!$A:$I,2,0)</f>
        <v>SINAPI</v>
      </c>
      <c r="D4562" s="96" t="str">
        <f aca="false">VLOOKUP(B4562,INSUMOS!$A:$I,3,0)</f>
        <v>TRANSPORTE - HORISTA (COLETADO CAIXA - ENCARGOS COMPLEMENTARES)</v>
      </c>
      <c r="E4562" s="98" t="str">
        <f aca="false">VLOOKUP(B4562,INSUMOS!$A:$I,4,0)</f>
        <v>Serviços</v>
      </c>
      <c r="F4562" s="98"/>
      <c r="G4562" s="99" t="str">
        <f aca="false">VLOOKUP(B4562,INSUMOS!$A:$I,5,0)</f>
        <v>H</v>
      </c>
      <c r="H4562" s="100" t="n">
        <v>1</v>
      </c>
      <c r="I4562" s="101" t="n">
        <f aca="false">VLOOKUP(B4562,INSUMOS!$A:$I,8,0)</f>
        <v>0.96</v>
      </c>
      <c r="J4562" s="101" t="n">
        <f aca="false">TRUNC(H4562*I4562,2)</f>
        <v>0.96</v>
      </c>
      <c r="L4562" s="63" t="n">
        <f aca="false">IF(AND(A4563&lt;&gt;"",A4562=""),L4561+1,L4561)</f>
        <v>481</v>
      </c>
      <c r="M4562" s="80" t="n">
        <f aca="false">IF(OR(A4562="Insumo",A4562="Composição Auxiliar"),J4562,"")</f>
        <v>0.96</v>
      </c>
      <c r="N4562" s="81" t="str">
        <f aca="false">IF(E4562="Mão de Obra",J4562,"")</f>
        <v/>
      </c>
      <c r="O4562" s="81" t="n">
        <f aca="false">IF(N4562&lt;&gt;"","",M4562)</f>
        <v>0.96</v>
      </c>
      <c r="P4562" s="82" t="str">
        <f aca="false">IF(A4562="Composição",B4562,"")</f>
        <v/>
      </c>
      <c r="Q4562" s="81" t="str">
        <f aca="false">IF(P4562&lt;&gt;"",SUMIF(L4562:L4562,L4562,N4562:N4562),"")</f>
        <v/>
      </c>
      <c r="R4562" s="81" t="str">
        <f aca="false">IF(P4562&lt;&gt;"",SUMIF(L4562:L4562,L4562,O4562:O4562),"")</f>
        <v/>
      </c>
    </row>
    <row r="4563" customFormat="false" ht="25.5" hidden="false" customHeight="false" outlineLevel="0" collapsed="false">
      <c r="A4563" s="96" t="s">
        <v>679</v>
      </c>
      <c r="B4563" s="97" t="s">
        <v>1781</v>
      </c>
      <c r="C4563" s="96" t="str">
        <f aca="false">VLOOKUP(B4563,INSUMOS!$A:$I,2,0)</f>
        <v>SINAPI</v>
      </c>
      <c r="D4563" s="96" t="str">
        <f aca="false">VLOOKUP(B4563,INSUMOS!$A:$I,3,0)</f>
        <v>EXAMES - HORISTA (COLETADO CAIXA - ENCARGOS COMPLEMENTARES)</v>
      </c>
      <c r="E4563" s="98" t="str">
        <f aca="false">VLOOKUP(B4563,INSUMOS!$A:$I,4,0)</f>
        <v>Outros</v>
      </c>
      <c r="F4563" s="98"/>
      <c r="G4563" s="99" t="str">
        <f aca="false">VLOOKUP(B4563,INSUMOS!$A:$I,5,0)</f>
        <v>H</v>
      </c>
      <c r="H4563" s="100" t="n">
        <v>1</v>
      </c>
      <c r="I4563" s="101" t="n">
        <f aca="false">VLOOKUP(B4563,INSUMOS!$A:$I,8,0)</f>
        <v>1.14</v>
      </c>
      <c r="J4563" s="101" t="n">
        <f aca="false">TRUNC(H4563*I4563,2)</f>
        <v>1.14</v>
      </c>
      <c r="L4563" s="63" t="n">
        <f aca="false">IF(AND(A4564&lt;&gt;"",A4563=""),L4562+1,L4562)</f>
        <v>481</v>
      </c>
      <c r="M4563" s="80" t="n">
        <f aca="false">IF(OR(A4563="Insumo",A4563="Composição Auxiliar"),J4563,"")</f>
        <v>1.14</v>
      </c>
      <c r="N4563" s="81" t="str">
        <f aca="false">IF(E4563="Mão de Obra",J4563,"")</f>
        <v/>
      </c>
      <c r="O4563" s="81" t="n">
        <f aca="false">IF(N4563&lt;&gt;"","",M4563)</f>
        <v>1.14</v>
      </c>
      <c r="P4563" s="82" t="str">
        <f aca="false">IF(A4563="Composição",B4563,"")</f>
        <v/>
      </c>
      <c r="Q4563" s="81" t="str">
        <f aca="false">IF(P4563&lt;&gt;"",SUMIF(L4563:L4563,L4563,N4563:N4563),"")</f>
        <v/>
      </c>
      <c r="R4563" s="81" t="str">
        <f aca="false">IF(P4563&lt;&gt;"",SUMIF(L4563:L4563,L4563,O4563:O4563),"")</f>
        <v/>
      </c>
    </row>
    <row r="4564" customFormat="false" ht="25.5" hidden="false" customHeight="false" outlineLevel="0" collapsed="false">
      <c r="A4564" s="96" t="s">
        <v>679</v>
      </c>
      <c r="B4564" s="97" t="s">
        <v>1776</v>
      </c>
      <c r="C4564" s="96" t="str">
        <f aca="false">VLOOKUP(B4564,INSUMOS!$A:$I,2,0)</f>
        <v>SINAPI</v>
      </c>
      <c r="D4564" s="96" t="str">
        <f aca="false">VLOOKUP(B4564,INSUMOS!$A:$I,3,0)</f>
        <v>ALIMENTACAO - HORISTA (COLETADO CAIXA - ENCARGOS COMPLEMENTARES)</v>
      </c>
      <c r="E4564" s="98" t="str">
        <f aca="false">VLOOKUP(B4564,INSUMOS!$A:$I,4,0)</f>
        <v>Outros</v>
      </c>
      <c r="F4564" s="98"/>
      <c r="G4564" s="99" t="str">
        <f aca="false">VLOOKUP(B4564,INSUMOS!$A:$I,5,0)</f>
        <v>H</v>
      </c>
      <c r="H4564" s="100" t="n">
        <v>1</v>
      </c>
      <c r="I4564" s="101" t="n">
        <f aca="false">VLOOKUP(B4564,INSUMOS!$A:$I,8,0)</f>
        <v>1.45</v>
      </c>
      <c r="J4564" s="101" t="n">
        <f aca="false">TRUNC(H4564*I4564,2)</f>
        <v>1.45</v>
      </c>
      <c r="L4564" s="63" t="n">
        <f aca="false">IF(AND(A4565&lt;&gt;"",A4564=""),L4563+1,L4563)</f>
        <v>481</v>
      </c>
      <c r="M4564" s="80" t="n">
        <f aca="false">IF(OR(A4564="Insumo",A4564="Composição Auxiliar"),J4564,"")</f>
        <v>1.45</v>
      </c>
      <c r="N4564" s="81" t="str">
        <f aca="false">IF(E4564="Mão de Obra",J4564,"")</f>
        <v/>
      </c>
      <c r="O4564" s="81" t="n">
        <f aca="false">IF(N4564&lt;&gt;"","",M4564)</f>
        <v>1.45</v>
      </c>
      <c r="P4564" s="82" t="str">
        <f aca="false">IF(A4564="Composição",B4564,"")</f>
        <v/>
      </c>
      <c r="Q4564" s="81" t="str">
        <f aca="false">IF(P4564&lt;&gt;"",SUMIF(L4564:L4564,L4564,N4564:N4564),"")</f>
        <v/>
      </c>
      <c r="R4564" s="81" t="str">
        <f aca="false">IF(P4564&lt;&gt;"",SUMIF(L4564:L4564,L4564,O4564:O4564),"")</f>
        <v/>
      </c>
    </row>
    <row r="4565" customFormat="false" ht="14.25" hidden="false" customHeight="false" outlineLevel="0" collapsed="false">
      <c r="A4565" s="96" t="s">
        <v>679</v>
      </c>
      <c r="B4565" s="97" t="s">
        <v>2028</v>
      </c>
      <c r="C4565" s="96" t="str">
        <f aca="false">VLOOKUP(B4565,INSUMOS!$A:$I,2,0)</f>
        <v>SINAPI</v>
      </c>
      <c r="D4565" s="96" t="str">
        <f aca="false">VLOOKUP(B4565,INSUMOS!$A:$I,3,0)</f>
        <v>MARCENEIRO (HORISTA)</v>
      </c>
      <c r="E4565" s="98" t="str">
        <f aca="false">VLOOKUP(B4565,INSUMOS!$A:$I,4,0)</f>
        <v>Mão de Obra</v>
      </c>
      <c r="F4565" s="98"/>
      <c r="G4565" s="99" t="str">
        <f aca="false">VLOOKUP(B4565,INSUMOS!$A:$I,5,0)</f>
        <v>H</v>
      </c>
      <c r="H4565" s="100" t="n">
        <v>1</v>
      </c>
      <c r="I4565" s="101" t="n">
        <f aca="false">VLOOKUP(B4565,INSUMOS!$A:$I,8,0)</f>
        <v>16.35</v>
      </c>
      <c r="J4565" s="101" t="n">
        <f aca="false">TRUNC(H4565*I4565,2)</f>
        <v>16.35</v>
      </c>
      <c r="L4565" s="63" t="n">
        <f aca="false">IF(AND(A4566&lt;&gt;"",A4565=""),L4564+1,L4564)</f>
        <v>481</v>
      </c>
      <c r="M4565" s="80" t="n">
        <f aca="false">IF(OR(A4565="Insumo",A4565="Composição Auxiliar"),J4565,"")</f>
        <v>16.35</v>
      </c>
      <c r="N4565" s="81" t="n">
        <f aca="false">IF(E4565="Mão de Obra",J4565,"")</f>
        <v>16.35</v>
      </c>
      <c r="O4565" s="81" t="str">
        <f aca="false">IF(N4565&lt;&gt;"","",M4565)</f>
        <v/>
      </c>
      <c r="P4565" s="82" t="str">
        <f aca="false">IF(A4565="Composição",B4565,"")</f>
        <v/>
      </c>
      <c r="Q4565" s="81" t="str">
        <f aca="false">IF(P4565&lt;&gt;"",SUMIF(L4565:L4565,L4565,N4565:N4565),"")</f>
        <v/>
      </c>
      <c r="R4565" s="81" t="str">
        <f aca="false">IF(P4565&lt;&gt;"",SUMIF(L4565:L4565,L4565,O4565:O4565),"")</f>
        <v/>
      </c>
    </row>
    <row r="4566" customFormat="false" ht="25.5" hidden="false" customHeight="false" outlineLevel="0" collapsed="false">
      <c r="A4566" s="96" t="s">
        <v>679</v>
      </c>
      <c r="B4566" s="97" t="s">
        <v>1778</v>
      </c>
      <c r="C4566" s="96" t="str">
        <f aca="false">VLOOKUP(B4566,INSUMOS!$A:$I,2,0)</f>
        <v>SINAPI</v>
      </c>
      <c r="D4566" s="96" t="str">
        <f aca="false">VLOOKUP(B4566,INSUMOS!$A:$I,3,0)</f>
        <v>SEGURO - HORISTA (COLETADO CAIXA - ENCARGOS COMPLEMENTARES)</v>
      </c>
      <c r="E4566" s="98" t="str">
        <f aca="false">VLOOKUP(B4566,INSUMOS!$A:$I,4,0)</f>
        <v>Taxas</v>
      </c>
      <c r="F4566" s="98"/>
      <c r="G4566" s="99" t="str">
        <f aca="false">VLOOKUP(B4566,INSUMOS!$A:$I,5,0)</f>
        <v>H</v>
      </c>
      <c r="H4566" s="100" t="n">
        <v>1</v>
      </c>
      <c r="I4566" s="101" t="n">
        <f aca="false">VLOOKUP(B4566,INSUMOS!$A:$I,8,0)</f>
        <v>0.07</v>
      </c>
      <c r="J4566" s="101" t="n">
        <f aca="false">TRUNC(H4566*I4566,2)</f>
        <v>0.07</v>
      </c>
      <c r="L4566" s="63" t="n">
        <f aca="false">IF(AND(A4567&lt;&gt;"",A4566=""),L4565+1,L4565)</f>
        <v>481</v>
      </c>
      <c r="M4566" s="80" t="n">
        <f aca="false">IF(OR(A4566="Insumo",A4566="Composição Auxiliar"),J4566,"")</f>
        <v>0.07</v>
      </c>
      <c r="N4566" s="81" t="str">
        <f aca="false">IF(E4566="Mão de Obra",J4566,"")</f>
        <v/>
      </c>
      <c r="O4566" s="81" t="n">
        <f aca="false">IF(N4566&lt;&gt;"","",M4566)</f>
        <v>0.07</v>
      </c>
      <c r="P4566" s="82" t="str">
        <f aca="false">IF(A4566="Composição",B4566,"")</f>
        <v/>
      </c>
      <c r="Q4566" s="81" t="str">
        <f aca="false">IF(P4566&lt;&gt;"",SUMIF(L4566:L4566,L4566,N4566:N4566),"")</f>
        <v/>
      </c>
      <c r="R4566" s="81" t="str">
        <f aca="false">IF(P4566&lt;&gt;"",SUMIF(L4566:L4566,L4566,O4566:O4566),"")</f>
        <v/>
      </c>
    </row>
    <row r="4567" customFormat="false" ht="14.25" hidden="false" customHeight="false" outlineLevel="0" collapsed="false">
      <c r="A4567" s="102"/>
      <c r="B4567" s="102"/>
      <c r="C4567" s="102"/>
      <c r="D4567" s="102"/>
      <c r="E4567" s="102"/>
      <c r="F4567" s="103"/>
      <c r="G4567" s="102"/>
      <c r="H4567" s="103"/>
      <c r="I4567" s="102"/>
      <c r="J4567" s="103"/>
      <c r="L4567" s="63" t="n">
        <f aca="false">IF(AND(A4568&lt;&gt;"",A4567=""),L4566+1,L4566)</f>
        <v>481</v>
      </c>
      <c r="M4567" s="80" t="str">
        <f aca="false">IF(OR(A4567="Insumo",A4567="Composição Auxiliar"),J4567,"")</f>
        <v/>
      </c>
      <c r="N4567" s="81" t="str">
        <f aca="false">IF(E4567="Mão de Obra",J4567,"")</f>
        <v/>
      </c>
      <c r="O4567" s="81" t="str">
        <f aca="false">IF(N4567&lt;&gt;"","",M4567)</f>
        <v/>
      </c>
      <c r="P4567" s="82" t="str">
        <f aca="false">IF(A4567="Composição",B4567,"")</f>
        <v/>
      </c>
      <c r="Q4567" s="81" t="str">
        <f aca="false">IF(P4567&lt;&gt;"",SUMIF(L4567:L4567,L4567,N4567:N4567),"")</f>
        <v/>
      </c>
      <c r="R4567" s="81" t="str">
        <f aca="false">IF(P4567&lt;&gt;"",SUMIF(L4567:L4567,L4567,O4567:O4567),"")</f>
        <v/>
      </c>
    </row>
    <row r="4568" customFormat="false" ht="15" hidden="false" customHeight="false" outlineLevel="0" collapsed="false">
      <c r="A4568" s="102"/>
      <c r="B4568" s="102"/>
      <c r="C4568" s="102"/>
      <c r="D4568" s="102"/>
      <c r="E4568" s="102"/>
      <c r="F4568" s="103"/>
      <c r="G4568" s="102"/>
      <c r="H4568" s="104"/>
      <c r="I4568" s="104"/>
      <c r="J4568" s="103"/>
      <c r="L4568" s="63" t="n">
        <f aca="false">IF(AND(A4569&lt;&gt;"",A4568=""),L4567+1,L4567)</f>
        <v>481</v>
      </c>
      <c r="M4568" s="80" t="str">
        <f aca="false">IF(OR(A4568="Insumo",A4568="Composição Auxiliar"),J4568,"")</f>
        <v/>
      </c>
      <c r="N4568" s="81" t="str">
        <f aca="false">IF(E4568="Mão de Obra",J4568,"")</f>
        <v/>
      </c>
      <c r="O4568" s="81" t="str">
        <f aca="false">IF(N4568&lt;&gt;"","",M4568)</f>
        <v/>
      </c>
      <c r="P4568" s="82" t="str">
        <f aca="false">IF(A4568="Composição",B4568,"")</f>
        <v/>
      </c>
      <c r="Q4568" s="81" t="str">
        <f aca="false">IF(P4568&lt;&gt;"",SUMIF(L4568:L4568,L4568,N4568:N4568),"")</f>
        <v/>
      </c>
      <c r="R4568" s="81" t="str">
        <f aca="false">IF(P4568&lt;&gt;"",SUMIF(L4568:L4568,L4568,O4568:O4568),"")</f>
        <v/>
      </c>
    </row>
    <row r="4569" customFormat="false" ht="15" hidden="false" customHeight="false" outlineLevel="0" collapsed="false">
      <c r="A4569" s="108"/>
      <c r="B4569" s="108"/>
      <c r="C4569" s="108"/>
      <c r="D4569" s="108"/>
      <c r="E4569" s="108"/>
      <c r="F4569" s="108"/>
      <c r="G4569" s="108"/>
      <c r="H4569" s="108"/>
      <c r="I4569" s="108"/>
      <c r="J4569" s="108"/>
      <c r="L4569" s="63" t="n">
        <f aca="false">IF(AND(A4570&lt;&gt;"",A4569=""),L4568+1,L4568)</f>
        <v>481</v>
      </c>
      <c r="M4569" s="80" t="str">
        <f aca="false">IF(OR(A4569="Insumo",A4569="Composição Auxiliar"),J4569,"")</f>
        <v/>
      </c>
      <c r="N4569" s="81" t="str">
        <f aca="false">IF(E4569="Mão de Obra",J4569,"")</f>
        <v/>
      </c>
      <c r="O4569" s="81" t="str">
        <f aca="false">IF(N4569&lt;&gt;"","",M4569)</f>
        <v/>
      </c>
      <c r="P4569" s="82" t="str">
        <f aca="false">IF(A4569="Composição",B4569,"")</f>
        <v/>
      </c>
      <c r="Q4569" s="81" t="str">
        <f aca="false">IF(P4569&lt;&gt;"",SUMIF(L4569:L4569,L4569,N4569:N4569),"")</f>
        <v/>
      </c>
      <c r="R4569" s="81" t="str">
        <f aca="false">IF(P4569&lt;&gt;"",SUMIF(L4569:L4569,L4569,O4569:O4569),"")</f>
        <v/>
      </c>
    </row>
    <row r="4570" customFormat="false" ht="15" hidden="false" customHeight="true" outlineLevel="0" collapsed="false">
      <c r="A4570" s="83"/>
      <c r="B4570" s="84" t="s">
        <v>655</v>
      </c>
      <c r="C4570" s="83" t="s">
        <v>656</v>
      </c>
      <c r="D4570" s="83" t="s">
        <v>657</v>
      </c>
      <c r="E4570" s="83" t="s">
        <v>658</v>
      </c>
      <c r="F4570" s="83"/>
      <c r="G4570" s="85" t="s">
        <v>659</v>
      </c>
      <c r="H4570" s="84" t="s">
        <v>660</v>
      </c>
      <c r="I4570" s="84" t="s">
        <v>661</v>
      </c>
      <c r="J4570" s="84" t="s">
        <v>662</v>
      </c>
      <c r="L4570" s="63" t="n">
        <f aca="false">IF(AND(A4571&lt;&gt;"",A4570=""),L4569+1,L4569)</f>
        <v>482</v>
      </c>
      <c r="M4570" s="80" t="str">
        <f aca="false">IF(OR(A4570="Insumo",A4570="Composição Auxiliar"),J4570,"")</f>
        <v/>
      </c>
      <c r="N4570" s="81" t="str">
        <f aca="false">IF(E4570="Mão de Obra",J4570,"")</f>
        <v/>
      </c>
      <c r="O4570" s="81" t="str">
        <f aca="false">IF(N4570&lt;&gt;"","",M4570)</f>
        <v/>
      </c>
      <c r="P4570" s="82" t="str">
        <f aca="false">IF(A4570="Composição",B4570,"")</f>
        <v/>
      </c>
      <c r="Q4570" s="81" t="str">
        <f aca="false">IF(P4570&lt;&gt;"",SUMIF(L4570:L4570,L4570,N4570:N4570),"")</f>
        <v/>
      </c>
      <c r="R4570" s="81" t="str">
        <f aca="false">IF(P4570&lt;&gt;"",SUMIF(L4570:L4570,L4570,O4570:O4570),"")</f>
        <v/>
      </c>
    </row>
    <row r="4571" customFormat="false" ht="14.25" hidden="false" customHeight="true" outlineLevel="0" collapsed="false">
      <c r="A4571" s="86" t="s">
        <v>663</v>
      </c>
      <c r="B4571" s="87" t="s">
        <v>1135</v>
      </c>
      <c r="C4571" s="86" t="s">
        <v>664</v>
      </c>
      <c r="D4571" s="86" t="s">
        <v>1136</v>
      </c>
      <c r="E4571" s="86" t="s">
        <v>671</v>
      </c>
      <c r="F4571" s="86"/>
      <c r="G4571" s="88" t="s">
        <v>672</v>
      </c>
      <c r="H4571" s="89" t="n">
        <v>1</v>
      </c>
      <c r="I4571" s="90" t="n">
        <f aca="false">SUMIF(L:L,$L4571,M:M)</f>
        <v>23.56</v>
      </c>
      <c r="J4571" s="90" t="n">
        <f aca="false">TRUNC(H4571*I4571,2)</f>
        <v>23.56</v>
      </c>
      <c r="L4571" s="63" t="n">
        <f aca="false">IF(AND(A4572&lt;&gt;"",A4571=""),L4570+1,L4570)</f>
        <v>482</v>
      </c>
      <c r="M4571" s="80" t="str">
        <f aca="false">IF(OR(A4571="Insumo",A4571="Composição Auxiliar"),J4571,"")</f>
        <v/>
      </c>
      <c r="N4571" s="81" t="str">
        <f aca="false">IF(E4571="Mão de Obra",J4571,"")</f>
        <v/>
      </c>
      <c r="O4571" s="81" t="str">
        <f aca="false">IF(N4571&lt;&gt;"","",M4571)</f>
        <v/>
      </c>
      <c r="P4571" s="82" t="str">
        <f aca="false">IF(A4571="Composição",B4571,"")</f>
        <v> 88274 </v>
      </c>
      <c r="Q4571" s="81" t="n">
        <f aca="false">IF(P4571&lt;&gt;"",SUMIF(L4571:L4571,L4571,N4571:N4571),"")</f>
        <v>0</v>
      </c>
      <c r="R4571" s="81" t="n">
        <f aca="false">IF(P4571&lt;&gt;"",SUMIF(L4571:L4571,L4571,O4571:O4571),"")</f>
        <v>0</v>
      </c>
    </row>
    <row r="4572" customFormat="false" ht="25.5" hidden="false" customHeight="true" outlineLevel="0" collapsed="false">
      <c r="A4572" s="91" t="s">
        <v>668</v>
      </c>
      <c r="B4572" s="92" t="s">
        <v>2029</v>
      </c>
      <c r="C4572" s="91" t="s">
        <v>664</v>
      </c>
      <c r="D4572" s="91" t="s">
        <v>2030</v>
      </c>
      <c r="E4572" s="91" t="s">
        <v>671</v>
      </c>
      <c r="F4572" s="91"/>
      <c r="G4572" s="93" t="s">
        <v>672</v>
      </c>
      <c r="H4572" s="94" t="n">
        <v>1</v>
      </c>
      <c r="I4572" s="95" t="n">
        <f aca="false">SUMIFS(J:J,A:A,"Composição",B:B,$B4572)</f>
        <v>0.27</v>
      </c>
      <c r="J4572" s="95" t="n">
        <f aca="false">TRUNC(H4572*I4572,2)</f>
        <v>0.27</v>
      </c>
      <c r="L4572" s="63" t="n">
        <f aca="false">IF(AND(A4573&lt;&gt;"",A4572=""),L4571+1,L4571)</f>
        <v>482</v>
      </c>
      <c r="M4572" s="80" t="n">
        <f aca="false">IF(OR(A4572="Insumo",A4572="Composição Auxiliar"),J4572,"")</f>
        <v>0.27</v>
      </c>
      <c r="N4572" s="81" t="str">
        <f aca="false">IF(E4572="Mão de Obra",J4572,"")</f>
        <v/>
      </c>
      <c r="O4572" s="81" t="n">
        <f aca="false">IF(N4572&lt;&gt;"","",M4572)</f>
        <v>0.27</v>
      </c>
      <c r="P4572" s="82" t="str">
        <f aca="false">IF(A4572="Composição",B4572,"")</f>
        <v/>
      </c>
      <c r="Q4572" s="81" t="str">
        <f aca="false">IF(P4572&lt;&gt;"",SUMIF(L4572:L4572,L4572,N4572:N4572),"")</f>
        <v/>
      </c>
      <c r="R4572" s="81" t="str">
        <f aca="false">IF(P4572&lt;&gt;"",SUMIF(L4572:L4572,L4572,O4572:O4572),"")</f>
        <v/>
      </c>
    </row>
    <row r="4573" customFormat="false" ht="14.25" hidden="false" customHeight="false" outlineLevel="0" collapsed="false">
      <c r="A4573" s="96" t="s">
        <v>679</v>
      </c>
      <c r="B4573" s="97" t="s">
        <v>2031</v>
      </c>
      <c r="C4573" s="96" t="str">
        <f aca="false">VLOOKUP(B4573,INSUMOS!$A:$I,2,0)</f>
        <v>SINAPI</v>
      </c>
      <c r="D4573" s="96" t="str">
        <f aca="false">VLOOKUP(B4573,INSUMOS!$A:$I,3,0)</f>
        <v>MARMORISTA / GRANITEIRO (HORISTA)</v>
      </c>
      <c r="E4573" s="98" t="str">
        <f aca="false">VLOOKUP(B4573,INSUMOS!$A:$I,4,0)</f>
        <v>Mão de Obra</v>
      </c>
      <c r="F4573" s="98"/>
      <c r="G4573" s="99" t="str">
        <f aca="false">VLOOKUP(B4573,INSUMOS!$A:$I,5,0)</f>
        <v>H</v>
      </c>
      <c r="H4573" s="100" t="n">
        <v>1</v>
      </c>
      <c r="I4573" s="101" t="n">
        <f aca="false">VLOOKUP(B4573,INSUMOS!$A:$I,8,0)</f>
        <v>17.66</v>
      </c>
      <c r="J4573" s="101" t="n">
        <f aca="false">TRUNC(H4573*I4573,2)</f>
        <v>17.66</v>
      </c>
      <c r="L4573" s="63" t="n">
        <f aca="false">IF(AND(A4574&lt;&gt;"",A4573=""),L4572+1,L4572)</f>
        <v>482</v>
      </c>
      <c r="M4573" s="80" t="n">
        <f aca="false">IF(OR(A4573="Insumo",A4573="Composição Auxiliar"),J4573,"")</f>
        <v>17.66</v>
      </c>
      <c r="N4573" s="81" t="n">
        <f aca="false">IF(E4573="Mão de Obra",J4573,"")</f>
        <v>17.66</v>
      </c>
      <c r="O4573" s="81" t="str">
        <f aca="false">IF(N4573&lt;&gt;"","",M4573)</f>
        <v/>
      </c>
      <c r="P4573" s="82" t="str">
        <f aca="false">IF(A4573="Composição",B4573,"")</f>
        <v/>
      </c>
      <c r="Q4573" s="81" t="str">
        <f aca="false">IF(P4573&lt;&gt;"",SUMIF(L4573:L4573,L4573,N4573:N4573),"")</f>
        <v/>
      </c>
      <c r="R4573" s="81" t="str">
        <f aca="false">IF(P4573&lt;&gt;"",SUMIF(L4573:L4573,L4573,O4573:O4573),"")</f>
        <v/>
      </c>
    </row>
    <row r="4574" customFormat="false" ht="25.5" hidden="false" customHeight="false" outlineLevel="0" collapsed="false">
      <c r="A4574" s="96" t="s">
        <v>679</v>
      </c>
      <c r="B4574" s="97" t="s">
        <v>1781</v>
      </c>
      <c r="C4574" s="96" t="str">
        <f aca="false">VLOOKUP(B4574,INSUMOS!$A:$I,2,0)</f>
        <v>SINAPI</v>
      </c>
      <c r="D4574" s="96" t="str">
        <f aca="false">VLOOKUP(B4574,INSUMOS!$A:$I,3,0)</f>
        <v>EXAMES - HORISTA (COLETADO CAIXA - ENCARGOS COMPLEMENTARES)</v>
      </c>
      <c r="E4574" s="98" t="str">
        <f aca="false">VLOOKUP(B4574,INSUMOS!$A:$I,4,0)</f>
        <v>Outros</v>
      </c>
      <c r="F4574" s="98"/>
      <c r="G4574" s="99" t="str">
        <f aca="false">VLOOKUP(B4574,INSUMOS!$A:$I,5,0)</f>
        <v>H</v>
      </c>
      <c r="H4574" s="100" t="n">
        <v>1</v>
      </c>
      <c r="I4574" s="101" t="n">
        <f aca="false">VLOOKUP(B4574,INSUMOS!$A:$I,8,0)</f>
        <v>1.14</v>
      </c>
      <c r="J4574" s="101" t="n">
        <f aca="false">TRUNC(H4574*I4574,2)</f>
        <v>1.14</v>
      </c>
      <c r="L4574" s="63" t="n">
        <f aca="false">IF(AND(A4575&lt;&gt;"",A4574=""),L4573+1,L4573)</f>
        <v>482</v>
      </c>
      <c r="M4574" s="80" t="n">
        <f aca="false">IF(OR(A4574="Insumo",A4574="Composição Auxiliar"),J4574,"")</f>
        <v>1.14</v>
      </c>
      <c r="N4574" s="81" t="str">
        <f aca="false">IF(E4574="Mão de Obra",J4574,"")</f>
        <v/>
      </c>
      <c r="O4574" s="81" t="n">
        <f aca="false">IF(N4574&lt;&gt;"","",M4574)</f>
        <v>1.14</v>
      </c>
      <c r="P4574" s="82" t="str">
        <f aca="false">IF(A4574="Composição",B4574,"")</f>
        <v/>
      </c>
      <c r="Q4574" s="81" t="str">
        <f aca="false">IF(P4574&lt;&gt;"",SUMIF(L4574:L4574,L4574,N4574:N4574),"")</f>
        <v/>
      </c>
      <c r="R4574" s="81" t="str">
        <f aca="false">IF(P4574&lt;&gt;"",SUMIF(L4574:L4574,L4574,O4574:O4574),"")</f>
        <v/>
      </c>
    </row>
    <row r="4575" customFormat="false" ht="25.5" hidden="false" customHeight="false" outlineLevel="0" collapsed="false">
      <c r="A4575" s="96" t="s">
        <v>679</v>
      </c>
      <c r="B4575" s="97" t="s">
        <v>1780</v>
      </c>
      <c r="C4575" s="96" t="str">
        <f aca="false">VLOOKUP(B4575,INSUMOS!$A:$I,2,0)</f>
        <v>SINAPI</v>
      </c>
      <c r="D4575" s="96" t="str">
        <f aca="false">VLOOKUP(B4575,INSUMOS!$A:$I,3,0)</f>
        <v>FERRAMENTAS - FAMILIA PEDREIRO - HORISTA (ENCARGOS COMPLEMENTARES - COLETADO CAIXA)</v>
      </c>
      <c r="E4575" s="98" t="str">
        <f aca="false">VLOOKUP(B4575,INSUMOS!$A:$I,4,0)</f>
        <v>Equipamento</v>
      </c>
      <c r="F4575" s="98"/>
      <c r="G4575" s="99" t="str">
        <f aca="false">VLOOKUP(B4575,INSUMOS!$A:$I,5,0)</f>
        <v>H</v>
      </c>
      <c r="H4575" s="100" t="n">
        <v>1</v>
      </c>
      <c r="I4575" s="101" t="n">
        <f aca="false">VLOOKUP(B4575,INSUMOS!$A:$I,8,0)</f>
        <v>0.84</v>
      </c>
      <c r="J4575" s="101" t="n">
        <f aca="false">TRUNC(H4575*I4575,2)</f>
        <v>0.84</v>
      </c>
      <c r="L4575" s="63" t="n">
        <f aca="false">IF(AND(A4576&lt;&gt;"",A4575=""),L4574+1,L4574)</f>
        <v>482</v>
      </c>
      <c r="M4575" s="80" t="n">
        <f aca="false">IF(OR(A4575="Insumo",A4575="Composição Auxiliar"),J4575,"")</f>
        <v>0.84</v>
      </c>
      <c r="N4575" s="81" t="str">
        <f aca="false">IF(E4575="Mão de Obra",J4575,"")</f>
        <v/>
      </c>
      <c r="O4575" s="81" t="n">
        <f aca="false">IF(N4575&lt;&gt;"","",M4575)</f>
        <v>0.84</v>
      </c>
      <c r="P4575" s="82" t="str">
        <f aca="false">IF(A4575="Composição",B4575,"")</f>
        <v/>
      </c>
      <c r="Q4575" s="81" t="str">
        <f aca="false">IF(P4575&lt;&gt;"",SUMIF(L4575:L4575,L4575,N4575:N4575),"")</f>
        <v/>
      </c>
      <c r="R4575" s="81" t="str">
        <f aca="false">IF(P4575&lt;&gt;"",SUMIF(L4575:L4575,L4575,O4575:O4575),"")</f>
        <v/>
      </c>
    </row>
    <row r="4576" customFormat="false" ht="25.5" hidden="false" customHeight="false" outlineLevel="0" collapsed="false">
      <c r="A4576" s="96" t="s">
        <v>679</v>
      </c>
      <c r="B4576" s="97" t="s">
        <v>1778</v>
      </c>
      <c r="C4576" s="96" t="str">
        <f aca="false">VLOOKUP(B4576,INSUMOS!$A:$I,2,0)</f>
        <v>SINAPI</v>
      </c>
      <c r="D4576" s="96" t="str">
        <f aca="false">VLOOKUP(B4576,INSUMOS!$A:$I,3,0)</f>
        <v>SEGURO - HORISTA (COLETADO CAIXA - ENCARGOS COMPLEMENTARES)</v>
      </c>
      <c r="E4576" s="98" t="str">
        <f aca="false">VLOOKUP(B4576,INSUMOS!$A:$I,4,0)</f>
        <v>Taxas</v>
      </c>
      <c r="F4576" s="98"/>
      <c r="G4576" s="99" t="str">
        <f aca="false">VLOOKUP(B4576,INSUMOS!$A:$I,5,0)</f>
        <v>H</v>
      </c>
      <c r="H4576" s="100" t="n">
        <v>1</v>
      </c>
      <c r="I4576" s="101" t="n">
        <f aca="false">VLOOKUP(B4576,INSUMOS!$A:$I,8,0)</f>
        <v>0.07</v>
      </c>
      <c r="J4576" s="101" t="n">
        <f aca="false">TRUNC(H4576*I4576,2)</f>
        <v>0.07</v>
      </c>
      <c r="L4576" s="63" t="n">
        <f aca="false">IF(AND(A4577&lt;&gt;"",A4576=""),L4575+1,L4575)</f>
        <v>482</v>
      </c>
      <c r="M4576" s="80" t="n">
        <f aca="false">IF(OR(A4576="Insumo",A4576="Composição Auxiliar"),J4576,"")</f>
        <v>0.07</v>
      </c>
      <c r="N4576" s="81" t="str">
        <f aca="false">IF(E4576="Mão de Obra",J4576,"")</f>
        <v/>
      </c>
      <c r="O4576" s="81" t="n">
        <f aca="false">IF(N4576&lt;&gt;"","",M4576)</f>
        <v>0.07</v>
      </c>
      <c r="P4576" s="82" t="str">
        <f aca="false">IF(A4576="Composição",B4576,"")</f>
        <v/>
      </c>
      <c r="Q4576" s="81" t="str">
        <f aca="false">IF(P4576&lt;&gt;"",SUMIF(L4576:L4576,L4576,N4576:N4576),"")</f>
        <v/>
      </c>
      <c r="R4576" s="81" t="str">
        <f aca="false">IF(P4576&lt;&gt;"",SUMIF(L4576:L4576,L4576,O4576:O4576),"")</f>
        <v/>
      </c>
    </row>
    <row r="4577" customFormat="false" ht="25.5" hidden="false" customHeight="false" outlineLevel="0" collapsed="false">
      <c r="A4577" s="96" t="s">
        <v>679</v>
      </c>
      <c r="B4577" s="97" t="s">
        <v>1775</v>
      </c>
      <c r="C4577" s="96" t="str">
        <f aca="false">VLOOKUP(B4577,INSUMOS!$A:$I,2,0)</f>
        <v>SINAPI</v>
      </c>
      <c r="D4577" s="96" t="str">
        <f aca="false">VLOOKUP(B4577,INSUMOS!$A:$I,3,0)</f>
        <v>TRANSPORTE - HORISTA (COLETADO CAIXA - ENCARGOS COMPLEMENTARES)</v>
      </c>
      <c r="E4577" s="98" t="str">
        <f aca="false">VLOOKUP(B4577,INSUMOS!$A:$I,4,0)</f>
        <v>Serviços</v>
      </c>
      <c r="F4577" s="98"/>
      <c r="G4577" s="99" t="str">
        <f aca="false">VLOOKUP(B4577,INSUMOS!$A:$I,5,0)</f>
        <v>H</v>
      </c>
      <c r="H4577" s="100" t="n">
        <v>1</v>
      </c>
      <c r="I4577" s="101" t="n">
        <f aca="false">VLOOKUP(B4577,INSUMOS!$A:$I,8,0)</f>
        <v>0.96</v>
      </c>
      <c r="J4577" s="101" t="n">
        <f aca="false">TRUNC(H4577*I4577,2)</f>
        <v>0.96</v>
      </c>
      <c r="L4577" s="63" t="n">
        <f aca="false">IF(AND(A4578&lt;&gt;"",A4577=""),L4576+1,L4576)</f>
        <v>482</v>
      </c>
      <c r="M4577" s="80" t="n">
        <f aca="false">IF(OR(A4577="Insumo",A4577="Composição Auxiliar"),J4577,"")</f>
        <v>0.96</v>
      </c>
      <c r="N4577" s="81" t="str">
        <f aca="false">IF(E4577="Mão de Obra",J4577,"")</f>
        <v/>
      </c>
      <c r="O4577" s="81" t="n">
        <f aca="false">IF(N4577&lt;&gt;"","",M4577)</f>
        <v>0.96</v>
      </c>
      <c r="P4577" s="82" t="str">
        <f aca="false">IF(A4577="Composição",B4577,"")</f>
        <v/>
      </c>
      <c r="Q4577" s="81" t="str">
        <f aca="false">IF(P4577&lt;&gt;"",SUMIF(L4577:L4577,L4577,N4577:N4577),"")</f>
        <v/>
      </c>
      <c r="R4577" s="81" t="str">
        <f aca="false">IF(P4577&lt;&gt;"",SUMIF(L4577:L4577,L4577,O4577:O4577),"")</f>
        <v/>
      </c>
    </row>
    <row r="4578" customFormat="false" ht="25.5" hidden="false" customHeight="false" outlineLevel="0" collapsed="false">
      <c r="A4578" s="96" t="s">
        <v>679</v>
      </c>
      <c r="B4578" s="97" t="s">
        <v>1776</v>
      </c>
      <c r="C4578" s="96" t="str">
        <f aca="false">VLOOKUP(B4578,INSUMOS!$A:$I,2,0)</f>
        <v>SINAPI</v>
      </c>
      <c r="D4578" s="96" t="str">
        <f aca="false">VLOOKUP(B4578,INSUMOS!$A:$I,3,0)</f>
        <v>ALIMENTACAO - HORISTA (COLETADO CAIXA - ENCARGOS COMPLEMENTARES)</v>
      </c>
      <c r="E4578" s="98" t="str">
        <f aca="false">VLOOKUP(B4578,INSUMOS!$A:$I,4,0)</f>
        <v>Outros</v>
      </c>
      <c r="F4578" s="98"/>
      <c r="G4578" s="99" t="str">
        <f aca="false">VLOOKUP(B4578,INSUMOS!$A:$I,5,0)</f>
        <v>H</v>
      </c>
      <c r="H4578" s="100" t="n">
        <v>1</v>
      </c>
      <c r="I4578" s="101" t="n">
        <f aca="false">VLOOKUP(B4578,INSUMOS!$A:$I,8,0)</f>
        <v>1.45</v>
      </c>
      <c r="J4578" s="101" t="n">
        <f aca="false">TRUNC(H4578*I4578,2)</f>
        <v>1.45</v>
      </c>
      <c r="L4578" s="63" t="n">
        <f aca="false">IF(AND(A4579&lt;&gt;"",A4578=""),L4577+1,L4577)</f>
        <v>482</v>
      </c>
      <c r="M4578" s="80" t="n">
        <f aca="false">IF(OR(A4578="Insumo",A4578="Composição Auxiliar"),J4578,"")</f>
        <v>1.45</v>
      </c>
      <c r="N4578" s="81" t="str">
        <f aca="false">IF(E4578="Mão de Obra",J4578,"")</f>
        <v/>
      </c>
      <c r="O4578" s="81" t="n">
        <f aca="false">IF(N4578&lt;&gt;"","",M4578)</f>
        <v>1.45</v>
      </c>
      <c r="P4578" s="82" t="str">
        <f aca="false">IF(A4578="Composição",B4578,"")</f>
        <v/>
      </c>
      <c r="Q4578" s="81" t="str">
        <f aca="false">IF(P4578&lt;&gt;"",SUMIF(L4578:L4578,L4578,N4578:N4578),"")</f>
        <v/>
      </c>
      <c r="R4578" s="81" t="str">
        <f aca="false">IF(P4578&lt;&gt;"",SUMIF(L4578:L4578,L4578,O4578:O4578),"")</f>
        <v/>
      </c>
    </row>
    <row r="4579" customFormat="false" ht="25.5" hidden="false" customHeight="false" outlineLevel="0" collapsed="false">
      <c r="A4579" s="96" t="s">
        <v>679</v>
      </c>
      <c r="B4579" s="97" t="s">
        <v>1777</v>
      </c>
      <c r="C4579" s="96" t="str">
        <f aca="false">VLOOKUP(B4579,INSUMOS!$A:$I,2,0)</f>
        <v>SINAPI</v>
      </c>
      <c r="D4579" s="96" t="str">
        <f aca="false">VLOOKUP(B4579,INSUMOS!$A:$I,3,0)</f>
        <v>EPI - FAMILIA PEDREIRO - HORISTA (ENCARGOS COMPLEMENTARES - COLETADO CAIXA)</v>
      </c>
      <c r="E4579" s="98" t="str">
        <f aca="false">VLOOKUP(B4579,INSUMOS!$A:$I,4,0)</f>
        <v>Equipamento</v>
      </c>
      <c r="F4579" s="98"/>
      <c r="G4579" s="99" t="str">
        <f aca="false">VLOOKUP(B4579,INSUMOS!$A:$I,5,0)</f>
        <v>H</v>
      </c>
      <c r="H4579" s="100" t="n">
        <v>1</v>
      </c>
      <c r="I4579" s="101" t="n">
        <f aca="false">VLOOKUP(B4579,INSUMOS!$A:$I,8,0)</f>
        <v>1.17</v>
      </c>
      <c r="J4579" s="101" t="n">
        <f aca="false">TRUNC(H4579*I4579,2)</f>
        <v>1.17</v>
      </c>
      <c r="L4579" s="63" t="n">
        <f aca="false">IF(AND(A4580&lt;&gt;"",A4579=""),L4578+1,L4578)</f>
        <v>482</v>
      </c>
      <c r="M4579" s="80" t="n">
        <f aca="false">IF(OR(A4579="Insumo",A4579="Composição Auxiliar"),J4579,"")</f>
        <v>1.17</v>
      </c>
      <c r="N4579" s="81" t="str">
        <f aca="false">IF(E4579="Mão de Obra",J4579,"")</f>
        <v/>
      </c>
      <c r="O4579" s="81" t="n">
        <f aca="false">IF(N4579&lt;&gt;"","",M4579)</f>
        <v>1.17</v>
      </c>
      <c r="P4579" s="82" t="str">
        <f aca="false">IF(A4579="Composição",B4579,"")</f>
        <v/>
      </c>
      <c r="Q4579" s="81" t="str">
        <f aca="false">IF(P4579&lt;&gt;"",SUMIF(L4579:L4579,L4579,N4579:N4579),"")</f>
        <v/>
      </c>
      <c r="R4579" s="81" t="str">
        <f aca="false">IF(P4579&lt;&gt;"",SUMIF(L4579:L4579,L4579,O4579:O4579),"")</f>
        <v/>
      </c>
    </row>
    <row r="4580" customFormat="false" ht="14.25" hidden="false" customHeight="false" outlineLevel="0" collapsed="false">
      <c r="A4580" s="102"/>
      <c r="B4580" s="102"/>
      <c r="C4580" s="102"/>
      <c r="D4580" s="102"/>
      <c r="E4580" s="102"/>
      <c r="F4580" s="103"/>
      <c r="G4580" s="102"/>
      <c r="H4580" s="103"/>
      <c r="I4580" s="102"/>
      <c r="J4580" s="103"/>
      <c r="L4580" s="63" t="n">
        <f aca="false">IF(AND(A4581&lt;&gt;"",A4580=""),L4579+1,L4579)</f>
        <v>482</v>
      </c>
      <c r="M4580" s="80" t="str">
        <f aca="false">IF(OR(A4580="Insumo",A4580="Composição Auxiliar"),J4580,"")</f>
        <v/>
      </c>
      <c r="N4580" s="81" t="str">
        <f aca="false">IF(E4580="Mão de Obra",J4580,"")</f>
        <v/>
      </c>
      <c r="O4580" s="81" t="str">
        <f aca="false">IF(N4580&lt;&gt;"","",M4580)</f>
        <v/>
      </c>
      <c r="P4580" s="82" t="str">
        <f aca="false">IF(A4580="Composição",B4580,"")</f>
        <v/>
      </c>
      <c r="Q4580" s="81" t="str">
        <f aca="false">IF(P4580&lt;&gt;"",SUMIF(L4580:L4580,L4580,N4580:N4580),"")</f>
        <v/>
      </c>
      <c r="R4580" s="81" t="str">
        <f aca="false">IF(P4580&lt;&gt;"",SUMIF(L4580:L4580,L4580,O4580:O4580),"")</f>
        <v/>
      </c>
    </row>
    <row r="4581" customFormat="false" ht="15" hidden="false" customHeight="false" outlineLevel="0" collapsed="false">
      <c r="A4581" s="102"/>
      <c r="B4581" s="102"/>
      <c r="C4581" s="102"/>
      <c r="D4581" s="102"/>
      <c r="E4581" s="102"/>
      <c r="F4581" s="103"/>
      <c r="G4581" s="102"/>
      <c r="H4581" s="104"/>
      <c r="I4581" s="104"/>
      <c r="J4581" s="103"/>
      <c r="L4581" s="63" t="n">
        <f aca="false">IF(AND(A4582&lt;&gt;"",A4581=""),L4580+1,L4580)</f>
        <v>482</v>
      </c>
      <c r="M4581" s="80" t="str">
        <f aca="false">IF(OR(A4581="Insumo",A4581="Composição Auxiliar"),J4581,"")</f>
        <v/>
      </c>
      <c r="N4581" s="81" t="str">
        <f aca="false">IF(E4581="Mão de Obra",J4581,"")</f>
        <v/>
      </c>
      <c r="O4581" s="81" t="str">
        <f aca="false">IF(N4581&lt;&gt;"","",M4581)</f>
        <v/>
      </c>
      <c r="P4581" s="82" t="str">
        <f aca="false">IF(A4581="Composição",B4581,"")</f>
        <v/>
      </c>
      <c r="Q4581" s="81" t="str">
        <f aca="false">IF(P4581&lt;&gt;"",SUMIF(L4581:L4581,L4581,N4581:N4581),"")</f>
        <v/>
      </c>
      <c r="R4581" s="81" t="str">
        <f aca="false">IF(P4581&lt;&gt;"",SUMIF(L4581:L4581,L4581,O4581:O4581),"")</f>
        <v/>
      </c>
    </row>
    <row r="4582" customFormat="false" ht="15" hidden="false" customHeight="false" outlineLevel="0" collapsed="false">
      <c r="A4582" s="108"/>
      <c r="B4582" s="108"/>
      <c r="C4582" s="108"/>
      <c r="D4582" s="108"/>
      <c r="E4582" s="108"/>
      <c r="F4582" s="108"/>
      <c r="G4582" s="108"/>
      <c r="H4582" s="108"/>
      <c r="I4582" s="108"/>
      <c r="J4582" s="108"/>
      <c r="L4582" s="63" t="n">
        <f aca="false">IF(AND(A4583&lt;&gt;"",A4582=""),L4581+1,L4581)</f>
        <v>482</v>
      </c>
      <c r="M4582" s="80" t="str">
        <f aca="false">IF(OR(A4582="Insumo",A4582="Composição Auxiliar"),J4582,"")</f>
        <v/>
      </c>
      <c r="N4582" s="81" t="str">
        <f aca="false">IF(E4582="Mão de Obra",J4582,"")</f>
        <v/>
      </c>
      <c r="O4582" s="81" t="str">
        <f aca="false">IF(N4582&lt;&gt;"","",M4582)</f>
        <v/>
      </c>
      <c r="P4582" s="82" t="str">
        <f aca="false">IF(A4582="Composição",B4582,"")</f>
        <v/>
      </c>
      <c r="Q4582" s="81" t="str">
        <f aca="false">IF(P4582&lt;&gt;"",SUMIF(L4582:L4582,L4582,N4582:N4582),"")</f>
        <v/>
      </c>
      <c r="R4582" s="81" t="str">
        <f aca="false">IF(P4582&lt;&gt;"",SUMIF(L4582:L4582,L4582,O4582:O4582),"")</f>
        <v/>
      </c>
    </row>
    <row r="4583" customFormat="false" ht="15" hidden="false" customHeight="true" outlineLevel="0" collapsed="false">
      <c r="A4583" s="83"/>
      <c r="B4583" s="84" t="s">
        <v>655</v>
      </c>
      <c r="C4583" s="83" t="s">
        <v>656</v>
      </c>
      <c r="D4583" s="83" t="s">
        <v>657</v>
      </c>
      <c r="E4583" s="83" t="s">
        <v>658</v>
      </c>
      <c r="F4583" s="83"/>
      <c r="G4583" s="85" t="s">
        <v>659</v>
      </c>
      <c r="H4583" s="84" t="s">
        <v>660</v>
      </c>
      <c r="I4583" s="84" t="s">
        <v>661</v>
      </c>
      <c r="J4583" s="84" t="s">
        <v>662</v>
      </c>
      <c r="L4583" s="63" t="n">
        <f aca="false">IF(AND(A4584&lt;&gt;"",A4583=""),L4582+1,L4582)</f>
        <v>483</v>
      </c>
      <c r="M4583" s="80" t="str">
        <f aca="false">IF(OR(A4583="Insumo",A4583="Composição Auxiliar"),J4583,"")</f>
        <v/>
      </c>
      <c r="N4583" s="81" t="str">
        <f aca="false">IF(E4583="Mão de Obra",J4583,"")</f>
        <v/>
      </c>
      <c r="O4583" s="81" t="str">
        <f aca="false">IF(N4583&lt;&gt;"","",M4583)</f>
        <v/>
      </c>
      <c r="P4583" s="82" t="str">
        <f aca="false">IF(A4583="Composição",B4583,"")</f>
        <v/>
      </c>
      <c r="Q4583" s="81" t="str">
        <f aca="false">IF(P4583&lt;&gt;"",SUMIF(L4583:L4583,L4583,N4583:N4583),"")</f>
        <v/>
      </c>
      <c r="R4583" s="81" t="str">
        <f aca="false">IF(P4583&lt;&gt;"",SUMIF(L4583:L4583,L4583,O4583:O4583),"")</f>
        <v/>
      </c>
    </row>
    <row r="4584" customFormat="false" ht="25.5" hidden="false" customHeight="true" outlineLevel="0" collapsed="false">
      <c r="A4584" s="86" t="s">
        <v>663</v>
      </c>
      <c r="B4584" s="87" t="s">
        <v>1049</v>
      </c>
      <c r="C4584" s="86" t="s">
        <v>664</v>
      </c>
      <c r="D4584" s="86" t="s">
        <v>1050</v>
      </c>
      <c r="E4584" s="86" t="s">
        <v>691</v>
      </c>
      <c r="F4584" s="86"/>
      <c r="G4584" s="88" t="s">
        <v>699</v>
      </c>
      <c r="H4584" s="89" t="n">
        <v>1</v>
      </c>
      <c r="I4584" s="90" t="n">
        <f aca="false">SUMIF(L:L,$L4584,M:M)</f>
        <v>29.7</v>
      </c>
      <c r="J4584" s="90" t="n">
        <f aca="false">TRUNC(H4584*I4584,2)</f>
        <v>29.7</v>
      </c>
      <c r="L4584" s="63" t="n">
        <f aca="false">IF(AND(A4585&lt;&gt;"",A4584=""),L4583+1,L4583)</f>
        <v>483</v>
      </c>
      <c r="M4584" s="80" t="str">
        <f aca="false">IF(OR(A4584="Insumo",A4584="Composição Auxiliar"),J4584,"")</f>
        <v/>
      </c>
      <c r="N4584" s="81" t="str">
        <f aca="false">IF(E4584="Mão de Obra",J4584,"")</f>
        <v/>
      </c>
      <c r="O4584" s="81" t="str">
        <f aca="false">IF(N4584&lt;&gt;"","",M4584)</f>
        <v/>
      </c>
      <c r="P4584" s="82" t="str">
        <f aca="false">IF(A4584="Composição",B4584,"")</f>
        <v> 5952 </v>
      </c>
      <c r="Q4584" s="81" t="n">
        <f aca="false">IF(P4584&lt;&gt;"",SUMIF(L4584:L4584,L4584,N4584:N4584),"")</f>
        <v>0</v>
      </c>
      <c r="R4584" s="81" t="n">
        <f aca="false">IF(P4584&lt;&gt;"",SUMIF(L4584:L4584,L4584,O4584:O4584),"")</f>
        <v>0</v>
      </c>
    </row>
    <row r="4585" customFormat="false" ht="25.5" hidden="false" customHeight="true" outlineLevel="0" collapsed="false">
      <c r="A4585" s="91" t="s">
        <v>668</v>
      </c>
      <c r="B4585" s="92" t="s">
        <v>2149</v>
      </c>
      <c r="C4585" s="91" t="s">
        <v>664</v>
      </c>
      <c r="D4585" s="91" t="s">
        <v>2150</v>
      </c>
      <c r="E4585" s="91" t="s">
        <v>671</v>
      </c>
      <c r="F4585" s="91"/>
      <c r="G4585" s="93" t="s">
        <v>672</v>
      </c>
      <c r="H4585" s="94" t="n">
        <v>1</v>
      </c>
      <c r="I4585" s="95" t="n">
        <f aca="false">SUMIFS(J:J,A:A,"Composição",B:B,$B4585)</f>
        <v>27.41</v>
      </c>
      <c r="J4585" s="95" t="n">
        <f aca="false">TRUNC(H4585*I4585,2)</f>
        <v>27.41</v>
      </c>
      <c r="L4585" s="63" t="n">
        <f aca="false">IF(AND(A4586&lt;&gt;"",A4585=""),L4584+1,L4584)</f>
        <v>483</v>
      </c>
      <c r="M4585" s="80" t="n">
        <f aca="false">IF(OR(A4585="Insumo",A4585="Composição Auxiliar"),J4585,"")</f>
        <v>27.41</v>
      </c>
      <c r="N4585" s="81" t="str">
        <f aca="false">IF(E4585="Mão de Obra",J4585,"")</f>
        <v/>
      </c>
      <c r="O4585" s="81" t="n">
        <f aca="false">IF(N4585&lt;&gt;"","",M4585)</f>
        <v>27.41</v>
      </c>
      <c r="P4585" s="82" t="str">
        <f aca="false">IF(A4585="Composição",B4585,"")</f>
        <v/>
      </c>
      <c r="Q4585" s="81" t="str">
        <f aca="false">IF(P4585&lt;&gt;"",SUMIF(L4585:L4585,L4585,N4585:N4585),"")</f>
        <v/>
      </c>
      <c r="R4585" s="81" t="str">
        <f aca="false">IF(P4585&lt;&gt;"",SUMIF(L4585:L4585,L4585,O4585:O4585),"")</f>
        <v/>
      </c>
    </row>
    <row r="4586" customFormat="false" ht="25.5" hidden="false" customHeight="true" outlineLevel="0" collapsed="false">
      <c r="A4586" s="91" t="s">
        <v>668</v>
      </c>
      <c r="B4586" s="92" t="s">
        <v>2151</v>
      </c>
      <c r="C4586" s="91" t="s">
        <v>664</v>
      </c>
      <c r="D4586" s="91" t="s">
        <v>2152</v>
      </c>
      <c r="E4586" s="91" t="s">
        <v>691</v>
      </c>
      <c r="F4586" s="91"/>
      <c r="G4586" s="93" t="s">
        <v>672</v>
      </c>
      <c r="H4586" s="94" t="n">
        <v>1</v>
      </c>
      <c r="I4586" s="95" t="n">
        <f aca="false">SUMIFS(J:J,A:A,"Composição",B:B,$B4586)</f>
        <v>2.05</v>
      </c>
      <c r="J4586" s="95" t="n">
        <f aca="false">TRUNC(H4586*I4586,2)</f>
        <v>2.05</v>
      </c>
      <c r="L4586" s="63" t="n">
        <f aca="false">IF(AND(A4587&lt;&gt;"",A4586=""),L4585+1,L4585)</f>
        <v>483</v>
      </c>
      <c r="M4586" s="80" t="n">
        <f aca="false">IF(OR(A4586="Insumo",A4586="Composição Auxiliar"),J4586,"")</f>
        <v>2.05</v>
      </c>
      <c r="N4586" s="81" t="str">
        <f aca="false">IF(E4586="Mão de Obra",J4586,"")</f>
        <v/>
      </c>
      <c r="O4586" s="81" t="n">
        <f aca="false">IF(N4586&lt;&gt;"","",M4586)</f>
        <v>2.05</v>
      </c>
      <c r="P4586" s="82" t="str">
        <f aca="false">IF(A4586="Composição",B4586,"")</f>
        <v/>
      </c>
      <c r="Q4586" s="81" t="str">
        <f aca="false">IF(P4586&lt;&gt;"",SUMIF(L4586:L4586,L4586,N4586:N4586),"")</f>
        <v/>
      </c>
      <c r="R4586" s="81" t="str">
        <f aca="false">IF(P4586&lt;&gt;"",SUMIF(L4586:L4586,L4586,O4586:O4586),"")</f>
        <v/>
      </c>
    </row>
    <row r="4587" customFormat="false" ht="25.5" hidden="false" customHeight="true" outlineLevel="0" collapsed="false">
      <c r="A4587" s="91" t="s">
        <v>668</v>
      </c>
      <c r="B4587" s="92" t="s">
        <v>2153</v>
      </c>
      <c r="C4587" s="91" t="s">
        <v>664</v>
      </c>
      <c r="D4587" s="91" t="s">
        <v>2154</v>
      </c>
      <c r="E4587" s="91" t="s">
        <v>691</v>
      </c>
      <c r="F4587" s="91"/>
      <c r="G4587" s="93" t="s">
        <v>672</v>
      </c>
      <c r="H4587" s="94" t="n">
        <v>1</v>
      </c>
      <c r="I4587" s="95" t="n">
        <f aca="false">SUMIFS(J:J,A:A,"Composição",B:B,$B4587)</f>
        <v>0.24</v>
      </c>
      <c r="J4587" s="95" t="n">
        <f aca="false">TRUNC(H4587*I4587,2)</f>
        <v>0.24</v>
      </c>
      <c r="L4587" s="63" t="n">
        <f aca="false">IF(AND(A4588&lt;&gt;"",A4587=""),L4586+1,L4586)</f>
        <v>483</v>
      </c>
      <c r="M4587" s="80" t="n">
        <f aca="false">IF(OR(A4587="Insumo",A4587="Composição Auxiliar"),J4587,"")</f>
        <v>0.24</v>
      </c>
      <c r="N4587" s="81" t="str">
        <f aca="false">IF(E4587="Mão de Obra",J4587,"")</f>
        <v/>
      </c>
      <c r="O4587" s="81" t="n">
        <f aca="false">IF(N4587&lt;&gt;"","",M4587)</f>
        <v>0.24</v>
      </c>
      <c r="P4587" s="82" t="str">
        <f aca="false">IF(A4587="Composição",B4587,"")</f>
        <v/>
      </c>
      <c r="Q4587" s="81" t="str">
        <f aca="false">IF(P4587&lt;&gt;"",SUMIF(L4587:L4587,L4587,N4587:N4587),"")</f>
        <v/>
      </c>
      <c r="R4587" s="81" t="str">
        <f aca="false">IF(P4587&lt;&gt;"",SUMIF(L4587:L4587,L4587,O4587:O4587),"")</f>
        <v/>
      </c>
    </row>
    <row r="4588" customFormat="false" ht="14.25" hidden="false" customHeight="false" outlineLevel="0" collapsed="false">
      <c r="A4588" s="102"/>
      <c r="B4588" s="102"/>
      <c r="C4588" s="102"/>
      <c r="D4588" s="102"/>
      <c r="E4588" s="102"/>
      <c r="F4588" s="103"/>
      <c r="G4588" s="102"/>
      <c r="H4588" s="103"/>
      <c r="I4588" s="102"/>
      <c r="J4588" s="103"/>
      <c r="L4588" s="63" t="n">
        <f aca="false">IF(AND(A4589&lt;&gt;"",A4588=""),L4587+1,L4587)</f>
        <v>483</v>
      </c>
      <c r="M4588" s="80" t="str">
        <f aca="false">IF(OR(A4588="Insumo",A4588="Composição Auxiliar"),J4588,"")</f>
        <v/>
      </c>
      <c r="N4588" s="81" t="str">
        <f aca="false">IF(E4588="Mão de Obra",J4588,"")</f>
        <v/>
      </c>
      <c r="O4588" s="81" t="str">
        <f aca="false">IF(N4588&lt;&gt;"","",M4588)</f>
        <v/>
      </c>
      <c r="P4588" s="82" t="str">
        <f aca="false">IF(A4588="Composição",B4588,"")</f>
        <v/>
      </c>
      <c r="Q4588" s="81" t="str">
        <f aca="false">IF(P4588&lt;&gt;"",SUMIF(L4588:L4588,L4588,N4588:N4588),"")</f>
        <v/>
      </c>
      <c r="R4588" s="81" t="str">
        <f aca="false">IF(P4588&lt;&gt;"",SUMIF(L4588:L4588,L4588,O4588:O4588),"")</f>
        <v/>
      </c>
    </row>
    <row r="4589" customFormat="false" ht="15" hidden="false" customHeight="false" outlineLevel="0" collapsed="false">
      <c r="A4589" s="102"/>
      <c r="B4589" s="102"/>
      <c r="C4589" s="102"/>
      <c r="D4589" s="102"/>
      <c r="E4589" s="102"/>
      <c r="F4589" s="103"/>
      <c r="G4589" s="102"/>
      <c r="H4589" s="104"/>
      <c r="I4589" s="104"/>
      <c r="J4589" s="103"/>
      <c r="L4589" s="63" t="n">
        <f aca="false">IF(AND(A4590&lt;&gt;"",A4589=""),L4588+1,L4588)</f>
        <v>483</v>
      </c>
      <c r="M4589" s="80" t="str">
        <f aca="false">IF(OR(A4589="Insumo",A4589="Composição Auxiliar"),J4589,"")</f>
        <v/>
      </c>
      <c r="N4589" s="81" t="str">
        <f aca="false">IF(E4589="Mão de Obra",J4589,"")</f>
        <v/>
      </c>
      <c r="O4589" s="81" t="str">
        <f aca="false">IF(N4589&lt;&gt;"","",M4589)</f>
        <v/>
      </c>
      <c r="P4589" s="82" t="str">
        <f aca="false">IF(A4589="Composição",B4589,"")</f>
        <v/>
      </c>
      <c r="Q4589" s="81" t="str">
        <f aca="false">IF(P4589&lt;&gt;"",SUMIF(L4589:L4589,L4589,N4589:N4589),"")</f>
        <v/>
      </c>
      <c r="R4589" s="81" t="str">
        <f aca="false">IF(P4589&lt;&gt;"",SUMIF(L4589:L4589,L4589,O4589:O4589),"")</f>
        <v/>
      </c>
    </row>
    <row r="4590" customFormat="false" ht="15" hidden="false" customHeight="false" outlineLevel="0" collapsed="false">
      <c r="A4590" s="108"/>
      <c r="B4590" s="108"/>
      <c r="C4590" s="108"/>
      <c r="D4590" s="108"/>
      <c r="E4590" s="108"/>
      <c r="F4590" s="108"/>
      <c r="G4590" s="108"/>
      <c r="H4590" s="108"/>
      <c r="I4590" s="108"/>
      <c r="J4590" s="108"/>
      <c r="L4590" s="63" t="n">
        <f aca="false">IF(AND(A4591&lt;&gt;"",A4590=""),L4589+1,L4589)</f>
        <v>483</v>
      </c>
      <c r="M4590" s="80" t="str">
        <f aca="false">IF(OR(A4590="Insumo",A4590="Composição Auxiliar"),J4590,"")</f>
        <v/>
      </c>
      <c r="N4590" s="81" t="str">
        <f aca="false">IF(E4590="Mão de Obra",J4590,"")</f>
        <v/>
      </c>
      <c r="O4590" s="81" t="str">
        <f aca="false">IF(N4590&lt;&gt;"","",M4590)</f>
        <v/>
      </c>
      <c r="P4590" s="82" t="str">
        <f aca="false">IF(A4590="Composição",B4590,"")</f>
        <v/>
      </c>
      <c r="Q4590" s="81" t="str">
        <f aca="false">IF(P4590&lt;&gt;"",SUMIF(L4590:L4590,L4590,N4590:N4590),"")</f>
        <v/>
      </c>
      <c r="R4590" s="81" t="str">
        <f aca="false">IF(P4590&lt;&gt;"",SUMIF(L4590:L4590,L4590,O4590:O4590),"")</f>
        <v/>
      </c>
    </row>
    <row r="4591" customFormat="false" ht="15" hidden="false" customHeight="true" outlineLevel="0" collapsed="false">
      <c r="A4591" s="83"/>
      <c r="B4591" s="84" t="s">
        <v>655</v>
      </c>
      <c r="C4591" s="83" t="s">
        <v>656</v>
      </c>
      <c r="D4591" s="83" t="s">
        <v>657</v>
      </c>
      <c r="E4591" s="83" t="s">
        <v>658</v>
      </c>
      <c r="F4591" s="83"/>
      <c r="G4591" s="85" t="s">
        <v>659</v>
      </c>
      <c r="H4591" s="84" t="s">
        <v>660</v>
      </c>
      <c r="I4591" s="84" t="s">
        <v>661</v>
      </c>
      <c r="J4591" s="84" t="s">
        <v>662</v>
      </c>
      <c r="L4591" s="63" t="n">
        <f aca="false">IF(AND(A4592&lt;&gt;"",A4591=""),L4590+1,L4590)</f>
        <v>484</v>
      </c>
      <c r="M4591" s="80" t="str">
        <f aca="false">IF(OR(A4591="Insumo",A4591="Composição Auxiliar"),J4591,"")</f>
        <v/>
      </c>
      <c r="N4591" s="81" t="str">
        <f aca="false">IF(E4591="Mão de Obra",J4591,"")</f>
        <v/>
      </c>
      <c r="O4591" s="81" t="str">
        <f aca="false">IF(N4591&lt;&gt;"","",M4591)</f>
        <v/>
      </c>
      <c r="P4591" s="82" t="str">
        <f aca="false">IF(A4591="Composição",B4591,"")</f>
        <v/>
      </c>
      <c r="Q4591" s="81" t="str">
        <f aca="false">IF(P4591&lt;&gt;"",SUMIF(L4591:L4591,L4591,N4591:N4591),"")</f>
        <v/>
      </c>
      <c r="R4591" s="81" t="str">
        <f aca="false">IF(P4591&lt;&gt;"",SUMIF(L4591:L4591,L4591,O4591:O4591),"")</f>
        <v/>
      </c>
    </row>
    <row r="4592" customFormat="false" ht="25.5" hidden="false" customHeight="true" outlineLevel="0" collapsed="false">
      <c r="A4592" s="86" t="s">
        <v>663</v>
      </c>
      <c r="B4592" s="87" t="s">
        <v>1047</v>
      </c>
      <c r="C4592" s="86" t="s">
        <v>664</v>
      </c>
      <c r="D4592" s="86" t="s">
        <v>1048</v>
      </c>
      <c r="E4592" s="86" t="s">
        <v>691</v>
      </c>
      <c r="F4592" s="86"/>
      <c r="G4592" s="88" t="s">
        <v>692</v>
      </c>
      <c r="H4592" s="89" t="n">
        <v>1</v>
      </c>
      <c r="I4592" s="90" t="n">
        <f aca="false">SUMIF(L:L,$L4592,M:M)</f>
        <v>32.27</v>
      </c>
      <c r="J4592" s="90" t="n">
        <f aca="false">TRUNC(H4592*I4592,2)</f>
        <v>32.27</v>
      </c>
      <c r="L4592" s="63" t="n">
        <f aca="false">IF(AND(A4593&lt;&gt;"",A4592=""),L4591+1,L4591)</f>
        <v>484</v>
      </c>
      <c r="M4592" s="80" t="str">
        <f aca="false">IF(OR(A4592="Insumo",A4592="Composição Auxiliar"),J4592,"")</f>
        <v/>
      </c>
      <c r="N4592" s="81" t="str">
        <f aca="false">IF(E4592="Mão de Obra",J4592,"")</f>
        <v/>
      </c>
      <c r="O4592" s="81" t="str">
        <f aca="false">IF(N4592&lt;&gt;"","",M4592)</f>
        <v/>
      </c>
      <c r="P4592" s="82" t="str">
        <f aca="false">IF(A4592="Composição",B4592,"")</f>
        <v> 5795 </v>
      </c>
      <c r="Q4592" s="81" t="n">
        <f aca="false">IF(P4592&lt;&gt;"",SUMIF(L4592:L4592,L4592,N4592:N4592),"")</f>
        <v>0</v>
      </c>
      <c r="R4592" s="81" t="n">
        <f aca="false">IF(P4592&lt;&gt;"",SUMIF(L4592:L4592,L4592,O4592:O4592),"")</f>
        <v>0</v>
      </c>
    </row>
    <row r="4593" customFormat="false" ht="25.5" hidden="false" customHeight="true" outlineLevel="0" collapsed="false">
      <c r="A4593" s="91" t="s">
        <v>668</v>
      </c>
      <c r="B4593" s="92" t="s">
        <v>2153</v>
      </c>
      <c r="C4593" s="91" t="s">
        <v>664</v>
      </c>
      <c r="D4593" s="91" t="s">
        <v>2154</v>
      </c>
      <c r="E4593" s="91" t="s">
        <v>691</v>
      </c>
      <c r="F4593" s="91"/>
      <c r="G4593" s="93" t="s">
        <v>672</v>
      </c>
      <c r="H4593" s="94" t="n">
        <v>1</v>
      </c>
      <c r="I4593" s="95" t="n">
        <f aca="false">SUMIFS(J:J,A:A,"Composição",B:B,$B4593)</f>
        <v>0.24</v>
      </c>
      <c r="J4593" s="95" t="n">
        <f aca="false">TRUNC(H4593*I4593,2)</f>
        <v>0.24</v>
      </c>
      <c r="L4593" s="63" t="n">
        <f aca="false">IF(AND(A4594&lt;&gt;"",A4593=""),L4592+1,L4592)</f>
        <v>484</v>
      </c>
      <c r="M4593" s="80" t="n">
        <f aca="false">IF(OR(A4593="Insumo",A4593="Composição Auxiliar"),J4593,"")</f>
        <v>0.24</v>
      </c>
      <c r="N4593" s="81" t="str">
        <f aca="false">IF(E4593="Mão de Obra",J4593,"")</f>
        <v/>
      </c>
      <c r="O4593" s="81" t="n">
        <f aca="false">IF(N4593&lt;&gt;"","",M4593)</f>
        <v>0.24</v>
      </c>
      <c r="P4593" s="82" t="str">
        <f aca="false">IF(A4593="Composição",B4593,"")</f>
        <v/>
      </c>
      <c r="Q4593" s="81" t="str">
        <f aca="false">IF(P4593&lt;&gt;"",SUMIF(L4593:L4593,L4593,N4593:N4593),"")</f>
        <v/>
      </c>
      <c r="R4593" s="81" t="str">
        <f aca="false">IF(P4593&lt;&gt;"",SUMIF(L4593:L4593,L4593,O4593:O4593),"")</f>
        <v/>
      </c>
    </row>
    <row r="4594" customFormat="false" ht="25.5" hidden="false" customHeight="true" outlineLevel="0" collapsed="false">
      <c r="A4594" s="91" t="s">
        <v>668</v>
      </c>
      <c r="B4594" s="92" t="s">
        <v>2149</v>
      </c>
      <c r="C4594" s="91" t="s">
        <v>664</v>
      </c>
      <c r="D4594" s="91" t="s">
        <v>2150</v>
      </c>
      <c r="E4594" s="91" t="s">
        <v>671</v>
      </c>
      <c r="F4594" s="91"/>
      <c r="G4594" s="93" t="s">
        <v>672</v>
      </c>
      <c r="H4594" s="94" t="n">
        <v>1</v>
      </c>
      <c r="I4594" s="95" t="n">
        <f aca="false">SUMIFS(J:J,A:A,"Composição",B:B,$B4594)</f>
        <v>27.41</v>
      </c>
      <c r="J4594" s="95" t="n">
        <f aca="false">TRUNC(H4594*I4594,2)</f>
        <v>27.41</v>
      </c>
      <c r="L4594" s="63" t="n">
        <f aca="false">IF(AND(A4595&lt;&gt;"",A4594=""),L4593+1,L4593)</f>
        <v>484</v>
      </c>
      <c r="M4594" s="80" t="n">
        <f aca="false">IF(OR(A4594="Insumo",A4594="Composição Auxiliar"),J4594,"")</f>
        <v>27.41</v>
      </c>
      <c r="N4594" s="81" t="str">
        <f aca="false">IF(E4594="Mão de Obra",J4594,"")</f>
        <v/>
      </c>
      <c r="O4594" s="81" t="n">
        <f aca="false">IF(N4594&lt;&gt;"","",M4594)</f>
        <v>27.41</v>
      </c>
      <c r="P4594" s="82" t="str">
        <f aca="false">IF(A4594="Composição",B4594,"")</f>
        <v/>
      </c>
      <c r="Q4594" s="81" t="str">
        <f aca="false">IF(P4594&lt;&gt;"",SUMIF(L4594:L4594,L4594,N4594:N4594),"")</f>
        <v/>
      </c>
      <c r="R4594" s="81" t="str">
        <f aca="false">IF(P4594&lt;&gt;"",SUMIF(L4594:L4594,L4594,O4594:O4594),"")</f>
        <v/>
      </c>
    </row>
    <row r="4595" customFormat="false" ht="25.5" hidden="false" customHeight="true" outlineLevel="0" collapsed="false">
      <c r="A4595" s="91" t="s">
        <v>668</v>
      </c>
      <c r="B4595" s="92" t="s">
        <v>2155</v>
      </c>
      <c r="C4595" s="91" t="s">
        <v>664</v>
      </c>
      <c r="D4595" s="91" t="s">
        <v>2156</v>
      </c>
      <c r="E4595" s="91" t="s">
        <v>691</v>
      </c>
      <c r="F4595" s="91"/>
      <c r="G4595" s="93" t="s">
        <v>672</v>
      </c>
      <c r="H4595" s="94" t="n">
        <v>1</v>
      </c>
      <c r="I4595" s="95" t="n">
        <f aca="false">SUMIFS(J:J,A:A,"Composição",B:B,$B4595)</f>
        <v>2.57</v>
      </c>
      <c r="J4595" s="95" t="n">
        <f aca="false">TRUNC(H4595*I4595,2)</f>
        <v>2.57</v>
      </c>
      <c r="L4595" s="63" t="n">
        <f aca="false">IF(AND(A4596&lt;&gt;"",A4595=""),L4594+1,L4594)</f>
        <v>484</v>
      </c>
      <c r="M4595" s="80" t="n">
        <f aca="false">IF(OR(A4595="Insumo",A4595="Composição Auxiliar"),J4595,"")</f>
        <v>2.57</v>
      </c>
      <c r="N4595" s="81" t="str">
        <f aca="false">IF(E4595="Mão de Obra",J4595,"")</f>
        <v/>
      </c>
      <c r="O4595" s="81" t="n">
        <f aca="false">IF(N4595&lt;&gt;"","",M4595)</f>
        <v>2.57</v>
      </c>
      <c r="P4595" s="82" t="str">
        <f aca="false">IF(A4595="Composição",B4595,"")</f>
        <v/>
      </c>
      <c r="Q4595" s="81" t="str">
        <f aca="false">IF(P4595&lt;&gt;"",SUMIF(L4595:L4595,L4595,N4595:N4595),"")</f>
        <v/>
      </c>
      <c r="R4595" s="81" t="str">
        <f aca="false">IF(P4595&lt;&gt;"",SUMIF(L4595:L4595,L4595,O4595:O4595),"")</f>
        <v/>
      </c>
    </row>
    <row r="4596" customFormat="false" ht="25.5" hidden="false" customHeight="true" outlineLevel="0" collapsed="false">
      <c r="A4596" s="91" t="s">
        <v>668</v>
      </c>
      <c r="B4596" s="92" t="s">
        <v>2151</v>
      </c>
      <c r="C4596" s="91" t="s">
        <v>664</v>
      </c>
      <c r="D4596" s="91" t="s">
        <v>2152</v>
      </c>
      <c r="E4596" s="91" t="s">
        <v>691</v>
      </c>
      <c r="F4596" s="91"/>
      <c r="G4596" s="93" t="s">
        <v>672</v>
      </c>
      <c r="H4596" s="94" t="n">
        <v>1</v>
      </c>
      <c r="I4596" s="95" t="n">
        <f aca="false">SUMIFS(J:J,A:A,"Composição",B:B,$B4596)</f>
        <v>2.05</v>
      </c>
      <c r="J4596" s="95" t="n">
        <f aca="false">TRUNC(H4596*I4596,2)</f>
        <v>2.05</v>
      </c>
      <c r="L4596" s="63" t="n">
        <f aca="false">IF(AND(A4597&lt;&gt;"",A4596=""),L4595+1,L4595)</f>
        <v>484</v>
      </c>
      <c r="M4596" s="80" t="n">
        <f aca="false">IF(OR(A4596="Insumo",A4596="Composição Auxiliar"),J4596,"")</f>
        <v>2.05</v>
      </c>
      <c r="N4596" s="81" t="str">
        <f aca="false">IF(E4596="Mão de Obra",J4596,"")</f>
        <v/>
      </c>
      <c r="O4596" s="81" t="n">
        <f aca="false">IF(N4596&lt;&gt;"","",M4596)</f>
        <v>2.05</v>
      </c>
      <c r="P4596" s="82" t="str">
        <f aca="false">IF(A4596="Composição",B4596,"")</f>
        <v/>
      </c>
      <c r="Q4596" s="81" t="str">
        <f aca="false">IF(P4596&lt;&gt;"",SUMIF(L4596:L4596,L4596,N4596:N4596),"")</f>
        <v/>
      </c>
      <c r="R4596" s="81" t="str">
        <f aca="false">IF(P4596&lt;&gt;"",SUMIF(L4596:L4596,L4596,O4596:O4596),"")</f>
        <v/>
      </c>
    </row>
    <row r="4597" customFormat="false" ht="14.25" hidden="false" customHeight="false" outlineLevel="0" collapsed="false">
      <c r="A4597" s="102"/>
      <c r="B4597" s="102"/>
      <c r="C4597" s="102"/>
      <c r="D4597" s="102"/>
      <c r="E4597" s="102"/>
      <c r="F4597" s="103"/>
      <c r="G4597" s="102"/>
      <c r="H4597" s="103"/>
      <c r="I4597" s="102"/>
      <c r="J4597" s="103"/>
      <c r="L4597" s="63" t="n">
        <f aca="false">IF(AND(A4598&lt;&gt;"",A4597=""),L4596+1,L4596)</f>
        <v>484</v>
      </c>
      <c r="M4597" s="80" t="str">
        <f aca="false">IF(OR(A4597="Insumo",A4597="Composição Auxiliar"),J4597,"")</f>
        <v/>
      </c>
      <c r="N4597" s="81" t="str">
        <f aca="false">IF(E4597="Mão de Obra",J4597,"")</f>
        <v/>
      </c>
      <c r="O4597" s="81" t="str">
        <f aca="false">IF(N4597&lt;&gt;"","",M4597)</f>
        <v/>
      </c>
      <c r="P4597" s="82" t="str">
        <f aca="false">IF(A4597="Composição",B4597,"")</f>
        <v/>
      </c>
      <c r="Q4597" s="81" t="str">
        <f aca="false">IF(P4597&lt;&gt;"",SUMIF(L4597:L4597,L4597,N4597:N4597),"")</f>
        <v/>
      </c>
      <c r="R4597" s="81" t="str">
        <f aca="false">IF(P4597&lt;&gt;"",SUMIF(L4597:L4597,L4597,O4597:O4597),"")</f>
        <v/>
      </c>
    </row>
    <row r="4598" customFormat="false" ht="15" hidden="false" customHeight="false" outlineLevel="0" collapsed="false">
      <c r="A4598" s="102"/>
      <c r="B4598" s="102"/>
      <c r="C4598" s="102"/>
      <c r="D4598" s="102"/>
      <c r="E4598" s="102"/>
      <c r="F4598" s="103"/>
      <c r="G4598" s="102"/>
      <c r="H4598" s="104"/>
      <c r="I4598" s="104"/>
      <c r="J4598" s="103"/>
      <c r="L4598" s="63" t="n">
        <f aca="false">IF(AND(A4599&lt;&gt;"",A4598=""),L4597+1,L4597)</f>
        <v>484</v>
      </c>
      <c r="M4598" s="80" t="str">
        <f aca="false">IF(OR(A4598="Insumo",A4598="Composição Auxiliar"),J4598,"")</f>
        <v/>
      </c>
      <c r="N4598" s="81" t="str">
        <f aca="false">IF(E4598="Mão de Obra",J4598,"")</f>
        <v/>
      </c>
      <c r="O4598" s="81" t="str">
        <f aca="false">IF(N4598&lt;&gt;"","",M4598)</f>
        <v/>
      </c>
      <c r="P4598" s="82" t="str">
        <f aca="false">IF(A4598="Composição",B4598,"")</f>
        <v/>
      </c>
      <c r="Q4598" s="81" t="str">
        <f aca="false">IF(P4598&lt;&gt;"",SUMIF(L4598:L4598,L4598,N4598:N4598),"")</f>
        <v/>
      </c>
      <c r="R4598" s="81" t="str">
        <f aca="false">IF(P4598&lt;&gt;"",SUMIF(L4598:L4598,L4598,O4598:O4598),"")</f>
        <v/>
      </c>
    </row>
    <row r="4599" customFormat="false" ht="15" hidden="false" customHeight="false" outlineLevel="0" collapsed="false">
      <c r="A4599" s="108"/>
      <c r="B4599" s="108"/>
      <c r="C4599" s="108"/>
      <c r="D4599" s="108"/>
      <c r="E4599" s="108"/>
      <c r="F4599" s="108"/>
      <c r="G4599" s="108"/>
      <c r="H4599" s="108"/>
      <c r="I4599" s="108"/>
      <c r="J4599" s="108"/>
      <c r="L4599" s="63" t="n">
        <f aca="false">IF(AND(A4600&lt;&gt;"",A4599=""),L4598+1,L4598)</f>
        <v>484</v>
      </c>
      <c r="M4599" s="80" t="str">
        <f aca="false">IF(OR(A4599="Insumo",A4599="Composição Auxiliar"),J4599,"")</f>
        <v/>
      </c>
      <c r="N4599" s="81" t="str">
        <f aca="false">IF(E4599="Mão de Obra",J4599,"")</f>
        <v/>
      </c>
      <c r="O4599" s="81" t="str">
        <f aca="false">IF(N4599&lt;&gt;"","",M4599)</f>
        <v/>
      </c>
      <c r="P4599" s="82" t="str">
        <f aca="false">IF(A4599="Composição",B4599,"")</f>
        <v/>
      </c>
      <c r="Q4599" s="81" t="str">
        <f aca="false">IF(P4599&lt;&gt;"",SUMIF(L4599:L4599,L4599,N4599:N4599),"")</f>
        <v/>
      </c>
      <c r="R4599" s="81" t="str">
        <f aca="false">IF(P4599&lt;&gt;"",SUMIF(L4599:L4599,L4599,O4599:O4599),"")</f>
        <v/>
      </c>
    </row>
    <row r="4600" customFormat="false" ht="15" hidden="false" customHeight="true" outlineLevel="0" collapsed="false">
      <c r="A4600" s="83"/>
      <c r="B4600" s="84" t="s">
        <v>655</v>
      </c>
      <c r="C4600" s="83" t="s">
        <v>656</v>
      </c>
      <c r="D4600" s="83" t="s">
        <v>657</v>
      </c>
      <c r="E4600" s="83" t="s">
        <v>658</v>
      </c>
      <c r="F4600" s="83"/>
      <c r="G4600" s="85" t="s">
        <v>659</v>
      </c>
      <c r="H4600" s="84" t="s">
        <v>660</v>
      </c>
      <c r="I4600" s="84" t="s">
        <v>661</v>
      </c>
      <c r="J4600" s="84" t="s">
        <v>662</v>
      </c>
      <c r="L4600" s="63" t="n">
        <f aca="false">IF(AND(A4601&lt;&gt;"",A4600=""),L4599+1,L4599)</f>
        <v>485</v>
      </c>
      <c r="M4600" s="80" t="str">
        <f aca="false">IF(OR(A4600="Insumo",A4600="Composição Auxiliar"),J4600,"")</f>
        <v/>
      </c>
      <c r="N4600" s="81" t="str">
        <f aca="false">IF(E4600="Mão de Obra",J4600,"")</f>
        <v/>
      </c>
      <c r="O4600" s="81" t="str">
        <f aca="false">IF(N4600&lt;&gt;"","",M4600)</f>
        <v/>
      </c>
      <c r="P4600" s="82" t="str">
        <f aca="false">IF(A4600="Composição",B4600,"")</f>
        <v/>
      </c>
      <c r="Q4600" s="81" t="str">
        <f aca="false">IF(P4600&lt;&gt;"",SUMIF(L4600:L4600,L4600,N4600:N4600),"")</f>
        <v/>
      </c>
      <c r="R4600" s="81" t="str">
        <f aca="false">IF(P4600&lt;&gt;"",SUMIF(L4600:L4600,L4600,O4600:O4600),"")</f>
        <v/>
      </c>
    </row>
    <row r="4601" customFormat="false" ht="25.5" hidden="false" customHeight="true" outlineLevel="0" collapsed="false">
      <c r="A4601" s="86" t="s">
        <v>663</v>
      </c>
      <c r="B4601" s="87" t="s">
        <v>2151</v>
      </c>
      <c r="C4601" s="86" t="s">
        <v>664</v>
      </c>
      <c r="D4601" s="86" t="s">
        <v>2152</v>
      </c>
      <c r="E4601" s="86" t="s">
        <v>691</v>
      </c>
      <c r="F4601" s="86"/>
      <c r="G4601" s="88" t="s">
        <v>672</v>
      </c>
      <c r="H4601" s="89" t="n">
        <v>1</v>
      </c>
      <c r="I4601" s="90" t="n">
        <f aca="false">SUMIF(L:L,$L4601,M:M)</f>
        <v>2.05</v>
      </c>
      <c r="J4601" s="90" t="n">
        <f aca="false">TRUNC(H4601*I4601,2)</f>
        <v>2.05</v>
      </c>
      <c r="L4601" s="63" t="n">
        <f aca="false">IF(AND(A4602&lt;&gt;"",A4601=""),L4600+1,L4600)</f>
        <v>485</v>
      </c>
      <c r="M4601" s="80" t="str">
        <f aca="false">IF(OR(A4601="Insumo",A4601="Composição Auxiliar"),J4601,"")</f>
        <v/>
      </c>
      <c r="N4601" s="81" t="str">
        <f aca="false">IF(E4601="Mão de Obra",J4601,"")</f>
        <v/>
      </c>
      <c r="O4601" s="81" t="str">
        <f aca="false">IF(N4601&lt;&gt;"","",M4601)</f>
        <v/>
      </c>
      <c r="P4601" s="82" t="str">
        <f aca="false">IF(A4601="Composição",B4601,"")</f>
        <v> 95114 </v>
      </c>
      <c r="Q4601" s="81" t="n">
        <f aca="false">IF(P4601&lt;&gt;"",SUMIF(L4601:L4601,L4601,N4601:N4601),"")</f>
        <v>0</v>
      </c>
      <c r="R4601" s="81" t="n">
        <f aca="false">IF(P4601&lt;&gt;"",SUMIF(L4601:L4601,L4601,O4601:O4601),"")</f>
        <v>0</v>
      </c>
    </row>
    <row r="4602" customFormat="false" ht="25.5" hidden="false" customHeight="false" outlineLevel="0" collapsed="false">
      <c r="A4602" s="96" t="s">
        <v>679</v>
      </c>
      <c r="B4602" s="97" t="s">
        <v>2157</v>
      </c>
      <c r="C4602" s="96" t="str">
        <f aca="false">VLOOKUP(B4602,INSUMOS!$A:$I,2,0)</f>
        <v>SINAPI</v>
      </c>
      <c r="D4602" s="96" t="str">
        <f aca="false">VLOOKUP(B4602,INSUMOS!$A:$I,3,0)</f>
        <v>MARTELO DEMOLIDOR PNEUMATICO MANUAL, PESO  DE 28 KG, COM SILENCIADOR</v>
      </c>
      <c r="E4602" s="98" t="str">
        <f aca="false">VLOOKUP(B4602,INSUMOS!$A:$I,4,0)</f>
        <v>Equipamento</v>
      </c>
      <c r="F4602" s="98"/>
      <c r="G4602" s="99" t="str">
        <f aca="false">VLOOKUP(B4602,INSUMOS!$A:$I,5,0)</f>
        <v>UN</v>
      </c>
      <c r="H4602" s="100" t="n">
        <v>6.4E-005</v>
      </c>
      <c r="I4602" s="101" t="n">
        <f aca="false">VLOOKUP(B4602,INSUMOS!$A:$I,8,0)</f>
        <v>32159.72</v>
      </c>
      <c r="J4602" s="101" t="n">
        <f aca="false">TRUNC(H4602*I4602,2)</f>
        <v>2.05</v>
      </c>
      <c r="L4602" s="63" t="n">
        <f aca="false">IF(AND(A4603&lt;&gt;"",A4602=""),L4601+1,L4601)</f>
        <v>485</v>
      </c>
      <c r="M4602" s="80" t="n">
        <f aca="false">IF(OR(A4602="Insumo",A4602="Composição Auxiliar"),J4602,"")</f>
        <v>2.05</v>
      </c>
      <c r="N4602" s="81" t="str">
        <f aca="false">IF(E4602="Mão de Obra",J4602,"")</f>
        <v/>
      </c>
      <c r="O4602" s="81" t="n">
        <f aca="false">IF(N4602&lt;&gt;"","",M4602)</f>
        <v>2.05</v>
      </c>
      <c r="P4602" s="82" t="str">
        <f aca="false">IF(A4602="Composição",B4602,"")</f>
        <v/>
      </c>
      <c r="Q4602" s="81" t="str">
        <f aca="false">IF(P4602&lt;&gt;"",SUMIF(L4602:L4602,L4602,N4602:N4602),"")</f>
        <v/>
      </c>
      <c r="R4602" s="81" t="str">
        <f aca="false">IF(P4602&lt;&gt;"",SUMIF(L4602:L4602,L4602,O4602:O4602),"")</f>
        <v/>
      </c>
    </row>
    <row r="4603" customFormat="false" ht="14.25" hidden="false" customHeight="false" outlineLevel="0" collapsed="false">
      <c r="A4603" s="102"/>
      <c r="B4603" s="102"/>
      <c r="C4603" s="102"/>
      <c r="D4603" s="102"/>
      <c r="E4603" s="102"/>
      <c r="F4603" s="103"/>
      <c r="G4603" s="102"/>
      <c r="H4603" s="103"/>
      <c r="I4603" s="102"/>
      <c r="J4603" s="103"/>
      <c r="L4603" s="63" t="n">
        <f aca="false">IF(AND(A4604&lt;&gt;"",A4603=""),L4602+1,L4602)</f>
        <v>485</v>
      </c>
      <c r="M4603" s="80" t="str">
        <f aca="false">IF(OR(A4603="Insumo",A4603="Composição Auxiliar"),J4603,"")</f>
        <v/>
      </c>
      <c r="N4603" s="81" t="str">
        <f aca="false">IF(E4603="Mão de Obra",J4603,"")</f>
        <v/>
      </c>
      <c r="O4603" s="81" t="str">
        <f aca="false">IF(N4603&lt;&gt;"","",M4603)</f>
        <v/>
      </c>
      <c r="P4603" s="82" t="str">
        <f aca="false">IF(A4603="Composição",B4603,"")</f>
        <v/>
      </c>
      <c r="Q4603" s="81" t="str">
        <f aca="false">IF(P4603&lt;&gt;"",SUMIF(L4603:L4603,L4603,N4603:N4603),"")</f>
        <v/>
      </c>
      <c r="R4603" s="81" t="str">
        <f aca="false">IF(P4603&lt;&gt;"",SUMIF(L4603:L4603,L4603,O4603:O4603),"")</f>
        <v/>
      </c>
    </row>
    <row r="4604" customFormat="false" ht="15" hidden="false" customHeight="false" outlineLevel="0" collapsed="false">
      <c r="A4604" s="102"/>
      <c r="B4604" s="102"/>
      <c r="C4604" s="102"/>
      <c r="D4604" s="102"/>
      <c r="E4604" s="102"/>
      <c r="F4604" s="103"/>
      <c r="G4604" s="102"/>
      <c r="H4604" s="104"/>
      <c r="I4604" s="104"/>
      <c r="J4604" s="103"/>
      <c r="L4604" s="63" t="n">
        <f aca="false">IF(AND(A4605&lt;&gt;"",A4604=""),L4603+1,L4603)</f>
        <v>485</v>
      </c>
      <c r="M4604" s="80" t="str">
        <f aca="false">IF(OR(A4604="Insumo",A4604="Composição Auxiliar"),J4604,"")</f>
        <v/>
      </c>
      <c r="N4604" s="81" t="str">
        <f aca="false">IF(E4604="Mão de Obra",J4604,"")</f>
        <v/>
      </c>
      <c r="O4604" s="81" t="str">
        <f aca="false">IF(N4604&lt;&gt;"","",M4604)</f>
        <v/>
      </c>
      <c r="P4604" s="82" t="str">
        <f aca="false">IF(A4604="Composição",B4604,"")</f>
        <v/>
      </c>
      <c r="Q4604" s="81" t="str">
        <f aca="false">IF(P4604&lt;&gt;"",SUMIF(L4604:L4604,L4604,N4604:N4604),"")</f>
        <v/>
      </c>
      <c r="R4604" s="81" t="str">
        <f aca="false">IF(P4604&lt;&gt;"",SUMIF(L4604:L4604,L4604,O4604:O4604),"")</f>
        <v/>
      </c>
    </row>
    <row r="4605" customFormat="false" ht="15" hidden="false" customHeight="false" outlineLevel="0" collapsed="false">
      <c r="A4605" s="108"/>
      <c r="B4605" s="108"/>
      <c r="C4605" s="108"/>
      <c r="D4605" s="108"/>
      <c r="E4605" s="108"/>
      <c r="F4605" s="108"/>
      <c r="G4605" s="108"/>
      <c r="H4605" s="108"/>
      <c r="I4605" s="108"/>
      <c r="J4605" s="108"/>
      <c r="L4605" s="63" t="n">
        <f aca="false">IF(AND(A4606&lt;&gt;"",A4605=""),L4604+1,L4604)</f>
        <v>485</v>
      </c>
      <c r="M4605" s="80" t="str">
        <f aca="false">IF(OR(A4605="Insumo",A4605="Composição Auxiliar"),J4605,"")</f>
        <v/>
      </c>
      <c r="N4605" s="81" t="str">
        <f aca="false">IF(E4605="Mão de Obra",J4605,"")</f>
        <v/>
      </c>
      <c r="O4605" s="81" t="str">
        <f aca="false">IF(N4605&lt;&gt;"","",M4605)</f>
        <v/>
      </c>
      <c r="P4605" s="82" t="str">
        <f aca="false">IF(A4605="Composição",B4605,"")</f>
        <v/>
      </c>
      <c r="Q4605" s="81" t="str">
        <f aca="false">IF(P4605&lt;&gt;"",SUMIF(L4605:L4605,L4605,N4605:N4605),"")</f>
        <v/>
      </c>
      <c r="R4605" s="81" t="str">
        <f aca="false">IF(P4605&lt;&gt;"",SUMIF(L4605:L4605,L4605,O4605:O4605),"")</f>
        <v/>
      </c>
    </row>
    <row r="4606" customFormat="false" ht="15" hidden="false" customHeight="true" outlineLevel="0" collapsed="false">
      <c r="A4606" s="83"/>
      <c r="B4606" s="84" t="s">
        <v>655</v>
      </c>
      <c r="C4606" s="83" t="s">
        <v>656</v>
      </c>
      <c r="D4606" s="83" t="s">
        <v>657</v>
      </c>
      <c r="E4606" s="83" t="s">
        <v>658</v>
      </c>
      <c r="F4606" s="83"/>
      <c r="G4606" s="85" t="s">
        <v>659</v>
      </c>
      <c r="H4606" s="84" t="s">
        <v>660</v>
      </c>
      <c r="I4606" s="84" t="s">
        <v>661</v>
      </c>
      <c r="J4606" s="84" t="s">
        <v>662</v>
      </c>
      <c r="L4606" s="63" t="n">
        <f aca="false">IF(AND(A4607&lt;&gt;"",A4606=""),L4605+1,L4605)</f>
        <v>486</v>
      </c>
      <c r="M4606" s="80" t="str">
        <f aca="false">IF(OR(A4606="Insumo",A4606="Composição Auxiliar"),J4606,"")</f>
        <v/>
      </c>
      <c r="N4606" s="81" t="str">
        <f aca="false">IF(E4606="Mão de Obra",J4606,"")</f>
        <v/>
      </c>
      <c r="O4606" s="81" t="str">
        <f aca="false">IF(N4606&lt;&gt;"","",M4606)</f>
        <v/>
      </c>
      <c r="P4606" s="82" t="str">
        <f aca="false">IF(A4606="Composição",B4606,"")</f>
        <v/>
      </c>
      <c r="Q4606" s="81" t="str">
        <f aca="false">IF(P4606&lt;&gt;"",SUMIF(L4606:L4606,L4606,N4606:N4606),"")</f>
        <v/>
      </c>
      <c r="R4606" s="81" t="str">
        <f aca="false">IF(P4606&lt;&gt;"",SUMIF(L4606:L4606,L4606,O4606:O4606),"")</f>
        <v/>
      </c>
    </row>
    <row r="4607" customFormat="false" ht="25.5" hidden="false" customHeight="true" outlineLevel="0" collapsed="false">
      <c r="A4607" s="86" t="s">
        <v>663</v>
      </c>
      <c r="B4607" s="87" t="s">
        <v>2153</v>
      </c>
      <c r="C4607" s="86" t="s">
        <v>664</v>
      </c>
      <c r="D4607" s="86" t="s">
        <v>2154</v>
      </c>
      <c r="E4607" s="86" t="s">
        <v>691</v>
      </c>
      <c r="F4607" s="86"/>
      <c r="G4607" s="88" t="s">
        <v>672</v>
      </c>
      <c r="H4607" s="89" t="n">
        <v>1</v>
      </c>
      <c r="I4607" s="90" t="n">
        <f aca="false">SUMIF(L:L,$L4607,M:M)</f>
        <v>0.24</v>
      </c>
      <c r="J4607" s="90" t="n">
        <f aca="false">TRUNC(H4607*I4607,2)</f>
        <v>0.24</v>
      </c>
      <c r="L4607" s="63" t="n">
        <f aca="false">IF(AND(A4608&lt;&gt;"",A4607=""),L4606+1,L4606)</f>
        <v>486</v>
      </c>
      <c r="M4607" s="80" t="str">
        <f aca="false">IF(OR(A4607="Insumo",A4607="Composição Auxiliar"),J4607,"")</f>
        <v/>
      </c>
      <c r="N4607" s="81" t="str">
        <f aca="false">IF(E4607="Mão de Obra",J4607,"")</f>
        <v/>
      </c>
      <c r="O4607" s="81" t="str">
        <f aca="false">IF(N4607&lt;&gt;"","",M4607)</f>
        <v/>
      </c>
      <c r="P4607" s="82" t="str">
        <f aca="false">IF(A4607="Composição",B4607,"")</f>
        <v> 95115 </v>
      </c>
      <c r="Q4607" s="81" t="n">
        <f aca="false">IF(P4607&lt;&gt;"",SUMIF(L4607:L4607,L4607,N4607:N4607),"")</f>
        <v>0</v>
      </c>
      <c r="R4607" s="81" t="n">
        <f aca="false">IF(P4607&lt;&gt;"",SUMIF(L4607:L4607,L4607,O4607:O4607),"")</f>
        <v>0</v>
      </c>
    </row>
    <row r="4608" customFormat="false" ht="25.5" hidden="false" customHeight="false" outlineLevel="0" collapsed="false">
      <c r="A4608" s="96" t="s">
        <v>679</v>
      </c>
      <c r="B4608" s="97" t="s">
        <v>2157</v>
      </c>
      <c r="C4608" s="96" t="str">
        <f aca="false">VLOOKUP(B4608,INSUMOS!$A:$I,2,0)</f>
        <v>SINAPI</v>
      </c>
      <c r="D4608" s="96" t="str">
        <f aca="false">VLOOKUP(B4608,INSUMOS!$A:$I,3,0)</f>
        <v>MARTELO DEMOLIDOR PNEUMATICO MANUAL, PESO  DE 28 KG, COM SILENCIADOR</v>
      </c>
      <c r="E4608" s="98" t="str">
        <f aca="false">VLOOKUP(B4608,INSUMOS!$A:$I,4,0)</f>
        <v>Equipamento</v>
      </c>
      <c r="F4608" s="98"/>
      <c r="G4608" s="99" t="str">
        <f aca="false">VLOOKUP(B4608,INSUMOS!$A:$I,5,0)</f>
        <v>UN</v>
      </c>
      <c r="H4608" s="100" t="n">
        <v>7.6E-006</v>
      </c>
      <c r="I4608" s="101" t="n">
        <f aca="false">VLOOKUP(B4608,INSUMOS!$A:$I,8,0)</f>
        <v>32159.72</v>
      </c>
      <c r="J4608" s="101" t="n">
        <f aca="false">TRUNC(H4608*I4608,2)</f>
        <v>0.24</v>
      </c>
      <c r="L4608" s="63" t="n">
        <f aca="false">IF(AND(A4609&lt;&gt;"",A4608=""),L4607+1,L4607)</f>
        <v>486</v>
      </c>
      <c r="M4608" s="80" t="n">
        <f aca="false">IF(OR(A4608="Insumo",A4608="Composição Auxiliar"),J4608,"")</f>
        <v>0.24</v>
      </c>
      <c r="N4608" s="81" t="str">
        <f aca="false">IF(E4608="Mão de Obra",J4608,"")</f>
        <v/>
      </c>
      <c r="O4608" s="81" t="n">
        <f aca="false">IF(N4608&lt;&gt;"","",M4608)</f>
        <v>0.24</v>
      </c>
      <c r="P4608" s="82" t="str">
        <f aca="false">IF(A4608="Composição",B4608,"")</f>
        <v/>
      </c>
      <c r="Q4608" s="81" t="str">
        <f aca="false">IF(P4608&lt;&gt;"",SUMIF(L4608:L4608,L4608,N4608:N4608),"")</f>
        <v/>
      </c>
      <c r="R4608" s="81" t="str">
        <f aca="false">IF(P4608&lt;&gt;"",SUMIF(L4608:L4608,L4608,O4608:O4608),"")</f>
        <v/>
      </c>
    </row>
    <row r="4609" customFormat="false" ht="14.25" hidden="false" customHeight="false" outlineLevel="0" collapsed="false">
      <c r="A4609" s="102"/>
      <c r="B4609" s="102"/>
      <c r="C4609" s="102"/>
      <c r="D4609" s="102"/>
      <c r="E4609" s="102"/>
      <c r="F4609" s="103"/>
      <c r="G4609" s="102"/>
      <c r="H4609" s="103"/>
      <c r="I4609" s="102"/>
      <c r="J4609" s="103"/>
      <c r="L4609" s="63" t="n">
        <f aca="false">IF(AND(A4610&lt;&gt;"",A4609=""),L4608+1,L4608)</f>
        <v>486</v>
      </c>
      <c r="M4609" s="80" t="str">
        <f aca="false">IF(OR(A4609="Insumo",A4609="Composição Auxiliar"),J4609,"")</f>
        <v/>
      </c>
      <c r="N4609" s="81" t="str">
        <f aca="false">IF(E4609="Mão de Obra",J4609,"")</f>
        <v/>
      </c>
      <c r="O4609" s="81" t="str">
        <f aca="false">IF(N4609&lt;&gt;"","",M4609)</f>
        <v/>
      </c>
      <c r="P4609" s="82" t="str">
        <f aca="false">IF(A4609="Composição",B4609,"")</f>
        <v/>
      </c>
      <c r="Q4609" s="81" t="str">
        <f aca="false">IF(P4609&lt;&gt;"",SUMIF(L4609:L4609,L4609,N4609:N4609),"")</f>
        <v/>
      </c>
      <c r="R4609" s="81" t="str">
        <f aca="false">IF(P4609&lt;&gt;"",SUMIF(L4609:L4609,L4609,O4609:O4609),"")</f>
        <v/>
      </c>
    </row>
    <row r="4610" customFormat="false" ht="15" hidden="false" customHeight="false" outlineLevel="0" collapsed="false">
      <c r="A4610" s="102"/>
      <c r="B4610" s="102"/>
      <c r="C4610" s="102"/>
      <c r="D4610" s="102"/>
      <c r="E4610" s="102"/>
      <c r="F4610" s="103"/>
      <c r="G4610" s="102"/>
      <c r="H4610" s="104"/>
      <c r="I4610" s="104"/>
      <c r="J4610" s="103"/>
      <c r="L4610" s="63" t="n">
        <f aca="false">IF(AND(A4611&lt;&gt;"",A4610=""),L4609+1,L4609)</f>
        <v>486</v>
      </c>
      <c r="M4610" s="80" t="str">
        <f aca="false">IF(OR(A4610="Insumo",A4610="Composição Auxiliar"),J4610,"")</f>
        <v/>
      </c>
      <c r="N4610" s="81" t="str">
        <f aca="false">IF(E4610="Mão de Obra",J4610,"")</f>
        <v/>
      </c>
      <c r="O4610" s="81" t="str">
        <f aca="false">IF(N4610&lt;&gt;"","",M4610)</f>
        <v/>
      </c>
      <c r="P4610" s="82" t="str">
        <f aca="false">IF(A4610="Composição",B4610,"")</f>
        <v/>
      </c>
      <c r="Q4610" s="81" t="str">
        <f aca="false">IF(P4610&lt;&gt;"",SUMIF(L4610:L4610,L4610,N4610:N4610),"")</f>
        <v/>
      </c>
      <c r="R4610" s="81" t="str">
        <f aca="false">IF(P4610&lt;&gt;"",SUMIF(L4610:L4610,L4610,O4610:O4610),"")</f>
        <v/>
      </c>
    </row>
    <row r="4611" customFormat="false" ht="15" hidden="false" customHeight="false" outlineLevel="0" collapsed="false">
      <c r="A4611" s="108"/>
      <c r="B4611" s="108"/>
      <c r="C4611" s="108"/>
      <c r="D4611" s="108"/>
      <c r="E4611" s="108"/>
      <c r="F4611" s="108"/>
      <c r="G4611" s="108"/>
      <c r="H4611" s="108"/>
      <c r="I4611" s="108"/>
      <c r="J4611" s="108"/>
      <c r="L4611" s="63" t="n">
        <f aca="false">IF(AND(A4612&lt;&gt;"",A4611=""),L4610+1,L4610)</f>
        <v>486</v>
      </c>
      <c r="M4611" s="80" t="str">
        <f aca="false">IF(OR(A4611="Insumo",A4611="Composição Auxiliar"),J4611,"")</f>
        <v/>
      </c>
      <c r="N4611" s="81" t="str">
        <f aca="false">IF(E4611="Mão de Obra",J4611,"")</f>
        <v/>
      </c>
      <c r="O4611" s="81" t="str">
        <f aca="false">IF(N4611&lt;&gt;"","",M4611)</f>
        <v/>
      </c>
      <c r="P4611" s="82" t="str">
        <f aca="false">IF(A4611="Composição",B4611,"")</f>
        <v/>
      </c>
      <c r="Q4611" s="81" t="str">
        <f aca="false">IF(P4611&lt;&gt;"",SUMIF(L4611:L4611,L4611,N4611:N4611),"")</f>
        <v/>
      </c>
      <c r="R4611" s="81" t="str">
        <f aca="false">IF(P4611&lt;&gt;"",SUMIF(L4611:L4611,L4611,O4611:O4611),"")</f>
        <v/>
      </c>
    </row>
    <row r="4612" customFormat="false" ht="15" hidden="false" customHeight="true" outlineLevel="0" collapsed="false">
      <c r="A4612" s="83"/>
      <c r="B4612" s="84" t="s">
        <v>655</v>
      </c>
      <c r="C4612" s="83" t="s">
        <v>656</v>
      </c>
      <c r="D4612" s="83" t="s">
        <v>657</v>
      </c>
      <c r="E4612" s="83" t="s">
        <v>658</v>
      </c>
      <c r="F4612" s="83"/>
      <c r="G4612" s="85" t="s">
        <v>659</v>
      </c>
      <c r="H4612" s="84" t="s">
        <v>660</v>
      </c>
      <c r="I4612" s="84" t="s">
        <v>661</v>
      </c>
      <c r="J4612" s="84" t="s">
        <v>662</v>
      </c>
      <c r="L4612" s="63" t="n">
        <f aca="false">IF(AND(A4613&lt;&gt;"",A4612=""),L4611+1,L4611)</f>
        <v>487</v>
      </c>
      <c r="M4612" s="80" t="str">
        <f aca="false">IF(OR(A4612="Insumo",A4612="Composição Auxiliar"),J4612,"")</f>
        <v/>
      </c>
      <c r="N4612" s="81" t="str">
        <f aca="false">IF(E4612="Mão de Obra",J4612,"")</f>
        <v/>
      </c>
      <c r="O4612" s="81" t="str">
        <f aca="false">IF(N4612&lt;&gt;"","",M4612)</f>
        <v/>
      </c>
      <c r="P4612" s="82" t="str">
        <f aca="false">IF(A4612="Composição",B4612,"")</f>
        <v/>
      </c>
      <c r="Q4612" s="81" t="str">
        <f aca="false">IF(P4612&lt;&gt;"",SUMIF(L4612:L4612,L4612,N4612:N4612),"")</f>
        <v/>
      </c>
      <c r="R4612" s="81" t="str">
        <f aca="false">IF(P4612&lt;&gt;"",SUMIF(L4612:L4612,L4612,O4612:O4612),"")</f>
        <v/>
      </c>
    </row>
    <row r="4613" customFormat="false" ht="25.5" hidden="false" customHeight="true" outlineLevel="0" collapsed="false">
      <c r="A4613" s="86" t="s">
        <v>663</v>
      </c>
      <c r="B4613" s="87" t="s">
        <v>2155</v>
      </c>
      <c r="C4613" s="86" t="s">
        <v>664</v>
      </c>
      <c r="D4613" s="86" t="s">
        <v>2156</v>
      </c>
      <c r="E4613" s="86" t="s">
        <v>691</v>
      </c>
      <c r="F4613" s="86"/>
      <c r="G4613" s="88" t="s">
        <v>672</v>
      </c>
      <c r="H4613" s="89" t="n">
        <v>1</v>
      </c>
      <c r="I4613" s="90" t="n">
        <f aca="false">SUMIF(L:L,$L4613,M:M)</f>
        <v>2.57</v>
      </c>
      <c r="J4613" s="90" t="n">
        <f aca="false">TRUNC(H4613*I4613,2)</f>
        <v>2.57</v>
      </c>
      <c r="L4613" s="63" t="n">
        <f aca="false">IF(AND(A4614&lt;&gt;"",A4613=""),L4612+1,L4612)</f>
        <v>487</v>
      </c>
      <c r="M4613" s="80" t="str">
        <f aca="false">IF(OR(A4613="Insumo",A4613="Composição Auxiliar"),J4613,"")</f>
        <v/>
      </c>
      <c r="N4613" s="81" t="str">
        <f aca="false">IF(E4613="Mão de Obra",J4613,"")</f>
        <v/>
      </c>
      <c r="O4613" s="81" t="str">
        <f aca="false">IF(N4613&lt;&gt;"","",M4613)</f>
        <v/>
      </c>
      <c r="P4613" s="82" t="str">
        <f aca="false">IF(A4613="Composição",B4613,"")</f>
        <v> 53863 </v>
      </c>
      <c r="Q4613" s="81" t="n">
        <f aca="false">IF(P4613&lt;&gt;"",SUMIF(L4613:L4613,L4613,N4613:N4613),"")</f>
        <v>0</v>
      </c>
      <c r="R4613" s="81" t="n">
        <f aca="false">IF(P4613&lt;&gt;"",SUMIF(L4613:L4613,L4613,O4613:O4613),"")</f>
        <v>0</v>
      </c>
    </row>
    <row r="4614" customFormat="false" ht="25.5" hidden="false" customHeight="false" outlineLevel="0" collapsed="false">
      <c r="A4614" s="96" t="s">
        <v>679</v>
      </c>
      <c r="B4614" s="97" t="s">
        <v>2157</v>
      </c>
      <c r="C4614" s="96" t="str">
        <f aca="false">VLOOKUP(B4614,INSUMOS!$A:$I,2,0)</f>
        <v>SINAPI</v>
      </c>
      <c r="D4614" s="96" t="str">
        <f aca="false">VLOOKUP(B4614,INSUMOS!$A:$I,3,0)</f>
        <v>MARTELO DEMOLIDOR PNEUMATICO MANUAL, PESO  DE 28 KG, COM SILENCIADOR</v>
      </c>
      <c r="E4614" s="98" t="str">
        <f aca="false">VLOOKUP(B4614,INSUMOS!$A:$I,4,0)</f>
        <v>Equipamento</v>
      </c>
      <c r="F4614" s="98"/>
      <c r="G4614" s="99" t="str">
        <f aca="false">VLOOKUP(B4614,INSUMOS!$A:$I,5,0)</f>
        <v>UN</v>
      </c>
      <c r="H4614" s="100" t="n">
        <v>8E-005</v>
      </c>
      <c r="I4614" s="101" t="n">
        <f aca="false">VLOOKUP(B4614,INSUMOS!$A:$I,8,0)</f>
        <v>32159.72</v>
      </c>
      <c r="J4614" s="101" t="n">
        <f aca="false">TRUNC(H4614*I4614,2)</f>
        <v>2.57</v>
      </c>
      <c r="L4614" s="63" t="n">
        <f aca="false">IF(AND(A4615&lt;&gt;"",A4614=""),L4613+1,L4613)</f>
        <v>487</v>
      </c>
      <c r="M4614" s="80" t="n">
        <f aca="false">IF(OR(A4614="Insumo",A4614="Composição Auxiliar"),J4614,"")</f>
        <v>2.57</v>
      </c>
      <c r="N4614" s="81" t="str">
        <f aca="false">IF(E4614="Mão de Obra",J4614,"")</f>
        <v/>
      </c>
      <c r="O4614" s="81" t="n">
        <f aca="false">IF(N4614&lt;&gt;"","",M4614)</f>
        <v>2.57</v>
      </c>
      <c r="P4614" s="82" t="str">
        <f aca="false">IF(A4614="Composição",B4614,"")</f>
        <v/>
      </c>
      <c r="Q4614" s="81" t="str">
        <f aca="false">IF(P4614&lt;&gt;"",SUMIF(L4614:L4614,L4614,N4614:N4614),"")</f>
        <v/>
      </c>
      <c r="R4614" s="81" t="str">
        <f aca="false">IF(P4614&lt;&gt;"",SUMIF(L4614:L4614,L4614,O4614:O4614),"")</f>
        <v/>
      </c>
    </row>
    <row r="4615" customFormat="false" ht="14.25" hidden="false" customHeight="false" outlineLevel="0" collapsed="false">
      <c r="A4615" s="102"/>
      <c r="B4615" s="102"/>
      <c r="C4615" s="102"/>
      <c r="D4615" s="102"/>
      <c r="E4615" s="102"/>
      <c r="F4615" s="103"/>
      <c r="G4615" s="102"/>
      <c r="H4615" s="103"/>
      <c r="I4615" s="102"/>
      <c r="J4615" s="103"/>
      <c r="L4615" s="63" t="n">
        <f aca="false">IF(AND(A4616&lt;&gt;"",A4615=""),L4614+1,L4614)</f>
        <v>487</v>
      </c>
      <c r="M4615" s="80" t="str">
        <f aca="false">IF(OR(A4615="Insumo",A4615="Composição Auxiliar"),J4615,"")</f>
        <v/>
      </c>
      <c r="N4615" s="81" t="str">
        <f aca="false">IF(E4615="Mão de Obra",J4615,"")</f>
        <v/>
      </c>
      <c r="O4615" s="81" t="str">
        <f aca="false">IF(N4615&lt;&gt;"","",M4615)</f>
        <v/>
      </c>
      <c r="P4615" s="82" t="str">
        <f aca="false">IF(A4615="Composição",B4615,"")</f>
        <v/>
      </c>
      <c r="Q4615" s="81" t="str">
        <f aca="false">IF(P4615&lt;&gt;"",SUMIF(L4615:L4615,L4615,N4615:N4615),"")</f>
        <v/>
      </c>
      <c r="R4615" s="81" t="str">
        <f aca="false">IF(P4615&lt;&gt;"",SUMIF(L4615:L4615,L4615,O4615:O4615),"")</f>
        <v/>
      </c>
    </row>
    <row r="4616" customFormat="false" ht="15" hidden="false" customHeight="false" outlineLevel="0" collapsed="false">
      <c r="A4616" s="102"/>
      <c r="B4616" s="102"/>
      <c r="C4616" s="102"/>
      <c r="D4616" s="102"/>
      <c r="E4616" s="102"/>
      <c r="F4616" s="103"/>
      <c r="G4616" s="102"/>
      <c r="H4616" s="104"/>
      <c r="I4616" s="104"/>
      <c r="J4616" s="103"/>
      <c r="L4616" s="63" t="n">
        <f aca="false">IF(AND(A4617&lt;&gt;"",A4616=""),L4615+1,L4615)</f>
        <v>487</v>
      </c>
      <c r="M4616" s="80" t="str">
        <f aca="false">IF(OR(A4616="Insumo",A4616="Composição Auxiliar"),J4616,"")</f>
        <v/>
      </c>
      <c r="N4616" s="81" t="str">
        <f aca="false">IF(E4616="Mão de Obra",J4616,"")</f>
        <v/>
      </c>
      <c r="O4616" s="81" t="str">
        <f aca="false">IF(N4616&lt;&gt;"","",M4616)</f>
        <v/>
      </c>
      <c r="P4616" s="82" t="str">
        <f aca="false">IF(A4616="Composição",B4616,"")</f>
        <v/>
      </c>
      <c r="Q4616" s="81" t="str">
        <f aca="false">IF(P4616&lt;&gt;"",SUMIF(L4616:L4616,L4616,N4616:N4616),"")</f>
        <v/>
      </c>
      <c r="R4616" s="81" t="str">
        <f aca="false">IF(P4616&lt;&gt;"",SUMIF(L4616:L4616,L4616,O4616:O4616),"")</f>
        <v/>
      </c>
    </row>
    <row r="4617" customFormat="false" ht="15" hidden="false" customHeight="false" outlineLevel="0" collapsed="false">
      <c r="A4617" s="108"/>
      <c r="B4617" s="108"/>
      <c r="C4617" s="108"/>
      <c r="D4617" s="108"/>
      <c r="E4617" s="108"/>
      <c r="F4617" s="108"/>
      <c r="G4617" s="108"/>
      <c r="H4617" s="108"/>
      <c r="I4617" s="108"/>
      <c r="J4617" s="108"/>
      <c r="L4617" s="63" t="n">
        <f aca="false">IF(AND(A4618&lt;&gt;"",A4617=""),L4616+1,L4616)</f>
        <v>487</v>
      </c>
      <c r="M4617" s="80" t="str">
        <f aca="false">IF(OR(A4617="Insumo",A4617="Composição Auxiliar"),J4617,"")</f>
        <v/>
      </c>
      <c r="N4617" s="81" t="str">
        <f aca="false">IF(E4617="Mão de Obra",J4617,"")</f>
        <v/>
      </c>
      <c r="O4617" s="81" t="str">
        <f aca="false">IF(N4617&lt;&gt;"","",M4617)</f>
        <v/>
      </c>
      <c r="P4617" s="82" t="str">
        <f aca="false">IF(A4617="Composição",B4617,"")</f>
        <v/>
      </c>
      <c r="Q4617" s="81" t="str">
        <f aca="false">IF(P4617&lt;&gt;"",SUMIF(L4617:L4617,L4617,N4617:N4617),"")</f>
        <v/>
      </c>
      <c r="R4617" s="81" t="str">
        <f aca="false">IF(P4617&lt;&gt;"",SUMIF(L4617:L4617,L4617,O4617:O4617),"")</f>
        <v/>
      </c>
    </row>
    <row r="4618" customFormat="false" ht="15" hidden="false" customHeight="true" outlineLevel="0" collapsed="false">
      <c r="A4618" s="83"/>
      <c r="B4618" s="84" t="s">
        <v>655</v>
      </c>
      <c r="C4618" s="83" t="s">
        <v>656</v>
      </c>
      <c r="D4618" s="83" t="s">
        <v>657</v>
      </c>
      <c r="E4618" s="83" t="s">
        <v>658</v>
      </c>
      <c r="F4618" s="83"/>
      <c r="G4618" s="85" t="s">
        <v>659</v>
      </c>
      <c r="H4618" s="84" t="s">
        <v>660</v>
      </c>
      <c r="I4618" s="84" t="s">
        <v>661</v>
      </c>
      <c r="J4618" s="84" t="s">
        <v>662</v>
      </c>
      <c r="L4618" s="63" t="n">
        <f aca="false">IF(AND(A4619&lt;&gt;"",A4618=""),L4617+1,L4617)</f>
        <v>488</v>
      </c>
      <c r="M4618" s="80" t="str">
        <f aca="false">IF(OR(A4618="Insumo",A4618="Composição Auxiliar"),J4618,"")</f>
        <v/>
      </c>
      <c r="N4618" s="81" t="str">
        <f aca="false">IF(E4618="Mão de Obra",J4618,"")</f>
        <v/>
      </c>
      <c r="O4618" s="81" t="str">
        <f aca="false">IF(N4618&lt;&gt;"","",M4618)</f>
        <v/>
      </c>
      <c r="P4618" s="82" t="str">
        <f aca="false">IF(A4618="Composição",B4618,"")</f>
        <v/>
      </c>
      <c r="Q4618" s="81" t="str">
        <f aca="false">IF(P4618&lt;&gt;"",SUMIF(L4618:L4618,L4618,N4618:N4618),"")</f>
        <v/>
      </c>
      <c r="R4618" s="81" t="str">
        <f aca="false">IF(P4618&lt;&gt;"",SUMIF(L4618:L4618,L4618,O4618:O4618),"")</f>
        <v/>
      </c>
    </row>
    <row r="4619" customFormat="false" ht="25.5" hidden="false" customHeight="true" outlineLevel="0" collapsed="false">
      <c r="A4619" s="86" t="s">
        <v>663</v>
      </c>
      <c r="B4619" s="87" t="s">
        <v>968</v>
      </c>
      <c r="C4619" s="86" t="s">
        <v>664</v>
      </c>
      <c r="D4619" s="86" t="s">
        <v>969</v>
      </c>
      <c r="E4619" s="86" t="s">
        <v>691</v>
      </c>
      <c r="F4619" s="86"/>
      <c r="G4619" s="88" t="s">
        <v>699</v>
      </c>
      <c r="H4619" s="89" t="n">
        <v>1</v>
      </c>
      <c r="I4619" s="90" t="n">
        <f aca="false">SUMIF(L:L,$L4619,M:M)</f>
        <v>28.41</v>
      </c>
      <c r="J4619" s="90" t="n">
        <f aca="false">TRUNC(H4619*I4619,2)</f>
        <v>28.41</v>
      </c>
      <c r="L4619" s="63" t="n">
        <f aca="false">IF(AND(A4620&lt;&gt;"",A4619=""),L4618+1,L4618)</f>
        <v>488</v>
      </c>
      <c r="M4619" s="80" t="str">
        <f aca="false">IF(OR(A4619="Insumo",A4619="Composição Auxiliar"),J4619,"")</f>
        <v/>
      </c>
      <c r="N4619" s="81" t="str">
        <f aca="false">IF(E4619="Mão de Obra",J4619,"")</f>
        <v/>
      </c>
      <c r="O4619" s="81" t="str">
        <f aca="false">IF(N4619&lt;&gt;"","",M4619)</f>
        <v/>
      </c>
      <c r="P4619" s="82" t="str">
        <f aca="false">IF(A4619="Composição",B4619,"")</f>
        <v> 102274 </v>
      </c>
      <c r="Q4619" s="81" t="n">
        <f aca="false">IF(P4619&lt;&gt;"",SUMIF(L4619:L4619,L4619,N4619:N4619),"")</f>
        <v>0</v>
      </c>
      <c r="R4619" s="81" t="n">
        <f aca="false">IF(P4619&lt;&gt;"",SUMIF(L4619:L4619,L4619,O4619:O4619),"")</f>
        <v>0</v>
      </c>
    </row>
    <row r="4620" customFormat="false" ht="25.5" hidden="false" customHeight="true" outlineLevel="0" collapsed="false">
      <c r="A4620" s="91" t="s">
        <v>668</v>
      </c>
      <c r="B4620" s="92" t="s">
        <v>2149</v>
      </c>
      <c r="C4620" s="91" t="s">
        <v>664</v>
      </c>
      <c r="D4620" s="91" t="s">
        <v>2150</v>
      </c>
      <c r="E4620" s="91" t="s">
        <v>671</v>
      </c>
      <c r="F4620" s="91"/>
      <c r="G4620" s="93" t="s">
        <v>672</v>
      </c>
      <c r="H4620" s="94" t="n">
        <v>1</v>
      </c>
      <c r="I4620" s="95" t="n">
        <f aca="false">SUMIFS(J:J,A:A,"Composição",B:B,$B4620)</f>
        <v>27.41</v>
      </c>
      <c r="J4620" s="95" t="n">
        <f aca="false">TRUNC(H4620*I4620,2)</f>
        <v>27.41</v>
      </c>
      <c r="L4620" s="63" t="n">
        <f aca="false">IF(AND(A4621&lt;&gt;"",A4620=""),L4619+1,L4619)</f>
        <v>488</v>
      </c>
      <c r="M4620" s="80" t="n">
        <f aca="false">IF(OR(A4620="Insumo",A4620="Composição Auxiliar"),J4620,"")</f>
        <v>27.41</v>
      </c>
      <c r="N4620" s="81" t="str">
        <f aca="false">IF(E4620="Mão de Obra",J4620,"")</f>
        <v/>
      </c>
      <c r="O4620" s="81" t="n">
        <f aca="false">IF(N4620&lt;&gt;"","",M4620)</f>
        <v>27.41</v>
      </c>
      <c r="P4620" s="82" t="str">
        <f aca="false">IF(A4620="Composição",B4620,"")</f>
        <v/>
      </c>
      <c r="Q4620" s="81" t="str">
        <f aca="false">IF(P4620&lt;&gt;"",SUMIF(L4620:L4620,L4620,N4620:N4620),"")</f>
        <v/>
      </c>
      <c r="R4620" s="81" t="str">
        <f aca="false">IF(P4620&lt;&gt;"",SUMIF(L4620:L4620,L4620,O4620:O4620),"")</f>
        <v/>
      </c>
    </row>
    <row r="4621" customFormat="false" ht="25.5" hidden="false" customHeight="true" outlineLevel="0" collapsed="false">
      <c r="A4621" s="91" t="s">
        <v>668</v>
      </c>
      <c r="B4621" s="92" t="s">
        <v>2158</v>
      </c>
      <c r="C4621" s="91" t="s">
        <v>664</v>
      </c>
      <c r="D4621" s="91" t="s">
        <v>2159</v>
      </c>
      <c r="E4621" s="91" t="s">
        <v>691</v>
      </c>
      <c r="F4621" s="91"/>
      <c r="G4621" s="93" t="s">
        <v>672</v>
      </c>
      <c r="H4621" s="94" t="n">
        <v>1</v>
      </c>
      <c r="I4621" s="95" t="n">
        <f aca="false">SUMIFS(J:J,A:A,"Composição",B:B,$B4621)</f>
        <v>0.1</v>
      </c>
      <c r="J4621" s="95" t="n">
        <f aca="false">TRUNC(H4621*I4621,2)</f>
        <v>0.1</v>
      </c>
      <c r="L4621" s="63" t="n">
        <f aca="false">IF(AND(A4622&lt;&gt;"",A4621=""),L4620+1,L4620)</f>
        <v>488</v>
      </c>
      <c r="M4621" s="80" t="n">
        <f aca="false">IF(OR(A4621="Insumo",A4621="Composição Auxiliar"),J4621,"")</f>
        <v>0.1</v>
      </c>
      <c r="N4621" s="81" t="str">
        <f aca="false">IF(E4621="Mão de Obra",J4621,"")</f>
        <v/>
      </c>
      <c r="O4621" s="81" t="n">
        <f aca="false">IF(N4621&lt;&gt;"","",M4621)</f>
        <v>0.1</v>
      </c>
      <c r="P4621" s="82" t="str">
        <f aca="false">IF(A4621="Composição",B4621,"")</f>
        <v/>
      </c>
      <c r="Q4621" s="81" t="str">
        <f aca="false">IF(P4621&lt;&gt;"",SUMIF(L4621:L4621,L4621,N4621:N4621),"")</f>
        <v/>
      </c>
      <c r="R4621" s="81" t="str">
        <f aca="false">IF(P4621&lt;&gt;"",SUMIF(L4621:L4621,L4621,O4621:O4621),"")</f>
        <v/>
      </c>
    </row>
    <row r="4622" customFormat="false" ht="25.5" hidden="false" customHeight="true" outlineLevel="0" collapsed="false">
      <c r="A4622" s="91" t="s">
        <v>668</v>
      </c>
      <c r="B4622" s="92" t="s">
        <v>2160</v>
      </c>
      <c r="C4622" s="91" t="s">
        <v>664</v>
      </c>
      <c r="D4622" s="91" t="s">
        <v>2161</v>
      </c>
      <c r="E4622" s="91" t="s">
        <v>691</v>
      </c>
      <c r="F4622" s="91"/>
      <c r="G4622" s="93" t="s">
        <v>672</v>
      </c>
      <c r="H4622" s="94" t="n">
        <v>1</v>
      </c>
      <c r="I4622" s="95" t="n">
        <f aca="false">SUMIFS(J:J,A:A,"Composição",B:B,$B4622)</f>
        <v>0.9</v>
      </c>
      <c r="J4622" s="95" t="n">
        <f aca="false">TRUNC(H4622*I4622,2)</f>
        <v>0.9</v>
      </c>
      <c r="L4622" s="63" t="n">
        <f aca="false">IF(AND(A4623&lt;&gt;"",A4622=""),L4621+1,L4621)</f>
        <v>488</v>
      </c>
      <c r="M4622" s="80" t="n">
        <f aca="false">IF(OR(A4622="Insumo",A4622="Composição Auxiliar"),J4622,"")</f>
        <v>0.9</v>
      </c>
      <c r="N4622" s="81" t="str">
        <f aca="false">IF(E4622="Mão de Obra",J4622,"")</f>
        <v/>
      </c>
      <c r="O4622" s="81" t="n">
        <f aca="false">IF(N4622&lt;&gt;"","",M4622)</f>
        <v>0.9</v>
      </c>
      <c r="P4622" s="82" t="str">
        <f aca="false">IF(A4622="Composição",B4622,"")</f>
        <v/>
      </c>
      <c r="Q4622" s="81" t="str">
        <f aca="false">IF(P4622&lt;&gt;"",SUMIF(L4622:L4622,L4622,N4622:N4622),"")</f>
        <v/>
      </c>
      <c r="R4622" s="81" t="str">
        <f aca="false">IF(P4622&lt;&gt;"",SUMIF(L4622:L4622,L4622,O4622:O4622),"")</f>
        <v/>
      </c>
    </row>
    <row r="4623" customFormat="false" ht="14.25" hidden="false" customHeight="false" outlineLevel="0" collapsed="false">
      <c r="A4623" s="102"/>
      <c r="B4623" s="102"/>
      <c r="C4623" s="102"/>
      <c r="D4623" s="102"/>
      <c r="E4623" s="102"/>
      <c r="F4623" s="103"/>
      <c r="G4623" s="102"/>
      <c r="H4623" s="103"/>
      <c r="I4623" s="102"/>
      <c r="J4623" s="103"/>
      <c r="L4623" s="63" t="n">
        <f aca="false">IF(AND(A4624&lt;&gt;"",A4623=""),L4622+1,L4622)</f>
        <v>488</v>
      </c>
      <c r="M4623" s="80" t="str">
        <f aca="false">IF(OR(A4623="Insumo",A4623="Composição Auxiliar"),J4623,"")</f>
        <v/>
      </c>
      <c r="N4623" s="81" t="str">
        <f aca="false">IF(E4623="Mão de Obra",J4623,"")</f>
        <v/>
      </c>
      <c r="O4623" s="81" t="str">
        <f aca="false">IF(N4623&lt;&gt;"","",M4623)</f>
        <v/>
      </c>
      <c r="P4623" s="82" t="str">
        <f aca="false">IF(A4623="Composição",B4623,"")</f>
        <v/>
      </c>
      <c r="Q4623" s="81" t="str">
        <f aca="false">IF(P4623&lt;&gt;"",SUMIF(L4623:L4623,L4623,N4623:N4623),"")</f>
        <v/>
      </c>
      <c r="R4623" s="81" t="str">
        <f aca="false">IF(P4623&lt;&gt;"",SUMIF(L4623:L4623,L4623,O4623:O4623),"")</f>
        <v/>
      </c>
    </row>
    <row r="4624" customFormat="false" ht="15" hidden="false" customHeight="false" outlineLevel="0" collapsed="false">
      <c r="A4624" s="102"/>
      <c r="B4624" s="102"/>
      <c r="C4624" s="102"/>
      <c r="D4624" s="102"/>
      <c r="E4624" s="102"/>
      <c r="F4624" s="103"/>
      <c r="G4624" s="102"/>
      <c r="H4624" s="104"/>
      <c r="I4624" s="104"/>
      <c r="J4624" s="103"/>
      <c r="L4624" s="63" t="n">
        <f aca="false">IF(AND(A4625&lt;&gt;"",A4624=""),L4623+1,L4623)</f>
        <v>488</v>
      </c>
      <c r="M4624" s="80" t="str">
        <f aca="false">IF(OR(A4624="Insumo",A4624="Composição Auxiliar"),J4624,"")</f>
        <v/>
      </c>
      <c r="N4624" s="81" t="str">
        <f aca="false">IF(E4624="Mão de Obra",J4624,"")</f>
        <v/>
      </c>
      <c r="O4624" s="81" t="str">
        <f aca="false">IF(N4624&lt;&gt;"","",M4624)</f>
        <v/>
      </c>
      <c r="P4624" s="82" t="str">
        <f aca="false">IF(A4624="Composição",B4624,"")</f>
        <v/>
      </c>
      <c r="Q4624" s="81" t="str">
        <f aca="false">IF(P4624&lt;&gt;"",SUMIF(L4624:L4624,L4624,N4624:N4624),"")</f>
        <v/>
      </c>
      <c r="R4624" s="81" t="str">
        <f aca="false">IF(P4624&lt;&gt;"",SUMIF(L4624:L4624,L4624,O4624:O4624),"")</f>
        <v/>
      </c>
    </row>
    <row r="4625" customFormat="false" ht="15" hidden="false" customHeight="false" outlineLevel="0" collapsed="false">
      <c r="A4625" s="108"/>
      <c r="B4625" s="108"/>
      <c r="C4625" s="108"/>
      <c r="D4625" s="108"/>
      <c r="E4625" s="108"/>
      <c r="F4625" s="108"/>
      <c r="G4625" s="108"/>
      <c r="H4625" s="108"/>
      <c r="I4625" s="108"/>
      <c r="J4625" s="108"/>
      <c r="L4625" s="63" t="n">
        <f aca="false">IF(AND(A4626&lt;&gt;"",A4625=""),L4624+1,L4624)</f>
        <v>488</v>
      </c>
      <c r="M4625" s="80" t="str">
        <f aca="false">IF(OR(A4625="Insumo",A4625="Composição Auxiliar"),J4625,"")</f>
        <v/>
      </c>
      <c r="N4625" s="81" t="str">
        <f aca="false">IF(E4625="Mão de Obra",J4625,"")</f>
        <v/>
      </c>
      <c r="O4625" s="81" t="str">
        <f aca="false">IF(N4625&lt;&gt;"","",M4625)</f>
        <v/>
      </c>
      <c r="P4625" s="82" t="str">
        <f aca="false">IF(A4625="Composição",B4625,"")</f>
        <v/>
      </c>
      <c r="Q4625" s="81" t="str">
        <f aca="false">IF(P4625&lt;&gt;"",SUMIF(L4625:L4625,L4625,N4625:N4625),"")</f>
        <v/>
      </c>
      <c r="R4625" s="81" t="str">
        <f aca="false">IF(P4625&lt;&gt;"",SUMIF(L4625:L4625,L4625,O4625:O4625),"")</f>
        <v/>
      </c>
    </row>
    <row r="4626" customFormat="false" ht="15" hidden="false" customHeight="true" outlineLevel="0" collapsed="false">
      <c r="A4626" s="83"/>
      <c r="B4626" s="84" t="s">
        <v>655</v>
      </c>
      <c r="C4626" s="83" t="s">
        <v>656</v>
      </c>
      <c r="D4626" s="83" t="s">
        <v>657</v>
      </c>
      <c r="E4626" s="83" t="s">
        <v>658</v>
      </c>
      <c r="F4626" s="83"/>
      <c r="G4626" s="85" t="s">
        <v>659</v>
      </c>
      <c r="H4626" s="84" t="s">
        <v>660</v>
      </c>
      <c r="I4626" s="84" t="s">
        <v>661</v>
      </c>
      <c r="J4626" s="84" t="s">
        <v>662</v>
      </c>
      <c r="L4626" s="63" t="n">
        <f aca="false">IF(AND(A4627&lt;&gt;"",A4626=""),L4625+1,L4625)</f>
        <v>489</v>
      </c>
      <c r="M4626" s="80" t="str">
        <f aca="false">IF(OR(A4626="Insumo",A4626="Composição Auxiliar"),J4626,"")</f>
        <v/>
      </c>
      <c r="N4626" s="81" t="str">
        <f aca="false">IF(E4626="Mão de Obra",J4626,"")</f>
        <v/>
      </c>
      <c r="O4626" s="81" t="str">
        <f aca="false">IF(N4626&lt;&gt;"","",M4626)</f>
        <v/>
      </c>
      <c r="P4626" s="82" t="str">
        <f aca="false">IF(A4626="Composição",B4626,"")</f>
        <v/>
      </c>
      <c r="Q4626" s="81" t="str">
        <f aca="false">IF(P4626&lt;&gt;"",SUMIF(L4626:L4626,L4626,N4626:N4626),"")</f>
        <v/>
      </c>
      <c r="R4626" s="81" t="str">
        <f aca="false">IF(P4626&lt;&gt;"",SUMIF(L4626:L4626,L4626,O4626:O4626),"")</f>
        <v/>
      </c>
    </row>
    <row r="4627" customFormat="false" ht="25.5" hidden="false" customHeight="true" outlineLevel="0" collapsed="false">
      <c r="A4627" s="86" t="s">
        <v>663</v>
      </c>
      <c r="B4627" s="87" t="s">
        <v>966</v>
      </c>
      <c r="C4627" s="86" t="s">
        <v>664</v>
      </c>
      <c r="D4627" s="86" t="s">
        <v>967</v>
      </c>
      <c r="E4627" s="86" t="s">
        <v>691</v>
      </c>
      <c r="F4627" s="86"/>
      <c r="G4627" s="88" t="s">
        <v>692</v>
      </c>
      <c r="H4627" s="89" t="n">
        <v>1</v>
      </c>
      <c r="I4627" s="90" t="n">
        <f aca="false">SUMIF(L:L,$L4627,M:M)</f>
        <v>31.4</v>
      </c>
      <c r="J4627" s="90" t="n">
        <f aca="false">TRUNC(H4627*I4627,2)</f>
        <v>31.4</v>
      </c>
      <c r="L4627" s="63" t="n">
        <f aca="false">IF(AND(A4628&lt;&gt;"",A4627=""),L4626+1,L4626)</f>
        <v>489</v>
      </c>
      <c r="M4627" s="80" t="str">
        <f aca="false">IF(OR(A4627="Insumo",A4627="Composição Auxiliar"),J4627,"")</f>
        <v/>
      </c>
      <c r="N4627" s="81" t="str">
        <f aca="false">IF(E4627="Mão de Obra",J4627,"")</f>
        <v/>
      </c>
      <c r="O4627" s="81" t="str">
        <f aca="false">IF(N4627&lt;&gt;"","",M4627)</f>
        <v/>
      </c>
      <c r="P4627" s="82" t="str">
        <f aca="false">IF(A4627="Composição",B4627,"")</f>
        <v> 102275 </v>
      </c>
      <c r="Q4627" s="81" t="n">
        <f aca="false">IF(P4627&lt;&gt;"",SUMIF(L4627:L4627,L4627,N4627:N4627),"")</f>
        <v>0</v>
      </c>
      <c r="R4627" s="81" t="n">
        <f aca="false">IF(P4627&lt;&gt;"",SUMIF(L4627:L4627,L4627,O4627:O4627),"")</f>
        <v>0</v>
      </c>
    </row>
    <row r="4628" customFormat="false" ht="38.25" hidden="false" customHeight="true" outlineLevel="0" collapsed="false">
      <c r="A4628" s="91" t="s">
        <v>668</v>
      </c>
      <c r="B4628" s="92" t="s">
        <v>2162</v>
      </c>
      <c r="C4628" s="91" t="s">
        <v>664</v>
      </c>
      <c r="D4628" s="91" t="s">
        <v>2163</v>
      </c>
      <c r="E4628" s="91" t="s">
        <v>691</v>
      </c>
      <c r="F4628" s="91"/>
      <c r="G4628" s="93" t="s">
        <v>672</v>
      </c>
      <c r="H4628" s="94" t="n">
        <v>1</v>
      </c>
      <c r="I4628" s="95" t="n">
        <f aca="false">SUMIFS(J:J,A:A,"Composição",B:B,$B4628)</f>
        <v>1.87</v>
      </c>
      <c r="J4628" s="95" t="n">
        <f aca="false">TRUNC(H4628*I4628,2)</f>
        <v>1.87</v>
      </c>
      <c r="L4628" s="63" t="n">
        <f aca="false">IF(AND(A4629&lt;&gt;"",A4628=""),L4627+1,L4627)</f>
        <v>489</v>
      </c>
      <c r="M4628" s="80" t="n">
        <f aca="false">IF(OR(A4628="Insumo",A4628="Composição Auxiliar"),J4628,"")</f>
        <v>1.87</v>
      </c>
      <c r="N4628" s="81" t="str">
        <f aca="false">IF(E4628="Mão de Obra",J4628,"")</f>
        <v/>
      </c>
      <c r="O4628" s="81" t="n">
        <f aca="false">IF(N4628&lt;&gt;"","",M4628)</f>
        <v>1.87</v>
      </c>
      <c r="P4628" s="82" t="str">
        <f aca="false">IF(A4628="Composição",B4628,"")</f>
        <v/>
      </c>
      <c r="Q4628" s="81" t="str">
        <f aca="false">IF(P4628&lt;&gt;"",SUMIF(L4628:L4628,L4628,N4628:N4628),"")</f>
        <v/>
      </c>
      <c r="R4628" s="81" t="str">
        <f aca="false">IF(P4628&lt;&gt;"",SUMIF(L4628:L4628,L4628,O4628:O4628),"")</f>
        <v/>
      </c>
    </row>
    <row r="4629" customFormat="false" ht="25.5" hidden="false" customHeight="true" outlineLevel="0" collapsed="false">
      <c r="A4629" s="91" t="s">
        <v>668</v>
      </c>
      <c r="B4629" s="92" t="s">
        <v>2158</v>
      </c>
      <c r="C4629" s="91" t="s">
        <v>664</v>
      </c>
      <c r="D4629" s="91" t="s">
        <v>2159</v>
      </c>
      <c r="E4629" s="91" t="s">
        <v>691</v>
      </c>
      <c r="F4629" s="91"/>
      <c r="G4629" s="93" t="s">
        <v>672</v>
      </c>
      <c r="H4629" s="94" t="n">
        <v>1</v>
      </c>
      <c r="I4629" s="95" t="n">
        <f aca="false">SUMIFS(J:J,A:A,"Composição",B:B,$B4629)</f>
        <v>0.1</v>
      </c>
      <c r="J4629" s="95" t="n">
        <f aca="false">TRUNC(H4629*I4629,2)</f>
        <v>0.1</v>
      </c>
      <c r="L4629" s="63" t="n">
        <f aca="false">IF(AND(A4630&lt;&gt;"",A4629=""),L4628+1,L4628)</f>
        <v>489</v>
      </c>
      <c r="M4629" s="80" t="n">
        <f aca="false">IF(OR(A4629="Insumo",A4629="Composição Auxiliar"),J4629,"")</f>
        <v>0.1</v>
      </c>
      <c r="N4629" s="81" t="str">
        <f aca="false">IF(E4629="Mão de Obra",J4629,"")</f>
        <v/>
      </c>
      <c r="O4629" s="81" t="n">
        <f aca="false">IF(N4629&lt;&gt;"","",M4629)</f>
        <v>0.1</v>
      </c>
      <c r="P4629" s="82" t="str">
        <f aca="false">IF(A4629="Composição",B4629,"")</f>
        <v/>
      </c>
      <c r="Q4629" s="81" t="str">
        <f aca="false">IF(P4629&lt;&gt;"",SUMIF(L4629:L4629,L4629,N4629:N4629),"")</f>
        <v/>
      </c>
      <c r="R4629" s="81" t="str">
        <f aca="false">IF(P4629&lt;&gt;"",SUMIF(L4629:L4629,L4629,O4629:O4629),"")</f>
        <v/>
      </c>
    </row>
    <row r="4630" customFormat="false" ht="25.5" hidden="false" customHeight="true" outlineLevel="0" collapsed="false">
      <c r="A4630" s="91" t="s">
        <v>668</v>
      </c>
      <c r="B4630" s="92" t="s">
        <v>2164</v>
      </c>
      <c r="C4630" s="91" t="s">
        <v>664</v>
      </c>
      <c r="D4630" s="91" t="s">
        <v>2165</v>
      </c>
      <c r="E4630" s="91" t="s">
        <v>691</v>
      </c>
      <c r="F4630" s="91"/>
      <c r="G4630" s="93" t="s">
        <v>672</v>
      </c>
      <c r="H4630" s="94" t="n">
        <v>1</v>
      </c>
      <c r="I4630" s="95" t="n">
        <f aca="false">SUMIFS(J:J,A:A,"Composição",B:B,$B4630)</f>
        <v>1.12</v>
      </c>
      <c r="J4630" s="95" t="n">
        <f aca="false">TRUNC(H4630*I4630,2)</f>
        <v>1.12</v>
      </c>
      <c r="L4630" s="63" t="n">
        <f aca="false">IF(AND(A4631&lt;&gt;"",A4630=""),L4629+1,L4629)</f>
        <v>489</v>
      </c>
      <c r="M4630" s="80" t="n">
        <f aca="false">IF(OR(A4630="Insumo",A4630="Composição Auxiliar"),J4630,"")</f>
        <v>1.12</v>
      </c>
      <c r="N4630" s="81" t="str">
        <f aca="false">IF(E4630="Mão de Obra",J4630,"")</f>
        <v/>
      </c>
      <c r="O4630" s="81" t="n">
        <f aca="false">IF(N4630&lt;&gt;"","",M4630)</f>
        <v>1.12</v>
      </c>
      <c r="P4630" s="82" t="str">
        <f aca="false">IF(A4630="Composição",B4630,"")</f>
        <v/>
      </c>
      <c r="Q4630" s="81" t="str">
        <f aca="false">IF(P4630&lt;&gt;"",SUMIF(L4630:L4630,L4630,N4630:N4630),"")</f>
        <v/>
      </c>
      <c r="R4630" s="81" t="str">
        <f aca="false">IF(P4630&lt;&gt;"",SUMIF(L4630:L4630,L4630,O4630:O4630),"")</f>
        <v/>
      </c>
    </row>
    <row r="4631" customFormat="false" ht="25.5" hidden="false" customHeight="true" outlineLevel="0" collapsed="false">
      <c r="A4631" s="91" t="s">
        <v>668</v>
      </c>
      <c r="B4631" s="92" t="s">
        <v>2160</v>
      </c>
      <c r="C4631" s="91" t="s">
        <v>664</v>
      </c>
      <c r="D4631" s="91" t="s">
        <v>2161</v>
      </c>
      <c r="E4631" s="91" t="s">
        <v>691</v>
      </c>
      <c r="F4631" s="91"/>
      <c r="G4631" s="93" t="s">
        <v>672</v>
      </c>
      <c r="H4631" s="94" t="n">
        <v>1</v>
      </c>
      <c r="I4631" s="95" t="n">
        <f aca="false">SUMIFS(J:J,A:A,"Composição",B:B,$B4631)</f>
        <v>0.9</v>
      </c>
      <c r="J4631" s="95" t="n">
        <f aca="false">TRUNC(H4631*I4631,2)</f>
        <v>0.9</v>
      </c>
      <c r="L4631" s="63" t="n">
        <f aca="false">IF(AND(A4632&lt;&gt;"",A4631=""),L4630+1,L4630)</f>
        <v>489</v>
      </c>
      <c r="M4631" s="80" t="n">
        <f aca="false">IF(OR(A4631="Insumo",A4631="Composição Auxiliar"),J4631,"")</f>
        <v>0.9</v>
      </c>
      <c r="N4631" s="81" t="str">
        <f aca="false">IF(E4631="Mão de Obra",J4631,"")</f>
        <v/>
      </c>
      <c r="O4631" s="81" t="n">
        <f aca="false">IF(N4631&lt;&gt;"","",M4631)</f>
        <v>0.9</v>
      </c>
      <c r="P4631" s="82" t="str">
        <f aca="false">IF(A4631="Composição",B4631,"")</f>
        <v/>
      </c>
      <c r="Q4631" s="81" t="str">
        <f aca="false">IF(P4631&lt;&gt;"",SUMIF(L4631:L4631,L4631,N4631:N4631),"")</f>
        <v/>
      </c>
      <c r="R4631" s="81" t="str">
        <f aca="false">IF(P4631&lt;&gt;"",SUMIF(L4631:L4631,L4631,O4631:O4631),"")</f>
        <v/>
      </c>
    </row>
    <row r="4632" customFormat="false" ht="25.5" hidden="false" customHeight="true" outlineLevel="0" collapsed="false">
      <c r="A4632" s="91" t="s">
        <v>668</v>
      </c>
      <c r="B4632" s="92" t="s">
        <v>2149</v>
      </c>
      <c r="C4632" s="91" t="s">
        <v>664</v>
      </c>
      <c r="D4632" s="91" t="s">
        <v>2150</v>
      </c>
      <c r="E4632" s="91" t="s">
        <v>671</v>
      </c>
      <c r="F4632" s="91"/>
      <c r="G4632" s="93" t="s">
        <v>672</v>
      </c>
      <c r="H4632" s="94" t="n">
        <v>1</v>
      </c>
      <c r="I4632" s="95" t="n">
        <f aca="false">SUMIFS(J:J,A:A,"Composição",B:B,$B4632)</f>
        <v>27.41</v>
      </c>
      <c r="J4632" s="95" t="n">
        <f aca="false">TRUNC(H4632*I4632,2)</f>
        <v>27.41</v>
      </c>
      <c r="L4632" s="63" t="n">
        <f aca="false">IF(AND(A4633&lt;&gt;"",A4632=""),L4631+1,L4631)</f>
        <v>489</v>
      </c>
      <c r="M4632" s="80" t="n">
        <f aca="false">IF(OR(A4632="Insumo",A4632="Composição Auxiliar"),J4632,"")</f>
        <v>27.41</v>
      </c>
      <c r="N4632" s="81" t="str">
        <f aca="false">IF(E4632="Mão de Obra",J4632,"")</f>
        <v/>
      </c>
      <c r="O4632" s="81" t="n">
        <f aca="false">IF(N4632&lt;&gt;"","",M4632)</f>
        <v>27.41</v>
      </c>
      <c r="P4632" s="82" t="str">
        <f aca="false">IF(A4632="Composição",B4632,"")</f>
        <v/>
      </c>
      <c r="Q4632" s="81" t="str">
        <f aca="false">IF(P4632&lt;&gt;"",SUMIF(L4632:L4632,L4632,N4632:N4632),"")</f>
        <v/>
      </c>
      <c r="R4632" s="81" t="str">
        <f aca="false">IF(P4632&lt;&gt;"",SUMIF(L4632:L4632,L4632,O4632:O4632),"")</f>
        <v/>
      </c>
    </row>
    <row r="4633" customFormat="false" ht="14.25" hidden="false" customHeight="false" outlineLevel="0" collapsed="false">
      <c r="A4633" s="102"/>
      <c r="B4633" s="102"/>
      <c r="C4633" s="102"/>
      <c r="D4633" s="102"/>
      <c r="E4633" s="102"/>
      <c r="F4633" s="103"/>
      <c r="G4633" s="102"/>
      <c r="H4633" s="103"/>
      <c r="I4633" s="102"/>
      <c r="J4633" s="103"/>
      <c r="L4633" s="63" t="n">
        <f aca="false">IF(AND(A4634&lt;&gt;"",A4633=""),L4632+1,L4632)</f>
        <v>489</v>
      </c>
      <c r="M4633" s="80" t="str">
        <f aca="false">IF(OR(A4633="Insumo",A4633="Composição Auxiliar"),J4633,"")</f>
        <v/>
      </c>
      <c r="N4633" s="81" t="str">
        <f aca="false">IF(E4633="Mão de Obra",J4633,"")</f>
        <v/>
      </c>
      <c r="O4633" s="81" t="str">
        <f aca="false">IF(N4633&lt;&gt;"","",M4633)</f>
        <v/>
      </c>
      <c r="P4633" s="82" t="str">
        <f aca="false">IF(A4633="Composição",B4633,"")</f>
        <v/>
      </c>
      <c r="Q4633" s="81" t="str">
        <f aca="false">IF(P4633&lt;&gt;"",SUMIF(L4633:L4633,L4633,N4633:N4633),"")</f>
        <v/>
      </c>
      <c r="R4633" s="81" t="str">
        <f aca="false">IF(P4633&lt;&gt;"",SUMIF(L4633:L4633,L4633,O4633:O4633),"")</f>
        <v/>
      </c>
    </row>
    <row r="4634" customFormat="false" ht="15" hidden="false" customHeight="false" outlineLevel="0" collapsed="false">
      <c r="A4634" s="102"/>
      <c r="B4634" s="102"/>
      <c r="C4634" s="102"/>
      <c r="D4634" s="102"/>
      <c r="E4634" s="102"/>
      <c r="F4634" s="103"/>
      <c r="G4634" s="102"/>
      <c r="H4634" s="104"/>
      <c r="I4634" s="104"/>
      <c r="J4634" s="103"/>
      <c r="L4634" s="63" t="n">
        <f aca="false">IF(AND(A4635&lt;&gt;"",A4634=""),L4633+1,L4633)</f>
        <v>489</v>
      </c>
      <c r="M4634" s="80" t="str">
        <f aca="false">IF(OR(A4634="Insumo",A4634="Composição Auxiliar"),J4634,"")</f>
        <v/>
      </c>
      <c r="N4634" s="81" t="str">
        <f aca="false">IF(E4634="Mão de Obra",J4634,"")</f>
        <v/>
      </c>
      <c r="O4634" s="81" t="str">
        <f aca="false">IF(N4634&lt;&gt;"","",M4634)</f>
        <v/>
      </c>
      <c r="P4634" s="82" t="str">
        <f aca="false">IF(A4634="Composição",B4634,"")</f>
        <v/>
      </c>
      <c r="Q4634" s="81" t="str">
        <f aca="false">IF(P4634&lt;&gt;"",SUMIF(L4634:L4634,L4634,N4634:N4634),"")</f>
        <v/>
      </c>
      <c r="R4634" s="81" t="str">
        <f aca="false">IF(P4634&lt;&gt;"",SUMIF(L4634:L4634,L4634,O4634:O4634),"")</f>
        <v/>
      </c>
    </row>
    <row r="4635" customFormat="false" ht="15" hidden="false" customHeight="false" outlineLevel="0" collapsed="false">
      <c r="A4635" s="108"/>
      <c r="B4635" s="108"/>
      <c r="C4635" s="108"/>
      <c r="D4635" s="108"/>
      <c r="E4635" s="108"/>
      <c r="F4635" s="108"/>
      <c r="G4635" s="108"/>
      <c r="H4635" s="108"/>
      <c r="I4635" s="108"/>
      <c r="J4635" s="108"/>
      <c r="L4635" s="63" t="n">
        <f aca="false">IF(AND(A4636&lt;&gt;"",A4635=""),L4634+1,L4634)</f>
        <v>489</v>
      </c>
      <c r="M4635" s="80" t="str">
        <f aca="false">IF(OR(A4635="Insumo",A4635="Composição Auxiliar"),J4635,"")</f>
        <v/>
      </c>
      <c r="N4635" s="81" t="str">
        <f aca="false">IF(E4635="Mão de Obra",J4635,"")</f>
        <v/>
      </c>
      <c r="O4635" s="81" t="str">
        <f aca="false">IF(N4635&lt;&gt;"","",M4635)</f>
        <v/>
      </c>
      <c r="P4635" s="82" t="str">
        <f aca="false">IF(A4635="Composição",B4635,"")</f>
        <v/>
      </c>
      <c r="Q4635" s="81" t="str">
        <f aca="false">IF(P4635&lt;&gt;"",SUMIF(L4635:L4635,L4635,N4635:N4635),"")</f>
        <v/>
      </c>
      <c r="R4635" s="81" t="str">
        <f aca="false">IF(P4635&lt;&gt;"",SUMIF(L4635:L4635,L4635,O4635:O4635),"")</f>
        <v/>
      </c>
    </row>
    <row r="4636" customFormat="false" ht="15" hidden="false" customHeight="true" outlineLevel="0" collapsed="false">
      <c r="A4636" s="83"/>
      <c r="B4636" s="84" t="s">
        <v>655</v>
      </c>
      <c r="C4636" s="83" t="s">
        <v>656</v>
      </c>
      <c r="D4636" s="83" t="s">
        <v>657</v>
      </c>
      <c r="E4636" s="83" t="s">
        <v>658</v>
      </c>
      <c r="F4636" s="83"/>
      <c r="G4636" s="85" t="s">
        <v>659</v>
      </c>
      <c r="H4636" s="84" t="s">
        <v>660</v>
      </c>
      <c r="I4636" s="84" t="s">
        <v>661</v>
      </c>
      <c r="J4636" s="84" t="s">
        <v>662</v>
      </c>
      <c r="L4636" s="63" t="n">
        <f aca="false">IF(AND(A4637&lt;&gt;"",A4636=""),L4635+1,L4635)</f>
        <v>490</v>
      </c>
      <c r="M4636" s="80" t="str">
        <f aca="false">IF(OR(A4636="Insumo",A4636="Composição Auxiliar"),J4636,"")</f>
        <v/>
      </c>
      <c r="N4636" s="81" t="str">
        <f aca="false">IF(E4636="Mão de Obra",J4636,"")</f>
        <v/>
      </c>
      <c r="O4636" s="81" t="str">
        <f aca="false">IF(N4636&lt;&gt;"","",M4636)</f>
        <v/>
      </c>
      <c r="P4636" s="82" t="str">
        <f aca="false">IF(A4636="Composição",B4636,"")</f>
        <v/>
      </c>
      <c r="Q4636" s="81" t="str">
        <f aca="false">IF(P4636&lt;&gt;"",SUMIF(L4636:L4636,L4636,N4636:N4636),"")</f>
        <v/>
      </c>
      <c r="R4636" s="81" t="str">
        <f aca="false">IF(P4636&lt;&gt;"",SUMIF(L4636:L4636,L4636,O4636:O4636),"")</f>
        <v/>
      </c>
    </row>
    <row r="4637" customFormat="false" ht="25.5" hidden="false" customHeight="true" outlineLevel="0" collapsed="false">
      <c r="A4637" s="86" t="s">
        <v>663</v>
      </c>
      <c r="B4637" s="87" t="s">
        <v>2160</v>
      </c>
      <c r="C4637" s="86" t="s">
        <v>664</v>
      </c>
      <c r="D4637" s="86" t="s">
        <v>2161</v>
      </c>
      <c r="E4637" s="86" t="s">
        <v>691</v>
      </c>
      <c r="F4637" s="86"/>
      <c r="G4637" s="88" t="s">
        <v>672</v>
      </c>
      <c r="H4637" s="89" t="n">
        <v>1</v>
      </c>
      <c r="I4637" s="90" t="n">
        <f aca="false">SUMIF(L:L,$L4637,M:M)</f>
        <v>0.9</v>
      </c>
      <c r="J4637" s="90" t="n">
        <f aca="false">TRUNC(H4637*I4637,2)</f>
        <v>0.9</v>
      </c>
      <c r="L4637" s="63" t="n">
        <f aca="false">IF(AND(A4638&lt;&gt;"",A4637=""),L4636+1,L4636)</f>
        <v>490</v>
      </c>
      <c r="M4637" s="80" t="str">
        <f aca="false">IF(OR(A4637="Insumo",A4637="Composição Auxiliar"),J4637,"")</f>
        <v/>
      </c>
      <c r="N4637" s="81" t="str">
        <f aca="false">IF(E4637="Mão de Obra",J4637,"")</f>
        <v/>
      </c>
      <c r="O4637" s="81" t="str">
        <f aca="false">IF(N4637&lt;&gt;"","",M4637)</f>
        <v/>
      </c>
      <c r="P4637" s="82" t="str">
        <f aca="false">IF(A4637="Composição",B4637,"")</f>
        <v> 102270 </v>
      </c>
      <c r="Q4637" s="81" t="n">
        <f aca="false">IF(P4637&lt;&gt;"",SUMIF(L4637:L4637,L4637,N4637:N4637),"")</f>
        <v>0</v>
      </c>
      <c r="R4637" s="81" t="n">
        <f aca="false">IF(P4637&lt;&gt;"",SUMIF(L4637:L4637,L4637,O4637:O4637),"")</f>
        <v>0</v>
      </c>
    </row>
    <row r="4638" customFormat="false" ht="38.25" hidden="false" customHeight="false" outlineLevel="0" collapsed="false">
      <c r="A4638" s="96" t="s">
        <v>679</v>
      </c>
      <c r="B4638" s="97" t="s">
        <v>2166</v>
      </c>
      <c r="C4638" s="96" t="str">
        <f aca="false">VLOOKUP(B4638,INSUMOS!$A:$I,2,0)</f>
        <v>SINAPI</v>
      </c>
      <c r="D4638" s="96" t="str">
        <f aca="false">VLOOKUP(B4638,INSUMOS!$A:$I,3,0)</f>
        <v>MARTELO DEMOLIDOR ELETRICO, COM POTENCIA DE 2.000 W, FREQUENCIA DE 1.000 IMPACTOS POR MINUTO, FORÇA DE IMPACTO ENTRE 60 E 65 J, PESO DE 30 KG</v>
      </c>
      <c r="E4638" s="98" t="str">
        <f aca="false">VLOOKUP(B4638,INSUMOS!$A:$I,4,0)</f>
        <v>Equipamento</v>
      </c>
      <c r="F4638" s="98"/>
      <c r="G4638" s="99" t="str">
        <f aca="false">VLOOKUP(B4638,INSUMOS!$A:$I,5,0)</f>
        <v>UN</v>
      </c>
      <c r="H4638" s="100" t="n">
        <v>6.4E-005</v>
      </c>
      <c r="I4638" s="101" t="n">
        <f aca="false">VLOOKUP(B4638,INSUMOS!$A:$I,8,0)</f>
        <v>14105.86</v>
      </c>
      <c r="J4638" s="101" t="n">
        <f aca="false">TRUNC(H4638*I4638,2)</f>
        <v>0.9</v>
      </c>
      <c r="L4638" s="63" t="n">
        <f aca="false">IF(AND(A4639&lt;&gt;"",A4638=""),L4637+1,L4637)</f>
        <v>490</v>
      </c>
      <c r="M4638" s="80" t="n">
        <f aca="false">IF(OR(A4638="Insumo",A4638="Composição Auxiliar"),J4638,"")</f>
        <v>0.9</v>
      </c>
      <c r="N4638" s="81" t="str">
        <f aca="false">IF(E4638="Mão de Obra",J4638,"")</f>
        <v/>
      </c>
      <c r="O4638" s="81" t="n">
        <f aca="false">IF(N4638&lt;&gt;"","",M4638)</f>
        <v>0.9</v>
      </c>
      <c r="P4638" s="82" t="str">
        <f aca="false">IF(A4638="Composição",B4638,"")</f>
        <v/>
      </c>
      <c r="Q4638" s="81" t="str">
        <f aca="false">IF(P4638&lt;&gt;"",SUMIF(L4638:L4638,L4638,N4638:N4638),"")</f>
        <v/>
      </c>
      <c r="R4638" s="81" t="str">
        <f aca="false">IF(P4638&lt;&gt;"",SUMIF(L4638:L4638,L4638,O4638:O4638),"")</f>
        <v/>
      </c>
    </row>
    <row r="4639" customFormat="false" ht="14.25" hidden="false" customHeight="false" outlineLevel="0" collapsed="false">
      <c r="A4639" s="102"/>
      <c r="B4639" s="102"/>
      <c r="C4639" s="102"/>
      <c r="D4639" s="102"/>
      <c r="E4639" s="102"/>
      <c r="F4639" s="103"/>
      <c r="G4639" s="102"/>
      <c r="H4639" s="103"/>
      <c r="I4639" s="102"/>
      <c r="J4639" s="103"/>
      <c r="L4639" s="63" t="n">
        <f aca="false">IF(AND(A4640&lt;&gt;"",A4639=""),L4638+1,L4638)</f>
        <v>490</v>
      </c>
      <c r="M4639" s="80" t="str">
        <f aca="false">IF(OR(A4639="Insumo",A4639="Composição Auxiliar"),J4639,"")</f>
        <v/>
      </c>
      <c r="N4639" s="81" t="str">
        <f aca="false">IF(E4639="Mão de Obra",J4639,"")</f>
        <v/>
      </c>
      <c r="O4639" s="81" t="str">
        <f aca="false">IF(N4639&lt;&gt;"","",M4639)</f>
        <v/>
      </c>
      <c r="P4639" s="82" t="str">
        <f aca="false">IF(A4639="Composição",B4639,"")</f>
        <v/>
      </c>
      <c r="Q4639" s="81" t="str">
        <f aca="false">IF(P4639&lt;&gt;"",SUMIF(L4639:L4639,L4639,N4639:N4639),"")</f>
        <v/>
      </c>
      <c r="R4639" s="81" t="str">
        <f aca="false">IF(P4639&lt;&gt;"",SUMIF(L4639:L4639,L4639,O4639:O4639),"")</f>
        <v/>
      </c>
    </row>
    <row r="4640" customFormat="false" ht="15" hidden="false" customHeight="false" outlineLevel="0" collapsed="false">
      <c r="A4640" s="102"/>
      <c r="B4640" s="102"/>
      <c r="C4640" s="102"/>
      <c r="D4640" s="102"/>
      <c r="E4640" s="102"/>
      <c r="F4640" s="103"/>
      <c r="G4640" s="102"/>
      <c r="H4640" s="104"/>
      <c r="I4640" s="104"/>
      <c r="J4640" s="103"/>
      <c r="L4640" s="63" t="n">
        <f aca="false">IF(AND(A4641&lt;&gt;"",A4640=""),L4639+1,L4639)</f>
        <v>490</v>
      </c>
      <c r="M4640" s="80" t="str">
        <f aca="false">IF(OR(A4640="Insumo",A4640="Composição Auxiliar"),J4640,"")</f>
        <v/>
      </c>
      <c r="N4640" s="81" t="str">
        <f aca="false">IF(E4640="Mão de Obra",J4640,"")</f>
        <v/>
      </c>
      <c r="O4640" s="81" t="str">
        <f aca="false">IF(N4640&lt;&gt;"","",M4640)</f>
        <v/>
      </c>
      <c r="P4640" s="82" t="str">
        <f aca="false">IF(A4640="Composição",B4640,"")</f>
        <v/>
      </c>
      <c r="Q4640" s="81" t="str">
        <f aca="false">IF(P4640&lt;&gt;"",SUMIF(L4640:L4640,L4640,N4640:N4640),"")</f>
        <v/>
      </c>
      <c r="R4640" s="81" t="str">
        <f aca="false">IF(P4640&lt;&gt;"",SUMIF(L4640:L4640,L4640,O4640:O4640),"")</f>
        <v/>
      </c>
    </row>
    <row r="4641" customFormat="false" ht="15" hidden="false" customHeight="false" outlineLevel="0" collapsed="false">
      <c r="A4641" s="108"/>
      <c r="B4641" s="108"/>
      <c r="C4641" s="108"/>
      <c r="D4641" s="108"/>
      <c r="E4641" s="108"/>
      <c r="F4641" s="108"/>
      <c r="G4641" s="108"/>
      <c r="H4641" s="108"/>
      <c r="I4641" s="108"/>
      <c r="J4641" s="108"/>
      <c r="L4641" s="63" t="n">
        <f aca="false">IF(AND(A4642&lt;&gt;"",A4641=""),L4640+1,L4640)</f>
        <v>490</v>
      </c>
      <c r="M4641" s="80" t="str">
        <f aca="false">IF(OR(A4641="Insumo",A4641="Composição Auxiliar"),J4641,"")</f>
        <v/>
      </c>
      <c r="N4641" s="81" t="str">
        <f aca="false">IF(E4641="Mão de Obra",J4641,"")</f>
        <v/>
      </c>
      <c r="O4641" s="81" t="str">
        <f aca="false">IF(N4641&lt;&gt;"","",M4641)</f>
        <v/>
      </c>
      <c r="P4641" s="82" t="str">
        <f aca="false">IF(A4641="Composição",B4641,"")</f>
        <v/>
      </c>
      <c r="Q4641" s="81" t="str">
        <f aca="false">IF(P4641&lt;&gt;"",SUMIF(L4641:L4641,L4641,N4641:N4641),"")</f>
        <v/>
      </c>
      <c r="R4641" s="81" t="str">
        <f aca="false">IF(P4641&lt;&gt;"",SUMIF(L4641:L4641,L4641,O4641:O4641),"")</f>
        <v/>
      </c>
    </row>
    <row r="4642" customFormat="false" ht="15" hidden="false" customHeight="true" outlineLevel="0" collapsed="false">
      <c r="A4642" s="83"/>
      <c r="B4642" s="84" t="s">
        <v>655</v>
      </c>
      <c r="C4642" s="83" t="s">
        <v>656</v>
      </c>
      <c r="D4642" s="83" t="s">
        <v>657</v>
      </c>
      <c r="E4642" s="83" t="s">
        <v>658</v>
      </c>
      <c r="F4642" s="83"/>
      <c r="G4642" s="85" t="s">
        <v>659</v>
      </c>
      <c r="H4642" s="84" t="s">
        <v>660</v>
      </c>
      <c r="I4642" s="84" t="s">
        <v>661</v>
      </c>
      <c r="J4642" s="84" t="s">
        <v>662</v>
      </c>
      <c r="L4642" s="63" t="n">
        <f aca="false">IF(AND(A4643&lt;&gt;"",A4642=""),L4641+1,L4641)</f>
        <v>491</v>
      </c>
      <c r="M4642" s="80" t="str">
        <f aca="false">IF(OR(A4642="Insumo",A4642="Composição Auxiliar"),J4642,"")</f>
        <v/>
      </c>
      <c r="N4642" s="81" t="str">
        <f aca="false">IF(E4642="Mão de Obra",J4642,"")</f>
        <v/>
      </c>
      <c r="O4642" s="81" t="str">
        <f aca="false">IF(N4642&lt;&gt;"","",M4642)</f>
        <v/>
      </c>
      <c r="P4642" s="82" t="str">
        <f aca="false">IF(A4642="Composição",B4642,"")</f>
        <v/>
      </c>
      <c r="Q4642" s="81" t="str">
        <f aca="false">IF(P4642&lt;&gt;"",SUMIF(L4642:L4642,L4642,N4642:N4642),"")</f>
        <v/>
      </c>
      <c r="R4642" s="81" t="str">
        <f aca="false">IF(P4642&lt;&gt;"",SUMIF(L4642:L4642,L4642,O4642:O4642),"")</f>
        <v/>
      </c>
    </row>
    <row r="4643" customFormat="false" ht="25.5" hidden="false" customHeight="true" outlineLevel="0" collapsed="false">
      <c r="A4643" s="86" t="s">
        <v>663</v>
      </c>
      <c r="B4643" s="87" t="s">
        <v>2158</v>
      </c>
      <c r="C4643" s="86" t="s">
        <v>664</v>
      </c>
      <c r="D4643" s="86" t="s">
        <v>2159</v>
      </c>
      <c r="E4643" s="86" t="s">
        <v>691</v>
      </c>
      <c r="F4643" s="86"/>
      <c r="G4643" s="88" t="s">
        <v>672</v>
      </c>
      <c r="H4643" s="89" t="n">
        <v>1</v>
      </c>
      <c r="I4643" s="90" t="n">
        <f aca="false">SUMIF(L:L,$L4643,M:M)</f>
        <v>0.1</v>
      </c>
      <c r="J4643" s="90" t="n">
        <f aca="false">TRUNC(H4643*I4643,2)</f>
        <v>0.1</v>
      </c>
      <c r="L4643" s="63" t="n">
        <f aca="false">IF(AND(A4644&lt;&gt;"",A4643=""),L4642+1,L4642)</f>
        <v>491</v>
      </c>
      <c r="M4643" s="80" t="str">
        <f aca="false">IF(OR(A4643="Insumo",A4643="Composição Auxiliar"),J4643,"")</f>
        <v/>
      </c>
      <c r="N4643" s="81" t="str">
        <f aca="false">IF(E4643="Mão de Obra",J4643,"")</f>
        <v/>
      </c>
      <c r="O4643" s="81" t="str">
        <f aca="false">IF(N4643&lt;&gt;"","",M4643)</f>
        <v/>
      </c>
      <c r="P4643" s="82" t="str">
        <f aca="false">IF(A4643="Composição",B4643,"")</f>
        <v> 102271 </v>
      </c>
      <c r="Q4643" s="81" t="n">
        <f aca="false">IF(P4643&lt;&gt;"",SUMIF(L4643:L4643,L4643,N4643:N4643),"")</f>
        <v>0</v>
      </c>
      <c r="R4643" s="81" t="n">
        <f aca="false">IF(P4643&lt;&gt;"",SUMIF(L4643:L4643,L4643,O4643:O4643),"")</f>
        <v>0</v>
      </c>
    </row>
    <row r="4644" customFormat="false" ht="38.25" hidden="false" customHeight="false" outlineLevel="0" collapsed="false">
      <c r="A4644" s="96" t="s">
        <v>679</v>
      </c>
      <c r="B4644" s="97" t="s">
        <v>2166</v>
      </c>
      <c r="C4644" s="96" t="str">
        <f aca="false">VLOOKUP(B4644,INSUMOS!$A:$I,2,0)</f>
        <v>SINAPI</v>
      </c>
      <c r="D4644" s="96" t="str">
        <f aca="false">VLOOKUP(B4644,INSUMOS!$A:$I,3,0)</f>
        <v>MARTELO DEMOLIDOR ELETRICO, COM POTENCIA DE 2.000 W, FREQUENCIA DE 1.000 IMPACTOS POR MINUTO, FORÇA DE IMPACTO ENTRE 60 E 65 J, PESO DE 30 KG</v>
      </c>
      <c r="E4644" s="98" t="str">
        <f aca="false">VLOOKUP(B4644,INSUMOS!$A:$I,4,0)</f>
        <v>Equipamento</v>
      </c>
      <c r="F4644" s="98"/>
      <c r="G4644" s="99" t="str">
        <f aca="false">VLOOKUP(B4644,INSUMOS!$A:$I,5,0)</f>
        <v>UN</v>
      </c>
      <c r="H4644" s="100" t="n">
        <v>7.5E-006</v>
      </c>
      <c r="I4644" s="101" t="n">
        <f aca="false">VLOOKUP(B4644,INSUMOS!$A:$I,8,0)</f>
        <v>14105.86</v>
      </c>
      <c r="J4644" s="101" t="n">
        <f aca="false">TRUNC(H4644*I4644,2)</f>
        <v>0.1</v>
      </c>
      <c r="L4644" s="63" t="n">
        <f aca="false">IF(AND(A4645&lt;&gt;"",A4644=""),L4643+1,L4643)</f>
        <v>491</v>
      </c>
      <c r="M4644" s="80" t="n">
        <f aca="false">IF(OR(A4644="Insumo",A4644="Composição Auxiliar"),J4644,"")</f>
        <v>0.1</v>
      </c>
      <c r="N4644" s="81" t="str">
        <f aca="false">IF(E4644="Mão de Obra",J4644,"")</f>
        <v/>
      </c>
      <c r="O4644" s="81" t="n">
        <f aca="false">IF(N4644&lt;&gt;"","",M4644)</f>
        <v>0.1</v>
      </c>
      <c r="P4644" s="82" t="str">
        <f aca="false">IF(A4644="Composição",B4644,"")</f>
        <v/>
      </c>
      <c r="Q4644" s="81" t="str">
        <f aca="false">IF(P4644&lt;&gt;"",SUMIF(L4644:L4644,L4644,N4644:N4644),"")</f>
        <v/>
      </c>
      <c r="R4644" s="81" t="str">
        <f aca="false">IF(P4644&lt;&gt;"",SUMIF(L4644:L4644,L4644,O4644:O4644),"")</f>
        <v/>
      </c>
    </row>
    <row r="4645" customFormat="false" ht="14.25" hidden="false" customHeight="false" outlineLevel="0" collapsed="false">
      <c r="A4645" s="102"/>
      <c r="B4645" s="102"/>
      <c r="C4645" s="102"/>
      <c r="D4645" s="102"/>
      <c r="E4645" s="102"/>
      <c r="F4645" s="103"/>
      <c r="G4645" s="102"/>
      <c r="H4645" s="103"/>
      <c r="I4645" s="102"/>
      <c r="J4645" s="103"/>
      <c r="L4645" s="63" t="n">
        <f aca="false">IF(AND(A4646&lt;&gt;"",A4645=""),L4644+1,L4644)</f>
        <v>491</v>
      </c>
      <c r="M4645" s="80" t="str">
        <f aca="false">IF(OR(A4645="Insumo",A4645="Composição Auxiliar"),J4645,"")</f>
        <v/>
      </c>
      <c r="N4645" s="81" t="str">
        <f aca="false">IF(E4645="Mão de Obra",J4645,"")</f>
        <v/>
      </c>
      <c r="O4645" s="81" t="str">
        <f aca="false">IF(N4645&lt;&gt;"","",M4645)</f>
        <v/>
      </c>
      <c r="P4645" s="82" t="str">
        <f aca="false">IF(A4645="Composição",B4645,"")</f>
        <v/>
      </c>
      <c r="Q4645" s="81" t="str">
        <f aca="false">IF(P4645&lt;&gt;"",SUMIF(L4645:L4645,L4645,N4645:N4645),"")</f>
        <v/>
      </c>
      <c r="R4645" s="81" t="str">
        <f aca="false">IF(P4645&lt;&gt;"",SUMIF(L4645:L4645,L4645,O4645:O4645),"")</f>
        <v/>
      </c>
    </row>
    <row r="4646" customFormat="false" ht="15" hidden="false" customHeight="false" outlineLevel="0" collapsed="false">
      <c r="A4646" s="102"/>
      <c r="B4646" s="102"/>
      <c r="C4646" s="102"/>
      <c r="D4646" s="102"/>
      <c r="E4646" s="102"/>
      <c r="F4646" s="103"/>
      <c r="G4646" s="102"/>
      <c r="H4646" s="104"/>
      <c r="I4646" s="104"/>
      <c r="J4646" s="103"/>
      <c r="L4646" s="63" t="n">
        <f aca="false">IF(AND(A4647&lt;&gt;"",A4646=""),L4645+1,L4645)</f>
        <v>491</v>
      </c>
      <c r="M4646" s="80" t="str">
        <f aca="false">IF(OR(A4646="Insumo",A4646="Composição Auxiliar"),J4646,"")</f>
        <v/>
      </c>
      <c r="N4646" s="81" t="str">
        <f aca="false">IF(E4646="Mão de Obra",J4646,"")</f>
        <v/>
      </c>
      <c r="O4646" s="81" t="str">
        <f aca="false">IF(N4646&lt;&gt;"","",M4646)</f>
        <v/>
      </c>
      <c r="P4646" s="82" t="str">
        <f aca="false">IF(A4646="Composição",B4646,"")</f>
        <v/>
      </c>
      <c r="Q4646" s="81" t="str">
        <f aca="false">IF(P4646&lt;&gt;"",SUMIF(L4646:L4646,L4646,N4646:N4646),"")</f>
        <v/>
      </c>
      <c r="R4646" s="81" t="str">
        <f aca="false">IF(P4646&lt;&gt;"",SUMIF(L4646:L4646,L4646,O4646:O4646),"")</f>
        <v/>
      </c>
    </row>
    <row r="4647" customFormat="false" ht="15" hidden="false" customHeight="false" outlineLevel="0" collapsed="false">
      <c r="A4647" s="108"/>
      <c r="B4647" s="108"/>
      <c r="C4647" s="108"/>
      <c r="D4647" s="108"/>
      <c r="E4647" s="108"/>
      <c r="F4647" s="108"/>
      <c r="G4647" s="108"/>
      <c r="H4647" s="108"/>
      <c r="I4647" s="108"/>
      <c r="J4647" s="108"/>
      <c r="L4647" s="63" t="n">
        <f aca="false">IF(AND(A4648&lt;&gt;"",A4647=""),L4646+1,L4646)</f>
        <v>491</v>
      </c>
      <c r="M4647" s="80" t="str">
        <f aca="false">IF(OR(A4647="Insumo",A4647="Composição Auxiliar"),J4647,"")</f>
        <v/>
      </c>
      <c r="N4647" s="81" t="str">
        <f aca="false">IF(E4647="Mão de Obra",J4647,"")</f>
        <v/>
      </c>
      <c r="O4647" s="81" t="str">
        <f aca="false">IF(N4647&lt;&gt;"","",M4647)</f>
        <v/>
      </c>
      <c r="P4647" s="82" t="str">
        <f aca="false">IF(A4647="Composição",B4647,"")</f>
        <v/>
      </c>
      <c r="Q4647" s="81" t="str">
        <f aca="false">IF(P4647&lt;&gt;"",SUMIF(L4647:L4647,L4647,N4647:N4647),"")</f>
        <v/>
      </c>
      <c r="R4647" s="81" t="str">
        <f aca="false">IF(P4647&lt;&gt;"",SUMIF(L4647:L4647,L4647,O4647:O4647),"")</f>
        <v/>
      </c>
    </row>
    <row r="4648" customFormat="false" ht="15" hidden="false" customHeight="true" outlineLevel="0" collapsed="false">
      <c r="A4648" s="83"/>
      <c r="B4648" s="84" t="s">
        <v>655</v>
      </c>
      <c r="C4648" s="83" t="s">
        <v>656</v>
      </c>
      <c r="D4648" s="83" t="s">
        <v>657</v>
      </c>
      <c r="E4648" s="83" t="s">
        <v>658</v>
      </c>
      <c r="F4648" s="83"/>
      <c r="G4648" s="85" t="s">
        <v>659</v>
      </c>
      <c r="H4648" s="84" t="s">
        <v>660</v>
      </c>
      <c r="I4648" s="84" t="s">
        <v>661</v>
      </c>
      <c r="J4648" s="84" t="s">
        <v>662</v>
      </c>
      <c r="L4648" s="63" t="n">
        <f aca="false">IF(AND(A4649&lt;&gt;"",A4648=""),L4647+1,L4647)</f>
        <v>492</v>
      </c>
      <c r="M4648" s="80" t="str">
        <f aca="false">IF(OR(A4648="Insumo",A4648="Composição Auxiliar"),J4648,"")</f>
        <v/>
      </c>
      <c r="N4648" s="81" t="str">
        <f aca="false">IF(E4648="Mão de Obra",J4648,"")</f>
        <v/>
      </c>
      <c r="O4648" s="81" t="str">
        <f aca="false">IF(N4648&lt;&gt;"","",M4648)</f>
        <v/>
      </c>
      <c r="P4648" s="82" t="str">
        <f aca="false">IF(A4648="Composição",B4648,"")</f>
        <v/>
      </c>
      <c r="Q4648" s="81" t="str">
        <f aca="false">IF(P4648&lt;&gt;"",SUMIF(L4648:L4648,L4648,N4648:N4648),"")</f>
        <v/>
      </c>
      <c r="R4648" s="81" t="str">
        <f aca="false">IF(P4648&lt;&gt;"",SUMIF(L4648:L4648,L4648,O4648:O4648),"")</f>
        <v/>
      </c>
    </row>
    <row r="4649" customFormat="false" ht="25.5" hidden="false" customHeight="true" outlineLevel="0" collapsed="false">
      <c r="A4649" s="86" t="s">
        <v>663</v>
      </c>
      <c r="B4649" s="87" t="s">
        <v>2164</v>
      </c>
      <c r="C4649" s="86" t="s">
        <v>664</v>
      </c>
      <c r="D4649" s="86" t="s">
        <v>2165</v>
      </c>
      <c r="E4649" s="86" t="s">
        <v>691</v>
      </c>
      <c r="F4649" s="86"/>
      <c r="G4649" s="88" t="s">
        <v>672</v>
      </c>
      <c r="H4649" s="89" t="n">
        <v>1</v>
      </c>
      <c r="I4649" s="90" t="n">
        <f aca="false">SUMIF(L:L,$L4649,M:M)</f>
        <v>1.12</v>
      </c>
      <c r="J4649" s="90" t="n">
        <f aca="false">TRUNC(H4649*I4649,2)</f>
        <v>1.12</v>
      </c>
      <c r="L4649" s="63" t="n">
        <f aca="false">IF(AND(A4650&lt;&gt;"",A4649=""),L4648+1,L4648)</f>
        <v>492</v>
      </c>
      <c r="M4649" s="80" t="str">
        <f aca="false">IF(OR(A4649="Insumo",A4649="Composição Auxiliar"),J4649,"")</f>
        <v/>
      </c>
      <c r="N4649" s="81" t="str">
        <f aca="false">IF(E4649="Mão de Obra",J4649,"")</f>
        <v/>
      </c>
      <c r="O4649" s="81" t="str">
        <f aca="false">IF(N4649&lt;&gt;"","",M4649)</f>
        <v/>
      </c>
      <c r="P4649" s="82" t="str">
        <f aca="false">IF(A4649="Composição",B4649,"")</f>
        <v> 102272 </v>
      </c>
      <c r="Q4649" s="81" t="n">
        <f aca="false">IF(P4649&lt;&gt;"",SUMIF(L4649:L4649,L4649,N4649:N4649),"")</f>
        <v>0</v>
      </c>
      <c r="R4649" s="81" t="n">
        <f aca="false">IF(P4649&lt;&gt;"",SUMIF(L4649:L4649,L4649,O4649:O4649),"")</f>
        <v>0</v>
      </c>
    </row>
    <row r="4650" customFormat="false" ht="38.25" hidden="false" customHeight="false" outlineLevel="0" collapsed="false">
      <c r="A4650" s="96" t="s">
        <v>679</v>
      </c>
      <c r="B4650" s="97" t="s">
        <v>2166</v>
      </c>
      <c r="C4650" s="96" t="str">
        <f aca="false">VLOOKUP(B4650,INSUMOS!$A:$I,2,0)</f>
        <v>SINAPI</v>
      </c>
      <c r="D4650" s="96" t="str">
        <f aca="false">VLOOKUP(B4650,INSUMOS!$A:$I,3,0)</f>
        <v>MARTELO DEMOLIDOR ELETRICO, COM POTENCIA DE 2.000 W, FREQUENCIA DE 1.000 IMPACTOS POR MINUTO, FORÇA DE IMPACTO ENTRE 60 E 65 J, PESO DE 30 KG</v>
      </c>
      <c r="E4650" s="98" t="str">
        <f aca="false">VLOOKUP(B4650,INSUMOS!$A:$I,4,0)</f>
        <v>Equipamento</v>
      </c>
      <c r="F4650" s="98"/>
      <c r="G4650" s="99" t="str">
        <f aca="false">VLOOKUP(B4650,INSUMOS!$A:$I,5,0)</f>
        <v>UN</v>
      </c>
      <c r="H4650" s="100" t="n">
        <v>8E-005</v>
      </c>
      <c r="I4650" s="101" t="n">
        <f aca="false">VLOOKUP(B4650,INSUMOS!$A:$I,8,0)</f>
        <v>14105.86</v>
      </c>
      <c r="J4650" s="101" t="n">
        <f aca="false">TRUNC(H4650*I4650,2)</f>
        <v>1.12</v>
      </c>
      <c r="L4650" s="63" t="n">
        <f aca="false">IF(AND(A4651&lt;&gt;"",A4650=""),L4649+1,L4649)</f>
        <v>492</v>
      </c>
      <c r="M4650" s="80" t="n">
        <f aca="false">IF(OR(A4650="Insumo",A4650="Composição Auxiliar"),J4650,"")</f>
        <v>1.12</v>
      </c>
      <c r="N4650" s="81" t="str">
        <f aca="false">IF(E4650="Mão de Obra",J4650,"")</f>
        <v/>
      </c>
      <c r="O4650" s="81" t="n">
        <f aca="false">IF(N4650&lt;&gt;"","",M4650)</f>
        <v>1.12</v>
      </c>
      <c r="P4650" s="82" t="str">
        <f aca="false">IF(A4650="Composição",B4650,"")</f>
        <v/>
      </c>
      <c r="Q4650" s="81" t="str">
        <f aca="false">IF(P4650&lt;&gt;"",SUMIF(L4650:L4650,L4650,N4650:N4650),"")</f>
        <v/>
      </c>
      <c r="R4650" s="81" t="str">
        <f aca="false">IF(P4650&lt;&gt;"",SUMIF(L4650:L4650,L4650,O4650:O4650),"")</f>
        <v/>
      </c>
    </row>
    <row r="4651" customFormat="false" ht="14.25" hidden="false" customHeight="false" outlineLevel="0" collapsed="false">
      <c r="A4651" s="102"/>
      <c r="B4651" s="102"/>
      <c r="C4651" s="102"/>
      <c r="D4651" s="102"/>
      <c r="E4651" s="102"/>
      <c r="F4651" s="103"/>
      <c r="G4651" s="102"/>
      <c r="H4651" s="103"/>
      <c r="I4651" s="102"/>
      <c r="J4651" s="103"/>
      <c r="L4651" s="63" t="n">
        <f aca="false">IF(AND(A4652&lt;&gt;"",A4651=""),L4650+1,L4650)</f>
        <v>492</v>
      </c>
      <c r="M4651" s="80" t="str">
        <f aca="false">IF(OR(A4651="Insumo",A4651="Composição Auxiliar"),J4651,"")</f>
        <v/>
      </c>
      <c r="N4651" s="81" t="str">
        <f aca="false">IF(E4651="Mão de Obra",J4651,"")</f>
        <v/>
      </c>
      <c r="O4651" s="81" t="str">
        <f aca="false">IF(N4651&lt;&gt;"","",M4651)</f>
        <v/>
      </c>
      <c r="P4651" s="82" t="str">
        <f aca="false">IF(A4651="Composição",B4651,"")</f>
        <v/>
      </c>
      <c r="Q4651" s="81" t="str">
        <f aca="false">IF(P4651&lt;&gt;"",SUMIF(L4651:L4651,L4651,N4651:N4651),"")</f>
        <v/>
      </c>
      <c r="R4651" s="81" t="str">
        <f aca="false">IF(P4651&lt;&gt;"",SUMIF(L4651:L4651,L4651,O4651:O4651),"")</f>
        <v/>
      </c>
    </row>
    <row r="4652" customFormat="false" ht="15" hidden="false" customHeight="false" outlineLevel="0" collapsed="false">
      <c r="A4652" s="102"/>
      <c r="B4652" s="102"/>
      <c r="C4652" s="102"/>
      <c r="D4652" s="102"/>
      <c r="E4652" s="102"/>
      <c r="F4652" s="103"/>
      <c r="G4652" s="102"/>
      <c r="H4652" s="104"/>
      <c r="I4652" s="104"/>
      <c r="J4652" s="103"/>
      <c r="L4652" s="63" t="n">
        <f aca="false">IF(AND(A4653&lt;&gt;"",A4652=""),L4651+1,L4651)</f>
        <v>492</v>
      </c>
      <c r="M4652" s="80" t="str">
        <f aca="false">IF(OR(A4652="Insumo",A4652="Composição Auxiliar"),J4652,"")</f>
        <v/>
      </c>
      <c r="N4652" s="81" t="str">
        <f aca="false">IF(E4652="Mão de Obra",J4652,"")</f>
        <v/>
      </c>
      <c r="O4652" s="81" t="str">
        <f aca="false">IF(N4652&lt;&gt;"","",M4652)</f>
        <v/>
      </c>
      <c r="P4652" s="82" t="str">
        <f aca="false">IF(A4652="Composição",B4652,"")</f>
        <v/>
      </c>
      <c r="Q4652" s="81" t="str">
        <f aca="false">IF(P4652&lt;&gt;"",SUMIF(L4652:L4652,L4652,N4652:N4652),"")</f>
        <v/>
      </c>
      <c r="R4652" s="81" t="str">
        <f aca="false">IF(P4652&lt;&gt;"",SUMIF(L4652:L4652,L4652,O4652:O4652),"")</f>
        <v/>
      </c>
    </row>
    <row r="4653" customFormat="false" ht="15" hidden="false" customHeight="false" outlineLevel="0" collapsed="false">
      <c r="A4653" s="108"/>
      <c r="B4653" s="108"/>
      <c r="C4653" s="108"/>
      <c r="D4653" s="108"/>
      <c r="E4653" s="108"/>
      <c r="F4653" s="108"/>
      <c r="G4653" s="108"/>
      <c r="H4653" s="108"/>
      <c r="I4653" s="108"/>
      <c r="J4653" s="108"/>
      <c r="L4653" s="63" t="n">
        <f aca="false">IF(AND(A4654&lt;&gt;"",A4653=""),L4652+1,L4652)</f>
        <v>492</v>
      </c>
      <c r="M4653" s="80" t="str">
        <f aca="false">IF(OR(A4653="Insumo",A4653="Composição Auxiliar"),J4653,"")</f>
        <v/>
      </c>
      <c r="N4653" s="81" t="str">
        <f aca="false">IF(E4653="Mão de Obra",J4653,"")</f>
        <v/>
      </c>
      <c r="O4653" s="81" t="str">
        <f aca="false">IF(N4653&lt;&gt;"","",M4653)</f>
        <v/>
      </c>
      <c r="P4653" s="82" t="str">
        <f aca="false">IF(A4653="Composição",B4653,"")</f>
        <v/>
      </c>
      <c r="Q4653" s="81" t="str">
        <f aca="false">IF(P4653&lt;&gt;"",SUMIF(L4653:L4653,L4653,N4653:N4653),"")</f>
        <v/>
      </c>
      <c r="R4653" s="81" t="str">
        <f aca="false">IF(P4653&lt;&gt;"",SUMIF(L4653:L4653,L4653,O4653:O4653),"")</f>
        <v/>
      </c>
    </row>
    <row r="4654" customFormat="false" ht="15" hidden="false" customHeight="true" outlineLevel="0" collapsed="false">
      <c r="A4654" s="83"/>
      <c r="B4654" s="84" t="s">
        <v>655</v>
      </c>
      <c r="C4654" s="83" t="s">
        <v>656</v>
      </c>
      <c r="D4654" s="83" t="s">
        <v>657</v>
      </c>
      <c r="E4654" s="83" t="s">
        <v>658</v>
      </c>
      <c r="F4654" s="83"/>
      <c r="G4654" s="85" t="s">
        <v>659</v>
      </c>
      <c r="H4654" s="84" t="s">
        <v>660</v>
      </c>
      <c r="I4654" s="84" t="s">
        <v>661</v>
      </c>
      <c r="J4654" s="84" t="s">
        <v>662</v>
      </c>
      <c r="L4654" s="63" t="n">
        <f aca="false">IF(AND(A4655&lt;&gt;"",A4654=""),L4653+1,L4653)</f>
        <v>493</v>
      </c>
      <c r="M4654" s="80" t="str">
        <f aca="false">IF(OR(A4654="Insumo",A4654="Composição Auxiliar"),J4654,"")</f>
        <v/>
      </c>
      <c r="N4654" s="81" t="str">
        <f aca="false">IF(E4654="Mão de Obra",J4654,"")</f>
        <v/>
      </c>
      <c r="O4654" s="81" t="str">
        <f aca="false">IF(N4654&lt;&gt;"","",M4654)</f>
        <v/>
      </c>
      <c r="P4654" s="82" t="str">
        <f aca="false">IF(A4654="Composição",B4654,"")</f>
        <v/>
      </c>
      <c r="Q4654" s="81" t="str">
        <f aca="false">IF(P4654&lt;&gt;"",SUMIF(L4654:L4654,L4654,N4654:N4654),"")</f>
        <v/>
      </c>
      <c r="R4654" s="81" t="str">
        <f aca="false">IF(P4654&lt;&gt;"",SUMIF(L4654:L4654,L4654,O4654:O4654),"")</f>
        <v/>
      </c>
    </row>
    <row r="4655" customFormat="false" ht="38.25" hidden="false" customHeight="true" outlineLevel="0" collapsed="false">
      <c r="A4655" s="86" t="s">
        <v>663</v>
      </c>
      <c r="B4655" s="87" t="s">
        <v>2162</v>
      </c>
      <c r="C4655" s="86" t="s">
        <v>664</v>
      </c>
      <c r="D4655" s="86" t="s">
        <v>2163</v>
      </c>
      <c r="E4655" s="86" t="s">
        <v>691</v>
      </c>
      <c r="F4655" s="86"/>
      <c r="G4655" s="88" t="s">
        <v>672</v>
      </c>
      <c r="H4655" s="89" t="n">
        <v>1</v>
      </c>
      <c r="I4655" s="90" t="n">
        <f aca="false">SUMIF(L:L,$L4655,M:M)</f>
        <v>1.87</v>
      </c>
      <c r="J4655" s="90" t="n">
        <f aca="false">TRUNC(H4655*I4655,2)</f>
        <v>1.87</v>
      </c>
      <c r="L4655" s="63" t="n">
        <f aca="false">IF(AND(A4656&lt;&gt;"",A4655=""),L4654+1,L4654)</f>
        <v>493</v>
      </c>
      <c r="M4655" s="80" t="str">
        <f aca="false">IF(OR(A4655="Insumo",A4655="Composição Auxiliar"),J4655,"")</f>
        <v/>
      </c>
      <c r="N4655" s="81" t="str">
        <f aca="false">IF(E4655="Mão de Obra",J4655,"")</f>
        <v/>
      </c>
      <c r="O4655" s="81" t="str">
        <f aca="false">IF(N4655&lt;&gt;"","",M4655)</f>
        <v/>
      </c>
      <c r="P4655" s="82" t="str">
        <f aca="false">IF(A4655="Composição",B4655,"")</f>
        <v> 102273 </v>
      </c>
      <c r="Q4655" s="81" t="n">
        <f aca="false">IF(P4655&lt;&gt;"",SUMIF(L4655:L4655,L4655,N4655:N4655),"")</f>
        <v>0</v>
      </c>
      <c r="R4655" s="81" t="n">
        <f aca="false">IF(P4655&lt;&gt;"",SUMIF(L4655:L4655,L4655,O4655:O4655),"")</f>
        <v>0</v>
      </c>
    </row>
    <row r="4656" customFormat="false" ht="14.25" hidden="false" customHeight="false" outlineLevel="0" collapsed="false">
      <c r="A4656" s="96" t="s">
        <v>679</v>
      </c>
      <c r="B4656" s="97" t="s">
        <v>1876</v>
      </c>
      <c r="C4656" s="96" t="str">
        <f aca="false">VLOOKUP(B4656,INSUMOS!$A:$I,2,0)</f>
        <v>SINAPI</v>
      </c>
      <c r="D4656" s="96" t="str">
        <f aca="false">VLOOKUP(B4656,INSUMOS!$A:$I,3,0)</f>
        <v>ENERGIA ELETRICA ATE 2000 KWH INDUSTRIAL, SEM DEMANDA</v>
      </c>
      <c r="E4656" s="98" t="str">
        <f aca="false">VLOOKUP(B4656,INSUMOS!$A:$I,4,0)</f>
        <v>Material</v>
      </c>
      <c r="F4656" s="98"/>
      <c r="G4656" s="99" t="str">
        <f aca="false">VLOOKUP(B4656,INSUMOS!$A:$I,5,0)</f>
        <v>KWH</v>
      </c>
      <c r="H4656" s="100" t="n">
        <v>1.7</v>
      </c>
      <c r="I4656" s="101" t="n">
        <f aca="false">VLOOKUP(B4656,INSUMOS!$A:$I,8,0)</f>
        <v>1.1</v>
      </c>
      <c r="J4656" s="101" t="n">
        <f aca="false">TRUNC(H4656*I4656,2)</f>
        <v>1.87</v>
      </c>
      <c r="L4656" s="63" t="n">
        <f aca="false">IF(AND(A4657&lt;&gt;"",A4656=""),L4655+1,L4655)</f>
        <v>493</v>
      </c>
      <c r="M4656" s="80" t="n">
        <f aca="false">IF(OR(A4656="Insumo",A4656="Composição Auxiliar"),J4656,"")</f>
        <v>1.87</v>
      </c>
      <c r="N4656" s="81" t="str">
        <f aca="false">IF(E4656="Mão de Obra",J4656,"")</f>
        <v/>
      </c>
      <c r="O4656" s="81" t="n">
        <f aca="false">IF(N4656&lt;&gt;"","",M4656)</f>
        <v>1.87</v>
      </c>
      <c r="P4656" s="82" t="str">
        <f aca="false">IF(A4656="Composição",B4656,"")</f>
        <v/>
      </c>
      <c r="Q4656" s="81" t="str">
        <f aca="false">IF(P4656&lt;&gt;"",SUMIF(L4656:L4656,L4656,N4656:N4656),"")</f>
        <v/>
      </c>
      <c r="R4656" s="81" t="str">
        <f aca="false">IF(P4656&lt;&gt;"",SUMIF(L4656:L4656,L4656,O4656:O4656),"")</f>
        <v/>
      </c>
    </row>
    <row r="4657" customFormat="false" ht="14.25" hidden="false" customHeight="false" outlineLevel="0" collapsed="false">
      <c r="A4657" s="102"/>
      <c r="B4657" s="102"/>
      <c r="C4657" s="102"/>
      <c r="D4657" s="102"/>
      <c r="E4657" s="102"/>
      <c r="F4657" s="103"/>
      <c r="G4657" s="102"/>
      <c r="H4657" s="103"/>
      <c r="I4657" s="102"/>
      <c r="J4657" s="103"/>
      <c r="L4657" s="63" t="n">
        <f aca="false">IF(AND(A4658&lt;&gt;"",A4657=""),L4656+1,L4656)</f>
        <v>493</v>
      </c>
      <c r="M4657" s="80" t="str">
        <f aca="false">IF(OR(A4657="Insumo",A4657="Composição Auxiliar"),J4657,"")</f>
        <v/>
      </c>
      <c r="N4657" s="81" t="str">
        <f aca="false">IF(E4657="Mão de Obra",J4657,"")</f>
        <v/>
      </c>
      <c r="O4657" s="81" t="str">
        <f aca="false">IF(N4657&lt;&gt;"","",M4657)</f>
        <v/>
      </c>
      <c r="P4657" s="82" t="str">
        <f aca="false">IF(A4657="Composição",B4657,"")</f>
        <v/>
      </c>
      <c r="Q4657" s="81" t="str">
        <f aca="false">IF(P4657&lt;&gt;"",SUMIF(L4657:L4657,L4657,N4657:N4657),"")</f>
        <v/>
      </c>
      <c r="R4657" s="81" t="str">
        <f aca="false">IF(P4657&lt;&gt;"",SUMIF(L4657:L4657,L4657,O4657:O4657),"")</f>
        <v/>
      </c>
    </row>
    <row r="4658" customFormat="false" ht="15" hidden="false" customHeight="false" outlineLevel="0" collapsed="false">
      <c r="A4658" s="102"/>
      <c r="B4658" s="102"/>
      <c r="C4658" s="102"/>
      <c r="D4658" s="102"/>
      <c r="E4658" s="102"/>
      <c r="F4658" s="103"/>
      <c r="G4658" s="102"/>
      <c r="H4658" s="104"/>
      <c r="I4658" s="104"/>
      <c r="J4658" s="103"/>
      <c r="L4658" s="63" t="n">
        <f aca="false">IF(AND(A4659&lt;&gt;"",A4658=""),L4657+1,L4657)</f>
        <v>493</v>
      </c>
      <c r="M4658" s="80" t="str">
        <f aca="false">IF(OR(A4658="Insumo",A4658="Composição Auxiliar"),J4658,"")</f>
        <v/>
      </c>
      <c r="N4658" s="81" t="str">
        <f aca="false">IF(E4658="Mão de Obra",J4658,"")</f>
        <v/>
      </c>
      <c r="O4658" s="81" t="str">
        <f aca="false">IF(N4658&lt;&gt;"","",M4658)</f>
        <v/>
      </c>
      <c r="P4658" s="82" t="str">
        <f aca="false">IF(A4658="Composição",B4658,"")</f>
        <v/>
      </c>
      <c r="Q4658" s="81" t="str">
        <f aca="false">IF(P4658&lt;&gt;"",SUMIF(L4658:L4658,L4658,N4658:N4658),"")</f>
        <v/>
      </c>
      <c r="R4658" s="81" t="str">
        <f aca="false">IF(P4658&lt;&gt;"",SUMIF(L4658:L4658,L4658,O4658:O4658),"")</f>
        <v/>
      </c>
    </row>
    <row r="4659" customFormat="false" ht="15" hidden="false" customHeight="false" outlineLevel="0" collapsed="false">
      <c r="A4659" s="108"/>
      <c r="B4659" s="108"/>
      <c r="C4659" s="108"/>
      <c r="D4659" s="108"/>
      <c r="E4659" s="108"/>
      <c r="F4659" s="108"/>
      <c r="G4659" s="108"/>
      <c r="H4659" s="108"/>
      <c r="I4659" s="108"/>
      <c r="J4659" s="108"/>
      <c r="L4659" s="63" t="n">
        <f aca="false">IF(AND(A4660&lt;&gt;"",A4659=""),L4658+1,L4658)</f>
        <v>493</v>
      </c>
      <c r="M4659" s="80" t="str">
        <f aca="false">IF(OR(A4659="Insumo",A4659="Composição Auxiliar"),J4659,"")</f>
        <v/>
      </c>
      <c r="N4659" s="81" t="str">
        <f aca="false">IF(E4659="Mão de Obra",J4659,"")</f>
        <v/>
      </c>
      <c r="O4659" s="81" t="str">
        <f aca="false">IF(N4659&lt;&gt;"","",M4659)</f>
        <v/>
      </c>
      <c r="P4659" s="82" t="str">
        <f aca="false">IF(A4659="Composição",B4659,"")</f>
        <v/>
      </c>
      <c r="Q4659" s="81" t="str">
        <f aca="false">IF(P4659&lt;&gt;"",SUMIF(L4659:L4659,L4659,N4659:N4659),"")</f>
        <v/>
      </c>
      <c r="R4659" s="81" t="str">
        <f aca="false">IF(P4659&lt;&gt;"",SUMIF(L4659:L4659,L4659,O4659:O4659),"")</f>
        <v/>
      </c>
    </row>
    <row r="4660" customFormat="false" ht="15" hidden="false" customHeight="true" outlineLevel="0" collapsed="false">
      <c r="A4660" s="83"/>
      <c r="B4660" s="84" t="s">
        <v>655</v>
      </c>
      <c r="C4660" s="83" t="s">
        <v>656</v>
      </c>
      <c r="D4660" s="83" t="s">
        <v>657</v>
      </c>
      <c r="E4660" s="83" t="s">
        <v>658</v>
      </c>
      <c r="F4660" s="83"/>
      <c r="G4660" s="85" t="s">
        <v>659</v>
      </c>
      <c r="H4660" s="84" t="s">
        <v>660</v>
      </c>
      <c r="I4660" s="84" t="s">
        <v>661</v>
      </c>
      <c r="J4660" s="84" t="s">
        <v>662</v>
      </c>
      <c r="L4660" s="63" t="n">
        <f aca="false">IF(AND(A4661&lt;&gt;"",A4660=""),L4659+1,L4659)</f>
        <v>494</v>
      </c>
      <c r="M4660" s="80" t="str">
        <f aca="false">IF(OR(A4660="Insumo",A4660="Composição Auxiliar"),J4660,"")</f>
        <v/>
      </c>
      <c r="N4660" s="81" t="str">
        <f aca="false">IF(E4660="Mão de Obra",J4660,"")</f>
        <v/>
      </c>
      <c r="O4660" s="81" t="str">
        <f aca="false">IF(N4660&lt;&gt;"","",M4660)</f>
        <v/>
      </c>
      <c r="P4660" s="82" t="str">
        <f aca="false">IF(A4660="Composição",B4660,"")</f>
        <v/>
      </c>
      <c r="Q4660" s="81" t="str">
        <f aca="false">IF(P4660&lt;&gt;"",SUMIF(L4660:L4660,L4660,N4660:N4660),"")</f>
        <v/>
      </c>
      <c r="R4660" s="81" t="str">
        <f aca="false">IF(P4660&lt;&gt;"",SUMIF(L4660:L4660,L4660,O4660:O4660),"")</f>
        <v/>
      </c>
    </row>
    <row r="4661" customFormat="false" ht="51" hidden="false" customHeight="true" outlineLevel="0" collapsed="false">
      <c r="A4661" s="86" t="s">
        <v>663</v>
      </c>
      <c r="B4661" s="87" t="s">
        <v>1077</v>
      </c>
      <c r="C4661" s="86" t="s">
        <v>664</v>
      </c>
      <c r="D4661" s="86" t="s">
        <v>1078</v>
      </c>
      <c r="E4661" s="86" t="s">
        <v>1073</v>
      </c>
      <c r="F4661" s="86"/>
      <c r="G4661" s="88" t="s">
        <v>667</v>
      </c>
      <c r="H4661" s="89" t="n">
        <v>1</v>
      </c>
      <c r="I4661" s="90" t="n">
        <f aca="false">SUMIF(L:L,$L4661,M:M)</f>
        <v>35.93</v>
      </c>
      <c r="J4661" s="90" t="n">
        <f aca="false">TRUNC(H4661*I4661,2)</f>
        <v>35.93</v>
      </c>
      <c r="L4661" s="63" t="n">
        <f aca="false">IF(AND(A4662&lt;&gt;"",A4661=""),L4660+1,L4660)</f>
        <v>494</v>
      </c>
      <c r="M4661" s="80" t="str">
        <f aca="false">IF(OR(A4661="Insumo",A4661="Composição Auxiliar"),J4661,"")</f>
        <v/>
      </c>
      <c r="N4661" s="81" t="str">
        <f aca="false">IF(E4661="Mão de Obra",J4661,"")</f>
        <v/>
      </c>
      <c r="O4661" s="81" t="str">
        <f aca="false">IF(N4661&lt;&gt;"","",M4661)</f>
        <v/>
      </c>
      <c r="P4661" s="82" t="str">
        <f aca="false">IF(A4661="Composição",B4661,"")</f>
        <v> 87529 </v>
      </c>
      <c r="Q4661" s="81" t="n">
        <f aca="false">IF(P4661&lt;&gt;"",SUMIF(L4661:L4661,L4661,N4661:N4661),"")</f>
        <v>0</v>
      </c>
      <c r="R4661" s="81" t="n">
        <f aca="false">IF(P4661&lt;&gt;"",SUMIF(L4661:L4661,L4661,O4661:O4661),"")</f>
        <v>0</v>
      </c>
    </row>
    <row r="4662" customFormat="false" ht="25.5" hidden="false" customHeight="true" outlineLevel="0" collapsed="false">
      <c r="A4662" s="91" t="s">
        <v>668</v>
      </c>
      <c r="B4662" s="92" t="s">
        <v>819</v>
      </c>
      <c r="C4662" s="91" t="s">
        <v>664</v>
      </c>
      <c r="D4662" s="91" t="s">
        <v>820</v>
      </c>
      <c r="E4662" s="91" t="s">
        <v>671</v>
      </c>
      <c r="F4662" s="91"/>
      <c r="G4662" s="93" t="s">
        <v>672</v>
      </c>
      <c r="H4662" s="94" t="n">
        <v>0.47</v>
      </c>
      <c r="I4662" s="95" t="n">
        <f aca="false">SUMIFS(J:J,A:A,"Composição",B:B,$B4662)</f>
        <v>23.68</v>
      </c>
      <c r="J4662" s="95" t="n">
        <f aca="false">TRUNC(H4662*I4662,2)</f>
        <v>11.12</v>
      </c>
      <c r="L4662" s="63" t="n">
        <f aca="false">IF(AND(A4663&lt;&gt;"",A4662=""),L4661+1,L4661)</f>
        <v>494</v>
      </c>
      <c r="M4662" s="80" t="n">
        <f aca="false">IF(OR(A4662="Insumo",A4662="Composição Auxiliar"),J4662,"")</f>
        <v>11.12</v>
      </c>
      <c r="N4662" s="81" t="str">
        <f aca="false">IF(E4662="Mão de Obra",J4662,"")</f>
        <v/>
      </c>
      <c r="O4662" s="81" t="n">
        <f aca="false">IF(N4662&lt;&gt;"","",M4662)</f>
        <v>11.12</v>
      </c>
      <c r="P4662" s="82" t="str">
        <f aca="false">IF(A4662="Composição",B4662,"")</f>
        <v/>
      </c>
      <c r="Q4662" s="81" t="str">
        <f aca="false">IF(P4662&lt;&gt;"",SUMIF(L4662:L4662,L4662,N4662:N4662),"")</f>
        <v/>
      </c>
      <c r="R4662" s="81" t="str">
        <f aca="false">IF(P4662&lt;&gt;"",SUMIF(L4662:L4662,L4662,O4662:O4662),"")</f>
        <v/>
      </c>
    </row>
    <row r="4663" customFormat="false" ht="25.5" hidden="false" customHeight="true" outlineLevel="0" collapsed="false">
      <c r="A4663" s="91" t="s">
        <v>668</v>
      </c>
      <c r="B4663" s="92" t="s">
        <v>677</v>
      </c>
      <c r="C4663" s="91" t="s">
        <v>664</v>
      </c>
      <c r="D4663" s="91" t="s">
        <v>678</v>
      </c>
      <c r="E4663" s="91" t="s">
        <v>671</v>
      </c>
      <c r="F4663" s="91"/>
      <c r="G4663" s="93" t="s">
        <v>672</v>
      </c>
      <c r="H4663" s="94" t="n">
        <v>0.171</v>
      </c>
      <c r="I4663" s="95" t="n">
        <f aca="false">SUMIFS(J:J,A:A,"Composição",B:B,$B4663)</f>
        <v>18.93</v>
      </c>
      <c r="J4663" s="95" t="n">
        <f aca="false">TRUNC(H4663*I4663,2)</f>
        <v>3.23</v>
      </c>
      <c r="L4663" s="63" t="n">
        <f aca="false">IF(AND(A4664&lt;&gt;"",A4663=""),L4662+1,L4662)</f>
        <v>494</v>
      </c>
      <c r="M4663" s="80" t="n">
        <f aca="false">IF(OR(A4663="Insumo",A4663="Composição Auxiliar"),J4663,"")</f>
        <v>3.23</v>
      </c>
      <c r="N4663" s="81" t="str">
        <f aca="false">IF(E4663="Mão de Obra",J4663,"")</f>
        <v/>
      </c>
      <c r="O4663" s="81" t="n">
        <f aca="false">IF(N4663&lt;&gt;"","",M4663)</f>
        <v>3.23</v>
      </c>
      <c r="P4663" s="82" t="str">
        <f aca="false">IF(A4663="Composição",B4663,"")</f>
        <v/>
      </c>
      <c r="Q4663" s="81" t="str">
        <f aca="false">IF(P4663&lt;&gt;"",SUMIF(L4663:L4663,L4663,N4663:N4663),"")</f>
        <v/>
      </c>
      <c r="R4663" s="81" t="str">
        <f aca="false">IF(P4663&lt;&gt;"",SUMIF(L4663:L4663,L4663,O4663:O4663),"")</f>
        <v/>
      </c>
    </row>
    <row r="4664" customFormat="false" ht="51" hidden="false" customHeight="true" outlineLevel="0" collapsed="false">
      <c r="A4664" s="91" t="s">
        <v>668</v>
      </c>
      <c r="B4664" s="92" t="s">
        <v>1083</v>
      </c>
      <c r="C4664" s="91" t="s">
        <v>664</v>
      </c>
      <c r="D4664" s="91" t="s">
        <v>1084</v>
      </c>
      <c r="E4664" s="91" t="s">
        <v>671</v>
      </c>
      <c r="F4664" s="91"/>
      <c r="G4664" s="93" t="s">
        <v>676</v>
      </c>
      <c r="H4664" s="94" t="n">
        <v>0.0376</v>
      </c>
      <c r="I4664" s="95" t="n">
        <f aca="false">SUMIFS(J:J,A:A,"Composição",B:B,$B4664)</f>
        <v>574.07</v>
      </c>
      <c r="J4664" s="95" t="n">
        <f aca="false">TRUNC(H4664*I4664,2)</f>
        <v>21.58</v>
      </c>
      <c r="L4664" s="63" t="n">
        <f aca="false">IF(AND(A4665&lt;&gt;"",A4664=""),L4663+1,L4663)</f>
        <v>494</v>
      </c>
      <c r="M4664" s="80" t="n">
        <f aca="false">IF(OR(A4664="Insumo",A4664="Composição Auxiliar"),J4664,"")</f>
        <v>21.58</v>
      </c>
      <c r="N4664" s="81" t="str">
        <f aca="false">IF(E4664="Mão de Obra",J4664,"")</f>
        <v/>
      </c>
      <c r="O4664" s="81" t="n">
        <f aca="false">IF(N4664&lt;&gt;"","",M4664)</f>
        <v>21.58</v>
      </c>
      <c r="P4664" s="82" t="str">
        <f aca="false">IF(A4664="Composição",B4664,"")</f>
        <v/>
      </c>
      <c r="Q4664" s="81" t="str">
        <f aca="false">IF(P4664&lt;&gt;"",SUMIF(L4664:L4664,L4664,N4664:N4664),"")</f>
        <v/>
      </c>
      <c r="R4664" s="81" t="str">
        <f aca="false">IF(P4664&lt;&gt;"",SUMIF(L4664:L4664,L4664,O4664:O4664),"")</f>
        <v/>
      </c>
    </row>
    <row r="4665" customFormat="false" ht="14.25" hidden="false" customHeight="false" outlineLevel="0" collapsed="false">
      <c r="A4665" s="102"/>
      <c r="B4665" s="102"/>
      <c r="C4665" s="102"/>
      <c r="D4665" s="102"/>
      <c r="E4665" s="102"/>
      <c r="F4665" s="103"/>
      <c r="G4665" s="102"/>
      <c r="H4665" s="103"/>
      <c r="I4665" s="102"/>
      <c r="J4665" s="103"/>
      <c r="L4665" s="63" t="n">
        <f aca="false">IF(AND(A4666&lt;&gt;"",A4665=""),L4664+1,L4664)</f>
        <v>494</v>
      </c>
      <c r="M4665" s="80" t="str">
        <f aca="false">IF(OR(A4665="Insumo",A4665="Composição Auxiliar"),J4665,"")</f>
        <v/>
      </c>
      <c r="N4665" s="81" t="str">
        <f aca="false">IF(E4665="Mão de Obra",J4665,"")</f>
        <v/>
      </c>
      <c r="O4665" s="81" t="str">
        <f aca="false">IF(N4665&lt;&gt;"","",M4665)</f>
        <v/>
      </c>
      <c r="P4665" s="82" t="str">
        <f aca="false">IF(A4665="Composição",B4665,"")</f>
        <v/>
      </c>
      <c r="Q4665" s="81" t="str">
        <f aca="false">IF(P4665&lt;&gt;"",SUMIF(L4665:L4665,L4665,N4665:N4665),"")</f>
        <v/>
      </c>
      <c r="R4665" s="81" t="str">
        <f aca="false">IF(P4665&lt;&gt;"",SUMIF(L4665:L4665,L4665,O4665:O4665),"")</f>
        <v/>
      </c>
    </row>
    <row r="4666" customFormat="false" ht="15" hidden="false" customHeight="false" outlineLevel="0" collapsed="false">
      <c r="A4666" s="102"/>
      <c r="B4666" s="102"/>
      <c r="C4666" s="102"/>
      <c r="D4666" s="102"/>
      <c r="E4666" s="102"/>
      <c r="F4666" s="103"/>
      <c r="G4666" s="102"/>
      <c r="H4666" s="104"/>
      <c r="I4666" s="104"/>
      <c r="J4666" s="103"/>
      <c r="L4666" s="63" t="n">
        <f aca="false">IF(AND(A4667&lt;&gt;"",A4666=""),L4665+1,L4665)</f>
        <v>494</v>
      </c>
      <c r="M4666" s="80" t="str">
        <f aca="false">IF(OR(A4666="Insumo",A4666="Composição Auxiliar"),J4666,"")</f>
        <v/>
      </c>
      <c r="N4666" s="81" t="str">
        <f aca="false">IF(E4666="Mão de Obra",J4666,"")</f>
        <v/>
      </c>
      <c r="O4666" s="81" t="str">
        <f aca="false">IF(N4666&lt;&gt;"","",M4666)</f>
        <v/>
      </c>
      <c r="P4666" s="82" t="str">
        <f aca="false">IF(A4666="Composição",B4666,"")</f>
        <v/>
      </c>
      <c r="Q4666" s="81" t="str">
        <f aca="false">IF(P4666&lt;&gt;"",SUMIF(L4666:L4666,L4666,N4666:N4666),"")</f>
        <v/>
      </c>
      <c r="R4666" s="81" t="str">
        <f aca="false">IF(P4666&lt;&gt;"",SUMIF(L4666:L4666,L4666,O4666:O4666),"")</f>
        <v/>
      </c>
    </row>
    <row r="4667" customFormat="false" ht="15" hidden="false" customHeight="false" outlineLevel="0" collapsed="false">
      <c r="A4667" s="108"/>
      <c r="B4667" s="108"/>
      <c r="C4667" s="108"/>
      <c r="D4667" s="108"/>
      <c r="E4667" s="108"/>
      <c r="F4667" s="108"/>
      <c r="G4667" s="108"/>
      <c r="H4667" s="108"/>
      <c r="I4667" s="108"/>
      <c r="J4667" s="108"/>
      <c r="L4667" s="63" t="n">
        <f aca="false">IF(AND(A4668&lt;&gt;"",A4667=""),L4666+1,L4666)</f>
        <v>494</v>
      </c>
      <c r="M4667" s="80" t="str">
        <f aca="false">IF(OR(A4667="Insumo",A4667="Composição Auxiliar"),J4667,"")</f>
        <v/>
      </c>
      <c r="N4667" s="81" t="str">
        <f aca="false">IF(E4667="Mão de Obra",J4667,"")</f>
        <v/>
      </c>
      <c r="O4667" s="81" t="str">
        <f aca="false">IF(N4667&lt;&gt;"","",M4667)</f>
        <v/>
      </c>
      <c r="P4667" s="82" t="str">
        <f aca="false">IF(A4667="Composição",B4667,"")</f>
        <v/>
      </c>
      <c r="Q4667" s="81" t="str">
        <f aca="false">IF(P4667&lt;&gt;"",SUMIF(L4667:L4667,L4667,N4667:N4667),"")</f>
        <v/>
      </c>
      <c r="R4667" s="81" t="str">
        <f aca="false">IF(P4667&lt;&gt;"",SUMIF(L4667:L4667,L4667,O4667:O4667),"")</f>
        <v/>
      </c>
    </row>
    <row r="4668" customFormat="false" ht="15" hidden="false" customHeight="true" outlineLevel="0" collapsed="false">
      <c r="A4668" s="83"/>
      <c r="B4668" s="84" t="s">
        <v>655</v>
      </c>
      <c r="C4668" s="83" t="s">
        <v>656</v>
      </c>
      <c r="D4668" s="83" t="s">
        <v>657</v>
      </c>
      <c r="E4668" s="83" t="s">
        <v>658</v>
      </c>
      <c r="F4668" s="83"/>
      <c r="G4668" s="85" t="s">
        <v>659</v>
      </c>
      <c r="H4668" s="84" t="s">
        <v>660</v>
      </c>
      <c r="I4668" s="84" t="s">
        <v>661</v>
      </c>
      <c r="J4668" s="84" t="s">
        <v>662</v>
      </c>
      <c r="L4668" s="63" t="n">
        <f aca="false">IF(AND(A4669&lt;&gt;"",A4668=""),L4667+1,L4667)</f>
        <v>495</v>
      </c>
      <c r="M4668" s="80" t="str">
        <f aca="false">IF(OR(A4668="Insumo",A4668="Composição Auxiliar"),J4668,"")</f>
        <v/>
      </c>
      <c r="N4668" s="81" t="str">
        <f aca="false">IF(E4668="Mão de Obra",J4668,"")</f>
        <v/>
      </c>
      <c r="O4668" s="81" t="str">
        <f aca="false">IF(N4668&lt;&gt;"","",M4668)</f>
        <v/>
      </c>
      <c r="P4668" s="82" t="str">
        <f aca="false">IF(A4668="Composição",B4668,"")</f>
        <v/>
      </c>
      <c r="Q4668" s="81" t="str">
        <f aca="false">IF(P4668&lt;&gt;"",SUMIF(L4668:L4668,L4668,N4668:N4668),"")</f>
        <v/>
      </c>
      <c r="R4668" s="81" t="str">
        <f aca="false">IF(P4668&lt;&gt;"",SUMIF(L4668:L4668,L4668,O4668:O4668),"")</f>
        <v/>
      </c>
    </row>
    <row r="4669" customFormat="false" ht="14.25" hidden="false" customHeight="true" outlineLevel="0" collapsed="false">
      <c r="A4669" s="86" t="s">
        <v>663</v>
      </c>
      <c r="B4669" s="87" t="s">
        <v>1667</v>
      </c>
      <c r="C4669" s="86" t="s">
        <v>664</v>
      </c>
      <c r="D4669" s="86" t="s">
        <v>1668</v>
      </c>
      <c r="E4669" s="86" t="s">
        <v>671</v>
      </c>
      <c r="F4669" s="86"/>
      <c r="G4669" s="88" t="s">
        <v>672</v>
      </c>
      <c r="H4669" s="89" t="n">
        <v>1</v>
      </c>
      <c r="I4669" s="90" t="n">
        <f aca="false">SUMIF(L:L,$L4669,M:M)</f>
        <v>26.27</v>
      </c>
      <c r="J4669" s="90" t="n">
        <f aca="false">TRUNC(H4669*I4669,2)</f>
        <v>26.27</v>
      </c>
      <c r="L4669" s="63" t="n">
        <f aca="false">IF(AND(A4670&lt;&gt;"",A4669=""),L4668+1,L4668)</f>
        <v>495</v>
      </c>
      <c r="M4669" s="80" t="str">
        <f aca="false">IF(OR(A4669="Insumo",A4669="Composição Auxiliar"),J4669,"")</f>
        <v/>
      </c>
      <c r="N4669" s="81" t="str">
        <f aca="false">IF(E4669="Mão de Obra",J4669,"")</f>
        <v/>
      </c>
      <c r="O4669" s="81" t="str">
        <f aca="false">IF(N4669&lt;&gt;"","",M4669)</f>
        <v/>
      </c>
      <c r="P4669" s="82" t="str">
        <f aca="false">IF(A4669="Composição",B4669,"")</f>
        <v> 100308 </v>
      </c>
      <c r="Q4669" s="81" t="n">
        <f aca="false">IF(P4669&lt;&gt;"",SUMIF(L4669:L4669,L4669,N4669:N4669),"")</f>
        <v>0</v>
      </c>
      <c r="R4669" s="81" t="n">
        <f aca="false">IF(P4669&lt;&gt;"",SUMIF(L4669:L4669,L4669,O4669:O4669),"")</f>
        <v>0</v>
      </c>
    </row>
    <row r="4670" customFormat="false" ht="25.5" hidden="false" customHeight="true" outlineLevel="0" collapsed="false">
      <c r="A4670" s="91" t="s">
        <v>668</v>
      </c>
      <c r="B4670" s="92" t="s">
        <v>2032</v>
      </c>
      <c r="C4670" s="91" t="s">
        <v>664</v>
      </c>
      <c r="D4670" s="91" t="s">
        <v>2033</v>
      </c>
      <c r="E4670" s="91" t="s">
        <v>671</v>
      </c>
      <c r="F4670" s="91"/>
      <c r="G4670" s="93" t="s">
        <v>672</v>
      </c>
      <c r="H4670" s="94" t="n">
        <v>1</v>
      </c>
      <c r="I4670" s="95" t="n">
        <f aca="false">SUMIFS(J:J,A:A,"Composição",B:B,$B4670)</f>
        <v>0.58</v>
      </c>
      <c r="J4670" s="95" t="n">
        <f aca="false">TRUNC(H4670*I4670,2)</f>
        <v>0.58</v>
      </c>
      <c r="L4670" s="63" t="n">
        <f aca="false">IF(AND(A4671&lt;&gt;"",A4670=""),L4669+1,L4669)</f>
        <v>495</v>
      </c>
      <c r="M4670" s="80" t="n">
        <f aca="false">IF(OR(A4670="Insumo",A4670="Composição Auxiliar"),J4670,"")</f>
        <v>0.58</v>
      </c>
      <c r="N4670" s="81" t="str">
        <f aca="false">IF(E4670="Mão de Obra",J4670,"")</f>
        <v/>
      </c>
      <c r="O4670" s="81" t="n">
        <f aca="false">IF(N4670&lt;&gt;"","",M4670)</f>
        <v>0.58</v>
      </c>
      <c r="P4670" s="82" t="str">
        <f aca="false">IF(A4670="Composição",B4670,"")</f>
        <v/>
      </c>
      <c r="Q4670" s="81" t="str">
        <f aca="false">IF(P4670&lt;&gt;"",SUMIF(L4670:L4670,L4670,N4670:N4670),"")</f>
        <v/>
      </c>
      <c r="R4670" s="81" t="str">
        <f aca="false">IF(P4670&lt;&gt;"",SUMIF(L4670:L4670,L4670,O4670:O4670),"")</f>
        <v/>
      </c>
    </row>
    <row r="4671" customFormat="false" ht="25.5" hidden="false" customHeight="false" outlineLevel="0" collapsed="false">
      <c r="A4671" s="96" t="s">
        <v>679</v>
      </c>
      <c r="B4671" s="97" t="s">
        <v>1775</v>
      </c>
      <c r="C4671" s="96" t="str">
        <f aca="false">VLOOKUP(B4671,INSUMOS!$A:$I,2,0)</f>
        <v>SINAPI</v>
      </c>
      <c r="D4671" s="96" t="str">
        <f aca="false">VLOOKUP(B4671,INSUMOS!$A:$I,3,0)</f>
        <v>TRANSPORTE - HORISTA (COLETADO CAIXA - ENCARGOS COMPLEMENTARES)</v>
      </c>
      <c r="E4671" s="98" t="str">
        <f aca="false">VLOOKUP(B4671,INSUMOS!$A:$I,4,0)</f>
        <v>Serviços</v>
      </c>
      <c r="F4671" s="98"/>
      <c r="G4671" s="99" t="str">
        <f aca="false">VLOOKUP(B4671,INSUMOS!$A:$I,5,0)</f>
        <v>H</v>
      </c>
      <c r="H4671" s="100" t="n">
        <v>1</v>
      </c>
      <c r="I4671" s="101" t="n">
        <f aca="false">VLOOKUP(B4671,INSUMOS!$A:$I,8,0)</f>
        <v>0.96</v>
      </c>
      <c r="J4671" s="101" t="n">
        <f aca="false">TRUNC(H4671*I4671,2)</f>
        <v>0.96</v>
      </c>
      <c r="L4671" s="63" t="n">
        <f aca="false">IF(AND(A4672&lt;&gt;"",A4671=""),L4670+1,L4670)</f>
        <v>495</v>
      </c>
      <c r="M4671" s="80" t="n">
        <f aca="false">IF(OR(A4671="Insumo",A4671="Composição Auxiliar"),J4671,"")</f>
        <v>0.96</v>
      </c>
      <c r="N4671" s="81" t="str">
        <f aca="false">IF(E4671="Mão de Obra",J4671,"")</f>
        <v/>
      </c>
      <c r="O4671" s="81" t="n">
        <f aca="false">IF(N4671&lt;&gt;"","",M4671)</f>
        <v>0.96</v>
      </c>
      <c r="P4671" s="82" t="str">
        <f aca="false">IF(A4671="Composição",B4671,"")</f>
        <v/>
      </c>
      <c r="Q4671" s="81" t="str">
        <f aca="false">IF(P4671&lt;&gt;"",SUMIF(L4671:L4671,L4671,N4671:N4671),"")</f>
        <v/>
      </c>
      <c r="R4671" s="81" t="str">
        <f aca="false">IF(P4671&lt;&gt;"",SUMIF(L4671:L4671,L4671,O4671:O4671),"")</f>
        <v/>
      </c>
    </row>
    <row r="4672" customFormat="false" ht="14.25" hidden="false" customHeight="false" outlineLevel="0" collapsed="false">
      <c r="A4672" s="96" t="s">
        <v>679</v>
      </c>
      <c r="B4672" s="97" t="s">
        <v>2034</v>
      </c>
      <c r="C4672" s="96" t="str">
        <f aca="false">VLOOKUP(B4672,INSUMOS!$A:$I,2,0)</f>
        <v>SINAPI</v>
      </c>
      <c r="D4672" s="96" t="str">
        <f aca="false">VLOOKUP(B4672,INSUMOS!$A:$I,3,0)</f>
        <v>MECANICO DE REFRIGERACAO (HORISTA)</v>
      </c>
      <c r="E4672" s="98" t="str">
        <f aca="false">VLOOKUP(B4672,INSUMOS!$A:$I,4,0)</f>
        <v>Mão de Obra</v>
      </c>
      <c r="F4672" s="98"/>
      <c r="G4672" s="99" t="str">
        <f aca="false">VLOOKUP(B4672,INSUMOS!$A:$I,5,0)</f>
        <v>H</v>
      </c>
      <c r="H4672" s="100" t="n">
        <v>1</v>
      </c>
      <c r="I4672" s="101" t="n">
        <f aca="false">VLOOKUP(B4672,INSUMOS!$A:$I,8,0)</f>
        <v>20.07</v>
      </c>
      <c r="J4672" s="101" t="n">
        <f aca="false">TRUNC(H4672*I4672,2)</f>
        <v>20.07</v>
      </c>
      <c r="L4672" s="63" t="n">
        <f aca="false">IF(AND(A4673&lt;&gt;"",A4672=""),L4671+1,L4671)</f>
        <v>495</v>
      </c>
      <c r="M4672" s="80" t="n">
        <f aca="false">IF(OR(A4672="Insumo",A4672="Composição Auxiliar"),J4672,"")</f>
        <v>20.07</v>
      </c>
      <c r="N4672" s="81" t="n">
        <f aca="false">IF(E4672="Mão de Obra",J4672,"")</f>
        <v>20.07</v>
      </c>
      <c r="O4672" s="81" t="str">
        <f aca="false">IF(N4672&lt;&gt;"","",M4672)</f>
        <v/>
      </c>
      <c r="P4672" s="82" t="str">
        <f aca="false">IF(A4672="Composição",B4672,"")</f>
        <v/>
      </c>
      <c r="Q4672" s="81" t="str">
        <f aca="false">IF(P4672&lt;&gt;"",SUMIF(L4672:L4672,L4672,N4672:N4672),"")</f>
        <v/>
      </c>
      <c r="R4672" s="81" t="str">
        <f aca="false">IF(P4672&lt;&gt;"",SUMIF(L4672:L4672,L4672,O4672:O4672),"")</f>
        <v/>
      </c>
    </row>
    <row r="4673" customFormat="false" ht="25.5" hidden="false" customHeight="false" outlineLevel="0" collapsed="false">
      <c r="A4673" s="96" t="s">
        <v>679</v>
      </c>
      <c r="B4673" s="97" t="s">
        <v>1778</v>
      </c>
      <c r="C4673" s="96" t="str">
        <f aca="false">VLOOKUP(B4673,INSUMOS!$A:$I,2,0)</f>
        <v>SINAPI</v>
      </c>
      <c r="D4673" s="96" t="str">
        <f aca="false">VLOOKUP(B4673,INSUMOS!$A:$I,3,0)</f>
        <v>SEGURO - HORISTA (COLETADO CAIXA - ENCARGOS COMPLEMENTARES)</v>
      </c>
      <c r="E4673" s="98" t="str">
        <f aca="false">VLOOKUP(B4673,INSUMOS!$A:$I,4,0)</f>
        <v>Taxas</v>
      </c>
      <c r="F4673" s="98"/>
      <c r="G4673" s="99" t="str">
        <f aca="false">VLOOKUP(B4673,INSUMOS!$A:$I,5,0)</f>
        <v>H</v>
      </c>
      <c r="H4673" s="100" t="n">
        <v>1</v>
      </c>
      <c r="I4673" s="101" t="n">
        <f aca="false">VLOOKUP(B4673,INSUMOS!$A:$I,8,0)</f>
        <v>0.07</v>
      </c>
      <c r="J4673" s="101" t="n">
        <f aca="false">TRUNC(H4673*I4673,2)</f>
        <v>0.07</v>
      </c>
      <c r="L4673" s="63" t="n">
        <f aca="false">IF(AND(A4674&lt;&gt;"",A4673=""),L4672+1,L4672)</f>
        <v>495</v>
      </c>
      <c r="M4673" s="80" t="n">
        <f aca="false">IF(OR(A4673="Insumo",A4673="Composição Auxiliar"),J4673,"")</f>
        <v>0.07</v>
      </c>
      <c r="N4673" s="81" t="str">
        <f aca="false">IF(E4673="Mão de Obra",J4673,"")</f>
        <v/>
      </c>
      <c r="O4673" s="81" t="n">
        <f aca="false">IF(N4673&lt;&gt;"","",M4673)</f>
        <v>0.07</v>
      </c>
      <c r="P4673" s="82" t="str">
        <f aca="false">IF(A4673="Composição",B4673,"")</f>
        <v/>
      </c>
      <c r="Q4673" s="81" t="str">
        <f aca="false">IF(P4673&lt;&gt;"",SUMIF(L4673:L4673,L4673,N4673:N4673),"")</f>
        <v/>
      </c>
      <c r="R4673" s="81" t="str">
        <f aca="false">IF(P4673&lt;&gt;"",SUMIF(L4673:L4673,L4673,O4673:O4673),"")</f>
        <v/>
      </c>
    </row>
    <row r="4674" customFormat="false" ht="25.5" hidden="false" customHeight="false" outlineLevel="0" collapsed="false">
      <c r="A4674" s="96" t="s">
        <v>679</v>
      </c>
      <c r="B4674" s="97" t="s">
        <v>1781</v>
      </c>
      <c r="C4674" s="96" t="str">
        <f aca="false">VLOOKUP(B4674,INSUMOS!$A:$I,2,0)</f>
        <v>SINAPI</v>
      </c>
      <c r="D4674" s="96" t="str">
        <f aca="false">VLOOKUP(B4674,INSUMOS!$A:$I,3,0)</f>
        <v>EXAMES - HORISTA (COLETADO CAIXA - ENCARGOS COMPLEMENTARES)</v>
      </c>
      <c r="E4674" s="98" t="str">
        <f aca="false">VLOOKUP(B4674,INSUMOS!$A:$I,4,0)</f>
        <v>Outros</v>
      </c>
      <c r="F4674" s="98"/>
      <c r="G4674" s="99" t="str">
        <f aca="false">VLOOKUP(B4674,INSUMOS!$A:$I,5,0)</f>
        <v>H</v>
      </c>
      <c r="H4674" s="100" t="n">
        <v>1</v>
      </c>
      <c r="I4674" s="101" t="n">
        <f aca="false">VLOOKUP(B4674,INSUMOS!$A:$I,8,0)</f>
        <v>1.14</v>
      </c>
      <c r="J4674" s="101" t="n">
        <f aca="false">TRUNC(H4674*I4674,2)</f>
        <v>1.14</v>
      </c>
      <c r="L4674" s="63" t="n">
        <f aca="false">IF(AND(A4675&lt;&gt;"",A4674=""),L4673+1,L4673)</f>
        <v>495</v>
      </c>
      <c r="M4674" s="80" t="n">
        <f aca="false">IF(OR(A4674="Insumo",A4674="Composição Auxiliar"),J4674,"")</f>
        <v>1.14</v>
      </c>
      <c r="N4674" s="81" t="str">
        <f aca="false">IF(E4674="Mão de Obra",J4674,"")</f>
        <v/>
      </c>
      <c r="O4674" s="81" t="n">
        <f aca="false">IF(N4674&lt;&gt;"","",M4674)</f>
        <v>1.14</v>
      </c>
      <c r="P4674" s="82" t="str">
        <f aca="false">IF(A4674="Composição",B4674,"")</f>
        <v/>
      </c>
      <c r="Q4674" s="81" t="str">
        <f aca="false">IF(P4674&lt;&gt;"",SUMIF(L4674:L4674,L4674,N4674:N4674),"")</f>
        <v/>
      </c>
      <c r="R4674" s="81" t="str">
        <f aca="false">IF(P4674&lt;&gt;"",SUMIF(L4674:L4674,L4674,O4674:O4674),"")</f>
        <v/>
      </c>
    </row>
    <row r="4675" customFormat="false" ht="25.5" hidden="false" customHeight="false" outlineLevel="0" collapsed="false">
      <c r="A4675" s="96" t="s">
        <v>679</v>
      </c>
      <c r="B4675" s="97" t="s">
        <v>1841</v>
      </c>
      <c r="C4675" s="96" t="str">
        <f aca="false">VLOOKUP(B4675,INSUMOS!$A:$I,2,0)</f>
        <v>SINAPI</v>
      </c>
      <c r="D4675" s="96" t="str">
        <f aca="false">VLOOKUP(B4675,INSUMOS!$A:$I,3,0)</f>
        <v>EPI - FAMILIA ELETRICISTA - HORISTA (ENCARGOS COMPLEMENTARES - COLETADO CAIXA)</v>
      </c>
      <c r="E4675" s="98" t="str">
        <f aca="false">VLOOKUP(B4675,INSUMOS!$A:$I,4,0)</f>
        <v>Equipamento</v>
      </c>
      <c r="F4675" s="98"/>
      <c r="G4675" s="99" t="str">
        <f aca="false">VLOOKUP(B4675,INSUMOS!$A:$I,5,0)</f>
        <v>H</v>
      </c>
      <c r="H4675" s="100" t="n">
        <v>1</v>
      </c>
      <c r="I4675" s="101" t="n">
        <f aca="false">VLOOKUP(B4675,INSUMOS!$A:$I,8,0)</f>
        <v>1.14</v>
      </c>
      <c r="J4675" s="101" t="n">
        <f aca="false">TRUNC(H4675*I4675,2)</f>
        <v>1.14</v>
      </c>
      <c r="L4675" s="63" t="n">
        <f aca="false">IF(AND(A4676&lt;&gt;"",A4675=""),L4674+1,L4674)</f>
        <v>495</v>
      </c>
      <c r="M4675" s="80" t="n">
        <f aca="false">IF(OR(A4675="Insumo",A4675="Composição Auxiliar"),J4675,"")</f>
        <v>1.14</v>
      </c>
      <c r="N4675" s="81" t="str">
        <f aca="false">IF(E4675="Mão de Obra",J4675,"")</f>
        <v/>
      </c>
      <c r="O4675" s="81" t="n">
        <f aca="false">IF(N4675&lt;&gt;"","",M4675)</f>
        <v>1.14</v>
      </c>
      <c r="P4675" s="82" t="str">
        <f aca="false">IF(A4675="Composição",B4675,"")</f>
        <v/>
      </c>
      <c r="Q4675" s="81" t="str">
        <f aca="false">IF(P4675&lt;&gt;"",SUMIF(L4675:L4675,L4675,N4675:N4675),"")</f>
        <v/>
      </c>
      <c r="R4675" s="81" t="str">
        <f aca="false">IF(P4675&lt;&gt;"",SUMIF(L4675:L4675,L4675,O4675:O4675),"")</f>
        <v/>
      </c>
    </row>
    <row r="4676" customFormat="false" ht="25.5" hidden="false" customHeight="false" outlineLevel="0" collapsed="false">
      <c r="A4676" s="96" t="s">
        <v>679</v>
      </c>
      <c r="B4676" s="97" t="s">
        <v>1839</v>
      </c>
      <c r="C4676" s="96" t="str">
        <f aca="false">VLOOKUP(B4676,INSUMOS!$A:$I,2,0)</f>
        <v>SINAPI</v>
      </c>
      <c r="D4676" s="96" t="str">
        <f aca="false">VLOOKUP(B4676,INSUMOS!$A:$I,3,0)</f>
        <v>FERRAMENTAS - FAMILIA ELETRICISTA - HORISTA (ENCARGOS COMPLEMENTARES - COLETADO CAIXA)</v>
      </c>
      <c r="E4676" s="98" t="str">
        <f aca="false">VLOOKUP(B4676,INSUMOS!$A:$I,4,0)</f>
        <v>Equipamento</v>
      </c>
      <c r="F4676" s="98"/>
      <c r="G4676" s="99" t="str">
        <f aca="false">VLOOKUP(B4676,INSUMOS!$A:$I,5,0)</f>
        <v>H</v>
      </c>
      <c r="H4676" s="100" t="n">
        <v>1</v>
      </c>
      <c r="I4676" s="101" t="n">
        <f aca="false">VLOOKUP(B4676,INSUMOS!$A:$I,8,0)</f>
        <v>0.86</v>
      </c>
      <c r="J4676" s="101" t="n">
        <f aca="false">TRUNC(H4676*I4676,2)</f>
        <v>0.86</v>
      </c>
      <c r="L4676" s="63" t="n">
        <f aca="false">IF(AND(A4677&lt;&gt;"",A4676=""),L4675+1,L4675)</f>
        <v>495</v>
      </c>
      <c r="M4676" s="80" t="n">
        <f aca="false">IF(OR(A4676="Insumo",A4676="Composição Auxiliar"),J4676,"")</f>
        <v>0.86</v>
      </c>
      <c r="N4676" s="81" t="str">
        <f aca="false">IF(E4676="Mão de Obra",J4676,"")</f>
        <v/>
      </c>
      <c r="O4676" s="81" t="n">
        <f aca="false">IF(N4676&lt;&gt;"","",M4676)</f>
        <v>0.86</v>
      </c>
      <c r="P4676" s="82" t="str">
        <f aca="false">IF(A4676="Composição",B4676,"")</f>
        <v/>
      </c>
      <c r="Q4676" s="81" t="str">
        <f aca="false">IF(P4676&lt;&gt;"",SUMIF(L4676:L4676,L4676,N4676:N4676),"")</f>
        <v/>
      </c>
      <c r="R4676" s="81" t="str">
        <f aca="false">IF(P4676&lt;&gt;"",SUMIF(L4676:L4676,L4676,O4676:O4676),"")</f>
        <v/>
      </c>
    </row>
    <row r="4677" customFormat="false" ht="25.5" hidden="false" customHeight="false" outlineLevel="0" collapsed="false">
      <c r="A4677" s="96" t="s">
        <v>679</v>
      </c>
      <c r="B4677" s="97" t="s">
        <v>1776</v>
      </c>
      <c r="C4677" s="96" t="str">
        <f aca="false">VLOOKUP(B4677,INSUMOS!$A:$I,2,0)</f>
        <v>SINAPI</v>
      </c>
      <c r="D4677" s="96" t="str">
        <f aca="false">VLOOKUP(B4677,INSUMOS!$A:$I,3,0)</f>
        <v>ALIMENTACAO - HORISTA (COLETADO CAIXA - ENCARGOS COMPLEMENTARES)</v>
      </c>
      <c r="E4677" s="98" t="str">
        <f aca="false">VLOOKUP(B4677,INSUMOS!$A:$I,4,0)</f>
        <v>Outros</v>
      </c>
      <c r="F4677" s="98"/>
      <c r="G4677" s="99" t="str">
        <f aca="false">VLOOKUP(B4677,INSUMOS!$A:$I,5,0)</f>
        <v>H</v>
      </c>
      <c r="H4677" s="100" t="n">
        <v>1</v>
      </c>
      <c r="I4677" s="101" t="n">
        <f aca="false">VLOOKUP(B4677,INSUMOS!$A:$I,8,0)</f>
        <v>1.45</v>
      </c>
      <c r="J4677" s="101" t="n">
        <f aca="false">TRUNC(H4677*I4677,2)</f>
        <v>1.45</v>
      </c>
      <c r="L4677" s="63" t="n">
        <f aca="false">IF(AND(A4678&lt;&gt;"",A4677=""),L4676+1,L4676)</f>
        <v>495</v>
      </c>
      <c r="M4677" s="80" t="n">
        <f aca="false">IF(OR(A4677="Insumo",A4677="Composição Auxiliar"),J4677,"")</f>
        <v>1.45</v>
      </c>
      <c r="N4677" s="81" t="str">
        <f aca="false">IF(E4677="Mão de Obra",J4677,"")</f>
        <v/>
      </c>
      <c r="O4677" s="81" t="n">
        <f aca="false">IF(N4677&lt;&gt;"","",M4677)</f>
        <v>1.45</v>
      </c>
      <c r="P4677" s="82" t="str">
        <f aca="false">IF(A4677="Composição",B4677,"")</f>
        <v/>
      </c>
      <c r="Q4677" s="81" t="str">
        <f aca="false">IF(P4677&lt;&gt;"",SUMIF(L4677:L4677,L4677,N4677:N4677),"")</f>
        <v/>
      </c>
      <c r="R4677" s="81" t="str">
        <f aca="false">IF(P4677&lt;&gt;"",SUMIF(L4677:L4677,L4677,O4677:O4677),"")</f>
        <v/>
      </c>
    </row>
    <row r="4678" customFormat="false" ht="14.25" hidden="false" customHeight="false" outlineLevel="0" collapsed="false">
      <c r="A4678" s="102"/>
      <c r="B4678" s="102"/>
      <c r="C4678" s="102"/>
      <c r="D4678" s="102"/>
      <c r="E4678" s="102"/>
      <c r="F4678" s="103"/>
      <c r="G4678" s="102"/>
      <c r="H4678" s="103"/>
      <c r="I4678" s="102"/>
      <c r="J4678" s="103"/>
      <c r="L4678" s="63" t="n">
        <f aca="false">IF(AND(A4679&lt;&gt;"",A4678=""),L4677+1,L4677)</f>
        <v>495</v>
      </c>
      <c r="M4678" s="80" t="str">
        <f aca="false">IF(OR(A4678="Insumo",A4678="Composição Auxiliar"),J4678,"")</f>
        <v/>
      </c>
      <c r="N4678" s="81" t="str">
        <f aca="false">IF(E4678="Mão de Obra",J4678,"")</f>
        <v/>
      </c>
      <c r="O4678" s="81" t="str">
        <f aca="false">IF(N4678&lt;&gt;"","",M4678)</f>
        <v/>
      </c>
      <c r="P4678" s="82" t="str">
        <f aca="false">IF(A4678="Composição",B4678,"")</f>
        <v/>
      </c>
      <c r="Q4678" s="81" t="str">
        <f aca="false">IF(P4678&lt;&gt;"",SUMIF(L4678:L4678,L4678,N4678:N4678),"")</f>
        <v/>
      </c>
      <c r="R4678" s="81" t="str">
        <f aca="false">IF(P4678&lt;&gt;"",SUMIF(L4678:L4678,L4678,O4678:O4678),"")</f>
        <v/>
      </c>
    </row>
    <row r="4679" customFormat="false" ht="15" hidden="false" customHeight="false" outlineLevel="0" collapsed="false">
      <c r="A4679" s="102"/>
      <c r="B4679" s="102"/>
      <c r="C4679" s="102"/>
      <c r="D4679" s="102"/>
      <c r="E4679" s="102"/>
      <c r="F4679" s="103"/>
      <c r="G4679" s="102"/>
      <c r="H4679" s="104"/>
      <c r="I4679" s="104"/>
      <c r="J4679" s="103"/>
      <c r="L4679" s="63" t="n">
        <f aca="false">IF(AND(A4680&lt;&gt;"",A4679=""),L4678+1,L4678)</f>
        <v>495</v>
      </c>
      <c r="M4679" s="80" t="str">
        <f aca="false">IF(OR(A4679="Insumo",A4679="Composição Auxiliar"),J4679,"")</f>
        <v/>
      </c>
      <c r="N4679" s="81" t="str">
        <f aca="false">IF(E4679="Mão de Obra",J4679,"")</f>
        <v/>
      </c>
      <c r="O4679" s="81" t="str">
        <f aca="false">IF(N4679&lt;&gt;"","",M4679)</f>
        <v/>
      </c>
      <c r="P4679" s="82" t="str">
        <f aca="false">IF(A4679="Composição",B4679,"")</f>
        <v/>
      </c>
      <c r="Q4679" s="81" t="str">
        <f aca="false">IF(P4679&lt;&gt;"",SUMIF(L4679:L4679,L4679,N4679:N4679),"")</f>
        <v/>
      </c>
      <c r="R4679" s="81" t="str">
        <f aca="false">IF(P4679&lt;&gt;"",SUMIF(L4679:L4679,L4679,O4679:O4679),"")</f>
        <v/>
      </c>
    </row>
    <row r="4680" customFormat="false" ht="15" hidden="false" customHeight="false" outlineLevel="0" collapsed="false">
      <c r="A4680" s="108"/>
      <c r="B4680" s="108"/>
      <c r="C4680" s="108"/>
      <c r="D4680" s="108"/>
      <c r="E4680" s="108"/>
      <c r="F4680" s="108"/>
      <c r="G4680" s="108"/>
      <c r="H4680" s="108"/>
      <c r="I4680" s="108"/>
      <c r="J4680" s="108"/>
      <c r="L4680" s="63" t="n">
        <f aca="false">IF(AND(A4681&lt;&gt;"",A4680=""),L4679+1,L4679)</f>
        <v>495</v>
      </c>
      <c r="M4680" s="80" t="str">
        <f aca="false">IF(OR(A4680="Insumo",A4680="Composição Auxiliar"),J4680,"")</f>
        <v/>
      </c>
      <c r="N4680" s="81" t="str">
        <f aca="false">IF(E4680="Mão de Obra",J4680,"")</f>
        <v/>
      </c>
      <c r="O4680" s="81" t="str">
        <f aca="false">IF(N4680&lt;&gt;"","",M4680)</f>
        <v/>
      </c>
      <c r="P4680" s="82" t="str">
        <f aca="false">IF(A4680="Composição",B4680,"")</f>
        <v/>
      </c>
      <c r="Q4680" s="81" t="str">
        <f aca="false">IF(P4680&lt;&gt;"",SUMIF(L4680:L4680,L4680,N4680:N4680),"")</f>
        <v/>
      </c>
      <c r="R4680" s="81" t="str">
        <f aca="false">IF(P4680&lt;&gt;"",SUMIF(L4680:L4680,L4680,O4680:O4680),"")</f>
        <v/>
      </c>
    </row>
    <row r="4681" customFormat="false" ht="15" hidden="false" customHeight="true" outlineLevel="0" collapsed="false">
      <c r="A4681" s="83"/>
      <c r="B4681" s="84" t="s">
        <v>655</v>
      </c>
      <c r="C4681" s="83" t="s">
        <v>656</v>
      </c>
      <c r="D4681" s="83" t="s">
        <v>657</v>
      </c>
      <c r="E4681" s="83" t="s">
        <v>658</v>
      </c>
      <c r="F4681" s="83"/>
      <c r="G4681" s="85" t="s">
        <v>659</v>
      </c>
      <c r="H4681" s="84" t="s">
        <v>660</v>
      </c>
      <c r="I4681" s="84" t="s">
        <v>661</v>
      </c>
      <c r="J4681" s="84" t="s">
        <v>662</v>
      </c>
      <c r="L4681" s="63" t="n">
        <f aca="false">IF(AND(A4682&lt;&gt;"",A4681=""),L4680+1,L4680)</f>
        <v>496</v>
      </c>
      <c r="M4681" s="80" t="str">
        <f aca="false">IF(OR(A4681="Insumo",A4681="Composição Auxiliar"),J4681,"")</f>
        <v/>
      </c>
      <c r="N4681" s="81" t="str">
        <f aca="false">IF(E4681="Mão de Obra",J4681,"")</f>
        <v/>
      </c>
      <c r="O4681" s="81" t="str">
        <f aca="false">IF(N4681&lt;&gt;"","",M4681)</f>
        <v/>
      </c>
      <c r="P4681" s="82" t="str">
        <f aca="false">IF(A4681="Composição",B4681,"")</f>
        <v/>
      </c>
      <c r="Q4681" s="81" t="str">
        <f aca="false">IF(P4681&lt;&gt;"",SUMIF(L4681:L4681,L4681,N4681:N4681),"")</f>
        <v/>
      </c>
      <c r="R4681" s="81" t="str">
        <f aca="false">IF(P4681&lt;&gt;"",SUMIF(L4681:L4681,L4681,O4681:O4681),"")</f>
        <v/>
      </c>
    </row>
    <row r="4682" customFormat="false" ht="25.5" hidden="false" customHeight="true" outlineLevel="0" collapsed="false">
      <c r="A4682" s="86" t="s">
        <v>663</v>
      </c>
      <c r="B4682" s="87" t="s">
        <v>843</v>
      </c>
      <c r="C4682" s="86" t="s">
        <v>664</v>
      </c>
      <c r="D4682" s="86" t="s">
        <v>844</v>
      </c>
      <c r="E4682" s="86" t="s">
        <v>671</v>
      </c>
      <c r="F4682" s="86"/>
      <c r="G4682" s="88" t="s">
        <v>672</v>
      </c>
      <c r="H4682" s="89" t="n">
        <v>1</v>
      </c>
      <c r="I4682" s="90" t="n">
        <f aca="false">SUMIF(L:L,$L4682,M:M)</f>
        <v>26.93</v>
      </c>
      <c r="J4682" s="90" t="n">
        <f aca="false">TRUNC(H4682*I4682,2)</f>
        <v>26.93</v>
      </c>
      <c r="L4682" s="63" t="n">
        <f aca="false">IF(AND(A4683&lt;&gt;"",A4682=""),L4681+1,L4681)</f>
        <v>496</v>
      </c>
      <c r="M4682" s="80" t="str">
        <f aca="false">IF(OR(A4682="Insumo",A4682="Composição Auxiliar"),J4682,"")</f>
        <v/>
      </c>
      <c r="N4682" s="81" t="str">
        <f aca="false">IF(E4682="Mão de Obra",J4682,"")</f>
        <v/>
      </c>
      <c r="O4682" s="81" t="str">
        <f aca="false">IF(N4682&lt;&gt;"","",M4682)</f>
        <v/>
      </c>
      <c r="P4682" s="82" t="str">
        <f aca="false">IF(A4682="Composição",B4682,"")</f>
        <v> 88277 </v>
      </c>
      <c r="Q4682" s="81" t="n">
        <f aca="false">IF(P4682&lt;&gt;"",SUMIF(L4682:L4682,L4682,N4682:N4682),"")</f>
        <v>0</v>
      </c>
      <c r="R4682" s="81" t="n">
        <f aca="false">IF(P4682&lt;&gt;"",SUMIF(L4682:L4682,L4682,O4682:O4682),"")</f>
        <v>0</v>
      </c>
    </row>
    <row r="4683" customFormat="false" ht="25.5" hidden="false" customHeight="true" outlineLevel="0" collapsed="false">
      <c r="A4683" s="91" t="s">
        <v>668</v>
      </c>
      <c r="B4683" s="92" t="s">
        <v>2035</v>
      </c>
      <c r="C4683" s="91" t="s">
        <v>664</v>
      </c>
      <c r="D4683" s="91" t="s">
        <v>2036</v>
      </c>
      <c r="E4683" s="91" t="s">
        <v>671</v>
      </c>
      <c r="F4683" s="91"/>
      <c r="G4683" s="93" t="s">
        <v>672</v>
      </c>
      <c r="H4683" s="94" t="n">
        <v>1</v>
      </c>
      <c r="I4683" s="95" t="n">
        <f aca="false">SUMIFS(J:J,A:A,"Composição",B:B,$B4683)</f>
        <v>0.34</v>
      </c>
      <c r="J4683" s="95" t="n">
        <f aca="false">TRUNC(H4683*I4683,2)</f>
        <v>0.34</v>
      </c>
      <c r="L4683" s="63" t="n">
        <f aca="false">IF(AND(A4684&lt;&gt;"",A4683=""),L4682+1,L4682)</f>
        <v>496</v>
      </c>
      <c r="M4683" s="80" t="n">
        <f aca="false">IF(OR(A4683="Insumo",A4683="Composição Auxiliar"),J4683,"")</f>
        <v>0.34</v>
      </c>
      <c r="N4683" s="81" t="str">
        <f aca="false">IF(E4683="Mão de Obra",J4683,"")</f>
        <v/>
      </c>
      <c r="O4683" s="81" t="n">
        <f aca="false">IF(N4683&lt;&gt;"","",M4683)</f>
        <v>0.34</v>
      </c>
      <c r="P4683" s="82" t="str">
        <f aca="false">IF(A4683="Composição",B4683,"")</f>
        <v/>
      </c>
      <c r="Q4683" s="81" t="str">
        <f aca="false">IF(P4683&lt;&gt;"",SUMIF(L4683:L4683,L4683,N4683:N4683),"")</f>
        <v/>
      </c>
      <c r="R4683" s="81" t="str">
        <f aca="false">IF(P4683&lt;&gt;"",SUMIF(L4683:L4683,L4683,O4683:O4683),"")</f>
        <v/>
      </c>
    </row>
    <row r="4684" customFormat="false" ht="25.5" hidden="false" customHeight="false" outlineLevel="0" collapsed="false">
      <c r="A4684" s="96" t="s">
        <v>679</v>
      </c>
      <c r="B4684" s="97" t="s">
        <v>2167</v>
      </c>
      <c r="C4684" s="96" t="str">
        <f aca="false">VLOOKUP(B4684,INSUMOS!$A:$I,2,0)</f>
        <v>SINAPI</v>
      </c>
      <c r="D4684" s="96" t="str">
        <f aca="false">VLOOKUP(B4684,INSUMOS!$A:$I,3,0)</f>
        <v>FERRAMENTAS - FAMILIA OPERADOR ESCAVADEIRA - HORISTA (ENCARGOS COMPLEMENTARES - COLETADO CAIXA)</v>
      </c>
      <c r="E4684" s="98" t="str">
        <f aca="false">VLOOKUP(B4684,INSUMOS!$A:$I,4,0)</f>
        <v>Equipamento</v>
      </c>
      <c r="F4684" s="98"/>
      <c r="G4684" s="99" t="str">
        <f aca="false">VLOOKUP(B4684,INSUMOS!$A:$I,5,0)</f>
        <v>H</v>
      </c>
      <c r="H4684" s="100" t="n">
        <v>1</v>
      </c>
      <c r="I4684" s="101" t="n">
        <f aca="false">VLOOKUP(B4684,INSUMOS!$A:$I,8,0)</f>
        <v>0.01</v>
      </c>
      <c r="J4684" s="101" t="n">
        <f aca="false">TRUNC(H4684*I4684,2)</f>
        <v>0.01</v>
      </c>
      <c r="L4684" s="63" t="n">
        <f aca="false">IF(AND(A4685&lt;&gt;"",A4684=""),L4683+1,L4683)</f>
        <v>496</v>
      </c>
      <c r="M4684" s="80" t="n">
        <f aca="false">IF(OR(A4684="Insumo",A4684="Composição Auxiliar"),J4684,"")</f>
        <v>0.01</v>
      </c>
      <c r="N4684" s="81" t="str">
        <f aca="false">IF(E4684="Mão de Obra",J4684,"")</f>
        <v/>
      </c>
      <c r="O4684" s="81" t="n">
        <f aca="false">IF(N4684&lt;&gt;"","",M4684)</f>
        <v>0.01</v>
      </c>
      <c r="P4684" s="82" t="str">
        <f aca="false">IF(A4684="Composição",B4684,"")</f>
        <v/>
      </c>
      <c r="Q4684" s="81" t="str">
        <f aca="false">IF(P4684&lt;&gt;"",SUMIF(L4684:L4684,L4684,N4684:N4684),"")</f>
        <v/>
      </c>
      <c r="R4684" s="81" t="str">
        <f aca="false">IF(P4684&lt;&gt;"",SUMIF(L4684:L4684,L4684,O4684:O4684),"")</f>
        <v/>
      </c>
    </row>
    <row r="4685" customFormat="false" ht="25.5" hidden="false" customHeight="false" outlineLevel="0" collapsed="false">
      <c r="A4685" s="96" t="s">
        <v>679</v>
      </c>
      <c r="B4685" s="97" t="s">
        <v>1778</v>
      </c>
      <c r="C4685" s="96" t="str">
        <f aca="false">VLOOKUP(B4685,INSUMOS!$A:$I,2,0)</f>
        <v>SINAPI</v>
      </c>
      <c r="D4685" s="96" t="str">
        <f aca="false">VLOOKUP(B4685,INSUMOS!$A:$I,3,0)</f>
        <v>SEGURO - HORISTA (COLETADO CAIXA - ENCARGOS COMPLEMENTARES)</v>
      </c>
      <c r="E4685" s="98" t="str">
        <f aca="false">VLOOKUP(B4685,INSUMOS!$A:$I,4,0)</f>
        <v>Taxas</v>
      </c>
      <c r="F4685" s="98"/>
      <c r="G4685" s="99" t="str">
        <f aca="false">VLOOKUP(B4685,INSUMOS!$A:$I,5,0)</f>
        <v>H</v>
      </c>
      <c r="H4685" s="100" t="n">
        <v>1</v>
      </c>
      <c r="I4685" s="101" t="n">
        <f aca="false">VLOOKUP(B4685,INSUMOS!$A:$I,8,0)</f>
        <v>0.07</v>
      </c>
      <c r="J4685" s="101" t="n">
        <f aca="false">TRUNC(H4685*I4685,2)</f>
        <v>0.07</v>
      </c>
      <c r="L4685" s="63" t="n">
        <f aca="false">IF(AND(A4686&lt;&gt;"",A4685=""),L4684+1,L4684)</f>
        <v>496</v>
      </c>
      <c r="M4685" s="80" t="n">
        <f aca="false">IF(OR(A4685="Insumo",A4685="Composição Auxiliar"),J4685,"")</f>
        <v>0.07</v>
      </c>
      <c r="N4685" s="81" t="str">
        <f aca="false">IF(E4685="Mão de Obra",J4685,"")</f>
        <v/>
      </c>
      <c r="O4685" s="81" t="n">
        <f aca="false">IF(N4685&lt;&gt;"","",M4685)</f>
        <v>0.07</v>
      </c>
      <c r="P4685" s="82" t="str">
        <f aca="false">IF(A4685="Composição",B4685,"")</f>
        <v/>
      </c>
      <c r="Q4685" s="81" t="str">
        <f aca="false">IF(P4685&lt;&gt;"",SUMIF(L4685:L4685,L4685,N4685:N4685),"")</f>
        <v/>
      </c>
      <c r="R4685" s="81" t="str">
        <f aca="false">IF(P4685&lt;&gt;"",SUMIF(L4685:L4685,L4685,O4685:O4685),"")</f>
        <v/>
      </c>
    </row>
    <row r="4686" customFormat="false" ht="14.25" hidden="false" customHeight="false" outlineLevel="0" collapsed="false">
      <c r="A4686" s="96" t="s">
        <v>679</v>
      </c>
      <c r="B4686" s="97" t="s">
        <v>2037</v>
      </c>
      <c r="C4686" s="96" t="str">
        <f aca="false">VLOOKUP(B4686,INSUMOS!$A:$I,2,0)</f>
        <v>SINAPI</v>
      </c>
      <c r="D4686" s="96" t="str">
        <f aca="false">VLOOKUP(B4686,INSUMOS!$A:$I,3,0)</f>
        <v>INSTALADOR DE TUBULACOES (TUBOS/EQUIPAMENTOS)</v>
      </c>
      <c r="E4686" s="98" t="str">
        <f aca="false">VLOOKUP(B4686,INSUMOS!$A:$I,4,0)</f>
        <v>Mão de Obra</v>
      </c>
      <c r="F4686" s="98"/>
      <c r="G4686" s="99" t="str">
        <f aca="false">VLOOKUP(B4686,INSUMOS!$A:$I,5,0)</f>
        <v>H</v>
      </c>
      <c r="H4686" s="100" t="n">
        <v>1</v>
      </c>
      <c r="I4686" s="101" t="n">
        <f aca="false">VLOOKUP(B4686,INSUMOS!$A:$I,8,0)</f>
        <v>22.14</v>
      </c>
      <c r="J4686" s="101" t="n">
        <f aca="false">TRUNC(H4686*I4686,2)</f>
        <v>22.14</v>
      </c>
      <c r="L4686" s="63" t="n">
        <f aca="false">IF(AND(A4687&lt;&gt;"",A4686=""),L4685+1,L4685)</f>
        <v>496</v>
      </c>
      <c r="M4686" s="80" t="n">
        <f aca="false">IF(OR(A4686="Insumo",A4686="Composição Auxiliar"),J4686,"")</f>
        <v>22.14</v>
      </c>
      <c r="N4686" s="81" t="n">
        <f aca="false">IF(E4686="Mão de Obra",J4686,"")</f>
        <v>22.14</v>
      </c>
      <c r="O4686" s="81" t="str">
        <f aca="false">IF(N4686&lt;&gt;"","",M4686)</f>
        <v/>
      </c>
      <c r="P4686" s="82" t="str">
        <f aca="false">IF(A4686="Composição",B4686,"")</f>
        <v/>
      </c>
      <c r="Q4686" s="81" t="str">
        <f aca="false">IF(P4686&lt;&gt;"",SUMIF(L4686:L4686,L4686,N4686:N4686),"")</f>
        <v/>
      </c>
      <c r="R4686" s="81" t="str">
        <f aca="false">IF(P4686&lt;&gt;"",SUMIF(L4686:L4686,L4686,O4686:O4686),"")</f>
        <v/>
      </c>
    </row>
    <row r="4687" customFormat="false" ht="25.5" hidden="false" customHeight="false" outlineLevel="0" collapsed="false">
      <c r="A4687" s="96" t="s">
        <v>679</v>
      </c>
      <c r="B4687" s="97" t="s">
        <v>1775</v>
      </c>
      <c r="C4687" s="96" t="str">
        <f aca="false">VLOOKUP(B4687,INSUMOS!$A:$I,2,0)</f>
        <v>SINAPI</v>
      </c>
      <c r="D4687" s="96" t="str">
        <f aca="false">VLOOKUP(B4687,INSUMOS!$A:$I,3,0)</f>
        <v>TRANSPORTE - HORISTA (COLETADO CAIXA - ENCARGOS COMPLEMENTARES)</v>
      </c>
      <c r="E4687" s="98" t="str">
        <f aca="false">VLOOKUP(B4687,INSUMOS!$A:$I,4,0)</f>
        <v>Serviços</v>
      </c>
      <c r="F4687" s="98"/>
      <c r="G4687" s="99" t="str">
        <f aca="false">VLOOKUP(B4687,INSUMOS!$A:$I,5,0)</f>
        <v>H</v>
      </c>
      <c r="H4687" s="100" t="n">
        <v>1</v>
      </c>
      <c r="I4687" s="101" t="n">
        <f aca="false">VLOOKUP(B4687,INSUMOS!$A:$I,8,0)</f>
        <v>0.96</v>
      </c>
      <c r="J4687" s="101" t="n">
        <f aca="false">TRUNC(H4687*I4687,2)</f>
        <v>0.96</v>
      </c>
      <c r="L4687" s="63" t="n">
        <f aca="false">IF(AND(A4688&lt;&gt;"",A4687=""),L4686+1,L4686)</f>
        <v>496</v>
      </c>
      <c r="M4687" s="80" t="n">
        <f aca="false">IF(OR(A4687="Insumo",A4687="Composição Auxiliar"),J4687,"")</f>
        <v>0.96</v>
      </c>
      <c r="N4687" s="81" t="str">
        <f aca="false">IF(E4687="Mão de Obra",J4687,"")</f>
        <v/>
      </c>
      <c r="O4687" s="81" t="n">
        <f aca="false">IF(N4687&lt;&gt;"","",M4687)</f>
        <v>0.96</v>
      </c>
      <c r="P4687" s="82" t="str">
        <f aca="false">IF(A4687="Composição",B4687,"")</f>
        <v/>
      </c>
      <c r="Q4687" s="81" t="str">
        <f aca="false">IF(P4687&lt;&gt;"",SUMIF(L4687:L4687,L4687,N4687:N4687),"")</f>
        <v/>
      </c>
      <c r="R4687" s="81" t="str">
        <f aca="false">IF(P4687&lt;&gt;"",SUMIF(L4687:L4687,L4687,O4687:O4687),"")</f>
        <v/>
      </c>
    </row>
    <row r="4688" customFormat="false" ht="25.5" hidden="false" customHeight="false" outlineLevel="0" collapsed="false">
      <c r="A4688" s="96" t="s">
        <v>679</v>
      </c>
      <c r="B4688" s="97" t="s">
        <v>1776</v>
      </c>
      <c r="C4688" s="96" t="str">
        <f aca="false">VLOOKUP(B4688,INSUMOS!$A:$I,2,0)</f>
        <v>SINAPI</v>
      </c>
      <c r="D4688" s="96" t="str">
        <f aca="false">VLOOKUP(B4688,INSUMOS!$A:$I,3,0)</f>
        <v>ALIMENTACAO - HORISTA (COLETADO CAIXA - ENCARGOS COMPLEMENTARES)</v>
      </c>
      <c r="E4688" s="98" t="str">
        <f aca="false">VLOOKUP(B4688,INSUMOS!$A:$I,4,0)</f>
        <v>Outros</v>
      </c>
      <c r="F4688" s="98"/>
      <c r="G4688" s="99" t="str">
        <f aca="false">VLOOKUP(B4688,INSUMOS!$A:$I,5,0)</f>
        <v>H</v>
      </c>
      <c r="H4688" s="100" t="n">
        <v>1</v>
      </c>
      <c r="I4688" s="101" t="n">
        <f aca="false">VLOOKUP(B4688,INSUMOS!$A:$I,8,0)</f>
        <v>1.45</v>
      </c>
      <c r="J4688" s="101" t="n">
        <f aca="false">TRUNC(H4688*I4688,2)</f>
        <v>1.45</v>
      </c>
      <c r="L4688" s="63" t="n">
        <f aca="false">IF(AND(A4689&lt;&gt;"",A4688=""),L4687+1,L4687)</f>
        <v>496</v>
      </c>
      <c r="M4688" s="80" t="n">
        <f aca="false">IF(OR(A4688="Insumo",A4688="Composição Auxiliar"),J4688,"")</f>
        <v>1.45</v>
      </c>
      <c r="N4688" s="81" t="str">
        <f aca="false">IF(E4688="Mão de Obra",J4688,"")</f>
        <v/>
      </c>
      <c r="O4688" s="81" t="n">
        <f aca="false">IF(N4688&lt;&gt;"","",M4688)</f>
        <v>1.45</v>
      </c>
      <c r="P4688" s="82" t="str">
        <f aca="false">IF(A4688="Composição",B4688,"")</f>
        <v/>
      </c>
      <c r="Q4688" s="81" t="str">
        <f aca="false">IF(P4688&lt;&gt;"",SUMIF(L4688:L4688,L4688,N4688:N4688),"")</f>
        <v/>
      </c>
      <c r="R4688" s="81" t="str">
        <f aca="false">IF(P4688&lt;&gt;"",SUMIF(L4688:L4688,L4688,O4688:O4688),"")</f>
        <v/>
      </c>
    </row>
    <row r="4689" customFormat="false" ht="25.5" hidden="false" customHeight="false" outlineLevel="0" collapsed="false">
      <c r="A4689" s="96" t="s">
        <v>679</v>
      </c>
      <c r="B4689" s="97" t="s">
        <v>1781</v>
      </c>
      <c r="C4689" s="96" t="str">
        <f aca="false">VLOOKUP(B4689,INSUMOS!$A:$I,2,0)</f>
        <v>SINAPI</v>
      </c>
      <c r="D4689" s="96" t="str">
        <f aca="false">VLOOKUP(B4689,INSUMOS!$A:$I,3,0)</f>
        <v>EXAMES - HORISTA (COLETADO CAIXA - ENCARGOS COMPLEMENTARES)</v>
      </c>
      <c r="E4689" s="98" t="str">
        <f aca="false">VLOOKUP(B4689,INSUMOS!$A:$I,4,0)</f>
        <v>Outros</v>
      </c>
      <c r="F4689" s="98"/>
      <c r="G4689" s="99" t="str">
        <f aca="false">VLOOKUP(B4689,INSUMOS!$A:$I,5,0)</f>
        <v>H</v>
      </c>
      <c r="H4689" s="100" t="n">
        <v>1</v>
      </c>
      <c r="I4689" s="101" t="n">
        <f aca="false">VLOOKUP(B4689,INSUMOS!$A:$I,8,0)</f>
        <v>1.14</v>
      </c>
      <c r="J4689" s="101" t="n">
        <f aca="false">TRUNC(H4689*I4689,2)</f>
        <v>1.14</v>
      </c>
      <c r="L4689" s="63" t="n">
        <f aca="false">IF(AND(A4690&lt;&gt;"",A4689=""),L4688+1,L4688)</f>
        <v>496</v>
      </c>
      <c r="M4689" s="80" t="n">
        <f aca="false">IF(OR(A4689="Insumo",A4689="Composição Auxiliar"),J4689,"")</f>
        <v>1.14</v>
      </c>
      <c r="N4689" s="81" t="str">
        <f aca="false">IF(E4689="Mão de Obra",J4689,"")</f>
        <v/>
      </c>
      <c r="O4689" s="81" t="n">
        <f aca="false">IF(N4689&lt;&gt;"","",M4689)</f>
        <v>1.14</v>
      </c>
      <c r="P4689" s="82" t="str">
        <f aca="false">IF(A4689="Composição",B4689,"")</f>
        <v/>
      </c>
      <c r="Q4689" s="81" t="str">
        <f aca="false">IF(P4689&lt;&gt;"",SUMIF(L4689:L4689,L4689,N4689:N4689),"")</f>
        <v/>
      </c>
      <c r="R4689" s="81" t="str">
        <f aca="false">IF(P4689&lt;&gt;"",SUMIF(L4689:L4689,L4689,O4689:O4689),"")</f>
        <v/>
      </c>
    </row>
    <row r="4690" customFormat="false" ht="25.5" hidden="false" customHeight="false" outlineLevel="0" collapsed="false">
      <c r="A4690" s="96" t="s">
        <v>679</v>
      </c>
      <c r="B4690" s="97" t="s">
        <v>2168</v>
      </c>
      <c r="C4690" s="96" t="str">
        <f aca="false">VLOOKUP(B4690,INSUMOS!$A:$I,2,0)</f>
        <v>SINAPI</v>
      </c>
      <c r="D4690" s="96" t="str">
        <f aca="false">VLOOKUP(B4690,INSUMOS!$A:$I,3,0)</f>
        <v>EPI - FAMILIA OPERADOR ESCAVADEIRA - HORISTA (ENCARGOS COMPLEMENTARES - COLETADO CAIXA)</v>
      </c>
      <c r="E4690" s="98" t="str">
        <f aca="false">VLOOKUP(B4690,INSUMOS!$A:$I,4,0)</f>
        <v>Equipamento</v>
      </c>
      <c r="F4690" s="98"/>
      <c r="G4690" s="99" t="str">
        <f aca="false">VLOOKUP(B4690,INSUMOS!$A:$I,5,0)</f>
        <v>H</v>
      </c>
      <c r="H4690" s="100" t="n">
        <v>1</v>
      </c>
      <c r="I4690" s="101" t="n">
        <f aca="false">VLOOKUP(B4690,INSUMOS!$A:$I,8,0)</f>
        <v>0.82</v>
      </c>
      <c r="J4690" s="101" t="n">
        <f aca="false">TRUNC(H4690*I4690,2)</f>
        <v>0.82</v>
      </c>
      <c r="L4690" s="63" t="n">
        <f aca="false">IF(AND(A4691&lt;&gt;"",A4690=""),L4689+1,L4689)</f>
        <v>496</v>
      </c>
      <c r="M4690" s="80" t="n">
        <f aca="false">IF(OR(A4690="Insumo",A4690="Composição Auxiliar"),J4690,"")</f>
        <v>0.82</v>
      </c>
      <c r="N4690" s="81" t="str">
        <f aca="false">IF(E4690="Mão de Obra",J4690,"")</f>
        <v/>
      </c>
      <c r="O4690" s="81" t="n">
        <f aca="false">IF(N4690&lt;&gt;"","",M4690)</f>
        <v>0.82</v>
      </c>
      <c r="P4690" s="82" t="str">
        <f aca="false">IF(A4690="Composição",B4690,"")</f>
        <v/>
      </c>
      <c r="Q4690" s="81" t="str">
        <f aca="false">IF(P4690&lt;&gt;"",SUMIF(L4690:L4690,L4690,N4690:N4690),"")</f>
        <v/>
      </c>
      <c r="R4690" s="81" t="str">
        <f aca="false">IF(P4690&lt;&gt;"",SUMIF(L4690:L4690,L4690,O4690:O4690),"")</f>
        <v/>
      </c>
    </row>
    <row r="4691" customFormat="false" ht="14.25" hidden="false" customHeight="false" outlineLevel="0" collapsed="false">
      <c r="A4691" s="102"/>
      <c r="B4691" s="102"/>
      <c r="C4691" s="102"/>
      <c r="D4691" s="102"/>
      <c r="E4691" s="102"/>
      <c r="F4691" s="103"/>
      <c r="G4691" s="102"/>
      <c r="H4691" s="103"/>
      <c r="I4691" s="102"/>
      <c r="J4691" s="103"/>
      <c r="L4691" s="63" t="n">
        <f aca="false">IF(AND(A4692&lt;&gt;"",A4691=""),L4690+1,L4690)</f>
        <v>496</v>
      </c>
      <c r="M4691" s="80" t="str">
        <f aca="false">IF(OR(A4691="Insumo",A4691="Composição Auxiliar"),J4691,"")</f>
        <v/>
      </c>
      <c r="N4691" s="81" t="str">
        <f aca="false">IF(E4691="Mão de Obra",J4691,"")</f>
        <v/>
      </c>
      <c r="O4691" s="81" t="str">
        <f aca="false">IF(N4691&lt;&gt;"","",M4691)</f>
        <v/>
      </c>
      <c r="P4691" s="82" t="str">
        <f aca="false">IF(A4691="Composição",B4691,"")</f>
        <v/>
      </c>
      <c r="Q4691" s="81" t="str">
        <f aca="false">IF(P4691&lt;&gt;"",SUMIF(L4691:L4691,L4691,N4691:N4691),"")</f>
        <v/>
      </c>
      <c r="R4691" s="81" t="str">
        <f aca="false">IF(P4691&lt;&gt;"",SUMIF(L4691:L4691,L4691,O4691:O4691),"")</f>
        <v/>
      </c>
    </row>
    <row r="4692" customFormat="false" ht="15" hidden="false" customHeight="false" outlineLevel="0" collapsed="false">
      <c r="A4692" s="102"/>
      <c r="B4692" s="102"/>
      <c r="C4692" s="102"/>
      <c r="D4692" s="102"/>
      <c r="E4692" s="102"/>
      <c r="F4692" s="103"/>
      <c r="G4692" s="102"/>
      <c r="H4692" s="104"/>
      <c r="I4692" s="104"/>
      <c r="J4692" s="103"/>
      <c r="L4692" s="63" t="n">
        <f aca="false">IF(AND(A4693&lt;&gt;"",A4692=""),L4691+1,L4691)</f>
        <v>496</v>
      </c>
      <c r="M4692" s="80" t="str">
        <f aca="false">IF(OR(A4692="Insumo",A4692="Composição Auxiliar"),J4692,"")</f>
        <v/>
      </c>
      <c r="N4692" s="81" t="str">
        <f aca="false">IF(E4692="Mão de Obra",J4692,"")</f>
        <v/>
      </c>
      <c r="O4692" s="81" t="str">
        <f aca="false">IF(N4692&lt;&gt;"","",M4692)</f>
        <v/>
      </c>
      <c r="P4692" s="82" t="str">
        <f aca="false">IF(A4692="Composição",B4692,"")</f>
        <v/>
      </c>
      <c r="Q4692" s="81" t="str">
        <f aca="false">IF(P4692&lt;&gt;"",SUMIF(L4692:L4692,L4692,N4692:N4692),"")</f>
        <v/>
      </c>
      <c r="R4692" s="81" t="str">
        <f aca="false">IF(P4692&lt;&gt;"",SUMIF(L4692:L4692,L4692,O4692:O4692),"")</f>
        <v/>
      </c>
    </row>
    <row r="4693" customFormat="false" ht="15" hidden="false" customHeight="false" outlineLevel="0" collapsed="false">
      <c r="A4693" s="108"/>
      <c r="B4693" s="108"/>
      <c r="C4693" s="108"/>
      <c r="D4693" s="108"/>
      <c r="E4693" s="108"/>
      <c r="F4693" s="108"/>
      <c r="G4693" s="108"/>
      <c r="H4693" s="108"/>
      <c r="I4693" s="108"/>
      <c r="J4693" s="108"/>
      <c r="L4693" s="63" t="n">
        <f aca="false">IF(AND(A4694&lt;&gt;"",A4693=""),L4692+1,L4692)</f>
        <v>496</v>
      </c>
      <c r="M4693" s="80" t="str">
        <f aca="false">IF(OR(A4693="Insumo",A4693="Composição Auxiliar"),J4693,"")</f>
        <v/>
      </c>
      <c r="N4693" s="81" t="str">
        <f aca="false">IF(E4693="Mão de Obra",J4693,"")</f>
        <v/>
      </c>
      <c r="O4693" s="81" t="str">
        <f aca="false">IF(N4693&lt;&gt;"","",M4693)</f>
        <v/>
      </c>
      <c r="P4693" s="82" t="str">
        <f aca="false">IF(A4693="Composição",B4693,"")</f>
        <v/>
      </c>
      <c r="Q4693" s="81" t="str">
        <f aca="false">IF(P4693&lt;&gt;"",SUMIF(L4693:L4693,L4693,N4693:N4693),"")</f>
        <v/>
      </c>
      <c r="R4693" s="81" t="str">
        <f aca="false">IF(P4693&lt;&gt;"",SUMIF(L4693:L4693,L4693,O4693:O4693),"")</f>
        <v/>
      </c>
    </row>
    <row r="4694" customFormat="false" ht="15" hidden="false" customHeight="true" outlineLevel="0" collapsed="false">
      <c r="A4694" s="83"/>
      <c r="B4694" s="84" t="s">
        <v>655</v>
      </c>
      <c r="C4694" s="83" t="s">
        <v>656</v>
      </c>
      <c r="D4694" s="83" t="s">
        <v>657</v>
      </c>
      <c r="E4694" s="83" t="s">
        <v>658</v>
      </c>
      <c r="F4694" s="83"/>
      <c r="G4694" s="85" t="s">
        <v>659</v>
      </c>
      <c r="H4694" s="84" t="s">
        <v>660</v>
      </c>
      <c r="I4694" s="84" t="s">
        <v>661</v>
      </c>
      <c r="J4694" s="84" t="s">
        <v>662</v>
      </c>
      <c r="L4694" s="63" t="n">
        <f aca="false">IF(AND(A4695&lt;&gt;"",A4694=""),L4693+1,L4693)</f>
        <v>497</v>
      </c>
      <c r="M4694" s="80" t="str">
        <f aca="false">IF(OR(A4694="Insumo",A4694="Composição Auxiliar"),J4694,"")</f>
        <v/>
      </c>
      <c r="N4694" s="81" t="str">
        <f aca="false">IF(E4694="Mão de Obra",J4694,"")</f>
        <v/>
      </c>
      <c r="O4694" s="81" t="str">
        <f aca="false">IF(N4694&lt;&gt;"","",M4694)</f>
        <v/>
      </c>
      <c r="P4694" s="82" t="str">
        <f aca="false">IF(A4694="Composição",B4694,"")</f>
        <v/>
      </c>
      <c r="Q4694" s="81" t="str">
        <f aca="false">IF(P4694&lt;&gt;"",SUMIF(L4694:L4694,L4694,N4694:N4694),"")</f>
        <v/>
      </c>
      <c r="R4694" s="81" t="str">
        <f aca="false">IF(P4694&lt;&gt;"",SUMIF(L4694:L4694,L4694,O4694:O4694),"")</f>
        <v/>
      </c>
    </row>
    <row r="4695" customFormat="false" ht="25.5" hidden="false" customHeight="true" outlineLevel="0" collapsed="false">
      <c r="A4695" s="86" t="s">
        <v>663</v>
      </c>
      <c r="B4695" s="87" t="s">
        <v>854</v>
      </c>
      <c r="C4695" s="86" t="s">
        <v>664</v>
      </c>
      <c r="D4695" s="86" t="s">
        <v>855</v>
      </c>
      <c r="E4695" s="86" t="s">
        <v>671</v>
      </c>
      <c r="F4695" s="86"/>
      <c r="G4695" s="88" t="s">
        <v>672</v>
      </c>
      <c r="H4695" s="89" t="n">
        <v>1</v>
      </c>
      <c r="I4695" s="90" t="n">
        <f aca="false">SUMIF(L:L,$L4695,M:M)</f>
        <v>24</v>
      </c>
      <c r="J4695" s="90" t="n">
        <f aca="false">TRUNC(H4695*I4695,2)</f>
        <v>24</v>
      </c>
      <c r="L4695" s="63" t="n">
        <f aca="false">IF(AND(A4696&lt;&gt;"",A4695=""),L4694+1,L4694)</f>
        <v>497</v>
      </c>
      <c r="M4695" s="80" t="str">
        <f aca="false">IF(OR(A4695="Insumo",A4695="Composição Auxiliar"),J4695,"")</f>
        <v/>
      </c>
      <c r="N4695" s="81" t="str">
        <f aca="false">IF(E4695="Mão de Obra",J4695,"")</f>
        <v/>
      </c>
      <c r="O4695" s="81" t="str">
        <f aca="false">IF(N4695&lt;&gt;"","",M4695)</f>
        <v/>
      </c>
      <c r="P4695" s="82" t="str">
        <f aca="false">IF(A4695="Composição",B4695,"")</f>
        <v> 88278 </v>
      </c>
      <c r="Q4695" s="81" t="n">
        <f aca="false">IF(P4695&lt;&gt;"",SUMIF(L4695:L4695,L4695,N4695:N4695),"")</f>
        <v>0</v>
      </c>
      <c r="R4695" s="81" t="n">
        <f aca="false">IF(P4695&lt;&gt;"",SUMIF(L4695:L4695,L4695,O4695:O4695),"")</f>
        <v>0</v>
      </c>
    </row>
    <row r="4696" customFormat="false" ht="25.5" hidden="false" customHeight="true" outlineLevel="0" collapsed="false">
      <c r="A4696" s="91" t="s">
        <v>668</v>
      </c>
      <c r="B4696" s="92" t="s">
        <v>2038</v>
      </c>
      <c r="C4696" s="91" t="s">
        <v>664</v>
      </c>
      <c r="D4696" s="91" t="s">
        <v>2039</v>
      </c>
      <c r="E4696" s="91" t="s">
        <v>671</v>
      </c>
      <c r="F4696" s="91"/>
      <c r="G4696" s="93" t="s">
        <v>672</v>
      </c>
      <c r="H4696" s="94" t="n">
        <v>1</v>
      </c>
      <c r="I4696" s="95" t="n">
        <f aca="false">SUMIFS(J:J,A:A,"Composição",B:B,$B4696)</f>
        <v>0.23</v>
      </c>
      <c r="J4696" s="95" t="n">
        <f aca="false">TRUNC(H4696*I4696,2)</f>
        <v>0.23</v>
      </c>
      <c r="L4696" s="63" t="n">
        <f aca="false">IF(AND(A4697&lt;&gt;"",A4696=""),L4695+1,L4695)</f>
        <v>497</v>
      </c>
      <c r="M4696" s="80" t="n">
        <f aca="false">IF(OR(A4696="Insumo",A4696="Composição Auxiliar"),J4696,"")</f>
        <v>0.23</v>
      </c>
      <c r="N4696" s="81" t="str">
        <f aca="false">IF(E4696="Mão de Obra",J4696,"")</f>
        <v/>
      </c>
      <c r="O4696" s="81" t="n">
        <f aca="false">IF(N4696&lt;&gt;"","",M4696)</f>
        <v>0.23</v>
      </c>
      <c r="P4696" s="82" t="str">
        <f aca="false">IF(A4696="Composição",B4696,"")</f>
        <v/>
      </c>
      <c r="Q4696" s="81" t="str">
        <f aca="false">IF(P4696&lt;&gt;"",SUMIF(L4696:L4696,L4696,N4696:N4696),"")</f>
        <v/>
      </c>
      <c r="R4696" s="81" t="str">
        <f aca="false">IF(P4696&lt;&gt;"",SUMIF(L4696:L4696,L4696,O4696:O4696),"")</f>
        <v/>
      </c>
    </row>
    <row r="4697" customFormat="false" ht="25.5" hidden="false" customHeight="false" outlineLevel="0" collapsed="false">
      <c r="A4697" s="96" t="s">
        <v>679</v>
      </c>
      <c r="B4697" s="97" t="s">
        <v>2168</v>
      </c>
      <c r="C4697" s="96" t="str">
        <f aca="false">VLOOKUP(B4697,INSUMOS!$A:$I,2,0)</f>
        <v>SINAPI</v>
      </c>
      <c r="D4697" s="96" t="str">
        <f aca="false">VLOOKUP(B4697,INSUMOS!$A:$I,3,0)</f>
        <v>EPI - FAMILIA OPERADOR ESCAVADEIRA - HORISTA (ENCARGOS COMPLEMENTARES - COLETADO CAIXA)</v>
      </c>
      <c r="E4697" s="98" t="str">
        <f aca="false">VLOOKUP(B4697,INSUMOS!$A:$I,4,0)</f>
        <v>Equipamento</v>
      </c>
      <c r="F4697" s="98"/>
      <c r="G4697" s="99" t="str">
        <f aca="false">VLOOKUP(B4697,INSUMOS!$A:$I,5,0)</f>
        <v>H</v>
      </c>
      <c r="H4697" s="100" t="n">
        <v>1</v>
      </c>
      <c r="I4697" s="101" t="n">
        <f aca="false">VLOOKUP(B4697,INSUMOS!$A:$I,8,0)</f>
        <v>0.82</v>
      </c>
      <c r="J4697" s="101" t="n">
        <f aca="false">TRUNC(H4697*I4697,2)</f>
        <v>0.82</v>
      </c>
      <c r="L4697" s="63" t="n">
        <f aca="false">IF(AND(A4698&lt;&gt;"",A4697=""),L4696+1,L4696)</f>
        <v>497</v>
      </c>
      <c r="M4697" s="80" t="n">
        <f aca="false">IF(OR(A4697="Insumo",A4697="Composição Auxiliar"),J4697,"")</f>
        <v>0.82</v>
      </c>
      <c r="N4697" s="81" t="str">
        <f aca="false">IF(E4697="Mão de Obra",J4697,"")</f>
        <v/>
      </c>
      <c r="O4697" s="81" t="n">
        <f aca="false">IF(N4697&lt;&gt;"","",M4697)</f>
        <v>0.82</v>
      </c>
      <c r="P4697" s="82" t="str">
        <f aca="false">IF(A4697="Composição",B4697,"")</f>
        <v/>
      </c>
      <c r="Q4697" s="81" t="str">
        <f aca="false">IF(P4697&lt;&gt;"",SUMIF(L4697:L4697,L4697,N4697:N4697),"")</f>
        <v/>
      </c>
      <c r="R4697" s="81" t="str">
        <f aca="false">IF(P4697&lt;&gt;"",SUMIF(L4697:L4697,L4697,O4697:O4697),"")</f>
        <v/>
      </c>
    </row>
    <row r="4698" customFormat="false" ht="14.25" hidden="false" customHeight="false" outlineLevel="0" collapsed="false">
      <c r="A4698" s="96" t="s">
        <v>679</v>
      </c>
      <c r="B4698" s="97" t="s">
        <v>2040</v>
      </c>
      <c r="C4698" s="96" t="str">
        <f aca="false">VLOOKUP(B4698,INSUMOS!$A:$I,2,0)</f>
        <v>SINAPI</v>
      </c>
      <c r="D4698" s="96" t="str">
        <f aca="false">VLOOKUP(B4698,INSUMOS!$A:$I,3,0)</f>
        <v>MONTADOR DE ESTRUTURAS METALICAS HORISTA</v>
      </c>
      <c r="E4698" s="98" t="str">
        <f aca="false">VLOOKUP(B4698,INSUMOS!$A:$I,4,0)</f>
        <v>Mão de Obra</v>
      </c>
      <c r="F4698" s="98"/>
      <c r="G4698" s="99" t="str">
        <f aca="false">VLOOKUP(B4698,INSUMOS!$A:$I,5,0)</f>
        <v>H</v>
      </c>
      <c r="H4698" s="100" t="n">
        <v>1</v>
      </c>
      <c r="I4698" s="101" t="n">
        <f aca="false">VLOOKUP(B4698,INSUMOS!$A:$I,8,0)</f>
        <v>19.32</v>
      </c>
      <c r="J4698" s="101" t="n">
        <f aca="false">TRUNC(H4698*I4698,2)</f>
        <v>19.32</v>
      </c>
      <c r="L4698" s="63" t="n">
        <f aca="false">IF(AND(A4699&lt;&gt;"",A4698=""),L4697+1,L4697)</f>
        <v>497</v>
      </c>
      <c r="M4698" s="80" t="n">
        <f aca="false">IF(OR(A4698="Insumo",A4698="Composição Auxiliar"),J4698,"")</f>
        <v>19.32</v>
      </c>
      <c r="N4698" s="81" t="n">
        <f aca="false">IF(E4698="Mão de Obra",J4698,"")</f>
        <v>19.32</v>
      </c>
      <c r="O4698" s="81" t="str">
        <f aca="false">IF(N4698&lt;&gt;"","",M4698)</f>
        <v/>
      </c>
      <c r="P4698" s="82" t="str">
        <f aca="false">IF(A4698="Composição",B4698,"")</f>
        <v/>
      </c>
      <c r="Q4698" s="81" t="str">
        <f aca="false">IF(P4698&lt;&gt;"",SUMIF(L4698:L4698,L4698,N4698:N4698),"")</f>
        <v/>
      </c>
      <c r="R4698" s="81" t="str">
        <f aca="false">IF(P4698&lt;&gt;"",SUMIF(L4698:L4698,L4698,O4698:O4698),"")</f>
        <v/>
      </c>
    </row>
    <row r="4699" customFormat="false" ht="25.5" hidden="false" customHeight="false" outlineLevel="0" collapsed="false">
      <c r="A4699" s="96" t="s">
        <v>679</v>
      </c>
      <c r="B4699" s="97" t="s">
        <v>1781</v>
      </c>
      <c r="C4699" s="96" t="str">
        <f aca="false">VLOOKUP(B4699,INSUMOS!$A:$I,2,0)</f>
        <v>SINAPI</v>
      </c>
      <c r="D4699" s="96" t="str">
        <f aca="false">VLOOKUP(B4699,INSUMOS!$A:$I,3,0)</f>
        <v>EXAMES - HORISTA (COLETADO CAIXA - ENCARGOS COMPLEMENTARES)</v>
      </c>
      <c r="E4699" s="98" t="str">
        <f aca="false">VLOOKUP(B4699,INSUMOS!$A:$I,4,0)</f>
        <v>Outros</v>
      </c>
      <c r="F4699" s="98"/>
      <c r="G4699" s="99" t="str">
        <f aca="false">VLOOKUP(B4699,INSUMOS!$A:$I,5,0)</f>
        <v>H</v>
      </c>
      <c r="H4699" s="100" t="n">
        <v>1</v>
      </c>
      <c r="I4699" s="101" t="n">
        <f aca="false">VLOOKUP(B4699,INSUMOS!$A:$I,8,0)</f>
        <v>1.14</v>
      </c>
      <c r="J4699" s="101" t="n">
        <f aca="false">TRUNC(H4699*I4699,2)</f>
        <v>1.14</v>
      </c>
      <c r="L4699" s="63" t="n">
        <f aca="false">IF(AND(A4700&lt;&gt;"",A4699=""),L4698+1,L4698)</f>
        <v>497</v>
      </c>
      <c r="M4699" s="80" t="n">
        <f aca="false">IF(OR(A4699="Insumo",A4699="Composição Auxiliar"),J4699,"")</f>
        <v>1.14</v>
      </c>
      <c r="N4699" s="81" t="str">
        <f aca="false">IF(E4699="Mão de Obra",J4699,"")</f>
        <v/>
      </c>
      <c r="O4699" s="81" t="n">
        <f aca="false">IF(N4699&lt;&gt;"","",M4699)</f>
        <v>1.14</v>
      </c>
      <c r="P4699" s="82" t="str">
        <f aca="false">IF(A4699="Composição",B4699,"")</f>
        <v/>
      </c>
      <c r="Q4699" s="81" t="str">
        <f aca="false">IF(P4699&lt;&gt;"",SUMIF(L4699:L4699,L4699,N4699:N4699),"")</f>
        <v/>
      </c>
      <c r="R4699" s="81" t="str">
        <f aca="false">IF(P4699&lt;&gt;"",SUMIF(L4699:L4699,L4699,O4699:O4699),"")</f>
        <v/>
      </c>
    </row>
    <row r="4700" customFormat="false" ht="25.5" hidden="false" customHeight="false" outlineLevel="0" collapsed="false">
      <c r="A4700" s="96" t="s">
        <v>679</v>
      </c>
      <c r="B4700" s="97" t="s">
        <v>1778</v>
      </c>
      <c r="C4700" s="96" t="str">
        <f aca="false">VLOOKUP(B4700,INSUMOS!$A:$I,2,0)</f>
        <v>SINAPI</v>
      </c>
      <c r="D4700" s="96" t="str">
        <f aca="false">VLOOKUP(B4700,INSUMOS!$A:$I,3,0)</f>
        <v>SEGURO - HORISTA (COLETADO CAIXA - ENCARGOS COMPLEMENTARES)</v>
      </c>
      <c r="E4700" s="98" t="str">
        <f aca="false">VLOOKUP(B4700,INSUMOS!$A:$I,4,0)</f>
        <v>Taxas</v>
      </c>
      <c r="F4700" s="98"/>
      <c r="G4700" s="99" t="str">
        <f aca="false">VLOOKUP(B4700,INSUMOS!$A:$I,5,0)</f>
        <v>H</v>
      </c>
      <c r="H4700" s="100" t="n">
        <v>1</v>
      </c>
      <c r="I4700" s="101" t="n">
        <f aca="false">VLOOKUP(B4700,INSUMOS!$A:$I,8,0)</f>
        <v>0.07</v>
      </c>
      <c r="J4700" s="101" t="n">
        <f aca="false">TRUNC(H4700*I4700,2)</f>
        <v>0.07</v>
      </c>
      <c r="L4700" s="63" t="n">
        <f aca="false">IF(AND(A4701&lt;&gt;"",A4700=""),L4699+1,L4699)</f>
        <v>497</v>
      </c>
      <c r="M4700" s="80" t="n">
        <f aca="false">IF(OR(A4700="Insumo",A4700="Composição Auxiliar"),J4700,"")</f>
        <v>0.07</v>
      </c>
      <c r="N4700" s="81" t="str">
        <f aca="false">IF(E4700="Mão de Obra",J4700,"")</f>
        <v/>
      </c>
      <c r="O4700" s="81" t="n">
        <f aca="false">IF(N4700&lt;&gt;"","",M4700)</f>
        <v>0.07</v>
      </c>
      <c r="P4700" s="82" t="str">
        <f aca="false">IF(A4700="Composição",B4700,"")</f>
        <v/>
      </c>
      <c r="Q4700" s="81" t="str">
        <f aca="false">IF(P4700&lt;&gt;"",SUMIF(L4700:L4700,L4700,N4700:N4700),"")</f>
        <v/>
      </c>
      <c r="R4700" s="81" t="str">
        <f aca="false">IF(P4700&lt;&gt;"",SUMIF(L4700:L4700,L4700,O4700:O4700),"")</f>
        <v/>
      </c>
    </row>
    <row r="4701" customFormat="false" ht="25.5" hidden="false" customHeight="false" outlineLevel="0" collapsed="false">
      <c r="A4701" s="96" t="s">
        <v>679</v>
      </c>
      <c r="B4701" s="97" t="s">
        <v>1776</v>
      </c>
      <c r="C4701" s="96" t="str">
        <f aca="false">VLOOKUP(B4701,INSUMOS!$A:$I,2,0)</f>
        <v>SINAPI</v>
      </c>
      <c r="D4701" s="96" t="str">
        <f aca="false">VLOOKUP(B4701,INSUMOS!$A:$I,3,0)</f>
        <v>ALIMENTACAO - HORISTA (COLETADO CAIXA - ENCARGOS COMPLEMENTARES)</v>
      </c>
      <c r="E4701" s="98" t="str">
        <f aca="false">VLOOKUP(B4701,INSUMOS!$A:$I,4,0)</f>
        <v>Outros</v>
      </c>
      <c r="F4701" s="98"/>
      <c r="G4701" s="99" t="str">
        <f aca="false">VLOOKUP(B4701,INSUMOS!$A:$I,5,0)</f>
        <v>H</v>
      </c>
      <c r="H4701" s="100" t="n">
        <v>1</v>
      </c>
      <c r="I4701" s="101" t="n">
        <f aca="false">VLOOKUP(B4701,INSUMOS!$A:$I,8,0)</f>
        <v>1.45</v>
      </c>
      <c r="J4701" s="101" t="n">
        <f aca="false">TRUNC(H4701*I4701,2)</f>
        <v>1.45</v>
      </c>
      <c r="L4701" s="63" t="n">
        <f aca="false">IF(AND(A4702&lt;&gt;"",A4701=""),L4700+1,L4700)</f>
        <v>497</v>
      </c>
      <c r="M4701" s="80" t="n">
        <f aca="false">IF(OR(A4701="Insumo",A4701="Composição Auxiliar"),J4701,"")</f>
        <v>1.45</v>
      </c>
      <c r="N4701" s="81" t="str">
        <f aca="false">IF(E4701="Mão de Obra",J4701,"")</f>
        <v/>
      </c>
      <c r="O4701" s="81" t="n">
        <f aca="false">IF(N4701&lt;&gt;"","",M4701)</f>
        <v>1.45</v>
      </c>
      <c r="P4701" s="82" t="str">
        <f aca="false">IF(A4701="Composição",B4701,"")</f>
        <v/>
      </c>
      <c r="Q4701" s="81" t="str">
        <f aca="false">IF(P4701&lt;&gt;"",SUMIF(L4701:L4701,L4701,N4701:N4701),"")</f>
        <v/>
      </c>
      <c r="R4701" s="81" t="str">
        <f aca="false">IF(P4701&lt;&gt;"",SUMIF(L4701:L4701,L4701,O4701:O4701),"")</f>
        <v/>
      </c>
    </row>
    <row r="4702" customFormat="false" ht="25.5" hidden="false" customHeight="false" outlineLevel="0" collapsed="false">
      <c r="A4702" s="96" t="s">
        <v>679</v>
      </c>
      <c r="B4702" s="97" t="s">
        <v>2167</v>
      </c>
      <c r="C4702" s="96" t="str">
        <f aca="false">VLOOKUP(B4702,INSUMOS!$A:$I,2,0)</f>
        <v>SINAPI</v>
      </c>
      <c r="D4702" s="96" t="str">
        <f aca="false">VLOOKUP(B4702,INSUMOS!$A:$I,3,0)</f>
        <v>FERRAMENTAS - FAMILIA OPERADOR ESCAVADEIRA - HORISTA (ENCARGOS COMPLEMENTARES - COLETADO CAIXA)</v>
      </c>
      <c r="E4702" s="98" t="str">
        <f aca="false">VLOOKUP(B4702,INSUMOS!$A:$I,4,0)</f>
        <v>Equipamento</v>
      </c>
      <c r="F4702" s="98"/>
      <c r="G4702" s="99" t="str">
        <f aca="false">VLOOKUP(B4702,INSUMOS!$A:$I,5,0)</f>
        <v>H</v>
      </c>
      <c r="H4702" s="100" t="n">
        <v>1</v>
      </c>
      <c r="I4702" s="101" t="n">
        <f aca="false">VLOOKUP(B4702,INSUMOS!$A:$I,8,0)</f>
        <v>0.01</v>
      </c>
      <c r="J4702" s="101" t="n">
        <f aca="false">TRUNC(H4702*I4702,2)</f>
        <v>0.01</v>
      </c>
      <c r="L4702" s="63" t="n">
        <f aca="false">IF(AND(A4703&lt;&gt;"",A4702=""),L4701+1,L4701)</f>
        <v>497</v>
      </c>
      <c r="M4702" s="80" t="n">
        <f aca="false">IF(OR(A4702="Insumo",A4702="Composição Auxiliar"),J4702,"")</f>
        <v>0.01</v>
      </c>
      <c r="N4702" s="81" t="str">
        <f aca="false">IF(E4702="Mão de Obra",J4702,"")</f>
        <v/>
      </c>
      <c r="O4702" s="81" t="n">
        <f aca="false">IF(N4702&lt;&gt;"","",M4702)</f>
        <v>0.01</v>
      </c>
      <c r="P4702" s="82" t="str">
        <f aca="false">IF(A4702="Composição",B4702,"")</f>
        <v/>
      </c>
      <c r="Q4702" s="81" t="str">
        <f aca="false">IF(P4702&lt;&gt;"",SUMIF(L4702:L4702,L4702,N4702:N4702),"")</f>
        <v/>
      </c>
      <c r="R4702" s="81" t="str">
        <f aca="false">IF(P4702&lt;&gt;"",SUMIF(L4702:L4702,L4702,O4702:O4702),"")</f>
        <v/>
      </c>
    </row>
    <row r="4703" customFormat="false" ht="25.5" hidden="false" customHeight="false" outlineLevel="0" collapsed="false">
      <c r="A4703" s="96" t="s">
        <v>679</v>
      </c>
      <c r="B4703" s="97" t="s">
        <v>1775</v>
      </c>
      <c r="C4703" s="96" t="str">
        <f aca="false">VLOOKUP(B4703,INSUMOS!$A:$I,2,0)</f>
        <v>SINAPI</v>
      </c>
      <c r="D4703" s="96" t="str">
        <f aca="false">VLOOKUP(B4703,INSUMOS!$A:$I,3,0)</f>
        <v>TRANSPORTE - HORISTA (COLETADO CAIXA - ENCARGOS COMPLEMENTARES)</v>
      </c>
      <c r="E4703" s="98" t="str">
        <f aca="false">VLOOKUP(B4703,INSUMOS!$A:$I,4,0)</f>
        <v>Serviços</v>
      </c>
      <c r="F4703" s="98"/>
      <c r="G4703" s="99" t="str">
        <f aca="false">VLOOKUP(B4703,INSUMOS!$A:$I,5,0)</f>
        <v>H</v>
      </c>
      <c r="H4703" s="100" t="n">
        <v>1</v>
      </c>
      <c r="I4703" s="101" t="n">
        <f aca="false">VLOOKUP(B4703,INSUMOS!$A:$I,8,0)</f>
        <v>0.96</v>
      </c>
      <c r="J4703" s="101" t="n">
        <f aca="false">TRUNC(H4703*I4703,2)</f>
        <v>0.96</v>
      </c>
      <c r="L4703" s="63" t="n">
        <f aca="false">IF(AND(A4704&lt;&gt;"",A4703=""),L4702+1,L4702)</f>
        <v>497</v>
      </c>
      <c r="M4703" s="80" t="n">
        <f aca="false">IF(OR(A4703="Insumo",A4703="Composição Auxiliar"),J4703,"")</f>
        <v>0.96</v>
      </c>
      <c r="N4703" s="81" t="str">
        <f aca="false">IF(E4703="Mão de Obra",J4703,"")</f>
        <v/>
      </c>
      <c r="O4703" s="81" t="n">
        <f aca="false">IF(N4703&lt;&gt;"","",M4703)</f>
        <v>0.96</v>
      </c>
      <c r="P4703" s="82" t="str">
        <f aca="false">IF(A4703="Composição",B4703,"")</f>
        <v/>
      </c>
      <c r="Q4703" s="81" t="str">
        <f aca="false">IF(P4703&lt;&gt;"",SUMIF(L4703:L4703,L4703,N4703:N4703),"")</f>
        <v/>
      </c>
      <c r="R4703" s="81" t="str">
        <f aca="false">IF(P4703&lt;&gt;"",SUMIF(L4703:L4703,L4703,O4703:O4703),"")</f>
        <v/>
      </c>
    </row>
    <row r="4704" customFormat="false" ht="14.25" hidden="false" customHeight="false" outlineLevel="0" collapsed="false">
      <c r="A4704" s="102"/>
      <c r="B4704" s="102"/>
      <c r="C4704" s="102"/>
      <c r="D4704" s="102"/>
      <c r="E4704" s="102"/>
      <c r="F4704" s="103"/>
      <c r="G4704" s="102"/>
      <c r="H4704" s="103"/>
      <c r="I4704" s="102"/>
      <c r="J4704" s="103"/>
      <c r="L4704" s="63" t="n">
        <f aca="false">IF(AND(A4705&lt;&gt;"",A4704=""),L4703+1,L4703)</f>
        <v>497</v>
      </c>
      <c r="M4704" s="80" t="str">
        <f aca="false">IF(OR(A4704="Insumo",A4704="Composição Auxiliar"),J4704,"")</f>
        <v/>
      </c>
      <c r="N4704" s="81" t="str">
        <f aca="false">IF(E4704="Mão de Obra",J4704,"")</f>
        <v/>
      </c>
      <c r="O4704" s="81" t="str">
        <f aca="false">IF(N4704&lt;&gt;"","",M4704)</f>
        <v/>
      </c>
      <c r="P4704" s="82" t="str">
        <f aca="false">IF(A4704="Composição",B4704,"")</f>
        <v/>
      </c>
      <c r="Q4704" s="81" t="str">
        <f aca="false">IF(P4704&lt;&gt;"",SUMIF(L4704:L4704,L4704,N4704:N4704),"")</f>
        <v/>
      </c>
      <c r="R4704" s="81" t="str">
        <f aca="false">IF(P4704&lt;&gt;"",SUMIF(L4704:L4704,L4704,O4704:O4704),"")</f>
        <v/>
      </c>
    </row>
    <row r="4705" customFormat="false" ht="15" hidden="false" customHeight="false" outlineLevel="0" collapsed="false">
      <c r="A4705" s="102"/>
      <c r="B4705" s="102"/>
      <c r="C4705" s="102"/>
      <c r="D4705" s="102"/>
      <c r="E4705" s="102"/>
      <c r="F4705" s="103"/>
      <c r="G4705" s="102"/>
      <c r="H4705" s="104"/>
      <c r="I4705" s="104"/>
      <c r="J4705" s="103"/>
      <c r="L4705" s="63" t="n">
        <f aca="false">IF(AND(A4706&lt;&gt;"",A4705=""),L4704+1,L4704)</f>
        <v>497</v>
      </c>
      <c r="M4705" s="80" t="str">
        <f aca="false">IF(OR(A4705="Insumo",A4705="Composição Auxiliar"),J4705,"")</f>
        <v/>
      </c>
      <c r="N4705" s="81" t="str">
        <f aca="false">IF(E4705="Mão de Obra",J4705,"")</f>
        <v/>
      </c>
      <c r="O4705" s="81" t="str">
        <f aca="false">IF(N4705&lt;&gt;"","",M4705)</f>
        <v/>
      </c>
      <c r="P4705" s="82" t="str">
        <f aca="false">IF(A4705="Composição",B4705,"")</f>
        <v/>
      </c>
      <c r="Q4705" s="81" t="str">
        <f aca="false">IF(P4705&lt;&gt;"",SUMIF(L4705:L4705,L4705,N4705:N4705),"")</f>
        <v/>
      </c>
      <c r="R4705" s="81" t="str">
        <f aca="false">IF(P4705&lt;&gt;"",SUMIF(L4705:L4705,L4705,O4705:O4705),"")</f>
        <v/>
      </c>
    </row>
    <row r="4706" customFormat="false" ht="15" hidden="false" customHeight="false" outlineLevel="0" collapsed="false">
      <c r="A4706" s="108"/>
      <c r="B4706" s="108"/>
      <c r="C4706" s="108"/>
      <c r="D4706" s="108"/>
      <c r="E4706" s="108"/>
      <c r="F4706" s="108"/>
      <c r="G4706" s="108"/>
      <c r="H4706" s="108"/>
      <c r="I4706" s="108"/>
      <c r="J4706" s="108"/>
      <c r="L4706" s="63" t="n">
        <f aca="false">IF(AND(A4707&lt;&gt;"",A4706=""),L4705+1,L4705)</f>
        <v>497</v>
      </c>
      <c r="M4706" s="80" t="str">
        <f aca="false">IF(OR(A4706="Insumo",A4706="Composição Auxiliar"),J4706,"")</f>
        <v/>
      </c>
      <c r="N4706" s="81" t="str">
        <f aca="false">IF(E4706="Mão de Obra",J4706,"")</f>
        <v/>
      </c>
      <c r="O4706" s="81" t="str">
        <f aca="false">IF(N4706&lt;&gt;"","",M4706)</f>
        <v/>
      </c>
      <c r="P4706" s="82" t="str">
        <f aca="false">IF(A4706="Composição",B4706,"")</f>
        <v/>
      </c>
      <c r="Q4706" s="81" t="str">
        <f aca="false">IF(P4706&lt;&gt;"",SUMIF(L4706:L4706,L4706,N4706:N4706),"")</f>
        <v/>
      </c>
      <c r="R4706" s="81" t="str">
        <f aca="false">IF(P4706&lt;&gt;"",SUMIF(L4706:L4706,L4706,O4706:O4706),"")</f>
        <v/>
      </c>
    </row>
    <row r="4707" customFormat="false" ht="15" hidden="false" customHeight="true" outlineLevel="0" collapsed="false">
      <c r="A4707" s="83"/>
      <c r="B4707" s="84" t="s">
        <v>655</v>
      </c>
      <c r="C4707" s="83" t="s">
        <v>656</v>
      </c>
      <c r="D4707" s="83" t="s">
        <v>657</v>
      </c>
      <c r="E4707" s="83" t="s">
        <v>658</v>
      </c>
      <c r="F4707" s="83"/>
      <c r="G4707" s="85" t="s">
        <v>659</v>
      </c>
      <c r="H4707" s="84" t="s">
        <v>660</v>
      </c>
      <c r="I4707" s="84" t="s">
        <v>661</v>
      </c>
      <c r="J4707" s="84" t="s">
        <v>662</v>
      </c>
      <c r="L4707" s="63" t="n">
        <f aca="false">IF(AND(A4708&lt;&gt;"",A4707=""),L4706+1,L4706)</f>
        <v>498</v>
      </c>
      <c r="M4707" s="80" t="str">
        <f aca="false">IF(OR(A4707="Insumo",A4707="Composição Auxiliar"),J4707,"")</f>
        <v/>
      </c>
      <c r="N4707" s="81" t="str">
        <f aca="false">IF(E4707="Mão de Obra",J4707,"")</f>
        <v/>
      </c>
      <c r="O4707" s="81" t="str">
        <f aca="false">IF(N4707&lt;&gt;"","",M4707)</f>
        <v/>
      </c>
      <c r="P4707" s="82" t="str">
        <f aca="false">IF(A4707="Composição",B4707,"")</f>
        <v/>
      </c>
      <c r="Q4707" s="81" t="str">
        <f aca="false">IF(P4707&lt;&gt;"",SUMIF(L4707:L4707,L4707,N4707:N4707),"")</f>
        <v/>
      </c>
      <c r="R4707" s="81" t="str">
        <f aca="false">IF(P4707&lt;&gt;"",SUMIF(L4707:L4707,L4707,O4707:O4707),"")</f>
        <v/>
      </c>
    </row>
    <row r="4708" customFormat="false" ht="14.25" hidden="false" customHeight="true" outlineLevel="0" collapsed="false">
      <c r="A4708" s="86" t="s">
        <v>663</v>
      </c>
      <c r="B4708" s="87" t="s">
        <v>1677</v>
      </c>
      <c r="C4708" s="86" t="s">
        <v>664</v>
      </c>
      <c r="D4708" s="86" t="s">
        <v>1678</v>
      </c>
      <c r="E4708" s="86" t="s">
        <v>671</v>
      </c>
      <c r="F4708" s="86"/>
      <c r="G4708" s="88" t="s">
        <v>672</v>
      </c>
      <c r="H4708" s="89" t="n">
        <v>1</v>
      </c>
      <c r="I4708" s="90" t="n">
        <f aca="false">SUMIF(L:L,$L4708,M:M)</f>
        <v>27.52</v>
      </c>
      <c r="J4708" s="90" t="n">
        <f aca="false">TRUNC(H4708*I4708,2)</f>
        <v>27.52</v>
      </c>
      <c r="L4708" s="63" t="n">
        <f aca="false">IF(AND(A4709&lt;&gt;"",A4708=""),L4707+1,L4707)</f>
        <v>498</v>
      </c>
      <c r="M4708" s="80" t="str">
        <f aca="false">IF(OR(A4708="Insumo",A4708="Composição Auxiliar"),J4708,"")</f>
        <v/>
      </c>
      <c r="N4708" s="81" t="str">
        <f aca="false">IF(E4708="Mão de Obra",J4708,"")</f>
        <v/>
      </c>
      <c r="O4708" s="81" t="str">
        <f aca="false">IF(N4708&lt;&gt;"","",M4708)</f>
        <v/>
      </c>
      <c r="P4708" s="82" t="str">
        <f aca="false">IF(A4708="Composição",B4708,"")</f>
        <v> 88279 </v>
      </c>
      <c r="Q4708" s="81" t="n">
        <f aca="false">IF(P4708&lt;&gt;"",SUMIF(L4708:L4708,L4708,N4708:N4708),"")</f>
        <v>0</v>
      </c>
      <c r="R4708" s="81" t="n">
        <f aca="false">IF(P4708&lt;&gt;"",SUMIF(L4708:L4708,L4708,O4708:O4708),"")</f>
        <v>0</v>
      </c>
    </row>
    <row r="4709" customFormat="false" ht="25.5" hidden="false" customHeight="true" outlineLevel="0" collapsed="false">
      <c r="A4709" s="91" t="s">
        <v>668</v>
      </c>
      <c r="B4709" s="92" t="s">
        <v>2041</v>
      </c>
      <c r="C4709" s="91" t="s">
        <v>664</v>
      </c>
      <c r="D4709" s="91" t="s">
        <v>2042</v>
      </c>
      <c r="E4709" s="91" t="s">
        <v>671</v>
      </c>
      <c r="F4709" s="91"/>
      <c r="G4709" s="93" t="s">
        <v>672</v>
      </c>
      <c r="H4709" s="94" t="n">
        <v>1</v>
      </c>
      <c r="I4709" s="95" t="n">
        <f aca="false">SUMIFS(J:J,A:A,"Composição",B:B,$B4709)</f>
        <v>0.68</v>
      </c>
      <c r="J4709" s="95" t="n">
        <f aca="false">TRUNC(H4709*I4709,2)</f>
        <v>0.68</v>
      </c>
      <c r="L4709" s="63" t="n">
        <f aca="false">IF(AND(A4710&lt;&gt;"",A4709=""),L4708+1,L4708)</f>
        <v>498</v>
      </c>
      <c r="M4709" s="80" t="n">
        <f aca="false">IF(OR(A4709="Insumo",A4709="Composição Auxiliar"),J4709,"")</f>
        <v>0.68</v>
      </c>
      <c r="N4709" s="81" t="str">
        <f aca="false">IF(E4709="Mão de Obra",J4709,"")</f>
        <v/>
      </c>
      <c r="O4709" s="81" t="n">
        <f aca="false">IF(N4709&lt;&gt;"","",M4709)</f>
        <v>0.68</v>
      </c>
      <c r="P4709" s="82" t="str">
        <f aca="false">IF(A4709="Composição",B4709,"")</f>
        <v/>
      </c>
      <c r="Q4709" s="81" t="str">
        <f aca="false">IF(P4709&lt;&gt;"",SUMIF(L4709:L4709,L4709,N4709:N4709),"")</f>
        <v/>
      </c>
      <c r="R4709" s="81" t="str">
        <f aca="false">IF(P4709&lt;&gt;"",SUMIF(L4709:L4709,L4709,O4709:O4709),"")</f>
        <v/>
      </c>
    </row>
    <row r="4710" customFormat="false" ht="25.5" hidden="false" customHeight="false" outlineLevel="0" collapsed="false">
      <c r="A4710" s="96" t="s">
        <v>679</v>
      </c>
      <c r="B4710" s="97" t="s">
        <v>1776</v>
      </c>
      <c r="C4710" s="96" t="str">
        <f aca="false">VLOOKUP(B4710,INSUMOS!$A:$I,2,0)</f>
        <v>SINAPI</v>
      </c>
      <c r="D4710" s="96" t="str">
        <f aca="false">VLOOKUP(B4710,INSUMOS!$A:$I,3,0)</f>
        <v>ALIMENTACAO - HORISTA (COLETADO CAIXA - ENCARGOS COMPLEMENTARES)</v>
      </c>
      <c r="E4710" s="98" t="str">
        <f aca="false">VLOOKUP(B4710,INSUMOS!$A:$I,4,0)</f>
        <v>Outros</v>
      </c>
      <c r="F4710" s="98"/>
      <c r="G4710" s="99" t="str">
        <f aca="false">VLOOKUP(B4710,INSUMOS!$A:$I,5,0)</f>
        <v>H</v>
      </c>
      <c r="H4710" s="100" t="n">
        <v>1</v>
      </c>
      <c r="I4710" s="101" t="n">
        <f aca="false">VLOOKUP(B4710,INSUMOS!$A:$I,8,0)</f>
        <v>1.45</v>
      </c>
      <c r="J4710" s="101" t="n">
        <f aca="false">TRUNC(H4710*I4710,2)</f>
        <v>1.45</v>
      </c>
      <c r="L4710" s="63" t="n">
        <f aca="false">IF(AND(A4711&lt;&gt;"",A4710=""),L4709+1,L4709)</f>
        <v>498</v>
      </c>
      <c r="M4710" s="80" t="n">
        <f aca="false">IF(OR(A4710="Insumo",A4710="Composição Auxiliar"),J4710,"")</f>
        <v>1.45</v>
      </c>
      <c r="N4710" s="81" t="str">
        <f aca="false">IF(E4710="Mão de Obra",J4710,"")</f>
        <v/>
      </c>
      <c r="O4710" s="81" t="n">
        <f aca="false">IF(N4710&lt;&gt;"","",M4710)</f>
        <v>1.45</v>
      </c>
      <c r="P4710" s="82" t="str">
        <f aca="false">IF(A4710="Composição",B4710,"")</f>
        <v/>
      </c>
      <c r="Q4710" s="81" t="str">
        <f aca="false">IF(P4710&lt;&gt;"",SUMIF(L4710:L4710,L4710,N4710:N4710),"")</f>
        <v/>
      </c>
      <c r="R4710" s="81" t="str">
        <f aca="false">IF(P4710&lt;&gt;"",SUMIF(L4710:L4710,L4710,O4710:O4710),"")</f>
        <v/>
      </c>
    </row>
    <row r="4711" customFormat="false" ht="25.5" hidden="false" customHeight="false" outlineLevel="0" collapsed="false">
      <c r="A4711" s="96" t="s">
        <v>679</v>
      </c>
      <c r="B4711" s="97" t="s">
        <v>1778</v>
      </c>
      <c r="C4711" s="96" t="str">
        <f aca="false">VLOOKUP(B4711,INSUMOS!$A:$I,2,0)</f>
        <v>SINAPI</v>
      </c>
      <c r="D4711" s="96" t="str">
        <f aca="false">VLOOKUP(B4711,INSUMOS!$A:$I,3,0)</f>
        <v>SEGURO - HORISTA (COLETADO CAIXA - ENCARGOS COMPLEMENTARES)</v>
      </c>
      <c r="E4711" s="98" t="str">
        <f aca="false">VLOOKUP(B4711,INSUMOS!$A:$I,4,0)</f>
        <v>Taxas</v>
      </c>
      <c r="F4711" s="98"/>
      <c r="G4711" s="99" t="str">
        <f aca="false">VLOOKUP(B4711,INSUMOS!$A:$I,5,0)</f>
        <v>H</v>
      </c>
      <c r="H4711" s="100" t="n">
        <v>1</v>
      </c>
      <c r="I4711" s="101" t="n">
        <f aca="false">VLOOKUP(B4711,INSUMOS!$A:$I,8,0)</f>
        <v>0.07</v>
      </c>
      <c r="J4711" s="101" t="n">
        <f aca="false">TRUNC(H4711*I4711,2)</f>
        <v>0.07</v>
      </c>
      <c r="L4711" s="63" t="n">
        <f aca="false">IF(AND(A4712&lt;&gt;"",A4711=""),L4710+1,L4710)</f>
        <v>498</v>
      </c>
      <c r="M4711" s="80" t="n">
        <f aca="false">IF(OR(A4711="Insumo",A4711="Composição Auxiliar"),J4711,"")</f>
        <v>0.07</v>
      </c>
      <c r="N4711" s="81" t="str">
        <f aca="false">IF(E4711="Mão de Obra",J4711,"")</f>
        <v/>
      </c>
      <c r="O4711" s="81" t="n">
        <f aca="false">IF(N4711&lt;&gt;"","",M4711)</f>
        <v>0.07</v>
      </c>
      <c r="P4711" s="82" t="str">
        <f aca="false">IF(A4711="Composição",B4711,"")</f>
        <v/>
      </c>
      <c r="Q4711" s="81" t="str">
        <f aca="false">IF(P4711&lt;&gt;"",SUMIF(L4711:L4711,L4711,N4711:N4711),"")</f>
        <v/>
      </c>
      <c r="R4711" s="81" t="str">
        <f aca="false">IF(P4711&lt;&gt;"",SUMIF(L4711:L4711,L4711,O4711:O4711),"")</f>
        <v/>
      </c>
    </row>
    <row r="4712" customFormat="false" ht="25.5" hidden="false" customHeight="false" outlineLevel="0" collapsed="false">
      <c r="A4712" s="96" t="s">
        <v>679</v>
      </c>
      <c r="B4712" s="97" t="s">
        <v>1839</v>
      </c>
      <c r="C4712" s="96" t="str">
        <f aca="false">VLOOKUP(B4712,INSUMOS!$A:$I,2,0)</f>
        <v>SINAPI</v>
      </c>
      <c r="D4712" s="96" t="str">
        <f aca="false">VLOOKUP(B4712,INSUMOS!$A:$I,3,0)</f>
        <v>FERRAMENTAS - FAMILIA ELETRICISTA - HORISTA (ENCARGOS COMPLEMENTARES - COLETADO CAIXA)</v>
      </c>
      <c r="E4712" s="98" t="str">
        <f aca="false">VLOOKUP(B4712,INSUMOS!$A:$I,4,0)</f>
        <v>Equipamento</v>
      </c>
      <c r="F4712" s="98"/>
      <c r="G4712" s="99" t="str">
        <f aca="false">VLOOKUP(B4712,INSUMOS!$A:$I,5,0)</f>
        <v>H</v>
      </c>
      <c r="H4712" s="100" t="n">
        <v>1</v>
      </c>
      <c r="I4712" s="101" t="n">
        <f aca="false">VLOOKUP(B4712,INSUMOS!$A:$I,8,0)</f>
        <v>0.86</v>
      </c>
      <c r="J4712" s="101" t="n">
        <f aca="false">TRUNC(H4712*I4712,2)</f>
        <v>0.86</v>
      </c>
      <c r="L4712" s="63" t="n">
        <f aca="false">IF(AND(A4713&lt;&gt;"",A4712=""),L4711+1,L4711)</f>
        <v>498</v>
      </c>
      <c r="M4712" s="80" t="n">
        <f aca="false">IF(OR(A4712="Insumo",A4712="Composição Auxiliar"),J4712,"")</f>
        <v>0.86</v>
      </c>
      <c r="N4712" s="81" t="str">
        <f aca="false">IF(E4712="Mão de Obra",J4712,"")</f>
        <v/>
      </c>
      <c r="O4712" s="81" t="n">
        <f aca="false">IF(N4712&lt;&gt;"","",M4712)</f>
        <v>0.86</v>
      </c>
      <c r="P4712" s="82" t="str">
        <f aca="false">IF(A4712="Composição",B4712,"")</f>
        <v/>
      </c>
      <c r="Q4712" s="81" t="str">
        <f aca="false">IF(P4712&lt;&gt;"",SUMIF(L4712:L4712,L4712,N4712:N4712),"")</f>
        <v/>
      </c>
      <c r="R4712" s="81" t="str">
        <f aca="false">IF(P4712&lt;&gt;"",SUMIF(L4712:L4712,L4712,O4712:O4712),"")</f>
        <v/>
      </c>
    </row>
    <row r="4713" customFormat="false" ht="25.5" hidden="false" customHeight="false" outlineLevel="0" collapsed="false">
      <c r="A4713" s="96" t="s">
        <v>679</v>
      </c>
      <c r="B4713" s="97" t="s">
        <v>1841</v>
      </c>
      <c r="C4713" s="96" t="str">
        <f aca="false">VLOOKUP(B4713,INSUMOS!$A:$I,2,0)</f>
        <v>SINAPI</v>
      </c>
      <c r="D4713" s="96" t="str">
        <f aca="false">VLOOKUP(B4713,INSUMOS!$A:$I,3,0)</f>
        <v>EPI - FAMILIA ELETRICISTA - HORISTA (ENCARGOS COMPLEMENTARES - COLETADO CAIXA)</v>
      </c>
      <c r="E4713" s="98" t="str">
        <f aca="false">VLOOKUP(B4713,INSUMOS!$A:$I,4,0)</f>
        <v>Equipamento</v>
      </c>
      <c r="F4713" s="98"/>
      <c r="G4713" s="99" t="str">
        <f aca="false">VLOOKUP(B4713,INSUMOS!$A:$I,5,0)</f>
        <v>H</v>
      </c>
      <c r="H4713" s="100" t="n">
        <v>1</v>
      </c>
      <c r="I4713" s="101" t="n">
        <f aca="false">VLOOKUP(B4713,INSUMOS!$A:$I,8,0)</f>
        <v>1.14</v>
      </c>
      <c r="J4713" s="101" t="n">
        <f aca="false">TRUNC(H4713*I4713,2)</f>
        <v>1.14</v>
      </c>
      <c r="L4713" s="63" t="n">
        <f aca="false">IF(AND(A4714&lt;&gt;"",A4713=""),L4712+1,L4712)</f>
        <v>498</v>
      </c>
      <c r="M4713" s="80" t="n">
        <f aca="false">IF(OR(A4713="Insumo",A4713="Composição Auxiliar"),J4713,"")</f>
        <v>1.14</v>
      </c>
      <c r="N4713" s="81" t="str">
        <f aca="false">IF(E4713="Mão de Obra",J4713,"")</f>
        <v/>
      </c>
      <c r="O4713" s="81" t="n">
        <f aca="false">IF(N4713&lt;&gt;"","",M4713)</f>
        <v>1.14</v>
      </c>
      <c r="P4713" s="82" t="str">
        <f aca="false">IF(A4713="Composição",B4713,"")</f>
        <v/>
      </c>
      <c r="Q4713" s="81" t="str">
        <f aca="false">IF(P4713&lt;&gt;"",SUMIF(L4713:L4713,L4713,N4713:N4713),"")</f>
        <v/>
      </c>
      <c r="R4713" s="81" t="str">
        <f aca="false">IF(P4713&lt;&gt;"",SUMIF(L4713:L4713,L4713,O4713:O4713),"")</f>
        <v/>
      </c>
    </row>
    <row r="4714" customFormat="false" ht="14.25" hidden="false" customHeight="false" outlineLevel="0" collapsed="false">
      <c r="A4714" s="96" t="s">
        <v>679</v>
      </c>
      <c r="B4714" s="97" t="s">
        <v>2043</v>
      </c>
      <c r="C4714" s="96" t="str">
        <f aca="false">VLOOKUP(B4714,INSUMOS!$A:$I,2,0)</f>
        <v>SINAPI</v>
      </c>
      <c r="D4714" s="96" t="str">
        <f aca="false">VLOOKUP(B4714,INSUMOS!$A:$I,3,0)</f>
        <v>MONTADOR DE MAQUINAS (HORISTA)</v>
      </c>
      <c r="E4714" s="98" t="str">
        <f aca="false">VLOOKUP(B4714,INSUMOS!$A:$I,4,0)</f>
        <v>Mão de Obra</v>
      </c>
      <c r="F4714" s="98"/>
      <c r="G4714" s="99" t="str">
        <f aca="false">VLOOKUP(B4714,INSUMOS!$A:$I,5,0)</f>
        <v>H</v>
      </c>
      <c r="H4714" s="100" t="n">
        <v>1</v>
      </c>
      <c r="I4714" s="101" t="n">
        <f aca="false">VLOOKUP(B4714,INSUMOS!$A:$I,8,0)</f>
        <v>21.22</v>
      </c>
      <c r="J4714" s="101" t="n">
        <f aca="false">TRUNC(H4714*I4714,2)</f>
        <v>21.22</v>
      </c>
      <c r="L4714" s="63" t="n">
        <f aca="false">IF(AND(A4715&lt;&gt;"",A4714=""),L4713+1,L4713)</f>
        <v>498</v>
      </c>
      <c r="M4714" s="80" t="n">
        <f aca="false">IF(OR(A4714="Insumo",A4714="Composição Auxiliar"),J4714,"")</f>
        <v>21.22</v>
      </c>
      <c r="N4714" s="81" t="n">
        <f aca="false">IF(E4714="Mão de Obra",J4714,"")</f>
        <v>21.22</v>
      </c>
      <c r="O4714" s="81" t="str">
        <f aca="false">IF(N4714&lt;&gt;"","",M4714)</f>
        <v/>
      </c>
      <c r="P4714" s="82" t="str">
        <f aca="false">IF(A4714="Composição",B4714,"")</f>
        <v/>
      </c>
      <c r="Q4714" s="81" t="str">
        <f aca="false">IF(P4714&lt;&gt;"",SUMIF(L4714:L4714,L4714,N4714:N4714),"")</f>
        <v/>
      </c>
      <c r="R4714" s="81" t="str">
        <f aca="false">IF(P4714&lt;&gt;"",SUMIF(L4714:L4714,L4714,O4714:O4714),"")</f>
        <v/>
      </c>
    </row>
    <row r="4715" customFormat="false" ht="25.5" hidden="false" customHeight="false" outlineLevel="0" collapsed="false">
      <c r="A4715" s="96" t="s">
        <v>679</v>
      </c>
      <c r="B4715" s="97" t="s">
        <v>1781</v>
      </c>
      <c r="C4715" s="96" t="str">
        <f aca="false">VLOOKUP(B4715,INSUMOS!$A:$I,2,0)</f>
        <v>SINAPI</v>
      </c>
      <c r="D4715" s="96" t="str">
        <f aca="false">VLOOKUP(B4715,INSUMOS!$A:$I,3,0)</f>
        <v>EXAMES - HORISTA (COLETADO CAIXA - ENCARGOS COMPLEMENTARES)</v>
      </c>
      <c r="E4715" s="98" t="str">
        <f aca="false">VLOOKUP(B4715,INSUMOS!$A:$I,4,0)</f>
        <v>Outros</v>
      </c>
      <c r="F4715" s="98"/>
      <c r="G4715" s="99" t="str">
        <f aca="false">VLOOKUP(B4715,INSUMOS!$A:$I,5,0)</f>
        <v>H</v>
      </c>
      <c r="H4715" s="100" t="n">
        <v>1</v>
      </c>
      <c r="I4715" s="101" t="n">
        <f aca="false">VLOOKUP(B4715,INSUMOS!$A:$I,8,0)</f>
        <v>1.14</v>
      </c>
      <c r="J4715" s="101" t="n">
        <f aca="false">TRUNC(H4715*I4715,2)</f>
        <v>1.14</v>
      </c>
      <c r="L4715" s="63" t="n">
        <f aca="false">IF(AND(A4716&lt;&gt;"",A4715=""),L4714+1,L4714)</f>
        <v>498</v>
      </c>
      <c r="M4715" s="80" t="n">
        <f aca="false">IF(OR(A4715="Insumo",A4715="Composição Auxiliar"),J4715,"")</f>
        <v>1.14</v>
      </c>
      <c r="N4715" s="81" t="str">
        <f aca="false">IF(E4715="Mão de Obra",J4715,"")</f>
        <v/>
      </c>
      <c r="O4715" s="81" t="n">
        <f aca="false">IF(N4715&lt;&gt;"","",M4715)</f>
        <v>1.14</v>
      </c>
      <c r="P4715" s="82" t="str">
        <f aca="false">IF(A4715="Composição",B4715,"")</f>
        <v/>
      </c>
      <c r="Q4715" s="81" t="str">
        <f aca="false">IF(P4715&lt;&gt;"",SUMIF(L4715:L4715,L4715,N4715:N4715),"")</f>
        <v/>
      </c>
      <c r="R4715" s="81" t="str">
        <f aca="false">IF(P4715&lt;&gt;"",SUMIF(L4715:L4715,L4715,O4715:O4715),"")</f>
        <v/>
      </c>
    </row>
    <row r="4716" customFormat="false" ht="25.5" hidden="false" customHeight="false" outlineLevel="0" collapsed="false">
      <c r="A4716" s="96" t="s">
        <v>679</v>
      </c>
      <c r="B4716" s="97" t="s">
        <v>1775</v>
      </c>
      <c r="C4716" s="96" t="str">
        <f aca="false">VLOOKUP(B4716,INSUMOS!$A:$I,2,0)</f>
        <v>SINAPI</v>
      </c>
      <c r="D4716" s="96" t="str">
        <f aca="false">VLOOKUP(B4716,INSUMOS!$A:$I,3,0)</f>
        <v>TRANSPORTE - HORISTA (COLETADO CAIXA - ENCARGOS COMPLEMENTARES)</v>
      </c>
      <c r="E4716" s="98" t="str">
        <f aca="false">VLOOKUP(B4716,INSUMOS!$A:$I,4,0)</f>
        <v>Serviços</v>
      </c>
      <c r="F4716" s="98"/>
      <c r="G4716" s="99" t="str">
        <f aca="false">VLOOKUP(B4716,INSUMOS!$A:$I,5,0)</f>
        <v>H</v>
      </c>
      <c r="H4716" s="100" t="n">
        <v>1</v>
      </c>
      <c r="I4716" s="101" t="n">
        <f aca="false">VLOOKUP(B4716,INSUMOS!$A:$I,8,0)</f>
        <v>0.96</v>
      </c>
      <c r="J4716" s="101" t="n">
        <f aca="false">TRUNC(H4716*I4716,2)</f>
        <v>0.96</v>
      </c>
      <c r="L4716" s="63" t="n">
        <f aca="false">IF(AND(A4717&lt;&gt;"",A4716=""),L4715+1,L4715)</f>
        <v>498</v>
      </c>
      <c r="M4716" s="80" t="n">
        <f aca="false">IF(OR(A4716="Insumo",A4716="Composição Auxiliar"),J4716,"")</f>
        <v>0.96</v>
      </c>
      <c r="N4716" s="81" t="str">
        <f aca="false">IF(E4716="Mão de Obra",J4716,"")</f>
        <v/>
      </c>
      <c r="O4716" s="81" t="n">
        <f aca="false">IF(N4716&lt;&gt;"","",M4716)</f>
        <v>0.96</v>
      </c>
      <c r="P4716" s="82" t="str">
        <f aca="false">IF(A4716="Composição",B4716,"")</f>
        <v/>
      </c>
      <c r="Q4716" s="81" t="str">
        <f aca="false">IF(P4716&lt;&gt;"",SUMIF(L4716:L4716,L4716,N4716:N4716),"")</f>
        <v/>
      </c>
      <c r="R4716" s="81" t="str">
        <f aca="false">IF(P4716&lt;&gt;"",SUMIF(L4716:L4716,L4716,O4716:O4716),"")</f>
        <v/>
      </c>
    </row>
    <row r="4717" customFormat="false" ht="14.25" hidden="false" customHeight="false" outlineLevel="0" collapsed="false">
      <c r="A4717" s="102"/>
      <c r="B4717" s="102"/>
      <c r="C4717" s="102"/>
      <c r="D4717" s="102"/>
      <c r="E4717" s="102"/>
      <c r="F4717" s="103"/>
      <c r="G4717" s="102"/>
      <c r="H4717" s="103"/>
      <c r="I4717" s="102"/>
      <c r="J4717" s="103"/>
      <c r="L4717" s="63" t="n">
        <f aca="false">IF(AND(A4718&lt;&gt;"",A4717=""),L4716+1,L4716)</f>
        <v>498</v>
      </c>
      <c r="M4717" s="80" t="str">
        <f aca="false">IF(OR(A4717="Insumo",A4717="Composição Auxiliar"),J4717,"")</f>
        <v/>
      </c>
      <c r="N4717" s="81" t="str">
        <f aca="false">IF(E4717="Mão de Obra",J4717,"")</f>
        <v/>
      </c>
      <c r="O4717" s="81" t="str">
        <f aca="false">IF(N4717&lt;&gt;"","",M4717)</f>
        <v/>
      </c>
      <c r="P4717" s="82" t="str">
        <f aca="false">IF(A4717="Composição",B4717,"")</f>
        <v/>
      </c>
      <c r="Q4717" s="81" t="str">
        <f aca="false">IF(P4717&lt;&gt;"",SUMIF(L4717:L4717,L4717,N4717:N4717),"")</f>
        <v/>
      </c>
      <c r="R4717" s="81" t="str">
        <f aca="false">IF(P4717&lt;&gt;"",SUMIF(L4717:L4717,L4717,O4717:O4717),"")</f>
        <v/>
      </c>
    </row>
    <row r="4718" customFormat="false" ht="15" hidden="false" customHeight="false" outlineLevel="0" collapsed="false">
      <c r="A4718" s="102"/>
      <c r="B4718" s="102"/>
      <c r="C4718" s="102"/>
      <c r="D4718" s="102"/>
      <c r="E4718" s="102"/>
      <c r="F4718" s="103"/>
      <c r="G4718" s="102"/>
      <c r="H4718" s="104"/>
      <c r="I4718" s="104"/>
      <c r="J4718" s="103"/>
      <c r="L4718" s="63" t="n">
        <f aca="false">IF(AND(A4719&lt;&gt;"",A4718=""),L4717+1,L4717)</f>
        <v>498</v>
      </c>
      <c r="M4718" s="80" t="str">
        <f aca="false">IF(OR(A4718="Insumo",A4718="Composição Auxiliar"),J4718,"")</f>
        <v/>
      </c>
      <c r="N4718" s="81" t="str">
        <f aca="false">IF(E4718="Mão de Obra",J4718,"")</f>
        <v/>
      </c>
      <c r="O4718" s="81" t="str">
        <f aca="false">IF(N4718&lt;&gt;"","",M4718)</f>
        <v/>
      </c>
      <c r="P4718" s="82" t="str">
        <f aca="false">IF(A4718="Composição",B4718,"")</f>
        <v/>
      </c>
      <c r="Q4718" s="81" t="str">
        <f aca="false">IF(P4718&lt;&gt;"",SUMIF(L4718:L4718,L4718,N4718:N4718),"")</f>
        <v/>
      </c>
      <c r="R4718" s="81" t="str">
        <f aca="false">IF(P4718&lt;&gt;"",SUMIF(L4718:L4718,L4718,O4718:O4718),"")</f>
        <v/>
      </c>
    </row>
    <row r="4719" customFormat="false" ht="15" hidden="false" customHeight="false" outlineLevel="0" collapsed="false">
      <c r="A4719" s="108"/>
      <c r="B4719" s="108"/>
      <c r="C4719" s="108"/>
      <c r="D4719" s="108"/>
      <c r="E4719" s="108"/>
      <c r="F4719" s="108"/>
      <c r="G4719" s="108"/>
      <c r="H4719" s="108"/>
      <c r="I4719" s="108"/>
      <c r="J4719" s="108"/>
      <c r="L4719" s="63" t="n">
        <f aca="false">IF(AND(A4720&lt;&gt;"",A4719=""),L4718+1,L4718)</f>
        <v>498</v>
      </c>
      <c r="M4719" s="80" t="str">
        <f aca="false">IF(OR(A4719="Insumo",A4719="Composição Auxiliar"),J4719,"")</f>
        <v/>
      </c>
      <c r="N4719" s="81" t="str">
        <f aca="false">IF(E4719="Mão de Obra",J4719,"")</f>
        <v/>
      </c>
      <c r="O4719" s="81" t="str">
        <f aca="false">IF(N4719&lt;&gt;"","",M4719)</f>
        <v/>
      </c>
      <c r="P4719" s="82" t="str">
        <f aca="false">IF(A4719="Composição",B4719,"")</f>
        <v/>
      </c>
      <c r="Q4719" s="81" t="str">
        <f aca="false">IF(P4719&lt;&gt;"",SUMIF(L4719:L4719,L4719,N4719:N4719),"")</f>
        <v/>
      </c>
      <c r="R4719" s="81" t="str">
        <f aca="false">IF(P4719&lt;&gt;"",SUMIF(L4719:L4719,L4719,O4719:O4719),"")</f>
        <v/>
      </c>
    </row>
    <row r="4720" customFormat="false" ht="15" hidden="false" customHeight="true" outlineLevel="0" collapsed="false">
      <c r="A4720" s="83"/>
      <c r="B4720" s="84" t="s">
        <v>655</v>
      </c>
      <c r="C4720" s="83" t="s">
        <v>656</v>
      </c>
      <c r="D4720" s="83" t="s">
        <v>657</v>
      </c>
      <c r="E4720" s="83" t="s">
        <v>658</v>
      </c>
      <c r="F4720" s="83"/>
      <c r="G4720" s="85" t="s">
        <v>659</v>
      </c>
      <c r="H4720" s="84" t="s">
        <v>660</v>
      </c>
      <c r="I4720" s="84" t="s">
        <v>661</v>
      </c>
      <c r="J4720" s="84" t="s">
        <v>662</v>
      </c>
      <c r="L4720" s="63" t="n">
        <f aca="false">IF(AND(A4721&lt;&gt;"",A4720=""),L4719+1,L4719)</f>
        <v>499</v>
      </c>
      <c r="M4720" s="80" t="str">
        <f aca="false">IF(OR(A4720="Insumo",A4720="Composição Auxiliar"),J4720,"")</f>
        <v/>
      </c>
      <c r="N4720" s="81" t="str">
        <f aca="false">IF(E4720="Mão de Obra",J4720,"")</f>
        <v/>
      </c>
      <c r="O4720" s="81" t="str">
        <f aca="false">IF(N4720&lt;&gt;"","",M4720)</f>
        <v/>
      </c>
      <c r="P4720" s="82" t="str">
        <f aca="false">IF(A4720="Composição",B4720,"")</f>
        <v/>
      </c>
      <c r="Q4720" s="81" t="str">
        <f aca="false">IF(P4720&lt;&gt;"",SUMIF(L4720:L4720,L4720,N4720:N4720),"")</f>
        <v/>
      </c>
      <c r="R4720" s="81" t="str">
        <f aca="false">IF(P4720&lt;&gt;"",SUMIF(L4720:L4720,L4720,O4720:O4720),"")</f>
        <v/>
      </c>
    </row>
    <row r="4721" customFormat="false" ht="25.5" hidden="false" customHeight="true" outlineLevel="0" collapsed="false">
      <c r="A4721" s="86" t="s">
        <v>663</v>
      </c>
      <c r="B4721" s="87" t="s">
        <v>1055</v>
      </c>
      <c r="C4721" s="86" t="s">
        <v>664</v>
      </c>
      <c r="D4721" s="86" t="s">
        <v>1056</v>
      </c>
      <c r="E4721" s="86" t="s">
        <v>675</v>
      </c>
      <c r="F4721" s="86"/>
      <c r="G4721" s="88" t="s">
        <v>925</v>
      </c>
      <c r="H4721" s="89" t="n">
        <v>1</v>
      </c>
      <c r="I4721" s="90" t="n">
        <f aca="false">SUMIF(L:L,$L4721,M:M)</f>
        <v>10.17</v>
      </c>
      <c r="J4721" s="90" t="n">
        <f aca="false">TRUNC(H4721*I4721,2)</f>
        <v>10.17</v>
      </c>
      <c r="L4721" s="63" t="n">
        <f aca="false">IF(AND(A4722&lt;&gt;"",A4721=""),L4720+1,L4720)</f>
        <v>499</v>
      </c>
      <c r="M4721" s="80" t="str">
        <f aca="false">IF(OR(A4721="Insumo",A4721="Composição Auxiliar"),J4721,"")</f>
        <v/>
      </c>
      <c r="N4721" s="81" t="str">
        <f aca="false">IF(E4721="Mão de Obra",J4721,"")</f>
        <v/>
      </c>
      <c r="O4721" s="81" t="str">
        <f aca="false">IF(N4721&lt;&gt;"","",M4721)</f>
        <v/>
      </c>
      <c r="P4721" s="82" t="str">
        <f aca="false">IF(A4721="Composição",B4721,"")</f>
        <v> 95578 </v>
      </c>
      <c r="Q4721" s="81" t="n">
        <f aca="false">IF(P4721&lt;&gt;"",SUMIF(L4721:L4721,L4721,N4721:N4721),"")</f>
        <v>0</v>
      </c>
      <c r="R4721" s="81" t="n">
        <f aca="false">IF(P4721&lt;&gt;"",SUMIF(L4721:L4721,L4721,O4721:O4721),"")</f>
        <v>0</v>
      </c>
    </row>
    <row r="4722" customFormat="false" ht="25.5" hidden="false" customHeight="true" outlineLevel="0" collapsed="false">
      <c r="A4722" s="91" t="s">
        <v>668</v>
      </c>
      <c r="B4722" s="92" t="s">
        <v>1817</v>
      </c>
      <c r="C4722" s="91" t="s">
        <v>664</v>
      </c>
      <c r="D4722" s="91" t="s">
        <v>1818</v>
      </c>
      <c r="E4722" s="91" t="s">
        <v>671</v>
      </c>
      <c r="F4722" s="91"/>
      <c r="G4722" s="93" t="s">
        <v>672</v>
      </c>
      <c r="H4722" s="94" t="n">
        <v>0.0167</v>
      </c>
      <c r="I4722" s="95" t="n">
        <f aca="false">SUMIFS(J:J,A:A,"Composição",B:B,$B4722)</f>
        <v>23.5</v>
      </c>
      <c r="J4722" s="95" t="n">
        <f aca="false">TRUNC(H4722*I4722,2)</f>
        <v>0.39</v>
      </c>
      <c r="L4722" s="63" t="n">
        <f aca="false">IF(AND(A4723&lt;&gt;"",A4722=""),L4721+1,L4721)</f>
        <v>499</v>
      </c>
      <c r="M4722" s="80" t="n">
        <f aca="false">IF(OR(A4722="Insumo",A4722="Composição Auxiliar"),J4722,"")</f>
        <v>0.39</v>
      </c>
      <c r="N4722" s="81" t="str">
        <f aca="false">IF(E4722="Mão de Obra",J4722,"")</f>
        <v/>
      </c>
      <c r="O4722" s="81" t="n">
        <f aca="false">IF(N4722&lt;&gt;"","",M4722)</f>
        <v>0.39</v>
      </c>
      <c r="P4722" s="82" t="str">
        <f aca="false">IF(A4722="Composição",B4722,"")</f>
        <v/>
      </c>
      <c r="Q4722" s="81" t="str">
        <f aca="false">IF(P4722&lt;&gt;"",SUMIF(L4722:L4722,L4722,N4722:N4722),"")</f>
        <v/>
      </c>
      <c r="R4722" s="81" t="str">
        <f aca="false">IF(P4722&lt;&gt;"",SUMIF(L4722:L4722,L4722,O4722:O4722),"")</f>
        <v/>
      </c>
    </row>
    <row r="4723" customFormat="false" ht="25.5" hidden="false" customHeight="true" outlineLevel="0" collapsed="false">
      <c r="A4723" s="91" t="s">
        <v>668</v>
      </c>
      <c r="B4723" s="92" t="s">
        <v>1771</v>
      </c>
      <c r="C4723" s="91" t="s">
        <v>664</v>
      </c>
      <c r="D4723" s="91" t="s">
        <v>1772</v>
      </c>
      <c r="E4723" s="91" t="s">
        <v>671</v>
      </c>
      <c r="F4723" s="91"/>
      <c r="G4723" s="93" t="s">
        <v>672</v>
      </c>
      <c r="H4723" s="94" t="n">
        <v>0.0033</v>
      </c>
      <c r="I4723" s="95" t="n">
        <f aca="false">SUMIFS(J:J,A:A,"Composição",B:B,$B4723)</f>
        <v>18.94</v>
      </c>
      <c r="J4723" s="95" t="n">
        <f aca="false">TRUNC(H4723*I4723,2)</f>
        <v>0.06</v>
      </c>
      <c r="L4723" s="63" t="n">
        <f aca="false">IF(AND(A4724&lt;&gt;"",A4723=""),L4722+1,L4722)</f>
        <v>499</v>
      </c>
      <c r="M4723" s="80" t="n">
        <f aca="false">IF(OR(A4723="Insumo",A4723="Composição Auxiliar"),J4723,"")</f>
        <v>0.06</v>
      </c>
      <c r="N4723" s="81" t="str">
        <f aca="false">IF(E4723="Mão de Obra",J4723,"")</f>
        <v/>
      </c>
      <c r="O4723" s="81" t="n">
        <f aca="false">IF(N4723&lt;&gt;"","",M4723)</f>
        <v>0.06</v>
      </c>
      <c r="P4723" s="82" t="str">
        <f aca="false">IF(A4723="Composição",B4723,"")</f>
        <v/>
      </c>
      <c r="Q4723" s="81" t="str">
        <f aca="false">IF(P4723&lt;&gt;"",SUMIF(L4723:L4723,L4723,N4723:N4723),"")</f>
        <v/>
      </c>
      <c r="R4723" s="81" t="str">
        <f aca="false">IF(P4723&lt;&gt;"",SUMIF(L4723:L4723,L4723,O4723:O4723),"")</f>
        <v/>
      </c>
    </row>
    <row r="4724" customFormat="false" ht="25.5" hidden="false" customHeight="true" outlineLevel="0" collapsed="false">
      <c r="A4724" s="91" t="s">
        <v>668</v>
      </c>
      <c r="B4724" s="92" t="s">
        <v>1825</v>
      </c>
      <c r="C4724" s="91" t="s">
        <v>664</v>
      </c>
      <c r="D4724" s="91" t="s">
        <v>1826</v>
      </c>
      <c r="E4724" s="91" t="s">
        <v>675</v>
      </c>
      <c r="F4724" s="91"/>
      <c r="G4724" s="93" t="s">
        <v>925</v>
      </c>
      <c r="H4724" s="94" t="n">
        <v>1</v>
      </c>
      <c r="I4724" s="95" t="n">
        <f aca="false">SUMIFS(J:J,A:A,"Composição",B:B,$B4724)</f>
        <v>9.22</v>
      </c>
      <c r="J4724" s="95" t="n">
        <f aca="false">TRUNC(H4724*I4724,2)</f>
        <v>9.22</v>
      </c>
      <c r="L4724" s="63" t="n">
        <f aca="false">IF(AND(A4725&lt;&gt;"",A4724=""),L4723+1,L4723)</f>
        <v>499</v>
      </c>
      <c r="M4724" s="80" t="n">
        <f aca="false">IF(OR(A4724="Insumo",A4724="Composição Auxiliar"),J4724,"")</f>
        <v>9.22</v>
      </c>
      <c r="N4724" s="81" t="str">
        <f aca="false">IF(E4724="Mão de Obra",J4724,"")</f>
        <v/>
      </c>
      <c r="O4724" s="81" t="n">
        <f aca="false">IF(N4724&lt;&gt;"","",M4724)</f>
        <v>9.22</v>
      </c>
      <c r="P4724" s="82" t="str">
        <f aca="false">IF(A4724="Composição",B4724,"")</f>
        <v/>
      </c>
      <c r="Q4724" s="81" t="str">
        <f aca="false">IF(P4724&lt;&gt;"",SUMIF(L4724:L4724,L4724,N4724:N4724),"")</f>
        <v/>
      </c>
      <c r="R4724" s="81" t="str">
        <f aca="false">IF(P4724&lt;&gt;"",SUMIF(L4724:L4724,L4724,O4724:O4724),"")</f>
        <v/>
      </c>
    </row>
    <row r="4725" customFormat="false" ht="25.5" hidden="false" customHeight="false" outlineLevel="0" collapsed="false">
      <c r="A4725" s="96" t="s">
        <v>679</v>
      </c>
      <c r="B4725" s="97" t="s">
        <v>1824</v>
      </c>
      <c r="C4725" s="96" t="str">
        <f aca="false">VLOOKUP(B4725,INSUMOS!$A:$I,2,0)</f>
        <v>SINAPI</v>
      </c>
      <c r="D4725" s="96" t="str">
        <f aca="false">VLOOKUP(B4725,INSUMOS!$A:$I,3,0)</f>
        <v>ARAME RECOZIDO 16 BWG, D = 1,65 MM (0,016 KG/M) OU 18 BWG, D = 1,25 MM (0,01 KG/M)</v>
      </c>
      <c r="E4725" s="98" t="str">
        <f aca="false">VLOOKUP(B4725,INSUMOS!$A:$I,4,0)</f>
        <v>Material</v>
      </c>
      <c r="F4725" s="98"/>
      <c r="G4725" s="99" t="str">
        <f aca="false">VLOOKUP(B4725,INSUMOS!$A:$I,5,0)</f>
        <v>KG</v>
      </c>
      <c r="H4725" s="100" t="n">
        <v>0.02</v>
      </c>
      <c r="I4725" s="101" t="n">
        <f aca="false">VLOOKUP(B4725,INSUMOS!$A:$I,8,0)</f>
        <v>21</v>
      </c>
      <c r="J4725" s="101" t="n">
        <f aca="false">TRUNC(H4725*I4725,2)</f>
        <v>0.42</v>
      </c>
      <c r="L4725" s="63" t="n">
        <f aca="false">IF(AND(A4726&lt;&gt;"",A4725=""),L4724+1,L4724)</f>
        <v>499</v>
      </c>
      <c r="M4725" s="80" t="n">
        <f aca="false">IF(OR(A4725="Insumo",A4725="Composição Auxiliar"),J4725,"")</f>
        <v>0.42</v>
      </c>
      <c r="N4725" s="81" t="str">
        <f aca="false">IF(E4725="Mão de Obra",J4725,"")</f>
        <v/>
      </c>
      <c r="O4725" s="81" t="n">
        <f aca="false">IF(N4725&lt;&gt;"","",M4725)</f>
        <v>0.42</v>
      </c>
      <c r="P4725" s="82" t="str">
        <f aca="false">IF(A4725="Composição",B4725,"")</f>
        <v/>
      </c>
      <c r="Q4725" s="81" t="str">
        <f aca="false">IF(P4725&lt;&gt;"",SUMIF(L4725:L4725,L4725,N4725:N4725),"")</f>
        <v/>
      </c>
      <c r="R4725" s="81" t="str">
        <f aca="false">IF(P4725&lt;&gt;"",SUMIF(L4725:L4725,L4725,O4725:O4725),"")</f>
        <v/>
      </c>
    </row>
    <row r="4726" customFormat="false" ht="25.5" hidden="false" customHeight="false" outlineLevel="0" collapsed="false">
      <c r="A4726" s="96" t="s">
        <v>679</v>
      </c>
      <c r="B4726" s="97" t="s">
        <v>1100</v>
      </c>
      <c r="C4726" s="96" t="str">
        <f aca="false">VLOOKUP(B4726,INSUMOS!$A:$I,2,0)</f>
        <v>SINAPI</v>
      </c>
      <c r="D4726" s="96" t="str">
        <f aca="false">VLOOKUP(B4726,INSUMOS!$A:$I,3,0)</f>
        <v>ESPACADOR / DISTANCIADOR CIRCULAR COM ENTRADA LATERAL, EM PLASTICO, PARA VERGALHAO *4,2 A 12,5* MM, COBRIMENTO 20 MM</v>
      </c>
      <c r="E4726" s="98" t="str">
        <f aca="false">VLOOKUP(B4726,INSUMOS!$A:$I,4,0)</f>
        <v>Material</v>
      </c>
      <c r="F4726" s="98"/>
      <c r="G4726" s="99" t="str">
        <f aca="false">VLOOKUP(B4726,INSUMOS!$A:$I,5,0)</f>
        <v>UN</v>
      </c>
      <c r="H4726" s="100" t="n">
        <v>0.367</v>
      </c>
      <c r="I4726" s="101" t="n">
        <f aca="false">VLOOKUP(B4726,INSUMOS!$A:$I,8,0)</f>
        <v>0.22</v>
      </c>
      <c r="J4726" s="101" t="n">
        <f aca="false">TRUNC(H4726*I4726,2)</f>
        <v>0.08</v>
      </c>
      <c r="L4726" s="63" t="n">
        <f aca="false">IF(AND(A4727&lt;&gt;"",A4726=""),L4725+1,L4725)</f>
        <v>499</v>
      </c>
      <c r="M4726" s="80" t="n">
        <f aca="false">IF(OR(A4726="Insumo",A4726="Composição Auxiliar"),J4726,"")</f>
        <v>0.08</v>
      </c>
      <c r="N4726" s="81" t="str">
        <f aca="false">IF(E4726="Mão de Obra",J4726,"")</f>
        <v/>
      </c>
      <c r="O4726" s="81" t="n">
        <f aca="false">IF(N4726&lt;&gt;"","",M4726)</f>
        <v>0.08</v>
      </c>
      <c r="P4726" s="82" t="str">
        <f aca="false">IF(A4726="Composição",B4726,"")</f>
        <v/>
      </c>
      <c r="Q4726" s="81" t="str">
        <f aca="false">IF(P4726&lt;&gt;"",SUMIF(L4726:L4726,L4726,N4726:N4726),"")</f>
        <v/>
      </c>
      <c r="R4726" s="81" t="str">
        <f aca="false">IF(P4726&lt;&gt;"",SUMIF(L4726:L4726,L4726,O4726:O4726),"")</f>
        <v/>
      </c>
    </row>
    <row r="4727" customFormat="false" ht="14.25" hidden="false" customHeight="false" outlineLevel="0" collapsed="false">
      <c r="A4727" s="102"/>
      <c r="B4727" s="102"/>
      <c r="C4727" s="102"/>
      <c r="D4727" s="102"/>
      <c r="E4727" s="102"/>
      <c r="F4727" s="103"/>
      <c r="G4727" s="102"/>
      <c r="H4727" s="103"/>
      <c r="I4727" s="102"/>
      <c r="J4727" s="103"/>
      <c r="L4727" s="63" t="n">
        <f aca="false">IF(AND(A4728&lt;&gt;"",A4727=""),L4726+1,L4726)</f>
        <v>499</v>
      </c>
      <c r="M4727" s="80" t="str">
        <f aca="false">IF(OR(A4727="Insumo",A4727="Composição Auxiliar"),J4727,"")</f>
        <v/>
      </c>
      <c r="N4727" s="81" t="str">
        <f aca="false">IF(E4727="Mão de Obra",J4727,"")</f>
        <v/>
      </c>
      <c r="O4727" s="81" t="str">
        <f aca="false">IF(N4727&lt;&gt;"","",M4727)</f>
        <v/>
      </c>
      <c r="P4727" s="82" t="str">
        <f aca="false">IF(A4727="Composição",B4727,"")</f>
        <v/>
      </c>
      <c r="Q4727" s="81" t="str">
        <f aca="false">IF(P4727&lt;&gt;"",SUMIF(L4727:L4727,L4727,N4727:N4727),"")</f>
        <v/>
      </c>
      <c r="R4727" s="81" t="str">
        <f aca="false">IF(P4727&lt;&gt;"",SUMIF(L4727:L4727,L4727,O4727:O4727),"")</f>
        <v/>
      </c>
    </row>
    <row r="4728" customFormat="false" ht="15" hidden="false" customHeight="false" outlineLevel="0" collapsed="false">
      <c r="A4728" s="102"/>
      <c r="B4728" s="102"/>
      <c r="C4728" s="102"/>
      <c r="D4728" s="102"/>
      <c r="E4728" s="102"/>
      <c r="F4728" s="103"/>
      <c r="G4728" s="102"/>
      <c r="H4728" s="104"/>
      <c r="I4728" s="104"/>
      <c r="J4728" s="103"/>
      <c r="L4728" s="63" t="n">
        <f aca="false">IF(AND(A4729&lt;&gt;"",A4728=""),L4727+1,L4727)</f>
        <v>499</v>
      </c>
      <c r="M4728" s="80" t="str">
        <f aca="false">IF(OR(A4728="Insumo",A4728="Composição Auxiliar"),J4728,"")</f>
        <v/>
      </c>
      <c r="N4728" s="81" t="str">
        <f aca="false">IF(E4728="Mão de Obra",J4728,"")</f>
        <v/>
      </c>
      <c r="O4728" s="81" t="str">
        <f aca="false">IF(N4728&lt;&gt;"","",M4728)</f>
        <v/>
      </c>
      <c r="P4728" s="82" t="str">
        <f aca="false">IF(A4728="Composição",B4728,"")</f>
        <v/>
      </c>
      <c r="Q4728" s="81" t="str">
        <f aca="false">IF(P4728&lt;&gt;"",SUMIF(L4728:L4728,L4728,N4728:N4728),"")</f>
        <v/>
      </c>
      <c r="R4728" s="81" t="str">
        <f aca="false">IF(P4728&lt;&gt;"",SUMIF(L4728:L4728,L4728,O4728:O4728),"")</f>
        <v/>
      </c>
    </row>
    <row r="4729" customFormat="false" ht="15" hidden="false" customHeight="false" outlineLevel="0" collapsed="false">
      <c r="A4729" s="108"/>
      <c r="B4729" s="108"/>
      <c r="C4729" s="108"/>
      <c r="D4729" s="108"/>
      <c r="E4729" s="108"/>
      <c r="F4729" s="108"/>
      <c r="G4729" s="108"/>
      <c r="H4729" s="108"/>
      <c r="I4729" s="108"/>
      <c r="J4729" s="108"/>
      <c r="L4729" s="63" t="n">
        <f aca="false">IF(AND(A4730&lt;&gt;"",A4729=""),L4728+1,L4728)</f>
        <v>499</v>
      </c>
      <c r="M4729" s="80" t="str">
        <f aca="false">IF(OR(A4729="Insumo",A4729="Composição Auxiliar"),J4729,"")</f>
        <v/>
      </c>
      <c r="N4729" s="81" t="str">
        <f aca="false">IF(E4729="Mão de Obra",J4729,"")</f>
        <v/>
      </c>
      <c r="O4729" s="81" t="str">
        <f aca="false">IF(N4729&lt;&gt;"","",M4729)</f>
        <v/>
      </c>
      <c r="P4729" s="82" t="str">
        <f aca="false">IF(A4729="Composição",B4729,"")</f>
        <v/>
      </c>
      <c r="Q4729" s="81" t="str">
        <f aca="false">IF(P4729&lt;&gt;"",SUMIF(L4729:L4729,L4729,N4729:N4729),"")</f>
        <v/>
      </c>
      <c r="R4729" s="81" t="str">
        <f aca="false">IF(P4729&lt;&gt;"",SUMIF(L4729:L4729,L4729,O4729:O4729),"")</f>
        <v/>
      </c>
    </row>
    <row r="4730" customFormat="false" ht="15" hidden="false" customHeight="true" outlineLevel="0" collapsed="false">
      <c r="A4730" s="83"/>
      <c r="B4730" s="84" t="s">
        <v>655</v>
      </c>
      <c r="C4730" s="83" t="s">
        <v>656</v>
      </c>
      <c r="D4730" s="83" t="s">
        <v>657</v>
      </c>
      <c r="E4730" s="83" t="s">
        <v>658</v>
      </c>
      <c r="F4730" s="83"/>
      <c r="G4730" s="85" t="s">
        <v>659</v>
      </c>
      <c r="H4730" s="84" t="s">
        <v>660</v>
      </c>
      <c r="I4730" s="84" t="s">
        <v>661</v>
      </c>
      <c r="J4730" s="84" t="s">
        <v>662</v>
      </c>
      <c r="L4730" s="63" t="n">
        <f aca="false">IF(AND(A4731&lt;&gt;"",A4730=""),L4729+1,L4729)</f>
        <v>500</v>
      </c>
      <c r="M4730" s="80" t="str">
        <f aca="false">IF(OR(A4730="Insumo",A4730="Composição Auxiliar"),J4730,"")</f>
        <v/>
      </c>
      <c r="N4730" s="81" t="str">
        <f aca="false">IF(E4730="Mão de Obra",J4730,"")</f>
        <v/>
      </c>
      <c r="O4730" s="81" t="str">
        <f aca="false">IF(N4730&lt;&gt;"","",M4730)</f>
        <v/>
      </c>
      <c r="P4730" s="82" t="str">
        <f aca="false">IF(A4730="Composição",B4730,"")</f>
        <v/>
      </c>
      <c r="Q4730" s="81" t="str">
        <f aca="false">IF(P4730&lt;&gt;"",SUMIF(L4730:L4730,L4730,N4730:N4730),"")</f>
        <v/>
      </c>
      <c r="R4730" s="81" t="str">
        <f aca="false">IF(P4730&lt;&gt;"",SUMIF(L4730:L4730,L4730,O4730:O4730),"")</f>
        <v/>
      </c>
    </row>
    <row r="4731" customFormat="false" ht="38.25" hidden="false" customHeight="true" outlineLevel="0" collapsed="false">
      <c r="A4731" s="86" t="s">
        <v>663</v>
      </c>
      <c r="B4731" s="87" t="s">
        <v>879</v>
      </c>
      <c r="C4731" s="86" t="s">
        <v>664</v>
      </c>
      <c r="D4731" s="86" t="s">
        <v>880</v>
      </c>
      <c r="E4731" s="86" t="s">
        <v>691</v>
      </c>
      <c r="F4731" s="86"/>
      <c r="G4731" s="88" t="s">
        <v>692</v>
      </c>
      <c r="H4731" s="89" t="n">
        <v>1</v>
      </c>
      <c r="I4731" s="90" t="n">
        <f aca="false">SUMIF(L:L,$L4731,M:M)</f>
        <v>236.37</v>
      </c>
      <c r="J4731" s="90" t="n">
        <f aca="false">TRUNC(H4731*I4731,2)</f>
        <v>236.37</v>
      </c>
      <c r="L4731" s="63" t="n">
        <f aca="false">IF(AND(A4732&lt;&gt;"",A4731=""),L4730+1,L4730)</f>
        <v>500</v>
      </c>
      <c r="M4731" s="80" t="str">
        <f aca="false">IF(OR(A4731="Insumo",A4731="Composição Auxiliar"),J4731,"")</f>
        <v/>
      </c>
      <c r="N4731" s="81" t="str">
        <f aca="false">IF(E4731="Mão de Obra",J4731,"")</f>
        <v/>
      </c>
      <c r="O4731" s="81" t="str">
        <f aca="false">IF(N4731&lt;&gt;"","",M4731)</f>
        <v/>
      </c>
      <c r="P4731" s="82" t="str">
        <f aca="false">IF(A4731="Composição",B4731,"")</f>
        <v> 5932 </v>
      </c>
      <c r="Q4731" s="81" t="n">
        <f aca="false">IF(P4731&lt;&gt;"",SUMIF(L4731:L4731,L4731,N4731:N4731),"")</f>
        <v>0</v>
      </c>
      <c r="R4731" s="81" t="n">
        <f aca="false">IF(P4731&lt;&gt;"",SUMIF(L4731:L4731,L4731,O4731:O4731),"")</f>
        <v>0</v>
      </c>
    </row>
    <row r="4732" customFormat="false" ht="25.5" hidden="false" customHeight="true" outlineLevel="0" collapsed="false">
      <c r="A4732" s="91" t="s">
        <v>668</v>
      </c>
      <c r="B4732" s="92" t="s">
        <v>2169</v>
      </c>
      <c r="C4732" s="91" t="s">
        <v>664</v>
      </c>
      <c r="D4732" s="91" t="s">
        <v>2170</v>
      </c>
      <c r="E4732" s="91" t="s">
        <v>671</v>
      </c>
      <c r="F4732" s="91"/>
      <c r="G4732" s="93" t="s">
        <v>672</v>
      </c>
      <c r="H4732" s="94" t="n">
        <v>1</v>
      </c>
      <c r="I4732" s="95" t="n">
        <f aca="false">SUMIFS(J:J,A:A,"Composição",B:B,$B4732)</f>
        <v>32.35</v>
      </c>
      <c r="J4732" s="95" t="n">
        <f aca="false">TRUNC(H4732*I4732,2)</f>
        <v>32.35</v>
      </c>
      <c r="L4732" s="63" t="n">
        <f aca="false">IF(AND(A4733&lt;&gt;"",A4732=""),L4731+1,L4731)</f>
        <v>500</v>
      </c>
      <c r="M4732" s="80" t="n">
        <f aca="false">IF(OR(A4732="Insumo",A4732="Composição Auxiliar"),J4732,"")</f>
        <v>32.35</v>
      </c>
      <c r="N4732" s="81" t="str">
        <f aca="false">IF(E4732="Mão de Obra",J4732,"")</f>
        <v/>
      </c>
      <c r="O4732" s="81" t="n">
        <f aca="false">IF(N4732&lt;&gt;"","",M4732)</f>
        <v>32.35</v>
      </c>
      <c r="P4732" s="82" t="str">
        <f aca="false">IF(A4732="Composição",B4732,"")</f>
        <v/>
      </c>
      <c r="Q4732" s="81" t="str">
        <f aca="false">IF(P4732&lt;&gt;"",SUMIF(L4732:L4732,L4732,N4732:N4732),"")</f>
        <v/>
      </c>
      <c r="R4732" s="81" t="str">
        <f aca="false">IF(P4732&lt;&gt;"",SUMIF(L4732:L4732,L4732,O4732:O4732),"")</f>
        <v/>
      </c>
    </row>
    <row r="4733" customFormat="false" ht="38.25" hidden="false" customHeight="true" outlineLevel="0" collapsed="false">
      <c r="A4733" s="91" t="s">
        <v>668</v>
      </c>
      <c r="B4733" s="92" t="s">
        <v>2171</v>
      </c>
      <c r="C4733" s="91" t="s">
        <v>664</v>
      </c>
      <c r="D4733" s="91" t="s">
        <v>2172</v>
      </c>
      <c r="E4733" s="91" t="s">
        <v>691</v>
      </c>
      <c r="F4733" s="91"/>
      <c r="G4733" s="93" t="s">
        <v>672</v>
      </c>
      <c r="H4733" s="94" t="n">
        <v>1</v>
      </c>
      <c r="I4733" s="95" t="n">
        <f aca="false">SUMIFS(J:J,A:A,"Composição",B:B,$B4733)</f>
        <v>8.64</v>
      </c>
      <c r="J4733" s="95" t="n">
        <f aca="false">TRUNC(H4733*I4733,2)</f>
        <v>8.64</v>
      </c>
      <c r="L4733" s="63" t="n">
        <f aca="false">IF(AND(A4734&lt;&gt;"",A4733=""),L4732+1,L4732)</f>
        <v>500</v>
      </c>
      <c r="M4733" s="80" t="n">
        <f aca="false">IF(OR(A4733="Insumo",A4733="Composição Auxiliar"),J4733,"")</f>
        <v>8.64</v>
      </c>
      <c r="N4733" s="81" t="str">
        <f aca="false">IF(E4733="Mão de Obra",J4733,"")</f>
        <v/>
      </c>
      <c r="O4733" s="81" t="n">
        <f aca="false">IF(N4733&lt;&gt;"","",M4733)</f>
        <v>8.64</v>
      </c>
      <c r="P4733" s="82" t="str">
        <f aca="false">IF(A4733="Composição",B4733,"")</f>
        <v/>
      </c>
      <c r="Q4733" s="81" t="str">
        <f aca="false">IF(P4733&lt;&gt;"",SUMIF(L4733:L4733,L4733,N4733:N4733),"")</f>
        <v/>
      </c>
      <c r="R4733" s="81" t="str">
        <f aca="false">IF(P4733&lt;&gt;"",SUMIF(L4733:L4733,L4733,O4733:O4733),"")</f>
        <v/>
      </c>
    </row>
    <row r="4734" customFormat="false" ht="38.25" hidden="false" customHeight="true" outlineLevel="0" collapsed="false">
      <c r="A4734" s="91" t="s">
        <v>668</v>
      </c>
      <c r="B4734" s="92" t="s">
        <v>2173</v>
      </c>
      <c r="C4734" s="91" t="s">
        <v>664</v>
      </c>
      <c r="D4734" s="91" t="s">
        <v>2174</v>
      </c>
      <c r="E4734" s="91" t="s">
        <v>691</v>
      </c>
      <c r="F4734" s="91"/>
      <c r="G4734" s="93" t="s">
        <v>672</v>
      </c>
      <c r="H4734" s="94" t="n">
        <v>1</v>
      </c>
      <c r="I4734" s="95" t="n">
        <f aca="false">SUMIFS(J:J,A:A,"Composição",B:B,$B4734)</f>
        <v>48</v>
      </c>
      <c r="J4734" s="95" t="n">
        <f aca="false">TRUNC(H4734*I4734,2)</f>
        <v>48</v>
      </c>
      <c r="L4734" s="63" t="n">
        <f aca="false">IF(AND(A4735&lt;&gt;"",A4734=""),L4733+1,L4733)</f>
        <v>500</v>
      </c>
      <c r="M4734" s="80" t="n">
        <f aca="false">IF(OR(A4734="Insumo",A4734="Composição Auxiliar"),J4734,"")</f>
        <v>48</v>
      </c>
      <c r="N4734" s="81" t="str">
        <f aca="false">IF(E4734="Mão de Obra",J4734,"")</f>
        <v/>
      </c>
      <c r="O4734" s="81" t="n">
        <f aca="false">IF(N4734&lt;&gt;"","",M4734)</f>
        <v>48</v>
      </c>
      <c r="P4734" s="82" t="str">
        <f aca="false">IF(A4734="Composição",B4734,"")</f>
        <v/>
      </c>
      <c r="Q4734" s="81" t="str">
        <f aca="false">IF(P4734&lt;&gt;"",SUMIF(L4734:L4734,L4734,N4734:N4734),"")</f>
        <v/>
      </c>
      <c r="R4734" s="81" t="str">
        <f aca="false">IF(P4734&lt;&gt;"",SUMIF(L4734:L4734,L4734,O4734:O4734),"")</f>
        <v/>
      </c>
    </row>
    <row r="4735" customFormat="false" ht="38.25" hidden="false" customHeight="true" outlineLevel="0" collapsed="false">
      <c r="A4735" s="91" t="s">
        <v>668</v>
      </c>
      <c r="B4735" s="92" t="s">
        <v>2175</v>
      </c>
      <c r="C4735" s="91" t="s">
        <v>664</v>
      </c>
      <c r="D4735" s="91" t="s">
        <v>2176</v>
      </c>
      <c r="E4735" s="91" t="s">
        <v>691</v>
      </c>
      <c r="F4735" s="91"/>
      <c r="G4735" s="93" t="s">
        <v>672</v>
      </c>
      <c r="H4735" s="94" t="n">
        <v>1</v>
      </c>
      <c r="I4735" s="95" t="n">
        <f aca="false">SUMIFS(J:J,A:A,"Composição",B:B,$B4735)</f>
        <v>70.22</v>
      </c>
      <c r="J4735" s="95" t="n">
        <f aca="false">TRUNC(H4735*I4735,2)</f>
        <v>70.22</v>
      </c>
      <c r="L4735" s="63" t="n">
        <f aca="false">IF(AND(A4736&lt;&gt;"",A4735=""),L4734+1,L4734)</f>
        <v>500</v>
      </c>
      <c r="M4735" s="80" t="n">
        <f aca="false">IF(OR(A4735="Insumo",A4735="Composição Auxiliar"),J4735,"")</f>
        <v>70.22</v>
      </c>
      <c r="N4735" s="81" t="str">
        <f aca="false">IF(E4735="Mão de Obra",J4735,"")</f>
        <v/>
      </c>
      <c r="O4735" s="81" t="n">
        <f aca="false">IF(N4735&lt;&gt;"","",M4735)</f>
        <v>70.22</v>
      </c>
      <c r="P4735" s="82" t="str">
        <f aca="false">IF(A4735="Composição",B4735,"")</f>
        <v/>
      </c>
      <c r="Q4735" s="81" t="str">
        <f aca="false">IF(P4735&lt;&gt;"",SUMIF(L4735:L4735,L4735,N4735:N4735),"")</f>
        <v/>
      </c>
      <c r="R4735" s="81" t="str">
        <f aca="false">IF(P4735&lt;&gt;"",SUMIF(L4735:L4735,L4735,O4735:O4735),"")</f>
        <v/>
      </c>
    </row>
    <row r="4736" customFormat="false" ht="38.25" hidden="false" customHeight="true" outlineLevel="0" collapsed="false">
      <c r="A4736" s="91" t="s">
        <v>668</v>
      </c>
      <c r="B4736" s="92" t="s">
        <v>2177</v>
      </c>
      <c r="C4736" s="91" t="s">
        <v>664</v>
      </c>
      <c r="D4736" s="91" t="s">
        <v>2178</v>
      </c>
      <c r="E4736" s="91" t="s">
        <v>691</v>
      </c>
      <c r="F4736" s="91"/>
      <c r="G4736" s="93" t="s">
        <v>672</v>
      </c>
      <c r="H4736" s="94" t="n">
        <v>1</v>
      </c>
      <c r="I4736" s="95" t="n">
        <f aca="false">SUMIFS(J:J,A:A,"Composição",B:B,$B4736)</f>
        <v>77.16</v>
      </c>
      <c r="J4736" s="95" t="n">
        <f aca="false">TRUNC(H4736*I4736,2)</f>
        <v>77.16</v>
      </c>
      <c r="L4736" s="63" t="n">
        <f aca="false">IF(AND(A4737&lt;&gt;"",A4736=""),L4735+1,L4735)</f>
        <v>500</v>
      </c>
      <c r="M4736" s="80" t="n">
        <f aca="false">IF(OR(A4736="Insumo",A4736="Composição Auxiliar"),J4736,"")</f>
        <v>77.16</v>
      </c>
      <c r="N4736" s="81" t="str">
        <f aca="false">IF(E4736="Mão de Obra",J4736,"")</f>
        <v/>
      </c>
      <c r="O4736" s="81" t="n">
        <f aca="false">IF(N4736&lt;&gt;"","",M4736)</f>
        <v>77.16</v>
      </c>
      <c r="P4736" s="82" t="str">
        <f aca="false">IF(A4736="Composição",B4736,"")</f>
        <v/>
      </c>
      <c r="Q4736" s="81" t="str">
        <f aca="false">IF(P4736&lt;&gt;"",SUMIF(L4736:L4736,L4736,N4736:N4736),"")</f>
        <v/>
      </c>
      <c r="R4736" s="81" t="str">
        <f aca="false">IF(P4736&lt;&gt;"",SUMIF(L4736:L4736,L4736,O4736:O4736),"")</f>
        <v/>
      </c>
    </row>
    <row r="4737" customFormat="false" ht="14.25" hidden="false" customHeight="false" outlineLevel="0" collapsed="false">
      <c r="A4737" s="102"/>
      <c r="B4737" s="102"/>
      <c r="C4737" s="102"/>
      <c r="D4737" s="102"/>
      <c r="E4737" s="102"/>
      <c r="F4737" s="103"/>
      <c r="G4737" s="102"/>
      <c r="H4737" s="103"/>
      <c r="I4737" s="102"/>
      <c r="J4737" s="103"/>
      <c r="L4737" s="63" t="n">
        <f aca="false">IF(AND(A4738&lt;&gt;"",A4737=""),L4736+1,L4736)</f>
        <v>500</v>
      </c>
      <c r="M4737" s="80" t="str">
        <f aca="false">IF(OR(A4737="Insumo",A4737="Composição Auxiliar"),J4737,"")</f>
        <v/>
      </c>
      <c r="N4737" s="81" t="str">
        <f aca="false">IF(E4737="Mão de Obra",J4737,"")</f>
        <v/>
      </c>
      <c r="O4737" s="81" t="str">
        <f aca="false">IF(N4737&lt;&gt;"","",M4737)</f>
        <v/>
      </c>
      <c r="P4737" s="82" t="str">
        <f aca="false">IF(A4737="Composição",B4737,"")</f>
        <v/>
      </c>
      <c r="Q4737" s="81" t="str">
        <f aca="false">IF(P4737&lt;&gt;"",SUMIF(L4737:L4737,L4737,N4737:N4737),"")</f>
        <v/>
      </c>
      <c r="R4737" s="81" t="str">
        <f aca="false">IF(P4737&lt;&gt;"",SUMIF(L4737:L4737,L4737,O4737:O4737),"")</f>
        <v/>
      </c>
    </row>
    <row r="4738" customFormat="false" ht="15" hidden="false" customHeight="false" outlineLevel="0" collapsed="false">
      <c r="A4738" s="102"/>
      <c r="B4738" s="102"/>
      <c r="C4738" s="102"/>
      <c r="D4738" s="102"/>
      <c r="E4738" s="102"/>
      <c r="F4738" s="103"/>
      <c r="G4738" s="102"/>
      <c r="H4738" s="104"/>
      <c r="I4738" s="104"/>
      <c r="J4738" s="103"/>
      <c r="L4738" s="63" t="n">
        <f aca="false">IF(AND(A4739&lt;&gt;"",A4738=""),L4737+1,L4737)</f>
        <v>500</v>
      </c>
      <c r="M4738" s="80" t="str">
        <f aca="false">IF(OR(A4738="Insumo",A4738="Composição Auxiliar"),J4738,"")</f>
        <v/>
      </c>
      <c r="N4738" s="81" t="str">
        <f aca="false">IF(E4738="Mão de Obra",J4738,"")</f>
        <v/>
      </c>
      <c r="O4738" s="81" t="str">
        <f aca="false">IF(N4738&lt;&gt;"","",M4738)</f>
        <v/>
      </c>
      <c r="P4738" s="82" t="str">
        <f aca="false">IF(A4738="Composição",B4738,"")</f>
        <v/>
      </c>
      <c r="Q4738" s="81" t="str">
        <f aca="false">IF(P4738&lt;&gt;"",SUMIF(L4738:L4738,L4738,N4738:N4738),"")</f>
        <v/>
      </c>
      <c r="R4738" s="81" t="str">
        <f aca="false">IF(P4738&lt;&gt;"",SUMIF(L4738:L4738,L4738,O4738:O4738),"")</f>
        <v/>
      </c>
    </row>
    <row r="4739" customFormat="false" ht="15" hidden="false" customHeight="false" outlineLevel="0" collapsed="false">
      <c r="A4739" s="108"/>
      <c r="B4739" s="108"/>
      <c r="C4739" s="108"/>
      <c r="D4739" s="108"/>
      <c r="E4739" s="108"/>
      <c r="F4739" s="108"/>
      <c r="G4739" s="108"/>
      <c r="H4739" s="108"/>
      <c r="I4739" s="108"/>
      <c r="J4739" s="108"/>
      <c r="L4739" s="63" t="n">
        <f aca="false">IF(AND(A4740&lt;&gt;"",A4739=""),L4738+1,L4738)</f>
        <v>500</v>
      </c>
      <c r="M4739" s="80" t="str">
        <f aca="false">IF(OR(A4739="Insumo",A4739="Composição Auxiliar"),J4739,"")</f>
        <v/>
      </c>
      <c r="N4739" s="81" t="str">
        <f aca="false">IF(E4739="Mão de Obra",J4739,"")</f>
        <v/>
      </c>
      <c r="O4739" s="81" t="str">
        <f aca="false">IF(N4739&lt;&gt;"","",M4739)</f>
        <v/>
      </c>
      <c r="P4739" s="82" t="str">
        <f aca="false">IF(A4739="Composição",B4739,"")</f>
        <v/>
      </c>
      <c r="Q4739" s="81" t="str">
        <f aca="false">IF(P4739&lt;&gt;"",SUMIF(L4739:L4739,L4739,N4739:N4739),"")</f>
        <v/>
      </c>
      <c r="R4739" s="81" t="str">
        <f aca="false">IF(P4739&lt;&gt;"",SUMIF(L4739:L4739,L4739,O4739:O4739),"")</f>
        <v/>
      </c>
    </row>
    <row r="4740" customFormat="false" ht="15" hidden="false" customHeight="true" outlineLevel="0" collapsed="false">
      <c r="A4740" s="83"/>
      <c r="B4740" s="84" t="s">
        <v>655</v>
      </c>
      <c r="C4740" s="83" t="s">
        <v>656</v>
      </c>
      <c r="D4740" s="83" t="s">
        <v>657</v>
      </c>
      <c r="E4740" s="83" t="s">
        <v>658</v>
      </c>
      <c r="F4740" s="83"/>
      <c r="G4740" s="85" t="s">
        <v>659</v>
      </c>
      <c r="H4740" s="84" t="s">
        <v>660</v>
      </c>
      <c r="I4740" s="84" t="s">
        <v>661</v>
      </c>
      <c r="J4740" s="84" t="s">
        <v>662</v>
      </c>
      <c r="L4740" s="63" t="n">
        <f aca="false">IF(AND(A4741&lt;&gt;"",A4740=""),L4739+1,L4739)</f>
        <v>501</v>
      </c>
      <c r="M4740" s="80" t="str">
        <f aca="false">IF(OR(A4740="Insumo",A4740="Composição Auxiliar"),J4740,"")</f>
        <v/>
      </c>
      <c r="N4740" s="81" t="str">
        <f aca="false">IF(E4740="Mão de Obra",J4740,"")</f>
        <v/>
      </c>
      <c r="O4740" s="81" t="str">
        <f aca="false">IF(N4740&lt;&gt;"","",M4740)</f>
        <v/>
      </c>
      <c r="P4740" s="82" t="str">
        <f aca="false">IF(A4740="Composição",B4740,"")</f>
        <v/>
      </c>
      <c r="Q4740" s="81" t="str">
        <f aca="false">IF(P4740&lt;&gt;"",SUMIF(L4740:L4740,L4740,N4740:N4740),"")</f>
        <v/>
      </c>
      <c r="R4740" s="81" t="str">
        <f aca="false">IF(P4740&lt;&gt;"",SUMIF(L4740:L4740,L4740,O4740:O4740),"")</f>
        <v/>
      </c>
    </row>
    <row r="4741" customFormat="false" ht="38.25" hidden="false" customHeight="true" outlineLevel="0" collapsed="false">
      <c r="A4741" s="86" t="s">
        <v>663</v>
      </c>
      <c r="B4741" s="87" t="s">
        <v>2173</v>
      </c>
      <c r="C4741" s="86" t="s">
        <v>664</v>
      </c>
      <c r="D4741" s="86" t="s">
        <v>2174</v>
      </c>
      <c r="E4741" s="86" t="s">
        <v>691</v>
      </c>
      <c r="F4741" s="86"/>
      <c r="G4741" s="88" t="s">
        <v>672</v>
      </c>
      <c r="H4741" s="89" t="n">
        <v>1</v>
      </c>
      <c r="I4741" s="90" t="n">
        <f aca="false">SUMIF(L:L,$L4741,M:M)</f>
        <v>48</v>
      </c>
      <c r="J4741" s="90" t="n">
        <f aca="false">TRUNC(H4741*I4741,2)</f>
        <v>48</v>
      </c>
      <c r="L4741" s="63" t="n">
        <f aca="false">IF(AND(A4742&lt;&gt;"",A4741=""),L4740+1,L4740)</f>
        <v>501</v>
      </c>
      <c r="M4741" s="80" t="str">
        <f aca="false">IF(OR(A4741="Insumo",A4741="Composição Auxiliar"),J4741,"")</f>
        <v/>
      </c>
      <c r="N4741" s="81" t="str">
        <f aca="false">IF(E4741="Mão de Obra",J4741,"")</f>
        <v/>
      </c>
      <c r="O4741" s="81" t="str">
        <f aca="false">IF(N4741&lt;&gt;"","",M4741)</f>
        <v/>
      </c>
      <c r="P4741" s="82" t="str">
        <f aca="false">IF(A4741="Composição",B4741,"")</f>
        <v> 89228 </v>
      </c>
      <c r="Q4741" s="81" t="n">
        <f aca="false">IF(P4741&lt;&gt;"",SUMIF(L4741:L4741,L4741,N4741:N4741),"")</f>
        <v>0</v>
      </c>
      <c r="R4741" s="81" t="n">
        <f aca="false">IF(P4741&lt;&gt;"",SUMIF(L4741:L4741,L4741,O4741:O4741),"")</f>
        <v>0</v>
      </c>
    </row>
    <row r="4742" customFormat="false" ht="25.5" hidden="false" customHeight="false" outlineLevel="0" collapsed="false">
      <c r="A4742" s="96" t="s">
        <v>679</v>
      </c>
      <c r="B4742" s="97" t="s">
        <v>2179</v>
      </c>
      <c r="C4742" s="96" t="str">
        <f aca="false">VLOOKUP(B4742,INSUMOS!$A:$I,2,0)</f>
        <v>SINAPI</v>
      </c>
      <c r="D4742" s="96" t="str">
        <f aca="false">VLOOKUP(B4742,INSUMOS!$A:$I,3,0)</f>
        <v>MOTONIVELADORA POTENCIA BASICA LIQUIDA (PRIMEIRA MARCHA) 125 HP , PESO BRUTO 13843 KG, LARGURA DA LAMINA DE 3,7 M</v>
      </c>
      <c r="E4742" s="98" t="str">
        <f aca="false">VLOOKUP(B4742,INSUMOS!$A:$I,4,0)</f>
        <v>Equipamento</v>
      </c>
      <c r="F4742" s="98"/>
      <c r="G4742" s="99" t="str">
        <f aca="false">VLOOKUP(B4742,INSUMOS!$A:$I,5,0)</f>
        <v>UN</v>
      </c>
      <c r="H4742" s="100" t="n">
        <v>4E-005</v>
      </c>
      <c r="I4742" s="101" t="n">
        <f aca="false">VLOOKUP(B4742,INSUMOS!$A:$I,8,0)</f>
        <v>1200000</v>
      </c>
      <c r="J4742" s="101" t="n">
        <f aca="false">TRUNC(H4742*I4742,2)</f>
        <v>48</v>
      </c>
      <c r="L4742" s="63" t="n">
        <f aca="false">IF(AND(A4743&lt;&gt;"",A4742=""),L4741+1,L4741)</f>
        <v>501</v>
      </c>
      <c r="M4742" s="80" t="n">
        <f aca="false">IF(OR(A4742="Insumo",A4742="Composição Auxiliar"),J4742,"")</f>
        <v>48</v>
      </c>
      <c r="N4742" s="81" t="str">
        <f aca="false">IF(E4742="Mão de Obra",J4742,"")</f>
        <v/>
      </c>
      <c r="O4742" s="81" t="n">
        <f aca="false">IF(N4742&lt;&gt;"","",M4742)</f>
        <v>48</v>
      </c>
      <c r="P4742" s="82" t="str">
        <f aca="false">IF(A4742="Composição",B4742,"")</f>
        <v/>
      </c>
      <c r="Q4742" s="81" t="str">
        <f aca="false">IF(P4742&lt;&gt;"",SUMIF(L4742:L4742,L4742,N4742:N4742),"")</f>
        <v/>
      </c>
      <c r="R4742" s="81" t="str">
        <f aca="false">IF(P4742&lt;&gt;"",SUMIF(L4742:L4742,L4742,O4742:O4742),"")</f>
        <v/>
      </c>
    </row>
    <row r="4743" customFormat="false" ht="14.25" hidden="false" customHeight="false" outlineLevel="0" collapsed="false">
      <c r="A4743" s="102"/>
      <c r="B4743" s="102"/>
      <c r="C4743" s="102"/>
      <c r="D4743" s="102"/>
      <c r="E4743" s="102"/>
      <c r="F4743" s="103"/>
      <c r="G4743" s="102"/>
      <c r="H4743" s="103"/>
      <c r="I4743" s="102"/>
      <c r="J4743" s="103"/>
      <c r="L4743" s="63" t="n">
        <f aca="false">IF(AND(A4744&lt;&gt;"",A4743=""),L4742+1,L4742)</f>
        <v>501</v>
      </c>
      <c r="M4743" s="80" t="str">
        <f aca="false">IF(OR(A4743="Insumo",A4743="Composição Auxiliar"),J4743,"")</f>
        <v/>
      </c>
      <c r="N4743" s="81" t="str">
        <f aca="false">IF(E4743="Mão de Obra",J4743,"")</f>
        <v/>
      </c>
      <c r="O4743" s="81" t="str">
        <f aca="false">IF(N4743&lt;&gt;"","",M4743)</f>
        <v/>
      </c>
      <c r="P4743" s="82" t="str">
        <f aca="false">IF(A4743="Composição",B4743,"")</f>
        <v/>
      </c>
      <c r="Q4743" s="81" t="str">
        <f aca="false">IF(P4743&lt;&gt;"",SUMIF(L4743:L4743,L4743,N4743:N4743),"")</f>
        <v/>
      </c>
      <c r="R4743" s="81" t="str">
        <f aca="false">IF(P4743&lt;&gt;"",SUMIF(L4743:L4743,L4743,O4743:O4743),"")</f>
        <v/>
      </c>
    </row>
    <row r="4744" customFormat="false" ht="15" hidden="false" customHeight="false" outlineLevel="0" collapsed="false">
      <c r="A4744" s="102"/>
      <c r="B4744" s="102"/>
      <c r="C4744" s="102"/>
      <c r="D4744" s="102"/>
      <c r="E4744" s="102"/>
      <c r="F4744" s="103"/>
      <c r="G4744" s="102"/>
      <c r="H4744" s="104"/>
      <c r="I4744" s="104"/>
      <c r="J4744" s="103"/>
      <c r="L4744" s="63" t="n">
        <f aca="false">IF(AND(A4745&lt;&gt;"",A4744=""),L4743+1,L4743)</f>
        <v>501</v>
      </c>
      <c r="M4744" s="80" t="str">
        <f aca="false">IF(OR(A4744="Insumo",A4744="Composição Auxiliar"),J4744,"")</f>
        <v/>
      </c>
      <c r="N4744" s="81" t="str">
        <f aca="false">IF(E4744="Mão de Obra",J4744,"")</f>
        <v/>
      </c>
      <c r="O4744" s="81" t="str">
        <f aca="false">IF(N4744&lt;&gt;"","",M4744)</f>
        <v/>
      </c>
      <c r="P4744" s="82" t="str">
        <f aca="false">IF(A4744="Composição",B4744,"")</f>
        <v/>
      </c>
      <c r="Q4744" s="81" t="str">
        <f aca="false">IF(P4744&lt;&gt;"",SUMIF(L4744:L4744,L4744,N4744:N4744),"")</f>
        <v/>
      </c>
      <c r="R4744" s="81" t="str">
        <f aca="false">IF(P4744&lt;&gt;"",SUMIF(L4744:L4744,L4744,O4744:O4744),"")</f>
        <v/>
      </c>
    </row>
    <row r="4745" customFormat="false" ht="15" hidden="false" customHeight="false" outlineLevel="0" collapsed="false">
      <c r="A4745" s="108"/>
      <c r="B4745" s="108"/>
      <c r="C4745" s="108"/>
      <c r="D4745" s="108"/>
      <c r="E4745" s="108"/>
      <c r="F4745" s="108"/>
      <c r="G4745" s="108"/>
      <c r="H4745" s="108"/>
      <c r="I4745" s="108"/>
      <c r="J4745" s="108"/>
      <c r="L4745" s="63" t="n">
        <f aca="false">IF(AND(A4746&lt;&gt;"",A4745=""),L4744+1,L4744)</f>
        <v>501</v>
      </c>
      <c r="M4745" s="80" t="str">
        <f aca="false">IF(OR(A4745="Insumo",A4745="Composição Auxiliar"),J4745,"")</f>
        <v/>
      </c>
      <c r="N4745" s="81" t="str">
        <f aca="false">IF(E4745="Mão de Obra",J4745,"")</f>
        <v/>
      </c>
      <c r="O4745" s="81" t="str">
        <f aca="false">IF(N4745&lt;&gt;"","",M4745)</f>
        <v/>
      </c>
      <c r="P4745" s="82" t="str">
        <f aca="false">IF(A4745="Composição",B4745,"")</f>
        <v/>
      </c>
      <c r="Q4745" s="81" t="str">
        <f aca="false">IF(P4745&lt;&gt;"",SUMIF(L4745:L4745,L4745,N4745:N4745),"")</f>
        <v/>
      </c>
      <c r="R4745" s="81" t="str">
        <f aca="false">IF(P4745&lt;&gt;"",SUMIF(L4745:L4745,L4745,O4745:O4745),"")</f>
        <v/>
      </c>
    </row>
    <row r="4746" customFormat="false" ht="15" hidden="false" customHeight="true" outlineLevel="0" collapsed="false">
      <c r="A4746" s="83"/>
      <c r="B4746" s="84" t="s">
        <v>655</v>
      </c>
      <c r="C4746" s="83" t="s">
        <v>656</v>
      </c>
      <c r="D4746" s="83" t="s">
        <v>657</v>
      </c>
      <c r="E4746" s="83" t="s">
        <v>658</v>
      </c>
      <c r="F4746" s="83"/>
      <c r="G4746" s="85" t="s">
        <v>659</v>
      </c>
      <c r="H4746" s="84" t="s">
        <v>660</v>
      </c>
      <c r="I4746" s="84" t="s">
        <v>661</v>
      </c>
      <c r="J4746" s="84" t="s">
        <v>662</v>
      </c>
      <c r="L4746" s="63" t="n">
        <f aca="false">IF(AND(A4747&lt;&gt;"",A4746=""),L4745+1,L4745)</f>
        <v>502</v>
      </c>
      <c r="M4746" s="80" t="str">
        <f aca="false">IF(OR(A4746="Insumo",A4746="Composição Auxiliar"),J4746,"")</f>
        <v/>
      </c>
      <c r="N4746" s="81" t="str">
        <f aca="false">IF(E4746="Mão de Obra",J4746,"")</f>
        <v/>
      </c>
      <c r="O4746" s="81" t="str">
        <f aca="false">IF(N4746&lt;&gt;"","",M4746)</f>
        <v/>
      </c>
      <c r="P4746" s="82" t="str">
        <f aca="false">IF(A4746="Composição",B4746,"")</f>
        <v/>
      </c>
      <c r="Q4746" s="81" t="str">
        <f aca="false">IF(P4746&lt;&gt;"",SUMIF(L4746:L4746,L4746,N4746:N4746),"")</f>
        <v/>
      </c>
      <c r="R4746" s="81" t="str">
        <f aca="false">IF(P4746&lt;&gt;"",SUMIF(L4746:L4746,L4746,O4746:O4746),"")</f>
        <v/>
      </c>
    </row>
    <row r="4747" customFormat="false" ht="38.25" hidden="false" customHeight="true" outlineLevel="0" collapsed="false">
      <c r="A4747" s="86" t="s">
        <v>663</v>
      </c>
      <c r="B4747" s="87" t="s">
        <v>2171</v>
      </c>
      <c r="C4747" s="86" t="s">
        <v>664</v>
      </c>
      <c r="D4747" s="86" t="s">
        <v>2172</v>
      </c>
      <c r="E4747" s="86" t="s">
        <v>691</v>
      </c>
      <c r="F4747" s="86"/>
      <c r="G4747" s="88" t="s">
        <v>672</v>
      </c>
      <c r="H4747" s="89" t="n">
        <v>1</v>
      </c>
      <c r="I4747" s="90" t="n">
        <f aca="false">SUMIF(L:L,$L4747,M:M)</f>
        <v>8.64</v>
      </c>
      <c r="J4747" s="90" t="n">
        <f aca="false">TRUNC(H4747*I4747,2)</f>
        <v>8.64</v>
      </c>
      <c r="L4747" s="63" t="n">
        <f aca="false">IF(AND(A4748&lt;&gt;"",A4747=""),L4746+1,L4746)</f>
        <v>502</v>
      </c>
      <c r="M4747" s="80" t="str">
        <f aca="false">IF(OR(A4747="Insumo",A4747="Composição Auxiliar"),J4747,"")</f>
        <v/>
      </c>
      <c r="N4747" s="81" t="str">
        <f aca="false">IF(E4747="Mão de Obra",J4747,"")</f>
        <v/>
      </c>
      <c r="O4747" s="81" t="str">
        <f aca="false">IF(N4747&lt;&gt;"","",M4747)</f>
        <v/>
      </c>
      <c r="P4747" s="82" t="str">
        <f aca="false">IF(A4747="Composição",B4747,"")</f>
        <v> 89229 </v>
      </c>
      <c r="Q4747" s="81" t="n">
        <f aca="false">IF(P4747&lt;&gt;"",SUMIF(L4747:L4747,L4747,N4747:N4747),"")</f>
        <v>0</v>
      </c>
      <c r="R4747" s="81" t="n">
        <f aca="false">IF(P4747&lt;&gt;"",SUMIF(L4747:L4747,L4747,O4747:O4747),"")</f>
        <v>0</v>
      </c>
    </row>
    <row r="4748" customFormat="false" ht="25.5" hidden="false" customHeight="false" outlineLevel="0" collapsed="false">
      <c r="A4748" s="96" t="s">
        <v>679</v>
      </c>
      <c r="B4748" s="97" t="s">
        <v>2179</v>
      </c>
      <c r="C4748" s="96" t="str">
        <f aca="false">VLOOKUP(B4748,INSUMOS!$A:$I,2,0)</f>
        <v>SINAPI</v>
      </c>
      <c r="D4748" s="96" t="str">
        <f aca="false">VLOOKUP(B4748,INSUMOS!$A:$I,3,0)</f>
        <v>MOTONIVELADORA POTENCIA BASICA LIQUIDA (PRIMEIRA MARCHA) 125 HP , PESO BRUTO 13843 KG, LARGURA DA LAMINA DE 3,7 M</v>
      </c>
      <c r="E4748" s="98" t="str">
        <f aca="false">VLOOKUP(B4748,INSUMOS!$A:$I,4,0)</f>
        <v>Equipamento</v>
      </c>
      <c r="F4748" s="98"/>
      <c r="G4748" s="99" t="str">
        <f aca="false">VLOOKUP(B4748,INSUMOS!$A:$I,5,0)</f>
        <v>UN</v>
      </c>
      <c r="H4748" s="100" t="n">
        <v>7.2E-006</v>
      </c>
      <c r="I4748" s="101" t="n">
        <f aca="false">VLOOKUP(B4748,INSUMOS!$A:$I,8,0)</f>
        <v>1200000</v>
      </c>
      <c r="J4748" s="101" t="n">
        <f aca="false">TRUNC(H4748*I4748,2)</f>
        <v>8.64</v>
      </c>
      <c r="L4748" s="63" t="n">
        <f aca="false">IF(AND(A4749&lt;&gt;"",A4748=""),L4747+1,L4747)</f>
        <v>502</v>
      </c>
      <c r="M4748" s="80" t="n">
        <f aca="false">IF(OR(A4748="Insumo",A4748="Composição Auxiliar"),J4748,"")</f>
        <v>8.64</v>
      </c>
      <c r="N4748" s="81" t="str">
        <f aca="false">IF(E4748="Mão de Obra",J4748,"")</f>
        <v/>
      </c>
      <c r="O4748" s="81" t="n">
        <f aca="false">IF(N4748&lt;&gt;"","",M4748)</f>
        <v>8.64</v>
      </c>
      <c r="P4748" s="82" t="str">
        <f aca="false">IF(A4748="Composição",B4748,"")</f>
        <v/>
      </c>
      <c r="Q4748" s="81" t="str">
        <f aca="false">IF(P4748&lt;&gt;"",SUMIF(L4748:L4748,L4748,N4748:N4748),"")</f>
        <v/>
      </c>
      <c r="R4748" s="81" t="str">
        <f aca="false">IF(P4748&lt;&gt;"",SUMIF(L4748:L4748,L4748,O4748:O4748),"")</f>
        <v/>
      </c>
    </row>
    <row r="4749" customFormat="false" ht="14.25" hidden="false" customHeight="false" outlineLevel="0" collapsed="false">
      <c r="A4749" s="102"/>
      <c r="B4749" s="102"/>
      <c r="C4749" s="102"/>
      <c r="D4749" s="102"/>
      <c r="E4749" s="102"/>
      <c r="F4749" s="103"/>
      <c r="G4749" s="102"/>
      <c r="H4749" s="103"/>
      <c r="I4749" s="102"/>
      <c r="J4749" s="103"/>
      <c r="L4749" s="63" t="n">
        <f aca="false">IF(AND(A4750&lt;&gt;"",A4749=""),L4748+1,L4748)</f>
        <v>502</v>
      </c>
      <c r="M4749" s="80" t="str">
        <f aca="false">IF(OR(A4749="Insumo",A4749="Composição Auxiliar"),J4749,"")</f>
        <v/>
      </c>
      <c r="N4749" s="81" t="str">
        <f aca="false">IF(E4749="Mão de Obra",J4749,"")</f>
        <v/>
      </c>
      <c r="O4749" s="81" t="str">
        <f aca="false">IF(N4749&lt;&gt;"","",M4749)</f>
        <v/>
      </c>
      <c r="P4749" s="82" t="str">
        <f aca="false">IF(A4749="Composição",B4749,"")</f>
        <v/>
      </c>
      <c r="Q4749" s="81" t="str">
        <f aca="false">IF(P4749&lt;&gt;"",SUMIF(L4749:L4749,L4749,N4749:N4749),"")</f>
        <v/>
      </c>
      <c r="R4749" s="81" t="str">
        <f aca="false">IF(P4749&lt;&gt;"",SUMIF(L4749:L4749,L4749,O4749:O4749),"")</f>
        <v/>
      </c>
    </row>
    <row r="4750" customFormat="false" ht="15" hidden="false" customHeight="false" outlineLevel="0" collapsed="false">
      <c r="A4750" s="102"/>
      <c r="B4750" s="102"/>
      <c r="C4750" s="102"/>
      <c r="D4750" s="102"/>
      <c r="E4750" s="102"/>
      <c r="F4750" s="103"/>
      <c r="G4750" s="102"/>
      <c r="H4750" s="104"/>
      <c r="I4750" s="104"/>
      <c r="J4750" s="103"/>
      <c r="L4750" s="63" t="n">
        <f aca="false">IF(AND(A4751&lt;&gt;"",A4750=""),L4749+1,L4749)</f>
        <v>502</v>
      </c>
      <c r="M4750" s="80" t="str">
        <f aca="false">IF(OR(A4750="Insumo",A4750="Composição Auxiliar"),J4750,"")</f>
        <v/>
      </c>
      <c r="N4750" s="81" t="str">
        <f aca="false">IF(E4750="Mão de Obra",J4750,"")</f>
        <v/>
      </c>
      <c r="O4750" s="81" t="str">
        <f aca="false">IF(N4750&lt;&gt;"","",M4750)</f>
        <v/>
      </c>
      <c r="P4750" s="82" t="str">
        <f aca="false">IF(A4750="Composição",B4750,"")</f>
        <v/>
      </c>
      <c r="Q4750" s="81" t="str">
        <f aca="false">IF(P4750&lt;&gt;"",SUMIF(L4750:L4750,L4750,N4750:N4750),"")</f>
        <v/>
      </c>
      <c r="R4750" s="81" t="str">
        <f aca="false">IF(P4750&lt;&gt;"",SUMIF(L4750:L4750,L4750,O4750:O4750),"")</f>
        <v/>
      </c>
    </row>
    <row r="4751" customFormat="false" ht="15" hidden="false" customHeight="false" outlineLevel="0" collapsed="false">
      <c r="A4751" s="108"/>
      <c r="B4751" s="108"/>
      <c r="C4751" s="108"/>
      <c r="D4751" s="108"/>
      <c r="E4751" s="108"/>
      <c r="F4751" s="108"/>
      <c r="G4751" s="108"/>
      <c r="H4751" s="108"/>
      <c r="I4751" s="108"/>
      <c r="J4751" s="108"/>
      <c r="L4751" s="63" t="n">
        <f aca="false">IF(AND(A4752&lt;&gt;"",A4751=""),L4750+1,L4750)</f>
        <v>502</v>
      </c>
      <c r="M4751" s="80" t="str">
        <f aca="false">IF(OR(A4751="Insumo",A4751="Composição Auxiliar"),J4751,"")</f>
        <v/>
      </c>
      <c r="N4751" s="81" t="str">
        <f aca="false">IF(E4751="Mão de Obra",J4751,"")</f>
        <v/>
      </c>
      <c r="O4751" s="81" t="str">
        <f aca="false">IF(N4751&lt;&gt;"","",M4751)</f>
        <v/>
      </c>
      <c r="P4751" s="82" t="str">
        <f aca="false">IF(A4751="Composição",B4751,"")</f>
        <v/>
      </c>
      <c r="Q4751" s="81" t="str">
        <f aca="false">IF(P4751&lt;&gt;"",SUMIF(L4751:L4751,L4751,N4751:N4751),"")</f>
        <v/>
      </c>
      <c r="R4751" s="81" t="str">
        <f aca="false">IF(P4751&lt;&gt;"",SUMIF(L4751:L4751,L4751,O4751:O4751),"")</f>
        <v/>
      </c>
    </row>
    <row r="4752" customFormat="false" ht="15" hidden="false" customHeight="true" outlineLevel="0" collapsed="false">
      <c r="A4752" s="83"/>
      <c r="B4752" s="84" t="s">
        <v>655</v>
      </c>
      <c r="C4752" s="83" t="s">
        <v>656</v>
      </c>
      <c r="D4752" s="83" t="s">
        <v>657</v>
      </c>
      <c r="E4752" s="83" t="s">
        <v>658</v>
      </c>
      <c r="F4752" s="83"/>
      <c r="G4752" s="85" t="s">
        <v>659</v>
      </c>
      <c r="H4752" s="84" t="s">
        <v>660</v>
      </c>
      <c r="I4752" s="84" t="s">
        <v>661</v>
      </c>
      <c r="J4752" s="84" t="s">
        <v>662</v>
      </c>
      <c r="L4752" s="63" t="n">
        <f aca="false">IF(AND(A4753&lt;&gt;"",A4752=""),L4751+1,L4751)</f>
        <v>503</v>
      </c>
      <c r="M4752" s="80" t="str">
        <f aca="false">IF(OR(A4752="Insumo",A4752="Composição Auxiliar"),J4752,"")</f>
        <v/>
      </c>
      <c r="N4752" s="81" t="str">
        <f aca="false">IF(E4752="Mão de Obra",J4752,"")</f>
        <v/>
      </c>
      <c r="O4752" s="81" t="str">
        <f aca="false">IF(N4752&lt;&gt;"","",M4752)</f>
        <v/>
      </c>
      <c r="P4752" s="82" t="str">
        <f aca="false">IF(A4752="Composição",B4752,"")</f>
        <v/>
      </c>
      <c r="Q4752" s="81" t="str">
        <f aca="false">IF(P4752&lt;&gt;"",SUMIF(L4752:L4752,L4752,N4752:N4752),"")</f>
        <v/>
      </c>
      <c r="R4752" s="81" t="str">
        <f aca="false">IF(P4752&lt;&gt;"",SUMIF(L4752:L4752,L4752,O4752:O4752),"")</f>
        <v/>
      </c>
    </row>
    <row r="4753" customFormat="false" ht="38.25" hidden="false" customHeight="true" outlineLevel="0" collapsed="false">
      <c r="A4753" s="86" t="s">
        <v>663</v>
      </c>
      <c r="B4753" s="87" t="s">
        <v>2177</v>
      </c>
      <c r="C4753" s="86" t="s">
        <v>664</v>
      </c>
      <c r="D4753" s="86" t="s">
        <v>2178</v>
      </c>
      <c r="E4753" s="86" t="s">
        <v>691</v>
      </c>
      <c r="F4753" s="86"/>
      <c r="G4753" s="88" t="s">
        <v>672</v>
      </c>
      <c r="H4753" s="89" t="n">
        <v>1</v>
      </c>
      <c r="I4753" s="90" t="n">
        <f aca="false">SUMIF(L:L,$L4753,M:M)</f>
        <v>77.16</v>
      </c>
      <c r="J4753" s="90" t="n">
        <f aca="false">TRUNC(H4753*I4753,2)</f>
        <v>77.16</v>
      </c>
      <c r="L4753" s="63" t="n">
        <f aca="false">IF(AND(A4754&lt;&gt;"",A4753=""),L4752+1,L4752)</f>
        <v>503</v>
      </c>
      <c r="M4753" s="80" t="str">
        <f aca="false">IF(OR(A4753="Insumo",A4753="Composição Auxiliar"),J4753,"")</f>
        <v/>
      </c>
      <c r="N4753" s="81" t="str">
        <f aca="false">IF(E4753="Mão de Obra",J4753,"")</f>
        <v/>
      </c>
      <c r="O4753" s="81" t="str">
        <f aca="false">IF(N4753&lt;&gt;"","",M4753)</f>
        <v/>
      </c>
      <c r="P4753" s="82" t="str">
        <f aca="false">IF(A4753="Composição",B4753,"")</f>
        <v> 5779 </v>
      </c>
      <c r="Q4753" s="81" t="n">
        <f aca="false">IF(P4753&lt;&gt;"",SUMIF(L4753:L4753,L4753,N4753:N4753),"")</f>
        <v>0</v>
      </c>
      <c r="R4753" s="81" t="n">
        <f aca="false">IF(P4753&lt;&gt;"",SUMIF(L4753:L4753,L4753,O4753:O4753),"")</f>
        <v>0</v>
      </c>
    </row>
    <row r="4754" customFormat="false" ht="25.5" hidden="false" customHeight="false" outlineLevel="0" collapsed="false">
      <c r="A4754" s="96" t="s">
        <v>679</v>
      </c>
      <c r="B4754" s="97" t="s">
        <v>2179</v>
      </c>
      <c r="C4754" s="96" t="str">
        <f aca="false">VLOOKUP(B4754,INSUMOS!$A:$I,2,0)</f>
        <v>SINAPI</v>
      </c>
      <c r="D4754" s="96" t="str">
        <f aca="false">VLOOKUP(B4754,INSUMOS!$A:$I,3,0)</f>
        <v>MOTONIVELADORA POTENCIA BASICA LIQUIDA (PRIMEIRA MARCHA) 125 HP , PESO BRUTO 13843 KG, LARGURA DA LAMINA DE 3,7 M</v>
      </c>
      <c r="E4754" s="98" t="str">
        <f aca="false">VLOOKUP(B4754,INSUMOS!$A:$I,4,0)</f>
        <v>Equipamento</v>
      </c>
      <c r="F4754" s="98"/>
      <c r="G4754" s="99" t="str">
        <f aca="false">VLOOKUP(B4754,INSUMOS!$A:$I,5,0)</f>
        <v>UN</v>
      </c>
      <c r="H4754" s="100" t="n">
        <v>6.43E-005</v>
      </c>
      <c r="I4754" s="101" t="n">
        <f aca="false">VLOOKUP(B4754,INSUMOS!$A:$I,8,0)</f>
        <v>1200000</v>
      </c>
      <c r="J4754" s="101" t="n">
        <f aca="false">TRUNC(H4754*I4754,2)</f>
        <v>77.16</v>
      </c>
      <c r="L4754" s="63" t="n">
        <f aca="false">IF(AND(A4755&lt;&gt;"",A4754=""),L4753+1,L4753)</f>
        <v>503</v>
      </c>
      <c r="M4754" s="80" t="n">
        <f aca="false">IF(OR(A4754="Insumo",A4754="Composição Auxiliar"),J4754,"")</f>
        <v>77.16</v>
      </c>
      <c r="N4754" s="81" t="str">
        <f aca="false">IF(E4754="Mão de Obra",J4754,"")</f>
        <v/>
      </c>
      <c r="O4754" s="81" t="n">
        <f aca="false">IF(N4754&lt;&gt;"","",M4754)</f>
        <v>77.16</v>
      </c>
      <c r="P4754" s="82" t="str">
        <f aca="false">IF(A4754="Composição",B4754,"")</f>
        <v/>
      </c>
      <c r="Q4754" s="81" t="str">
        <f aca="false">IF(P4754&lt;&gt;"",SUMIF(L4754:L4754,L4754,N4754:N4754),"")</f>
        <v/>
      </c>
      <c r="R4754" s="81" t="str">
        <f aca="false">IF(P4754&lt;&gt;"",SUMIF(L4754:L4754,L4754,O4754:O4754),"")</f>
        <v/>
      </c>
    </row>
    <row r="4755" customFormat="false" ht="14.25" hidden="false" customHeight="false" outlineLevel="0" collapsed="false">
      <c r="A4755" s="102"/>
      <c r="B4755" s="102"/>
      <c r="C4755" s="102"/>
      <c r="D4755" s="102"/>
      <c r="E4755" s="102"/>
      <c r="F4755" s="103"/>
      <c r="G4755" s="102"/>
      <c r="H4755" s="103"/>
      <c r="I4755" s="102"/>
      <c r="J4755" s="103"/>
      <c r="L4755" s="63" t="n">
        <f aca="false">IF(AND(A4756&lt;&gt;"",A4755=""),L4754+1,L4754)</f>
        <v>503</v>
      </c>
      <c r="M4755" s="80" t="str">
        <f aca="false">IF(OR(A4755="Insumo",A4755="Composição Auxiliar"),J4755,"")</f>
        <v/>
      </c>
      <c r="N4755" s="81" t="str">
        <f aca="false">IF(E4755="Mão de Obra",J4755,"")</f>
        <v/>
      </c>
      <c r="O4755" s="81" t="str">
        <f aca="false">IF(N4755&lt;&gt;"","",M4755)</f>
        <v/>
      </c>
      <c r="P4755" s="82" t="str">
        <f aca="false">IF(A4755="Composição",B4755,"")</f>
        <v/>
      </c>
      <c r="Q4755" s="81" t="str">
        <f aca="false">IF(P4755&lt;&gt;"",SUMIF(L4755:L4755,L4755,N4755:N4755),"")</f>
        <v/>
      </c>
      <c r="R4755" s="81" t="str">
        <f aca="false">IF(P4755&lt;&gt;"",SUMIF(L4755:L4755,L4755,O4755:O4755),"")</f>
        <v/>
      </c>
    </row>
    <row r="4756" customFormat="false" ht="15" hidden="false" customHeight="false" outlineLevel="0" collapsed="false">
      <c r="A4756" s="102"/>
      <c r="B4756" s="102"/>
      <c r="C4756" s="102"/>
      <c r="D4756" s="102"/>
      <c r="E4756" s="102"/>
      <c r="F4756" s="103"/>
      <c r="G4756" s="102"/>
      <c r="H4756" s="104"/>
      <c r="I4756" s="104"/>
      <c r="J4756" s="103"/>
      <c r="L4756" s="63" t="n">
        <f aca="false">IF(AND(A4757&lt;&gt;"",A4756=""),L4755+1,L4755)</f>
        <v>503</v>
      </c>
      <c r="M4756" s="80" t="str">
        <f aca="false">IF(OR(A4756="Insumo",A4756="Composição Auxiliar"),J4756,"")</f>
        <v/>
      </c>
      <c r="N4756" s="81" t="str">
        <f aca="false">IF(E4756="Mão de Obra",J4756,"")</f>
        <v/>
      </c>
      <c r="O4756" s="81" t="str">
        <f aca="false">IF(N4756&lt;&gt;"","",M4756)</f>
        <v/>
      </c>
      <c r="P4756" s="82" t="str">
        <f aca="false">IF(A4756="Composição",B4756,"")</f>
        <v/>
      </c>
      <c r="Q4756" s="81" t="str">
        <f aca="false">IF(P4756&lt;&gt;"",SUMIF(L4756:L4756,L4756,N4756:N4756),"")</f>
        <v/>
      </c>
      <c r="R4756" s="81" t="str">
        <f aca="false">IF(P4756&lt;&gt;"",SUMIF(L4756:L4756,L4756,O4756:O4756),"")</f>
        <v/>
      </c>
    </row>
    <row r="4757" customFormat="false" ht="15" hidden="false" customHeight="false" outlineLevel="0" collapsed="false">
      <c r="A4757" s="108"/>
      <c r="B4757" s="108"/>
      <c r="C4757" s="108"/>
      <c r="D4757" s="108"/>
      <c r="E4757" s="108"/>
      <c r="F4757" s="108"/>
      <c r="G4757" s="108"/>
      <c r="H4757" s="108"/>
      <c r="I4757" s="108"/>
      <c r="J4757" s="108"/>
      <c r="L4757" s="63" t="n">
        <f aca="false">IF(AND(A4758&lt;&gt;"",A4757=""),L4756+1,L4756)</f>
        <v>503</v>
      </c>
      <c r="M4757" s="80" t="str">
        <f aca="false">IF(OR(A4757="Insumo",A4757="Composição Auxiliar"),J4757,"")</f>
        <v/>
      </c>
      <c r="N4757" s="81" t="str">
        <f aca="false">IF(E4757="Mão de Obra",J4757,"")</f>
        <v/>
      </c>
      <c r="O4757" s="81" t="str">
        <f aca="false">IF(N4757&lt;&gt;"","",M4757)</f>
        <v/>
      </c>
      <c r="P4757" s="82" t="str">
        <f aca="false">IF(A4757="Composição",B4757,"")</f>
        <v/>
      </c>
      <c r="Q4757" s="81" t="str">
        <f aca="false">IF(P4757&lt;&gt;"",SUMIF(L4757:L4757,L4757,N4757:N4757),"")</f>
        <v/>
      </c>
      <c r="R4757" s="81" t="str">
        <f aca="false">IF(P4757&lt;&gt;"",SUMIF(L4757:L4757,L4757,O4757:O4757),"")</f>
        <v/>
      </c>
    </row>
    <row r="4758" customFormat="false" ht="15" hidden="false" customHeight="true" outlineLevel="0" collapsed="false">
      <c r="A4758" s="83"/>
      <c r="B4758" s="84" t="s">
        <v>655</v>
      </c>
      <c r="C4758" s="83" t="s">
        <v>656</v>
      </c>
      <c r="D4758" s="83" t="s">
        <v>657</v>
      </c>
      <c r="E4758" s="83" t="s">
        <v>658</v>
      </c>
      <c r="F4758" s="83"/>
      <c r="G4758" s="85" t="s">
        <v>659</v>
      </c>
      <c r="H4758" s="84" t="s">
        <v>660</v>
      </c>
      <c r="I4758" s="84" t="s">
        <v>661</v>
      </c>
      <c r="J4758" s="84" t="s">
        <v>662</v>
      </c>
      <c r="L4758" s="63" t="n">
        <f aca="false">IF(AND(A4759&lt;&gt;"",A4758=""),L4757+1,L4757)</f>
        <v>504</v>
      </c>
      <c r="M4758" s="80" t="str">
        <f aca="false">IF(OR(A4758="Insumo",A4758="Composição Auxiliar"),J4758,"")</f>
        <v/>
      </c>
      <c r="N4758" s="81" t="str">
        <f aca="false">IF(E4758="Mão de Obra",J4758,"")</f>
        <v/>
      </c>
      <c r="O4758" s="81" t="str">
        <f aca="false">IF(N4758&lt;&gt;"","",M4758)</f>
        <v/>
      </c>
      <c r="P4758" s="82" t="str">
        <f aca="false">IF(A4758="Composição",B4758,"")</f>
        <v/>
      </c>
      <c r="Q4758" s="81" t="str">
        <f aca="false">IF(P4758&lt;&gt;"",SUMIF(L4758:L4758,L4758,N4758:N4758),"")</f>
        <v/>
      </c>
      <c r="R4758" s="81" t="str">
        <f aca="false">IF(P4758&lt;&gt;"",SUMIF(L4758:L4758,L4758,O4758:O4758),"")</f>
        <v/>
      </c>
    </row>
    <row r="4759" customFormat="false" ht="38.25" hidden="false" customHeight="true" outlineLevel="0" collapsed="false">
      <c r="A4759" s="86" t="s">
        <v>663</v>
      </c>
      <c r="B4759" s="87" t="s">
        <v>2175</v>
      </c>
      <c r="C4759" s="86" t="s">
        <v>664</v>
      </c>
      <c r="D4759" s="86" t="s">
        <v>2176</v>
      </c>
      <c r="E4759" s="86" t="s">
        <v>691</v>
      </c>
      <c r="F4759" s="86"/>
      <c r="G4759" s="88" t="s">
        <v>672</v>
      </c>
      <c r="H4759" s="89" t="n">
        <v>1</v>
      </c>
      <c r="I4759" s="90" t="n">
        <f aca="false">SUMIF(L:L,$L4759,M:M)</f>
        <v>70.22</v>
      </c>
      <c r="J4759" s="90" t="n">
        <f aca="false">TRUNC(H4759*I4759,2)</f>
        <v>70.22</v>
      </c>
      <c r="L4759" s="63" t="n">
        <f aca="false">IF(AND(A4760&lt;&gt;"",A4759=""),L4758+1,L4758)</f>
        <v>504</v>
      </c>
      <c r="M4759" s="80" t="str">
        <f aca="false">IF(OR(A4759="Insumo",A4759="Composição Auxiliar"),J4759,"")</f>
        <v/>
      </c>
      <c r="N4759" s="81" t="str">
        <f aca="false">IF(E4759="Mão de Obra",J4759,"")</f>
        <v/>
      </c>
      <c r="O4759" s="81" t="str">
        <f aca="false">IF(N4759&lt;&gt;"","",M4759)</f>
        <v/>
      </c>
      <c r="P4759" s="82" t="str">
        <f aca="false">IF(A4759="Composição",B4759,"")</f>
        <v> 53849 </v>
      </c>
      <c r="Q4759" s="81" t="n">
        <f aca="false">IF(P4759&lt;&gt;"",SUMIF(L4759:L4759,L4759,N4759:N4759),"")</f>
        <v>0</v>
      </c>
      <c r="R4759" s="81" t="n">
        <f aca="false">IF(P4759&lt;&gt;"",SUMIF(L4759:L4759,L4759,O4759:O4759),"")</f>
        <v>0</v>
      </c>
    </row>
    <row r="4760" customFormat="false" ht="14.25" hidden="false" customHeight="false" outlineLevel="0" collapsed="false">
      <c r="A4760" s="96" t="s">
        <v>679</v>
      </c>
      <c r="B4760" s="97" t="s">
        <v>1925</v>
      </c>
      <c r="C4760" s="96" t="str">
        <f aca="false">VLOOKUP(B4760,INSUMOS!$A:$I,2,0)</f>
        <v>SINAPI</v>
      </c>
      <c r="D4760" s="96" t="str">
        <f aca="false">VLOOKUP(B4760,INSUMOS!$A:$I,3,0)</f>
        <v>OLEO DIESEL COMBUSTIVEL COMUM</v>
      </c>
      <c r="E4760" s="98" t="str">
        <f aca="false">VLOOKUP(B4760,INSUMOS!$A:$I,4,0)</f>
        <v>Material</v>
      </c>
      <c r="F4760" s="98"/>
      <c r="G4760" s="99" t="str">
        <f aca="false">VLOOKUP(B4760,INSUMOS!$A:$I,5,0)</f>
        <v>L</v>
      </c>
      <c r="H4760" s="100" t="n">
        <v>13.99</v>
      </c>
      <c r="I4760" s="101" t="n">
        <f aca="false">VLOOKUP(B4760,INSUMOS!$A:$I,8,0)</f>
        <v>5.02</v>
      </c>
      <c r="J4760" s="101" t="n">
        <f aca="false">TRUNC(H4760*I4760,2)</f>
        <v>70.22</v>
      </c>
      <c r="L4760" s="63" t="n">
        <f aca="false">IF(AND(A4761&lt;&gt;"",A4760=""),L4759+1,L4759)</f>
        <v>504</v>
      </c>
      <c r="M4760" s="80" t="n">
        <f aca="false">IF(OR(A4760="Insumo",A4760="Composição Auxiliar"),J4760,"")</f>
        <v>70.22</v>
      </c>
      <c r="N4760" s="81" t="str">
        <f aca="false">IF(E4760="Mão de Obra",J4760,"")</f>
        <v/>
      </c>
      <c r="O4760" s="81" t="n">
        <f aca="false">IF(N4760&lt;&gt;"","",M4760)</f>
        <v>70.22</v>
      </c>
      <c r="P4760" s="82" t="str">
        <f aca="false">IF(A4760="Composição",B4760,"")</f>
        <v/>
      </c>
      <c r="Q4760" s="81" t="str">
        <f aca="false">IF(P4760&lt;&gt;"",SUMIF(L4760:L4760,L4760,N4760:N4760),"")</f>
        <v/>
      </c>
      <c r="R4760" s="81" t="str">
        <f aca="false">IF(P4760&lt;&gt;"",SUMIF(L4760:L4760,L4760,O4760:O4760),"")</f>
        <v/>
      </c>
    </row>
    <row r="4761" customFormat="false" ht="14.25" hidden="false" customHeight="false" outlineLevel="0" collapsed="false">
      <c r="A4761" s="102"/>
      <c r="B4761" s="102"/>
      <c r="C4761" s="102"/>
      <c r="D4761" s="102"/>
      <c r="E4761" s="102"/>
      <c r="F4761" s="103"/>
      <c r="G4761" s="102"/>
      <c r="H4761" s="103"/>
      <c r="I4761" s="102"/>
      <c r="J4761" s="103"/>
      <c r="L4761" s="63" t="n">
        <f aca="false">IF(AND(A4762&lt;&gt;"",A4761=""),L4760+1,L4760)</f>
        <v>504</v>
      </c>
      <c r="M4761" s="80" t="str">
        <f aca="false">IF(OR(A4761="Insumo",A4761="Composição Auxiliar"),J4761,"")</f>
        <v/>
      </c>
      <c r="N4761" s="81" t="str">
        <f aca="false">IF(E4761="Mão de Obra",J4761,"")</f>
        <v/>
      </c>
      <c r="O4761" s="81" t="str">
        <f aca="false">IF(N4761&lt;&gt;"","",M4761)</f>
        <v/>
      </c>
      <c r="P4761" s="82" t="str">
        <f aca="false">IF(A4761="Composição",B4761,"")</f>
        <v/>
      </c>
      <c r="Q4761" s="81" t="str">
        <f aca="false">IF(P4761&lt;&gt;"",SUMIF(L4761:L4761,L4761,N4761:N4761),"")</f>
        <v/>
      </c>
      <c r="R4761" s="81" t="str">
        <f aca="false">IF(P4761&lt;&gt;"",SUMIF(L4761:L4761,L4761,O4761:O4761),"")</f>
        <v/>
      </c>
    </row>
    <row r="4762" customFormat="false" ht="15" hidden="false" customHeight="false" outlineLevel="0" collapsed="false">
      <c r="A4762" s="102"/>
      <c r="B4762" s="102"/>
      <c r="C4762" s="102"/>
      <c r="D4762" s="102"/>
      <c r="E4762" s="102"/>
      <c r="F4762" s="103"/>
      <c r="G4762" s="102"/>
      <c r="H4762" s="104"/>
      <c r="I4762" s="104"/>
      <c r="J4762" s="103"/>
      <c r="L4762" s="63" t="n">
        <f aca="false">IF(AND(A4763&lt;&gt;"",A4762=""),L4761+1,L4761)</f>
        <v>504</v>
      </c>
      <c r="M4762" s="80" t="str">
        <f aca="false">IF(OR(A4762="Insumo",A4762="Composição Auxiliar"),J4762,"")</f>
        <v/>
      </c>
      <c r="N4762" s="81" t="str">
        <f aca="false">IF(E4762="Mão de Obra",J4762,"")</f>
        <v/>
      </c>
      <c r="O4762" s="81" t="str">
        <f aca="false">IF(N4762&lt;&gt;"","",M4762)</f>
        <v/>
      </c>
      <c r="P4762" s="82" t="str">
        <f aca="false">IF(A4762="Composição",B4762,"")</f>
        <v/>
      </c>
      <c r="Q4762" s="81" t="str">
        <f aca="false">IF(P4762&lt;&gt;"",SUMIF(L4762:L4762,L4762,N4762:N4762),"")</f>
        <v/>
      </c>
      <c r="R4762" s="81" t="str">
        <f aca="false">IF(P4762&lt;&gt;"",SUMIF(L4762:L4762,L4762,O4762:O4762),"")</f>
        <v/>
      </c>
    </row>
    <row r="4763" customFormat="false" ht="15" hidden="false" customHeight="false" outlineLevel="0" collapsed="false">
      <c r="A4763" s="108"/>
      <c r="B4763" s="108"/>
      <c r="C4763" s="108"/>
      <c r="D4763" s="108"/>
      <c r="E4763" s="108"/>
      <c r="F4763" s="108"/>
      <c r="G4763" s="108"/>
      <c r="H4763" s="108"/>
      <c r="I4763" s="108"/>
      <c r="J4763" s="108"/>
      <c r="L4763" s="63" t="n">
        <f aca="false">IF(AND(A4764&lt;&gt;"",A4763=""),L4762+1,L4762)</f>
        <v>504</v>
      </c>
      <c r="M4763" s="80" t="str">
        <f aca="false">IF(OR(A4763="Insumo",A4763="Composição Auxiliar"),J4763,"")</f>
        <v/>
      </c>
      <c r="N4763" s="81" t="str">
        <f aca="false">IF(E4763="Mão de Obra",J4763,"")</f>
        <v/>
      </c>
      <c r="O4763" s="81" t="str">
        <f aca="false">IF(N4763&lt;&gt;"","",M4763)</f>
        <v/>
      </c>
      <c r="P4763" s="82" t="str">
        <f aca="false">IF(A4763="Composição",B4763,"")</f>
        <v/>
      </c>
      <c r="Q4763" s="81" t="str">
        <f aca="false">IF(P4763&lt;&gt;"",SUMIF(L4763:L4763,L4763,N4763:N4763),"")</f>
        <v/>
      </c>
      <c r="R4763" s="81" t="str">
        <f aca="false">IF(P4763&lt;&gt;"",SUMIF(L4763:L4763,L4763,O4763:O4763),"")</f>
        <v/>
      </c>
    </row>
    <row r="4764" customFormat="false" ht="15" hidden="false" customHeight="true" outlineLevel="0" collapsed="false">
      <c r="A4764" s="83"/>
      <c r="B4764" s="84" t="s">
        <v>655</v>
      </c>
      <c r="C4764" s="83" t="s">
        <v>656</v>
      </c>
      <c r="D4764" s="83" t="s">
        <v>657</v>
      </c>
      <c r="E4764" s="83" t="s">
        <v>658</v>
      </c>
      <c r="F4764" s="83"/>
      <c r="G4764" s="85" t="s">
        <v>659</v>
      </c>
      <c r="H4764" s="84" t="s">
        <v>660</v>
      </c>
      <c r="I4764" s="84" t="s">
        <v>661</v>
      </c>
      <c r="J4764" s="84" t="s">
        <v>662</v>
      </c>
      <c r="L4764" s="63" t="n">
        <f aca="false">IF(AND(A4765&lt;&gt;"",A4764=""),L4763+1,L4763)</f>
        <v>505</v>
      </c>
      <c r="M4764" s="80" t="str">
        <f aca="false">IF(OR(A4764="Insumo",A4764="Composição Auxiliar"),J4764,"")</f>
        <v/>
      </c>
      <c r="N4764" s="81" t="str">
        <f aca="false">IF(E4764="Mão de Obra",J4764,"")</f>
        <v/>
      </c>
      <c r="O4764" s="81" t="str">
        <f aca="false">IF(N4764&lt;&gt;"","",M4764)</f>
        <v/>
      </c>
      <c r="P4764" s="82" t="str">
        <f aca="false">IF(A4764="Composição",B4764,"")</f>
        <v/>
      </c>
      <c r="Q4764" s="81" t="str">
        <f aca="false">IF(P4764&lt;&gt;"",SUMIF(L4764:L4764,L4764,N4764:N4764),"")</f>
        <v/>
      </c>
      <c r="R4764" s="81" t="str">
        <f aca="false">IF(P4764&lt;&gt;"",SUMIF(L4764:L4764,L4764,O4764:O4764),"")</f>
        <v/>
      </c>
    </row>
    <row r="4765" customFormat="false" ht="14.25" hidden="false" customHeight="true" outlineLevel="0" collapsed="false">
      <c r="A4765" s="86" t="s">
        <v>663</v>
      </c>
      <c r="B4765" s="87" t="s">
        <v>1913</v>
      </c>
      <c r="C4765" s="86" t="s">
        <v>664</v>
      </c>
      <c r="D4765" s="86" t="s">
        <v>1914</v>
      </c>
      <c r="E4765" s="86" t="s">
        <v>671</v>
      </c>
      <c r="F4765" s="86"/>
      <c r="G4765" s="88" t="s">
        <v>672</v>
      </c>
      <c r="H4765" s="89" t="n">
        <v>1</v>
      </c>
      <c r="I4765" s="90" t="n">
        <f aca="false">SUMIF(L:L,$L4765,M:M)</f>
        <v>22.89</v>
      </c>
      <c r="J4765" s="90" t="n">
        <f aca="false">TRUNC(H4765*I4765,2)</f>
        <v>22.89</v>
      </c>
      <c r="L4765" s="63" t="n">
        <f aca="false">IF(AND(A4766&lt;&gt;"",A4765=""),L4764+1,L4764)</f>
        <v>505</v>
      </c>
      <c r="M4765" s="80" t="str">
        <f aca="false">IF(OR(A4765="Insumo",A4765="Composição Auxiliar"),J4765,"")</f>
        <v/>
      </c>
      <c r="N4765" s="81" t="str">
        <f aca="false">IF(E4765="Mão de Obra",J4765,"")</f>
        <v/>
      </c>
      <c r="O4765" s="81" t="str">
        <f aca="false">IF(N4765&lt;&gt;"","",M4765)</f>
        <v/>
      </c>
      <c r="P4765" s="82" t="str">
        <f aca="false">IF(A4765="Composição",B4765,"")</f>
        <v> 88281 </v>
      </c>
      <c r="Q4765" s="81" t="n">
        <f aca="false">IF(P4765&lt;&gt;"",SUMIF(L4765:L4765,L4765,N4765:N4765),"")</f>
        <v>0</v>
      </c>
      <c r="R4765" s="81" t="n">
        <f aca="false">IF(P4765&lt;&gt;"",SUMIF(L4765:L4765,L4765,O4765:O4765),"")</f>
        <v>0</v>
      </c>
    </row>
    <row r="4766" customFormat="false" ht="25.5" hidden="false" customHeight="true" outlineLevel="0" collapsed="false">
      <c r="A4766" s="91" t="s">
        <v>668</v>
      </c>
      <c r="B4766" s="92" t="s">
        <v>2044</v>
      </c>
      <c r="C4766" s="91" t="s">
        <v>664</v>
      </c>
      <c r="D4766" s="91" t="s">
        <v>2045</v>
      </c>
      <c r="E4766" s="91" t="s">
        <v>671</v>
      </c>
      <c r="F4766" s="91"/>
      <c r="G4766" s="93" t="s">
        <v>672</v>
      </c>
      <c r="H4766" s="94" t="n">
        <v>1</v>
      </c>
      <c r="I4766" s="95" t="n">
        <f aca="false">SUMIFS(J:J,A:A,"Composição",B:B,$B4766)</f>
        <v>0.09</v>
      </c>
      <c r="J4766" s="95" t="n">
        <f aca="false">TRUNC(H4766*I4766,2)</f>
        <v>0.09</v>
      </c>
      <c r="L4766" s="63" t="n">
        <f aca="false">IF(AND(A4767&lt;&gt;"",A4766=""),L4765+1,L4765)</f>
        <v>505</v>
      </c>
      <c r="M4766" s="80" t="n">
        <f aca="false">IF(OR(A4766="Insumo",A4766="Composição Auxiliar"),J4766,"")</f>
        <v>0.09</v>
      </c>
      <c r="N4766" s="81" t="str">
        <f aca="false">IF(E4766="Mão de Obra",J4766,"")</f>
        <v/>
      </c>
      <c r="O4766" s="81" t="n">
        <f aca="false">IF(N4766&lt;&gt;"","",M4766)</f>
        <v>0.09</v>
      </c>
      <c r="P4766" s="82" t="str">
        <f aca="false">IF(A4766="Composição",B4766,"")</f>
        <v/>
      </c>
      <c r="Q4766" s="81" t="str">
        <f aca="false">IF(P4766&lt;&gt;"",SUMIF(L4766:L4766,L4766,N4766:N4766),"")</f>
        <v/>
      </c>
      <c r="R4766" s="81" t="str">
        <f aca="false">IF(P4766&lt;&gt;"",SUMIF(L4766:L4766,L4766,O4766:O4766),"")</f>
        <v/>
      </c>
    </row>
    <row r="4767" customFormat="false" ht="14.25" hidden="false" customHeight="false" outlineLevel="0" collapsed="false">
      <c r="A4767" s="96" t="s">
        <v>679</v>
      </c>
      <c r="B4767" s="97" t="s">
        <v>2046</v>
      </c>
      <c r="C4767" s="96" t="str">
        <f aca="false">VLOOKUP(B4767,INSUMOS!$A:$I,2,0)</f>
        <v>SINAPI</v>
      </c>
      <c r="D4767" s="96" t="str">
        <f aca="false">VLOOKUP(B4767,INSUMOS!$A:$I,3,0)</f>
        <v>MOTORISTA DE CAMINHAO-BASCULANTE (HORISTA)</v>
      </c>
      <c r="E4767" s="98" t="str">
        <f aca="false">VLOOKUP(B4767,INSUMOS!$A:$I,4,0)</f>
        <v>Mão de Obra</v>
      </c>
      <c r="F4767" s="98"/>
      <c r="G4767" s="99" t="str">
        <f aca="false">VLOOKUP(B4767,INSUMOS!$A:$I,5,0)</f>
        <v>H</v>
      </c>
      <c r="H4767" s="100" t="n">
        <v>1</v>
      </c>
      <c r="I4767" s="101" t="n">
        <f aca="false">VLOOKUP(B4767,INSUMOS!$A:$I,8,0)</f>
        <v>18.35</v>
      </c>
      <c r="J4767" s="101" t="n">
        <f aca="false">TRUNC(H4767*I4767,2)</f>
        <v>18.35</v>
      </c>
      <c r="L4767" s="63" t="n">
        <f aca="false">IF(AND(A4768&lt;&gt;"",A4767=""),L4766+1,L4766)</f>
        <v>505</v>
      </c>
      <c r="M4767" s="80" t="n">
        <f aca="false">IF(OR(A4767="Insumo",A4767="Composição Auxiliar"),J4767,"")</f>
        <v>18.35</v>
      </c>
      <c r="N4767" s="81" t="n">
        <f aca="false">IF(E4767="Mão de Obra",J4767,"")</f>
        <v>18.35</v>
      </c>
      <c r="O4767" s="81" t="str">
        <f aca="false">IF(N4767&lt;&gt;"","",M4767)</f>
        <v/>
      </c>
      <c r="P4767" s="82" t="str">
        <f aca="false">IF(A4767="Composição",B4767,"")</f>
        <v/>
      </c>
      <c r="Q4767" s="81" t="str">
        <f aca="false">IF(P4767&lt;&gt;"",SUMIF(L4767:L4767,L4767,N4767:N4767),"")</f>
        <v/>
      </c>
      <c r="R4767" s="81" t="str">
        <f aca="false">IF(P4767&lt;&gt;"",SUMIF(L4767:L4767,L4767,O4767:O4767),"")</f>
        <v/>
      </c>
    </row>
    <row r="4768" customFormat="false" ht="25.5" hidden="false" customHeight="false" outlineLevel="0" collapsed="false">
      <c r="A4768" s="96" t="s">
        <v>679</v>
      </c>
      <c r="B4768" s="97" t="s">
        <v>2167</v>
      </c>
      <c r="C4768" s="96" t="str">
        <f aca="false">VLOOKUP(B4768,INSUMOS!$A:$I,2,0)</f>
        <v>SINAPI</v>
      </c>
      <c r="D4768" s="96" t="str">
        <f aca="false">VLOOKUP(B4768,INSUMOS!$A:$I,3,0)</f>
        <v>FERRAMENTAS - FAMILIA OPERADOR ESCAVADEIRA - HORISTA (ENCARGOS COMPLEMENTARES - COLETADO CAIXA)</v>
      </c>
      <c r="E4768" s="98" t="str">
        <f aca="false">VLOOKUP(B4768,INSUMOS!$A:$I,4,0)</f>
        <v>Equipamento</v>
      </c>
      <c r="F4768" s="98"/>
      <c r="G4768" s="99" t="str">
        <f aca="false">VLOOKUP(B4768,INSUMOS!$A:$I,5,0)</f>
        <v>H</v>
      </c>
      <c r="H4768" s="100" t="n">
        <v>1</v>
      </c>
      <c r="I4768" s="101" t="n">
        <f aca="false">VLOOKUP(B4768,INSUMOS!$A:$I,8,0)</f>
        <v>0.01</v>
      </c>
      <c r="J4768" s="101" t="n">
        <f aca="false">TRUNC(H4768*I4768,2)</f>
        <v>0.01</v>
      </c>
      <c r="L4768" s="63" t="n">
        <f aca="false">IF(AND(A4769&lt;&gt;"",A4768=""),L4767+1,L4767)</f>
        <v>505</v>
      </c>
      <c r="M4768" s="80" t="n">
        <f aca="false">IF(OR(A4768="Insumo",A4768="Composição Auxiliar"),J4768,"")</f>
        <v>0.01</v>
      </c>
      <c r="N4768" s="81" t="str">
        <f aca="false">IF(E4768="Mão de Obra",J4768,"")</f>
        <v/>
      </c>
      <c r="O4768" s="81" t="n">
        <f aca="false">IF(N4768&lt;&gt;"","",M4768)</f>
        <v>0.01</v>
      </c>
      <c r="P4768" s="82" t="str">
        <f aca="false">IF(A4768="Composição",B4768,"")</f>
        <v/>
      </c>
      <c r="Q4768" s="81" t="str">
        <f aca="false">IF(P4768&lt;&gt;"",SUMIF(L4768:L4768,L4768,N4768:N4768),"")</f>
        <v/>
      </c>
      <c r="R4768" s="81" t="str">
        <f aca="false">IF(P4768&lt;&gt;"",SUMIF(L4768:L4768,L4768,O4768:O4768),"")</f>
        <v/>
      </c>
    </row>
    <row r="4769" customFormat="false" ht="25.5" hidden="false" customHeight="false" outlineLevel="0" collapsed="false">
      <c r="A4769" s="96" t="s">
        <v>679</v>
      </c>
      <c r="B4769" s="97" t="s">
        <v>2168</v>
      </c>
      <c r="C4769" s="96" t="str">
        <f aca="false">VLOOKUP(B4769,INSUMOS!$A:$I,2,0)</f>
        <v>SINAPI</v>
      </c>
      <c r="D4769" s="96" t="str">
        <f aca="false">VLOOKUP(B4769,INSUMOS!$A:$I,3,0)</f>
        <v>EPI - FAMILIA OPERADOR ESCAVADEIRA - HORISTA (ENCARGOS COMPLEMENTARES - COLETADO CAIXA)</v>
      </c>
      <c r="E4769" s="98" t="str">
        <f aca="false">VLOOKUP(B4769,INSUMOS!$A:$I,4,0)</f>
        <v>Equipamento</v>
      </c>
      <c r="F4769" s="98"/>
      <c r="G4769" s="99" t="str">
        <f aca="false">VLOOKUP(B4769,INSUMOS!$A:$I,5,0)</f>
        <v>H</v>
      </c>
      <c r="H4769" s="100" t="n">
        <v>1</v>
      </c>
      <c r="I4769" s="101" t="n">
        <f aca="false">VLOOKUP(B4769,INSUMOS!$A:$I,8,0)</f>
        <v>0.82</v>
      </c>
      <c r="J4769" s="101" t="n">
        <f aca="false">TRUNC(H4769*I4769,2)</f>
        <v>0.82</v>
      </c>
      <c r="L4769" s="63" t="n">
        <f aca="false">IF(AND(A4770&lt;&gt;"",A4769=""),L4768+1,L4768)</f>
        <v>505</v>
      </c>
      <c r="M4769" s="80" t="n">
        <f aca="false">IF(OR(A4769="Insumo",A4769="Composição Auxiliar"),J4769,"")</f>
        <v>0.82</v>
      </c>
      <c r="N4769" s="81" t="str">
        <f aca="false">IF(E4769="Mão de Obra",J4769,"")</f>
        <v/>
      </c>
      <c r="O4769" s="81" t="n">
        <f aca="false">IF(N4769&lt;&gt;"","",M4769)</f>
        <v>0.82</v>
      </c>
      <c r="P4769" s="82" t="str">
        <f aca="false">IF(A4769="Composição",B4769,"")</f>
        <v/>
      </c>
      <c r="Q4769" s="81" t="str">
        <f aca="false">IF(P4769&lt;&gt;"",SUMIF(L4769:L4769,L4769,N4769:N4769),"")</f>
        <v/>
      </c>
      <c r="R4769" s="81" t="str">
        <f aca="false">IF(P4769&lt;&gt;"",SUMIF(L4769:L4769,L4769,O4769:O4769),"")</f>
        <v/>
      </c>
    </row>
    <row r="4770" customFormat="false" ht="25.5" hidden="false" customHeight="false" outlineLevel="0" collapsed="false">
      <c r="A4770" s="96" t="s">
        <v>679</v>
      </c>
      <c r="B4770" s="97" t="s">
        <v>1776</v>
      </c>
      <c r="C4770" s="96" t="str">
        <f aca="false">VLOOKUP(B4770,INSUMOS!$A:$I,2,0)</f>
        <v>SINAPI</v>
      </c>
      <c r="D4770" s="96" t="str">
        <f aca="false">VLOOKUP(B4770,INSUMOS!$A:$I,3,0)</f>
        <v>ALIMENTACAO - HORISTA (COLETADO CAIXA - ENCARGOS COMPLEMENTARES)</v>
      </c>
      <c r="E4770" s="98" t="str">
        <f aca="false">VLOOKUP(B4770,INSUMOS!$A:$I,4,0)</f>
        <v>Outros</v>
      </c>
      <c r="F4770" s="98"/>
      <c r="G4770" s="99" t="str">
        <f aca="false">VLOOKUP(B4770,INSUMOS!$A:$I,5,0)</f>
        <v>H</v>
      </c>
      <c r="H4770" s="100" t="n">
        <v>1</v>
      </c>
      <c r="I4770" s="101" t="n">
        <f aca="false">VLOOKUP(B4770,INSUMOS!$A:$I,8,0)</f>
        <v>1.45</v>
      </c>
      <c r="J4770" s="101" t="n">
        <f aca="false">TRUNC(H4770*I4770,2)</f>
        <v>1.45</v>
      </c>
      <c r="L4770" s="63" t="n">
        <f aca="false">IF(AND(A4771&lt;&gt;"",A4770=""),L4769+1,L4769)</f>
        <v>505</v>
      </c>
      <c r="M4770" s="80" t="n">
        <f aca="false">IF(OR(A4770="Insumo",A4770="Composição Auxiliar"),J4770,"")</f>
        <v>1.45</v>
      </c>
      <c r="N4770" s="81" t="str">
        <f aca="false">IF(E4770="Mão de Obra",J4770,"")</f>
        <v/>
      </c>
      <c r="O4770" s="81" t="n">
        <f aca="false">IF(N4770&lt;&gt;"","",M4770)</f>
        <v>1.45</v>
      </c>
      <c r="P4770" s="82" t="str">
        <f aca="false">IF(A4770="Composição",B4770,"")</f>
        <v/>
      </c>
      <c r="Q4770" s="81" t="str">
        <f aca="false">IF(P4770&lt;&gt;"",SUMIF(L4770:L4770,L4770,N4770:N4770),"")</f>
        <v/>
      </c>
      <c r="R4770" s="81" t="str">
        <f aca="false">IF(P4770&lt;&gt;"",SUMIF(L4770:L4770,L4770,O4770:O4770),"")</f>
        <v/>
      </c>
    </row>
    <row r="4771" customFormat="false" ht="25.5" hidden="false" customHeight="false" outlineLevel="0" collapsed="false">
      <c r="A4771" s="96" t="s">
        <v>679</v>
      </c>
      <c r="B4771" s="97" t="s">
        <v>1778</v>
      </c>
      <c r="C4771" s="96" t="str">
        <f aca="false">VLOOKUP(B4771,INSUMOS!$A:$I,2,0)</f>
        <v>SINAPI</v>
      </c>
      <c r="D4771" s="96" t="str">
        <f aca="false">VLOOKUP(B4771,INSUMOS!$A:$I,3,0)</f>
        <v>SEGURO - HORISTA (COLETADO CAIXA - ENCARGOS COMPLEMENTARES)</v>
      </c>
      <c r="E4771" s="98" t="str">
        <f aca="false">VLOOKUP(B4771,INSUMOS!$A:$I,4,0)</f>
        <v>Taxas</v>
      </c>
      <c r="F4771" s="98"/>
      <c r="G4771" s="99" t="str">
        <f aca="false">VLOOKUP(B4771,INSUMOS!$A:$I,5,0)</f>
        <v>H</v>
      </c>
      <c r="H4771" s="100" t="n">
        <v>1</v>
      </c>
      <c r="I4771" s="101" t="n">
        <f aca="false">VLOOKUP(B4771,INSUMOS!$A:$I,8,0)</f>
        <v>0.07</v>
      </c>
      <c r="J4771" s="101" t="n">
        <f aca="false">TRUNC(H4771*I4771,2)</f>
        <v>0.07</v>
      </c>
      <c r="L4771" s="63" t="n">
        <f aca="false">IF(AND(A4772&lt;&gt;"",A4771=""),L4770+1,L4770)</f>
        <v>505</v>
      </c>
      <c r="M4771" s="80" t="n">
        <f aca="false">IF(OR(A4771="Insumo",A4771="Composição Auxiliar"),J4771,"")</f>
        <v>0.07</v>
      </c>
      <c r="N4771" s="81" t="str">
        <f aca="false">IF(E4771="Mão de Obra",J4771,"")</f>
        <v/>
      </c>
      <c r="O4771" s="81" t="n">
        <f aca="false">IF(N4771&lt;&gt;"","",M4771)</f>
        <v>0.07</v>
      </c>
      <c r="P4771" s="82" t="str">
        <f aca="false">IF(A4771="Composição",B4771,"")</f>
        <v/>
      </c>
      <c r="Q4771" s="81" t="str">
        <f aca="false">IF(P4771&lt;&gt;"",SUMIF(L4771:L4771,L4771,N4771:N4771),"")</f>
        <v/>
      </c>
      <c r="R4771" s="81" t="str">
        <f aca="false">IF(P4771&lt;&gt;"",SUMIF(L4771:L4771,L4771,O4771:O4771),"")</f>
        <v/>
      </c>
    </row>
    <row r="4772" customFormat="false" ht="25.5" hidden="false" customHeight="false" outlineLevel="0" collapsed="false">
      <c r="A4772" s="96" t="s">
        <v>679</v>
      </c>
      <c r="B4772" s="97" t="s">
        <v>1775</v>
      </c>
      <c r="C4772" s="96" t="str">
        <f aca="false">VLOOKUP(B4772,INSUMOS!$A:$I,2,0)</f>
        <v>SINAPI</v>
      </c>
      <c r="D4772" s="96" t="str">
        <f aca="false">VLOOKUP(B4772,INSUMOS!$A:$I,3,0)</f>
        <v>TRANSPORTE - HORISTA (COLETADO CAIXA - ENCARGOS COMPLEMENTARES)</v>
      </c>
      <c r="E4772" s="98" t="str">
        <f aca="false">VLOOKUP(B4772,INSUMOS!$A:$I,4,0)</f>
        <v>Serviços</v>
      </c>
      <c r="F4772" s="98"/>
      <c r="G4772" s="99" t="str">
        <f aca="false">VLOOKUP(B4772,INSUMOS!$A:$I,5,0)</f>
        <v>H</v>
      </c>
      <c r="H4772" s="100" t="n">
        <v>1</v>
      </c>
      <c r="I4772" s="101" t="n">
        <f aca="false">VLOOKUP(B4772,INSUMOS!$A:$I,8,0)</f>
        <v>0.96</v>
      </c>
      <c r="J4772" s="101" t="n">
        <f aca="false">TRUNC(H4772*I4772,2)</f>
        <v>0.96</v>
      </c>
      <c r="L4772" s="63" t="n">
        <f aca="false">IF(AND(A4773&lt;&gt;"",A4772=""),L4771+1,L4771)</f>
        <v>505</v>
      </c>
      <c r="M4772" s="80" t="n">
        <f aca="false">IF(OR(A4772="Insumo",A4772="Composição Auxiliar"),J4772,"")</f>
        <v>0.96</v>
      </c>
      <c r="N4772" s="81" t="str">
        <f aca="false">IF(E4772="Mão de Obra",J4772,"")</f>
        <v/>
      </c>
      <c r="O4772" s="81" t="n">
        <f aca="false">IF(N4772&lt;&gt;"","",M4772)</f>
        <v>0.96</v>
      </c>
      <c r="P4772" s="82" t="str">
        <f aca="false">IF(A4772="Composição",B4772,"")</f>
        <v/>
      </c>
      <c r="Q4772" s="81" t="str">
        <f aca="false">IF(P4772&lt;&gt;"",SUMIF(L4772:L4772,L4772,N4772:N4772),"")</f>
        <v/>
      </c>
      <c r="R4772" s="81" t="str">
        <f aca="false">IF(P4772&lt;&gt;"",SUMIF(L4772:L4772,L4772,O4772:O4772),"")</f>
        <v/>
      </c>
    </row>
    <row r="4773" customFormat="false" ht="25.5" hidden="false" customHeight="false" outlineLevel="0" collapsed="false">
      <c r="A4773" s="96" t="s">
        <v>679</v>
      </c>
      <c r="B4773" s="97" t="s">
        <v>1781</v>
      </c>
      <c r="C4773" s="96" t="str">
        <f aca="false">VLOOKUP(B4773,INSUMOS!$A:$I,2,0)</f>
        <v>SINAPI</v>
      </c>
      <c r="D4773" s="96" t="str">
        <f aca="false">VLOOKUP(B4773,INSUMOS!$A:$I,3,0)</f>
        <v>EXAMES - HORISTA (COLETADO CAIXA - ENCARGOS COMPLEMENTARES)</v>
      </c>
      <c r="E4773" s="98" t="str">
        <f aca="false">VLOOKUP(B4773,INSUMOS!$A:$I,4,0)</f>
        <v>Outros</v>
      </c>
      <c r="F4773" s="98"/>
      <c r="G4773" s="99" t="str">
        <f aca="false">VLOOKUP(B4773,INSUMOS!$A:$I,5,0)</f>
        <v>H</v>
      </c>
      <c r="H4773" s="100" t="n">
        <v>1</v>
      </c>
      <c r="I4773" s="101" t="n">
        <f aca="false">VLOOKUP(B4773,INSUMOS!$A:$I,8,0)</f>
        <v>1.14</v>
      </c>
      <c r="J4773" s="101" t="n">
        <f aca="false">TRUNC(H4773*I4773,2)</f>
        <v>1.14</v>
      </c>
      <c r="L4773" s="63" t="n">
        <f aca="false">IF(AND(A4774&lt;&gt;"",A4773=""),L4772+1,L4772)</f>
        <v>505</v>
      </c>
      <c r="M4773" s="80" t="n">
        <f aca="false">IF(OR(A4773="Insumo",A4773="Composição Auxiliar"),J4773,"")</f>
        <v>1.14</v>
      </c>
      <c r="N4773" s="81" t="str">
        <f aca="false">IF(E4773="Mão de Obra",J4773,"")</f>
        <v/>
      </c>
      <c r="O4773" s="81" t="n">
        <f aca="false">IF(N4773&lt;&gt;"","",M4773)</f>
        <v>1.14</v>
      </c>
      <c r="P4773" s="82" t="str">
        <f aca="false">IF(A4773="Composição",B4773,"")</f>
        <v/>
      </c>
      <c r="Q4773" s="81" t="str">
        <f aca="false">IF(P4773&lt;&gt;"",SUMIF(L4773:L4773,L4773,N4773:N4773),"")</f>
        <v/>
      </c>
      <c r="R4773" s="81" t="str">
        <f aca="false">IF(P4773&lt;&gt;"",SUMIF(L4773:L4773,L4773,O4773:O4773),"")</f>
        <v/>
      </c>
    </row>
    <row r="4774" customFormat="false" ht="14.25" hidden="false" customHeight="false" outlineLevel="0" collapsed="false">
      <c r="A4774" s="102"/>
      <c r="B4774" s="102"/>
      <c r="C4774" s="102"/>
      <c r="D4774" s="102"/>
      <c r="E4774" s="102"/>
      <c r="F4774" s="103"/>
      <c r="G4774" s="102"/>
      <c r="H4774" s="103"/>
      <c r="I4774" s="102"/>
      <c r="J4774" s="103"/>
      <c r="L4774" s="63" t="n">
        <f aca="false">IF(AND(A4775&lt;&gt;"",A4774=""),L4773+1,L4773)</f>
        <v>505</v>
      </c>
      <c r="M4774" s="80" t="str">
        <f aca="false">IF(OR(A4774="Insumo",A4774="Composição Auxiliar"),J4774,"")</f>
        <v/>
      </c>
      <c r="N4774" s="81" t="str">
        <f aca="false">IF(E4774="Mão de Obra",J4774,"")</f>
        <v/>
      </c>
      <c r="O4774" s="81" t="str">
        <f aca="false">IF(N4774&lt;&gt;"","",M4774)</f>
        <v/>
      </c>
      <c r="P4774" s="82" t="str">
        <f aca="false">IF(A4774="Composição",B4774,"")</f>
        <v/>
      </c>
      <c r="Q4774" s="81" t="str">
        <f aca="false">IF(P4774&lt;&gt;"",SUMIF(L4774:L4774,L4774,N4774:N4774),"")</f>
        <v/>
      </c>
      <c r="R4774" s="81" t="str">
        <f aca="false">IF(P4774&lt;&gt;"",SUMIF(L4774:L4774,L4774,O4774:O4774),"")</f>
        <v/>
      </c>
    </row>
    <row r="4775" customFormat="false" ht="15" hidden="false" customHeight="false" outlineLevel="0" collapsed="false">
      <c r="A4775" s="102"/>
      <c r="B4775" s="102"/>
      <c r="C4775" s="102"/>
      <c r="D4775" s="102"/>
      <c r="E4775" s="102"/>
      <c r="F4775" s="103"/>
      <c r="G4775" s="102"/>
      <c r="H4775" s="104"/>
      <c r="I4775" s="104"/>
      <c r="J4775" s="103"/>
      <c r="L4775" s="63" t="n">
        <f aca="false">IF(AND(A4776&lt;&gt;"",A4775=""),L4774+1,L4774)</f>
        <v>505</v>
      </c>
      <c r="M4775" s="80" t="str">
        <f aca="false">IF(OR(A4775="Insumo",A4775="Composição Auxiliar"),J4775,"")</f>
        <v/>
      </c>
      <c r="N4775" s="81" t="str">
        <f aca="false">IF(E4775="Mão de Obra",J4775,"")</f>
        <v/>
      </c>
      <c r="O4775" s="81" t="str">
        <f aca="false">IF(N4775&lt;&gt;"","",M4775)</f>
        <v/>
      </c>
      <c r="P4775" s="82" t="str">
        <f aca="false">IF(A4775="Composição",B4775,"")</f>
        <v/>
      </c>
      <c r="Q4775" s="81" t="str">
        <f aca="false">IF(P4775&lt;&gt;"",SUMIF(L4775:L4775,L4775,N4775:N4775),"")</f>
        <v/>
      </c>
      <c r="R4775" s="81" t="str">
        <f aca="false">IF(P4775&lt;&gt;"",SUMIF(L4775:L4775,L4775,O4775:O4775),"")</f>
        <v/>
      </c>
    </row>
    <row r="4776" customFormat="false" ht="15" hidden="false" customHeight="false" outlineLevel="0" collapsed="false">
      <c r="A4776" s="108"/>
      <c r="B4776" s="108"/>
      <c r="C4776" s="108"/>
      <c r="D4776" s="108"/>
      <c r="E4776" s="108"/>
      <c r="F4776" s="108"/>
      <c r="G4776" s="108"/>
      <c r="H4776" s="108"/>
      <c r="I4776" s="108"/>
      <c r="J4776" s="108"/>
      <c r="L4776" s="63" t="n">
        <f aca="false">IF(AND(A4777&lt;&gt;"",A4776=""),L4775+1,L4775)</f>
        <v>505</v>
      </c>
      <c r="M4776" s="80" t="str">
        <f aca="false">IF(OR(A4776="Insumo",A4776="Composição Auxiliar"),J4776,"")</f>
        <v/>
      </c>
      <c r="N4776" s="81" t="str">
        <f aca="false">IF(E4776="Mão de Obra",J4776,"")</f>
        <v/>
      </c>
      <c r="O4776" s="81" t="str">
        <f aca="false">IF(N4776&lt;&gt;"","",M4776)</f>
        <v/>
      </c>
      <c r="P4776" s="82" t="str">
        <f aca="false">IF(A4776="Composição",B4776,"")</f>
        <v/>
      </c>
      <c r="Q4776" s="81" t="str">
        <f aca="false">IF(P4776&lt;&gt;"",SUMIF(L4776:L4776,L4776,N4776:N4776),"")</f>
        <v/>
      </c>
      <c r="R4776" s="81" t="str">
        <f aca="false">IF(P4776&lt;&gt;"",SUMIF(L4776:L4776,L4776,O4776:O4776),"")</f>
        <v/>
      </c>
    </row>
    <row r="4777" customFormat="false" ht="15" hidden="false" customHeight="true" outlineLevel="0" collapsed="false">
      <c r="A4777" s="83"/>
      <c r="B4777" s="84" t="s">
        <v>655</v>
      </c>
      <c r="C4777" s="83" t="s">
        <v>656</v>
      </c>
      <c r="D4777" s="83" t="s">
        <v>657</v>
      </c>
      <c r="E4777" s="83" t="s">
        <v>658</v>
      </c>
      <c r="F4777" s="83"/>
      <c r="G4777" s="85" t="s">
        <v>659</v>
      </c>
      <c r="H4777" s="84" t="s">
        <v>660</v>
      </c>
      <c r="I4777" s="84" t="s">
        <v>661</v>
      </c>
      <c r="J4777" s="84" t="s">
        <v>662</v>
      </c>
      <c r="L4777" s="63" t="n">
        <f aca="false">IF(AND(A4778&lt;&gt;"",A4777=""),L4776+1,L4776)</f>
        <v>506</v>
      </c>
      <c r="M4777" s="80" t="str">
        <f aca="false">IF(OR(A4777="Insumo",A4777="Composição Auxiliar"),J4777,"")</f>
        <v/>
      </c>
      <c r="N4777" s="81" t="str">
        <f aca="false">IF(E4777="Mão de Obra",J4777,"")</f>
        <v/>
      </c>
      <c r="O4777" s="81" t="str">
        <f aca="false">IF(N4777&lt;&gt;"","",M4777)</f>
        <v/>
      </c>
      <c r="P4777" s="82" t="str">
        <f aca="false">IF(A4777="Composição",B4777,"")</f>
        <v/>
      </c>
      <c r="Q4777" s="81" t="str">
        <f aca="false">IF(P4777&lt;&gt;"",SUMIF(L4777:L4777,L4777,N4777:N4777),"")</f>
        <v/>
      </c>
      <c r="R4777" s="81" t="str">
        <f aca="false">IF(P4777&lt;&gt;"",SUMIF(L4777:L4777,L4777,O4777:O4777),"")</f>
        <v/>
      </c>
    </row>
    <row r="4778" customFormat="false" ht="14.25" hidden="false" customHeight="true" outlineLevel="0" collapsed="false">
      <c r="A4778" s="86" t="s">
        <v>663</v>
      </c>
      <c r="B4778" s="87" t="s">
        <v>1945</v>
      </c>
      <c r="C4778" s="86" t="s">
        <v>664</v>
      </c>
      <c r="D4778" s="86" t="s">
        <v>1946</v>
      </c>
      <c r="E4778" s="86" t="s">
        <v>671</v>
      </c>
      <c r="F4778" s="86"/>
      <c r="G4778" s="88" t="s">
        <v>672</v>
      </c>
      <c r="H4778" s="89" t="n">
        <v>1</v>
      </c>
      <c r="I4778" s="90" t="n">
        <f aca="false">SUMIF(L:L,$L4778,M:M)</f>
        <v>22.2</v>
      </c>
      <c r="J4778" s="90" t="n">
        <f aca="false">TRUNC(H4778*I4778,2)</f>
        <v>22.2</v>
      </c>
      <c r="L4778" s="63" t="n">
        <f aca="false">IF(AND(A4779&lt;&gt;"",A4778=""),L4777+1,L4777)</f>
        <v>506</v>
      </c>
      <c r="M4778" s="80" t="str">
        <f aca="false">IF(OR(A4778="Insumo",A4778="Composição Auxiliar"),J4778,"")</f>
        <v/>
      </c>
      <c r="N4778" s="81" t="str">
        <f aca="false">IF(E4778="Mão de Obra",J4778,"")</f>
        <v/>
      </c>
      <c r="O4778" s="81" t="str">
        <f aca="false">IF(N4778&lt;&gt;"","",M4778)</f>
        <v/>
      </c>
      <c r="P4778" s="82" t="str">
        <f aca="false">IF(A4778="Composição",B4778,"")</f>
        <v> 88282 </v>
      </c>
      <c r="Q4778" s="81" t="n">
        <f aca="false">IF(P4778&lt;&gt;"",SUMIF(L4778:L4778,L4778,N4778:N4778),"")</f>
        <v>0</v>
      </c>
      <c r="R4778" s="81" t="n">
        <f aca="false">IF(P4778&lt;&gt;"",SUMIF(L4778:L4778,L4778,O4778:O4778),"")</f>
        <v>0</v>
      </c>
    </row>
    <row r="4779" customFormat="false" ht="25.5" hidden="false" customHeight="true" outlineLevel="0" collapsed="false">
      <c r="A4779" s="91" t="s">
        <v>668</v>
      </c>
      <c r="B4779" s="92" t="s">
        <v>2047</v>
      </c>
      <c r="C4779" s="91" t="s">
        <v>664</v>
      </c>
      <c r="D4779" s="91" t="s">
        <v>2048</v>
      </c>
      <c r="E4779" s="91" t="s">
        <v>671</v>
      </c>
      <c r="F4779" s="91"/>
      <c r="G4779" s="93" t="s">
        <v>672</v>
      </c>
      <c r="H4779" s="94" t="n">
        <v>1</v>
      </c>
      <c r="I4779" s="95" t="n">
        <f aca="false">SUMIFS(J:J,A:A,"Composição",B:B,$B4779)</f>
        <v>0.09</v>
      </c>
      <c r="J4779" s="95" t="n">
        <f aca="false">TRUNC(H4779*I4779,2)</f>
        <v>0.09</v>
      </c>
      <c r="L4779" s="63" t="n">
        <f aca="false">IF(AND(A4780&lt;&gt;"",A4779=""),L4778+1,L4778)</f>
        <v>506</v>
      </c>
      <c r="M4779" s="80" t="n">
        <f aca="false">IF(OR(A4779="Insumo",A4779="Composição Auxiliar"),J4779,"")</f>
        <v>0.09</v>
      </c>
      <c r="N4779" s="81" t="str">
        <f aca="false">IF(E4779="Mão de Obra",J4779,"")</f>
        <v/>
      </c>
      <c r="O4779" s="81" t="n">
        <f aca="false">IF(N4779&lt;&gt;"","",M4779)</f>
        <v>0.09</v>
      </c>
      <c r="P4779" s="82" t="str">
        <f aca="false">IF(A4779="Composição",B4779,"")</f>
        <v/>
      </c>
      <c r="Q4779" s="81" t="str">
        <f aca="false">IF(P4779&lt;&gt;"",SUMIF(L4779:L4779,L4779,N4779:N4779),"")</f>
        <v/>
      </c>
      <c r="R4779" s="81" t="str">
        <f aca="false">IF(P4779&lt;&gt;"",SUMIF(L4779:L4779,L4779,O4779:O4779),"")</f>
        <v/>
      </c>
    </row>
    <row r="4780" customFormat="false" ht="14.25" hidden="false" customHeight="false" outlineLevel="0" collapsed="false">
      <c r="A4780" s="96" t="s">
        <v>679</v>
      </c>
      <c r="B4780" s="97" t="s">
        <v>2049</v>
      </c>
      <c r="C4780" s="96" t="str">
        <f aca="false">VLOOKUP(B4780,INSUMOS!$A:$I,2,0)</f>
        <v>SINAPI</v>
      </c>
      <c r="D4780" s="96" t="str">
        <f aca="false">VLOOKUP(B4780,INSUMOS!$A:$I,3,0)</f>
        <v>MOTORISTA DE CAMINHAO (HORISTA)</v>
      </c>
      <c r="E4780" s="98" t="str">
        <f aca="false">VLOOKUP(B4780,INSUMOS!$A:$I,4,0)</f>
        <v>Mão de Obra</v>
      </c>
      <c r="F4780" s="98"/>
      <c r="G4780" s="99" t="str">
        <f aca="false">VLOOKUP(B4780,INSUMOS!$A:$I,5,0)</f>
        <v>H</v>
      </c>
      <c r="H4780" s="100" t="n">
        <v>1</v>
      </c>
      <c r="I4780" s="101" t="n">
        <f aca="false">VLOOKUP(B4780,INSUMOS!$A:$I,8,0)</f>
        <v>17.66</v>
      </c>
      <c r="J4780" s="101" t="n">
        <f aca="false">TRUNC(H4780*I4780,2)</f>
        <v>17.66</v>
      </c>
      <c r="L4780" s="63" t="n">
        <f aca="false">IF(AND(A4781&lt;&gt;"",A4780=""),L4779+1,L4779)</f>
        <v>506</v>
      </c>
      <c r="M4780" s="80" t="n">
        <f aca="false">IF(OR(A4780="Insumo",A4780="Composição Auxiliar"),J4780,"")</f>
        <v>17.66</v>
      </c>
      <c r="N4780" s="81" t="n">
        <f aca="false">IF(E4780="Mão de Obra",J4780,"")</f>
        <v>17.66</v>
      </c>
      <c r="O4780" s="81" t="str">
        <f aca="false">IF(N4780&lt;&gt;"","",M4780)</f>
        <v/>
      </c>
      <c r="P4780" s="82" t="str">
        <f aca="false">IF(A4780="Composição",B4780,"")</f>
        <v/>
      </c>
      <c r="Q4780" s="81" t="str">
        <f aca="false">IF(P4780&lt;&gt;"",SUMIF(L4780:L4780,L4780,N4780:N4780),"")</f>
        <v/>
      </c>
      <c r="R4780" s="81" t="str">
        <f aca="false">IF(P4780&lt;&gt;"",SUMIF(L4780:L4780,L4780,O4780:O4780),"")</f>
        <v/>
      </c>
    </row>
    <row r="4781" customFormat="false" ht="25.5" hidden="false" customHeight="false" outlineLevel="0" collapsed="false">
      <c r="A4781" s="96" t="s">
        <v>679</v>
      </c>
      <c r="B4781" s="97" t="s">
        <v>2167</v>
      </c>
      <c r="C4781" s="96" t="str">
        <f aca="false">VLOOKUP(B4781,INSUMOS!$A:$I,2,0)</f>
        <v>SINAPI</v>
      </c>
      <c r="D4781" s="96" t="str">
        <f aca="false">VLOOKUP(B4781,INSUMOS!$A:$I,3,0)</f>
        <v>FERRAMENTAS - FAMILIA OPERADOR ESCAVADEIRA - HORISTA (ENCARGOS COMPLEMENTARES - COLETADO CAIXA)</v>
      </c>
      <c r="E4781" s="98" t="str">
        <f aca="false">VLOOKUP(B4781,INSUMOS!$A:$I,4,0)</f>
        <v>Equipamento</v>
      </c>
      <c r="F4781" s="98"/>
      <c r="G4781" s="99" t="str">
        <f aca="false">VLOOKUP(B4781,INSUMOS!$A:$I,5,0)</f>
        <v>H</v>
      </c>
      <c r="H4781" s="100" t="n">
        <v>1</v>
      </c>
      <c r="I4781" s="101" t="n">
        <f aca="false">VLOOKUP(B4781,INSUMOS!$A:$I,8,0)</f>
        <v>0.01</v>
      </c>
      <c r="J4781" s="101" t="n">
        <f aca="false">TRUNC(H4781*I4781,2)</f>
        <v>0.01</v>
      </c>
      <c r="L4781" s="63" t="n">
        <f aca="false">IF(AND(A4782&lt;&gt;"",A4781=""),L4780+1,L4780)</f>
        <v>506</v>
      </c>
      <c r="M4781" s="80" t="n">
        <f aca="false">IF(OR(A4781="Insumo",A4781="Composição Auxiliar"),J4781,"")</f>
        <v>0.01</v>
      </c>
      <c r="N4781" s="81" t="str">
        <f aca="false">IF(E4781="Mão de Obra",J4781,"")</f>
        <v/>
      </c>
      <c r="O4781" s="81" t="n">
        <f aca="false">IF(N4781&lt;&gt;"","",M4781)</f>
        <v>0.01</v>
      </c>
      <c r="P4781" s="82" t="str">
        <f aca="false">IF(A4781="Composição",B4781,"")</f>
        <v/>
      </c>
      <c r="Q4781" s="81" t="str">
        <f aca="false">IF(P4781&lt;&gt;"",SUMIF(L4781:L4781,L4781,N4781:N4781),"")</f>
        <v/>
      </c>
      <c r="R4781" s="81" t="str">
        <f aca="false">IF(P4781&lt;&gt;"",SUMIF(L4781:L4781,L4781,O4781:O4781),"")</f>
        <v/>
      </c>
    </row>
    <row r="4782" customFormat="false" ht="25.5" hidden="false" customHeight="false" outlineLevel="0" collapsed="false">
      <c r="A4782" s="96" t="s">
        <v>679</v>
      </c>
      <c r="B4782" s="97" t="s">
        <v>2168</v>
      </c>
      <c r="C4782" s="96" t="str">
        <f aca="false">VLOOKUP(B4782,INSUMOS!$A:$I,2,0)</f>
        <v>SINAPI</v>
      </c>
      <c r="D4782" s="96" t="str">
        <f aca="false">VLOOKUP(B4782,INSUMOS!$A:$I,3,0)</f>
        <v>EPI - FAMILIA OPERADOR ESCAVADEIRA - HORISTA (ENCARGOS COMPLEMENTARES - COLETADO CAIXA)</v>
      </c>
      <c r="E4782" s="98" t="str">
        <f aca="false">VLOOKUP(B4782,INSUMOS!$A:$I,4,0)</f>
        <v>Equipamento</v>
      </c>
      <c r="F4782" s="98"/>
      <c r="G4782" s="99" t="str">
        <f aca="false">VLOOKUP(B4782,INSUMOS!$A:$I,5,0)</f>
        <v>H</v>
      </c>
      <c r="H4782" s="100" t="n">
        <v>1</v>
      </c>
      <c r="I4782" s="101" t="n">
        <f aca="false">VLOOKUP(B4782,INSUMOS!$A:$I,8,0)</f>
        <v>0.82</v>
      </c>
      <c r="J4782" s="101" t="n">
        <f aca="false">TRUNC(H4782*I4782,2)</f>
        <v>0.82</v>
      </c>
      <c r="L4782" s="63" t="n">
        <f aca="false">IF(AND(A4783&lt;&gt;"",A4782=""),L4781+1,L4781)</f>
        <v>506</v>
      </c>
      <c r="M4782" s="80" t="n">
        <f aca="false">IF(OR(A4782="Insumo",A4782="Composição Auxiliar"),J4782,"")</f>
        <v>0.82</v>
      </c>
      <c r="N4782" s="81" t="str">
        <f aca="false">IF(E4782="Mão de Obra",J4782,"")</f>
        <v/>
      </c>
      <c r="O4782" s="81" t="n">
        <f aca="false">IF(N4782&lt;&gt;"","",M4782)</f>
        <v>0.82</v>
      </c>
      <c r="P4782" s="82" t="str">
        <f aca="false">IF(A4782="Composição",B4782,"")</f>
        <v/>
      </c>
      <c r="Q4782" s="81" t="str">
        <f aca="false">IF(P4782&lt;&gt;"",SUMIF(L4782:L4782,L4782,N4782:N4782),"")</f>
        <v/>
      </c>
      <c r="R4782" s="81" t="str">
        <f aca="false">IF(P4782&lt;&gt;"",SUMIF(L4782:L4782,L4782,O4782:O4782),"")</f>
        <v/>
      </c>
    </row>
    <row r="4783" customFormat="false" ht="25.5" hidden="false" customHeight="false" outlineLevel="0" collapsed="false">
      <c r="A4783" s="96" t="s">
        <v>679</v>
      </c>
      <c r="B4783" s="97" t="s">
        <v>1778</v>
      </c>
      <c r="C4783" s="96" t="str">
        <f aca="false">VLOOKUP(B4783,INSUMOS!$A:$I,2,0)</f>
        <v>SINAPI</v>
      </c>
      <c r="D4783" s="96" t="str">
        <f aca="false">VLOOKUP(B4783,INSUMOS!$A:$I,3,0)</f>
        <v>SEGURO - HORISTA (COLETADO CAIXA - ENCARGOS COMPLEMENTARES)</v>
      </c>
      <c r="E4783" s="98" t="str">
        <f aca="false">VLOOKUP(B4783,INSUMOS!$A:$I,4,0)</f>
        <v>Taxas</v>
      </c>
      <c r="F4783" s="98"/>
      <c r="G4783" s="99" t="str">
        <f aca="false">VLOOKUP(B4783,INSUMOS!$A:$I,5,0)</f>
        <v>H</v>
      </c>
      <c r="H4783" s="100" t="n">
        <v>1</v>
      </c>
      <c r="I4783" s="101" t="n">
        <f aca="false">VLOOKUP(B4783,INSUMOS!$A:$I,8,0)</f>
        <v>0.07</v>
      </c>
      <c r="J4783" s="101" t="n">
        <f aca="false">TRUNC(H4783*I4783,2)</f>
        <v>0.07</v>
      </c>
      <c r="L4783" s="63" t="n">
        <f aca="false">IF(AND(A4784&lt;&gt;"",A4783=""),L4782+1,L4782)</f>
        <v>506</v>
      </c>
      <c r="M4783" s="80" t="n">
        <f aca="false">IF(OR(A4783="Insumo",A4783="Composição Auxiliar"),J4783,"")</f>
        <v>0.07</v>
      </c>
      <c r="N4783" s="81" t="str">
        <f aca="false">IF(E4783="Mão de Obra",J4783,"")</f>
        <v/>
      </c>
      <c r="O4783" s="81" t="n">
        <f aca="false">IF(N4783&lt;&gt;"","",M4783)</f>
        <v>0.07</v>
      </c>
      <c r="P4783" s="82" t="str">
        <f aca="false">IF(A4783="Composição",B4783,"")</f>
        <v/>
      </c>
      <c r="Q4783" s="81" t="str">
        <f aca="false">IF(P4783&lt;&gt;"",SUMIF(L4783:L4783,L4783,N4783:N4783),"")</f>
        <v/>
      </c>
      <c r="R4783" s="81" t="str">
        <f aca="false">IF(P4783&lt;&gt;"",SUMIF(L4783:L4783,L4783,O4783:O4783),"")</f>
        <v/>
      </c>
    </row>
    <row r="4784" customFormat="false" ht="25.5" hidden="false" customHeight="false" outlineLevel="0" collapsed="false">
      <c r="A4784" s="96" t="s">
        <v>679</v>
      </c>
      <c r="B4784" s="97" t="s">
        <v>1775</v>
      </c>
      <c r="C4784" s="96" t="str">
        <f aca="false">VLOOKUP(B4784,INSUMOS!$A:$I,2,0)</f>
        <v>SINAPI</v>
      </c>
      <c r="D4784" s="96" t="str">
        <f aca="false">VLOOKUP(B4784,INSUMOS!$A:$I,3,0)</f>
        <v>TRANSPORTE - HORISTA (COLETADO CAIXA - ENCARGOS COMPLEMENTARES)</v>
      </c>
      <c r="E4784" s="98" t="str">
        <f aca="false">VLOOKUP(B4784,INSUMOS!$A:$I,4,0)</f>
        <v>Serviços</v>
      </c>
      <c r="F4784" s="98"/>
      <c r="G4784" s="99" t="str">
        <f aca="false">VLOOKUP(B4784,INSUMOS!$A:$I,5,0)</f>
        <v>H</v>
      </c>
      <c r="H4784" s="100" t="n">
        <v>1</v>
      </c>
      <c r="I4784" s="101" t="n">
        <f aca="false">VLOOKUP(B4784,INSUMOS!$A:$I,8,0)</f>
        <v>0.96</v>
      </c>
      <c r="J4784" s="101" t="n">
        <f aca="false">TRUNC(H4784*I4784,2)</f>
        <v>0.96</v>
      </c>
      <c r="L4784" s="63" t="n">
        <f aca="false">IF(AND(A4785&lt;&gt;"",A4784=""),L4783+1,L4783)</f>
        <v>506</v>
      </c>
      <c r="M4784" s="80" t="n">
        <f aca="false">IF(OR(A4784="Insumo",A4784="Composição Auxiliar"),J4784,"")</f>
        <v>0.96</v>
      </c>
      <c r="N4784" s="81" t="str">
        <f aca="false">IF(E4784="Mão de Obra",J4784,"")</f>
        <v/>
      </c>
      <c r="O4784" s="81" t="n">
        <f aca="false">IF(N4784&lt;&gt;"","",M4784)</f>
        <v>0.96</v>
      </c>
      <c r="P4784" s="82" t="str">
        <f aca="false">IF(A4784="Composição",B4784,"")</f>
        <v/>
      </c>
      <c r="Q4784" s="81" t="str">
        <f aca="false">IF(P4784&lt;&gt;"",SUMIF(L4784:L4784,L4784,N4784:N4784),"")</f>
        <v/>
      </c>
      <c r="R4784" s="81" t="str">
        <f aca="false">IF(P4784&lt;&gt;"",SUMIF(L4784:L4784,L4784,O4784:O4784),"")</f>
        <v/>
      </c>
    </row>
    <row r="4785" customFormat="false" ht="25.5" hidden="false" customHeight="false" outlineLevel="0" collapsed="false">
      <c r="A4785" s="96" t="s">
        <v>679</v>
      </c>
      <c r="B4785" s="97" t="s">
        <v>1781</v>
      </c>
      <c r="C4785" s="96" t="str">
        <f aca="false">VLOOKUP(B4785,INSUMOS!$A:$I,2,0)</f>
        <v>SINAPI</v>
      </c>
      <c r="D4785" s="96" t="str">
        <f aca="false">VLOOKUP(B4785,INSUMOS!$A:$I,3,0)</f>
        <v>EXAMES - HORISTA (COLETADO CAIXA - ENCARGOS COMPLEMENTARES)</v>
      </c>
      <c r="E4785" s="98" t="str">
        <f aca="false">VLOOKUP(B4785,INSUMOS!$A:$I,4,0)</f>
        <v>Outros</v>
      </c>
      <c r="F4785" s="98"/>
      <c r="G4785" s="99" t="str">
        <f aca="false">VLOOKUP(B4785,INSUMOS!$A:$I,5,0)</f>
        <v>H</v>
      </c>
      <c r="H4785" s="100" t="n">
        <v>1</v>
      </c>
      <c r="I4785" s="101" t="n">
        <f aca="false">VLOOKUP(B4785,INSUMOS!$A:$I,8,0)</f>
        <v>1.14</v>
      </c>
      <c r="J4785" s="101" t="n">
        <f aca="false">TRUNC(H4785*I4785,2)</f>
        <v>1.14</v>
      </c>
      <c r="L4785" s="63" t="n">
        <f aca="false">IF(AND(A4786&lt;&gt;"",A4785=""),L4784+1,L4784)</f>
        <v>506</v>
      </c>
      <c r="M4785" s="80" t="n">
        <f aca="false">IF(OR(A4785="Insumo",A4785="Composição Auxiliar"),J4785,"")</f>
        <v>1.14</v>
      </c>
      <c r="N4785" s="81" t="str">
        <f aca="false">IF(E4785="Mão de Obra",J4785,"")</f>
        <v/>
      </c>
      <c r="O4785" s="81" t="n">
        <f aca="false">IF(N4785&lt;&gt;"","",M4785)</f>
        <v>1.14</v>
      </c>
      <c r="P4785" s="82" t="str">
        <f aca="false">IF(A4785="Composição",B4785,"")</f>
        <v/>
      </c>
      <c r="Q4785" s="81" t="str">
        <f aca="false">IF(P4785&lt;&gt;"",SUMIF(L4785:L4785,L4785,N4785:N4785),"")</f>
        <v/>
      </c>
      <c r="R4785" s="81" t="str">
        <f aca="false">IF(P4785&lt;&gt;"",SUMIF(L4785:L4785,L4785,O4785:O4785),"")</f>
        <v/>
      </c>
    </row>
    <row r="4786" customFormat="false" ht="25.5" hidden="false" customHeight="false" outlineLevel="0" collapsed="false">
      <c r="A4786" s="96" t="s">
        <v>679</v>
      </c>
      <c r="B4786" s="97" t="s">
        <v>1776</v>
      </c>
      <c r="C4786" s="96" t="str">
        <f aca="false">VLOOKUP(B4786,INSUMOS!$A:$I,2,0)</f>
        <v>SINAPI</v>
      </c>
      <c r="D4786" s="96" t="str">
        <f aca="false">VLOOKUP(B4786,INSUMOS!$A:$I,3,0)</f>
        <v>ALIMENTACAO - HORISTA (COLETADO CAIXA - ENCARGOS COMPLEMENTARES)</v>
      </c>
      <c r="E4786" s="98" t="str">
        <f aca="false">VLOOKUP(B4786,INSUMOS!$A:$I,4,0)</f>
        <v>Outros</v>
      </c>
      <c r="F4786" s="98"/>
      <c r="G4786" s="99" t="str">
        <f aca="false">VLOOKUP(B4786,INSUMOS!$A:$I,5,0)</f>
        <v>H</v>
      </c>
      <c r="H4786" s="100" t="n">
        <v>1</v>
      </c>
      <c r="I4786" s="101" t="n">
        <f aca="false">VLOOKUP(B4786,INSUMOS!$A:$I,8,0)</f>
        <v>1.45</v>
      </c>
      <c r="J4786" s="101" t="n">
        <f aca="false">TRUNC(H4786*I4786,2)</f>
        <v>1.45</v>
      </c>
      <c r="L4786" s="63" t="n">
        <f aca="false">IF(AND(A4787&lt;&gt;"",A4786=""),L4785+1,L4785)</f>
        <v>506</v>
      </c>
      <c r="M4786" s="80" t="n">
        <f aca="false">IF(OR(A4786="Insumo",A4786="Composição Auxiliar"),J4786,"")</f>
        <v>1.45</v>
      </c>
      <c r="N4786" s="81" t="str">
        <f aca="false">IF(E4786="Mão de Obra",J4786,"")</f>
        <v/>
      </c>
      <c r="O4786" s="81" t="n">
        <f aca="false">IF(N4786&lt;&gt;"","",M4786)</f>
        <v>1.45</v>
      </c>
      <c r="P4786" s="82" t="str">
        <f aca="false">IF(A4786="Composição",B4786,"")</f>
        <v/>
      </c>
      <c r="Q4786" s="81" t="str">
        <f aca="false">IF(P4786&lt;&gt;"",SUMIF(L4786:L4786,L4786,N4786:N4786),"")</f>
        <v/>
      </c>
      <c r="R4786" s="81" t="str">
        <f aca="false">IF(P4786&lt;&gt;"",SUMIF(L4786:L4786,L4786,O4786:O4786),"")</f>
        <v/>
      </c>
    </row>
    <row r="4787" customFormat="false" ht="14.25" hidden="false" customHeight="false" outlineLevel="0" collapsed="false">
      <c r="A4787" s="102"/>
      <c r="B4787" s="102"/>
      <c r="C4787" s="102"/>
      <c r="D4787" s="102"/>
      <c r="E4787" s="102"/>
      <c r="F4787" s="103"/>
      <c r="G4787" s="102"/>
      <c r="H4787" s="103"/>
      <c r="I4787" s="102"/>
      <c r="J4787" s="103"/>
      <c r="L4787" s="63" t="n">
        <f aca="false">IF(AND(A4788&lt;&gt;"",A4787=""),L4786+1,L4786)</f>
        <v>506</v>
      </c>
      <c r="M4787" s="80" t="str">
        <f aca="false">IF(OR(A4787="Insumo",A4787="Composição Auxiliar"),J4787,"")</f>
        <v/>
      </c>
      <c r="N4787" s="81" t="str">
        <f aca="false">IF(E4787="Mão de Obra",J4787,"")</f>
        <v/>
      </c>
      <c r="O4787" s="81" t="str">
        <f aca="false">IF(N4787&lt;&gt;"","",M4787)</f>
        <v/>
      </c>
      <c r="P4787" s="82" t="str">
        <f aca="false">IF(A4787="Composição",B4787,"")</f>
        <v/>
      </c>
      <c r="Q4787" s="81" t="str">
        <f aca="false">IF(P4787&lt;&gt;"",SUMIF(L4787:L4787,L4787,N4787:N4787),"")</f>
        <v/>
      </c>
      <c r="R4787" s="81" t="str">
        <f aca="false">IF(P4787&lt;&gt;"",SUMIF(L4787:L4787,L4787,O4787:O4787),"")</f>
        <v/>
      </c>
    </row>
    <row r="4788" customFormat="false" ht="15" hidden="false" customHeight="false" outlineLevel="0" collapsed="false">
      <c r="A4788" s="102"/>
      <c r="B4788" s="102"/>
      <c r="C4788" s="102"/>
      <c r="D4788" s="102"/>
      <c r="E4788" s="102"/>
      <c r="F4788" s="103"/>
      <c r="G4788" s="102"/>
      <c r="H4788" s="104"/>
      <c r="I4788" s="104"/>
      <c r="J4788" s="103"/>
      <c r="L4788" s="63" t="n">
        <f aca="false">IF(AND(A4789&lt;&gt;"",A4788=""),L4787+1,L4787)</f>
        <v>506</v>
      </c>
      <c r="M4788" s="80" t="str">
        <f aca="false">IF(OR(A4788="Insumo",A4788="Composição Auxiliar"),J4788,"")</f>
        <v/>
      </c>
      <c r="N4788" s="81" t="str">
        <f aca="false">IF(E4788="Mão de Obra",J4788,"")</f>
        <v/>
      </c>
      <c r="O4788" s="81" t="str">
        <f aca="false">IF(N4788&lt;&gt;"","",M4788)</f>
        <v/>
      </c>
      <c r="P4788" s="82" t="str">
        <f aca="false">IF(A4788="Composição",B4788,"")</f>
        <v/>
      </c>
      <c r="Q4788" s="81" t="str">
        <f aca="false">IF(P4788&lt;&gt;"",SUMIF(L4788:L4788,L4788,N4788:N4788),"")</f>
        <v/>
      </c>
      <c r="R4788" s="81" t="str">
        <f aca="false">IF(P4788&lt;&gt;"",SUMIF(L4788:L4788,L4788,O4788:O4788),"")</f>
        <v/>
      </c>
    </row>
    <row r="4789" customFormat="false" ht="15" hidden="false" customHeight="false" outlineLevel="0" collapsed="false">
      <c r="A4789" s="108"/>
      <c r="B4789" s="108"/>
      <c r="C4789" s="108"/>
      <c r="D4789" s="108"/>
      <c r="E4789" s="108"/>
      <c r="F4789" s="108"/>
      <c r="G4789" s="108"/>
      <c r="H4789" s="108"/>
      <c r="I4789" s="108"/>
      <c r="J4789" s="108"/>
      <c r="L4789" s="63" t="n">
        <f aca="false">IF(AND(A4790&lt;&gt;"",A4789=""),L4788+1,L4788)</f>
        <v>506</v>
      </c>
      <c r="M4789" s="80" t="str">
        <f aca="false">IF(OR(A4789="Insumo",A4789="Composição Auxiliar"),J4789,"")</f>
        <v/>
      </c>
      <c r="N4789" s="81" t="str">
        <f aca="false">IF(E4789="Mão de Obra",J4789,"")</f>
        <v/>
      </c>
      <c r="O4789" s="81" t="str">
        <f aca="false">IF(N4789&lt;&gt;"","",M4789)</f>
        <v/>
      </c>
      <c r="P4789" s="82" t="str">
        <f aca="false">IF(A4789="Composição",B4789,"")</f>
        <v/>
      </c>
      <c r="Q4789" s="81" t="str">
        <f aca="false">IF(P4789&lt;&gt;"",SUMIF(L4789:L4789,L4789,N4789:N4789),"")</f>
        <v/>
      </c>
      <c r="R4789" s="81" t="str">
        <f aca="false">IF(P4789&lt;&gt;"",SUMIF(L4789:L4789,L4789,O4789:O4789),"")</f>
        <v/>
      </c>
    </row>
    <row r="4790" customFormat="false" ht="15" hidden="false" customHeight="true" outlineLevel="0" collapsed="false">
      <c r="A4790" s="83"/>
      <c r="B4790" s="84" t="s">
        <v>655</v>
      </c>
      <c r="C4790" s="83" t="s">
        <v>656</v>
      </c>
      <c r="D4790" s="83" t="s">
        <v>657</v>
      </c>
      <c r="E4790" s="83" t="s">
        <v>658</v>
      </c>
      <c r="F4790" s="83"/>
      <c r="G4790" s="85" t="s">
        <v>659</v>
      </c>
      <c r="H4790" s="84" t="s">
        <v>660</v>
      </c>
      <c r="I4790" s="84" t="s">
        <v>661</v>
      </c>
      <c r="J4790" s="84" t="s">
        <v>662</v>
      </c>
      <c r="L4790" s="63" t="n">
        <f aca="false">IF(AND(A4791&lt;&gt;"",A4790=""),L4789+1,L4789)</f>
        <v>507</v>
      </c>
      <c r="M4790" s="80" t="str">
        <f aca="false">IF(OR(A4790="Insumo",A4790="Composição Auxiliar"),J4790,"")</f>
        <v/>
      </c>
      <c r="N4790" s="81" t="str">
        <f aca="false">IF(E4790="Mão de Obra",J4790,"")</f>
        <v/>
      </c>
      <c r="O4790" s="81" t="str">
        <f aca="false">IF(N4790&lt;&gt;"","",M4790)</f>
        <v/>
      </c>
      <c r="P4790" s="82" t="str">
        <f aca="false">IF(A4790="Composição",B4790,"")</f>
        <v/>
      </c>
      <c r="Q4790" s="81" t="str">
        <f aca="false">IF(P4790&lt;&gt;"",SUMIF(L4790:L4790,L4790,N4790:N4790),"")</f>
        <v/>
      </c>
      <c r="R4790" s="81" t="str">
        <f aca="false">IF(P4790&lt;&gt;"",SUMIF(L4790:L4790,L4790,O4790:O4790),"")</f>
        <v/>
      </c>
    </row>
    <row r="4791" customFormat="false" ht="25.5" hidden="false" customHeight="true" outlineLevel="0" collapsed="false">
      <c r="A4791" s="86" t="s">
        <v>663</v>
      </c>
      <c r="B4791" s="87" t="s">
        <v>1508</v>
      </c>
      <c r="C4791" s="86" t="s">
        <v>664</v>
      </c>
      <c r="D4791" s="86" t="s">
        <v>1509</v>
      </c>
      <c r="E4791" s="86" t="s">
        <v>671</v>
      </c>
      <c r="F4791" s="86"/>
      <c r="G4791" s="88" t="s">
        <v>672</v>
      </c>
      <c r="H4791" s="89" t="n">
        <v>1</v>
      </c>
      <c r="I4791" s="90" t="n">
        <f aca="false">SUMIF(L:L,$L4791,M:M)</f>
        <v>22.61</v>
      </c>
      <c r="J4791" s="90" t="n">
        <f aca="false">TRUNC(H4791*I4791,2)</f>
        <v>22.61</v>
      </c>
      <c r="L4791" s="63" t="n">
        <f aca="false">IF(AND(A4792&lt;&gt;"",A4791=""),L4790+1,L4790)</f>
        <v>507</v>
      </c>
      <c r="M4791" s="80" t="str">
        <f aca="false">IF(OR(A4791="Insumo",A4791="Composição Auxiliar"),J4791,"")</f>
        <v/>
      </c>
      <c r="N4791" s="81" t="str">
        <f aca="false">IF(E4791="Mão de Obra",J4791,"")</f>
        <v/>
      </c>
      <c r="O4791" s="81" t="str">
        <f aca="false">IF(N4791&lt;&gt;"","",M4791)</f>
        <v/>
      </c>
      <c r="P4791" s="82" t="str">
        <f aca="false">IF(A4791="Composição",B4791,"")</f>
        <v> 88291 </v>
      </c>
      <c r="Q4791" s="81" t="n">
        <f aca="false">IF(P4791&lt;&gt;"",SUMIF(L4791:L4791,L4791,N4791:N4791),"")</f>
        <v>0</v>
      </c>
      <c r="R4791" s="81" t="n">
        <f aca="false">IF(P4791&lt;&gt;"",SUMIF(L4791:L4791,L4791,O4791:O4791),"")</f>
        <v>0</v>
      </c>
    </row>
    <row r="4792" customFormat="false" ht="25.5" hidden="false" customHeight="true" outlineLevel="0" collapsed="false">
      <c r="A4792" s="91" t="s">
        <v>668</v>
      </c>
      <c r="B4792" s="92" t="s">
        <v>2050</v>
      </c>
      <c r="C4792" s="91" t="s">
        <v>664</v>
      </c>
      <c r="D4792" s="91" t="s">
        <v>2051</v>
      </c>
      <c r="E4792" s="91" t="s">
        <v>671</v>
      </c>
      <c r="F4792" s="91"/>
      <c r="G4792" s="93" t="s">
        <v>672</v>
      </c>
      <c r="H4792" s="94" t="n">
        <v>1</v>
      </c>
      <c r="I4792" s="95" t="n">
        <f aca="false">SUMIFS(J:J,A:A,"Composição",B:B,$B4792)</f>
        <v>0.15</v>
      </c>
      <c r="J4792" s="95" t="n">
        <f aca="false">TRUNC(H4792*I4792,2)</f>
        <v>0.15</v>
      </c>
      <c r="L4792" s="63" t="n">
        <f aca="false">IF(AND(A4793&lt;&gt;"",A4792=""),L4791+1,L4791)</f>
        <v>507</v>
      </c>
      <c r="M4792" s="80" t="n">
        <f aca="false">IF(OR(A4792="Insumo",A4792="Composição Auxiliar"),J4792,"")</f>
        <v>0.15</v>
      </c>
      <c r="N4792" s="81" t="str">
        <f aca="false">IF(E4792="Mão de Obra",J4792,"")</f>
        <v/>
      </c>
      <c r="O4792" s="81" t="n">
        <f aca="false">IF(N4792&lt;&gt;"","",M4792)</f>
        <v>0.15</v>
      </c>
      <c r="P4792" s="82" t="str">
        <f aca="false">IF(A4792="Composição",B4792,"")</f>
        <v/>
      </c>
      <c r="Q4792" s="81" t="str">
        <f aca="false">IF(P4792&lt;&gt;"",SUMIF(L4792:L4792,L4792,N4792:N4792),"")</f>
        <v/>
      </c>
      <c r="R4792" s="81" t="str">
        <f aca="false">IF(P4792&lt;&gt;"",SUMIF(L4792:L4792,L4792,O4792:O4792),"")</f>
        <v/>
      </c>
    </row>
    <row r="4793" customFormat="false" ht="25.5" hidden="false" customHeight="false" outlineLevel="0" collapsed="false">
      <c r="A4793" s="96" t="s">
        <v>679</v>
      </c>
      <c r="B4793" s="97" t="s">
        <v>2167</v>
      </c>
      <c r="C4793" s="96" t="str">
        <f aca="false">VLOOKUP(B4793,INSUMOS!$A:$I,2,0)</f>
        <v>SINAPI</v>
      </c>
      <c r="D4793" s="96" t="str">
        <f aca="false">VLOOKUP(B4793,INSUMOS!$A:$I,3,0)</f>
        <v>FERRAMENTAS - FAMILIA OPERADOR ESCAVADEIRA - HORISTA (ENCARGOS COMPLEMENTARES - COLETADO CAIXA)</v>
      </c>
      <c r="E4793" s="98" t="str">
        <f aca="false">VLOOKUP(B4793,INSUMOS!$A:$I,4,0)</f>
        <v>Equipamento</v>
      </c>
      <c r="F4793" s="98"/>
      <c r="G4793" s="99" t="str">
        <f aca="false">VLOOKUP(B4793,INSUMOS!$A:$I,5,0)</f>
        <v>H</v>
      </c>
      <c r="H4793" s="100" t="n">
        <v>1</v>
      </c>
      <c r="I4793" s="101" t="n">
        <f aca="false">VLOOKUP(B4793,INSUMOS!$A:$I,8,0)</f>
        <v>0.01</v>
      </c>
      <c r="J4793" s="101" t="n">
        <f aca="false">TRUNC(H4793*I4793,2)</f>
        <v>0.01</v>
      </c>
      <c r="L4793" s="63" t="n">
        <f aca="false">IF(AND(A4794&lt;&gt;"",A4793=""),L4792+1,L4792)</f>
        <v>507</v>
      </c>
      <c r="M4793" s="80" t="n">
        <f aca="false">IF(OR(A4793="Insumo",A4793="Composição Auxiliar"),J4793,"")</f>
        <v>0.01</v>
      </c>
      <c r="N4793" s="81" t="str">
        <f aca="false">IF(E4793="Mão de Obra",J4793,"")</f>
        <v/>
      </c>
      <c r="O4793" s="81" t="n">
        <f aca="false">IF(N4793&lt;&gt;"","",M4793)</f>
        <v>0.01</v>
      </c>
      <c r="P4793" s="82" t="str">
        <f aca="false">IF(A4793="Composição",B4793,"")</f>
        <v/>
      </c>
      <c r="Q4793" s="81" t="str">
        <f aca="false">IF(P4793&lt;&gt;"",SUMIF(L4793:L4793,L4793,N4793:N4793),"")</f>
        <v/>
      </c>
      <c r="R4793" s="81" t="str">
        <f aca="false">IF(P4793&lt;&gt;"",SUMIF(L4793:L4793,L4793,O4793:O4793),"")</f>
        <v/>
      </c>
    </row>
    <row r="4794" customFormat="false" ht="25.5" hidden="false" customHeight="false" outlineLevel="0" collapsed="false">
      <c r="A4794" s="96" t="s">
        <v>679</v>
      </c>
      <c r="B4794" s="97" t="s">
        <v>1775</v>
      </c>
      <c r="C4794" s="96" t="str">
        <f aca="false">VLOOKUP(B4794,INSUMOS!$A:$I,2,0)</f>
        <v>SINAPI</v>
      </c>
      <c r="D4794" s="96" t="str">
        <f aca="false">VLOOKUP(B4794,INSUMOS!$A:$I,3,0)</f>
        <v>TRANSPORTE - HORISTA (COLETADO CAIXA - ENCARGOS COMPLEMENTARES)</v>
      </c>
      <c r="E4794" s="98" t="str">
        <f aca="false">VLOOKUP(B4794,INSUMOS!$A:$I,4,0)</f>
        <v>Serviços</v>
      </c>
      <c r="F4794" s="98"/>
      <c r="G4794" s="99" t="str">
        <f aca="false">VLOOKUP(B4794,INSUMOS!$A:$I,5,0)</f>
        <v>H</v>
      </c>
      <c r="H4794" s="100" t="n">
        <v>1</v>
      </c>
      <c r="I4794" s="101" t="n">
        <f aca="false">VLOOKUP(B4794,INSUMOS!$A:$I,8,0)</f>
        <v>0.96</v>
      </c>
      <c r="J4794" s="101" t="n">
        <f aca="false">TRUNC(H4794*I4794,2)</f>
        <v>0.96</v>
      </c>
      <c r="L4794" s="63" t="n">
        <f aca="false">IF(AND(A4795&lt;&gt;"",A4794=""),L4793+1,L4793)</f>
        <v>507</v>
      </c>
      <c r="M4794" s="80" t="n">
        <f aca="false">IF(OR(A4794="Insumo",A4794="Composição Auxiliar"),J4794,"")</f>
        <v>0.96</v>
      </c>
      <c r="N4794" s="81" t="str">
        <f aca="false">IF(E4794="Mão de Obra",J4794,"")</f>
        <v/>
      </c>
      <c r="O4794" s="81" t="n">
        <f aca="false">IF(N4794&lt;&gt;"","",M4794)</f>
        <v>0.96</v>
      </c>
      <c r="P4794" s="82" t="str">
        <f aca="false">IF(A4794="Composição",B4794,"")</f>
        <v/>
      </c>
      <c r="Q4794" s="81" t="str">
        <f aca="false">IF(P4794&lt;&gt;"",SUMIF(L4794:L4794,L4794,N4794:N4794),"")</f>
        <v/>
      </c>
      <c r="R4794" s="81" t="str">
        <f aca="false">IF(P4794&lt;&gt;"",SUMIF(L4794:L4794,L4794,O4794:O4794),"")</f>
        <v/>
      </c>
    </row>
    <row r="4795" customFormat="false" ht="14.25" hidden="false" customHeight="false" outlineLevel="0" collapsed="false">
      <c r="A4795" s="96" t="s">
        <v>679</v>
      </c>
      <c r="B4795" s="97" t="s">
        <v>2052</v>
      </c>
      <c r="C4795" s="96" t="str">
        <f aca="false">VLOOKUP(B4795,INSUMOS!$A:$I,2,0)</f>
        <v>SINAPI</v>
      </c>
      <c r="D4795" s="96" t="str">
        <f aca="false">VLOOKUP(B4795,INSUMOS!$A:$I,3,0)</f>
        <v>OPERADOR DE BETONEIRA (CAMINHAO)</v>
      </c>
      <c r="E4795" s="98" t="str">
        <f aca="false">VLOOKUP(B4795,INSUMOS!$A:$I,4,0)</f>
        <v>Mão de Obra</v>
      </c>
      <c r="F4795" s="98"/>
      <c r="G4795" s="99" t="str">
        <f aca="false">VLOOKUP(B4795,INSUMOS!$A:$I,5,0)</f>
        <v>H</v>
      </c>
      <c r="H4795" s="100" t="n">
        <v>1</v>
      </c>
      <c r="I4795" s="101" t="n">
        <f aca="false">VLOOKUP(B4795,INSUMOS!$A:$I,8,0)</f>
        <v>18.01</v>
      </c>
      <c r="J4795" s="101" t="n">
        <f aca="false">TRUNC(H4795*I4795,2)</f>
        <v>18.01</v>
      </c>
      <c r="L4795" s="63" t="n">
        <f aca="false">IF(AND(A4796&lt;&gt;"",A4795=""),L4794+1,L4794)</f>
        <v>507</v>
      </c>
      <c r="M4795" s="80" t="n">
        <f aca="false">IF(OR(A4795="Insumo",A4795="Composição Auxiliar"),J4795,"")</f>
        <v>18.01</v>
      </c>
      <c r="N4795" s="81" t="n">
        <f aca="false">IF(E4795="Mão de Obra",J4795,"")</f>
        <v>18.01</v>
      </c>
      <c r="O4795" s="81" t="str">
        <f aca="false">IF(N4795&lt;&gt;"","",M4795)</f>
        <v/>
      </c>
      <c r="P4795" s="82" t="str">
        <f aca="false">IF(A4795="Composição",B4795,"")</f>
        <v/>
      </c>
      <c r="Q4795" s="81" t="str">
        <f aca="false">IF(P4795&lt;&gt;"",SUMIF(L4795:L4795,L4795,N4795:N4795),"")</f>
        <v/>
      </c>
      <c r="R4795" s="81" t="str">
        <f aca="false">IF(P4795&lt;&gt;"",SUMIF(L4795:L4795,L4795,O4795:O4795),"")</f>
        <v/>
      </c>
    </row>
    <row r="4796" customFormat="false" ht="25.5" hidden="false" customHeight="false" outlineLevel="0" collapsed="false">
      <c r="A4796" s="96" t="s">
        <v>679</v>
      </c>
      <c r="B4796" s="97" t="s">
        <v>1781</v>
      </c>
      <c r="C4796" s="96" t="str">
        <f aca="false">VLOOKUP(B4796,INSUMOS!$A:$I,2,0)</f>
        <v>SINAPI</v>
      </c>
      <c r="D4796" s="96" t="str">
        <f aca="false">VLOOKUP(B4796,INSUMOS!$A:$I,3,0)</f>
        <v>EXAMES - HORISTA (COLETADO CAIXA - ENCARGOS COMPLEMENTARES)</v>
      </c>
      <c r="E4796" s="98" t="str">
        <f aca="false">VLOOKUP(B4796,INSUMOS!$A:$I,4,0)</f>
        <v>Outros</v>
      </c>
      <c r="F4796" s="98"/>
      <c r="G4796" s="99" t="str">
        <f aca="false">VLOOKUP(B4796,INSUMOS!$A:$I,5,0)</f>
        <v>H</v>
      </c>
      <c r="H4796" s="100" t="n">
        <v>1</v>
      </c>
      <c r="I4796" s="101" t="n">
        <f aca="false">VLOOKUP(B4796,INSUMOS!$A:$I,8,0)</f>
        <v>1.14</v>
      </c>
      <c r="J4796" s="101" t="n">
        <f aca="false">TRUNC(H4796*I4796,2)</f>
        <v>1.14</v>
      </c>
      <c r="L4796" s="63" t="n">
        <f aca="false">IF(AND(A4797&lt;&gt;"",A4796=""),L4795+1,L4795)</f>
        <v>507</v>
      </c>
      <c r="M4796" s="80" t="n">
        <f aca="false">IF(OR(A4796="Insumo",A4796="Composição Auxiliar"),J4796,"")</f>
        <v>1.14</v>
      </c>
      <c r="N4796" s="81" t="str">
        <f aca="false">IF(E4796="Mão de Obra",J4796,"")</f>
        <v/>
      </c>
      <c r="O4796" s="81" t="n">
        <f aca="false">IF(N4796&lt;&gt;"","",M4796)</f>
        <v>1.14</v>
      </c>
      <c r="P4796" s="82" t="str">
        <f aca="false">IF(A4796="Composição",B4796,"")</f>
        <v/>
      </c>
      <c r="Q4796" s="81" t="str">
        <f aca="false">IF(P4796&lt;&gt;"",SUMIF(L4796:L4796,L4796,N4796:N4796),"")</f>
        <v/>
      </c>
      <c r="R4796" s="81" t="str">
        <f aca="false">IF(P4796&lt;&gt;"",SUMIF(L4796:L4796,L4796,O4796:O4796),"")</f>
        <v/>
      </c>
    </row>
    <row r="4797" customFormat="false" ht="25.5" hidden="false" customHeight="false" outlineLevel="0" collapsed="false">
      <c r="A4797" s="96" t="s">
        <v>679</v>
      </c>
      <c r="B4797" s="97" t="s">
        <v>1778</v>
      </c>
      <c r="C4797" s="96" t="str">
        <f aca="false">VLOOKUP(B4797,INSUMOS!$A:$I,2,0)</f>
        <v>SINAPI</v>
      </c>
      <c r="D4797" s="96" t="str">
        <f aca="false">VLOOKUP(B4797,INSUMOS!$A:$I,3,0)</f>
        <v>SEGURO - HORISTA (COLETADO CAIXA - ENCARGOS COMPLEMENTARES)</v>
      </c>
      <c r="E4797" s="98" t="str">
        <f aca="false">VLOOKUP(B4797,INSUMOS!$A:$I,4,0)</f>
        <v>Taxas</v>
      </c>
      <c r="F4797" s="98"/>
      <c r="G4797" s="99" t="str">
        <f aca="false">VLOOKUP(B4797,INSUMOS!$A:$I,5,0)</f>
        <v>H</v>
      </c>
      <c r="H4797" s="100" t="n">
        <v>1</v>
      </c>
      <c r="I4797" s="101" t="n">
        <f aca="false">VLOOKUP(B4797,INSUMOS!$A:$I,8,0)</f>
        <v>0.07</v>
      </c>
      <c r="J4797" s="101" t="n">
        <f aca="false">TRUNC(H4797*I4797,2)</f>
        <v>0.07</v>
      </c>
      <c r="L4797" s="63" t="n">
        <f aca="false">IF(AND(A4798&lt;&gt;"",A4797=""),L4796+1,L4796)</f>
        <v>507</v>
      </c>
      <c r="M4797" s="80" t="n">
        <f aca="false">IF(OR(A4797="Insumo",A4797="Composição Auxiliar"),J4797,"")</f>
        <v>0.07</v>
      </c>
      <c r="N4797" s="81" t="str">
        <f aca="false">IF(E4797="Mão de Obra",J4797,"")</f>
        <v/>
      </c>
      <c r="O4797" s="81" t="n">
        <f aca="false">IF(N4797&lt;&gt;"","",M4797)</f>
        <v>0.07</v>
      </c>
      <c r="P4797" s="82" t="str">
        <f aca="false">IF(A4797="Composição",B4797,"")</f>
        <v/>
      </c>
      <c r="Q4797" s="81" t="str">
        <f aca="false">IF(P4797&lt;&gt;"",SUMIF(L4797:L4797,L4797,N4797:N4797),"")</f>
        <v/>
      </c>
      <c r="R4797" s="81" t="str">
        <f aca="false">IF(P4797&lt;&gt;"",SUMIF(L4797:L4797,L4797,O4797:O4797),"")</f>
        <v/>
      </c>
    </row>
    <row r="4798" customFormat="false" ht="25.5" hidden="false" customHeight="false" outlineLevel="0" collapsed="false">
      <c r="A4798" s="96" t="s">
        <v>679</v>
      </c>
      <c r="B4798" s="97" t="s">
        <v>2168</v>
      </c>
      <c r="C4798" s="96" t="str">
        <f aca="false">VLOOKUP(B4798,INSUMOS!$A:$I,2,0)</f>
        <v>SINAPI</v>
      </c>
      <c r="D4798" s="96" t="str">
        <f aca="false">VLOOKUP(B4798,INSUMOS!$A:$I,3,0)</f>
        <v>EPI - FAMILIA OPERADOR ESCAVADEIRA - HORISTA (ENCARGOS COMPLEMENTARES - COLETADO CAIXA)</v>
      </c>
      <c r="E4798" s="98" t="str">
        <f aca="false">VLOOKUP(B4798,INSUMOS!$A:$I,4,0)</f>
        <v>Equipamento</v>
      </c>
      <c r="F4798" s="98"/>
      <c r="G4798" s="99" t="str">
        <f aca="false">VLOOKUP(B4798,INSUMOS!$A:$I,5,0)</f>
        <v>H</v>
      </c>
      <c r="H4798" s="100" t="n">
        <v>1</v>
      </c>
      <c r="I4798" s="101" t="n">
        <f aca="false">VLOOKUP(B4798,INSUMOS!$A:$I,8,0)</f>
        <v>0.82</v>
      </c>
      <c r="J4798" s="101" t="n">
        <f aca="false">TRUNC(H4798*I4798,2)</f>
        <v>0.82</v>
      </c>
      <c r="L4798" s="63" t="n">
        <f aca="false">IF(AND(A4799&lt;&gt;"",A4798=""),L4797+1,L4797)</f>
        <v>507</v>
      </c>
      <c r="M4798" s="80" t="n">
        <f aca="false">IF(OR(A4798="Insumo",A4798="Composição Auxiliar"),J4798,"")</f>
        <v>0.82</v>
      </c>
      <c r="N4798" s="81" t="str">
        <f aca="false">IF(E4798="Mão de Obra",J4798,"")</f>
        <v/>
      </c>
      <c r="O4798" s="81" t="n">
        <f aca="false">IF(N4798&lt;&gt;"","",M4798)</f>
        <v>0.82</v>
      </c>
      <c r="P4798" s="82" t="str">
        <f aca="false">IF(A4798="Composição",B4798,"")</f>
        <v/>
      </c>
      <c r="Q4798" s="81" t="str">
        <f aca="false">IF(P4798&lt;&gt;"",SUMIF(L4798:L4798,L4798,N4798:N4798),"")</f>
        <v/>
      </c>
      <c r="R4798" s="81" t="str">
        <f aca="false">IF(P4798&lt;&gt;"",SUMIF(L4798:L4798,L4798,O4798:O4798),"")</f>
        <v/>
      </c>
    </row>
    <row r="4799" customFormat="false" ht="25.5" hidden="false" customHeight="false" outlineLevel="0" collapsed="false">
      <c r="A4799" s="96" t="s">
        <v>679</v>
      </c>
      <c r="B4799" s="97" t="s">
        <v>1776</v>
      </c>
      <c r="C4799" s="96" t="str">
        <f aca="false">VLOOKUP(B4799,INSUMOS!$A:$I,2,0)</f>
        <v>SINAPI</v>
      </c>
      <c r="D4799" s="96" t="str">
        <f aca="false">VLOOKUP(B4799,INSUMOS!$A:$I,3,0)</f>
        <v>ALIMENTACAO - HORISTA (COLETADO CAIXA - ENCARGOS COMPLEMENTARES)</v>
      </c>
      <c r="E4799" s="98" t="str">
        <f aca="false">VLOOKUP(B4799,INSUMOS!$A:$I,4,0)</f>
        <v>Outros</v>
      </c>
      <c r="F4799" s="98"/>
      <c r="G4799" s="99" t="str">
        <f aca="false">VLOOKUP(B4799,INSUMOS!$A:$I,5,0)</f>
        <v>H</v>
      </c>
      <c r="H4799" s="100" t="n">
        <v>1</v>
      </c>
      <c r="I4799" s="101" t="n">
        <f aca="false">VLOOKUP(B4799,INSUMOS!$A:$I,8,0)</f>
        <v>1.45</v>
      </c>
      <c r="J4799" s="101" t="n">
        <f aca="false">TRUNC(H4799*I4799,2)</f>
        <v>1.45</v>
      </c>
      <c r="L4799" s="63" t="n">
        <f aca="false">IF(AND(A4800&lt;&gt;"",A4799=""),L4798+1,L4798)</f>
        <v>507</v>
      </c>
      <c r="M4799" s="80" t="n">
        <f aca="false">IF(OR(A4799="Insumo",A4799="Composição Auxiliar"),J4799,"")</f>
        <v>1.45</v>
      </c>
      <c r="N4799" s="81" t="str">
        <f aca="false">IF(E4799="Mão de Obra",J4799,"")</f>
        <v/>
      </c>
      <c r="O4799" s="81" t="n">
        <f aca="false">IF(N4799&lt;&gt;"","",M4799)</f>
        <v>1.45</v>
      </c>
      <c r="P4799" s="82" t="str">
        <f aca="false">IF(A4799="Composição",B4799,"")</f>
        <v/>
      </c>
      <c r="Q4799" s="81" t="str">
        <f aca="false">IF(P4799&lt;&gt;"",SUMIF(L4799:L4799,L4799,N4799:N4799),"")</f>
        <v/>
      </c>
      <c r="R4799" s="81" t="str">
        <f aca="false">IF(P4799&lt;&gt;"",SUMIF(L4799:L4799,L4799,O4799:O4799),"")</f>
        <v/>
      </c>
    </row>
    <row r="4800" customFormat="false" ht="14.25" hidden="false" customHeight="false" outlineLevel="0" collapsed="false">
      <c r="A4800" s="102"/>
      <c r="B4800" s="102"/>
      <c r="C4800" s="102"/>
      <c r="D4800" s="102"/>
      <c r="E4800" s="102"/>
      <c r="F4800" s="103"/>
      <c r="G4800" s="102"/>
      <c r="H4800" s="103"/>
      <c r="I4800" s="102"/>
      <c r="J4800" s="103"/>
      <c r="L4800" s="63" t="n">
        <f aca="false">IF(AND(A4801&lt;&gt;"",A4800=""),L4799+1,L4799)</f>
        <v>507</v>
      </c>
      <c r="M4800" s="80" t="str">
        <f aca="false">IF(OR(A4800="Insumo",A4800="Composição Auxiliar"),J4800,"")</f>
        <v/>
      </c>
      <c r="N4800" s="81" t="str">
        <f aca="false">IF(E4800="Mão de Obra",J4800,"")</f>
        <v/>
      </c>
      <c r="O4800" s="81" t="str">
        <f aca="false">IF(N4800&lt;&gt;"","",M4800)</f>
        <v/>
      </c>
      <c r="P4800" s="82" t="str">
        <f aca="false">IF(A4800="Composição",B4800,"")</f>
        <v/>
      </c>
      <c r="Q4800" s="81" t="str">
        <f aca="false">IF(P4800&lt;&gt;"",SUMIF(L4800:L4800,L4800,N4800:N4800),"")</f>
        <v/>
      </c>
      <c r="R4800" s="81" t="str">
        <f aca="false">IF(P4800&lt;&gt;"",SUMIF(L4800:L4800,L4800,O4800:O4800),"")</f>
        <v/>
      </c>
    </row>
    <row r="4801" customFormat="false" ht="15" hidden="false" customHeight="false" outlineLevel="0" collapsed="false">
      <c r="A4801" s="102"/>
      <c r="B4801" s="102"/>
      <c r="C4801" s="102"/>
      <c r="D4801" s="102"/>
      <c r="E4801" s="102"/>
      <c r="F4801" s="103"/>
      <c r="G4801" s="102"/>
      <c r="H4801" s="104"/>
      <c r="I4801" s="104"/>
      <c r="J4801" s="103"/>
      <c r="L4801" s="63" t="n">
        <f aca="false">IF(AND(A4802&lt;&gt;"",A4801=""),L4800+1,L4800)</f>
        <v>507</v>
      </c>
      <c r="M4801" s="80" t="str">
        <f aca="false">IF(OR(A4801="Insumo",A4801="Composição Auxiliar"),J4801,"")</f>
        <v/>
      </c>
      <c r="N4801" s="81" t="str">
        <f aca="false">IF(E4801="Mão de Obra",J4801,"")</f>
        <v/>
      </c>
      <c r="O4801" s="81" t="str">
        <f aca="false">IF(N4801&lt;&gt;"","",M4801)</f>
        <v/>
      </c>
      <c r="P4801" s="82" t="str">
        <f aca="false">IF(A4801="Composição",B4801,"")</f>
        <v/>
      </c>
      <c r="Q4801" s="81" t="str">
        <f aca="false">IF(P4801&lt;&gt;"",SUMIF(L4801:L4801,L4801,N4801:N4801),"")</f>
        <v/>
      </c>
      <c r="R4801" s="81" t="str">
        <f aca="false">IF(P4801&lt;&gt;"",SUMIF(L4801:L4801,L4801,O4801:O4801),"")</f>
        <v/>
      </c>
    </row>
    <row r="4802" customFormat="false" ht="15" hidden="false" customHeight="false" outlineLevel="0" collapsed="false">
      <c r="A4802" s="108"/>
      <c r="B4802" s="108"/>
      <c r="C4802" s="108"/>
      <c r="D4802" s="108"/>
      <c r="E4802" s="108"/>
      <c r="F4802" s="108"/>
      <c r="G4802" s="108"/>
      <c r="H4802" s="108"/>
      <c r="I4802" s="108"/>
      <c r="J4802" s="108"/>
      <c r="L4802" s="63" t="n">
        <f aca="false">IF(AND(A4803&lt;&gt;"",A4802=""),L4801+1,L4801)</f>
        <v>507</v>
      </c>
      <c r="M4802" s="80" t="str">
        <f aca="false">IF(OR(A4802="Insumo",A4802="Composição Auxiliar"),J4802,"")</f>
        <v/>
      </c>
      <c r="N4802" s="81" t="str">
        <f aca="false">IF(E4802="Mão de Obra",J4802,"")</f>
        <v/>
      </c>
      <c r="O4802" s="81" t="str">
        <f aca="false">IF(N4802&lt;&gt;"","",M4802)</f>
        <v/>
      </c>
      <c r="P4802" s="82" t="str">
        <f aca="false">IF(A4802="Composição",B4802,"")</f>
        <v/>
      </c>
      <c r="Q4802" s="81" t="str">
        <f aca="false">IF(P4802&lt;&gt;"",SUMIF(L4802:L4802,L4802,N4802:N4802),"")</f>
        <v/>
      </c>
      <c r="R4802" s="81" t="str">
        <f aca="false">IF(P4802&lt;&gt;"",SUMIF(L4802:L4802,L4802,O4802:O4802),"")</f>
        <v/>
      </c>
    </row>
    <row r="4803" customFormat="false" ht="15" hidden="false" customHeight="true" outlineLevel="0" collapsed="false">
      <c r="A4803" s="83"/>
      <c r="B4803" s="84" t="s">
        <v>655</v>
      </c>
      <c r="C4803" s="83" t="s">
        <v>656</v>
      </c>
      <c r="D4803" s="83" t="s">
        <v>657</v>
      </c>
      <c r="E4803" s="83" t="s">
        <v>658</v>
      </c>
      <c r="F4803" s="83"/>
      <c r="G4803" s="85" t="s">
        <v>659</v>
      </c>
      <c r="H4803" s="84" t="s">
        <v>660</v>
      </c>
      <c r="I4803" s="84" t="s">
        <v>661</v>
      </c>
      <c r="J4803" s="84" t="s">
        <v>662</v>
      </c>
      <c r="L4803" s="63" t="n">
        <f aca="false">IF(AND(A4804&lt;&gt;"",A4803=""),L4802+1,L4802)</f>
        <v>508</v>
      </c>
      <c r="M4803" s="80" t="str">
        <f aca="false">IF(OR(A4803="Insumo",A4803="Composição Auxiliar"),J4803,"")</f>
        <v/>
      </c>
      <c r="N4803" s="81" t="str">
        <f aca="false">IF(E4803="Mão de Obra",J4803,"")</f>
        <v/>
      </c>
      <c r="O4803" s="81" t="str">
        <f aca="false">IF(N4803&lt;&gt;"","",M4803)</f>
        <v/>
      </c>
      <c r="P4803" s="82" t="str">
        <f aca="false">IF(A4803="Composição",B4803,"")</f>
        <v/>
      </c>
      <c r="Q4803" s="81" t="str">
        <f aca="false">IF(P4803&lt;&gt;"",SUMIF(L4803:L4803,L4803,N4803:N4803),"")</f>
        <v/>
      </c>
      <c r="R4803" s="81" t="str">
        <f aca="false">IF(P4803&lt;&gt;"",SUMIF(L4803:L4803,L4803,O4803:O4803),"")</f>
        <v/>
      </c>
    </row>
    <row r="4804" customFormat="false" ht="25.5" hidden="false" customHeight="true" outlineLevel="0" collapsed="false">
      <c r="A4804" s="86" t="s">
        <v>663</v>
      </c>
      <c r="B4804" s="87" t="s">
        <v>1012</v>
      </c>
      <c r="C4804" s="86" t="s">
        <v>664</v>
      </c>
      <c r="D4804" s="86" t="s">
        <v>1013</v>
      </c>
      <c r="E4804" s="86" t="s">
        <v>671</v>
      </c>
      <c r="F4804" s="86"/>
      <c r="G4804" s="88" t="s">
        <v>672</v>
      </c>
      <c r="H4804" s="89" t="n">
        <v>1</v>
      </c>
      <c r="I4804" s="90" t="n">
        <f aca="false">SUMIF(L:L,$L4804,M:M)</f>
        <v>21.98</v>
      </c>
      <c r="J4804" s="90" t="n">
        <f aca="false">TRUNC(H4804*I4804,2)</f>
        <v>21.98</v>
      </c>
      <c r="L4804" s="63" t="n">
        <f aca="false">IF(AND(A4805&lt;&gt;"",A4804=""),L4803+1,L4803)</f>
        <v>508</v>
      </c>
      <c r="M4804" s="80" t="str">
        <f aca="false">IF(OR(A4804="Insumo",A4804="Composição Auxiliar"),J4804,"")</f>
        <v/>
      </c>
      <c r="N4804" s="81" t="str">
        <f aca="false">IF(E4804="Mão de Obra",J4804,"")</f>
        <v/>
      </c>
      <c r="O4804" s="81" t="str">
        <f aca="false">IF(N4804&lt;&gt;"","",M4804)</f>
        <v/>
      </c>
      <c r="P4804" s="82" t="str">
        <f aca="false">IF(A4804="Composição",B4804,"")</f>
        <v> 88377 </v>
      </c>
      <c r="Q4804" s="81" t="n">
        <f aca="false">IF(P4804&lt;&gt;"",SUMIF(L4804:L4804,L4804,N4804:N4804),"")</f>
        <v>0</v>
      </c>
      <c r="R4804" s="81" t="n">
        <f aca="false">IF(P4804&lt;&gt;"",SUMIF(L4804:L4804,L4804,O4804:O4804),"")</f>
        <v>0</v>
      </c>
    </row>
    <row r="4805" customFormat="false" ht="38.25" hidden="false" customHeight="true" outlineLevel="0" collapsed="false">
      <c r="A4805" s="91" t="s">
        <v>668</v>
      </c>
      <c r="B4805" s="92" t="s">
        <v>2053</v>
      </c>
      <c r="C4805" s="91" t="s">
        <v>664</v>
      </c>
      <c r="D4805" s="91" t="s">
        <v>2054</v>
      </c>
      <c r="E4805" s="91" t="s">
        <v>671</v>
      </c>
      <c r="F4805" s="91"/>
      <c r="G4805" s="93" t="s">
        <v>672</v>
      </c>
      <c r="H4805" s="94" t="n">
        <v>1</v>
      </c>
      <c r="I4805" s="95" t="n">
        <f aca="false">SUMIFS(J:J,A:A,"Composição",B:B,$B4805)</f>
        <v>0.15</v>
      </c>
      <c r="J4805" s="95" t="n">
        <f aca="false">TRUNC(H4805*I4805,2)</f>
        <v>0.15</v>
      </c>
      <c r="L4805" s="63" t="n">
        <f aca="false">IF(AND(A4806&lt;&gt;"",A4805=""),L4804+1,L4804)</f>
        <v>508</v>
      </c>
      <c r="M4805" s="80" t="n">
        <f aca="false">IF(OR(A4805="Insumo",A4805="Composição Auxiliar"),J4805,"")</f>
        <v>0.15</v>
      </c>
      <c r="N4805" s="81" t="str">
        <f aca="false">IF(E4805="Mão de Obra",J4805,"")</f>
        <v/>
      </c>
      <c r="O4805" s="81" t="n">
        <f aca="false">IF(N4805&lt;&gt;"","",M4805)</f>
        <v>0.15</v>
      </c>
      <c r="P4805" s="82" t="str">
        <f aca="false">IF(A4805="Composição",B4805,"")</f>
        <v/>
      </c>
      <c r="Q4805" s="81" t="str">
        <f aca="false">IF(P4805&lt;&gt;"",SUMIF(L4805:L4805,L4805,N4805:N4805),"")</f>
        <v/>
      </c>
      <c r="R4805" s="81" t="str">
        <f aca="false">IF(P4805&lt;&gt;"",SUMIF(L4805:L4805,L4805,O4805:O4805),"")</f>
        <v/>
      </c>
    </row>
    <row r="4806" customFormat="false" ht="25.5" hidden="false" customHeight="false" outlineLevel="0" collapsed="false">
      <c r="A4806" s="96" t="s">
        <v>679</v>
      </c>
      <c r="B4806" s="97" t="s">
        <v>1775</v>
      </c>
      <c r="C4806" s="96" t="str">
        <f aca="false">VLOOKUP(B4806,INSUMOS!$A:$I,2,0)</f>
        <v>SINAPI</v>
      </c>
      <c r="D4806" s="96" t="str">
        <f aca="false">VLOOKUP(B4806,INSUMOS!$A:$I,3,0)</f>
        <v>TRANSPORTE - HORISTA (COLETADO CAIXA - ENCARGOS COMPLEMENTARES)</v>
      </c>
      <c r="E4806" s="98" t="str">
        <f aca="false">VLOOKUP(B4806,INSUMOS!$A:$I,4,0)</f>
        <v>Serviços</v>
      </c>
      <c r="F4806" s="98"/>
      <c r="G4806" s="99" t="str">
        <f aca="false">VLOOKUP(B4806,INSUMOS!$A:$I,5,0)</f>
        <v>H</v>
      </c>
      <c r="H4806" s="100" t="n">
        <v>1</v>
      </c>
      <c r="I4806" s="101" t="n">
        <f aca="false">VLOOKUP(B4806,INSUMOS!$A:$I,8,0)</f>
        <v>0.96</v>
      </c>
      <c r="J4806" s="101" t="n">
        <f aca="false">TRUNC(H4806*I4806,2)</f>
        <v>0.96</v>
      </c>
      <c r="L4806" s="63" t="n">
        <f aca="false">IF(AND(A4807&lt;&gt;"",A4806=""),L4805+1,L4805)</f>
        <v>508</v>
      </c>
      <c r="M4806" s="80" t="n">
        <f aca="false">IF(OR(A4806="Insumo",A4806="Composição Auxiliar"),J4806,"")</f>
        <v>0.96</v>
      </c>
      <c r="N4806" s="81" t="str">
        <f aca="false">IF(E4806="Mão de Obra",J4806,"")</f>
        <v/>
      </c>
      <c r="O4806" s="81" t="n">
        <f aca="false">IF(N4806&lt;&gt;"","",M4806)</f>
        <v>0.96</v>
      </c>
      <c r="P4806" s="82" t="str">
        <f aca="false">IF(A4806="Composição",B4806,"")</f>
        <v/>
      </c>
      <c r="Q4806" s="81" t="str">
        <f aca="false">IF(P4806&lt;&gt;"",SUMIF(L4806:L4806,L4806,N4806:N4806),"")</f>
        <v/>
      </c>
      <c r="R4806" s="81" t="str">
        <f aca="false">IF(P4806&lt;&gt;"",SUMIF(L4806:L4806,L4806,O4806:O4806),"")</f>
        <v/>
      </c>
    </row>
    <row r="4807" customFormat="false" ht="25.5" hidden="false" customHeight="false" outlineLevel="0" collapsed="false">
      <c r="A4807" s="96" t="s">
        <v>679</v>
      </c>
      <c r="B4807" s="97" t="s">
        <v>1778</v>
      </c>
      <c r="C4807" s="96" t="str">
        <f aca="false">VLOOKUP(B4807,INSUMOS!$A:$I,2,0)</f>
        <v>SINAPI</v>
      </c>
      <c r="D4807" s="96" t="str">
        <f aca="false">VLOOKUP(B4807,INSUMOS!$A:$I,3,0)</f>
        <v>SEGURO - HORISTA (COLETADO CAIXA - ENCARGOS COMPLEMENTARES)</v>
      </c>
      <c r="E4807" s="98" t="str">
        <f aca="false">VLOOKUP(B4807,INSUMOS!$A:$I,4,0)</f>
        <v>Taxas</v>
      </c>
      <c r="F4807" s="98"/>
      <c r="G4807" s="99" t="str">
        <f aca="false">VLOOKUP(B4807,INSUMOS!$A:$I,5,0)</f>
        <v>H</v>
      </c>
      <c r="H4807" s="100" t="n">
        <v>1</v>
      </c>
      <c r="I4807" s="101" t="n">
        <f aca="false">VLOOKUP(B4807,INSUMOS!$A:$I,8,0)</f>
        <v>0.07</v>
      </c>
      <c r="J4807" s="101" t="n">
        <f aca="false">TRUNC(H4807*I4807,2)</f>
        <v>0.07</v>
      </c>
      <c r="L4807" s="63" t="n">
        <f aca="false">IF(AND(A4808&lt;&gt;"",A4807=""),L4806+1,L4806)</f>
        <v>508</v>
      </c>
      <c r="M4807" s="80" t="n">
        <f aca="false">IF(OR(A4807="Insumo",A4807="Composição Auxiliar"),J4807,"")</f>
        <v>0.07</v>
      </c>
      <c r="N4807" s="81" t="str">
        <f aca="false">IF(E4807="Mão de Obra",J4807,"")</f>
        <v/>
      </c>
      <c r="O4807" s="81" t="n">
        <f aca="false">IF(N4807&lt;&gt;"","",M4807)</f>
        <v>0.07</v>
      </c>
      <c r="P4807" s="82" t="str">
        <f aca="false">IF(A4807="Composição",B4807,"")</f>
        <v/>
      </c>
      <c r="Q4807" s="81" t="str">
        <f aca="false">IF(P4807&lt;&gt;"",SUMIF(L4807:L4807,L4807,N4807:N4807),"")</f>
        <v/>
      </c>
      <c r="R4807" s="81" t="str">
        <f aca="false">IF(P4807&lt;&gt;"",SUMIF(L4807:L4807,L4807,O4807:O4807),"")</f>
        <v/>
      </c>
    </row>
    <row r="4808" customFormat="false" ht="25.5" hidden="false" customHeight="false" outlineLevel="0" collapsed="false">
      <c r="A4808" s="96" t="s">
        <v>679</v>
      </c>
      <c r="B4808" s="97" t="s">
        <v>1776</v>
      </c>
      <c r="C4808" s="96" t="str">
        <f aca="false">VLOOKUP(B4808,INSUMOS!$A:$I,2,0)</f>
        <v>SINAPI</v>
      </c>
      <c r="D4808" s="96" t="str">
        <f aca="false">VLOOKUP(B4808,INSUMOS!$A:$I,3,0)</f>
        <v>ALIMENTACAO - HORISTA (COLETADO CAIXA - ENCARGOS COMPLEMENTARES)</v>
      </c>
      <c r="E4808" s="98" t="str">
        <f aca="false">VLOOKUP(B4808,INSUMOS!$A:$I,4,0)</f>
        <v>Outros</v>
      </c>
      <c r="F4808" s="98"/>
      <c r="G4808" s="99" t="str">
        <f aca="false">VLOOKUP(B4808,INSUMOS!$A:$I,5,0)</f>
        <v>H</v>
      </c>
      <c r="H4808" s="100" t="n">
        <v>1</v>
      </c>
      <c r="I4808" s="101" t="n">
        <f aca="false">VLOOKUP(B4808,INSUMOS!$A:$I,8,0)</f>
        <v>1.45</v>
      </c>
      <c r="J4808" s="101" t="n">
        <f aca="false">TRUNC(H4808*I4808,2)</f>
        <v>1.45</v>
      </c>
      <c r="L4808" s="63" t="n">
        <f aca="false">IF(AND(A4809&lt;&gt;"",A4808=""),L4807+1,L4807)</f>
        <v>508</v>
      </c>
      <c r="M4808" s="80" t="n">
        <f aca="false">IF(OR(A4808="Insumo",A4808="Composição Auxiliar"),J4808,"")</f>
        <v>1.45</v>
      </c>
      <c r="N4808" s="81" t="str">
        <f aca="false">IF(E4808="Mão de Obra",J4808,"")</f>
        <v/>
      </c>
      <c r="O4808" s="81" t="n">
        <f aca="false">IF(N4808&lt;&gt;"","",M4808)</f>
        <v>1.45</v>
      </c>
      <c r="P4808" s="82" t="str">
        <f aca="false">IF(A4808="Composição",B4808,"")</f>
        <v/>
      </c>
      <c r="Q4808" s="81" t="str">
        <f aca="false">IF(P4808&lt;&gt;"",SUMIF(L4808:L4808,L4808,N4808:N4808),"")</f>
        <v/>
      </c>
      <c r="R4808" s="81" t="str">
        <f aca="false">IF(P4808&lt;&gt;"",SUMIF(L4808:L4808,L4808,O4808:O4808),"")</f>
        <v/>
      </c>
    </row>
    <row r="4809" customFormat="false" ht="25.5" hidden="false" customHeight="false" outlineLevel="0" collapsed="false">
      <c r="A4809" s="96" t="s">
        <v>679</v>
      </c>
      <c r="B4809" s="97" t="s">
        <v>2167</v>
      </c>
      <c r="C4809" s="96" t="str">
        <f aca="false">VLOOKUP(B4809,INSUMOS!$A:$I,2,0)</f>
        <v>SINAPI</v>
      </c>
      <c r="D4809" s="96" t="str">
        <f aca="false">VLOOKUP(B4809,INSUMOS!$A:$I,3,0)</f>
        <v>FERRAMENTAS - FAMILIA OPERADOR ESCAVADEIRA - HORISTA (ENCARGOS COMPLEMENTARES - COLETADO CAIXA)</v>
      </c>
      <c r="E4809" s="98" t="str">
        <f aca="false">VLOOKUP(B4809,INSUMOS!$A:$I,4,0)</f>
        <v>Equipamento</v>
      </c>
      <c r="F4809" s="98"/>
      <c r="G4809" s="99" t="str">
        <f aca="false">VLOOKUP(B4809,INSUMOS!$A:$I,5,0)</f>
        <v>H</v>
      </c>
      <c r="H4809" s="100" t="n">
        <v>1</v>
      </c>
      <c r="I4809" s="101" t="n">
        <f aca="false">VLOOKUP(B4809,INSUMOS!$A:$I,8,0)</f>
        <v>0.01</v>
      </c>
      <c r="J4809" s="101" t="n">
        <f aca="false">TRUNC(H4809*I4809,2)</f>
        <v>0.01</v>
      </c>
      <c r="L4809" s="63" t="n">
        <f aca="false">IF(AND(A4810&lt;&gt;"",A4809=""),L4808+1,L4808)</f>
        <v>508</v>
      </c>
      <c r="M4809" s="80" t="n">
        <f aca="false">IF(OR(A4809="Insumo",A4809="Composição Auxiliar"),J4809,"")</f>
        <v>0.01</v>
      </c>
      <c r="N4809" s="81" t="str">
        <f aca="false">IF(E4809="Mão de Obra",J4809,"")</f>
        <v/>
      </c>
      <c r="O4809" s="81" t="n">
        <f aca="false">IF(N4809&lt;&gt;"","",M4809)</f>
        <v>0.01</v>
      </c>
      <c r="P4809" s="82" t="str">
        <f aca="false">IF(A4809="Composição",B4809,"")</f>
        <v/>
      </c>
      <c r="Q4809" s="81" t="str">
        <f aca="false">IF(P4809&lt;&gt;"",SUMIF(L4809:L4809,L4809,N4809:N4809),"")</f>
        <v/>
      </c>
      <c r="R4809" s="81" t="str">
        <f aca="false">IF(P4809&lt;&gt;"",SUMIF(L4809:L4809,L4809,O4809:O4809),"")</f>
        <v/>
      </c>
    </row>
    <row r="4810" customFormat="false" ht="14.25" hidden="false" customHeight="false" outlineLevel="0" collapsed="false">
      <c r="A4810" s="96" t="s">
        <v>679</v>
      </c>
      <c r="B4810" s="97" t="s">
        <v>2055</v>
      </c>
      <c r="C4810" s="96" t="str">
        <f aca="false">VLOOKUP(B4810,INSUMOS!$A:$I,2,0)</f>
        <v>SINAPI</v>
      </c>
      <c r="D4810" s="96" t="str">
        <f aca="false">VLOOKUP(B4810,INSUMOS!$A:$I,3,0)</f>
        <v>OPERADOR DE BETONEIRA ESTACIONARIA / MISTURADOR</v>
      </c>
      <c r="E4810" s="98" t="str">
        <f aca="false">VLOOKUP(B4810,INSUMOS!$A:$I,4,0)</f>
        <v>Mão de Obra</v>
      </c>
      <c r="F4810" s="98"/>
      <c r="G4810" s="99" t="str">
        <f aca="false">VLOOKUP(B4810,INSUMOS!$A:$I,5,0)</f>
        <v>H</v>
      </c>
      <c r="H4810" s="100" t="n">
        <v>1</v>
      </c>
      <c r="I4810" s="101" t="n">
        <f aca="false">VLOOKUP(B4810,INSUMOS!$A:$I,8,0)</f>
        <v>17.38</v>
      </c>
      <c r="J4810" s="101" t="n">
        <f aca="false">TRUNC(H4810*I4810,2)</f>
        <v>17.38</v>
      </c>
      <c r="L4810" s="63" t="n">
        <f aca="false">IF(AND(A4811&lt;&gt;"",A4810=""),L4809+1,L4809)</f>
        <v>508</v>
      </c>
      <c r="M4810" s="80" t="n">
        <f aca="false">IF(OR(A4810="Insumo",A4810="Composição Auxiliar"),J4810,"")</f>
        <v>17.38</v>
      </c>
      <c r="N4810" s="81" t="n">
        <f aca="false">IF(E4810="Mão de Obra",J4810,"")</f>
        <v>17.38</v>
      </c>
      <c r="O4810" s="81" t="str">
        <f aca="false">IF(N4810&lt;&gt;"","",M4810)</f>
        <v/>
      </c>
      <c r="P4810" s="82" t="str">
        <f aca="false">IF(A4810="Composição",B4810,"")</f>
        <v/>
      </c>
      <c r="Q4810" s="81" t="str">
        <f aca="false">IF(P4810&lt;&gt;"",SUMIF(L4810:L4810,L4810,N4810:N4810),"")</f>
        <v/>
      </c>
      <c r="R4810" s="81" t="str">
        <f aca="false">IF(P4810&lt;&gt;"",SUMIF(L4810:L4810,L4810,O4810:O4810),"")</f>
        <v/>
      </c>
    </row>
    <row r="4811" customFormat="false" ht="25.5" hidden="false" customHeight="false" outlineLevel="0" collapsed="false">
      <c r="A4811" s="96" t="s">
        <v>679</v>
      </c>
      <c r="B4811" s="97" t="s">
        <v>2168</v>
      </c>
      <c r="C4811" s="96" t="str">
        <f aca="false">VLOOKUP(B4811,INSUMOS!$A:$I,2,0)</f>
        <v>SINAPI</v>
      </c>
      <c r="D4811" s="96" t="str">
        <f aca="false">VLOOKUP(B4811,INSUMOS!$A:$I,3,0)</f>
        <v>EPI - FAMILIA OPERADOR ESCAVADEIRA - HORISTA (ENCARGOS COMPLEMENTARES - COLETADO CAIXA)</v>
      </c>
      <c r="E4811" s="98" t="str">
        <f aca="false">VLOOKUP(B4811,INSUMOS!$A:$I,4,0)</f>
        <v>Equipamento</v>
      </c>
      <c r="F4811" s="98"/>
      <c r="G4811" s="99" t="str">
        <f aca="false">VLOOKUP(B4811,INSUMOS!$A:$I,5,0)</f>
        <v>H</v>
      </c>
      <c r="H4811" s="100" t="n">
        <v>1</v>
      </c>
      <c r="I4811" s="101" t="n">
        <f aca="false">VLOOKUP(B4811,INSUMOS!$A:$I,8,0)</f>
        <v>0.82</v>
      </c>
      <c r="J4811" s="101" t="n">
        <f aca="false">TRUNC(H4811*I4811,2)</f>
        <v>0.82</v>
      </c>
      <c r="L4811" s="63" t="n">
        <f aca="false">IF(AND(A4812&lt;&gt;"",A4811=""),L4810+1,L4810)</f>
        <v>508</v>
      </c>
      <c r="M4811" s="80" t="n">
        <f aca="false">IF(OR(A4811="Insumo",A4811="Composição Auxiliar"),J4811,"")</f>
        <v>0.82</v>
      </c>
      <c r="N4811" s="81" t="str">
        <f aca="false">IF(E4811="Mão de Obra",J4811,"")</f>
        <v/>
      </c>
      <c r="O4811" s="81" t="n">
        <f aca="false">IF(N4811&lt;&gt;"","",M4811)</f>
        <v>0.82</v>
      </c>
      <c r="P4811" s="82" t="str">
        <f aca="false">IF(A4811="Composição",B4811,"")</f>
        <v/>
      </c>
      <c r="Q4811" s="81" t="str">
        <f aca="false">IF(P4811&lt;&gt;"",SUMIF(L4811:L4811,L4811,N4811:N4811),"")</f>
        <v/>
      </c>
      <c r="R4811" s="81" t="str">
        <f aca="false">IF(P4811&lt;&gt;"",SUMIF(L4811:L4811,L4811,O4811:O4811),"")</f>
        <v/>
      </c>
    </row>
    <row r="4812" customFormat="false" ht="25.5" hidden="false" customHeight="false" outlineLevel="0" collapsed="false">
      <c r="A4812" s="96" t="s">
        <v>679</v>
      </c>
      <c r="B4812" s="97" t="s">
        <v>1781</v>
      </c>
      <c r="C4812" s="96" t="str">
        <f aca="false">VLOOKUP(B4812,INSUMOS!$A:$I,2,0)</f>
        <v>SINAPI</v>
      </c>
      <c r="D4812" s="96" t="str">
        <f aca="false">VLOOKUP(B4812,INSUMOS!$A:$I,3,0)</f>
        <v>EXAMES - HORISTA (COLETADO CAIXA - ENCARGOS COMPLEMENTARES)</v>
      </c>
      <c r="E4812" s="98" t="str">
        <f aca="false">VLOOKUP(B4812,INSUMOS!$A:$I,4,0)</f>
        <v>Outros</v>
      </c>
      <c r="F4812" s="98"/>
      <c r="G4812" s="99" t="str">
        <f aca="false">VLOOKUP(B4812,INSUMOS!$A:$I,5,0)</f>
        <v>H</v>
      </c>
      <c r="H4812" s="100" t="n">
        <v>1</v>
      </c>
      <c r="I4812" s="101" t="n">
        <f aca="false">VLOOKUP(B4812,INSUMOS!$A:$I,8,0)</f>
        <v>1.14</v>
      </c>
      <c r="J4812" s="101" t="n">
        <f aca="false">TRUNC(H4812*I4812,2)</f>
        <v>1.14</v>
      </c>
      <c r="L4812" s="63" t="n">
        <f aca="false">IF(AND(A4813&lt;&gt;"",A4812=""),L4811+1,L4811)</f>
        <v>508</v>
      </c>
      <c r="M4812" s="80" t="n">
        <f aca="false">IF(OR(A4812="Insumo",A4812="Composição Auxiliar"),J4812,"")</f>
        <v>1.14</v>
      </c>
      <c r="N4812" s="81" t="str">
        <f aca="false">IF(E4812="Mão de Obra",J4812,"")</f>
        <v/>
      </c>
      <c r="O4812" s="81" t="n">
        <f aca="false">IF(N4812&lt;&gt;"","",M4812)</f>
        <v>1.14</v>
      </c>
      <c r="P4812" s="82" t="str">
        <f aca="false">IF(A4812="Composição",B4812,"")</f>
        <v/>
      </c>
      <c r="Q4812" s="81" t="str">
        <f aca="false">IF(P4812&lt;&gt;"",SUMIF(L4812:L4812,L4812,N4812:N4812),"")</f>
        <v/>
      </c>
      <c r="R4812" s="81" t="str">
        <f aca="false">IF(P4812&lt;&gt;"",SUMIF(L4812:L4812,L4812,O4812:O4812),"")</f>
        <v/>
      </c>
    </row>
    <row r="4813" customFormat="false" ht="14.25" hidden="false" customHeight="false" outlineLevel="0" collapsed="false">
      <c r="A4813" s="102"/>
      <c r="B4813" s="102"/>
      <c r="C4813" s="102"/>
      <c r="D4813" s="102"/>
      <c r="E4813" s="102"/>
      <c r="F4813" s="103"/>
      <c r="G4813" s="102"/>
      <c r="H4813" s="103"/>
      <c r="I4813" s="102"/>
      <c r="J4813" s="103"/>
      <c r="L4813" s="63" t="n">
        <f aca="false">IF(AND(A4814&lt;&gt;"",A4813=""),L4812+1,L4812)</f>
        <v>508</v>
      </c>
      <c r="M4813" s="80" t="str">
        <f aca="false">IF(OR(A4813="Insumo",A4813="Composição Auxiliar"),J4813,"")</f>
        <v/>
      </c>
      <c r="N4813" s="81" t="str">
        <f aca="false">IF(E4813="Mão de Obra",J4813,"")</f>
        <v/>
      </c>
      <c r="O4813" s="81" t="str">
        <f aca="false">IF(N4813&lt;&gt;"","",M4813)</f>
        <v/>
      </c>
      <c r="P4813" s="82" t="str">
        <f aca="false">IF(A4813="Composição",B4813,"")</f>
        <v/>
      </c>
      <c r="Q4813" s="81" t="str">
        <f aca="false">IF(P4813&lt;&gt;"",SUMIF(L4813:L4813,L4813,N4813:N4813),"")</f>
        <v/>
      </c>
      <c r="R4813" s="81" t="str">
        <f aca="false">IF(P4813&lt;&gt;"",SUMIF(L4813:L4813,L4813,O4813:O4813),"")</f>
        <v/>
      </c>
    </row>
    <row r="4814" customFormat="false" ht="15" hidden="false" customHeight="false" outlineLevel="0" collapsed="false">
      <c r="A4814" s="102"/>
      <c r="B4814" s="102"/>
      <c r="C4814" s="102"/>
      <c r="D4814" s="102"/>
      <c r="E4814" s="102"/>
      <c r="F4814" s="103"/>
      <c r="G4814" s="102"/>
      <c r="H4814" s="104"/>
      <c r="I4814" s="104"/>
      <c r="J4814" s="103"/>
      <c r="L4814" s="63" t="n">
        <f aca="false">IF(AND(A4815&lt;&gt;"",A4814=""),L4813+1,L4813)</f>
        <v>508</v>
      </c>
      <c r="M4814" s="80" t="str">
        <f aca="false">IF(OR(A4814="Insumo",A4814="Composição Auxiliar"),J4814,"")</f>
        <v/>
      </c>
      <c r="N4814" s="81" t="str">
        <f aca="false">IF(E4814="Mão de Obra",J4814,"")</f>
        <v/>
      </c>
      <c r="O4814" s="81" t="str">
        <f aca="false">IF(N4814&lt;&gt;"","",M4814)</f>
        <v/>
      </c>
      <c r="P4814" s="82" t="str">
        <f aca="false">IF(A4814="Composição",B4814,"")</f>
        <v/>
      </c>
      <c r="Q4814" s="81" t="str">
        <f aca="false">IF(P4814&lt;&gt;"",SUMIF(L4814:L4814,L4814,N4814:N4814),"")</f>
        <v/>
      </c>
      <c r="R4814" s="81" t="str">
        <f aca="false">IF(P4814&lt;&gt;"",SUMIF(L4814:L4814,L4814,O4814:O4814),"")</f>
        <v/>
      </c>
    </row>
    <row r="4815" customFormat="false" ht="15" hidden="false" customHeight="false" outlineLevel="0" collapsed="false">
      <c r="A4815" s="108"/>
      <c r="B4815" s="108"/>
      <c r="C4815" s="108"/>
      <c r="D4815" s="108"/>
      <c r="E4815" s="108"/>
      <c r="F4815" s="108"/>
      <c r="G4815" s="108"/>
      <c r="H4815" s="108"/>
      <c r="I4815" s="108"/>
      <c r="J4815" s="108"/>
      <c r="L4815" s="63" t="n">
        <f aca="false">IF(AND(A4816&lt;&gt;"",A4815=""),L4814+1,L4814)</f>
        <v>508</v>
      </c>
      <c r="M4815" s="80" t="str">
        <f aca="false">IF(OR(A4815="Insumo",A4815="Composição Auxiliar"),J4815,"")</f>
        <v/>
      </c>
      <c r="N4815" s="81" t="str">
        <f aca="false">IF(E4815="Mão de Obra",J4815,"")</f>
        <v/>
      </c>
      <c r="O4815" s="81" t="str">
        <f aca="false">IF(N4815&lt;&gt;"","",M4815)</f>
        <v/>
      </c>
      <c r="P4815" s="82" t="str">
        <f aca="false">IF(A4815="Composição",B4815,"")</f>
        <v/>
      </c>
      <c r="Q4815" s="81" t="str">
        <f aca="false">IF(P4815&lt;&gt;"",SUMIF(L4815:L4815,L4815,N4815:N4815),"")</f>
        <v/>
      </c>
      <c r="R4815" s="81" t="str">
        <f aca="false">IF(P4815&lt;&gt;"",SUMIF(L4815:L4815,L4815,O4815:O4815),"")</f>
        <v/>
      </c>
    </row>
    <row r="4816" customFormat="false" ht="15" hidden="false" customHeight="true" outlineLevel="0" collapsed="false">
      <c r="A4816" s="83"/>
      <c r="B4816" s="84" t="s">
        <v>655</v>
      </c>
      <c r="C4816" s="83" t="s">
        <v>656</v>
      </c>
      <c r="D4816" s="83" t="s">
        <v>657</v>
      </c>
      <c r="E4816" s="83" t="s">
        <v>658</v>
      </c>
      <c r="F4816" s="83"/>
      <c r="G4816" s="85" t="s">
        <v>659</v>
      </c>
      <c r="H4816" s="84" t="s">
        <v>660</v>
      </c>
      <c r="I4816" s="84" t="s">
        <v>661</v>
      </c>
      <c r="J4816" s="84" t="s">
        <v>662</v>
      </c>
      <c r="L4816" s="63" t="n">
        <f aca="false">IF(AND(A4817&lt;&gt;"",A4816=""),L4815+1,L4815)</f>
        <v>509</v>
      </c>
      <c r="M4816" s="80" t="str">
        <f aca="false">IF(OR(A4816="Insumo",A4816="Composição Auxiliar"),J4816,"")</f>
        <v/>
      </c>
      <c r="N4816" s="81" t="str">
        <f aca="false">IF(E4816="Mão de Obra",J4816,"")</f>
        <v/>
      </c>
      <c r="O4816" s="81" t="str">
        <f aca="false">IF(N4816&lt;&gt;"","",M4816)</f>
        <v/>
      </c>
      <c r="P4816" s="82" t="str">
        <f aca="false">IF(A4816="Composição",B4816,"")</f>
        <v/>
      </c>
      <c r="Q4816" s="81" t="str">
        <f aca="false">IF(P4816&lt;&gt;"",SUMIF(L4816:L4816,L4816,N4816:N4816),"")</f>
        <v/>
      </c>
      <c r="R4816" s="81" t="str">
        <f aca="false">IF(P4816&lt;&gt;"",SUMIF(L4816:L4816,L4816,O4816:O4816),"")</f>
        <v/>
      </c>
    </row>
    <row r="4817" customFormat="false" ht="14.25" hidden="false" customHeight="true" outlineLevel="0" collapsed="false">
      <c r="A4817" s="86" t="s">
        <v>663</v>
      </c>
      <c r="B4817" s="87" t="s">
        <v>2180</v>
      </c>
      <c r="C4817" s="86" t="s">
        <v>664</v>
      </c>
      <c r="D4817" s="86" t="s">
        <v>2181</v>
      </c>
      <c r="E4817" s="86" t="s">
        <v>671</v>
      </c>
      <c r="F4817" s="86"/>
      <c r="G4817" s="88" t="s">
        <v>672</v>
      </c>
      <c r="H4817" s="89" t="n">
        <v>1</v>
      </c>
      <c r="I4817" s="90" t="n">
        <f aca="false">SUMIF(L:L,$L4817,M:M)</f>
        <v>29.04</v>
      </c>
      <c r="J4817" s="90" t="n">
        <f aca="false">TRUNC(H4817*I4817,2)</f>
        <v>29.04</v>
      </c>
      <c r="L4817" s="63" t="n">
        <f aca="false">IF(AND(A4818&lt;&gt;"",A4817=""),L4816+1,L4816)</f>
        <v>509</v>
      </c>
      <c r="M4817" s="80" t="str">
        <f aca="false">IF(OR(A4817="Insumo",A4817="Composição Auxiliar"),J4817,"")</f>
        <v/>
      </c>
      <c r="N4817" s="81" t="str">
        <f aca="false">IF(E4817="Mão de Obra",J4817,"")</f>
        <v/>
      </c>
      <c r="O4817" s="81" t="str">
        <f aca="false">IF(N4817&lt;&gt;"","",M4817)</f>
        <v/>
      </c>
      <c r="P4817" s="82" t="str">
        <f aca="false">IF(A4817="Composição",B4817,"")</f>
        <v> 88294 </v>
      </c>
      <c r="Q4817" s="81" t="n">
        <f aca="false">IF(P4817&lt;&gt;"",SUMIF(L4817:L4817,L4817,N4817:N4817),"")</f>
        <v>0</v>
      </c>
      <c r="R4817" s="81" t="n">
        <f aca="false">IF(P4817&lt;&gt;"",SUMIF(L4817:L4817,L4817,O4817:O4817),"")</f>
        <v>0</v>
      </c>
    </row>
    <row r="4818" customFormat="false" ht="25.5" hidden="false" customHeight="true" outlineLevel="0" collapsed="false">
      <c r="A4818" s="91" t="s">
        <v>668</v>
      </c>
      <c r="B4818" s="92" t="s">
        <v>2056</v>
      </c>
      <c r="C4818" s="91" t="s">
        <v>664</v>
      </c>
      <c r="D4818" s="91" t="s">
        <v>2057</v>
      </c>
      <c r="E4818" s="91" t="s">
        <v>671</v>
      </c>
      <c r="F4818" s="91"/>
      <c r="G4818" s="93" t="s">
        <v>672</v>
      </c>
      <c r="H4818" s="94" t="n">
        <v>1</v>
      </c>
      <c r="I4818" s="95" t="n">
        <f aca="false">SUMIFS(J:J,A:A,"Composição",B:B,$B4818)</f>
        <v>0.29</v>
      </c>
      <c r="J4818" s="95" t="n">
        <f aca="false">TRUNC(H4818*I4818,2)</f>
        <v>0.29</v>
      </c>
      <c r="L4818" s="63" t="n">
        <f aca="false">IF(AND(A4819&lt;&gt;"",A4818=""),L4817+1,L4817)</f>
        <v>509</v>
      </c>
      <c r="M4818" s="80" t="n">
        <f aca="false">IF(OR(A4818="Insumo",A4818="Composição Auxiliar"),J4818,"")</f>
        <v>0.29</v>
      </c>
      <c r="N4818" s="81" t="str">
        <f aca="false">IF(E4818="Mão de Obra",J4818,"")</f>
        <v/>
      </c>
      <c r="O4818" s="81" t="n">
        <f aca="false">IF(N4818&lt;&gt;"","",M4818)</f>
        <v>0.29</v>
      </c>
      <c r="P4818" s="82" t="str">
        <f aca="false">IF(A4818="Composição",B4818,"")</f>
        <v/>
      </c>
      <c r="Q4818" s="81" t="str">
        <f aca="false">IF(P4818&lt;&gt;"",SUMIF(L4818:L4818,L4818,N4818:N4818),"")</f>
        <v/>
      </c>
      <c r="R4818" s="81" t="str">
        <f aca="false">IF(P4818&lt;&gt;"",SUMIF(L4818:L4818,L4818,O4818:O4818),"")</f>
        <v/>
      </c>
    </row>
    <row r="4819" customFormat="false" ht="25.5" hidden="false" customHeight="false" outlineLevel="0" collapsed="false">
      <c r="A4819" s="96" t="s">
        <v>679</v>
      </c>
      <c r="B4819" s="97" t="s">
        <v>1778</v>
      </c>
      <c r="C4819" s="96" t="str">
        <f aca="false">VLOOKUP(B4819,INSUMOS!$A:$I,2,0)</f>
        <v>SINAPI</v>
      </c>
      <c r="D4819" s="96" t="str">
        <f aca="false">VLOOKUP(B4819,INSUMOS!$A:$I,3,0)</f>
        <v>SEGURO - HORISTA (COLETADO CAIXA - ENCARGOS COMPLEMENTARES)</v>
      </c>
      <c r="E4819" s="98" t="str">
        <f aca="false">VLOOKUP(B4819,INSUMOS!$A:$I,4,0)</f>
        <v>Taxas</v>
      </c>
      <c r="F4819" s="98"/>
      <c r="G4819" s="99" t="str">
        <f aca="false">VLOOKUP(B4819,INSUMOS!$A:$I,5,0)</f>
        <v>H</v>
      </c>
      <c r="H4819" s="100" t="n">
        <v>1</v>
      </c>
      <c r="I4819" s="101" t="n">
        <f aca="false">VLOOKUP(B4819,INSUMOS!$A:$I,8,0)</f>
        <v>0.07</v>
      </c>
      <c r="J4819" s="101" t="n">
        <f aca="false">TRUNC(H4819*I4819,2)</f>
        <v>0.07</v>
      </c>
      <c r="L4819" s="63" t="n">
        <f aca="false">IF(AND(A4820&lt;&gt;"",A4819=""),L4818+1,L4818)</f>
        <v>509</v>
      </c>
      <c r="M4819" s="80" t="n">
        <f aca="false">IF(OR(A4819="Insumo",A4819="Composição Auxiliar"),J4819,"")</f>
        <v>0.07</v>
      </c>
      <c r="N4819" s="81" t="str">
        <f aca="false">IF(E4819="Mão de Obra",J4819,"")</f>
        <v/>
      </c>
      <c r="O4819" s="81" t="n">
        <f aca="false">IF(N4819&lt;&gt;"","",M4819)</f>
        <v>0.07</v>
      </c>
      <c r="P4819" s="82" t="str">
        <f aca="false">IF(A4819="Composição",B4819,"")</f>
        <v/>
      </c>
      <c r="Q4819" s="81" t="str">
        <f aca="false">IF(P4819&lt;&gt;"",SUMIF(L4819:L4819,L4819,N4819:N4819),"")</f>
        <v/>
      </c>
      <c r="R4819" s="81" t="str">
        <f aca="false">IF(P4819&lt;&gt;"",SUMIF(L4819:L4819,L4819,O4819:O4819),"")</f>
        <v/>
      </c>
    </row>
    <row r="4820" customFormat="false" ht="25.5" hidden="false" customHeight="false" outlineLevel="0" collapsed="false">
      <c r="A4820" s="96" t="s">
        <v>679</v>
      </c>
      <c r="B4820" s="97" t="s">
        <v>1781</v>
      </c>
      <c r="C4820" s="96" t="str">
        <f aca="false">VLOOKUP(B4820,INSUMOS!$A:$I,2,0)</f>
        <v>SINAPI</v>
      </c>
      <c r="D4820" s="96" t="str">
        <f aca="false">VLOOKUP(B4820,INSUMOS!$A:$I,3,0)</f>
        <v>EXAMES - HORISTA (COLETADO CAIXA - ENCARGOS COMPLEMENTARES)</v>
      </c>
      <c r="E4820" s="98" t="str">
        <f aca="false">VLOOKUP(B4820,INSUMOS!$A:$I,4,0)</f>
        <v>Outros</v>
      </c>
      <c r="F4820" s="98"/>
      <c r="G4820" s="99" t="str">
        <f aca="false">VLOOKUP(B4820,INSUMOS!$A:$I,5,0)</f>
        <v>H</v>
      </c>
      <c r="H4820" s="100" t="n">
        <v>1</v>
      </c>
      <c r="I4820" s="101" t="n">
        <f aca="false">VLOOKUP(B4820,INSUMOS!$A:$I,8,0)</f>
        <v>1.14</v>
      </c>
      <c r="J4820" s="101" t="n">
        <f aca="false">TRUNC(H4820*I4820,2)</f>
        <v>1.14</v>
      </c>
      <c r="L4820" s="63" t="n">
        <f aca="false">IF(AND(A4821&lt;&gt;"",A4820=""),L4819+1,L4819)</f>
        <v>509</v>
      </c>
      <c r="M4820" s="80" t="n">
        <f aca="false">IF(OR(A4820="Insumo",A4820="Composição Auxiliar"),J4820,"")</f>
        <v>1.14</v>
      </c>
      <c r="N4820" s="81" t="str">
        <f aca="false">IF(E4820="Mão de Obra",J4820,"")</f>
        <v/>
      </c>
      <c r="O4820" s="81" t="n">
        <f aca="false">IF(N4820&lt;&gt;"","",M4820)</f>
        <v>1.14</v>
      </c>
      <c r="P4820" s="82" t="str">
        <f aca="false">IF(A4820="Composição",B4820,"")</f>
        <v/>
      </c>
      <c r="Q4820" s="81" t="str">
        <f aca="false">IF(P4820&lt;&gt;"",SUMIF(L4820:L4820,L4820,N4820:N4820),"")</f>
        <v/>
      </c>
      <c r="R4820" s="81" t="str">
        <f aca="false">IF(P4820&lt;&gt;"",SUMIF(L4820:L4820,L4820,O4820:O4820),"")</f>
        <v/>
      </c>
    </row>
    <row r="4821" customFormat="false" ht="25.5" hidden="false" customHeight="false" outlineLevel="0" collapsed="false">
      <c r="A4821" s="96" t="s">
        <v>679</v>
      </c>
      <c r="B4821" s="97" t="s">
        <v>2168</v>
      </c>
      <c r="C4821" s="96" t="str">
        <f aca="false">VLOOKUP(B4821,INSUMOS!$A:$I,2,0)</f>
        <v>SINAPI</v>
      </c>
      <c r="D4821" s="96" t="str">
        <f aca="false">VLOOKUP(B4821,INSUMOS!$A:$I,3,0)</f>
        <v>EPI - FAMILIA OPERADOR ESCAVADEIRA - HORISTA (ENCARGOS COMPLEMENTARES - COLETADO CAIXA)</v>
      </c>
      <c r="E4821" s="98" t="str">
        <f aca="false">VLOOKUP(B4821,INSUMOS!$A:$I,4,0)</f>
        <v>Equipamento</v>
      </c>
      <c r="F4821" s="98"/>
      <c r="G4821" s="99" t="str">
        <f aca="false">VLOOKUP(B4821,INSUMOS!$A:$I,5,0)</f>
        <v>H</v>
      </c>
      <c r="H4821" s="100" t="n">
        <v>1</v>
      </c>
      <c r="I4821" s="101" t="n">
        <f aca="false">VLOOKUP(B4821,INSUMOS!$A:$I,8,0)</f>
        <v>0.82</v>
      </c>
      <c r="J4821" s="101" t="n">
        <f aca="false">TRUNC(H4821*I4821,2)</f>
        <v>0.82</v>
      </c>
      <c r="L4821" s="63" t="n">
        <f aca="false">IF(AND(A4822&lt;&gt;"",A4821=""),L4820+1,L4820)</f>
        <v>509</v>
      </c>
      <c r="M4821" s="80" t="n">
        <f aca="false">IF(OR(A4821="Insumo",A4821="Composição Auxiliar"),J4821,"")</f>
        <v>0.82</v>
      </c>
      <c r="N4821" s="81" t="str">
        <f aca="false">IF(E4821="Mão de Obra",J4821,"")</f>
        <v/>
      </c>
      <c r="O4821" s="81" t="n">
        <f aca="false">IF(N4821&lt;&gt;"","",M4821)</f>
        <v>0.82</v>
      </c>
      <c r="P4821" s="82" t="str">
        <f aca="false">IF(A4821="Composição",B4821,"")</f>
        <v/>
      </c>
      <c r="Q4821" s="81" t="str">
        <f aca="false">IF(P4821&lt;&gt;"",SUMIF(L4821:L4821,L4821,N4821:N4821),"")</f>
        <v/>
      </c>
      <c r="R4821" s="81" t="str">
        <f aca="false">IF(P4821&lt;&gt;"",SUMIF(L4821:L4821,L4821,O4821:O4821),"")</f>
        <v/>
      </c>
    </row>
    <row r="4822" customFormat="false" ht="14.25" hidden="false" customHeight="false" outlineLevel="0" collapsed="false">
      <c r="A4822" s="96" t="s">
        <v>679</v>
      </c>
      <c r="B4822" s="97" t="s">
        <v>2058</v>
      </c>
      <c r="C4822" s="96" t="str">
        <f aca="false">VLOOKUP(B4822,INSUMOS!$A:$I,2,0)</f>
        <v>SINAPI</v>
      </c>
      <c r="D4822" s="96" t="str">
        <f aca="false">VLOOKUP(B4822,INSUMOS!$A:$I,3,0)</f>
        <v>OPERADOR DE ESCAVADEIRA</v>
      </c>
      <c r="E4822" s="98" t="str">
        <f aca="false">VLOOKUP(B4822,INSUMOS!$A:$I,4,0)</f>
        <v>Mão de Obra</v>
      </c>
      <c r="F4822" s="98"/>
      <c r="G4822" s="99" t="str">
        <f aca="false">VLOOKUP(B4822,INSUMOS!$A:$I,5,0)</f>
        <v>H</v>
      </c>
      <c r="H4822" s="100" t="n">
        <v>1</v>
      </c>
      <c r="I4822" s="101" t="n">
        <f aca="false">VLOOKUP(B4822,INSUMOS!$A:$I,8,0)</f>
        <v>24.3</v>
      </c>
      <c r="J4822" s="101" t="n">
        <f aca="false">TRUNC(H4822*I4822,2)</f>
        <v>24.3</v>
      </c>
      <c r="L4822" s="63" t="n">
        <f aca="false">IF(AND(A4823&lt;&gt;"",A4822=""),L4821+1,L4821)</f>
        <v>509</v>
      </c>
      <c r="M4822" s="80" t="n">
        <f aca="false">IF(OR(A4822="Insumo",A4822="Composição Auxiliar"),J4822,"")</f>
        <v>24.3</v>
      </c>
      <c r="N4822" s="81" t="n">
        <f aca="false">IF(E4822="Mão de Obra",J4822,"")</f>
        <v>24.3</v>
      </c>
      <c r="O4822" s="81" t="str">
        <f aca="false">IF(N4822&lt;&gt;"","",M4822)</f>
        <v/>
      </c>
      <c r="P4822" s="82" t="str">
        <f aca="false">IF(A4822="Composição",B4822,"")</f>
        <v/>
      </c>
      <c r="Q4822" s="81" t="str">
        <f aca="false">IF(P4822&lt;&gt;"",SUMIF(L4822:L4822,L4822,N4822:N4822),"")</f>
        <v/>
      </c>
      <c r="R4822" s="81" t="str">
        <f aca="false">IF(P4822&lt;&gt;"",SUMIF(L4822:L4822,L4822,O4822:O4822),"")</f>
        <v/>
      </c>
    </row>
    <row r="4823" customFormat="false" ht="25.5" hidden="false" customHeight="false" outlineLevel="0" collapsed="false">
      <c r="A4823" s="96" t="s">
        <v>679</v>
      </c>
      <c r="B4823" s="97" t="s">
        <v>2167</v>
      </c>
      <c r="C4823" s="96" t="str">
        <f aca="false">VLOOKUP(B4823,INSUMOS!$A:$I,2,0)</f>
        <v>SINAPI</v>
      </c>
      <c r="D4823" s="96" t="str">
        <f aca="false">VLOOKUP(B4823,INSUMOS!$A:$I,3,0)</f>
        <v>FERRAMENTAS - FAMILIA OPERADOR ESCAVADEIRA - HORISTA (ENCARGOS COMPLEMENTARES - COLETADO CAIXA)</v>
      </c>
      <c r="E4823" s="98" t="str">
        <f aca="false">VLOOKUP(B4823,INSUMOS!$A:$I,4,0)</f>
        <v>Equipamento</v>
      </c>
      <c r="F4823" s="98"/>
      <c r="G4823" s="99" t="str">
        <f aca="false">VLOOKUP(B4823,INSUMOS!$A:$I,5,0)</f>
        <v>H</v>
      </c>
      <c r="H4823" s="100" t="n">
        <v>1</v>
      </c>
      <c r="I4823" s="101" t="n">
        <f aca="false">VLOOKUP(B4823,INSUMOS!$A:$I,8,0)</f>
        <v>0.01</v>
      </c>
      <c r="J4823" s="101" t="n">
        <f aca="false">TRUNC(H4823*I4823,2)</f>
        <v>0.01</v>
      </c>
      <c r="L4823" s="63" t="n">
        <f aca="false">IF(AND(A4824&lt;&gt;"",A4823=""),L4822+1,L4822)</f>
        <v>509</v>
      </c>
      <c r="M4823" s="80" t="n">
        <f aca="false">IF(OR(A4823="Insumo",A4823="Composição Auxiliar"),J4823,"")</f>
        <v>0.01</v>
      </c>
      <c r="N4823" s="81" t="str">
        <f aca="false">IF(E4823="Mão de Obra",J4823,"")</f>
        <v/>
      </c>
      <c r="O4823" s="81" t="n">
        <f aca="false">IF(N4823&lt;&gt;"","",M4823)</f>
        <v>0.01</v>
      </c>
      <c r="P4823" s="82" t="str">
        <f aca="false">IF(A4823="Composição",B4823,"")</f>
        <v/>
      </c>
      <c r="Q4823" s="81" t="str">
        <f aca="false">IF(P4823&lt;&gt;"",SUMIF(L4823:L4823,L4823,N4823:N4823),"")</f>
        <v/>
      </c>
      <c r="R4823" s="81" t="str">
        <f aca="false">IF(P4823&lt;&gt;"",SUMIF(L4823:L4823,L4823,O4823:O4823),"")</f>
        <v/>
      </c>
    </row>
    <row r="4824" customFormat="false" ht="25.5" hidden="false" customHeight="false" outlineLevel="0" collapsed="false">
      <c r="A4824" s="96" t="s">
        <v>679</v>
      </c>
      <c r="B4824" s="97" t="s">
        <v>1776</v>
      </c>
      <c r="C4824" s="96" t="str">
        <f aca="false">VLOOKUP(B4824,INSUMOS!$A:$I,2,0)</f>
        <v>SINAPI</v>
      </c>
      <c r="D4824" s="96" t="str">
        <f aca="false">VLOOKUP(B4824,INSUMOS!$A:$I,3,0)</f>
        <v>ALIMENTACAO - HORISTA (COLETADO CAIXA - ENCARGOS COMPLEMENTARES)</v>
      </c>
      <c r="E4824" s="98" t="str">
        <f aca="false">VLOOKUP(B4824,INSUMOS!$A:$I,4,0)</f>
        <v>Outros</v>
      </c>
      <c r="F4824" s="98"/>
      <c r="G4824" s="99" t="str">
        <f aca="false">VLOOKUP(B4824,INSUMOS!$A:$I,5,0)</f>
        <v>H</v>
      </c>
      <c r="H4824" s="100" t="n">
        <v>1</v>
      </c>
      <c r="I4824" s="101" t="n">
        <f aca="false">VLOOKUP(B4824,INSUMOS!$A:$I,8,0)</f>
        <v>1.45</v>
      </c>
      <c r="J4824" s="101" t="n">
        <f aca="false">TRUNC(H4824*I4824,2)</f>
        <v>1.45</v>
      </c>
      <c r="L4824" s="63" t="n">
        <f aca="false">IF(AND(A4825&lt;&gt;"",A4824=""),L4823+1,L4823)</f>
        <v>509</v>
      </c>
      <c r="M4824" s="80" t="n">
        <f aca="false">IF(OR(A4824="Insumo",A4824="Composição Auxiliar"),J4824,"")</f>
        <v>1.45</v>
      </c>
      <c r="N4824" s="81" t="str">
        <f aca="false">IF(E4824="Mão de Obra",J4824,"")</f>
        <v/>
      </c>
      <c r="O4824" s="81" t="n">
        <f aca="false">IF(N4824&lt;&gt;"","",M4824)</f>
        <v>1.45</v>
      </c>
      <c r="P4824" s="82" t="str">
        <f aca="false">IF(A4824="Composição",B4824,"")</f>
        <v/>
      </c>
      <c r="Q4824" s="81" t="str">
        <f aca="false">IF(P4824&lt;&gt;"",SUMIF(L4824:L4824,L4824,N4824:N4824),"")</f>
        <v/>
      </c>
      <c r="R4824" s="81" t="str">
        <f aca="false">IF(P4824&lt;&gt;"",SUMIF(L4824:L4824,L4824,O4824:O4824),"")</f>
        <v/>
      </c>
    </row>
    <row r="4825" customFormat="false" ht="25.5" hidden="false" customHeight="false" outlineLevel="0" collapsed="false">
      <c r="A4825" s="96" t="s">
        <v>679</v>
      </c>
      <c r="B4825" s="97" t="s">
        <v>1775</v>
      </c>
      <c r="C4825" s="96" t="str">
        <f aca="false">VLOOKUP(B4825,INSUMOS!$A:$I,2,0)</f>
        <v>SINAPI</v>
      </c>
      <c r="D4825" s="96" t="str">
        <f aca="false">VLOOKUP(B4825,INSUMOS!$A:$I,3,0)</f>
        <v>TRANSPORTE - HORISTA (COLETADO CAIXA - ENCARGOS COMPLEMENTARES)</v>
      </c>
      <c r="E4825" s="98" t="str">
        <f aca="false">VLOOKUP(B4825,INSUMOS!$A:$I,4,0)</f>
        <v>Serviços</v>
      </c>
      <c r="F4825" s="98"/>
      <c r="G4825" s="99" t="str">
        <f aca="false">VLOOKUP(B4825,INSUMOS!$A:$I,5,0)</f>
        <v>H</v>
      </c>
      <c r="H4825" s="100" t="n">
        <v>1</v>
      </c>
      <c r="I4825" s="101" t="n">
        <f aca="false">VLOOKUP(B4825,INSUMOS!$A:$I,8,0)</f>
        <v>0.96</v>
      </c>
      <c r="J4825" s="101" t="n">
        <f aca="false">TRUNC(H4825*I4825,2)</f>
        <v>0.96</v>
      </c>
      <c r="L4825" s="63" t="n">
        <f aca="false">IF(AND(A4826&lt;&gt;"",A4825=""),L4824+1,L4824)</f>
        <v>509</v>
      </c>
      <c r="M4825" s="80" t="n">
        <f aca="false">IF(OR(A4825="Insumo",A4825="Composição Auxiliar"),J4825,"")</f>
        <v>0.96</v>
      </c>
      <c r="N4825" s="81" t="str">
        <f aca="false">IF(E4825="Mão de Obra",J4825,"")</f>
        <v/>
      </c>
      <c r="O4825" s="81" t="n">
        <f aca="false">IF(N4825&lt;&gt;"","",M4825)</f>
        <v>0.96</v>
      </c>
      <c r="P4825" s="82" t="str">
        <f aca="false">IF(A4825="Composição",B4825,"")</f>
        <v/>
      </c>
      <c r="Q4825" s="81" t="str">
        <f aca="false">IF(P4825&lt;&gt;"",SUMIF(L4825:L4825,L4825,N4825:N4825),"")</f>
        <v/>
      </c>
      <c r="R4825" s="81" t="str">
        <f aca="false">IF(P4825&lt;&gt;"",SUMIF(L4825:L4825,L4825,O4825:O4825),"")</f>
        <v/>
      </c>
    </row>
    <row r="4826" customFormat="false" ht="14.25" hidden="false" customHeight="false" outlineLevel="0" collapsed="false">
      <c r="A4826" s="102"/>
      <c r="B4826" s="102"/>
      <c r="C4826" s="102"/>
      <c r="D4826" s="102"/>
      <c r="E4826" s="102"/>
      <c r="F4826" s="103"/>
      <c r="G4826" s="102"/>
      <c r="H4826" s="103"/>
      <c r="I4826" s="102"/>
      <c r="J4826" s="103"/>
      <c r="L4826" s="63" t="n">
        <f aca="false">IF(AND(A4827&lt;&gt;"",A4826=""),L4825+1,L4825)</f>
        <v>509</v>
      </c>
      <c r="M4826" s="80" t="str">
        <f aca="false">IF(OR(A4826="Insumo",A4826="Composição Auxiliar"),J4826,"")</f>
        <v/>
      </c>
      <c r="N4826" s="81" t="str">
        <f aca="false">IF(E4826="Mão de Obra",J4826,"")</f>
        <v/>
      </c>
      <c r="O4826" s="81" t="str">
        <f aca="false">IF(N4826&lt;&gt;"","",M4826)</f>
        <v/>
      </c>
      <c r="P4826" s="82" t="str">
        <f aca="false">IF(A4826="Composição",B4826,"")</f>
        <v/>
      </c>
      <c r="Q4826" s="81" t="str">
        <f aca="false">IF(P4826&lt;&gt;"",SUMIF(L4826:L4826,L4826,N4826:N4826),"")</f>
        <v/>
      </c>
      <c r="R4826" s="81" t="str">
        <f aca="false">IF(P4826&lt;&gt;"",SUMIF(L4826:L4826,L4826,O4826:O4826),"")</f>
        <v/>
      </c>
    </row>
    <row r="4827" customFormat="false" ht="15" hidden="false" customHeight="false" outlineLevel="0" collapsed="false">
      <c r="A4827" s="102"/>
      <c r="B4827" s="102"/>
      <c r="C4827" s="102"/>
      <c r="D4827" s="102"/>
      <c r="E4827" s="102"/>
      <c r="F4827" s="103"/>
      <c r="G4827" s="102"/>
      <c r="H4827" s="104"/>
      <c r="I4827" s="104"/>
      <c r="J4827" s="103"/>
      <c r="L4827" s="63" t="n">
        <f aca="false">IF(AND(A4828&lt;&gt;"",A4827=""),L4826+1,L4826)</f>
        <v>509</v>
      </c>
      <c r="M4827" s="80" t="str">
        <f aca="false">IF(OR(A4827="Insumo",A4827="Composição Auxiliar"),J4827,"")</f>
        <v/>
      </c>
      <c r="N4827" s="81" t="str">
        <f aca="false">IF(E4827="Mão de Obra",J4827,"")</f>
        <v/>
      </c>
      <c r="O4827" s="81" t="str">
        <f aca="false">IF(N4827&lt;&gt;"","",M4827)</f>
        <v/>
      </c>
      <c r="P4827" s="82" t="str">
        <f aca="false">IF(A4827="Composição",B4827,"")</f>
        <v/>
      </c>
      <c r="Q4827" s="81" t="str">
        <f aca="false">IF(P4827&lt;&gt;"",SUMIF(L4827:L4827,L4827,N4827:N4827),"")</f>
        <v/>
      </c>
      <c r="R4827" s="81" t="str">
        <f aca="false">IF(P4827&lt;&gt;"",SUMIF(L4827:L4827,L4827,O4827:O4827),"")</f>
        <v/>
      </c>
    </row>
    <row r="4828" customFormat="false" ht="15" hidden="false" customHeight="false" outlineLevel="0" collapsed="false">
      <c r="A4828" s="108"/>
      <c r="B4828" s="108"/>
      <c r="C4828" s="108"/>
      <c r="D4828" s="108"/>
      <c r="E4828" s="108"/>
      <c r="F4828" s="108"/>
      <c r="G4828" s="108"/>
      <c r="H4828" s="108"/>
      <c r="I4828" s="108"/>
      <c r="J4828" s="108"/>
      <c r="L4828" s="63" t="n">
        <f aca="false">IF(AND(A4829&lt;&gt;"",A4828=""),L4827+1,L4827)</f>
        <v>509</v>
      </c>
      <c r="M4828" s="80" t="str">
        <f aca="false">IF(OR(A4828="Insumo",A4828="Composição Auxiliar"),J4828,"")</f>
        <v/>
      </c>
      <c r="N4828" s="81" t="str">
        <f aca="false">IF(E4828="Mão de Obra",J4828,"")</f>
        <v/>
      </c>
      <c r="O4828" s="81" t="str">
        <f aca="false">IF(N4828&lt;&gt;"","",M4828)</f>
        <v/>
      </c>
      <c r="P4828" s="82" t="str">
        <f aca="false">IF(A4828="Composição",B4828,"")</f>
        <v/>
      </c>
      <c r="Q4828" s="81" t="str">
        <f aca="false">IF(P4828&lt;&gt;"",SUMIF(L4828:L4828,L4828,N4828:N4828),"")</f>
        <v/>
      </c>
      <c r="R4828" s="81" t="str">
        <f aca="false">IF(P4828&lt;&gt;"",SUMIF(L4828:L4828,L4828,O4828:O4828),"")</f>
        <v/>
      </c>
    </row>
    <row r="4829" customFormat="false" ht="15" hidden="false" customHeight="true" outlineLevel="0" collapsed="false">
      <c r="A4829" s="83"/>
      <c r="B4829" s="84" t="s">
        <v>655</v>
      </c>
      <c r="C4829" s="83" t="s">
        <v>656</v>
      </c>
      <c r="D4829" s="83" t="s">
        <v>657</v>
      </c>
      <c r="E4829" s="83" t="s">
        <v>658</v>
      </c>
      <c r="F4829" s="83"/>
      <c r="G4829" s="85" t="s">
        <v>659</v>
      </c>
      <c r="H4829" s="84" t="s">
        <v>660</v>
      </c>
      <c r="I4829" s="84" t="s">
        <v>661</v>
      </c>
      <c r="J4829" s="84" t="s">
        <v>662</v>
      </c>
      <c r="L4829" s="63" t="n">
        <f aca="false">IF(AND(A4830&lt;&gt;"",A4829=""),L4828+1,L4828)</f>
        <v>510</v>
      </c>
      <c r="M4829" s="80" t="str">
        <f aca="false">IF(OR(A4829="Insumo",A4829="Composição Auxiliar"),J4829,"")</f>
        <v/>
      </c>
      <c r="N4829" s="81" t="str">
        <f aca="false">IF(E4829="Mão de Obra",J4829,"")</f>
        <v/>
      </c>
      <c r="O4829" s="81" t="str">
        <f aca="false">IF(N4829&lt;&gt;"","",M4829)</f>
        <v/>
      </c>
      <c r="P4829" s="82" t="str">
        <f aca="false">IF(A4829="Composição",B4829,"")</f>
        <v/>
      </c>
      <c r="Q4829" s="81" t="str">
        <f aca="false">IF(P4829&lt;&gt;"",SUMIF(L4829:L4829,L4829,N4829:N4829),"")</f>
        <v/>
      </c>
      <c r="R4829" s="81" t="str">
        <f aca="false">IF(P4829&lt;&gt;"",SUMIF(L4829:L4829,L4829,O4829:O4829),"")</f>
        <v/>
      </c>
    </row>
    <row r="4830" customFormat="false" ht="14.25" hidden="false" customHeight="true" outlineLevel="0" collapsed="false">
      <c r="A4830" s="86" t="s">
        <v>663</v>
      </c>
      <c r="B4830" s="87" t="s">
        <v>2113</v>
      </c>
      <c r="C4830" s="86" t="s">
        <v>664</v>
      </c>
      <c r="D4830" s="86" t="s">
        <v>2114</v>
      </c>
      <c r="E4830" s="86" t="s">
        <v>671</v>
      </c>
      <c r="F4830" s="86"/>
      <c r="G4830" s="88" t="s">
        <v>672</v>
      </c>
      <c r="H4830" s="89" t="n">
        <v>1</v>
      </c>
      <c r="I4830" s="90" t="n">
        <f aca="false">SUMIF(L:L,$L4830,M:M)</f>
        <v>23.72</v>
      </c>
      <c r="J4830" s="90" t="n">
        <f aca="false">TRUNC(H4830*I4830,2)</f>
        <v>23.72</v>
      </c>
      <c r="L4830" s="63" t="n">
        <f aca="false">IF(AND(A4831&lt;&gt;"",A4830=""),L4829+1,L4829)</f>
        <v>510</v>
      </c>
      <c r="M4830" s="80" t="str">
        <f aca="false">IF(OR(A4830="Insumo",A4830="Composição Auxiliar"),J4830,"")</f>
        <v/>
      </c>
      <c r="N4830" s="81" t="str">
        <f aca="false">IF(E4830="Mão de Obra",J4830,"")</f>
        <v/>
      </c>
      <c r="O4830" s="81" t="str">
        <f aca="false">IF(N4830&lt;&gt;"","",M4830)</f>
        <v/>
      </c>
      <c r="P4830" s="82" t="str">
        <f aca="false">IF(A4830="Composição",B4830,"")</f>
        <v> 88295 </v>
      </c>
      <c r="Q4830" s="81" t="n">
        <f aca="false">IF(P4830&lt;&gt;"",SUMIF(L4830:L4830,L4830,N4830:N4830),"")</f>
        <v>0</v>
      </c>
      <c r="R4830" s="81" t="n">
        <f aca="false">IF(P4830&lt;&gt;"",SUMIF(L4830:L4830,L4830,O4830:O4830),"")</f>
        <v>0</v>
      </c>
    </row>
    <row r="4831" customFormat="false" ht="25.5" hidden="false" customHeight="true" outlineLevel="0" collapsed="false">
      <c r="A4831" s="91" t="s">
        <v>668</v>
      </c>
      <c r="B4831" s="92" t="s">
        <v>2059</v>
      </c>
      <c r="C4831" s="91" t="s">
        <v>664</v>
      </c>
      <c r="D4831" s="91" t="s">
        <v>2060</v>
      </c>
      <c r="E4831" s="91" t="s">
        <v>671</v>
      </c>
      <c r="F4831" s="91"/>
      <c r="G4831" s="93" t="s">
        <v>672</v>
      </c>
      <c r="H4831" s="94" t="n">
        <v>1</v>
      </c>
      <c r="I4831" s="95" t="n">
        <f aca="false">SUMIFS(J:J,A:A,"Composição",B:B,$B4831)</f>
        <v>0.32</v>
      </c>
      <c r="J4831" s="95" t="n">
        <f aca="false">TRUNC(H4831*I4831,2)</f>
        <v>0.32</v>
      </c>
      <c r="L4831" s="63" t="n">
        <f aca="false">IF(AND(A4832&lt;&gt;"",A4831=""),L4830+1,L4830)</f>
        <v>510</v>
      </c>
      <c r="M4831" s="80" t="n">
        <f aca="false">IF(OR(A4831="Insumo",A4831="Composição Auxiliar"),J4831,"")</f>
        <v>0.32</v>
      </c>
      <c r="N4831" s="81" t="str">
        <f aca="false">IF(E4831="Mão de Obra",J4831,"")</f>
        <v/>
      </c>
      <c r="O4831" s="81" t="n">
        <f aca="false">IF(N4831&lt;&gt;"","",M4831)</f>
        <v>0.32</v>
      </c>
      <c r="P4831" s="82" t="str">
        <f aca="false">IF(A4831="Composição",B4831,"")</f>
        <v/>
      </c>
      <c r="Q4831" s="81" t="str">
        <f aca="false">IF(P4831&lt;&gt;"",SUMIF(L4831:L4831,L4831,N4831:N4831),"")</f>
        <v/>
      </c>
      <c r="R4831" s="81" t="str">
        <f aca="false">IF(P4831&lt;&gt;"",SUMIF(L4831:L4831,L4831,O4831:O4831),"")</f>
        <v/>
      </c>
    </row>
    <row r="4832" customFormat="false" ht="25.5" hidden="false" customHeight="false" outlineLevel="0" collapsed="false">
      <c r="A4832" s="96" t="s">
        <v>679</v>
      </c>
      <c r="B4832" s="97" t="s">
        <v>2167</v>
      </c>
      <c r="C4832" s="96" t="str">
        <f aca="false">VLOOKUP(B4832,INSUMOS!$A:$I,2,0)</f>
        <v>SINAPI</v>
      </c>
      <c r="D4832" s="96" t="str">
        <f aca="false">VLOOKUP(B4832,INSUMOS!$A:$I,3,0)</f>
        <v>FERRAMENTAS - FAMILIA OPERADOR ESCAVADEIRA - HORISTA (ENCARGOS COMPLEMENTARES - COLETADO CAIXA)</v>
      </c>
      <c r="E4832" s="98" t="str">
        <f aca="false">VLOOKUP(B4832,INSUMOS!$A:$I,4,0)</f>
        <v>Equipamento</v>
      </c>
      <c r="F4832" s="98"/>
      <c r="G4832" s="99" t="str">
        <f aca="false">VLOOKUP(B4832,INSUMOS!$A:$I,5,0)</f>
        <v>H</v>
      </c>
      <c r="H4832" s="100" t="n">
        <v>1</v>
      </c>
      <c r="I4832" s="101" t="n">
        <f aca="false">VLOOKUP(B4832,INSUMOS!$A:$I,8,0)</f>
        <v>0.01</v>
      </c>
      <c r="J4832" s="101" t="n">
        <f aca="false">TRUNC(H4832*I4832,2)</f>
        <v>0.01</v>
      </c>
      <c r="L4832" s="63" t="n">
        <f aca="false">IF(AND(A4833&lt;&gt;"",A4832=""),L4831+1,L4831)</f>
        <v>510</v>
      </c>
      <c r="M4832" s="80" t="n">
        <f aca="false">IF(OR(A4832="Insumo",A4832="Composição Auxiliar"),J4832,"")</f>
        <v>0.01</v>
      </c>
      <c r="N4832" s="81" t="str">
        <f aca="false">IF(E4832="Mão de Obra",J4832,"")</f>
        <v/>
      </c>
      <c r="O4832" s="81" t="n">
        <f aca="false">IF(N4832&lt;&gt;"","",M4832)</f>
        <v>0.01</v>
      </c>
      <c r="P4832" s="82" t="str">
        <f aca="false">IF(A4832="Composição",B4832,"")</f>
        <v/>
      </c>
      <c r="Q4832" s="81" t="str">
        <f aca="false">IF(P4832&lt;&gt;"",SUMIF(L4832:L4832,L4832,N4832:N4832),"")</f>
        <v/>
      </c>
      <c r="R4832" s="81" t="str">
        <f aca="false">IF(P4832&lt;&gt;"",SUMIF(L4832:L4832,L4832,O4832:O4832),"")</f>
        <v/>
      </c>
    </row>
    <row r="4833" customFormat="false" ht="25.5" hidden="false" customHeight="false" outlineLevel="0" collapsed="false">
      <c r="A4833" s="96" t="s">
        <v>679</v>
      </c>
      <c r="B4833" s="97" t="s">
        <v>1775</v>
      </c>
      <c r="C4833" s="96" t="str">
        <f aca="false">VLOOKUP(B4833,INSUMOS!$A:$I,2,0)</f>
        <v>SINAPI</v>
      </c>
      <c r="D4833" s="96" t="str">
        <f aca="false">VLOOKUP(B4833,INSUMOS!$A:$I,3,0)</f>
        <v>TRANSPORTE - HORISTA (COLETADO CAIXA - ENCARGOS COMPLEMENTARES)</v>
      </c>
      <c r="E4833" s="98" t="str">
        <f aca="false">VLOOKUP(B4833,INSUMOS!$A:$I,4,0)</f>
        <v>Serviços</v>
      </c>
      <c r="F4833" s="98"/>
      <c r="G4833" s="99" t="str">
        <f aca="false">VLOOKUP(B4833,INSUMOS!$A:$I,5,0)</f>
        <v>H</v>
      </c>
      <c r="H4833" s="100" t="n">
        <v>1</v>
      </c>
      <c r="I4833" s="101" t="n">
        <f aca="false">VLOOKUP(B4833,INSUMOS!$A:$I,8,0)</f>
        <v>0.96</v>
      </c>
      <c r="J4833" s="101" t="n">
        <f aca="false">TRUNC(H4833*I4833,2)</f>
        <v>0.96</v>
      </c>
      <c r="L4833" s="63" t="n">
        <f aca="false">IF(AND(A4834&lt;&gt;"",A4833=""),L4832+1,L4832)</f>
        <v>510</v>
      </c>
      <c r="M4833" s="80" t="n">
        <f aca="false">IF(OR(A4833="Insumo",A4833="Composição Auxiliar"),J4833,"")</f>
        <v>0.96</v>
      </c>
      <c r="N4833" s="81" t="str">
        <f aca="false">IF(E4833="Mão de Obra",J4833,"")</f>
        <v/>
      </c>
      <c r="O4833" s="81" t="n">
        <f aca="false">IF(N4833&lt;&gt;"","",M4833)</f>
        <v>0.96</v>
      </c>
      <c r="P4833" s="82" t="str">
        <f aca="false">IF(A4833="Composição",B4833,"")</f>
        <v/>
      </c>
      <c r="Q4833" s="81" t="str">
        <f aca="false">IF(P4833&lt;&gt;"",SUMIF(L4833:L4833,L4833,N4833:N4833),"")</f>
        <v/>
      </c>
      <c r="R4833" s="81" t="str">
        <f aca="false">IF(P4833&lt;&gt;"",SUMIF(L4833:L4833,L4833,O4833:O4833),"")</f>
        <v/>
      </c>
    </row>
    <row r="4834" customFormat="false" ht="25.5" hidden="false" customHeight="false" outlineLevel="0" collapsed="false">
      <c r="A4834" s="96" t="s">
        <v>679</v>
      </c>
      <c r="B4834" s="97" t="s">
        <v>2168</v>
      </c>
      <c r="C4834" s="96" t="str">
        <f aca="false">VLOOKUP(B4834,INSUMOS!$A:$I,2,0)</f>
        <v>SINAPI</v>
      </c>
      <c r="D4834" s="96" t="str">
        <f aca="false">VLOOKUP(B4834,INSUMOS!$A:$I,3,0)</f>
        <v>EPI - FAMILIA OPERADOR ESCAVADEIRA - HORISTA (ENCARGOS COMPLEMENTARES - COLETADO CAIXA)</v>
      </c>
      <c r="E4834" s="98" t="str">
        <f aca="false">VLOOKUP(B4834,INSUMOS!$A:$I,4,0)</f>
        <v>Equipamento</v>
      </c>
      <c r="F4834" s="98"/>
      <c r="G4834" s="99" t="str">
        <f aca="false">VLOOKUP(B4834,INSUMOS!$A:$I,5,0)</f>
        <v>H</v>
      </c>
      <c r="H4834" s="100" t="n">
        <v>1</v>
      </c>
      <c r="I4834" s="101" t="n">
        <f aca="false">VLOOKUP(B4834,INSUMOS!$A:$I,8,0)</f>
        <v>0.82</v>
      </c>
      <c r="J4834" s="101" t="n">
        <f aca="false">TRUNC(H4834*I4834,2)</f>
        <v>0.82</v>
      </c>
      <c r="L4834" s="63" t="n">
        <f aca="false">IF(AND(A4835&lt;&gt;"",A4834=""),L4833+1,L4833)</f>
        <v>510</v>
      </c>
      <c r="M4834" s="80" t="n">
        <f aca="false">IF(OR(A4834="Insumo",A4834="Composição Auxiliar"),J4834,"")</f>
        <v>0.82</v>
      </c>
      <c r="N4834" s="81" t="str">
        <f aca="false">IF(E4834="Mão de Obra",J4834,"")</f>
        <v/>
      </c>
      <c r="O4834" s="81" t="n">
        <f aca="false">IF(N4834&lt;&gt;"","",M4834)</f>
        <v>0.82</v>
      </c>
      <c r="P4834" s="82" t="str">
        <f aca="false">IF(A4834="Composição",B4834,"")</f>
        <v/>
      </c>
      <c r="Q4834" s="81" t="str">
        <f aca="false">IF(P4834&lt;&gt;"",SUMIF(L4834:L4834,L4834,N4834:N4834),"")</f>
        <v/>
      </c>
      <c r="R4834" s="81" t="str">
        <f aca="false">IF(P4834&lt;&gt;"",SUMIF(L4834:L4834,L4834,O4834:O4834),"")</f>
        <v/>
      </c>
    </row>
    <row r="4835" customFormat="false" ht="25.5" hidden="false" customHeight="false" outlineLevel="0" collapsed="false">
      <c r="A4835" s="96" t="s">
        <v>679</v>
      </c>
      <c r="B4835" s="97" t="s">
        <v>1778</v>
      </c>
      <c r="C4835" s="96" t="str">
        <f aca="false">VLOOKUP(B4835,INSUMOS!$A:$I,2,0)</f>
        <v>SINAPI</v>
      </c>
      <c r="D4835" s="96" t="str">
        <f aca="false">VLOOKUP(B4835,INSUMOS!$A:$I,3,0)</f>
        <v>SEGURO - HORISTA (COLETADO CAIXA - ENCARGOS COMPLEMENTARES)</v>
      </c>
      <c r="E4835" s="98" t="str">
        <f aca="false">VLOOKUP(B4835,INSUMOS!$A:$I,4,0)</f>
        <v>Taxas</v>
      </c>
      <c r="F4835" s="98"/>
      <c r="G4835" s="99" t="str">
        <f aca="false">VLOOKUP(B4835,INSUMOS!$A:$I,5,0)</f>
        <v>H</v>
      </c>
      <c r="H4835" s="100" t="n">
        <v>1</v>
      </c>
      <c r="I4835" s="101" t="n">
        <f aca="false">VLOOKUP(B4835,INSUMOS!$A:$I,8,0)</f>
        <v>0.07</v>
      </c>
      <c r="J4835" s="101" t="n">
        <f aca="false">TRUNC(H4835*I4835,2)</f>
        <v>0.07</v>
      </c>
      <c r="L4835" s="63" t="n">
        <f aca="false">IF(AND(A4836&lt;&gt;"",A4835=""),L4834+1,L4834)</f>
        <v>510</v>
      </c>
      <c r="M4835" s="80" t="n">
        <f aca="false">IF(OR(A4835="Insumo",A4835="Composição Auxiliar"),J4835,"")</f>
        <v>0.07</v>
      </c>
      <c r="N4835" s="81" t="str">
        <f aca="false">IF(E4835="Mão de Obra",J4835,"")</f>
        <v/>
      </c>
      <c r="O4835" s="81" t="n">
        <f aca="false">IF(N4835&lt;&gt;"","",M4835)</f>
        <v>0.07</v>
      </c>
      <c r="P4835" s="82" t="str">
        <f aca="false">IF(A4835="Composição",B4835,"")</f>
        <v/>
      </c>
      <c r="Q4835" s="81" t="str">
        <f aca="false">IF(P4835&lt;&gt;"",SUMIF(L4835:L4835,L4835,N4835:N4835),"")</f>
        <v/>
      </c>
      <c r="R4835" s="81" t="str">
        <f aca="false">IF(P4835&lt;&gt;"",SUMIF(L4835:L4835,L4835,O4835:O4835),"")</f>
        <v/>
      </c>
    </row>
    <row r="4836" customFormat="false" ht="25.5" hidden="false" customHeight="false" outlineLevel="0" collapsed="false">
      <c r="A4836" s="96" t="s">
        <v>679</v>
      </c>
      <c r="B4836" s="97" t="s">
        <v>1776</v>
      </c>
      <c r="C4836" s="96" t="str">
        <f aca="false">VLOOKUP(B4836,INSUMOS!$A:$I,2,0)</f>
        <v>SINAPI</v>
      </c>
      <c r="D4836" s="96" t="str">
        <f aca="false">VLOOKUP(B4836,INSUMOS!$A:$I,3,0)</f>
        <v>ALIMENTACAO - HORISTA (COLETADO CAIXA - ENCARGOS COMPLEMENTARES)</v>
      </c>
      <c r="E4836" s="98" t="str">
        <f aca="false">VLOOKUP(B4836,INSUMOS!$A:$I,4,0)</f>
        <v>Outros</v>
      </c>
      <c r="F4836" s="98"/>
      <c r="G4836" s="99" t="str">
        <f aca="false">VLOOKUP(B4836,INSUMOS!$A:$I,5,0)</f>
        <v>H</v>
      </c>
      <c r="H4836" s="100" t="n">
        <v>1</v>
      </c>
      <c r="I4836" s="101" t="n">
        <f aca="false">VLOOKUP(B4836,INSUMOS!$A:$I,8,0)</f>
        <v>1.45</v>
      </c>
      <c r="J4836" s="101" t="n">
        <f aca="false">TRUNC(H4836*I4836,2)</f>
        <v>1.45</v>
      </c>
      <c r="L4836" s="63" t="n">
        <f aca="false">IF(AND(A4837&lt;&gt;"",A4836=""),L4835+1,L4835)</f>
        <v>510</v>
      </c>
      <c r="M4836" s="80" t="n">
        <f aca="false">IF(OR(A4836="Insumo",A4836="Composição Auxiliar"),J4836,"")</f>
        <v>1.45</v>
      </c>
      <c r="N4836" s="81" t="str">
        <f aca="false">IF(E4836="Mão de Obra",J4836,"")</f>
        <v/>
      </c>
      <c r="O4836" s="81" t="n">
        <f aca="false">IF(N4836&lt;&gt;"","",M4836)</f>
        <v>1.45</v>
      </c>
      <c r="P4836" s="82" t="str">
        <f aca="false">IF(A4836="Composição",B4836,"")</f>
        <v/>
      </c>
      <c r="Q4836" s="81" t="str">
        <f aca="false">IF(P4836&lt;&gt;"",SUMIF(L4836:L4836,L4836,N4836:N4836),"")</f>
        <v/>
      </c>
      <c r="R4836" s="81" t="str">
        <f aca="false">IF(P4836&lt;&gt;"",SUMIF(L4836:L4836,L4836,O4836:O4836),"")</f>
        <v/>
      </c>
    </row>
    <row r="4837" customFormat="false" ht="25.5" hidden="false" customHeight="false" outlineLevel="0" collapsed="false">
      <c r="A4837" s="96" t="s">
        <v>679</v>
      </c>
      <c r="B4837" s="97" t="s">
        <v>1781</v>
      </c>
      <c r="C4837" s="96" t="str">
        <f aca="false">VLOOKUP(B4837,INSUMOS!$A:$I,2,0)</f>
        <v>SINAPI</v>
      </c>
      <c r="D4837" s="96" t="str">
        <f aca="false">VLOOKUP(B4837,INSUMOS!$A:$I,3,0)</f>
        <v>EXAMES - HORISTA (COLETADO CAIXA - ENCARGOS COMPLEMENTARES)</v>
      </c>
      <c r="E4837" s="98" t="str">
        <f aca="false">VLOOKUP(B4837,INSUMOS!$A:$I,4,0)</f>
        <v>Outros</v>
      </c>
      <c r="F4837" s="98"/>
      <c r="G4837" s="99" t="str">
        <f aca="false">VLOOKUP(B4837,INSUMOS!$A:$I,5,0)</f>
        <v>H</v>
      </c>
      <c r="H4837" s="100" t="n">
        <v>1</v>
      </c>
      <c r="I4837" s="101" t="n">
        <f aca="false">VLOOKUP(B4837,INSUMOS!$A:$I,8,0)</f>
        <v>1.14</v>
      </c>
      <c r="J4837" s="101" t="n">
        <f aca="false">TRUNC(H4837*I4837,2)</f>
        <v>1.14</v>
      </c>
      <c r="L4837" s="63" t="n">
        <f aca="false">IF(AND(A4838&lt;&gt;"",A4837=""),L4836+1,L4836)</f>
        <v>510</v>
      </c>
      <c r="M4837" s="80" t="n">
        <f aca="false">IF(OR(A4837="Insumo",A4837="Composição Auxiliar"),J4837,"")</f>
        <v>1.14</v>
      </c>
      <c r="N4837" s="81" t="str">
        <f aca="false">IF(E4837="Mão de Obra",J4837,"")</f>
        <v/>
      </c>
      <c r="O4837" s="81" t="n">
        <f aca="false">IF(N4837&lt;&gt;"","",M4837)</f>
        <v>1.14</v>
      </c>
      <c r="P4837" s="82" t="str">
        <f aca="false">IF(A4837="Composição",B4837,"")</f>
        <v/>
      </c>
      <c r="Q4837" s="81" t="str">
        <f aca="false">IF(P4837&lt;&gt;"",SUMIF(L4837:L4837,L4837,N4837:N4837),"")</f>
        <v/>
      </c>
      <c r="R4837" s="81" t="str">
        <f aca="false">IF(P4837&lt;&gt;"",SUMIF(L4837:L4837,L4837,O4837:O4837),"")</f>
        <v/>
      </c>
    </row>
    <row r="4838" customFormat="false" ht="14.25" hidden="false" customHeight="false" outlineLevel="0" collapsed="false">
      <c r="A4838" s="96" t="s">
        <v>679</v>
      </c>
      <c r="B4838" s="97" t="s">
        <v>2061</v>
      </c>
      <c r="C4838" s="96" t="str">
        <f aca="false">VLOOKUP(B4838,INSUMOS!$A:$I,2,0)</f>
        <v>SINAPI</v>
      </c>
      <c r="D4838" s="96" t="str">
        <f aca="false">VLOOKUP(B4838,INSUMOS!$A:$I,3,0)</f>
        <v>OPERADOR DE GUINCHO OU GUINCHEIRO</v>
      </c>
      <c r="E4838" s="98" t="str">
        <f aca="false">VLOOKUP(B4838,INSUMOS!$A:$I,4,0)</f>
        <v>Mão de Obra</v>
      </c>
      <c r="F4838" s="98"/>
      <c r="G4838" s="99" t="str">
        <f aca="false">VLOOKUP(B4838,INSUMOS!$A:$I,5,0)</f>
        <v>H</v>
      </c>
      <c r="H4838" s="100" t="n">
        <v>1</v>
      </c>
      <c r="I4838" s="101" t="n">
        <f aca="false">VLOOKUP(B4838,INSUMOS!$A:$I,8,0)</f>
        <v>18.95</v>
      </c>
      <c r="J4838" s="101" t="n">
        <f aca="false">TRUNC(H4838*I4838,2)</f>
        <v>18.95</v>
      </c>
      <c r="L4838" s="63" t="n">
        <f aca="false">IF(AND(A4839&lt;&gt;"",A4838=""),L4837+1,L4837)</f>
        <v>510</v>
      </c>
      <c r="M4838" s="80" t="n">
        <f aca="false">IF(OR(A4838="Insumo",A4838="Composição Auxiliar"),J4838,"")</f>
        <v>18.95</v>
      </c>
      <c r="N4838" s="81" t="n">
        <f aca="false">IF(E4838="Mão de Obra",J4838,"")</f>
        <v>18.95</v>
      </c>
      <c r="O4838" s="81" t="str">
        <f aca="false">IF(N4838&lt;&gt;"","",M4838)</f>
        <v/>
      </c>
      <c r="P4838" s="82" t="str">
        <f aca="false">IF(A4838="Composição",B4838,"")</f>
        <v/>
      </c>
      <c r="Q4838" s="81" t="str">
        <f aca="false">IF(P4838&lt;&gt;"",SUMIF(L4838:L4838,L4838,N4838:N4838),"")</f>
        <v/>
      </c>
      <c r="R4838" s="81" t="str">
        <f aca="false">IF(P4838&lt;&gt;"",SUMIF(L4838:L4838,L4838,O4838:O4838),"")</f>
        <v/>
      </c>
    </row>
    <row r="4839" customFormat="false" ht="14.25" hidden="false" customHeight="false" outlineLevel="0" collapsed="false">
      <c r="A4839" s="102"/>
      <c r="B4839" s="102"/>
      <c r="C4839" s="102"/>
      <c r="D4839" s="102"/>
      <c r="E4839" s="102"/>
      <c r="F4839" s="103"/>
      <c r="G4839" s="102"/>
      <c r="H4839" s="103"/>
      <c r="I4839" s="102"/>
      <c r="J4839" s="103"/>
      <c r="L4839" s="63" t="n">
        <f aca="false">IF(AND(A4840&lt;&gt;"",A4839=""),L4838+1,L4838)</f>
        <v>510</v>
      </c>
      <c r="M4839" s="80" t="str">
        <f aca="false">IF(OR(A4839="Insumo",A4839="Composição Auxiliar"),J4839,"")</f>
        <v/>
      </c>
      <c r="N4839" s="81" t="str">
        <f aca="false">IF(E4839="Mão de Obra",J4839,"")</f>
        <v/>
      </c>
      <c r="O4839" s="81" t="str">
        <f aca="false">IF(N4839&lt;&gt;"","",M4839)</f>
        <v/>
      </c>
      <c r="P4839" s="82" t="str">
        <f aca="false">IF(A4839="Composição",B4839,"")</f>
        <v/>
      </c>
      <c r="Q4839" s="81" t="str">
        <f aca="false">IF(P4839&lt;&gt;"",SUMIF(L4839:L4839,L4839,N4839:N4839),"")</f>
        <v/>
      </c>
      <c r="R4839" s="81" t="str">
        <f aca="false">IF(P4839&lt;&gt;"",SUMIF(L4839:L4839,L4839,O4839:O4839),"")</f>
        <v/>
      </c>
    </row>
    <row r="4840" customFormat="false" ht="15" hidden="false" customHeight="false" outlineLevel="0" collapsed="false">
      <c r="A4840" s="102"/>
      <c r="B4840" s="102"/>
      <c r="C4840" s="102"/>
      <c r="D4840" s="102"/>
      <c r="E4840" s="102"/>
      <c r="F4840" s="103"/>
      <c r="G4840" s="102"/>
      <c r="H4840" s="104"/>
      <c r="I4840" s="104"/>
      <c r="J4840" s="103"/>
      <c r="L4840" s="63" t="n">
        <f aca="false">IF(AND(A4841&lt;&gt;"",A4840=""),L4839+1,L4839)</f>
        <v>510</v>
      </c>
      <c r="M4840" s="80" t="str">
        <f aca="false">IF(OR(A4840="Insumo",A4840="Composição Auxiliar"),J4840,"")</f>
        <v/>
      </c>
      <c r="N4840" s="81" t="str">
        <f aca="false">IF(E4840="Mão de Obra",J4840,"")</f>
        <v/>
      </c>
      <c r="O4840" s="81" t="str">
        <f aca="false">IF(N4840&lt;&gt;"","",M4840)</f>
        <v/>
      </c>
      <c r="P4840" s="82" t="str">
        <f aca="false">IF(A4840="Composição",B4840,"")</f>
        <v/>
      </c>
      <c r="Q4840" s="81" t="str">
        <f aca="false">IF(P4840&lt;&gt;"",SUMIF(L4840:L4840,L4840,N4840:N4840),"")</f>
        <v/>
      </c>
      <c r="R4840" s="81" t="str">
        <f aca="false">IF(P4840&lt;&gt;"",SUMIF(L4840:L4840,L4840,O4840:O4840),"")</f>
        <v/>
      </c>
    </row>
    <row r="4841" customFormat="false" ht="15" hidden="false" customHeight="false" outlineLevel="0" collapsed="false">
      <c r="A4841" s="108"/>
      <c r="B4841" s="108"/>
      <c r="C4841" s="108"/>
      <c r="D4841" s="108"/>
      <c r="E4841" s="108"/>
      <c r="F4841" s="108"/>
      <c r="G4841" s="108"/>
      <c r="H4841" s="108"/>
      <c r="I4841" s="108"/>
      <c r="J4841" s="108"/>
      <c r="L4841" s="63" t="n">
        <f aca="false">IF(AND(A4842&lt;&gt;"",A4841=""),L4840+1,L4840)</f>
        <v>510</v>
      </c>
      <c r="M4841" s="80" t="str">
        <f aca="false">IF(OR(A4841="Insumo",A4841="Composição Auxiliar"),J4841,"")</f>
        <v/>
      </c>
      <c r="N4841" s="81" t="str">
        <f aca="false">IF(E4841="Mão de Obra",J4841,"")</f>
        <v/>
      </c>
      <c r="O4841" s="81" t="str">
        <f aca="false">IF(N4841&lt;&gt;"","",M4841)</f>
        <v/>
      </c>
      <c r="P4841" s="82" t="str">
        <f aca="false">IF(A4841="Composição",B4841,"")</f>
        <v/>
      </c>
      <c r="Q4841" s="81" t="str">
        <f aca="false">IF(P4841&lt;&gt;"",SUMIF(L4841:L4841,L4841,N4841:N4841),"")</f>
        <v/>
      </c>
      <c r="R4841" s="81" t="str">
        <f aca="false">IF(P4841&lt;&gt;"",SUMIF(L4841:L4841,L4841,O4841:O4841),"")</f>
        <v/>
      </c>
    </row>
    <row r="4842" customFormat="false" ht="15" hidden="false" customHeight="true" outlineLevel="0" collapsed="false">
      <c r="A4842" s="83"/>
      <c r="B4842" s="84" t="s">
        <v>655</v>
      </c>
      <c r="C4842" s="83" t="s">
        <v>656</v>
      </c>
      <c r="D4842" s="83" t="s">
        <v>657</v>
      </c>
      <c r="E4842" s="83" t="s">
        <v>658</v>
      </c>
      <c r="F4842" s="83"/>
      <c r="G4842" s="85" t="s">
        <v>659</v>
      </c>
      <c r="H4842" s="84" t="s">
        <v>660</v>
      </c>
      <c r="I4842" s="84" t="s">
        <v>661</v>
      </c>
      <c r="J4842" s="84" t="s">
        <v>662</v>
      </c>
      <c r="L4842" s="63" t="n">
        <f aca="false">IF(AND(A4843&lt;&gt;"",A4842=""),L4841+1,L4841)</f>
        <v>511</v>
      </c>
      <c r="M4842" s="80" t="str">
        <f aca="false">IF(OR(A4842="Insumo",A4842="Composição Auxiliar"),J4842,"")</f>
        <v/>
      </c>
      <c r="N4842" s="81" t="str">
        <f aca="false">IF(E4842="Mão de Obra",J4842,"")</f>
        <v/>
      </c>
      <c r="O4842" s="81" t="str">
        <f aca="false">IF(N4842&lt;&gt;"","",M4842)</f>
        <v/>
      </c>
      <c r="P4842" s="82" t="str">
        <f aca="false">IF(A4842="Composição",B4842,"")</f>
        <v/>
      </c>
      <c r="Q4842" s="81" t="str">
        <f aca="false">IF(P4842&lt;&gt;"",SUMIF(L4842:L4842,L4842,N4842:N4842),"")</f>
        <v/>
      </c>
      <c r="R4842" s="81" t="str">
        <f aca="false">IF(P4842&lt;&gt;"",SUMIF(L4842:L4842,L4842,O4842:O4842),"")</f>
        <v/>
      </c>
    </row>
    <row r="4843" customFormat="false" ht="25.5" hidden="false" customHeight="true" outlineLevel="0" collapsed="false">
      <c r="A4843" s="86" t="s">
        <v>663</v>
      </c>
      <c r="B4843" s="87" t="s">
        <v>2149</v>
      </c>
      <c r="C4843" s="86" t="s">
        <v>664</v>
      </c>
      <c r="D4843" s="86" t="s">
        <v>2150</v>
      </c>
      <c r="E4843" s="86" t="s">
        <v>671</v>
      </c>
      <c r="F4843" s="86"/>
      <c r="G4843" s="88" t="s">
        <v>672</v>
      </c>
      <c r="H4843" s="89" t="n">
        <v>1</v>
      </c>
      <c r="I4843" s="90" t="n">
        <f aca="false">SUMIF(L:L,$L4843,M:M)</f>
        <v>27.41</v>
      </c>
      <c r="J4843" s="90" t="n">
        <f aca="false">TRUNC(H4843*I4843,2)</f>
        <v>27.41</v>
      </c>
      <c r="L4843" s="63" t="n">
        <f aca="false">IF(AND(A4844&lt;&gt;"",A4843=""),L4842+1,L4842)</f>
        <v>511</v>
      </c>
      <c r="M4843" s="80" t="str">
        <f aca="false">IF(OR(A4843="Insumo",A4843="Composição Auxiliar"),J4843,"")</f>
        <v/>
      </c>
      <c r="N4843" s="81" t="str">
        <f aca="false">IF(E4843="Mão de Obra",J4843,"")</f>
        <v/>
      </c>
      <c r="O4843" s="81" t="str">
        <f aca="false">IF(N4843&lt;&gt;"","",M4843)</f>
        <v/>
      </c>
      <c r="P4843" s="82" t="str">
        <f aca="false">IF(A4843="Composição",B4843,"")</f>
        <v> 88298 </v>
      </c>
      <c r="Q4843" s="81" t="n">
        <f aca="false">IF(P4843&lt;&gt;"",SUMIF(L4843:L4843,L4843,N4843:N4843),"")</f>
        <v>0</v>
      </c>
      <c r="R4843" s="81" t="n">
        <f aca="false">IF(P4843&lt;&gt;"",SUMIF(L4843:L4843,L4843,O4843:O4843),"")</f>
        <v>0</v>
      </c>
    </row>
    <row r="4844" customFormat="false" ht="25.5" hidden="false" customHeight="true" outlineLevel="0" collapsed="false">
      <c r="A4844" s="91" t="s">
        <v>668</v>
      </c>
      <c r="B4844" s="92" t="s">
        <v>2062</v>
      </c>
      <c r="C4844" s="91" t="s">
        <v>664</v>
      </c>
      <c r="D4844" s="91" t="s">
        <v>2063</v>
      </c>
      <c r="E4844" s="91" t="s">
        <v>671</v>
      </c>
      <c r="F4844" s="91"/>
      <c r="G4844" s="93" t="s">
        <v>672</v>
      </c>
      <c r="H4844" s="94" t="n">
        <v>1</v>
      </c>
      <c r="I4844" s="95" t="n">
        <f aca="false">SUMIFS(J:J,A:A,"Composição",B:B,$B4844)</f>
        <v>0.19</v>
      </c>
      <c r="J4844" s="95" t="n">
        <f aca="false">TRUNC(H4844*I4844,2)</f>
        <v>0.19</v>
      </c>
      <c r="L4844" s="63" t="n">
        <f aca="false">IF(AND(A4845&lt;&gt;"",A4844=""),L4843+1,L4843)</f>
        <v>511</v>
      </c>
      <c r="M4844" s="80" t="n">
        <f aca="false">IF(OR(A4844="Insumo",A4844="Composição Auxiliar"),J4844,"")</f>
        <v>0.19</v>
      </c>
      <c r="N4844" s="81" t="str">
        <f aca="false">IF(E4844="Mão de Obra",J4844,"")</f>
        <v/>
      </c>
      <c r="O4844" s="81" t="n">
        <f aca="false">IF(N4844&lt;&gt;"","",M4844)</f>
        <v>0.19</v>
      </c>
      <c r="P4844" s="82" t="str">
        <f aca="false">IF(A4844="Composição",B4844,"")</f>
        <v/>
      </c>
      <c r="Q4844" s="81" t="str">
        <f aca="false">IF(P4844&lt;&gt;"",SUMIF(L4844:L4844,L4844,N4844:N4844),"")</f>
        <v/>
      </c>
      <c r="R4844" s="81" t="str">
        <f aca="false">IF(P4844&lt;&gt;"",SUMIF(L4844:L4844,L4844,O4844:O4844),"")</f>
        <v/>
      </c>
    </row>
    <row r="4845" customFormat="false" ht="25.5" hidden="false" customHeight="false" outlineLevel="0" collapsed="false">
      <c r="A4845" s="96" t="s">
        <v>679</v>
      </c>
      <c r="B4845" s="97" t="s">
        <v>2168</v>
      </c>
      <c r="C4845" s="96" t="str">
        <f aca="false">VLOOKUP(B4845,INSUMOS!$A:$I,2,0)</f>
        <v>SINAPI</v>
      </c>
      <c r="D4845" s="96" t="str">
        <f aca="false">VLOOKUP(B4845,INSUMOS!$A:$I,3,0)</f>
        <v>EPI - FAMILIA OPERADOR ESCAVADEIRA - HORISTA (ENCARGOS COMPLEMENTARES - COLETADO CAIXA)</v>
      </c>
      <c r="E4845" s="98" t="str">
        <f aca="false">VLOOKUP(B4845,INSUMOS!$A:$I,4,0)</f>
        <v>Equipamento</v>
      </c>
      <c r="F4845" s="98"/>
      <c r="G4845" s="99" t="str">
        <f aca="false">VLOOKUP(B4845,INSUMOS!$A:$I,5,0)</f>
        <v>H</v>
      </c>
      <c r="H4845" s="100" t="n">
        <v>1</v>
      </c>
      <c r="I4845" s="101" t="n">
        <f aca="false">VLOOKUP(B4845,INSUMOS!$A:$I,8,0)</f>
        <v>0.82</v>
      </c>
      <c r="J4845" s="101" t="n">
        <f aca="false">TRUNC(H4845*I4845,2)</f>
        <v>0.82</v>
      </c>
      <c r="L4845" s="63" t="n">
        <f aca="false">IF(AND(A4846&lt;&gt;"",A4845=""),L4844+1,L4844)</f>
        <v>511</v>
      </c>
      <c r="M4845" s="80" t="n">
        <f aca="false">IF(OR(A4845="Insumo",A4845="Composição Auxiliar"),J4845,"")</f>
        <v>0.82</v>
      </c>
      <c r="N4845" s="81" t="str">
        <f aca="false">IF(E4845="Mão de Obra",J4845,"")</f>
        <v/>
      </c>
      <c r="O4845" s="81" t="n">
        <f aca="false">IF(N4845&lt;&gt;"","",M4845)</f>
        <v>0.82</v>
      </c>
      <c r="P4845" s="82" t="str">
        <f aca="false">IF(A4845="Composição",B4845,"")</f>
        <v/>
      </c>
      <c r="Q4845" s="81" t="str">
        <f aca="false">IF(P4845&lt;&gt;"",SUMIF(L4845:L4845,L4845,N4845:N4845),"")</f>
        <v/>
      </c>
      <c r="R4845" s="81" t="str">
        <f aca="false">IF(P4845&lt;&gt;"",SUMIF(L4845:L4845,L4845,O4845:O4845),"")</f>
        <v/>
      </c>
    </row>
    <row r="4846" customFormat="false" ht="25.5" hidden="false" customHeight="false" outlineLevel="0" collapsed="false">
      <c r="A4846" s="96" t="s">
        <v>679</v>
      </c>
      <c r="B4846" s="97" t="s">
        <v>2167</v>
      </c>
      <c r="C4846" s="96" t="str">
        <f aca="false">VLOOKUP(B4846,INSUMOS!$A:$I,2,0)</f>
        <v>SINAPI</v>
      </c>
      <c r="D4846" s="96" t="str">
        <f aca="false">VLOOKUP(B4846,INSUMOS!$A:$I,3,0)</f>
        <v>FERRAMENTAS - FAMILIA OPERADOR ESCAVADEIRA - HORISTA (ENCARGOS COMPLEMENTARES - COLETADO CAIXA)</v>
      </c>
      <c r="E4846" s="98" t="str">
        <f aca="false">VLOOKUP(B4846,INSUMOS!$A:$I,4,0)</f>
        <v>Equipamento</v>
      </c>
      <c r="F4846" s="98"/>
      <c r="G4846" s="99" t="str">
        <f aca="false">VLOOKUP(B4846,INSUMOS!$A:$I,5,0)</f>
        <v>H</v>
      </c>
      <c r="H4846" s="100" t="n">
        <v>1</v>
      </c>
      <c r="I4846" s="101" t="n">
        <f aca="false">VLOOKUP(B4846,INSUMOS!$A:$I,8,0)</f>
        <v>0.01</v>
      </c>
      <c r="J4846" s="101" t="n">
        <f aca="false">TRUNC(H4846*I4846,2)</f>
        <v>0.01</v>
      </c>
      <c r="L4846" s="63" t="n">
        <f aca="false">IF(AND(A4847&lt;&gt;"",A4846=""),L4845+1,L4845)</f>
        <v>511</v>
      </c>
      <c r="M4846" s="80" t="n">
        <f aca="false">IF(OR(A4846="Insumo",A4846="Composição Auxiliar"),J4846,"")</f>
        <v>0.01</v>
      </c>
      <c r="N4846" s="81" t="str">
        <f aca="false">IF(E4846="Mão de Obra",J4846,"")</f>
        <v/>
      </c>
      <c r="O4846" s="81" t="n">
        <f aca="false">IF(N4846&lt;&gt;"","",M4846)</f>
        <v>0.01</v>
      </c>
      <c r="P4846" s="82" t="str">
        <f aca="false">IF(A4846="Composição",B4846,"")</f>
        <v/>
      </c>
      <c r="Q4846" s="81" t="str">
        <f aca="false">IF(P4846&lt;&gt;"",SUMIF(L4846:L4846,L4846,N4846:N4846),"")</f>
        <v/>
      </c>
      <c r="R4846" s="81" t="str">
        <f aca="false">IF(P4846&lt;&gt;"",SUMIF(L4846:L4846,L4846,O4846:O4846),"")</f>
        <v/>
      </c>
    </row>
    <row r="4847" customFormat="false" ht="25.5" hidden="false" customHeight="false" outlineLevel="0" collapsed="false">
      <c r="A4847" s="96" t="s">
        <v>679</v>
      </c>
      <c r="B4847" s="97" t="s">
        <v>1781</v>
      </c>
      <c r="C4847" s="96" t="str">
        <f aca="false">VLOOKUP(B4847,INSUMOS!$A:$I,2,0)</f>
        <v>SINAPI</v>
      </c>
      <c r="D4847" s="96" t="str">
        <f aca="false">VLOOKUP(B4847,INSUMOS!$A:$I,3,0)</f>
        <v>EXAMES - HORISTA (COLETADO CAIXA - ENCARGOS COMPLEMENTARES)</v>
      </c>
      <c r="E4847" s="98" t="str">
        <f aca="false">VLOOKUP(B4847,INSUMOS!$A:$I,4,0)</f>
        <v>Outros</v>
      </c>
      <c r="F4847" s="98"/>
      <c r="G4847" s="99" t="str">
        <f aca="false">VLOOKUP(B4847,INSUMOS!$A:$I,5,0)</f>
        <v>H</v>
      </c>
      <c r="H4847" s="100" t="n">
        <v>1</v>
      </c>
      <c r="I4847" s="101" t="n">
        <f aca="false">VLOOKUP(B4847,INSUMOS!$A:$I,8,0)</f>
        <v>1.14</v>
      </c>
      <c r="J4847" s="101" t="n">
        <f aca="false">TRUNC(H4847*I4847,2)</f>
        <v>1.14</v>
      </c>
      <c r="L4847" s="63" t="n">
        <f aca="false">IF(AND(A4848&lt;&gt;"",A4847=""),L4846+1,L4846)</f>
        <v>511</v>
      </c>
      <c r="M4847" s="80" t="n">
        <f aca="false">IF(OR(A4847="Insumo",A4847="Composição Auxiliar"),J4847,"")</f>
        <v>1.14</v>
      </c>
      <c r="N4847" s="81" t="str">
        <f aca="false">IF(E4847="Mão de Obra",J4847,"")</f>
        <v/>
      </c>
      <c r="O4847" s="81" t="n">
        <f aca="false">IF(N4847&lt;&gt;"","",M4847)</f>
        <v>1.14</v>
      </c>
      <c r="P4847" s="82" t="str">
        <f aca="false">IF(A4847="Composição",B4847,"")</f>
        <v/>
      </c>
      <c r="Q4847" s="81" t="str">
        <f aca="false">IF(P4847&lt;&gt;"",SUMIF(L4847:L4847,L4847,N4847:N4847),"")</f>
        <v/>
      </c>
      <c r="R4847" s="81" t="str">
        <f aca="false">IF(P4847&lt;&gt;"",SUMIF(L4847:L4847,L4847,O4847:O4847),"")</f>
        <v/>
      </c>
    </row>
    <row r="4848" customFormat="false" ht="14.25" hidden="false" customHeight="false" outlineLevel="0" collapsed="false">
      <c r="A4848" s="96" t="s">
        <v>679</v>
      </c>
      <c r="B4848" s="97" t="s">
        <v>2064</v>
      </c>
      <c r="C4848" s="96" t="str">
        <f aca="false">VLOOKUP(B4848,INSUMOS!$A:$I,2,0)</f>
        <v>SINAPI</v>
      </c>
      <c r="D4848" s="96" t="str">
        <f aca="false">VLOOKUP(B4848,INSUMOS!$A:$I,3,0)</f>
        <v>OPERADOR DE MARTELETE OU MARTELETEIRO</v>
      </c>
      <c r="E4848" s="98" t="str">
        <f aca="false">VLOOKUP(B4848,INSUMOS!$A:$I,4,0)</f>
        <v>Mão de Obra</v>
      </c>
      <c r="F4848" s="98"/>
      <c r="G4848" s="99" t="str">
        <f aca="false">VLOOKUP(B4848,INSUMOS!$A:$I,5,0)</f>
        <v>H</v>
      </c>
      <c r="H4848" s="100" t="n">
        <v>1</v>
      </c>
      <c r="I4848" s="101" t="n">
        <f aca="false">VLOOKUP(B4848,INSUMOS!$A:$I,8,0)</f>
        <v>22.77</v>
      </c>
      <c r="J4848" s="101" t="n">
        <f aca="false">TRUNC(H4848*I4848,2)</f>
        <v>22.77</v>
      </c>
      <c r="L4848" s="63" t="n">
        <f aca="false">IF(AND(A4849&lt;&gt;"",A4848=""),L4847+1,L4847)</f>
        <v>511</v>
      </c>
      <c r="M4848" s="80" t="n">
        <f aca="false">IF(OR(A4848="Insumo",A4848="Composição Auxiliar"),J4848,"")</f>
        <v>22.77</v>
      </c>
      <c r="N4848" s="81" t="n">
        <f aca="false">IF(E4848="Mão de Obra",J4848,"")</f>
        <v>22.77</v>
      </c>
      <c r="O4848" s="81" t="str">
        <f aca="false">IF(N4848&lt;&gt;"","",M4848)</f>
        <v/>
      </c>
      <c r="P4848" s="82" t="str">
        <f aca="false">IF(A4848="Composição",B4848,"")</f>
        <v/>
      </c>
      <c r="Q4848" s="81" t="str">
        <f aca="false">IF(P4848&lt;&gt;"",SUMIF(L4848:L4848,L4848,N4848:N4848),"")</f>
        <v/>
      </c>
      <c r="R4848" s="81" t="str">
        <f aca="false">IF(P4848&lt;&gt;"",SUMIF(L4848:L4848,L4848,O4848:O4848),"")</f>
        <v/>
      </c>
    </row>
    <row r="4849" customFormat="false" ht="25.5" hidden="false" customHeight="false" outlineLevel="0" collapsed="false">
      <c r="A4849" s="96" t="s">
        <v>679</v>
      </c>
      <c r="B4849" s="97" t="s">
        <v>1778</v>
      </c>
      <c r="C4849" s="96" t="str">
        <f aca="false">VLOOKUP(B4849,INSUMOS!$A:$I,2,0)</f>
        <v>SINAPI</v>
      </c>
      <c r="D4849" s="96" t="str">
        <f aca="false">VLOOKUP(B4849,INSUMOS!$A:$I,3,0)</f>
        <v>SEGURO - HORISTA (COLETADO CAIXA - ENCARGOS COMPLEMENTARES)</v>
      </c>
      <c r="E4849" s="98" t="str">
        <f aca="false">VLOOKUP(B4849,INSUMOS!$A:$I,4,0)</f>
        <v>Taxas</v>
      </c>
      <c r="F4849" s="98"/>
      <c r="G4849" s="99" t="str">
        <f aca="false">VLOOKUP(B4849,INSUMOS!$A:$I,5,0)</f>
        <v>H</v>
      </c>
      <c r="H4849" s="100" t="n">
        <v>1</v>
      </c>
      <c r="I4849" s="101" t="n">
        <f aca="false">VLOOKUP(B4849,INSUMOS!$A:$I,8,0)</f>
        <v>0.07</v>
      </c>
      <c r="J4849" s="101" t="n">
        <f aca="false">TRUNC(H4849*I4849,2)</f>
        <v>0.07</v>
      </c>
      <c r="L4849" s="63" t="n">
        <f aca="false">IF(AND(A4850&lt;&gt;"",A4849=""),L4848+1,L4848)</f>
        <v>511</v>
      </c>
      <c r="M4849" s="80" t="n">
        <f aca="false">IF(OR(A4849="Insumo",A4849="Composição Auxiliar"),J4849,"")</f>
        <v>0.07</v>
      </c>
      <c r="N4849" s="81" t="str">
        <f aca="false">IF(E4849="Mão de Obra",J4849,"")</f>
        <v/>
      </c>
      <c r="O4849" s="81" t="n">
        <f aca="false">IF(N4849&lt;&gt;"","",M4849)</f>
        <v>0.07</v>
      </c>
      <c r="P4849" s="82" t="str">
        <f aca="false">IF(A4849="Composição",B4849,"")</f>
        <v/>
      </c>
      <c r="Q4849" s="81" t="str">
        <f aca="false">IF(P4849&lt;&gt;"",SUMIF(L4849:L4849,L4849,N4849:N4849),"")</f>
        <v/>
      </c>
      <c r="R4849" s="81" t="str">
        <f aca="false">IF(P4849&lt;&gt;"",SUMIF(L4849:L4849,L4849,O4849:O4849),"")</f>
        <v/>
      </c>
    </row>
    <row r="4850" customFormat="false" ht="25.5" hidden="false" customHeight="false" outlineLevel="0" collapsed="false">
      <c r="A4850" s="96" t="s">
        <v>679</v>
      </c>
      <c r="B4850" s="97" t="s">
        <v>1776</v>
      </c>
      <c r="C4850" s="96" t="str">
        <f aca="false">VLOOKUP(B4850,INSUMOS!$A:$I,2,0)</f>
        <v>SINAPI</v>
      </c>
      <c r="D4850" s="96" t="str">
        <f aca="false">VLOOKUP(B4850,INSUMOS!$A:$I,3,0)</f>
        <v>ALIMENTACAO - HORISTA (COLETADO CAIXA - ENCARGOS COMPLEMENTARES)</v>
      </c>
      <c r="E4850" s="98" t="str">
        <f aca="false">VLOOKUP(B4850,INSUMOS!$A:$I,4,0)</f>
        <v>Outros</v>
      </c>
      <c r="F4850" s="98"/>
      <c r="G4850" s="99" t="str">
        <f aca="false">VLOOKUP(B4850,INSUMOS!$A:$I,5,0)</f>
        <v>H</v>
      </c>
      <c r="H4850" s="100" t="n">
        <v>1</v>
      </c>
      <c r="I4850" s="101" t="n">
        <f aca="false">VLOOKUP(B4850,INSUMOS!$A:$I,8,0)</f>
        <v>1.45</v>
      </c>
      <c r="J4850" s="101" t="n">
        <f aca="false">TRUNC(H4850*I4850,2)</f>
        <v>1.45</v>
      </c>
      <c r="L4850" s="63" t="n">
        <f aca="false">IF(AND(A4851&lt;&gt;"",A4850=""),L4849+1,L4849)</f>
        <v>511</v>
      </c>
      <c r="M4850" s="80" t="n">
        <f aca="false">IF(OR(A4850="Insumo",A4850="Composição Auxiliar"),J4850,"")</f>
        <v>1.45</v>
      </c>
      <c r="N4850" s="81" t="str">
        <f aca="false">IF(E4850="Mão de Obra",J4850,"")</f>
        <v/>
      </c>
      <c r="O4850" s="81" t="n">
        <f aca="false">IF(N4850&lt;&gt;"","",M4850)</f>
        <v>1.45</v>
      </c>
      <c r="P4850" s="82" t="str">
        <f aca="false">IF(A4850="Composição",B4850,"")</f>
        <v/>
      </c>
      <c r="Q4850" s="81" t="str">
        <f aca="false">IF(P4850&lt;&gt;"",SUMIF(L4850:L4850,L4850,N4850:N4850),"")</f>
        <v/>
      </c>
      <c r="R4850" s="81" t="str">
        <f aca="false">IF(P4850&lt;&gt;"",SUMIF(L4850:L4850,L4850,O4850:O4850),"")</f>
        <v/>
      </c>
    </row>
    <row r="4851" customFormat="false" ht="25.5" hidden="false" customHeight="false" outlineLevel="0" collapsed="false">
      <c r="A4851" s="96" t="s">
        <v>679</v>
      </c>
      <c r="B4851" s="97" t="s">
        <v>1775</v>
      </c>
      <c r="C4851" s="96" t="str">
        <f aca="false">VLOOKUP(B4851,INSUMOS!$A:$I,2,0)</f>
        <v>SINAPI</v>
      </c>
      <c r="D4851" s="96" t="str">
        <f aca="false">VLOOKUP(B4851,INSUMOS!$A:$I,3,0)</f>
        <v>TRANSPORTE - HORISTA (COLETADO CAIXA - ENCARGOS COMPLEMENTARES)</v>
      </c>
      <c r="E4851" s="98" t="str">
        <f aca="false">VLOOKUP(B4851,INSUMOS!$A:$I,4,0)</f>
        <v>Serviços</v>
      </c>
      <c r="F4851" s="98"/>
      <c r="G4851" s="99" t="str">
        <f aca="false">VLOOKUP(B4851,INSUMOS!$A:$I,5,0)</f>
        <v>H</v>
      </c>
      <c r="H4851" s="100" t="n">
        <v>1</v>
      </c>
      <c r="I4851" s="101" t="n">
        <f aca="false">VLOOKUP(B4851,INSUMOS!$A:$I,8,0)</f>
        <v>0.96</v>
      </c>
      <c r="J4851" s="101" t="n">
        <f aca="false">TRUNC(H4851*I4851,2)</f>
        <v>0.96</v>
      </c>
      <c r="L4851" s="63" t="n">
        <f aca="false">IF(AND(A4852&lt;&gt;"",A4851=""),L4850+1,L4850)</f>
        <v>511</v>
      </c>
      <c r="M4851" s="80" t="n">
        <f aca="false">IF(OR(A4851="Insumo",A4851="Composição Auxiliar"),J4851,"")</f>
        <v>0.96</v>
      </c>
      <c r="N4851" s="81" t="str">
        <f aca="false">IF(E4851="Mão de Obra",J4851,"")</f>
        <v/>
      </c>
      <c r="O4851" s="81" t="n">
        <f aca="false">IF(N4851&lt;&gt;"","",M4851)</f>
        <v>0.96</v>
      </c>
      <c r="P4851" s="82" t="str">
        <f aca="false">IF(A4851="Composição",B4851,"")</f>
        <v/>
      </c>
      <c r="Q4851" s="81" t="str">
        <f aca="false">IF(P4851&lt;&gt;"",SUMIF(L4851:L4851,L4851,N4851:N4851),"")</f>
        <v/>
      </c>
      <c r="R4851" s="81" t="str">
        <f aca="false">IF(P4851&lt;&gt;"",SUMIF(L4851:L4851,L4851,O4851:O4851),"")</f>
        <v/>
      </c>
    </row>
    <row r="4852" customFormat="false" ht="14.25" hidden="false" customHeight="false" outlineLevel="0" collapsed="false">
      <c r="A4852" s="102"/>
      <c r="B4852" s="102"/>
      <c r="C4852" s="102"/>
      <c r="D4852" s="102"/>
      <c r="E4852" s="102"/>
      <c r="F4852" s="103"/>
      <c r="G4852" s="102"/>
      <c r="H4852" s="103"/>
      <c r="I4852" s="102"/>
      <c r="J4852" s="103"/>
      <c r="L4852" s="63" t="n">
        <f aca="false">IF(AND(A4853&lt;&gt;"",A4852=""),L4851+1,L4851)</f>
        <v>511</v>
      </c>
      <c r="M4852" s="80" t="str">
        <f aca="false">IF(OR(A4852="Insumo",A4852="Composição Auxiliar"),J4852,"")</f>
        <v/>
      </c>
      <c r="N4852" s="81" t="str">
        <f aca="false">IF(E4852="Mão de Obra",J4852,"")</f>
        <v/>
      </c>
      <c r="O4852" s="81" t="str">
        <f aca="false">IF(N4852&lt;&gt;"","",M4852)</f>
        <v/>
      </c>
      <c r="P4852" s="82" t="str">
        <f aca="false">IF(A4852="Composição",B4852,"")</f>
        <v/>
      </c>
      <c r="Q4852" s="81" t="str">
        <f aca="false">IF(P4852&lt;&gt;"",SUMIF(L4852:L4852,L4852,N4852:N4852),"")</f>
        <v/>
      </c>
      <c r="R4852" s="81" t="str">
        <f aca="false">IF(P4852&lt;&gt;"",SUMIF(L4852:L4852,L4852,O4852:O4852),"")</f>
        <v/>
      </c>
    </row>
    <row r="4853" customFormat="false" ht="15" hidden="false" customHeight="false" outlineLevel="0" collapsed="false">
      <c r="A4853" s="102"/>
      <c r="B4853" s="102"/>
      <c r="C4853" s="102"/>
      <c r="D4853" s="102"/>
      <c r="E4853" s="102"/>
      <c r="F4853" s="103"/>
      <c r="G4853" s="102"/>
      <c r="H4853" s="104"/>
      <c r="I4853" s="104"/>
      <c r="J4853" s="103"/>
      <c r="L4853" s="63" t="n">
        <f aca="false">IF(AND(A4854&lt;&gt;"",A4853=""),L4852+1,L4852)</f>
        <v>511</v>
      </c>
      <c r="M4853" s="80" t="str">
        <f aca="false">IF(OR(A4853="Insumo",A4853="Composição Auxiliar"),J4853,"")</f>
        <v/>
      </c>
      <c r="N4853" s="81" t="str">
        <f aca="false">IF(E4853="Mão de Obra",J4853,"")</f>
        <v/>
      </c>
      <c r="O4853" s="81" t="str">
        <f aca="false">IF(N4853&lt;&gt;"","",M4853)</f>
        <v/>
      </c>
      <c r="P4853" s="82" t="str">
        <f aca="false">IF(A4853="Composição",B4853,"")</f>
        <v/>
      </c>
      <c r="Q4853" s="81" t="str">
        <f aca="false">IF(P4853&lt;&gt;"",SUMIF(L4853:L4853,L4853,N4853:N4853),"")</f>
        <v/>
      </c>
      <c r="R4853" s="81" t="str">
        <f aca="false">IF(P4853&lt;&gt;"",SUMIF(L4853:L4853,L4853,O4853:O4853),"")</f>
        <v/>
      </c>
    </row>
    <row r="4854" customFormat="false" ht="15" hidden="false" customHeight="false" outlineLevel="0" collapsed="false">
      <c r="A4854" s="108"/>
      <c r="B4854" s="108"/>
      <c r="C4854" s="108"/>
      <c r="D4854" s="108"/>
      <c r="E4854" s="108"/>
      <c r="F4854" s="108"/>
      <c r="G4854" s="108"/>
      <c r="H4854" s="108"/>
      <c r="I4854" s="108"/>
      <c r="J4854" s="108"/>
      <c r="L4854" s="63" t="n">
        <f aca="false">IF(AND(A4855&lt;&gt;"",A4854=""),L4853+1,L4853)</f>
        <v>511</v>
      </c>
      <c r="M4854" s="80" t="str">
        <f aca="false">IF(OR(A4854="Insumo",A4854="Composição Auxiliar"),J4854,"")</f>
        <v/>
      </c>
      <c r="N4854" s="81" t="str">
        <f aca="false">IF(E4854="Mão de Obra",J4854,"")</f>
        <v/>
      </c>
      <c r="O4854" s="81" t="str">
        <f aca="false">IF(N4854&lt;&gt;"","",M4854)</f>
        <v/>
      </c>
      <c r="P4854" s="82" t="str">
        <f aca="false">IF(A4854="Composição",B4854,"")</f>
        <v/>
      </c>
      <c r="Q4854" s="81" t="str">
        <f aca="false">IF(P4854&lt;&gt;"",SUMIF(L4854:L4854,L4854,N4854:N4854),"")</f>
        <v/>
      </c>
      <c r="R4854" s="81" t="str">
        <f aca="false">IF(P4854&lt;&gt;"",SUMIF(L4854:L4854,L4854,O4854:O4854),"")</f>
        <v/>
      </c>
    </row>
    <row r="4855" customFormat="false" ht="15" hidden="false" customHeight="true" outlineLevel="0" collapsed="false">
      <c r="A4855" s="83"/>
      <c r="B4855" s="84" t="s">
        <v>655</v>
      </c>
      <c r="C4855" s="83" t="s">
        <v>656</v>
      </c>
      <c r="D4855" s="83" t="s">
        <v>657</v>
      </c>
      <c r="E4855" s="83" t="s">
        <v>658</v>
      </c>
      <c r="F4855" s="83"/>
      <c r="G4855" s="85" t="s">
        <v>659</v>
      </c>
      <c r="H4855" s="84" t="s">
        <v>660</v>
      </c>
      <c r="I4855" s="84" t="s">
        <v>661</v>
      </c>
      <c r="J4855" s="84" t="s">
        <v>662</v>
      </c>
      <c r="L4855" s="63" t="n">
        <f aca="false">IF(AND(A4856&lt;&gt;"",A4855=""),L4854+1,L4854)</f>
        <v>512</v>
      </c>
      <c r="M4855" s="80" t="str">
        <f aca="false">IF(OR(A4855="Insumo",A4855="Composição Auxiliar"),J4855,"")</f>
        <v/>
      </c>
      <c r="N4855" s="81" t="str">
        <f aca="false">IF(E4855="Mão de Obra",J4855,"")</f>
        <v/>
      </c>
      <c r="O4855" s="81" t="str">
        <f aca="false">IF(N4855&lt;&gt;"","",M4855)</f>
        <v/>
      </c>
      <c r="P4855" s="82" t="str">
        <f aca="false">IF(A4855="Composição",B4855,"")</f>
        <v/>
      </c>
      <c r="Q4855" s="81" t="str">
        <f aca="false">IF(P4855&lt;&gt;"",SUMIF(L4855:L4855,L4855,N4855:N4855),"")</f>
        <v/>
      </c>
      <c r="R4855" s="81" t="str">
        <f aca="false">IF(P4855&lt;&gt;"",SUMIF(L4855:L4855,L4855,O4855:O4855),"")</f>
        <v/>
      </c>
    </row>
    <row r="4856" customFormat="false" ht="25.5" hidden="false" customHeight="true" outlineLevel="0" collapsed="false">
      <c r="A4856" s="86" t="s">
        <v>663</v>
      </c>
      <c r="B4856" s="87" t="s">
        <v>2169</v>
      </c>
      <c r="C4856" s="86" t="s">
        <v>664</v>
      </c>
      <c r="D4856" s="86" t="s">
        <v>2170</v>
      </c>
      <c r="E4856" s="86" t="s">
        <v>671</v>
      </c>
      <c r="F4856" s="86"/>
      <c r="G4856" s="88" t="s">
        <v>672</v>
      </c>
      <c r="H4856" s="89" t="n">
        <v>1</v>
      </c>
      <c r="I4856" s="90" t="n">
        <f aca="false">SUMIF(L:L,$L4856,M:M)</f>
        <v>32.35</v>
      </c>
      <c r="J4856" s="90" t="n">
        <f aca="false">TRUNC(H4856*I4856,2)</f>
        <v>32.35</v>
      </c>
      <c r="L4856" s="63" t="n">
        <f aca="false">IF(AND(A4857&lt;&gt;"",A4856=""),L4855+1,L4855)</f>
        <v>512</v>
      </c>
      <c r="M4856" s="80" t="str">
        <f aca="false">IF(OR(A4856="Insumo",A4856="Composição Auxiliar"),J4856,"")</f>
        <v/>
      </c>
      <c r="N4856" s="81" t="str">
        <f aca="false">IF(E4856="Mão de Obra",J4856,"")</f>
        <v/>
      </c>
      <c r="O4856" s="81" t="str">
        <f aca="false">IF(N4856&lt;&gt;"","",M4856)</f>
        <v/>
      </c>
      <c r="P4856" s="82" t="str">
        <f aca="false">IF(A4856="Composição",B4856,"")</f>
        <v> 88300 </v>
      </c>
      <c r="Q4856" s="81" t="n">
        <f aca="false">IF(P4856&lt;&gt;"",SUMIF(L4856:L4856,L4856,N4856:N4856),"")</f>
        <v>0</v>
      </c>
      <c r="R4856" s="81" t="n">
        <f aca="false">IF(P4856&lt;&gt;"",SUMIF(L4856:L4856,L4856,O4856:O4856),"")</f>
        <v>0</v>
      </c>
    </row>
    <row r="4857" customFormat="false" ht="25.5" hidden="false" customHeight="true" outlineLevel="0" collapsed="false">
      <c r="A4857" s="91" t="s">
        <v>668</v>
      </c>
      <c r="B4857" s="92" t="s">
        <v>2065</v>
      </c>
      <c r="C4857" s="91" t="s">
        <v>664</v>
      </c>
      <c r="D4857" s="91" t="s">
        <v>2066</v>
      </c>
      <c r="E4857" s="91" t="s">
        <v>671</v>
      </c>
      <c r="F4857" s="91"/>
      <c r="G4857" s="93" t="s">
        <v>672</v>
      </c>
      <c r="H4857" s="94" t="n">
        <v>1</v>
      </c>
      <c r="I4857" s="95" t="n">
        <f aca="false">SUMIFS(J:J,A:A,"Composição",B:B,$B4857)</f>
        <v>0.24</v>
      </c>
      <c r="J4857" s="95" t="n">
        <f aca="false">TRUNC(H4857*I4857,2)</f>
        <v>0.24</v>
      </c>
      <c r="L4857" s="63" t="n">
        <f aca="false">IF(AND(A4858&lt;&gt;"",A4857=""),L4856+1,L4856)</f>
        <v>512</v>
      </c>
      <c r="M4857" s="80" t="n">
        <f aca="false">IF(OR(A4857="Insumo",A4857="Composição Auxiliar"),J4857,"")</f>
        <v>0.24</v>
      </c>
      <c r="N4857" s="81" t="str">
        <f aca="false">IF(E4857="Mão de Obra",J4857,"")</f>
        <v/>
      </c>
      <c r="O4857" s="81" t="n">
        <f aca="false">IF(N4857&lt;&gt;"","",M4857)</f>
        <v>0.24</v>
      </c>
      <c r="P4857" s="82" t="str">
        <f aca="false">IF(A4857="Composição",B4857,"")</f>
        <v/>
      </c>
      <c r="Q4857" s="81" t="str">
        <f aca="false">IF(P4857&lt;&gt;"",SUMIF(L4857:L4857,L4857,N4857:N4857),"")</f>
        <v/>
      </c>
      <c r="R4857" s="81" t="str">
        <f aca="false">IF(P4857&lt;&gt;"",SUMIF(L4857:L4857,L4857,O4857:O4857),"")</f>
        <v/>
      </c>
    </row>
    <row r="4858" customFormat="false" ht="14.25" hidden="false" customHeight="false" outlineLevel="0" collapsed="false">
      <c r="A4858" s="96" t="s">
        <v>679</v>
      </c>
      <c r="B4858" s="97" t="s">
        <v>2067</v>
      </c>
      <c r="C4858" s="96" t="str">
        <f aca="false">VLOOKUP(B4858,INSUMOS!$A:$I,2,0)</f>
        <v>SINAPI</v>
      </c>
      <c r="D4858" s="96" t="str">
        <f aca="false">VLOOKUP(B4858,INSUMOS!$A:$I,3,0)</f>
        <v>OPERADOR DE MOTONIVELADORA</v>
      </c>
      <c r="E4858" s="98" t="str">
        <f aca="false">VLOOKUP(B4858,INSUMOS!$A:$I,4,0)</f>
        <v>Mão de Obra</v>
      </c>
      <c r="F4858" s="98"/>
      <c r="G4858" s="99" t="str">
        <f aca="false">VLOOKUP(B4858,INSUMOS!$A:$I,5,0)</f>
        <v>H</v>
      </c>
      <c r="H4858" s="100" t="n">
        <v>1</v>
      </c>
      <c r="I4858" s="101" t="n">
        <f aca="false">VLOOKUP(B4858,INSUMOS!$A:$I,8,0)</f>
        <v>27.66</v>
      </c>
      <c r="J4858" s="101" t="n">
        <f aca="false">TRUNC(H4858*I4858,2)</f>
        <v>27.66</v>
      </c>
      <c r="L4858" s="63" t="n">
        <f aca="false">IF(AND(A4859&lt;&gt;"",A4858=""),L4857+1,L4857)</f>
        <v>512</v>
      </c>
      <c r="M4858" s="80" t="n">
        <f aca="false">IF(OR(A4858="Insumo",A4858="Composição Auxiliar"),J4858,"")</f>
        <v>27.66</v>
      </c>
      <c r="N4858" s="81" t="n">
        <f aca="false">IF(E4858="Mão de Obra",J4858,"")</f>
        <v>27.66</v>
      </c>
      <c r="O4858" s="81" t="str">
        <f aca="false">IF(N4858&lt;&gt;"","",M4858)</f>
        <v/>
      </c>
      <c r="P4858" s="82" t="str">
        <f aca="false">IF(A4858="Composição",B4858,"")</f>
        <v/>
      </c>
      <c r="Q4858" s="81" t="str">
        <f aca="false">IF(P4858&lt;&gt;"",SUMIF(L4858:L4858,L4858,N4858:N4858),"")</f>
        <v/>
      </c>
      <c r="R4858" s="81" t="str">
        <f aca="false">IF(P4858&lt;&gt;"",SUMIF(L4858:L4858,L4858,O4858:O4858),"")</f>
        <v/>
      </c>
    </row>
    <row r="4859" customFormat="false" ht="25.5" hidden="false" customHeight="false" outlineLevel="0" collapsed="false">
      <c r="A4859" s="96" t="s">
        <v>679</v>
      </c>
      <c r="B4859" s="97" t="s">
        <v>1778</v>
      </c>
      <c r="C4859" s="96" t="str">
        <f aca="false">VLOOKUP(B4859,INSUMOS!$A:$I,2,0)</f>
        <v>SINAPI</v>
      </c>
      <c r="D4859" s="96" t="str">
        <f aca="false">VLOOKUP(B4859,INSUMOS!$A:$I,3,0)</f>
        <v>SEGURO - HORISTA (COLETADO CAIXA - ENCARGOS COMPLEMENTARES)</v>
      </c>
      <c r="E4859" s="98" t="str">
        <f aca="false">VLOOKUP(B4859,INSUMOS!$A:$I,4,0)</f>
        <v>Taxas</v>
      </c>
      <c r="F4859" s="98"/>
      <c r="G4859" s="99" t="str">
        <f aca="false">VLOOKUP(B4859,INSUMOS!$A:$I,5,0)</f>
        <v>H</v>
      </c>
      <c r="H4859" s="100" t="n">
        <v>1</v>
      </c>
      <c r="I4859" s="101" t="n">
        <f aca="false">VLOOKUP(B4859,INSUMOS!$A:$I,8,0)</f>
        <v>0.07</v>
      </c>
      <c r="J4859" s="101" t="n">
        <f aca="false">TRUNC(H4859*I4859,2)</f>
        <v>0.07</v>
      </c>
      <c r="L4859" s="63" t="n">
        <f aca="false">IF(AND(A4860&lt;&gt;"",A4859=""),L4858+1,L4858)</f>
        <v>512</v>
      </c>
      <c r="M4859" s="80" t="n">
        <f aca="false">IF(OR(A4859="Insumo",A4859="Composição Auxiliar"),J4859,"")</f>
        <v>0.07</v>
      </c>
      <c r="N4859" s="81" t="str">
        <f aca="false">IF(E4859="Mão de Obra",J4859,"")</f>
        <v/>
      </c>
      <c r="O4859" s="81" t="n">
        <f aca="false">IF(N4859&lt;&gt;"","",M4859)</f>
        <v>0.07</v>
      </c>
      <c r="P4859" s="82" t="str">
        <f aca="false">IF(A4859="Composição",B4859,"")</f>
        <v/>
      </c>
      <c r="Q4859" s="81" t="str">
        <f aca="false">IF(P4859&lt;&gt;"",SUMIF(L4859:L4859,L4859,N4859:N4859),"")</f>
        <v/>
      </c>
      <c r="R4859" s="81" t="str">
        <f aca="false">IF(P4859&lt;&gt;"",SUMIF(L4859:L4859,L4859,O4859:O4859),"")</f>
        <v/>
      </c>
    </row>
    <row r="4860" customFormat="false" ht="25.5" hidden="false" customHeight="false" outlineLevel="0" collapsed="false">
      <c r="A4860" s="96" t="s">
        <v>679</v>
      </c>
      <c r="B4860" s="97" t="s">
        <v>1781</v>
      </c>
      <c r="C4860" s="96" t="str">
        <f aca="false">VLOOKUP(B4860,INSUMOS!$A:$I,2,0)</f>
        <v>SINAPI</v>
      </c>
      <c r="D4860" s="96" t="str">
        <f aca="false">VLOOKUP(B4860,INSUMOS!$A:$I,3,0)</f>
        <v>EXAMES - HORISTA (COLETADO CAIXA - ENCARGOS COMPLEMENTARES)</v>
      </c>
      <c r="E4860" s="98" t="str">
        <f aca="false">VLOOKUP(B4860,INSUMOS!$A:$I,4,0)</f>
        <v>Outros</v>
      </c>
      <c r="F4860" s="98"/>
      <c r="G4860" s="99" t="str">
        <f aca="false">VLOOKUP(B4860,INSUMOS!$A:$I,5,0)</f>
        <v>H</v>
      </c>
      <c r="H4860" s="100" t="n">
        <v>1</v>
      </c>
      <c r="I4860" s="101" t="n">
        <f aca="false">VLOOKUP(B4860,INSUMOS!$A:$I,8,0)</f>
        <v>1.14</v>
      </c>
      <c r="J4860" s="101" t="n">
        <f aca="false">TRUNC(H4860*I4860,2)</f>
        <v>1.14</v>
      </c>
      <c r="L4860" s="63" t="n">
        <f aca="false">IF(AND(A4861&lt;&gt;"",A4860=""),L4859+1,L4859)</f>
        <v>512</v>
      </c>
      <c r="M4860" s="80" t="n">
        <f aca="false">IF(OR(A4860="Insumo",A4860="Composição Auxiliar"),J4860,"")</f>
        <v>1.14</v>
      </c>
      <c r="N4860" s="81" t="str">
        <f aca="false">IF(E4860="Mão de Obra",J4860,"")</f>
        <v/>
      </c>
      <c r="O4860" s="81" t="n">
        <f aca="false">IF(N4860&lt;&gt;"","",M4860)</f>
        <v>1.14</v>
      </c>
      <c r="P4860" s="82" t="str">
        <f aca="false">IF(A4860="Composição",B4860,"")</f>
        <v/>
      </c>
      <c r="Q4860" s="81" t="str">
        <f aca="false">IF(P4860&lt;&gt;"",SUMIF(L4860:L4860,L4860,N4860:N4860),"")</f>
        <v/>
      </c>
      <c r="R4860" s="81" t="str">
        <f aca="false">IF(P4860&lt;&gt;"",SUMIF(L4860:L4860,L4860,O4860:O4860),"")</f>
        <v/>
      </c>
    </row>
    <row r="4861" customFormat="false" ht="25.5" hidden="false" customHeight="false" outlineLevel="0" collapsed="false">
      <c r="A4861" s="96" t="s">
        <v>679</v>
      </c>
      <c r="B4861" s="97" t="s">
        <v>1775</v>
      </c>
      <c r="C4861" s="96" t="str">
        <f aca="false">VLOOKUP(B4861,INSUMOS!$A:$I,2,0)</f>
        <v>SINAPI</v>
      </c>
      <c r="D4861" s="96" t="str">
        <f aca="false">VLOOKUP(B4861,INSUMOS!$A:$I,3,0)</f>
        <v>TRANSPORTE - HORISTA (COLETADO CAIXA - ENCARGOS COMPLEMENTARES)</v>
      </c>
      <c r="E4861" s="98" t="str">
        <f aca="false">VLOOKUP(B4861,INSUMOS!$A:$I,4,0)</f>
        <v>Serviços</v>
      </c>
      <c r="F4861" s="98"/>
      <c r="G4861" s="99" t="str">
        <f aca="false">VLOOKUP(B4861,INSUMOS!$A:$I,5,0)</f>
        <v>H</v>
      </c>
      <c r="H4861" s="100" t="n">
        <v>1</v>
      </c>
      <c r="I4861" s="101" t="n">
        <f aca="false">VLOOKUP(B4861,INSUMOS!$A:$I,8,0)</f>
        <v>0.96</v>
      </c>
      <c r="J4861" s="101" t="n">
        <f aca="false">TRUNC(H4861*I4861,2)</f>
        <v>0.96</v>
      </c>
      <c r="L4861" s="63" t="n">
        <f aca="false">IF(AND(A4862&lt;&gt;"",A4861=""),L4860+1,L4860)</f>
        <v>512</v>
      </c>
      <c r="M4861" s="80" t="n">
        <f aca="false">IF(OR(A4861="Insumo",A4861="Composição Auxiliar"),J4861,"")</f>
        <v>0.96</v>
      </c>
      <c r="N4861" s="81" t="str">
        <f aca="false">IF(E4861="Mão de Obra",J4861,"")</f>
        <v/>
      </c>
      <c r="O4861" s="81" t="n">
        <f aca="false">IF(N4861&lt;&gt;"","",M4861)</f>
        <v>0.96</v>
      </c>
      <c r="P4861" s="82" t="str">
        <f aca="false">IF(A4861="Composição",B4861,"")</f>
        <v/>
      </c>
      <c r="Q4861" s="81" t="str">
        <f aca="false">IF(P4861&lt;&gt;"",SUMIF(L4861:L4861,L4861,N4861:N4861),"")</f>
        <v/>
      </c>
      <c r="R4861" s="81" t="str">
        <f aca="false">IF(P4861&lt;&gt;"",SUMIF(L4861:L4861,L4861,O4861:O4861),"")</f>
        <v/>
      </c>
    </row>
    <row r="4862" customFormat="false" ht="25.5" hidden="false" customHeight="false" outlineLevel="0" collapsed="false">
      <c r="A4862" s="96" t="s">
        <v>679</v>
      </c>
      <c r="B4862" s="97" t="s">
        <v>2167</v>
      </c>
      <c r="C4862" s="96" t="str">
        <f aca="false">VLOOKUP(B4862,INSUMOS!$A:$I,2,0)</f>
        <v>SINAPI</v>
      </c>
      <c r="D4862" s="96" t="str">
        <f aca="false">VLOOKUP(B4862,INSUMOS!$A:$I,3,0)</f>
        <v>FERRAMENTAS - FAMILIA OPERADOR ESCAVADEIRA - HORISTA (ENCARGOS COMPLEMENTARES - COLETADO CAIXA)</v>
      </c>
      <c r="E4862" s="98" t="str">
        <f aca="false">VLOOKUP(B4862,INSUMOS!$A:$I,4,0)</f>
        <v>Equipamento</v>
      </c>
      <c r="F4862" s="98"/>
      <c r="G4862" s="99" t="str">
        <f aca="false">VLOOKUP(B4862,INSUMOS!$A:$I,5,0)</f>
        <v>H</v>
      </c>
      <c r="H4862" s="100" t="n">
        <v>1</v>
      </c>
      <c r="I4862" s="101" t="n">
        <f aca="false">VLOOKUP(B4862,INSUMOS!$A:$I,8,0)</f>
        <v>0.01</v>
      </c>
      <c r="J4862" s="101" t="n">
        <f aca="false">TRUNC(H4862*I4862,2)</f>
        <v>0.01</v>
      </c>
      <c r="L4862" s="63" t="n">
        <f aca="false">IF(AND(A4863&lt;&gt;"",A4862=""),L4861+1,L4861)</f>
        <v>512</v>
      </c>
      <c r="M4862" s="80" t="n">
        <f aca="false">IF(OR(A4862="Insumo",A4862="Composição Auxiliar"),J4862,"")</f>
        <v>0.01</v>
      </c>
      <c r="N4862" s="81" t="str">
        <f aca="false">IF(E4862="Mão de Obra",J4862,"")</f>
        <v/>
      </c>
      <c r="O4862" s="81" t="n">
        <f aca="false">IF(N4862&lt;&gt;"","",M4862)</f>
        <v>0.01</v>
      </c>
      <c r="P4862" s="82" t="str">
        <f aca="false">IF(A4862="Composição",B4862,"")</f>
        <v/>
      </c>
      <c r="Q4862" s="81" t="str">
        <f aca="false">IF(P4862&lt;&gt;"",SUMIF(L4862:L4862,L4862,N4862:N4862),"")</f>
        <v/>
      </c>
      <c r="R4862" s="81" t="str">
        <f aca="false">IF(P4862&lt;&gt;"",SUMIF(L4862:L4862,L4862,O4862:O4862),"")</f>
        <v/>
      </c>
    </row>
    <row r="4863" customFormat="false" ht="25.5" hidden="false" customHeight="false" outlineLevel="0" collapsed="false">
      <c r="A4863" s="96" t="s">
        <v>679</v>
      </c>
      <c r="B4863" s="97" t="s">
        <v>2168</v>
      </c>
      <c r="C4863" s="96" t="str">
        <f aca="false">VLOOKUP(B4863,INSUMOS!$A:$I,2,0)</f>
        <v>SINAPI</v>
      </c>
      <c r="D4863" s="96" t="str">
        <f aca="false">VLOOKUP(B4863,INSUMOS!$A:$I,3,0)</f>
        <v>EPI - FAMILIA OPERADOR ESCAVADEIRA - HORISTA (ENCARGOS COMPLEMENTARES - COLETADO CAIXA)</v>
      </c>
      <c r="E4863" s="98" t="str">
        <f aca="false">VLOOKUP(B4863,INSUMOS!$A:$I,4,0)</f>
        <v>Equipamento</v>
      </c>
      <c r="F4863" s="98"/>
      <c r="G4863" s="99" t="str">
        <f aca="false">VLOOKUP(B4863,INSUMOS!$A:$I,5,0)</f>
        <v>H</v>
      </c>
      <c r="H4863" s="100" t="n">
        <v>1</v>
      </c>
      <c r="I4863" s="101" t="n">
        <f aca="false">VLOOKUP(B4863,INSUMOS!$A:$I,8,0)</f>
        <v>0.82</v>
      </c>
      <c r="J4863" s="101" t="n">
        <f aca="false">TRUNC(H4863*I4863,2)</f>
        <v>0.82</v>
      </c>
      <c r="L4863" s="63" t="n">
        <f aca="false">IF(AND(A4864&lt;&gt;"",A4863=""),L4862+1,L4862)</f>
        <v>512</v>
      </c>
      <c r="M4863" s="80" t="n">
        <f aca="false">IF(OR(A4863="Insumo",A4863="Composição Auxiliar"),J4863,"")</f>
        <v>0.82</v>
      </c>
      <c r="N4863" s="81" t="str">
        <f aca="false">IF(E4863="Mão de Obra",J4863,"")</f>
        <v/>
      </c>
      <c r="O4863" s="81" t="n">
        <f aca="false">IF(N4863&lt;&gt;"","",M4863)</f>
        <v>0.82</v>
      </c>
      <c r="P4863" s="82" t="str">
        <f aca="false">IF(A4863="Composição",B4863,"")</f>
        <v/>
      </c>
      <c r="Q4863" s="81" t="str">
        <f aca="false">IF(P4863&lt;&gt;"",SUMIF(L4863:L4863,L4863,N4863:N4863),"")</f>
        <v/>
      </c>
      <c r="R4863" s="81" t="str">
        <f aca="false">IF(P4863&lt;&gt;"",SUMIF(L4863:L4863,L4863,O4863:O4863),"")</f>
        <v/>
      </c>
    </row>
    <row r="4864" customFormat="false" ht="25.5" hidden="false" customHeight="false" outlineLevel="0" collapsed="false">
      <c r="A4864" s="96" t="s">
        <v>679</v>
      </c>
      <c r="B4864" s="97" t="s">
        <v>1776</v>
      </c>
      <c r="C4864" s="96" t="str">
        <f aca="false">VLOOKUP(B4864,INSUMOS!$A:$I,2,0)</f>
        <v>SINAPI</v>
      </c>
      <c r="D4864" s="96" t="str">
        <f aca="false">VLOOKUP(B4864,INSUMOS!$A:$I,3,0)</f>
        <v>ALIMENTACAO - HORISTA (COLETADO CAIXA - ENCARGOS COMPLEMENTARES)</v>
      </c>
      <c r="E4864" s="98" t="str">
        <f aca="false">VLOOKUP(B4864,INSUMOS!$A:$I,4,0)</f>
        <v>Outros</v>
      </c>
      <c r="F4864" s="98"/>
      <c r="G4864" s="99" t="str">
        <f aca="false">VLOOKUP(B4864,INSUMOS!$A:$I,5,0)</f>
        <v>H</v>
      </c>
      <c r="H4864" s="100" t="n">
        <v>1</v>
      </c>
      <c r="I4864" s="101" t="n">
        <f aca="false">VLOOKUP(B4864,INSUMOS!$A:$I,8,0)</f>
        <v>1.45</v>
      </c>
      <c r="J4864" s="101" t="n">
        <f aca="false">TRUNC(H4864*I4864,2)</f>
        <v>1.45</v>
      </c>
      <c r="L4864" s="63" t="n">
        <f aca="false">IF(AND(A4865&lt;&gt;"",A4864=""),L4863+1,L4863)</f>
        <v>512</v>
      </c>
      <c r="M4864" s="80" t="n">
        <f aca="false">IF(OR(A4864="Insumo",A4864="Composição Auxiliar"),J4864,"")</f>
        <v>1.45</v>
      </c>
      <c r="N4864" s="81" t="str">
        <f aca="false">IF(E4864="Mão de Obra",J4864,"")</f>
        <v/>
      </c>
      <c r="O4864" s="81" t="n">
        <f aca="false">IF(N4864&lt;&gt;"","",M4864)</f>
        <v>1.45</v>
      </c>
      <c r="P4864" s="82" t="str">
        <f aca="false">IF(A4864="Composição",B4864,"")</f>
        <v/>
      </c>
      <c r="Q4864" s="81" t="str">
        <f aca="false">IF(P4864&lt;&gt;"",SUMIF(L4864:L4864,L4864,N4864:N4864),"")</f>
        <v/>
      </c>
      <c r="R4864" s="81" t="str">
        <f aca="false">IF(P4864&lt;&gt;"",SUMIF(L4864:L4864,L4864,O4864:O4864),"")</f>
        <v/>
      </c>
    </row>
    <row r="4865" customFormat="false" ht="14.25" hidden="false" customHeight="false" outlineLevel="0" collapsed="false">
      <c r="A4865" s="102"/>
      <c r="B4865" s="102"/>
      <c r="C4865" s="102"/>
      <c r="D4865" s="102"/>
      <c r="E4865" s="102"/>
      <c r="F4865" s="103"/>
      <c r="G4865" s="102"/>
      <c r="H4865" s="103"/>
      <c r="I4865" s="102"/>
      <c r="J4865" s="103"/>
      <c r="L4865" s="63" t="n">
        <f aca="false">IF(AND(A4866&lt;&gt;"",A4865=""),L4864+1,L4864)</f>
        <v>512</v>
      </c>
      <c r="M4865" s="80" t="str">
        <f aca="false">IF(OR(A4865="Insumo",A4865="Composição Auxiliar"),J4865,"")</f>
        <v/>
      </c>
      <c r="N4865" s="81" t="str">
        <f aca="false">IF(E4865="Mão de Obra",J4865,"")</f>
        <v/>
      </c>
      <c r="O4865" s="81" t="str">
        <f aca="false">IF(N4865&lt;&gt;"","",M4865)</f>
        <v/>
      </c>
      <c r="P4865" s="82" t="str">
        <f aca="false">IF(A4865="Composição",B4865,"")</f>
        <v/>
      </c>
      <c r="Q4865" s="81" t="str">
        <f aca="false">IF(P4865&lt;&gt;"",SUMIF(L4865:L4865,L4865,N4865:N4865),"")</f>
        <v/>
      </c>
      <c r="R4865" s="81" t="str">
        <f aca="false">IF(P4865&lt;&gt;"",SUMIF(L4865:L4865,L4865,O4865:O4865),"")</f>
        <v/>
      </c>
    </row>
    <row r="4866" customFormat="false" ht="15" hidden="false" customHeight="false" outlineLevel="0" collapsed="false">
      <c r="A4866" s="102"/>
      <c r="B4866" s="102"/>
      <c r="C4866" s="102"/>
      <c r="D4866" s="102"/>
      <c r="E4866" s="102"/>
      <c r="F4866" s="103"/>
      <c r="G4866" s="102"/>
      <c r="H4866" s="104"/>
      <c r="I4866" s="104"/>
      <c r="J4866" s="103"/>
      <c r="L4866" s="63" t="n">
        <f aca="false">IF(AND(A4867&lt;&gt;"",A4866=""),L4865+1,L4865)</f>
        <v>512</v>
      </c>
      <c r="M4866" s="80" t="str">
        <f aca="false">IF(OR(A4866="Insumo",A4866="Composição Auxiliar"),J4866,"")</f>
        <v/>
      </c>
      <c r="N4866" s="81" t="str">
        <f aca="false">IF(E4866="Mão de Obra",J4866,"")</f>
        <v/>
      </c>
      <c r="O4866" s="81" t="str">
        <f aca="false">IF(N4866&lt;&gt;"","",M4866)</f>
        <v/>
      </c>
      <c r="P4866" s="82" t="str">
        <f aca="false">IF(A4866="Composição",B4866,"")</f>
        <v/>
      </c>
      <c r="Q4866" s="81" t="str">
        <f aca="false">IF(P4866&lt;&gt;"",SUMIF(L4866:L4866,L4866,N4866:N4866),"")</f>
        <v/>
      </c>
      <c r="R4866" s="81" t="str">
        <f aca="false">IF(P4866&lt;&gt;"",SUMIF(L4866:L4866,L4866,O4866:O4866),"")</f>
        <v/>
      </c>
    </row>
    <row r="4867" customFormat="false" ht="15" hidden="false" customHeight="false" outlineLevel="0" collapsed="false">
      <c r="A4867" s="108"/>
      <c r="B4867" s="108"/>
      <c r="C4867" s="108"/>
      <c r="D4867" s="108"/>
      <c r="E4867" s="108"/>
      <c r="F4867" s="108"/>
      <c r="G4867" s="108"/>
      <c r="H4867" s="108"/>
      <c r="I4867" s="108"/>
      <c r="J4867" s="108"/>
      <c r="L4867" s="63" t="n">
        <f aca="false">IF(AND(A4868&lt;&gt;"",A4867=""),L4866+1,L4866)</f>
        <v>512</v>
      </c>
      <c r="M4867" s="80" t="str">
        <f aca="false">IF(OR(A4867="Insumo",A4867="Composição Auxiliar"),J4867,"")</f>
        <v/>
      </c>
      <c r="N4867" s="81" t="str">
        <f aca="false">IF(E4867="Mão de Obra",J4867,"")</f>
        <v/>
      </c>
      <c r="O4867" s="81" t="str">
        <f aca="false">IF(N4867&lt;&gt;"","",M4867)</f>
        <v/>
      </c>
      <c r="P4867" s="82" t="str">
        <f aca="false">IF(A4867="Composição",B4867,"")</f>
        <v/>
      </c>
      <c r="Q4867" s="81" t="str">
        <f aca="false">IF(P4867&lt;&gt;"",SUMIF(L4867:L4867,L4867,N4867:N4867),"")</f>
        <v/>
      </c>
      <c r="R4867" s="81" t="str">
        <f aca="false">IF(P4867&lt;&gt;"",SUMIF(L4867:L4867,L4867,O4867:O4867),"")</f>
        <v/>
      </c>
    </row>
    <row r="4868" customFormat="false" ht="15" hidden="false" customHeight="true" outlineLevel="0" collapsed="false">
      <c r="A4868" s="83"/>
      <c r="B4868" s="84" t="s">
        <v>655</v>
      </c>
      <c r="C4868" s="83" t="s">
        <v>656</v>
      </c>
      <c r="D4868" s="83" t="s">
        <v>657</v>
      </c>
      <c r="E4868" s="83" t="s">
        <v>658</v>
      </c>
      <c r="F4868" s="83"/>
      <c r="G4868" s="85" t="s">
        <v>659</v>
      </c>
      <c r="H4868" s="84" t="s">
        <v>660</v>
      </c>
      <c r="I4868" s="84" t="s">
        <v>661</v>
      </c>
      <c r="J4868" s="84" t="s">
        <v>662</v>
      </c>
      <c r="L4868" s="63" t="n">
        <f aca="false">IF(AND(A4869&lt;&gt;"",A4868=""),L4867+1,L4867)</f>
        <v>513</v>
      </c>
      <c r="M4868" s="80" t="str">
        <f aca="false">IF(OR(A4868="Insumo",A4868="Composição Auxiliar"),J4868,"")</f>
        <v/>
      </c>
      <c r="N4868" s="81" t="str">
        <f aca="false">IF(E4868="Mão de Obra",J4868,"")</f>
        <v/>
      </c>
      <c r="O4868" s="81" t="str">
        <f aca="false">IF(N4868&lt;&gt;"","",M4868)</f>
        <v/>
      </c>
      <c r="P4868" s="82" t="str">
        <f aca="false">IF(A4868="Composição",B4868,"")</f>
        <v/>
      </c>
      <c r="Q4868" s="81" t="str">
        <f aca="false">IF(P4868&lt;&gt;"",SUMIF(L4868:L4868,L4868,N4868:N4868),"")</f>
        <v/>
      </c>
      <c r="R4868" s="81" t="str">
        <f aca="false">IF(P4868&lt;&gt;"",SUMIF(L4868:L4868,L4868,O4868:O4868),"")</f>
        <v/>
      </c>
    </row>
    <row r="4869" customFormat="false" ht="25.5" hidden="false" customHeight="true" outlineLevel="0" collapsed="false">
      <c r="A4869" s="86" t="s">
        <v>663</v>
      </c>
      <c r="B4869" s="87" t="s">
        <v>1960</v>
      </c>
      <c r="C4869" s="86" t="s">
        <v>664</v>
      </c>
      <c r="D4869" s="86" t="s">
        <v>1961</v>
      </c>
      <c r="E4869" s="86" t="s">
        <v>671</v>
      </c>
      <c r="F4869" s="86"/>
      <c r="G4869" s="88" t="s">
        <v>672</v>
      </c>
      <c r="H4869" s="89" t="n">
        <v>1</v>
      </c>
      <c r="I4869" s="90" t="n">
        <f aca="false">SUMIF(L:L,$L4869,M:M)</f>
        <v>26.09</v>
      </c>
      <c r="J4869" s="90" t="n">
        <f aca="false">TRUNC(H4869*I4869,2)</f>
        <v>26.09</v>
      </c>
      <c r="L4869" s="63" t="n">
        <f aca="false">IF(AND(A4870&lt;&gt;"",A4869=""),L4868+1,L4868)</f>
        <v>513</v>
      </c>
      <c r="M4869" s="80" t="str">
        <f aca="false">IF(OR(A4869="Insumo",A4869="Composição Auxiliar"),J4869,"")</f>
        <v/>
      </c>
      <c r="N4869" s="81" t="str">
        <f aca="false">IF(E4869="Mão de Obra",J4869,"")</f>
        <v/>
      </c>
      <c r="O4869" s="81" t="str">
        <f aca="false">IF(N4869&lt;&gt;"","",M4869)</f>
        <v/>
      </c>
      <c r="P4869" s="82" t="str">
        <f aca="false">IF(A4869="Composição",B4869,"")</f>
        <v> 88297 </v>
      </c>
      <c r="Q4869" s="81" t="n">
        <f aca="false">IF(P4869&lt;&gt;"",SUMIF(L4869:L4869,L4869,N4869:N4869),"")</f>
        <v>0</v>
      </c>
      <c r="R4869" s="81" t="n">
        <f aca="false">IF(P4869&lt;&gt;"",SUMIF(L4869:L4869,L4869,O4869:O4869),"")</f>
        <v>0</v>
      </c>
    </row>
    <row r="4870" customFormat="false" ht="25.5" hidden="false" customHeight="true" outlineLevel="0" collapsed="false">
      <c r="A4870" s="91" t="s">
        <v>668</v>
      </c>
      <c r="B4870" s="92" t="s">
        <v>2068</v>
      </c>
      <c r="C4870" s="91" t="s">
        <v>664</v>
      </c>
      <c r="D4870" s="91" t="s">
        <v>2069</v>
      </c>
      <c r="E4870" s="91" t="s">
        <v>671</v>
      </c>
      <c r="F4870" s="91"/>
      <c r="G4870" s="93" t="s">
        <v>672</v>
      </c>
      <c r="H4870" s="94" t="n">
        <v>1</v>
      </c>
      <c r="I4870" s="95" t="n">
        <f aca="false">SUMIFS(J:J,A:A,"Composição",B:B,$B4870)</f>
        <v>0.25</v>
      </c>
      <c r="J4870" s="95" t="n">
        <f aca="false">TRUNC(H4870*I4870,2)</f>
        <v>0.25</v>
      </c>
      <c r="L4870" s="63" t="n">
        <f aca="false">IF(AND(A4871&lt;&gt;"",A4870=""),L4869+1,L4869)</f>
        <v>513</v>
      </c>
      <c r="M4870" s="80" t="n">
        <f aca="false">IF(OR(A4870="Insumo",A4870="Composição Auxiliar"),J4870,"")</f>
        <v>0.25</v>
      </c>
      <c r="N4870" s="81" t="str">
        <f aca="false">IF(E4870="Mão de Obra",J4870,"")</f>
        <v/>
      </c>
      <c r="O4870" s="81" t="n">
        <f aca="false">IF(N4870&lt;&gt;"","",M4870)</f>
        <v>0.25</v>
      </c>
      <c r="P4870" s="82" t="str">
        <f aca="false">IF(A4870="Composição",B4870,"")</f>
        <v/>
      </c>
      <c r="Q4870" s="81" t="str">
        <f aca="false">IF(P4870&lt;&gt;"",SUMIF(L4870:L4870,L4870,N4870:N4870),"")</f>
        <v/>
      </c>
      <c r="R4870" s="81" t="str">
        <f aca="false">IF(P4870&lt;&gt;"",SUMIF(L4870:L4870,L4870,O4870:O4870),"")</f>
        <v/>
      </c>
    </row>
    <row r="4871" customFormat="false" ht="25.5" hidden="false" customHeight="false" outlineLevel="0" collapsed="false">
      <c r="A4871" s="96" t="s">
        <v>679</v>
      </c>
      <c r="B4871" s="97" t="s">
        <v>2168</v>
      </c>
      <c r="C4871" s="96" t="str">
        <f aca="false">VLOOKUP(B4871,INSUMOS!$A:$I,2,0)</f>
        <v>SINAPI</v>
      </c>
      <c r="D4871" s="96" t="str">
        <f aca="false">VLOOKUP(B4871,INSUMOS!$A:$I,3,0)</f>
        <v>EPI - FAMILIA OPERADOR ESCAVADEIRA - HORISTA (ENCARGOS COMPLEMENTARES - COLETADO CAIXA)</v>
      </c>
      <c r="E4871" s="98" t="str">
        <f aca="false">VLOOKUP(B4871,INSUMOS!$A:$I,4,0)</f>
        <v>Equipamento</v>
      </c>
      <c r="F4871" s="98"/>
      <c r="G4871" s="99" t="str">
        <f aca="false">VLOOKUP(B4871,INSUMOS!$A:$I,5,0)</f>
        <v>H</v>
      </c>
      <c r="H4871" s="100" t="n">
        <v>1</v>
      </c>
      <c r="I4871" s="101" t="n">
        <f aca="false">VLOOKUP(B4871,INSUMOS!$A:$I,8,0)</f>
        <v>0.82</v>
      </c>
      <c r="J4871" s="101" t="n">
        <f aca="false">TRUNC(H4871*I4871,2)</f>
        <v>0.82</v>
      </c>
      <c r="L4871" s="63" t="n">
        <f aca="false">IF(AND(A4872&lt;&gt;"",A4871=""),L4870+1,L4870)</f>
        <v>513</v>
      </c>
      <c r="M4871" s="80" t="n">
        <f aca="false">IF(OR(A4871="Insumo",A4871="Composição Auxiliar"),J4871,"")</f>
        <v>0.82</v>
      </c>
      <c r="N4871" s="81" t="str">
        <f aca="false">IF(E4871="Mão de Obra",J4871,"")</f>
        <v/>
      </c>
      <c r="O4871" s="81" t="n">
        <f aca="false">IF(N4871&lt;&gt;"","",M4871)</f>
        <v>0.82</v>
      </c>
      <c r="P4871" s="82" t="str">
        <f aca="false">IF(A4871="Composição",B4871,"")</f>
        <v/>
      </c>
      <c r="Q4871" s="81" t="str">
        <f aca="false">IF(P4871&lt;&gt;"",SUMIF(L4871:L4871,L4871,N4871:N4871),"")</f>
        <v/>
      </c>
      <c r="R4871" s="81" t="str">
        <f aca="false">IF(P4871&lt;&gt;"",SUMIF(L4871:L4871,L4871,O4871:O4871),"")</f>
        <v/>
      </c>
    </row>
    <row r="4872" customFormat="false" ht="25.5" hidden="false" customHeight="false" outlineLevel="0" collapsed="false">
      <c r="A4872" s="96" t="s">
        <v>679</v>
      </c>
      <c r="B4872" s="97" t="s">
        <v>1778</v>
      </c>
      <c r="C4872" s="96" t="str">
        <f aca="false">VLOOKUP(B4872,INSUMOS!$A:$I,2,0)</f>
        <v>SINAPI</v>
      </c>
      <c r="D4872" s="96" t="str">
        <f aca="false">VLOOKUP(B4872,INSUMOS!$A:$I,3,0)</f>
        <v>SEGURO - HORISTA (COLETADO CAIXA - ENCARGOS COMPLEMENTARES)</v>
      </c>
      <c r="E4872" s="98" t="str">
        <f aca="false">VLOOKUP(B4872,INSUMOS!$A:$I,4,0)</f>
        <v>Taxas</v>
      </c>
      <c r="F4872" s="98"/>
      <c r="G4872" s="99" t="str">
        <f aca="false">VLOOKUP(B4872,INSUMOS!$A:$I,5,0)</f>
        <v>H</v>
      </c>
      <c r="H4872" s="100" t="n">
        <v>1</v>
      </c>
      <c r="I4872" s="101" t="n">
        <f aca="false">VLOOKUP(B4872,INSUMOS!$A:$I,8,0)</f>
        <v>0.07</v>
      </c>
      <c r="J4872" s="101" t="n">
        <f aca="false">TRUNC(H4872*I4872,2)</f>
        <v>0.07</v>
      </c>
      <c r="L4872" s="63" t="n">
        <f aca="false">IF(AND(A4873&lt;&gt;"",A4872=""),L4871+1,L4871)</f>
        <v>513</v>
      </c>
      <c r="M4872" s="80" t="n">
        <f aca="false">IF(OR(A4872="Insumo",A4872="Composição Auxiliar"),J4872,"")</f>
        <v>0.07</v>
      </c>
      <c r="N4872" s="81" t="str">
        <f aca="false">IF(E4872="Mão de Obra",J4872,"")</f>
        <v/>
      </c>
      <c r="O4872" s="81" t="n">
        <f aca="false">IF(N4872&lt;&gt;"","",M4872)</f>
        <v>0.07</v>
      </c>
      <c r="P4872" s="82" t="str">
        <f aca="false">IF(A4872="Composição",B4872,"")</f>
        <v/>
      </c>
      <c r="Q4872" s="81" t="str">
        <f aca="false">IF(P4872&lt;&gt;"",SUMIF(L4872:L4872,L4872,N4872:N4872),"")</f>
        <v/>
      </c>
      <c r="R4872" s="81" t="str">
        <f aca="false">IF(P4872&lt;&gt;"",SUMIF(L4872:L4872,L4872,O4872:O4872),"")</f>
        <v/>
      </c>
    </row>
    <row r="4873" customFormat="false" ht="25.5" hidden="false" customHeight="false" outlineLevel="0" collapsed="false">
      <c r="A4873" s="96" t="s">
        <v>679</v>
      </c>
      <c r="B4873" s="97" t="s">
        <v>1781</v>
      </c>
      <c r="C4873" s="96" t="str">
        <f aca="false">VLOOKUP(B4873,INSUMOS!$A:$I,2,0)</f>
        <v>SINAPI</v>
      </c>
      <c r="D4873" s="96" t="str">
        <f aca="false">VLOOKUP(B4873,INSUMOS!$A:$I,3,0)</f>
        <v>EXAMES - HORISTA (COLETADO CAIXA - ENCARGOS COMPLEMENTARES)</v>
      </c>
      <c r="E4873" s="98" t="str">
        <f aca="false">VLOOKUP(B4873,INSUMOS!$A:$I,4,0)</f>
        <v>Outros</v>
      </c>
      <c r="F4873" s="98"/>
      <c r="G4873" s="99" t="str">
        <f aca="false">VLOOKUP(B4873,INSUMOS!$A:$I,5,0)</f>
        <v>H</v>
      </c>
      <c r="H4873" s="100" t="n">
        <v>1</v>
      </c>
      <c r="I4873" s="101" t="n">
        <f aca="false">VLOOKUP(B4873,INSUMOS!$A:$I,8,0)</f>
        <v>1.14</v>
      </c>
      <c r="J4873" s="101" t="n">
        <f aca="false">TRUNC(H4873*I4873,2)</f>
        <v>1.14</v>
      </c>
      <c r="L4873" s="63" t="n">
        <f aca="false">IF(AND(A4874&lt;&gt;"",A4873=""),L4872+1,L4872)</f>
        <v>513</v>
      </c>
      <c r="M4873" s="80" t="n">
        <f aca="false">IF(OR(A4873="Insumo",A4873="Composição Auxiliar"),J4873,"")</f>
        <v>1.14</v>
      </c>
      <c r="N4873" s="81" t="str">
        <f aca="false">IF(E4873="Mão de Obra",J4873,"")</f>
        <v/>
      </c>
      <c r="O4873" s="81" t="n">
        <f aca="false">IF(N4873&lt;&gt;"","",M4873)</f>
        <v>1.14</v>
      </c>
      <c r="P4873" s="82" t="str">
        <f aca="false">IF(A4873="Composição",B4873,"")</f>
        <v/>
      </c>
      <c r="Q4873" s="81" t="str">
        <f aca="false">IF(P4873&lt;&gt;"",SUMIF(L4873:L4873,L4873,N4873:N4873),"")</f>
        <v/>
      </c>
      <c r="R4873" s="81" t="str">
        <f aca="false">IF(P4873&lt;&gt;"",SUMIF(L4873:L4873,L4873,O4873:O4873),"")</f>
        <v/>
      </c>
    </row>
    <row r="4874" customFormat="false" ht="25.5" hidden="false" customHeight="false" outlineLevel="0" collapsed="false">
      <c r="A4874" s="96" t="s">
        <v>679</v>
      </c>
      <c r="B4874" s="97" t="s">
        <v>1776</v>
      </c>
      <c r="C4874" s="96" t="str">
        <f aca="false">VLOOKUP(B4874,INSUMOS!$A:$I,2,0)</f>
        <v>SINAPI</v>
      </c>
      <c r="D4874" s="96" t="str">
        <f aca="false">VLOOKUP(B4874,INSUMOS!$A:$I,3,0)</f>
        <v>ALIMENTACAO - HORISTA (COLETADO CAIXA - ENCARGOS COMPLEMENTARES)</v>
      </c>
      <c r="E4874" s="98" t="str">
        <f aca="false">VLOOKUP(B4874,INSUMOS!$A:$I,4,0)</f>
        <v>Outros</v>
      </c>
      <c r="F4874" s="98"/>
      <c r="G4874" s="99" t="str">
        <f aca="false">VLOOKUP(B4874,INSUMOS!$A:$I,5,0)</f>
        <v>H</v>
      </c>
      <c r="H4874" s="100" t="n">
        <v>1</v>
      </c>
      <c r="I4874" s="101" t="n">
        <f aca="false">VLOOKUP(B4874,INSUMOS!$A:$I,8,0)</f>
        <v>1.45</v>
      </c>
      <c r="J4874" s="101" t="n">
        <f aca="false">TRUNC(H4874*I4874,2)</f>
        <v>1.45</v>
      </c>
      <c r="L4874" s="63" t="n">
        <f aca="false">IF(AND(A4875&lt;&gt;"",A4874=""),L4873+1,L4873)</f>
        <v>513</v>
      </c>
      <c r="M4874" s="80" t="n">
        <f aca="false">IF(OR(A4874="Insumo",A4874="Composição Auxiliar"),J4874,"")</f>
        <v>1.45</v>
      </c>
      <c r="N4874" s="81" t="str">
        <f aca="false">IF(E4874="Mão de Obra",J4874,"")</f>
        <v/>
      </c>
      <c r="O4874" s="81" t="n">
        <f aca="false">IF(N4874&lt;&gt;"","",M4874)</f>
        <v>1.45</v>
      </c>
      <c r="P4874" s="82" t="str">
        <f aca="false">IF(A4874="Composição",B4874,"")</f>
        <v/>
      </c>
      <c r="Q4874" s="81" t="str">
        <f aca="false">IF(P4874&lt;&gt;"",SUMIF(L4874:L4874,L4874,N4874:N4874),"")</f>
        <v/>
      </c>
      <c r="R4874" s="81" t="str">
        <f aca="false">IF(P4874&lt;&gt;"",SUMIF(L4874:L4874,L4874,O4874:O4874),"")</f>
        <v/>
      </c>
    </row>
    <row r="4875" customFormat="false" ht="25.5" hidden="false" customHeight="false" outlineLevel="0" collapsed="false">
      <c r="A4875" s="96" t="s">
        <v>679</v>
      </c>
      <c r="B4875" s="97" t="s">
        <v>1775</v>
      </c>
      <c r="C4875" s="96" t="str">
        <f aca="false">VLOOKUP(B4875,INSUMOS!$A:$I,2,0)</f>
        <v>SINAPI</v>
      </c>
      <c r="D4875" s="96" t="str">
        <f aca="false">VLOOKUP(B4875,INSUMOS!$A:$I,3,0)</f>
        <v>TRANSPORTE - HORISTA (COLETADO CAIXA - ENCARGOS COMPLEMENTARES)</v>
      </c>
      <c r="E4875" s="98" t="str">
        <f aca="false">VLOOKUP(B4875,INSUMOS!$A:$I,4,0)</f>
        <v>Serviços</v>
      </c>
      <c r="F4875" s="98"/>
      <c r="G4875" s="99" t="str">
        <f aca="false">VLOOKUP(B4875,INSUMOS!$A:$I,5,0)</f>
        <v>H</v>
      </c>
      <c r="H4875" s="100" t="n">
        <v>1</v>
      </c>
      <c r="I4875" s="101" t="n">
        <f aca="false">VLOOKUP(B4875,INSUMOS!$A:$I,8,0)</f>
        <v>0.96</v>
      </c>
      <c r="J4875" s="101" t="n">
        <f aca="false">TRUNC(H4875*I4875,2)</f>
        <v>0.96</v>
      </c>
      <c r="L4875" s="63" t="n">
        <f aca="false">IF(AND(A4876&lt;&gt;"",A4875=""),L4874+1,L4874)</f>
        <v>513</v>
      </c>
      <c r="M4875" s="80" t="n">
        <f aca="false">IF(OR(A4875="Insumo",A4875="Composição Auxiliar"),J4875,"")</f>
        <v>0.96</v>
      </c>
      <c r="N4875" s="81" t="str">
        <f aca="false">IF(E4875="Mão de Obra",J4875,"")</f>
        <v/>
      </c>
      <c r="O4875" s="81" t="n">
        <f aca="false">IF(N4875&lt;&gt;"","",M4875)</f>
        <v>0.96</v>
      </c>
      <c r="P4875" s="82" t="str">
        <f aca="false">IF(A4875="Composição",B4875,"")</f>
        <v/>
      </c>
      <c r="Q4875" s="81" t="str">
        <f aca="false">IF(P4875&lt;&gt;"",SUMIF(L4875:L4875,L4875,N4875:N4875),"")</f>
        <v/>
      </c>
      <c r="R4875" s="81" t="str">
        <f aca="false">IF(P4875&lt;&gt;"",SUMIF(L4875:L4875,L4875,O4875:O4875),"")</f>
        <v/>
      </c>
    </row>
    <row r="4876" customFormat="false" ht="14.25" hidden="false" customHeight="false" outlineLevel="0" collapsed="false">
      <c r="A4876" s="96" t="s">
        <v>679</v>
      </c>
      <c r="B4876" s="97" t="s">
        <v>2070</v>
      </c>
      <c r="C4876" s="96" t="str">
        <f aca="false">VLOOKUP(B4876,INSUMOS!$A:$I,2,0)</f>
        <v>SINAPI</v>
      </c>
      <c r="D4876" s="96" t="str">
        <f aca="false">VLOOKUP(B4876,INSUMOS!$A:$I,3,0)</f>
        <v>OPERADOR DE MAQUINAS E TRATORES DIVERSOS (TERRAPLANAGEM)</v>
      </c>
      <c r="E4876" s="98" t="str">
        <f aca="false">VLOOKUP(B4876,INSUMOS!$A:$I,4,0)</f>
        <v>Mão de Obra</v>
      </c>
      <c r="F4876" s="98"/>
      <c r="G4876" s="99" t="str">
        <f aca="false">VLOOKUP(B4876,INSUMOS!$A:$I,5,0)</f>
        <v>H</v>
      </c>
      <c r="H4876" s="100" t="n">
        <v>1</v>
      </c>
      <c r="I4876" s="101" t="n">
        <f aca="false">VLOOKUP(B4876,INSUMOS!$A:$I,8,0)</f>
        <v>21.39</v>
      </c>
      <c r="J4876" s="101" t="n">
        <f aca="false">TRUNC(H4876*I4876,2)</f>
        <v>21.39</v>
      </c>
      <c r="L4876" s="63" t="n">
        <f aca="false">IF(AND(A4877&lt;&gt;"",A4876=""),L4875+1,L4875)</f>
        <v>513</v>
      </c>
      <c r="M4876" s="80" t="n">
        <f aca="false">IF(OR(A4876="Insumo",A4876="Composição Auxiliar"),J4876,"")</f>
        <v>21.39</v>
      </c>
      <c r="N4876" s="81" t="n">
        <f aca="false">IF(E4876="Mão de Obra",J4876,"")</f>
        <v>21.39</v>
      </c>
      <c r="O4876" s="81" t="str">
        <f aca="false">IF(N4876&lt;&gt;"","",M4876)</f>
        <v/>
      </c>
      <c r="P4876" s="82" t="str">
        <f aca="false">IF(A4876="Composição",B4876,"")</f>
        <v/>
      </c>
      <c r="Q4876" s="81" t="str">
        <f aca="false">IF(P4876&lt;&gt;"",SUMIF(L4876:L4876,L4876,N4876:N4876),"")</f>
        <v/>
      </c>
      <c r="R4876" s="81" t="str">
        <f aca="false">IF(P4876&lt;&gt;"",SUMIF(L4876:L4876,L4876,O4876:O4876),"")</f>
        <v/>
      </c>
    </row>
    <row r="4877" customFormat="false" ht="25.5" hidden="false" customHeight="false" outlineLevel="0" collapsed="false">
      <c r="A4877" s="96" t="s">
        <v>679</v>
      </c>
      <c r="B4877" s="97" t="s">
        <v>2167</v>
      </c>
      <c r="C4877" s="96" t="str">
        <f aca="false">VLOOKUP(B4877,INSUMOS!$A:$I,2,0)</f>
        <v>SINAPI</v>
      </c>
      <c r="D4877" s="96" t="str">
        <f aca="false">VLOOKUP(B4877,INSUMOS!$A:$I,3,0)</f>
        <v>FERRAMENTAS - FAMILIA OPERADOR ESCAVADEIRA - HORISTA (ENCARGOS COMPLEMENTARES - COLETADO CAIXA)</v>
      </c>
      <c r="E4877" s="98" t="str">
        <f aca="false">VLOOKUP(B4877,INSUMOS!$A:$I,4,0)</f>
        <v>Equipamento</v>
      </c>
      <c r="F4877" s="98"/>
      <c r="G4877" s="99" t="str">
        <f aca="false">VLOOKUP(B4877,INSUMOS!$A:$I,5,0)</f>
        <v>H</v>
      </c>
      <c r="H4877" s="100" t="n">
        <v>1</v>
      </c>
      <c r="I4877" s="101" t="n">
        <f aca="false">VLOOKUP(B4877,INSUMOS!$A:$I,8,0)</f>
        <v>0.01</v>
      </c>
      <c r="J4877" s="101" t="n">
        <f aca="false">TRUNC(H4877*I4877,2)</f>
        <v>0.01</v>
      </c>
      <c r="L4877" s="63" t="n">
        <f aca="false">IF(AND(A4878&lt;&gt;"",A4877=""),L4876+1,L4876)</f>
        <v>513</v>
      </c>
      <c r="M4877" s="80" t="n">
        <f aca="false">IF(OR(A4877="Insumo",A4877="Composição Auxiliar"),J4877,"")</f>
        <v>0.01</v>
      </c>
      <c r="N4877" s="81" t="str">
        <f aca="false">IF(E4877="Mão de Obra",J4877,"")</f>
        <v/>
      </c>
      <c r="O4877" s="81" t="n">
        <f aca="false">IF(N4877&lt;&gt;"","",M4877)</f>
        <v>0.01</v>
      </c>
      <c r="P4877" s="82" t="str">
        <f aca="false">IF(A4877="Composição",B4877,"")</f>
        <v/>
      </c>
      <c r="Q4877" s="81" t="str">
        <f aca="false">IF(P4877&lt;&gt;"",SUMIF(L4877:L4877,L4877,N4877:N4877),"")</f>
        <v/>
      </c>
      <c r="R4877" s="81" t="str">
        <f aca="false">IF(P4877&lt;&gt;"",SUMIF(L4877:L4877,L4877,O4877:O4877),"")</f>
        <v/>
      </c>
    </row>
    <row r="4878" customFormat="false" ht="14.25" hidden="false" customHeight="false" outlineLevel="0" collapsed="false">
      <c r="A4878" s="102"/>
      <c r="B4878" s="102"/>
      <c r="C4878" s="102"/>
      <c r="D4878" s="102"/>
      <c r="E4878" s="102"/>
      <c r="F4878" s="103"/>
      <c r="G4878" s="102"/>
      <c r="H4878" s="103"/>
      <c r="I4878" s="102"/>
      <c r="J4878" s="103"/>
      <c r="L4878" s="63" t="n">
        <f aca="false">IF(AND(A4879&lt;&gt;"",A4878=""),L4877+1,L4877)</f>
        <v>513</v>
      </c>
      <c r="M4878" s="80" t="str">
        <f aca="false">IF(OR(A4878="Insumo",A4878="Composição Auxiliar"),J4878,"")</f>
        <v/>
      </c>
      <c r="N4878" s="81" t="str">
        <f aca="false">IF(E4878="Mão de Obra",J4878,"")</f>
        <v/>
      </c>
      <c r="O4878" s="81" t="str">
        <f aca="false">IF(N4878&lt;&gt;"","",M4878)</f>
        <v/>
      </c>
      <c r="P4878" s="82" t="str">
        <f aca="false">IF(A4878="Composição",B4878,"")</f>
        <v/>
      </c>
      <c r="Q4878" s="81" t="str">
        <f aca="false">IF(P4878&lt;&gt;"",SUMIF(L4878:L4878,L4878,N4878:N4878),"")</f>
        <v/>
      </c>
      <c r="R4878" s="81" t="str">
        <f aca="false">IF(P4878&lt;&gt;"",SUMIF(L4878:L4878,L4878,O4878:O4878),"")</f>
        <v/>
      </c>
    </row>
    <row r="4879" customFormat="false" ht="15" hidden="false" customHeight="false" outlineLevel="0" collapsed="false">
      <c r="A4879" s="102"/>
      <c r="B4879" s="102"/>
      <c r="C4879" s="102"/>
      <c r="D4879" s="102"/>
      <c r="E4879" s="102"/>
      <c r="F4879" s="103"/>
      <c r="G4879" s="102"/>
      <c r="H4879" s="104"/>
      <c r="I4879" s="104"/>
      <c r="J4879" s="103"/>
      <c r="L4879" s="63" t="n">
        <f aca="false">IF(AND(A4880&lt;&gt;"",A4879=""),L4878+1,L4878)</f>
        <v>513</v>
      </c>
      <c r="M4879" s="80" t="str">
        <f aca="false">IF(OR(A4879="Insumo",A4879="Composição Auxiliar"),J4879,"")</f>
        <v/>
      </c>
      <c r="N4879" s="81" t="str">
        <f aca="false">IF(E4879="Mão de Obra",J4879,"")</f>
        <v/>
      </c>
      <c r="O4879" s="81" t="str">
        <f aca="false">IF(N4879&lt;&gt;"","",M4879)</f>
        <v/>
      </c>
      <c r="P4879" s="82" t="str">
        <f aca="false">IF(A4879="Composição",B4879,"")</f>
        <v/>
      </c>
      <c r="Q4879" s="81" t="str">
        <f aca="false">IF(P4879&lt;&gt;"",SUMIF(L4879:L4879,L4879,N4879:N4879),"")</f>
        <v/>
      </c>
      <c r="R4879" s="81" t="str">
        <f aca="false">IF(P4879&lt;&gt;"",SUMIF(L4879:L4879,L4879,O4879:O4879),"")</f>
        <v/>
      </c>
    </row>
    <row r="4880" customFormat="false" ht="15" hidden="false" customHeight="false" outlineLevel="0" collapsed="false">
      <c r="A4880" s="108"/>
      <c r="B4880" s="108"/>
      <c r="C4880" s="108"/>
      <c r="D4880" s="108"/>
      <c r="E4880" s="108"/>
      <c r="F4880" s="108"/>
      <c r="G4880" s="108"/>
      <c r="H4880" s="108"/>
      <c r="I4880" s="108"/>
      <c r="J4880" s="108"/>
      <c r="L4880" s="63" t="n">
        <f aca="false">IF(AND(A4881&lt;&gt;"",A4880=""),L4879+1,L4879)</f>
        <v>513</v>
      </c>
      <c r="M4880" s="80" t="str">
        <f aca="false">IF(OR(A4880="Insumo",A4880="Composição Auxiliar"),J4880,"")</f>
        <v/>
      </c>
      <c r="N4880" s="81" t="str">
        <f aca="false">IF(E4880="Mão de Obra",J4880,"")</f>
        <v/>
      </c>
      <c r="O4880" s="81" t="str">
        <f aca="false">IF(N4880&lt;&gt;"","",M4880)</f>
        <v/>
      </c>
      <c r="P4880" s="82" t="str">
        <f aca="false">IF(A4880="Composição",B4880,"")</f>
        <v/>
      </c>
      <c r="Q4880" s="81" t="str">
        <f aca="false">IF(P4880&lt;&gt;"",SUMIF(L4880:L4880,L4880,N4880:N4880),"")</f>
        <v/>
      </c>
      <c r="R4880" s="81" t="str">
        <f aca="false">IF(P4880&lt;&gt;"",SUMIF(L4880:L4880,L4880,O4880:O4880),"")</f>
        <v/>
      </c>
    </row>
    <row r="4881" customFormat="false" ht="15" hidden="false" customHeight="true" outlineLevel="0" collapsed="false">
      <c r="A4881" s="83"/>
      <c r="B4881" s="84" t="s">
        <v>655</v>
      </c>
      <c r="C4881" s="83" t="s">
        <v>656</v>
      </c>
      <c r="D4881" s="83" t="s">
        <v>657</v>
      </c>
      <c r="E4881" s="83" t="s">
        <v>658</v>
      </c>
      <c r="F4881" s="83"/>
      <c r="G4881" s="85" t="s">
        <v>659</v>
      </c>
      <c r="H4881" s="84" t="s">
        <v>660</v>
      </c>
      <c r="I4881" s="84" t="s">
        <v>661</v>
      </c>
      <c r="J4881" s="84" t="s">
        <v>662</v>
      </c>
      <c r="L4881" s="63" t="n">
        <f aca="false">IF(AND(A4882&lt;&gt;"",A4881=""),L4880+1,L4880)</f>
        <v>514</v>
      </c>
      <c r="M4881" s="80" t="str">
        <f aca="false">IF(OR(A4881="Insumo",A4881="Composição Auxiliar"),J4881,"")</f>
        <v/>
      </c>
      <c r="N4881" s="81" t="str">
        <f aca="false">IF(E4881="Mão de Obra",J4881,"")</f>
        <v/>
      </c>
      <c r="O4881" s="81" t="str">
        <f aca="false">IF(N4881&lt;&gt;"","",M4881)</f>
        <v/>
      </c>
      <c r="P4881" s="82" t="str">
        <f aca="false">IF(A4881="Composição",B4881,"")</f>
        <v/>
      </c>
      <c r="Q4881" s="81" t="str">
        <f aca="false">IF(P4881&lt;&gt;"",SUMIF(L4881:L4881,L4881,N4881:N4881),"")</f>
        <v/>
      </c>
      <c r="R4881" s="81" t="str">
        <f aca="false">IF(P4881&lt;&gt;"",SUMIF(L4881:L4881,L4881,O4881:O4881),"")</f>
        <v/>
      </c>
    </row>
    <row r="4882" customFormat="false" ht="25.5" hidden="false" customHeight="true" outlineLevel="0" collapsed="false">
      <c r="A4882" s="86" t="s">
        <v>663</v>
      </c>
      <c r="B4882" s="87" t="s">
        <v>2182</v>
      </c>
      <c r="C4882" s="86" t="s">
        <v>664</v>
      </c>
      <c r="D4882" s="86" t="s">
        <v>2183</v>
      </c>
      <c r="E4882" s="86" t="s">
        <v>671</v>
      </c>
      <c r="F4882" s="86"/>
      <c r="G4882" s="88" t="s">
        <v>672</v>
      </c>
      <c r="H4882" s="89" t="n">
        <v>1</v>
      </c>
      <c r="I4882" s="90" t="n">
        <f aca="false">SUMIF(L:L,$L4882,M:M)</f>
        <v>26.02</v>
      </c>
      <c r="J4882" s="90" t="n">
        <f aca="false">TRUNC(H4882*I4882,2)</f>
        <v>26.02</v>
      </c>
      <c r="L4882" s="63" t="n">
        <f aca="false">IF(AND(A4883&lt;&gt;"",A4882=""),L4881+1,L4881)</f>
        <v>514</v>
      </c>
      <c r="M4882" s="80" t="str">
        <f aca="false">IF(OR(A4882="Insumo",A4882="Composição Auxiliar"),J4882,"")</f>
        <v/>
      </c>
      <c r="N4882" s="81" t="str">
        <f aca="false">IF(E4882="Mão de Obra",J4882,"")</f>
        <v/>
      </c>
      <c r="O4882" s="81" t="str">
        <f aca="false">IF(N4882&lt;&gt;"","",M4882)</f>
        <v/>
      </c>
      <c r="P4882" s="82" t="str">
        <f aca="false">IF(A4882="Composição",B4882,"")</f>
        <v> 88301 </v>
      </c>
      <c r="Q4882" s="81" t="n">
        <f aca="false">IF(P4882&lt;&gt;"",SUMIF(L4882:L4882,L4882,N4882:N4882),"")</f>
        <v>0</v>
      </c>
      <c r="R4882" s="81" t="n">
        <f aca="false">IF(P4882&lt;&gt;"",SUMIF(L4882:L4882,L4882,O4882:O4882),"")</f>
        <v>0</v>
      </c>
    </row>
    <row r="4883" customFormat="false" ht="25.5" hidden="false" customHeight="true" outlineLevel="0" collapsed="false">
      <c r="A4883" s="91" t="s">
        <v>668</v>
      </c>
      <c r="B4883" s="92" t="s">
        <v>2071</v>
      </c>
      <c r="C4883" s="91" t="s">
        <v>664</v>
      </c>
      <c r="D4883" s="91" t="s">
        <v>2072</v>
      </c>
      <c r="E4883" s="91" t="s">
        <v>671</v>
      </c>
      <c r="F4883" s="91"/>
      <c r="G4883" s="93" t="s">
        <v>672</v>
      </c>
      <c r="H4883" s="94" t="n">
        <v>1</v>
      </c>
      <c r="I4883" s="95" t="n">
        <f aca="false">SUMIFS(J:J,A:A,"Composição",B:B,$B4883)</f>
        <v>0.18</v>
      </c>
      <c r="J4883" s="95" t="n">
        <f aca="false">TRUNC(H4883*I4883,2)</f>
        <v>0.18</v>
      </c>
      <c r="L4883" s="63" t="n">
        <f aca="false">IF(AND(A4884&lt;&gt;"",A4883=""),L4882+1,L4882)</f>
        <v>514</v>
      </c>
      <c r="M4883" s="80" t="n">
        <f aca="false">IF(OR(A4883="Insumo",A4883="Composição Auxiliar"),J4883,"")</f>
        <v>0.18</v>
      </c>
      <c r="N4883" s="81" t="str">
        <f aca="false">IF(E4883="Mão de Obra",J4883,"")</f>
        <v/>
      </c>
      <c r="O4883" s="81" t="n">
        <f aca="false">IF(N4883&lt;&gt;"","",M4883)</f>
        <v>0.18</v>
      </c>
      <c r="P4883" s="82" t="str">
        <f aca="false">IF(A4883="Composição",B4883,"")</f>
        <v/>
      </c>
      <c r="Q4883" s="81" t="str">
        <f aca="false">IF(P4883&lt;&gt;"",SUMIF(L4883:L4883,L4883,N4883:N4883),"")</f>
        <v/>
      </c>
      <c r="R4883" s="81" t="str">
        <f aca="false">IF(P4883&lt;&gt;"",SUMIF(L4883:L4883,L4883,O4883:O4883),"")</f>
        <v/>
      </c>
    </row>
    <row r="4884" customFormat="false" ht="25.5" hidden="false" customHeight="false" outlineLevel="0" collapsed="false">
      <c r="A4884" s="96" t="s">
        <v>679</v>
      </c>
      <c r="B4884" s="97" t="s">
        <v>2168</v>
      </c>
      <c r="C4884" s="96" t="str">
        <f aca="false">VLOOKUP(B4884,INSUMOS!$A:$I,2,0)</f>
        <v>SINAPI</v>
      </c>
      <c r="D4884" s="96" t="str">
        <f aca="false">VLOOKUP(B4884,INSUMOS!$A:$I,3,0)</f>
        <v>EPI - FAMILIA OPERADOR ESCAVADEIRA - HORISTA (ENCARGOS COMPLEMENTARES - COLETADO CAIXA)</v>
      </c>
      <c r="E4884" s="98" t="str">
        <f aca="false">VLOOKUP(B4884,INSUMOS!$A:$I,4,0)</f>
        <v>Equipamento</v>
      </c>
      <c r="F4884" s="98"/>
      <c r="G4884" s="99" t="str">
        <f aca="false">VLOOKUP(B4884,INSUMOS!$A:$I,5,0)</f>
        <v>H</v>
      </c>
      <c r="H4884" s="100" t="n">
        <v>1</v>
      </c>
      <c r="I4884" s="101" t="n">
        <f aca="false">VLOOKUP(B4884,INSUMOS!$A:$I,8,0)</f>
        <v>0.82</v>
      </c>
      <c r="J4884" s="101" t="n">
        <f aca="false">TRUNC(H4884*I4884,2)</f>
        <v>0.82</v>
      </c>
      <c r="L4884" s="63" t="n">
        <f aca="false">IF(AND(A4885&lt;&gt;"",A4884=""),L4883+1,L4883)</f>
        <v>514</v>
      </c>
      <c r="M4884" s="80" t="n">
        <f aca="false">IF(OR(A4884="Insumo",A4884="Composição Auxiliar"),J4884,"")</f>
        <v>0.82</v>
      </c>
      <c r="N4884" s="81" t="str">
        <f aca="false">IF(E4884="Mão de Obra",J4884,"")</f>
        <v/>
      </c>
      <c r="O4884" s="81" t="n">
        <f aca="false">IF(N4884&lt;&gt;"","",M4884)</f>
        <v>0.82</v>
      </c>
      <c r="P4884" s="82" t="str">
        <f aca="false">IF(A4884="Composição",B4884,"")</f>
        <v/>
      </c>
      <c r="Q4884" s="81" t="str">
        <f aca="false">IF(P4884&lt;&gt;"",SUMIF(L4884:L4884,L4884,N4884:N4884),"")</f>
        <v/>
      </c>
      <c r="R4884" s="81" t="str">
        <f aca="false">IF(P4884&lt;&gt;"",SUMIF(L4884:L4884,L4884,O4884:O4884),"")</f>
        <v/>
      </c>
    </row>
    <row r="4885" customFormat="false" ht="25.5" hidden="false" customHeight="false" outlineLevel="0" collapsed="false">
      <c r="A4885" s="96" t="s">
        <v>679</v>
      </c>
      <c r="B4885" s="97" t="s">
        <v>1778</v>
      </c>
      <c r="C4885" s="96" t="str">
        <f aca="false">VLOOKUP(B4885,INSUMOS!$A:$I,2,0)</f>
        <v>SINAPI</v>
      </c>
      <c r="D4885" s="96" t="str">
        <f aca="false">VLOOKUP(B4885,INSUMOS!$A:$I,3,0)</f>
        <v>SEGURO - HORISTA (COLETADO CAIXA - ENCARGOS COMPLEMENTARES)</v>
      </c>
      <c r="E4885" s="98" t="str">
        <f aca="false">VLOOKUP(B4885,INSUMOS!$A:$I,4,0)</f>
        <v>Taxas</v>
      </c>
      <c r="F4885" s="98"/>
      <c r="G4885" s="99" t="str">
        <f aca="false">VLOOKUP(B4885,INSUMOS!$A:$I,5,0)</f>
        <v>H</v>
      </c>
      <c r="H4885" s="100" t="n">
        <v>1</v>
      </c>
      <c r="I4885" s="101" t="n">
        <f aca="false">VLOOKUP(B4885,INSUMOS!$A:$I,8,0)</f>
        <v>0.07</v>
      </c>
      <c r="J4885" s="101" t="n">
        <f aca="false">TRUNC(H4885*I4885,2)</f>
        <v>0.07</v>
      </c>
      <c r="L4885" s="63" t="n">
        <f aca="false">IF(AND(A4886&lt;&gt;"",A4885=""),L4884+1,L4884)</f>
        <v>514</v>
      </c>
      <c r="M4885" s="80" t="n">
        <f aca="false">IF(OR(A4885="Insumo",A4885="Composição Auxiliar"),J4885,"")</f>
        <v>0.07</v>
      </c>
      <c r="N4885" s="81" t="str">
        <f aca="false">IF(E4885="Mão de Obra",J4885,"")</f>
        <v/>
      </c>
      <c r="O4885" s="81" t="n">
        <f aca="false">IF(N4885&lt;&gt;"","",M4885)</f>
        <v>0.07</v>
      </c>
      <c r="P4885" s="82" t="str">
        <f aca="false">IF(A4885="Composição",B4885,"")</f>
        <v/>
      </c>
      <c r="Q4885" s="81" t="str">
        <f aca="false">IF(P4885&lt;&gt;"",SUMIF(L4885:L4885,L4885,N4885:N4885),"")</f>
        <v/>
      </c>
      <c r="R4885" s="81" t="str">
        <f aca="false">IF(P4885&lt;&gt;"",SUMIF(L4885:L4885,L4885,O4885:O4885),"")</f>
        <v/>
      </c>
    </row>
    <row r="4886" customFormat="false" ht="25.5" hidden="false" customHeight="false" outlineLevel="0" collapsed="false">
      <c r="A4886" s="96" t="s">
        <v>679</v>
      </c>
      <c r="B4886" s="97" t="s">
        <v>2167</v>
      </c>
      <c r="C4886" s="96" t="str">
        <f aca="false">VLOOKUP(B4886,INSUMOS!$A:$I,2,0)</f>
        <v>SINAPI</v>
      </c>
      <c r="D4886" s="96" t="str">
        <f aca="false">VLOOKUP(B4886,INSUMOS!$A:$I,3,0)</f>
        <v>FERRAMENTAS - FAMILIA OPERADOR ESCAVADEIRA - HORISTA (ENCARGOS COMPLEMENTARES - COLETADO CAIXA)</v>
      </c>
      <c r="E4886" s="98" t="str">
        <f aca="false">VLOOKUP(B4886,INSUMOS!$A:$I,4,0)</f>
        <v>Equipamento</v>
      </c>
      <c r="F4886" s="98"/>
      <c r="G4886" s="99" t="str">
        <f aca="false">VLOOKUP(B4886,INSUMOS!$A:$I,5,0)</f>
        <v>H</v>
      </c>
      <c r="H4886" s="100" t="n">
        <v>1</v>
      </c>
      <c r="I4886" s="101" t="n">
        <f aca="false">VLOOKUP(B4886,INSUMOS!$A:$I,8,0)</f>
        <v>0.01</v>
      </c>
      <c r="J4886" s="101" t="n">
        <f aca="false">TRUNC(H4886*I4886,2)</f>
        <v>0.01</v>
      </c>
      <c r="L4886" s="63" t="n">
        <f aca="false">IF(AND(A4887&lt;&gt;"",A4886=""),L4885+1,L4885)</f>
        <v>514</v>
      </c>
      <c r="M4886" s="80" t="n">
        <f aca="false">IF(OR(A4886="Insumo",A4886="Composição Auxiliar"),J4886,"")</f>
        <v>0.01</v>
      </c>
      <c r="N4886" s="81" t="str">
        <f aca="false">IF(E4886="Mão de Obra",J4886,"")</f>
        <v/>
      </c>
      <c r="O4886" s="81" t="n">
        <f aca="false">IF(N4886&lt;&gt;"","",M4886)</f>
        <v>0.01</v>
      </c>
      <c r="P4886" s="82" t="str">
        <f aca="false">IF(A4886="Composição",B4886,"")</f>
        <v/>
      </c>
      <c r="Q4886" s="81" t="str">
        <f aca="false">IF(P4886&lt;&gt;"",SUMIF(L4886:L4886,L4886,N4886:N4886),"")</f>
        <v/>
      </c>
      <c r="R4886" s="81" t="str">
        <f aca="false">IF(P4886&lt;&gt;"",SUMIF(L4886:L4886,L4886,O4886:O4886),"")</f>
        <v/>
      </c>
    </row>
    <row r="4887" customFormat="false" ht="25.5" hidden="false" customHeight="false" outlineLevel="0" collapsed="false">
      <c r="A4887" s="96" t="s">
        <v>679</v>
      </c>
      <c r="B4887" s="97" t="s">
        <v>1775</v>
      </c>
      <c r="C4887" s="96" t="str">
        <f aca="false">VLOOKUP(B4887,INSUMOS!$A:$I,2,0)</f>
        <v>SINAPI</v>
      </c>
      <c r="D4887" s="96" t="str">
        <f aca="false">VLOOKUP(B4887,INSUMOS!$A:$I,3,0)</f>
        <v>TRANSPORTE - HORISTA (COLETADO CAIXA - ENCARGOS COMPLEMENTARES)</v>
      </c>
      <c r="E4887" s="98" t="str">
        <f aca="false">VLOOKUP(B4887,INSUMOS!$A:$I,4,0)</f>
        <v>Serviços</v>
      </c>
      <c r="F4887" s="98"/>
      <c r="G4887" s="99" t="str">
        <f aca="false">VLOOKUP(B4887,INSUMOS!$A:$I,5,0)</f>
        <v>H</v>
      </c>
      <c r="H4887" s="100" t="n">
        <v>1</v>
      </c>
      <c r="I4887" s="101" t="n">
        <f aca="false">VLOOKUP(B4887,INSUMOS!$A:$I,8,0)</f>
        <v>0.96</v>
      </c>
      <c r="J4887" s="101" t="n">
        <f aca="false">TRUNC(H4887*I4887,2)</f>
        <v>0.96</v>
      </c>
      <c r="L4887" s="63" t="n">
        <f aca="false">IF(AND(A4888&lt;&gt;"",A4887=""),L4886+1,L4886)</f>
        <v>514</v>
      </c>
      <c r="M4887" s="80" t="n">
        <f aca="false">IF(OR(A4887="Insumo",A4887="Composição Auxiliar"),J4887,"")</f>
        <v>0.96</v>
      </c>
      <c r="N4887" s="81" t="str">
        <f aca="false">IF(E4887="Mão de Obra",J4887,"")</f>
        <v/>
      </c>
      <c r="O4887" s="81" t="n">
        <f aca="false">IF(N4887&lt;&gt;"","",M4887)</f>
        <v>0.96</v>
      </c>
      <c r="P4887" s="82" t="str">
        <f aca="false">IF(A4887="Composição",B4887,"")</f>
        <v/>
      </c>
      <c r="Q4887" s="81" t="str">
        <f aca="false">IF(P4887&lt;&gt;"",SUMIF(L4887:L4887,L4887,N4887:N4887),"")</f>
        <v/>
      </c>
      <c r="R4887" s="81" t="str">
        <f aca="false">IF(P4887&lt;&gt;"",SUMIF(L4887:L4887,L4887,O4887:O4887),"")</f>
        <v/>
      </c>
    </row>
    <row r="4888" customFormat="false" ht="14.25" hidden="false" customHeight="false" outlineLevel="0" collapsed="false">
      <c r="A4888" s="96" t="s">
        <v>679</v>
      </c>
      <c r="B4888" s="97" t="s">
        <v>2073</v>
      </c>
      <c r="C4888" s="96" t="str">
        <f aca="false">VLOOKUP(B4888,INSUMOS!$A:$I,2,0)</f>
        <v>SINAPI</v>
      </c>
      <c r="D4888" s="96" t="str">
        <f aca="false">VLOOKUP(B4888,INSUMOS!$A:$I,3,0)</f>
        <v>OPERADOR DE PA CARREGADEIRA</v>
      </c>
      <c r="E4888" s="98" t="str">
        <f aca="false">VLOOKUP(B4888,INSUMOS!$A:$I,4,0)</f>
        <v>Mão de Obra</v>
      </c>
      <c r="F4888" s="98"/>
      <c r="G4888" s="99" t="str">
        <f aca="false">VLOOKUP(B4888,INSUMOS!$A:$I,5,0)</f>
        <v>H</v>
      </c>
      <c r="H4888" s="100" t="n">
        <v>1</v>
      </c>
      <c r="I4888" s="101" t="n">
        <f aca="false">VLOOKUP(B4888,INSUMOS!$A:$I,8,0)</f>
        <v>21.39</v>
      </c>
      <c r="J4888" s="101" t="n">
        <f aca="false">TRUNC(H4888*I4888,2)</f>
        <v>21.39</v>
      </c>
      <c r="L4888" s="63" t="n">
        <f aca="false">IF(AND(A4889&lt;&gt;"",A4888=""),L4887+1,L4887)</f>
        <v>514</v>
      </c>
      <c r="M4888" s="80" t="n">
        <f aca="false">IF(OR(A4888="Insumo",A4888="Composição Auxiliar"),J4888,"")</f>
        <v>21.39</v>
      </c>
      <c r="N4888" s="81" t="n">
        <f aca="false">IF(E4888="Mão de Obra",J4888,"")</f>
        <v>21.39</v>
      </c>
      <c r="O4888" s="81" t="str">
        <f aca="false">IF(N4888&lt;&gt;"","",M4888)</f>
        <v/>
      </c>
      <c r="P4888" s="82" t="str">
        <f aca="false">IF(A4888="Composição",B4888,"")</f>
        <v/>
      </c>
      <c r="Q4888" s="81" t="str">
        <f aca="false">IF(P4888&lt;&gt;"",SUMIF(L4888:L4888,L4888,N4888:N4888),"")</f>
        <v/>
      </c>
      <c r="R4888" s="81" t="str">
        <f aca="false">IF(P4888&lt;&gt;"",SUMIF(L4888:L4888,L4888,O4888:O4888),"")</f>
        <v/>
      </c>
    </row>
    <row r="4889" customFormat="false" ht="25.5" hidden="false" customHeight="false" outlineLevel="0" collapsed="false">
      <c r="A4889" s="96" t="s">
        <v>679</v>
      </c>
      <c r="B4889" s="97" t="s">
        <v>1781</v>
      </c>
      <c r="C4889" s="96" t="str">
        <f aca="false">VLOOKUP(B4889,INSUMOS!$A:$I,2,0)</f>
        <v>SINAPI</v>
      </c>
      <c r="D4889" s="96" t="str">
        <f aca="false">VLOOKUP(B4889,INSUMOS!$A:$I,3,0)</f>
        <v>EXAMES - HORISTA (COLETADO CAIXA - ENCARGOS COMPLEMENTARES)</v>
      </c>
      <c r="E4889" s="98" t="str">
        <f aca="false">VLOOKUP(B4889,INSUMOS!$A:$I,4,0)</f>
        <v>Outros</v>
      </c>
      <c r="F4889" s="98"/>
      <c r="G4889" s="99" t="str">
        <f aca="false">VLOOKUP(B4889,INSUMOS!$A:$I,5,0)</f>
        <v>H</v>
      </c>
      <c r="H4889" s="100" t="n">
        <v>1</v>
      </c>
      <c r="I4889" s="101" t="n">
        <f aca="false">VLOOKUP(B4889,INSUMOS!$A:$I,8,0)</f>
        <v>1.14</v>
      </c>
      <c r="J4889" s="101" t="n">
        <f aca="false">TRUNC(H4889*I4889,2)</f>
        <v>1.14</v>
      </c>
      <c r="L4889" s="63" t="n">
        <f aca="false">IF(AND(A4890&lt;&gt;"",A4889=""),L4888+1,L4888)</f>
        <v>514</v>
      </c>
      <c r="M4889" s="80" t="n">
        <f aca="false">IF(OR(A4889="Insumo",A4889="Composição Auxiliar"),J4889,"")</f>
        <v>1.14</v>
      </c>
      <c r="N4889" s="81" t="str">
        <f aca="false">IF(E4889="Mão de Obra",J4889,"")</f>
        <v/>
      </c>
      <c r="O4889" s="81" t="n">
        <f aca="false">IF(N4889&lt;&gt;"","",M4889)</f>
        <v>1.14</v>
      </c>
      <c r="P4889" s="82" t="str">
        <f aca="false">IF(A4889="Composição",B4889,"")</f>
        <v/>
      </c>
      <c r="Q4889" s="81" t="str">
        <f aca="false">IF(P4889&lt;&gt;"",SUMIF(L4889:L4889,L4889,N4889:N4889),"")</f>
        <v/>
      </c>
      <c r="R4889" s="81" t="str">
        <f aca="false">IF(P4889&lt;&gt;"",SUMIF(L4889:L4889,L4889,O4889:O4889),"")</f>
        <v/>
      </c>
    </row>
    <row r="4890" customFormat="false" ht="25.5" hidden="false" customHeight="false" outlineLevel="0" collapsed="false">
      <c r="A4890" s="96" t="s">
        <v>679</v>
      </c>
      <c r="B4890" s="97" t="s">
        <v>1776</v>
      </c>
      <c r="C4890" s="96" t="str">
        <f aca="false">VLOOKUP(B4890,INSUMOS!$A:$I,2,0)</f>
        <v>SINAPI</v>
      </c>
      <c r="D4890" s="96" t="str">
        <f aca="false">VLOOKUP(B4890,INSUMOS!$A:$I,3,0)</f>
        <v>ALIMENTACAO - HORISTA (COLETADO CAIXA - ENCARGOS COMPLEMENTARES)</v>
      </c>
      <c r="E4890" s="98" t="str">
        <f aca="false">VLOOKUP(B4890,INSUMOS!$A:$I,4,0)</f>
        <v>Outros</v>
      </c>
      <c r="F4890" s="98"/>
      <c r="G4890" s="99" t="str">
        <f aca="false">VLOOKUP(B4890,INSUMOS!$A:$I,5,0)</f>
        <v>H</v>
      </c>
      <c r="H4890" s="100" t="n">
        <v>1</v>
      </c>
      <c r="I4890" s="101" t="n">
        <f aca="false">VLOOKUP(B4890,INSUMOS!$A:$I,8,0)</f>
        <v>1.45</v>
      </c>
      <c r="J4890" s="101" t="n">
        <f aca="false">TRUNC(H4890*I4890,2)</f>
        <v>1.45</v>
      </c>
      <c r="L4890" s="63" t="n">
        <f aca="false">IF(AND(A4891&lt;&gt;"",A4890=""),L4889+1,L4889)</f>
        <v>514</v>
      </c>
      <c r="M4890" s="80" t="n">
        <f aca="false">IF(OR(A4890="Insumo",A4890="Composição Auxiliar"),J4890,"")</f>
        <v>1.45</v>
      </c>
      <c r="N4890" s="81" t="str">
        <f aca="false">IF(E4890="Mão de Obra",J4890,"")</f>
        <v/>
      </c>
      <c r="O4890" s="81" t="n">
        <f aca="false">IF(N4890&lt;&gt;"","",M4890)</f>
        <v>1.45</v>
      </c>
      <c r="P4890" s="82" t="str">
        <f aca="false">IF(A4890="Composição",B4890,"")</f>
        <v/>
      </c>
      <c r="Q4890" s="81" t="str">
        <f aca="false">IF(P4890&lt;&gt;"",SUMIF(L4890:L4890,L4890,N4890:N4890),"")</f>
        <v/>
      </c>
      <c r="R4890" s="81" t="str">
        <f aca="false">IF(P4890&lt;&gt;"",SUMIF(L4890:L4890,L4890,O4890:O4890),"")</f>
        <v/>
      </c>
    </row>
    <row r="4891" customFormat="false" ht="14.25" hidden="false" customHeight="false" outlineLevel="0" collapsed="false">
      <c r="A4891" s="102"/>
      <c r="B4891" s="102"/>
      <c r="C4891" s="102"/>
      <c r="D4891" s="102"/>
      <c r="E4891" s="102"/>
      <c r="F4891" s="103"/>
      <c r="G4891" s="102"/>
      <c r="H4891" s="103"/>
      <c r="I4891" s="102"/>
      <c r="J4891" s="103"/>
      <c r="L4891" s="63" t="n">
        <f aca="false">IF(AND(A4892&lt;&gt;"",A4891=""),L4890+1,L4890)</f>
        <v>514</v>
      </c>
      <c r="M4891" s="80" t="str">
        <f aca="false">IF(OR(A4891="Insumo",A4891="Composição Auxiliar"),J4891,"")</f>
        <v/>
      </c>
      <c r="N4891" s="81" t="str">
        <f aca="false">IF(E4891="Mão de Obra",J4891,"")</f>
        <v/>
      </c>
      <c r="O4891" s="81" t="str">
        <f aca="false">IF(N4891&lt;&gt;"","",M4891)</f>
        <v/>
      </c>
      <c r="P4891" s="82" t="str">
        <f aca="false">IF(A4891="Composição",B4891,"")</f>
        <v/>
      </c>
      <c r="Q4891" s="81" t="str">
        <f aca="false">IF(P4891&lt;&gt;"",SUMIF(L4891:L4891,L4891,N4891:N4891),"")</f>
        <v/>
      </c>
      <c r="R4891" s="81" t="str">
        <f aca="false">IF(P4891&lt;&gt;"",SUMIF(L4891:L4891,L4891,O4891:O4891),"")</f>
        <v/>
      </c>
    </row>
    <row r="4892" customFormat="false" ht="15" hidden="false" customHeight="false" outlineLevel="0" collapsed="false">
      <c r="A4892" s="102"/>
      <c r="B4892" s="102"/>
      <c r="C4892" s="102"/>
      <c r="D4892" s="102"/>
      <c r="E4892" s="102"/>
      <c r="F4892" s="103"/>
      <c r="G4892" s="102"/>
      <c r="H4892" s="104"/>
      <c r="I4892" s="104"/>
      <c r="J4892" s="103"/>
      <c r="L4892" s="63" t="n">
        <f aca="false">IF(AND(A4893&lt;&gt;"",A4892=""),L4891+1,L4891)</f>
        <v>514</v>
      </c>
      <c r="M4892" s="80" t="str">
        <f aca="false">IF(OR(A4892="Insumo",A4892="Composição Auxiliar"),J4892,"")</f>
        <v/>
      </c>
      <c r="N4892" s="81" t="str">
        <f aca="false">IF(E4892="Mão de Obra",J4892,"")</f>
        <v/>
      </c>
      <c r="O4892" s="81" t="str">
        <f aca="false">IF(N4892&lt;&gt;"","",M4892)</f>
        <v/>
      </c>
      <c r="P4892" s="82" t="str">
        <f aca="false">IF(A4892="Composição",B4892,"")</f>
        <v/>
      </c>
      <c r="Q4892" s="81" t="str">
        <f aca="false">IF(P4892&lt;&gt;"",SUMIF(L4892:L4892,L4892,N4892:N4892),"")</f>
        <v/>
      </c>
      <c r="R4892" s="81" t="str">
        <f aca="false">IF(P4892&lt;&gt;"",SUMIF(L4892:L4892,L4892,O4892:O4892),"")</f>
        <v/>
      </c>
    </row>
    <row r="4893" customFormat="false" ht="15" hidden="false" customHeight="false" outlineLevel="0" collapsed="false">
      <c r="A4893" s="108"/>
      <c r="B4893" s="108"/>
      <c r="C4893" s="108"/>
      <c r="D4893" s="108"/>
      <c r="E4893" s="108"/>
      <c r="F4893" s="108"/>
      <c r="G4893" s="108"/>
      <c r="H4893" s="108"/>
      <c r="I4893" s="108"/>
      <c r="J4893" s="108"/>
      <c r="L4893" s="63" t="n">
        <f aca="false">IF(AND(A4894&lt;&gt;"",A4893=""),L4892+1,L4892)</f>
        <v>514</v>
      </c>
      <c r="M4893" s="80" t="str">
        <f aca="false">IF(OR(A4893="Insumo",A4893="Composição Auxiliar"),J4893,"")</f>
        <v/>
      </c>
      <c r="N4893" s="81" t="str">
        <f aca="false">IF(E4893="Mão de Obra",J4893,"")</f>
        <v/>
      </c>
      <c r="O4893" s="81" t="str">
        <f aca="false">IF(N4893&lt;&gt;"","",M4893)</f>
        <v/>
      </c>
      <c r="P4893" s="82" t="str">
        <f aca="false">IF(A4893="Composição",B4893,"")</f>
        <v/>
      </c>
      <c r="Q4893" s="81" t="str">
        <f aca="false">IF(P4893&lt;&gt;"",SUMIF(L4893:L4893,L4893,N4893:N4893),"")</f>
        <v/>
      </c>
      <c r="R4893" s="81" t="str">
        <f aca="false">IF(P4893&lt;&gt;"",SUMIF(L4893:L4893,L4893,O4893:O4893),"")</f>
        <v/>
      </c>
    </row>
    <row r="4894" customFormat="false" ht="15" hidden="false" customHeight="true" outlineLevel="0" collapsed="false">
      <c r="A4894" s="83"/>
      <c r="B4894" s="84" t="s">
        <v>655</v>
      </c>
      <c r="C4894" s="83" t="s">
        <v>656</v>
      </c>
      <c r="D4894" s="83" t="s">
        <v>657</v>
      </c>
      <c r="E4894" s="83" t="s">
        <v>658</v>
      </c>
      <c r="F4894" s="83"/>
      <c r="G4894" s="85" t="s">
        <v>659</v>
      </c>
      <c r="H4894" s="84" t="s">
        <v>660</v>
      </c>
      <c r="I4894" s="84" t="s">
        <v>661</v>
      </c>
      <c r="J4894" s="84" t="s">
        <v>662</v>
      </c>
      <c r="L4894" s="63" t="n">
        <f aca="false">IF(AND(A4895&lt;&gt;"",A4894=""),L4893+1,L4893)</f>
        <v>515</v>
      </c>
      <c r="M4894" s="80" t="str">
        <f aca="false">IF(OR(A4894="Insumo",A4894="Composição Auxiliar"),J4894,"")</f>
        <v/>
      </c>
      <c r="N4894" s="81" t="str">
        <f aca="false">IF(E4894="Mão de Obra",J4894,"")</f>
        <v/>
      </c>
      <c r="O4894" s="81" t="str">
        <f aca="false">IF(N4894&lt;&gt;"","",M4894)</f>
        <v/>
      </c>
      <c r="P4894" s="82" t="str">
        <f aca="false">IF(A4894="Composição",B4894,"")</f>
        <v/>
      </c>
      <c r="Q4894" s="81" t="str">
        <f aca="false">IF(P4894&lt;&gt;"",SUMIF(L4894:L4894,L4894,N4894:N4894),"")</f>
        <v/>
      </c>
      <c r="R4894" s="81" t="str">
        <f aca="false">IF(P4894&lt;&gt;"",SUMIF(L4894:L4894,L4894,O4894:O4894),"")</f>
        <v/>
      </c>
    </row>
    <row r="4895" customFormat="false" ht="38.25" hidden="false" customHeight="true" outlineLevel="0" collapsed="false">
      <c r="A4895" s="86" t="s">
        <v>663</v>
      </c>
      <c r="B4895" s="87" t="s">
        <v>742</v>
      </c>
      <c r="C4895" s="86" t="s">
        <v>664</v>
      </c>
      <c r="D4895" s="86" t="s">
        <v>743</v>
      </c>
      <c r="E4895" s="86" t="s">
        <v>666</v>
      </c>
      <c r="F4895" s="86"/>
      <c r="G4895" s="88" t="s">
        <v>667</v>
      </c>
      <c r="H4895" s="89" t="n">
        <v>1</v>
      </c>
      <c r="I4895" s="90" t="n">
        <f aca="false">SUMIF(L:L,$L4895,M:M)</f>
        <v>191.85</v>
      </c>
      <c r="J4895" s="90" t="n">
        <f aca="false">TRUNC(H4895*I4895,2)</f>
        <v>191.85</v>
      </c>
      <c r="L4895" s="63" t="n">
        <f aca="false">IF(AND(A4896&lt;&gt;"",A4895=""),L4894+1,L4894)</f>
        <v>515</v>
      </c>
      <c r="M4895" s="80" t="str">
        <f aca="false">IF(OR(A4895="Insumo",A4895="Composição Auxiliar"),J4895,"")</f>
        <v/>
      </c>
      <c r="N4895" s="81" t="str">
        <f aca="false">IF(E4895="Mão de Obra",J4895,"")</f>
        <v/>
      </c>
      <c r="O4895" s="81" t="str">
        <f aca="false">IF(N4895&lt;&gt;"","",M4895)</f>
        <v/>
      </c>
      <c r="P4895" s="82" t="str">
        <f aca="false">IF(A4895="Composição",B4895,"")</f>
        <v> 98445 </v>
      </c>
      <c r="Q4895" s="81" t="n">
        <f aca="false">IF(P4895&lt;&gt;"",SUMIF(L4895:L4895,L4895,N4895:N4895),"")</f>
        <v>0</v>
      </c>
      <c r="R4895" s="81" t="n">
        <f aca="false">IF(P4895&lt;&gt;"",SUMIF(L4895:L4895,L4895,O4895:O4895),"")</f>
        <v>0</v>
      </c>
    </row>
    <row r="4896" customFormat="false" ht="25.5" hidden="false" customHeight="true" outlineLevel="0" collapsed="false">
      <c r="A4896" s="91" t="s">
        <v>668</v>
      </c>
      <c r="B4896" s="92" t="s">
        <v>689</v>
      </c>
      <c r="C4896" s="91" t="s">
        <v>664</v>
      </c>
      <c r="D4896" s="91" t="s">
        <v>690</v>
      </c>
      <c r="E4896" s="91" t="s">
        <v>691</v>
      </c>
      <c r="F4896" s="91"/>
      <c r="G4896" s="93" t="s">
        <v>692</v>
      </c>
      <c r="H4896" s="94" t="n">
        <v>0.0119</v>
      </c>
      <c r="I4896" s="95" t="n">
        <f aca="false">SUMIFS(J:J,A:A,"Composição",B:B,$B4896)</f>
        <v>27.81</v>
      </c>
      <c r="J4896" s="95" t="n">
        <f aca="false">TRUNC(H4896*I4896,2)</f>
        <v>0.33</v>
      </c>
      <c r="L4896" s="63" t="n">
        <f aca="false">IF(AND(A4897&lt;&gt;"",A4896=""),L4895+1,L4895)</f>
        <v>515</v>
      </c>
      <c r="M4896" s="80" t="n">
        <f aca="false">IF(OR(A4896="Insumo",A4896="Composição Auxiliar"),J4896,"")</f>
        <v>0.33</v>
      </c>
      <c r="N4896" s="81" t="str">
        <f aca="false">IF(E4896="Mão de Obra",J4896,"")</f>
        <v/>
      </c>
      <c r="O4896" s="81" t="n">
        <f aca="false">IF(N4896&lt;&gt;"","",M4896)</f>
        <v>0.33</v>
      </c>
      <c r="P4896" s="82" t="str">
        <f aca="false">IF(A4896="Composição",B4896,"")</f>
        <v/>
      </c>
      <c r="Q4896" s="81" t="str">
        <f aca="false">IF(P4896&lt;&gt;"",SUMIF(L4896:L4896,L4896,N4896:N4896),"")</f>
        <v/>
      </c>
      <c r="R4896" s="81" t="str">
        <f aca="false">IF(P4896&lt;&gt;"",SUMIF(L4896:L4896,L4896,O4896:O4896),"")</f>
        <v/>
      </c>
    </row>
    <row r="4897" customFormat="false" ht="25.5" hidden="false" customHeight="true" outlineLevel="0" collapsed="false">
      <c r="A4897" s="91" t="s">
        <v>668</v>
      </c>
      <c r="B4897" s="92" t="s">
        <v>697</v>
      </c>
      <c r="C4897" s="91" t="s">
        <v>664</v>
      </c>
      <c r="D4897" s="91" t="s">
        <v>698</v>
      </c>
      <c r="E4897" s="91" t="s">
        <v>691</v>
      </c>
      <c r="F4897" s="91"/>
      <c r="G4897" s="93" t="s">
        <v>699</v>
      </c>
      <c r="H4897" s="94" t="n">
        <v>0.0518</v>
      </c>
      <c r="I4897" s="95" t="n">
        <f aca="false">SUMIFS(J:J,A:A,"Composição",B:B,$B4897)</f>
        <v>26.23</v>
      </c>
      <c r="J4897" s="95" t="n">
        <f aca="false">TRUNC(H4897*I4897,2)</f>
        <v>1.35</v>
      </c>
      <c r="L4897" s="63" t="n">
        <f aca="false">IF(AND(A4898&lt;&gt;"",A4897=""),L4896+1,L4896)</f>
        <v>515</v>
      </c>
      <c r="M4897" s="80" t="n">
        <f aca="false">IF(OR(A4897="Insumo",A4897="Composição Auxiliar"),J4897,"")</f>
        <v>1.35</v>
      </c>
      <c r="N4897" s="81" t="str">
        <f aca="false">IF(E4897="Mão de Obra",J4897,"")</f>
        <v/>
      </c>
      <c r="O4897" s="81" t="n">
        <f aca="false">IF(N4897&lt;&gt;"","",M4897)</f>
        <v>1.35</v>
      </c>
      <c r="P4897" s="82" t="str">
        <f aca="false">IF(A4897="Composição",B4897,"")</f>
        <v/>
      </c>
      <c r="Q4897" s="81" t="str">
        <f aca="false">IF(P4897&lt;&gt;"",SUMIF(L4897:L4897,L4897,N4897:N4897),"")</f>
        <v/>
      </c>
      <c r="R4897" s="81" t="str">
        <f aca="false">IF(P4897&lt;&gt;"",SUMIF(L4897:L4897,L4897,O4897:O4897),"")</f>
        <v/>
      </c>
    </row>
    <row r="4898" customFormat="false" ht="25.5" hidden="false" customHeight="true" outlineLevel="0" collapsed="false">
      <c r="A4898" s="91" t="s">
        <v>668</v>
      </c>
      <c r="B4898" s="92" t="s">
        <v>669</v>
      </c>
      <c r="C4898" s="91" t="s">
        <v>664</v>
      </c>
      <c r="D4898" s="91" t="s">
        <v>670</v>
      </c>
      <c r="E4898" s="91" t="s">
        <v>671</v>
      </c>
      <c r="F4898" s="91"/>
      <c r="G4898" s="93" t="s">
        <v>672</v>
      </c>
      <c r="H4898" s="94" t="n">
        <v>1.0941</v>
      </c>
      <c r="I4898" s="95" t="n">
        <f aca="false">SUMIFS(J:J,A:A,"Composição",B:B,$B4898)</f>
        <v>23.32</v>
      </c>
      <c r="J4898" s="95" t="n">
        <f aca="false">TRUNC(H4898*I4898,2)</f>
        <v>25.51</v>
      </c>
      <c r="L4898" s="63" t="n">
        <f aca="false">IF(AND(A4899&lt;&gt;"",A4898=""),L4897+1,L4897)</f>
        <v>515</v>
      </c>
      <c r="M4898" s="80" t="n">
        <f aca="false">IF(OR(A4898="Insumo",A4898="Composição Auxiliar"),J4898,"")</f>
        <v>25.51</v>
      </c>
      <c r="N4898" s="81" t="str">
        <f aca="false">IF(E4898="Mão de Obra",J4898,"")</f>
        <v/>
      </c>
      <c r="O4898" s="81" t="n">
        <f aca="false">IF(N4898&lt;&gt;"","",M4898)</f>
        <v>25.51</v>
      </c>
      <c r="P4898" s="82" t="str">
        <f aca="false">IF(A4898="Composição",B4898,"")</f>
        <v/>
      </c>
      <c r="Q4898" s="81" t="str">
        <f aca="false">IF(P4898&lt;&gt;"",SUMIF(L4898:L4898,L4898,N4898:N4898),"")</f>
        <v/>
      </c>
      <c r="R4898" s="81" t="str">
        <f aca="false">IF(P4898&lt;&gt;"",SUMIF(L4898:L4898,L4898,O4898:O4898),"")</f>
        <v/>
      </c>
    </row>
    <row r="4899" customFormat="false" ht="25.5" hidden="false" customHeight="true" outlineLevel="0" collapsed="false">
      <c r="A4899" s="91" t="s">
        <v>668</v>
      </c>
      <c r="B4899" s="92" t="s">
        <v>695</v>
      </c>
      <c r="C4899" s="91" t="s">
        <v>664</v>
      </c>
      <c r="D4899" s="91" t="s">
        <v>696</v>
      </c>
      <c r="E4899" s="91" t="s">
        <v>671</v>
      </c>
      <c r="F4899" s="91"/>
      <c r="G4899" s="93" t="s">
        <v>672</v>
      </c>
      <c r="H4899" s="94" t="n">
        <v>0.3647</v>
      </c>
      <c r="I4899" s="95" t="n">
        <f aca="false">SUMIFS(J:J,A:A,"Composição",B:B,$B4899)</f>
        <v>19.93</v>
      </c>
      <c r="J4899" s="95" t="n">
        <f aca="false">TRUNC(H4899*I4899,2)</f>
        <v>7.26</v>
      </c>
      <c r="L4899" s="63" t="n">
        <f aca="false">IF(AND(A4900&lt;&gt;"",A4899=""),L4898+1,L4898)</f>
        <v>515</v>
      </c>
      <c r="M4899" s="80" t="n">
        <f aca="false">IF(OR(A4899="Insumo",A4899="Composição Auxiliar"),J4899,"")</f>
        <v>7.26</v>
      </c>
      <c r="N4899" s="81" t="str">
        <f aca="false">IF(E4899="Mão de Obra",J4899,"")</f>
        <v/>
      </c>
      <c r="O4899" s="81" t="n">
        <f aca="false">IF(N4899&lt;&gt;"","",M4899)</f>
        <v>7.26</v>
      </c>
      <c r="P4899" s="82" t="str">
        <f aca="false">IF(A4899="Composição",B4899,"")</f>
        <v/>
      </c>
      <c r="Q4899" s="81" t="str">
        <f aca="false">IF(P4899&lt;&gt;"",SUMIF(L4899:L4899,L4899,N4899:N4899),"")</f>
        <v/>
      </c>
      <c r="R4899" s="81" t="str">
        <f aca="false">IF(P4899&lt;&gt;"",SUMIF(L4899:L4899,L4899,O4899:O4899),"")</f>
        <v/>
      </c>
    </row>
    <row r="4900" customFormat="false" ht="25.5" hidden="false" customHeight="true" outlineLevel="0" collapsed="false">
      <c r="A4900" s="91" t="s">
        <v>668</v>
      </c>
      <c r="B4900" s="92" t="s">
        <v>693</v>
      </c>
      <c r="C4900" s="91" t="s">
        <v>664</v>
      </c>
      <c r="D4900" s="91" t="s">
        <v>694</v>
      </c>
      <c r="E4900" s="91" t="s">
        <v>675</v>
      </c>
      <c r="F4900" s="91"/>
      <c r="G4900" s="93" t="s">
        <v>676</v>
      </c>
      <c r="H4900" s="94" t="n">
        <v>0.0021</v>
      </c>
      <c r="I4900" s="95" t="n">
        <f aca="false">SUMIFS(J:J,A:A,"Composição",B:B,$B4900)</f>
        <v>431.07</v>
      </c>
      <c r="J4900" s="95" t="n">
        <f aca="false">TRUNC(H4900*I4900,2)</f>
        <v>0.9</v>
      </c>
      <c r="L4900" s="63" t="n">
        <f aca="false">IF(AND(A4901&lt;&gt;"",A4900=""),L4899+1,L4899)</f>
        <v>515</v>
      </c>
      <c r="M4900" s="80" t="n">
        <f aca="false">IF(OR(A4900="Insumo",A4900="Composição Auxiliar"),J4900,"")</f>
        <v>0.9</v>
      </c>
      <c r="N4900" s="81" t="str">
        <f aca="false">IF(E4900="Mão de Obra",J4900,"")</f>
        <v/>
      </c>
      <c r="O4900" s="81" t="n">
        <f aca="false">IF(N4900&lt;&gt;"","",M4900)</f>
        <v>0.9</v>
      </c>
      <c r="P4900" s="82" t="str">
        <f aca="false">IF(A4900="Composição",B4900,"")</f>
        <v/>
      </c>
      <c r="Q4900" s="81" t="str">
        <f aca="false">IF(P4900&lt;&gt;"",SUMIF(L4900:L4900,L4900,N4900:N4900),"")</f>
        <v/>
      </c>
      <c r="R4900" s="81" t="str">
        <f aca="false">IF(P4900&lt;&gt;"",SUMIF(L4900:L4900,L4900,O4900:O4900),"")</f>
        <v/>
      </c>
    </row>
    <row r="4901" customFormat="false" ht="14.25" hidden="false" customHeight="false" outlineLevel="0" collapsed="false">
      <c r="A4901" s="96" t="s">
        <v>679</v>
      </c>
      <c r="B4901" s="97" t="s">
        <v>700</v>
      </c>
      <c r="C4901" s="96" t="str">
        <f aca="false">VLOOKUP(B4901,INSUMOS!$A:$I,2,0)</f>
        <v>SINAPI</v>
      </c>
      <c r="D4901" s="96" t="str">
        <f aca="false">VLOOKUP(B4901,INSUMOS!$A:$I,3,0)</f>
        <v>PREGO DE ACO POLIDO COM CABECA 18 X 27 (2 1/2 X 10)</v>
      </c>
      <c r="E4901" s="98" t="str">
        <f aca="false">VLOOKUP(B4901,INSUMOS!$A:$I,4,0)</f>
        <v>Material</v>
      </c>
      <c r="F4901" s="98"/>
      <c r="G4901" s="99" t="str">
        <f aca="false">VLOOKUP(B4901,INSUMOS!$A:$I,5,0)</f>
        <v>KG</v>
      </c>
      <c r="H4901" s="100" t="n">
        <v>0.0628</v>
      </c>
      <c r="I4901" s="101" t="n">
        <f aca="false">VLOOKUP(B4901,INSUMOS!$A:$I,8,0)</f>
        <v>21.9</v>
      </c>
      <c r="J4901" s="101" t="n">
        <f aca="false">TRUNC(H4901*I4901,2)</f>
        <v>1.37</v>
      </c>
      <c r="L4901" s="63" t="n">
        <f aca="false">IF(AND(A4902&lt;&gt;"",A4901=""),L4900+1,L4900)</f>
        <v>515</v>
      </c>
      <c r="M4901" s="80" t="n">
        <f aca="false">IF(OR(A4901="Insumo",A4901="Composição Auxiliar"),J4901,"")</f>
        <v>1.37</v>
      </c>
      <c r="N4901" s="81" t="str">
        <f aca="false">IF(E4901="Mão de Obra",J4901,"")</f>
        <v/>
      </c>
      <c r="O4901" s="81" t="n">
        <f aca="false">IF(N4901&lt;&gt;"","",M4901)</f>
        <v>1.37</v>
      </c>
      <c r="P4901" s="82" t="str">
        <f aca="false">IF(A4901="Composição",B4901,"")</f>
        <v/>
      </c>
      <c r="Q4901" s="81" t="str">
        <f aca="false">IF(P4901&lt;&gt;"",SUMIF(L4901:L4901,L4901,N4901:N4901),"")</f>
        <v/>
      </c>
      <c r="R4901" s="81" t="str">
        <f aca="false">IF(P4901&lt;&gt;"",SUMIF(L4901:L4901,L4901,O4901:O4901),"")</f>
        <v/>
      </c>
    </row>
    <row r="4902" customFormat="false" ht="38.25" hidden="false" customHeight="false" outlineLevel="0" collapsed="false">
      <c r="A4902" s="96" t="s">
        <v>679</v>
      </c>
      <c r="B4902" s="97" t="s">
        <v>2184</v>
      </c>
      <c r="C4902" s="96" t="str">
        <f aca="false">VLOOKUP(B4902,INSUMOS!$A:$I,2,0)</f>
        <v>SINAPI</v>
      </c>
      <c r="D4902" s="96" t="str">
        <f aca="false">VLOOKUP(B4902,INSUMOS!$A:$I,3,0)</f>
        <v>CHAPA/PAINEL DE MADEIRA COMPENSADA RESINADA (MADEIRITE RESINADO ROSA) PARA FORMA DE CONCRETO, DE 2200 X 1100 MM, E = 8 A 12 MM</v>
      </c>
      <c r="E4902" s="98" t="str">
        <f aca="false">VLOOKUP(B4902,INSUMOS!$A:$I,4,0)</f>
        <v>Material</v>
      </c>
      <c r="F4902" s="98"/>
      <c r="G4902" s="99" t="str">
        <f aca="false">VLOOKUP(B4902,INSUMOS!$A:$I,5,0)</f>
        <v>m²</v>
      </c>
      <c r="H4902" s="100" t="n">
        <v>1.050038</v>
      </c>
      <c r="I4902" s="101" t="n">
        <f aca="false">VLOOKUP(B4902,INSUMOS!$A:$I,8,0)</f>
        <v>37.61</v>
      </c>
      <c r="J4902" s="101" t="n">
        <f aca="false">TRUNC(H4902*I4902,2)</f>
        <v>39.49</v>
      </c>
      <c r="L4902" s="63" t="n">
        <f aca="false">IF(AND(A4903&lt;&gt;"",A4902=""),L4901+1,L4901)</f>
        <v>515</v>
      </c>
      <c r="M4902" s="80" t="n">
        <f aca="false">IF(OR(A4902="Insumo",A4902="Composição Auxiliar"),J4902,"")</f>
        <v>39.49</v>
      </c>
      <c r="N4902" s="81" t="str">
        <f aca="false">IF(E4902="Mão de Obra",J4902,"")</f>
        <v/>
      </c>
      <c r="O4902" s="81" t="n">
        <f aca="false">IF(N4902&lt;&gt;"","",M4902)</f>
        <v>39.49</v>
      </c>
      <c r="P4902" s="82" t="str">
        <f aca="false">IF(A4902="Composição",B4902,"")</f>
        <v/>
      </c>
      <c r="Q4902" s="81" t="str">
        <f aca="false">IF(P4902&lt;&gt;"",SUMIF(L4902:L4902,L4902,N4902:N4902),"")</f>
        <v/>
      </c>
      <c r="R4902" s="81" t="str">
        <f aca="false">IF(P4902&lt;&gt;"",SUMIF(L4902:L4902,L4902,O4902:O4902),"")</f>
        <v/>
      </c>
    </row>
    <row r="4903" customFormat="false" ht="25.5" hidden="false" customHeight="false" outlineLevel="0" collapsed="false">
      <c r="A4903" s="96" t="s">
        <v>679</v>
      </c>
      <c r="B4903" s="97" t="s">
        <v>701</v>
      </c>
      <c r="C4903" s="96" t="str">
        <f aca="false">VLOOKUP(B4903,INSUMOS!$A:$I,2,0)</f>
        <v>SINAPI</v>
      </c>
      <c r="D4903" s="96" t="str">
        <f aca="false">VLOOKUP(B4903,INSUMOS!$A:$I,3,0)</f>
        <v>TABUA APARELHADA *2,5 X 30* CM, EM MACARANDUBA, ANGELIM OU EQUIVALENTE DA REGIAO</v>
      </c>
      <c r="E4903" s="98" t="str">
        <f aca="false">VLOOKUP(B4903,INSUMOS!$A:$I,4,0)</f>
        <v>Material</v>
      </c>
      <c r="F4903" s="98"/>
      <c r="G4903" s="99" t="str">
        <f aca="false">VLOOKUP(B4903,INSUMOS!$A:$I,5,0)</f>
        <v>M</v>
      </c>
      <c r="H4903" s="100" t="n">
        <v>1.8033</v>
      </c>
      <c r="I4903" s="101" t="n">
        <f aca="false">VLOOKUP(B4903,INSUMOS!$A:$I,8,0)</f>
        <v>34.8</v>
      </c>
      <c r="J4903" s="101" t="n">
        <f aca="false">TRUNC(H4903*I4903,2)</f>
        <v>62.75</v>
      </c>
      <c r="L4903" s="63" t="n">
        <f aca="false">IF(AND(A4904&lt;&gt;"",A4903=""),L4902+1,L4902)</f>
        <v>515</v>
      </c>
      <c r="M4903" s="80" t="n">
        <f aca="false">IF(OR(A4903="Insumo",A4903="Composição Auxiliar"),J4903,"")</f>
        <v>62.75</v>
      </c>
      <c r="N4903" s="81" t="str">
        <f aca="false">IF(E4903="Mão de Obra",J4903,"")</f>
        <v/>
      </c>
      <c r="O4903" s="81" t="n">
        <f aca="false">IF(N4903&lt;&gt;"","",M4903)</f>
        <v>62.75</v>
      </c>
      <c r="P4903" s="82" t="str">
        <f aca="false">IF(A4903="Composição",B4903,"")</f>
        <v/>
      </c>
      <c r="Q4903" s="81" t="str">
        <f aca="false">IF(P4903&lt;&gt;"",SUMIF(L4903:L4903,L4903,N4903:N4903),"")</f>
        <v/>
      </c>
      <c r="R4903" s="81" t="str">
        <f aca="false">IF(P4903&lt;&gt;"",SUMIF(L4903:L4903,L4903,O4903:O4903),"")</f>
        <v/>
      </c>
    </row>
    <row r="4904" customFormat="false" ht="25.5" hidden="false" customHeight="false" outlineLevel="0" collapsed="false">
      <c r="A4904" s="96" t="s">
        <v>679</v>
      </c>
      <c r="B4904" s="97" t="s">
        <v>703</v>
      </c>
      <c r="C4904" s="96" t="str">
        <f aca="false">VLOOKUP(B4904,INSUMOS!$A:$I,2,0)</f>
        <v>SINAPI</v>
      </c>
      <c r="D4904" s="96" t="str">
        <f aca="false">VLOOKUP(B4904,INSUMOS!$A:$I,3,0)</f>
        <v>CAIBRO NAO APARELHADO *6 X 6* CM, EM MACARANDUBA, ANGELIM OU EQUIVALENTE DA REGIAO - BRUTA</v>
      </c>
      <c r="E4904" s="98" t="str">
        <f aca="false">VLOOKUP(B4904,INSUMOS!$A:$I,4,0)</f>
        <v>Material</v>
      </c>
      <c r="F4904" s="98"/>
      <c r="G4904" s="99" t="str">
        <f aca="false">VLOOKUP(B4904,INSUMOS!$A:$I,5,0)</f>
        <v>M</v>
      </c>
      <c r="H4904" s="100" t="n">
        <v>1.8033</v>
      </c>
      <c r="I4904" s="101" t="n">
        <f aca="false">VLOOKUP(B4904,INSUMOS!$A:$I,8,0)</f>
        <v>29.33</v>
      </c>
      <c r="J4904" s="101" t="n">
        <f aca="false">TRUNC(H4904*I4904,2)</f>
        <v>52.89</v>
      </c>
      <c r="L4904" s="63" t="n">
        <f aca="false">IF(AND(A4905&lt;&gt;"",A4904=""),L4903+1,L4903)</f>
        <v>515</v>
      </c>
      <c r="M4904" s="80" t="n">
        <f aca="false">IF(OR(A4904="Insumo",A4904="Composição Auxiliar"),J4904,"")</f>
        <v>52.89</v>
      </c>
      <c r="N4904" s="81" t="str">
        <f aca="false">IF(E4904="Mão de Obra",J4904,"")</f>
        <v/>
      </c>
      <c r="O4904" s="81" t="n">
        <f aca="false">IF(N4904&lt;&gt;"","",M4904)</f>
        <v>52.89</v>
      </c>
      <c r="P4904" s="82" t="str">
        <f aca="false">IF(A4904="Composição",B4904,"")</f>
        <v/>
      </c>
      <c r="Q4904" s="81" t="str">
        <f aca="false">IF(P4904&lt;&gt;"",SUMIF(L4904:L4904,L4904,N4904:N4904),"")</f>
        <v/>
      </c>
      <c r="R4904" s="81" t="str">
        <f aca="false">IF(P4904&lt;&gt;"",SUMIF(L4904:L4904,L4904,O4904:O4904),"")</f>
        <v/>
      </c>
    </row>
    <row r="4905" customFormat="false" ht="14.25" hidden="false" customHeight="false" outlineLevel="0" collapsed="false">
      <c r="A4905" s="102"/>
      <c r="B4905" s="102"/>
      <c r="C4905" s="102"/>
      <c r="D4905" s="102"/>
      <c r="E4905" s="102"/>
      <c r="F4905" s="103"/>
      <c r="G4905" s="102"/>
      <c r="H4905" s="103"/>
      <c r="I4905" s="102"/>
      <c r="J4905" s="103"/>
      <c r="L4905" s="63" t="n">
        <f aca="false">IF(AND(A4906&lt;&gt;"",A4905=""),L4904+1,L4904)</f>
        <v>515</v>
      </c>
      <c r="M4905" s="80" t="str">
        <f aca="false">IF(OR(A4905="Insumo",A4905="Composição Auxiliar"),J4905,"")</f>
        <v/>
      </c>
      <c r="N4905" s="81" t="str">
        <f aca="false">IF(E4905="Mão de Obra",J4905,"")</f>
        <v/>
      </c>
      <c r="O4905" s="81" t="str">
        <f aca="false">IF(N4905&lt;&gt;"","",M4905)</f>
        <v/>
      </c>
      <c r="P4905" s="82" t="str">
        <f aca="false">IF(A4905="Composição",B4905,"")</f>
        <v/>
      </c>
      <c r="Q4905" s="81" t="str">
        <f aca="false">IF(P4905&lt;&gt;"",SUMIF(L4905:L4905,L4905,N4905:N4905),"")</f>
        <v/>
      </c>
      <c r="R4905" s="81" t="str">
        <f aca="false">IF(P4905&lt;&gt;"",SUMIF(L4905:L4905,L4905,O4905:O4905),"")</f>
        <v/>
      </c>
    </row>
    <row r="4906" customFormat="false" ht="15" hidden="false" customHeight="false" outlineLevel="0" collapsed="false">
      <c r="A4906" s="102"/>
      <c r="B4906" s="102"/>
      <c r="C4906" s="102"/>
      <c r="D4906" s="102"/>
      <c r="E4906" s="102"/>
      <c r="F4906" s="103"/>
      <c r="G4906" s="102"/>
      <c r="H4906" s="104"/>
      <c r="I4906" s="104"/>
      <c r="J4906" s="103"/>
      <c r="L4906" s="63" t="n">
        <f aca="false">IF(AND(A4907&lt;&gt;"",A4906=""),L4905+1,L4905)</f>
        <v>515</v>
      </c>
      <c r="M4906" s="80" t="str">
        <f aca="false">IF(OR(A4906="Insumo",A4906="Composição Auxiliar"),J4906,"")</f>
        <v/>
      </c>
      <c r="N4906" s="81" t="str">
        <f aca="false">IF(E4906="Mão de Obra",J4906,"")</f>
        <v/>
      </c>
      <c r="O4906" s="81" t="str">
        <f aca="false">IF(N4906&lt;&gt;"","",M4906)</f>
        <v/>
      </c>
      <c r="P4906" s="82" t="str">
        <f aca="false">IF(A4906="Composição",B4906,"")</f>
        <v/>
      </c>
      <c r="Q4906" s="81" t="str">
        <f aca="false">IF(P4906&lt;&gt;"",SUMIF(L4906:L4906,L4906,N4906:N4906),"")</f>
        <v/>
      </c>
      <c r="R4906" s="81" t="str">
        <f aca="false">IF(P4906&lt;&gt;"",SUMIF(L4906:L4906,L4906,O4906:O4906),"")</f>
        <v/>
      </c>
    </row>
    <row r="4907" customFormat="false" ht="15" hidden="false" customHeight="false" outlineLevel="0" collapsed="false">
      <c r="A4907" s="108"/>
      <c r="B4907" s="108"/>
      <c r="C4907" s="108"/>
      <c r="D4907" s="108"/>
      <c r="E4907" s="108"/>
      <c r="F4907" s="108"/>
      <c r="G4907" s="108"/>
      <c r="H4907" s="108"/>
      <c r="I4907" s="108"/>
      <c r="J4907" s="108"/>
      <c r="L4907" s="63" t="n">
        <f aca="false">IF(AND(A4908&lt;&gt;"",A4907=""),L4906+1,L4906)</f>
        <v>515</v>
      </c>
      <c r="M4907" s="80" t="str">
        <f aca="false">IF(OR(A4907="Insumo",A4907="Composição Auxiliar"),J4907,"")</f>
        <v/>
      </c>
      <c r="N4907" s="81" t="str">
        <f aca="false">IF(E4907="Mão de Obra",J4907,"")</f>
        <v/>
      </c>
      <c r="O4907" s="81" t="str">
        <f aca="false">IF(N4907&lt;&gt;"","",M4907)</f>
        <v/>
      </c>
      <c r="P4907" s="82" t="str">
        <f aca="false">IF(A4907="Composição",B4907,"")</f>
        <v/>
      </c>
      <c r="Q4907" s="81" t="str">
        <f aca="false">IF(P4907&lt;&gt;"",SUMIF(L4907:L4907,L4907,N4907:N4907),"")</f>
        <v/>
      </c>
      <c r="R4907" s="81" t="str">
        <f aca="false">IF(P4907&lt;&gt;"",SUMIF(L4907:L4907,L4907,O4907:O4907),"")</f>
        <v/>
      </c>
    </row>
    <row r="4908" customFormat="false" ht="15" hidden="false" customHeight="true" outlineLevel="0" collapsed="false">
      <c r="A4908" s="83"/>
      <c r="B4908" s="84" t="s">
        <v>655</v>
      </c>
      <c r="C4908" s="83" t="s">
        <v>656</v>
      </c>
      <c r="D4908" s="83" t="s">
        <v>657</v>
      </c>
      <c r="E4908" s="83" t="s">
        <v>658</v>
      </c>
      <c r="F4908" s="83"/>
      <c r="G4908" s="85" t="s">
        <v>659</v>
      </c>
      <c r="H4908" s="84" t="s">
        <v>660</v>
      </c>
      <c r="I4908" s="84" t="s">
        <v>661</v>
      </c>
      <c r="J4908" s="84" t="s">
        <v>662</v>
      </c>
      <c r="L4908" s="63" t="n">
        <f aca="false">IF(AND(A4909&lt;&gt;"",A4908=""),L4907+1,L4907)</f>
        <v>516</v>
      </c>
      <c r="M4908" s="80" t="str">
        <f aca="false">IF(OR(A4908="Insumo",A4908="Composição Auxiliar"),J4908,"")</f>
        <v/>
      </c>
      <c r="N4908" s="81" t="str">
        <f aca="false">IF(E4908="Mão de Obra",J4908,"")</f>
        <v/>
      </c>
      <c r="O4908" s="81" t="str">
        <f aca="false">IF(N4908&lt;&gt;"","",M4908)</f>
        <v/>
      </c>
      <c r="P4908" s="82" t="str">
        <f aca="false">IF(A4908="Composição",B4908,"")</f>
        <v/>
      </c>
      <c r="Q4908" s="81" t="str">
        <f aca="false">IF(P4908&lt;&gt;"",SUMIF(L4908:L4908,L4908,N4908:N4908),"")</f>
        <v/>
      </c>
      <c r="R4908" s="81" t="str">
        <f aca="false">IF(P4908&lt;&gt;"",SUMIF(L4908:L4908,L4908,O4908:O4908),"")</f>
        <v/>
      </c>
    </row>
    <row r="4909" customFormat="false" ht="38.25" hidden="false" customHeight="true" outlineLevel="0" collapsed="false">
      <c r="A4909" s="86" t="s">
        <v>663</v>
      </c>
      <c r="B4909" s="87" t="s">
        <v>744</v>
      </c>
      <c r="C4909" s="86" t="s">
        <v>664</v>
      </c>
      <c r="D4909" s="86" t="s">
        <v>745</v>
      </c>
      <c r="E4909" s="86" t="s">
        <v>666</v>
      </c>
      <c r="F4909" s="86"/>
      <c r="G4909" s="88" t="s">
        <v>667</v>
      </c>
      <c r="H4909" s="89" t="n">
        <v>1</v>
      </c>
      <c r="I4909" s="90" t="n">
        <f aca="false">SUMIF(L:L,$L4909,M:M)</f>
        <v>159.97</v>
      </c>
      <c r="J4909" s="90" t="n">
        <f aca="false">TRUNC(H4909*I4909,2)</f>
        <v>159.97</v>
      </c>
      <c r="L4909" s="63" t="n">
        <f aca="false">IF(AND(A4910&lt;&gt;"",A4909=""),L4908+1,L4908)</f>
        <v>516</v>
      </c>
      <c r="M4909" s="80" t="str">
        <f aca="false">IF(OR(A4909="Insumo",A4909="Composição Auxiliar"),J4909,"")</f>
        <v/>
      </c>
      <c r="N4909" s="81" t="str">
        <f aca="false">IF(E4909="Mão de Obra",J4909,"")</f>
        <v/>
      </c>
      <c r="O4909" s="81" t="str">
        <f aca="false">IF(N4909&lt;&gt;"","",M4909)</f>
        <v/>
      </c>
      <c r="P4909" s="82" t="str">
        <f aca="false">IF(A4909="Composição",B4909,"")</f>
        <v> 98441 </v>
      </c>
      <c r="Q4909" s="81" t="n">
        <f aca="false">IF(P4909&lt;&gt;"",SUMIF(L4909:L4909,L4909,N4909:N4909),"")</f>
        <v>0</v>
      </c>
      <c r="R4909" s="81" t="n">
        <f aca="false">IF(P4909&lt;&gt;"",SUMIF(L4909:L4909,L4909,O4909:O4909),"")</f>
        <v>0</v>
      </c>
    </row>
    <row r="4910" customFormat="false" ht="25.5" hidden="false" customHeight="true" outlineLevel="0" collapsed="false">
      <c r="A4910" s="91" t="s">
        <v>668</v>
      </c>
      <c r="B4910" s="92" t="s">
        <v>697</v>
      </c>
      <c r="C4910" s="91" t="s">
        <v>664</v>
      </c>
      <c r="D4910" s="91" t="s">
        <v>698</v>
      </c>
      <c r="E4910" s="91" t="s">
        <v>691</v>
      </c>
      <c r="F4910" s="91"/>
      <c r="G4910" s="93" t="s">
        <v>699</v>
      </c>
      <c r="H4910" s="94" t="n">
        <v>0.0359</v>
      </c>
      <c r="I4910" s="95" t="n">
        <f aca="false">SUMIFS(J:J,A:A,"Composição",B:B,$B4910)</f>
        <v>26.23</v>
      </c>
      <c r="J4910" s="95" t="n">
        <f aca="false">TRUNC(H4910*I4910,2)</f>
        <v>0.94</v>
      </c>
      <c r="L4910" s="63" t="n">
        <f aca="false">IF(AND(A4911&lt;&gt;"",A4910=""),L4909+1,L4909)</f>
        <v>516</v>
      </c>
      <c r="M4910" s="80" t="n">
        <f aca="false">IF(OR(A4910="Insumo",A4910="Composição Auxiliar"),J4910,"")</f>
        <v>0.94</v>
      </c>
      <c r="N4910" s="81" t="str">
        <f aca="false">IF(E4910="Mão de Obra",J4910,"")</f>
        <v/>
      </c>
      <c r="O4910" s="81" t="n">
        <f aca="false">IF(N4910&lt;&gt;"","",M4910)</f>
        <v>0.94</v>
      </c>
      <c r="P4910" s="82" t="str">
        <f aca="false">IF(A4910="Composição",B4910,"")</f>
        <v/>
      </c>
      <c r="Q4910" s="81" t="str">
        <f aca="false">IF(P4910&lt;&gt;"",SUMIF(L4910:L4910,L4910,N4910:N4910),"")</f>
        <v/>
      </c>
      <c r="R4910" s="81" t="str">
        <f aca="false">IF(P4910&lt;&gt;"",SUMIF(L4910:L4910,L4910,O4910:O4910),"")</f>
        <v/>
      </c>
    </row>
    <row r="4911" customFormat="false" ht="25.5" hidden="false" customHeight="true" outlineLevel="0" collapsed="false">
      <c r="A4911" s="91" t="s">
        <v>668</v>
      </c>
      <c r="B4911" s="92" t="s">
        <v>689</v>
      </c>
      <c r="C4911" s="91" t="s">
        <v>664</v>
      </c>
      <c r="D4911" s="91" t="s">
        <v>690</v>
      </c>
      <c r="E4911" s="91" t="s">
        <v>691</v>
      </c>
      <c r="F4911" s="91"/>
      <c r="G4911" s="93" t="s">
        <v>692</v>
      </c>
      <c r="H4911" s="94" t="n">
        <v>0.0082</v>
      </c>
      <c r="I4911" s="95" t="n">
        <f aca="false">SUMIFS(J:J,A:A,"Composição",B:B,$B4911)</f>
        <v>27.81</v>
      </c>
      <c r="J4911" s="95" t="n">
        <f aca="false">TRUNC(H4911*I4911,2)</f>
        <v>0.22</v>
      </c>
      <c r="L4911" s="63" t="n">
        <f aca="false">IF(AND(A4912&lt;&gt;"",A4911=""),L4910+1,L4910)</f>
        <v>516</v>
      </c>
      <c r="M4911" s="80" t="n">
        <f aca="false">IF(OR(A4911="Insumo",A4911="Composição Auxiliar"),J4911,"")</f>
        <v>0.22</v>
      </c>
      <c r="N4911" s="81" t="str">
        <f aca="false">IF(E4911="Mão de Obra",J4911,"")</f>
        <v/>
      </c>
      <c r="O4911" s="81" t="n">
        <f aca="false">IF(N4911&lt;&gt;"","",M4911)</f>
        <v>0.22</v>
      </c>
      <c r="P4911" s="82" t="str">
        <f aca="false">IF(A4911="Composição",B4911,"")</f>
        <v/>
      </c>
      <c r="Q4911" s="81" t="str">
        <f aca="false">IF(P4911&lt;&gt;"",SUMIF(L4911:L4911,L4911,N4911:N4911),"")</f>
        <v/>
      </c>
      <c r="R4911" s="81" t="str">
        <f aca="false">IF(P4911&lt;&gt;"",SUMIF(L4911:L4911,L4911,O4911:O4911),"")</f>
        <v/>
      </c>
    </row>
    <row r="4912" customFormat="false" ht="25.5" hidden="false" customHeight="true" outlineLevel="0" collapsed="false">
      <c r="A4912" s="91" t="s">
        <v>668</v>
      </c>
      <c r="B4912" s="92" t="s">
        <v>693</v>
      </c>
      <c r="C4912" s="91" t="s">
        <v>664</v>
      </c>
      <c r="D4912" s="91" t="s">
        <v>694</v>
      </c>
      <c r="E4912" s="91" t="s">
        <v>675</v>
      </c>
      <c r="F4912" s="91"/>
      <c r="G4912" s="93" t="s">
        <v>676</v>
      </c>
      <c r="H4912" s="94" t="n">
        <v>0.0015</v>
      </c>
      <c r="I4912" s="95" t="n">
        <f aca="false">SUMIFS(J:J,A:A,"Composição",B:B,$B4912)</f>
        <v>431.07</v>
      </c>
      <c r="J4912" s="95" t="n">
        <f aca="false">TRUNC(H4912*I4912,2)</f>
        <v>0.64</v>
      </c>
      <c r="L4912" s="63" t="n">
        <f aca="false">IF(AND(A4913&lt;&gt;"",A4912=""),L4911+1,L4911)</f>
        <v>516</v>
      </c>
      <c r="M4912" s="80" t="n">
        <f aca="false">IF(OR(A4912="Insumo",A4912="Composição Auxiliar"),J4912,"")</f>
        <v>0.64</v>
      </c>
      <c r="N4912" s="81" t="str">
        <f aca="false">IF(E4912="Mão de Obra",J4912,"")</f>
        <v/>
      </c>
      <c r="O4912" s="81" t="n">
        <f aca="false">IF(N4912&lt;&gt;"","",M4912)</f>
        <v>0.64</v>
      </c>
      <c r="P4912" s="82" t="str">
        <f aca="false">IF(A4912="Composição",B4912,"")</f>
        <v/>
      </c>
      <c r="Q4912" s="81" t="str">
        <f aca="false">IF(P4912&lt;&gt;"",SUMIF(L4912:L4912,L4912,N4912:N4912),"")</f>
        <v/>
      </c>
      <c r="R4912" s="81" t="str">
        <f aca="false">IF(P4912&lt;&gt;"",SUMIF(L4912:L4912,L4912,O4912:O4912),"")</f>
        <v/>
      </c>
    </row>
    <row r="4913" customFormat="false" ht="25.5" hidden="false" customHeight="true" outlineLevel="0" collapsed="false">
      <c r="A4913" s="91" t="s">
        <v>668</v>
      </c>
      <c r="B4913" s="92" t="s">
        <v>669</v>
      </c>
      <c r="C4913" s="91" t="s">
        <v>664</v>
      </c>
      <c r="D4913" s="91" t="s">
        <v>670</v>
      </c>
      <c r="E4913" s="91" t="s">
        <v>671</v>
      </c>
      <c r="F4913" s="91"/>
      <c r="G4913" s="93" t="s">
        <v>672</v>
      </c>
      <c r="H4913" s="94" t="n">
        <v>0.7535</v>
      </c>
      <c r="I4913" s="95" t="n">
        <f aca="false">SUMIFS(J:J,A:A,"Composição",B:B,$B4913)</f>
        <v>23.32</v>
      </c>
      <c r="J4913" s="95" t="n">
        <f aca="false">TRUNC(H4913*I4913,2)</f>
        <v>17.57</v>
      </c>
      <c r="L4913" s="63" t="n">
        <f aca="false">IF(AND(A4914&lt;&gt;"",A4913=""),L4912+1,L4912)</f>
        <v>516</v>
      </c>
      <c r="M4913" s="80" t="n">
        <f aca="false">IF(OR(A4913="Insumo",A4913="Composição Auxiliar"),J4913,"")</f>
        <v>17.57</v>
      </c>
      <c r="N4913" s="81" t="str">
        <f aca="false">IF(E4913="Mão de Obra",J4913,"")</f>
        <v/>
      </c>
      <c r="O4913" s="81" t="n">
        <f aca="false">IF(N4913&lt;&gt;"","",M4913)</f>
        <v>17.57</v>
      </c>
      <c r="P4913" s="82" t="str">
        <f aca="false">IF(A4913="Composição",B4913,"")</f>
        <v/>
      </c>
      <c r="Q4913" s="81" t="str">
        <f aca="false">IF(P4913&lt;&gt;"",SUMIF(L4913:L4913,L4913,N4913:N4913),"")</f>
        <v/>
      </c>
      <c r="R4913" s="81" t="str">
        <f aca="false">IF(P4913&lt;&gt;"",SUMIF(L4913:L4913,L4913,O4913:O4913),"")</f>
        <v/>
      </c>
    </row>
    <row r="4914" customFormat="false" ht="25.5" hidden="false" customHeight="true" outlineLevel="0" collapsed="false">
      <c r="A4914" s="91" t="s">
        <v>668</v>
      </c>
      <c r="B4914" s="92" t="s">
        <v>695</v>
      </c>
      <c r="C4914" s="91" t="s">
        <v>664</v>
      </c>
      <c r="D4914" s="91" t="s">
        <v>696</v>
      </c>
      <c r="E4914" s="91" t="s">
        <v>671</v>
      </c>
      <c r="F4914" s="91"/>
      <c r="G4914" s="93" t="s">
        <v>672</v>
      </c>
      <c r="H4914" s="94" t="n">
        <v>0.2512</v>
      </c>
      <c r="I4914" s="95" t="n">
        <f aca="false">SUMIFS(J:J,A:A,"Composição",B:B,$B4914)</f>
        <v>19.93</v>
      </c>
      <c r="J4914" s="95" t="n">
        <f aca="false">TRUNC(H4914*I4914,2)</f>
        <v>5</v>
      </c>
      <c r="L4914" s="63" t="n">
        <f aca="false">IF(AND(A4915&lt;&gt;"",A4914=""),L4913+1,L4913)</f>
        <v>516</v>
      </c>
      <c r="M4914" s="80" t="n">
        <f aca="false">IF(OR(A4914="Insumo",A4914="Composição Auxiliar"),J4914,"")</f>
        <v>5</v>
      </c>
      <c r="N4914" s="81" t="str">
        <f aca="false">IF(E4914="Mão de Obra",J4914,"")</f>
        <v/>
      </c>
      <c r="O4914" s="81" t="n">
        <f aca="false">IF(N4914&lt;&gt;"","",M4914)</f>
        <v>5</v>
      </c>
      <c r="P4914" s="82" t="str">
        <f aca="false">IF(A4914="Composição",B4914,"")</f>
        <v/>
      </c>
      <c r="Q4914" s="81" t="str">
        <f aca="false">IF(P4914&lt;&gt;"",SUMIF(L4914:L4914,L4914,N4914:N4914),"")</f>
        <v/>
      </c>
      <c r="R4914" s="81" t="str">
        <f aca="false">IF(P4914&lt;&gt;"",SUMIF(L4914:L4914,L4914,O4914:O4914),"")</f>
        <v/>
      </c>
    </row>
    <row r="4915" customFormat="false" ht="38.25" hidden="false" customHeight="false" outlineLevel="0" collapsed="false">
      <c r="A4915" s="96" t="s">
        <v>679</v>
      </c>
      <c r="B4915" s="97" t="s">
        <v>2184</v>
      </c>
      <c r="C4915" s="96" t="str">
        <f aca="false">VLOOKUP(B4915,INSUMOS!$A:$I,2,0)</f>
        <v>SINAPI</v>
      </c>
      <c r="D4915" s="96" t="str">
        <f aca="false">VLOOKUP(B4915,INSUMOS!$A:$I,3,0)</f>
        <v>CHAPA/PAINEL DE MADEIRA COMPENSADA RESINADA (MADEIRITE RESINADO ROSA) PARA FORMA DE CONCRETO, DE 2200 X 1100 MM, E = 8 A 12 MM</v>
      </c>
      <c r="E4915" s="98" t="str">
        <f aca="false">VLOOKUP(B4915,INSUMOS!$A:$I,4,0)</f>
        <v>Material</v>
      </c>
      <c r="F4915" s="98"/>
      <c r="G4915" s="99" t="str">
        <f aca="false">VLOOKUP(B4915,INSUMOS!$A:$I,5,0)</f>
        <v>m²</v>
      </c>
      <c r="H4915" s="100" t="n">
        <v>1.050038</v>
      </c>
      <c r="I4915" s="101" t="n">
        <f aca="false">VLOOKUP(B4915,INSUMOS!$A:$I,8,0)</f>
        <v>37.61</v>
      </c>
      <c r="J4915" s="101" t="n">
        <f aca="false">TRUNC(H4915*I4915,2)</f>
        <v>39.49</v>
      </c>
      <c r="L4915" s="63" t="n">
        <f aca="false">IF(AND(A4916&lt;&gt;"",A4915=""),L4914+1,L4914)</f>
        <v>516</v>
      </c>
      <c r="M4915" s="80" t="n">
        <f aca="false">IF(OR(A4915="Insumo",A4915="Composição Auxiliar"),J4915,"")</f>
        <v>39.49</v>
      </c>
      <c r="N4915" s="81" t="str">
        <f aca="false">IF(E4915="Mão de Obra",J4915,"")</f>
        <v/>
      </c>
      <c r="O4915" s="81" t="n">
        <f aca="false">IF(N4915&lt;&gt;"","",M4915)</f>
        <v>39.49</v>
      </c>
      <c r="P4915" s="82" t="str">
        <f aca="false">IF(A4915="Composição",B4915,"")</f>
        <v/>
      </c>
      <c r="Q4915" s="81" t="str">
        <f aca="false">IF(P4915&lt;&gt;"",SUMIF(L4915:L4915,L4915,N4915:N4915),"")</f>
        <v/>
      </c>
      <c r="R4915" s="81" t="str">
        <f aca="false">IF(P4915&lt;&gt;"",SUMIF(L4915:L4915,L4915,O4915:O4915),"")</f>
        <v/>
      </c>
    </row>
    <row r="4916" customFormat="false" ht="25.5" hidden="false" customHeight="false" outlineLevel="0" collapsed="false">
      <c r="A4916" s="96" t="s">
        <v>679</v>
      </c>
      <c r="B4916" s="97" t="s">
        <v>703</v>
      </c>
      <c r="C4916" s="96" t="str">
        <f aca="false">VLOOKUP(B4916,INSUMOS!$A:$I,2,0)</f>
        <v>SINAPI</v>
      </c>
      <c r="D4916" s="96" t="str">
        <f aca="false">VLOOKUP(B4916,INSUMOS!$A:$I,3,0)</f>
        <v>CAIBRO NAO APARELHADO *6 X 6* CM, EM MACARANDUBA, ANGELIM OU EQUIVALENTE DA REGIAO - BRUTA</v>
      </c>
      <c r="E4916" s="98" t="str">
        <f aca="false">VLOOKUP(B4916,INSUMOS!$A:$I,4,0)</f>
        <v>Material</v>
      </c>
      <c r="F4916" s="98"/>
      <c r="G4916" s="99" t="str">
        <f aca="false">VLOOKUP(B4916,INSUMOS!$A:$I,5,0)</f>
        <v>M</v>
      </c>
      <c r="H4916" s="100" t="n">
        <v>1.2308</v>
      </c>
      <c r="I4916" s="101" t="n">
        <f aca="false">VLOOKUP(B4916,INSUMOS!$A:$I,8,0)</f>
        <v>29.33</v>
      </c>
      <c r="J4916" s="101" t="n">
        <f aca="false">TRUNC(H4916*I4916,2)</f>
        <v>36.09</v>
      </c>
      <c r="L4916" s="63" t="n">
        <f aca="false">IF(AND(A4917&lt;&gt;"",A4916=""),L4915+1,L4915)</f>
        <v>516</v>
      </c>
      <c r="M4916" s="80" t="n">
        <f aca="false">IF(OR(A4916="Insumo",A4916="Composição Auxiliar"),J4916,"")</f>
        <v>36.09</v>
      </c>
      <c r="N4916" s="81" t="str">
        <f aca="false">IF(E4916="Mão de Obra",J4916,"")</f>
        <v/>
      </c>
      <c r="O4916" s="81" t="n">
        <f aca="false">IF(N4916&lt;&gt;"","",M4916)</f>
        <v>36.09</v>
      </c>
      <c r="P4916" s="82" t="str">
        <f aca="false">IF(A4916="Composição",B4916,"")</f>
        <v/>
      </c>
      <c r="Q4916" s="81" t="str">
        <f aca="false">IF(P4916&lt;&gt;"",SUMIF(L4916:L4916,L4916,N4916:N4916),"")</f>
        <v/>
      </c>
      <c r="R4916" s="81" t="str">
        <f aca="false">IF(P4916&lt;&gt;"",SUMIF(L4916:L4916,L4916,O4916:O4916),"")</f>
        <v/>
      </c>
    </row>
    <row r="4917" customFormat="false" ht="25.5" hidden="false" customHeight="false" outlineLevel="0" collapsed="false">
      <c r="A4917" s="96" t="s">
        <v>679</v>
      </c>
      <c r="B4917" s="97" t="s">
        <v>701</v>
      </c>
      <c r="C4917" s="96" t="str">
        <f aca="false">VLOOKUP(B4917,INSUMOS!$A:$I,2,0)</f>
        <v>SINAPI</v>
      </c>
      <c r="D4917" s="96" t="str">
        <f aca="false">VLOOKUP(B4917,INSUMOS!$A:$I,3,0)</f>
        <v>TABUA APARELHADA *2,5 X 30* CM, EM MACARANDUBA, ANGELIM OU EQUIVALENTE DA REGIAO</v>
      </c>
      <c r="E4917" s="98" t="str">
        <f aca="false">VLOOKUP(B4917,INSUMOS!$A:$I,4,0)</f>
        <v>Material</v>
      </c>
      <c r="F4917" s="98"/>
      <c r="G4917" s="99" t="str">
        <f aca="false">VLOOKUP(B4917,INSUMOS!$A:$I,5,0)</f>
        <v>M</v>
      </c>
      <c r="H4917" s="100" t="n">
        <v>1.6923</v>
      </c>
      <c r="I4917" s="101" t="n">
        <f aca="false">VLOOKUP(B4917,INSUMOS!$A:$I,8,0)</f>
        <v>34.8</v>
      </c>
      <c r="J4917" s="101" t="n">
        <f aca="false">TRUNC(H4917*I4917,2)</f>
        <v>58.89</v>
      </c>
      <c r="L4917" s="63" t="n">
        <f aca="false">IF(AND(A4918&lt;&gt;"",A4917=""),L4916+1,L4916)</f>
        <v>516</v>
      </c>
      <c r="M4917" s="80" t="n">
        <f aca="false">IF(OR(A4917="Insumo",A4917="Composição Auxiliar"),J4917,"")</f>
        <v>58.89</v>
      </c>
      <c r="N4917" s="81" t="str">
        <f aca="false">IF(E4917="Mão de Obra",J4917,"")</f>
        <v/>
      </c>
      <c r="O4917" s="81" t="n">
        <f aca="false">IF(N4917&lt;&gt;"","",M4917)</f>
        <v>58.89</v>
      </c>
      <c r="P4917" s="82" t="str">
        <f aca="false">IF(A4917="Composição",B4917,"")</f>
        <v/>
      </c>
      <c r="Q4917" s="81" t="str">
        <f aca="false">IF(P4917&lt;&gt;"",SUMIF(L4917:L4917,L4917,N4917:N4917),"")</f>
        <v/>
      </c>
      <c r="R4917" s="81" t="str">
        <f aca="false">IF(P4917&lt;&gt;"",SUMIF(L4917:L4917,L4917,O4917:O4917),"")</f>
        <v/>
      </c>
    </row>
    <row r="4918" customFormat="false" ht="14.25" hidden="false" customHeight="false" outlineLevel="0" collapsed="false">
      <c r="A4918" s="96" t="s">
        <v>679</v>
      </c>
      <c r="B4918" s="97" t="s">
        <v>700</v>
      </c>
      <c r="C4918" s="96" t="str">
        <f aca="false">VLOOKUP(B4918,INSUMOS!$A:$I,2,0)</f>
        <v>SINAPI</v>
      </c>
      <c r="D4918" s="96" t="str">
        <f aca="false">VLOOKUP(B4918,INSUMOS!$A:$I,3,0)</f>
        <v>PREGO DE ACO POLIDO COM CABECA 18 X 27 (2 1/2 X 10)</v>
      </c>
      <c r="E4918" s="98" t="str">
        <f aca="false">VLOOKUP(B4918,INSUMOS!$A:$I,4,0)</f>
        <v>Material</v>
      </c>
      <c r="F4918" s="98"/>
      <c r="G4918" s="99" t="str">
        <f aca="false">VLOOKUP(B4918,INSUMOS!$A:$I,5,0)</f>
        <v>KG</v>
      </c>
      <c r="H4918" s="100" t="n">
        <v>0.0517</v>
      </c>
      <c r="I4918" s="101" t="n">
        <f aca="false">VLOOKUP(B4918,INSUMOS!$A:$I,8,0)</f>
        <v>21.9</v>
      </c>
      <c r="J4918" s="101" t="n">
        <f aca="false">TRUNC(H4918*I4918,2)</f>
        <v>1.13</v>
      </c>
      <c r="L4918" s="63" t="n">
        <f aca="false">IF(AND(A4919&lt;&gt;"",A4918=""),L4917+1,L4917)</f>
        <v>516</v>
      </c>
      <c r="M4918" s="80" t="n">
        <f aca="false">IF(OR(A4918="Insumo",A4918="Composição Auxiliar"),J4918,"")</f>
        <v>1.13</v>
      </c>
      <c r="N4918" s="81" t="str">
        <f aca="false">IF(E4918="Mão de Obra",J4918,"")</f>
        <v/>
      </c>
      <c r="O4918" s="81" t="n">
        <f aca="false">IF(N4918&lt;&gt;"","",M4918)</f>
        <v>1.13</v>
      </c>
      <c r="P4918" s="82" t="str">
        <f aca="false">IF(A4918="Composição",B4918,"")</f>
        <v/>
      </c>
      <c r="Q4918" s="81" t="str">
        <f aca="false">IF(P4918&lt;&gt;"",SUMIF(L4918:L4918,L4918,N4918:N4918),"")</f>
        <v/>
      </c>
      <c r="R4918" s="81" t="str">
        <f aca="false">IF(P4918&lt;&gt;"",SUMIF(L4918:L4918,L4918,O4918:O4918),"")</f>
        <v/>
      </c>
    </row>
    <row r="4919" customFormat="false" ht="14.25" hidden="false" customHeight="false" outlineLevel="0" collapsed="false">
      <c r="A4919" s="102"/>
      <c r="B4919" s="102"/>
      <c r="C4919" s="102"/>
      <c r="D4919" s="102"/>
      <c r="E4919" s="102"/>
      <c r="F4919" s="103"/>
      <c r="G4919" s="102"/>
      <c r="H4919" s="103"/>
      <c r="I4919" s="102"/>
      <c r="J4919" s="103"/>
      <c r="L4919" s="63" t="n">
        <f aca="false">IF(AND(A4920&lt;&gt;"",A4919=""),L4918+1,L4918)</f>
        <v>516</v>
      </c>
      <c r="M4919" s="80" t="str">
        <f aca="false">IF(OR(A4919="Insumo",A4919="Composição Auxiliar"),J4919,"")</f>
        <v/>
      </c>
      <c r="N4919" s="81" t="str">
        <f aca="false">IF(E4919="Mão de Obra",J4919,"")</f>
        <v/>
      </c>
      <c r="O4919" s="81" t="str">
        <f aca="false">IF(N4919&lt;&gt;"","",M4919)</f>
        <v/>
      </c>
      <c r="P4919" s="82" t="str">
        <f aca="false">IF(A4919="Composição",B4919,"")</f>
        <v/>
      </c>
      <c r="Q4919" s="81" t="str">
        <f aca="false">IF(P4919&lt;&gt;"",SUMIF(L4919:L4919,L4919,N4919:N4919),"")</f>
        <v/>
      </c>
      <c r="R4919" s="81" t="str">
        <f aca="false">IF(P4919&lt;&gt;"",SUMIF(L4919:L4919,L4919,O4919:O4919),"")</f>
        <v/>
      </c>
    </row>
    <row r="4920" customFormat="false" ht="15" hidden="false" customHeight="false" outlineLevel="0" collapsed="false">
      <c r="A4920" s="102"/>
      <c r="B4920" s="102"/>
      <c r="C4920" s="102"/>
      <c r="D4920" s="102"/>
      <c r="E4920" s="102"/>
      <c r="F4920" s="103"/>
      <c r="G4920" s="102"/>
      <c r="H4920" s="104"/>
      <c r="I4920" s="104"/>
      <c r="J4920" s="103"/>
      <c r="L4920" s="63" t="n">
        <f aca="false">IF(AND(A4921&lt;&gt;"",A4920=""),L4919+1,L4919)</f>
        <v>516</v>
      </c>
      <c r="M4920" s="80" t="str">
        <f aca="false">IF(OR(A4920="Insumo",A4920="Composição Auxiliar"),J4920,"")</f>
        <v/>
      </c>
      <c r="N4920" s="81" t="str">
        <f aca="false">IF(E4920="Mão de Obra",J4920,"")</f>
        <v/>
      </c>
      <c r="O4920" s="81" t="str">
        <f aca="false">IF(N4920&lt;&gt;"","",M4920)</f>
        <v/>
      </c>
      <c r="P4920" s="82" t="str">
        <f aca="false">IF(A4920="Composição",B4920,"")</f>
        <v/>
      </c>
      <c r="Q4920" s="81" t="str">
        <f aca="false">IF(P4920&lt;&gt;"",SUMIF(L4920:L4920,L4920,N4920:N4920),"")</f>
        <v/>
      </c>
      <c r="R4920" s="81" t="str">
        <f aca="false">IF(P4920&lt;&gt;"",SUMIF(L4920:L4920,L4920,O4920:O4920),"")</f>
        <v/>
      </c>
    </row>
    <row r="4921" customFormat="false" ht="15" hidden="false" customHeight="false" outlineLevel="0" collapsed="false">
      <c r="A4921" s="108"/>
      <c r="B4921" s="108"/>
      <c r="C4921" s="108"/>
      <c r="D4921" s="108"/>
      <c r="E4921" s="108"/>
      <c r="F4921" s="108"/>
      <c r="G4921" s="108"/>
      <c r="H4921" s="108"/>
      <c r="I4921" s="108"/>
      <c r="J4921" s="108"/>
      <c r="L4921" s="63" t="n">
        <f aca="false">IF(AND(A4922&lt;&gt;"",A4921=""),L4920+1,L4920)</f>
        <v>516</v>
      </c>
      <c r="M4921" s="80" t="str">
        <f aca="false">IF(OR(A4921="Insumo",A4921="Composição Auxiliar"),J4921,"")</f>
        <v/>
      </c>
      <c r="N4921" s="81" t="str">
        <f aca="false">IF(E4921="Mão de Obra",J4921,"")</f>
        <v/>
      </c>
      <c r="O4921" s="81" t="str">
        <f aca="false">IF(N4921&lt;&gt;"","",M4921)</f>
        <v/>
      </c>
      <c r="P4921" s="82" t="str">
        <f aca="false">IF(A4921="Composição",B4921,"")</f>
        <v/>
      </c>
      <c r="Q4921" s="81" t="str">
        <f aca="false">IF(P4921&lt;&gt;"",SUMIF(L4921:L4921,L4921,N4921:N4921),"")</f>
        <v/>
      </c>
      <c r="R4921" s="81" t="str">
        <f aca="false">IF(P4921&lt;&gt;"",SUMIF(L4921:L4921,L4921,O4921:O4921),"")</f>
        <v/>
      </c>
    </row>
    <row r="4922" customFormat="false" ht="15" hidden="false" customHeight="true" outlineLevel="0" collapsed="false">
      <c r="A4922" s="83"/>
      <c r="B4922" s="84" t="s">
        <v>655</v>
      </c>
      <c r="C4922" s="83" t="s">
        <v>656</v>
      </c>
      <c r="D4922" s="83" t="s">
        <v>657</v>
      </c>
      <c r="E4922" s="83" t="s">
        <v>658</v>
      </c>
      <c r="F4922" s="83"/>
      <c r="G4922" s="85" t="s">
        <v>659</v>
      </c>
      <c r="H4922" s="84" t="s">
        <v>660</v>
      </c>
      <c r="I4922" s="84" t="s">
        <v>661</v>
      </c>
      <c r="J4922" s="84" t="s">
        <v>662</v>
      </c>
      <c r="L4922" s="63" t="n">
        <f aca="false">IF(AND(A4923&lt;&gt;"",A4922=""),L4921+1,L4921)</f>
        <v>517</v>
      </c>
      <c r="M4922" s="80" t="str">
        <f aca="false">IF(OR(A4922="Insumo",A4922="Composição Auxiliar"),J4922,"")</f>
        <v/>
      </c>
      <c r="N4922" s="81" t="str">
        <f aca="false">IF(E4922="Mão de Obra",J4922,"")</f>
        <v/>
      </c>
      <c r="O4922" s="81" t="str">
        <f aca="false">IF(N4922&lt;&gt;"","",M4922)</f>
        <v/>
      </c>
      <c r="P4922" s="82" t="str">
        <f aca="false">IF(A4922="Composição",B4922,"")</f>
        <v/>
      </c>
      <c r="Q4922" s="81" t="str">
        <f aca="false">IF(P4922&lt;&gt;"",SUMIF(L4922:L4922,L4922,N4922:N4922),"")</f>
        <v/>
      </c>
      <c r="R4922" s="81" t="str">
        <f aca="false">IF(P4922&lt;&gt;"",SUMIF(L4922:L4922,L4922,O4922:O4922),"")</f>
        <v/>
      </c>
    </row>
    <row r="4923" customFormat="false" ht="38.25" hidden="false" customHeight="true" outlineLevel="0" collapsed="false">
      <c r="A4923" s="86" t="s">
        <v>663</v>
      </c>
      <c r="B4923" s="87" t="s">
        <v>768</v>
      </c>
      <c r="C4923" s="86" t="s">
        <v>664</v>
      </c>
      <c r="D4923" s="86" t="s">
        <v>769</v>
      </c>
      <c r="E4923" s="86" t="s">
        <v>666</v>
      </c>
      <c r="F4923" s="86"/>
      <c r="G4923" s="88" t="s">
        <v>667</v>
      </c>
      <c r="H4923" s="89" t="n">
        <v>1</v>
      </c>
      <c r="I4923" s="90" t="n">
        <f aca="false">SUMIF(L:L,$L4923,M:M)</f>
        <v>243.91</v>
      </c>
      <c r="J4923" s="90" t="n">
        <f aca="false">TRUNC(H4923*I4923,2)</f>
        <v>243.91</v>
      </c>
      <c r="L4923" s="63" t="n">
        <f aca="false">IF(AND(A4924&lt;&gt;"",A4923=""),L4922+1,L4922)</f>
        <v>517</v>
      </c>
      <c r="M4923" s="80" t="str">
        <f aca="false">IF(OR(A4923="Insumo",A4923="Composição Auxiliar"),J4923,"")</f>
        <v/>
      </c>
      <c r="N4923" s="81" t="str">
        <f aca="false">IF(E4923="Mão de Obra",J4923,"")</f>
        <v/>
      </c>
      <c r="O4923" s="81" t="str">
        <f aca="false">IF(N4923&lt;&gt;"","",M4923)</f>
        <v/>
      </c>
      <c r="P4923" s="82" t="str">
        <f aca="false">IF(A4923="Composição",B4923,"")</f>
        <v> 98446 </v>
      </c>
      <c r="Q4923" s="81" t="n">
        <f aca="false">IF(P4923&lt;&gt;"",SUMIF(L4923:L4923,L4923,N4923:N4923),"")</f>
        <v>0</v>
      </c>
      <c r="R4923" s="81" t="n">
        <f aca="false">IF(P4923&lt;&gt;"",SUMIF(L4923:L4923,L4923,O4923:O4923),"")</f>
        <v>0</v>
      </c>
    </row>
    <row r="4924" customFormat="false" ht="25.5" hidden="false" customHeight="true" outlineLevel="0" collapsed="false">
      <c r="A4924" s="91" t="s">
        <v>668</v>
      </c>
      <c r="B4924" s="92" t="s">
        <v>693</v>
      </c>
      <c r="C4924" s="91" t="s">
        <v>664</v>
      </c>
      <c r="D4924" s="91" t="s">
        <v>694</v>
      </c>
      <c r="E4924" s="91" t="s">
        <v>675</v>
      </c>
      <c r="F4924" s="91"/>
      <c r="G4924" s="93" t="s">
        <v>676</v>
      </c>
      <c r="H4924" s="94" t="n">
        <v>0.0031</v>
      </c>
      <c r="I4924" s="95" t="n">
        <f aca="false">SUMIFS(J:J,A:A,"Composição",B:B,$B4924)</f>
        <v>431.07</v>
      </c>
      <c r="J4924" s="95" t="n">
        <f aca="false">TRUNC(H4924*I4924,2)</f>
        <v>1.33</v>
      </c>
      <c r="L4924" s="63" t="n">
        <f aca="false">IF(AND(A4925&lt;&gt;"",A4924=""),L4923+1,L4923)</f>
        <v>517</v>
      </c>
      <c r="M4924" s="80" t="n">
        <f aca="false">IF(OR(A4924="Insumo",A4924="Composição Auxiliar"),J4924,"")</f>
        <v>1.33</v>
      </c>
      <c r="N4924" s="81" t="str">
        <f aca="false">IF(E4924="Mão de Obra",J4924,"")</f>
        <v/>
      </c>
      <c r="O4924" s="81" t="n">
        <f aca="false">IF(N4924&lt;&gt;"","",M4924)</f>
        <v>1.33</v>
      </c>
      <c r="P4924" s="82" t="str">
        <f aca="false">IF(A4924="Composição",B4924,"")</f>
        <v/>
      </c>
      <c r="Q4924" s="81" t="str">
        <f aca="false">IF(P4924&lt;&gt;"",SUMIF(L4924:L4924,L4924,N4924:N4924),"")</f>
        <v/>
      </c>
      <c r="R4924" s="81" t="str">
        <f aca="false">IF(P4924&lt;&gt;"",SUMIF(L4924:L4924,L4924,O4924:O4924),"")</f>
        <v/>
      </c>
    </row>
    <row r="4925" customFormat="false" ht="25.5" hidden="false" customHeight="true" outlineLevel="0" collapsed="false">
      <c r="A4925" s="91" t="s">
        <v>668</v>
      </c>
      <c r="B4925" s="92" t="s">
        <v>695</v>
      </c>
      <c r="C4925" s="91" t="s">
        <v>664</v>
      </c>
      <c r="D4925" s="91" t="s">
        <v>696</v>
      </c>
      <c r="E4925" s="91" t="s">
        <v>671</v>
      </c>
      <c r="F4925" s="91"/>
      <c r="G4925" s="93" t="s">
        <v>672</v>
      </c>
      <c r="H4925" s="94" t="n">
        <v>0.6018</v>
      </c>
      <c r="I4925" s="95" t="n">
        <f aca="false">SUMIFS(J:J,A:A,"Composição",B:B,$B4925)</f>
        <v>19.93</v>
      </c>
      <c r="J4925" s="95" t="n">
        <f aca="false">TRUNC(H4925*I4925,2)</f>
        <v>11.99</v>
      </c>
      <c r="L4925" s="63" t="n">
        <f aca="false">IF(AND(A4926&lt;&gt;"",A4925=""),L4924+1,L4924)</f>
        <v>517</v>
      </c>
      <c r="M4925" s="80" t="n">
        <f aca="false">IF(OR(A4925="Insumo",A4925="Composição Auxiliar"),J4925,"")</f>
        <v>11.99</v>
      </c>
      <c r="N4925" s="81" t="str">
        <f aca="false">IF(E4925="Mão de Obra",J4925,"")</f>
        <v/>
      </c>
      <c r="O4925" s="81" t="n">
        <f aca="false">IF(N4925&lt;&gt;"","",M4925)</f>
        <v>11.99</v>
      </c>
      <c r="P4925" s="82" t="str">
        <f aca="false">IF(A4925="Composição",B4925,"")</f>
        <v/>
      </c>
      <c r="Q4925" s="81" t="str">
        <f aca="false">IF(P4925&lt;&gt;"",SUMIF(L4925:L4925,L4925,N4925:N4925),"")</f>
        <v/>
      </c>
      <c r="R4925" s="81" t="str">
        <f aca="false">IF(P4925&lt;&gt;"",SUMIF(L4925:L4925,L4925,O4925:O4925),"")</f>
        <v/>
      </c>
    </row>
    <row r="4926" customFormat="false" ht="25.5" hidden="false" customHeight="true" outlineLevel="0" collapsed="false">
      <c r="A4926" s="91" t="s">
        <v>668</v>
      </c>
      <c r="B4926" s="92" t="s">
        <v>697</v>
      </c>
      <c r="C4926" s="91" t="s">
        <v>664</v>
      </c>
      <c r="D4926" s="91" t="s">
        <v>698</v>
      </c>
      <c r="E4926" s="91" t="s">
        <v>691</v>
      </c>
      <c r="F4926" s="91"/>
      <c r="G4926" s="93" t="s">
        <v>699</v>
      </c>
      <c r="H4926" s="94" t="n">
        <v>0.0744</v>
      </c>
      <c r="I4926" s="95" t="n">
        <f aca="false">SUMIFS(J:J,A:A,"Composição",B:B,$B4926)</f>
        <v>26.23</v>
      </c>
      <c r="J4926" s="95" t="n">
        <f aca="false">TRUNC(H4926*I4926,2)</f>
        <v>1.95</v>
      </c>
      <c r="L4926" s="63" t="n">
        <f aca="false">IF(AND(A4927&lt;&gt;"",A4926=""),L4925+1,L4925)</f>
        <v>517</v>
      </c>
      <c r="M4926" s="80" t="n">
        <f aca="false">IF(OR(A4926="Insumo",A4926="Composição Auxiliar"),J4926,"")</f>
        <v>1.95</v>
      </c>
      <c r="N4926" s="81" t="str">
        <f aca="false">IF(E4926="Mão de Obra",J4926,"")</f>
        <v/>
      </c>
      <c r="O4926" s="81" t="n">
        <f aca="false">IF(N4926&lt;&gt;"","",M4926)</f>
        <v>1.95</v>
      </c>
      <c r="P4926" s="82" t="str">
        <f aca="false">IF(A4926="Composição",B4926,"")</f>
        <v/>
      </c>
      <c r="Q4926" s="81" t="str">
        <f aca="false">IF(P4926&lt;&gt;"",SUMIF(L4926:L4926,L4926,N4926:N4926),"")</f>
        <v/>
      </c>
      <c r="R4926" s="81" t="str">
        <f aca="false">IF(P4926&lt;&gt;"",SUMIF(L4926:L4926,L4926,O4926:O4926),"")</f>
        <v/>
      </c>
    </row>
    <row r="4927" customFormat="false" ht="25.5" hidden="false" customHeight="true" outlineLevel="0" collapsed="false">
      <c r="A4927" s="91" t="s">
        <v>668</v>
      </c>
      <c r="B4927" s="92" t="s">
        <v>669</v>
      </c>
      <c r="C4927" s="91" t="s">
        <v>664</v>
      </c>
      <c r="D4927" s="91" t="s">
        <v>670</v>
      </c>
      <c r="E4927" s="91" t="s">
        <v>671</v>
      </c>
      <c r="F4927" s="91"/>
      <c r="G4927" s="93" t="s">
        <v>672</v>
      </c>
      <c r="H4927" s="94" t="n">
        <v>1.8053</v>
      </c>
      <c r="I4927" s="95" t="n">
        <f aca="false">SUMIFS(J:J,A:A,"Composição",B:B,$B4927)</f>
        <v>23.32</v>
      </c>
      <c r="J4927" s="95" t="n">
        <f aca="false">TRUNC(H4927*I4927,2)</f>
        <v>42.09</v>
      </c>
      <c r="L4927" s="63" t="n">
        <f aca="false">IF(AND(A4928&lt;&gt;"",A4927=""),L4926+1,L4926)</f>
        <v>517</v>
      </c>
      <c r="M4927" s="80" t="n">
        <f aca="false">IF(OR(A4927="Insumo",A4927="Composição Auxiliar"),J4927,"")</f>
        <v>42.09</v>
      </c>
      <c r="N4927" s="81" t="str">
        <f aca="false">IF(E4927="Mão de Obra",J4927,"")</f>
        <v/>
      </c>
      <c r="O4927" s="81" t="n">
        <f aca="false">IF(N4927&lt;&gt;"","",M4927)</f>
        <v>42.09</v>
      </c>
      <c r="P4927" s="82" t="str">
        <f aca="false">IF(A4927="Composição",B4927,"")</f>
        <v/>
      </c>
      <c r="Q4927" s="81" t="str">
        <f aca="false">IF(P4927&lt;&gt;"",SUMIF(L4927:L4927,L4927,N4927:N4927),"")</f>
        <v/>
      </c>
      <c r="R4927" s="81" t="str">
        <f aca="false">IF(P4927&lt;&gt;"",SUMIF(L4927:L4927,L4927,O4927:O4927),"")</f>
        <v/>
      </c>
    </row>
    <row r="4928" customFormat="false" ht="25.5" hidden="false" customHeight="true" outlineLevel="0" collapsed="false">
      <c r="A4928" s="91" t="s">
        <v>668</v>
      </c>
      <c r="B4928" s="92" t="s">
        <v>689</v>
      </c>
      <c r="C4928" s="91" t="s">
        <v>664</v>
      </c>
      <c r="D4928" s="91" t="s">
        <v>690</v>
      </c>
      <c r="E4928" s="91" t="s">
        <v>691</v>
      </c>
      <c r="F4928" s="91"/>
      <c r="G4928" s="93" t="s">
        <v>692</v>
      </c>
      <c r="H4928" s="94" t="n">
        <v>0.017</v>
      </c>
      <c r="I4928" s="95" t="n">
        <f aca="false">SUMIFS(J:J,A:A,"Composição",B:B,$B4928)</f>
        <v>27.81</v>
      </c>
      <c r="J4928" s="95" t="n">
        <f aca="false">TRUNC(H4928*I4928,2)</f>
        <v>0.47</v>
      </c>
      <c r="L4928" s="63" t="n">
        <f aca="false">IF(AND(A4929&lt;&gt;"",A4928=""),L4927+1,L4927)</f>
        <v>517</v>
      </c>
      <c r="M4928" s="80" t="n">
        <f aca="false">IF(OR(A4928="Insumo",A4928="Composição Auxiliar"),J4928,"")</f>
        <v>0.47</v>
      </c>
      <c r="N4928" s="81" t="str">
        <f aca="false">IF(E4928="Mão de Obra",J4928,"")</f>
        <v/>
      </c>
      <c r="O4928" s="81" t="n">
        <f aca="false">IF(N4928&lt;&gt;"","",M4928)</f>
        <v>0.47</v>
      </c>
      <c r="P4928" s="82" t="str">
        <f aca="false">IF(A4928="Composição",B4928,"")</f>
        <v/>
      </c>
      <c r="Q4928" s="81" t="str">
        <f aca="false">IF(P4928&lt;&gt;"",SUMIF(L4928:L4928,L4928,N4928:N4928),"")</f>
        <v/>
      </c>
      <c r="R4928" s="81" t="str">
        <f aca="false">IF(P4928&lt;&gt;"",SUMIF(L4928:L4928,L4928,O4928:O4928),"")</f>
        <v/>
      </c>
    </row>
    <row r="4929" customFormat="false" ht="38.25" hidden="false" customHeight="false" outlineLevel="0" collapsed="false">
      <c r="A4929" s="96" t="s">
        <v>679</v>
      </c>
      <c r="B4929" s="97" t="s">
        <v>2184</v>
      </c>
      <c r="C4929" s="96" t="str">
        <f aca="false">VLOOKUP(B4929,INSUMOS!$A:$I,2,0)</f>
        <v>SINAPI</v>
      </c>
      <c r="D4929" s="96" t="str">
        <f aca="false">VLOOKUP(B4929,INSUMOS!$A:$I,3,0)</f>
        <v>CHAPA/PAINEL DE MADEIRA COMPENSADA RESINADA (MADEIRITE RESINADO ROSA) PARA FORMA DE CONCRETO, DE 2200 X 1100 MM, E = 8 A 12 MM</v>
      </c>
      <c r="E4929" s="98" t="str">
        <f aca="false">VLOOKUP(B4929,INSUMOS!$A:$I,4,0)</f>
        <v>Material</v>
      </c>
      <c r="F4929" s="98"/>
      <c r="G4929" s="99" t="str">
        <f aca="false">VLOOKUP(B4929,INSUMOS!$A:$I,5,0)</f>
        <v>m²</v>
      </c>
      <c r="H4929" s="100" t="n">
        <v>1.050038</v>
      </c>
      <c r="I4929" s="101" t="n">
        <f aca="false">VLOOKUP(B4929,INSUMOS!$A:$I,8,0)</f>
        <v>37.61</v>
      </c>
      <c r="J4929" s="101" t="n">
        <f aca="false">TRUNC(H4929*I4929,2)</f>
        <v>39.49</v>
      </c>
      <c r="L4929" s="63" t="n">
        <f aca="false">IF(AND(A4930&lt;&gt;"",A4929=""),L4928+1,L4928)</f>
        <v>517</v>
      </c>
      <c r="M4929" s="80" t="n">
        <f aca="false">IF(OR(A4929="Insumo",A4929="Composição Auxiliar"),J4929,"")</f>
        <v>39.49</v>
      </c>
      <c r="N4929" s="81" t="str">
        <f aca="false">IF(E4929="Mão de Obra",J4929,"")</f>
        <v/>
      </c>
      <c r="O4929" s="81" t="n">
        <f aca="false">IF(N4929&lt;&gt;"","",M4929)</f>
        <v>39.49</v>
      </c>
      <c r="P4929" s="82" t="str">
        <f aca="false">IF(A4929="Composição",B4929,"")</f>
        <v/>
      </c>
      <c r="Q4929" s="81" t="str">
        <f aca="false">IF(P4929&lt;&gt;"",SUMIF(L4929:L4929,L4929,N4929:N4929),"")</f>
        <v/>
      </c>
      <c r="R4929" s="81" t="str">
        <f aca="false">IF(P4929&lt;&gt;"",SUMIF(L4929:L4929,L4929,O4929:O4929),"")</f>
        <v/>
      </c>
    </row>
    <row r="4930" customFormat="false" ht="25.5" hidden="false" customHeight="false" outlineLevel="0" collapsed="false">
      <c r="A4930" s="96" t="s">
        <v>679</v>
      </c>
      <c r="B4930" s="97" t="s">
        <v>703</v>
      </c>
      <c r="C4930" s="96" t="str">
        <f aca="false">VLOOKUP(B4930,INSUMOS!$A:$I,2,0)</f>
        <v>SINAPI</v>
      </c>
      <c r="D4930" s="96" t="str">
        <f aca="false">VLOOKUP(B4930,INSUMOS!$A:$I,3,0)</f>
        <v>CAIBRO NAO APARELHADO *6 X 6* CM, EM MACARANDUBA, ANGELIM OU EQUIVALENTE DA REGIAO - BRUTA</v>
      </c>
      <c r="E4930" s="98" t="str">
        <f aca="false">VLOOKUP(B4930,INSUMOS!$A:$I,4,0)</f>
        <v>Material</v>
      </c>
      <c r="F4930" s="98"/>
      <c r="G4930" s="99" t="str">
        <f aca="false">VLOOKUP(B4930,INSUMOS!$A:$I,5,0)</f>
        <v>M</v>
      </c>
      <c r="H4930" s="100" t="n">
        <v>2.6139</v>
      </c>
      <c r="I4930" s="101" t="n">
        <f aca="false">VLOOKUP(B4930,INSUMOS!$A:$I,8,0)</f>
        <v>29.33</v>
      </c>
      <c r="J4930" s="101" t="n">
        <f aca="false">TRUNC(H4930*I4930,2)</f>
        <v>76.66</v>
      </c>
      <c r="L4930" s="63" t="n">
        <f aca="false">IF(AND(A4931&lt;&gt;"",A4930=""),L4929+1,L4929)</f>
        <v>517</v>
      </c>
      <c r="M4930" s="80" t="n">
        <f aca="false">IF(OR(A4930="Insumo",A4930="Composição Auxiliar"),J4930,"")</f>
        <v>76.66</v>
      </c>
      <c r="N4930" s="81" t="str">
        <f aca="false">IF(E4930="Mão de Obra",J4930,"")</f>
        <v/>
      </c>
      <c r="O4930" s="81" t="n">
        <f aca="false">IF(N4930&lt;&gt;"","",M4930)</f>
        <v>76.66</v>
      </c>
      <c r="P4930" s="82" t="str">
        <f aca="false">IF(A4930="Composição",B4930,"")</f>
        <v/>
      </c>
      <c r="Q4930" s="81" t="str">
        <f aca="false">IF(P4930&lt;&gt;"",SUMIF(L4930:L4930,L4930,N4930:N4930),"")</f>
        <v/>
      </c>
      <c r="R4930" s="81" t="str">
        <f aca="false">IF(P4930&lt;&gt;"",SUMIF(L4930:L4930,L4930,O4930:O4930),"")</f>
        <v/>
      </c>
    </row>
    <row r="4931" customFormat="false" ht="25.5" hidden="false" customHeight="false" outlineLevel="0" collapsed="false">
      <c r="A4931" s="96" t="s">
        <v>679</v>
      </c>
      <c r="B4931" s="97" t="s">
        <v>701</v>
      </c>
      <c r="C4931" s="96" t="str">
        <f aca="false">VLOOKUP(B4931,INSUMOS!$A:$I,2,0)</f>
        <v>SINAPI</v>
      </c>
      <c r="D4931" s="96" t="str">
        <f aca="false">VLOOKUP(B4931,INSUMOS!$A:$I,3,0)</f>
        <v>TABUA APARELHADA *2,5 X 30* CM, EM MACARANDUBA, ANGELIM OU EQUIVALENTE DA REGIAO</v>
      </c>
      <c r="E4931" s="98" t="str">
        <f aca="false">VLOOKUP(B4931,INSUMOS!$A:$I,4,0)</f>
        <v>Material</v>
      </c>
      <c r="F4931" s="98"/>
      <c r="G4931" s="99" t="str">
        <f aca="false">VLOOKUP(B4931,INSUMOS!$A:$I,5,0)</f>
        <v>M</v>
      </c>
      <c r="H4931" s="100" t="n">
        <v>1.9604</v>
      </c>
      <c r="I4931" s="101" t="n">
        <f aca="false">VLOOKUP(B4931,INSUMOS!$A:$I,8,0)</f>
        <v>34.8</v>
      </c>
      <c r="J4931" s="101" t="n">
        <f aca="false">TRUNC(H4931*I4931,2)</f>
        <v>68.22</v>
      </c>
      <c r="L4931" s="63" t="n">
        <f aca="false">IF(AND(A4932&lt;&gt;"",A4931=""),L4930+1,L4930)</f>
        <v>517</v>
      </c>
      <c r="M4931" s="80" t="n">
        <f aca="false">IF(OR(A4931="Insumo",A4931="Composição Auxiliar"),J4931,"")</f>
        <v>68.22</v>
      </c>
      <c r="N4931" s="81" t="str">
        <f aca="false">IF(E4931="Mão de Obra",J4931,"")</f>
        <v/>
      </c>
      <c r="O4931" s="81" t="n">
        <f aca="false">IF(N4931&lt;&gt;"","",M4931)</f>
        <v>68.22</v>
      </c>
      <c r="P4931" s="82" t="str">
        <f aca="false">IF(A4931="Composição",B4931,"")</f>
        <v/>
      </c>
      <c r="Q4931" s="81" t="str">
        <f aca="false">IF(P4931&lt;&gt;"",SUMIF(L4931:L4931,L4931,N4931:N4931),"")</f>
        <v/>
      </c>
      <c r="R4931" s="81" t="str">
        <f aca="false">IF(P4931&lt;&gt;"",SUMIF(L4931:L4931,L4931,O4931:O4931),"")</f>
        <v/>
      </c>
    </row>
    <row r="4932" customFormat="false" ht="14.25" hidden="false" customHeight="false" outlineLevel="0" collapsed="false">
      <c r="A4932" s="96" t="s">
        <v>679</v>
      </c>
      <c r="B4932" s="97" t="s">
        <v>700</v>
      </c>
      <c r="C4932" s="96" t="str">
        <f aca="false">VLOOKUP(B4932,INSUMOS!$A:$I,2,0)</f>
        <v>SINAPI</v>
      </c>
      <c r="D4932" s="96" t="str">
        <f aca="false">VLOOKUP(B4932,INSUMOS!$A:$I,3,0)</f>
        <v>PREGO DE ACO POLIDO COM CABECA 18 X 27 (2 1/2 X 10)</v>
      </c>
      <c r="E4932" s="98" t="str">
        <f aca="false">VLOOKUP(B4932,INSUMOS!$A:$I,4,0)</f>
        <v>Material</v>
      </c>
      <c r="F4932" s="98"/>
      <c r="G4932" s="99" t="str">
        <f aca="false">VLOOKUP(B4932,INSUMOS!$A:$I,5,0)</f>
        <v>KG</v>
      </c>
      <c r="H4932" s="100" t="n">
        <v>0.0784</v>
      </c>
      <c r="I4932" s="101" t="n">
        <f aca="false">VLOOKUP(B4932,INSUMOS!$A:$I,8,0)</f>
        <v>21.9</v>
      </c>
      <c r="J4932" s="101" t="n">
        <f aca="false">TRUNC(H4932*I4932,2)</f>
        <v>1.71</v>
      </c>
      <c r="L4932" s="63" t="n">
        <f aca="false">IF(AND(A4933&lt;&gt;"",A4932=""),L4931+1,L4931)</f>
        <v>517</v>
      </c>
      <c r="M4932" s="80" t="n">
        <f aca="false">IF(OR(A4932="Insumo",A4932="Composição Auxiliar"),J4932,"")</f>
        <v>1.71</v>
      </c>
      <c r="N4932" s="81" t="str">
        <f aca="false">IF(E4932="Mão de Obra",J4932,"")</f>
        <v/>
      </c>
      <c r="O4932" s="81" t="n">
        <f aca="false">IF(N4932&lt;&gt;"","",M4932)</f>
        <v>1.71</v>
      </c>
      <c r="P4932" s="82" t="str">
        <f aca="false">IF(A4932="Composição",B4932,"")</f>
        <v/>
      </c>
      <c r="Q4932" s="81" t="str">
        <f aca="false">IF(P4932&lt;&gt;"",SUMIF(L4932:L4932,L4932,N4932:N4932),"")</f>
        <v/>
      </c>
      <c r="R4932" s="81" t="str">
        <f aca="false">IF(P4932&lt;&gt;"",SUMIF(L4932:L4932,L4932,O4932:O4932),"")</f>
        <v/>
      </c>
    </row>
    <row r="4933" customFormat="false" ht="14.25" hidden="false" customHeight="false" outlineLevel="0" collapsed="false">
      <c r="A4933" s="102"/>
      <c r="B4933" s="102"/>
      <c r="C4933" s="102"/>
      <c r="D4933" s="102"/>
      <c r="E4933" s="102"/>
      <c r="F4933" s="103"/>
      <c r="G4933" s="102"/>
      <c r="H4933" s="103"/>
      <c r="I4933" s="102"/>
      <c r="J4933" s="103"/>
      <c r="L4933" s="63" t="n">
        <f aca="false">IF(AND(A4934&lt;&gt;"",A4933=""),L4932+1,L4932)</f>
        <v>517</v>
      </c>
      <c r="M4933" s="80" t="str">
        <f aca="false">IF(OR(A4933="Insumo",A4933="Composição Auxiliar"),J4933,"")</f>
        <v/>
      </c>
      <c r="N4933" s="81" t="str">
        <f aca="false">IF(E4933="Mão de Obra",J4933,"")</f>
        <v/>
      </c>
      <c r="O4933" s="81" t="str">
        <f aca="false">IF(N4933&lt;&gt;"","",M4933)</f>
        <v/>
      </c>
      <c r="P4933" s="82" t="str">
        <f aca="false">IF(A4933="Composição",B4933,"")</f>
        <v/>
      </c>
      <c r="Q4933" s="81" t="str">
        <f aca="false">IF(P4933&lt;&gt;"",SUMIF(L4933:L4933,L4933,N4933:N4933),"")</f>
        <v/>
      </c>
      <c r="R4933" s="81" t="str">
        <f aca="false">IF(P4933&lt;&gt;"",SUMIF(L4933:L4933,L4933,O4933:O4933),"")</f>
        <v/>
      </c>
    </row>
    <row r="4934" customFormat="false" ht="15" hidden="false" customHeight="false" outlineLevel="0" collapsed="false">
      <c r="A4934" s="102"/>
      <c r="B4934" s="102"/>
      <c r="C4934" s="102"/>
      <c r="D4934" s="102"/>
      <c r="E4934" s="102"/>
      <c r="F4934" s="103"/>
      <c r="G4934" s="102"/>
      <c r="H4934" s="104"/>
      <c r="I4934" s="104"/>
      <c r="J4934" s="103"/>
      <c r="L4934" s="63" t="n">
        <f aca="false">IF(AND(A4935&lt;&gt;"",A4934=""),L4933+1,L4933)</f>
        <v>517</v>
      </c>
      <c r="M4934" s="80" t="str">
        <f aca="false">IF(OR(A4934="Insumo",A4934="Composição Auxiliar"),J4934,"")</f>
        <v/>
      </c>
      <c r="N4934" s="81" t="str">
        <f aca="false">IF(E4934="Mão de Obra",J4934,"")</f>
        <v/>
      </c>
      <c r="O4934" s="81" t="str">
        <f aca="false">IF(N4934&lt;&gt;"","",M4934)</f>
        <v/>
      </c>
      <c r="P4934" s="82" t="str">
        <f aca="false">IF(A4934="Composição",B4934,"")</f>
        <v/>
      </c>
      <c r="Q4934" s="81" t="str">
        <f aca="false">IF(P4934&lt;&gt;"",SUMIF(L4934:L4934,L4934,N4934:N4934),"")</f>
        <v/>
      </c>
      <c r="R4934" s="81" t="str">
        <f aca="false">IF(P4934&lt;&gt;"",SUMIF(L4934:L4934,L4934,O4934:O4934),"")</f>
        <v/>
      </c>
    </row>
    <row r="4935" customFormat="false" ht="15" hidden="false" customHeight="false" outlineLevel="0" collapsed="false">
      <c r="A4935" s="108"/>
      <c r="B4935" s="108"/>
      <c r="C4935" s="108"/>
      <c r="D4935" s="108"/>
      <c r="E4935" s="108"/>
      <c r="F4935" s="108"/>
      <c r="G4935" s="108"/>
      <c r="H4935" s="108"/>
      <c r="I4935" s="108"/>
      <c r="J4935" s="108"/>
      <c r="L4935" s="63" t="n">
        <f aca="false">IF(AND(A4936&lt;&gt;"",A4935=""),L4934+1,L4934)</f>
        <v>517</v>
      </c>
      <c r="M4935" s="80" t="str">
        <f aca="false">IF(OR(A4935="Insumo",A4935="Composição Auxiliar"),J4935,"")</f>
        <v/>
      </c>
      <c r="N4935" s="81" t="str">
        <f aca="false">IF(E4935="Mão de Obra",J4935,"")</f>
        <v/>
      </c>
      <c r="O4935" s="81" t="str">
        <f aca="false">IF(N4935&lt;&gt;"","",M4935)</f>
        <v/>
      </c>
      <c r="P4935" s="82" t="str">
        <f aca="false">IF(A4935="Composição",B4935,"")</f>
        <v/>
      </c>
      <c r="Q4935" s="81" t="str">
        <f aca="false">IF(P4935&lt;&gt;"",SUMIF(L4935:L4935,L4935,N4935:N4935),"")</f>
        <v/>
      </c>
      <c r="R4935" s="81" t="str">
        <f aca="false">IF(P4935&lt;&gt;"",SUMIF(L4935:L4935,L4935,O4935:O4935),"")</f>
        <v/>
      </c>
    </row>
    <row r="4936" customFormat="false" ht="15" hidden="false" customHeight="true" outlineLevel="0" collapsed="false">
      <c r="A4936" s="83"/>
      <c r="B4936" s="84" t="s">
        <v>655</v>
      </c>
      <c r="C4936" s="83" t="s">
        <v>656</v>
      </c>
      <c r="D4936" s="83" t="s">
        <v>657</v>
      </c>
      <c r="E4936" s="83" t="s">
        <v>658</v>
      </c>
      <c r="F4936" s="83"/>
      <c r="G4936" s="85" t="s">
        <v>659</v>
      </c>
      <c r="H4936" s="84" t="s">
        <v>660</v>
      </c>
      <c r="I4936" s="84" t="s">
        <v>661</v>
      </c>
      <c r="J4936" s="84" t="s">
        <v>662</v>
      </c>
      <c r="L4936" s="63" t="n">
        <f aca="false">IF(AND(A4937&lt;&gt;"",A4936=""),L4935+1,L4935)</f>
        <v>518</v>
      </c>
      <c r="M4936" s="80" t="str">
        <f aca="false">IF(OR(A4936="Insumo",A4936="Composição Auxiliar"),J4936,"")</f>
        <v/>
      </c>
      <c r="N4936" s="81" t="str">
        <f aca="false">IF(E4936="Mão de Obra",J4936,"")</f>
        <v/>
      </c>
      <c r="O4936" s="81" t="str">
        <f aca="false">IF(N4936&lt;&gt;"","",M4936)</f>
        <v/>
      </c>
      <c r="P4936" s="82" t="str">
        <f aca="false">IF(A4936="Composição",B4936,"")</f>
        <v/>
      </c>
      <c r="Q4936" s="81" t="str">
        <f aca="false">IF(P4936&lt;&gt;"",SUMIF(L4936:L4936,L4936,N4936:N4936),"")</f>
        <v/>
      </c>
      <c r="R4936" s="81" t="str">
        <f aca="false">IF(P4936&lt;&gt;"",SUMIF(L4936:L4936,L4936,O4936:O4936),"")</f>
        <v/>
      </c>
    </row>
    <row r="4937" customFormat="false" ht="38.25" hidden="false" customHeight="true" outlineLevel="0" collapsed="false">
      <c r="A4937" s="86" t="s">
        <v>663</v>
      </c>
      <c r="B4937" s="87" t="s">
        <v>725</v>
      </c>
      <c r="C4937" s="86" t="s">
        <v>664</v>
      </c>
      <c r="D4937" s="86" t="s">
        <v>726</v>
      </c>
      <c r="E4937" s="86" t="s">
        <v>666</v>
      </c>
      <c r="F4937" s="86"/>
      <c r="G4937" s="88" t="s">
        <v>667</v>
      </c>
      <c r="H4937" s="89" t="n">
        <v>1</v>
      </c>
      <c r="I4937" s="90" t="n">
        <f aca="false">SUMIF(L:L,$L4937,M:M)</f>
        <v>162.87</v>
      </c>
      <c r="J4937" s="90" t="n">
        <f aca="false">TRUNC(H4937*I4937,2)</f>
        <v>162.87</v>
      </c>
      <c r="L4937" s="63" t="n">
        <f aca="false">IF(AND(A4938&lt;&gt;"",A4937=""),L4936+1,L4936)</f>
        <v>518</v>
      </c>
      <c r="M4937" s="80" t="str">
        <f aca="false">IF(OR(A4937="Insumo",A4937="Composição Auxiliar"),J4937,"")</f>
        <v/>
      </c>
      <c r="N4937" s="81" t="str">
        <f aca="false">IF(E4937="Mão de Obra",J4937,"")</f>
        <v/>
      </c>
      <c r="O4937" s="81" t="str">
        <f aca="false">IF(N4937&lt;&gt;"","",M4937)</f>
        <v/>
      </c>
      <c r="P4937" s="82" t="str">
        <f aca="false">IF(A4937="Composição",B4937,"")</f>
        <v> 98442 </v>
      </c>
      <c r="Q4937" s="81" t="n">
        <f aca="false">IF(P4937&lt;&gt;"",SUMIF(L4937:L4937,L4937,N4937:N4937),"")</f>
        <v>0</v>
      </c>
      <c r="R4937" s="81" t="n">
        <f aca="false">IF(P4937&lt;&gt;"",SUMIF(L4937:L4937,L4937,O4937:O4937),"")</f>
        <v>0</v>
      </c>
    </row>
    <row r="4938" customFormat="false" ht="25.5" hidden="false" customHeight="true" outlineLevel="0" collapsed="false">
      <c r="A4938" s="91" t="s">
        <v>668</v>
      </c>
      <c r="B4938" s="92" t="s">
        <v>689</v>
      </c>
      <c r="C4938" s="91" t="s">
        <v>664</v>
      </c>
      <c r="D4938" s="91" t="s">
        <v>690</v>
      </c>
      <c r="E4938" s="91" t="s">
        <v>691</v>
      </c>
      <c r="F4938" s="91"/>
      <c r="G4938" s="93" t="s">
        <v>692</v>
      </c>
      <c r="H4938" s="94" t="n">
        <v>0.0076</v>
      </c>
      <c r="I4938" s="95" t="n">
        <f aca="false">SUMIFS(J:J,A:A,"Composição",B:B,$B4938)</f>
        <v>27.81</v>
      </c>
      <c r="J4938" s="95" t="n">
        <f aca="false">TRUNC(H4938*I4938,2)</f>
        <v>0.21</v>
      </c>
      <c r="L4938" s="63" t="n">
        <f aca="false">IF(AND(A4939&lt;&gt;"",A4938=""),L4937+1,L4937)</f>
        <v>518</v>
      </c>
      <c r="M4938" s="80" t="n">
        <f aca="false">IF(OR(A4938="Insumo",A4938="Composição Auxiliar"),J4938,"")</f>
        <v>0.21</v>
      </c>
      <c r="N4938" s="81" t="str">
        <f aca="false">IF(E4938="Mão de Obra",J4938,"")</f>
        <v/>
      </c>
      <c r="O4938" s="81" t="n">
        <f aca="false">IF(N4938&lt;&gt;"","",M4938)</f>
        <v>0.21</v>
      </c>
      <c r="P4938" s="82" t="str">
        <f aca="false">IF(A4938="Composição",B4938,"")</f>
        <v/>
      </c>
      <c r="Q4938" s="81" t="str">
        <f aca="false">IF(P4938&lt;&gt;"",SUMIF(L4938:L4938,L4938,N4938:N4938),"")</f>
        <v/>
      </c>
      <c r="R4938" s="81" t="str">
        <f aca="false">IF(P4938&lt;&gt;"",SUMIF(L4938:L4938,L4938,O4938:O4938),"")</f>
        <v/>
      </c>
    </row>
    <row r="4939" customFormat="false" ht="25.5" hidden="false" customHeight="true" outlineLevel="0" collapsed="false">
      <c r="A4939" s="91" t="s">
        <v>668</v>
      </c>
      <c r="B4939" s="92" t="s">
        <v>697</v>
      </c>
      <c r="C4939" s="91" t="s">
        <v>664</v>
      </c>
      <c r="D4939" s="91" t="s">
        <v>698</v>
      </c>
      <c r="E4939" s="91" t="s">
        <v>691</v>
      </c>
      <c r="F4939" s="91"/>
      <c r="G4939" s="93" t="s">
        <v>699</v>
      </c>
      <c r="H4939" s="94" t="n">
        <v>0.0332</v>
      </c>
      <c r="I4939" s="95" t="n">
        <f aca="false">SUMIFS(J:J,A:A,"Composição",B:B,$B4939)</f>
        <v>26.23</v>
      </c>
      <c r="J4939" s="95" t="n">
        <f aca="false">TRUNC(H4939*I4939,2)</f>
        <v>0.87</v>
      </c>
      <c r="L4939" s="63" t="n">
        <f aca="false">IF(AND(A4940&lt;&gt;"",A4939=""),L4938+1,L4938)</f>
        <v>518</v>
      </c>
      <c r="M4939" s="80" t="n">
        <f aca="false">IF(OR(A4939="Insumo",A4939="Composição Auxiliar"),J4939,"")</f>
        <v>0.87</v>
      </c>
      <c r="N4939" s="81" t="str">
        <f aca="false">IF(E4939="Mão de Obra",J4939,"")</f>
        <v/>
      </c>
      <c r="O4939" s="81" t="n">
        <f aca="false">IF(N4939&lt;&gt;"","",M4939)</f>
        <v>0.87</v>
      </c>
      <c r="P4939" s="82" t="str">
        <f aca="false">IF(A4939="Composição",B4939,"")</f>
        <v/>
      </c>
      <c r="Q4939" s="81" t="str">
        <f aca="false">IF(P4939&lt;&gt;"",SUMIF(L4939:L4939,L4939,N4939:N4939),"")</f>
        <v/>
      </c>
      <c r="R4939" s="81" t="str">
        <f aca="false">IF(P4939&lt;&gt;"",SUMIF(L4939:L4939,L4939,O4939:O4939),"")</f>
        <v/>
      </c>
    </row>
    <row r="4940" customFormat="false" ht="25.5" hidden="false" customHeight="true" outlineLevel="0" collapsed="false">
      <c r="A4940" s="91" t="s">
        <v>668</v>
      </c>
      <c r="B4940" s="92" t="s">
        <v>693</v>
      </c>
      <c r="C4940" s="91" t="s">
        <v>664</v>
      </c>
      <c r="D4940" s="91" t="s">
        <v>694</v>
      </c>
      <c r="E4940" s="91" t="s">
        <v>675</v>
      </c>
      <c r="F4940" s="91"/>
      <c r="G4940" s="93" t="s">
        <v>676</v>
      </c>
      <c r="H4940" s="94" t="n">
        <v>0.0015</v>
      </c>
      <c r="I4940" s="95" t="n">
        <f aca="false">SUMIFS(J:J,A:A,"Composição",B:B,$B4940)</f>
        <v>431.07</v>
      </c>
      <c r="J4940" s="95" t="n">
        <f aca="false">TRUNC(H4940*I4940,2)</f>
        <v>0.64</v>
      </c>
      <c r="L4940" s="63" t="n">
        <f aca="false">IF(AND(A4941&lt;&gt;"",A4940=""),L4939+1,L4939)</f>
        <v>518</v>
      </c>
      <c r="M4940" s="80" t="n">
        <f aca="false">IF(OR(A4940="Insumo",A4940="Composição Auxiliar"),J4940,"")</f>
        <v>0.64</v>
      </c>
      <c r="N4940" s="81" t="str">
        <f aca="false">IF(E4940="Mão de Obra",J4940,"")</f>
        <v/>
      </c>
      <c r="O4940" s="81" t="n">
        <f aca="false">IF(N4940&lt;&gt;"","",M4940)</f>
        <v>0.64</v>
      </c>
      <c r="P4940" s="82" t="str">
        <f aca="false">IF(A4940="Composição",B4940,"")</f>
        <v/>
      </c>
      <c r="Q4940" s="81" t="str">
        <f aca="false">IF(P4940&lt;&gt;"",SUMIF(L4940:L4940,L4940,N4940:N4940),"")</f>
        <v/>
      </c>
      <c r="R4940" s="81" t="str">
        <f aca="false">IF(P4940&lt;&gt;"",SUMIF(L4940:L4940,L4940,O4940:O4940),"")</f>
        <v/>
      </c>
    </row>
    <row r="4941" customFormat="false" ht="25.5" hidden="false" customHeight="true" outlineLevel="0" collapsed="false">
      <c r="A4941" s="91" t="s">
        <v>668</v>
      </c>
      <c r="B4941" s="92" t="s">
        <v>669</v>
      </c>
      <c r="C4941" s="91" t="s">
        <v>664</v>
      </c>
      <c r="D4941" s="91" t="s">
        <v>670</v>
      </c>
      <c r="E4941" s="91" t="s">
        <v>671</v>
      </c>
      <c r="F4941" s="91"/>
      <c r="G4941" s="93" t="s">
        <v>672</v>
      </c>
      <c r="H4941" s="94" t="n">
        <v>0.8532</v>
      </c>
      <c r="I4941" s="95" t="n">
        <f aca="false">SUMIFS(J:J,A:A,"Composição",B:B,$B4941)</f>
        <v>23.32</v>
      </c>
      <c r="J4941" s="95" t="n">
        <f aca="false">TRUNC(H4941*I4941,2)</f>
        <v>19.89</v>
      </c>
      <c r="L4941" s="63" t="n">
        <f aca="false">IF(AND(A4942&lt;&gt;"",A4941=""),L4940+1,L4940)</f>
        <v>518</v>
      </c>
      <c r="M4941" s="80" t="n">
        <f aca="false">IF(OR(A4941="Insumo",A4941="Composição Auxiliar"),J4941,"")</f>
        <v>19.89</v>
      </c>
      <c r="N4941" s="81" t="str">
        <f aca="false">IF(E4941="Mão de Obra",J4941,"")</f>
        <v/>
      </c>
      <c r="O4941" s="81" t="n">
        <f aca="false">IF(N4941&lt;&gt;"","",M4941)</f>
        <v>19.89</v>
      </c>
      <c r="P4941" s="82" t="str">
        <f aca="false">IF(A4941="Composição",B4941,"")</f>
        <v/>
      </c>
      <c r="Q4941" s="81" t="str">
        <f aca="false">IF(P4941&lt;&gt;"",SUMIF(L4941:L4941,L4941,N4941:N4941),"")</f>
        <v/>
      </c>
      <c r="R4941" s="81" t="str">
        <f aca="false">IF(P4941&lt;&gt;"",SUMIF(L4941:L4941,L4941,O4941:O4941),"")</f>
        <v/>
      </c>
    </row>
    <row r="4942" customFormat="false" ht="25.5" hidden="false" customHeight="true" outlineLevel="0" collapsed="false">
      <c r="A4942" s="91" t="s">
        <v>668</v>
      </c>
      <c r="B4942" s="92" t="s">
        <v>695</v>
      </c>
      <c r="C4942" s="91" t="s">
        <v>664</v>
      </c>
      <c r="D4942" s="91" t="s">
        <v>696</v>
      </c>
      <c r="E4942" s="91" t="s">
        <v>671</v>
      </c>
      <c r="F4942" s="91"/>
      <c r="G4942" s="93" t="s">
        <v>672</v>
      </c>
      <c r="H4942" s="94" t="n">
        <v>0.2844</v>
      </c>
      <c r="I4942" s="95" t="n">
        <f aca="false">SUMIFS(J:J,A:A,"Composição",B:B,$B4942)</f>
        <v>19.93</v>
      </c>
      <c r="J4942" s="95" t="n">
        <f aca="false">TRUNC(H4942*I4942,2)</f>
        <v>5.66</v>
      </c>
      <c r="L4942" s="63" t="n">
        <f aca="false">IF(AND(A4943&lt;&gt;"",A4942=""),L4941+1,L4941)</f>
        <v>518</v>
      </c>
      <c r="M4942" s="80" t="n">
        <f aca="false">IF(OR(A4942="Insumo",A4942="Composição Auxiliar"),J4942,"")</f>
        <v>5.66</v>
      </c>
      <c r="N4942" s="81" t="str">
        <f aca="false">IF(E4942="Mão de Obra",J4942,"")</f>
        <v/>
      </c>
      <c r="O4942" s="81" t="n">
        <f aca="false">IF(N4942&lt;&gt;"","",M4942)</f>
        <v>5.66</v>
      </c>
      <c r="P4942" s="82" t="str">
        <f aca="false">IF(A4942="Composição",B4942,"")</f>
        <v/>
      </c>
      <c r="Q4942" s="81" t="str">
        <f aca="false">IF(P4942&lt;&gt;"",SUMIF(L4942:L4942,L4942,N4942:N4942),"")</f>
        <v/>
      </c>
      <c r="R4942" s="81" t="str">
        <f aca="false">IF(P4942&lt;&gt;"",SUMIF(L4942:L4942,L4942,O4942:O4942),"")</f>
        <v/>
      </c>
    </row>
    <row r="4943" customFormat="false" ht="14.25" hidden="false" customHeight="false" outlineLevel="0" collapsed="false">
      <c r="A4943" s="96" t="s">
        <v>679</v>
      </c>
      <c r="B4943" s="97" t="s">
        <v>700</v>
      </c>
      <c r="C4943" s="96" t="str">
        <f aca="false">VLOOKUP(B4943,INSUMOS!$A:$I,2,0)</f>
        <v>SINAPI</v>
      </c>
      <c r="D4943" s="96" t="str">
        <f aca="false">VLOOKUP(B4943,INSUMOS!$A:$I,3,0)</f>
        <v>PREGO DE ACO POLIDO COM CABECA 18 X 27 (2 1/2 X 10)</v>
      </c>
      <c r="E4943" s="98" t="str">
        <f aca="false">VLOOKUP(B4943,INSUMOS!$A:$I,4,0)</f>
        <v>Material</v>
      </c>
      <c r="F4943" s="98"/>
      <c r="G4943" s="99" t="str">
        <f aca="false">VLOOKUP(B4943,INSUMOS!$A:$I,5,0)</f>
        <v>KG</v>
      </c>
      <c r="H4943" s="100" t="n">
        <v>0.0517</v>
      </c>
      <c r="I4943" s="101" t="n">
        <f aca="false">VLOOKUP(B4943,INSUMOS!$A:$I,8,0)</f>
        <v>21.9</v>
      </c>
      <c r="J4943" s="101" t="n">
        <f aca="false">TRUNC(H4943*I4943,2)</f>
        <v>1.13</v>
      </c>
      <c r="L4943" s="63" t="n">
        <f aca="false">IF(AND(A4944&lt;&gt;"",A4943=""),L4942+1,L4942)</f>
        <v>518</v>
      </c>
      <c r="M4943" s="80" t="n">
        <f aca="false">IF(OR(A4943="Insumo",A4943="Composição Auxiliar"),J4943,"")</f>
        <v>1.13</v>
      </c>
      <c r="N4943" s="81" t="str">
        <f aca="false">IF(E4943="Mão de Obra",J4943,"")</f>
        <v/>
      </c>
      <c r="O4943" s="81" t="n">
        <f aca="false">IF(N4943&lt;&gt;"","",M4943)</f>
        <v>1.13</v>
      </c>
      <c r="P4943" s="82" t="str">
        <f aca="false">IF(A4943="Composição",B4943,"")</f>
        <v/>
      </c>
      <c r="Q4943" s="81" t="str">
        <f aca="false">IF(P4943&lt;&gt;"",SUMIF(L4943:L4943,L4943,N4943:N4943),"")</f>
        <v/>
      </c>
      <c r="R4943" s="81" t="str">
        <f aca="false">IF(P4943&lt;&gt;"",SUMIF(L4943:L4943,L4943,O4943:O4943),"")</f>
        <v/>
      </c>
    </row>
    <row r="4944" customFormat="false" ht="38.25" hidden="false" customHeight="false" outlineLevel="0" collapsed="false">
      <c r="A4944" s="96" t="s">
        <v>679</v>
      </c>
      <c r="B4944" s="97" t="s">
        <v>2184</v>
      </c>
      <c r="C4944" s="96" t="str">
        <f aca="false">VLOOKUP(B4944,INSUMOS!$A:$I,2,0)</f>
        <v>SINAPI</v>
      </c>
      <c r="D4944" s="96" t="str">
        <f aca="false">VLOOKUP(B4944,INSUMOS!$A:$I,3,0)</f>
        <v>CHAPA/PAINEL DE MADEIRA COMPENSADA RESINADA (MADEIRITE RESINADO ROSA) PARA FORMA DE CONCRETO, DE 2200 X 1100 MM, E = 8 A 12 MM</v>
      </c>
      <c r="E4944" s="98" t="str">
        <f aca="false">VLOOKUP(B4944,INSUMOS!$A:$I,4,0)</f>
        <v>Material</v>
      </c>
      <c r="F4944" s="98"/>
      <c r="G4944" s="99" t="str">
        <f aca="false">VLOOKUP(B4944,INSUMOS!$A:$I,5,0)</f>
        <v>m²</v>
      </c>
      <c r="H4944" s="100" t="n">
        <v>1.050038</v>
      </c>
      <c r="I4944" s="101" t="n">
        <f aca="false">VLOOKUP(B4944,INSUMOS!$A:$I,8,0)</f>
        <v>37.61</v>
      </c>
      <c r="J4944" s="101" t="n">
        <f aca="false">TRUNC(H4944*I4944,2)</f>
        <v>39.49</v>
      </c>
      <c r="L4944" s="63" t="n">
        <f aca="false">IF(AND(A4945&lt;&gt;"",A4944=""),L4943+1,L4943)</f>
        <v>518</v>
      </c>
      <c r="M4944" s="80" t="n">
        <f aca="false">IF(OR(A4944="Insumo",A4944="Composição Auxiliar"),J4944,"")</f>
        <v>39.49</v>
      </c>
      <c r="N4944" s="81" t="str">
        <f aca="false">IF(E4944="Mão de Obra",J4944,"")</f>
        <v/>
      </c>
      <c r="O4944" s="81" t="n">
        <f aca="false">IF(N4944&lt;&gt;"","",M4944)</f>
        <v>39.49</v>
      </c>
      <c r="P4944" s="82" t="str">
        <f aca="false">IF(A4944="Composição",B4944,"")</f>
        <v/>
      </c>
      <c r="Q4944" s="81" t="str">
        <f aca="false">IF(P4944&lt;&gt;"",SUMIF(L4944:L4944,L4944,N4944:N4944),"")</f>
        <v/>
      </c>
      <c r="R4944" s="81" t="str">
        <f aca="false">IF(P4944&lt;&gt;"",SUMIF(L4944:L4944,L4944,O4944:O4944),"")</f>
        <v/>
      </c>
    </row>
    <row r="4945" customFormat="false" ht="25.5" hidden="false" customHeight="false" outlineLevel="0" collapsed="false">
      <c r="A4945" s="96" t="s">
        <v>679</v>
      </c>
      <c r="B4945" s="97" t="s">
        <v>703</v>
      </c>
      <c r="C4945" s="96" t="str">
        <f aca="false">VLOOKUP(B4945,INSUMOS!$A:$I,2,0)</f>
        <v>SINAPI</v>
      </c>
      <c r="D4945" s="96" t="str">
        <f aca="false">VLOOKUP(B4945,INSUMOS!$A:$I,3,0)</f>
        <v>CAIBRO NAO APARELHADO *6 X 6* CM, EM MACARANDUBA, ANGELIM OU EQUIVALENTE DA REGIAO - BRUTA</v>
      </c>
      <c r="E4945" s="98" t="str">
        <f aca="false">VLOOKUP(B4945,INSUMOS!$A:$I,4,0)</f>
        <v>Material</v>
      </c>
      <c r="F4945" s="98"/>
      <c r="G4945" s="99" t="str">
        <f aca="false">VLOOKUP(B4945,INSUMOS!$A:$I,5,0)</f>
        <v>M</v>
      </c>
      <c r="H4945" s="100" t="n">
        <v>1.2308</v>
      </c>
      <c r="I4945" s="101" t="n">
        <f aca="false">VLOOKUP(B4945,INSUMOS!$A:$I,8,0)</f>
        <v>29.33</v>
      </c>
      <c r="J4945" s="101" t="n">
        <f aca="false">TRUNC(H4945*I4945,2)</f>
        <v>36.09</v>
      </c>
      <c r="L4945" s="63" t="n">
        <f aca="false">IF(AND(A4946&lt;&gt;"",A4945=""),L4944+1,L4944)</f>
        <v>518</v>
      </c>
      <c r="M4945" s="80" t="n">
        <f aca="false">IF(OR(A4945="Insumo",A4945="Composição Auxiliar"),J4945,"")</f>
        <v>36.09</v>
      </c>
      <c r="N4945" s="81" t="str">
        <f aca="false">IF(E4945="Mão de Obra",J4945,"")</f>
        <v/>
      </c>
      <c r="O4945" s="81" t="n">
        <f aca="false">IF(N4945&lt;&gt;"","",M4945)</f>
        <v>36.09</v>
      </c>
      <c r="P4945" s="82" t="str">
        <f aca="false">IF(A4945="Composição",B4945,"")</f>
        <v/>
      </c>
      <c r="Q4945" s="81" t="str">
        <f aca="false">IF(P4945&lt;&gt;"",SUMIF(L4945:L4945,L4945,N4945:N4945),"")</f>
        <v/>
      </c>
      <c r="R4945" s="81" t="str">
        <f aca="false">IF(P4945&lt;&gt;"",SUMIF(L4945:L4945,L4945,O4945:O4945),"")</f>
        <v/>
      </c>
    </row>
    <row r="4946" customFormat="false" ht="25.5" hidden="false" customHeight="false" outlineLevel="0" collapsed="false">
      <c r="A4946" s="96" t="s">
        <v>679</v>
      </c>
      <c r="B4946" s="97" t="s">
        <v>701</v>
      </c>
      <c r="C4946" s="96" t="str">
        <f aca="false">VLOOKUP(B4946,INSUMOS!$A:$I,2,0)</f>
        <v>SINAPI</v>
      </c>
      <c r="D4946" s="96" t="str">
        <f aca="false">VLOOKUP(B4946,INSUMOS!$A:$I,3,0)</f>
        <v>TABUA APARELHADA *2,5 X 30* CM, EM MACARANDUBA, ANGELIM OU EQUIVALENTE DA REGIAO</v>
      </c>
      <c r="E4946" s="98" t="str">
        <f aca="false">VLOOKUP(B4946,INSUMOS!$A:$I,4,0)</f>
        <v>Material</v>
      </c>
      <c r="F4946" s="98"/>
      <c r="G4946" s="99" t="str">
        <f aca="false">VLOOKUP(B4946,INSUMOS!$A:$I,5,0)</f>
        <v>M</v>
      </c>
      <c r="H4946" s="100" t="n">
        <v>1.6923</v>
      </c>
      <c r="I4946" s="101" t="n">
        <f aca="false">VLOOKUP(B4946,INSUMOS!$A:$I,8,0)</f>
        <v>34.8</v>
      </c>
      <c r="J4946" s="101" t="n">
        <f aca="false">TRUNC(H4946*I4946,2)</f>
        <v>58.89</v>
      </c>
      <c r="L4946" s="63" t="n">
        <f aca="false">IF(AND(A4947&lt;&gt;"",A4946=""),L4945+1,L4945)</f>
        <v>518</v>
      </c>
      <c r="M4946" s="80" t="n">
        <f aca="false">IF(OR(A4946="Insumo",A4946="Composição Auxiliar"),J4946,"")</f>
        <v>58.89</v>
      </c>
      <c r="N4946" s="81" t="str">
        <f aca="false">IF(E4946="Mão de Obra",J4946,"")</f>
        <v/>
      </c>
      <c r="O4946" s="81" t="n">
        <f aca="false">IF(N4946&lt;&gt;"","",M4946)</f>
        <v>58.89</v>
      </c>
      <c r="P4946" s="82" t="str">
        <f aca="false">IF(A4946="Composição",B4946,"")</f>
        <v/>
      </c>
      <c r="Q4946" s="81" t="str">
        <f aca="false">IF(P4946&lt;&gt;"",SUMIF(L4946:L4946,L4946,N4946:N4946),"")</f>
        <v/>
      </c>
      <c r="R4946" s="81" t="str">
        <f aca="false">IF(P4946&lt;&gt;"",SUMIF(L4946:L4946,L4946,O4946:O4946),"")</f>
        <v/>
      </c>
    </row>
    <row r="4947" customFormat="false" ht="14.25" hidden="false" customHeight="false" outlineLevel="0" collapsed="false">
      <c r="A4947" s="102"/>
      <c r="B4947" s="102"/>
      <c r="C4947" s="102"/>
      <c r="D4947" s="102"/>
      <c r="E4947" s="102"/>
      <c r="F4947" s="103"/>
      <c r="G4947" s="102"/>
      <c r="H4947" s="103"/>
      <c r="I4947" s="102"/>
      <c r="J4947" s="103"/>
      <c r="L4947" s="63" t="n">
        <f aca="false">IF(AND(A4948&lt;&gt;"",A4947=""),L4946+1,L4946)</f>
        <v>518</v>
      </c>
      <c r="M4947" s="80" t="str">
        <f aca="false">IF(OR(A4947="Insumo",A4947="Composição Auxiliar"),J4947,"")</f>
        <v/>
      </c>
      <c r="N4947" s="81" t="str">
        <f aca="false">IF(E4947="Mão de Obra",J4947,"")</f>
        <v/>
      </c>
      <c r="O4947" s="81" t="str">
        <f aca="false">IF(N4947&lt;&gt;"","",M4947)</f>
        <v/>
      </c>
      <c r="P4947" s="82" t="str">
        <f aca="false">IF(A4947="Composição",B4947,"")</f>
        <v/>
      </c>
      <c r="Q4947" s="81" t="str">
        <f aca="false">IF(P4947&lt;&gt;"",SUMIF(L4947:L4947,L4947,N4947:N4947),"")</f>
        <v/>
      </c>
      <c r="R4947" s="81" t="str">
        <f aca="false">IF(P4947&lt;&gt;"",SUMIF(L4947:L4947,L4947,O4947:O4947),"")</f>
        <v/>
      </c>
    </row>
    <row r="4948" customFormat="false" ht="15" hidden="false" customHeight="false" outlineLevel="0" collapsed="false">
      <c r="A4948" s="102"/>
      <c r="B4948" s="102"/>
      <c r="C4948" s="102"/>
      <c r="D4948" s="102"/>
      <c r="E4948" s="102"/>
      <c r="F4948" s="103"/>
      <c r="G4948" s="102"/>
      <c r="H4948" s="104"/>
      <c r="I4948" s="104"/>
      <c r="J4948" s="103"/>
      <c r="L4948" s="63" t="n">
        <f aca="false">IF(AND(A4949&lt;&gt;"",A4948=""),L4947+1,L4947)</f>
        <v>518</v>
      </c>
      <c r="M4948" s="80" t="str">
        <f aca="false">IF(OR(A4948="Insumo",A4948="Composição Auxiliar"),J4948,"")</f>
        <v/>
      </c>
      <c r="N4948" s="81" t="str">
        <f aca="false">IF(E4948="Mão de Obra",J4948,"")</f>
        <v/>
      </c>
      <c r="O4948" s="81" t="str">
        <f aca="false">IF(N4948&lt;&gt;"","",M4948)</f>
        <v/>
      </c>
      <c r="P4948" s="82" t="str">
        <f aca="false">IF(A4948="Composição",B4948,"")</f>
        <v/>
      </c>
      <c r="Q4948" s="81" t="str">
        <f aca="false">IF(P4948&lt;&gt;"",SUMIF(L4948:L4948,L4948,N4948:N4948),"")</f>
        <v/>
      </c>
      <c r="R4948" s="81" t="str">
        <f aca="false">IF(P4948&lt;&gt;"",SUMIF(L4948:L4948,L4948,O4948:O4948),"")</f>
        <v/>
      </c>
    </row>
    <row r="4949" customFormat="false" ht="15" hidden="false" customHeight="false" outlineLevel="0" collapsed="false">
      <c r="A4949" s="108"/>
      <c r="B4949" s="108"/>
      <c r="C4949" s="108"/>
      <c r="D4949" s="108"/>
      <c r="E4949" s="108"/>
      <c r="F4949" s="108"/>
      <c r="G4949" s="108"/>
      <c r="H4949" s="108"/>
      <c r="I4949" s="108"/>
      <c r="J4949" s="108"/>
      <c r="L4949" s="63" t="n">
        <f aca="false">IF(AND(A4950&lt;&gt;"",A4949=""),L4948+1,L4948)</f>
        <v>518</v>
      </c>
      <c r="M4949" s="80" t="str">
        <f aca="false">IF(OR(A4949="Insumo",A4949="Composição Auxiliar"),J4949,"")</f>
        <v/>
      </c>
      <c r="N4949" s="81" t="str">
        <f aca="false">IF(E4949="Mão de Obra",J4949,"")</f>
        <v/>
      </c>
      <c r="O4949" s="81" t="str">
        <f aca="false">IF(N4949&lt;&gt;"","",M4949)</f>
        <v/>
      </c>
      <c r="P4949" s="82" t="str">
        <f aca="false">IF(A4949="Composição",B4949,"")</f>
        <v/>
      </c>
      <c r="Q4949" s="81" t="str">
        <f aca="false">IF(P4949&lt;&gt;"",SUMIF(L4949:L4949,L4949,N4949:N4949),"")</f>
        <v/>
      </c>
      <c r="R4949" s="81" t="str">
        <f aca="false">IF(P4949&lt;&gt;"",SUMIF(L4949:L4949,L4949,O4949:O4949),"")</f>
        <v/>
      </c>
    </row>
    <row r="4950" customFormat="false" ht="15" hidden="false" customHeight="true" outlineLevel="0" collapsed="false">
      <c r="A4950" s="83"/>
      <c r="B4950" s="84" t="s">
        <v>655</v>
      </c>
      <c r="C4950" s="83" t="s">
        <v>656</v>
      </c>
      <c r="D4950" s="83" t="s">
        <v>657</v>
      </c>
      <c r="E4950" s="83" t="s">
        <v>658</v>
      </c>
      <c r="F4950" s="83"/>
      <c r="G4950" s="85" t="s">
        <v>659</v>
      </c>
      <c r="H4950" s="84" t="s">
        <v>660</v>
      </c>
      <c r="I4950" s="84" t="s">
        <v>661</v>
      </c>
      <c r="J4950" s="84" t="s">
        <v>662</v>
      </c>
      <c r="L4950" s="63" t="n">
        <f aca="false">IF(AND(A4951&lt;&gt;"",A4950=""),L4949+1,L4949)</f>
        <v>519</v>
      </c>
      <c r="M4950" s="80" t="str">
        <f aca="false">IF(OR(A4950="Insumo",A4950="Composição Auxiliar"),J4950,"")</f>
        <v/>
      </c>
      <c r="N4950" s="81" t="str">
        <f aca="false">IF(E4950="Mão de Obra",J4950,"")</f>
        <v/>
      </c>
      <c r="O4950" s="81" t="str">
        <f aca="false">IF(N4950&lt;&gt;"","",M4950)</f>
        <v/>
      </c>
      <c r="P4950" s="82" t="str">
        <f aca="false">IF(A4950="Composição",B4950,"")</f>
        <v/>
      </c>
      <c r="Q4950" s="81" t="str">
        <f aca="false">IF(P4950&lt;&gt;"",SUMIF(L4950:L4950,L4950,N4950:N4950),"")</f>
        <v/>
      </c>
      <c r="R4950" s="81" t="str">
        <f aca="false">IF(P4950&lt;&gt;"",SUMIF(L4950:L4950,L4950,O4950:O4950),"")</f>
        <v/>
      </c>
    </row>
    <row r="4951" customFormat="false" ht="14.25" hidden="false" customHeight="true" outlineLevel="0" collapsed="false">
      <c r="A4951" s="86" t="s">
        <v>663</v>
      </c>
      <c r="B4951" s="87" t="s">
        <v>819</v>
      </c>
      <c r="C4951" s="86" t="s">
        <v>664</v>
      </c>
      <c r="D4951" s="86" t="s">
        <v>820</v>
      </c>
      <c r="E4951" s="86" t="s">
        <v>671</v>
      </c>
      <c r="F4951" s="86"/>
      <c r="G4951" s="88" t="s">
        <v>672</v>
      </c>
      <c r="H4951" s="89" t="n">
        <v>1</v>
      </c>
      <c r="I4951" s="90" t="n">
        <f aca="false">SUMIF(L:L,$L4951,M:M)</f>
        <v>23.68</v>
      </c>
      <c r="J4951" s="90" t="n">
        <f aca="false">TRUNC(H4951*I4951,2)</f>
        <v>23.68</v>
      </c>
      <c r="L4951" s="63" t="n">
        <f aca="false">IF(AND(A4952&lt;&gt;"",A4951=""),L4950+1,L4950)</f>
        <v>519</v>
      </c>
      <c r="M4951" s="80" t="str">
        <f aca="false">IF(OR(A4951="Insumo",A4951="Composição Auxiliar"),J4951,"")</f>
        <v/>
      </c>
      <c r="N4951" s="81" t="str">
        <f aca="false">IF(E4951="Mão de Obra",J4951,"")</f>
        <v/>
      </c>
      <c r="O4951" s="81" t="str">
        <f aca="false">IF(N4951&lt;&gt;"","",M4951)</f>
        <v/>
      </c>
      <c r="P4951" s="82" t="str">
        <f aca="false">IF(A4951="Composição",B4951,"")</f>
        <v> 88309 </v>
      </c>
      <c r="Q4951" s="81" t="n">
        <f aca="false">IF(P4951&lt;&gt;"",SUMIF(L4951:L4951,L4951,N4951:N4951),"")</f>
        <v>0</v>
      </c>
      <c r="R4951" s="81" t="n">
        <f aca="false">IF(P4951&lt;&gt;"",SUMIF(L4951:L4951,L4951,O4951:O4951),"")</f>
        <v>0</v>
      </c>
    </row>
    <row r="4952" customFormat="false" ht="25.5" hidden="false" customHeight="true" outlineLevel="0" collapsed="false">
      <c r="A4952" s="91" t="s">
        <v>668</v>
      </c>
      <c r="B4952" s="92" t="s">
        <v>2074</v>
      </c>
      <c r="C4952" s="91" t="s">
        <v>664</v>
      </c>
      <c r="D4952" s="91" t="s">
        <v>2075</v>
      </c>
      <c r="E4952" s="91" t="s">
        <v>671</v>
      </c>
      <c r="F4952" s="91"/>
      <c r="G4952" s="93" t="s">
        <v>672</v>
      </c>
      <c r="H4952" s="94" t="n">
        <v>1</v>
      </c>
      <c r="I4952" s="95" t="n">
        <f aca="false">SUMIFS(J:J,A:A,"Composição",B:B,$B4952)</f>
        <v>0.39</v>
      </c>
      <c r="J4952" s="95" t="n">
        <f aca="false">TRUNC(H4952*I4952,2)</f>
        <v>0.39</v>
      </c>
      <c r="L4952" s="63" t="n">
        <f aca="false">IF(AND(A4953&lt;&gt;"",A4952=""),L4951+1,L4951)</f>
        <v>519</v>
      </c>
      <c r="M4952" s="80" t="n">
        <f aca="false">IF(OR(A4952="Insumo",A4952="Composição Auxiliar"),J4952,"")</f>
        <v>0.39</v>
      </c>
      <c r="N4952" s="81" t="str">
        <f aca="false">IF(E4952="Mão de Obra",J4952,"")</f>
        <v/>
      </c>
      <c r="O4952" s="81" t="n">
        <f aca="false">IF(N4952&lt;&gt;"","",M4952)</f>
        <v>0.39</v>
      </c>
      <c r="P4952" s="82" t="str">
        <f aca="false">IF(A4952="Composição",B4952,"")</f>
        <v/>
      </c>
      <c r="Q4952" s="81" t="str">
        <f aca="false">IF(P4952&lt;&gt;"",SUMIF(L4952:L4952,L4952,N4952:N4952),"")</f>
        <v/>
      </c>
      <c r="R4952" s="81" t="str">
        <f aca="false">IF(P4952&lt;&gt;"",SUMIF(L4952:L4952,L4952,O4952:O4952),"")</f>
        <v/>
      </c>
    </row>
    <row r="4953" customFormat="false" ht="25.5" hidden="false" customHeight="false" outlineLevel="0" collapsed="false">
      <c r="A4953" s="96" t="s">
        <v>679</v>
      </c>
      <c r="B4953" s="97" t="s">
        <v>1777</v>
      </c>
      <c r="C4953" s="96" t="str">
        <f aca="false">VLOOKUP(B4953,INSUMOS!$A:$I,2,0)</f>
        <v>SINAPI</v>
      </c>
      <c r="D4953" s="96" t="str">
        <f aca="false">VLOOKUP(B4953,INSUMOS!$A:$I,3,0)</f>
        <v>EPI - FAMILIA PEDREIRO - HORISTA (ENCARGOS COMPLEMENTARES - COLETADO CAIXA)</v>
      </c>
      <c r="E4953" s="98" t="str">
        <f aca="false">VLOOKUP(B4953,INSUMOS!$A:$I,4,0)</f>
        <v>Equipamento</v>
      </c>
      <c r="F4953" s="98"/>
      <c r="G4953" s="99" t="str">
        <f aca="false">VLOOKUP(B4953,INSUMOS!$A:$I,5,0)</f>
        <v>H</v>
      </c>
      <c r="H4953" s="100" t="n">
        <v>1</v>
      </c>
      <c r="I4953" s="101" t="n">
        <f aca="false">VLOOKUP(B4953,INSUMOS!$A:$I,8,0)</f>
        <v>1.17</v>
      </c>
      <c r="J4953" s="101" t="n">
        <f aca="false">TRUNC(H4953*I4953,2)</f>
        <v>1.17</v>
      </c>
      <c r="L4953" s="63" t="n">
        <f aca="false">IF(AND(A4954&lt;&gt;"",A4953=""),L4952+1,L4952)</f>
        <v>519</v>
      </c>
      <c r="M4953" s="80" t="n">
        <f aca="false">IF(OR(A4953="Insumo",A4953="Composição Auxiliar"),J4953,"")</f>
        <v>1.17</v>
      </c>
      <c r="N4953" s="81" t="str">
        <f aca="false">IF(E4953="Mão de Obra",J4953,"")</f>
        <v/>
      </c>
      <c r="O4953" s="81" t="n">
        <f aca="false">IF(N4953&lt;&gt;"","",M4953)</f>
        <v>1.17</v>
      </c>
      <c r="P4953" s="82" t="str">
        <f aca="false">IF(A4953="Composição",B4953,"")</f>
        <v/>
      </c>
      <c r="Q4953" s="81" t="str">
        <f aca="false">IF(P4953&lt;&gt;"",SUMIF(L4953:L4953,L4953,N4953:N4953),"")</f>
        <v/>
      </c>
      <c r="R4953" s="81" t="str">
        <f aca="false">IF(P4953&lt;&gt;"",SUMIF(L4953:L4953,L4953,O4953:O4953),"")</f>
        <v/>
      </c>
    </row>
    <row r="4954" customFormat="false" ht="25.5" hidden="false" customHeight="false" outlineLevel="0" collapsed="false">
      <c r="A4954" s="96" t="s">
        <v>679</v>
      </c>
      <c r="B4954" s="97" t="s">
        <v>1781</v>
      </c>
      <c r="C4954" s="96" t="str">
        <f aca="false">VLOOKUP(B4954,INSUMOS!$A:$I,2,0)</f>
        <v>SINAPI</v>
      </c>
      <c r="D4954" s="96" t="str">
        <f aca="false">VLOOKUP(B4954,INSUMOS!$A:$I,3,0)</f>
        <v>EXAMES - HORISTA (COLETADO CAIXA - ENCARGOS COMPLEMENTARES)</v>
      </c>
      <c r="E4954" s="98" t="str">
        <f aca="false">VLOOKUP(B4954,INSUMOS!$A:$I,4,0)</f>
        <v>Outros</v>
      </c>
      <c r="F4954" s="98"/>
      <c r="G4954" s="99" t="str">
        <f aca="false">VLOOKUP(B4954,INSUMOS!$A:$I,5,0)</f>
        <v>H</v>
      </c>
      <c r="H4954" s="100" t="n">
        <v>1</v>
      </c>
      <c r="I4954" s="101" t="n">
        <f aca="false">VLOOKUP(B4954,INSUMOS!$A:$I,8,0)</f>
        <v>1.14</v>
      </c>
      <c r="J4954" s="101" t="n">
        <f aca="false">TRUNC(H4954*I4954,2)</f>
        <v>1.14</v>
      </c>
      <c r="L4954" s="63" t="n">
        <f aca="false">IF(AND(A4955&lt;&gt;"",A4954=""),L4953+1,L4953)</f>
        <v>519</v>
      </c>
      <c r="M4954" s="80" t="n">
        <f aca="false">IF(OR(A4954="Insumo",A4954="Composição Auxiliar"),J4954,"")</f>
        <v>1.14</v>
      </c>
      <c r="N4954" s="81" t="str">
        <f aca="false">IF(E4954="Mão de Obra",J4954,"")</f>
        <v/>
      </c>
      <c r="O4954" s="81" t="n">
        <f aca="false">IF(N4954&lt;&gt;"","",M4954)</f>
        <v>1.14</v>
      </c>
      <c r="P4954" s="82" t="str">
        <f aca="false">IF(A4954="Composição",B4954,"")</f>
        <v/>
      </c>
      <c r="Q4954" s="81" t="str">
        <f aca="false">IF(P4954&lt;&gt;"",SUMIF(L4954:L4954,L4954,N4954:N4954),"")</f>
        <v/>
      </c>
      <c r="R4954" s="81" t="str">
        <f aca="false">IF(P4954&lt;&gt;"",SUMIF(L4954:L4954,L4954,O4954:O4954),"")</f>
        <v/>
      </c>
    </row>
    <row r="4955" customFormat="false" ht="14.25" hidden="false" customHeight="false" outlineLevel="0" collapsed="false">
      <c r="A4955" s="96" t="s">
        <v>679</v>
      </c>
      <c r="B4955" s="97" t="s">
        <v>2076</v>
      </c>
      <c r="C4955" s="96" t="str">
        <f aca="false">VLOOKUP(B4955,INSUMOS!$A:$I,2,0)</f>
        <v>SINAPI</v>
      </c>
      <c r="D4955" s="96" t="str">
        <f aca="false">VLOOKUP(B4955,INSUMOS!$A:$I,3,0)</f>
        <v>PEDREIRO (HORISTA)</v>
      </c>
      <c r="E4955" s="98" t="str">
        <f aca="false">VLOOKUP(B4955,INSUMOS!$A:$I,4,0)</f>
        <v>Mão de Obra</v>
      </c>
      <c r="F4955" s="98"/>
      <c r="G4955" s="99" t="str">
        <f aca="false">VLOOKUP(B4955,INSUMOS!$A:$I,5,0)</f>
        <v>H</v>
      </c>
      <c r="H4955" s="100" t="n">
        <v>1</v>
      </c>
      <c r="I4955" s="101" t="n">
        <f aca="false">VLOOKUP(B4955,INSUMOS!$A:$I,8,0)</f>
        <v>17.66</v>
      </c>
      <c r="J4955" s="101" t="n">
        <f aca="false">TRUNC(H4955*I4955,2)</f>
        <v>17.66</v>
      </c>
      <c r="L4955" s="63" t="n">
        <f aca="false">IF(AND(A4956&lt;&gt;"",A4955=""),L4954+1,L4954)</f>
        <v>519</v>
      </c>
      <c r="M4955" s="80" t="n">
        <f aca="false">IF(OR(A4955="Insumo",A4955="Composição Auxiliar"),J4955,"")</f>
        <v>17.66</v>
      </c>
      <c r="N4955" s="81" t="n">
        <f aca="false">IF(E4955="Mão de Obra",J4955,"")</f>
        <v>17.66</v>
      </c>
      <c r="O4955" s="81" t="str">
        <f aca="false">IF(N4955&lt;&gt;"","",M4955)</f>
        <v/>
      </c>
      <c r="P4955" s="82" t="str">
        <f aca="false">IF(A4955="Composição",B4955,"")</f>
        <v/>
      </c>
      <c r="Q4955" s="81" t="str">
        <f aca="false">IF(P4955&lt;&gt;"",SUMIF(L4955:L4955,L4955,N4955:N4955),"")</f>
        <v/>
      </c>
      <c r="R4955" s="81" t="str">
        <f aca="false">IF(P4955&lt;&gt;"",SUMIF(L4955:L4955,L4955,O4955:O4955),"")</f>
        <v/>
      </c>
    </row>
    <row r="4956" customFormat="false" ht="25.5" hidden="false" customHeight="false" outlineLevel="0" collapsed="false">
      <c r="A4956" s="96" t="s">
        <v>679</v>
      </c>
      <c r="B4956" s="97" t="s">
        <v>1778</v>
      </c>
      <c r="C4956" s="96" t="str">
        <f aca="false">VLOOKUP(B4956,INSUMOS!$A:$I,2,0)</f>
        <v>SINAPI</v>
      </c>
      <c r="D4956" s="96" t="str">
        <f aca="false">VLOOKUP(B4956,INSUMOS!$A:$I,3,0)</f>
        <v>SEGURO - HORISTA (COLETADO CAIXA - ENCARGOS COMPLEMENTARES)</v>
      </c>
      <c r="E4956" s="98" t="str">
        <f aca="false">VLOOKUP(B4956,INSUMOS!$A:$I,4,0)</f>
        <v>Taxas</v>
      </c>
      <c r="F4956" s="98"/>
      <c r="G4956" s="99" t="str">
        <f aca="false">VLOOKUP(B4956,INSUMOS!$A:$I,5,0)</f>
        <v>H</v>
      </c>
      <c r="H4956" s="100" t="n">
        <v>1</v>
      </c>
      <c r="I4956" s="101" t="n">
        <f aca="false">VLOOKUP(B4956,INSUMOS!$A:$I,8,0)</f>
        <v>0.07</v>
      </c>
      <c r="J4956" s="101" t="n">
        <f aca="false">TRUNC(H4956*I4956,2)</f>
        <v>0.07</v>
      </c>
      <c r="L4956" s="63" t="n">
        <f aca="false">IF(AND(A4957&lt;&gt;"",A4956=""),L4955+1,L4955)</f>
        <v>519</v>
      </c>
      <c r="M4956" s="80" t="n">
        <f aca="false">IF(OR(A4956="Insumo",A4956="Composição Auxiliar"),J4956,"")</f>
        <v>0.07</v>
      </c>
      <c r="N4956" s="81" t="str">
        <f aca="false">IF(E4956="Mão de Obra",J4956,"")</f>
        <v/>
      </c>
      <c r="O4956" s="81" t="n">
        <f aca="false">IF(N4956&lt;&gt;"","",M4956)</f>
        <v>0.07</v>
      </c>
      <c r="P4956" s="82" t="str">
        <f aca="false">IF(A4956="Composição",B4956,"")</f>
        <v/>
      </c>
      <c r="Q4956" s="81" t="str">
        <f aca="false">IF(P4956&lt;&gt;"",SUMIF(L4956:L4956,L4956,N4956:N4956),"")</f>
        <v/>
      </c>
      <c r="R4956" s="81" t="str">
        <f aca="false">IF(P4956&lt;&gt;"",SUMIF(L4956:L4956,L4956,O4956:O4956),"")</f>
        <v/>
      </c>
    </row>
    <row r="4957" customFormat="false" ht="25.5" hidden="false" customHeight="false" outlineLevel="0" collapsed="false">
      <c r="A4957" s="96" t="s">
        <v>679</v>
      </c>
      <c r="B4957" s="97" t="s">
        <v>1780</v>
      </c>
      <c r="C4957" s="96" t="str">
        <f aca="false">VLOOKUP(B4957,INSUMOS!$A:$I,2,0)</f>
        <v>SINAPI</v>
      </c>
      <c r="D4957" s="96" t="str">
        <f aca="false">VLOOKUP(B4957,INSUMOS!$A:$I,3,0)</f>
        <v>FERRAMENTAS - FAMILIA PEDREIRO - HORISTA (ENCARGOS COMPLEMENTARES - COLETADO CAIXA)</v>
      </c>
      <c r="E4957" s="98" t="str">
        <f aca="false">VLOOKUP(B4957,INSUMOS!$A:$I,4,0)</f>
        <v>Equipamento</v>
      </c>
      <c r="F4957" s="98"/>
      <c r="G4957" s="99" t="str">
        <f aca="false">VLOOKUP(B4957,INSUMOS!$A:$I,5,0)</f>
        <v>H</v>
      </c>
      <c r="H4957" s="100" t="n">
        <v>1</v>
      </c>
      <c r="I4957" s="101" t="n">
        <f aca="false">VLOOKUP(B4957,INSUMOS!$A:$I,8,0)</f>
        <v>0.84</v>
      </c>
      <c r="J4957" s="101" t="n">
        <f aca="false">TRUNC(H4957*I4957,2)</f>
        <v>0.84</v>
      </c>
      <c r="L4957" s="63" t="n">
        <f aca="false">IF(AND(A4958&lt;&gt;"",A4957=""),L4956+1,L4956)</f>
        <v>519</v>
      </c>
      <c r="M4957" s="80" t="n">
        <f aca="false">IF(OR(A4957="Insumo",A4957="Composição Auxiliar"),J4957,"")</f>
        <v>0.84</v>
      </c>
      <c r="N4957" s="81" t="str">
        <f aca="false">IF(E4957="Mão de Obra",J4957,"")</f>
        <v/>
      </c>
      <c r="O4957" s="81" t="n">
        <f aca="false">IF(N4957&lt;&gt;"","",M4957)</f>
        <v>0.84</v>
      </c>
      <c r="P4957" s="82" t="str">
        <f aca="false">IF(A4957="Composição",B4957,"")</f>
        <v/>
      </c>
      <c r="Q4957" s="81" t="str">
        <f aca="false">IF(P4957&lt;&gt;"",SUMIF(L4957:L4957,L4957,N4957:N4957),"")</f>
        <v/>
      </c>
      <c r="R4957" s="81" t="str">
        <f aca="false">IF(P4957&lt;&gt;"",SUMIF(L4957:L4957,L4957,O4957:O4957),"")</f>
        <v/>
      </c>
    </row>
    <row r="4958" customFormat="false" ht="25.5" hidden="false" customHeight="false" outlineLevel="0" collapsed="false">
      <c r="A4958" s="96" t="s">
        <v>679</v>
      </c>
      <c r="B4958" s="97" t="s">
        <v>1775</v>
      </c>
      <c r="C4958" s="96" t="str">
        <f aca="false">VLOOKUP(B4958,INSUMOS!$A:$I,2,0)</f>
        <v>SINAPI</v>
      </c>
      <c r="D4958" s="96" t="str">
        <f aca="false">VLOOKUP(B4958,INSUMOS!$A:$I,3,0)</f>
        <v>TRANSPORTE - HORISTA (COLETADO CAIXA - ENCARGOS COMPLEMENTARES)</v>
      </c>
      <c r="E4958" s="98" t="str">
        <f aca="false">VLOOKUP(B4958,INSUMOS!$A:$I,4,0)</f>
        <v>Serviços</v>
      </c>
      <c r="F4958" s="98"/>
      <c r="G4958" s="99" t="str">
        <f aca="false">VLOOKUP(B4958,INSUMOS!$A:$I,5,0)</f>
        <v>H</v>
      </c>
      <c r="H4958" s="100" t="n">
        <v>1</v>
      </c>
      <c r="I4958" s="101" t="n">
        <f aca="false">VLOOKUP(B4958,INSUMOS!$A:$I,8,0)</f>
        <v>0.96</v>
      </c>
      <c r="J4958" s="101" t="n">
        <f aca="false">TRUNC(H4958*I4958,2)</f>
        <v>0.96</v>
      </c>
      <c r="L4958" s="63" t="n">
        <f aca="false">IF(AND(A4959&lt;&gt;"",A4958=""),L4957+1,L4957)</f>
        <v>519</v>
      </c>
      <c r="M4958" s="80" t="n">
        <f aca="false">IF(OR(A4958="Insumo",A4958="Composição Auxiliar"),J4958,"")</f>
        <v>0.96</v>
      </c>
      <c r="N4958" s="81" t="str">
        <f aca="false">IF(E4958="Mão de Obra",J4958,"")</f>
        <v/>
      </c>
      <c r="O4958" s="81" t="n">
        <f aca="false">IF(N4958&lt;&gt;"","",M4958)</f>
        <v>0.96</v>
      </c>
      <c r="P4958" s="82" t="str">
        <f aca="false">IF(A4958="Composição",B4958,"")</f>
        <v/>
      </c>
      <c r="Q4958" s="81" t="str">
        <f aca="false">IF(P4958&lt;&gt;"",SUMIF(L4958:L4958,L4958,N4958:N4958),"")</f>
        <v/>
      </c>
      <c r="R4958" s="81" t="str">
        <f aca="false">IF(P4958&lt;&gt;"",SUMIF(L4958:L4958,L4958,O4958:O4958),"")</f>
        <v/>
      </c>
    </row>
    <row r="4959" customFormat="false" ht="25.5" hidden="false" customHeight="false" outlineLevel="0" collapsed="false">
      <c r="A4959" s="96" t="s">
        <v>679</v>
      </c>
      <c r="B4959" s="97" t="s">
        <v>1776</v>
      </c>
      <c r="C4959" s="96" t="str">
        <f aca="false">VLOOKUP(B4959,INSUMOS!$A:$I,2,0)</f>
        <v>SINAPI</v>
      </c>
      <c r="D4959" s="96" t="str">
        <f aca="false">VLOOKUP(B4959,INSUMOS!$A:$I,3,0)</f>
        <v>ALIMENTACAO - HORISTA (COLETADO CAIXA - ENCARGOS COMPLEMENTARES)</v>
      </c>
      <c r="E4959" s="98" t="str">
        <f aca="false">VLOOKUP(B4959,INSUMOS!$A:$I,4,0)</f>
        <v>Outros</v>
      </c>
      <c r="F4959" s="98"/>
      <c r="G4959" s="99" t="str">
        <f aca="false">VLOOKUP(B4959,INSUMOS!$A:$I,5,0)</f>
        <v>H</v>
      </c>
      <c r="H4959" s="100" t="n">
        <v>1</v>
      </c>
      <c r="I4959" s="101" t="n">
        <f aca="false">VLOOKUP(B4959,INSUMOS!$A:$I,8,0)</f>
        <v>1.45</v>
      </c>
      <c r="J4959" s="101" t="n">
        <f aca="false">TRUNC(H4959*I4959,2)</f>
        <v>1.45</v>
      </c>
      <c r="L4959" s="63" t="n">
        <f aca="false">IF(AND(A4960&lt;&gt;"",A4959=""),L4958+1,L4958)</f>
        <v>519</v>
      </c>
      <c r="M4959" s="80" t="n">
        <f aca="false">IF(OR(A4959="Insumo",A4959="Composição Auxiliar"),J4959,"")</f>
        <v>1.45</v>
      </c>
      <c r="N4959" s="81" t="str">
        <f aca="false">IF(E4959="Mão de Obra",J4959,"")</f>
        <v/>
      </c>
      <c r="O4959" s="81" t="n">
        <f aca="false">IF(N4959&lt;&gt;"","",M4959)</f>
        <v>1.45</v>
      </c>
      <c r="P4959" s="82" t="str">
        <f aca="false">IF(A4959="Composição",B4959,"")</f>
        <v/>
      </c>
      <c r="Q4959" s="81" t="str">
        <f aca="false">IF(P4959&lt;&gt;"",SUMIF(L4959:L4959,L4959,N4959:N4959),"")</f>
        <v/>
      </c>
      <c r="R4959" s="81" t="str">
        <f aca="false">IF(P4959&lt;&gt;"",SUMIF(L4959:L4959,L4959,O4959:O4959),"")</f>
        <v/>
      </c>
    </row>
    <row r="4960" customFormat="false" ht="14.25" hidden="false" customHeight="false" outlineLevel="0" collapsed="false">
      <c r="A4960" s="102"/>
      <c r="B4960" s="102"/>
      <c r="C4960" s="102"/>
      <c r="D4960" s="102"/>
      <c r="E4960" s="102"/>
      <c r="F4960" s="103"/>
      <c r="G4960" s="102"/>
      <c r="H4960" s="103"/>
      <c r="I4960" s="102"/>
      <c r="J4960" s="103"/>
      <c r="L4960" s="63" t="n">
        <f aca="false">IF(AND(A4961&lt;&gt;"",A4960=""),L4959+1,L4959)</f>
        <v>519</v>
      </c>
      <c r="M4960" s="80" t="str">
        <f aca="false">IF(OR(A4960="Insumo",A4960="Composição Auxiliar"),J4960,"")</f>
        <v/>
      </c>
      <c r="N4960" s="81" t="str">
        <f aca="false">IF(E4960="Mão de Obra",J4960,"")</f>
        <v/>
      </c>
      <c r="O4960" s="81" t="str">
        <f aca="false">IF(N4960&lt;&gt;"","",M4960)</f>
        <v/>
      </c>
      <c r="P4960" s="82" t="str">
        <f aca="false">IF(A4960="Composição",B4960,"")</f>
        <v/>
      </c>
      <c r="Q4960" s="81" t="str">
        <f aca="false">IF(P4960&lt;&gt;"",SUMIF(L4960:L4960,L4960,N4960:N4960),"")</f>
        <v/>
      </c>
      <c r="R4960" s="81" t="str">
        <f aca="false">IF(P4960&lt;&gt;"",SUMIF(L4960:L4960,L4960,O4960:O4960),"")</f>
        <v/>
      </c>
    </row>
    <row r="4961" customFormat="false" ht="15" hidden="false" customHeight="false" outlineLevel="0" collapsed="false">
      <c r="A4961" s="102"/>
      <c r="B4961" s="102"/>
      <c r="C4961" s="102"/>
      <c r="D4961" s="102"/>
      <c r="E4961" s="102"/>
      <c r="F4961" s="103"/>
      <c r="G4961" s="102"/>
      <c r="H4961" s="104"/>
      <c r="I4961" s="104"/>
      <c r="J4961" s="103"/>
      <c r="L4961" s="63" t="n">
        <f aca="false">IF(AND(A4962&lt;&gt;"",A4961=""),L4960+1,L4960)</f>
        <v>519</v>
      </c>
      <c r="M4961" s="80" t="str">
        <f aca="false">IF(OR(A4961="Insumo",A4961="Composição Auxiliar"),J4961,"")</f>
        <v/>
      </c>
      <c r="N4961" s="81" t="str">
        <f aca="false">IF(E4961="Mão de Obra",J4961,"")</f>
        <v/>
      </c>
      <c r="O4961" s="81" t="str">
        <f aca="false">IF(N4961&lt;&gt;"","",M4961)</f>
        <v/>
      </c>
      <c r="P4961" s="82" t="str">
        <f aca="false">IF(A4961="Composição",B4961,"")</f>
        <v/>
      </c>
      <c r="Q4961" s="81" t="str">
        <f aca="false">IF(P4961&lt;&gt;"",SUMIF(L4961:L4961,L4961,N4961:N4961),"")</f>
        <v/>
      </c>
      <c r="R4961" s="81" t="str">
        <f aca="false">IF(P4961&lt;&gt;"",SUMIF(L4961:L4961,L4961,O4961:O4961),"")</f>
        <v/>
      </c>
    </row>
    <row r="4962" customFormat="false" ht="15" hidden="false" customHeight="false" outlineLevel="0" collapsed="false">
      <c r="A4962" s="108"/>
      <c r="B4962" s="108"/>
      <c r="C4962" s="108"/>
      <c r="D4962" s="108"/>
      <c r="E4962" s="108"/>
      <c r="F4962" s="108"/>
      <c r="G4962" s="108"/>
      <c r="H4962" s="108"/>
      <c r="I4962" s="108"/>
      <c r="J4962" s="108"/>
      <c r="L4962" s="63" t="n">
        <f aca="false">IF(AND(A4963&lt;&gt;"",A4962=""),L4961+1,L4961)</f>
        <v>519</v>
      </c>
      <c r="M4962" s="80" t="str">
        <f aca="false">IF(OR(A4962="Insumo",A4962="Composição Auxiliar"),J4962,"")</f>
        <v/>
      </c>
      <c r="N4962" s="81" t="str">
        <f aca="false">IF(E4962="Mão de Obra",J4962,"")</f>
        <v/>
      </c>
      <c r="O4962" s="81" t="str">
        <f aca="false">IF(N4962&lt;&gt;"","",M4962)</f>
        <v/>
      </c>
      <c r="P4962" s="82" t="str">
        <f aca="false">IF(A4962="Composição",B4962,"")</f>
        <v/>
      </c>
      <c r="Q4962" s="81" t="str">
        <f aca="false">IF(P4962&lt;&gt;"",SUMIF(L4962:L4962,L4962,N4962:N4962),"")</f>
        <v/>
      </c>
      <c r="R4962" s="81" t="str">
        <f aca="false">IF(P4962&lt;&gt;"",SUMIF(L4962:L4962,L4962,O4962:O4962),"")</f>
        <v/>
      </c>
    </row>
    <row r="4963" customFormat="false" ht="15" hidden="false" customHeight="true" outlineLevel="0" collapsed="false">
      <c r="A4963" s="83"/>
      <c r="B4963" s="84" t="s">
        <v>655</v>
      </c>
      <c r="C4963" s="83" t="s">
        <v>656</v>
      </c>
      <c r="D4963" s="83" t="s">
        <v>657</v>
      </c>
      <c r="E4963" s="83" t="s">
        <v>658</v>
      </c>
      <c r="F4963" s="83"/>
      <c r="G4963" s="85" t="s">
        <v>659</v>
      </c>
      <c r="H4963" s="84" t="s">
        <v>660</v>
      </c>
      <c r="I4963" s="84" t="s">
        <v>661</v>
      </c>
      <c r="J4963" s="84" t="s">
        <v>662</v>
      </c>
      <c r="L4963" s="63" t="n">
        <f aca="false">IF(AND(A4964&lt;&gt;"",A4963=""),L4962+1,L4962)</f>
        <v>520</v>
      </c>
      <c r="M4963" s="80" t="str">
        <f aca="false">IF(OR(A4963="Insumo",A4963="Composição Auxiliar"),J4963,"")</f>
        <v/>
      </c>
      <c r="N4963" s="81" t="str">
        <f aca="false">IF(E4963="Mão de Obra",J4963,"")</f>
        <v/>
      </c>
      <c r="O4963" s="81" t="str">
        <f aca="false">IF(N4963&lt;&gt;"","",M4963)</f>
        <v/>
      </c>
      <c r="P4963" s="82" t="str">
        <f aca="false">IF(A4963="Composição",B4963,"")</f>
        <v/>
      </c>
      <c r="Q4963" s="81" t="str">
        <f aca="false">IF(P4963&lt;&gt;"",SUMIF(L4963:L4963,L4963,N4963:N4963),"")</f>
        <v/>
      </c>
      <c r="R4963" s="81" t="str">
        <f aca="false">IF(P4963&lt;&gt;"",SUMIF(L4963:L4963,L4963,O4963:O4963),"")</f>
        <v/>
      </c>
    </row>
    <row r="4964" customFormat="false" ht="51" hidden="false" customHeight="true" outlineLevel="0" collapsed="false">
      <c r="A4964" s="86" t="s">
        <v>663</v>
      </c>
      <c r="B4964" s="87" t="s">
        <v>918</v>
      </c>
      <c r="C4964" s="86" t="s">
        <v>664</v>
      </c>
      <c r="D4964" s="86" t="s">
        <v>919</v>
      </c>
      <c r="E4964" s="86" t="s">
        <v>691</v>
      </c>
      <c r="F4964" s="86"/>
      <c r="G4964" s="88" t="s">
        <v>699</v>
      </c>
      <c r="H4964" s="89" t="n">
        <v>1</v>
      </c>
      <c r="I4964" s="90" t="n">
        <f aca="false">SUMIF(L:L,$L4964,M:M)</f>
        <v>161.09</v>
      </c>
      <c r="J4964" s="90" t="n">
        <f aca="false">TRUNC(H4964*I4964,2)</f>
        <v>161.09</v>
      </c>
      <c r="L4964" s="63" t="n">
        <f aca="false">IF(AND(A4965&lt;&gt;"",A4964=""),L4963+1,L4963)</f>
        <v>520</v>
      </c>
      <c r="M4964" s="80" t="str">
        <f aca="false">IF(OR(A4964="Insumo",A4964="Composição Auxiliar"),J4964,"")</f>
        <v/>
      </c>
      <c r="N4964" s="81" t="str">
        <f aca="false">IF(E4964="Mão de Obra",J4964,"")</f>
        <v/>
      </c>
      <c r="O4964" s="81" t="str">
        <f aca="false">IF(N4964&lt;&gt;"","",M4964)</f>
        <v/>
      </c>
      <c r="P4964" s="82" t="str">
        <f aca="false">IF(A4964="Composição",B4964,"")</f>
        <v> 90681 </v>
      </c>
      <c r="Q4964" s="81" t="n">
        <f aca="false">IF(P4964&lt;&gt;"",SUMIF(L4964:L4964,L4964,N4964:N4964),"")</f>
        <v>0</v>
      </c>
      <c r="R4964" s="81" t="n">
        <f aca="false">IF(P4964&lt;&gt;"",SUMIF(L4964:L4964,L4964,O4964:O4964),"")</f>
        <v>0</v>
      </c>
    </row>
    <row r="4965" customFormat="false" ht="51" hidden="false" customHeight="true" outlineLevel="0" collapsed="false">
      <c r="A4965" s="91" t="s">
        <v>668</v>
      </c>
      <c r="B4965" s="92" t="s">
        <v>2185</v>
      </c>
      <c r="C4965" s="91" t="s">
        <v>664</v>
      </c>
      <c r="D4965" s="91" t="s">
        <v>2186</v>
      </c>
      <c r="E4965" s="91" t="s">
        <v>691</v>
      </c>
      <c r="F4965" s="91"/>
      <c r="G4965" s="93" t="s">
        <v>672</v>
      </c>
      <c r="H4965" s="94" t="n">
        <v>1</v>
      </c>
      <c r="I4965" s="95" t="n">
        <f aca="false">SUMIFS(J:J,A:A,"Composição",B:B,$B4965)</f>
        <v>12.89</v>
      </c>
      <c r="J4965" s="95" t="n">
        <f aca="false">TRUNC(H4965*I4965,2)</f>
        <v>12.89</v>
      </c>
      <c r="L4965" s="63" t="n">
        <f aca="false">IF(AND(A4966&lt;&gt;"",A4965=""),L4964+1,L4964)</f>
        <v>520</v>
      </c>
      <c r="M4965" s="80" t="n">
        <f aca="false">IF(OR(A4965="Insumo",A4965="Composição Auxiliar"),J4965,"")</f>
        <v>12.89</v>
      </c>
      <c r="N4965" s="81" t="str">
        <f aca="false">IF(E4965="Mão de Obra",J4965,"")</f>
        <v/>
      </c>
      <c r="O4965" s="81" t="n">
        <f aca="false">IF(N4965&lt;&gt;"","",M4965)</f>
        <v>12.89</v>
      </c>
      <c r="P4965" s="82" t="str">
        <f aca="false">IF(A4965="Composição",B4965,"")</f>
        <v/>
      </c>
      <c r="Q4965" s="81" t="str">
        <f aca="false">IF(P4965&lt;&gt;"",SUMIF(L4965:L4965,L4965,N4965:N4965),"")</f>
        <v/>
      </c>
      <c r="R4965" s="81" t="str">
        <f aca="false">IF(P4965&lt;&gt;"",SUMIF(L4965:L4965,L4965,O4965:O4965),"")</f>
        <v/>
      </c>
    </row>
    <row r="4966" customFormat="false" ht="51" hidden="false" customHeight="true" outlineLevel="0" collapsed="false">
      <c r="A4966" s="91" t="s">
        <v>668</v>
      </c>
      <c r="B4966" s="92" t="s">
        <v>2187</v>
      </c>
      <c r="C4966" s="91" t="s">
        <v>664</v>
      </c>
      <c r="D4966" s="91" t="s">
        <v>2188</v>
      </c>
      <c r="E4966" s="91" t="s">
        <v>691</v>
      </c>
      <c r="F4966" s="91"/>
      <c r="G4966" s="93" t="s">
        <v>672</v>
      </c>
      <c r="H4966" s="94" t="n">
        <v>1</v>
      </c>
      <c r="I4966" s="95" t="n">
        <f aca="false">SUMIFS(J:J,A:A,"Composição",B:B,$B4966)</f>
        <v>105.72</v>
      </c>
      <c r="J4966" s="95" t="n">
        <f aca="false">TRUNC(H4966*I4966,2)</f>
        <v>105.72</v>
      </c>
      <c r="L4966" s="63" t="n">
        <f aca="false">IF(AND(A4967&lt;&gt;"",A4966=""),L4965+1,L4965)</f>
        <v>520</v>
      </c>
      <c r="M4966" s="80" t="n">
        <f aca="false">IF(OR(A4966="Insumo",A4966="Composição Auxiliar"),J4966,"")</f>
        <v>105.72</v>
      </c>
      <c r="N4966" s="81" t="str">
        <f aca="false">IF(E4966="Mão de Obra",J4966,"")</f>
        <v/>
      </c>
      <c r="O4966" s="81" t="n">
        <f aca="false">IF(N4966&lt;&gt;"","",M4966)</f>
        <v>105.72</v>
      </c>
      <c r="P4966" s="82" t="str">
        <f aca="false">IF(A4966="Composição",B4966,"")</f>
        <v/>
      </c>
      <c r="Q4966" s="81" t="str">
        <f aca="false">IF(P4966&lt;&gt;"",SUMIF(L4966:L4966,L4966,N4966:N4966),"")</f>
        <v/>
      </c>
      <c r="R4966" s="81" t="str">
        <f aca="false">IF(P4966&lt;&gt;"",SUMIF(L4966:L4966,L4966,O4966:O4966),"")</f>
        <v/>
      </c>
    </row>
    <row r="4967" customFormat="false" ht="25.5" hidden="false" customHeight="true" outlineLevel="0" collapsed="false">
      <c r="A4967" s="91" t="s">
        <v>668</v>
      </c>
      <c r="B4967" s="92" t="s">
        <v>1960</v>
      </c>
      <c r="C4967" s="91" t="s">
        <v>664</v>
      </c>
      <c r="D4967" s="91" t="s">
        <v>1961</v>
      </c>
      <c r="E4967" s="91" t="s">
        <v>671</v>
      </c>
      <c r="F4967" s="91"/>
      <c r="G4967" s="93" t="s">
        <v>672</v>
      </c>
      <c r="H4967" s="94" t="n">
        <v>1</v>
      </c>
      <c r="I4967" s="95" t="n">
        <f aca="false">SUMIFS(J:J,A:A,"Composição",B:B,$B4967)</f>
        <v>26.09</v>
      </c>
      <c r="J4967" s="95" t="n">
        <f aca="false">TRUNC(H4967*I4967,2)</f>
        <v>26.09</v>
      </c>
      <c r="L4967" s="63" t="n">
        <f aca="false">IF(AND(A4968&lt;&gt;"",A4967=""),L4966+1,L4966)</f>
        <v>520</v>
      </c>
      <c r="M4967" s="80" t="n">
        <f aca="false">IF(OR(A4967="Insumo",A4967="Composição Auxiliar"),J4967,"")</f>
        <v>26.09</v>
      </c>
      <c r="N4967" s="81" t="str">
        <f aca="false">IF(E4967="Mão de Obra",J4967,"")</f>
        <v/>
      </c>
      <c r="O4967" s="81" t="n">
        <f aca="false">IF(N4967&lt;&gt;"","",M4967)</f>
        <v>26.09</v>
      </c>
      <c r="P4967" s="82" t="str">
        <f aca="false">IF(A4967="Composição",B4967,"")</f>
        <v/>
      </c>
      <c r="Q4967" s="81" t="str">
        <f aca="false">IF(P4967&lt;&gt;"",SUMIF(L4967:L4967,L4967,N4967:N4967),"")</f>
        <v/>
      </c>
      <c r="R4967" s="81" t="str">
        <f aca="false">IF(P4967&lt;&gt;"",SUMIF(L4967:L4967,L4967,O4967:O4967),"")</f>
        <v/>
      </c>
    </row>
    <row r="4968" customFormat="false" ht="51" hidden="false" customHeight="true" outlineLevel="0" collapsed="false">
      <c r="A4968" s="91" t="s">
        <v>668</v>
      </c>
      <c r="B4968" s="92" t="s">
        <v>2189</v>
      </c>
      <c r="C4968" s="91" t="s">
        <v>664</v>
      </c>
      <c r="D4968" s="91" t="s">
        <v>2190</v>
      </c>
      <c r="E4968" s="91" t="s">
        <v>691</v>
      </c>
      <c r="F4968" s="91"/>
      <c r="G4968" s="93" t="s">
        <v>672</v>
      </c>
      <c r="H4968" s="94" t="n">
        <v>1</v>
      </c>
      <c r="I4968" s="95" t="n">
        <f aca="false">SUMIFS(J:J,A:A,"Composição",B:B,$B4968)</f>
        <v>16.39</v>
      </c>
      <c r="J4968" s="95" t="n">
        <f aca="false">TRUNC(H4968*I4968,2)</f>
        <v>16.39</v>
      </c>
      <c r="L4968" s="63" t="n">
        <f aca="false">IF(AND(A4969&lt;&gt;"",A4968=""),L4967+1,L4967)</f>
        <v>520</v>
      </c>
      <c r="M4968" s="80" t="n">
        <f aca="false">IF(OR(A4968="Insumo",A4968="Composição Auxiliar"),J4968,"")</f>
        <v>16.39</v>
      </c>
      <c r="N4968" s="81" t="str">
        <f aca="false">IF(E4968="Mão de Obra",J4968,"")</f>
        <v/>
      </c>
      <c r="O4968" s="81" t="n">
        <f aca="false">IF(N4968&lt;&gt;"","",M4968)</f>
        <v>16.39</v>
      </c>
      <c r="P4968" s="82" t="str">
        <f aca="false">IF(A4968="Composição",B4968,"")</f>
        <v/>
      </c>
      <c r="Q4968" s="81" t="str">
        <f aca="false">IF(P4968&lt;&gt;"",SUMIF(L4968:L4968,L4968,N4968:N4968),"")</f>
        <v/>
      </c>
      <c r="R4968" s="81" t="str">
        <f aca="false">IF(P4968&lt;&gt;"",SUMIF(L4968:L4968,L4968,O4968:O4968),"")</f>
        <v/>
      </c>
    </row>
    <row r="4969" customFormat="false" ht="14.25" hidden="false" customHeight="false" outlineLevel="0" collapsed="false">
      <c r="A4969" s="102"/>
      <c r="B4969" s="102"/>
      <c r="C4969" s="102"/>
      <c r="D4969" s="102"/>
      <c r="E4969" s="102"/>
      <c r="F4969" s="103"/>
      <c r="G4969" s="102"/>
      <c r="H4969" s="103"/>
      <c r="I4969" s="102"/>
      <c r="J4969" s="103"/>
      <c r="L4969" s="63" t="n">
        <f aca="false">IF(AND(A4970&lt;&gt;"",A4969=""),L4968+1,L4968)</f>
        <v>520</v>
      </c>
      <c r="M4969" s="80" t="str">
        <f aca="false">IF(OR(A4969="Insumo",A4969="Composição Auxiliar"),J4969,"")</f>
        <v/>
      </c>
      <c r="N4969" s="81" t="str">
        <f aca="false">IF(E4969="Mão de Obra",J4969,"")</f>
        <v/>
      </c>
      <c r="O4969" s="81" t="str">
        <f aca="false">IF(N4969&lt;&gt;"","",M4969)</f>
        <v/>
      </c>
      <c r="P4969" s="82" t="str">
        <f aca="false">IF(A4969="Composição",B4969,"")</f>
        <v/>
      </c>
      <c r="Q4969" s="81" t="str">
        <f aca="false">IF(P4969&lt;&gt;"",SUMIF(L4969:L4969,L4969,N4969:N4969),"")</f>
        <v/>
      </c>
      <c r="R4969" s="81" t="str">
        <f aca="false">IF(P4969&lt;&gt;"",SUMIF(L4969:L4969,L4969,O4969:O4969),"")</f>
        <v/>
      </c>
    </row>
    <row r="4970" customFormat="false" ht="15" hidden="false" customHeight="false" outlineLevel="0" collapsed="false">
      <c r="A4970" s="102"/>
      <c r="B4970" s="102"/>
      <c r="C4970" s="102"/>
      <c r="D4970" s="102"/>
      <c r="E4970" s="102"/>
      <c r="F4970" s="103"/>
      <c r="G4970" s="102"/>
      <c r="H4970" s="104"/>
      <c r="I4970" s="104"/>
      <c r="J4970" s="103"/>
      <c r="L4970" s="63" t="n">
        <f aca="false">IF(AND(A4971&lt;&gt;"",A4970=""),L4969+1,L4969)</f>
        <v>520</v>
      </c>
      <c r="M4970" s="80" t="str">
        <f aca="false">IF(OR(A4970="Insumo",A4970="Composição Auxiliar"),J4970,"")</f>
        <v/>
      </c>
      <c r="N4970" s="81" t="str">
        <f aca="false">IF(E4970="Mão de Obra",J4970,"")</f>
        <v/>
      </c>
      <c r="O4970" s="81" t="str">
        <f aca="false">IF(N4970&lt;&gt;"","",M4970)</f>
        <v/>
      </c>
      <c r="P4970" s="82" t="str">
        <f aca="false">IF(A4970="Composição",B4970,"")</f>
        <v/>
      </c>
      <c r="Q4970" s="81" t="str">
        <f aca="false">IF(P4970&lt;&gt;"",SUMIF(L4970:L4970,L4970,N4970:N4970),"")</f>
        <v/>
      </c>
      <c r="R4970" s="81" t="str">
        <f aca="false">IF(P4970&lt;&gt;"",SUMIF(L4970:L4970,L4970,O4970:O4970),"")</f>
        <v/>
      </c>
    </row>
    <row r="4971" customFormat="false" ht="15" hidden="false" customHeight="false" outlineLevel="0" collapsed="false">
      <c r="A4971" s="108"/>
      <c r="B4971" s="108"/>
      <c r="C4971" s="108"/>
      <c r="D4971" s="108"/>
      <c r="E4971" s="108"/>
      <c r="F4971" s="108"/>
      <c r="G4971" s="108"/>
      <c r="H4971" s="108"/>
      <c r="I4971" s="108"/>
      <c r="J4971" s="108"/>
      <c r="L4971" s="63" t="n">
        <f aca="false">IF(AND(A4972&lt;&gt;"",A4971=""),L4970+1,L4970)</f>
        <v>520</v>
      </c>
      <c r="M4971" s="80" t="str">
        <f aca="false">IF(OR(A4971="Insumo",A4971="Composição Auxiliar"),J4971,"")</f>
        <v/>
      </c>
      <c r="N4971" s="81" t="str">
        <f aca="false">IF(E4971="Mão de Obra",J4971,"")</f>
        <v/>
      </c>
      <c r="O4971" s="81" t="str">
        <f aca="false">IF(N4971&lt;&gt;"","",M4971)</f>
        <v/>
      </c>
      <c r="P4971" s="82" t="str">
        <f aca="false">IF(A4971="Composição",B4971,"")</f>
        <v/>
      </c>
      <c r="Q4971" s="81" t="str">
        <f aca="false">IF(P4971&lt;&gt;"",SUMIF(L4971:L4971,L4971,N4971:N4971),"")</f>
        <v/>
      </c>
      <c r="R4971" s="81" t="str">
        <f aca="false">IF(P4971&lt;&gt;"",SUMIF(L4971:L4971,L4971,O4971:O4971),"")</f>
        <v/>
      </c>
    </row>
    <row r="4972" customFormat="false" ht="15" hidden="false" customHeight="true" outlineLevel="0" collapsed="false">
      <c r="A4972" s="83"/>
      <c r="B4972" s="84" t="s">
        <v>655</v>
      </c>
      <c r="C4972" s="83" t="s">
        <v>656</v>
      </c>
      <c r="D4972" s="83" t="s">
        <v>657</v>
      </c>
      <c r="E4972" s="83" t="s">
        <v>658</v>
      </c>
      <c r="F4972" s="83"/>
      <c r="G4972" s="85" t="s">
        <v>659</v>
      </c>
      <c r="H4972" s="84" t="s">
        <v>660</v>
      </c>
      <c r="I4972" s="84" t="s">
        <v>661</v>
      </c>
      <c r="J4972" s="84" t="s">
        <v>662</v>
      </c>
      <c r="L4972" s="63" t="n">
        <f aca="false">IF(AND(A4973&lt;&gt;"",A4972=""),L4971+1,L4971)</f>
        <v>521</v>
      </c>
      <c r="M4972" s="80" t="str">
        <f aca="false">IF(OR(A4972="Insumo",A4972="Composição Auxiliar"),J4972,"")</f>
        <v/>
      </c>
      <c r="N4972" s="81" t="str">
        <f aca="false">IF(E4972="Mão de Obra",J4972,"")</f>
        <v/>
      </c>
      <c r="O4972" s="81" t="str">
        <f aca="false">IF(N4972&lt;&gt;"","",M4972)</f>
        <v/>
      </c>
      <c r="P4972" s="82" t="str">
        <f aca="false">IF(A4972="Composição",B4972,"")</f>
        <v/>
      </c>
      <c r="Q4972" s="81" t="str">
        <f aca="false">IF(P4972&lt;&gt;"",SUMIF(L4972:L4972,L4972,N4972:N4972),"")</f>
        <v/>
      </c>
      <c r="R4972" s="81" t="str">
        <f aca="false">IF(P4972&lt;&gt;"",SUMIF(L4972:L4972,L4972,O4972:O4972),"")</f>
        <v/>
      </c>
    </row>
    <row r="4973" customFormat="false" ht="51" hidden="false" customHeight="true" outlineLevel="0" collapsed="false">
      <c r="A4973" s="86" t="s">
        <v>663</v>
      </c>
      <c r="B4973" s="87" t="s">
        <v>911</v>
      </c>
      <c r="C4973" s="86" t="s">
        <v>664</v>
      </c>
      <c r="D4973" s="86" t="s">
        <v>912</v>
      </c>
      <c r="E4973" s="86" t="s">
        <v>691</v>
      </c>
      <c r="F4973" s="86"/>
      <c r="G4973" s="88" t="s">
        <v>692</v>
      </c>
      <c r="H4973" s="89" t="n">
        <v>1</v>
      </c>
      <c r="I4973" s="90" t="n">
        <f aca="false">SUMIF(L:L,$L4973,M:M)</f>
        <v>385.39</v>
      </c>
      <c r="J4973" s="90" t="n">
        <f aca="false">TRUNC(H4973*I4973,2)</f>
        <v>385.39</v>
      </c>
      <c r="L4973" s="63" t="n">
        <f aca="false">IF(AND(A4974&lt;&gt;"",A4973=""),L4972+1,L4972)</f>
        <v>521</v>
      </c>
      <c r="M4973" s="80" t="str">
        <f aca="false">IF(OR(A4973="Insumo",A4973="Composição Auxiliar"),J4973,"")</f>
        <v/>
      </c>
      <c r="N4973" s="81" t="str">
        <f aca="false">IF(E4973="Mão de Obra",J4973,"")</f>
        <v/>
      </c>
      <c r="O4973" s="81" t="str">
        <f aca="false">IF(N4973&lt;&gt;"","",M4973)</f>
        <v/>
      </c>
      <c r="P4973" s="82" t="str">
        <f aca="false">IF(A4973="Composição",B4973,"")</f>
        <v> 90680 </v>
      </c>
      <c r="Q4973" s="81" t="n">
        <f aca="false">IF(P4973&lt;&gt;"",SUMIF(L4973:L4973,L4973,N4973:N4973),"")</f>
        <v>0</v>
      </c>
      <c r="R4973" s="81" t="n">
        <f aca="false">IF(P4973&lt;&gt;"",SUMIF(L4973:L4973,L4973,O4973:O4973),"")</f>
        <v>0</v>
      </c>
    </row>
    <row r="4974" customFormat="false" ht="51" hidden="false" customHeight="true" outlineLevel="0" collapsed="false">
      <c r="A4974" s="91" t="s">
        <v>668</v>
      </c>
      <c r="B4974" s="92" t="s">
        <v>2191</v>
      </c>
      <c r="C4974" s="91" t="s">
        <v>664</v>
      </c>
      <c r="D4974" s="91" t="s">
        <v>2192</v>
      </c>
      <c r="E4974" s="91" t="s">
        <v>691</v>
      </c>
      <c r="F4974" s="91"/>
      <c r="G4974" s="93" t="s">
        <v>672</v>
      </c>
      <c r="H4974" s="94" t="n">
        <v>1</v>
      </c>
      <c r="I4974" s="95" t="n">
        <f aca="false">SUMIFS(J:J,A:A,"Composição",B:B,$B4974)</f>
        <v>147.35</v>
      </c>
      <c r="J4974" s="95" t="n">
        <f aca="false">TRUNC(H4974*I4974,2)</f>
        <v>147.35</v>
      </c>
      <c r="L4974" s="63" t="n">
        <f aca="false">IF(AND(A4975&lt;&gt;"",A4974=""),L4973+1,L4973)</f>
        <v>521</v>
      </c>
      <c r="M4974" s="80" t="n">
        <f aca="false">IF(OR(A4974="Insumo",A4974="Composição Auxiliar"),J4974,"")</f>
        <v>147.35</v>
      </c>
      <c r="N4974" s="81" t="str">
        <f aca="false">IF(E4974="Mão de Obra",J4974,"")</f>
        <v/>
      </c>
      <c r="O4974" s="81" t="n">
        <f aca="false">IF(N4974&lt;&gt;"","",M4974)</f>
        <v>147.35</v>
      </c>
      <c r="P4974" s="82" t="str">
        <f aca="false">IF(A4974="Composição",B4974,"")</f>
        <v/>
      </c>
      <c r="Q4974" s="81" t="str">
        <f aca="false">IF(P4974&lt;&gt;"",SUMIF(L4974:L4974,L4974,N4974:N4974),"")</f>
        <v/>
      </c>
      <c r="R4974" s="81" t="str">
        <f aca="false">IF(P4974&lt;&gt;"",SUMIF(L4974:L4974,L4974,O4974:O4974),"")</f>
        <v/>
      </c>
    </row>
    <row r="4975" customFormat="false" ht="51" hidden="false" customHeight="true" outlineLevel="0" collapsed="false">
      <c r="A4975" s="91" t="s">
        <v>668</v>
      </c>
      <c r="B4975" s="92" t="s">
        <v>2187</v>
      </c>
      <c r="C4975" s="91" t="s">
        <v>664</v>
      </c>
      <c r="D4975" s="91" t="s">
        <v>2188</v>
      </c>
      <c r="E4975" s="91" t="s">
        <v>691</v>
      </c>
      <c r="F4975" s="91"/>
      <c r="G4975" s="93" t="s">
        <v>672</v>
      </c>
      <c r="H4975" s="94" t="n">
        <v>1</v>
      </c>
      <c r="I4975" s="95" t="n">
        <f aca="false">SUMIFS(J:J,A:A,"Composição",B:B,$B4975)</f>
        <v>105.72</v>
      </c>
      <c r="J4975" s="95" t="n">
        <f aca="false">TRUNC(H4975*I4975,2)</f>
        <v>105.72</v>
      </c>
      <c r="L4975" s="63" t="n">
        <f aca="false">IF(AND(A4976&lt;&gt;"",A4975=""),L4974+1,L4974)</f>
        <v>521</v>
      </c>
      <c r="M4975" s="80" t="n">
        <f aca="false">IF(OR(A4975="Insumo",A4975="Composição Auxiliar"),J4975,"")</f>
        <v>105.72</v>
      </c>
      <c r="N4975" s="81" t="str">
        <f aca="false">IF(E4975="Mão de Obra",J4975,"")</f>
        <v/>
      </c>
      <c r="O4975" s="81" t="n">
        <f aca="false">IF(N4975&lt;&gt;"","",M4975)</f>
        <v>105.72</v>
      </c>
      <c r="P4975" s="82" t="str">
        <f aca="false">IF(A4975="Composição",B4975,"")</f>
        <v/>
      </c>
      <c r="Q4975" s="81" t="str">
        <f aca="false">IF(P4975&lt;&gt;"",SUMIF(L4975:L4975,L4975,N4975:N4975),"")</f>
        <v/>
      </c>
      <c r="R4975" s="81" t="str">
        <f aca="false">IF(P4975&lt;&gt;"",SUMIF(L4975:L4975,L4975,O4975:O4975),"")</f>
        <v/>
      </c>
    </row>
    <row r="4976" customFormat="false" ht="25.5" hidden="false" customHeight="true" outlineLevel="0" collapsed="false">
      <c r="A4976" s="91" t="s">
        <v>668</v>
      </c>
      <c r="B4976" s="92" t="s">
        <v>1960</v>
      </c>
      <c r="C4976" s="91" t="s">
        <v>664</v>
      </c>
      <c r="D4976" s="91" t="s">
        <v>1961</v>
      </c>
      <c r="E4976" s="91" t="s">
        <v>671</v>
      </c>
      <c r="F4976" s="91"/>
      <c r="G4976" s="93" t="s">
        <v>672</v>
      </c>
      <c r="H4976" s="94" t="n">
        <v>1</v>
      </c>
      <c r="I4976" s="95" t="n">
        <f aca="false">SUMIFS(J:J,A:A,"Composição",B:B,$B4976)</f>
        <v>26.09</v>
      </c>
      <c r="J4976" s="95" t="n">
        <f aca="false">TRUNC(H4976*I4976,2)</f>
        <v>26.09</v>
      </c>
      <c r="L4976" s="63" t="n">
        <f aca="false">IF(AND(A4977&lt;&gt;"",A4976=""),L4975+1,L4975)</f>
        <v>521</v>
      </c>
      <c r="M4976" s="80" t="n">
        <f aca="false">IF(OR(A4976="Insumo",A4976="Composição Auxiliar"),J4976,"")</f>
        <v>26.09</v>
      </c>
      <c r="N4976" s="81" t="str">
        <f aca="false">IF(E4976="Mão de Obra",J4976,"")</f>
        <v/>
      </c>
      <c r="O4976" s="81" t="n">
        <f aca="false">IF(N4976&lt;&gt;"","",M4976)</f>
        <v>26.09</v>
      </c>
      <c r="P4976" s="82" t="str">
        <f aca="false">IF(A4976="Composição",B4976,"")</f>
        <v/>
      </c>
      <c r="Q4976" s="81" t="str">
        <f aca="false">IF(P4976&lt;&gt;"",SUMIF(L4976:L4976,L4976,N4976:N4976),"")</f>
        <v/>
      </c>
      <c r="R4976" s="81" t="str">
        <f aca="false">IF(P4976&lt;&gt;"",SUMIF(L4976:L4976,L4976,O4976:O4976),"")</f>
        <v/>
      </c>
    </row>
    <row r="4977" customFormat="false" ht="51" hidden="false" customHeight="true" outlineLevel="0" collapsed="false">
      <c r="A4977" s="91" t="s">
        <v>668</v>
      </c>
      <c r="B4977" s="92" t="s">
        <v>2185</v>
      </c>
      <c r="C4977" s="91" t="s">
        <v>664</v>
      </c>
      <c r="D4977" s="91" t="s">
        <v>2186</v>
      </c>
      <c r="E4977" s="91" t="s">
        <v>691</v>
      </c>
      <c r="F4977" s="91"/>
      <c r="G4977" s="93" t="s">
        <v>672</v>
      </c>
      <c r="H4977" s="94" t="n">
        <v>1</v>
      </c>
      <c r="I4977" s="95" t="n">
        <f aca="false">SUMIFS(J:J,A:A,"Composição",B:B,$B4977)</f>
        <v>12.89</v>
      </c>
      <c r="J4977" s="95" t="n">
        <f aca="false">TRUNC(H4977*I4977,2)</f>
        <v>12.89</v>
      </c>
      <c r="L4977" s="63" t="n">
        <f aca="false">IF(AND(A4978&lt;&gt;"",A4977=""),L4976+1,L4976)</f>
        <v>521</v>
      </c>
      <c r="M4977" s="80" t="n">
        <f aca="false">IF(OR(A4977="Insumo",A4977="Composição Auxiliar"),J4977,"")</f>
        <v>12.89</v>
      </c>
      <c r="N4977" s="81" t="str">
        <f aca="false">IF(E4977="Mão de Obra",J4977,"")</f>
        <v/>
      </c>
      <c r="O4977" s="81" t="n">
        <f aca="false">IF(N4977&lt;&gt;"","",M4977)</f>
        <v>12.89</v>
      </c>
      <c r="P4977" s="82" t="str">
        <f aca="false">IF(A4977="Composição",B4977,"")</f>
        <v/>
      </c>
      <c r="Q4977" s="81" t="str">
        <f aca="false">IF(P4977&lt;&gt;"",SUMIF(L4977:L4977,L4977,N4977:N4977),"")</f>
        <v/>
      </c>
      <c r="R4977" s="81" t="str">
        <f aca="false">IF(P4977&lt;&gt;"",SUMIF(L4977:L4977,L4977,O4977:O4977),"")</f>
        <v/>
      </c>
    </row>
    <row r="4978" customFormat="false" ht="51" hidden="false" customHeight="true" outlineLevel="0" collapsed="false">
      <c r="A4978" s="91" t="s">
        <v>668</v>
      </c>
      <c r="B4978" s="92" t="s">
        <v>2193</v>
      </c>
      <c r="C4978" s="91" t="s">
        <v>664</v>
      </c>
      <c r="D4978" s="91" t="s">
        <v>2194</v>
      </c>
      <c r="E4978" s="91" t="s">
        <v>691</v>
      </c>
      <c r="F4978" s="91"/>
      <c r="G4978" s="93" t="s">
        <v>672</v>
      </c>
      <c r="H4978" s="94" t="n">
        <v>1</v>
      </c>
      <c r="I4978" s="95" t="n">
        <f aca="false">SUMIFS(J:J,A:A,"Composição",B:B,$B4978)</f>
        <v>76.95</v>
      </c>
      <c r="J4978" s="95" t="n">
        <f aca="false">TRUNC(H4978*I4978,2)</f>
        <v>76.95</v>
      </c>
      <c r="L4978" s="63" t="n">
        <f aca="false">IF(AND(A4979&lt;&gt;"",A4978=""),L4977+1,L4977)</f>
        <v>521</v>
      </c>
      <c r="M4978" s="80" t="n">
        <f aca="false">IF(OR(A4978="Insumo",A4978="Composição Auxiliar"),J4978,"")</f>
        <v>76.95</v>
      </c>
      <c r="N4978" s="81" t="str">
        <f aca="false">IF(E4978="Mão de Obra",J4978,"")</f>
        <v/>
      </c>
      <c r="O4978" s="81" t="n">
        <f aca="false">IF(N4978&lt;&gt;"","",M4978)</f>
        <v>76.95</v>
      </c>
      <c r="P4978" s="82" t="str">
        <f aca="false">IF(A4978="Composição",B4978,"")</f>
        <v/>
      </c>
      <c r="Q4978" s="81" t="str">
        <f aca="false">IF(P4978&lt;&gt;"",SUMIF(L4978:L4978,L4978,N4978:N4978),"")</f>
        <v/>
      </c>
      <c r="R4978" s="81" t="str">
        <f aca="false">IF(P4978&lt;&gt;"",SUMIF(L4978:L4978,L4978,O4978:O4978),"")</f>
        <v/>
      </c>
    </row>
    <row r="4979" customFormat="false" ht="51" hidden="false" customHeight="true" outlineLevel="0" collapsed="false">
      <c r="A4979" s="91" t="s">
        <v>668</v>
      </c>
      <c r="B4979" s="92" t="s">
        <v>2189</v>
      </c>
      <c r="C4979" s="91" t="s">
        <v>664</v>
      </c>
      <c r="D4979" s="91" t="s">
        <v>2190</v>
      </c>
      <c r="E4979" s="91" t="s">
        <v>691</v>
      </c>
      <c r="F4979" s="91"/>
      <c r="G4979" s="93" t="s">
        <v>672</v>
      </c>
      <c r="H4979" s="94" t="n">
        <v>1</v>
      </c>
      <c r="I4979" s="95" t="n">
        <f aca="false">SUMIFS(J:J,A:A,"Composição",B:B,$B4979)</f>
        <v>16.39</v>
      </c>
      <c r="J4979" s="95" t="n">
        <f aca="false">TRUNC(H4979*I4979,2)</f>
        <v>16.39</v>
      </c>
      <c r="L4979" s="63" t="n">
        <f aca="false">IF(AND(A4980&lt;&gt;"",A4979=""),L4978+1,L4978)</f>
        <v>521</v>
      </c>
      <c r="M4979" s="80" t="n">
        <f aca="false">IF(OR(A4979="Insumo",A4979="Composição Auxiliar"),J4979,"")</f>
        <v>16.39</v>
      </c>
      <c r="N4979" s="81" t="str">
        <f aca="false">IF(E4979="Mão de Obra",J4979,"")</f>
        <v/>
      </c>
      <c r="O4979" s="81" t="n">
        <f aca="false">IF(N4979&lt;&gt;"","",M4979)</f>
        <v>16.39</v>
      </c>
      <c r="P4979" s="82" t="str">
        <f aca="false">IF(A4979="Composição",B4979,"")</f>
        <v/>
      </c>
      <c r="Q4979" s="81" t="str">
        <f aca="false">IF(P4979&lt;&gt;"",SUMIF(L4979:L4979,L4979,N4979:N4979),"")</f>
        <v/>
      </c>
      <c r="R4979" s="81" t="str">
        <f aca="false">IF(P4979&lt;&gt;"",SUMIF(L4979:L4979,L4979,O4979:O4979),"")</f>
        <v/>
      </c>
    </row>
    <row r="4980" customFormat="false" ht="14.25" hidden="false" customHeight="false" outlineLevel="0" collapsed="false">
      <c r="A4980" s="102"/>
      <c r="B4980" s="102"/>
      <c r="C4980" s="102"/>
      <c r="D4980" s="102"/>
      <c r="E4980" s="102"/>
      <c r="F4980" s="103"/>
      <c r="G4980" s="102"/>
      <c r="H4980" s="103"/>
      <c r="I4980" s="102"/>
      <c r="J4980" s="103"/>
      <c r="L4980" s="63" t="n">
        <f aca="false">IF(AND(A4981&lt;&gt;"",A4980=""),L4979+1,L4979)</f>
        <v>521</v>
      </c>
      <c r="M4980" s="80" t="str">
        <f aca="false">IF(OR(A4980="Insumo",A4980="Composição Auxiliar"),J4980,"")</f>
        <v/>
      </c>
      <c r="N4980" s="81" t="str">
        <f aca="false">IF(E4980="Mão de Obra",J4980,"")</f>
        <v/>
      </c>
      <c r="O4980" s="81" t="str">
        <f aca="false">IF(N4980&lt;&gt;"","",M4980)</f>
        <v/>
      </c>
      <c r="P4980" s="82" t="str">
        <f aca="false">IF(A4980="Composição",B4980,"")</f>
        <v/>
      </c>
      <c r="Q4980" s="81" t="str">
        <f aca="false">IF(P4980&lt;&gt;"",SUMIF(L4980:L4980,L4980,N4980:N4980),"")</f>
        <v/>
      </c>
      <c r="R4980" s="81" t="str">
        <f aca="false">IF(P4980&lt;&gt;"",SUMIF(L4980:L4980,L4980,O4980:O4980),"")</f>
        <v/>
      </c>
    </row>
    <row r="4981" customFormat="false" ht="15" hidden="false" customHeight="false" outlineLevel="0" collapsed="false">
      <c r="A4981" s="102"/>
      <c r="B4981" s="102"/>
      <c r="C4981" s="102"/>
      <c r="D4981" s="102"/>
      <c r="E4981" s="102"/>
      <c r="F4981" s="103"/>
      <c r="G4981" s="102"/>
      <c r="H4981" s="104"/>
      <c r="I4981" s="104"/>
      <c r="J4981" s="103"/>
      <c r="L4981" s="63" t="n">
        <f aca="false">IF(AND(A4982&lt;&gt;"",A4981=""),L4980+1,L4980)</f>
        <v>521</v>
      </c>
      <c r="M4981" s="80" t="str">
        <f aca="false">IF(OR(A4981="Insumo",A4981="Composição Auxiliar"),J4981,"")</f>
        <v/>
      </c>
      <c r="N4981" s="81" t="str">
        <f aca="false">IF(E4981="Mão de Obra",J4981,"")</f>
        <v/>
      </c>
      <c r="O4981" s="81" t="str">
        <f aca="false">IF(N4981&lt;&gt;"","",M4981)</f>
        <v/>
      </c>
      <c r="P4981" s="82" t="str">
        <f aca="false">IF(A4981="Composição",B4981,"")</f>
        <v/>
      </c>
      <c r="Q4981" s="81" t="str">
        <f aca="false">IF(P4981&lt;&gt;"",SUMIF(L4981:L4981,L4981,N4981:N4981),"")</f>
        <v/>
      </c>
      <c r="R4981" s="81" t="str">
        <f aca="false">IF(P4981&lt;&gt;"",SUMIF(L4981:L4981,L4981,O4981:O4981),"")</f>
        <v/>
      </c>
    </row>
    <row r="4982" customFormat="false" ht="15" hidden="false" customHeight="false" outlineLevel="0" collapsed="false">
      <c r="A4982" s="108"/>
      <c r="B4982" s="108"/>
      <c r="C4982" s="108"/>
      <c r="D4982" s="108"/>
      <c r="E4982" s="108"/>
      <c r="F4982" s="108"/>
      <c r="G4982" s="108"/>
      <c r="H4982" s="108"/>
      <c r="I4982" s="108"/>
      <c r="J4982" s="108"/>
      <c r="L4982" s="63" t="n">
        <f aca="false">IF(AND(A4983&lt;&gt;"",A4982=""),L4981+1,L4981)</f>
        <v>521</v>
      </c>
      <c r="M4982" s="80" t="str">
        <f aca="false">IF(OR(A4982="Insumo",A4982="Composição Auxiliar"),J4982,"")</f>
        <v/>
      </c>
      <c r="N4982" s="81" t="str">
        <f aca="false">IF(E4982="Mão de Obra",J4982,"")</f>
        <v/>
      </c>
      <c r="O4982" s="81" t="str">
        <f aca="false">IF(N4982&lt;&gt;"","",M4982)</f>
        <v/>
      </c>
      <c r="P4982" s="82" t="str">
        <f aca="false">IF(A4982="Composição",B4982,"")</f>
        <v/>
      </c>
      <c r="Q4982" s="81" t="str">
        <f aca="false">IF(P4982&lt;&gt;"",SUMIF(L4982:L4982,L4982,N4982:N4982),"")</f>
        <v/>
      </c>
      <c r="R4982" s="81" t="str">
        <f aca="false">IF(P4982&lt;&gt;"",SUMIF(L4982:L4982,L4982,O4982:O4982),"")</f>
        <v/>
      </c>
    </row>
    <row r="4983" customFormat="false" ht="15" hidden="false" customHeight="true" outlineLevel="0" collapsed="false">
      <c r="A4983" s="83"/>
      <c r="B4983" s="84" t="s">
        <v>655</v>
      </c>
      <c r="C4983" s="83" t="s">
        <v>656</v>
      </c>
      <c r="D4983" s="83" t="s">
        <v>657</v>
      </c>
      <c r="E4983" s="83" t="s">
        <v>658</v>
      </c>
      <c r="F4983" s="83"/>
      <c r="G4983" s="85" t="s">
        <v>659</v>
      </c>
      <c r="H4983" s="84" t="s">
        <v>660</v>
      </c>
      <c r="I4983" s="84" t="s">
        <v>661</v>
      </c>
      <c r="J4983" s="84" t="s">
        <v>662</v>
      </c>
      <c r="L4983" s="63" t="n">
        <f aca="false">IF(AND(A4984&lt;&gt;"",A4983=""),L4982+1,L4982)</f>
        <v>522</v>
      </c>
      <c r="M4983" s="80" t="str">
        <f aca="false">IF(OR(A4983="Insumo",A4983="Composição Auxiliar"),J4983,"")</f>
        <v/>
      </c>
      <c r="N4983" s="81" t="str">
        <f aca="false">IF(E4983="Mão de Obra",J4983,"")</f>
        <v/>
      </c>
      <c r="O4983" s="81" t="str">
        <f aca="false">IF(N4983&lt;&gt;"","",M4983)</f>
        <v/>
      </c>
      <c r="P4983" s="82" t="str">
        <f aca="false">IF(A4983="Composição",B4983,"")</f>
        <v/>
      </c>
      <c r="Q4983" s="81" t="str">
        <f aca="false">IF(P4983&lt;&gt;"",SUMIF(L4983:L4983,L4983,N4983:N4983),"")</f>
        <v/>
      </c>
      <c r="R4983" s="81" t="str">
        <f aca="false">IF(P4983&lt;&gt;"",SUMIF(L4983:L4983,L4983,O4983:O4983),"")</f>
        <v/>
      </c>
    </row>
    <row r="4984" customFormat="false" ht="51" hidden="false" customHeight="true" outlineLevel="0" collapsed="false">
      <c r="A4984" s="86" t="s">
        <v>663</v>
      </c>
      <c r="B4984" s="87" t="s">
        <v>2187</v>
      </c>
      <c r="C4984" s="86" t="s">
        <v>664</v>
      </c>
      <c r="D4984" s="86" t="s">
        <v>2188</v>
      </c>
      <c r="E4984" s="86" t="s">
        <v>691</v>
      </c>
      <c r="F4984" s="86"/>
      <c r="G4984" s="88" t="s">
        <v>672</v>
      </c>
      <c r="H4984" s="89" t="n">
        <v>1</v>
      </c>
      <c r="I4984" s="90" t="n">
        <f aca="false">SUMIF(L:L,$L4984,M:M)</f>
        <v>105.72</v>
      </c>
      <c r="J4984" s="90" t="n">
        <f aca="false">TRUNC(H4984*I4984,2)</f>
        <v>105.72</v>
      </c>
      <c r="L4984" s="63" t="n">
        <f aca="false">IF(AND(A4985&lt;&gt;"",A4984=""),L4983+1,L4983)</f>
        <v>522</v>
      </c>
      <c r="M4984" s="80" t="str">
        <f aca="false">IF(OR(A4984="Insumo",A4984="Composição Auxiliar"),J4984,"")</f>
        <v/>
      </c>
      <c r="N4984" s="81" t="str">
        <f aca="false">IF(E4984="Mão de Obra",J4984,"")</f>
        <v/>
      </c>
      <c r="O4984" s="81" t="str">
        <f aca="false">IF(N4984&lt;&gt;"","",M4984)</f>
        <v/>
      </c>
      <c r="P4984" s="82" t="str">
        <f aca="false">IF(A4984="Composição",B4984,"")</f>
        <v> 90676 </v>
      </c>
      <c r="Q4984" s="81" t="n">
        <f aca="false">IF(P4984&lt;&gt;"",SUMIF(L4984:L4984,L4984,N4984:N4984),"")</f>
        <v>0</v>
      </c>
      <c r="R4984" s="81" t="n">
        <f aca="false">IF(P4984&lt;&gt;"",SUMIF(L4984:L4984,L4984,O4984:O4984),"")</f>
        <v>0</v>
      </c>
    </row>
    <row r="4985" customFormat="false" ht="51" hidden="false" customHeight="false" outlineLevel="0" collapsed="false">
      <c r="A4985" s="96" t="s">
        <v>679</v>
      </c>
      <c r="B4985" s="97" t="s">
        <v>2195</v>
      </c>
      <c r="C4985" s="96" t="str">
        <f aca="false">VLOOKUP(B4985,INSUMOS!$A:$I,2,0)</f>
        <v>SINAPI</v>
      </c>
      <c r="D4985" s="96" t="str">
        <f aca="false">VLOOKUP(B4985,INSUMOS!$A:$I,3,0)</f>
        <v>PERFURATRIZ HIDRAULICA COM TRADO CURTO ACOPLADO, PROFUNDIDADE MAXIMA DE 20 M, DIAMETRO MAXIMO DE 1500 MM, POTENCIA INSTALADA DE 137 HP, MESA ROTATIVA COM TORQUE MAXIMO DE 30 KNM (INCLUI MONTAGEM, NAO INCLUI CAMINHAO)</v>
      </c>
      <c r="E4985" s="98" t="str">
        <f aca="false">VLOOKUP(B4985,INSUMOS!$A:$I,4,0)</f>
        <v>Equipamento</v>
      </c>
      <c r="F4985" s="98"/>
      <c r="G4985" s="99" t="str">
        <f aca="false">VLOOKUP(B4985,INSUMOS!$A:$I,5,0)</f>
        <v>UN</v>
      </c>
      <c r="H4985" s="100" t="n">
        <v>5.33E-005</v>
      </c>
      <c r="I4985" s="101" t="n">
        <f aca="false">VLOOKUP(B4985,INSUMOS!$A:$I,8,0)</f>
        <v>1532105.3</v>
      </c>
      <c r="J4985" s="101" t="n">
        <f aca="false">TRUNC(H4985*I4985,2)</f>
        <v>81.66</v>
      </c>
      <c r="L4985" s="63" t="n">
        <f aca="false">IF(AND(A4986&lt;&gt;"",A4985=""),L4984+1,L4984)</f>
        <v>522</v>
      </c>
      <c r="M4985" s="80" t="n">
        <f aca="false">IF(OR(A4985="Insumo",A4985="Composição Auxiliar"),J4985,"")</f>
        <v>81.66</v>
      </c>
      <c r="N4985" s="81" t="str">
        <f aca="false">IF(E4985="Mão de Obra",J4985,"")</f>
        <v/>
      </c>
      <c r="O4985" s="81" t="n">
        <f aca="false">IF(N4985&lt;&gt;"","",M4985)</f>
        <v>81.66</v>
      </c>
      <c r="P4985" s="82" t="str">
        <f aca="false">IF(A4985="Composição",B4985,"")</f>
        <v/>
      </c>
      <c r="Q4985" s="81" t="str">
        <f aca="false">IF(P4985&lt;&gt;"",SUMIF(L4985:L4985,L4985,N4985:N4985),"")</f>
        <v/>
      </c>
      <c r="R4985" s="81" t="str">
        <f aca="false">IF(P4985&lt;&gt;"",SUMIF(L4985:L4985,L4985,O4985:O4985),"")</f>
        <v/>
      </c>
    </row>
    <row r="4986" customFormat="false" ht="38.25" hidden="false" customHeight="false" outlineLevel="0" collapsed="false">
      <c r="A4986" s="96" t="s">
        <v>679</v>
      </c>
      <c r="B4986" s="97" t="s">
        <v>2196</v>
      </c>
      <c r="C4986" s="96" t="str">
        <f aca="false">VLOOKUP(B4986,INSUMOS!$A:$I,2,0)</f>
        <v>SINAPI</v>
      </c>
      <c r="D4986" s="96" t="str">
        <f aca="false">VLOOKUP(B4986,INSUMOS!$A:$I,3,0)</f>
        <v>CAMINHAO TRUCADO, PESO BRUTO TOTAL 23000 KG, CARGA UTIL MAXIMA 16540 KG, DISTANCIA ENTRE EIXOS 4,80 M, POTENCIA 256 CV (INCLUI CABINE E CHASSI, NAO INCLUI CARROCERIA)</v>
      </c>
      <c r="E4986" s="98" t="str">
        <f aca="false">VLOOKUP(B4986,INSUMOS!$A:$I,4,0)</f>
        <v>Equipamento</v>
      </c>
      <c r="F4986" s="98"/>
      <c r="G4986" s="99" t="str">
        <f aca="false">VLOOKUP(B4986,INSUMOS!$A:$I,5,0)</f>
        <v>UN</v>
      </c>
      <c r="H4986" s="100" t="n">
        <v>3.42E-005</v>
      </c>
      <c r="I4986" s="101" t="n">
        <f aca="false">VLOOKUP(B4986,INSUMOS!$A:$I,8,0)</f>
        <v>703578.8</v>
      </c>
      <c r="J4986" s="101" t="n">
        <f aca="false">TRUNC(H4986*I4986,2)</f>
        <v>24.06</v>
      </c>
      <c r="L4986" s="63" t="n">
        <f aca="false">IF(AND(A4987&lt;&gt;"",A4986=""),L4985+1,L4985)</f>
        <v>522</v>
      </c>
      <c r="M4986" s="80" t="n">
        <f aca="false">IF(OR(A4986="Insumo",A4986="Composição Auxiliar"),J4986,"")</f>
        <v>24.06</v>
      </c>
      <c r="N4986" s="81" t="str">
        <f aca="false">IF(E4986="Mão de Obra",J4986,"")</f>
        <v/>
      </c>
      <c r="O4986" s="81" t="n">
        <f aca="false">IF(N4986&lt;&gt;"","",M4986)</f>
        <v>24.06</v>
      </c>
      <c r="P4986" s="82" t="str">
        <f aca="false">IF(A4986="Composição",B4986,"")</f>
        <v/>
      </c>
      <c r="Q4986" s="81" t="str">
        <f aca="false">IF(P4986&lt;&gt;"",SUMIF(L4986:L4986,L4986,N4986:N4986),"")</f>
        <v/>
      </c>
      <c r="R4986" s="81" t="str">
        <f aca="false">IF(P4986&lt;&gt;"",SUMIF(L4986:L4986,L4986,O4986:O4986),"")</f>
        <v/>
      </c>
    </row>
    <row r="4987" customFormat="false" ht="14.25" hidden="false" customHeight="false" outlineLevel="0" collapsed="false">
      <c r="A4987" s="102"/>
      <c r="B4987" s="102"/>
      <c r="C4987" s="102"/>
      <c r="D4987" s="102"/>
      <c r="E4987" s="102"/>
      <c r="F4987" s="103"/>
      <c r="G4987" s="102"/>
      <c r="H4987" s="103"/>
      <c r="I4987" s="102"/>
      <c r="J4987" s="103"/>
      <c r="L4987" s="63" t="n">
        <f aca="false">IF(AND(A4988&lt;&gt;"",A4987=""),L4986+1,L4986)</f>
        <v>522</v>
      </c>
      <c r="M4987" s="80" t="str">
        <f aca="false">IF(OR(A4987="Insumo",A4987="Composição Auxiliar"),J4987,"")</f>
        <v/>
      </c>
      <c r="N4987" s="81" t="str">
        <f aca="false">IF(E4987="Mão de Obra",J4987,"")</f>
        <v/>
      </c>
      <c r="O4987" s="81" t="str">
        <f aca="false">IF(N4987&lt;&gt;"","",M4987)</f>
        <v/>
      </c>
      <c r="P4987" s="82" t="str">
        <f aca="false">IF(A4987="Composição",B4987,"")</f>
        <v/>
      </c>
      <c r="Q4987" s="81" t="str">
        <f aca="false">IF(P4987&lt;&gt;"",SUMIF(L4987:L4987,L4987,N4987:N4987),"")</f>
        <v/>
      </c>
      <c r="R4987" s="81" t="str">
        <f aca="false">IF(P4987&lt;&gt;"",SUMIF(L4987:L4987,L4987,O4987:O4987),"")</f>
        <v/>
      </c>
    </row>
    <row r="4988" customFormat="false" ht="15" hidden="false" customHeight="false" outlineLevel="0" collapsed="false">
      <c r="A4988" s="102"/>
      <c r="B4988" s="102"/>
      <c r="C4988" s="102"/>
      <c r="D4988" s="102"/>
      <c r="E4988" s="102"/>
      <c r="F4988" s="103"/>
      <c r="G4988" s="102"/>
      <c r="H4988" s="104"/>
      <c r="I4988" s="104"/>
      <c r="J4988" s="103"/>
      <c r="L4988" s="63" t="n">
        <f aca="false">IF(AND(A4989&lt;&gt;"",A4988=""),L4987+1,L4987)</f>
        <v>522</v>
      </c>
      <c r="M4988" s="80" t="str">
        <f aca="false">IF(OR(A4988="Insumo",A4988="Composição Auxiliar"),J4988,"")</f>
        <v/>
      </c>
      <c r="N4988" s="81" t="str">
        <f aca="false">IF(E4988="Mão de Obra",J4988,"")</f>
        <v/>
      </c>
      <c r="O4988" s="81" t="str">
        <f aca="false">IF(N4988&lt;&gt;"","",M4988)</f>
        <v/>
      </c>
      <c r="P4988" s="82" t="str">
        <f aca="false">IF(A4988="Composição",B4988,"")</f>
        <v/>
      </c>
      <c r="Q4988" s="81" t="str">
        <f aca="false">IF(P4988&lt;&gt;"",SUMIF(L4988:L4988,L4988,N4988:N4988),"")</f>
        <v/>
      </c>
      <c r="R4988" s="81" t="str">
        <f aca="false">IF(P4988&lt;&gt;"",SUMIF(L4988:L4988,L4988,O4988:O4988),"")</f>
        <v/>
      </c>
    </row>
    <row r="4989" customFormat="false" ht="15" hidden="false" customHeight="false" outlineLevel="0" collapsed="false">
      <c r="A4989" s="108"/>
      <c r="B4989" s="108"/>
      <c r="C4989" s="108"/>
      <c r="D4989" s="108"/>
      <c r="E4989" s="108"/>
      <c r="F4989" s="108"/>
      <c r="G4989" s="108"/>
      <c r="H4989" s="108"/>
      <c r="I4989" s="108"/>
      <c r="J4989" s="108"/>
      <c r="L4989" s="63" t="n">
        <f aca="false">IF(AND(A4990&lt;&gt;"",A4989=""),L4988+1,L4988)</f>
        <v>522</v>
      </c>
      <c r="M4989" s="80" t="str">
        <f aca="false">IF(OR(A4989="Insumo",A4989="Composição Auxiliar"),J4989,"")</f>
        <v/>
      </c>
      <c r="N4989" s="81" t="str">
        <f aca="false">IF(E4989="Mão de Obra",J4989,"")</f>
        <v/>
      </c>
      <c r="O4989" s="81" t="str">
        <f aca="false">IF(N4989&lt;&gt;"","",M4989)</f>
        <v/>
      </c>
      <c r="P4989" s="82" t="str">
        <f aca="false">IF(A4989="Composição",B4989,"")</f>
        <v/>
      </c>
      <c r="Q4989" s="81" t="str">
        <f aca="false">IF(P4989&lt;&gt;"",SUMIF(L4989:L4989,L4989,N4989:N4989),"")</f>
        <v/>
      </c>
      <c r="R4989" s="81" t="str">
        <f aca="false">IF(P4989&lt;&gt;"",SUMIF(L4989:L4989,L4989,O4989:O4989),"")</f>
        <v/>
      </c>
    </row>
    <row r="4990" customFormat="false" ht="15" hidden="false" customHeight="true" outlineLevel="0" collapsed="false">
      <c r="A4990" s="83"/>
      <c r="B4990" s="84" t="s">
        <v>655</v>
      </c>
      <c r="C4990" s="83" t="s">
        <v>656</v>
      </c>
      <c r="D4990" s="83" t="s">
        <v>657</v>
      </c>
      <c r="E4990" s="83" t="s">
        <v>658</v>
      </c>
      <c r="F4990" s="83"/>
      <c r="G4990" s="85" t="s">
        <v>659</v>
      </c>
      <c r="H4990" s="84" t="s">
        <v>660</v>
      </c>
      <c r="I4990" s="84" t="s">
        <v>661</v>
      </c>
      <c r="J4990" s="84" t="s">
        <v>662</v>
      </c>
      <c r="L4990" s="63" t="n">
        <f aca="false">IF(AND(A4991&lt;&gt;"",A4990=""),L4989+1,L4989)</f>
        <v>523</v>
      </c>
      <c r="M4990" s="80" t="str">
        <f aca="false">IF(OR(A4990="Insumo",A4990="Composição Auxiliar"),J4990,"")</f>
        <v/>
      </c>
      <c r="N4990" s="81" t="str">
        <f aca="false">IF(E4990="Mão de Obra",J4990,"")</f>
        <v/>
      </c>
      <c r="O4990" s="81" t="str">
        <f aca="false">IF(N4990&lt;&gt;"","",M4990)</f>
        <v/>
      </c>
      <c r="P4990" s="82" t="str">
        <f aca="false">IF(A4990="Composição",B4990,"")</f>
        <v/>
      </c>
      <c r="Q4990" s="81" t="str">
        <f aca="false">IF(P4990&lt;&gt;"",SUMIF(L4990:L4990,L4990,N4990:N4990),"")</f>
        <v/>
      </c>
      <c r="R4990" s="81" t="str">
        <f aca="false">IF(P4990&lt;&gt;"",SUMIF(L4990:L4990,L4990,O4990:O4990),"")</f>
        <v/>
      </c>
    </row>
    <row r="4991" customFormat="false" ht="51" hidden="false" customHeight="true" outlineLevel="0" collapsed="false">
      <c r="A4991" s="86" t="s">
        <v>663</v>
      </c>
      <c r="B4991" s="87" t="s">
        <v>2185</v>
      </c>
      <c r="C4991" s="86" t="s">
        <v>664</v>
      </c>
      <c r="D4991" s="86" t="s">
        <v>2186</v>
      </c>
      <c r="E4991" s="86" t="s">
        <v>691</v>
      </c>
      <c r="F4991" s="86"/>
      <c r="G4991" s="88" t="s">
        <v>672</v>
      </c>
      <c r="H4991" s="89" t="n">
        <v>1</v>
      </c>
      <c r="I4991" s="90" t="n">
        <f aca="false">SUMIF(L:L,$L4991,M:M)</f>
        <v>12.89</v>
      </c>
      <c r="J4991" s="90" t="n">
        <f aca="false">TRUNC(H4991*I4991,2)</f>
        <v>12.89</v>
      </c>
      <c r="L4991" s="63" t="n">
        <f aca="false">IF(AND(A4992&lt;&gt;"",A4991=""),L4990+1,L4990)</f>
        <v>523</v>
      </c>
      <c r="M4991" s="80" t="str">
        <f aca="false">IF(OR(A4991="Insumo",A4991="Composição Auxiliar"),J4991,"")</f>
        <v/>
      </c>
      <c r="N4991" s="81" t="str">
        <f aca="false">IF(E4991="Mão de Obra",J4991,"")</f>
        <v/>
      </c>
      <c r="O4991" s="81" t="str">
        <f aca="false">IF(N4991&lt;&gt;"","",M4991)</f>
        <v/>
      </c>
      <c r="P4991" s="82" t="str">
        <f aca="false">IF(A4991="Composição",B4991,"")</f>
        <v> 91021 </v>
      </c>
      <c r="Q4991" s="81" t="n">
        <f aca="false">IF(P4991&lt;&gt;"",SUMIF(L4991:L4991,L4991,N4991:N4991),"")</f>
        <v>0</v>
      </c>
      <c r="R4991" s="81" t="n">
        <f aca="false">IF(P4991&lt;&gt;"",SUMIF(L4991:L4991,L4991,O4991:O4991),"")</f>
        <v>0</v>
      </c>
    </row>
    <row r="4992" customFormat="false" ht="51" hidden="false" customHeight="false" outlineLevel="0" collapsed="false">
      <c r="A4992" s="96" t="s">
        <v>679</v>
      </c>
      <c r="B4992" s="97" t="s">
        <v>2195</v>
      </c>
      <c r="C4992" s="96" t="str">
        <f aca="false">VLOOKUP(B4992,INSUMOS!$A:$I,2,0)</f>
        <v>SINAPI</v>
      </c>
      <c r="D4992" s="96" t="str">
        <f aca="false">VLOOKUP(B4992,INSUMOS!$A:$I,3,0)</f>
        <v>PERFURATRIZ HIDRAULICA COM TRADO CURTO ACOPLADO, PROFUNDIDADE MAXIMA DE 20 M, DIAMETRO MAXIMO DE 1500 MM, POTENCIA INSTALADA DE 137 HP, MESA ROTATIVA COM TORQUE MAXIMO DE 30 KNM (INCLUI MONTAGEM, NAO INCLUI CAMINHAO)</v>
      </c>
      <c r="E4992" s="98" t="str">
        <f aca="false">VLOOKUP(B4992,INSUMOS!$A:$I,4,0)</f>
        <v>Equipamento</v>
      </c>
      <c r="F4992" s="98"/>
      <c r="G4992" s="99" t="str">
        <f aca="false">VLOOKUP(B4992,INSUMOS!$A:$I,5,0)</f>
        <v>UN</v>
      </c>
      <c r="H4992" s="100" t="n">
        <v>5.8E-006</v>
      </c>
      <c r="I4992" s="101" t="n">
        <f aca="false">VLOOKUP(B4992,INSUMOS!$A:$I,8,0)</f>
        <v>1532105.3</v>
      </c>
      <c r="J4992" s="101" t="n">
        <f aca="false">TRUNC(H4992*I4992,2)</f>
        <v>8.88</v>
      </c>
      <c r="L4992" s="63" t="n">
        <f aca="false">IF(AND(A4993&lt;&gt;"",A4992=""),L4991+1,L4991)</f>
        <v>523</v>
      </c>
      <c r="M4992" s="80" t="n">
        <f aca="false">IF(OR(A4992="Insumo",A4992="Composição Auxiliar"),J4992,"")</f>
        <v>8.88</v>
      </c>
      <c r="N4992" s="81" t="str">
        <f aca="false">IF(E4992="Mão de Obra",J4992,"")</f>
        <v/>
      </c>
      <c r="O4992" s="81" t="n">
        <f aca="false">IF(N4992&lt;&gt;"","",M4992)</f>
        <v>8.88</v>
      </c>
      <c r="P4992" s="82" t="str">
        <f aca="false">IF(A4992="Composição",B4992,"")</f>
        <v/>
      </c>
      <c r="Q4992" s="81" t="str">
        <f aca="false">IF(P4992&lt;&gt;"",SUMIF(L4992:L4992,L4992,N4992:N4992),"")</f>
        <v/>
      </c>
      <c r="R4992" s="81" t="str">
        <f aca="false">IF(P4992&lt;&gt;"",SUMIF(L4992:L4992,L4992,O4992:O4992),"")</f>
        <v/>
      </c>
    </row>
    <row r="4993" customFormat="false" ht="38.25" hidden="false" customHeight="false" outlineLevel="0" collapsed="false">
      <c r="A4993" s="96" t="s">
        <v>679</v>
      </c>
      <c r="B4993" s="97" t="s">
        <v>2196</v>
      </c>
      <c r="C4993" s="96" t="str">
        <f aca="false">VLOOKUP(B4993,INSUMOS!$A:$I,2,0)</f>
        <v>SINAPI</v>
      </c>
      <c r="D4993" s="96" t="str">
        <f aca="false">VLOOKUP(B4993,INSUMOS!$A:$I,3,0)</f>
        <v>CAMINHAO TRUCADO, PESO BRUTO TOTAL 23000 KG, CARGA UTIL MAXIMA 16540 KG, DISTANCIA ENTRE EIXOS 4,80 M, POTENCIA 256 CV (INCLUI CABINE E CHASSI, NAO INCLUI CARROCERIA)</v>
      </c>
      <c r="E4993" s="98" t="str">
        <f aca="false">VLOOKUP(B4993,INSUMOS!$A:$I,4,0)</f>
        <v>Equipamento</v>
      </c>
      <c r="F4993" s="98"/>
      <c r="G4993" s="99" t="str">
        <f aca="false">VLOOKUP(B4993,INSUMOS!$A:$I,5,0)</f>
        <v>UN</v>
      </c>
      <c r="H4993" s="100" t="n">
        <v>5.7E-006</v>
      </c>
      <c r="I4993" s="101" t="n">
        <f aca="false">VLOOKUP(B4993,INSUMOS!$A:$I,8,0)</f>
        <v>703578.8</v>
      </c>
      <c r="J4993" s="101" t="n">
        <f aca="false">TRUNC(H4993*I4993,2)</f>
        <v>4.01</v>
      </c>
      <c r="L4993" s="63" t="n">
        <f aca="false">IF(AND(A4994&lt;&gt;"",A4993=""),L4992+1,L4992)</f>
        <v>523</v>
      </c>
      <c r="M4993" s="80" t="n">
        <f aca="false">IF(OR(A4993="Insumo",A4993="Composição Auxiliar"),J4993,"")</f>
        <v>4.01</v>
      </c>
      <c r="N4993" s="81" t="str">
        <f aca="false">IF(E4993="Mão de Obra",J4993,"")</f>
        <v/>
      </c>
      <c r="O4993" s="81" t="n">
        <f aca="false">IF(N4993&lt;&gt;"","",M4993)</f>
        <v>4.01</v>
      </c>
      <c r="P4993" s="82" t="str">
        <f aca="false">IF(A4993="Composição",B4993,"")</f>
        <v/>
      </c>
      <c r="Q4993" s="81" t="str">
        <f aca="false">IF(P4993&lt;&gt;"",SUMIF(L4993:L4993,L4993,N4993:N4993),"")</f>
        <v/>
      </c>
      <c r="R4993" s="81" t="str">
        <f aca="false">IF(P4993&lt;&gt;"",SUMIF(L4993:L4993,L4993,O4993:O4993),"")</f>
        <v/>
      </c>
    </row>
    <row r="4994" customFormat="false" ht="14.25" hidden="false" customHeight="false" outlineLevel="0" collapsed="false">
      <c r="A4994" s="102"/>
      <c r="B4994" s="102"/>
      <c r="C4994" s="102"/>
      <c r="D4994" s="102"/>
      <c r="E4994" s="102"/>
      <c r="F4994" s="103"/>
      <c r="G4994" s="102"/>
      <c r="H4994" s="103"/>
      <c r="I4994" s="102"/>
      <c r="J4994" s="103"/>
      <c r="L4994" s="63" t="n">
        <f aca="false">IF(AND(A4995&lt;&gt;"",A4994=""),L4993+1,L4993)</f>
        <v>523</v>
      </c>
      <c r="M4994" s="80" t="str">
        <f aca="false">IF(OR(A4994="Insumo",A4994="Composição Auxiliar"),J4994,"")</f>
        <v/>
      </c>
      <c r="N4994" s="81" t="str">
        <f aca="false">IF(E4994="Mão de Obra",J4994,"")</f>
        <v/>
      </c>
      <c r="O4994" s="81" t="str">
        <f aca="false">IF(N4994&lt;&gt;"","",M4994)</f>
        <v/>
      </c>
      <c r="P4994" s="82" t="str">
        <f aca="false">IF(A4994="Composição",B4994,"")</f>
        <v/>
      </c>
      <c r="Q4994" s="81" t="str">
        <f aca="false">IF(P4994&lt;&gt;"",SUMIF(L4994:L4994,L4994,N4994:N4994),"")</f>
        <v/>
      </c>
      <c r="R4994" s="81" t="str">
        <f aca="false">IF(P4994&lt;&gt;"",SUMIF(L4994:L4994,L4994,O4994:O4994),"")</f>
        <v/>
      </c>
    </row>
    <row r="4995" customFormat="false" ht="15" hidden="false" customHeight="false" outlineLevel="0" collapsed="false">
      <c r="A4995" s="102"/>
      <c r="B4995" s="102"/>
      <c r="C4995" s="102"/>
      <c r="D4995" s="102"/>
      <c r="E4995" s="102"/>
      <c r="F4995" s="103"/>
      <c r="G4995" s="102"/>
      <c r="H4995" s="104"/>
      <c r="I4995" s="104"/>
      <c r="J4995" s="103"/>
      <c r="L4995" s="63" t="n">
        <f aca="false">IF(AND(A4996&lt;&gt;"",A4995=""),L4994+1,L4994)</f>
        <v>523</v>
      </c>
      <c r="M4995" s="80" t="str">
        <f aca="false">IF(OR(A4995="Insumo",A4995="Composição Auxiliar"),J4995,"")</f>
        <v/>
      </c>
      <c r="N4995" s="81" t="str">
        <f aca="false">IF(E4995="Mão de Obra",J4995,"")</f>
        <v/>
      </c>
      <c r="O4995" s="81" t="str">
        <f aca="false">IF(N4995&lt;&gt;"","",M4995)</f>
        <v/>
      </c>
      <c r="P4995" s="82" t="str">
        <f aca="false">IF(A4995="Composição",B4995,"")</f>
        <v/>
      </c>
      <c r="Q4995" s="81" t="str">
        <f aca="false">IF(P4995&lt;&gt;"",SUMIF(L4995:L4995,L4995,N4995:N4995),"")</f>
        <v/>
      </c>
      <c r="R4995" s="81" t="str">
        <f aca="false">IF(P4995&lt;&gt;"",SUMIF(L4995:L4995,L4995,O4995:O4995),"")</f>
        <v/>
      </c>
    </row>
    <row r="4996" customFormat="false" ht="15" hidden="false" customHeight="false" outlineLevel="0" collapsed="false">
      <c r="A4996" s="108"/>
      <c r="B4996" s="108"/>
      <c r="C4996" s="108"/>
      <c r="D4996" s="108"/>
      <c r="E4996" s="108"/>
      <c r="F4996" s="108"/>
      <c r="G4996" s="108"/>
      <c r="H4996" s="108"/>
      <c r="I4996" s="108"/>
      <c r="J4996" s="108"/>
      <c r="L4996" s="63" t="n">
        <f aca="false">IF(AND(A4997&lt;&gt;"",A4996=""),L4995+1,L4995)</f>
        <v>523</v>
      </c>
      <c r="M4996" s="80" t="str">
        <f aca="false">IF(OR(A4996="Insumo",A4996="Composição Auxiliar"),J4996,"")</f>
        <v/>
      </c>
      <c r="N4996" s="81" t="str">
        <f aca="false">IF(E4996="Mão de Obra",J4996,"")</f>
        <v/>
      </c>
      <c r="O4996" s="81" t="str">
        <f aca="false">IF(N4996&lt;&gt;"","",M4996)</f>
        <v/>
      </c>
      <c r="P4996" s="82" t="str">
        <f aca="false">IF(A4996="Composição",B4996,"")</f>
        <v/>
      </c>
      <c r="Q4996" s="81" t="str">
        <f aca="false">IF(P4996&lt;&gt;"",SUMIF(L4996:L4996,L4996,N4996:N4996),"")</f>
        <v/>
      </c>
      <c r="R4996" s="81" t="str">
        <f aca="false">IF(P4996&lt;&gt;"",SUMIF(L4996:L4996,L4996,O4996:O4996),"")</f>
        <v/>
      </c>
    </row>
    <row r="4997" customFormat="false" ht="15" hidden="false" customHeight="true" outlineLevel="0" collapsed="false">
      <c r="A4997" s="83"/>
      <c r="B4997" s="84" t="s">
        <v>655</v>
      </c>
      <c r="C4997" s="83" t="s">
        <v>656</v>
      </c>
      <c r="D4997" s="83" t="s">
        <v>657</v>
      </c>
      <c r="E4997" s="83" t="s">
        <v>658</v>
      </c>
      <c r="F4997" s="83"/>
      <c r="G4997" s="85" t="s">
        <v>659</v>
      </c>
      <c r="H4997" s="84" t="s">
        <v>660</v>
      </c>
      <c r="I4997" s="84" t="s">
        <v>661</v>
      </c>
      <c r="J4997" s="84" t="s">
        <v>662</v>
      </c>
      <c r="L4997" s="63" t="n">
        <f aca="false">IF(AND(A4998&lt;&gt;"",A4997=""),L4996+1,L4996)</f>
        <v>524</v>
      </c>
      <c r="M4997" s="80" t="str">
        <f aca="false">IF(OR(A4997="Insumo",A4997="Composição Auxiliar"),J4997,"")</f>
        <v/>
      </c>
      <c r="N4997" s="81" t="str">
        <f aca="false">IF(E4997="Mão de Obra",J4997,"")</f>
        <v/>
      </c>
      <c r="O4997" s="81" t="str">
        <f aca="false">IF(N4997&lt;&gt;"","",M4997)</f>
        <v/>
      </c>
      <c r="P4997" s="82" t="str">
        <f aca="false">IF(A4997="Composição",B4997,"")</f>
        <v/>
      </c>
      <c r="Q4997" s="81" t="str">
        <f aca="false">IF(P4997&lt;&gt;"",SUMIF(L4997:L4997,L4997,N4997:N4997),"")</f>
        <v/>
      </c>
      <c r="R4997" s="81" t="str">
        <f aca="false">IF(P4997&lt;&gt;"",SUMIF(L4997:L4997,L4997,O4997:O4997),"")</f>
        <v/>
      </c>
    </row>
    <row r="4998" customFormat="false" ht="51" hidden="false" customHeight="true" outlineLevel="0" collapsed="false">
      <c r="A4998" s="86" t="s">
        <v>663</v>
      </c>
      <c r="B4998" s="87" t="s">
        <v>2189</v>
      </c>
      <c r="C4998" s="86" t="s">
        <v>664</v>
      </c>
      <c r="D4998" s="86" t="s">
        <v>2190</v>
      </c>
      <c r="E4998" s="86" t="s">
        <v>691</v>
      </c>
      <c r="F4998" s="86"/>
      <c r="G4998" s="88" t="s">
        <v>672</v>
      </c>
      <c r="H4998" s="89" t="n">
        <v>1</v>
      </c>
      <c r="I4998" s="90" t="n">
        <f aca="false">SUMIF(L:L,$L4998,M:M)</f>
        <v>16.39</v>
      </c>
      <c r="J4998" s="90" t="n">
        <f aca="false">TRUNC(H4998*I4998,2)</f>
        <v>16.39</v>
      </c>
      <c r="L4998" s="63" t="n">
        <f aca="false">IF(AND(A4999&lt;&gt;"",A4998=""),L4997+1,L4997)</f>
        <v>524</v>
      </c>
      <c r="M4998" s="80" t="str">
        <f aca="false">IF(OR(A4998="Insumo",A4998="Composição Auxiliar"),J4998,"")</f>
        <v/>
      </c>
      <c r="N4998" s="81" t="str">
        <f aca="false">IF(E4998="Mão de Obra",J4998,"")</f>
        <v/>
      </c>
      <c r="O4998" s="81" t="str">
        <f aca="false">IF(N4998&lt;&gt;"","",M4998)</f>
        <v/>
      </c>
      <c r="P4998" s="82" t="str">
        <f aca="false">IF(A4998="Composição",B4998,"")</f>
        <v> 90677 </v>
      </c>
      <c r="Q4998" s="81" t="n">
        <f aca="false">IF(P4998&lt;&gt;"",SUMIF(L4998:L4998,L4998,N4998:N4998),"")</f>
        <v>0</v>
      </c>
      <c r="R4998" s="81" t="n">
        <f aca="false">IF(P4998&lt;&gt;"",SUMIF(L4998:L4998,L4998,O4998:O4998),"")</f>
        <v>0</v>
      </c>
    </row>
    <row r="4999" customFormat="false" ht="38.25" hidden="false" customHeight="false" outlineLevel="0" collapsed="false">
      <c r="A4999" s="96" t="s">
        <v>679</v>
      </c>
      <c r="B4999" s="97" t="s">
        <v>2196</v>
      </c>
      <c r="C4999" s="96" t="str">
        <f aca="false">VLOOKUP(B4999,INSUMOS!$A:$I,2,0)</f>
        <v>SINAPI</v>
      </c>
      <c r="D4999" s="96" t="str">
        <f aca="false">VLOOKUP(B4999,INSUMOS!$A:$I,3,0)</f>
        <v>CAMINHAO TRUCADO, PESO BRUTO TOTAL 23000 KG, CARGA UTIL MAXIMA 16540 KG, DISTANCIA ENTRE EIXOS 4,80 M, POTENCIA 256 CV (INCLUI CABINE E CHASSI, NAO INCLUI CARROCERIA)</v>
      </c>
      <c r="E4999" s="98" t="str">
        <f aca="false">VLOOKUP(B4999,INSUMOS!$A:$I,4,0)</f>
        <v>Equipamento</v>
      </c>
      <c r="F4999" s="98"/>
      <c r="G4999" s="99" t="str">
        <f aca="false">VLOOKUP(B4999,INSUMOS!$A:$I,5,0)</f>
        <v>UN</v>
      </c>
      <c r="H4999" s="100" t="n">
        <v>7.2E-006</v>
      </c>
      <c r="I4999" s="101" t="n">
        <f aca="false">VLOOKUP(B4999,INSUMOS!$A:$I,8,0)</f>
        <v>703578.8</v>
      </c>
      <c r="J4999" s="101" t="n">
        <f aca="false">TRUNC(H4999*I4999,2)</f>
        <v>5.06</v>
      </c>
      <c r="L4999" s="63" t="n">
        <f aca="false">IF(AND(A5000&lt;&gt;"",A4999=""),L4998+1,L4998)</f>
        <v>524</v>
      </c>
      <c r="M4999" s="80" t="n">
        <f aca="false">IF(OR(A4999="Insumo",A4999="Composição Auxiliar"),J4999,"")</f>
        <v>5.06</v>
      </c>
      <c r="N4999" s="81" t="str">
        <f aca="false">IF(E4999="Mão de Obra",J4999,"")</f>
        <v/>
      </c>
      <c r="O4999" s="81" t="n">
        <f aca="false">IF(N4999&lt;&gt;"","",M4999)</f>
        <v>5.06</v>
      </c>
      <c r="P4999" s="82" t="str">
        <f aca="false">IF(A4999="Composição",B4999,"")</f>
        <v/>
      </c>
      <c r="Q4999" s="81" t="str">
        <f aca="false">IF(P4999&lt;&gt;"",SUMIF(L4999:L4999,L4999,N4999:N4999),"")</f>
        <v/>
      </c>
      <c r="R4999" s="81" t="str">
        <f aca="false">IF(P4999&lt;&gt;"",SUMIF(L4999:L4999,L4999,O4999:O4999),"")</f>
        <v/>
      </c>
    </row>
    <row r="5000" customFormat="false" ht="51" hidden="false" customHeight="false" outlineLevel="0" collapsed="false">
      <c r="A5000" s="96" t="s">
        <v>679</v>
      </c>
      <c r="B5000" s="97" t="s">
        <v>2195</v>
      </c>
      <c r="C5000" s="96" t="str">
        <f aca="false">VLOOKUP(B5000,INSUMOS!$A:$I,2,0)</f>
        <v>SINAPI</v>
      </c>
      <c r="D5000" s="96" t="str">
        <f aca="false">VLOOKUP(B5000,INSUMOS!$A:$I,3,0)</f>
        <v>PERFURATRIZ HIDRAULICA COM TRADO CURTO ACOPLADO, PROFUNDIDADE MAXIMA DE 20 M, DIAMETRO MAXIMO DE 1500 MM, POTENCIA INSTALADA DE 137 HP, MESA ROTATIVA COM TORQUE MAXIMO DE 30 KNM (INCLUI MONTAGEM, NAO INCLUI CAMINHAO)</v>
      </c>
      <c r="E5000" s="98" t="str">
        <f aca="false">VLOOKUP(B5000,INSUMOS!$A:$I,4,0)</f>
        <v>Equipamento</v>
      </c>
      <c r="F5000" s="98"/>
      <c r="G5000" s="99" t="str">
        <f aca="false">VLOOKUP(B5000,INSUMOS!$A:$I,5,0)</f>
        <v>UN</v>
      </c>
      <c r="H5000" s="100" t="n">
        <v>7.4E-006</v>
      </c>
      <c r="I5000" s="101" t="n">
        <f aca="false">VLOOKUP(B5000,INSUMOS!$A:$I,8,0)</f>
        <v>1532105.3</v>
      </c>
      <c r="J5000" s="101" t="n">
        <f aca="false">TRUNC(H5000*I5000,2)</f>
        <v>11.33</v>
      </c>
      <c r="L5000" s="63" t="n">
        <f aca="false">IF(AND(A5001&lt;&gt;"",A5000=""),L4999+1,L4999)</f>
        <v>524</v>
      </c>
      <c r="M5000" s="80" t="n">
        <f aca="false">IF(OR(A5000="Insumo",A5000="Composição Auxiliar"),J5000,"")</f>
        <v>11.33</v>
      </c>
      <c r="N5000" s="81" t="str">
        <f aca="false">IF(E5000="Mão de Obra",J5000,"")</f>
        <v/>
      </c>
      <c r="O5000" s="81" t="n">
        <f aca="false">IF(N5000&lt;&gt;"","",M5000)</f>
        <v>11.33</v>
      </c>
      <c r="P5000" s="82" t="str">
        <f aca="false">IF(A5000="Composição",B5000,"")</f>
        <v/>
      </c>
      <c r="Q5000" s="81" t="str">
        <f aca="false">IF(P5000&lt;&gt;"",SUMIF(L5000:L5000,L5000,N5000:N5000),"")</f>
        <v/>
      </c>
      <c r="R5000" s="81" t="str">
        <f aca="false">IF(P5000&lt;&gt;"",SUMIF(L5000:L5000,L5000,O5000:O5000),"")</f>
        <v/>
      </c>
    </row>
    <row r="5001" customFormat="false" ht="14.25" hidden="false" customHeight="false" outlineLevel="0" collapsed="false">
      <c r="A5001" s="102"/>
      <c r="B5001" s="102"/>
      <c r="C5001" s="102"/>
      <c r="D5001" s="102"/>
      <c r="E5001" s="102"/>
      <c r="F5001" s="103"/>
      <c r="G5001" s="102"/>
      <c r="H5001" s="103"/>
      <c r="I5001" s="102"/>
      <c r="J5001" s="103"/>
      <c r="L5001" s="63" t="n">
        <f aca="false">IF(AND(A5002&lt;&gt;"",A5001=""),L5000+1,L5000)</f>
        <v>524</v>
      </c>
      <c r="M5001" s="80" t="str">
        <f aca="false">IF(OR(A5001="Insumo",A5001="Composição Auxiliar"),J5001,"")</f>
        <v/>
      </c>
      <c r="N5001" s="81" t="str">
        <f aca="false">IF(E5001="Mão de Obra",J5001,"")</f>
        <v/>
      </c>
      <c r="O5001" s="81" t="str">
        <f aca="false">IF(N5001&lt;&gt;"","",M5001)</f>
        <v/>
      </c>
      <c r="P5001" s="82" t="str">
        <f aca="false">IF(A5001="Composição",B5001,"")</f>
        <v/>
      </c>
      <c r="Q5001" s="81" t="str">
        <f aca="false">IF(P5001&lt;&gt;"",SUMIF(L5001:L5001,L5001,N5001:N5001),"")</f>
        <v/>
      </c>
      <c r="R5001" s="81" t="str">
        <f aca="false">IF(P5001&lt;&gt;"",SUMIF(L5001:L5001,L5001,O5001:O5001),"")</f>
        <v/>
      </c>
    </row>
    <row r="5002" customFormat="false" ht="15" hidden="false" customHeight="false" outlineLevel="0" collapsed="false">
      <c r="A5002" s="102"/>
      <c r="B5002" s="102"/>
      <c r="C5002" s="102"/>
      <c r="D5002" s="102"/>
      <c r="E5002" s="102"/>
      <c r="F5002" s="103"/>
      <c r="G5002" s="102"/>
      <c r="H5002" s="104"/>
      <c r="I5002" s="104"/>
      <c r="J5002" s="103"/>
      <c r="L5002" s="63" t="n">
        <f aca="false">IF(AND(A5003&lt;&gt;"",A5002=""),L5001+1,L5001)</f>
        <v>524</v>
      </c>
      <c r="M5002" s="80" t="str">
        <f aca="false">IF(OR(A5002="Insumo",A5002="Composição Auxiliar"),J5002,"")</f>
        <v/>
      </c>
      <c r="N5002" s="81" t="str">
        <f aca="false">IF(E5002="Mão de Obra",J5002,"")</f>
        <v/>
      </c>
      <c r="O5002" s="81" t="str">
        <f aca="false">IF(N5002&lt;&gt;"","",M5002)</f>
        <v/>
      </c>
      <c r="P5002" s="82" t="str">
        <f aca="false">IF(A5002="Composição",B5002,"")</f>
        <v/>
      </c>
      <c r="Q5002" s="81" t="str">
        <f aca="false">IF(P5002&lt;&gt;"",SUMIF(L5002:L5002,L5002,N5002:N5002),"")</f>
        <v/>
      </c>
      <c r="R5002" s="81" t="str">
        <f aca="false">IF(P5002&lt;&gt;"",SUMIF(L5002:L5002,L5002,O5002:O5002),"")</f>
        <v/>
      </c>
    </row>
    <row r="5003" customFormat="false" ht="15" hidden="false" customHeight="false" outlineLevel="0" collapsed="false">
      <c r="A5003" s="108"/>
      <c r="B5003" s="108"/>
      <c r="C5003" s="108"/>
      <c r="D5003" s="108"/>
      <c r="E5003" s="108"/>
      <c r="F5003" s="108"/>
      <c r="G5003" s="108"/>
      <c r="H5003" s="108"/>
      <c r="I5003" s="108"/>
      <c r="J5003" s="108"/>
      <c r="L5003" s="63" t="n">
        <f aca="false">IF(AND(A5004&lt;&gt;"",A5003=""),L5002+1,L5002)</f>
        <v>524</v>
      </c>
      <c r="M5003" s="80" t="str">
        <f aca="false">IF(OR(A5003="Insumo",A5003="Composição Auxiliar"),J5003,"")</f>
        <v/>
      </c>
      <c r="N5003" s="81" t="str">
        <f aca="false">IF(E5003="Mão de Obra",J5003,"")</f>
        <v/>
      </c>
      <c r="O5003" s="81" t="str">
        <f aca="false">IF(N5003&lt;&gt;"","",M5003)</f>
        <v/>
      </c>
      <c r="P5003" s="82" t="str">
        <f aca="false">IF(A5003="Composição",B5003,"")</f>
        <v/>
      </c>
      <c r="Q5003" s="81" t="str">
        <f aca="false">IF(P5003&lt;&gt;"",SUMIF(L5003:L5003,L5003,N5003:N5003),"")</f>
        <v/>
      </c>
      <c r="R5003" s="81" t="str">
        <f aca="false">IF(P5003&lt;&gt;"",SUMIF(L5003:L5003,L5003,O5003:O5003),"")</f>
        <v/>
      </c>
    </row>
    <row r="5004" customFormat="false" ht="15" hidden="false" customHeight="true" outlineLevel="0" collapsed="false">
      <c r="A5004" s="83"/>
      <c r="B5004" s="84" t="s">
        <v>655</v>
      </c>
      <c r="C5004" s="83" t="s">
        <v>656</v>
      </c>
      <c r="D5004" s="83" t="s">
        <v>657</v>
      </c>
      <c r="E5004" s="83" t="s">
        <v>658</v>
      </c>
      <c r="F5004" s="83"/>
      <c r="G5004" s="85" t="s">
        <v>659</v>
      </c>
      <c r="H5004" s="84" t="s">
        <v>660</v>
      </c>
      <c r="I5004" s="84" t="s">
        <v>661</v>
      </c>
      <c r="J5004" s="84" t="s">
        <v>662</v>
      </c>
      <c r="L5004" s="63" t="n">
        <f aca="false">IF(AND(A5005&lt;&gt;"",A5004=""),L5003+1,L5003)</f>
        <v>525</v>
      </c>
      <c r="M5004" s="80" t="str">
        <f aca="false">IF(OR(A5004="Insumo",A5004="Composição Auxiliar"),J5004,"")</f>
        <v/>
      </c>
      <c r="N5004" s="81" t="str">
        <f aca="false">IF(E5004="Mão de Obra",J5004,"")</f>
        <v/>
      </c>
      <c r="O5004" s="81" t="str">
        <f aca="false">IF(N5004&lt;&gt;"","",M5004)</f>
        <v/>
      </c>
      <c r="P5004" s="82" t="str">
        <f aca="false">IF(A5004="Composição",B5004,"")</f>
        <v/>
      </c>
      <c r="Q5004" s="81" t="str">
        <f aca="false">IF(P5004&lt;&gt;"",SUMIF(L5004:L5004,L5004,N5004:N5004),"")</f>
        <v/>
      </c>
      <c r="R5004" s="81" t="str">
        <f aca="false">IF(P5004&lt;&gt;"",SUMIF(L5004:L5004,L5004,O5004:O5004),"")</f>
        <v/>
      </c>
    </row>
    <row r="5005" customFormat="false" ht="51" hidden="false" customHeight="true" outlineLevel="0" collapsed="false">
      <c r="A5005" s="86" t="s">
        <v>663</v>
      </c>
      <c r="B5005" s="87" t="s">
        <v>2191</v>
      </c>
      <c r="C5005" s="86" t="s">
        <v>664</v>
      </c>
      <c r="D5005" s="86" t="s">
        <v>2192</v>
      </c>
      <c r="E5005" s="86" t="s">
        <v>691</v>
      </c>
      <c r="F5005" s="86"/>
      <c r="G5005" s="88" t="s">
        <v>672</v>
      </c>
      <c r="H5005" s="89" t="n">
        <v>1</v>
      </c>
      <c r="I5005" s="90" t="n">
        <f aca="false">SUMIF(L:L,$L5005,M:M)</f>
        <v>147.35</v>
      </c>
      <c r="J5005" s="90" t="n">
        <f aca="false">TRUNC(H5005*I5005,2)</f>
        <v>147.35</v>
      </c>
      <c r="L5005" s="63" t="n">
        <f aca="false">IF(AND(A5006&lt;&gt;"",A5005=""),L5004+1,L5004)</f>
        <v>525</v>
      </c>
      <c r="M5005" s="80" t="str">
        <f aca="false">IF(OR(A5005="Insumo",A5005="Composição Auxiliar"),J5005,"")</f>
        <v/>
      </c>
      <c r="N5005" s="81" t="str">
        <f aca="false">IF(E5005="Mão de Obra",J5005,"")</f>
        <v/>
      </c>
      <c r="O5005" s="81" t="str">
        <f aca="false">IF(N5005&lt;&gt;"","",M5005)</f>
        <v/>
      </c>
      <c r="P5005" s="82" t="str">
        <f aca="false">IF(A5005="Composição",B5005,"")</f>
        <v> 90678 </v>
      </c>
      <c r="Q5005" s="81" t="n">
        <f aca="false">IF(P5005&lt;&gt;"",SUMIF(L5005:L5005,L5005,N5005:N5005),"")</f>
        <v>0</v>
      </c>
      <c r="R5005" s="81" t="n">
        <f aca="false">IF(P5005&lt;&gt;"",SUMIF(L5005:L5005,L5005,O5005:O5005),"")</f>
        <v>0</v>
      </c>
    </row>
    <row r="5006" customFormat="false" ht="38.25" hidden="false" customHeight="false" outlineLevel="0" collapsed="false">
      <c r="A5006" s="96" t="s">
        <v>679</v>
      </c>
      <c r="B5006" s="97" t="s">
        <v>2196</v>
      </c>
      <c r="C5006" s="96" t="str">
        <f aca="false">VLOOKUP(B5006,INSUMOS!$A:$I,2,0)</f>
        <v>SINAPI</v>
      </c>
      <c r="D5006" s="96" t="str">
        <f aca="false">VLOOKUP(B5006,INSUMOS!$A:$I,3,0)</f>
        <v>CAMINHAO TRUCADO, PESO BRUTO TOTAL 23000 KG, CARGA UTIL MAXIMA 16540 KG, DISTANCIA ENTRE EIXOS 4,80 M, POTENCIA 256 CV (INCLUI CABINE E CHASSI, NAO INCLUI CARROCERIA)</v>
      </c>
      <c r="E5006" s="98" t="str">
        <f aca="false">VLOOKUP(B5006,INSUMOS!$A:$I,4,0)</f>
        <v>Equipamento</v>
      </c>
      <c r="F5006" s="98"/>
      <c r="G5006" s="99" t="str">
        <f aca="false">VLOOKUP(B5006,INSUMOS!$A:$I,5,0)</f>
        <v>UN</v>
      </c>
      <c r="H5006" s="100" t="n">
        <v>6.42E-005</v>
      </c>
      <c r="I5006" s="101" t="n">
        <f aca="false">VLOOKUP(B5006,INSUMOS!$A:$I,8,0)</f>
        <v>703578.8</v>
      </c>
      <c r="J5006" s="101" t="n">
        <f aca="false">TRUNC(H5006*I5006,2)</f>
        <v>45.16</v>
      </c>
      <c r="L5006" s="63" t="n">
        <f aca="false">IF(AND(A5007&lt;&gt;"",A5006=""),L5005+1,L5005)</f>
        <v>525</v>
      </c>
      <c r="M5006" s="80" t="n">
        <f aca="false">IF(OR(A5006="Insumo",A5006="Composição Auxiliar"),J5006,"")</f>
        <v>45.16</v>
      </c>
      <c r="N5006" s="81" t="str">
        <f aca="false">IF(E5006="Mão de Obra",J5006,"")</f>
        <v/>
      </c>
      <c r="O5006" s="81" t="n">
        <f aca="false">IF(N5006&lt;&gt;"","",M5006)</f>
        <v>45.16</v>
      </c>
      <c r="P5006" s="82" t="str">
        <f aca="false">IF(A5006="Composição",B5006,"")</f>
        <v/>
      </c>
      <c r="Q5006" s="81" t="str">
        <f aca="false">IF(P5006&lt;&gt;"",SUMIF(L5006:L5006,L5006,N5006:N5006),"")</f>
        <v/>
      </c>
      <c r="R5006" s="81" t="str">
        <f aca="false">IF(P5006&lt;&gt;"",SUMIF(L5006:L5006,L5006,O5006:O5006),"")</f>
        <v/>
      </c>
    </row>
    <row r="5007" customFormat="false" ht="51" hidden="false" customHeight="false" outlineLevel="0" collapsed="false">
      <c r="A5007" s="96" t="s">
        <v>679</v>
      </c>
      <c r="B5007" s="97" t="s">
        <v>2195</v>
      </c>
      <c r="C5007" s="96" t="str">
        <f aca="false">VLOOKUP(B5007,INSUMOS!$A:$I,2,0)</f>
        <v>SINAPI</v>
      </c>
      <c r="D5007" s="96" t="str">
        <f aca="false">VLOOKUP(B5007,INSUMOS!$A:$I,3,0)</f>
        <v>PERFURATRIZ HIDRAULICA COM TRADO CURTO ACOPLADO, PROFUNDIDADE MAXIMA DE 20 M, DIAMETRO MAXIMO DE 1500 MM, POTENCIA INSTALADA DE 137 HP, MESA ROTATIVA COM TORQUE MAXIMO DE 30 KNM (INCLUI MONTAGEM, NAO INCLUI CAMINHAO)</v>
      </c>
      <c r="E5007" s="98" t="str">
        <f aca="false">VLOOKUP(B5007,INSUMOS!$A:$I,4,0)</f>
        <v>Equipamento</v>
      </c>
      <c r="F5007" s="98"/>
      <c r="G5007" s="99" t="str">
        <f aca="false">VLOOKUP(B5007,INSUMOS!$A:$I,5,0)</f>
        <v>UN</v>
      </c>
      <c r="H5007" s="100" t="n">
        <v>6.67E-005</v>
      </c>
      <c r="I5007" s="101" t="n">
        <f aca="false">VLOOKUP(B5007,INSUMOS!$A:$I,8,0)</f>
        <v>1532105.3</v>
      </c>
      <c r="J5007" s="101" t="n">
        <f aca="false">TRUNC(H5007*I5007,2)</f>
        <v>102.19</v>
      </c>
      <c r="L5007" s="63" t="n">
        <f aca="false">IF(AND(A5008&lt;&gt;"",A5007=""),L5006+1,L5006)</f>
        <v>525</v>
      </c>
      <c r="M5007" s="80" t="n">
        <f aca="false">IF(OR(A5007="Insumo",A5007="Composição Auxiliar"),J5007,"")</f>
        <v>102.19</v>
      </c>
      <c r="N5007" s="81" t="str">
        <f aca="false">IF(E5007="Mão de Obra",J5007,"")</f>
        <v/>
      </c>
      <c r="O5007" s="81" t="n">
        <f aca="false">IF(N5007&lt;&gt;"","",M5007)</f>
        <v>102.19</v>
      </c>
      <c r="P5007" s="82" t="str">
        <f aca="false">IF(A5007="Composição",B5007,"")</f>
        <v/>
      </c>
      <c r="Q5007" s="81" t="str">
        <f aca="false">IF(P5007&lt;&gt;"",SUMIF(L5007:L5007,L5007,N5007:N5007),"")</f>
        <v/>
      </c>
      <c r="R5007" s="81" t="str">
        <f aca="false">IF(P5007&lt;&gt;"",SUMIF(L5007:L5007,L5007,O5007:O5007),"")</f>
        <v/>
      </c>
    </row>
    <row r="5008" customFormat="false" ht="14.25" hidden="false" customHeight="false" outlineLevel="0" collapsed="false">
      <c r="A5008" s="102"/>
      <c r="B5008" s="102"/>
      <c r="C5008" s="102"/>
      <c r="D5008" s="102"/>
      <c r="E5008" s="102"/>
      <c r="F5008" s="103"/>
      <c r="G5008" s="102"/>
      <c r="H5008" s="103"/>
      <c r="I5008" s="102"/>
      <c r="J5008" s="103"/>
      <c r="L5008" s="63" t="n">
        <f aca="false">IF(AND(A5009&lt;&gt;"",A5008=""),L5007+1,L5007)</f>
        <v>525</v>
      </c>
      <c r="M5008" s="80" t="str">
        <f aca="false">IF(OR(A5008="Insumo",A5008="Composição Auxiliar"),J5008,"")</f>
        <v/>
      </c>
      <c r="N5008" s="81" t="str">
        <f aca="false">IF(E5008="Mão de Obra",J5008,"")</f>
        <v/>
      </c>
      <c r="O5008" s="81" t="str">
        <f aca="false">IF(N5008&lt;&gt;"","",M5008)</f>
        <v/>
      </c>
      <c r="P5008" s="82" t="str">
        <f aca="false">IF(A5008="Composição",B5008,"")</f>
        <v/>
      </c>
      <c r="Q5008" s="81" t="str">
        <f aca="false">IF(P5008&lt;&gt;"",SUMIF(L5008:L5008,L5008,N5008:N5008),"")</f>
        <v/>
      </c>
      <c r="R5008" s="81" t="str">
        <f aca="false">IF(P5008&lt;&gt;"",SUMIF(L5008:L5008,L5008,O5008:O5008),"")</f>
        <v/>
      </c>
    </row>
    <row r="5009" customFormat="false" ht="15" hidden="false" customHeight="false" outlineLevel="0" collapsed="false">
      <c r="A5009" s="102"/>
      <c r="B5009" s="102"/>
      <c r="C5009" s="102"/>
      <c r="D5009" s="102"/>
      <c r="E5009" s="102"/>
      <c r="F5009" s="103"/>
      <c r="G5009" s="102"/>
      <c r="H5009" s="104"/>
      <c r="I5009" s="104"/>
      <c r="J5009" s="103"/>
      <c r="L5009" s="63" t="n">
        <f aca="false">IF(AND(A5010&lt;&gt;"",A5009=""),L5008+1,L5008)</f>
        <v>525</v>
      </c>
      <c r="M5009" s="80" t="str">
        <f aca="false">IF(OR(A5009="Insumo",A5009="Composição Auxiliar"),J5009,"")</f>
        <v/>
      </c>
      <c r="N5009" s="81" t="str">
        <f aca="false">IF(E5009="Mão de Obra",J5009,"")</f>
        <v/>
      </c>
      <c r="O5009" s="81" t="str">
        <f aca="false">IF(N5009&lt;&gt;"","",M5009)</f>
        <v/>
      </c>
      <c r="P5009" s="82" t="str">
        <f aca="false">IF(A5009="Composição",B5009,"")</f>
        <v/>
      </c>
      <c r="Q5009" s="81" t="str">
        <f aca="false">IF(P5009&lt;&gt;"",SUMIF(L5009:L5009,L5009,N5009:N5009),"")</f>
        <v/>
      </c>
      <c r="R5009" s="81" t="str">
        <f aca="false">IF(P5009&lt;&gt;"",SUMIF(L5009:L5009,L5009,O5009:O5009),"")</f>
        <v/>
      </c>
    </row>
    <row r="5010" customFormat="false" ht="15" hidden="false" customHeight="false" outlineLevel="0" collapsed="false">
      <c r="A5010" s="108"/>
      <c r="B5010" s="108"/>
      <c r="C5010" s="108"/>
      <c r="D5010" s="108"/>
      <c r="E5010" s="108"/>
      <c r="F5010" s="108"/>
      <c r="G5010" s="108"/>
      <c r="H5010" s="108"/>
      <c r="I5010" s="108"/>
      <c r="J5010" s="108"/>
      <c r="L5010" s="63" t="n">
        <f aca="false">IF(AND(A5011&lt;&gt;"",A5010=""),L5009+1,L5009)</f>
        <v>525</v>
      </c>
      <c r="M5010" s="80" t="str">
        <f aca="false">IF(OR(A5010="Insumo",A5010="Composição Auxiliar"),J5010,"")</f>
        <v/>
      </c>
      <c r="N5010" s="81" t="str">
        <f aca="false">IF(E5010="Mão de Obra",J5010,"")</f>
        <v/>
      </c>
      <c r="O5010" s="81" t="str">
        <f aca="false">IF(N5010&lt;&gt;"","",M5010)</f>
        <v/>
      </c>
      <c r="P5010" s="82" t="str">
        <f aca="false">IF(A5010="Composição",B5010,"")</f>
        <v/>
      </c>
      <c r="Q5010" s="81" t="str">
        <f aca="false">IF(P5010&lt;&gt;"",SUMIF(L5010:L5010,L5010,N5010:N5010),"")</f>
        <v/>
      </c>
      <c r="R5010" s="81" t="str">
        <f aca="false">IF(P5010&lt;&gt;"",SUMIF(L5010:L5010,L5010,O5010:O5010),"")</f>
        <v/>
      </c>
    </row>
    <row r="5011" customFormat="false" ht="15" hidden="false" customHeight="true" outlineLevel="0" collapsed="false">
      <c r="A5011" s="83"/>
      <c r="B5011" s="84" t="s">
        <v>655</v>
      </c>
      <c r="C5011" s="83" t="s">
        <v>656</v>
      </c>
      <c r="D5011" s="83" t="s">
        <v>657</v>
      </c>
      <c r="E5011" s="83" t="s">
        <v>658</v>
      </c>
      <c r="F5011" s="83"/>
      <c r="G5011" s="85" t="s">
        <v>659</v>
      </c>
      <c r="H5011" s="84" t="s">
        <v>660</v>
      </c>
      <c r="I5011" s="84" t="s">
        <v>661</v>
      </c>
      <c r="J5011" s="84" t="s">
        <v>662</v>
      </c>
      <c r="L5011" s="63" t="n">
        <f aca="false">IF(AND(A5012&lt;&gt;"",A5011=""),L5010+1,L5010)</f>
        <v>526</v>
      </c>
      <c r="M5011" s="80" t="str">
        <f aca="false">IF(OR(A5011="Insumo",A5011="Composição Auxiliar"),J5011,"")</f>
        <v/>
      </c>
      <c r="N5011" s="81" t="str">
        <f aca="false">IF(E5011="Mão de Obra",J5011,"")</f>
        <v/>
      </c>
      <c r="O5011" s="81" t="str">
        <f aca="false">IF(N5011&lt;&gt;"","",M5011)</f>
        <v/>
      </c>
      <c r="P5011" s="82" t="str">
        <f aca="false">IF(A5011="Composição",B5011,"")</f>
        <v/>
      </c>
      <c r="Q5011" s="81" t="str">
        <f aca="false">IF(P5011&lt;&gt;"",SUMIF(L5011:L5011,L5011,N5011:N5011),"")</f>
        <v/>
      </c>
      <c r="R5011" s="81" t="str">
        <f aca="false">IF(P5011&lt;&gt;"",SUMIF(L5011:L5011,L5011,O5011:O5011),"")</f>
        <v/>
      </c>
    </row>
    <row r="5012" customFormat="false" ht="51" hidden="false" customHeight="true" outlineLevel="0" collapsed="false">
      <c r="A5012" s="86" t="s">
        <v>663</v>
      </c>
      <c r="B5012" s="87" t="s">
        <v>2193</v>
      </c>
      <c r="C5012" s="86" t="s">
        <v>664</v>
      </c>
      <c r="D5012" s="86" t="s">
        <v>2194</v>
      </c>
      <c r="E5012" s="86" t="s">
        <v>691</v>
      </c>
      <c r="F5012" s="86"/>
      <c r="G5012" s="88" t="s">
        <v>672</v>
      </c>
      <c r="H5012" s="89" t="n">
        <v>1</v>
      </c>
      <c r="I5012" s="90" t="n">
        <f aca="false">SUMIF(L:L,$L5012,M:M)</f>
        <v>76.95</v>
      </c>
      <c r="J5012" s="90" t="n">
        <f aca="false">TRUNC(H5012*I5012,2)</f>
        <v>76.95</v>
      </c>
      <c r="L5012" s="63" t="n">
        <f aca="false">IF(AND(A5013&lt;&gt;"",A5012=""),L5011+1,L5011)</f>
        <v>526</v>
      </c>
      <c r="M5012" s="80" t="str">
        <f aca="false">IF(OR(A5012="Insumo",A5012="Composição Auxiliar"),J5012,"")</f>
        <v/>
      </c>
      <c r="N5012" s="81" t="str">
        <f aca="false">IF(E5012="Mão de Obra",J5012,"")</f>
        <v/>
      </c>
      <c r="O5012" s="81" t="str">
        <f aca="false">IF(N5012&lt;&gt;"","",M5012)</f>
        <v/>
      </c>
      <c r="P5012" s="82" t="str">
        <f aca="false">IF(A5012="Composição",B5012,"")</f>
        <v> 90679 </v>
      </c>
      <c r="Q5012" s="81" t="n">
        <f aca="false">IF(P5012&lt;&gt;"",SUMIF(L5012:L5012,L5012,N5012:N5012),"")</f>
        <v>0</v>
      </c>
      <c r="R5012" s="81" t="n">
        <f aca="false">IF(P5012&lt;&gt;"",SUMIF(L5012:L5012,L5012,O5012:O5012),"")</f>
        <v>0</v>
      </c>
    </row>
    <row r="5013" customFormat="false" ht="14.25" hidden="false" customHeight="false" outlineLevel="0" collapsed="false">
      <c r="A5013" s="96" t="s">
        <v>679</v>
      </c>
      <c r="B5013" s="97" t="s">
        <v>1925</v>
      </c>
      <c r="C5013" s="96" t="str">
        <f aca="false">VLOOKUP(B5013,INSUMOS!$A:$I,2,0)</f>
        <v>SINAPI</v>
      </c>
      <c r="D5013" s="96" t="str">
        <f aca="false">VLOOKUP(B5013,INSUMOS!$A:$I,3,0)</f>
        <v>OLEO DIESEL COMBUSTIVEL COMUM</v>
      </c>
      <c r="E5013" s="98" t="str">
        <f aca="false">VLOOKUP(B5013,INSUMOS!$A:$I,4,0)</f>
        <v>Material</v>
      </c>
      <c r="F5013" s="98"/>
      <c r="G5013" s="99" t="str">
        <f aca="false">VLOOKUP(B5013,INSUMOS!$A:$I,5,0)</f>
        <v>L</v>
      </c>
      <c r="H5013" s="100" t="n">
        <v>15.33</v>
      </c>
      <c r="I5013" s="101" t="n">
        <f aca="false">VLOOKUP(B5013,INSUMOS!$A:$I,8,0)</f>
        <v>5.02</v>
      </c>
      <c r="J5013" s="101" t="n">
        <f aca="false">TRUNC(H5013*I5013,2)</f>
        <v>76.95</v>
      </c>
      <c r="L5013" s="63" t="n">
        <f aca="false">IF(AND(A5014&lt;&gt;"",A5013=""),L5012+1,L5012)</f>
        <v>526</v>
      </c>
      <c r="M5013" s="80" t="n">
        <f aca="false">IF(OR(A5013="Insumo",A5013="Composição Auxiliar"),J5013,"")</f>
        <v>76.95</v>
      </c>
      <c r="N5013" s="81" t="str">
        <f aca="false">IF(E5013="Mão de Obra",J5013,"")</f>
        <v/>
      </c>
      <c r="O5013" s="81" t="n">
        <f aca="false">IF(N5013&lt;&gt;"","",M5013)</f>
        <v>76.95</v>
      </c>
      <c r="P5013" s="82" t="str">
        <f aca="false">IF(A5013="Composição",B5013,"")</f>
        <v/>
      </c>
      <c r="Q5013" s="81" t="str">
        <f aca="false">IF(P5013&lt;&gt;"",SUMIF(L5013:L5013,L5013,N5013:N5013),"")</f>
        <v/>
      </c>
      <c r="R5013" s="81" t="str">
        <f aca="false">IF(P5013&lt;&gt;"",SUMIF(L5013:L5013,L5013,O5013:O5013),"")</f>
        <v/>
      </c>
    </row>
    <row r="5014" customFormat="false" ht="14.25" hidden="false" customHeight="false" outlineLevel="0" collapsed="false">
      <c r="A5014" s="102"/>
      <c r="B5014" s="102"/>
      <c r="C5014" s="102"/>
      <c r="D5014" s="102"/>
      <c r="E5014" s="102"/>
      <c r="F5014" s="103"/>
      <c r="G5014" s="102"/>
      <c r="H5014" s="103"/>
      <c r="I5014" s="102"/>
      <c r="J5014" s="103"/>
      <c r="L5014" s="63" t="n">
        <f aca="false">IF(AND(A5015&lt;&gt;"",A5014=""),L5013+1,L5013)</f>
        <v>526</v>
      </c>
      <c r="M5014" s="80" t="str">
        <f aca="false">IF(OR(A5014="Insumo",A5014="Composição Auxiliar"),J5014,"")</f>
        <v/>
      </c>
      <c r="N5014" s="81" t="str">
        <f aca="false">IF(E5014="Mão de Obra",J5014,"")</f>
        <v/>
      </c>
      <c r="O5014" s="81" t="str">
        <f aca="false">IF(N5014&lt;&gt;"","",M5014)</f>
        <v/>
      </c>
      <c r="P5014" s="82" t="str">
        <f aca="false">IF(A5014="Composição",B5014,"")</f>
        <v/>
      </c>
      <c r="Q5014" s="81" t="str">
        <f aca="false">IF(P5014&lt;&gt;"",SUMIF(L5014:L5014,L5014,N5014:N5014),"")</f>
        <v/>
      </c>
      <c r="R5014" s="81" t="str">
        <f aca="false">IF(P5014&lt;&gt;"",SUMIF(L5014:L5014,L5014,O5014:O5014),"")</f>
        <v/>
      </c>
    </row>
    <row r="5015" customFormat="false" ht="15" hidden="false" customHeight="false" outlineLevel="0" collapsed="false">
      <c r="A5015" s="102"/>
      <c r="B5015" s="102"/>
      <c r="C5015" s="102"/>
      <c r="D5015" s="102"/>
      <c r="E5015" s="102"/>
      <c r="F5015" s="103"/>
      <c r="G5015" s="102"/>
      <c r="H5015" s="104"/>
      <c r="I5015" s="104"/>
      <c r="J5015" s="103"/>
      <c r="L5015" s="63" t="n">
        <f aca="false">IF(AND(A5016&lt;&gt;"",A5015=""),L5014+1,L5014)</f>
        <v>526</v>
      </c>
      <c r="M5015" s="80" t="str">
        <f aca="false">IF(OR(A5015="Insumo",A5015="Composição Auxiliar"),J5015,"")</f>
        <v/>
      </c>
      <c r="N5015" s="81" t="str">
        <f aca="false">IF(E5015="Mão de Obra",J5015,"")</f>
        <v/>
      </c>
      <c r="O5015" s="81" t="str">
        <f aca="false">IF(N5015&lt;&gt;"","",M5015)</f>
        <v/>
      </c>
      <c r="P5015" s="82" t="str">
        <f aca="false">IF(A5015="Composição",B5015,"")</f>
        <v/>
      </c>
      <c r="Q5015" s="81" t="str">
        <f aca="false">IF(P5015&lt;&gt;"",SUMIF(L5015:L5015,L5015,N5015:N5015),"")</f>
        <v/>
      </c>
      <c r="R5015" s="81" t="str">
        <f aca="false">IF(P5015&lt;&gt;"",SUMIF(L5015:L5015,L5015,O5015:O5015),"")</f>
        <v/>
      </c>
    </row>
    <row r="5016" customFormat="false" ht="15" hidden="false" customHeight="false" outlineLevel="0" collapsed="false">
      <c r="A5016" s="108"/>
      <c r="B5016" s="108"/>
      <c r="C5016" s="108"/>
      <c r="D5016" s="108"/>
      <c r="E5016" s="108"/>
      <c r="F5016" s="108"/>
      <c r="G5016" s="108"/>
      <c r="H5016" s="108"/>
      <c r="I5016" s="108"/>
      <c r="J5016" s="108"/>
      <c r="L5016" s="63" t="n">
        <f aca="false">IF(AND(A5017&lt;&gt;"",A5016=""),L5015+1,L5015)</f>
        <v>526</v>
      </c>
      <c r="M5016" s="80" t="str">
        <f aca="false">IF(OR(A5016="Insumo",A5016="Composição Auxiliar"),J5016,"")</f>
        <v/>
      </c>
      <c r="N5016" s="81" t="str">
        <f aca="false">IF(E5016="Mão de Obra",J5016,"")</f>
        <v/>
      </c>
      <c r="O5016" s="81" t="str">
        <f aca="false">IF(N5016&lt;&gt;"","",M5016)</f>
        <v/>
      </c>
      <c r="P5016" s="82" t="str">
        <f aca="false">IF(A5016="Composição",B5016,"")</f>
        <v/>
      </c>
      <c r="Q5016" s="81" t="str">
        <f aca="false">IF(P5016&lt;&gt;"",SUMIF(L5016:L5016,L5016,N5016:N5016),"")</f>
        <v/>
      </c>
      <c r="R5016" s="81" t="str">
        <f aca="false">IF(P5016&lt;&gt;"",SUMIF(L5016:L5016,L5016,O5016:O5016),"")</f>
        <v/>
      </c>
    </row>
    <row r="5017" customFormat="false" ht="15" hidden="false" customHeight="true" outlineLevel="0" collapsed="false">
      <c r="A5017" s="83"/>
      <c r="B5017" s="84" t="s">
        <v>655</v>
      </c>
      <c r="C5017" s="83" t="s">
        <v>656</v>
      </c>
      <c r="D5017" s="83" t="s">
        <v>657</v>
      </c>
      <c r="E5017" s="83" t="s">
        <v>658</v>
      </c>
      <c r="F5017" s="83"/>
      <c r="G5017" s="85" t="s">
        <v>659</v>
      </c>
      <c r="H5017" s="84" t="s">
        <v>660</v>
      </c>
      <c r="I5017" s="84" t="s">
        <v>661</v>
      </c>
      <c r="J5017" s="84" t="s">
        <v>662</v>
      </c>
      <c r="L5017" s="63" t="n">
        <f aca="false">IF(AND(A5018&lt;&gt;"",A5017=""),L5016+1,L5016)</f>
        <v>527</v>
      </c>
      <c r="M5017" s="80" t="str">
        <f aca="false">IF(OR(A5017="Insumo",A5017="Composição Auxiliar"),J5017,"")</f>
        <v/>
      </c>
      <c r="N5017" s="81" t="str">
        <f aca="false">IF(E5017="Mão de Obra",J5017,"")</f>
        <v/>
      </c>
      <c r="O5017" s="81" t="str">
        <f aca="false">IF(N5017&lt;&gt;"","",M5017)</f>
        <v/>
      </c>
      <c r="P5017" s="82" t="str">
        <f aca="false">IF(A5017="Composição",B5017,"")</f>
        <v/>
      </c>
      <c r="Q5017" s="81" t="str">
        <f aca="false">IF(P5017&lt;&gt;"",SUMIF(L5017:L5017,L5017,N5017:N5017),"")</f>
        <v/>
      </c>
      <c r="R5017" s="81" t="str">
        <f aca="false">IF(P5017&lt;&gt;"",SUMIF(L5017:L5017,L5017,O5017:O5017),"")</f>
        <v/>
      </c>
    </row>
    <row r="5018" customFormat="false" ht="25.5" hidden="false" customHeight="true" outlineLevel="0" collapsed="false">
      <c r="A5018" s="86" t="s">
        <v>663</v>
      </c>
      <c r="B5018" s="87" t="s">
        <v>1891</v>
      </c>
      <c r="C5018" s="86" t="s">
        <v>664</v>
      </c>
      <c r="D5018" s="86" t="s">
        <v>1892</v>
      </c>
      <c r="E5018" s="86" t="s">
        <v>675</v>
      </c>
      <c r="F5018" s="86"/>
      <c r="G5018" s="88" t="s">
        <v>676</v>
      </c>
      <c r="H5018" s="89" t="n">
        <v>1</v>
      </c>
      <c r="I5018" s="90" t="n">
        <f aca="false">SUMIF(L:L,$L5018,M:M)</f>
        <v>2724.88</v>
      </c>
      <c r="J5018" s="90" t="n">
        <f aca="false">TRUNC(H5018*I5018,2)</f>
        <v>2724.88</v>
      </c>
      <c r="L5018" s="63" t="n">
        <f aca="false">IF(AND(A5019&lt;&gt;"",A5018=""),L5017+1,L5017)</f>
        <v>527</v>
      </c>
      <c r="M5018" s="80" t="str">
        <f aca="false">IF(OR(A5018="Insumo",A5018="Composição Auxiliar"),J5018,"")</f>
        <v/>
      </c>
      <c r="N5018" s="81" t="str">
        <f aca="false">IF(E5018="Mão de Obra",J5018,"")</f>
        <v/>
      </c>
      <c r="O5018" s="81" t="str">
        <f aca="false">IF(N5018&lt;&gt;"","",M5018)</f>
        <v/>
      </c>
      <c r="P5018" s="82" t="str">
        <f aca="false">IF(A5018="Composição",B5018,"")</f>
        <v> 97734 </v>
      </c>
      <c r="Q5018" s="81" t="n">
        <f aca="false">IF(P5018&lt;&gt;"",SUMIF(L5018:L5018,L5018,N5018:N5018),"")</f>
        <v>0</v>
      </c>
      <c r="R5018" s="81" t="n">
        <f aca="false">IF(P5018&lt;&gt;"",SUMIF(L5018:L5018,L5018,O5018:O5018),"")</f>
        <v>0</v>
      </c>
    </row>
    <row r="5019" customFormat="false" ht="25.5" hidden="false" customHeight="true" outlineLevel="0" collapsed="false">
      <c r="A5019" s="91" t="s">
        <v>668</v>
      </c>
      <c r="B5019" s="92" t="s">
        <v>677</v>
      </c>
      <c r="C5019" s="91" t="s">
        <v>664</v>
      </c>
      <c r="D5019" s="91" t="s">
        <v>678</v>
      </c>
      <c r="E5019" s="91" t="s">
        <v>671</v>
      </c>
      <c r="F5019" s="91"/>
      <c r="G5019" s="93" t="s">
        <v>672</v>
      </c>
      <c r="H5019" s="94" t="n">
        <v>31.5459</v>
      </c>
      <c r="I5019" s="95" t="n">
        <f aca="false">SUMIFS(J:J,A:A,"Composição",B:B,$B5019)</f>
        <v>18.93</v>
      </c>
      <c r="J5019" s="95" t="n">
        <f aca="false">TRUNC(H5019*I5019,2)</f>
        <v>597.16</v>
      </c>
      <c r="L5019" s="63" t="n">
        <f aca="false">IF(AND(A5020&lt;&gt;"",A5019=""),L5018+1,L5018)</f>
        <v>527</v>
      </c>
      <c r="M5019" s="80" t="n">
        <f aca="false">IF(OR(A5019="Insumo",A5019="Composição Auxiliar"),J5019,"")</f>
        <v>597.16</v>
      </c>
      <c r="N5019" s="81" t="str">
        <f aca="false">IF(E5019="Mão de Obra",J5019,"")</f>
        <v/>
      </c>
      <c r="O5019" s="81" t="n">
        <f aca="false">IF(N5019&lt;&gt;"","",M5019)</f>
        <v>597.16</v>
      </c>
      <c r="P5019" s="82" t="str">
        <f aca="false">IF(A5019="Composição",B5019,"")</f>
        <v/>
      </c>
      <c r="Q5019" s="81" t="str">
        <f aca="false">IF(P5019&lt;&gt;"",SUMIF(L5019:L5019,L5019,N5019:N5019),"")</f>
        <v/>
      </c>
      <c r="R5019" s="81" t="str">
        <f aca="false">IF(P5019&lt;&gt;"",SUMIF(L5019:L5019,L5019,O5019:O5019),"")</f>
        <v/>
      </c>
    </row>
    <row r="5020" customFormat="false" ht="25.5" hidden="false" customHeight="true" outlineLevel="0" collapsed="false">
      <c r="A5020" s="91" t="s">
        <v>668</v>
      </c>
      <c r="B5020" s="92" t="s">
        <v>1974</v>
      </c>
      <c r="C5020" s="91" t="s">
        <v>664</v>
      </c>
      <c r="D5020" s="91" t="s">
        <v>1975</v>
      </c>
      <c r="E5020" s="91" t="s">
        <v>691</v>
      </c>
      <c r="F5020" s="91"/>
      <c r="G5020" s="93" t="s">
        <v>699</v>
      </c>
      <c r="H5020" s="94" t="n">
        <v>18.2462</v>
      </c>
      <c r="I5020" s="95" t="n">
        <f aca="false">SUMIFS(J:J,A:A,"Composição",B:B,$B5020)</f>
        <v>0.49</v>
      </c>
      <c r="J5020" s="95" t="n">
        <f aca="false">TRUNC(H5020*I5020,2)</f>
        <v>8.94</v>
      </c>
      <c r="L5020" s="63" t="n">
        <f aca="false">IF(AND(A5021&lt;&gt;"",A5020=""),L5019+1,L5019)</f>
        <v>527</v>
      </c>
      <c r="M5020" s="80" t="n">
        <f aca="false">IF(OR(A5020="Insumo",A5020="Composição Auxiliar"),J5020,"")</f>
        <v>8.94</v>
      </c>
      <c r="N5020" s="81" t="str">
        <f aca="false">IF(E5020="Mão de Obra",J5020,"")</f>
        <v/>
      </c>
      <c r="O5020" s="81" t="n">
        <f aca="false">IF(N5020&lt;&gt;"","",M5020)</f>
        <v>8.94</v>
      </c>
      <c r="P5020" s="82" t="str">
        <f aca="false">IF(A5020="Composição",B5020,"")</f>
        <v/>
      </c>
      <c r="Q5020" s="81" t="str">
        <f aca="false">IF(P5020&lt;&gt;"",SUMIF(L5020:L5020,L5020,N5020:N5020),"")</f>
        <v/>
      </c>
      <c r="R5020" s="81" t="str">
        <f aca="false">IF(P5020&lt;&gt;"",SUMIF(L5020:L5020,L5020,O5020:O5020),"")</f>
        <v/>
      </c>
    </row>
    <row r="5021" customFormat="false" ht="38.25" hidden="false" customHeight="true" outlineLevel="0" collapsed="false">
      <c r="A5021" s="91" t="s">
        <v>668</v>
      </c>
      <c r="B5021" s="92" t="s">
        <v>1978</v>
      </c>
      <c r="C5021" s="91" t="s">
        <v>664</v>
      </c>
      <c r="D5021" s="91" t="s">
        <v>1979</v>
      </c>
      <c r="E5021" s="91" t="s">
        <v>675</v>
      </c>
      <c r="F5021" s="91"/>
      <c r="G5021" s="93" t="s">
        <v>676</v>
      </c>
      <c r="H5021" s="94" t="n">
        <v>1.2</v>
      </c>
      <c r="I5021" s="95" t="n">
        <f aca="false">SUMIFS(J:J,A:A,"Composição",B:B,$B5021)</f>
        <v>488.11</v>
      </c>
      <c r="J5021" s="95" t="n">
        <f aca="false">TRUNC(H5021*I5021,2)</f>
        <v>585.73</v>
      </c>
      <c r="L5021" s="63" t="n">
        <f aca="false">IF(AND(A5022&lt;&gt;"",A5021=""),L5020+1,L5020)</f>
        <v>527</v>
      </c>
      <c r="M5021" s="80" t="n">
        <f aca="false">IF(OR(A5021="Insumo",A5021="Composição Auxiliar"),J5021,"")</f>
        <v>585.73</v>
      </c>
      <c r="N5021" s="81" t="str">
        <f aca="false">IF(E5021="Mão de Obra",J5021,"")</f>
        <v/>
      </c>
      <c r="O5021" s="81" t="n">
        <f aca="false">IF(N5021&lt;&gt;"","",M5021)</f>
        <v>585.73</v>
      </c>
      <c r="P5021" s="82" t="str">
        <f aca="false">IF(A5021="Composição",B5021,"")</f>
        <v/>
      </c>
      <c r="Q5021" s="81" t="str">
        <f aca="false">IF(P5021&lt;&gt;"",SUMIF(L5021:L5021,L5021,N5021:N5021),"")</f>
        <v/>
      </c>
      <c r="R5021" s="81" t="str">
        <f aca="false">IF(P5021&lt;&gt;"",SUMIF(L5021:L5021,L5021,O5021:O5021),"")</f>
        <v/>
      </c>
    </row>
    <row r="5022" customFormat="false" ht="25.5" hidden="false" customHeight="true" outlineLevel="0" collapsed="false">
      <c r="A5022" s="91" t="s">
        <v>668</v>
      </c>
      <c r="B5022" s="92" t="s">
        <v>1545</v>
      </c>
      <c r="C5022" s="91" t="s">
        <v>664</v>
      </c>
      <c r="D5022" s="91" t="s">
        <v>1546</v>
      </c>
      <c r="E5022" s="91" t="s">
        <v>671</v>
      </c>
      <c r="F5022" s="91"/>
      <c r="G5022" s="93" t="s">
        <v>672</v>
      </c>
      <c r="H5022" s="94" t="n">
        <v>5.96</v>
      </c>
      <c r="I5022" s="95" t="n">
        <f aca="false">SUMIFS(J:J,A:A,"Composição",B:B,$B5022)</f>
        <v>22.33</v>
      </c>
      <c r="J5022" s="95" t="n">
        <f aca="false">TRUNC(H5022*I5022,2)</f>
        <v>133.08</v>
      </c>
      <c r="L5022" s="63" t="n">
        <f aca="false">IF(AND(A5023&lt;&gt;"",A5022=""),L5021+1,L5021)</f>
        <v>527</v>
      </c>
      <c r="M5022" s="80" t="n">
        <f aca="false">IF(OR(A5022="Insumo",A5022="Composição Auxiliar"),J5022,"")</f>
        <v>133.08</v>
      </c>
      <c r="N5022" s="81" t="str">
        <f aca="false">IF(E5022="Mão de Obra",J5022,"")</f>
        <v/>
      </c>
      <c r="O5022" s="81" t="n">
        <f aca="false">IF(N5022&lt;&gt;"","",M5022)</f>
        <v>133.08</v>
      </c>
      <c r="P5022" s="82" t="str">
        <f aca="false">IF(A5022="Composição",B5022,"")</f>
        <v/>
      </c>
      <c r="Q5022" s="81" t="str">
        <f aca="false">IF(P5022&lt;&gt;"",SUMIF(L5022:L5022,L5022,N5022:N5022),"")</f>
        <v/>
      </c>
      <c r="R5022" s="81" t="str">
        <f aca="false">IF(P5022&lt;&gt;"",SUMIF(L5022:L5022,L5022,O5022:O5022),"")</f>
        <v/>
      </c>
    </row>
    <row r="5023" customFormat="false" ht="25.5" hidden="false" customHeight="true" outlineLevel="0" collapsed="false">
      <c r="A5023" s="91" t="s">
        <v>668</v>
      </c>
      <c r="B5023" s="92" t="s">
        <v>695</v>
      </c>
      <c r="C5023" s="91" t="s">
        <v>664</v>
      </c>
      <c r="D5023" s="91" t="s">
        <v>696</v>
      </c>
      <c r="E5023" s="91" t="s">
        <v>671</v>
      </c>
      <c r="F5023" s="91"/>
      <c r="G5023" s="93" t="s">
        <v>672</v>
      </c>
      <c r="H5023" s="94" t="n">
        <v>1.192</v>
      </c>
      <c r="I5023" s="95" t="n">
        <f aca="false">SUMIFS(J:J,A:A,"Composição",B:B,$B5023)</f>
        <v>19.93</v>
      </c>
      <c r="J5023" s="95" t="n">
        <f aca="false">TRUNC(H5023*I5023,2)</f>
        <v>23.75</v>
      </c>
      <c r="L5023" s="63" t="n">
        <f aca="false">IF(AND(A5024&lt;&gt;"",A5023=""),L5022+1,L5022)</f>
        <v>527</v>
      </c>
      <c r="M5023" s="80" t="n">
        <f aca="false">IF(OR(A5023="Insumo",A5023="Composição Auxiliar"),J5023,"")</f>
        <v>23.75</v>
      </c>
      <c r="N5023" s="81" t="str">
        <f aca="false">IF(E5023="Mão de Obra",J5023,"")</f>
        <v/>
      </c>
      <c r="O5023" s="81" t="n">
        <f aca="false">IF(N5023&lt;&gt;"","",M5023)</f>
        <v>23.75</v>
      </c>
      <c r="P5023" s="82" t="str">
        <f aca="false">IF(A5023="Composição",B5023,"")</f>
        <v/>
      </c>
      <c r="Q5023" s="81" t="str">
        <f aca="false">IF(P5023&lt;&gt;"",SUMIF(L5023:L5023,L5023,N5023:N5023),"")</f>
        <v/>
      </c>
      <c r="R5023" s="81" t="str">
        <f aca="false">IF(P5023&lt;&gt;"",SUMIF(L5023:L5023,L5023,O5023:O5023),"")</f>
        <v/>
      </c>
    </row>
    <row r="5024" customFormat="false" ht="25.5" hidden="false" customHeight="true" outlineLevel="0" collapsed="false">
      <c r="A5024" s="91" t="s">
        <v>668</v>
      </c>
      <c r="B5024" s="92" t="s">
        <v>819</v>
      </c>
      <c r="C5024" s="91" t="s">
        <v>664</v>
      </c>
      <c r="D5024" s="91" t="s">
        <v>820</v>
      </c>
      <c r="E5024" s="91" t="s">
        <v>671</v>
      </c>
      <c r="F5024" s="91"/>
      <c r="G5024" s="93" t="s">
        <v>672</v>
      </c>
      <c r="H5024" s="94" t="n">
        <v>31.5459</v>
      </c>
      <c r="I5024" s="95" t="n">
        <f aca="false">SUMIFS(J:J,A:A,"Composição",B:B,$B5024)</f>
        <v>23.68</v>
      </c>
      <c r="J5024" s="95" t="n">
        <f aca="false">TRUNC(H5024*I5024,2)</f>
        <v>747</v>
      </c>
      <c r="L5024" s="63" t="n">
        <f aca="false">IF(AND(A5025&lt;&gt;"",A5024=""),L5023+1,L5023)</f>
        <v>527</v>
      </c>
      <c r="M5024" s="80" t="n">
        <f aca="false">IF(OR(A5024="Insumo",A5024="Composição Auxiliar"),J5024,"")</f>
        <v>747</v>
      </c>
      <c r="N5024" s="81" t="str">
        <f aca="false">IF(E5024="Mão de Obra",J5024,"")</f>
        <v/>
      </c>
      <c r="O5024" s="81" t="n">
        <f aca="false">IF(N5024&lt;&gt;"","",M5024)</f>
        <v>747</v>
      </c>
      <c r="P5024" s="82" t="str">
        <f aca="false">IF(A5024="Composição",B5024,"")</f>
        <v/>
      </c>
      <c r="Q5024" s="81" t="str">
        <f aca="false">IF(P5024&lt;&gt;"",SUMIF(L5024:L5024,L5024,N5024:N5024),"")</f>
        <v/>
      </c>
      <c r="R5024" s="81" t="str">
        <f aca="false">IF(P5024&lt;&gt;"",SUMIF(L5024:L5024,L5024,O5024:O5024),"")</f>
        <v/>
      </c>
    </row>
    <row r="5025" customFormat="false" ht="25.5" hidden="false" customHeight="true" outlineLevel="0" collapsed="false">
      <c r="A5025" s="91" t="s">
        <v>668</v>
      </c>
      <c r="B5025" s="92" t="s">
        <v>689</v>
      </c>
      <c r="C5025" s="91" t="s">
        <v>664</v>
      </c>
      <c r="D5025" s="91" t="s">
        <v>690</v>
      </c>
      <c r="E5025" s="91" t="s">
        <v>691</v>
      </c>
      <c r="F5025" s="91"/>
      <c r="G5025" s="93" t="s">
        <v>692</v>
      </c>
      <c r="H5025" s="94" t="n">
        <v>0.4877</v>
      </c>
      <c r="I5025" s="95" t="n">
        <f aca="false">SUMIFS(J:J,A:A,"Composição",B:B,$B5025)</f>
        <v>27.81</v>
      </c>
      <c r="J5025" s="95" t="n">
        <f aca="false">TRUNC(H5025*I5025,2)</f>
        <v>13.56</v>
      </c>
      <c r="L5025" s="63" t="n">
        <f aca="false">IF(AND(A5026&lt;&gt;"",A5025=""),L5024+1,L5024)</f>
        <v>527</v>
      </c>
      <c r="M5025" s="80" t="n">
        <f aca="false">IF(OR(A5025="Insumo",A5025="Composição Auxiliar"),J5025,"")</f>
        <v>13.56</v>
      </c>
      <c r="N5025" s="81" t="str">
        <f aca="false">IF(E5025="Mão de Obra",J5025,"")</f>
        <v/>
      </c>
      <c r="O5025" s="81" t="n">
        <f aca="false">IF(N5025&lt;&gt;"","",M5025)</f>
        <v>13.56</v>
      </c>
      <c r="P5025" s="82" t="str">
        <f aca="false">IF(A5025="Composição",B5025,"")</f>
        <v/>
      </c>
      <c r="Q5025" s="81" t="str">
        <f aca="false">IF(P5025&lt;&gt;"",SUMIF(L5025:L5025,L5025,N5025:N5025),"")</f>
        <v/>
      </c>
      <c r="R5025" s="81" t="str">
        <f aca="false">IF(P5025&lt;&gt;"",SUMIF(L5025:L5025,L5025,O5025:O5025),"")</f>
        <v/>
      </c>
    </row>
    <row r="5026" customFormat="false" ht="25.5" hidden="false" customHeight="true" outlineLevel="0" collapsed="false">
      <c r="A5026" s="91" t="s">
        <v>668</v>
      </c>
      <c r="B5026" s="92" t="s">
        <v>1027</v>
      </c>
      <c r="C5026" s="91" t="s">
        <v>664</v>
      </c>
      <c r="D5026" s="91" t="s">
        <v>1028</v>
      </c>
      <c r="E5026" s="91" t="s">
        <v>675</v>
      </c>
      <c r="F5026" s="91"/>
      <c r="G5026" s="93" t="s">
        <v>925</v>
      </c>
      <c r="H5026" s="94" t="n">
        <v>27.8988</v>
      </c>
      <c r="I5026" s="95" t="n">
        <f aca="false">SUMIFS(J:J,A:A,"Composição",B:B,$B5026)</f>
        <v>15.97</v>
      </c>
      <c r="J5026" s="95" t="n">
        <f aca="false">TRUNC(H5026*I5026,2)</f>
        <v>445.54</v>
      </c>
      <c r="L5026" s="63" t="n">
        <f aca="false">IF(AND(A5027&lt;&gt;"",A5026=""),L5025+1,L5025)</f>
        <v>527</v>
      </c>
      <c r="M5026" s="80" t="n">
        <f aca="false">IF(OR(A5026="Insumo",A5026="Composição Auxiliar"),J5026,"")</f>
        <v>445.54</v>
      </c>
      <c r="N5026" s="81" t="str">
        <f aca="false">IF(E5026="Mão de Obra",J5026,"")</f>
        <v/>
      </c>
      <c r="O5026" s="81" t="n">
        <f aca="false">IF(N5026&lt;&gt;"","",M5026)</f>
        <v>445.54</v>
      </c>
      <c r="P5026" s="82" t="str">
        <f aca="false">IF(A5026="Composição",B5026,"")</f>
        <v/>
      </c>
      <c r="Q5026" s="81" t="str">
        <f aca="false">IF(P5026&lt;&gt;"",SUMIF(L5026:L5026,L5026,N5026:N5026),"")</f>
        <v/>
      </c>
      <c r="R5026" s="81" t="str">
        <f aca="false">IF(P5026&lt;&gt;"",SUMIF(L5026:L5026,L5026,O5026:O5026),"")</f>
        <v/>
      </c>
    </row>
    <row r="5027" customFormat="false" ht="25.5" hidden="false" customHeight="true" outlineLevel="0" collapsed="false">
      <c r="A5027" s="91" t="s">
        <v>668</v>
      </c>
      <c r="B5027" s="92" t="s">
        <v>1972</v>
      </c>
      <c r="C5027" s="91" t="s">
        <v>664</v>
      </c>
      <c r="D5027" s="91" t="s">
        <v>1973</v>
      </c>
      <c r="E5027" s="91" t="s">
        <v>691</v>
      </c>
      <c r="F5027" s="91"/>
      <c r="G5027" s="93" t="s">
        <v>692</v>
      </c>
      <c r="H5027" s="94" t="n">
        <v>6.635</v>
      </c>
      <c r="I5027" s="95" t="n">
        <f aca="false">SUMIFS(J:J,A:A,"Composição",B:B,$B5027)</f>
        <v>1.4</v>
      </c>
      <c r="J5027" s="95" t="n">
        <f aca="false">TRUNC(H5027*I5027,2)</f>
        <v>9.28</v>
      </c>
      <c r="L5027" s="63" t="n">
        <f aca="false">IF(AND(A5028&lt;&gt;"",A5027=""),L5026+1,L5026)</f>
        <v>527</v>
      </c>
      <c r="M5027" s="80" t="n">
        <f aca="false">IF(OR(A5027="Insumo",A5027="Composição Auxiliar"),J5027,"")</f>
        <v>9.28</v>
      </c>
      <c r="N5027" s="81" t="str">
        <f aca="false">IF(E5027="Mão de Obra",J5027,"")</f>
        <v/>
      </c>
      <c r="O5027" s="81" t="n">
        <f aca="false">IF(N5027&lt;&gt;"","",M5027)</f>
        <v>9.28</v>
      </c>
      <c r="P5027" s="82" t="str">
        <f aca="false">IF(A5027="Composição",B5027,"")</f>
        <v/>
      </c>
      <c r="Q5027" s="81" t="str">
        <f aca="false">IF(P5027&lt;&gt;"",SUMIF(L5027:L5027,L5027,N5027:N5027),"")</f>
        <v/>
      </c>
      <c r="R5027" s="81" t="str">
        <f aca="false">IF(P5027&lt;&gt;"",SUMIF(L5027:L5027,L5027,O5027:O5027),"")</f>
        <v/>
      </c>
    </row>
    <row r="5028" customFormat="false" ht="25.5" hidden="false" customHeight="true" outlineLevel="0" collapsed="false">
      <c r="A5028" s="91" t="s">
        <v>668</v>
      </c>
      <c r="B5028" s="92" t="s">
        <v>697</v>
      </c>
      <c r="C5028" s="91" t="s">
        <v>664</v>
      </c>
      <c r="D5028" s="91" t="s">
        <v>698</v>
      </c>
      <c r="E5028" s="91" t="s">
        <v>691</v>
      </c>
      <c r="F5028" s="91"/>
      <c r="G5028" s="93" t="s">
        <v>699</v>
      </c>
      <c r="H5028" s="94" t="n">
        <v>0.7043</v>
      </c>
      <c r="I5028" s="95" t="n">
        <f aca="false">SUMIFS(J:J,A:A,"Composição",B:B,$B5028)</f>
        <v>26.23</v>
      </c>
      <c r="J5028" s="95" t="n">
        <f aca="false">TRUNC(H5028*I5028,2)</f>
        <v>18.47</v>
      </c>
      <c r="L5028" s="63" t="n">
        <f aca="false">IF(AND(A5029&lt;&gt;"",A5028=""),L5027+1,L5027)</f>
        <v>527</v>
      </c>
      <c r="M5028" s="80" t="n">
        <f aca="false">IF(OR(A5028="Insumo",A5028="Composição Auxiliar"),J5028,"")</f>
        <v>18.47</v>
      </c>
      <c r="N5028" s="81" t="str">
        <f aca="false">IF(E5028="Mão de Obra",J5028,"")</f>
        <v/>
      </c>
      <c r="O5028" s="81" t="n">
        <f aca="false">IF(N5028&lt;&gt;"","",M5028)</f>
        <v>18.47</v>
      </c>
      <c r="P5028" s="82" t="str">
        <f aca="false">IF(A5028="Composição",B5028,"")</f>
        <v/>
      </c>
      <c r="Q5028" s="81" t="str">
        <f aca="false">IF(P5028&lt;&gt;"",SUMIF(L5028:L5028,L5028,N5028:N5028),"")</f>
        <v/>
      </c>
      <c r="R5028" s="81" t="str">
        <f aca="false">IF(P5028&lt;&gt;"",SUMIF(L5028:L5028,L5028,O5028:O5028),"")</f>
        <v/>
      </c>
    </row>
    <row r="5029" customFormat="false" ht="25.5" hidden="false" customHeight="false" outlineLevel="0" collapsed="false">
      <c r="A5029" s="96" t="s">
        <v>679</v>
      </c>
      <c r="B5029" s="97" t="s">
        <v>982</v>
      </c>
      <c r="C5029" s="96" t="str">
        <f aca="false">VLOOKUP(B5029,INSUMOS!$A:$I,2,0)</f>
        <v>SINAPI</v>
      </c>
      <c r="D5029" s="96" t="str">
        <f aca="false">VLOOKUP(B5029,INSUMOS!$A:$I,3,0)</f>
        <v>DESMOLDANTE PROTETOR PARA FORMAS DE MADEIRA, DE BASE OLEOSA EMULSIONADA EM AGUA</v>
      </c>
      <c r="E5029" s="98" t="str">
        <f aca="false">VLOOKUP(B5029,INSUMOS!$A:$I,4,0)</f>
        <v>Material</v>
      </c>
      <c r="F5029" s="98"/>
      <c r="G5029" s="99" t="str">
        <f aca="false">VLOOKUP(B5029,INSUMOS!$A:$I,5,0)</f>
        <v>L</v>
      </c>
      <c r="H5029" s="100" t="n">
        <v>0.0833</v>
      </c>
      <c r="I5029" s="101" t="n">
        <f aca="false">VLOOKUP(B5029,INSUMOS!$A:$I,8,0)</f>
        <v>7.3</v>
      </c>
      <c r="J5029" s="101" t="n">
        <f aca="false">TRUNC(H5029*I5029,2)</f>
        <v>0.6</v>
      </c>
      <c r="L5029" s="63" t="n">
        <f aca="false">IF(AND(A5030&lt;&gt;"",A5029=""),L5028+1,L5028)</f>
        <v>527</v>
      </c>
      <c r="M5029" s="80" t="n">
        <f aca="false">IF(OR(A5029="Insumo",A5029="Composição Auxiliar"),J5029,"")</f>
        <v>0.6</v>
      </c>
      <c r="N5029" s="81" t="str">
        <f aca="false">IF(E5029="Mão de Obra",J5029,"")</f>
        <v/>
      </c>
      <c r="O5029" s="81" t="n">
        <f aca="false">IF(N5029&lt;&gt;"","",M5029)</f>
        <v>0.6</v>
      </c>
      <c r="P5029" s="82" t="str">
        <f aca="false">IF(A5029="Composição",B5029,"")</f>
        <v/>
      </c>
      <c r="Q5029" s="81" t="str">
        <f aca="false">IF(P5029&lt;&gt;"",SUMIF(L5029:L5029,L5029,N5029:N5029),"")</f>
        <v/>
      </c>
      <c r="R5029" s="81" t="str">
        <f aca="false">IF(P5029&lt;&gt;"",SUMIF(L5029:L5029,L5029,O5029:O5029),"")</f>
        <v/>
      </c>
    </row>
    <row r="5030" customFormat="false" ht="14.25" hidden="false" customHeight="false" outlineLevel="0" collapsed="false">
      <c r="A5030" s="96" t="s">
        <v>679</v>
      </c>
      <c r="B5030" s="97" t="s">
        <v>2197</v>
      </c>
      <c r="C5030" s="96" t="str">
        <f aca="false">VLOOKUP(B5030,INSUMOS!$A:$I,2,0)</f>
        <v>SINAPI</v>
      </c>
      <c r="D5030" s="96" t="str">
        <f aca="false">VLOOKUP(B5030,INSUMOS!$A:$I,3,0)</f>
        <v>PREGO DE ACO POLIDO COM CABECA 15 X 15 (1 1/4 X 13)</v>
      </c>
      <c r="E5030" s="98" t="str">
        <f aca="false">VLOOKUP(B5030,INSUMOS!$A:$I,4,0)</f>
        <v>Material</v>
      </c>
      <c r="F5030" s="98"/>
      <c r="G5030" s="99" t="str">
        <f aca="false">VLOOKUP(B5030,INSUMOS!$A:$I,5,0)</f>
        <v>KG</v>
      </c>
      <c r="H5030" s="100" t="n">
        <v>0.4365</v>
      </c>
      <c r="I5030" s="101" t="n">
        <f aca="false">VLOOKUP(B5030,INSUMOS!$A:$I,8,0)</f>
        <v>24.67</v>
      </c>
      <c r="J5030" s="101" t="n">
        <f aca="false">TRUNC(H5030*I5030,2)</f>
        <v>10.76</v>
      </c>
      <c r="L5030" s="63" t="n">
        <f aca="false">IF(AND(A5031&lt;&gt;"",A5030=""),L5029+1,L5029)</f>
        <v>527</v>
      </c>
      <c r="M5030" s="80" t="n">
        <f aca="false">IF(OR(A5030="Insumo",A5030="Composição Auxiliar"),J5030,"")</f>
        <v>10.76</v>
      </c>
      <c r="N5030" s="81" t="str">
        <f aca="false">IF(E5030="Mão de Obra",J5030,"")</f>
        <v/>
      </c>
      <c r="O5030" s="81" t="n">
        <f aca="false">IF(N5030&lt;&gt;"","",M5030)</f>
        <v>10.76</v>
      </c>
      <c r="P5030" s="82" t="str">
        <f aca="false">IF(A5030="Composição",B5030,"")</f>
        <v/>
      </c>
      <c r="Q5030" s="81" t="str">
        <f aca="false">IF(P5030&lt;&gt;"",SUMIF(L5030:L5030,L5030,N5030:N5030),"")</f>
        <v/>
      </c>
      <c r="R5030" s="81" t="str">
        <f aca="false">IF(P5030&lt;&gt;"",SUMIF(L5030:L5030,L5030,O5030:O5030),"")</f>
        <v/>
      </c>
    </row>
    <row r="5031" customFormat="false" ht="25.5" hidden="false" customHeight="false" outlineLevel="0" collapsed="false">
      <c r="A5031" s="96" t="s">
        <v>679</v>
      </c>
      <c r="B5031" s="97" t="s">
        <v>981</v>
      </c>
      <c r="C5031" s="96" t="str">
        <f aca="false">VLOOKUP(B5031,INSUMOS!$A:$I,2,0)</f>
        <v>SINAPI</v>
      </c>
      <c r="D5031" s="96" t="str">
        <f aca="false">VLOOKUP(B5031,INSUMOS!$A:$I,3,0)</f>
        <v>SARRAFO *2,5 X 7,5* CM EM PINUS, MISTA OU EQUIVALENTE DA REGIAO - BRUTA</v>
      </c>
      <c r="E5031" s="98" t="str">
        <f aca="false">VLOOKUP(B5031,INSUMOS!$A:$I,4,0)</f>
        <v>Material</v>
      </c>
      <c r="F5031" s="98"/>
      <c r="G5031" s="99" t="str">
        <f aca="false">VLOOKUP(B5031,INSUMOS!$A:$I,5,0)</f>
        <v>M</v>
      </c>
      <c r="H5031" s="100" t="n">
        <v>5.6283</v>
      </c>
      <c r="I5031" s="101" t="n">
        <f aca="false">VLOOKUP(B5031,INSUMOS!$A:$I,8,0)</f>
        <v>2.7</v>
      </c>
      <c r="J5031" s="101" t="n">
        <f aca="false">TRUNC(H5031*I5031,2)</f>
        <v>15.19</v>
      </c>
      <c r="L5031" s="63" t="n">
        <f aca="false">IF(AND(A5032&lt;&gt;"",A5031=""),L5030+1,L5030)</f>
        <v>527</v>
      </c>
      <c r="M5031" s="80" t="n">
        <f aca="false">IF(OR(A5031="Insumo",A5031="Composição Auxiliar"),J5031,"")</f>
        <v>15.19</v>
      </c>
      <c r="N5031" s="81" t="str">
        <f aca="false">IF(E5031="Mão de Obra",J5031,"")</f>
        <v/>
      </c>
      <c r="O5031" s="81" t="n">
        <f aca="false">IF(N5031&lt;&gt;"","",M5031)</f>
        <v>15.19</v>
      </c>
      <c r="P5031" s="82" t="str">
        <f aca="false">IF(A5031="Composição",B5031,"")</f>
        <v/>
      </c>
      <c r="Q5031" s="81" t="str">
        <f aca="false">IF(P5031&lt;&gt;"",SUMIF(L5031:L5031,L5031,N5031:N5031),"")</f>
        <v/>
      </c>
      <c r="R5031" s="81" t="str">
        <f aca="false">IF(P5031&lt;&gt;"",SUMIF(L5031:L5031,L5031,O5031:O5031),"")</f>
        <v/>
      </c>
    </row>
    <row r="5032" customFormat="false" ht="38.25" hidden="false" customHeight="false" outlineLevel="0" collapsed="false">
      <c r="A5032" s="96" t="s">
        <v>679</v>
      </c>
      <c r="B5032" s="97" t="s">
        <v>2198</v>
      </c>
      <c r="C5032" s="96" t="str">
        <f aca="false">VLOOKUP(B5032,INSUMOS!$A:$I,2,0)</f>
        <v>SINAPI</v>
      </c>
      <c r="D5032" s="96" t="str">
        <f aca="false">VLOOKUP(B5032,INSUMOS!$A:$I,3,0)</f>
        <v>CHAPA/PAINEL DE MADEIRA COMPENSADA RESINADA (MADEIRITE RESINADO ROSA) PARA FORMA DE CONCRETO, DE 2200 X 1100 MM, E = 17 MM</v>
      </c>
      <c r="E5032" s="98" t="str">
        <f aca="false">VLOOKUP(B5032,INSUMOS!$A:$I,4,0)</f>
        <v>Material</v>
      </c>
      <c r="F5032" s="98"/>
      <c r="G5032" s="99" t="str">
        <f aca="false">VLOOKUP(B5032,INSUMOS!$A:$I,5,0)</f>
        <v>m²</v>
      </c>
      <c r="H5032" s="100" t="n">
        <v>1.9404</v>
      </c>
      <c r="I5032" s="101" t="n">
        <f aca="false">VLOOKUP(B5032,INSUMOS!$A:$I,8,0)</f>
        <v>59.69</v>
      </c>
      <c r="J5032" s="101" t="n">
        <f aca="false">TRUNC(H5032*I5032,2)</f>
        <v>115.82</v>
      </c>
      <c r="L5032" s="63" t="n">
        <f aca="false">IF(AND(A5033&lt;&gt;"",A5032=""),L5031+1,L5031)</f>
        <v>527</v>
      </c>
      <c r="M5032" s="80" t="n">
        <f aca="false">IF(OR(A5032="Insumo",A5032="Composição Auxiliar"),J5032,"")</f>
        <v>115.82</v>
      </c>
      <c r="N5032" s="81" t="str">
        <f aca="false">IF(E5032="Mão de Obra",J5032,"")</f>
        <v/>
      </c>
      <c r="O5032" s="81" t="n">
        <f aca="false">IF(N5032&lt;&gt;"","",M5032)</f>
        <v>115.82</v>
      </c>
      <c r="P5032" s="82" t="str">
        <f aca="false">IF(A5032="Composição",B5032,"")</f>
        <v/>
      </c>
      <c r="Q5032" s="81" t="str">
        <f aca="false">IF(P5032&lt;&gt;"",SUMIF(L5032:L5032,L5032,N5032:N5032),"")</f>
        <v/>
      </c>
      <c r="R5032" s="81" t="str">
        <f aca="false">IF(P5032&lt;&gt;"",SUMIF(L5032:L5032,L5032,O5032:O5032),"")</f>
        <v/>
      </c>
    </row>
    <row r="5033" customFormat="false" ht="14.25" hidden="false" customHeight="false" outlineLevel="0" collapsed="false">
      <c r="A5033" s="102"/>
      <c r="B5033" s="102"/>
      <c r="C5033" s="102"/>
      <c r="D5033" s="102"/>
      <c r="E5033" s="102"/>
      <c r="F5033" s="103"/>
      <c r="G5033" s="102"/>
      <c r="H5033" s="103"/>
      <c r="I5033" s="102"/>
      <c r="J5033" s="103"/>
      <c r="L5033" s="63" t="n">
        <f aca="false">IF(AND(A5034&lt;&gt;"",A5033=""),L5032+1,L5032)</f>
        <v>527</v>
      </c>
      <c r="M5033" s="80" t="str">
        <f aca="false">IF(OR(A5033="Insumo",A5033="Composição Auxiliar"),J5033,"")</f>
        <v/>
      </c>
      <c r="N5033" s="81" t="str">
        <f aca="false">IF(E5033="Mão de Obra",J5033,"")</f>
        <v/>
      </c>
      <c r="O5033" s="81" t="str">
        <f aca="false">IF(N5033&lt;&gt;"","",M5033)</f>
        <v/>
      </c>
      <c r="P5033" s="82" t="str">
        <f aca="false">IF(A5033="Composição",B5033,"")</f>
        <v/>
      </c>
      <c r="Q5033" s="81" t="str">
        <f aca="false">IF(P5033&lt;&gt;"",SUMIF(L5033:L5033,L5033,N5033:N5033),"")</f>
        <v/>
      </c>
      <c r="R5033" s="81" t="str">
        <f aca="false">IF(P5033&lt;&gt;"",SUMIF(L5033:L5033,L5033,O5033:O5033),"")</f>
        <v/>
      </c>
    </row>
    <row r="5034" customFormat="false" ht="15" hidden="false" customHeight="false" outlineLevel="0" collapsed="false">
      <c r="A5034" s="102"/>
      <c r="B5034" s="102"/>
      <c r="C5034" s="102"/>
      <c r="D5034" s="102"/>
      <c r="E5034" s="102"/>
      <c r="F5034" s="103"/>
      <c r="G5034" s="102"/>
      <c r="H5034" s="104"/>
      <c r="I5034" s="104"/>
      <c r="J5034" s="103"/>
      <c r="L5034" s="63" t="n">
        <f aca="false">IF(AND(A5035&lt;&gt;"",A5034=""),L5033+1,L5033)</f>
        <v>527</v>
      </c>
      <c r="M5034" s="80" t="str">
        <f aca="false">IF(OR(A5034="Insumo",A5034="Composição Auxiliar"),J5034,"")</f>
        <v/>
      </c>
      <c r="N5034" s="81" t="str">
        <f aca="false">IF(E5034="Mão de Obra",J5034,"")</f>
        <v/>
      </c>
      <c r="O5034" s="81" t="str">
        <f aca="false">IF(N5034&lt;&gt;"","",M5034)</f>
        <v/>
      </c>
      <c r="P5034" s="82" t="str">
        <f aca="false">IF(A5034="Composição",B5034,"")</f>
        <v/>
      </c>
      <c r="Q5034" s="81" t="str">
        <f aca="false">IF(P5034&lt;&gt;"",SUMIF(L5034:L5034,L5034,N5034:N5034),"")</f>
        <v/>
      </c>
      <c r="R5034" s="81" t="str">
        <f aca="false">IF(P5034&lt;&gt;"",SUMIF(L5034:L5034,L5034,O5034:O5034),"")</f>
        <v/>
      </c>
    </row>
    <row r="5035" customFormat="false" ht="15" hidden="false" customHeight="false" outlineLevel="0" collapsed="false">
      <c r="A5035" s="108"/>
      <c r="B5035" s="108"/>
      <c r="C5035" s="108"/>
      <c r="D5035" s="108"/>
      <c r="E5035" s="108"/>
      <c r="F5035" s="108"/>
      <c r="G5035" s="108"/>
      <c r="H5035" s="108"/>
      <c r="I5035" s="108"/>
      <c r="J5035" s="108"/>
      <c r="L5035" s="63" t="n">
        <f aca="false">IF(AND(A5036&lt;&gt;"",A5035=""),L5034+1,L5034)</f>
        <v>527</v>
      </c>
      <c r="M5035" s="80" t="str">
        <f aca="false">IF(OR(A5035="Insumo",A5035="Composição Auxiliar"),J5035,"")</f>
        <v/>
      </c>
      <c r="N5035" s="81" t="str">
        <f aca="false">IF(E5035="Mão de Obra",J5035,"")</f>
        <v/>
      </c>
      <c r="O5035" s="81" t="str">
        <f aca="false">IF(N5035&lt;&gt;"","",M5035)</f>
        <v/>
      </c>
      <c r="P5035" s="82" t="str">
        <f aca="false">IF(A5035="Composição",B5035,"")</f>
        <v/>
      </c>
      <c r="Q5035" s="81" t="str">
        <f aca="false">IF(P5035&lt;&gt;"",SUMIF(L5035:L5035,L5035,N5035:N5035),"")</f>
        <v/>
      </c>
      <c r="R5035" s="81" t="str">
        <f aca="false">IF(P5035&lt;&gt;"",SUMIF(L5035:L5035,L5035,O5035:O5035),"")</f>
        <v/>
      </c>
    </row>
    <row r="5036" customFormat="false" ht="15" hidden="false" customHeight="true" outlineLevel="0" collapsed="false">
      <c r="A5036" s="83"/>
      <c r="B5036" s="84" t="s">
        <v>655</v>
      </c>
      <c r="C5036" s="83" t="s">
        <v>656</v>
      </c>
      <c r="D5036" s="83" t="s">
        <v>657</v>
      </c>
      <c r="E5036" s="83" t="s">
        <v>658</v>
      </c>
      <c r="F5036" s="83"/>
      <c r="G5036" s="85" t="s">
        <v>659</v>
      </c>
      <c r="H5036" s="84" t="s">
        <v>660</v>
      </c>
      <c r="I5036" s="84" t="s">
        <v>661</v>
      </c>
      <c r="J5036" s="84" t="s">
        <v>662</v>
      </c>
      <c r="L5036" s="63" t="n">
        <f aca="false">IF(AND(A5037&lt;&gt;"",A5036=""),L5035+1,L5035)</f>
        <v>528</v>
      </c>
      <c r="M5036" s="80" t="str">
        <f aca="false">IF(OR(A5036="Insumo",A5036="Composição Auxiliar"),J5036,"")</f>
        <v/>
      </c>
      <c r="N5036" s="81" t="str">
        <f aca="false">IF(E5036="Mão de Obra",J5036,"")</f>
        <v/>
      </c>
      <c r="O5036" s="81" t="str">
        <f aca="false">IF(N5036&lt;&gt;"","",M5036)</f>
        <v/>
      </c>
      <c r="P5036" s="82" t="str">
        <f aca="false">IF(A5036="Composição",B5036,"")</f>
        <v/>
      </c>
      <c r="Q5036" s="81" t="str">
        <f aca="false">IF(P5036&lt;&gt;"",SUMIF(L5036:L5036,L5036,N5036:N5036),"")</f>
        <v/>
      </c>
      <c r="R5036" s="81" t="str">
        <f aca="false">IF(P5036&lt;&gt;"",SUMIF(L5036:L5036,L5036,O5036:O5036),"")</f>
        <v/>
      </c>
    </row>
    <row r="5037" customFormat="false" ht="25.5" hidden="false" customHeight="true" outlineLevel="0" collapsed="false">
      <c r="A5037" s="86" t="s">
        <v>663</v>
      </c>
      <c r="B5037" s="87" t="s">
        <v>1897</v>
      </c>
      <c r="C5037" s="86" t="s">
        <v>664</v>
      </c>
      <c r="D5037" s="86" t="s">
        <v>1898</v>
      </c>
      <c r="E5037" s="86" t="s">
        <v>675</v>
      </c>
      <c r="F5037" s="86"/>
      <c r="G5037" s="88" t="s">
        <v>676</v>
      </c>
      <c r="H5037" s="89" t="n">
        <v>1</v>
      </c>
      <c r="I5037" s="90" t="n">
        <f aca="false">SUMIF(L:L,$L5037,M:M)</f>
        <v>2272.55</v>
      </c>
      <c r="J5037" s="90" t="n">
        <f aca="false">TRUNC(H5037*I5037,2)</f>
        <v>2272.55</v>
      </c>
      <c r="L5037" s="63" t="n">
        <f aca="false">IF(AND(A5038&lt;&gt;"",A5037=""),L5036+1,L5036)</f>
        <v>528</v>
      </c>
      <c r="M5037" s="80" t="str">
        <f aca="false">IF(OR(A5037="Insumo",A5037="Composição Auxiliar"),J5037,"")</f>
        <v/>
      </c>
      <c r="N5037" s="81" t="str">
        <f aca="false">IF(E5037="Mão de Obra",J5037,"")</f>
        <v/>
      </c>
      <c r="O5037" s="81" t="str">
        <f aca="false">IF(N5037&lt;&gt;"","",M5037)</f>
        <v/>
      </c>
      <c r="P5037" s="82" t="str">
        <f aca="false">IF(A5037="Composição",B5037,"")</f>
        <v> 97735 </v>
      </c>
      <c r="Q5037" s="81" t="n">
        <f aca="false">IF(P5037&lt;&gt;"",SUMIF(L5037:L5037,L5037,N5037:N5037),"")</f>
        <v>0</v>
      </c>
      <c r="R5037" s="81" t="n">
        <f aca="false">IF(P5037&lt;&gt;"",SUMIF(L5037:L5037,L5037,O5037:O5037),"")</f>
        <v>0</v>
      </c>
    </row>
    <row r="5038" customFormat="false" ht="25.5" hidden="false" customHeight="true" outlineLevel="0" collapsed="false">
      <c r="A5038" s="91" t="s">
        <v>668</v>
      </c>
      <c r="B5038" s="92" t="s">
        <v>1027</v>
      </c>
      <c r="C5038" s="91" t="s">
        <v>664</v>
      </c>
      <c r="D5038" s="91" t="s">
        <v>1028</v>
      </c>
      <c r="E5038" s="91" t="s">
        <v>675</v>
      </c>
      <c r="F5038" s="91"/>
      <c r="G5038" s="93" t="s">
        <v>925</v>
      </c>
      <c r="H5038" s="94" t="n">
        <v>28.9369</v>
      </c>
      <c r="I5038" s="95" t="n">
        <f aca="false">SUMIFS(J:J,A:A,"Composição",B:B,$B5038)</f>
        <v>15.97</v>
      </c>
      <c r="J5038" s="95" t="n">
        <f aca="false">TRUNC(H5038*I5038,2)</f>
        <v>462.12</v>
      </c>
      <c r="L5038" s="63" t="n">
        <f aca="false">IF(AND(A5039&lt;&gt;"",A5038=""),L5037+1,L5037)</f>
        <v>528</v>
      </c>
      <c r="M5038" s="80" t="n">
        <f aca="false">IF(OR(A5038="Insumo",A5038="Composição Auxiliar"),J5038,"")</f>
        <v>462.12</v>
      </c>
      <c r="N5038" s="81" t="str">
        <f aca="false">IF(E5038="Mão de Obra",J5038,"")</f>
        <v/>
      </c>
      <c r="O5038" s="81" t="n">
        <f aca="false">IF(N5038&lt;&gt;"","",M5038)</f>
        <v>462.12</v>
      </c>
      <c r="P5038" s="82" t="str">
        <f aca="false">IF(A5038="Composição",B5038,"")</f>
        <v/>
      </c>
      <c r="Q5038" s="81" t="str">
        <f aca="false">IF(P5038&lt;&gt;"",SUMIF(L5038:L5038,L5038,N5038:N5038),"")</f>
        <v/>
      </c>
      <c r="R5038" s="81" t="str">
        <f aca="false">IF(P5038&lt;&gt;"",SUMIF(L5038:L5038,L5038,O5038:O5038),"")</f>
        <v/>
      </c>
    </row>
    <row r="5039" customFormat="false" ht="25.5" hidden="false" customHeight="true" outlineLevel="0" collapsed="false">
      <c r="A5039" s="91" t="s">
        <v>668</v>
      </c>
      <c r="B5039" s="92" t="s">
        <v>697</v>
      </c>
      <c r="C5039" s="91" t="s">
        <v>664</v>
      </c>
      <c r="D5039" s="91" t="s">
        <v>698</v>
      </c>
      <c r="E5039" s="91" t="s">
        <v>691</v>
      </c>
      <c r="F5039" s="91"/>
      <c r="G5039" s="93" t="s">
        <v>699</v>
      </c>
      <c r="H5039" s="94" t="n">
        <v>0.4226</v>
      </c>
      <c r="I5039" s="95" t="n">
        <f aca="false">SUMIFS(J:J,A:A,"Composição",B:B,$B5039)</f>
        <v>26.23</v>
      </c>
      <c r="J5039" s="95" t="n">
        <f aca="false">TRUNC(H5039*I5039,2)</f>
        <v>11.08</v>
      </c>
      <c r="L5039" s="63" t="n">
        <f aca="false">IF(AND(A5040&lt;&gt;"",A5039=""),L5038+1,L5038)</f>
        <v>528</v>
      </c>
      <c r="M5039" s="80" t="n">
        <f aca="false">IF(OR(A5039="Insumo",A5039="Composição Auxiliar"),J5039,"")</f>
        <v>11.08</v>
      </c>
      <c r="N5039" s="81" t="str">
        <f aca="false">IF(E5039="Mão de Obra",J5039,"")</f>
        <v/>
      </c>
      <c r="O5039" s="81" t="n">
        <f aca="false">IF(N5039&lt;&gt;"","",M5039)</f>
        <v>11.08</v>
      </c>
      <c r="P5039" s="82" t="str">
        <f aca="false">IF(A5039="Composição",B5039,"")</f>
        <v/>
      </c>
      <c r="Q5039" s="81" t="str">
        <f aca="false">IF(P5039&lt;&gt;"",SUMIF(L5039:L5039,L5039,N5039:N5039),"")</f>
        <v/>
      </c>
      <c r="R5039" s="81" t="str">
        <f aca="false">IF(P5039&lt;&gt;"",SUMIF(L5039:L5039,L5039,O5039:O5039),"")</f>
        <v/>
      </c>
    </row>
    <row r="5040" customFormat="false" ht="25.5" hidden="false" customHeight="true" outlineLevel="0" collapsed="false">
      <c r="A5040" s="91" t="s">
        <v>668</v>
      </c>
      <c r="B5040" s="92" t="s">
        <v>819</v>
      </c>
      <c r="C5040" s="91" t="s">
        <v>664</v>
      </c>
      <c r="D5040" s="91" t="s">
        <v>820</v>
      </c>
      <c r="E5040" s="91" t="s">
        <v>671</v>
      </c>
      <c r="F5040" s="91"/>
      <c r="G5040" s="93" t="s">
        <v>672</v>
      </c>
      <c r="H5040" s="94" t="n">
        <v>22.8884</v>
      </c>
      <c r="I5040" s="95" t="n">
        <f aca="false">SUMIFS(J:J,A:A,"Composição",B:B,$B5040)</f>
        <v>23.68</v>
      </c>
      <c r="J5040" s="95" t="n">
        <f aca="false">TRUNC(H5040*I5040,2)</f>
        <v>541.99</v>
      </c>
      <c r="L5040" s="63" t="n">
        <f aca="false">IF(AND(A5041&lt;&gt;"",A5040=""),L5039+1,L5039)</f>
        <v>528</v>
      </c>
      <c r="M5040" s="80" t="n">
        <f aca="false">IF(OR(A5040="Insumo",A5040="Composição Auxiliar"),J5040,"")</f>
        <v>541.99</v>
      </c>
      <c r="N5040" s="81" t="str">
        <f aca="false">IF(E5040="Mão de Obra",J5040,"")</f>
        <v/>
      </c>
      <c r="O5040" s="81" t="n">
        <f aca="false">IF(N5040&lt;&gt;"","",M5040)</f>
        <v>541.99</v>
      </c>
      <c r="P5040" s="82" t="str">
        <f aca="false">IF(A5040="Composição",B5040,"")</f>
        <v/>
      </c>
      <c r="Q5040" s="81" t="str">
        <f aca="false">IF(P5040&lt;&gt;"",SUMIF(L5040:L5040,L5040,N5040:N5040),"")</f>
        <v/>
      </c>
      <c r="R5040" s="81" t="str">
        <f aca="false">IF(P5040&lt;&gt;"",SUMIF(L5040:L5040,L5040,O5040:O5040),"")</f>
        <v/>
      </c>
    </row>
    <row r="5041" customFormat="false" ht="25.5" hidden="false" customHeight="true" outlineLevel="0" collapsed="false">
      <c r="A5041" s="91" t="s">
        <v>668</v>
      </c>
      <c r="B5041" s="92" t="s">
        <v>1545</v>
      </c>
      <c r="C5041" s="91" t="s">
        <v>664</v>
      </c>
      <c r="D5041" s="91" t="s">
        <v>1546</v>
      </c>
      <c r="E5041" s="91" t="s">
        <v>671</v>
      </c>
      <c r="F5041" s="91"/>
      <c r="G5041" s="93" t="s">
        <v>672</v>
      </c>
      <c r="H5041" s="94" t="n">
        <v>3.678</v>
      </c>
      <c r="I5041" s="95" t="n">
        <f aca="false">SUMIFS(J:J,A:A,"Composição",B:B,$B5041)</f>
        <v>22.33</v>
      </c>
      <c r="J5041" s="95" t="n">
        <f aca="false">TRUNC(H5041*I5041,2)</f>
        <v>82.12</v>
      </c>
      <c r="L5041" s="63" t="n">
        <f aca="false">IF(AND(A5042&lt;&gt;"",A5041=""),L5040+1,L5040)</f>
        <v>528</v>
      </c>
      <c r="M5041" s="80" t="n">
        <f aca="false">IF(OR(A5041="Insumo",A5041="Composição Auxiliar"),J5041,"")</f>
        <v>82.12</v>
      </c>
      <c r="N5041" s="81" t="str">
        <f aca="false">IF(E5041="Mão de Obra",J5041,"")</f>
        <v/>
      </c>
      <c r="O5041" s="81" t="n">
        <f aca="false">IF(N5041&lt;&gt;"","",M5041)</f>
        <v>82.12</v>
      </c>
      <c r="P5041" s="82" t="str">
        <f aca="false">IF(A5041="Composição",B5041,"")</f>
        <v/>
      </c>
      <c r="Q5041" s="81" t="str">
        <f aca="false">IF(P5041&lt;&gt;"",SUMIF(L5041:L5041,L5041,N5041:N5041),"")</f>
        <v/>
      </c>
      <c r="R5041" s="81" t="str">
        <f aca="false">IF(P5041&lt;&gt;"",SUMIF(L5041:L5041,L5041,O5041:O5041),"")</f>
        <v/>
      </c>
    </row>
    <row r="5042" customFormat="false" ht="38.25" hidden="false" customHeight="true" outlineLevel="0" collapsed="false">
      <c r="A5042" s="91" t="s">
        <v>668</v>
      </c>
      <c r="B5042" s="92" t="s">
        <v>1980</v>
      </c>
      <c r="C5042" s="91" t="s">
        <v>664</v>
      </c>
      <c r="D5042" s="91" t="s">
        <v>1981</v>
      </c>
      <c r="E5042" s="91" t="s">
        <v>675</v>
      </c>
      <c r="F5042" s="91"/>
      <c r="G5042" s="93" t="s">
        <v>676</v>
      </c>
      <c r="H5042" s="94" t="n">
        <v>1.2</v>
      </c>
      <c r="I5042" s="95" t="n">
        <f aca="false">SUMIFS(J:J,A:A,"Composição",B:B,$B5042)</f>
        <v>506.96</v>
      </c>
      <c r="J5042" s="95" t="n">
        <f aca="false">TRUNC(H5042*I5042,2)</f>
        <v>608.35</v>
      </c>
      <c r="L5042" s="63" t="n">
        <f aca="false">IF(AND(A5043&lt;&gt;"",A5042=""),L5041+1,L5041)</f>
        <v>528</v>
      </c>
      <c r="M5042" s="80" t="n">
        <f aca="false">IF(OR(A5042="Insumo",A5042="Composição Auxiliar"),J5042,"")</f>
        <v>608.35</v>
      </c>
      <c r="N5042" s="81" t="str">
        <f aca="false">IF(E5042="Mão de Obra",J5042,"")</f>
        <v/>
      </c>
      <c r="O5042" s="81" t="n">
        <f aca="false">IF(N5042&lt;&gt;"","",M5042)</f>
        <v>608.35</v>
      </c>
      <c r="P5042" s="82" t="str">
        <f aca="false">IF(A5042="Composição",B5042,"")</f>
        <v/>
      </c>
      <c r="Q5042" s="81" t="str">
        <f aca="false">IF(P5042&lt;&gt;"",SUMIF(L5042:L5042,L5042,N5042:N5042),"")</f>
        <v/>
      </c>
      <c r="R5042" s="81" t="str">
        <f aca="false">IF(P5042&lt;&gt;"",SUMIF(L5042:L5042,L5042,O5042:O5042),"")</f>
        <v/>
      </c>
    </row>
    <row r="5043" customFormat="false" ht="25.5" hidden="false" customHeight="true" outlineLevel="0" collapsed="false">
      <c r="A5043" s="91" t="s">
        <v>668</v>
      </c>
      <c r="B5043" s="92" t="s">
        <v>677</v>
      </c>
      <c r="C5043" s="91" t="s">
        <v>664</v>
      </c>
      <c r="D5043" s="91" t="s">
        <v>678</v>
      </c>
      <c r="E5043" s="91" t="s">
        <v>671</v>
      </c>
      <c r="F5043" s="91"/>
      <c r="G5043" s="93" t="s">
        <v>672</v>
      </c>
      <c r="H5043" s="94" t="n">
        <v>22.8884</v>
      </c>
      <c r="I5043" s="95" t="n">
        <f aca="false">SUMIFS(J:J,A:A,"Composição",B:B,$B5043)</f>
        <v>18.93</v>
      </c>
      <c r="J5043" s="95" t="n">
        <f aca="false">TRUNC(H5043*I5043,2)</f>
        <v>433.27</v>
      </c>
      <c r="L5043" s="63" t="n">
        <f aca="false">IF(AND(A5044&lt;&gt;"",A5043=""),L5042+1,L5042)</f>
        <v>528</v>
      </c>
      <c r="M5043" s="80" t="n">
        <f aca="false">IF(OR(A5043="Insumo",A5043="Composição Auxiliar"),J5043,"")</f>
        <v>433.27</v>
      </c>
      <c r="N5043" s="81" t="str">
        <f aca="false">IF(E5043="Mão de Obra",J5043,"")</f>
        <v/>
      </c>
      <c r="O5043" s="81" t="n">
        <f aca="false">IF(N5043&lt;&gt;"","",M5043)</f>
        <v>433.27</v>
      </c>
      <c r="P5043" s="82" t="str">
        <f aca="false">IF(A5043="Composição",B5043,"")</f>
        <v/>
      </c>
      <c r="Q5043" s="81" t="str">
        <f aca="false">IF(P5043&lt;&gt;"",SUMIF(L5043:L5043,L5043,N5043:N5043),"")</f>
        <v/>
      </c>
      <c r="R5043" s="81" t="str">
        <f aca="false">IF(P5043&lt;&gt;"",SUMIF(L5043:L5043,L5043,O5043:O5043),"")</f>
        <v/>
      </c>
    </row>
    <row r="5044" customFormat="false" ht="25.5" hidden="false" customHeight="true" outlineLevel="0" collapsed="false">
      <c r="A5044" s="91" t="s">
        <v>668</v>
      </c>
      <c r="B5044" s="92" t="s">
        <v>695</v>
      </c>
      <c r="C5044" s="91" t="s">
        <v>664</v>
      </c>
      <c r="D5044" s="91" t="s">
        <v>696</v>
      </c>
      <c r="E5044" s="91" t="s">
        <v>671</v>
      </c>
      <c r="F5044" s="91"/>
      <c r="G5044" s="93" t="s">
        <v>672</v>
      </c>
      <c r="H5044" s="94" t="n">
        <v>0.7356</v>
      </c>
      <c r="I5044" s="95" t="n">
        <f aca="false">SUMIFS(J:J,A:A,"Composição",B:B,$B5044)</f>
        <v>19.93</v>
      </c>
      <c r="J5044" s="95" t="n">
        <f aca="false">TRUNC(H5044*I5044,2)</f>
        <v>14.66</v>
      </c>
      <c r="L5044" s="63" t="n">
        <f aca="false">IF(AND(A5045&lt;&gt;"",A5044=""),L5043+1,L5043)</f>
        <v>528</v>
      </c>
      <c r="M5044" s="80" t="n">
        <f aca="false">IF(OR(A5044="Insumo",A5044="Composição Auxiliar"),J5044,"")</f>
        <v>14.66</v>
      </c>
      <c r="N5044" s="81" t="str">
        <f aca="false">IF(E5044="Mão de Obra",J5044,"")</f>
        <v/>
      </c>
      <c r="O5044" s="81" t="n">
        <f aca="false">IF(N5044&lt;&gt;"","",M5044)</f>
        <v>14.66</v>
      </c>
      <c r="P5044" s="82" t="str">
        <f aca="false">IF(A5044="Composição",B5044,"")</f>
        <v/>
      </c>
      <c r="Q5044" s="81" t="str">
        <f aca="false">IF(P5044&lt;&gt;"",SUMIF(L5044:L5044,L5044,N5044:N5044),"")</f>
        <v/>
      </c>
      <c r="R5044" s="81" t="str">
        <f aca="false">IF(P5044&lt;&gt;"",SUMIF(L5044:L5044,L5044,O5044:O5044),"")</f>
        <v/>
      </c>
    </row>
    <row r="5045" customFormat="false" ht="25.5" hidden="false" customHeight="true" outlineLevel="0" collapsed="false">
      <c r="A5045" s="91" t="s">
        <v>668</v>
      </c>
      <c r="B5045" s="92" t="s">
        <v>1974</v>
      </c>
      <c r="C5045" s="91" t="s">
        <v>664</v>
      </c>
      <c r="D5045" s="91" t="s">
        <v>1975</v>
      </c>
      <c r="E5045" s="91" t="s">
        <v>691</v>
      </c>
      <c r="F5045" s="91"/>
      <c r="G5045" s="93" t="s">
        <v>699</v>
      </c>
      <c r="H5045" s="94" t="n">
        <v>13.0715</v>
      </c>
      <c r="I5045" s="95" t="n">
        <f aca="false">SUMIFS(J:J,A:A,"Composição",B:B,$B5045)</f>
        <v>0.49</v>
      </c>
      <c r="J5045" s="95" t="n">
        <f aca="false">TRUNC(H5045*I5045,2)</f>
        <v>6.4</v>
      </c>
      <c r="L5045" s="63" t="n">
        <f aca="false">IF(AND(A5046&lt;&gt;"",A5045=""),L5044+1,L5044)</f>
        <v>528</v>
      </c>
      <c r="M5045" s="80" t="n">
        <f aca="false">IF(OR(A5045="Insumo",A5045="Composição Auxiliar"),J5045,"")</f>
        <v>6.4</v>
      </c>
      <c r="N5045" s="81" t="str">
        <f aca="false">IF(E5045="Mão de Obra",J5045,"")</f>
        <v/>
      </c>
      <c r="O5045" s="81" t="n">
        <f aca="false">IF(N5045&lt;&gt;"","",M5045)</f>
        <v>6.4</v>
      </c>
      <c r="P5045" s="82" t="str">
        <f aca="false">IF(A5045="Composição",B5045,"")</f>
        <v/>
      </c>
      <c r="Q5045" s="81" t="str">
        <f aca="false">IF(P5045&lt;&gt;"",SUMIF(L5045:L5045,L5045,N5045:N5045),"")</f>
        <v/>
      </c>
      <c r="R5045" s="81" t="str">
        <f aca="false">IF(P5045&lt;&gt;"",SUMIF(L5045:L5045,L5045,O5045:O5045),"")</f>
        <v/>
      </c>
    </row>
    <row r="5046" customFormat="false" ht="25.5" hidden="false" customHeight="true" outlineLevel="0" collapsed="false">
      <c r="A5046" s="91" t="s">
        <v>668</v>
      </c>
      <c r="B5046" s="92" t="s">
        <v>689</v>
      </c>
      <c r="C5046" s="91" t="s">
        <v>664</v>
      </c>
      <c r="D5046" s="91" t="s">
        <v>690</v>
      </c>
      <c r="E5046" s="91" t="s">
        <v>691</v>
      </c>
      <c r="F5046" s="91"/>
      <c r="G5046" s="93" t="s">
        <v>692</v>
      </c>
      <c r="H5046" s="94" t="n">
        <v>0.313</v>
      </c>
      <c r="I5046" s="95" t="n">
        <f aca="false">SUMIFS(J:J,A:A,"Composição",B:B,$B5046)</f>
        <v>27.81</v>
      </c>
      <c r="J5046" s="95" t="n">
        <f aca="false">TRUNC(H5046*I5046,2)</f>
        <v>8.7</v>
      </c>
      <c r="L5046" s="63" t="n">
        <f aca="false">IF(AND(A5047&lt;&gt;"",A5046=""),L5045+1,L5045)</f>
        <v>528</v>
      </c>
      <c r="M5046" s="80" t="n">
        <f aca="false">IF(OR(A5046="Insumo",A5046="Composição Auxiliar"),J5046,"")</f>
        <v>8.7</v>
      </c>
      <c r="N5046" s="81" t="str">
        <f aca="false">IF(E5046="Mão de Obra",J5046,"")</f>
        <v/>
      </c>
      <c r="O5046" s="81" t="n">
        <f aca="false">IF(N5046&lt;&gt;"","",M5046)</f>
        <v>8.7</v>
      </c>
      <c r="P5046" s="82" t="str">
        <f aca="false">IF(A5046="Composição",B5046,"")</f>
        <v/>
      </c>
      <c r="Q5046" s="81" t="str">
        <f aca="false">IF(P5046&lt;&gt;"",SUMIF(L5046:L5046,L5046,N5046:N5046),"")</f>
        <v/>
      </c>
      <c r="R5046" s="81" t="str">
        <f aca="false">IF(P5046&lt;&gt;"",SUMIF(L5046:L5046,L5046,O5046:O5046),"")</f>
        <v/>
      </c>
    </row>
    <row r="5047" customFormat="false" ht="25.5" hidden="false" customHeight="true" outlineLevel="0" collapsed="false">
      <c r="A5047" s="91" t="s">
        <v>668</v>
      </c>
      <c r="B5047" s="92" t="s">
        <v>1972</v>
      </c>
      <c r="C5047" s="91" t="s">
        <v>664</v>
      </c>
      <c r="D5047" s="91" t="s">
        <v>1973</v>
      </c>
      <c r="E5047" s="91" t="s">
        <v>691</v>
      </c>
      <c r="F5047" s="91"/>
      <c r="G5047" s="93" t="s">
        <v>692</v>
      </c>
      <c r="H5047" s="94" t="n">
        <v>4.7533</v>
      </c>
      <c r="I5047" s="95" t="n">
        <f aca="false">SUMIFS(J:J,A:A,"Composição",B:B,$B5047)</f>
        <v>1.4</v>
      </c>
      <c r="J5047" s="95" t="n">
        <f aca="false">TRUNC(H5047*I5047,2)</f>
        <v>6.65</v>
      </c>
      <c r="L5047" s="63" t="n">
        <f aca="false">IF(AND(A5048&lt;&gt;"",A5047=""),L5046+1,L5046)</f>
        <v>528</v>
      </c>
      <c r="M5047" s="80" t="n">
        <f aca="false">IF(OR(A5047="Insumo",A5047="Composição Auxiliar"),J5047,"")</f>
        <v>6.65</v>
      </c>
      <c r="N5047" s="81" t="str">
        <f aca="false">IF(E5047="Mão de Obra",J5047,"")</f>
        <v/>
      </c>
      <c r="O5047" s="81" t="n">
        <f aca="false">IF(N5047&lt;&gt;"","",M5047)</f>
        <v>6.65</v>
      </c>
      <c r="P5047" s="82" t="str">
        <f aca="false">IF(A5047="Composição",B5047,"")</f>
        <v/>
      </c>
      <c r="Q5047" s="81" t="str">
        <f aca="false">IF(P5047&lt;&gt;"",SUMIF(L5047:L5047,L5047,N5047:N5047),"")</f>
        <v/>
      </c>
      <c r="R5047" s="81" t="str">
        <f aca="false">IF(P5047&lt;&gt;"",SUMIF(L5047:L5047,L5047,O5047:O5047),"")</f>
        <v/>
      </c>
    </row>
    <row r="5048" customFormat="false" ht="25.5" hidden="false" customHeight="false" outlineLevel="0" collapsed="false">
      <c r="A5048" s="96" t="s">
        <v>679</v>
      </c>
      <c r="B5048" s="97" t="s">
        <v>981</v>
      </c>
      <c r="C5048" s="96" t="str">
        <f aca="false">VLOOKUP(B5048,INSUMOS!$A:$I,2,0)</f>
        <v>SINAPI</v>
      </c>
      <c r="D5048" s="96" t="str">
        <f aca="false">VLOOKUP(B5048,INSUMOS!$A:$I,3,0)</f>
        <v>SARRAFO *2,5 X 7,5* CM EM PINUS, MISTA OU EQUIVALENTE DA REGIAO - BRUTA</v>
      </c>
      <c r="E5048" s="98" t="str">
        <f aca="false">VLOOKUP(B5048,INSUMOS!$A:$I,4,0)</f>
        <v>Material</v>
      </c>
      <c r="F5048" s="98"/>
      <c r="G5048" s="99" t="str">
        <f aca="false">VLOOKUP(B5048,INSUMOS!$A:$I,5,0)</f>
        <v>M</v>
      </c>
      <c r="H5048" s="100" t="n">
        <v>4.477</v>
      </c>
      <c r="I5048" s="101" t="n">
        <f aca="false">VLOOKUP(B5048,INSUMOS!$A:$I,8,0)</f>
        <v>2.7</v>
      </c>
      <c r="J5048" s="101" t="n">
        <f aca="false">TRUNC(H5048*I5048,2)</f>
        <v>12.08</v>
      </c>
      <c r="L5048" s="63" t="n">
        <f aca="false">IF(AND(A5049&lt;&gt;"",A5048=""),L5047+1,L5047)</f>
        <v>528</v>
      </c>
      <c r="M5048" s="80" t="n">
        <f aca="false">IF(OR(A5048="Insumo",A5048="Composição Auxiliar"),J5048,"")</f>
        <v>12.08</v>
      </c>
      <c r="N5048" s="81" t="str">
        <f aca="false">IF(E5048="Mão de Obra",J5048,"")</f>
        <v/>
      </c>
      <c r="O5048" s="81" t="n">
        <f aca="false">IF(N5048&lt;&gt;"","",M5048)</f>
        <v>12.08</v>
      </c>
      <c r="P5048" s="82" t="str">
        <f aca="false">IF(A5048="Composição",B5048,"")</f>
        <v/>
      </c>
      <c r="Q5048" s="81" t="str">
        <f aca="false">IF(P5048&lt;&gt;"",SUMIF(L5048:L5048,L5048,N5048:N5048),"")</f>
        <v/>
      </c>
      <c r="R5048" s="81" t="str">
        <f aca="false">IF(P5048&lt;&gt;"",SUMIF(L5048:L5048,L5048,O5048:O5048),"")</f>
        <v/>
      </c>
    </row>
    <row r="5049" customFormat="false" ht="14.25" hidden="false" customHeight="false" outlineLevel="0" collapsed="false">
      <c r="A5049" s="96" t="s">
        <v>679</v>
      </c>
      <c r="B5049" s="97" t="s">
        <v>2197</v>
      </c>
      <c r="C5049" s="96" t="str">
        <f aca="false">VLOOKUP(B5049,INSUMOS!$A:$I,2,0)</f>
        <v>SINAPI</v>
      </c>
      <c r="D5049" s="96" t="str">
        <f aca="false">VLOOKUP(B5049,INSUMOS!$A:$I,3,0)</f>
        <v>PREGO DE ACO POLIDO COM CABECA 15 X 15 (1 1/4 X 13)</v>
      </c>
      <c r="E5049" s="98" t="str">
        <f aca="false">VLOOKUP(B5049,INSUMOS!$A:$I,4,0)</f>
        <v>Material</v>
      </c>
      <c r="F5049" s="98"/>
      <c r="G5049" s="99" t="str">
        <f aca="false">VLOOKUP(B5049,INSUMOS!$A:$I,5,0)</f>
        <v>KG</v>
      </c>
      <c r="H5049" s="100" t="n">
        <v>0.2619</v>
      </c>
      <c r="I5049" s="101" t="n">
        <f aca="false">VLOOKUP(B5049,INSUMOS!$A:$I,8,0)</f>
        <v>24.67</v>
      </c>
      <c r="J5049" s="101" t="n">
        <f aca="false">TRUNC(H5049*I5049,2)</f>
        <v>6.46</v>
      </c>
      <c r="L5049" s="63" t="n">
        <f aca="false">IF(AND(A5050&lt;&gt;"",A5049=""),L5048+1,L5048)</f>
        <v>528</v>
      </c>
      <c r="M5049" s="80" t="n">
        <f aca="false">IF(OR(A5049="Insumo",A5049="Composição Auxiliar"),J5049,"")</f>
        <v>6.46</v>
      </c>
      <c r="N5049" s="81" t="str">
        <f aca="false">IF(E5049="Mão de Obra",J5049,"")</f>
        <v/>
      </c>
      <c r="O5049" s="81" t="n">
        <f aca="false">IF(N5049&lt;&gt;"","",M5049)</f>
        <v>6.46</v>
      </c>
      <c r="P5049" s="82" t="str">
        <f aca="false">IF(A5049="Composição",B5049,"")</f>
        <v/>
      </c>
      <c r="Q5049" s="81" t="str">
        <f aca="false">IF(P5049&lt;&gt;"",SUMIF(L5049:L5049,L5049,N5049:N5049),"")</f>
        <v/>
      </c>
      <c r="R5049" s="81" t="str">
        <f aca="false">IF(P5049&lt;&gt;"",SUMIF(L5049:L5049,L5049,O5049:O5049),"")</f>
        <v/>
      </c>
    </row>
    <row r="5050" customFormat="false" ht="38.25" hidden="false" customHeight="false" outlineLevel="0" collapsed="false">
      <c r="A5050" s="96" t="s">
        <v>679</v>
      </c>
      <c r="B5050" s="97" t="s">
        <v>2198</v>
      </c>
      <c r="C5050" s="96" t="str">
        <f aca="false">VLOOKUP(B5050,INSUMOS!$A:$I,2,0)</f>
        <v>SINAPI</v>
      </c>
      <c r="D5050" s="96" t="str">
        <f aca="false">VLOOKUP(B5050,INSUMOS!$A:$I,3,0)</f>
        <v>CHAPA/PAINEL DE MADEIRA COMPENSADA RESINADA (MADEIRITE RESINADO ROSA) PARA FORMA DE CONCRETO, DE 2200 X 1100 MM, E = 17 MM</v>
      </c>
      <c r="E5050" s="98" t="str">
        <f aca="false">VLOOKUP(B5050,INSUMOS!$A:$I,4,0)</f>
        <v>Material</v>
      </c>
      <c r="F5050" s="98"/>
      <c r="G5050" s="99" t="str">
        <f aca="false">VLOOKUP(B5050,INSUMOS!$A:$I,5,0)</f>
        <v>m²</v>
      </c>
      <c r="H5050" s="100" t="n">
        <v>1.3112</v>
      </c>
      <c r="I5050" s="101" t="n">
        <f aca="false">VLOOKUP(B5050,INSUMOS!$A:$I,8,0)</f>
        <v>59.69</v>
      </c>
      <c r="J5050" s="101" t="n">
        <f aca="false">TRUNC(H5050*I5050,2)</f>
        <v>78.26</v>
      </c>
      <c r="L5050" s="63" t="n">
        <f aca="false">IF(AND(A5051&lt;&gt;"",A5050=""),L5049+1,L5049)</f>
        <v>528</v>
      </c>
      <c r="M5050" s="80" t="n">
        <f aca="false">IF(OR(A5050="Insumo",A5050="Composição Auxiliar"),J5050,"")</f>
        <v>78.26</v>
      </c>
      <c r="N5050" s="81" t="str">
        <f aca="false">IF(E5050="Mão de Obra",J5050,"")</f>
        <v/>
      </c>
      <c r="O5050" s="81" t="n">
        <f aca="false">IF(N5050&lt;&gt;"","",M5050)</f>
        <v>78.26</v>
      </c>
      <c r="P5050" s="82" t="str">
        <f aca="false">IF(A5050="Composição",B5050,"")</f>
        <v/>
      </c>
      <c r="Q5050" s="81" t="str">
        <f aca="false">IF(P5050&lt;&gt;"",SUMIF(L5050:L5050,L5050,N5050:N5050),"")</f>
        <v/>
      </c>
      <c r="R5050" s="81" t="str">
        <f aca="false">IF(P5050&lt;&gt;"",SUMIF(L5050:L5050,L5050,O5050:O5050),"")</f>
        <v/>
      </c>
    </row>
    <row r="5051" customFormat="false" ht="25.5" hidden="false" customHeight="false" outlineLevel="0" collapsed="false">
      <c r="A5051" s="96" t="s">
        <v>679</v>
      </c>
      <c r="B5051" s="97" t="s">
        <v>982</v>
      </c>
      <c r="C5051" s="96" t="str">
        <f aca="false">VLOOKUP(B5051,INSUMOS!$A:$I,2,0)</f>
        <v>SINAPI</v>
      </c>
      <c r="D5051" s="96" t="str">
        <f aca="false">VLOOKUP(B5051,INSUMOS!$A:$I,3,0)</f>
        <v>DESMOLDANTE PROTETOR PARA FORMAS DE MADEIRA, DE BASE OLEOSA EMULSIONADA EM AGUA</v>
      </c>
      <c r="E5051" s="98" t="str">
        <f aca="false">VLOOKUP(B5051,INSUMOS!$A:$I,4,0)</f>
        <v>Material</v>
      </c>
      <c r="F5051" s="98"/>
      <c r="G5051" s="99" t="str">
        <f aca="false">VLOOKUP(B5051,INSUMOS!$A:$I,5,0)</f>
        <v>L</v>
      </c>
      <c r="H5051" s="100" t="n">
        <v>0.0567</v>
      </c>
      <c r="I5051" s="101" t="n">
        <f aca="false">VLOOKUP(B5051,INSUMOS!$A:$I,8,0)</f>
        <v>7.3</v>
      </c>
      <c r="J5051" s="101" t="n">
        <f aca="false">TRUNC(H5051*I5051,2)</f>
        <v>0.41</v>
      </c>
      <c r="L5051" s="63" t="n">
        <f aca="false">IF(AND(A5052&lt;&gt;"",A5051=""),L5050+1,L5050)</f>
        <v>528</v>
      </c>
      <c r="M5051" s="80" t="n">
        <f aca="false">IF(OR(A5051="Insumo",A5051="Composição Auxiliar"),J5051,"")</f>
        <v>0.41</v>
      </c>
      <c r="N5051" s="81" t="str">
        <f aca="false">IF(E5051="Mão de Obra",J5051,"")</f>
        <v/>
      </c>
      <c r="O5051" s="81" t="n">
        <f aca="false">IF(N5051&lt;&gt;"","",M5051)</f>
        <v>0.41</v>
      </c>
      <c r="P5051" s="82" t="str">
        <f aca="false">IF(A5051="Composição",B5051,"")</f>
        <v/>
      </c>
      <c r="Q5051" s="81" t="str">
        <f aca="false">IF(P5051&lt;&gt;"",SUMIF(L5051:L5051,L5051,N5051:N5051),"")</f>
        <v/>
      </c>
      <c r="R5051" s="81" t="str">
        <f aca="false">IF(P5051&lt;&gt;"",SUMIF(L5051:L5051,L5051,O5051:O5051),"")</f>
        <v/>
      </c>
    </row>
    <row r="5052" customFormat="false" ht="14.25" hidden="false" customHeight="false" outlineLevel="0" collapsed="false">
      <c r="A5052" s="102"/>
      <c r="B5052" s="102"/>
      <c r="C5052" s="102"/>
      <c r="D5052" s="102"/>
      <c r="E5052" s="102"/>
      <c r="F5052" s="103"/>
      <c r="G5052" s="102"/>
      <c r="H5052" s="103"/>
      <c r="I5052" s="102"/>
      <c r="J5052" s="103"/>
      <c r="L5052" s="63" t="n">
        <f aca="false">IF(AND(A5053&lt;&gt;"",A5052=""),L5051+1,L5051)</f>
        <v>528</v>
      </c>
      <c r="M5052" s="80" t="str">
        <f aca="false">IF(OR(A5052="Insumo",A5052="Composição Auxiliar"),J5052,"")</f>
        <v/>
      </c>
      <c r="N5052" s="81" t="str">
        <f aca="false">IF(E5052="Mão de Obra",J5052,"")</f>
        <v/>
      </c>
      <c r="O5052" s="81" t="str">
        <f aca="false">IF(N5052&lt;&gt;"","",M5052)</f>
        <v/>
      </c>
      <c r="P5052" s="82" t="str">
        <f aca="false">IF(A5052="Composição",B5052,"")</f>
        <v/>
      </c>
      <c r="Q5052" s="81" t="str">
        <f aca="false">IF(P5052&lt;&gt;"",SUMIF(L5052:L5052,L5052,N5052:N5052),"")</f>
        <v/>
      </c>
      <c r="R5052" s="81" t="str">
        <f aca="false">IF(P5052&lt;&gt;"",SUMIF(L5052:L5052,L5052,O5052:O5052),"")</f>
        <v/>
      </c>
    </row>
    <row r="5053" customFormat="false" ht="15" hidden="false" customHeight="false" outlineLevel="0" collapsed="false">
      <c r="A5053" s="102"/>
      <c r="B5053" s="102"/>
      <c r="C5053" s="102"/>
      <c r="D5053" s="102"/>
      <c r="E5053" s="102"/>
      <c r="F5053" s="103"/>
      <c r="G5053" s="102"/>
      <c r="H5053" s="104"/>
      <c r="I5053" s="104"/>
      <c r="J5053" s="103"/>
      <c r="L5053" s="63" t="n">
        <f aca="false">IF(AND(A5054&lt;&gt;"",A5053=""),L5052+1,L5052)</f>
        <v>528</v>
      </c>
      <c r="M5053" s="80" t="str">
        <f aca="false">IF(OR(A5053="Insumo",A5053="Composição Auxiliar"),J5053,"")</f>
        <v/>
      </c>
      <c r="N5053" s="81" t="str">
        <f aca="false">IF(E5053="Mão de Obra",J5053,"")</f>
        <v/>
      </c>
      <c r="O5053" s="81" t="str">
        <f aca="false">IF(N5053&lt;&gt;"","",M5053)</f>
        <v/>
      </c>
      <c r="P5053" s="82" t="str">
        <f aca="false">IF(A5053="Composição",B5053,"")</f>
        <v/>
      </c>
      <c r="Q5053" s="81" t="str">
        <f aca="false">IF(P5053&lt;&gt;"",SUMIF(L5053:L5053,L5053,N5053:N5053),"")</f>
        <v/>
      </c>
      <c r="R5053" s="81" t="str">
        <f aca="false">IF(P5053&lt;&gt;"",SUMIF(L5053:L5053,L5053,O5053:O5053),"")</f>
        <v/>
      </c>
    </row>
    <row r="5054" customFormat="false" ht="15" hidden="false" customHeight="false" outlineLevel="0" collapsed="false">
      <c r="A5054" s="108"/>
      <c r="B5054" s="108"/>
      <c r="C5054" s="108"/>
      <c r="D5054" s="108"/>
      <c r="E5054" s="108"/>
      <c r="F5054" s="108"/>
      <c r="G5054" s="108"/>
      <c r="H5054" s="108"/>
      <c r="I5054" s="108"/>
      <c r="J5054" s="108"/>
      <c r="L5054" s="63" t="n">
        <f aca="false">IF(AND(A5055&lt;&gt;"",A5054=""),L5053+1,L5053)</f>
        <v>528</v>
      </c>
      <c r="M5054" s="80" t="str">
        <f aca="false">IF(OR(A5054="Insumo",A5054="Composição Auxiliar"),J5054,"")</f>
        <v/>
      </c>
      <c r="N5054" s="81" t="str">
        <f aca="false">IF(E5054="Mão de Obra",J5054,"")</f>
        <v/>
      </c>
      <c r="O5054" s="81" t="str">
        <f aca="false">IF(N5054&lt;&gt;"","",M5054)</f>
        <v/>
      </c>
      <c r="P5054" s="82" t="str">
        <f aca="false">IF(A5054="Composição",B5054,"")</f>
        <v/>
      </c>
      <c r="Q5054" s="81" t="str">
        <f aca="false">IF(P5054&lt;&gt;"",SUMIF(L5054:L5054,L5054,N5054:N5054),"")</f>
        <v/>
      </c>
      <c r="R5054" s="81" t="str">
        <f aca="false">IF(P5054&lt;&gt;"",SUMIF(L5054:L5054,L5054,O5054:O5054),"")</f>
        <v/>
      </c>
    </row>
    <row r="5055" customFormat="false" ht="15" hidden="false" customHeight="true" outlineLevel="0" collapsed="false">
      <c r="A5055" s="83"/>
      <c r="B5055" s="84" t="s">
        <v>655</v>
      </c>
      <c r="C5055" s="83" t="s">
        <v>656</v>
      </c>
      <c r="D5055" s="83" t="s">
        <v>657</v>
      </c>
      <c r="E5055" s="83" t="s">
        <v>658</v>
      </c>
      <c r="F5055" s="83"/>
      <c r="G5055" s="85" t="s">
        <v>659</v>
      </c>
      <c r="H5055" s="84" t="s">
        <v>660</v>
      </c>
      <c r="I5055" s="84" t="s">
        <v>661</v>
      </c>
      <c r="J5055" s="84" t="s">
        <v>662</v>
      </c>
      <c r="L5055" s="63" t="n">
        <f aca="false">IF(AND(A5056&lt;&gt;"",A5055=""),L5054+1,L5054)</f>
        <v>529</v>
      </c>
      <c r="M5055" s="80" t="str">
        <f aca="false">IF(OR(A5055="Insumo",A5055="Composição Auxiliar"),J5055,"")</f>
        <v/>
      </c>
      <c r="N5055" s="81" t="str">
        <f aca="false">IF(E5055="Mão de Obra",J5055,"")</f>
        <v/>
      </c>
      <c r="O5055" s="81" t="str">
        <f aca="false">IF(N5055&lt;&gt;"","",M5055)</f>
        <v/>
      </c>
      <c r="P5055" s="82" t="str">
        <f aca="false">IF(A5055="Composição",B5055,"")</f>
        <v/>
      </c>
      <c r="Q5055" s="81" t="str">
        <f aca="false">IF(P5055&lt;&gt;"",SUMIF(L5055:L5055,L5055,N5055:N5055),"")</f>
        <v/>
      </c>
      <c r="R5055" s="81" t="str">
        <f aca="false">IF(P5055&lt;&gt;"",SUMIF(L5055:L5055,L5055,O5055:O5055),"")</f>
        <v/>
      </c>
    </row>
    <row r="5056" customFormat="false" ht="14.25" hidden="false" customHeight="true" outlineLevel="0" collapsed="false">
      <c r="A5056" s="86" t="s">
        <v>663</v>
      </c>
      <c r="B5056" s="87" t="s">
        <v>1267</v>
      </c>
      <c r="C5056" s="86" t="s">
        <v>664</v>
      </c>
      <c r="D5056" s="86" t="s">
        <v>1268</v>
      </c>
      <c r="E5056" s="86" t="s">
        <v>671</v>
      </c>
      <c r="F5056" s="86"/>
      <c r="G5056" s="88" t="s">
        <v>672</v>
      </c>
      <c r="H5056" s="89" t="n">
        <v>1</v>
      </c>
      <c r="I5056" s="90" t="n">
        <f aca="false">SUMIF(L:L,$L5056,M:M)</f>
        <v>24.91</v>
      </c>
      <c r="J5056" s="90" t="n">
        <f aca="false">TRUNC(H5056*I5056,2)</f>
        <v>24.91</v>
      </c>
      <c r="L5056" s="63" t="n">
        <f aca="false">IF(AND(A5057&lt;&gt;"",A5056=""),L5055+1,L5055)</f>
        <v>529</v>
      </c>
      <c r="M5056" s="80" t="str">
        <f aca="false">IF(OR(A5056="Insumo",A5056="Composição Auxiliar"),J5056,"")</f>
        <v/>
      </c>
      <c r="N5056" s="81" t="str">
        <f aca="false">IF(E5056="Mão de Obra",J5056,"")</f>
        <v/>
      </c>
      <c r="O5056" s="81" t="str">
        <f aca="false">IF(N5056&lt;&gt;"","",M5056)</f>
        <v/>
      </c>
      <c r="P5056" s="82" t="str">
        <f aca="false">IF(A5056="Composição",B5056,"")</f>
        <v> 88310 </v>
      </c>
      <c r="Q5056" s="81" t="n">
        <f aca="false">IF(P5056&lt;&gt;"",SUMIF(L5056:L5056,L5056,N5056:N5056),"")</f>
        <v>0</v>
      </c>
      <c r="R5056" s="81" t="n">
        <f aca="false">IF(P5056&lt;&gt;"",SUMIF(L5056:L5056,L5056,O5056:O5056),"")</f>
        <v>0</v>
      </c>
    </row>
    <row r="5057" customFormat="false" ht="25.5" hidden="false" customHeight="true" outlineLevel="0" collapsed="false">
      <c r="A5057" s="91" t="s">
        <v>668</v>
      </c>
      <c r="B5057" s="92" t="s">
        <v>2077</v>
      </c>
      <c r="C5057" s="91" t="s">
        <v>664</v>
      </c>
      <c r="D5057" s="91" t="s">
        <v>2078</v>
      </c>
      <c r="E5057" s="91" t="s">
        <v>671</v>
      </c>
      <c r="F5057" s="91"/>
      <c r="G5057" s="93" t="s">
        <v>672</v>
      </c>
      <c r="H5057" s="94" t="n">
        <v>1</v>
      </c>
      <c r="I5057" s="95" t="n">
        <f aca="false">SUMIFS(J:J,A:A,"Composição",B:B,$B5057)</f>
        <v>0.27</v>
      </c>
      <c r="J5057" s="95" t="n">
        <f aca="false">TRUNC(H5057*I5057,2)</f>
        <v>0.27</v>
      </c>
      <c r="L5057" s="63" t="n">
        <f aca="false">IF(AND(A5058&lt;&gt;"",A5057=""),L5056+1,L5056)</f>
        <v>529</v>
      </c>
      <c r="M5057" s="80" t="n">
        <f aca="false">IF(OR(A5057="Insumo",A5057="Composição Auxiliar"),J5057,"")</f>
        <v>0.27</v>
      </c>
      <c r="N5057" s="81" t="str">
        <f aca="false">IF(E5057="Mão de Obra",J5057,"")</f>
        <v/>
      </c>
      <c r="O5057" s="81" t="n">
        <f aca="false">IF(N5057&lt;&gt;"","",M5057)</f>
        <v>0.27</v>
      </c>
      <c r="P5057" s="82" t="str">
        <f aca="false">IF(A5057="Composição",B5057,"")</f>
        <v/>
      </c>
      <c r="Q5057" s="81" t="str">
        <f aca="false">IF(P5057&lt;&gt;"",SUMIF(L5057:L5057,L5057,N5057:N5057),"")</f>
        <v/>
      </c>
      <c r="R5057" s="81" t="str">
        <f aca="false">IF(P5057&lt;&gt;"",SUMIF(L5057:L5057,L5057,O5057:O5057),"")</f>
        <v/>
      </c>
    </row>
    <row r="5058" customFormat="false" ht="25.5" hidden="false" customHeight="false" outlineLevel="0" collapsed="false">
      <c r="A5058" s="96" t="s">
        <v>679</v>
      </c>
      <c r="B5058" s="97" t="s">
        <v>2199</v>
      </c>
      <c r="C5058" s="96" t="str">
        <f aca="false">VLOOKUP(B5058,INSUMOS!$A:$I,2,0)</f>
        <v>SINAPI</v>
      </c>
      <c r="D5058" s="96" t="str">
        <f aca="false">VLOOKUP(B5058,INSUMOS!$A:$I,3,0)</f>
        <v>EPI - FAMILIA PINTOR - HORISTA (ENCARGOS COMPLEMENTARES - COLETADO CAIXA)</v>
      </c>
      <c r="E5058" s="98" t="str">
        <f aca="false">VLOOKUP(B5058,INSUMOS!$A:$I,4,0)</f>
        <v>Equipamento</v>
      </c>
      <c r="F5058" s="98"/>
      <c r="G5058" s="99" t="str">
        <f aca="false">VLOOKUP(B5058,INSUMOS!$A:$I,5,0)</f>
        <v>H</v>
      </c>
      <c r="H5058" s="100" t="n">
        <v>1</v>
      </c>
      <c r="I5058" s="101" t="n">
        <f aca="false">VLOOKUP(B5058,INSUMOS!$A:$I,8,0)</f>
        <v>1.68</v>
      </c>
      <c r="J5058" s="101" t="n">
        <f aca="false">TRUNC(H5058*I5058,2)</f>
        <v>1.68</v>
      </c>
      <c r="L5058" s="63" t="n">
        <f aca="false">IF(AND(A5059&lt;&gt;"",A5058=""),L5057+1,L5057)</f>
        <v>529</v>
      </c>
      <c r="M5058" s="80" t="n">
        <f aca="false">IF(OR(A5058="Insumo",A5058="Composição Auxiliar"),J5058,"")</f>
        <v>1.68</v>
      </c>
      <c r="N5058" s="81" t="str">
        <f aca="false">IF(E5058="Mão de Obra",J5058,"")</f>
        <v/>
      </c>
      <c r="O5058" s="81" t="n">
        <f aca="false">IF(N5058&lt;&gt;"","",M5058)</f>
        <v>1.68</v>
      </c>
      <c r="P5058" s="82" t="str">
        <f aca="false">IF(A5058="Composição",B5058,"")</f>
        <v/>
      </c>
      <c r="Q5058" s="81" t="str">
        <f aca="false">IF(P5058&lt;&gt;"",SUMIF(L5058:L5058,L5058,N5058:N5058),"")</f>
        <v/>
      </c>
      <c r="R5058" s="81" t="str">
        <f aca="false">IF(P5058&lt;&gt;"",SUMIF(L5058:L5058,L5058,O5058:O5058),"")</f>
        <v/>
      </c>
    </row>
    <row r="5059" customFormat="false" ht="25.5" hidden="false" customHeight="false" outlineLevel="0" collapsed="false">
      <c r="A5059" s="96" t="s">
        <v>679</v>
      </c>
      <c r="B5059" s="97" t="s">
        <v>1775</v>
      </c>
      <c r="C5059" s="96" t="str">
        <f aca="false">VLOOKUP(B5059,INSUMOS!$A:$I,2,0)</f>
        <v>SINAPI</v>
      </c>
      <c r="D5059" s="96" t="str">
        <f aca="false">VLOOKUP(B5059,INSUMOS!$A:$I,3,0)</f>
        <v>TRANSPORTE - HORISTA (COLETADO CAIXA - ENCARGOS COMPLEMENTARES)</v>
      </c>
      <c r="E5059" s="98" t="str">
        <f aca="false">VLOOKUP(B5059,INSUMOS!$A:$I,4,0)</f>
        <v>Serviços</v>
      </c>
      <c r="F5059" s="98"/>
      <c r="G5059" s="99" t="str">
        <f aca="false">VLOOKUP(B5059,INSUMOS!$A:$I,5,0)</f>
        <v>H</v>
      </c>
      <c r="H5059" s="100" t="n">
        <v>1</v>
      </c>
      <c r="I5059" s="101" t="n">
        <f aca="false">VLOOKUP(B5059,INSUMOS!$A:$I,8,0)</f>
        <v>0.96</v>
      </c>
      <c r="J5059" s="101" t="n">
        <f aca="false">TRUNC(H5059*I5059,2)</f>
        <v>0.96</v>
      </c>
      <c r="L5059" s="63" t="n">
        <f aca="false">IF(AND(A5060&lt;&gt;"",A5059=""),L5058+1,L5058)</f>
        <v>529</v>
      </c>
      <c r="M5059" s="80" t="n">
        <f aca="false">IF(OR(A5059="Insumo",A5059="Composição Auxiliar"),J5059,"")</f>
        <v>0.96</v>
      </c>
      <c r="N5059" s="81" t="str">
        <f aca="false">IF(E5059="Mão de Obra",J5059,"")</f>
        <v/>
      </c>
      <c r="O5059" s="81" t="n">
        <f aca="false">IF(N5059&lt;&gt;"","",M5059)</f>
        <v>0.96</v>
      </c>
      <c r="P5059" s="82" t="str">
        <f aca="false">IF(A5059="Composição",B5059,"")</f>
        <v/>
      </c>
      <c r="Q5059" s="81" t="str">
        <f aca="false">IF(P5059&lt;&gt;"",SUMIF(L5059:L5059,L5059,N5059:N5059),"")</f>
        <v/>
      </c>
      <c r="R5059" s="81" t="str">
        <f aca="false">IF(P5059&lt;&gt;"",SUMIF(L5059:L5059,L5059,O5059:O5059),"")</f>
        <v/>
      </c>
    </row>
    <row r="5060" customFormat="false" ht="14.25" hidden="false" customHeight="false" outlineLevel="0" collapsed="false">
      <c r="A5060" s="96" t="s">
        <v>679</v>
      </c>
      <c r="B5060" s="97" t="s">
        <v>2079</v>
      </c>
      <c r="C5060" s="96" t="str">
        <f aca="false">VLOOKUP(B5060,INSUMOS!$A:$I,2,0)</f>
        <v>SINAPI</v>
      </c>
      <c r="D5060" s="96" t="str">
        <f aca="false">VLOOKUP(B5060,INSUMOS!$A:$I,3,0)</f>
        <v>PINTOR (HORISTA)</v>
      </c>
      <c r="E5060" s="98" t="str">
        <f aca="false">VLOOKUP(B5060,INSUMOS!$A:$I,4,0)</f>
        <v>Mão de Obra</v>
      </c>
      <c r="F5060" s="98"/>
      <c r="G5060" s="99" t="str">
        <f aca="false">VLOOKUP(B5060,INSUMOS!$A:$I,5,0)</f>
        <v>H</v>
      </c>
      <c r="H5060" s="100" t="n">
        <v>1</v>
      </c>
      <c r="I5060" s="101" t="n">
        <f aca="false">VLOOKUP(B5060,INSUMOS!$A:$I,8,0)</f>
        <v>17.66</v>
      </c>
      <c r="J5060" s="101" t="n">
        <f aca="false">TRUNC(H5060*I5060,2)</f>
        <v>17.66</v>
      </c>
      <c r="L5060" s="63" t="n">
        <f aca="false">IF(AND(A5061&lt;&gt;"",A5060=""),L5059+1,L5059)</f>
        <v>529</v>
      </c>
      <c r="M5060" s="80" t="n">
        <f aca="false">IF(OR(A5060="Insumo",A5060="Composição Auxiliar"),J5060,"")</f>
        <v>17.66</v>
      </c>
      <c r="N5060" s="81" t="n">
        <f aca="false">IF(E5060="Mão de Obra",J5060,"")</f>
        <v>17.66</v>
      </c>
      <c r="O5060" s="81" t="str">
        <f aca="false">IF(N5060&lt;&gt;"","",M5060)</f>
        <v/>
      </c>
      <c r="P5060" s="82" t="str">
        <f aca="false">IF(A5060="Composição",B5060,"")</f>
        <v/>
      </c>
      <c r="Q5060" s="81" t="str">
        <f aca="false">IF(P5060&lt;&gt;"",SUMIF(L5060:L5060,L5060,N5060:N5060),"")</f>
        <v/>
      </c>
      <c r="R5060" s="81" t="str">
        <f aca="false">IF(P5060&lt;&gt;"",SUMIF(L5060:L5060,L5060,O5060:O5060),"")</f>
        <v/>
      </c>
    </row>
    <row r="5061" customFormat="false" ht="25.5" hidden="false" customHeight="false" outlineLevel="0" collapsed="false">
      <c r="A5061" s="96" t="s">
        <v>679</v>
      </c>
      <c r="B5061" s="97" t="s">
        <v>1778</v>
      </c>
      <c r="C5061" s="96" t="str">
        <f aca="false">VLOOKUP(B5061,INSUMOS!$A:$I,2,0)</f>
        <v>SINAPI</v>
      </c>
      <c r="D5061" s="96" t="str">
        <f aca="false">VLOOKUP(B5061,INSUMOS!$A:$I,3,0)</f>
        <v>SEGURO - HORISTA (COLETADO CAIXA - ENCARGOS COMPLEMENTARES)</v>
      </c>
      <c r="E5061" s="98" t="str">
        <f aca="false">VLOOKUP(B5061,INSUMOS!$A:$I,4,0)</f>
        <v>Taxas</v>
      </c>
      <c r="F5061" s="98"/>
      <c r="G5061" s="99" t="str">
        <f aca="false">VLOOKUP(B5061,INSUMOS!$A:$I,5,0)</f>
        <v>H</v>
      </c>
      <c r="H5061" s="100" t="n">
        <v>1</v>
      </c>
      <c r="I5061" s="101" t="n">
        <f aca="false">VLOOKUP(B5061,INSUMOS!$A:$I,8,0)</f>
        <v>0.07</v>
      </c>
      <c r="J5061" s="101" t="n">
        <f aca="false">TRUNC(H5061*I5061,2)</f>
        <v>0.07</v>
      </c>
      <c r="L5061" s="63" t="n">
        <f aca="false">IF(AND(A5062&lt;&gt;"",A5061=""),L5060+1,L5060)</f>
        <v>529</v>
      </c>
      <c r="M5061" s="80" t="n">
        <f aca="false">IF(OR(A5061="Insumo",A5061="Composição Auxiliar"),J5061,"")</f>
        <v>0.07</v>
      </c>
      <c r="N5061" s="81" t="str">
        <f aca="false">IF(E5061="Mão de Obra",J5061,"")</f>
        <v/>
      </c>
      <c r="O5061" s="81" t="n">
        <f aca="false">IF(N5061&lt;&gt;"","",M5061)</f>
        <v>0.07</v>
      </c>
      <c r="P5061" s="82" t="str">
        <f aca="false">IF(A5061="Composição",B5061,"")</f>
        <v/>
      </c>
      <c r="Q5061" s="81" t="str">
        <f aca="false">IF(P5061&lt;&gt;"",SUMIF(L5061:L5061,L5061,N5061:N5061),"")</f>
        <v/>
      </c>
      <c r="R5061" s="81" t="str">
        <f aca="false">IF(P5061&lt;&gt;"",SUMIF(L5061:L5061,L5061,O5061:O5061),"")</f>
        <v/>
      </c>
    </row>
    <row r="5062" customFormat="false" ht="25.5" hidden="false" customHeight="false" outlineLevel="0" collapsed="false">
      <c r="A5062" s="96" t="s">
        <v>679</v>
      </c>
      <c r="B5062" s="97" t="s">
        <v>1781</v>
      </c>
      <c r="C5062" s="96" t="str">
        <f aca="false">VLOOKUP(B5062,INSUMOS!$A:$I,2,0)</f>
        <v>SINAPI</v>
      </c>
      <c r="D5062" s="96" t="str">
        <f aca="false">VLOOKUP(B5062,INSUMOS!$A:$I,3,0)</f>
        <v>EXAMES - HORISTA (COLETADO CAIXA - ENCARGOS COMPLEMENTARES)</v>
      </c>
      <c r="E5062" s="98" t="str">
        <f aca="false">VLOOKUP(B5062,INSUMOS!$A:$I,4,0)</f>
        <v>Outros</v>
      </c>
      <c r="F5062" s="98"/>
      <c r="G5062" s="99" t="str">
        <f aca="false">VLOOKUP(B5062,INSUMOS!$A:$I,5,0)</f>
        <v>H</v>
      </c>
      <c r="H5062" s="100" t="n">
        <v>1</v>
      </c>
      <c r="I5062" s="101" t="n">
        <f aca="false">VLOOKUP(B5062,INSUMOS!$A:$I,8,0)</f>
        <v>1.14</v>
      </c>
      <c r="J5062" s="101" t="n">
        <f aca="false">TRUNC(H5062*I5062,2)</f>
        <v>1.14</v>
      </c>
      <c r="L5062" s="63" t="n">
        <f aca="false">IF(AND(A5063&lt;&gt;"",A5062=""),L5061+1,L5061)</f>
        <v>529</v>
      </c>
      <c r="M5062" s="80" t="n">
        <f aca="false">IF(OR(A5062="Insumo",A5062="Composição Auxiliar"),J5062,"")</f>
        <v>1.14</v>
      </c>
      <c r="N5062" s="81" t="str">
        <f aca="false">IF(E5062="Mão de Obra",J5062,"")</f>
        <v/>
      </c>
      <c r="O5062" s="81" t="n">
        <f aca="false">IF(N5062&lt;&gt;"","",M5062)</f>
        <v>1.14</v>
      </c>
      <c r="P5062" s="82" t="str">
        <f aca="false">IF(A5062="Composição",B5062,"")</f>
        <v/>
      </c>
      <c r="Q5062" s="81" t="str">
        <f aca="false">IF(P5062&lt;&gt;"",SUMIF(L5062:L5062,L5062,N5062:N5062),"")</f>
        <v/>
      </c>
      <c r="R5062" s="81" t="str">
        <f aca="false">IF(P5062&lt;&gt;"",SUMIF(L5062:L5062,L5062,O5062:O5062),"")</f>
        <v/>
      </c>
    </row>
    <row r="5063" customFormat="false" ht="25.5" hidden="false" customHeight="false" outlineLevel="0" collapsed="false">
      <c r="A5063" s="96" t="s">
        <v>679</v>
      </c>
      <c r="B5063" s="97" t="s">
        <v>2200</v>
      </c>
      <c r="C5063" s="96" t="str">
        <f aca="false">VLOOKUP(B5063,INSUMOS!$A:$I,2,0)</f>
        <v>SINAPI</v>
      </c>
      <c r="D5063" s="96" t="str">
        <f aca="false">VLOOKUP(B5063,INSUMOS!$A:$I,3,0)</f>
        <v>FERRAMENTAS - FAMILIA PINTOR - HORISTA (ENCARGOS COMPLEMENTARES - COLETADO CAIXA)</v>
      </c>
      <c r="E5063" s="98" t="str">
        <f aca="false">VLOOKUP(B5063,INSUMOS!$A:$I,4,0)</f>
        <v>Equipamento</v>
      </c>
      <c r="F5063" s="98"/>
      <c r="G5063" s="99" t="str">
        <f aca="false">VLOOKUP(B5063,INSUMOS!$A:$I,5,0)</f>
        <v>H</v>
      </c>
      <c r="H5063" s="100" t="n">
        <v>1</v>
      </c>
      <c r="I5063" s="101" t="n">
        <f aca="false">VLOOKUP(B5063,INSUMOS!$A:$I,8,0)</f>
        <v>1.68</v>
      </c>
      <c r="J5063" s="101" t="n">
        <f aca="false">TRUNC(H5063*I5063,2)</f>
        <v>1.68</v>
      </c>
      <c r="L5063" s="63" t="n">
        <f aca="false">IF(AND(A5064&lt;&gt;"",A5063=""),L5062+1,L5062)</f>
        <v>529</v>
      </c>
      <c r="M5063" s="80" t="n">
        <f aca="false">IF(OR(A5063="Insumo",A5063="Composição Auxiliar"),J5063,"")</f>
        <v>1.68</v>
      </c>
      <c r="N5063" s="81" t="str">
        <f aca="false">IF(E5063="Mão de Obra",J5063,"")</f>
        <v/>
      </c>
      <c r="O5063" s="81" t="n">
        <f aca="false">IF(N5063&lt;&gt;"","",M5063)</f>
        <v>1.68</v>
      </c>
      <c r="P5063" s="82" t="str">
        <f aca="false">IF(A5063="Composição",B5063,"")</f>
        <v/>
      </c>
      <c r="Q5063" s="81" t="str">
        <f aca="false">IF(P5063&lt;&gt;"",SUMIF(L5063:L5063,L5063,N5063:N5063),"")</f>
        <v/>
      </c>
      <c r="R5063" s="81" t="str">
        <f aca="false">IF(P5063&lt;&gt;"",SUMIF(L5063:L5063,L5063,O5063:O5063),"")</f>
        <v/>
      </c>
    </row>
    <row r="5064" customFormat="false" ht="25.5" hidden="false" customHeight="false" outlineLevel="0" collapsed="false">
      <c r="A5064" s="96" t="s">
        <v>679</v>
      </c>
      <c r="B5064" s="97" t="s">
        <v>1776</v>
      </c>
      <c r="C5064" s="96" t="str">
        <f aca="false">VLOOKUP(B5064,INSUMOS!$A:$I,2,0)</f>
        <v>SINAPI</v>
      </c>
      <c r="D5064" s="96" t="str">
        <f aca="false">VLOOKUP(B5064,INSUMOS!$A:$I,3,0)</f>
        <v>ALIMENTACAO - HORISTA (COLETADO CAIXA - ENCARGOS COMPLEMENTARES)</v>
      </c>
      <c r="E5064" s="98" t="str">
        <f aca="false">VLOOKUP(B5064,INSUMOS!$A:$I,4,0)</f>
        <v>Outros</v>
      </c>
      <c r="F5064" s="98"/>
      <c r="G5064" s="99" t="str">
        <f aca="false">VLOOKUP(B5064,INSUMOS!$A:$I,5,0)</f>
        <v>H</v>
      </c>
      <c r="H5064" s="100" t="n">
        <v>1</v>
      </c>
      <c r="I5064" s="101" t="n">
        <f aca="false">VLOOKUP(B5064,INSUMOS!$A:$I,8,0)</f>
        <v>1.45</v>
      </c>
      <c r="J5064" s="101" t="n">
        <f aca="false">TRUNC(H5064*I5064,2)</f>
        <v>1.45</v>
      </c>
      <c r="L5064" s="63" t="n">
        <f aca="false">IF(AND(A5065&lt;&gt;"",A5064=""),L5063+1,L5063)</f>
        <v>529</v>
      </c>
      <c r="M5064" s="80" t="n">
        <f aca="false">IF(OR(A5064="Insumo",A5064="Composição Auxiliar"),J5064,"")</f>
        <v>1.45</v>
      </c>
      <c r="N5064" s="81" t="str">
        <f aca="false">IF(E5064="Mão de Obra",J5064,"")</f>
        <v/>
      </c>
      <c r="O5064" s="81" t="n">
        <f aca="false">IF(N5064&lt;&gt;"","",M5064)</f>
        <v>1.45</v>
      </c>
      <c r="P5064" s="82" t="str">
        <f aca="false">IF(A5064="Composição",B5064,"")</f>
        <v/>
      </c>
      <c r="Q5064" s="81" t="str">
        <f aca="false">IF(P5064&lt;&gt;"",SUMIF(L5064:L5064,L5064,N5064:N5064),"")</f>
        <v/>
      </c>
      <c r="R5064" s="81" t="str">
        <f aca="false">IF(P5064&lt;&gt;"",SUMIF(L5064:L5064,L5064,O5064:O5064),"")</f>
        <v/>
      </c>
    </row>
    <row r="5065" customFormat="false" ht="14.25" hidden="false" customHeight="false" outlineLevel="0" collapsed="false">
      <c r="A5065" s="102"/>
      <c r="B5065" s="102"/>
      <c r="C5065" s="102"/>
      <c r="D5065" s="102"/>
      <c r="E5065" s="102"/>
      <c r="F5065" s="103"/>
      <c r="G5065" s="102"/>
      <c r="H5065" s="103"/>
      <c r="I5065" s="102"/>
      <c r="J5065" s="103"/>
      <c r="L5065" s="63" t="n">
        <f aca="false">IF(AND(A5066&lt;&gt;"",A5065=""),L5064+1,L5064)</f>
        <v>529</v>
      </c>
      <c r="M5065" s="80" t="str">
        <f aca="false">IF(OR(A5065="Insumo",A5065="Composição Auxiliar"),J5065,"")</f>
        <v/>
      </c>
      <c r="N5065" s="81" t="str">
        <f aca="false">IF(E5065="Mão de Obra",J5065,"")</f>
        <v/>
      </c>
      <c r="O5065" s="81" t="str">
        <f aca="false">IF(N5065&lt;&gt;"","",M5065)</f>
        <v/>
      </c>
      <c r="P5065" s="82" t="str">
        <f aca="false">IF(A5065="Composição",B5065,"")</f>
        <v/>
      </c>
      <c r="Q5065" s="81" t="str">
        <f aca="false">IF(P5065&lt;&gt;"",SUMIF(L5065:L5065,L5065,N5065:N5065),"")</f>
        <v/>
      </c>
      <c r="R5065" s="81" t="str">
        <f aca="false">IF(P5065&lt;&gt;"",SUMIF(L5065:L5065,L5065,O5065:O5065),"")</f>
        <v/>
      </c>
    </row>
    <row r="5066" customFormat="false" ht="15" hidden="false" customHeight="false" outlineLevel="0" collapsed="false">
      <c r="A5066" s="102"/>
      <c r="B5066" s="102"/>
      <c r="C5066" s="102"/>
      <c r="D5066" s="102"/>
      <c r="E5066" s="102"/>
      <c r="F5066" s="103"/>
      <c r="G5066" s="102"/>
      <c r="H5066" s="104"/>
      <c r="I5066" s="104"/>
      <c r="J5066" s="103"/>
      <c r="L5066" s="63" t="n">
        <f aca="false">IF(AND(A5067&lt;&gt;"",A5066=""),L5065+1,L5065)</f>
        <v>529</v>
      </c>
      <c r="M5066" s="80" t="str">
        <f aca="false">IF(OR(A5066="Insumo",A5066="Composição Auxiliar"),J5066,"")</f>
        <v/>
      </c>
      <c r="N5066" s="81" t="str">
        <f aca="false">IF(E5066="Mão de Obra",J5066,"")</f>
        <v/>
      </c>
      <c r="O5066" s="81" t="str">
        <f aca="false">IF(N5066&lt;&gt;"","",M5066)</f>
        <v/>
      </c>
      <c r="P5066" s="82" t="str">
        <f aca="false">IF(A5066="Composição",B5066,"")</f>
        <v/>
      </c>
      <c r="Q5066" s="81" t="str">
        <f aca="false">IF(P5066&lt;&gt;"",SUMIF(L5066:L5066,L5066,N5066:N5066),"")</f>
        <v/>
      </c>
      <c r="R5066" s="81" t="str">
        <f aca="false">IF(P5066&lt;&gt;"",SUMIF(L5066:L5066,L5066,O5066:O5066),"")</f>
        <v/>
      </c>
    </row>
    <row r="5067" customFormat="false" ht="15" hidden="false" customHeight="false" outlineLevel="0" collapsed="false">
      <c r="A5067" s="108"/>
      <c r="B5067" s="108"/>
      <c r="C5067" s="108"/>
      <c r="D5067" s="108"/>
      <c r="E5067" s="108"/>
      <c r="F5067" s="108"/>
      <c r="G5067" s="108"/>
      <c r="H5067" s="108"/>
      <c r="I5067" s="108"/>
      <c r="J5067" s="108"/>
      <c r="L5067" s="63" t="n">
        <f aca="false">IF(AND(A5068&lt;&gt;"",A5067=""),L5066+1,L5066)</f>
        <v>529</v>
      </c>
      <c r="M5067" s="80" t="str">
        <f aca="false">IF(OR(A5067="Insumo",A5067="Composição Auxiliar"),J5067,"")</f>
        <v/>
      </c>
      <c r="N5067" s="81" t="str">
        <f aca="false">IF(E5067="Mão de Obra",J5067,"")</f>
        <v/>
      </c>
      <c r="O5067" s="81" t="str">
        <f aca="false">IF(N5067&lt;&gt;"","",M5067)</f>
        <v/>
      </c>
      <c r="P5067" s="82" t="str">
        <f aca="false">IF(A5067="Composição",B5067,"")</f>
        <v/>
      </c>
      <c r="Q5067" s="81" t="str">
        <f aca="false">IF(P5067&lt;&gt;"",SUMIF(L5067:L5067,L5067,N5067:N5067),"")</f>
        <v/>
      </c>
      <c r="R5067" s="81" t="str">
        <f aca="false">IF(P5067&lt;&gt;"",SUMIF(L5067:L5067,L5067,O5067:O5067),"")</f>
        <v/>
      </c>
    </row>
    <row r="5068" customFormat="false" ht="15" hidden="false" customHeight="true" outlineLevel="0" collapsed="false">
      <c r="A5068" s="83"/>
      <c r="B5068" s="84" t="s">
        <v>655</v>
      </c>
      <c r="C5068" s="83" t="s">
        <v>656</v>
      </c>
      <c r="D5068" s="83" t="s">
        <v>657</v>
      </c>
      <c r="E5068" s="83" t="s">
        <v>658</v>
      </c>
      <c r="F5068" s="83"/>
      <c r="G5068" s="85" t="s">
        <v>659</v>
      </c>
      <c r="H5068" s="84" t="s">
        <v>660</v>
      </c>
      <c r="I5068" s="84" t="s">
        <v>661</v>
      </c>
      <c r="J5068" s="84" t="s">
        <v>662</v>
      </c>
      <c r="L5068" s="63" t="n">
        <f aca="false">IF(AND(A5069&lt;&gt;"",A5068=""),L5067+1,L5067)</f>
        <v>530</v>
      </c>
      <c r="M5068" s="80" t="str">
        <f aca="false">IF(OR(A5068="Insumo",A5068="Composição Auxiliar"),J5068,"")</f>
        <v/>
      </c>
      <c r="N5068" s="81" t="str">
        <f aca="false">IF(E5068="Mão de Obra",J5068,"")</f>
        <v/>
      </c>
      <c r="O5068" s="81" t="str">
        <f aca="false">IF(N5068&lt;&gt;"","",M5068)</f>
        <v/>
      </c>
      <c r="P5068" s="82" t="str">
        <f aca="false">IF(A5068="Composição",B5068,"")</f>
        <v/>
      </c>
      <c r="Q5068" s="81" t="str">
        <f aca="false">IF(P5068&lt;&gt;"",SUMIF(L5068:L5068,L5068,N5068:N5068),"")</f>
        <v/>
      </c>
      <c r="R5068" s="81" t="str">
        <f aca="false">IF(P5068&lt;&gt;"",SUMIF(L5068:L5068,L5068,O5068:O5068),"")</f>
        <v/>
      </c>
    </row>
    <row r="5069" customFormat="false" ht="51" hidden="false" customHeight="true" outlineLevel="0" collapsed="false">
      <c r="A5069" s="86" t="s">
        <v>663</v>
      </c>
      <c r="B5069" s="87" t="s">
        <v>1278</v>
      </c>
      <c r="C5069" s="86" t="s">
        <v>664</v>
      </c>
      <c r="D5069" s="86" t="s">
        <v>1279</v>
      </c>
      <c r="E5069" s="86" t="s">
        <v>733</v>
      </c>
      <c r="F5069" s="86"/>
      <c r="G5069" s="88" t="s">
        <v>667</v>
      </c>
      <c r="H5069" s="89" t="n">
        <v>1</v>
      </c>
      <c r="I5069" s="90" t="n">
        <f aca="false">SUMIF(L:L,$L5069,M:M)</f>
        <v>43.09</v>
      </c>
      <c r="J5069" s="90" t="n">
        <f aca="false">TRUNC(H5069*I5069,2)</f>
        <v>43.09</v>
      </c>
      <c r="L5069" s="63" t="n">
        <f aca="false">IF(AND(A5070&lt;&gt;"",A5069=""),L5068+1,L5068)</f>
        <v>530</v>
      </c>
      <c r="M5069" s="80" t="str">
        <f aca="false">IF(OR(A5069="Insumo",A5069="Composição Auxiliar"),J5069,"")</f>
        <v/>
      </c>
      <c r="N5069" s="81" t="str">
        <f aca="false">IF(E5069="Mão de Obra",J5069,"")</f>
        <v/>
      </c>
      <c r="O5069" s="81" t="str">
        <f aca="false">IF(N5069&lt;&gt;"","",M5069)</f>
        <v/>
      </c>
      <c r="P5069" s="82" t="str">
        <f aca="false">IF(A5069="Composição",B5069,"")</f>
        <v> 100758 </v>
      </c>
      <c r="Q5069" s="81" t="n">
        <f aca="false">IF(P5069&lt;&gt;"",SUMIF(L5069:L5069,L5069,N5069:N5069),"")</f>
        <v>0</v>
      </c>
      <c r="R5069" s="81" t="n">
        <f aca="false">IF(P5069&lt;&gt;"",SUMIF(L5069:L5069,L5069,O5069:O5069),"")</f>
        <v>0</v>
      </c>
    </row>
    <row r="5070" customFormat="false" ht="25.5" hidden="false" customHeight="true" outlineLevel="0" collapsed="false">
      <c r="A5070" s="91" t="s">
        <v>668</v>
      </c>
      <c r="B5070" s="92" t="s">
        <v>1267</v>
      </c>
      <c r="C5070" s="91" t="s">
        <v>664</v>
      </c>
      <c r="D5070" s="91" t="s">
        <v>1268</v>
      </c>
      <c r="E5070" s="91" t="s">
        <v>671</v>
      </c>
      <c r="F5070" s="91"/>
      <c r="G5070" s="93" t="s">
        <v>672</v>
      </c>
      <c r="H5070" s="94" t="n">
        <v>1.3559</v>
      </c>
      <c r="I5070" s="95" t="n">
        <f aca="false">SUMIFS(J:J,A:A,"Composição",B:B,$B5070)</f>
        <v>24.91</v>
      </c>
      <c r="J5070" s="95" t="n">
        <f aca="false">TRUNC(H5070*I5070,2)</f>
        <v>33.77</v>
      </c>
      <c r="L5070" s="63" t="n">
        <f aca="false">IF(AND(A5071&lt;&gt;"",A5070=""),L5069+1,L5069)</f>
        <v>530</v>
      </c>
      <c r="M5070" s="80" t="n">
        <f aca="false">IF(OR(A5070="Insumo",A5070="Composição Auxiliar"),J5070,"")</f>
        <v>33.77</v>
      </c>
      <c r="N5070" s="81" t="str">
        <f aca="false">IF(E5070="Mão de Obra",J5070,"")</f>
        <v/>
      </c>
      <c r="O5070" s="81" t="n">
        <f aca="false">IF(N5070&lt;&gt;"","",M5070)</f>
        <v>33.77</v>
      </c>
      <c r="P5070" s="82" t="str">
        <f aca="false">IF(A5070="Composição",B5070,"")</f>
        <v/>
      </c>
      <c r="Q5070" s="81" t="str">
        <f aca="false">IF(P5070&lt;&gt;"",SUMIF(L5070:L5070,L5070,N5070:N5070),"")</f>
        <v/>
      </c>
      <c r="R5070" s="81" t="str">
        <f aca="false">IF(P5070&lt;&gt;"",SUMIF(L5070:L5070,L5070,O5070:O5070),"")</f>
        <v/>
      </c>
    </row>
    <row r="5071" customFormat="false" ht="14.25" hidden="false" customHeight="false" outlineLevel="0" collapsed="false">
      <c r="A5071" s="96" t="s">
        <v>679</v>
      </c>
      <c r="B5071" s="97" t="s">
        <v>1465</v>
      </c>
      <c r="C5071" s="96" t="str">
        <f aca="false">VLOOKUP(B5071,INSUMOS!$A:$I,2,0)</f>
        <v>SINAPI</v>
      </c>
      <c r="D5071" s="96" t="str">
        <f aca="false">VLOOKUP(B5071,INSUMOS!$A:$I,3,0)</f>
        <v>DILUENTE AGUARRAS</v>
      </c>
      <c r="E5071" s="98" t="str">
        <f aca="false">VLOOKUP(B5071,INSUMOS!$A:$I,4,0)</f>
        <v>Material</v>
      </c>
      <c r="F5071" s="98"/>
      <c r="G5071" s="99" t="str">
        <f aca="false">VLOOKUP(B5071,INSUMOS!$A:$I,5,0)</f>
        <v>L</v>
      </c>
      <c r="H5071" s="100" t="n">
        <v>0.0255</v>
      </c>
      <c r="I5071" s="101" t="n">
        <f aca="false">VLOOKUP(B5071,INSUMOS!$A:$I,8,0)</f>
        <v>17.8</v>
      </c>
      <c r="J5071" s="101" t="n">
        <f aca="false">TRUNC(H5071*I5071,2)</f>
        <v>0.45</v>
      </c>
      <c r="L5071" s="63" t="n">
        <f aca="false">IF(AND(A5072&lt;&gt;"",A5071=""),L5070+1,L5070)</f>
        <v>530</v>
      </c>
      <c r="M5071" s="80" t="n">
        <f aca="false">IF(OR(A5071="Insumo",A5071="Composição Auxiliar"),J5071,"")</f>
        <v>0.45</v>
      </c>
      <c r="N5071" s="81" t="str">
        <f aca="false">IF(E5071="Mão de Obra",J5071,"")</f>
        <v/>
      </c>
      <c r="O5071" s="81" t="n">
        <f aca="false">IF(N5071&lt;&gt;"","",M5071)</f>
        <v>0.45</v>
      </c>
      <c r="P5071" s="82" t="str">
        <f aca="false">IF(A5071="Composição",B5071,"")</f>
        <v/>
      </c>
      <c r="Q5071" s="81" t="str">
        <f aca="false">IF(P5071&lt;&gt;"",SUMIF(L5071:L5071,L5071,N5071:N5071),"")</f>
        <v/>
      </c>
      <c r="R5071" s="81" t="str">
        <f aca="false">IF(P5071&lt;&gt;"",SUMIF(L5071:L5071,L5071,O5071:O5071),"")</f>
        <v/>
      </c>
    </row>
    <row r="5072" customFormat="false" ht="14.25" hidden="false" customHeight="false" outlineLevel="0" collapsed="false">
      <c r="A5072" s="96" t="s">
        <v>679</v>
      </c>
      <c r="B5072" s="97" t="s">
        <v>2201</v>
      </c>
      <c r="C5072" s="96" t="str">
        <f aca="false">VLOOKUP(B5072,INSUMOS!$A:$I,2,0)</f>
        <v>SINAPI</v>
      </c>
      <c r="D5072" s="96" t="str">
        <f aca="false">VLOOKUP(B5072,INSUMOS!$A:$I,3,0)</f>
        <v>TINTA ESMALTE SINTETICO PREMIUM ACETINADO</v>
      </c>
      <c r="E5072" s="98" t="str">
        <f aca="false">VLOOKUP(B5072,INSUMOS!$A:$I,4,0)</f>
        <v>Material</v>
      </c>
      <c r="F5072" s="98"/>
      <c r="G5072" s="99" t="str">
        <f aca="false">VLOOKUP(B5072,INSUMOS!$A:$I,5,0)</f>
        <v>L</v>
      </c>
      <c r="H5072" s="100" t="n">
        <v>0.2549</v>
      </c>
      <c r="I5072" s="101" t="n">
        <f aca="false">VLOOKUP(B5072,INSUMOS!$A:$I,8,0)</f>
        <v>34.82</v>
      </c>
      <c r="J5072" s="101" t="n">
        <f aca="false">TRUNC(H5072*I5072,2)</f>
        <v>8.87</v>
      </c>
      <c r="L5072" s="63" t="n">
        <f aca="false">IF(AND(A5073&lt;&gt;"",A5072=""),L5071+1,L5071)</f>
        <v>530</v>
      </c>
      <c r="M5072" s="80" t="n">
        <f aca="false">IF(OR(A5072="Insumo",A5072="Composição Auxiliar"),J5072,"")</f>
        <v>8.87</v>
      </c>
      <c r="N5072" s="81" t="str">
        <f aca="false">IF(E5072="Mão de Obra",J5072,"")</f>
        <v/>
      </c>
      <c r="O5072" s="81" t="n">
        <f aca="false">IF(N5072&lt;&gt;"","",M5072)</f>
        <v>8.87</v>
      </c>
      <c r="P5072" s="82" t="str">
        <f aca="false">IF(A5072="Composição",B5072,"")</f>
        <v/>
      </c>
      <c r="Q5072" s="81" t="str">
        <f aca="false">IF(P5072&lt;&gt;"",SUMIF(L5072:L5072,L5072,N5072:N5072),"")</f>
        <v/>
      </c>
      <c r="R5072" s="81" t="str">
        <f aca="false">IF(P5072&lt;&gt;"",SUMIF(L5072:L5072,L5072,O5072:O5072),"")</f>
        <v/>
      </c>
    </row>
    <row r="5073" customFormat="false" ht="14.25" hidden="false" customHeight="false" outlineLevel="0" collapsed="false">
      <c r="A5073" s="102"/>
      <c r="B5073" s="102"/>
      <c r="C5073" s="102"/>
      <c r="D5073" s="102"/>
      <c r="E5073" s="102"/>
      <c r="F5073" s="103"/>
      <c r="G5073" s="102"/>
      <c r="H5073" s="103"/>
      <c r="I5073" s="102"/>
      <c r="J5073" s="103"/>
      <c r="L5073" s="63" t="n">
        <f aca="false">IF(AND(A5074&lt;&gt;"",A5073=""),L5072+1,L5072)</f>
        <v>530</v>
      </c>
      <c r="M5073" s="80" t="str">
        <f aca="false">IF(OR(A5073="Insumo",A5073="Composição Auxiliar"),J5073,"")</f>
        <v/>
      </c>
      <c r="N5073" s="81" t="str">
        <f aca="false">IF(E5073="Mão de Obra",J5073,"")</f>
        <v/>
      </c>
      <c r="O5073" s="81" t="str">
        <f aca="false">IF(N5073&lt;&gt;"","",M5073)</f>
        <v/>
      </c>
      <c r="P5073" s="82" t="str">
        <f aca="false">IF(A5073="Composição",B5073,"")</f>
        <v/>
      </c>
      <c r="Q5073" s="81" t="str">
        <f aca="false">IF(P5073&lt;&gt;"",SUMIF(L5073:L5073,L5073,N5073:N5073),"")</f>
        <v/>
      </c>
      <c r="R5073" s="81" t="str">
        <f aca="false">IF(P5073&lt;&gt;"",SUMIF(L5073:L5073,L5073,O5073:O5073),"")</f>
        <v/>
      </c>
    </row>
    <row r="5074" customFormat="false" ht="15" hidden="false" customHeight="false" outlineLevel="0" collapsed="false">
      <c r="A5074" s="102"/>
      <c r="B5074" s="102"/>
      <c r="C5074" s="102"/>
      <c r="D5074" s="102"/>
      <c r="E5074" s="102"/>
      <c r="F5074" s="103"/>
      <c r="G5074" s="102"/>
      <c r="H5074" s="104"/>
      <c r="I5074" s="104"/>
      <c r="J5074" s="103"/>
      <c r="L5074" s="63" t="n">
        <f aca="false">IF(AND(A5075&lt;&gt;"",A5074=""),L5073+1,L5073)</f>
        <v>530</v>
      </c>
      <c r="M5074" s="80" t="str">
        <f aca="false">IF(OR(A5074="Insumo",A5074="Composição Auxiliar"),J5074,"")</f>
        <v/>
      </c>
      <c r="N5074" s="81" t="str">
        <f aca="false">IF(E5074="Mão de Obra",J5074,"")</f>
        <v/>
      </c>
      <c r="O5074" s="81" t="str">
        <f aca="false">IF(N5074&lt;&gt;"","",M5074)</f>
        <v/>
      </c>
      <c r="P5074" s="82" t="str">
        <f aca="false">IF(A5074="Composição",B5074,"")</f>
        <v/>
      </c>
      <c r="Q5074" s="81" t="str">
        <f aca="false">IF(P5074&lt;&gt;"",SUMIF(L5074:L5074,L5074,N5074:N5074),"")</f>
        <v/>
      </c>
      <c r="R5074" s="81" t="str">
        <f aca="false">IF(P5074&lt;&gt;"",SUMIF(L5074:L5074,L5074,O5074:O5074),"")</f>
        <v/>
      </c>
    </row>
    <row r="5075" customFormat="false" ht="15" hidden="false" customHeight="false" outlineLevel="0" collapsed="false">
      <c r="A5075" s="108"/>
      <c r="B5075" s="108"/>
      <c r="C5075" s="108"/>
      <c r="D5075" s="108"/>
      <c r="E5075" s="108"/>
      <c r="F5075" s="108"/>
      <c r="G5075" s="108"/>
      <c r="H5075" s="108"/>
      <c r="I5075" s="108"/>
      <c r="J5075" s="108"/>
      <c r="L5075" s="63" t="n">
        <f aca="false">IF(AND(A5076&lt;&gt;"",A5075=""),L5074+1,L5074)</f>
        <v>530</v>
      </c>
      <c r="M5075" s="80" t="str">
        <f aca="false">IF(OR(A5075="Insumo",A5075="Composição Auxiliar"),J5075,"")</f>
        <v/>
      </c>
      <c r="N5075" s="81" t="str">
        <f aca="false">IF(E5075="Mão de Obra",J5075,"")</f>
        <v/>
      </c>
      <c r="O5075" s="81" t="str">
        <f aca="false">IF(N5075&lt;&gt;"","",M5075)</f>
        <v/>
      </c>
      <c r="P5075" s="82" t="str">
        <f aca="false">IF(A5075="Composição",B5075,"")</f>
        <v/>
      </c>
      <c r="Q5075" s="81" t="str">
        <f aca="false">IF(P5075&lt;&gt;"",SUMIF(L5075:L5075,L5075,N5075:N5075),"")</f>
        <v/>
      </c>
      <c r="R5075" s="81" t="str">
        <f aca="false">IF(P5075&lt;&gt;"",SUMIF(L5075:L5075,L5075,O5075:O5075),"")</f>
        <v/>
      </c>
    </row>
    <row r="5076" customFormat="false" ht="15" hidden="false" customHeight="true" outlineLevel="0" collapsed="false">
      <c r="A5076" s="83"/>
      <c r="B5076" s="84" t="s">
        <v>655</v>
      </c>
      <c r="C5076" s="83" t="s">
        <v>656</v>
      </c>
      <c r="D5076" s="83" t="s">
        <v>657</v>
      </c>
      <c r="E5076" s="83" t="s">
        <v>658</v>
      </c>
      <c r="F5076" s="83"/>
      <c r="G5076" s="85" t="s">
        <v>659</v>
      </c>
      <c r="H5076" s="84" t="s">
        <v>660</v>
      </c>
      <c r="I5076" s="84" t="s">
        <v>661</v>
      </c>
      <c r="J5076" s="84" t="s">
        <v>662</v>
      </c>
      <c r="L5076" s="63" t="n">
        <f aca="false">IF(AND(A5077&lt;&gt;"",A5076=""),L5075+1,L5075)</f>
        <v>531</v>
      </c>
      <c r="M5076" s="80" t="str">
        <f aca="false">IF(OR(A5076="Insumo",A5076="Composição Auxiliar"),J5076,"")</f>
        <v/>
      </c>
      <c r="N5076" s="81" t="str">
        <f aca="false">IF(E5076="Mão de Obra",J5076,"")</f>
        <v/>
      </c>
      <c r="O5076" s="81" t="str">
        <f aca="false">IF(N5076&lt;&gt;"","",M5076)</f>
        <v/>
      </c>
      <c r="P5076" s="82" t="str">
        <f aca="false">IF(A5076="Composição",B5076,"")</f>
        <v/>
      </c>
      <c r="Q5076" s="81" t="str">
        <f aca="false">IF(P5076&lt;&gt;"",SUMIF(L5076:L5076,L5076,N5076:N5076),"")</f>
        <v/>
      </c>
      <c r="R5076" s="81" t="str">
        <f aca="false">IF(P5076&lt;&gt;"",SUMIF(L5076:L5076,L5076,O5076:O5076),"")</f>
        <v/>
      </c>
    </row>
    <row r="5077" customFormat="false" ht="38.25" hidden="false" customHeight="true" outlineLevel="0" collapsed="false">
      <c r="A5077" s="86" t="s">
        <v>663</v>
      </c>
      <c r="B5077" s="87" t="s">
        <v>1452</v>
      </c>
      <c r="C5077" s="86" t="s">
        <v>664</v>
      </c>
      <c r="D5077" s="86" t="s">
        <v>1453</v>
      </c>
      <c r="E5077" s="86" t="s">
        <v>691</v>
      </c>
      <c r="F5077" s="86"/>
      <c r="G5077" s="88" t="s">
        <v>699</v>
      </c>
      <c r="H5077" s="89" t="n">
        <v>1</v>
      </c>
      <c r="I5077" s="90" t="n">
        <f aca="false">SUMIF(L:L,$L5077,M:M)</f>
        <v>0.66</v>
      </c>
      <c r="J5077" s="90" t="n">
        <f aca="false">TRUNC(H5077*I5077,2)</f>
        <v>0.66</v>
      </c>
      <c r="L5077" s="63" t="n">
        <f aca="false">IF(AND(A5078&lt;&gt;"",A5077=""),L5076+1,L5076)</f>
        <v>531</v>
      </c>
      <c r="M5077" s="80" t="str">
        <f aca="false">IF(OR(A5077="Insumo",A5077="Composição Auxiliar"),J5077,"")</f>
        <v/>
      </c>
      <c r="N5077" s="81" t="str">
        <f aca="false">IF(E5077="Mão de Obra",J5077,"")</f>
        <v/>
      </c>
      <c r="O5077" s="81" t="str">
        <f aca="false">IF(N5077&lt;&gt;"","",M5077)</f>
        <v/>
      </c>
      <c r="P5077" s="82" t="str">
        <f aca="false">IF(A5077="Composição",B5077,"")</f>
        <v> 91278 </v>
      </c>
      <c r="Q5077" s="81" t="n">
        <f aca="false">IF(P5077&lt;&gt;"",SUMIF(L5077:L5077,L5077,N5077:N5077),"")</f>
        <v>0</v>
      </c>
      <c r="R5077" s="81" t="n">
        <f aca="false">IF(P5077&lt;&gt;"",SUMIF(L5077:L5077,L5077,O5077:O5077),"")</f>
        <v>0</v>
      </c>
    </row>
    <row r="5078" customFormat="false" ht="38.25" hidden="false" customHeight="true" outlineLevel="0" collapsed="false">
      <c r="A5078" s="91" t="s">
        <v>668</v>
      </c>
      <c r="B5078" s="92" t="s">
        <v>2202</v>
      </c>
      <c r="C5078" s="91" t="s">
        <v>664</v>
      </c>
      <c r="D5078" s="91" t="s">
        <v>2203</v>
      </c>
      <c r="E5078" s="91" t="s">
        <v>691</v>
      </c>
      <c r="F5078" s="91"/>
      <c r="G5078" s="93" t="s">
        <v>672</v>
      </c>
      <c r="H5078" s="94" t="n">
        <v>1</v>
      </c>
      <c r="I5078" s="95" t="n">
        <f aca="false">SUMIFS(J:J,A:A,"Composição",B:B,$B5078)</f>
        <v>0.08</v>
      </c>
      <c r="J5078" s="95" t="n">
        <f aca="false">TRUNC(H5078*I5078,2)</f>
        <v>0.08</v>
      </c>
      <c r="L5078" s="63" t="n">
        <f aca="false">IF(AND(A5079&lt;&gt;"",A5078=""),L5077+1,L5077)</f>
        <v>531</v>
      </c>
      <c r="M5078" s="80" t="n">
        <f aca="false">IF(OR(A5078="Insumo",A5078="Composição Auxiliar"),J5078,"")</f>
        <v>0.08</v>
      </c>
      <c r="N5078" s="81" t="str">
        <f aca="false">IF(E5078="Mão de Obra",J5078,"")</f>
        <v/>
      </c>
      <c r="O5078" s="81" t="n">
        <f aca="false">IF(N5078&lt;&gt;"","",M5078)</f>
        <v>0.08</v>
      </c>
      <c r="P5078" s="82" t="str">
        <f aca="false">IF(A5078="Composição",B5078,"")</f>
        <v/>
      </c>
      <c r="Q5078" s="81" t="str">
        <f aca="false">IF(P5078&lt;&gt;"",SUMIF(L5078:L5078,L5078,N5078:N5078),"")</f>
        <v/>
      </c>
      <c r="R5078" s="81" t="str">
        <f aca="false">IF(P5078&lt;&gt;"",SUMIF(L5078:L5078,L5078,O5078:O5078),"")</f>
        <v/>
      </c>
    </row>
    <row r="5079" customFormat="false" ht="38.25" hidden="false" customHeight="true" outlineLevel="0" collapsed="false">
      <c r="A5079" s="91" t="s">
        <v>668</v>
      </c>
      <c r="B5079" s="92" t="s">
        <v>2204</v>
      </c>
      <c r="C5079" s="91" t="s">
        <v>664</v>
      </c>
      <c r="D5079" s="91" t="s">
        <v>2205</v>
      </c>
      <c r="E5079" s="91" t="s">
        <v>691</v>
      </c>
      <c r="F5079" s="91"/>
      <c r="G5079" s="93" t="s">
        <v>672</v>
      </c>
      <c r="H5079" s="94" t="n">
        <v>1</v>
      </c>
      <c r="I5079" s="95" t="n">
        <f aca="false">SUMIFS(J:J,A:A,"Composição",B:B,$B5079)</f>
        <v>0.58</v>
      </c>
      <c r="J5079" s="95" t="n">
        <f aca="false">TRUNC(H5079*I5079,2)</f>
        <v>0.58</v>
      </c>
      <c r="L5079" s="63" t="n">
        <f aca="false">IF(AND(A5080&lt;&gt;"",A5079=""),L5078+1,L5078)</f>
        <v>531</v>
      </c>
      <c r="M5079" s="80" t="n">
        <f aca="false">IF(OR(A5079="Insumo",A5079="Composição Auxiliar"),J5079,"")</f>
        <v>0.58</v>
      </c>
      <c r="N5079" s="81" t="str">
        <f aca="false">IF(E5079="Mão de Obra",J5079,"")</f>
        <v/>
      </c>
      <c r="O5079" s="81" t="n">
        <f aca="false">IF(N5079&lt;&gt;"","",M5079)</f>
        <v>0.58</v>
      </c>
      <c r="P5079" s="82" t="str">
        <f aca="false">IF(A5079="Composição",B5079,"")</f>
        <v/>
      </c>
      <c r="Q5079" s="81" t="str">
        <f aca="false">IF(P5079&lt;&gt;"",SUMIF(L5079:L5079,L5079,N5079:N5079),"")</f>
        <v/>
      </c>
      <c r="R5079" s="81" t="str">
        <f aca="false">IF(P5079&lt;&gt;"",SUMIF(L5079:L5079,L5079,O5079:O5079),"")</f>
        <v/>
      </c>
    </row>
    <row r="5080" customFormat="false" ht="14.25" hidden="false" customHeight="false" outlineLevel="0" collapsed="false">
      <c r="A5080" s="102"/>
      <c r="B5080" s="102"/>
      <c r="C5080" s="102"/>
      <c r="D5080" s="102"/>
      <c r="E5080" s="102"/>
      <c r="F5080" s="103"/>
      <c r="G5080" s="102"/>
      <c r="H5080" s="103"/>
      <c r="I5080" s="102"/>
      <c r="J5080" s="103"/>
      <c r="L5080" s="63" t="n">
        <f aca="false">IF(AND(A5081&lt;&gt;"",A5080=""),L5079+1,L5079)</f>
        <v>531</v>
      </c>
      <c r="M5080" s="80" t="str">
        <f aca="false">IF(OR(A5080="Insumo",A5080="Composição Auxiliar"),J5080,"")</f>
        <v/>
      </c>
      <c r="N5080" s="81" t="str">
        <f aca="false">IF(E5080="Mão de Obra",J5080,"")</f>
        <v/>
      </c>
      <c r="O5080" s="81" t="str">
        <f aca="false">IF(N5080&lt;&gt;"","",M5080)</f>
        <v/>
      </c>
      <c r="P5080" s="82" t="str">
        <f aca="false">IF(A5080="Composição",B5080,"")</f>
        <v/>
      </c>
      <c r="Q5080" s="81" t="str">
        <f aca="false">IF(P5080&lt;&gt;"",SUMIF(L5080:L5080,L5080,N5080:N5080),"")</f>
        <v/>
      </c>
      <c r="R5080" s="81" t="str">
        <f aca="false">IF(P5080&lt;&gt;"",SUMIF(L5080:L5080,L5080,O5080:O5080),"")</f>
        <v/>
      </c>
    </row>
    <row r="5081" customFormat="false" ht="15" hidden="false" customHeight="false" outlineLevel="0" collapsed="false">
      <c r="A5081" s="102"/>
      <c r="B5081" s="102"/>
      <c r="C5081" s="102"/>
      <c r="D5081" s="102"/>
      <c r="E5081" s="102"/>
      <c r="F5081" s="103"/>
      <c r="G5081" s="102"/>
      <c r="H5081" s="104"/>
      <c r="I5081" s="104"/>
      <c r="J5081" s="103"/>
      <c r="L5081" s="63" t="n">
        <f aca="false">IF(AND(A5082&lt;&gt;"",A5081=""),L5080+1,L5080)</f>
        <v>531</v>
      </c>
      <c r="M5081" s="80" t="str">
        <f aca="false">IF(OR(A5081="Insumo",A5081="Composição Auxiliar"),J5081,"")</f>
        <v/>
      </c>
      <c r="N5081" s="81" t="str">
        <f aca="false">IF(E5081="Mão de Obra",J5081,"")</f>
        <v/>
      </c>
      <c r="O5081" s="81" t="str">
        <f aca="false">IF(N5081&lt;&gt;"","",M5081)</f>
        <v/>
      </c>
      <c r="P5081" s="82" t="str">
        <f aca="false">IF(A5081="Composição",B5081,"")</f>
        <v/>
      </c>
      <c r="Q5081" s="81" t="str">
        <f aca="false">IF(P5081&lt;&gt;"",SUMIF(L5081:L5081,L5081,N5081:N5081),"")</f>
        <v/>
      </c>
      <c r="R5081" s="81" t="str">
        <f aca="false">IF(P5081&lt;&gt;"",SUMIF(L5081:L5081,L5081,O5081:O5081),"")</f>
        <v/>
      </c>
    </row>
    <row r="5082" customFormat="false" ht="15" hidden="false" customHeight="false" outlineLevel="0" collapsed="false">
      <c r="A5082" s="108"/>
      <c r="B5082" s="108"/>
      <c r="C5082" s="108"/>
      <c r="D5082" s="108"/>
      <c r="E5082" s="108"/>
      <c r="F5082" s="108"/>
      <c r="G5082" s="108"/>
      <c r="H5082" s="108"/>
      <c r="I5082" s="108"/>
      <c r="J5082" s="108"/>
      <c r="L5082" s="63" t="n">
        <f aca="false">IF(AND(A5083&lt;&gt;"",A5082=""),L5081+1,L5081)</f>
        <v>531</v>
      </c>
      <c r="M5082" s="80" t="str">
        <f aca="false">IF(OR(A5082="Insumo",A5082="Composição Auxiliar"),J5082,"")</f>
        <v/>
      </c>
      <c r="N5082" s="81" t="str">
        <f aca="false">IF(E5082="Mão de Obra",J5082,"")</f>
        <v/>
      </c>
      <c r="O5082" s="81" t="str">
        <f aca="false">IF(N5082&lt;&gt;"","",M5082)</f>
        <v/>
      </c>
      <c r="P5082" s="82" t="str">
        <f aca="false">IF(A5082="Composição",B5082,"")</f>
        <v/>
      </c>
      <c r="Q5082" s="81" t="str">
        <f aca="false">IF(P5082&lt;&gt;"",SUMIF(L5082:L5082,L5082,N5082:N5082),"")</f>
        <v/>
      </c>
      <c r="R5082" s="81" t="str">
        <f aca="false">IF(P5082&lt;&gt;"",SUMIF(L5082:L5082,L5082,O5082:O5082),"")</f>
        <v/>
      </c>
    </row>
    <row r="5083" customFormat="false" ht="15" hidden="false" customHeight="true" outlineLevel="0" collapsed="false">
      <c r="A5083" s="83"/>
      <c r="B5083" s="84" t="s">
        <v>655</v>
      </c>
      <c r="C5083" s="83" t="s">
        <v>656</v>
      </c>
      <c r="D5083" s="83" t="s">
        <v>657</v>
      </c>
      <c r="E5083" s="83" t="s">
        <v>658</v>
      </c>
      <c r="F5083" s="83"/>
      <c r="G5083" s="85" t="s">
        <v>659</v>
      </c>
      <c r="H5083" s="84" t="s">
        <v>660</v>
      </c>
      <c r="I5083" s="84" t="s">
        <v>661</v>
      </c>
      <c r="J5083" s="84" t="s">
        <v>662</v>
      </c>
      <c r="L5083" s="63" t="n">
        <f aca="false">IF(AND(A5084&lt;&gt;"",A5083=""),L5082+1,L5082)</f>
        <v>532</v>
      </c>
      <c r="M5083" s="80" t="str">
        <f aca="false">IF(OR(A5083="Insumo",A5083="Composição Auxiliar"),J5083,"")</f>
        <v/>
      </c>
      <c r="N5083" s="81" t="str">
        <f aca="false">IF(E5083="Mão de Obra",J5083,"")</f>
        <v/>
      </c>
      <c r="O5083" s="81" t="str">
        <f aca="false">IF(N5083&lt;&gt;"","",M5083)</f>
        <v/>
      </c>
      <c r="P5083" s="82" t="str">
        <f aca="false">IF(A5083="Composição",B5083,"")</f>
        <v/>
      </c>
      <c r="Q5083" s="81" t="str">
        <f aca="false">IF(P5083&lt;&gt;"",SUMIF(L5083:L5083,L5083,N5083:N5083),"")</f>
        <v/>
      </c>
      <c r="R5083" s="81" t="str">
        <f aca="false">IF(P5083&lt;&gt;"",SUMIF(L5083:L5083,L5083,O5083:O5083),"")</f>
        <v/>
      </c>
    </row>
    <row r="5084" customFormat="false" ht="38.25" hidden="false" customHeight="true" outlineLevel="0" collapsed="false">
      <c r="A5084" s="86" t="s">
        <v>663</v>
      </c>
      <c r="B5084" s="87" t="s">
        <v>1372</v>
      </c>
      <c r="C5084" s="86" t="s">
        <v>664</v>
      </c>
      <c r="D5084" s="86" t="s">
        <v>1373</v>
      </c>
      <c r="E5084" s="86" t="s">
        <v>691</v>
      </c>
      <c r="F5084" s="86"/>
      <c r="G5084" s="88" t="s">
        <v>692</v>
      </c>
      <c r="H5084" s="89" t="n">
        <v>1</v>
      </c>
      <c r="I5084" s="90" t="n">
        <f aca="false">SUMIF(L:L,$L5084,M:M)</f>
        <v>8.76</v>
      </c>
      <c r="J5084" s="90" t="n">
        <f aca="false">TRUNC(H5084*I5084,2)</f>
        <v>8.76</v>
      </c>
      <c r="L5084" s="63" t="n">
        <f aca="false">IF(AND(A5085&lt;&gt;"",A5084=""),L5083+1,L5083)</f>
        <v>532</v>
      </c>
      <c r="M5084" s="80" t="str">
        <f aca="false">IF(OR(A5084="Insumo",A5084="Composição Auxiliar"),J5084,"")</f>
        <v/>
      </c>
      <c r="N5084" s="81" t="str">
        <f aca="false">IF(E5084="Mão de Obra",J5084,"")</f>
        <v/>
      </c>
      <c r="O5084" s="81" t="str">
        <f aca="false">IF(N5084&lt;&gt;"","",M5084)</f>
        <v/>
      </c>
      <c r="P5084" s="82" t="str">
        <f aca="false">IF(A5084="Composição",B5084,"")</f>
        <v> 91277 </v>
      </c>
      <c r="Q5084" s="81" t="n">
        <f aca="false">IF(P5084&lt;&gt;"",SUMIF(L5084:L5084,L5084,N5084:N5084),"")</f>
        <v>0</v>
      </c>
      <c r="R5084" s="81" t="n">
        <f aca="false">IF(P5084&lt;&gt;"",SUMIF(L5084:L5084,L5084,O5084:O5084),"")</f>
        <v>0</v>
      </c>
    </row>
    <row r="5085" customFormat="false" ht="38.25" hidden="false" customHeight="true" outlineLevel="0" collapsed="false">
      <c r="A5085" s="91" t="s">
        <v>668</v>
      </c>
      <c r="B5085" s="92" t="s">
        <v>2202</v>
      </c>
      <c r="C5085" s="91" t="s">
        <v>664</v>
      </c>
      <c r="D5085" s="91" t="s">
        <v>2203</v>
      </c>
      <c r="E5085" s="91" t="s">
        <v>691</v>
      </c>
      <c r="F5085" s="91"/>
      <c r="G5085" s="93" t="s">
        <v>672</v>
      </c>
      <c r="H5085" s="94" t="n">
        <v>1</v>
      </c>
      <c r="I5085" s="95" t="n">
        <f aca="false">SUMIFS(J:J,A:A,"Composição",B:B,$B5085)</f>
        <v>0.08</v>
      </c>
      <c r="J5085" s="95" t="n">
        <f aca="false">TRUNC(H5085*I5085,2)</f>
        <v>0.08</v>
      </c>
      <c r="L5085" s="63" t="n">
        <f aca="false">IF(AND(A5086&lt;&gt;"",A5085=""),L5084+1,L5084)</f>
        <v>532</v>
      </c>
      <c r="M5085" s="80" t="n">
        <f aca="false">IF(OR(A5085="Insumo",A5085="Composição Auxiliar"),J5085,"")</f>
        <v>0.08</v>
      </c>
      <c r="N5085" s="81" t="str">
        <f aca="false">IF(E5085="Mão de Obra",J5085,"")</f>
        <v/>
      </c>
      <c r="O5085" s="81" t="n">
        <f aca="false">IF(N5085&lt;&gt;"","",M5085)</f>
        <v>0.08</v>
      </c>
      <c r="P5085" s="82" t="str">
        <f aca="false">IF(A5085="Composição",B5085,"")</f>
        <v/>
      </c>
      <c r="Q5085" s="81" t="str">
        <f aca="false">IF(P5085&lt;&gt;"",SUMIF(L5085:L5085,L5085,N5085:N5085),"")</f>
        <v/>
      </c>
      <c r="R5085" s="81" t="str">
        <f aca="false">IF(P5085&lt;&gt;"",SUMIF(L5085:L5085,L5085,O5085:O5085),"")</f>
        <v/>
      </c>
    </row>
    <row r="5086" customFormat="false" ht="38.25" hidden="false" customHeight="true" outlineLevel="0" collapsed="false">
      <c r="A5086" s="91" t="s">
        <v>668</v>
      </c>
      <c r="B5086" s="92" t="s">
        <v>2206</v>
      </c>
      <c r="C5086" s="91" t="s">
        <v>664</v>
      </c>
      <c r="D5086" s="91" t="s">
        <v>2207</v>
      </c>
      <c r="E5086" s="91" t="s">
        <v>691</v>
      </c>
      <c r="F5086" s="91"/>
      <c r="G5086" s="93" t="s">
        <v>672</v>
      </c>
      <c r="H5086" s="94" t="n">
        <v>1</v>
      </c>
      <c r="I5086" s="95" t="n">
        <f aca="false">SUMIFS(J:J,A:A,"Composição",B:B,$B5086)</f>
        <v>7.38</v>
      </c>
      <c r="J5086" s="95" t="n">
        <f aca="false">TRUNC(H5086*I5086,2)</f>
        <v>7.38</v>
      </c>
      <c r="L5086" s="63" t="n">
        <f aca="false">IF(AND(A5087&lt;&gt;"",A5086=""),L5085+1,L5085)</f>
        <v>532</v>
      </c>
      <c r="M5086" s="80" t="n">
        <f aca="false">IF(OR(A5086="Insumo",A5086="Composição Auxiliar"),J5086,"")</f>
        <v>7.38</v>
      </c>
      <c r="N5086" s="81" t="str">
        <f aca="false">IF(E5086="Mão de Obra",J5086,"")</f>
        <v/>
      </c>
      <c r="O5086" s="81" t="n">
        <f aca="false">IF(N5086&lt;&gt;"","",M5086)</f>
        <v>7.38</v>
      </c>
      <c r="P5086" s="82" t="str">
        <f aca="false">IF(A5086="Composição",B5086,"")</f>
        <v/>
      </c>
      <c r="Q5086" s="81" t="str">
        <f aca="false">IF(P5086&lt;&gt;"",SUMIF(L5086:L5086,L5086,N5086:N5086),"")</f>
        <v/>
      </c>
      <c r="R5086" s="81" t="str">
        <f aca="false">IF(P5086&lt;&gt;"",SUMIF(L5086:L5086,L5086,O5086:O5086),"")</f>
        <v/>
      </c>
    </row>
    <row r="5087" customFormat="false" ht="38.25" hidden="false" customHeight="true" outlineLevel="0" collapsed="false">
      <c r="A5087" s="91" t="s">
        <v>668</v>
      </c>
      <c r="B5087" s="92" t="s">
        <v>2204</v>
      </c>
      <c r="C5087" s="91" t="s">
        <v>664</v>
      </c>
      <c r="D5087" s="91" t="s">
        <v>2205</v>
      </c>
      <c r="E5087" s="91" t="s">
        <v>691</v>
      </c>
      <c r="F5087" s="91"/>
      <c r="G5087" s="93" t="s">
        <v>672</v>
      </c>
      <c r="H5087" s="94" t="n">
        <v>1</v>
      </c>
      <c r="I5087" s="95" t="n">
        <f aca="false">SUMIFS(J:J,A:A,"Composição",B:B,$B5087)</f>
        <v>0.58</v>
      </c>
      <c r="J5087" s="95" t="n">
        <f aca="false">TRUNC(H5087*I5087,2)</f>
        <v>0.58</v>
      </c>
      <c r="L5087" s="63" t="n">
        <f aca="false">IF(AND(A5088&lt;&gt;"",A5087=""),L5086+1,L5086)</f>
        <v>532</v>
      </c>
      <c r="M5087" s="80" t="n">
        <f aca="false">IF(OR(A5087="Insumo",A5087="Composição Auxiliar"),J5087,"")</f>
        <v>0.58</v>
      </c>
      <c r="N5087" s="81" t="str">
        <f aca="false">IF(E5087="Mão de Obra",J5087,"")</f>
        <v/>
      </c>
      <c r="O5087" s="81" t="n">
        <f aca="false">IF(N5087&lt;&gt;"","",M5087)</f>
        <v>0.58</v>
      </c>
      <c r="P5087" s="82" t="str">
        <f aca="false">IF(A5087="Composição",B5087,"")</f>
        <v/>
      </c>
      <c r="Q5087" s="81" t="str">
        <f aca="false">IF(P5087&lt;&gt;"",SUMIF(L5087:L5087,L5087,N5087:N5087),"")</f>
        <v/>
      </c>
      <c r="R5087" s="81" t="str">
        <f aca="false">IF(P5087&lt;&gt;"",SUMIF(L5087:L5087,L5087,O5087:O5087),"")</f>
        <v/>
      </c>
    </row>
    <row r="5088" customFormat="false" ht="38.25" hidden="false" customHeight="true" outlineLevel="0" collapsed="false">
      <c r="A5088" s="91" t="s">
        <v>668</v>
      </c>
      <c r="B5088" s="92" t="s">
        <v>2208</v>
      </c>
      <c r="C5088" s="91" t="s">
        <v>664</v>
      </c>
      <c r="D5088" s="91" t="s">
        <v>2209</v>
      </c>
      <c r="E5088" s="91" t="s">
        <v>691</v>
      </c>
      <c r="F5088" s="91"/>
      <c r="G5088" s="93" t="s">
        <v>672</v>
      </c>
      <c r="H5088" s="94" t="n">
        <v>1</v>
      </c>
      <c r="I5088" s="95" t="n">
        <f aca="false">SUMIFS(J:J,A:A,"Composição",B:B,$B5088)</f>
        <v>0.72</v>
      </c>
      <c r="J5088" s="95" t="n">
        <f aca="false">TRUNC(H5088*I5088,2)</f>
        <v>0.72</v>
      </c>
      <c r="L5088" s="63" t="n">
        <f aca="false">IF(AND(A5089&lt;&gt;"",A5088=""),L5087+1,L5087)</f>
        <v>532</v>
      </c>
      <c r="M5088" s="80" t="n">
        <f aca="false">IF(OR(A5088="Insumo",A5088="Composição Auxiliar"),J5088,"")</f>
        <v>0.72</v>
      </c>
      <c r="N5088" s="81" t="str">
        <f aca="false">IF(E5088="Mão de Obra",J5088,"")</f>
        <v/>
      </c>
      <c r="O5088" s="81" t="n">
        <f aca="false">IF(N5088&lt;&gt;"","",M5088)</f>
        <v>0.72</v>
      </c>
      <c r="P5088" s="82" t="str">
        <f aca="false">IF(A5088="Composição",B5088,"")</f>
        <v/>
      </c>
      <c r="Q5088" s="81" t="str">
        <f aca="false">IF(P5088&lt;&gt;"",SUMIF(L5088:L5088,L5088,N5088:N5088),"")</f>
        <v/>
      </c>
      <c r="R5088" s="81" t="str">
        <f aca="false">IF(P5088&lt;&gt;"",SUMIF(L5088:L5088,L5088,O5088:O5088),"")</f>
        <v/>
      </c>
    </row>
    <row r="5089" customFormat="false" ht="14.25" hidden="false" customHeight="false" outlineLevel="0" collapsed="false">
      <c r="A5089" s="102"/>
      <c r="B5089" s="102"/>
      <c r="C5089" s="102"/>
      <c r="D5089" s="102"/>
      <c r="E5089" s="102"/>
      <c r="F5089" s="103"/>
      <c r="G5089" s="102"/>
      <c r="H5089" s="103"/>
      <c r="I5089" s="102"/>
      <c r="J5089" s="103"/>
      <c r="L5089" s="63" t="n">
        <f aca="false">IF(AND(A5090&lt;&gt;"",A5089=""),L5088+1,L5088)</f>
        <v>532</v>
      </c>
      <c r="M5089" s="80" t="str">
        <f aca="false">IF(OR(A5089="Insumo",A5089="Composição Auxiliar"),J5089,"")</f>
        <v/>
      </c>
      <c r="N5089" s="81" t="str">
        <f aca="false">IF(E5089="Mão de Obra",J5089,"")</f>
        <v/>
      </c>
      <c r="O5089" s="81" t="str">
        <f aca="false">IF(N5089&lt;&gt;"","",M5089)</f>
        <v/>
      </c>
      <c r="P5089" s="82" t="str">
        <f aca="false">IF(A5089="Composição",B5089,"")</f>
        <v/>
      </c>
      <c r="Q5089" s="81" t="str">
        <f aca="false">IF(P5089&lt;&gt;"",SUMIF(L5089:L5089,L5089,N5089:N5089),"")</f>
        <v/>
      </c>
      <c r="R5089" s="81" t="str">
        <f aca="false">IF(P5089&lt;&gt;"",SUMIF(L5089:L5089,L5089,O5089:O5089),"")</f>
        <v/>
      </c>
    </row>
    <row r="5090" customFormat="false" ht="15" hidden="false" customHeight="false" outlineLevel="0" collapsed="false">
      <c r="A5090" s="102"/>
      <c r="B5090" s="102"/>
      <c r="C5090" s="102"/>
      <c r="D5090" s="102"/>
      <c r="E5090" s="102"/>
      <c r="F5090" s="103"/>
      <c r="G5090" s="102"/>
      <c r="H5090" s="104"/>
      <c r="I5090" s="104"/>
      <c r="J5090" s="103"/>
      <c r="L5090" s="63" t="n">
        <f aca="false">IF(AND(A5091&lt;&gt;"",A5090=""),L5089+1,L5089)</f>
        <v>532</v>
      </c>
      <c r="M5090" s="80" t="str">
        <f aca="false">IF(OR(A5090="Insumo",A5090="Composição Auxiliar"),J5090,"")</f>
        <v/>
      </c>
      <c r="N5090" s="81" t="str">
        <f aca="false">IF(E5090="Mão de Obra",J5090,"")</f>
        <v/>
      </c>
      <c r="O5090" s="81" t="str">
        <f aca="false">IF(N5090&lt;&gt;"","",M5090)</f>
        <v/>
      </c>
      <c r="P5090" s="82" t="str">
        <f aca="false">IF(A5090="Composição",B5090,"")</f>
        <v/>
      </c>
      <c r="Q5090" s="81" t="str">
        <f aca="false">IF(P5090&lt;&gt;"",SUMIF(L5090:L5090,L5090,N5090:N5090),"")</f>
        <v/>
      </c>
      <c r="R5090" s="81" t="str">
        <f aca="false">IF(P5090&lt;&gt;"",SUMIF(L5090:L5090,L5090,O5090:O5090),"")</f>
        <v/>
      </c>
    </row>
    <row r="5091" customFormat="false" ht="15" hidden="false" customHeight="false" outlineLevel="0" collapsed="false">
      <c r="A5091" s="108"/>
      <c r="B5091" s="108"/>
      <c r="C5091" s="108"/>
      <c r="D5091" s="108"/>
      <c r="E5091" s="108"/>
      <c r="F5091" s="108"/>
      <c r="G5091" s="108"/>
      <c r="H5091" s="108"/>
      <c r="I5091" s="108"/>
      <c r="J5091" s="108"/>
      <c r="L5091" s="63" t="n">
        <f aca="false">IF(AND(A5092&lt;&gt;"",A5091=""),L5090+1,L5090)</f>
        <v>532</v>
      </c>
      <c r="M5091" s="80" t="str">
        <f aca="false">IF(OR(A5091="Insumo",A5091="Composição Auxiliar"),J5091,"")</f>
        <v/>
      </c>
      <c r="N5091" s="81" t="str">
        <f aca="false">IF(E5091="Mão de Obra",J5091,"")</f>
        <v/>
      </c>
      <c r="O5091" s="81" t="str">
        <f aca="false">IF(N5091&lt;&gt;"","",M5091)</f>
        <v/>
      </c>
      <c r="P5091" s="82" t="str">
        <f aca="false">IF(A5091="Composição",B5091,"")</f>
        <v/>
      </c>
      <c r="Q5091" s="81" t="str">
        <f aca="false">IF(P5091&lt;&gt;"",SUMIF(L5091:L5091,L5091,N5091:N5091),"")</f>
        <v/>
      </c>
      <c r="R5091" s="81" t="str">
        <f aca="false">IF(P5091&lt;&gt;"",SUMIF(L5091:L5091,L5091,O5091:O5091),"")</f>
        <v/>
      </c>
    </row>
    <row r="5092" customFormat="false" ht="15" hidden="false" customHeight="true" outlineLevel="0" collapsed="false">
      <c r="A5092" s="83"/>
      <c r="B5092" s="84" t="s">
        <v>655</v>
      </c>
      <c r="C5092" s="83" t="s">
        <v>656</v>
      </c>
      <c r="D5092" s="83" t="s">
        <v>657</v>
      </c>
      <c r="E5092" s="83" t="s">
        <v>658</v>
      </c>
      <c r="F5092" s="83"/>
      <c r="G5092" s="85" t="s">
        <v>659</v>
      </c>
      <c r="H5092" s="84" t="s">
        <v>660</v>
      </c>
      <c r="I5092" s="84" t="s">
        <v>661</v>
      </c>
      <c r="J5092" s="84" t="s">
        <v>662</v>
      </c>
      <c r="L5092" s="63" t="n">
        <f aca="false">IF(AND(A5093&lt;&gt;"",A5092=""),L5091+1,L5091)</f>
        <v>533</v>
      </c>
      <c r="M5092" s="80" t="str">
        <f aca="false">IF(OR(A5092="Insumo",A5092="Composição Auxiliar"),J5092,"")</f>
        <v/>
      </c>
      <c r="N5092" s="81" t="str">
        <f aca="false">IF(E5092="Mão de Obra",J5092,"")</f>
        <v/>
      </c>
      <c r="O5092" s="81" t="str">
        <f aca="false">IF(N5092&lt;&gt;"","",M5092)</f>
        <v/>
      </c>
      <c r="P5092" s="82" t="str">
        <f aca="false">IF(A5092="Composição",B5092,"")</f>
        <v/>
      </c>
      <c r="Q5092" s="81" t="str">
        <f aca="false">IF(P5092&lt;&gt;"",SUMIF(L5092:L5092,L5092,N5092:N5092),"")</f>
        <v/>
      </c>
      <c r="R5092" s="81" t="str">
        <f aca="false">IF(P5092&lt;&gt;"",SUMIF(L5092:L5092,L5092,O5092:O5092),"")</f>
        <v/>
      </c>
    </row>
    <row r="5093" customFormat="false" ht="38.25" hidden="false" customHeight="true" outlineLevel="0" collapsed="false">
      <c r="A5093" s="86" t="s">
        <v>663</v>
      </c>
      <c r="B5093" s="87" t="s">
        <v>2204</v>
      </c>
      <c r="C5093" s="86" t="s">
        <v>664</v>
      </c>
      <c r="D5093" s="86" t="s">
        <v>2205</v>
      </c>
      <c r="E5093" s="86" t="s">
        <v>691</v>
      </c>
      <c r="F5093" s="86"/>
      <c r="G5093" s="88" t="s">
        <v>672</v>
      </c>
      <c r="H5093" s="89" t="n">
        <v>1</v>
      </c>
      <c r="I5093" s="90" t="n">
        <f aca="false">SUMIF(L:L,$L5093,M:M)</f>
        <v>0.58</v>
      </c>
      <c r="J5093" s="90" t="n">
        <f aca="false">TRUNC(H5093*I5093,2)</f>
        <v>0.58</v>
      </c>
      <c r="L5093" s="63" t="n">
        <f aca="false">IF(AND(A5094&lt;&gt;"",A5093=""),L5092+1,L5092)</f>
        <v>533</v>
      </c>
      <c r="M5093" s="80" t="str">
        <f aca="false">IF(OR(A5093="Insumo",A5093="Composição Auxiliar"),J5093,"")</f>
        <v/>
      </c>
      <c r="N5093" s="81" t="str">
        <f aca="false">IF(E5093="Mão de Obra",J5093,"")</f>
        <v/>
      </c>
      <c r="O5093" s="81" t="str">
        <f aca="false">IF(N5093&lt;&gt;"","",M5093)</f>
        <v/>
      </c>
      <c r="P5093" s="82" t="str">
        <f aca="false">IF(A5093="Composição",B5093,"")</f>
        <v> 91273 </v>
      </c>
      <c r="Q5093" s="81" t="n">
        <f aca="false">IF(P5093&lt;&gt;"",SUMIF(L5093:L5093,L5093,N5093:N5093),"")</f>
        <v>0</v>
      </c>
      <c r="R5093" s="81" t="n">
        <f aca="false">IF(P5093&lt;&gt;"",SUMIF(L5093:L5093,L5093,O5093:O5093),"")</f>
        <v>0</v>
      </c>
    </row>
    <row r="5094" customFormat="false" ht="51" hidden="false" customHeight="false" outlineLevel="0" collapsed="false">
      <c r="A5094" s="96" t="s">
        <v>679</v>
      </c>
      <c r="B5094" s="97" t="s">
        <v>2210</v>
      </c>
      <c r="C5094" s="96" t="str">
        <f aca="false">VLOOKUP(B5094,INSUMOS!$A:$I,2,0)</f>
        <v>SINAPI</v>
      </c>
      <c r="D5094" s="96" t="str">
        <f aca="false">VLOOKUP(B5094,INSUMOS!$A:$I,3,0)</f>
        <v>COMPACTADOR DE SOLO TIPO PLACA VIBRATORIA REVERSIVEL, A GASOLINA 4 TEMPOS, PESO 125 A 150 KG, FORCA CENTRIF. 2500 A 2800 KGF, LARG. TRABALHO 400 A 450 MM, FREQ. VIBRACAO 4300 A 4500 RPM, VELOC. TRABALHO 15 A 20 M/MIN, POT. 5,5 A 6,0 HP</v>
      </c>
      <c r="E5094" s="98" t="str">
        <f aca="false">VLOOKUP(B5094,INSUMOS!$A:$I,4,0)</f>
        <v>Equipamento</v>
      </c>
      <c r="F5094" s="98"/>
      <c r="G5094" s="99" t="str">
        <f aca="false">VLOOKUP(B5094,INSUMOS!$A:$I,5,0)</f>
        <v>UN</v>
      </c>
      <c r="H5094" s="100" t="n">
        <v>5.33E-005</v>
      </c>
      <c r="I5094" s="101" t="n">
        <f aca="false">VLOOKUP(B5094,INSUMOS!$A:$I,8,0)</f>
        <v>10912.94</v>
      </c>
      <c r="J5094" s="101" t="n">
        <f aca="false">TRUNC(H5094*I5094,2)</f>
        <v>0.58</v>
      </c>
      <c r="L5094" s="63" t="n">
        <f aca="false">IF(AND(A5095&lt;&gt;"",A5094=""),L5093+1,L5093)</f>
        <v>533</v>
      </c>
      <c r="M5094" s="80" t="n">
        <f aca="false">IF(OR(A5094="Insumo",A5094="Composição Auxiliar"),J5094,"")</f>
        <v>0.58</v>
      </c>
      <c r="N5094" s="81" t="str">
        <f aca="false">IF(E5094="Mão de Obra",J5094,"")</f>
        <v/>
      </c>
      <c r="O5094" s="81" t="n">
        <f aca="false">IF(N5094&lt;&gt;"","",M5094)</f>
        <v>0.58</v>
      </c>
      <c r="P5094" s="82" t="str">
        <f aca="false">IF(A5094="Composição",B5094,"")</f>
        <v/>
      </c>
      <c r="Q5094" s="81" t="str">
        <f aca="false">IF(P5094&lt;&gt;"",SUMIF(L5094:L5094,L5094,N5094:N5094),"")</f>
        <v/>
      </c>
      <c r="R5094" s="81" t="str">
        <f aca="false">IF(P5094&lt;&gt;"",SUMIF(L5094:L5094,L5094,O5094:O5094),"")</f>
        <v/>
      </c>
    </row>
    <row r="5095" customFormat="false" ht="14.25" hidden="false" customHeight="false" outlineLevel="0" collapsed="false">
      <c r="A5095" s="102"/>
      <c r="B5095" s="102"/>
      <c r="C5095" s="102"/>
      <c r="D5095" s="102"/>
      <c r="E5095" s="102"/>
      <c r="F5095" s="103"/>
      <c r="G5095" s="102"/>
      <c r="H5095" s="103"/>
      <c r="I5095" s="102"/>
      <c r="J5095" s="103"/>
      <c r="L5095" s="63" t="n">
        <f aca="false">IF(AND(A5096&lt;&gt;"",A5095=""),L5094+1,L5094)</f>
        <v>533</v>
      </c>
      <c r="M5095" s="80" t="str">
        <f aca="false">IF(OR(A5095="Insumo",A5095="Composição Auxiliar"),J5095,"")</f>
        <v/>
      </c>
      <c r="N5095" s="81" t="str">
        <f aca="false">IF(E5095="Mão de Obra",J5095,"")</f>
        <v/>
      </c>
      <c r="O5095" s="81" t="str">
        <f aca="false">IF(N5095&lt;&gt;"","",M5095)</f>
        <v/>
      </c>
      <c r="P5095" s="82" t="str">
        <f aca="false">IF(A5095="Composição",B5095,"")</f>
        <v/>
      </c>
      <c r="Q5095" s="81" t="str">
        <f aca="false">IF(P5095&lt;&gt;"",SUMIF(L5095:L5095,L5095,N5095:N5095),"")</f>
        <v/>
      </c>
      <c r="R5095" s="81" t="str">
        <f aca="false">IF(P5095&lt;&gt;"",SUMIF(L5095:L5095,L5095,O5095:O5095),"")</f>
        <v/>
      </c>
    </row>
    <row r="5096" customFormat="false" ht="15" hidden="false" customHeight="false" outlineLevel="0" collapsed="false">
      <c r="A5096" s="102"/>
      <c r="B5096" s="102"/>
      <c r="C5096" s="102"/>
      <c r="D5096" s="102"/>
      <c r="E5096" s="102"/>
      <c r="F5096" s="103"/>
      <c r="G5096" s="102"/>
      <c r="H5096" s="104"/>
      <c r="I5096" s="104"/>
      <c r="J5096" s="103"/>
      <c r="L5096" s="63" t="n">
        <f aca="false">IF(AND(A5097&lt;&gt;"",A5096=""),L5095+1,L5095)</f>
        <v>533</v>
      </c>
      <c r="M5096" s="80" t="str">
        <f aca="false">IF(OR(A5096="Insumo",A5096="Composição Auxiliar"),J5096,"")</f>
        <v/>
      </c>
      <c r="N5096" s="81" t="str">
        <f aca="false">IF(E5096="Mão de Obra",J5096,"")</f>
        <v/>
      </c>
      <c r="O5096" s="81" t="str">
        <f aca="false">IF(N5096&lt;&gt;"","",M5096)</f>
        <v/>
      </c>
      <c r="P5096" s="82" t="str">
        <f aca="false">IF(A5096="Composição",B5096,"")</f>
        <v/>
      </c>
      <c r="Q5096" s="81" t="str">
        <f aca="false">IF(P5096&lt;&gt;"",SUMIF(L5096:L5096,L5096,N5096:N5096),"")</f>
        <v/>
      </c>
      <c r="R5096" s="81" t="str">
        <f aca="false">IF(P5096&lt;&gt;"",SUMIF(L5096:L5096,L5096,O5096:O5096),"")</f>
        <v/>
      </c>
    </row>
    <row r="5097" customFormat="false" ht="15" hidden="false" customHeight="false" outlineLevel="0" collapsed="false">
      <c r="A5097" s="108"/>
      <c r="B5097" s="108"/>
      <c r="C5097" s="108"/>
      <c r="D5097" s="108"/>
      <c r="E5097" s="108"/>
      <c r="F5097" s="108"/>
      <c r="G5097" s="108"/>
      <c r="H5097" s="108"/>
      <c r="I5097" s="108"/>
      <c r="J5097" s="108"/>
      <c r="L5097" s="63" t="n">
        <f aca="false">IF(AND(A5098&lt;&gt;"",A5097=""),L5096+1,L5096)</f>
        <v>533</v>
      </c>
      <c r="M5097" s="80" t="str">
        <f aca="false">IF(OR(A5097="Insumo",A5097="Composição Auxiliar"),J5097,"")</f>
        <v/>
      </c>
      <c r="N5097" s="81" t="str">
        <f aca="false">IF(E5097="Mão de Obra",J5097,"")</f>
        <v/>
      </c>
      <c r="O5097" s="81" t="str">
        <f aca="false">IF(N5097&lt;&gt;"","",M5097)</f>
        <v/>
      </c>
      <c r="P5097" s="82" t="str">
        <f aca="false">IF(A5097="Composição",B5097,"")</f>
        <v/>
      </c>
      <c r="Q5097" s="81" t="str">
        <f aca="false">IF(P5097&lt;&gt;"",SUMIF(L5097:L5097,L5097,N5097:N5097),"")</f>
        <v/>
      </c>
      <c r="R5097" s="81" t="str">
        <f aca="false">IF(P5097&lt;&gt;"",SUMIF(L5097:L5097,L5097,O5097:O5097),"")</f>
        <v/>
      </c>
    </row>
    <row r="5098" customFormat="false" ht="15" hidden="false" customHeight="true" outlineLevel="0" collapsed="false">
      <c r="A5098" s="83"/>
      <c r="B5098" s="84" t="s">
        <v>655</v>
      </c>
      <c r="C5098" s="83" t="s">
        <v>656</v>
      </c>
      <c r="D5098" s="83" t="s">
        <v>657</v>
      </c>
      <c r="E5098" s="83" t="s">
        <v>658</v>
      </c>
      <c r="F5098" s="83"/>
      <c r="G5098" s="85" t="s">
        <v>659</v>
      </c>
      <c r="H5098" s="84" t="s">
        <v>660</v>
      </c>
      <c r="I5098" s="84" t="s">
        <v>661</v>
      </c>
      <c r="J5098" s="84" t="s">
        <v>662</v>
      </c>
      <c r="L5098" s="63" t="n">
        <f aca="false">IF(AND(A5099&lt;&gt;"",A5098=""),L5097+1,L5097)</f>
        <v>534</v>
      </c>
      <c r="M5098" s="80" t="str">
        <f aca="false">IF(OR(A5098="Insumo",A5098="Composição Auxiliar"),J5098,"")</f>
        <v/>
      </c>
      <c r="N5098" s="81" t="str">
        <f aca="false">IF(E5098="Mão de Obra",J5098,"")</f>
        <v/>
      </c>
      <c r="O5098" s="81" t="str">
        <f aca="false">IF(N5098&lt;&gt;"","",M5098)</f>
        <v/>
      </c>
      <c r="P5098" s="82" t="str">
        <f aca="false">IF(A5098="Composição",B5098,"")</f>
        <v/>
      </c>
      <c r="Q5098" s="81" t="str">
        <f aca="false">IF(P5098&lt;&gt;"",SUMIF(L5098:L5098,L5098,N5098:N5098),"")</f>
        <v/>
      </c>
      <c r="R5098" s="81" t="str">
        <f aca="false">IF(P5098&lt;&gt;"",SUMIF(L5098:L5098,L5098,O5098:O5098),"")</f>
        <v/>
      </c>
    </row>
    <row r="5099" customFormat="false" ht="38.25" hidden="false" customHeight="true" outlineLevel="0" collapsed="false">
      <c r="A5099" s="86" t="s">
        <v>663</v>
      </c>
      <c r="B5099" s="87" t="s">
        <v>2202</v>
      </c>
      <c r="C5099" s="86" t="s">
        <v>664</v>
      </c>
      <c r="D5099" s="86" t="s">
        <v>2203</v>
      </c>
      <c r="E5099" s="86" t="s">
        <v>691</v>
      </c>
      <c r="F5099" s="86"/>
      <c r="G5099" s="88" t="s">
        <v>672</v>
      </c>
      <c r="H5099" s="89" t="n">
        <v>1</v>
      </c>
      <c r="I5099" s="90" t="n">
        <f aca="false">SUMIF(L:L,$L5099,M:M)</f>
        <v>0.08</v>
      </c>
      <c r="J5099" s="90" t="n">
        <f aca="false">TRUNC(H5099*I5099,2)</f>
        <v>0.08</v>
      </c>
      <c r="L5099" s="63" t="n">
        <f aca="false">IF(AND(A5100&lt;&gt;"",A5099=""),L5098+1,L5098)</f>
        <v>534</v>
      </c>
      <c r="M5099" s="80" t="str">
        <f aca="false">IF(OR(A5099="Insumo",A5099="Composição Auxiliar"),J5099,"")</f>
        <v/>
      </c>
      <c r="N5099" s="81" t="str">
        <f aca="false">IF(E5099="Mão de Obra",J5099,"")</f>
        <v/>
      </c>
      <c r="O5099" s="81" t="str">
        <f aca="false">IF(N5099&lt;&gt;"","",M5099)</f>
        <v/>
      </c>
      <c r="P5099" s="82" t="str">
        <f aca="false">IF(A5099="Composição",B5099,"")</f>
        <v> 91274 </v>
      </c>
      <c r="Q5099" s="81" t="n">
        <f aca="false">IF(P5099&lt;&gt;"",SUMIF(L5099:L5099,L5099,N5099:N5099),"")</f>
        <v>0</v>
      </c>
      <c r="R5099" s="81" t="n">
        <f aca="false">IF(P5099&lt;&gt;"",SUMIF(L5099:L5099,L5099,O5099:O5099),"")</f>
        <v>0</v>
      </c>
    </row>
    <row r="5100" customFormat="false" ht="51" hidden="false" customHeight="false" outlineLevel="0" collapsed="false">
      <c r="A5100" s="96" t="s">
        <v>679</v>
      </c>
      <c r="B5100" s="97" t="s">
        <v>2210</v>
      </c>
      <c r="C5100" s="96" t="str">
        <f aca="false">VLOOKUP(B5100,INSUMOS!$A:$I,2,0)</f>
        <v>SINAPI</v>
      </c>
      <c r="D5100" s="96" t="str">
        <f aca="false">VLOOKUP(B5100,INSUMOS!$A:$I,3,0)</f>
        <v>COMPACTADOR DE SOLO TIPO PLACA VIBRATORIA REVERSIVEL, A GASOLINA 4 TEMPOS, PESO 125 A 150 KG, FORCA CENTRIF. 2500 A 2800 KGF, LARG. TRABALHO 400 A 450 MM, FREQ. VIBRACAO 4300 A 4500 RPM, VELOC. TRABALHO 15 A 20 M/MIN, POT. 5,5 A 6,0 HP</v>
      </c>
      <c r="E5100" s="98" t="str">
        <f aca="false">VLOOKUP(B5100,INSUMOS!$A:$I,4,0)</f>
        <v>Equipamento</v>
      </c>
      <c r="F5100" s="98"/>
      <c r="G5100" s="99" t="str">
        <f aca="false">VLOOKUP(B5100,INSUMOS!$A:$I,5,0)</f>
        <v>UN</v>
      </c>
      <c r="H5100" s="100" t="n">
        <v>7.4E-006</v>
      </c>
      <c r="I5100" s="101" t="n">
        <f aca="false">VLOOKUP(B5100,INSUMOS!$A:$I,8,0)</f>
        <v>10912.94</v>
      </c>
      <c r="J5100" s="101" t="n">
        <f aca="false">TRUNC(H5100*I5100,2)</f>
        <v>0.08</v>
      </c>
      <c r="L5100" s="63" t="n">
        <f aca="false">IF(AND(A5101&lt;&gt;"",A5100=""),L5099+1,L5099)</f>
        <v>534</v>
      </c>
      <c r="M5100" s="80" t="n">
        <f aca="false">IF(OR(A5100="Insumo",A5100="Composição Auxiliar"),J5100,"")</f>
        <v>0.08</v>
      </c>
      <c r="N5100" s="81" t="str">
        <f aca="false">IF(E5100="Mão de Obra",J5100,"")</f>
        <v/>
      </c>
      <c r="O5100" s="81" t="n">
        <f aca="false">IF(N5100&lt;&gt;"","",M5100)</f>
        <v>0.08</v>
      </c>
      <c r="P5100" s="82" t="str">
        <f aca="false">IF(A5100="Composição",B5100,"")</f>
        <v/>
      </c>
      <c r="Q5100" s="81" t="str">
        <f aca="false">IF(P5100&lt;&gt;"",SUMIF(L5100:L5100,L5100,N5100:N5100),"")</f>
        <v/>
      </c>
      <c r="R5100" s="81" t="str">
        <f aca="false">IF(P5100&lt;&gt;"",SUMIF(L5100:L5100,L5100,O5100:O5100),"")</f>
        <v/>
      </c>
    </row>
    <row r="5101" customFormat="false" ht="14.25" hidden="false" customHeight="false" outlineLevel="0" collapsed="false">
      <c r="A5101" s="102"/>
      <c r="B5101" s="102"/>
      <c r="C5101" s="102"/>
      <c r="D5101" s="102"/>
      <c r="E5101" s="102"/>
      <c r="F5101" s="103"/>
      <c r="G5101" s="102"/>
      <c r="H5101" s="103"/>
      <c r="I5101" s="102"/>
      <c r="J5101" s="103"/>
      <c r="L5101" s="63" t="n">
        <f aca="false">IF(AND(A5102&lt;&gt;"",A5101=""),L5100+1,L5100)</f>
        <v>534</v>
      </c>
      <c r="M5101" s="80" t="str">
        <f aca="false">IF(OR(A5101="Insumo",A5101="Composição Auxiliar"),J5101,"")</f>
        <v/>
      </c>
      <c r="N5101" s="81" t="str">
        <f aca="false">IF(E5101="Mão de Obra",J5101,"")</f>
        <v/>
      </c>
      <c r="O5101" s="81" t="str">
        <f aca="false">IF(N5101&lt;&gt;"","",M5101)</f>
        <v/>
      </c>
      <c r="P5101" s="82" t="str">
        <f aca="false">IF(A5101="Composição",B5101,"")</f>
        <v/>
      </c>
      <c r="Q5101" s="81" t="str">
        <f aca="false">IF(P5101&lt;&gt;"",SUMIF(L5101:L5101,L5101,N5101:N5101),"")</f>
        <v/>
      </c>
      <c r="R5101" s="81" t="str">
        <f aca="false">IF(P5101&lt;&gt;"",SUMIF(L5101:L5101,L5101,O5101:O5101),"")</f>
        <v/>
      </c>
    </row>
    <row r="5102" customFormat="false" ht="15" hidden="false" customHeight="false" outlineLevel="0" collapsed="false">
      <c r="A5102" s="102"/>
      <c r="B5102" s="102"/>
      <c r="C5102" s="102"/>
      <c r="D5102" s="102"/>
      <c r="E5102" s="102"/>
      <c r="F5102" s="103"/>
      <c r="G5102" s="102"/>
      <c r="H5102" s="104"/>
      <c r="I5102" s="104"/>
      <c r="J5102" s="103"/>
      <c r="L5102" s="63" t="n">
        <f aca="false">IF(AND(A5103&lt;&gt;"",A5102=""),L5101+1,L5101)</f>
        <v>534</v>
      </c>
      <c r="M5102" s="80" t="str">
        <f aca="false">IF(OR(A5102="Insumo",A5102="Composição Auxiliar"),J5102,"")</f>
        <v/>
      </c>
      <c r="N5102" s="81" t="str">
        <f aca="false">IF(E5102="Mão de Obra",J5102,"")</f>
        <v/>
      </c>
      <c r="O5102" s="81" t="str">
        <f aca="false">IF(N5102&lt;&gt;"","",M5102)</f>
        <v/>
      </c>
      <c r="P5102" s="82" t="str">
        <f aca="false">IF(A5102="Composição",B5102,"")</f>
        <v/>
      </c>
      <c r="Q5102" s="81" t="str">
        <f aca="false">IF(P5102&lt;&gt;"",SUMIF(L5102:L5102,L5102,N5102:N5102),"")</f>
        <v/>
      </c>
      <c r="R5102" s="81" t="str">
        <f aca="false">IF(P5102&lt;&gt;"",SUMIF(L5102:L5102,L5102,O5102:O5102),"")</f>
        <v/>
      </c>
    </row>
    <row r="5103" customFormat="false" ht="15" hidden="false" customHeight="false" outlineLevel="0" collapsed="false">
      <c r="A5103" s="108"/>
      <c r="B5103" s="108"/>
      <c r="C5103" s="108"/>
      <c r="D5103" s="108"/>
      <c r="E5103" s="108"/>
      <c r="F5103" s="108"/>
      <c r="G5103" s="108"/>
      <c r="H5103" s="108"/>
      <c r="I5103" s="108"/>
      <c r="J5103" s="108"/>
      <c r="L5103" s="63" t="n">
        <f aca="false">IF(AND(A5104&lt;&gt;"",A5103=""),L5102+1,L5102)</f>
        <v>534</v>
      </c>
      <c r="M5103" s="80" t="str">
        <f aca="false">IF(OR(A5103="Insumo",A5103="Composição Auxiliar"),J5103,"")</f>
        <v/>
      </c>
      <c r="N5103" s="81" t="str">
        <f aca="false">IF(E5103="Mão de Obra",J5103,"")</f>
        <v/>
      </c>
      <c r="O5103" s="81" t="str">
        <f aca="false">IF(N5103&lt;&gt;"","",M5103)</f>
        <v/>
      </c>
      <c r="P5103" s="82" t="str">
        <f aca="false">IF(A5103="Composição",B5103,"")</f>
        <v/>
      </c>
      <c r="Q5103" s="81" t="str">
        <f aca="false">IF(P5103&lt;&gt;"",SUMIF(L5103:L5103,L5103,N5103:N5103),"")</f>
        <v/>
      </c>
      <c r="R5103" s="81" t="str">
        <f aca="false">IF(P5103&lt;&gt;"",SUMIF(L5103:L5103,L5103,O5103:O5103),"")</f>
        <v/>
      </c>
    </row>
    <row r="5104" customFormat="false" ht="15" hidden="false" customHeight="true" outlineLevel="0" collapsed="false">
      <c r="A5104" s="83"/>
      <c r="B5104" s="84" t="s">
        <v>655</v>
      </c>
      <c r="C5104" s="83" t="s">
        <v>656</v>
      </c>
      <c r="D5104" s="83" t="s">
        <v>657</v>
      </c>
      <c r="E5104" s="83" t="s">
        <v>658</v>
      </c>
      <c r="F5104" s="83"/>
      <c r="G5104" s="85" t="s">
        <v>659</v>
      </c>
      <c r="H5104" s="84" t="s">
        <v>660</v>
      </c>
      <c r="I5104" s="84" t="s">
        <v>661</v>
      </c>
      <c r="J5104" s="84" t="s">
        <v>662</v>
      </c>
      <c r="L5104" s="63" t="n">
        <f aca="false">IF(AND(A5105&lt;&gt;"",A5104=""),L5103+1,L5103)</f>
        <v>535</v>
      </c>
      <c r="M5104" s="80" t="str">
        <f aca="false">IF(OR(A5104="Insumo",A5104="Composição Auxiliar"),J5104,"")</f>
        <v/>
      </c>
      <c r="N5104" s="81" t="str">
        <f aca="false">IF(E5104="Mão de Obra",J5104,"")</f>
        <v/>
      </c>
      <c r="O5104" s="81" t="str">
        <f aca="false">IF(N5104&lt;&gt;"","",M5104)</f>
        <v/>
      </c>
      <c r="P5104" s="82" t="str">
        <f aca="false">IF(A5104="Composição",B5104,"")</f>
        <v/>
      </c>
      <c r="Q5104" s="81" t="str">
        <f aca="false">IF(P5104&lt;&gt;"",SUMIF(L5104:L5104,L5104,N5104:N5104),"")</f>
        <v/>
      </c>
      <c r="R5104" s="81" t="str">
        <f aca="false">IF(P5104&lt;&gt;"",SUMIF(L5104:L5104,L5104,O5104:O5104),"")</f>
        <v/>
      </c>
    </row>
    <row r="5105" customFormat="false" ht="38.25" hidden="false" customHeight="true" outlineLevel="0" collapsed="false">
      <c r="A5105" s="86" t="s">
        <v>663</v>
      </c>
      <c r="B5105" s="87" t="s">
        <v>2208</v>
      </c>
      <c r="C5105" s="86" t="s">
        <v>664</v>
      </c>
      <c r="D5105" s="86" t="s">
        <v>2209</v>
      </c>
      <c r="E5105" s="86" t="s">
        <v>691</v>
      </c>
      <c r="F5105" s="86"/>
      <c r="G5105" s="88" t="s">
        <v>672</v>
      </c>
      <c r="H5105" s="89" t="n">
        <v>1</v>
      </c>
      <c r="I5105" s="90" t="n">
        <f aca="false">SUMIF(L:L,$L5105,M:M)</f>
        <v>0.72</v>
      </c>
      <c r="J5105" s="90" t="n">
        <f aca="false">TRUNC(H5105*I5105,2)</f>
        <v>0.72</v>
      </c>
      <c r="L5105" s="63" t="n">
        <f aca="false">IF(AND(A5106&lt;&gt;"",A5105=""),L5104+1,L5104)</f>
        <v>535</v>
      </c>
      <c r="M5105" s="80" t="str">
        <f aca="false">IF(OR(A5105="Insumo",A5105="Composição Auxiliar"),J5105,"")</f>
        <v/>
      </c>
      <c r="N5105" s="81" t="str">
        <f aca="false">IF(E5105="Mão de Obra",J5105,"")</f>
        <v/>
      </c>
      <c r="O5105" s="81" t="str">
        <f aca="false">IF(N5105&lt;&gt;"","",M5105)</f>
        <v/>
      </c>
      <c r="P5105" s="82" t="str">
        <f aca="false">IF(A5105="Composição",B5105,"")</f>
        <v> 91275 </v>
      </c>
      <c r="Q5105" s="81" t="n">
        <f aca="false">IF(P5105&lt;&gt;"",SUMIF(L5105:L5105,L5105,N5105:N5105),"")</f>
        <v>0</v>
      </c>
      <c r="R5105" s="81" t="n">
        <f aca="false">IF(P5105&lt;&gt;"",SUMIF(L5105:L5105,L5105,O5105:O5105),"")</f>
        <v>0</v>
      </c>
    </row>
    <row r="5106" customFormat="false" ht="51" hidden="false" customHeight="false" outlineLevel="0" collapsed="false">
      <c r="A5106" s="96" t="s">
        <v>679</v>
      </c>
      <c r="B5106" s="97" t="s">
        <v>2210</v>
      </c>
      <c r="C5106" s="96" t="str">
        <f aca="false">VLOOKUP(B5106,INSUMOS!$A:$I,2,0)</f>
        <v>SINAPI</v>
      </c>
      <c r="D5106" s="96" t="str">
        <f aca="false">VLOOKUP(B5106,INSUMOS!$A:$I,3,0)</f>
        <v>COMPACTADOR DE SOLO TIPO PLACA VIBRATORIA REVERSIVEL, A GASOLINA 4 TEMPOS, PESO 125 A 150 KG, FORCA CENTRIF. 2500 A 2800 KGF, LARG. TRABALHO 400 A 450 MM, FREQ. VIBRACAO 4300 A 4500 RPM, VELOC. TRABALHO 15 A 20 M/MIN, POT. 5,5 A 6,0 HP</v>
      </c>
      <c r="E5106" s="98" t="str">
        <f aca="false">VLOOKUP(B5106,INSUMOS!$A:$I,4,0)</f>
        <v>Equipamento</v>
      </c>
      <c r="F5106" s="98"/>
      <c r="G5106" s="99" t="str">
        <f aca="false">VLOOKUP(B5106,INSUMOS!$A:$I,5,0)</f>
        <v>UN</v>
      </c>
      <c r="H5106" s="100" t="n">
        <v>6.67E-005</v>
      </c>
      <c r="I5106" s="101" t="n">
        <f aca="false">VLOOKUP(B5106,INSUMOS!$A:$I,8,0)</f>
        <v>10912.94</v>
      </c>
      <c r="J5106" s="101" t="n">
        <f aca="false">TRUNC(H5106*I5106,2)</f>
        <v>0.72</v>
      </c>
      <c r="L5106" s="63" t="n">
        <f aca="false">IF(AND(A5107&lt;&gt;"",A5106=""),L5105+1,L5105)</f>
        <v>535</v>
      </c>
      <c r="M5106" s="80" t="n">
        <f aca="false">IF(OR(A5106="Insumo",A5106="Composição Auxiliar"),J5106,"")</f>
        <v>0.72</v>
      </c>
      <c r="N5106" s="81" t="str">
        <f aca="false">IF(E5106="Mão de Obra",J5106,"")</f>
        <v/>
      </c>
      <c r="O5106" s="81" t="n">
        <f aca="false">IF(N5106&lt;&gt;"","",M5106)</f>
        <v>0.72</v>
      </c>
      <c r="P5106" s="82" t="str">
        <f aca="false">IF(A5106="Composição",B5106,"")</f>
        <v/>
      </c>
      <c r="Q5106" s="81" t="str">
        <f aca="false">IF(P5106&lt;&gt;"",SUMIF(L5106:L5106,L5106,N5106:N5106),"")</f>
        <v/>
      </c>
      <c r="R5106" s="81" t="str">
        <f aca="false">IF(P5106&lt;&gt;"",SUMIF(L5106:L5106,L5106,O5106:O5106),"")</f>
        <v/>
      </c>
    </row>
    <row r="5107" customFormat="false" ht="14.25" hidden="false" customHeight="false" outlineLevel="0" collapsed="false">
      <c r="A5107" s="102"/>
      <c r="B5107" s="102"/>
      <c r="C5107" s="102"/>
      <c r="D5107" s="102"/>
      <c r="E5107" s="102"/>
      <c r="F5107" s="103"/>
      <c r="G5107" s="102"/>
      <c r="H5107" s="103"/>
      <c r="I5107" s="102"/>
      <c r="J5107" s="103"/>
      <c r="L5107" s="63" t="n">
        <f aca="false">IF(AND(A5108&lt;&gt;"",A5107=""),L5106+1,L5106)</f>
        <v>535</v>
      </c>
      <c r="M5107" s="80" t="str">
        <f aca="false">IF(OR(A5107="Insumo",A5107="Composição Auxiliar"),J5107,"")</f>
        <v/>
      </c>
      <c r="N5107" s="81" t="str">
        <f aca="false">IF(E5107="Mão de Obra",J5107,"")</f>
        <v/>
      </c>
      <c r="O5107" s="81" t="str">
        <f aca="false">IF(N5107&lt;&gt;"","",M5107)</f>
        <v/>
      </c>
      <c r="P5107" s="82" t="str">
        <f aca="false">IF(A5107="Composição",B5107,"")</f>
        <v/>
      </c>
      <c r="Q5107" s="81" t="str">
        <f aca="false">IF(P5107&lt;&gt;"",SUMIF(L5107:L5107,L5107,N5107:N5107),"")</f>
        <v/>
      </c>
      <c r="R5107" s="81" t="str">
        <f aca="false">IF(P5107&lt;&gt;"",SUMIF(L5107:L5107,L5107,O5107:O5107),"")</f>
        <v/>
      </c>
    </row>
    <row r="5108" customFormat="false" ht="15" hidden="false" customHeight="false" outlineLevel="0" collapsed="false">
      <c r="A5108" s="102"/>
      <c r="B5108" s="102"/>
      <c r="C5108" s="102"/>
      <c r="D5108" s="102"/>
      <c r="E5108" s="102"/>
      <c r="F5108" s="103"/>
      <c r="G5108" s="102"/>
      <c r="H5108" s="104"/>
      <c r="I5108" s="104"/>
      <c r="J5108" s="103"/>
      <c r="L5108" s="63" t="n">
        <f aca="false">IF(AND(A5109&lt;&gt;"",A5108=""),L5107+1,L5107)</f>
        <v>535</v>
      </c>
      <c r="M5108" s="80" t="str">
        <f aca="false">IF(OR(A5108="Insumo",A5108="Composição Auxiliar"),J5108,"")</f>
        <v/>
      </c>
      <c r="N5108" s="81" t="str">
        <f aca="false">IF(E5108="Mão de Obra",J5108,"")</f>
        <v/>
      </c>
      <c r="O5108" s="81" t="str">
        <f aca="false">IF(N5108&lt;&gt;"","",M5108)</f>
        <v/>
      </c>
      <c r="P5108" s="82" t="str">
        <f aca="false">IF(A5108="Composição",B5108,"")</f>
        <v/>
      </c>
      <c r="Q5108" s="81" t="str">
        <f aca="false">IF(P5108&lt;&gt;"",SUMIF(L5108:L5108,L5108,N5108:N5108),"")</f>
        <v/>
      </c>
      <c r="R5108" s="81" t="str">
        <f aca="false">IF(P5108&lt;&gt;"",SUMIF(L5108:L5108,L5108,O5108:O5108),"")</f>
        <v/>
      </c>
    </row>
    <row r="5109" customFormat="false" ht="15" hidden="false" customHeight="false" outlineLevel="0" collapsed="false">
      <c r="A5109" s="108"/>
      <c r="B5109" s="108"/>
      <c r="C5109" s="108"/>
      <c r="D5109" s="108"/>
      <c r="E5109" s="108"/>
      <c r="F5109" s="108"/>
      <c r="G5109" s="108"/>
      <c r="H5109" s="108"/>
      <c r="I5109" s="108"/>
      <c r="J5109" s="108"/>
      <c r="L5109" s="63" t="n">
        <f aca="false">IF(AND(A5110&lt;&gt;"",A5109=""),L5108+1,L5108)</f>
        <v>535</v>
      </c>
      <c r="M5109" s="80" t="str">
        <f aca="false">IF(OR(A5109="Insumo",A5109="Composição Auxiliar"),J5109,"")</f>
        <v/>
      </c>
      <c r="N5109" s="81" t="str">
        <f aca="false">IF(E5109="Mão de Obra",J5109,"")</f>
        <v/>
      </c>
      <c r="O5109" s="81" t="str">
        <f aca="false">IF(N5109&lt;&gt;"","",M5109)</f>
        <v/>
      </c>
      <c r="P5109" s="82" t="str">
        <f aca="false">IF(A5109="Composição",B5109,"")</f>
        <v/>
      </c>
      <c r="Q5109" s="81" t="str">
        <f aca="false">IF(P5109&lt;&gt;"",SUMIF(L5109:L5109,L5109,N5109:N5109),"")</f>
        <v/>
      </c>
      <c r="R5109" s="81" t="str">
        <f aca="false">IF(P5109&lt;&gt;"",SUMIF(L5109:L5109,L5109,O5109:O5109),"")</f>
        <v/>
      </c>
    </row>
    <row r="5110" customFormat="false" ht="15" hidden="false" customHeight="true" outlineLevel="0" collapsed="false">
      <c r="A5110" s="83"/>
      <c r="B5110" s="84" t="s">
        <v>655</v>
      </c>
      <c r="C5110" s="83" t="s">
        <v>656</v>
      </c>
      <c r="D5110" s="83" t="s">
        <v>657</v>
      </c>
      <c r="E5110" s="83" t="s">
        <v>658</v>
      </c>
      <c r="F5110" s="83"/>
      <c r="G5110" s="85" t="s">
        <v>659</v>
      </c>
      <c r="H5110" s="84" t="s">
        <v>660</v>
      </c>
      <c r="I5110" s="84" t="s">
        <v>661</v>
      </c>
      <c r="J5110" s="84" t="s">
        <v>662</v>
      </c>
      <c r="L5110" s="63" t="n">
        <f aca="false">IF(AND(A5111&lt;&gt;"",A5110=""),L5109+1,L5109)</f>
        <v>536</v>
      </c>
      <c r="M5110" s="80" t="str">
        <f aca="false">IF(OR(A5110="Insumo",A5110="Composição Auxiliar"),J5110,"")</f>
        <v/>
      </c>
      <c r="N5110" s="81" t="str">
        <f aca="false">IF(E5110="Mão de Obra",J5110,"")</f>
        <v/>
      </c>
      <c r="O5110" s="81" t="str">
        <f aca="false">IF(N5110&lt;&gt;"","",M5110)</f>
        <v/>
      </c>
      <c r="P5110" s="82" t="str">
        <f aca="false">IF(A5110="Composição",B5110,"")</f>
        <v/>
      </c>
      <c r="Q5110" s="81" t="str">
        <f aca="false">IF(P5110&lt;&gt;"",SUMIF(L5110:L5110,L5110,N5110:N5110),"")</f>
        <v/>
      </c>
      <c r="R5110" s="81" t="str">
        <f aca="false">IF(P5110&lt;&gt;"",SUMIF(L5110:L5110,L5110,O5110:O5110),"")</f>
        <v/>
      </c>
    </row>
    <row r="5111" customFormat="false" ht="38.25" hidden="false" customHeight="true" outlineLevel="0" collapsed="false">
      <c r="A5111" s="86" t="s">
        <v>663</v>
      </c>
      <c r="B5111" s="87" t="s">
        <v>2206</v>
      </c>
      <c r="C5111" s="86" t="s">
        <v>664</v>
      </c>
      <c r="D5111" s="86" t="s">
        <v>2207</v>
      </c>
      <c r="E5111" s="86" t="s">
        <v>691</v>
      </c>
      <c r="F5111" s="86"/>
      <c r="G5111" s="88" t="s">
        <v>672</v>
      </c>
      <c r="H5111" s="89" t="n">
        <v>1</v>
      </c>
      <c r="I5111" s="90" t="n">
        <f aca="false">SUMIF(L:L,$L5111,M:M)</f>
        <v>7.38</v>
      </c>
      <c r="J5111" s="90" t="n">
        <f aca="false">TRUNC(H5111*I5111,2)</f>
        <v>7.38</v>
      </c>
      <c r="L5111" s="63" t="n">
        <f aca="false">IF(AND(A5112&lt;&gt;"",A5111=""),L5110+1,L5110)</f>
        <v>536</v>
      </c>
      <c r="M5111" s="80" t="str">
        <f aca="false">IF(OR(A5111="Insumo",A5111="Composição Auxiliar"),J5111,"")</f>
        <v/>
      </c>
      <c r="N5111" s="81" t="str">
        <f aca="false">IF(E5111="Mão de Obra",J5111,"")</f>
        <v/>
      </c>
      <c r="O5111" s="81" t="str">
        <f aca="false">IF(N5111&lt;&gt;"","",M5111)</f>
        <v/>
      </c>
      <c r="P5111" s="82" t="str">
        <f aca="false">IF(A5111="Composição",B5111,"")</f>
        <v> 91276 </v>
      </c>
      <c r="Q5111" s="81" t="n">
        <f aca="false">IF(P5111&lt;&gt;"",SUMIF(L5111:L5111,L5111,N5111:N5111),"")</f>
        <v>0</v>
      </c>
      <c r="R5111" s="81" t="n">
        <f aca="false">IF(P5111&lt;&gt;"",SUMIF(L5111:L5111,L5111,O5111:O5111),"")</f>
        <v>0</v>
      </c>
    </row>
    <row r="5112" customFormat="false" ht="14.25" hidden="false" customHeight="false" outlineLevel="0" collapsed="false">
      <c r="A5112" s="96" t="s">
        <v>679</v>
      </c>
      <c r="B5112" s="97" t="s">
        <v>1971</v>
      </c>
      <c r="C5112" s="96" t="str">
        <f aca="false">VLOOKUP(B5112,INSUMOS!$A:$I,2,0)</f>
        <v>SINAPI</v>
      </c>
      <c r="D5112" s="96" t="str">
        <f aca="false">VLOOKUP(B5112,INSUMOS!$A:$I,3,0)</f>
        <v>GASOLINA COMUM</v>
      </c>
      <c r="E5112" s="98" t="str">
        <f aca="false">VLOOKUP(B5112,INSUMOS!$A:$I,4,0)</f>
        <v>Material</v>
      </c>
      <c r="F5112" s="98"/>
      <c r="G5112" s="99" t="str">
        <f aca="false">VLOOKUP(B5112,INSUMOS!$A:$I,5,0)</f>
        <v>L</v>
      </c>
      <c r="H5112" s="100" t="n">
        <v>1.44</v>
      </c>
      <c r="I5112" s="101" t="n">
        <f aca="false">VLOOKUP(B5112,INSUMOS!$A:$I,8,0)</f>
        <v>5.13</v>
      </c>
      <c r="J5112" s="101" t="n">
        <f aca="false">TRUNC(H5112*I5112,2)</f>
        <v>7.38</v>
      </c>
      <c r="L5112" s="63" t="n">
        <f aca="false">IF(AND(A5113&lt;&gt;"",A5112=""),L5111+1,L5111)</f>
        <v>536</v>
      </c>
      <c r="M5112" s="80" t="n">
        <f aca="false">IF(OR(A5112="Insumo",A5112="Composição Auxiliar"),J5112,"")</f>
        <v>7.38</v>
      </c>
      <c r="N5112" s="81" t="str">
        <f aca="false">IF(E5112="Mão de Obra",J5112,"")</f>
        <v/>
      </c>
      <c r="O5112" s="81" t="n">
        <f aca="false">IF(N5112&lt;&gt;"","",M5112)</f>
        <v>7.38</v>
      </c>
      <c r="P5112" s="82" t="str">
        <f aca="false">IF(A5112="Composição",B5112,"")</f>
        <v/>
      </c>
      <c r="Q5112" s="81" t="str">
        <f aca="false">IF(P5112&lt;&gt;"",SUMIF(L5112:L5112,L5112,N5112:N5112),"")</f>
        <v/>
      </c>
      <c r="R5112" s="81" t="str">
        <f aca="false">IF(P5112&lt;&gt;"",SUMIF(L5112:L5112,L5112,O5112:O5112),"")</f>
        <v/>
      </c>
    </row>
    <row r="5113" customFormat="false" ht="14.25" hidden="false" customHeight="false" outlineLevel="0" collapsed="false">
      <c r="A5113" s="102"/>
      <c r="B5113" s="102"/>
      <c r="C5113" s="102"/>
      <c r="D5113" s="102"/>
      <c r="E5113" s="102"/>
      <c r="F5113" s="103"/>
      <c r="G5113" s="102"/>
      <c r="H5113" s="103"/>
      <c r="I5113" s="102"/>
      <c r="J5113" s="103"/>
      <c r="L5113" s="63" t="n">
        <f aca="false">IF(AND(A5114&lt;&gt;"",A5113=""),L5112+1,L5112)</f>
        <v>536</v>
      </c>
      <c r="M5113" s="80" t="str">
        <f aca="false">IF(OR(A5113="Insumo",A5113="Composição Auxiliar"),J5113,"")</f>
        <v/>
      </c>
      <c r="N5113" s="81" t="str">
        <f aca="false">IF(E5113="Mão de Obra",J5113,"")</f>
        <v/>
      </c>
      <c r="O5113" s="81" t="str">
        <f aca="false">IF(N5113&lt;&gt;"","",M5113)</f>
        <v/>
      </c>
      <c r="P5113" s="82" t="str">
        <f aca="false">IF(A5113="Composição",B5113,"")</f>
        <v/>
      </c>
      <c r="Q5113" s="81" t="str">
        <f aca="false">IF(P5113&lt;&gt;"",SUMIF(L5113:L5113,L5113,N5113:N5113),"")</f>
        <v/>
      </c>
      <c r="R5113" s="81" t="str">
        <f aca="false">IF(P5113&lt;&gt;"",SUMIF(L5113:L5113,L5113,O5113:O5113),"")</f>
        <v/>
      </c>
    </row>
    <row r="5114" customFormat="false" ht="15" hidden="false" customHeight="false" outlineLevel="0" collapsed="false">
      <c r="A5114" s="102"/>
      <c r="B5114" s="102"/>
      <c r="C5114" s="102"/>
      <c r="D5114" s="102"/>
      <c r="E5114" s="102"/>
      <c r="F5114" s="103"/>
      <c r="G5114" s="102"/>
      <c r="H5114" s="104"/>
      <c r="I5114" s="104"/>
      <c r="J5114" s="103"/>
      <c r="L5114" s="63" t="n">
        <f aca="false">IF(AND(A5115&lt;&gt;"",A5114=""),L5113+1,L5113)</f>
        <v>536</v>
      </c>
      <c r="M5114" s="80" t="str">
        <f aca="false">IF(OR(A5114="Insumo",A5114="Composição Auxiliar"),J5114,"")</f>
        <v/>
      </c>
      <c r="N5114" s="81" t="str">
        <f aca="false">IF(E5114="Mão de Obra",J5114,"")</f>
        <v/>
      </c>
      <c r="O5114" s="81" t="str">
        <f aca="false">IF(N5114&lt;&gt;"","",M5114)</f>
        <v/>
      </c>
      <c r="P5114" s="82" t="str">
        <f aca="false">IF(A5114="Composição",B5114,"")</f>
        <v/>
      </c>
      <c r="Q5114" s="81" t="str">
        <f aca="false">IF(P5114&lt;&gt;"",SUMIF(L5114:L5114,L5114,N5114:N5114),"")</f>
        <v/>
      </c>
      <c r="R5114" s="81" t="str">
        <f aca="false">IF(P5114&lt;&gt;"",SUMIF(L5114:L5114,L5114,O5114:O5114),"")</f>
        <v/>
      </c>
    </row>
    <row r="5115" customFormat="false" ht="15" hidden="false" customHeight="false" outlineLevel="0" collapsed="false">
      <c r="A5115" s="108"/>
      <c r="B5115" s="108"/>
      <c r="C5115" s="108"/>
      <c r="D5115" s="108"/>
      <c r="E5115" s="108"/>
      <c r="F5115" s="108"/>
      <c r="G5115" s="108"/>
      <c r="H5115" s="108"/>
      <c r="I5115" s="108"/>
      <c r="J5115" s="108"/>
      <c r="L5115" s="63" t="n">
        <f aca="false">IF(AND(A5116&lt;&gt;"",A5115=""),L5114+1,L5114)</f>
        <v>536</v>
      </c>
      <c r="M5115" s="80" t="str">
        <f aca="false">IF(OR(A5115="Insumo",A5115="Composição Auxiliar"),J5115,"")</f>
        <v/>
      </c>
      <c r="N5115" s="81" t="str">
        <f aca="false">IF(E5115="Mão de Obra",J5115,"")</f>
        <v/>
      </c>
      <c r="O5115" s="81" t="str">
        <f aca="false">IF(N5115&lt;&gt;"","",M5115)</f>
        <v/>
      </c>
      <c r="P5115" s="82" t="str">
        <f aca="false">IF(A5115="Composição",B5115,"")</f>
        <v/>
      </c>
      <c r="Q5115" s="81" t="str">
        <f aca="false">IF(P5115&lt;&gt;"",SUMIF(L5115:L5115,L5115,N5115:N5115),"")</f>
        <v/>
      </c>
      <c r="R5115" s="81" t="str">
        <f aca="false">IF(P5115&lt;&gt;"",SUMIF(L5115:L5115,L5115,O5115:O5115),"")</f>
        <v/>
      </c>
    </row>
    <row r="5116" customFormat="false" ht="15" hidden="false" customHeight="true" outlineLevel="0" collapsed="false">
      <c r="A5116" s="83"/>
      <c r="B5116" s="84" t="s">
        <v>655</v>
      </c>
      <c r="C5116" s="83" t="s">
        <v>656</v>
      </c>
      <c r="D5116" s="83" t="s">
        <v>657</v>
      </c>
      <c r="E5116" s="83" t="s">
        <v>658</v>
      </c>
      <c r="F5116" s="83"/>
      <c r="G5116" s="85" t="s">
        <v>659</v>
      </c>
      <c r="H5116" s="84" t="s">
        <v>660</v>
      </c>
      <c r="I5116" s="84" t="s">
        <v>661</v>
      </c>
      <c r="J5116" s="84" t="s">
        <v>662</v>
      </c>
      <c r="L5116" s="63" t="n">
        <f aca="false">IF(AND(A5117&lt;&gt;"",A5116=""),L5115+1,L5115)</f>
        <v>537</v>
      </c>
      <c r="M5116" s="80" t="str">
        <f aca="false">IF(OR(A5116="Insumo",A5116="Composição Auxiliar"),J5116,"")</f>
        <v/>
      </c>
      <c r="N5116" s="81" t="str">
        <f aca="false">IF(E5116="Mão de Obra",J5116,"")</f>
        <v/>
      </c>
      <c r="O5116" s="81" t="str">
        <f aca="false">IF(N5116&lt;&gt;"","",M5116)</f>
        <v/>
      </c>
      <c r="P5116" s="82" t="str">
        <f aca="false">IF(A5116="Composição",B5116,"")</f>
        <v/>
      </c>
      <c r="Q5116" s="81" t="str">
        <f aca="false">IF(P5116&lt;&gt;"",SUMIF(L5116:L5116,L5116,N5116:N5116),"")</f>
        <v/>
      </c>
      <c r="R5116" s="81" t="str">
        <f aca="false">IF(P5116&lt;&gt;"",SUMIF(L5116:L5116,L5116,O5116:O5116),"")</f>
        <v/>
      </c>
    </row>
    <row r="5117" customFormat="false" ht="38.25" hidden="false" customHeight="true" outlineLevel="0" collapsed="false">
      <c r="A5117" s="86" t="s">
        <v>663</v>
      </c>
      <c r="B5117" s="87" t="s">
        <v>810</v>
      </c>
      <c r="C5117" s="86" t="s">
        <v>664</v>
      </c>
      <c r="D5117" s="86" t="s">
        <v>811</v>
      </c>
      <c r="E5117" s="86" t="s">
        <v>764</v>
      </c>
      <c r="F5117" s="86"/>
      <c r="G5117" s="88" t="s">
        <v>718</v>
      </c>
      <c r="H5117" s="89" t="n">
        <v>1</v>
      </c>
      <c r="I5117" s="90" t="n">
        <f aca="false">SUMIF(L:L,$L5117,M:M)</f>
        <v>135.81</v>
      </c>
      <c r="J5117" s="90" t="n">
        <f aca="false">TRUNC(H5117*I5117,2)</f>
        <v>135.81</v>
      </c>
      <c r="L5117" s="63" t="n">
        <f aca="false">IF(AND(A5118&lt;&gt;"",A5117=""),L5116+1,L5116)</f>
        <v>537</v>
      </c>
      <c r="M5117" s="80" t="str">
        <f aca="false">IF(OR(A5117="Insumo",A5117="Composição Auxiliar"),J5117,"")</f>
        <v/>
      </c>
      <c r="N5117" s="81" t="str">
        <f aca="false">IF(E5117="Mão de Obra",J5117,"")</f>
        <v/>
      </c>
      <c r="O5117" s="81" t="str">
        <f aca="false">IF(N5117&lt;&gt;"","",M5117)</f>
        <v/>
      </c>
      <c r="P5117" s="82" t="str">
        <f aca="false">IF(A5117="Composição",B5117,"")</f>
        <v> 89957 </v>
      </c>
      <c r="Q5117" s="81" t="n">
        <f aca="false">IF(P5117&lt;&gt;"",SUMIF(L5117:L5117,L5117,N5117:N5117),"")</f>
        <v>0</v>
      </c>
      <c r="R5117" s="81" t="n">
        <f aca="false">IF(P5117&lt;&gt;"",SUMIF(L5117:L5117,L5117,O5117:O5117),"")</f>
        <v>0</v>
      </c>
    </row>
    <row r="5118" customFormat="false" ht="25.5" hidden="false" customHeight="true" outlineLevel="0" collapsed="false">
      <c r="A5118" s="91" t="s">
        <v>668</v>
      </c>
      <c r="B5118" s="92" t="s">
        <v>2211</v>
      </c>
      <c r="C5118" s="91" t="s">
        <v>664</v>
      </c>
      <c r="D5118" s="91" t="s">
        <v>2212</v>
      </c>
      <c r="E5118" s="91" t="s">
        <v>764</v>
      </c>
      <c r="F5118" s="91"/>
      <c r="G5118" s="93" t="s">
        <v>729</v>
      </c>
      <c r="H5118" s="94" t="n">
        <v>2.14</v>
      </c>
      <c r="I5118" s="95" t="n">
        <f aca="false">SUMIFS(J:J,A:A,"Composição",B:B,$B5118)</f>
        <v>21.94</v>
      </c>
      <c r="J5118" s="95" t="n">
        <f aca="false">TRUNC(H5118*I5118,2)</f>
        <v>46.95</v>
      </c>
      <c r="L5118" s="63" t="n">
        <f aca="false">IF(AND(A5119&lt;&gt;"",A5118=""),L5117+1,L5117)</f>
        <v>537</v>
      </c>
      <c r="M5118" s="80" t="n">
        <f aca="false">IF(OR(A5118="Insumo",A5118="Composição Auxiliar"),J5118,"")</f>
        <v>46.95</v>
      </c>
      <c r="N5118" s="81" t="str">
        <f aca="false">IF(E5118="Mão de Obra",J5118,"")</f>
        <v/>
      </c>
      <c r="O5118" s="81" t="n">
        <f aca="false">IF(N5118&lt;&gt;"","",M5118)</f>
        <v>46.95</v>
      </c>
      <c r="P5118" s="82" t="str">
        <f aca="false">IF(A5118="Composição",B5118,"")</f>
        <v/>
      </c>
      <c r="Q5118" s="81" t="str">
        <f aca="false">IF(P5118&lt;&gt;"",SUMIF(L5118:L5118,L5118,N5118:N5118),"")</f>
        <v/>
      </c>
      <c r="R5118" s="81" t="str">
        <f aca="false">IF(P5118&lt;&gt;"",SUMIF(L5118:L5118,L5118,O5118:O5118),"")</f>
        <v/>
      </c>
    </row>
    <row r="5119" customFormat="false" ht="25.5" hidden="false" customHeight="true" outlineLevel="0" collapsed="false">
      <c r="A5119" s="91" t="s">
        <v>668</v>
      </c>
      <c r="B5119" s="92" t="s">
        <v>2213</v>
      </c>
      <c r="C5119" s="91" t="s">
        <v>664</v>
      </c>
      <c r="D5119" s="91" t="s">
        <v>2214</v>
      </c>
      <c r="E5119" s="91" t="s">
        <v>764</v>
      </c>
      <c r="F5119" s="91"/>
      <c r="G5119" s="93" t="s">
        <v>718</v>
      </c>
      <c r="H5119" s="94" t="n">
        <v>0.89</v>
      </c>
      <c r="I5119" s="95" t="n">
        <f aca="false">SUMIFS(J:J,A:A,"Composição",B:B,$B5119)</f>
        <v>12.03</v>
      </c>
      <c r="J5119" s="95" t="n">
        <f aca="false">TRUNC(H5119*I5119,2)</f>
        <v>10.7</v>
      </c>
      <c r="L5119" s="63" t="n">
        <f aca="false">IF(AND(A5120&lt;&gt;"",A5119=""),L5118+1,L5118)</f>
        <v>537</v>
      </c>
      <c r="M5119" s="80" t="n">
        <f aca="false">IF(OR(A5119="Insumo",A5119="Composição Auxiliar"),J5119,"")</f>
        <v>10.7</v>
      </c>
      <c r="N5119" s="81" t="str">
        <f aca="false">IF(E5119="Mão de Obra",J5119,"")</f>
        <v/>
      </c>
      <c r="O5119" s="81" t="n">
        <f aca="false">IF(N5119&lt;&gt;"","",M5119)</f>
        <v>10.7</v>
      </c>
      <c r="P5119" s="82" t="str">
        <f aca="false">IF(A5119="Composição",B5119,"")</f>
        <v/>
      </c>
      <c r="Q5119" s="81" t="str">
        <f aca="false">IF(P5119&lt;&gt;"",SUMIF(L5119:L5119,L5119,N5119:N5119),"")</f>
        <v/>
      </c>
      <c r="R5119" s="81" t="str">
        <f aca="false">IF(P5119&lt;&gt;"",SUMIF(L5119:L5119,L5119,O5119:O5119),"")</f>
        <v/>
      </c>
    </row>
    <row r="5120" customFormat="false" ht="25.5" hidden="false" customHeight="true" outlineLevel="0" collapsed="false">
      <c r="A5120" s="91" t="s">
        <v>668</v>
      </c>
      <c r="B5120" s="92" t="s">
        <v>2139</v>
      </c>
      <c r="C5120" s="91" t="s">
        <v>664</v>
      </c>
      <c r="D5120" s="91" t="s">
        <v>2140</v>
      </c>
      <c r="E5120" s="91" t="s">
        <v>764</v>
      </c>
      <c r="F5120" s="91"/>
      <c r="G5120" s="93" t="s">
        <v>718</v>
      </c>
      <c r="H5120" s="94" t="n">
        <v>1.18</v>
      </c>
      <c r="I5120" s="95" t="n">
        <f aca="false">SUMIFS(J:J,A:A,"Composição",B:B,$B5120)</f>
        <v>8.63</v>
      </c>
      <c r="J5120" s="95" t="n">
        <f aca="false">TRUNC(H5120*I5120,2)</f>
        <v>10.18</v>
      </c>
      <c r="L5120" s="63" t="n">
        <f aca="false">IF(AND(A5121&lt;&gt;"",A5120=""),L5119+1,L5119)</f>
        <v>537</v>
      </c>
      <c r="M5120" s="80" t="n">
        <f aca="false">IF(OR(A5120="Insumo",A5120="Composição Auxiliar"),J5120,"")</f>
        <v>10.18</v>
      </c>
      <c r="N5120" s="81" t="str">
        <f aca="false">IF(E5120="Mão de Obra",J5120,"")</f>
        <v/>
      </c>
      <c r="O5120" s="81" t="n">
        <f aca="false">IF(N5120&lt;&gt;"","",M5120)</f>
        <v>10.18</v>
      </c>
      <c r="P5120" s="82" t="str">
        <f aca="false">IF(A5120="Composição",B5120,"")</f>
        <v/>
      </c>
      <c r="Q5120" s="81" t="str">
        <f aca="false">IF(P5120&lt;&gt;"",SUMIF(L5120:L5120,L5120,N5120:N5120),"")</f>
        <v/>
      </c>
      <c r="R5120" s="81" t="str">
        <f aca="false">IF(P5120&lt;&gt;"",SUMIF(L5120:L5120,L5120,O5120:O5120),"")</f>
        <v/>
      </c>
    </row>
    <row r="5121" customFormat="false" ht="38.25" hidden="false" customHeight="true" outlineLevel="0" collapsed="false">
      <c r="A5121" s="91" t="s">
        <v>668</v>
      </c>
      <c r="B5121" s="92" t="s">
        <v>2135</v>
      </c>
      <c r="C5121" s="91" t="s">
        <v>664</v>
      </c>
      <c r="D5121" s="91" t="s">
        <v>2136</v>
      </c>
      <c r="E5121" s="91" t="s">
        <v>764</v>
      </c>
      <c r="F5121" s="91"/>
      <c r="G5121" s="93" t="s">
        <v>718</v>
      </c>
      <c r="H5121" s="94" t="n">
        <v>1</v>
      </c>
      <c r="I5121" s="95" t="n">
        <f aca="false">SUMIFS(J:J,A:A,"Composição",B:B,$B5121)</f>
        <v>17.42</v>
      </c>
      <c r="J5121" s="95" t="n">
        <f aca="false">TRUNC(H5121*I5121,2)</f>
        <v>17.42</v>
      </c>
      <c r="L5121" s="63" t="n">
        <f aca="false">IF(AND(A5122&lt;&gt;"",A5121=""),L5120+1,L5120)</f>
        <v>537</v>
      </c>
      <c r="M5121" s="80" t="n">
        <f aca="false">IF(OR(A5121="Insumo",A5121="Composição Auxiliar"),J5121,"")</f>
        <v>17.42</v>
      </c>
      <c r="N5121" s="81" t="str">
        <f aca="false">IF(E5121="Mão de Obra",J5121,"")</f>
        <v/>
      </c>
      <c r="O5121" s="81" t="n">
        <f aca="false">IF(N5121&lt;&gt;"","",M5121)</f>
        <v>17.42</v>
      </c>
      <c r="P5121" s="82" t="str">
        <f aca="false">IF(A5121="Composição",B5121,"")</f>
        <v/>
      </c>
      <c r="Q5121" s="81" t="str">
        <f aca="false">IF(P5121&lt;&gt;"",SUMIF(L5121:L5121,L5121,N5121:N5121),"")</f>
        <v/>
      </c>
      <c r="R5121" s="81" t="str">
        <f aca="false">IF(P5121&lt;&gt;"",SUMIF(L5121:L5121,L5121,O5121:O5121),"")</f>
        <v/>
      </c>
    </row>
    <row r="5122" customFormat="false" ht="25.5" hidden="false" customHeight="true" outlineLevel="0" collapsed="false">
      <c r="A5122" s="91" t="s">
        <v>668</v>
      </c>
      <c r="B5122" s="92" t="s">
        <v>576</v>
      </c>
      <c r="C5122" s="91" t="s">
        <v>664</v>
      </c>
      <c r="D5122" s="91" t="s">
        <v>1691</v>
      </c>
      <c r="E5122" s="91" t="s">
        <v>764</v>
      </c>
      <c r="F5122" s="91"/>
      <c r="G5122" s="93" t="s">
        <v>729</v>
      </c>
      <c r="H5122" s="94" t="n">
        <v>2.14</v>
      </c>
      <c r="I5122" s="95" t="n">
        <f aca="false">SUMIFS(J:J,A:A,"Composição",B:B,$B5122)</f>
        <v>11.66</v>
      </c>
      <c r="J5122" s="95" t="n">
        <f aca="false">TRUNC(H5122*I5122,2)</f>
        <v>24.95</v>
      </c>
      <c r="L5122" s="63" t="n">
        <f aca="false">IF(AND(A5123&lt;&gt;"",A5122=""),L5121+1,L5121)</f>
        <v>537</v>
      </c>
      <c r="M5122" s="80" t="n">
        <f aca="false">IF(OR(A5122="Insumo",A5122="Composição Auxiliar"),J5122,"")</f>
        <v>24.95</v>
      </c>
      <c r="N5122" s="81" t="str">
        <f aca="false">IF(E5122="Mão de Obra",J5122,"")</f>
        <v/>
      </c>
      <c r="O5122" s="81" t="n">
        <f aca="false">IF(N5122&lt;&gt;"","",M5122)</f>
        <v>24.95</v>
      </c>
      <c r="P5122" s="82" t="str">
        <f aca="false">IF(A5122="Composição",B5122,"")</f>
        <v/>
      </c>
      <c r="Q5122" s="81" t="str">
        <f aca="false">IF(P5122&lt;&gt;"",SUMIF(L5122:L5122,L5122,N5122:N5122),"")</f>
        <v/>
      </c>
      <c r="R5122" s="81" t="str">
        <f aca="false">IF(P5122&lt;&gt;"",SUMIF(L5122:L5122,L5122,O5122:O5122),"")</f>
        <v/>
      </c>
    </row>
    <row r="5123" customFormat="false" ht="25.5" hidden="false" customHeight="true" outlineLevel="0" collapsed="false">
      <c r="A5123" s="91" t="s">
        <v>668</v>
      </c>
      <c r="B5123" s="92" t="s">
        <v>483</v>
      </c>
      <c r="C5123" s="91" t="s">
        <v>664</v>
      </c>
      <c r="D5123" s="91" t="s">
        <v>1593</v>
      </c>
      <c r="E5123" s="91" t="s">
        <v>764</v>
      </c>
      <c r="F5123" s="91"/>
      <c r="G5123" s="93" t="s">
        <v>729</v>
      </c>
      <c r="H5123" s="94" t="n">
        <v>2.14</v>
      </c>
      <c r="I5123" s="95" t="n">
        <f aca="false">SUMIFS(J:J,A:A,"Composição",B:B,$B5123)</f>
        <v>11.97</v>
      </c>
      <c r="J5123" s="95" t="n">
        <f aca="false">TRUNC(H5123*I5123,2)</f>
        <v>25.61</v>
      </c>
      <c r="L5123" s="63" t="n">
        <f aca="false">IF(AND(A5124&lt;&gt;"",A5123=""),L5122+1,L5122)</f>
        <v>537</v>
      </c>
      <c r="M5123" s="80" t="n">
        <f aca="false">IF(OR(A5123="Insumo",A5123="Composição Auxiliar"),J5123,"")</f>
        <v>25.61</v>
      </c>
      <c r="N5123" s="81" t="str">
        <f aca="false">IF(E5123="Mão de Obra",J5123,"")</f>
        <v/>
      </c>
      <c r="O5123" s="81" t="n">
        <f aca="false">IF(N5123&lt;&gt;"","",M5123)</f>
        <v>25.61</v>
      </c>
      <c r="P5123" s="82" t="str">
        <f aca="false">IF(A5123="Composição",B5123,"")</f>
        <v/>
      </c>
      <c r="Q5123" s="81" t="str">
        <f aca="false">IF(P5123&lt;&gt;"",SUMIF(L5123:L5123,L5123,N5123:N5123),"")</f>
        <v/>
      </c>
      <c r="R5123" s="81" t="str">
        <f aca="false">IF(P5123&lt;&gt;"",SUMIF(L5123:L5123,L5123,O5123:O5123),"")</f>
        <v/>
      </c>
    </row>
    <row r="5124" customFormat="false" ht="14.25" hidden="false" customHeight="false" outlineLevel="0" collapsed="false">
      <c r="A5124" s="102"/>
      <c r="B5124" s="102"/>
      <c r="C5124" s="102"/>
      <c r="D5124" s="102"/>
      <c r="E5124" s="102"/>
      <c r="F5124" s="103"/>
      <c r="G5124" s="102"/>
      <c r="H5124" s="103"/>
      <c r="I5124" s="102"/>
      <c r="J5124" s="103"/>
      <c r="L5124" s="63" t="n">
        <f aca="false">IF(AND(A5125&lt;&gt;"",A5124=""),L5123+1,L5123)</f>
        <v>537</v>
      </c>
      <c r="M5124" s="80" t="str">
        <f aca="false">IF(OR(A5124="Insumo",A5124="Composição Auxiliar"),J5124,"")</f>
        <v/>
      </c>
      <c r="N5124" s="81" t="str">
        <f aca="false">IF(E5124="Mão de Obra",J5124,"")</f>
        <v/>
      </c>
      <c r="O5124" s="81" t="str">
        <f aca="false">IF(N5124&lt;&gt;"","",M5124)</f>
        <v/>
      </c>
      <c r="P5124" s="82" t="str">
        <f aca="false">IF(A5124="Composição",B5124,"")</f>
        <v/>
      </c>
      <c r="Q5124" s="81" t="str">
        <f aca="false">IF(P5124&lt;&gt;"",SUMIF(L5124:L5124,L5124,N5124:N5124),"")</f>
        <v/>
      </c>
      <c r="R5124" s="81" t="str">
        <f aca="false">IF(P5124&lt;&gt;"",SUMIF(L5124:L5124,L5124,O5124:O5124),"")</f>
        <v/>
      </c>
    </row>
    <row r="5125" customFormat="false" ht="15" hidden="false" customHeight="false" outlineLevel="0" collapsed="false">
      <c r="A5125" s="102"/>
      <c r="B5125" s="102"/>
      <c r="C5125" s="102"/>
      <c r="D5125" s="102"/>
      <c r="E5125" s="102"/>
      <c r="F5125" s="103"/>
      <c r="G5125" s="102"/>
      <c r="H5125" s="104"/>
      <c r="I5125" s="104"/>
      <c r="J5125" s="103"/>
      <c r="L5125" s="63" t="n">
        <f aca="false">IF(AND(A5126&lt;&gt;"",A5125=""),L5124+1,L5124)</f>
        <v>537</v>
      </c>
      <c r="M5125" s="80" t="str">
        <f aca="false">IF(OR(A5125="Insumo",A5125="Composição Auxiliar"),J5125,"")</f>
        <v/>
      </c>
      <c r="N5125" s="81" t="str">
        <f aca="false">IF(E5125="Mão de Obra",J5125,"")</f>
        <v/>
      </c>
      <c r="O5125" s="81" t="str">
        <f aca="false">IF(N5125&lt;&gt;"","",M5125)</f>
        <v/>
      </c>
      <c r="P5125" s="82" t="str">
        <f aca="false">IF(A5125="Composição",B5125,"")</f>
        <v/>
      </c>
      <c r="Q5125" s="81" t="str">
        <f aca="false">IF(P5125&lt;&gt;"",SUMIF(L5125:L5125,L5125,N5125:N5125),"")</f>
        <v/>
      </c>
      <c r="R5125" s="81" t="str">
        <f aca="false">IF(P5125&lt;&gt;"",SUMIF(L5125:L5125,L5125,O5125:O5125),"")</f>
        <v/>
      </c>
    </row>
    <row r="5126" customFormat="false" ht="15" hidden="false" customHeight="false" outlineLevel="0" collapsed="false">
      <c r="A5126" s="108"/>
      <c r="B5126" s="108"/>
      <c r="C5126" s="108"/>
      <c r="D5126" s="108"/>
      <c r="E5126" s="108"/>
      <c r="F5126" s="108"/>
      <c r="G5126" s="108"/>
      <c r="H5126" s="108"/>
      <c r="I5126" s="108"/>
      <c r="J5126" s="108"/>
      <c r="L5126" s="63" t="n">
        <f aca="false">IF(AND(A5127&lt;&gt;"",A5126=""),L5125+1,L5125)</f>
        <v>537</v>
      </c>
      <c r="M5126" s="80" t="str">
        <f aca="false">IF(OR(A5126="Insumo",A5126="Composição Auxiliar"),J5126,"")</f>
        <v/>
      </c>
      <c r="N5126" s="81" t="str">
        <f aca="false">IF(E5126="Mão de Obra",J5126,"")</f>
        <v/>
      </c>
      <c r="O5126" s="81" t="str">
        <f aca="false">IF(N5126&lt;&gt;"","",M5126)</f>
        <v/>
      </c>
      <c r="P5126" s="82" t="str">
        <f aca="false">IF(A5126="Composição",B5126,"")</f>
        <v/>
      </c>
      <c r="Q5126" s="81" t="str">
        <f aca="false">IF(P5126&lt;&gt;"",SUMIF(L5126:L5126,L5126,N5126:N5126),"")</f>
        <v/>
      </c>
      <c r="R5126" s="81" t="str">
        <f aca="false">IF(P5126&lt;&gt;"",SUMIF(L5126:L5126,L5126,O5126:O5126),"")</f>
        <v/>
      </c>
    </row>
    <row r="5127" customFormat="false" ht="15" hidden="false" customHeight="true" outlineLevel="0" collapsed="false">
      <c r="A5127" s="83"/>
      <c r="B5127" s="84" t="s">
        <v>655</v>
      </c>
      <c r="C5127" s="83" t="s">
        <v>656</v>
      </c>
      <c r="D5127" s="83" t="s">
        <v>657</v>
      </c>
      <c r="E5127" s="83" t="s">
        <v>658</v>
      </c>
      <c r="F5127" s="83"/>
      <c r="G5127" s="85" t="s">
        <v>659</v>
      </c>
      <c r="H5127" s="84" t="s">
        <v>660</v>
      </c>
      <c r="I5127" s="84" t="s">
        <v>661</v>
      </c>
      <c r="J5127" s="84" t="s">
        <v>662</v>
      </c>
      <c r="L5127" s="63" t="n">
        <f aca="false">IF(AND(A5128&lt;&gt;"",A5127=""),L5126+1,L5126)</f>
        <v>538</v>
      </c>
      <c r="M5127" s="80" t="str">
        <f aca="false">IF(OR(A5127="Insumo",A5127="Composição Auxiliar"),J5127,"")</f>
        <v/>
      </c>
      <c r="N5127" s="81" t="str">
        <f aca="false">IF(E5127="Mão de Obra",J5127,"")</f>
        <v/>
      </c>
      <c r="O5127" s="81" t="str">
        <f aca="false">IF(N5127&lt;&gt;"","",M5127)</f>
        <v/>
      </c>
      <c r="P5127" s="82" t="str">
        <f aca="false">IF(A5127="Composição",B5127,"")</f>
        <v/>
      </c>
      <c r="Q5127" s="81" t="str">
        <f aca="false">IF(P5127&lt;&gt;"",SUMIF(L5127:L5127,L5127,N5127:N5127),"")</f>
        <v/>
      </c>
      <c r="R5127" s="81" t="str">
        <f aca="false">IF(P5127&lt;&gt;"",SUMIF(L5127:L5127,L5127,O5127:O5127),"")</f>
        <v/>
      </c>
    </row>
    <row r="5128" customFormat="false" ht="38.25" hidden="false" customHeight="true" outlineLevel="0" collapsed="false">
      <c r="A5128" s="86" t="s">
        <v>663</v>
      </c>
      <c r="B5128" s="87" t="s">
        <v>799</v>
      </c>
      <c r="C5128" s="86" t="s">
        <v>664</v>
      </c>
      <c r="D5128" s="86" t="s">
        <v>800</v>
      </c>
      <c r="E5128" s="86" t="s">
        <v>801</v>
      </c>
      <c r="F5128" s="86"/>
      <c r="G5128" s="88" t="s">
        <v>718</v>
      </c>
      <c r="H5128" s="89" t="n">
        <v>1</v>
      </c>
      <c r="I5128" s="90" t="n">
        <f aca="false">SUMIF(L:L,$L5128,M:M)</f>
        <v>390.5</v>
      </c>
      <c r="J5128" s="90" t="n">
        <f aca="false">TRUNC(H5128*I5128,2)</f>
        <v>390.5</v>
      </c>
      <c r="L5128" s="63" t="n">
        <f aca="false">IF(AND(A5129&lt;&gt;"",A5128=""),L5127+1,L5127)</f>
        <v>538</v>
      </c>
      <c r="M5128" s="80" t="str">
        <f aca="false">IF(OR(A5128="Insumo",A5128="Composição Auxiliar"),J5128,"")</f>
        <v/>
      </c>
      <c r="N5128" s="81" t="str">
        <f aca="false">IF(E5128="Mão de Obra",J5128,"")</f>
        <v/>
      </c>
      <c r="O5128" s="81" t="str">
        <f aca="false">IF(N5128&lt;&gt;"","",M5128)</f>
        <v/>
      </c>
      <c r="P5128" s="82" t="str">
        <f aca="false">IF(A5128="Composição",B5128,"")</f>
        <v> 90822 </v>
      </c>
      <c r="Q5128" s="81" t="n">
        <f aca="false">IF(P5128&lt;&gt;"",SUMIF(L5128:L5128,L5128,N5128:N5128),"")</f>
        <v>0</v>
      </c>
      <c r="R5128" s="81" t="n">
        <f aca="false">IF(P5128&lt;&gt;"",SUMIF(L5128:L5128,L5128,O5128:O5128),"")</f>
        <v>0</v>
      </c>
    </row>
    <row r="5129" customFormat="false" ht="25.5" hidden="false" customHeight="true" outlineLevel="0" collapsed="false">
      <c r="A5129" s="91" t="s">
        <v>668</v>
      </c>
      <c r="B5129" s="92" t="s">
        <v>677</v>
      </c>
      <c r="C5129" s="91" t="s">
        <v>664</v>
      </c>
      <c r="D5129" s="91" t="s">
        <v>678</v>
      </c>
      <c r="E5129" s="91" t="s">
        <v>671</v>
      </c>
      <c r="F5129" s="91"/>
      <c r="G5129" s="93" t="s">
        <v>672</v>
      </c>
      <c r="H5129" s="94" t="n">
        <v>0.773</v>
      </c>
      <c r="I5129" s="95" t="n">
        <f aca="false">SUMIFS(J:J,A:A,"Composição",B:B,$B5129)</f>
        <v>18.93</v>
      </c>
      <c r="J5129" s="95" t="n">
        <f aca="false">TRUNC(H5129*I5129,2)</f>
        <v>14.63</v>
      </c>
      <c r="L5129" s="63" t="n">
        <f aca="false">IF(AND(A5130&lt;&gt;"",A5129=""),L5128+1,L5128)</f>
        <v>538</v>
      </c>
      <c r="M5129" s="80" t="n">
        <f aca="false">IF(OR(A5129="Insumo",A5129="Composição Auxiliar"),J5129,"")</f>
        <v>14.63</v>
      </c>
      <c r="N5129" s="81" t="str">
        <f aca="false">IF(E5129="Mão de Obra",J5129,"")</f>
        <v/>
      </c>
      <c r="O5129" s="81" t="n">
        <f aca="false">IF(N5129&lt;&gt;"","",M5129)</f>
        <v>14.63</v>
      </c>
      <c r="P5129" s="82" t="str">
        <f aca="false">IF(A5129="Composição",B5129,"")</f>
        <v/>
      </c>
      <c r="Q5129" s="81" t="str">
        <f aca="false">IF(P5129&lt;&gt;"",SUMIF(L5129:L5129,L5129,N5129:N5129),"")</f>
        <v/>
      </c>
      <c r="R5129" s="81" t="str">
        <f aca="false">IF(P5129&lt;&gt;"",SUMIF(L5129:L5129,L5129,O5129:O5129),"")</f>
        <v/>
      </c>
    </row>
    <row r="5130" customFormat="false" ht="25.5" hidden="false" customHeight="true" outlineLevel="0" collapsed="false">
      <c r="A5130" s="91" t="s">
        <v>668</v>
      </c>
      <c r="B5130" s="92" t="s">
        <v>1545</v>
      </c>
      <c r="C5130" s="91" t="s">
        <v>664</v>
      </c>
      <c r="D5130" s="91" t="s">
        <v>1546</v>
      </c>
      <c r="E5130" s="91" t="s">
        <v>671</v>
      </c>
      <c r="F5130" s="91"/>
      <c r="G5130" s="93" t="s">
        <v>672</v>
      </c>
      <c r="H5130" s="94" t="n">
        <v>1.546</v>
      </c>
      <c r="I5130" s="95" t="n">
        <f aca="false">SUMIFS(J:J,A:A,"Composição",B:B,$B5130)</f>
        <v>22.33</v>
      </c>
      <c r="J5130" s="95" t="n">
        <f aca="false">TRUNC(H5130*I5130,2)</f>
        <v>34.52</v>
      </c>
      <c r="L5130" s="63" t="n">
        <f aca="false">IF(AND(A5131&lt;&gt;"",A5130=""),L5129+1,L5129)</f>
        <v>538</v>
      </c>
      <c r="M5130" s="80" t="n">
        <f aca="false">IF(OR(A5130="Insumo",A5130="Composição Auxiliar"),J5130,"")</f>
        <v>34.52</v>
      </c>
      <c r="N5130" s="81" t="str">
        <f aca="false">IF(E5130="Mão de Obra",J5130,"")</f>
        <v/>
      </c>
      <c r="O5130" s="81" t="n">
        <f aca="false">IF(N5130&lt;&gt;"","",M5130)</f>
        <v>34.52</v>
      </c>
      <c r="P5130" s="82" t="str">
        <f aca="false">IF(A5130="Composição",B5130,"")</f>
        <v/>
      </c>
      <c r="Q5130" s="81" t="str">
        <f aca="false">IF(P5130&lt;&gt;"",SUMIF(L5130:L5130,L5130,N5130:N5130),"")</f>
        <v/>
      </c>
      <c r="R5130" s="81" t="str">
        <f aca="false">IF(P5130&lt;&gt;"",SUMIF(L5130:L5130,L5130,O5130:O5130),"")</f>
        <v/>
      </c>
    </row>
    <row r="5131" customFormat="false" ht="25.5" hidden="false" customHeight="false" outlineLevel="0" collapsed="false">
      <c r="A5131" s="96" t="s">
        <v>679</v>
      </c>
      <c r="B5131" s="97" t="s">
        <v>2215</v>
      </c>
      <c r="C5131" s="96" t="str">
        <f aca="false">VLOOKUP(B5131,INSUMOS!$A:$I,2,0)</f>
        <v>SINAPI</v>
      </c>
      <c r="D5131" s="96" t="str">
        <f aca="false">VLOOKUP(B5131,INSUMOS!$A:$I,3,0)</f>
        <v>DOBRADICA EM ACO/FERRO, 3 1/2" X  3", E= 1,9  A 2 MM, COM ANEL,  CROMADO OU ZINCADO, TAMPA BOLA, COM PARAFUSOS</v>
      </c>
      <c r="E5131" s="98" t="str">
        <f aca="false">VLOOKUP(B5131,INSUMOS!$A:$I,4,0)</f>
        <v>Material</v>
      </c>
      <c r="F5131" s="98"/>
      <c r="G5131" s="99" t="str">
        <f aca="false">VLOOKUP(B5131,INSUMOS!$A:$I,5,0)</f>
        <v>UN</v>
      </c>
      <c r="H5131" s="100" t="n">
        <v>3</v>
      </c>
      <c r="I5131" s="101" t="n">
        <f aca="false">VLOOKUP(B5131,INSUMOS!$A:$I,8,0)</f>
        <v>22.2</v>
      </c>
      <c r="J5131" s="101" t="n">
        <f aca="false">TRUNC(H5131*I5131,2)</f>
        <v>66.6</v>
      </c>
      <c r="L5131" s="63" t="n">
        <f aca="false">IF(AND(A5132&lt;&gt;"",A5131=""),L5130+1,L5130)</f>
        <v>538</v>
      </c>
      <c r="M5131" s="80" t="n">
        <f aca="false">IF(OR(A5131="Insumo",A5131="Composição Auxiliar"),J5131,"")</f>
        <v>66.6</v>
      </c>
      <c r="N5131" s="81" t="str">
        <f aca="false">IF(E5131="Mão de Obra",J5131,"")</f>
        <v/>
      </c>
      <c r="O5131" s="81" t="n">
        <f aca="false">IF(N5131&lt;&gt;"","",M5131)</f>
        <v>66.6</v>
      </c>
      <c r="P5131" s="82" t="str">
        <f aca="false">IF(A5131="Composição",B5131,"")</f>
        <v/>
      </c>
      <c r="Q5131" s="81" t="str">
        <f aca="false">IF(P5131&lt;&gt;"",SUMIF(L5131:L5131,L5131,N5131:N5131),"")</f>
        <v/>
      </c>
      <c r="R5131" s="81" t="str">
        <f aca="false">IF(P5131&lt;&gt;"",SUMIF(L5131:L5131,L5131,O5131:O5131),"")</f>
        <v/>
      </c>
    </row>
    <row r="5132" customFormat="false" ht="25.5" hidden="false" customHeight="false" outlineLevel="0" collapsed="false">
      <c r="A5132" s="96" t="s">
        <v>679</v>
      </c>
      <c r="B5132" s="97" t="s">
        <v>2216</v>
      </c>
      <c r="C5132" s="96" t="str">
        <f aca="false">VLOOKUP(B5132,INSUMOS!$A:$I,2,0)</f>
        <v>SINAPI</v>
      </c>
      <c r="D5132" s="96" t="str">
        <f aca="false">VLOOKUP(B5132,INSUMOS!$A:$I,3,0)</f>
        <v>PARAFUSO ROSCA SOBERBA ZINCADO CABECA CHATA FENDA SIMPLES 3,5 X 25 MM (1 ")</v>
      </c>
      <c r="E5132" s="98" t="str">
        <f aca="false">VLOOKUP(B5132,INSUMOS!$A:$I,4,0)</f>
        <v>Material</v>
      </c>
      <c r="F5132" s="98"/>
      <c r="G5132" s="99" t="str">
        <f aca="false">VLOOKUP(B5132,INSUMOS!$A:$I,5,0)</f>
        <v>UN</v>
      </c>
      <c r="H5132" s="100" t="n">
        <v>19.8</v>
      </c>
      <c r="I5132" s="101" t="n">
        <f aca="false">VLOOKUP(B5132,INSUMOS!$A:$I,8,0)</f>
        <v>0.06</v>
      </c>
      <c r="J5132" s="101" t="n">
        <f aca="false">TRUNC(H5132*I5132,2)</f>
        <v>1.18</v>
      </c>
      <c r="L5132" s="63" t="n">
        <f aca="false">IF(AND(A5133&lt;&gt;"",A5132=""),L5131+1,L5131)</f>
        <v>538</v>
      </c>
      <c r="M5132" s="80" t="n">
        <f aca="false">IF(OR(A5132="Insumo",A5132="Composição Auxiliar"),J5132,"")</f>
        <v>1.18</v>
      </c>
      <c r="N5132" s="81" t="str">
        <f aca="false">IF(E5132="Mão de Obra",J5132,"")</f>
        <v/>
      </c>
      <c r="O5132" s="81" t="n">
        <f aca="false">IF(N5132&lt;&gt;"","",M5132)</f>
        <v>1.18</v>
      </c>
      <c r="P5132" s="82" t="str">
        <f aca="false">IF(A5132="Composição",B5132,"")</f>
        <v/>
      </c>
      <c r="Q5132" s="81" t="str">
        <f aca="false">IF(P5132&lt;&gt;"",SUMIF(L5132:L5132,L5132,N5132:N5132),"")</f>
        <v/>
      </c>
      <c r="R5132" s="81" t="str">
        <f aca="false">IF(P5132&lt;&gt;"",SUMIF(L5132:L5132,L5132,O5132:O5132),"")</f>
        <v/>
      </c>
    </row>
    <row r="5133" customFormat="false" ht="38.25" hidden="false" customHeight="false" outlineLevel="0" collapsed="false">
      <c r="A5133" s="96" t="s">
        <v>679</v>
      </c>
      <c r="B5133" s="97" t="s">
        <v>2217</v>
      </c>
      <c r="C5133" s="96" t="str">
        <f aca="false">VLOOKUP(B5133,INSUMOS!$A:$I,2,0)</f>
        <v>SINAPI</v>
      </c>
      <c r="D5133" s="96" t="str">
        <f aca="false">VLOOKUP(B5133,INSUMOS!$A:$I,3,0)</f>
        <v>PORTA DE MADEIRA, FOLHA MEDIA (NBR 15930) DE 800 X 2100 MM, DE 35 MM A 40 MM DE ESPESSURA, NUCLEO SEMI-SOLIDO (SARRAFEADO), CAPA LISA EM HDF, ACABAMENTO EM PRIMER PARA PINTURA</v>
      </c>
      <c r="E5133" s="98" t="str">
        <f aca="false">VLOOKUP(B5133,INSUMOS!$A:$I,4,0)</f>
        <v>Material</v>
      </c>
      <c r="F5133" s="98"/>
      <c r="G5133" s="99" t="str">
        <f aca="false">VLOOKUP(B5133,INSUMOS!$A:$I,5,0)</f>
        <v>UN</v>
      </c>
      <c r="H5133" s="100" t="n">
        <v>1</v>
      </c>
      <c r="I5133" s="101" t="n">
        <f aca="false">VLOOKUP(B5133,INSUMOS!$A:$I,8,0)</f>
        <v>273.57</v>
      </c>
      <c r="J5133" s="101" t="n">
        <f aca="false">TRUNC(H5133*I5133,2)</f>
        <v>273.57</v>
      </c>
      <c r="L5133" s="63" t="n">
        <f aca="false">IF(AND(A5134&lt;&gt;"",A5133=""),L5132+1,L5132)</f>
        <v>538</v>
      </c>
      <c r="M5133" s="80" t="n">
        <f aca="false">IF(OR(A5133="Insumo",A5133="Composição Auxiliar"),J5133,"")</f>
        <v>273.57</v>
      </c>
      <c r="N5133" s="81" t="str">
        <f aca="false">IF(E5133="Mão de Obra",J5133,"")</f>
        <v/>
      </c>
      <c r="O5133" s="81" t="n">
        <f aca="false">IF(N5133&lt;&gt;"","",M5133)</f>
        <v>273.57</v>
      </c>
      <c r="P5133" s="82" t="str">
        <f aca="false">IF(A5133="Composição",B5133,"")</f>
        <v/>
      </c>
      <c r="Q5133" s="81" t="str">
        <f aca="false">IF(P5133&lt;&gt;"",SUMIF(L5133:L5133,L5133,N5133:N5133),"")</f>
        <v/>
      </c>
      <c r="R5133" s="81" t="str">
        <f aca="false">IF(P5133&lt;&gt;"",SUMIF(L5133:L5133,L5133,O5133:O5133),"")</f>
        <v/>
      </c>
    </row>
    <row r="5134" customFormat="false" ht="14.25" hidden="false" customHeight="false" outlineLevel="0" collapsed="false">
      <c r="A5134" s="102"/>
      <c r="B5134" s="102"/>
      <c r="C5134" s="102"/>
      <c r="D5134" s="102"/>
      <c r="E5134" s="102"/>
      <c r="F5134" s="103"/>
      <c r="G5134" s="102"/>
      <c r="H5134" s="103"/>
      <c r="I5134" s="102"/>
      <c r="J5134" s="103"/>
      <c r="L5134" s="63" t="n">
        <f aca="false">IF(AND(A5135&lt;&gt;"",A5134=""),L5133+1,L5133)</f>
        <v>538</v>
      </c>
      <c r="M5134" s="80" t="str">
        <f aca="false">IF(OR(A5134="Insumo",A5134="Composição Auxiliar"),J5134,"")</f>
        <v/>
      </c>
      <c r="N5134" s="81" t="str">
        <f aca="false">IF(E5134="Mão de Obra",J5134,"")</f>
        <v/>
      </c>
      <c r="O5134" s="81" t="str">
        <f aca="false">IF(N5134&lt;&gt;"","",M5134)</f>
        <v/>
      </c>
      <c r="P5134" s="82" t="str">
        <f aca="false">IF(A5134="Composição",B5134,"")</f>
        <v/>
      </c>
      <c r="Q5134" s="81" t="str">
        <f aca="false">IF(P5134&lt;&gt;"",SUMIF(L5134:L5134,L5134,N5134:N5134),"")</f>
        <v/>
      </c>
      <c r="R5134" s="81" t="str">
        <f aca="false">IF(P5134&lt;&gt;"",SUMIF(L5134:L5134,L5134,O5134:O5134),"")</f>
        <v/>
      </c>
    </row>
    <row r="5135" customFormat="false" ht="15" hidden="false" customHeight="false" outlineLevel="0" collapsed="false">
      <c r="A5135" s="102"/>
      <c r="B5135" s="102"/>
      <c r="C5135" s="102"/>
      <c r="D5135" s="102"/>
      <c r="E5135" s="102"/>
      <c r="F5135" s="103"/>
      <c r="G5135" s="102"/>
      <c r="H5135" s="104"/>
      <c r="I5135" s="104"/>
      <c r="J5135" s="103"/>
      <c r="L5135" s="63" t="n">
        <f aca="false">IF(AND(A5136&lt;&gt;"",A5135=""),L5134+1,L5134)</f>
        <v>538</v>
      </c>
      <c r="M5135" s="80" t="str">
        <f aca="false">IF(OR(A5135="Insumo",A5135="Composição Auxiliar"),J5135,"")</f>
        <v/>
      </c>
      <c r="N5135" s="81" t="str">
        <f aca="false">IF(E5135="Mão de Obra",J5135,"")</f>
        <v/>
      </c>
      <c r="O5135" s="81" t="str">
        <f aca="false">IF(N5135&lt;&gt;"","",M5135)</f>
        <v/>
      </c>
      <c r="P5135" s="82" t="str">
        <f aca="false">IF(A5135="Composição",B5135,"")</f>
        <v/>
      </c>
      <c r="Q5135" s="81" t="str">
        <f aca="false">IF(P5135&lt;&gt;"",SUMIF(L5135:L5135,L5135,N5135:N5135),"")</f>
        <v/>
      </c>
      <c r="R5135" s="81" t="str">
        <f aca="false">IF(P5135&lt;&gt;"",SUMIF(L5135:L5135,L5135,O5135:O5135),"")</f>
        <v/>
      </c>
    </row>
    <row r="5136" customFormat="false" ht="15" hidden="false" customHeight="false" outlineLevel="0" collapsed="false">
      <c r="A5136" s="108"/>
      <c r="B5136" s="108"/>
      <c r="C5136" s="108"/>
      <c r="D5136" s="108"/>
      <c r="E5136" s="108"/>
      <c r="F5136" s="108"/>
      <c r="G5136" s="108"/>
      <c r="H5136" s="108"/>
      <c r="I5136" s="108"/>
      <c r="J5136" s="108"/>
      <c r="L5136" s="63" t="n">
        <f aca="false">IF(AND(A5137&lt;&gt;"",A5136=""),L5135+1,L5135)</f>
        <v>538</v>
      </c>
      <c r="M5136" s="80" t="str">
        <f aca="false">IF(OR(A5136="Insumo",A5136="Composição Auxiliar"),J5136,"")</f>
        <v/>
      </c>
      <c r="N5136" s="81" t="str">
        <f aca="false">IF(E5136="Mão de Obra",J5136,"")</f>
        <v/>
      </c>
      <c r="O5136" s="81" t="str">
        <f aca="false">IF(N5136&lt;&gt;"","",M5136)</f>
        <v/>
      </c>
      <c r="P5136" s="82" t="str">
        <f aca="false">IF(A5136="Composição",B5136,"")</f>
        <v/>
      </c>
      <c r="Q5136" s="81" t="str">
        <f aca="false">IF(P5136&lt;&gt;"",SUMIF(L5136:L5136,L5136,N5136:N5136),"")</f>
        <v/>
      </c>
      <c r="R5136" s="81" t="str">
        <f aca="false">IF(P5136&lt;&gt;"",SUMIF(L5136:L5136,L5136,O5136:O5136),"")</f>
        <v/>
      </c>
    </row>
    <row r="5137" customFormat="false" ht="15" hidden="false" customHeight="true" outlineLevel="0" collapsed="false">
      <c r="A5137" s="83"/>
      <c r="B5137" s="84" t="s">
        <v>655</v>
      </c>
      <c r="C5137" s="83" t="s">
        <v>656</v>
      </c>
      <c r="D5137" s="83" t="s">
        <v>657</v>
      </c>
      <c r="E5137" s="83" t="s">
        <v>658</v>
      </c>
      <c r="F5137" s="83"/>
      <c r="G5137" s="85" t="s">
        <v>659</v>
      </c>
      <c r="H5137" s="84" t="s">
        <v>660</v>
      </c>
      <c r="I5137" s="84" t="s">
        <v>661</v>
      </c>
      <c r="J5137" s="84" t="s">
        <v>662</v>
      </c>
      <c r="L5137" s="63" t="n">
        <f aca="false">IF(AND(A5138&lt;&gt;"",A5137=""),L5136+1,L5136)</f>
        <v>539</v>
      </c>
      <c r="M5137" s="80" t="str">
        <f aca="false">IF(OR(A5137="Insumo",A5137="Composição Auxiliar"),J5137,"")</f>
        <v/>
      </c>
      <c r="N5137" s="81" t="str">
        <f aca="false">IF(E5137="Mão de Obra",J5137,"")</f>
        <v/>
      </c>
      <c r="O5137" s="81" t="str">
        <f aca="false">IF(N5137&lt;&gt;"","",M5137)</f>
        <v/>
      </c>
      <c r="P5137" s="82" t="str">
        <f aca="false">IF(A5137="Composição",B5137,"")</f>
        <v/>
      </c>
      <c r="Q5137" s="81" t="str">
        <f aca="false">IF(P5137&lt;&gt;"",SUMIF(L5137:L5137,L5137,N5137:N5137),"")</f>
        <v/>
      </c>
      <c r="R5137" s="81" t="str">
        <f aca="false">IF(P5137&lt;&gt;"",SUMIF(L5137:L5137,L5137,O5137:O5137),"")</f>
        <v/>
      </c>
    </row>
    <row r="5138" customFormat="false" ht="38.25" hidden="false" customHeight="true" outlineLevel="0" collapsed="false">
      <c r="A5138" s="86" t="s">
        <v>663</v>
      </c>
      <c r="B5138" s="87" t="s">
        <v>1197</v>
      </c>
      <c r="C5138" s="86" t="s">
        <v>664</v>
      </c>
      <c r="D5138" s="86" t="s">
        <v>1198</v>
      </c>
      <c r="E5138" s="86" t="s">
        <v>801</v>
      </c>
      <c r="F5138" s="86"/>
      <c r="G5138" s="88" t="s">
        <v>718</v>
      </c>
      <c r="H5138" s="89" t="n">
        <v>1</v>
      </c>
      <c r="I5138" s="90" t="n">
        <f aca="false">SUMIF(L:L,$L5138,M:M)</f>
        <v>484.86</v>
      </c>
      <c r="J5138" s="90" t="n">
        <f aca="false">TRUNC(H5138*I5138,2)</f>
        <v>484.86</v>
      </c>
      <c r="L5138" s="63" t="n">
        <f aca="false">IF(AND(A5139&lt;&gt;"",A5138=""),L5137+1,L5137)</f>
        <v>539</v>
      </c>
      <c r="M5138" s="80" t="str">
        <f aca="false">IF(OR(A5138="Insumo",A5138="Composição Auxiliar"),J5138,"")</f>
        <v/>
      </c>
      <c r="N5138" s="81" t="str">
        <f aca="false">IF(E5138="Mão de Obra",J5138,"")</f>
        <v/>
      </c>
      <c r="O5138" s="81" t="str">
        <f aca="false">IF(N5138&lt;&gt;"","",M5138)</f>
        <v/>
      </c>
      <c r="P5138" s="82" t="str">
        <f aca="false">IF(A5138="Composição",B5138,"")</f>
        <v> 90823 </v>
      </c>
      <c r="Q5138" s="81" t="n">
        <f aca="false">IF(P5138&lt;&gt;"",SUMIF(L5138:L5138,L5138,N5138:N5138),"")</f>
        <v>0</v>
      </c>
      <c r="R5138" s="81" t="n">
        <f aca="false">IF(P5138&lt;&gt;"",SUMIF(L5138:L5138,L5138,O5138:O5138),"")</f>
        <v>0</v>
      </c>
    </row>
    <row r="5139" customFormat="false" ht="25.5" hidden="false" customHeight="true" outlineLevel="0" collapsed="false">
      <c r="A5139" s="91" t="s">
        <v>668</v>
      </c>
      <c r="B5139" s="92" t="s">
        <v>1545</v>
      </c>
      <c r="C5139" s="91" t="s">
        <v>664</v>
      </c>
      <c r="D5139" s="91" t="s">
        <v>1546</v>
      </c>
      <c r="E5139" s="91" t="s">
        <v>671</v>
      </c>
      <c r="F5139" s="91"/>
      <c r="G5139" s="93" t="s">
        <v>672</v>
      </c>
      <c r="H5139" s="94" t="n">
        <v>1.678</v>
      </c>
      <c r="I5139" s="95" t="n">
        <f aca="false">SUMIFS(J:J,A:A,"Composição",B:B,$B5139)</f>
        <v>22.33</v>
      </c>
      <c r="J5139" s="95" t="n">
        <f aca="false">TRUNC(H5139*I5139,2)</f>
        <v>37.46</v>
      </c>
      <c r="L5139" s="63" t="n">
        <f aca="false">IF(AND(A5140&lt;&gt;"",A5139=""),L5138+1,L5138)</f>
        <v>539</v>
      </c>
      <c r="M5139" s="80" t="n">
        <f aca="false">IF(OR(A5139="Insumo",A5139="Composição Auxiliar"),J5139,"")</f>
        <v>37.46</v>
      </c>
      <c r="N5139" s="81" t="str">
        <f aca="false">IF(E5139="Mão de Obra",J5139,"")</f>
        <v/>
      </c>
      <c r="O5139" s="81" t="n">
        <f aca="false">IF(N5139&lt;&gt;"","",M5139)</f>
        <v>37.46</v>
      </c>
      <c r="P5139" s="82" t="str">
        <f aca="false">IF(A5139="Composição",B5139,"")</f>
        <v/>
      </c>
      <c r="Q5139" s="81" t="str">
        <f aca="false">IF(P5139&lt;&gt;"",SUMIF(L5139:L5139,L5139,N5139:N5139),"")</f>
        <v/>
      </c>
      <c r="R5139" s="81" t="str">
        <f aca="false">IF(P5139&lt;&gt;"",SUMIF(L5139:L5139,L5139,O5139:O5139),"")</f>
        <v/>
      </c>
    </row>
    <row r="5140" customFormat="false" ht="25.5" hidden="false" customHeight="true" outlineLevel="0" collapsed="false">
      <c r="A5140" s="91" t="s">
        <v>668</v>
      </c>
      <c r="B5140" s="92" t="s">
        <v>677</v>
      </c>
      <c r="C5140" s="91" t="s">
        <v>664</v>
      </c>
      <c r="D5140" s="91" t="s">
        <v>678</v>
      </c>
      <c r="E5140" s="91" t="s">
        <v>671</v>
      </c>
      <c r="F5140" s="91"/>
      <c r="G5140" s="93" t="s">
        <v>672</v>
      </c>
      <c r="H5140" s="94" t="n">
        <v>0.839</v>
      </c>
      <c r="I5140" s="95" t="n">
        <f aca="false">SUMIFS(J:J,A:A,"Composição",B:B,$B5140)</f>
        <v>18.93</v>
      </c>
      <c r="J5140" s="95" t="n">
        <f aca="false">TRUNC(H5140*I5140,2)</f>
        <v>15.88</v>
      </c>
      <c r="L5140" s="63" t="n">
        <f aca="false">IF(AND(A5141&lt;&gt;"",A5140=""),L5139+1,L5139)</f>
        <v>539</v>
      </c>
      <c r="M5140" s="80" t="n">
        <f aca="false">IF(OR(A5140="Insumo",A5140="Composição Auxiliar"),J5140,"")</f>
        <v>15.88</v>
      </c>
      <c r="N5140" s="81" t="str">
        <f aca="false">IF(E5140="Mão de Obra",J5140,"")</f>
        <v/>
      </c>
      <c r="O5140" s="81" t="n">
        <f aca="false">IF(N5140&lt;&gt;"","",M5140)</f>
        <v>15.88</v>
      </c>
      <c r="P5140" s="82" t="str">
        <f aca="false">IF(A5140="Composição",B5140,"")</f>
        <v/>
      </c>
      <c r="Q5140" s="81" t="str">
        <f aca="false">IF(P5140&lt;&gt;"",SUMIF(L5140:L5140,L5140,N5140:N5140),"")</f>
        <v/>
      </c>
      <c r="R5140" s="81" t="str">
        <f aca="false">IF(P5140&lt;&gt;"",SUMIF(L5140:L5140,L5140,O5140:O5140),"")</f>
        <v/>
      </c>
    </row>
    <row r="5141" customFormat="false" ht="25.5" hidden="false" customHeight="false" outlineLevel="0" collapsed="false">
      <c r="A5141" s="96" t="s">
        <v>679</v>
      </c>
      <c r="B5141" s="97" t="s">
        <v>2216</v>
      </c>
      <c r="C5141" s="96" t="str">
        <f aca="false">VLOOKUP(B5141,INSUMOS!$A:$I,2,0)</f>
        <v>SINAPI</v>
      </c>
      <c r="D5141" s="96" t="str">
        <f aca="false">VLOOKUP(B5141,INSUMOS!$A:$I,3,0)</f>
        <v>PARAFUSO ROSCA SOBERBA ZINCADO CABECA CHATA FENDA SIMPLES 3,5 X 25 MM (1 ")</v>
      </c>
      <c r="E5141" s="98" t="str">
        <f aca="false">VLOOKUP(B5141,INSUMOS!$A:$I,4,0)</f>
        <v>Material</v>
      </c>
      <c r="F5141" s="98"/>
      <c r="G5141" s="99" t="str">
        <f aca="false">VLOOKUP(B5141,INSUMOS!$A:$I,5,0)</f>
        <v>UN</v>
      </c>
      <c r="H5141" s="100" t="n">
        <v>19.8</v>
      </c>
      <c r="I5141" s="101" t="n">
        <f aca="false">VLOOKUP(B5141,INSUMOS!$A:$I,8,0)</f>
        <v>0.06</v>
      </c>
      <c r="J5141" s="101" t="n">
        <f aca="false">TRUNC(H5141*I5141,2)</f>
        <v>1.18</v>
      </c>
      <c r="L5141" s="63" t="n">
        <f aca="false">IF(AND(A5142&lt;&gt;"",A5141=""),L5140+1,L5140)</f>
        <v>539</v>
      </c>
      <c r="M5141" s="80" t="n">
        <f aca="false">IF(OR(A5141="Insumo",A5141="Composição Auxiliar"),J5141,"")</f>
        <v>1.18</v>
      </c>
      <c r="N5141" s="81" t="str">
        <f aca="false">IF(E5141="Mão de Obra",J5141,"")</f>
        <v/>
      </c>
      <c r="O5141" s="81" t="n">
        <f aca="false">IF(N5141&lt;&gt;"","",M5141)</f>
        <v>1.18</v>
      </c>
      <c r="P5141" s="82" t="str">
        <f aca="false">IF(A5141="Composição",B5141,"")</f>
        <v/>
      </c>
      <c r="Q5141" s="81" t="str">
        <f aca="false">IF(P5141&lt;&gt;"",SUMIF(L5141:L5141,L5141,N5141:N5141),"")</f>
        <v/>
      </c>
      <c r="R5141" s="81" t="str">
        <f aca="false">IF(P5141&lt;&gt;"",SUMIF(L5141:L5141,L5141,O5141:O5141),"")</f>
        <v/>
      </c>
    </row>
    <row r="5142" customFormat="false" ht="25.5" hidden="false" customHeight="false" outlineLevel="0" collapsed="false">
      <c r="A5142" s="96" t="s">
        <v>679</v>
      </c>
      <c r="B5142" s="97" t="s">
        <v>2215</v>
      </c>
      <c r="C5142" s="96" t="str">
        <f aca="false">VLOOKUP(B5142,INSUMOS!$A:$I,2,0)</f>
        <v>SINAPI</v>
      </c>
      <c r="D5142" s="96" t="str">
        <f aca="false">VLOOKUP(B5142,INSUMOS!$A:$I,3,0)</f>
        <v>DOBRADICA EM ACO/FERRO, 3 1/2" X  3", E= 1,9  A 2 MM, COM ANEL,  CROMADO OU ZINCADO, TAMPA BOLA, COM PARAFUSOS</v>
      </c>
      <c r="E5142" s="98" t="str">
        <f aca="false">VLOOKUP(B5142,INSUMOS!$A:$I,4,0)</f>
        <v>Material</v>
      </c>
      <c r="F5142" s="98"/>
      <c r="G5142" s="99" t="str">
        <f aca="false">VLOOKUP(B5142,INSUMOS!$A:$I,5,0)</f>
        <v>UN</v>
      </c>
      <c r="H5142" s="100" t="n">
        <v>3</v>
      </c>
      <c r="I5142" s="101" t="n">
        <f aca="false">VLOOKUP(B5142,INSUMOS!$A:$I,8,0)</f>
        <v>22.2</v>
      </c>
      <c r="J5142" s="101" t="n">
        <f aca="false">TRUNC(H5142*I5142,2)</f>
        <v>66.6</v>
      </c>
      <c r="L5142" s="63" t="n">
        <f aca="false">IF(AND(A5143&lt;&gt;"",A5142=""),L5141+1,L5141)</f>
        <v>539</v>
      </c>
      <c r="M5142" s="80" t="n">
        <f aca="false">IF(OR(A5142="Insumo",A5142="Composição Auxiliar"),J5142,"")</f>
        <v>66.6</v>
      </c>
      <c r="N5142" s="81" t="str">
        <f aca="false">IF(E5142="Mão de Obra",J5142,"")</f>
        <v/>
      </c>
      <c r="O5142" s="81" t="n">
        <f aca="false">IF(N5142&lt;&gt;"","",M5142)</f>
        <v>66.6</v>
      </c>
      <c r="P5142" s="82" t="str">
        <f aca="false">IF(A5142="Composição",B5142,"")</f>
        <v/>
      </c>
      <c r="Q5142" s="81" t="str">
        <f aca="false">IF(P5142&lt;&gt;"",SUMIF(L5142:L5142,L5142,N5142:N5142),"")</f>
        <v/>
      </c>
      <c r="R5142" s="81" t="str">
        <f aca="false">IF(P5142&lt;&gt;"",SUMIF(L5142:L5142,L5142,O5142:O5142),"")</f>
        <v/>
      </c>
    </row>
    <row r="5143" customFormat="false" ht="38.25" hidden="false" customHeight="false" outlineLevel="0" collapsed="false">
      <c r="A5143" s="96" t="s">
        <v>679</v>
      </c>
      <c r="B5143" s="97" t="s">
        <v>2218</v>
      </c>
      <c r="C5143" s="96" t="str">
        <f aca="false">VLOOKUP(B5143,INSUMOS!$A:$I,2,0)</f>
        <v>SINAPI</v>
      </c>
      <c r="D5143" s="96" t="str">
        <f aca="false">VLOOKUP(B5143,INSUMOS!$A:$I,3,0)</f>
        <v>PORTA DE MADEIRA, FOLHA MEDIA (NBR 15930) DE 900 X 2100 MM, DE 35 MM A 40 MM DE ESPESSURA, NUCLEO SEMI-SOLIDO (SARRAFEADO), CAPA LISA EM HDF, ACABAMENTO EM PRIMER PARA PINTURA</v>
      </c>
      <c r="E5143" s="98" t="str">
        <f aca="false">VLOOKUP(B5143,INSUMOS!$A:$I,4,0)</f>
        <v>Material</v>
      </c>
      <c r="F5143" s="98"/>
      <c r="G5143" s="99" t="str">
        <f aca="false">VLOOKUP(B5143,INSUMOS!$A:$I,5,0)</f>
        <v>UN</v>
      </c>
      <c r="H5143" s="100" t="n">
        <v>1</v>
      </c>
      <c r="I5143" s="101" t="n">
        <f aca="false">VLOOKUP(B5143,INSUMOS!$A:$I,8,0)</f>
        <v>363.74</v>
      </c>
      <c r="J5143" s="101" t="n">
        <f aca="false">TRUNC(H5143*I5143,2)</f>
        <v>363.74</v>
      </c>
      <c r="L5143" s="63" t="n">
        <f aca="false">IF(AND(A5144&lt;&gt;"",A5143=""),L5142+1,L5142)</f>
        <v>539</v>
      </c>
      <c r="M5143" s="80" t="n">
        <f aca="false">IF(OR(A5143="Insumo",A5143="Composição Auxiliar"),J5143,"")</f>
        <v>363.74</v>
      </c>
      <c r="N5143" s="81" t="str">
        <f aca="false">IF(E5143="Mão de Obra",J5143,"")</f>
        <v/>
      </c>
      <c r="O5143" s="81" t="n">
        <f aca="false">IF(N5143&lt;&gt;"","",M5143)</f>
        <v>363.74</v>
      </c>
      <c r="P5143" s="82" t="str">
        <f aca="false">IF(A5143="Composição",B5143,"")</f>
        <v/>
      </c>
      <c r="Q5143" s="81" t="str">
        <f aca="false">IF(P5143&lt;&gt;"",SUMIF(L5143:L5143,L5143,N5143:N5143),"")</f>
        <v/>
      </c>
      <c r="R5143" s="81" t="str">
        <f aca="false">IF(P5143&lt;&gt;"",SUMIF(L5143:L5143,L5143,O5143:O5143),"")</f>
        <v/>
      </c>
    </row>
    <row r="5144" customFormat="false" ht="14.25" hidden="false" customHeight="false" outlineLevel="0" collapsed="false">
      <c r="A5144" s="102"/>
      <c r="B5144" s="102"/>
      <c r="C5144" s="102"/>
      <c r="D5144" s="102"/>
      <c r="E5144" s="102"/>
      <c r="F5144" s="103"/>
      <c r="G5144" s="102"/>
      <c r="H5144" s="103"/>
      <c r="I5144" s="102"/>
      <c r="J5144" s="103"/>
      <c r="L5144" s="63" t="n">
        <f aca="false">IF(AND(A5145&lt;&gt;"",A5144=""),L5143+1,L5143)</f>
        <v>539</v>
      </c>
      <c r="M5144" s="80" t="str">
        <f aca="false">IF(OR(A5144="Insumo",A5144="Composição Auxiliar"),J5144,"")</f>
        <v/>
      </c>
      <c r="N5144" s="81" t="str">
        <f aca="false">IF(E5144="Mão de Obra",J5144,"")</f>
        <v/>
      </c>
      <c r="O5144" s="81" t="str">
        <f aca="false">IF(N5144&lt;&gt;"","",M5144)</f>
        <v/>
      </c>
      <c r="P5144" s="82" t="str">
        <f aca="false">IF(A5144="Composição",B5144,"")</f>
        <v/>
      </c>
      <c r="Q5144" s="81" t="str">
        <f aca="false">IF(P5144&lt;&gt;"",SUMIF(L5144:L5144,L5144,N5144:N5144),"")</f>
        <v/>
      </c>
      <c r="R5144" s="81" t="str">
        <f aca="false">IF(P5144&lt;&gt;"",SUMIF(L5144:L5144,L5144,O5144:O5144),"")</f>
        <v/>
      </c>
    </row>
    <row r="5145" customFormat="false" ht="15" hidden="false" customHeight="false" outlineLevel="0" collapsed="false">
      <c r="A5145" s="102"/>
      <c r="B5145" s="102"/>
      <c r="C5145" s="102"/>
      <c r="D5145" s="102"/>
      <c r="E5145" s="102"/>
      <c r="F5145" s="103"/>
      <c r="G5145" s="102"/>
      <c r="H5145" s="104"/>
      <c r="I5145" s="104"/>
      <c r="J5145" s="103"/>
      <c r="L5145" s="63" t="n">
        <f aca="false">IF(AND(A5146&lt;&gt;"",A5145=""),L5144+1,L5144)</f>
        <v>539</v>
      </c>
      <c r="M5145" s="80" t="str">
        <f aca="false">IF(OR(A5145="Insumo",A5145="Composição Auxiliar"),J5145,"")</f>
        <v/>
      </c>
      <c r="N5145" s="81" t="str">
        <f aca="false">IF(E5145="Mão de Obra",J5145,"")</f>
        <v/>
      </c>
      <c r="O5145" s="81" t="str">
        <f aca="false">IF(N5145&lt;&gt;"","",M5145)</f>
        <v/>
      </c>
      <c r="P5145" s="82" t="str">
        <f aca="false">IF(A5145="Composição",B5145,"")</f>
        <v/>
      </c>
      <c r="Q5145" s="81" t="str">
        <f aca="false">IF(P5145&lt;&gt;"",SUMIF(L5145:L5145,L5145,N5145:N5145),"")</f>
        <v/>
      </c>
      <c r="R5145" s="81" t="str">
        <f aca="false">IF(P5145&lt;&gt;"",SUMIF(L5145:L5145,L5145,O5145:O5145),"")</f>
        <v/>
      </c>
    </row>
    <row r="5146" customFormat="false" ht="15" hidden="false" customHeight="false" outlineLevel="0" collapsed="false">
      <c r="A5146" s="108"/>
      <c r="B5146" s="108"/>
      <c r="C5146" s="108"/>
      <c r="D5146" s="108"/>
      <c r="E5146" s="108"/>
      <c r="F5146" s="108"/>
      <c r="G5146" s="108"/>
      <c r="H5146" s="108"/>
      <c r="I5146" s="108"/>
      <c r="J5146" s="108"/>
      <c r="L5146" s="63" t="n">
        <f aca="false">IF(AND(A5147&lt;&gt;"",A5146=""),L5145+1,L5145)</f>
        <v>539</v>
      </c>
      <c r="M5146" s="80" t="str">
        <f aca="false">IF(OR(A5146="Insumo",A5146="Composição Auxiliar"),J5146,"")</f>
        <v/>
      </c>
      <c r="N5146" s="81" t="str">
        <f aca="false">IF(E5146="Mão de Obra",J5146,"")</f>
        <v/>
      </c>
      <c r="O5146" s="81" t="str">
        <f aca="false">IF(N5146&lt;&gt;"","",M5146)</f>
        <v/>
      </c>
      <c r="P5146" s="82" t="str">
        <f aca="false">IF(A5146="Composição",B5146,"")</f>
        <v/>
      </c>
      <c r="Q5146" s="81" t="str">
        <f aca="false">IF(P5146&lt;&gt;"",SUMIF(L5146:L5146,L5146,N5146:N5146),"")</f>
        <v/>
      </c>
      <c r="R5146" s="81" t="str">
        <f aca="false">IF(P5146&lt;&gt;"",SUMIF(L5146:L5146,L5146,O5146:O5146),"")</f>
        <v/>
      </c>
    </row>
    <row r="5147" customFormat="false" ht="15" hidden="false" customHeight="true" outlineLevel="0" collapsed="false">
      <c r="A5147" s="83"/>
      <c r="B5147" s="84" t="s">
        <v>655</v>
      </c>
      <c r="C5147" s="83" t="s">
        <v>656</v>
      </c>
      <c r="D5147" s="83" t="s">
        <v>657</v>
      </c>
      <c r="E5147" s="83" t="s">
        <v>658</v>
      </c>
      <c r="F5147" s="83"/>
      <c r="G5147" s="85" t="s">
        <v>659</v>
      </c>
      <c r="H5147" s="84" t="s">
        <v>660</v>
      </c>
      <c r="I5147" s="84" t="s">
        <v>661</v>
      </c>
      <c r="J5147" s="84" t="s">
        <v>662</v>
      </c>
      <c r="L5147" s="63" t="n">
        <f aca="false">IF(AND(A5148&lt;&gt;"",A5147=""),L5146+1,L5146)</f>
        <v>540</v>
      </c>
      <c r="M5147" s="80" t="str">
        <f aca="false">IF(OR(A5147="Insumo",A5147="Composição Auxiliar"),J5147,"")</f>
        <v/>
      </c>
      <c r="N5147" s="81" t="str">
        <f aca="false">IF(E5147="Mão de Obra",J5147,"")</f>
        <v/>
      </c>
      <c r="O5147" s="81" t="str">
        <f aca="false">IF(N5147&lt;&gt;"","",M5147)</f>
        <v/>
      </c>
      <c r="P5147" s="82" t="str">
        <f aca="false">IF(A5147="Composição",B5147,"")</f>
        <v/>
      </c>
      <c r="Q5147" s="81" t="str">
        <f aca="false">IF(P5147&lt;&gt;"",SUMIF(L5147:L5147,L5147,N5147:N5147),"")</f>
        <v/>
      </c>
      <c r="R5147" s="81" t="str">
        <f aca="false">IF(P5147&lt;&gt;"",SUMIF(L5147:L5147,L5147,O5147:O5147),"")</f>
        <v/>
      </c>
    </row>
    <row r="5148" customFormat="false" ht="38.25" hidden="false" customHeight="true" outlineLevel="0" collapsed="false">
      <c r="A5148" s="86" t="s">
        <v>663</v>
      </c>
      <c r="B5148" s="87" t="s">
        <v>1208</v>
      </c>
      <c r="C5148" s="86" t="s">
        <v>664</v>
      </c>
      <c r="D5148" s="86" t="s">
        <v>1209</v>
      </c>
      <c r="E5148" s="86" t="s">
        <v>801</v>
      </c>
      <c r="F5148" s="86"/>
      <c r="G5148" s="88" t="s">
        <v>718</v>
      </c>
      <c r="H5148" s="89" t="n">
        <v>1</v>
      </c>
      <c r="I5148" s="90" t="n">
        <f aca="false">SUMIF(L:L,$L5148,M:M)</f>
        <v>445.32</v>
      </c>
      <c r="J5148" s="90" t="n">
        <f aca="false">TRUNC(H5148*I5148,2)</f>
        <v>445.32</v>
      </c>
      <c r="L5148" s="63" t="n">
        <f aca="false">IF(AND(A5149&lt;&gt;"",A5148=""),L5147+1,L5147)</f>
        <v>540</v>
      </c>
      <c r="M5148" s="80" t="str">
        <f aca="false">IF(OR(A5148="Insumo",A5148="Composição Auxiliar"),J5148,"")</f>
        <v/>
      </c>
      <c r="N5148" s="81" t="str">
        <f aca="false">IF(E5148="Mão de Obra",J5148,"")</f>
        <v/>
      </c>
      <c r="O5148" s="81" t="str">
        <f aca="false">IF(N5148&lt;&gt;"","",M5148)</f>
        <v/>
      </c>
      <c r="P5148" s="82" t="str">
        <f aca="false">IF(A5148="Composição",B5148,"")</f>
        <v> 91011 </v>
      </c>
      <c r="Q5148" s="81" t="n">
        <f aca="false">IF(P5148&lt;&gt;"",SUMIF(L5148:L5148,L5148,N5148:N5148),"")</f>
        <v>0</v>
      </c>
      <c r="R5148" s="81" t="n">
        <f aca="false">IF(P5148&lt;&gt;"",SUMIF(L5148:L5148,L5148,O5148:O5148),"")</f>
        <v>0</v>
      </c>
    </row>
    <row r="5149" customFormat="false" ht="25.5" hidden="false" customHeight="true" outlineLevel="0" collapsed="false">
      <c r="A5149" s="91" t="s">
        <v>668</v>
      </c>
      <c r="B5149" s="92" t="s">
        <v>677</v>
      </c>
      <c r="C5149" s="91" t="s">
        <v>664</v>
      </c>
      <c r="D5149" s="91" t="s">
        <v>678</v>
      </c>
      <c r="E5149" s="91" t="s">
        <v>671</v>
      </c>
      <c r="F5149" s="91"/>
      <c r="G5149" s="93" t="s">
        <v>672</v>
      </c>
      <c r="H5149" s="94" t="n">
        <v>0.773</v>
      </c>
      <c r="I5149" s="95" t="n">
        <f aca="false">SUMIFS(J:J,A:A,"Composição",B:B,$B5149)</f>
        <v>18.93</v>
      </c>
      <c r="J5149" s="95" t="n">
        <f aca="false">TRUNC(H5149*I5149,2)</f>
        <v>14.63</v>
      </c>
      <c r="L5149" s="63" t="n">
        <f aca="false">IF(AND(A5150&lt;&gt;"",A5149=""),L5148+1,L5148)</f>
        <v>540</v>
      </c>
      <c r="M5149" s="80" t="n">
        <f aca="false">IF(OR(A5149="Insumo",A5149="Composição Auxiliar"),J5149,"")</f>
        <v>14.63</v>
      </c>
      <c r="N5149" s="81" t="str">
        <f aca="false">IF(E5149="Mão de Obra",J5149,"")</f>
        <v/>
      </c>
      <c r="O5149" s="81" t="n">
        <f aca="false">IF(N5149&lt;&gt;"","",M5149)</f>
        <v>14.63</v>
      </c>
      <c r="P5149" s="82" t="str">
        <f aca="false">IF(A5149="Composição",B5149,"")</f>
        <v/>
      </c>
      <c r="Q5149" s="81" t="str">
        <f aca="false">IF(P5149&lt;&gt;"",SUMIF(L5149:L5149,L5149,N5149:N5149),"")</f>
        <v/>
      </c>
      <c r="R5149" s="81" t="str">
        <f aca="false">IF(P5149&lt;&gt;"",SUMIF(L5149:L5149,L5149,O5149:O5149),"")</f>
        <v/>
      </c>
    </row>
    <row r="5150" customFormat="false" ht="25.5" hidden="false" customHeight="true" outlineLevel="0" collapsed="false">
      <c r="A5150" s="91" t="s">
        <v>668</v>
      </c>
      <c r="B5150" s="92" t="s">
        <v>1545</v>
      </c>
      <c r="C5150" s="91" t="s">
        <v>664</v>
      </c>
      <c r="D5150" s="91" t="s">
        <v>1546</v>
      </c>
      <c r="E5150" s="91" t="s">
        <v>671</v>
      </c>
      <c r="F5150" s="91"/>
      <c r="G5150" s="93" t="s">
        <v>672</v>
      </c>
      <c r="H5150" s="94" t="n">
        <v>1.546</v>
      </c>
      <c r="I5150" s="95" t="n">
        <f aca="false">SUMIFS(J:J,A:A,"Composição",B:B,$B5150)</f>
        <v>22.33</v>
      </c>
      <c r="J5150" s="95" t="n">
        <f aca="false">TRUNC(H5150*I5150,2)</f>
        <v>34.52</v>
      </c>
      <c r="L5150" s="63" t="n">
        <f aca="false">IF(AND(A5151&lt;&gt;"",A5150=""),L5149+1,L5149)</f>
        <v>540</v>
      </c>
      <c r="M5150" s="80" t="n">
        <f aca="false">IF(OR(A5150="Insumo",A5150="Composição Auxiliar"),J5150,"")</f>
        <v>34.52</v>
      </c>
      <c r="N5150" s="81" t="str">
        <f aca="false">IF(E5150="Mão de Obra",J5150,"")</f>
        <v/>
      </c>
      <c r="O5150" s="81" t="n">
        <f aca="false">IF(N5150&lt;&gt;"","",M5150)</f>
        <v>34.52</v>
      </c>
      <c r="P5150" s="82" t="str">
        <f aca="false">IF(A5150="Composição",B5150,"")</f>
        <v/>
      </c>
      <c r="Q5150" s="81" t="str">
        <f aca="false">IF(P5150&lt;&gt;"",SUMIF(L5150:L5150,L5150,N5150:N5150),"")</f>
        <v/>
      </c>
      <c r="R5150" s="81" t="str">
        <f aca="false">IF(P5150&lt;&gt;"",SUMIF(L5150:L5150,L5150,O5150:O5150),"")</f>
        <v/>
      </c>
    </row>
    <row r="5151" customFormat="false" ht="25.5" hidden="false" customHeight="false" outlineLevel="0" collapsed="false">
      <c r="A5151" s="96" t="s">
        <v>679</v>
      </c>
      <c r="B5151" s="97" t="s">
        <v>2216</v>
      </c>
      <c r="C5151" s="96" t="str">
        <f aca="false">VLOOKUP(B5151,INSUMOS!$A:$I,2,0)</f>
        <v>SINAPI</v>
      </c>
      <c r="D5151" s="96" t="str">
        <f aca="false">VLOOKUP(B5151,INSUMOS!$A:$I,3,0)</f>
        <v>PARAFUSO ROSCA SOBERBA ZINCADO CABECA CHATA FENDA SIMPLES 3,5 X 25 MM (1 ")</v>
      </c>
      <c r="E5151" s="98" t="str">
        <f aca="false">VLOOKUP(B5151,INSUMOS!$A:$I,4,0)</f>
        <v>Material</v>
      </c>
      <c r="F5151" s="98"/>
      <c r="G5151" s="99" t="str">
        <f aca="false">VLOOKUP(B5151,INSUMOS!$A:$I,5,0)</f>
        <v>UN</v>
      </c>
      <c r="H5151" s="100" t="n">
        <v>19.8</v>
      </c>
      <c r="I5151" s="101" t="n">
        <f aca="false">VLOOKUP(B5151,INSUMOS!$A:$I,8,0)</f>
        <v>0.06</v>
      </c>
      <c r="J5151" s="101" t="n">
        <f aca="false">TRUNC(H5151*I5151,2)</f>
        <v>1.18</v>
      </c>
      <c r="L5151" s="63" t="n">
        <f aca="false">IF(AND(A5152&lt;&gt;"",A5151=""),L5150+1,L5150)</f>
        <v>540</v>
      </c>
      <c r="M5151" s="80" t="n">
        <f aca="false">IF(OR(A5151="Insumo",A5151="Composição Auxiliar"),J5151,"")</f>
        <v>1.18</v>
      </c>
      <c r="N5151" s="81" t="str">
        <f aca="false">IF(E5151="Mão de Obra",J5151,"")</f>
        <v/>
      </c>
      <c r="O5151" s="81" t="n">
        <f aca="false">IF(N5151&lt;&gt;"","",M5151)</f>
        <v>1.18</v>
      </c>
      <c r="P5151" s="82" t="str">
        <f aca="false">IF(A5151="Composição",B5151,"")</f>
        <v/>
      </c>
      <c r="Q5151" s="81" t="str">
        <f aca="false">IF(P5151&lt;&gt;"",SUMIF(L5151:L5151,L5151,N5151:N5151),"")</f>
        <v/>
      </c>
      <c r="R5151" s="81" t="str">
        <f aca="false">IF(P5151&lt;&gt;"",SUMIF(L5151:L5151,L5151,O5151:O5151),"")</f>
        <v/>
      </c>
    </row>
    <row r="5152" customFormat="false" ht="51" hidden="false" customHeight="false" outlineLevel="0" collapsed="false">
      <c r="A5152" s="96" t="s">
        <v>679</v>
      </c>
      <c r="B5152" s="97" t="s">
        <v>2219</v>
      </c>
      <c r="C5152" s="96" t="str">
        <f aca="false">VLOOKUP(B5152,INSUMOS!$A:$I,2,0)</f>
        <v>SINAPI</v>
      </c>
      <c r="D5152" s="96" t="str">
        <f aca="false">VLOOKUP(B5152,INSUMOS!$A:$I,3,0)</f>
        <v>PORTA DE ABRIR / GIRO, DE MADEIRA FOLHA MEDIA (NBR 15930) DE 800 X 2100 MM, DE 35 MM A 40 MM DE ESPESSURA, NUCLEO SEMI-SOLIDO (SARRAFEADO), CAPA LISA EM HDF, ACABAMENTO EM LAMINADO NATURAL PARA VERNIZ</v>
      </c>
      <c r="E5152" s="98" t="str">
        <f aca="false">VLOOKUP(B5152,INSUMOS!$A:$I,4,0)</f>
        <v>Material</v>
      </c>
      <c r="F5152" s="98"/>
      <c r="G5152" s="99" t="str">
        <f aca="false">VLOOKUP(B5152,INSUMOS!$A:$I,5,0)</f>
        <v>UN</v>
      </c>
      <c r="H5152" s="100" t="n">
        <v>1</v>
      </c>
      <c r="I5152" s="101" t="n">
        <f aca="false">VLOOKUP(B5152,INSUMOS!$A:$I,8,0)</f>
        <v>328.39</v>
      </c>
      <c r="J5152" s="101" t="n">
        <f aca="false">TRUNC(H5152*I5152,2)</f>
        <v>328.39</v>
      </c>
      <c r="L5152" s="63" t="n">
        <f aca="false">IF(AND(A5153&lt;&gt;"",A5152=""),L5151+1,L5151)</f>
        <v>540</v>
      </c>
      <c r="M5152" s="80" t="n">
        <f aca="false">IF(OR(A5152="Insumo",A5152="Composição Auxiliar"),J5152,"")</f>
        <v>328.39</v>
      </c>
      <c r="N5152" s="81" t="str">
        <f aca="false">IF(E5152="Mão de Obra",J5152,"")</f>
        <v/>
      </c>
      <c r="O5152" s="81" t="n">
        <f aca="false">IF(N5152&lt;&gt;"","",M5152)</f>
        <v>328.39</v>
      </c>
      <c r="P5152" s="82" t="str">
        <f aca="false">IF(A5152="Composição",B5152,"")</f>
        <v/>
      </c>
      <c r="Q5152" s="81" t="str">
        <f aca="false">IF(P5152&lt;&gt;"",SUMIF(L5152:L5152,L5152,N5152:N5152),"")</f>
        <v/>
      </c>
      <c r="R5152" s="81" t="str">
        <f aca="false">IF(P5152&lt;&gt;"",SUMIF(L5152:L5152,L5152,O5152:O5152),"")</f>
        <v/>
      </c>
    </row>
    <row r="5153" customFormat="false" ht="25.5" hidden="false" customHeight="false" outlineLevel="0" collapsed="false">
      <c r="A5153" s="96" t="s">
        <v>679</v>
      </c>
      <c r="B5153" s="97" t="s">
        <v>2215</v>
      </c>
      <c r="C5153" s="96" t="str">
        <f aca="false">VLOOKUP(B5153,INSUMOS!$A:$I,2,0)</f>
        <v>SINAPI</v>
      </c>
      <c r="D5153" s="96" t="str">
        <f aca="false">VLOOKUP(B5153,INSUMOS!$A:$I,3,0)</f>
        <v>DOBRADICA EM ACO/FERRO, 3 1/2" X  3", E= 1,9  A 2 MM, COM ANEL,  CROMADO OU ZINCADO, TAMPA BOLA, COM PARAFUSOS</v>
      </c>
      <c r="E5153" s="98" t="str">
        <f aca="false">VLOOKUP(B5153,INSUMOS!$A:$I,4,0)</f>
        <v>Material</v>
      </c>
      <c r="F5153" s="98"/>
      <c r="G5153" s="99" t="str">
        <f aca="false">VLOOKUP(B5153,INSUMOS!$A:$I,5,0)</f>
        <v>UN</v>
      </c>
      <c r="H5153" s="100" t="n">
        <v>3</v>
      </c>
      <c r="I5153" s="101" t="n">
        <f aca="false">VLOOKUP(B5153,INSUMOS!$A:$I,8,0)</f>
        <v>22.2</v>
      </c>
      <c r="J5153" s="101" t="n">
        <f aca="false">TRUNC(H5153*I5153,2)</f>
        <v>66.6</v>
      </c>
      <c r="L5153" s="63" t="n">
        <f aca="false">IF(AND(A5154&lt;&gt;"",A5153=""),L5152+1,L5152)</f>
        <v>540</v>
      </c>
      <c r="M5153" s="80" t="n">
        <f aca="false">IF(OR(A5153="Insumo",A5153="Composição Auxiliar"),J5153,"")</f>
        <v>66.6</v>
      </c>
      <c r="N5153" s="81" t="str">
        <f aca="false">IF(E5153="Mão de Obra",J5153,"")</f>
        <v/>
      </c>
      <c r="O5153" s="81" t="n">
        <f aca="false">IF(N5153&lt;&gt;"","",M5153)</f>
        <v>66.6</v>
      </c>
      <c r="P5153" s="82" t="str">
        <f aca="false">IF(A5153="Composição",B5153,"")</f>
        <v/>
      </c>
      <c r="Q5153" s="81" t="str">
        <f aca="false">IF(P5153&lt;&gt;"",SUMIF(L5153:L5153,L5153,N5153:N5153),"")</f>
        <v/>
      </c>
      <c r="R5153" s="81" t="str">
        <f aca="false">IF(P5153&lt;&gt;"",SUMIF(L5153:L5153,L5153,O5153:O5153),"")</f>
        <v/>
      </c>
    </row>
    <row r="5154" customFormat="false" ht="14.25" hidden="false" customHeight="false" outlineLevel="0" collapsed="false">
      <c r="A5154" s="102"/>
      <c r="B5154" s="102"/>
      <c r="C5154" s="102"/>
      <c r="D5154" s="102"/>
      <c r="E5154" s="102"/>
      <c r="F5154" s="103"/>
      <c r="G5154" s="102"/>
      <c r="H5154" s="103"/>
      <c r="I5154" s="102"/>
      <c r="J5154" s="103"/>
      <c r="L5154" s="63" t="n">
        <f aca="false">IF(AND(A5155&lt;&gt;"",A5154=""),L5153+1,L5153)</f>
        <v>540</v>
      </c>
      <c r="M5154" s="80" t="str">
        <f aca="false">IF(OR(A5154="Insumo",A5154="Composição Auxiliar"),J5154,"")</f>
        <v/>
      </c>
      <c r="N5154" s="81" t="str">
        <f aca="false">IF(E5154="Mão de Obra",J5154,"")</f>
        <v/>
      </c>
      <c r="O5154" s="81" t="str">
        <f aca="false">IF(N5154&lt;&gt;"","",M5154)</f>
        <v/>
      </c>
      <c r="P5154" s="82" t="str">
        <f aca="false">IF(A5154="Composição",B5154,"")</f>
        <v/>
      </c>
      <c r="Q5154" s="81" t="str">
        <f aca="false">IF(P5154&lt;&gt;"",SUMIF(L5154:L5154,L5154,N5154:N5154),"")</f>
        <v/>
      </c>
      <c r="R5154" s="81" t="str">
        <f aca="false">IF(P5154&lt;&gt;"",SUMIF(L5154:L5154,L5154,O5154:O5154),"")</f>
        <v/>
      </c>
    </row>
    <row r="5155" customFormat="false" ht="15" hidden="false" customHeight="false" outlineLevel="0" collapsed="false">
      <c r="A5155" s="102"/>
      <c r="B5155" s="102"/>
      <c r="C5155" s="102"/>
      <c r="D5155" s="102"/>
      <c r="E5155" s="102"/>
      <c r="F5155" s="103"/>
      <c r="G5155" s="102"/>
      <c r="H5155" s="104"/>
      <c r="I5155" s="104"/>
      <c r="J5155" s="103"/>
      <c r="L5155" s="63" t="n">
        <f aca="false">IF(AND(A5156&lt;&gt;"",A5155=""),L5154+1,L5154)</f>
        <v>540</v>
      </c>
      <c r="M5155" s="80" t="str">
        <f aca="false">IF(OR(A5155="Insumo",A5155="Composição Auxiliar"),J5155,"")</f>
        <v/>
      </c>
      <c r="N5155" s="81" t="str">
        <f aca="false">IF(E5155="Mão de Obra",J5155,"")</f>
        <v/>
      </c>
      <c r="O5155" s="81" t="str">
        <f aca="false">IF(N5155&lt;&gt;"","",M5155)</f>
        <v/>
      </c>
      <c r="P5155" s="82" t="str">
        <f aca="false">IF(A5155="Composição",B5155,"")</f>
        <v/>
      </c>
      <c r="Q5155" s="81" t="str">
        <f aca="false">IF(P5155&lt;&gt;"",SUMIF(L5155:L5155,L5155,N5155:N5155),"")</f>
        <v/>
      </c>
      <c r="R5155" s="81" t="str">
        <f aca="false">IF(P5155&lt;&gt;"",SUMIF(L5155:L5155,L5155,O5155:O5155),"")</f>
        <v/>
      </c>
    </row>
    <row r="5156" customFormat="false" ht="15" hidden="false" customHeight="false" outlineLevel="0" collapsed="false">
      <c r="A5156" s="108"/>
      <c r="B5156" s="108"/>
      <c r="C5156" s="108"/>
      <c r="D5156" s="108"/>
      <c r="E5156" s="108"/>
      <c r="F5156" s="108"/>
      <c r="G5156" s="108"/>
      <c r="H5156" s="108"/>
      <c r="I5156" s="108"/>
      <c r="J5156" s="108"/>
      <c r="L5156" s="63" t="n">
        <f aca="false">IF(AND(A5157&lt;&gt;"",A5156=""),L5155+1,L5155)</f>
        <v>540</v>
      </c>
      <c r="M5156" s="80" t="str">
        <f aca="false">IF(OR(A5156="Insumo",A5156="Composição Auxiliar"),J5156,"")</f>
        <v/>
      </c>
      <c r="N5156" s="81" t="str">
        <f aca="false">IF(E5156="Mão de Obra",J5156,"")</f>
        <v/>
      </c>
      <c r="O5156" s="81" t="str">
        <f aca="false">IF(N5156&lt;&gt;"","",M5156)</f>
        <v/>
      </c>
      <c r="P5156" s="82" t="str">
        <f aca="false">IF(A5156="Composição",B5156,"")</f>
        <v/>
      </c>
      <c r="Q5156" s="81" t="str">
        <f aca="false">IF(P5156&lt;&gt;"",SUMIF(L5156:L5156,L5156,N5156:N5156),"")</f>
        <v/>
      </c>
      <c r="R5156" s="81" t="str">
        <f aca="false">IF(P5156&lt;&gt;"",SUMIF(L5156:L5156,L5156,O5156:O5156),"")</f>
        <v/>
      </c>
    </row>
    <row r="5157" customFormat="false" ht="15" hidden="false" customHeight="true" outlineLevel="0" collapsed="false">
      <c r="A5157" s="83"/>
      <c r="B5157" s="84" t="s">
        <v>655</v>
      </c>
      <c r="C5157" s="83" t="s">
        <v>656</v>
      </c>
      <c r="D5157" s="83" t="s">
        <v>657</v>
      </c>
      <c r="E5157" s="83" t="s">
        <v>658</v>
      </c>
      <c r="F5157" s="83"/>
      <c r="G5157" s="85" t="s">
        <v>659</v>
      </c>
      <c r="H5157" s="84" t="s">
        <v>660</v>
      </c>
      <c r="I5157" s="84" t="s">
        <v>661</v>
      </c>
      <c r="J5157" s="84" t="s">
        <v>662</v>
      </c>
      <c r="L5157" s="63" t="n">
        <f aca="false">IF(AND(A5158&lt;&gt;"",A5157=""),L5156+1,L5156)</f>
        <v>541</v>
      </c>
      <c r="M5157" s="80" t="str">
        <f aca="false">IF(OR(A5157="Insumo",A5157="Composição Auxiliar"),J5157,"")</f>
        <v/>
      </c>
      <c r="N5157" s="81" t="str">
        <f aca="false">IF(E5157="Mão de Obra",J5157,"")</f>
        <v/>
      </c>
      <c r="O5157" s="81" t="str">
        <f aca="false">IF(N5157&lt;&gt;"","",M5157)</f>
        <v/>
      </c>
      <c r="P5157" s="82" t="str">
        <f aca="false">IF(A5157="Composição",B5157,"")</f>
        <v/>
      </c>
      <c r="Q5157" s="81" t="str">
        <f aca="false">IF(P5157&lt;&gt;"",SUMIF(L5157:L5157,L5157,N5157:N5157),"")</f>
        <v/>
      </c>
      <c r="R5157" s="81" t="str">
        <f aca="false">IF(P5157&lt;&gt;"",SUMIF(L5157:L5157,L5157,O5157:O5157),"")</f>
        <v/>
      </c>
    </row>
    <row r="5158" customFormat="false" ht="38.25" hidden="false" customHeight="true" outlineLevel="0" collapsed="false">
      <c r="A5158" s="86" t="s">
        <v>663</v>
      </c>
      <c r="B5158" s="87" t="s">
        <v>1191</v>
      </c>
      <c r="C5158" s="86" t="s">
        <v>664</v>
      </c>
      <c r="D5158" s="86" t="s">
        <v>1192</v>
      </c>
      <c r="E5158" s="86" t="s">
        <v>801</v>
      </c>
      <c r="F5158" s="86"/>
      <c r="G5158" s="88" t="s">
        <v>718</v>
      </c>
      <c r="H5158" s="89" t="n">
        <v>1</v>
      </c>
      <c r="I5158" s="90" t="n">
        <f aca="false">SUMIF(L:L,$L5158,M:M)</f>
        <v>496.82</v>
      </c>
      <c r="J5158" s="90" t="n">
        <f aca="false">TRUNC(H5158*I5158,2)</f>
        <v>496.82</v>
      </c>
      <c r="L5158" s="63" t="n">
        <f aca="false">IF(AND(A5159&lt;&gt;"",A5158=""),L5157+1,L5157)</f>
        <v>541</v>
      </c>
      <c r="M5158" s="80" t="str">
        <f aca="false">IF(OR(A5158="Insumo",A5158="Composição Auxiliar"),J5158,"")</f>
        <v/>
      </c>
      <c r="N5158" s="81" t="str">
        <f aca="false">IF(E5158="Mão de Obra",J5158,"")</f>
        <v/>
      </c>
      <c r="O5158" s="81" t="str">
        <f aca="false">IF(N5158&lt;&gt;"","",M5158)</f>
        <v/>
      </c>
      <c r="P5158" s="82" t="str">
        <f aca="false">IF(A5158="Composição",B5158,"")</f>
        <v> 91012 </v>
      </c>
      <c r="Q5158" s="81" t="n">
        <f aca="false">IF(P5158&lt;&gt;"",SUMIF(L5158:L5158,L5158,N5158:N5158),"")</f>
        <v>0</v>
      </c>
      <c r="R5158" s="81" t="n">
        <f aca="false">IF(P5158&lt;&gt;"",SUMIF(L5158:L5158,L5158,O5158:O5158),"")</f>
        <v>0</v>
      </c>
    </row>
    <row r="5159" customFormat="false" ht="25.5" hidden="false" customHeight="true" outlineLevel="0" collapsed="false">
      <c r="A5159" s="91" t="s">
        <v>668</v>
      </c>
      <c r="B5159" s="92" t="s">
        <v>677</v>
      </c>
      <c r="C5159" s="91" t="s">
        <v>664</v>
      </c>
      <c r="D5159" s="91" t="s">
        <v>678</v>
      </c>
      <c r="E5159" s="91" t="s">
        <v>671</v>
      </c>
      <c r="F5159" s="91"/>
      <c r="G5159" s="93" t="s">
        <v>672</v>
      </c>
      <c r="H5159" s="94" t="n">
        <v>0.839</v>
      </c>
      <c r="I5159" s="95" t="n">
        <f aca="false">SUMIFS(J:J,A:A,"Composição",B:B,$B5159)</f>
        <v>18.93</v>
      </c>
      <c r="J5159" s="95" t="n">
        <f aca="false">TRUNC(H5159*I5159,2)</f>
        <v>15.88</v>
      </c>
      <c r="L5159" s="63" t="n">
        <f aca="false">IF(AND(A5160&lt;&gt;"",A5159=""),L5158+1,L5158)</f>
        <v>541</v>
      </c>
      <c r="M5159" s="80" t="n">
        <f aca="false">IF(OR(A5159="Insumo",A5159="Composição Auxiliar"),J5159,"")</f>
        <v>15.88</v>
      </c>
      <c r="N5159" s="81" t="str">
        <f aca="false">IF(E5159="Mão de Obra",J5159,"")</f>
        <v/>
      </c>
      <c r="O5159" s="81" t="n">
        <f aca="false">IF(N5159&lt;&gt;"","",M5159)</f>
        <v>15.88</v>
      </c>
      <c r="P5159" s="82" t="str">
        <f aca="false">IF(A5159="Composição",B5159,"")</f>
        <v/>
      </c>
      <c r="Q5159" s="81" t="str">
        <f aca="false">IF(P5159&lt;&gt;"",SUMIF(L5159:L5159,L5159,N5159:N5159),"")</f>
        <v/>
      </c>
      <c r="R5159" s="81" t="str">
        <f aca="false">IF(P5159&lt;&gt;"",SUMIF(L5159:L5159,L5159,O5159:O5159),"")</f>
        <v/>
      </c>
    </row>
    <row r="5160" customFormat="false" ht="25.5" hidden="false" customHeight="true" outlineLevel="0" collapsed="false">
      <c r="A5160" s="91" t="s">
        <v>668</v>
      </c>
      <c r="B5160" s="92" t="s">
        <v>1545</v>
      </c>
      <c r="C5160" s="91" t="s">
        <v>664</v>
      </c>
      <c r="D5160" s="91" t="s">
        <v>1546</v>
      </c>
      <c r="E5160" s="91" t="s">
        <v>671</v>
      </c>
      <c r="F5160" s="91"/>
      <c r="G5160" s="93" t="s">
        <v>672</v>
      </c>
      <c r="H5160" s="94" t="n">
        <v>1.678</v>
      </c>
      <c r="I5160" s="95" t="n">
        <f aca="false">SUMIFS(J:J,A:A,"Composição",B:B,$B5160)</f>
        <v>22.33</v>
      </c>
      <c r="J5160" s="95" t="n">
        <f aca="false">TRUNC(H5160*I5160,2)</f>
        <v>37.46</v>
      </c>
      <c r="L5160" s="63" t="n">
        <f aca="false">IF(AND(A5161&lt;&gt;"",A5160=""),L5159+1,L5159)</f>
        <v>541</v>
      </c>
      <c r="M5160" s="80" t="n">
        <f aca="false">IF(OR(A5160="Insumo",A5160="Composição Auxiliar"),J5160,"")</f>
        <v>37.46</v>
      </c>
      <c r="N5160" s="81" t="str">
        <f aca="false">IF(E5160="Mão de Obra",J5160,"")</f>
        <v/>
      </c>
      <c r="O5160" s="81" t="n">
        <f aca="false">IF(N5160&lt;&gt;"","",M5160)</f>
        <v>37.46</v>
      </c>
      <c r="P5160" s="82" t="str">
        <f aca="false">IF(A5160="Composição",B5160,"")</f>
        <v/>
      </c>
      <c r="Q5160" s="81" t="str">
        <f aca="false">IF(P5160&lt;&gt;"",SUMIF(L5160:L5160,L5160,N5160:N5160),"")</f>
        <v/>
      </c>
      <c r="R5160" s="81" t="str">
        <f aca="false">IF(P5160&lt;&gt;"",SUMIF(L5160:L5160,L5160,O5160:O5160),"")</f>
        <v/>
      </c>
    </row>
    <row r="5161" customFormat="false" ht="25.5" hidden="false" customHeight="false" outlineLevel="0" collapsed="false">
      <c r="A5161" s="96" t="s">
        <v>679</v>
      </c>
      <c r="B5161" s="97" t="s">
        <v>2216</v>
      </c>
      <c r="C5161" s="96" t="str">
        <f aca="false">VLOOKUP(B5161,INSUMOS!$A:$I,2,0)</f>
        <v>SINAPI</v>
      </c>
      <c r="D5161" s="96" t="str">
        <f aca="false">VLOOKUP(B5161,INSUMOS!$A:$I,3,0)</f>
        <v>PARAFUSO ROSCA SOBERBA ZINCADO CABECA CHATA FENDA SIMPLES 3,5 X 25 MM (1 ")</v>
      </c>
      <c r="E5161" s="98" t="str">
        <f aca="false">VLOOKUP(B5161,INSUMOS!$A:$I,4,0)</f>
        <v>Material</v>
      </c>
      <c r="F5161" s="98"/>
      <c r="G5161" s="99" t="str">
        <f aca="false">VLOOKUP(B5161,INSUMOS!$A:$I,5,0)</f>
        <v>UN</v>
      </c>
      <c r="H5161" s="100" t="n">
        <v>19.8</v>
      </c>
      <c r="I5161" s="101" t="n">
        <f aca="false">VLOOKUP(B5161,INSUMOS!$A:$I,8,0)</f>
        <v>0.06</v>
      </c>
      <c r="J5161" s="101" t="n">
        <f aca="false">TRUNC(H5161*I5161,2)</f>
        <v>1.18</v>
      </c>
      <c r="L5161" s="63" t="n">
        <f aca="false">IF(AND(A5162&lt;&gt;"",A5161=""),L5160+1,L5160)</f>
        <v>541</v>
      </c>
      <c r="M5161" s="80" t="n">
        <f aca="false">IF(OR(A5161="Insumo",A5161="Composição Auxiliar"),J5161,"")</f>
        <v>1.18</v>
      </c>
      <c r="N5161" s="81" t="str">
        <f aca="false">IF(E5161="Mão de Obra",J5161,"")</f>
        <v/>
      </c>
      <c r="O5161" s="81" t="n">
        <f aca="false">IF(N5161&lt;&gt;"","",M5161)</f>
        <v>1.18</v>
      </c>
      <c r="P5161" s="82" t="str">
        <f aca="false">IF(A5161="Composição",B5161,"")</f>
        <v/>
      </c>
      <c r="Q5161" s="81" t="str">
        <f aca="false">IF(P5161&lt;&gt;"",SUMIF(L5161:L5161,L5161,N5161:N5161),"")</f>
        <v/>
      </c>
      <c r="R5161" s="81" t="str">
        <f aca="false">IF(P5161&lt;&gt;"",SUMIF(L5161:L5161,L5161,O5161:O5161),"")</f>
        <v/>
      </c>
    </row>
    <row r="5162" customFormat="false" ht="25.5" hidden="false" customHeight="false" outlineLevel="0" collapsed="false">
      <c r="A5162" s="96" t="s">
        <v>679</v>
      </c>
      <c r="B5162" s="97" t="s">
        <v>2215</v>
      </c>
      <c r="C5162" s="96" t="str">
        <f aca="false">VLOOKUP(B5162,INSUMOS!$A:$I,2,0)</f>
        <v>SINAPI</v>
      </c>
      <c r="D5162" s="96" t="str">
        <f aca="false">VLOOKUP(B5162,INSUMOS!$A:$I,3,0)</f>
        <v>DOBRADICA EM ACO/FERRO, 3 1/2" X  3", E= 1,9  A 2 MM, COM ANEL,  CROMADO OU ZINCADO, TAMPA BOLA, COM PARAFUSOS</v>
      </c>
      <c r="E5162" s="98" t="str">
        <f aca="false">VLOOKUP(B5162,INSUMOS!$A:$I,4,0)</f>
        <v>Material</v>
      </c>
      <c r="F5162" s="98"/>
      <c r="G5162" s="99" t="str">
        <f aca="false">VLOOKUP(B5162,INSUMOS!$A:$I,5,0)</f>
        <v>UN</v>
      </c>
      <c r="H5162" s="100" t="n">
        <v>3</v>
      </c>
      <c r="I5162" s="101" t="n">
        <f aca="false">VLOOKUP(B5162,INSUMOS!$A:$I,8,0)</f>
        <v>22.2</v>
      </c>
      <c r="J5162" s="101" t="n">
        <f aca="false">TRUNC(H5162*I5162,2)</f>
        <v>66.6</v>
      </c>
      <c r="L5162" s="63" t="n">
        <f aca="false">IF(AND(A5163&lt;&gt;"",A5162=""),L5161+1,L5161)</f>
        <v>541</v>
      </c>
      <c r="M5162" s="80" t="n">
        <f aca="false">IF(OR(A5162="Insumo",A5162="Composição Auxiliar"),J5162,"")</f>
        <v>66.6</v>
      </c>
      <c r="N5162" s="81" t="str">
        <f aca="false">IF(E5162="Mão de Obra",J5162,"")</f>
        <v/>
      </c>
      <c r="O5162" s="81" t="n">
        <f aca="false">IF(N5162&lt;&gt;"","",M5162)</f>
        <v>66.6</v>
      </c>
      <c r="P5162" s="82" t="str">
        <f aca="false">IF(A5162="Composição",B5162,"")</f>
        <v/>
      </c>
      <c r="Q5162" s="81" t="str">
        <f aca="false">IF(P5162&lt;&gt;"",SUMIF(L5162:L5162,L5162,N5162:N5162),"")</f>
        <v/>
      </c>
      <c r="R5162" s="81" t="str">
        <f aca="false">IF(P5162&lt;&gt;"",SUMIF(L5162:L5162,L5162,O5162:O5162),"")</f>
        <v/>
      </c>
    </row>
    <row r="5163" customFormat="false" ht="51" hidden="false" customHeight="false" outlineLevel="0" collapsed="false">
      <c r="A5163" s="96" t="s">
        <v>679</v>
      </c>
      <c r="B5163" s="97" t="s">
        <v>2220</v>
      </c>
      <c r="C5163" s="96" t="str">
        <f aca="false">VLOOKUP(B5163,INSUMOS!$A:$I,2,0)</f>
        <v>SINAPI</v>
      </c>
      <c r="D5163" s="96" t="str">
        <f aca="false">VLOOKUP(B5163,INSUMOS!$A:$I,3,0)</f>
        <v>PORTA DE ABRIR / GIRO, DE MADEIRA FOLHA MEDIA (NBR 15930) DE 900 X 2100 MM, DE 35 MM A 40 MM DE ESPESSURA, NUCLEO SEMI-SOLIDO (SARRAFEADO), CAPA LISA EM HDF, ACABAMENTO EM LAMINADO NATURAL PARA VERNIZ</v>
      </c>
      <c r="E5163" s="98" t="str">
        <f aca="false">VLOOKUP(B5163,INSUMOS!$A:$I,4,0)</f>
        <v>Material</v>
      </c>
      <c r="F5163" s="98"/>
      <c r="G5163" s="99" t="str">
        <f aca="false">VLOOKUP(B5163,INSUMOS!$A:$I,5,0)</f>
        <v>UN</v>
      </c>
      <c r="H5163" s="100" t="n">
        <v>1</v>
      </c>
      <c r="I5163" s="101" t="n">
        <f aca="false">VLOOKUP(B5163,INSUMOS!$A:$I,8,0)</f>
        <v>375.7</v>
      </c>
      <c r="J5163" s="101" t="n">
        <f aca="false">TRUNC(H5163*I5163,2)</f>
        <v>375.7</v>
      </c>
      <c r="L5163" s="63" t="n">
        <f aca="false">IF(AND(A5164&lt;&gt;"",A5163=""),L5162+1,L5162)</f>
        <v>541</v>
      </c>
      <c r="M5163" s="80" t="n">
        <f aca="false">IF(OR(A5163="Insumo",A5163="Composição Auxiliar"),J5163,"")</f>
        <v>375.7</v>
      </c>
      <c r="N5163" s="81" t="str">
        <f aca="false">IF(E5163="Mão de Obra",J5163,"")</f>
        <v/>
      </c>
      <c r="O5163" s="81" t="n">
        <f aca="false">IF(N5163&lt;&gt;"","",M5163)</f>
        <v>375.7</v>
      </c>
      <c r="P5163" s="82" t="str">
        <f aca="false">IF(A5163="Composição",B5163,"")</f>
        <v/>
      </c>
      <c r="Q5163" s="81" t="str">
        <f aca="false">IF(P5163&lt;&gt;"",SUMIF(L5163:L5163,L5163,N5163:N5163),"")</f>
        <v/>
      </c>
      <c r="R5163" s="81" t="str">
        <f aca="false">IF(P5163&lt;&gt;"",SUMIF(L5163:L5163,L5163,O5163:O5163),"")</f>
        <v/>
      </c>
    </row>
    <row r="5164" customFormat="false" ht="14.25" hidden="false" customHeight="false" outlineLevel="0" collapsed="false">
      <c r="A5164" s="102"/>
      <c r="B5164" s="102"/>
      <c r="C5164" s="102"/>
      <c r="D5164" s="102"/>
      <c r="E5164" s="102"/>
      <c r="F5164" s="103"/>
      <c r="G5164" s="102"/>
      <c r="H5164" s="103"/>
      <c r="I5164" s="102"/>
      <c r="J5164" s="103"/>
      <c r="L5164" s="63" t="n">
        <f aca="false">IF(AND(A5165&lt;&gt;"",A5164=""),L5163+1,L5163)</f>
        <v>541</v>
      </c>
      <c r="M5164" s="80" t="str">
        <f aca="false">IF(OR(A5164="Insumo",A5164="Composição Auxiliar"),J5164,"")</f>
        <v/>
      </c>
      <c r="N5164" s="81" t="str">
        <f aca="false">IF(E5164="Mão de Obra",J5164,"")</f>
        <v/>
      </c>
      <c r="O5164" s="81" t="str">
        <f aca="false">IF(N5164&lt;&gt;"","",M5164)</f>
        <v/>
      </c>
      <c r="P5164" s="82" t="str">
        <f aca="false">IF(A5164="Composição",B5164,"")</f>
        <v/>
      </c>
      <c r="Q5164" s="81" t="str">
        <f aca="false">IF(P5164&lt;&gt;"",SUMIF(L5164:L5164,L5164,N5164:N5164),"")</f>
        <v/>
      </c>
      <c r="R5164" s="81" t="str">
        <f aca="false">IF(P5164&lt;&gt;"",SUMIF(L5164:L5164,L5164,O5164:O5164),"")</f>
        <v/>
      </c>
    </row>
    <row r="5165" customFormat="false" ht="15" hidden="false" customHeight="false" outlineLevel="0" collapsed="false">
      <c r="A5165" s="102"/>
      <c r="B5165" s="102"/>
      <c r="C5165" s="102"/>
      <c r="D5165" s="102"/>
      <c r="E5165" s="102"/>
      <c r="F5165" s="103"/>
      <c r="G5165" s="102"/>
      <c r="H5165" s="104"/>
      <c r="I5165" s="104"/>
      <c r="J5165" s="103"/>
      <c r="L5165" s="63" t="n">
        <f aca="false">IF(AND(A5166&lt;&gt;"",A5165=""),L5164+1,L5164)</f>
        <v>541</v>
      </c>
      <c r="M5165" s="80" t="str">
        <f aca="false">IF(OR(A5165="Insumo",A5165="Composição Auxiliar"),J5165,"")</f>
        <v/>
      </c>
      <c r="N5165" s="81" t="str">
        <f aca="false">IF(E5165="Mão de Obra",J5165,"")</f>
        <v/>
      </c>
      <c r="O5165" s="81" t="str">
        <f aca="false">IF(N5165&lt;&gt;"","",M5165)</f>
        <v/>
      </c>
      <c r="P5165" s="82" t="str">
        <f aca="false">IF(A5165="Composição",B5165,"")</f>
        <v/>
      </c>
      <c r="Q5165" s="81" t="str">
        <f aca="false">IF(P5165&lt;&gt;"",SUMIF(L5165:L5165,L5165,N5165:N5165),"")</f>
        <v/>
      </c>
      <c r="R5165" s="81" t="str">
        <f aca="false">IF(P5165&lt;&gt;"",SUMIF(L5165:L5165,L5165,O5165:O5165),"")</f>
        <v/>
      </c>
    </row>
    <row r="5166" customFormat="false" ht="15" hidden="false" customHeight="false" outlineLevel="0" collapsed="false">
      <c r="A5166" s="108"/>
      <c r="B5166" s="108"/>
      <c r="C5166" s="108"/>
      <c r="D5166" s="108"/>
      <c r="E5166" s="108"/>
      <c r="F5166" s="108"/>
      <c r="G5166" s="108"/>
      <c r="H5166" s="108"/>
      <c r="I5166" s="108"/>
      <c r="J5166" s="108"/>
      <c r="L5166" s="63" t="n">
        <f aca="false">IF(AND(A5167&lt;&gt;"",A5166=""),L5165+1,L5165)</f>
        <v>541</v>
      </c>
      <c r="M5166" s="80" t="str">
        <f aca="false">IF(OR(A5166="Insumo",A5166="Composição Auxiliar"),J5166,"")</f>
        <v/>
      </c>
      <c r="N5166" s="81" t="str">
        <f aca="false">IF(E5166="Mão de Obra",J5166,"")</f>
        <v/>
      </c>
      <c r="O5166" s="81" t="str">
        <f aca="false">IF(N5166&lt;&gt;"","",M5166)</f>
        <v/>
      </c>
      <c r="P5166" s="82" t="str">
        <f aca="false">IF(A5166="Composição",B5166,"")</f>
        <v/>
      </c>
      <c r="Q5166" s="81" t="str">
        <f aca="false">IF(P5166&lt;&gt;"",SUMIF(L5166:L5166,L5166,N5166:N5166),"")</f>
        <v/>
      </c>
      <c r="R5166" s="81" t="str">
        <f aca="false">IF(P5166&lt;&gt;"",SUMIF(L5166:L5166,L5166,O5166:O5166),"")</f>
        <v/>
      </c>
    </row>
    <row r="5167" customFormat="false" ht="15" hidden="false" customHeight="true" outlineLevel="0" collapsed="false">
      <c r="A5167" s="83"/>
      <c r="B5167" s="84" t="s">
        <v>655</v>
      </c>
      <c r="C5167" s="83" t="s">
        <v>656</v>
      </c>
      <c r="D5167" s="83" t="s">
        <v>657</v>
      </c>
      <c r="E5167" s="83" t="s">
        <v>658</v>
      </c>
      <c r="F5167" s="83"/>
      <c r="G5167" s="85" t="s">
        <v>659</v>
      </c>
      <c r="H5167" s="84" t="s">
        <v>660</v>
      </c>
      <c r="I5167" s="84" t="s">
        <v>661</v>
      </c>
      <c r="J5167" s="84" t="s">
        <v>662</v>
      </c>
      <c r="L5167" s="63" t="n">
        <f aca="false">IF(AND(A5168&lt;&gt;"",A5167=""),L5166+1,L5166)</f>
        <v>542</v>
      </c>
      <c r="M5167" s="80" t="str">
        <f aca="false">IF(OR(A5167="Insumo",A5167="Composição Auxiliar"),J5167,"")</f>
        <v/>
      </c>
      <c r="N5167" s="81" t="str">
        <f aca="false">IF(E5167="Mão de Obra",J5167,"")</f>
        <v/>
      </c>
      <c r="O5167" s="81" t="str">
        <f aca="false">IF(N5167&lt;&gt;"","",M5167)</f>
        <v/>
      </c>
      <c r="P5167" s="82" t="str">
        <f aca="false">IF(A5167="Composição",B5167,"")</f>
        <v/>
      </c>
      <c r="Q5167" s="81" t="str">
        <f aca="false">IF(P5167&lt;&gt;"",SUMIF(L5167:L5167,L5167,N5167:N5167),"")</f>
        <v/>
      </c>
      <c r="R5167" s="81" t="str">
        <f aca="false">IF(P5167&lt;&gt;"",SUMIF(L5167:L5167,L5167,O5167:O5167),"")</f>
        <v/>
      </c>
    </row>
    <row r="5168" customFormat="false" ht="25.5" hidden="false" customHeight="true" outlineLevel="0" collapsed="false">
      <c r="A5168" s="86" t="s">
        <v>663</v>
      </c>
      <c r="B5168" s="87" t="s">
        <v>1895</v>
      </c>
      <c r="C5168" s="86" t="s">
        <v>664</v>
      </c>
      <c r="D5168" s="86" t="s">
        <v>1896</v>
      </c>
      <c r="E5168" s="86" t="s">
        <v>731</v>
      </c>
      <c r="F5168" s="86"/>
      <c r="G5168" s="88" t="s">
        <v>667</v>
      </c>
      <c r="H5168" s="89" t="n">
        <v>1</v>
      </c>
      <c r="I5168" s="90" t="n">
        <f aca="false">SUMIF(L:L,$L5168,M:M)</f>
        <v>5.51</v>
      </c>
      <c r="J5168" s="90" t="n">
        <f aca="false">TRUNC(H5168*I5168,2)</f>
        <v>5.51</v>
      </c>
      <c r="L5168" s="63" t="n">
        <f aca="false">IF(AND(A5169&lt;&gt;"",A5168=""),L5167+1,L5167)</f>
        <v>542</v>
      </c>
      <c r="M5168" s="80" t="str">
        <f aca="false">IF(OR(A5168="Insumo",A5168="Composição Auxiliar"),J5168,"")</f>
        <v/>
      </c>
      <c r="N5168" s="81" t="str">
        <f aca="false">IF(E5168="Mão de Obra",J5168,"")</f>
        <v/>
      </c>
      <c r="O5168" s="81" t="str">
        <f aca="false">IF(N5168&lt;&gt;"","",M5168)</f>
        <v/>
      </c>
      <c r="P5168" s="82" t="str">
        <f aca="false">IF(A5168="Composição",B5168,"")</f>
        <v> 101616 </v>
      </c>
      <c r="Q5168" s="81" t="n">
        <f aca="false">IF(P5168&lt;&gt;"",SUMIF(L5168:L5168,L5168,N5168:N5168),"")</f>
        <v>0</v>
      </c>
      <c r="R5168" s="81" t="n">
        <f aca="false">IF(P5168&lt;&gt;"",SUMIF(L5168:L5168,L5168,O5168:O5168),"")</f>
        <v>0</v>
      </c>
    </row>
    <row r="5169" customFormat="false" ht="25.5" hidden="false" customHeight="true" outlineLevel="0" collapsed="false">
      <c r="A5169" s="91" t="s">
        <v>668</v>
      </c>
      <c r="B5169" s="92" t="s">
        <v>895</v>
      </c>
      <c r="C5169" s="91" t="s">
        <v>664</v>
      </c>
      <c r="D5169" s="91" t="s">
        <v>896</v>
      </c>
      <c r="E5169" s="91" t="s">
        <v>691</v>
      </c>
      <c r="F5169" s="91"/>
      <c r="G5169" s="93" t="s">
        <v>699</v>
      </c>
      <c r="H5169" s="94" t="n">
        <v>0.0036</v>
      </c>
      <c r="I5169" s="95" t="n">
        <f aca="false">SUMIFS(J:J,A:A,"Composição",B:B,$B5169)</f>
        <v>27.05</v>
      </c>
      <c r="J5169" s="95" t="n">
        <f aca="false">TRUNC(H5169*I5169,2)</f>
        <v>0.09</v>
      </c>
      <c r="L5169" s="63" t="n">
        <f aca="false">IF(AND(A5170&lt;&gt;"",A5169=""),L5168+1,L5168)</f>
        <v>542</v>
      </c>
      <c r="M5169" s="80" t="n">
        <f aca="false">IF(OR(A5169="Insumo",A5169="Composição Auxiliar"),J5169,"")</f>
        <v>0.09</v>
      </c>
      <c r="N5169" s="81" t="str">
        <f aca="false">IF(E5169="Mão de Obra",J5169,"")</f>
        <v/>
      </c>
      <c r="O5169" s="81" t="n">
        <f aca="false">IF(N5169&lt;&gt;"","",M5169)</f>
        <v>0.09</v>
      </c>
      <c r="P5169" s="82" t="str">
        <f aca="false">IF(A5169="Composição",B5169,"")</f>
        <v/>
      </c>
      <c r="Q5169" s="81" t="str">
        <f aca="false">IF(P5169&lt;&gt;"",SUMIF(L5169:L5169,L5169,N5169:N5169),"")</f>
        <v/>
      </c>
      <c r="R5169" s="81" t="str">
        <f aca="false">IF(P5169&lt;&gt;"",SUMIF(L5169:L5169,L5169,O5169:O5169),"")</f>
        <v/>
      </c>
    </row>
    <row r="5170" customFormat="false" ht="25.5" hidden="false" customHeight="true" outlineLevel="0" collapsed="false">
      <c r="A5170" s="91" t="s">
        <v>668</v>
      </c>
      <c r="B5170" s="92" t="s">
        <v>677</v>
      </c>
      <c r="C5170" s="91" t="s">
        <v>664</v>
      </c>
      <c r="D5170" s="91" t="s">
        <v>678</v>
      </c>
      <c r="E5170" s="91" t="s">
        <v>671</v>
      </c>
      <c r="F5170" s="91"/>
      <c r="G5170" s="93" t="s">
        <v>672</v>
      </c>
      <c r="H5170" s="94" t="n">
        <v>0.1531</v>
      </c>
      <c r="I5170" s="95" t="n">
        <f aca="false">SUMIFS(J:J,A:A,"Composição",B:B,$B5170)</f>
        <v>18.93</v>
      </c>
      <c r="J5170" s="95" t="n">
        <f aca="false">TRUNC(H5170*I5170,2)</f>
        <v>2.89</v>
      </c>
      <c r="L5170" s="63" t="n">
        <f aca="false">IF(AND(A5171&lt;&gt;"",A5170=""),L5169+1,L5169)</f>
        <v>542</v>
      </c>
      <c r="M5170" s="80" t="n">
        <f aca="false">IF(OR(A5170="Insumo",A5170="Composição Auxiliar"),J5170,"")</f>
        <v>2.89</v>
      </c>
      <c r="N5170" s="81" t="str">
        <f aca="false">IF(E5170="Mão de Obra",J5170,"")</f>
        <v/>
      </c>
      <c r="O5170" s="81" t="n">
        <f aca="false">IF(N5170&lt;&gt;"","",M5170)</f>
        <v>2.89</v>
      </c>
      <c r="P5170" s="82" t="str">
        <f aca="false">IF(A5170="Composição",B5170,"")</f>
        <v/>
      </c>
      <c r="Q5170" s="81" t="str">
        <f aca="false">IF(P5170&lt;&gt;"",SUMIF(L5170:L5170,L5170,N5170:N5170),"")</f>
        <v/>
      </c>
      <c r="R5170" s="81" t="str">
        <f aca="false">IF(P5170&lt;&gt;"",SUMIF(L5170:L5170,L5170,O5170:O5170),"")</f>
        <v/>
      </c>
    </row>
    <row r="5171" customFormat="false" ht="25.5" hidden="false" customHeight="true" outlineLevel="0" collapsed="false">
      <c r="A5171" s="91" t="s">
        <v>668</v>
      </c>
      <c r="B5171" s="92" t="s">
        <v>819</v>
      </c>
      <c r="C5171" s="91" t="s">
        <v>664</v>
      </c>
      <c r="D5171" s="91" t="s">
        <v>820</v>
      </c>
      <c r="E5171" s="91" t="s">
        <v>671</v>
      </c>
      <c r="F5171" s="91"/>
      <c r="G5171" s="93" t="s">
        <v>672</v>
      </c>
      <c r="H5171" s="94" t="n">
        <v>0.102</v>
      </c>
      <c r="I5171" s="95" t="n">
        <f aca="false">SUMIFS(J:J,A:A,"Composição",B:B,$B5171)</f>
        <v>23.68</v>
      </c>
      <c r="J5171" s="95" t="n">
        <f aca="false">TRUNC(H5171*I5171,2)</f>
        <v>2.41</v>
      </c>
      <c r="L5171" s="63" t="n">
        <f aca="false">IF(AND(A5172&lt;&gt;"",A5171=""),L5170+1,L5170)</f>
        <v>542</v>
      </c>
      <c r="M5171" s="80" t="n">
        <f aca="false">IF(OR(A5171="Insumo",A5171="Composição Auxiliar"),J5171,"")</f>
        <v>2.41</v>
      </c>
      <c r="N5171" s="81" t="str">
        <f aca="false">IF(E5171="Mão de Obra",J5171,"")</f>
        <v/>
      </c>
      <c r="O5171" s="81" t="n">
        <f aca="false">IF(N5171&lt;&gt;"","",M5171)</f>
        <v>2.41</v>
      </c>
      <c r="P5171" s="82" t="str">
        <f aca="false">IF(A5171="Composição",B5171,"")</f>
        <v/>
      </c>
      <c r="Q5171" s="81" t="str">
        <f aca="false">IF(P5171&lt;&gt;"",SUMIF(L5171:L5171,L5171,N5171:N5171),"")</f>
        <v/>
      </c>
      <c r="R5171" s="81" t="str">
        <f aca="false">IF(P5171&lt;&gt;"",SUMIF(L5171:L5171,L5171,O5171:O5171),"")</f>
        <v/>
      </c>
    </row>
    <row r="5172" customFormat="false" ht="25.5" hidden="false" customHeight="true" outlineLevel="0" collapsed="false">
      <c r="A5172" s="91" t="s">
        <v>668</v>
      </c>
      <c r="B5172" s="92" t="s">
        <v>901</v>
      </c>
      <c r="C5172" s="91" t="s">
        <v>664</v>
      </c>
      <c r="D5172" s="91" t="s">
        <v>902</v>
      </c>
      <c r="E5172" s="91" t="s">
        <v>691</v>
      </c>
      <c r="F5172" s="91"/>
      <c r="G5172" s="93" t="s">
        <v>692</v>
      </c>
      <c r="H5172" s="94" t="n">
        <v>0.0036</v>
      </c>
      <c r="I5172" s="95" t="n">
        <f aca="false">SUMIFS(J:J,A:A,"Composição",B:B,$B5172)</f>
        <v>33.4</v>
      </c>
      <c r="J5172" s="95" t="n">
        <f aca="false">TRUNC(H5172*I5172,2)</f>
        <v>0.12</v>
      </c>
      <c r="L5172" s="63" t="n">
        <f aca="false">IF(AND(A5173&lt;&gt;"",A5172=""),L5171+1,L5171)</f>
        <v>542</v>
      </c>
      <c r="M5172" s="80" t="n">
        <f aca="false">IF(OR(A5172="Insumo",A5172="Composição Auxiliar"),J5172,"")</f>
        <v>0.12</v>
      </c>
      <c r="N5172" s="81" t="str">
        <f aca="false">IF(E5172="Mão de Obra",J5172,"")</f>
        <v/>
      </c>
      <c r="O5172" s="81" t="n">
        <f aca="false">IF(N5172&lt;&gt;"","",M5172)</f>
        <v>0.12</v>
      </c>
      <c r="P5172" s="82" t="str">
        <f aca="false">IF(A5172="Composição",B5172,"")</f>
        <v/>
      </c>
      <c r="Q5172" s="81" t="str">
        <f aca="false">IF(P5172&lt;&gt;"",SUMIF(L5172:L5172,L5172,N5172:N5172),"")</f>
        <v/>
      </c>
      <c r="R5172" s="81" t="str">
        <f aca="false">IF(P5172&lt;&gt;"",SUMIF(L5172:L5172,L5172,O5172:O5172),"")</f>
        <v/>
      </c>
    </row>
    <row r="5173" customFormat="false" ht="14.25" hidden="false" customHeight="false" outlineLevel="0" collapsed="false">
      <c r="A5173" s="102"/>
      <c r="B5173" s="102"/>
      <c r="C5173" s="102"/>
      <c r="D5173" s="102"/>
      <c r="E5173" s="102"/>
      <c r="F5173" s="103"/>
      <c r="G5173" s="102"/>
      <c r="H5173" s="103"/>
      <c r="I5173" s="102"/>
      <c r="J5173" s="103"/>
      <c r="L5173" s="63" t="n">
        <f aca="false">IF(AND(A5174&lt;&gt;"",A5173=""),L5172+1,L5172)</f>
        <v>542</v>
      </c>
      <c r="M5173" s="80" t="str">
        <f aca="false">IF(OR(A5173="Insumo",A5173="Composição Auxiliar"),J5173,"")</f>
        <v/>
      </c>
      <c r="N5173" s="81" t="str">
        <f aca="false">IF(E5173="Mão de Obra",J5173,"")</f>
        <v/>
      </c>
      <c r="O5173" s="81" t="str">
        <f aca="false">IF(N5173&lt;&gt;"","",M5173)</f>
        <v/>
      </c>
      <c r="P5173" s="82" t="str">
        <f aca="false">IF(A5173="Composição",B5173,"")</f>
        <v/>
      </c>
      <c r="Q5173" s="81" t="str">
        <f aca="false">IF(P5173&lt;&gt;"",SUMIF(L5173:L5173,L5173,N5173:N5173),"")</f>
        <v/>
      </c>
      <c r="R5173" s="81" t="str">
        <f aca="false">IF(P5173&lt;&gt;"",SUMIF(L5173:L5173,L5173,O5173:O5173),"")</f>
        <v/>
      </c>
    </row>
    <row r="5174" customFormat="false" ht="15" hidden="false" customHeight="false" outlineLevel="0" collapsed="false">
      <c r="A5174" s="102"/>
      <c r="B5174" s="102"/>
      <c r="C5174" s="102"/>
      <c r="D5174" s="102"/>
      <c r="E5174" s="102"/>
      <c r="F5174" s="103"/>
      <c r="G5174" s="102"/>
      <c r="H5174" s="104"/>
      <c r="I5174" s="104"/>
      <c r="J5174" s="103"/>
      <c r="L5174" s="63" t="n">
        <f aca="false">IF(AND(A5175&lt;&gt;"",A5174=""),L5173+1,L5173)</f>
        <v>542</v>
      </c>
      <c r="M5174" s="80" t="str">
        <f aca="false">IF(OR(A5174="Insumo",A5174="Composição Auxiliar"),J5174,"")</f>
        <v/>
      </c>
      <c r="N5174" s="81" t="str">
        <f aca="false">IF(E5174="Mão de Obra",J5174,"")</f>
        <v/>
      </c>
      <c r="O5174" s="81" t="str">
        <f aca="false">IF(N5174&lt;&gt;"","",M5174)</f>
        <v/>
      </c>
      <c r="P5174" s="82" t="str">
        <f aca="false">IF(A5174="Composição",B5174,"")</f>
        <v/>
      </c>
      <c r="Q5174" s="81" t="str">
        <f aca="false">IF(P5174&lt;&gt;"",SUMIF(L5174:L5174,L5174,N5174:N5174),"")</f>
        <v/>
      </c>
      <c r="R5174" s="81" t="str">
        <f aca="false">IF(P5174&lt;&gt;"",SUMIF(L5174:L5174,L5174,O5174:O5174),"")</f>
        <v/>
      </c>
    </row>
    <row r="5175" customFormat="false" ht="15" hidden="false" customHeight="false" outlineLevel="0" collapsed="false">
      <c r="A5175" s="108"/>
      <c r="B5175" s="108"/>
      <c r="C5175" s="108"/>
      <c r="D5175" s="108"/>
      <c r="E5175" s="108"/>
      <c r="F5175" s="108"/>
      <c r="G5175" s="108"/>
      <c r="H5175" s="108"/>
      <c r="I5175" s="108"/>
      <c r="J5175" s="108"/>
      <c r="L5175" s="63" t="n">
        <f aca="false">IF(AND(A5176&lt;&gt;"",A5175=""),L5174+1,L5174)</f>
        <v>542</v>
      </c>
      <c r="M5175" s="80" t="str">
        <f aca="false">IF(OR(A5175="Insumo",A5175="Composição Auxiliar"),J5175,"")</f>
        <v/>
      </c>
      <c r="N5175" s="81" t="str">
        <f aca="false">IF(E5175="Mão de Obra",J5175,"")</f>
        <v/>
      </c>
      <c r="O5175" s="81" t="str">
        <f aca="false">IF(N5175&lt;&gt;"","",M5175)</f>
        <v/>
      </c>
      <c r="P5175" s="82" t="str">
        <f aca="false">IF(A5175="Composição",B5175,"")</f>
        <v/>
      </c>
      <c r="Q5175" s="81" t="str">
        <f aca="false">IF(P5175&lt;&gt;"",SUMIF(L5175:L5175,L5175,N5175:N5175),"")</f>
        <v/>
      </c>
      <c r="R5175" s="81" t="str">
        <f aca="false">IF(P5175&lt;&gt;"",SUMIF(L5175:L5175,L5175,O5175:O5175),"")</f>
        <v/>
      </c>
    </row>
    <row r="5176" customFormat="false" ht="15" hidden="false" customHeight="true" outlineLevel="0" collapsed="false">
      <c r="A5176" s="83"/>
      <c r="B5176" s="84" t="s">
        <v>655</v>
      </c>
      <c r="C5176" s="83" t="s">
        <v>656</v>
      </c>
      <c r="D5176" s="83" t="s">
        <v>657</v>
      </c>
      <c r="E5176" s="83" t="s">
        <v>658</v>
      </c>
      <c r="F5176" s="83"/>
      <c r="G5176" s="85" t="s">
        <v>659</v>
      </c>
      <c r="H5176" s="84" t="s">
        <v>660</v>
      </c>
      <c r="I5176" s="84" t="s">
        <v>661</v>
      </c>
      <c r="J5176" s="84" t="s">
        <v>662</v>
      </c>
      <c r="L5176" s="63" t="n">
        <f aca="false">IF(AND(A5177&lt;&gt;"",A5176=""),L5175+1,L5175)</f>
        <v>543</v>
      </c>
      <c r="M5176" s="80" t="str">
        <f aca="false">IF(OR(A5176="Insumo",A5176="Composição Auxiliar"),J5176,"")</f>
        <v/>
      </c>
      <c r="N5176" s="81" t="str">
        <f aca="false">IF(E5176="Mão de Obra",J5176,"")</f>
        <v/>
      </c>
      <c r="O5176" s="81" t="str">
        <f aca="false">IF(N5176&lt;&gt;"","",M5176)</f>
        <v/>
      </c>
      <c r="P5176" s="82" t="str">
        <f aca="false">IF(A5176="Composição",B5176,"")</f>
        <v/>
      </c>
      <c r="Q5176" s="81" t="str">
        <f aca="false">IF(P5176&lt;&gt;"",SUMIF(L5176:L5176,L5176,N5176:N5176),"")</f>
        <v/>
      </c>
      <c r="R5176" s="81" t="str">
        <f aca="false">IF(P5176&lt;&gt;"",SUMIF(L5176:L5176,L5176,O5176:O5176),"")</f>
        <v/>
      </c>
    </row>
    <row r="5177" customFormat="false" ht="25.5" hidden="false" customHeight="true" outlineLevel="0" collapsed="false">
      <c r="A5177" s="86" t="s">
        <v>663</v>
      </c>
      <c r="B5177" s="87" t="s">
        <v>1511</v>
      </c>
      <c r="C5177" s="86" t="s">
        <v>664</v>
      </c>
      <c r="D5177" s="86" t="s">
        <v>1512</v>
      </c>
      <c r="E5177" s="86" t="s">
        <v>731</v>
      </c>
      <c r="F5177" s="86"/>
      <c r="G5177" s="88" t="s">
        <v>676</v>
      </c>
      <c r="H5177" s="89" t="n">
        <v>1</v>
      </c>
      <c r="I5177" s="90" t="n">
        <f aca="false">SUMIF(L:L,$L5177,M:M)</f>
        <v>208.47</v>
      </c>
      <c r="J5177" s="90" t="n">
        <f aca="false">TRUNC(H5177*I5177,2)</f>
        <v>208.47</v>
      </c>
      <c r="L5177" s="63" t="n">
        <f aca="false">IF(AND(A5178&lt;&gt;"",A5177=""),L5176+1,L5176)</f>
        <v>543</v>
      </c>
      <c r="M5177" s="80" t="str">
        <f aca="false">IF(OR(A5177="Insumo",A5177="Composição Auxiliar"),J5177,"")</f>
        <v/>
      </c>
      <c r="N5177" s="81" t="str">
        <f aca="false">IF(E5177="Mão de Obra",J5177,"")</f>
        <v/>
      </c>
      <c r="O5177" s="81" t="str">
        <f aca="false">IF(N5177&lt;&gt;"","",M5177)</f>
        <v/>
      </c>
      <c r="P5177" s="82" t="str">
        <f aca="false">IF(A5177="Composição",B5177,"")</f>
        <v> 101618 </v>
      </c>
      <c r="Q5177" s="81" t="n">
        <f aca="false">IF(P5177&lt;&gt;"",SUMIF(L5177:L5177,L5177,N5177:N5177),"")</f>
        <v>0</v>
      </c>
      <c r="R5177" s="81" t="n">
        <f aca="false">IF(P5177&lt;&gt;"",SUMIF(L5177:L5177,L5177,O5177:O5177),"")</f>
        <v>0</v>
      </c>
    </row>
    <row r="5178" customFormat="false" ht="25.5" hidden="false" customHeight="true" outlineLevel="0" collapsed="false">
      <c r="A5178" s="91" t="s">
        <v>668</v>
      </c>
      <c r="B5178" s="92" t="s">
        <v>819</v>
      </c>
      <c r="C5178" s="91" t="s">
        <v>664</v>
      </c>
      <c r="D5178" s="91" t="s">
        <v>820</v>
      </c>
      <c r="E5178" s="91" t="s">
        <v>671</v>
      </c>
      <c r="F5178" s="91"/>
      <c r="G5178" s="93" t="s">
        <v>672</v>
      </c>
      <c r="H5178" s="94" t="n">
        <v>2.0219</v>
      </c>
      <c r="I5178" s="95" t="n">
        <f aca="false">SUMIFS(J:J,A:A,"Composição",B:B,$B5178)</f>
        <v>23.68</v>
      </c>
      <c r="J5178" s="95" t="n">
        <f aca="false">TRUNC(H5178*I5178,2)</f>
        <v>47.87</v>
      </c>
      <c r="L5178" s="63" t="n">
        <f aca="false">IF(AND(A5179&lt;&gt;"",A5178=""),L5177+1,L5177)</f>
        <v>543</v>
      </c>
      <c r="M5178" s="80" t="n">
        <f aca="false">IF(OR(A5178="Insumo",A5178="Composição Auxiliar"),J5178,"")</f>
        <v>47.87</v>
      </c>
      <c r="N5178" s="81" t="str">
        <f aca="false">IF(E5178="Mão de Obra",J5178,"")</f>
        <v/>
      </c>
      <c r="O5178" s="81" t="n">
        <f aca="false">IF(N5178&lt;&gt;"","",M5178)</f>
        <v>47.87</v>
      </c>
      <c r="P5178" s="82" t="str">
        <f aca="false">IF(A5178="Composição",B5178,"")</f>
        <v/>
      </c>
      <c r="Q5178" s="81" t="str">
        <f aca="false">IF(P5178&lt;&gt;"",SUMIF(L5178:L5178,L5178,N5178:N5178),"")</f>
        <v/>
      </c>
      <c r="R5178" s="81" t="str">
        <f aca="false">IF(P5178&lt;&gt;"",SUMIF(L5178:L5178,L5178,O5178:O5178),"")</f>
        <v/>
      </c>
    </row>
    <row r="5179" customFormat="false" ht="25.5" hidden="false" customHeight="true" outlineLevel="0" collapsed="false">
      <c r="A5179" s="91" t="s">
        <v>668</v>
      </c>
      <c r="B5179" s="92" t="s">
        <v>677</v>
      </c>
      <c r="C5179" s="91" t="s">
        <v>664</v>
      </c>
      <c r="D5179" s="91" t="s">
        <v>678</v>
      </c>
      <c r="E5179" s="91" t="s">
        <v>671</v>
      </c>
      <c r="F5179" s="91"/>
      <c r="G5179" s="93" t="s">
        <v>672</v>
      </c>
      <c r="H5179" s="94" t="n">
        <v>3.0329</v>
      </c>
      <c r="I5179" s="95" t="n">
        <f aca="false">SUMIFS(J:J,A:A,"Composição",B:B,$B5179)</f>
        <v>18.93</v>
      </c>
      <c r="J5179" s="95" t="n">
        <f aca="false">TRUNC(H5179*I5179,2)</f>
        <v>57.41</v>
      </c>
      <c r="L5179" s="63" t="n">
        <f aca="false">IF(AND(A5180&lt;&gt;"",A5179=""),L5178+1,L5178)</f>
        <v>543</v>
      </c>
      <c r="M5179" s="80" t="n">
        <f aca="false">IF(OR(A5179="Insumo",A5179="Composição Auxiliar"),J5179,"")</f>
        <v>57.41</v>
      </c>
      <c r="N5179" s="81" t="str">
        <f aca="false">IF(E5179="Mão de Obra",J5179,"")</f>
        <v/>
      </c>
      <c r="O5179" s="81" t="n">
        <f aca="false">IF(N5179&lt;&gt;"","",M5179)</f>
        <v>57.41</v>
      </c>
      <c r="P5179" s="82" t="str">
        <f aca="false">IF(A5179="Composição",B5179,"")</f>
        <v/>
      </c>
      <c r="Q5179" s="81" t="str">
        <f aca="false">IF(P5179&lt;&gt;"",SUMIF(L5179:L5179,L5179,N5179:N5179),"")</f>
        <v/>
      </c>
      <c r="R5179" s="81" t="str">
        <f aca="false">IF(P5179&lt;&gt;"",SUMIF(L5179:L5179,L5179,O5179:O5179),"")</f>
        <v/>
      </c>
    </row>
    <row r="5180" customFormat="false" ht="25.5" hidden="false" customHeight="true" outlineLevel="0" collapsed="false">
      <c r="A5180" s="91" t="s">
        <v>668</v>
      </c>
      <c r="B5180" s="92" t="s">
        <v>895</v>
      </c>
      <c r="C5180" s="91" t="s">
        <v>664</v>
      </c>
      <c r="D5180" s="91" t="s">
        <v>896</v>
      </c>
      <c r="E5180" s="91" t="s">
        <v>691</v>
      </c>
      <c r="F5180" s="91"/>
      <c r="G5180" s="93" t="s">
        <v>699</v>
      </c>
      <c r="H5180" s="94" t="n">
        <v>0.0666</v>
      </c>
      <c r="I5180" s="95" t="n">
        <f aca="false">SUMIFS(J:J,A:A,"Composição",B:B,$B5180)</f>
        <v>27.05</v>
      </c>
      <c r="J5180" s="95" t="n">
        <f aca="false">TRUNC(H5180*I5180,2)</f>
        <v>1.8</v>
      </c>
      <c r="L5180" s="63" t="n">
        <f aca="false">IF(AND(A5181&lt;&gt;"",A5180=""),L5179+1,L5179)</f>
        <v>543</v>
      </c>
      <c r="M5180" s="80" t="n">
        <f aca="false">IF(OR(A5180="Insumo",A5180="Composição Auxiliar"),J5180,"")</f>
        <v>1.8</v>
      </c>
      <c r="N5180" s="81" t="str">
        <f aca="false">IF(E5180="Mão de Obra",J5180,"")</f>
        <v/>
      </c>
      <c r="O5180" s="81" t="n">
        <f aca="false">IF(N5180&lt;&gt;"","",M5180)</f>
        <v>1.8</v>
      </c>
      <c r="P5180" s="82" t="str">
        <f aca="false">IF(A5180="Composição",B5180,"")</f>
        <v/>
      </c>
      <c r="Q5180" s="81" t="str">
        <f aca="false">IF(P5180&lt;&gt;"",SUMIF(L5180:L5180,L5180,N5180:N5180),"")</f>
        <v/>
      </c>
      <c r="R5180" s="81" t="str">
        <f aca="false">IF(P5180&lt;&gt;"",SUMIF(L5180:L5180,L5180,O5180:O5180),"")</f>
        <v/>
      </c>
    </row>
    <row r="5181" customFormat="false" ht="25.5" hidden="false" customHeight="true" outlineLevel="0" collapsed="false">
      <c r="A5181" s="91" t="s">
        <v>668</v>
      </c>
      <c r="B5181" s="92" t="s">
        <v>901</v>
      </c>
      <c r="C5181" s="91" t="s">
        <v>664</v>
      </c>
      <c r="D5181" s="91" t="s">
        <v>902</v>
      </c>
      <c r="E5181" s="91" t="s">
        <v>691</v>
      </c>
      <c r="F5181" s="91"/>
      <c r="G5181" s="93" t="s">
        <v>692</v>
      </c>
      <c r="H5181" s="94" t="n">
        <v>0.0718</v>
      </c>
      <c r="I5181" s="95" t="n">
        <f aca="false">SUMIFS(J:J,A:A,"Composição",B:B,$B5181)</f>
        <v>33.4</v>
      </c>
      <c r="J5181" s="95" t="n">
        <f aca="false">TRUNC(H5181*I5181,2)</f>
        <v>2.39</v>
      </c>
      <c r="L5181" s="63" t="n">
        <f aca="false">IF(AND(A5182&lt;&gt;"",A5181=""),L5180+1,L5180)</f>
        <v>543</v>
      </c>
      <c r="M5181" s="80" t="n">
        <f aca="false">IF(OR(A5181="Insumo",A5181="Composição Auxiliar"),J5181,"")</f>
        <v>2.39</v>
      </c>
      <c r="N5181" s="81" t="str">
        <f aca="false">IF(E5181="Mão de Obra",J5181,"")</f>
        <v/>
      </c>
      <c r="O5181" s="81" t="n">
        <f aca="false">IF(N5181&lt;&gt;"","",M5181)</f>
        <v>2.39</v>
      </c>
      <c r="P5181" s="82" t="str">
        <f aca="false">IF(A5181="Composição",B5181,"")</f>
        <v/>
      </c>
      <c r="Q5181" s="81" t="str">
        <f aca="false">IF(P5181&lt;&gt;"",SUMIF(L5181:L5181,L5181,N5181:N5181),"")</f>
        <v/>
      </c>
      <c r="R5181" s="81" t="str">
        <f aca="false">IF(P5181&lt;&gt;"",SUMIF(L5181:L5181,L5181,O5181:O5181),"")</f>
        <v/>
      </c>
    </row>
    <row r="5182" customFormat="false" ht="25.5" hidden="false" customHeight="false" outlineLevel="0" collapsed="false">
      <c r="A5182" s="96" t="s">
        <v>679</v>
      </c>
      <c r="B5182" s="97" t="s">
        <v>1016</v>
      </c>
      <c r="C5182" s="96" t="str">
        <f aca="false">VLOOKUP(B5182,INSUMOS!$A:$I,2,0)</f>
        <v>SINAPI</v>
      </c>
      <c r="D5182" s="96" t="str">
        <f aca="false">VLOOKUP(B5182,INSUMOS!$A:$I,3,0)</f>
        <v>AREIA MEDIA - POSTO JAZIDA/FORNECEDOR (RETIRADO NA JAZIDA, SEM TRANSPORTE)</v>
      </c>
      <c r="E5182" s="98" t="str">
        <f aca="false">VLOOKUP(B5182,INSUMOS!$A:$I,4,0)</f>
        <v>Material</v>
      </c>
      <c r="F5182" s="98"/>
      <c r="G5182" s="99" t="str">
        <f aca="false">VLOOKUP(B5182,INSUMOS!$A:$I,5,0)</f>
        <v>m³</v>
      </c>
      <c r="H5182" s="100" t="n">
        <v>1.1</v>
      </c>
      <c r="I5182" s="101" t="n">
        <f aca="false">VLOOKUP(B5182,INSUMOS!$A:$I,8,0)</f>
        <v>90</v>
      </c>
      <c r="J5182" s="101" t="n">
        <f aca="false">TRUNC(H5182*I5182,2)</f>
        <v>99</v>
      </c>
      <c r="L5182" s="63" t="n">
        <f aca="false">IF(AND(A5183&lt;&gt;"",A5182=""),L5181+1,L5181)</f>
        <v>543</v>
      </c>
      <c r="M5182" s="80" t="n">
        <f aca="false">IF(OR(A5182="Insumo",A5182="Composição Auxiliar"),J5182,"")</f>
        <v>99</v>
      </c>
      <c r="N5182" s="81" t="str">
        <f aca="false">IF(E5182="Mão de Obra",J5182,"")</f>
        <v/>
      </c>
      <c r="O5182" s="81" t="n">
        <f aca="false">IF(N5182&lt;&gt;"","",M5182)</f>
        <v>99</v>
      </c>
      <c r="P5182" s="82" t="str">
        <f aca="false">IF(A5182="Composição",B5182,"")</f>
        <v/>
      </c>
      <c r="Q5182" s="81" t="str">
        <f aca="false">IF(P5182&lt;&gt;"",SUMIF(L5182:L5182,L5182,N5182:N5182),"")</f>
        <v/>
      </c>
      <c r="R5182" s="81" t="str">
        <f aca="false">IF(P5182&lt;&gt;"",SUMIF(L5182:L5182,L5182,O5182:O5182),"")</f>
        <v/>
      </c>
    </row>
    <row r="5183" customFormat="false" ht="14.25" hidden="false" customHeight="false" outlineLevel="0" collapsed="false">
      <c r="A5183" s="102"/>
      <c r="B5183" s="102"/>
      <c r="C5183" s="102"/>
      <c r="D5183" s="102"/>
      <c r="E5183" s="102"/>
      <c r="F5183" s="103"/>
      <c r="G5183" s="102"/>
      <c r="H5183" s="103"/>
      <c r="I5183" s="102"/>
      <c r="J5183" s="103"/>
      <c r="L5183" s="63" t="n">
        <f aca="false">IF(AND(A5184&lt;&gt;"",A5183=""),L5182+1,L5182)</f>
        <v>543</v>
      </c>
      <c r="M5183" s="80" t="str">
        <f aca="false">IF(OR(A5183="Insumo",A5183="Composição Auxiliar"),J5183,"")</f>
        <v/>
      </c>
      <c r="N5183" s="81" t="str">
        <f aca="false">IF(E5183="Mão de Obra",J5183,"")</f>
        <v/>
      </c>
      <c r="O5183" s="81" t="str">
        <f aca="false">IF(N5183&lt;&gt;"","",M5183)</f>
        <v/>
      </c>
      <c r="P5183" s="82" t="str">
        <f aca="false">IF(A5183="Composição",B5183,"")</f>
        <v/>
      </c>
      <c r="Q5183" s="81" t="str">
        <f aca="false">IF(P5183&lt;&gt;"",SUMIF(L5183:L5183,L5183,N5183:N5183),"")</f>
        <v/>
      </c>
      <c r="R5183" s="81" t="str">
        <f aca="false">IF(P5183&lt;&gt;"",SUMIF(L5183:L5183,L5183,O5183:O5183),"")</f>
        <v/>
      </c>
    </row>
    <row r="5184" customFormat="false" ht="15" hidden="false" customHeight="false" outlineLevel="0" collapsed="false">
      <c r="A5184" s="102"/>
      <c r="B5184" s="102"/>
      <c r="C5184" s="102"/>
      <c r="D5184" s="102"/>
      <c r="E5184" s="102"/>
      <c r="F5184" s="103"/>
      <c r="G5184" s="102"/>
      <c r="H5184" s="104"/>
      <c r="I5184" s="104"/>
      <c r="J5184" s="103"/>
      <c r="L5184" s="63" t="n">
        <f aca="false">IF(AND(A5185&lt;&gt;"",A5184=""),L5183+1,L5183)</f>
        <v>543</v>
      </c>
      <c r="M5184" s="80" t="str">
        <f aca="false">IF(OR(A5184="Insumo",A5184="Composição Auxiliar"),J5184,"")</f>
        <v/>
      </c>
      <c r="N5184" s="81" t="str">
        <f aca="false">IF(E5184="Mão de Obra",J5184,"")</f>
        <v/>
      </c>
      <c r="O5184" s="81" t="str">
        <f aca="false">IF(N5184&lt;&gt;"","",M5184)</f>
        <v/>
      </c>
      <c r="P5184" s="82" t="str">
        <f aca="false">IF(A5184="Composição",B5184,"")</f>
        <v/>
      </c>
      <c r="Q5184" s="81" t="str">
        <f aca="false">IF(P5184&lt;&gt;"",SUMIF(L5184:L5184,L5184,N5184:N5184),"")</f>
        <v/>
      </c>
      <c r="R5184" s="81" t="str">
        <f aca="false">IF(P5184&lt;&gt;"",SUMIF(L5184:L5184,L5184,O5184:O5184),"")</f>
        <v/>
      </c>
    </row>
    <row r="5185" customFormat="false" ht="15" hidden="false" customHeight="false" outlineLevel="0" collapsed="false">
      <c r="A5185" s="108"/>
      <c r="B5185" s="108"/>
      <c r="C5185" s="108"/>
      <c r="D5185" s="108"/>
      <c r="E5185" s="108"/>
      <c r="F5185" s="108"/>
      <c r="G5185" s="108"/>
      <c r="H5185" s="108"/>
      <c r="I5185" s="108"/>
      <c r="J5185" s="108"/>
      <c r="L5185" s="63" t="n">
        <f aca="false">IF(AND(A5186&lt;&gt;"",A5185=""),L5184+1,L5184)</f>
        <v>543</v>
      </c>
      <c r="M5185" s="80" t="str">
        <f aca="false">IF(OR(A5185="Insumo",A5185="Composição Auxiliar"),J5185,"")</f>
        <v/>
      </c>
      <c r="N5185" s="81" t="str">
        <f aca="false">IF(E5185="Mão de Obra",J5185,"")</f>
        <v/>
      </c>
      <c r="O5185" s="81" t="str">
        <f aca="false">IF(N5185&lt;&gt;"","",M5185)</f>
        <v/>
      </c>
      <c r="P5185" s="82" t="str">
        <f aca="false">IF(A5185="Composição",B5185,"")</f>
        <v/>
      </c>
      <c r="Q5185" s="81" t="str">
        <f aca="false">IF(P5185&lt;&gt;"",SUMIF(L5185:L5185,L5185,N5185:N5185),"")</f>
        <v/>
      </c>
      <c r="R5185" s="81" t="str">
        <f aca="false">IF(P5185&lt;&gt;"",SUMIF(L5185:L5185,L5185,O5185:O5185),"")</f>
        <v/>
      </c>
    </row>
    <row r="5186" customFormat="false" ht="15" hidden="false" customHeight="true" outlineLevel="0" collapsed="false">
      <c r="A5186" s="83"/>
      <c r="B5186" s="84" t="s">
        <v>655</v>
      </c>
      <c r="C5186" s="83" t="s">
        <v>656</v>
      </c>
      <c r="D5186" s="83" t="s">
        <v>657</v>
      </c>
      <c r="E5186" s="83" t="s">
        <v>658</v>
      </c>
      <c r="F5186" s="83"/>
      <c r="G5186" s="85" t="s">
        <v>659</v>
      </c>
      <c r="H5186" s="84" t="s">
        <v>660</v>
      </c>
      <c r="I5186" s="84" t="s">
        <v>661</v>
      </c>
      <c r="J5186" s="84" t="s">
        <v>662</v>
      </c>
      <c r="L5186" s="63" t="n">
        <f aca="false">IF(AND(A5187&lt;&gt;"",A5186=""),L5185+1,L5185)</f>
        <v>544</v>
      </c>
      <c r="M5186" s="80" t="str">
        <f aca="false">IF(OR(A5186="Insumo",A5186="Composição Auxiliar"),J5186,"")</f>
        <v/>
      </c>
      <c r="N5186" s="81" t="str">
        <f aca="false">IF(E5186="Mão de Obra",J5186,"")</f>
        <v/>
      </c>
      <c r="O5186" s="81" t="str">
        <f aca="false">IF(N5186&lt;&gt;"","",M5186)</f>
        <v/>
      </c>
      <c r="P5186" s="82" t="str">
        <f aca="false">IF(A5186="Composição",B5186,"")</f>
        <v/>
      </c>
      <c r="Q5186" s="81" t="str">
        <f aca="false">IF(P5186&lt;&gt;"",SUMIF(L5186:L5186,L5186,N5186:N5186),"")</f>
        <v/>
      </c>
      <c r="R5186" s="81" t="str">
        <f aca="false">IF(P5186&lt;&gt;"",SUMIF(L5186:L5186,L5186,O5186:O5186),"")</f>
        <v/>
      </c>
    </row>
    <row r="5187" customFormat="false" ht="25.5" hidden="false" customHeight="true" outlineLevel="0" collapsed="false">
      <c r="A5187" s="86" t="s">
        <v>663</v>
      </c>
      <c r="B5187" s="87" t="s">
        <v>1893</v>
      </c>
      <c r="C5187" s="86" t="s">
        <v>664</v>
      </c>
      <c r="D5187" s="86" t="s">
        <v>1894</v>
      </c>
      <c r="E5187" s="86" t="s">
        <v>731</v>
      </c>
      <c r="F5187" s="86"/>
      <c r="G5187" s="88" t="s">
        <v>676</v>
      </c>
      <c r="H5187" s="89" t="n">
        <v>1</v>
      </c>
      <c r="I5187" s="90" t="n">
        <f aca="false">SUMIF(L:L,$L5187,M:M)</f>
        <v>257.21</v>
      </c>
      <c r="J5187" s="90" t="n">
        <f aca="false">TRUNC(H5187*I5187,2)</f>
        <v>257.21</v>
      </c>
      <c r="L5187" s="63" t="n">
        <f aca="false">IF(AND(A5188&lt;&gt;"",A5187=""),L5186+1,L5186)</f>
        <v>544</v>
      </c>
      <c r="M5187" s="80" t="str">
        <f aca="false">IF(OR(A5187="Insumo",A5187="Composição Auxiliar"),J5187,"")</f>
        <v/>
      </c>
      <c r="N5187" s="81" t="str">
        <f aca="false">IF(E5187="Mão de Obra",J5187,"")</f>
        <v/>
      </c>
      <c r="O5187" s="81" t="str">
        <f aca="false">IF(N5187&lt;&gt;"","",M5187)</f>
        <v/>
      </c>
      <c r="P5187" s="82" t="str">
        <f aca="false">IF(A5187="Composição",B5187,"")</f>
        <v> 101619 </v>
      </c>
      <c r="Q5187" s="81" t="n">
        <f aca="false">IF(P5187&lt;&gt;"",SUMIF(L5187:L5187,L5187,N5187:N5187),"")</f>
        <v>0</v>
      </c>
      <c r="R5187" s="81" t="n">
        <f aca="false">IF(P5187&lt;&gt;"",SUMIF(L5187:L5187,L5187,O5187:O5187),"")</f>
        <v>0</v>
      </c>
    </row>
    <row r="5188" customFormat="false" ht="25.5" hidden="false" customHeight="true" outlineLevel="0" collapsed="false">
      <c r="A5188" s="91" t="s">
        <v>668</v>
      </c>
      <c r="B5188" s="92" t="s">
        <v>895</v>
      </c>
      <c r="C5188" s="91" t="s">
        <v>664</v>
      </c>
      <c r="D5188" s="91" t="s">
        <v>896</v>
      </c>
      <c r="E5188" s="91" t="s">
        <v>691</v>
      </c>
      <c r="F5188" s="91"/>
      <c r="G5188" s="93" t="s">
        <v>699</v>
      </c>
      <c r="H5188" s="94" t="n">
        <v>0.0666</v>
      </c>
      <c r="I5188" s="95" t="n">
        <f aca="false">SUMIFS(J:J,A:A,"Composição",B:B,$B5188)</f>
        <v>27.05</v>
      </c>
      <c r="J5188" s="95" t="n">
        <f aca="false">TRUNC(H5188*I5188,2)</f>
        <v>1.8</v>
      </c>
      <c r="L5188" s="63" t="n">
        <f aca="false">IF(AND(A5189&lt;&gt;"",A5188=""),L5187+1,L5187)</f>
        <v>544</v>
      </c>
      <c r="M5188" s="80" t="n">
        <f aca="false">IF(OR(A5188="Insumo",A5188="Composição Auxiliar"),J5188,"")</f>
        <v>1.8</v>
      </c>
      <c r="N5188" s="81" t="str">
        <f aca="false">IF(E5188="Mão de Obra",J5188,"")</f>
        <v/>
      </c>
      <c r="O5188" s="81" t="n">
        <f aca="false">IF(N5188&lt;&gt;"","",M5188)</f>
        <v>1.8</v>
      </c>
      <c r="P5188" s="82" t="str">
        <f aca="false">IF(A5188="Composição",B5188,"")</f>
        <v/>
      </c>
      <c r="Q5188" s="81" t="str">
        <f aca="false">IF(P5188&lt;&gt;"",SUMIF(L5188:L5188,L5188,N5188:N5188),"")</f>
        <v/>
      </c>
      <c r="R5188" s="81" t="str">
        <f aca="false">IF(P5188&lt;&gt;"",SUMIF(L5188:L5188,L5188,O5188:O5188),"")</f>
        <v/>
      </c>
    </row>
    <row r="5189" customFormat="false" ht="25.5" hidden="false" customHeight="true" outlineLevel="0" collapsed="false">
      <c r="A5189" s="91" t="s">
        <v>668</v>
      </c>
      <c r="B5189" s="92" t="s">
        <v>819</v>
      </c>
      <c r="C5189" s="91" t="s">
        <v>664</v>
      </c>
      <c r="D5189" s="91" t="s">
        <v>820</v>
      </c>
      <c r="E5189" s="91" t="s">
        <v>671</v>
      </c>
      <c r="F5189" s="91"/>
      <c r="G5189" s="93" t="s">
        <v>672</v>
      </c>
      <c r="H5189" s="94" t="n">
        <v>2.4938</v>
      </c>
      <c r="I5189" s="95" t="n">
        <f aca="false">SUMIFS(J:J,A:A,"Composição",B:B,$B5189)</f>
        <v>23.68</v>
      </c>
      <c r="J5189" s="95" t="n">
        <f aca="false">TRUNC(H5189*I5189,2)</f>
        <v>59.05</v>
      </c>
      <c r="L5189" s="63" t="n">
        <f aca="false">IF(AND(A5190&lt;&gt;"",A5189=""),L5188+1,L5188)</f>
        <v>544</v>
      </c>
      <c r="M5189" s="80" t="n">
        <f aca="false">IF(OR(A5189="Insumo",A5189="Composição Auxiliar"),J5189,"")</f>
        <v>59.05</v>
      </c>
      <c r="N5189" s="81" t="str">
        <f aca="false">IF(E5189="Mão de Obra",J5189,"")</f>
        <v/>
      </c>
      <c r="O5189" s="81" t="n">
        <f aca="false">IF(N5189&lt;&gt;"","",M5189)</f>
        <v>59.05</v>
      </c>
      <c r="P5189" s="82" t="str">
        <f aca="false">IF(A5189="Composição",B5189,"")</f>
        <v/>
      </c>
      <c r="Q5189" s="81" t="str">
        <f aca="false">IF(P5189&lt;&gt;"",SUMIF(L5189:L5189,L5189,N5189:N5189),"")</f>
        <v/>
      </c>
      <c r="R5189" s="81" t="str">
        <f aca="false">IF(P5189&lt;&gt;"",SUMIF(L5189:L5189,L5189,O5189:O5189),"")</f>
        <v/>
      </c>
    </row>
    <row r="5190" customFormat="false" ht="25.5" hidden="false" customHeight="true" outlineLevel="0" collapsed="false">
      <c r="A5190" s="91" t="s">
        <v>668</v>
      </c>
      <c r="B5190" s="92" t="s">
        <v>901</v>
      </c>
      <c r="C5190" s="91" t="s">
        <v>664</v>
      </c>
      <c r="D5190" s="91" t="s">
        <v>902</v>
      </c>
      <c r="E5190" s="91" t="s">
        <v>691</v>
      </c>
      <c r="F5190" s="91"/>
      <c r="G5190" s="93" t="s">
        <v>692</v>
      </c>
      <c r="H5190" s="94" t="n">
        <v>0.0718</v>
      </c>
      <c r="I5190" s="95" t="n">
        <f aca="false">SUMIFS(J:J,A:A,"Composição",B:B,$B5190)</f>
        <v>33.4</v>
      </c>
      <c r="J5190" s="95" t="n">
        <f aca="false">TRUNC(H5190*I5190,2)</f>
        <v>2.39</v>
      </c>
      <c r="L5190" s="63" t="n">
        <f aca="false">IF(AND(A5191&lt;&gt;"",A5190=""),L5189+1,L5189)</f>
        <v>544</v>
      </c>
      <c r="M5190" s="80" t="n">
        <f aca="false">IF(OR(A5190="Insumo",A5190="Composição Auxiliar"),J5190,"")</f>
        <v>2.39</v>
      </c>
      <c r="N5190" s="81" t="str">
        <f aca="false">IF(E5190="Mão de Obra",J5190,"")</f>
        <v/>
      </c>
      <c r="O5190" s="81" t="n">
        <f aca="false">IF(N5190&lt;&gt;"","",M5190)</f>
        <v>2.39</v>
      </c>
      <c r="P5190" s="82" t="str">
        <f aca="false">IF(A5190="Composição",B5190,"")</f>
        <v/>
      </c>
      <c r="Q5190" s="81" t="str">
        <f aca="false">IF(P5190&lt;&gt;"",SUMIF(L5190:L5190,L5190,N5190:N5190),"")</f>
        <v/>
      </c>
      <c r="R5190" s="81" t="str">
        <f aca="false">IF(P5190&lt;&gt;"",SUMIF(L5190:L5190,L5190,O5190:O5190),"")</f>
        <v/>
      </c>
    </row>
    <row r="5191" customFormat="false" ht="25.5" hidden="false" customHeight="true" outlineLevel="0" collapsed="false">
      <c r="A5191" s="91" t="s">
        <v>668</v>
      </c>
      <c r="B5191" s="92" t="s">
        <v>677</v>
      </c>
      <c r="C5191" s="91" t="s">
        <v>664</v>
      </c>
      <c r="D5191" s="91" t="s">
        <v>678</v>
      </c>
      <c r="E5191" s="91" t="s">
        <v>671</v>
      </c>
      <c r="F5191" s="91"/>
      <c r="G5191" s="93" t="s">
        <v>672</v>
      </c>
      <c r="H5191" s="94" t="n">
        <v>3.7407</v>
      </c>
      <c r="I5191" s="95" t="n">
        <f aca="false">SUMIFS(J:J,A:A,"Composição",B:B,$B5191)</f>
        <v>18.93</v>
      </c>
      <c r="J5191" s="95" t="n">
        <f aca="false">TRUNC(H5191*I5191,2)</f>
        <v>70.81</v>
      </c>
      <c r="L5191" s="63" t="n">
        <f aca="false">IF(AND(A5192&lt;&gt;"",A5191=""),L5190+1,L5190)</f>
        <v>544</v>
      </c>
      <c r="M5191" s="80" t="n">
        <f aca="false">IF(OR(A5191="Insumo",A5191="Composição Auxiliar"),J5191,"")</f>
        <v>70.81</v>
      </c>
      <c r="N5191" s="81" t="str">
        <f aca="false">IF(E5191="Mão de Obra",J5191,"")</f>
        <v/>
      </c>
      <c r="O5191" s="81" t="n">
        <f aca="false">IF(N5191&lt;&gt;"","",M5191)</f>
        <v>70.81</v>
      </c>
      <c r="P5191" s="82" t="str">
        <f aca="false">IF(A5191="Composição",B5191,"")</f>
        <v/>
      </c>
      <c r="Q5191" s="81" t="str">
        <f aca="false">IF(P5191&lt;&gt;"",SUMIF(L5191:L5191,L5191,N5191:N5191),"")</f>
        <v/>
      </c>
      <c r="R5191" s="81" t="str">
        <f aca="false">IF(P5191&lt;&gt;"",SUMIF(L5191:L5191,L5191,O5191:O5191),"")</f>
        <v/>
      </c>
    </row>
    <row r="5192" customFormat="false" ht="25.5" hidden="false" customHeight="false" outlineLevel="0" collapsed="false">
      <c r="A5192" s="96" t="s">
        <v>679</v>
      </c>
      <c r="B5192" s="97" t="s">
        <v>2221</v>
      </c>
      <c r="C5192" s="96" t="str">
        <f aca="false">VLOOKUP(B5192,INSUMOS!$A:$I,2,0)</f>
        <v>SINAPI</v>
      </c>
      <c r="D5192" s="96" t="str">
        <f aca="false">VLOOKUP(B5192,INSUMOS!$A:$I,3,0)</f>
        <v>PEDRA BRITADA N. 0, OU PEDRISCO (4,8 A 9,5 MM) POSTO PEDREIRA/FORNECEDOR, SEM FRETE</v>
      </c>
      <c r="E5192" s="98" t="str">
        <f aca="false">VLOOKUP(B5192,INSUMOS!$A:$I,4,0)</f>
        <v>Material</v>
      </c>
      <c r="F5192" s="98"/>
      <c r="G5192" s="99" t="str">
        <f aca="false">VLOOKUP(B5192,INSUMOS!$A:$I,5,0)</f>
        <v>m³</v>
      </c>
      <c r="H5192" s="100" t="n">
        <v>1.1</v>
      </c>
      <c r="I5192" s="101" t="n">
        <f aca="false">VLOOKUP(B5192,INSUMOS!$A:$I,8,0)</f>
        <v>111.97</v>
      </c>
      <c r="J5192" s="101" t="n">
        <f aca="false">TRUNC(H5192*I5192,2)</f>
        <v>123.16</v>
      </c>
      <c r="L5192" s="63" t="n">
        <f aca="false">IF(AND(A5193&lt;&gt;"",A5192=""),L5191+1,L5191)</f>
        <v>544</v>
      </c>
      <c r="M5192" s="80" t="n">
        <f aca="false">IF(OR(A5192="Insumo",A5192="Composição Auxiliar"),J5192,"")</f>
        <v>123.16</v>
      </c>
      <c r="N5192" s="81" t="str">
        <f aca="false">IF(E5192="Mão de Obra",J5192,"")</f>
        <v/>
      </c>
      <c r="O5192" s="81" t="n">
        <f aca="false">IF(N5192&lt;&gt;"","",M5192)</f>
        <v>123.16</v>
      </c>
      <c r="P5192" s="82" t="str">
        <f aca="false">IF(A5192="Composição",B5192,"")</f>
        <v/>
      </c>
      <c r="Q5192" s="81" t="str">
        <f aca="false">IF(P5192&lt;&gt;"",SUMIF(L5192:L5192,L5192,N5192:N5192),"")</f>
        <v/>
      </c>
      <c r="R5192" s="81" t="str">
        <f aca="false">IF(P5192&lt;&gt;"",SUMIF(L5192:L5192,L5192,O5192:O5192),"")</f>
        <v/>
      </c>
    </row>
    <row r="5193" customFormat="false" ht="14.25" hidden="false" customHeight="false" outlineLevel="0" collapsed="false">
      <c r="A5193" s="102"/>
      <c r="B5193" s="102"/>
      <c r="C5193" s="102"/>
      <c r="D5193" s="102"/>
      <c r="E5193" s="102"/>
      <c r="F5193" s="103"/>
      <c r="G5193" s="102"/>
      <c r="H5193" s="103"/>
      <c r="I5193" s="102"/>
      <c r="J5193" s="103"/>
      <c r="L5193" s="63" t="n">
        <f aca="false">IF(AND(A5194&lt;&gt;"",A5193=""),L5192+1,L5192)</f>
        <v>544</v>
      </c>
      <c r="M5193" s="80" t="str">
        <f aca="false">IF(OR(A5193="Insumo",A5193="Composição Auxiliar"),J5193,"")</f>
        <v/>
      </c>
      <c r="N5193" s="81" t="str">
        <f aca="false">IF(E5193="Mão de Obra",J5193,"")</f>
        <v/>
      </c>
      <c r="O5193" s="81" t="str">
        <f aca="false">IF(N5193&lt;&gt;"","",M5193)</f>
        <v/>
      </c>
      <c r="P5193" s="82" t="str">
        <f aca="false">IF(A5193="Composição",B5193,"")</f>
        <v/>
      </c>
      <c r="Q5193" s="81" t="str">
        <f aca="false">IF(P5193&lt;&gt;"",SUMIF(L5193:L5193,L5193,N5193:N5193),"")</f>
        <v/>
      </c>
      <c r="R5193" s="81" t="str">
        <f aca="false">IF(P5193&lt;&gt;"",SUMIF(L5193:L5193,L5193,O5193:O5193),"")</f>
        <v/>
      </c>
    </row>
    <row r="5194" customFormat="false" ht="15" hidden="false" customHeight="false" outlineLevel="0" collapsed="false">
      <c r="A5194" s="102"/>
      <c r="B5194" s="102"/>
      <c r="C5194" s="102"/>
      <c r="D5194" s="102"/>
      <c r="E5194" s="102"/>
      <c r="F5194" s="103"/>
      <c r="G5194" s="102"/>
      <c r="H5194" s="104"/>
      <c r="I5194" s="104"/>
      <c r="J5194" s="103"/>
      <c r="L5194" s="63" t="n">
        <f aca="false">IF(AND(A5195&lt;&gt;"",A5194=""),L5193+1,L5193)</f>
        <v>544</v>
      </c>
      <c r="M5194" s="80" t="str">
        <f aca="false">IF(OR(A5194="Insumo",A5194="Composição Auxiliar"),J5194,"")</f>
        <v/>
      </c>
      <c r="N5194" s="81" t="str">
        <f aca="false">IF(E5194="Mão de Obra",J5194,"")</f>
        <v/>
      </c>
      <c r="O5194" s="81" t="str">
        <f aca="false">IF(N5194&lt;&gt;"","",M5194)</f>
        <v/>
      </c>
      <c r="P5194" s="82" t="str">
        <f aca="false">IF(A5194="Composição",B5194,"")</f>
        <v/>
      </c>
      <c r="Q5194" s="81" t="str">
        <f aca="false">IF(P5194&lt;&gt;"",SUMIF(L5194:L5194,L5194,N5194:N5194),"")</f>
        <v/>
      </c>
      <c r="R5194" s="81" t="str">
        <f aca="false">IF(P5194&lt;&gt;"",SUMIF(L5194:L5194,L5194,O5194:O5194),"")</f>
        <v/>
      </c>
    </row>
    <row r="5195" customFormat="false" ht="15" hidden="false" customHeight="false" outlineLevel="0" collapsed="false">
      <c r="A5195" s="108"/>
      <c r="B5195" s="108"/>
      <c r="C5195" s="108"/>
      <c r="D5195" s="108"/>
      <c r="E5195" s="108"/>
      <c r="F5195" s="108"/>
      <c r="G5195" s="108"/>
      <c r="H5195" s="108"/>
      <c r="I5195" s="108"/>
      <c r="J5195" s="108"/>
      <c r="L5195" s="63" t="n">
        <f aca="false">IF(AND(A5196&lt;&gt;"",A5195=""),L5194+1,L5194)</f>
        <v>544</v>
      </c>
      <c r="M5195" s="80" t="str">
        <f aca="false">IF(OR(A5195="Insumo",A5195="Composição Auxiliar"),J5195,"")</f>
        <v/>
      </c>
      <c r="N5195" s="81" t="str">
        <f aca="false">IF(E5195="Mão de Obra",J5195,"")</f>
        <v/>
      </c>
      <c r="O5195" s="81" t="str">
        <f aca="false">IF(N5195&lt;&gt;"","",M5195)</f>
        <v/>
      </c>
      <c r="P5195" s="82" t="str">
        <f aca="false">IF(A5195="Composição",B5195,"")</f>
        <v/>
      </c>
      <c r="Q5195" s="81" t="str">
        <f aca="false">IF(P5195&lt;&gt;"",SUMIF(L5195:L5195,L5195,N5195:N5195),"")</f>
        <v/>
      </c>
      <c r="R5195" s="81" t="str">
        <f aca="false">IF(P5195&lt;&gt;"",SUMIF(L5195:L5195,L5195,O5195:O5195),"")</f>
        <v/>
      </c>
    </row>
    <row r="5196" customFormat="false" ht="15" hidden="false" customHeight="true" outlineLevel="0" collapsed="false">
      <c r="A5196" s="83"/>
      <c r="B5196" s="84" t="s">
        <v>655</v>
      </c>
      <c r="C5196" s="83" t="s">
        <v>656</v>
      </c>
      <c r="D5196" s="83" t="s">
        <v>657</v>
      </c>
      <c r="E5196" s="83" t="s">
        <v>658</v>
      </c>
      <c r="F5196" s="83"/>
      <c r="G5196" s="85" t="s">
        <v>659</v>
      </c>
      <c r="H5196" s="84" t="s">
        <v>660</v>
      </c>
      <c r="I5196" s="84" t="s">
        <v>661</v>
      </c>
      <c r="J5196" s="84" t="s">
        <v>662</v>
      </c>
      <c r="L5196" s="63" t="n">
        <f aca="false">IF(AND(A5197&lt;&gt;"",A5196=""),L5195+1,L5195)</f>
        <v>545</v>
      </c>
      <c r="M5196" s="80" t="str">
        <f aca="false">IF(OR(A5196="Insumo",A5196="Composição Auxiliar"),J5196,"")</f>
        <v/>
      </c>
      <c r="N5196" s="81" t="str">
        <f aca="false">IF(E5196="Mão de Obra",J5196,"")</f>
        <v/>
      </c>
      <c r="O5196" s="81" t="str">
        <f aca="false">IF(N5196&lt;&gt;"","",M5196)</f>
        <v/>
      </c>
      <c r="P5196" s="82" t="str">
        <f aca="false">IF(A5196="Composição",B5196,"")</f>
        <v/>
      </c>
      <c r="Q5196" s="81" t="str">
        <f aca="false">IF(P5196&lt;&gt;"",SUMIF(L5196:L5196,L5196,N5196:N5196),"")</f>
        <v/>
      </c>
      <c r="R5196" s="81" t="str">
        <f aca="false">IF(P5196&lt;&gt;"",SUMIF(L5196:L5196,L5196,O5196:O5196),"")</f>
        <v/>
      </c>
    </row>
    <row r="5197" customFormat="false" ht="51" hidden="false" customHeight="true" outlineLevel="0" collapsed="false">
      <c r="A5197" s="86" t="s">
        <v>663</v>
      </c>
      <c r="B5197" s="87" t="s">
        <v>1154</v>
      </c>
      <c r="C5197" s="86" t="s">
        <v>664</v>
      </c>
      <c r="D5197" s="86" t="s">
        <v>1155</v>
      </c>
      <c r="E5197" s="86" t="s">
        <v>691</v>
      </c>
      <c r="F5197" s="86"/>
      <c r="G5197" s="88" t="s">
        <v>699</v>
      </c>
      <c r="H5197" s="89" t="n">
        <v>1</v>
      </c>
      <c r="I5197" s="90" t="n">
        <f aca="false">SUMIF(L:L,$L5197,M:M)</f>
        <v>7.26</v>
      </c>
      <c r="J5197" s="90" t="n">
        <f aca="false">TRUNC(H5197*I5197,2)</f>
        <v>7.26</v>
      </c>
      <c r="L5197" s="63" t="n">
        <f aca="false">IF(AND(A5198&lt;&gt;"",A5197=""),L5196+1,L5196)</f>
        <v>545</v>
      </c>
      <c r="M5197" s="80" t="str">
        <f aca="false">IF(OR(A5197="Insumo",A5197="Composição Auxiliar"),J5197,"")</f>
        <v/>
      </c>
      <c r="N5197" s="81" t="str">
        <f aca="false">IF(E5197="Mão de Obra",J5197,"")</f>
        <v/>
      </c>
      <c r="O5197" s="81" t="str">
        <f aca="false">IF(N5197&lt;&gt;"","",M5197)</f>
        <v/>
      </c>
      <c r="P5197" s="82" t="str">
        <f aca="false">IF(A5197="Composição",B5197,"")</f>
        <v> 90669 </v>
      </c>
      <c r="Q5197" s="81" t="n">
        <f aca="false">IF(P5197&lt;&gt;"",SUMIF(L5197:L5197,L5197,N5197:N5197),"")</f>
        <v>0</v>
      </c>
      <c r="R5197" s="81" t="n">
        <f aca="false">IF(P5197&lt;&gt;"",SUMIF(L5197:L5197,L5197,O5197:O5197),"")</f>
        <v>0</v>
      </c>
    </row>
    <row r="5198" customFormat="false" ht="51" hidden="false" customHeight="true" outlineLevel="0" collapsed="false">
      <c r="A5198" s="91" t="s">
        <v>668</v>
      </c>
      <c r="B5198" s="92" t="s">
        <v>2222</v>
      </c>
      <c r="C5198" s="91" t="s">
        <v>664</v>
      </c>
      <c r="D5198" s="91" t="s">
        <v>2223</v>
      </c>
      <c r="E5198" s="91" t="s">
        <v>691</v>
      </c>
      <c r="F5198" s="91"/>
      <c r="G5198" s="93" t="s">
        <v>672</v>
      </c>
      <c r="H5198" s="94" t="n">
        <v>1</v>
      </c>
      <c r="I5198" s="95" t="n">
        <f aca="false">SUMIFS(J:J,A:A,"Composição",B:B,$B5198)</f>
        <v>6.12</v>
      </c>
      <c r="J5198" s="95" t="n">
        <f aca="false">TRUNC(H5198*I5198,2)</f>
        <v>6.12</v>
      </c>
      <c r="L5198" s="63" t="n">
        <f aca="false">IF(AND(A5199&lt;&gt;"",A5198=""),L5197+1,L5197)</f>
        <v>545</v>
      </c>
      <c r="M5198" s="80" t="n">
        <f aca="false">IF(OR(A5198="Insumo",A5198="Composição Auxiliar"),J5198,"")</f>
        <v>6.12</v>
      </c>
      <c r="N5198" s="81" t="str">
        <f aca="false">IF(E5198="Mão de Obra",J5198,"")</f>
        <v/>
      </c>
      <c r="O5198" s="81" t="n">
        <f aca="false">IF(N5198&lt;&gt;"","",M5198)</f>
        <v>6.12</v>
      </c>
      <c r="P5198" s="82" t="str">
        <f aca="false">IF(A5198="Composição",B5198,"")</f>
        <v/>
      </c>
      <c r="Q5198" s="81" t="str">
        <f aca="false">IF(P5198&lt;&gt;"",SUMIF(L5198:L5198,L5198,N5198:N5198),"")</f>
        <v/>
      </c>
      <c r="R5198" s="81" t="str">
        <f aca="false">IF(P5198&lt;&gt;"",SUMIF(L5198:L5198,L5198,O5198:O5198),"")</f>
        <v/>
      </c>
    </row>
    <row r="5199" customFormat="false" ht="51" hidden="false" customHeight="true" outlineLevel="0" collapsed="false">
      <c r="A5199" s="91" t="s">
        <v>668</v>
      </c>
      <c r="B5199" s="92" t="s">
        <v>2224</v>
      </c>
      <c r="C5199" s="91" t="s">
        <v>664</v>
      </c>
      <c r="D5199" s="91" t="s">
        <v>2225</v>
      </c>
      <c r="E5199" s="91" t="s">
        <v>691</v>
      </c>
      <c r="F5199" s="91"/>
      <c r="G5199" s="93" t="s">
        <v>672</v>
      </c>
      <c r="H5199" s="94" t="n">
        <v>1</v>
      </c>
      <c r="I5199" s="95" t="n">
        <f aca="false">SUMIFS(J:J,A:A,"Composição",B:B,$B5199)</f>
        <v>1.14</v>
      </c>
      <c r="J5199" s="95" t="n">
        <f aca="false">TRUNC(H5199*I5199,2)</f>
        <v>1.14</v>
      </c>
      <c r="L5199" s="63" t="n">
        <f aca="false">IF(AND(A5200&lt;&gt;"",A5199=""),L5198+1,L5198)</f>
        <v>545</v>
      </c>
      <c r="M5199" s="80" t="n">
        <f aca="false">IF(OR(A5199="Insumo",A5199="Composição Auxiliar"),J5199,"")</f>
        <v>1.14</v>
      </c>
      <c r="N5199" s="81" t="str">
        <f aca="false">IF(E5199="Mão de Obra",J5199,"")</f>
        <v/>
      </c>
      <c r="O5199" s="81" t="n">
        <f aca="false">IF(N5199&lt;&gt;"","",M5199)</f>
        <v>1.14</v>
      </c>
      <c r="P5199" s="82" t="str">
        <f aca="false">IF(A5199="Composição",B5199,"")</f>
        <v/>
      </c>
      <c r="Q5199" s="81" t="str">
        <f aca="false">IF(P5199&lt;&gt;"",SUMIF(L5199:L5199,L5199,N5199:N5199),"")</f>
        <v/>
      </c>
      <c r="R5199" s="81" t="str">
        <f aca="false">IF(P5199&lt;&gt;"",SUMIF(L5199:L5199,L5199,O5199:O5199),"")</f>
        <v/>
      </c>
    </row>
    <row r="5200" customFormat="false" ht="14.25" hidden="false" customHeight="false" outlineLevel="0" collapsed="false">
      <c r="A5200" s="102"/>
      <c r="B5200" s="102"/>
      <c r="C5200" s="102"/>
      <c r="D5200" s="102"/>
      <c r="E5200" s="102"/>
      <c r="F5200" s="103"/>
      <c r="G5200" s="102"/>
      <c r="H5200" s="103"/>
      <c r="I5200" s="102"/>
      <c r="J5200" s="103"/>
      <c r="L5200" s="63" t="n">
        <f aca="false">IF(AND(A5201&lt;&gt;"",A5200=""),L5199+1,L5199)</f>
        <v>545</v>
      </c>
      <c r="M5200" s="80" t="str">
        <f aca="false">IF(OR(A5200="Insumo",A5200="Composição Auxiliar"),J5200,"")</f>
        <v/>
      </c>
      <c r="N5200" s="81" t="str">
        <f aca="false">IF(E5200="Mão de Obra",J5200,"")</f>
        <v/>
      </c>
      <c r="O5200" s="81" t="str">
        <f aca="false">IF(N5200&lt;&gt;"","",M5200)</f>
        <v/>
      </c>
      <c r="P5200" s="82" t="str">
        <f aca="false">IF(A5200="Composição",B5200,"")</f>
        <v/>
      </c>
      <c r="Q5200" s="81" t="str">
        <f aca="false">IF(P5200&lt;&gt;"",SUMIF(L5200:L5200,L5200,N5200:N5200),"")</f>
        <v/>
      </c>
      <c r="R5200" s="81" t="str">
        <f aca="false">IF(P5200&lt;&gt;"",SUMIF(L5200:L5200,L5200,O5200:O5200),"")</f>
        <v/>
      </c>
    </row>
    <row r="5201" customFormat="false" ht="15" hidden="false" customHeight="false" outlineLevel="0" collapsed="false">
      <c r="A5201" s="102"/>
      <c r="B5201" s="102"/>
      <c r="C5201" s="102"/>
      <c r="D5201" s="102"/>
      <c r="E5201" s="102"/>
      <c r="F5201" s="103"/>
      <c r="G5201" s="102"/>
      <c r="H5201" s="104"/>
      <c r="I5201" s="104"/>
      <c r="J5201" s="103"/>
      <c r="L5201" s="63" t="n">
        <f aca="false">IF(AND(A5202&lt;&gt;"",A5201=""),L5200+1,L5200)</f>
        <v>545</v>
      </c>
      <c r="M5201" s="80" t="str">
        <f aca="false">IF(OR(A5201="Insumo",A5201="Composição Auxiliar"),J5201,"")</f>
        <v/>
      </c>
      <c r="N5201" s="81" t="str">
        <f aca="false">IF(E5201="Mão de Obra",J5201,"")</f>
        <v/>
      </c>
      <c r="O5201" s="81" t="str">
        <f aca="false">IF(N5201&lt;&gt;"","",M5201)</f>
        <v/>
      </c>
      <c r="P5201" s="82" t="str">
        <f aca="false">IF(A5201="Composição",B5201,"")</f>
        <v/>
      </c>
      <c r="Q5201" s="81" t="str">
        <f aca="false">IF(P5201&lt;&gt;"",SUMIF(L5201:L5201,L5201,N5201:N5201),"")</f>
        <v/>
      </c>
      <c r="R5201" s="81" t="str">
        <f aca="false">IF(P5201&lt;&gt;"",SUMIF(L5201:L5201,L5201,O5201:O5201),"")</f>
        <v/>
      </c>
    </row>
    <row r="5202" customFormat="false" ht="15" hidden="false" customHeight="false" outlineLevel="0" collapsed="false">
      <c r="A5202" s="108"/>
      <c r="B5202" s="108"/>
      <c r="C5202" s="108"/>
      <c r="D5202" s="108"/>
      <c r="E5202" s="108"/>
      <c r="F5202" s="108"/>
      <c r="G5202" s="108"/>
      <c r="H5202" s="108"/>
      <c r="I5202" s="108"/>
      <c r="J5202" s="108"/>
      <c r="L5202" s="63" t="n">
        <f aca="false">IF(AND(A5203&lt;&gt;"",A5202=""),L5201+1,L5201)</f>
        <v>545</v>
      </c>
      <c r="M5202" s="80" t="str">
        <f aca="false">IF(OR(A5202="Insumo",A5202="Composição Auxiliar"),J5202,"")</f>
        <v/>
      </c>
      <c r="N5202" s="81" t="str">
        <f aca="false">IF(E5202="Mão de Obra",J5202,"")</f>
        <v/>
      </c>
      <c r="O5202" s="81" t="str">
        <f aca="false">IF(N5202&lt;&gt;"","",M5202)</f>
        <v/>
      </c>
      <c r="P5202" s="82" t="str">
        <f aca="false">IF(A5202="Composição",B5202,"")</f>
        <v/>
      </c>
      <c r="Q5202" s="81" t="str">
        <f aca="false">IF(P5202&lt;&gt;"",SUMIF(L5202:L5202,L5202,N5202:N5202),"")</f>
        <v/>
      </c>
      <c r="R5202" s="81" t="str">
        <f aca="false">IF(P5202&lt;&gt;"",SUMIF(L5202:L5202,L5202,O5202:O5202),"")</f>
        <v/>
      </c>
    </row>
    <row r="5203" customFormat="false" ht="15" hidden="false" customHeight="true" outlineLevel="0" collapsed="false">
      <c r="A5203" s="83"/>
      <c r="B5203" s="84" t="s">
        <v>655</v>
      </c>
      <c r="C5203" s="83" t="s">
        <v>656</v>
      </c>
      <c r="D5203" s="83" t="s">
        <v>657</v>
      </c>
      <c r="E5203" s="83" t="s">
        <v>658</v>
      </c>
      <c r="F5203" s="83"/>
      <c r="G5203" s="85" t="s">
        <v>659</v>
      </c>
      <c r="H5203" s="84" t="s">
        <v>660</v>
      </c>
      <c r="I5203" s="84" t="s">
        <v>661</v>
      </c>
      <c r="J5203" s="84" t="s">
        <v>662</v>
      </c>
      <c r="L5203" s="63" t="n">
        <f aca="false">IF(AND(A5204&lt;&gt;"",A5203=""),L5202+1,L5202)</f>
        <v>546</v>
      </c>
      <c r="M5203" s="80" t="str">
        <f aca="false">IF(OR(A5203="Insumo",A5203="Composição Auxiliar"),J5203,"")</f>
        <v/>
      </c>
      <c r="N5203" s="81" t="str">
        <f aca="false">IF(E5203="Mão de Obra",J5203,"")</f>
        <v/>
      </c>
      <c r="O5203" s="81" t="str">
        <f aca="false">IF(N5203&lt;&gt;"","",M5203)</f>
        <v/>
      </c>
      <c r="P5203" s="82" t="str">
        <f aca="false">IF(A5203="Composição",B5203,"")</f>
        <v/>
      </c>
      <c r="Q5203" s="81" t="str">
        <f aca="false">IF(P5203&lt;&gt;"",SUMIF(L5203:L5203,L5203,N5203:N5203),"")</f>
        <v/>
      </c>
      <c r="R5203" s="81" t="str">
        <f aca="false">IF(P5203&lt;&gt;"",SUMIF(L5203:L5203,L5203,O5203:O5203),"")</f>
        <v/>
      </c>
    </row>
    <row r="5204" customFormat="false" ht="51" hidden="false" customHeight="true" outlineLevel="0" collapsed="false">
      <c r="A5204" s="86" t="s">
        <v>663</v>
      </c>
      <c r="B5204" s="87" t="s">
        <v>1156</v>
      </c>
      <c r="C5204" s="86" t="s">
        <v>664</v>
      </c>
      <c r="D5204" s="86" t="s">
        <v>1157</v>
      </c>
      <c r="E5204" s="86" t="s">
        <v>691</v>
      </c>
      <c r="F5204" s="86"/>
      <c r="G5204" s="88" t="s">
        <v>692</v>
      </c>
      <c r="H5204" s="89" t="n">
        <v>1</v>
      </c>
      <c r="I5204" s="90" t="n">
        <f aca="false">SUMIF(L:L,$L5204,M:M)</f>
        <v>27.85</v>
      </c>
      <c r="J5204" s="90" t="n">
        <f aca="false">TRUNC(H5204*I5204,2)</f>
        <v>27.85</v>
      </c>
      <c r="L5204" s="63" t="n">
        <f aca="false">IF(AND(A5205&lt;&gt;"",A5204=""),L5203+1,L5203)</f>
        <v>546</v>
      </c>
      <c r="M5204" s="80" t="str">
        <f aca="false">IF(OR(A5204="Insumo",A5204="Composição Auxiliar"),J5204,"")</f>
        <v/>
      </c>
      <c r="N5204" s="81" t="str">
        <f aca="false">IF(E5204="Mão de Obra",J5204,"")</f>
        <v/>
      </c>
      <c r="O5204" s="81" t="str">
        <f aca="false">IF(N5204&lt;&gt;"","",M5204)</f>
        <v/>
      </c>
      <c r="P5204" s="82" t="str">
        <f aca="false">IF(A5204="Composição",B5204,"")</f>
        <v> 90668 </v>
      </c>
      <c r="Q5204" s="81" t="n">
        <f aca="false">IF(P5204&lt;&gt;"",SUMIF(L5204:L5204,L5204,N5204:N5204),"")</f>
        <v>0</v>
      </c>
      <c r="R5204" s="81" t="n">
        <f aca="false">IF(P5204&lt;&gt;"",SUMIF(L5204:L5204,L5204,O5204:O5204),"")</f>
        <v>0</v>
      </c>
    </row>
    <row r="5205" customFormat="false" ht="51" hidden="false" customHeight="true" outlineLevel="0" collapsed="false">
      <c r="A5205" s="91" t="s">
        <v>668</v>
      </c>
      <c r="B5205" s="92" t="s">
        <v>2226</v>
      </c>
      <c r="C5205" s="91" t="s">
        <v>664</v>
      </c>
      <c r="D5205" s="91" t="s">
        <v>2227</v>
      </c>
      <c r="E5205" s="91" t="s">
        <v>691</v>
      </c>
      <c r="F5205" s="91"/>
      <c r="G5205" s="93" t="s">
        <v>672</v>
      </c>
      <c r="H5205" s="94" t="n">
        <v>1</v>
      </c>
      <c r="I5205" s="95" t="n">
        <f aca="false">SUMIFS(J:J,A:A,"Composição",B:B,$B5205)</f>
        <v>8.03</v>
      </c>
      <c r="J5205" s="95" t="n">
        <f aca="false">TRUNC(H5205*I5205,2)</f>
        <v>8.03</v>
      </c>
      <c r="L5205" s="63" t="n">
        <f aca="false">IF(AND(A5206&lt;&gt;"",A5205=""),L5204+1,L5204)</f>
        <v>546</v>
      </c>
      <c r="M5205" s="80" t="n">
        <f aca="false">IF(OR(A5205="Insumo",A5205="Composição Auxiliar"),J5205,"")</f>
        <v>8.03</v>
      </c>
      <c r="N5205" s="81" t="str">
        <f aca="false">IF(E5205="Mão de Obra",J5205,"")</f>
        <v/>
      </c>
      <c r="O5205" s="81" t="n">
        <f aca="false">IF(N5205&lt;&gt;"","",M5205)</f>
        <v>8.03</v>
      </c>
      <c r="P5205" s="82" t="str">
        <f aca="false">IF(A5205="Composição",B5205,"")</f>
        <v/>
      </c>
      <c r="Q5205" s="81" t="str">
        <f aca="false">IF(P5205&lt;&gt;"",SUMIF(L5205:L5205,L5205,N5205:N5205),"")</f>
        <v/>
      </c>
      <c r="R5205" s="81" t="str">
        <f aca="false">IF(P5205&lt;&gt;"",SUMIF(L5205:L5205,L5205,O5205:O5205),"")</f>
        <v/>
      </c>
    </row>
    <row r="5206" customFormat="false" ht="51" hidden="false" customHeight="true" outlineLevel="0" collapsed="false">
      <c r="A5206" s="91" t="s">
        <v>668</v>
      </c>
      <c r="B5206" s="92" t="s">
        <v>2222</v>
      </c>
      <c r="C5206" s="91" t="s">
        <v>664</v>
      </c>
      <c r="D5206" s="91" t="s">
        <v>2223</v>
      </c>
      <c r="E5206" s="91" t="s">
        <v>691</v>
      </c>
      <c r="F5206" s="91"/>
      <c r="G5206" s="93" t="s">
        <v>672</v>
      </c>
      <c r="H5206" s="94" t="n">
        <v>1</v>
      </c>
      <c r="I5206" s="95" t="n">
        <f aca="false">SUMIFS(J:J,A:A,"Composição",B:B,$B5206)</f>
        <v>6.12</v>
      </c>
      <c r="J5206" s="95" t="n">
        <f aca="false">TRUNC(H5206*I5206,2)</f>
        <v>6.12</v>
      </c>
      <c r="L5206" s="63" t="n">
        <f aca="false">IF(AND(A5207&lt;&gt;"",A5206=""),L5205+1,L5205)</f>
        <v>546</v>
      </c>
      <c r="M5206" s="80" t="n">
        <f aca="false">IF(OR(A5206="Insumo",A5206="Composição Auxiliar"),J5206,"")</f>
        <v>6.12</v>
      </c>
      <c r="N5206" s="81" t="str">
        <f aca="false">IF(E5206="Mão de Obra",J5206,"")</f>
        <v/>
      </c>
      <c r="O5206" s="81" t="n">
        <f aca="false">IF(N5206&lt;&gt;"","",M5206)</f>
        <v>6.12</v>
      </c>
      <c r="P5206" s="82" t="str">
        <f aca="false">IF(A5206="Composição",B5206,"")</f>
        <v/>
      </c>
      <c r="Q5206" s="81" t="str">
        <f aca="false">IF(P5206&lt;&gt;"",SUMIF(L5206:L5206,L5206,N5206:N5206),"")</f>
        <v/>
      </c>
      <c r="R5206" s="81" t="str">
        <f aca="false">IF(P5206&lt;&gt;"",SUMIF(L5206:L5206,L5206,O5206:O5206),"")</f>
        <v/>
      </c>
    </row>
    <row r="5207" customFormat="false" ht="51" hidden="false" customHeight="true" outlineLevel="0" collapsed="false">
      <c r="A5207" s="91" t="s">
        <v>668</v>
      </c>
      <c r="B5207" s="92" t="s">
        <v>2224</v>
      </c>
      <c r="C5207" s="91" t="s">
        <v>664</v>
      </c>
      <c r="D5207" s="91" t="s">
        <v>2225</v>
      </c>
      <c r="E5207" s="91" t="s">
        <v>691</v>
      </c>
      <c r="F5207" s="91"/>
      <c r="G5207" s="93" t="s">
        <v>672</v>
      </c>
      <c r="H5207" s="94" t="n">
        <v>1</v>
      </c>
      <c r="I5207" s="95" t="n">
        <f aca="false">SUMIFS(J:J,A:A,"Composição",B:B,$B5207)</f>
        <v>1.14</v>
      </c>
      <c r="J5207" s="95" t="n">
        <f aca="false">TRUNC(H5207*I5207,2)</f>
        <v>1.14</v>
      </c>
      <c r="L5207" s="63" t="n">
        <f aca="false">IF(AND(A5208&lt;&gt;"",A5207=""),L5206+1,L5206)</f>
        <v>546</v>
      </c>
      <c r="M5207" s="80" t="n">
        <f aca="false">IF(OR(A5207="Insumo",A5207="Composição Auxiliar"),J5207,"")</f>
        <v>1.14</v>
      </c>
      <c r="N5207" s="81" t="str">
        <f aca="false">IF(E5207="Mão de Obra",J5207,"")</f>
        <v/>
      </c>
      <c r="O5207" s="81" t="n">
        <f aca="false">IF(N5207&lt;&gt;"","",M5207)</f>
        <v>1.14</v>
      </c>
      <c r="P5207" s="82" t="str">
        <f aca="false">IF(A5207="Composição",B5207,"")</f>
        <v/>
      </c>
      <c r="Q5207" s="81" t="str">
        <f aca="false">IF(P5207&lt;&gt;"",SUMIF(L5207:L5207,L5207,N5207:N5207),"")</f>
        <v/>
      </c>
      <c r="R5207" s="81" t="str">
        <f aca="false">IF(P5207&lt;&gt;"",SUMIF(L5207:L5207,L5207,O5207:O5207),"")</f>
        <v/>
      </c>
    </row>
    <row r="5208" customFormat="false" ht="51" hidden="false" customHeight="true" outlineLevel="0" collapsed="false">
      <c r="A5208" s="91" t="s">
        <v>668</v>
      </c>
      <c r="B5208" s="92" t="s">
        <v>2228</v>
      </c>
      <c r="C5208" s="91" t="s">
        <v>664</v>
      </c>
      <c r="D5208" s="91" t="s">
        <v>2229</v>
      </c>
      <c r="E5208" s="91" t="s">
        <v>691</v>
      </c>
      <c r="F5208" s="91"/>
      <c r="G5208" s="93" t="s">
        <v>672</v>
      </c>
      <c r="H5208" s="94" t="n">
        <v>1</v>
      </c>
      <c r="I5208" s="95" t="n">
        <f aca="false">SUMIFS(J:J,A:A,"Composição",B:B,$B5208)</f>
        <v>12.56</v>
      </c>
      <c r="J5208" s="95" t="n">
        <f aca="false">TRUNC(H5208*I5208,2)</f>
        <v>12.56</v>
      </c>
      <c r="L5208" s="63" t="n">
        <f aca="false">IF(AND(A5209&lt;&gt;"",A5208=""),L5207+1,L5207)</f>
        <v>546</v>
      </c>
      <c r="M5208" s="80" t="n">
        <f aca="false">IF(OR(A5208="Insumo",A5208="Composição Auxiliar"),J5208,"")</f>
        <v>12.56</v>
      </c>
      <c r="N5208" s="81" t="str">
        <f aca="false">IF(E5208="Mão de Obra",J5208,"")</f>
        <v/>
      </c>
      <c r="O5208" s="81" t="n">
        <f aca="false">IF(N5208&lt;&gt;"","",M5208)</f>
        <v>12.56</v>
      </c>
      <c r="P5208" s="82" t="str">
        <f aca="false">IF(A5208="Composição",B5208,"")</f>
        <v/>
      </c>
      <c r="Q5208" s="81" t="str">
        <f aca="false">IF(P5208&lt;&gt;"",SUMIF(L5208:L5208,L5208,N5208:N5208),"")</f>
        <v/>
      </c>
      <c r="R5208" s="81" t="str">
        <f aca="false">IF(P5208&lt;&gt;"",SUMIF(L5208:L5208,L5208,O5208:O5208),"")</f>
        <v/>
      </c>
    </row>
    <row r="5209" customFormat="false" ht="14.25" hidden="false" customHeight="false" outlineLevel="0" collapsed="false">
      <c r="A5209" s="102"/>
      <c r="B5209" s="102"/>
      <c r="C5209" s="102"/>
      <c r="D5209" s="102"/>
      <c r="E5209" s="102"/>
      <c r="F5209" s="103"/>
      <c r="G5209" s="102"/>
      <c r="H5209" s="103"/>
      <c r="I5209" s="102"/>
      <c r="J5209" s="103"/>
      <c r="L5209" s="63" t="n">
        <f aca="false">IF(AND(A5210&lt;&gt;"",A5209=""),L5208+1,L5208)</f>
        <v>546</v>
      </c>
      <c r="M5209" s="80" t="str">
        <f aca="false">IF(OR(A5209="Insumo",A5209="Composição Auxiliar"),J5209,"")</f>
        <v/>
      </c>
      <c r="N5209" s="81" t="str">
        <f aca="false">IF(E5209="Mão de Obra",J5209,"")</f>
        <v/>
      </c>
      <c r="O5209" s="81" t="str">
        <f aca="false">IF(N5209&lt;&gt;"","",M5209)</f>
        <v/>
      </c>
      <c r="P5209" s="82" t="str">
        <f aca="false">IF(A5209="Composição",B5209,"")</f>
        <v/>
      </c>
      <c r="Q5209" s="81" t="str">
        <f aca="false">IF(P5209&lt;&gt;"",SUMIF(L5209:L5209,L5209,N5209:N5209),"")</f>
        <v/>
      </c>
      <c r="R5209" s="81" t="str">
        <f aca="false">IF(P5209&lt;&gt;"",SUMIF(L5209:L5209,L5209,O5209:O5209),"")</f>
        <v/>
      </c>
    </row>
    <row r="5210" customFormat="false" ht="15" hidden="false" customHeight="false" outlineLevel="0" collapsed="false">
      <c r="A5210" s="102"/>
      <c r="B5210" s="102"/>
      <c r="C5210" s="102"/>
      <c r="D5210" s="102"/>
      <c r="E5210" s="102"/>
      <c r="F5210" s="103"/>
      <c r="G5210" s="102"/>
      <c r="H5210" s="104"/>
      <c r="I5210" s="104"/>
      <c r="J5210" s="103"/>
      <c r="L5210" s="63" t="n">
        <f aca="false">IF(AND(A5211&lt;&gt;"",A5210=""),L5209+1,L5209)</f>
        <v>546</v>
      </c>
      <c r="M5210" s="80" t="str">
        <f aca="false">IF(OR(A5210="Insumo",A5210="Composição Auxiliar"),J5210,"")</f>
        <v/>
      </c>
      <c r="N5210" s="81" t="str">
        <f aca="false">IF(E5210="Mão de Obra",J5210,"")</f>
        <v/>
      </c>
      <c r="O5210" s="81" t="str">
        <f aca="false">IF(N5210&lt;&gt;"","",M5210)</f>
        <v/>
      </c>
      <c r="P5210" s="82" t="str">
        <f aca="false">IF(A5210="Composição",B5210,"")</f>
        <v/>
      </c>
      <c r="Q5210" s="81" t="str">
        <f aca="false">IF(P5210&lt;&gt;"",SUMIF(L5210:L5210,L5210,N5210:N5210),"")</f>
        <v/>
      </c>
      <c r="R5210" s="81" t="str">
        <f aca="false">IF(P5210&lt;&gt;"",SUMIF(L5210:L5210,L5210,O5210:O5210),"")</f>
        <v/>
      </c>
    </row>
    <row r="5211" customFormat="false" ht="15" hidden="false" customHeight="false" outlineLevel="0" collapsed="false">
      <c r="A5211" s="108"/>
      <c r="B5211" s="108"/>
      <c r="C5211" s="108"/>
      <c r="D5211" s="108"/>
      <c r="E5211" s="108"/>
      <c r="F5211" s="108"/>
      <c r="G5211" s="108"/>
      <c r="H5211" s="108"/>
      <c r="I5211" s="108"/>
      <c r="J5211" s="108"/>
      <c r="L5211" s="63" t="n">
        <f aca="false">IF(AND(A5212&lt;&gt;"",A5211=""),L5210+1,L5210)</f>
        <v>546</v>
      </c>
      <c r="M5211" s="80" t="str">
        <f aca="false">IF(OR(A5211="Insumo",A5211="Composição Auxiliar"),J5211,"")</f>
        <v/>
      </c>
      <c r="N5211" s="81" t="str">
        <f aca="false">IF(E5211="Mão de Obra",J5211,"")</f>
        <v/>
      </c>
      <c r="O5211" s="81" t="str">
        <f aca="false">IF(N5211&lt;&gt;"","",M5211)</f>
        <v/>
      </c>
      <c r="P5211" s="82" t="str">
        <f aca="false">IF(A5211="Composição",B5211,"")</f>
        <v/>
      </c>
      <c r="Q5211" s="81" t="str">
        <f aca="false">IF(P5211&lt;&gt;"",SUMIF(L5211:L5211,L5211,N5211:N5211),"")</f>
        <v/>
      </c>
      <c r="R5211" s="81" t="str">
        <f aca="false">IF(P5211&lt;&gt;"",SUMIF(L5211:L5211,L5211,O5211:O5211),"")</f>
        <v/>
      </c>
    </row>
    <row r="5212" customFormat="false" ht="15" hidden="false" customHeight="true" outlineLevel="0" collapsed="false">
      <c r="A5212" s="83"/>
      <c r="B5212" s="84" t="s">
        <v>655</v>
      </c>
      <c r="C5212" s="83" t="s">
        <v>656</v>
      </c>
      <c r="D5212" s="83" t="s">
        <v>657</v>
      </c>
      <c r="E5212" s="83" t="s">
        <v>658</v>
      </c>
      <c r="F5212" s="83"/>
      <c r="G5212" s="85" t="s">
        <v>659</v>
      </c>
      <c r="H5212" s="84" t="s">
        <v>660</v>
      </c>
      <c r="I5212" s="84" t="s">
        <v>661</v>
      </c>
      <c r="J5212" s="84" t="s">
        <v>662</v>
      </c>
      <c r="L5212" s="63" t="n">
        <f aca="false">IF(AND(A5213&lt;&gt;"",A5212=""),L5211+1,L5211)</f>
        <v>547</v>
      </c>
      <c r="M5212" s="80" t="str">
        <f aca="false">IF(OR(A5212="Insumo",A5212="Composição Auxiliar"),J5212,"")</f>
        <v/>
      </c>
      <c r="N5212" s="81" t="str">
        <f aca="false">IF(E5212="Mão de Obra",J5212,"")</f>
        <v/>
      </c>
      <c r="O5212" s="81" t="str">
        <f aca="false">IF(N5212&lt;&gt;"","",M5212)</f>
        <v/>
      </c>
      <c r="P5212" s="82" t="str">
        <f aca="false">IF(A5212="Composição",B5212,"")</f>
        <v/>
      </c>
      <c r="Q5212" s="81" t="str">
        <f aca="false">IF(P5212&lt;&gt;"",SUMIF(L5212:L5212,L5212,N5212:N5212),"")</f>
        <v/>
      </c>
      <c r="R5212" s="81" t="str">
        <f aca="false">IF(P5212&lt;&gt;"",SUMIF(L5212:L5212,L5212,O5212:O5212),"")</f>
        <v/>
      </c>
    </row>
    <row r="5213" customFormat="false" ht="51" hidden="false" customHeight="true" outlineLevel="0" collapsed="false">
      <c r="A5213" s="86" t="s">
        <v>663</v>
      </c>
      <c r="B5213" s="87" t="s">
        <v>2222</v>
      </c>
      <c r="C5213" s="86" t="s">
        <v>664</v>
      </c>
      <c r="D5213" s="86" t="s">
        <v>2223</v>
      </c>
      <c r="E5213" s="86" t="s">
        <v>691</v>
      </c>
      <c r="F5213" s="86"/>
      <c r="G5213" s="88" t="s">
        <v>672</v>
      </c>
      <c r="H5213" s="89" t="n">
        <v>1</v>
      </c>
      <c r="I5213" s="90" t="n">
        <f aca="false">SUMIF(L:L,$L5213,M:M)</f>
        <v>6.12</v>
      </c>
      <c r="J5213" s="90" t="n">
        <f aca="false">TRUNC(H5213*I5213,2)</f>
        <v>6.12</v>
      </c>
      <c r="L5213" s="63" t="n">
        <f aca="false">IF(AND(A5214&lt;&gt;"",A5213=""),L5212+1,L5212)</f>
        <v>547</v>
      </c>
      <c r="M5213" s="80" t="str">
        <f aca="false">IF(OR(A5213="Insumo",A5213="Composição Auxiliar"),J5213,"")</f>
        <v/>
      </c>
      <c r="N5213" s="81" t="str">
        <f aca="false">IF(E5213="Mão de Obra",J5213,"")</f>
        <v/>
      </c>
      <c r="O5213" s="81" t="str">
        <f aca="false">IF(N5213&lt;&gt;"","",M5213)</f>
        <v/>
      </c>
      <c r="P5213" s="82" t="str">
        <f aca="false">IF(A5213="Composição",B5213,"")</f>
        <v> 90664 </v>
      </c>
      <c r="Q5213" s="81" t="n">
        <f aca="false">IF(P5213&lt;&gt;"",SUMIF(L5213:L5213,L5213,N5213:N5213),"")</f>
        <v>0</v>
      </c>
      <c r="R5213" s="81" t="n">
        <f aca="false">IF(P5213&lt;&gt;"",SUMIF(L5213:L5213,L5213,O5213:O5213),"")</f>
        <v>0</v>
      </c>
    </row>
    <row r="5214" customFormat="false" ht="38.25" hidden="false" customHeight="false" outlineLevel="0" collapsed="false">
      <c r="A5214" s="96" t="s">
        <v>679</v>
      </c>
      <c r="B5214" s="97" t="s">
        <v>2230</v>
      </c>
      <c r="C5214" s="96" t="str">
        <f aca="false">VLOOKUP(B5214,INSUMOS!$A:$I,2,0)</f>
        <v>SINAPI</v>
      </c>
      <c r="D5214" s="96" t="str">
        <f aca="false">VLOOKUP(B5214,INSUMOS!$A:$I,3,0)</f>
        <v>PROJETOR PNEUMATICO DE ARGAMASSA PARA CHAPISCO E REBOCO COM RECIPIENTE ACOPLADO, TIPO CANEQUNHA, COM VOLUME DE 1,50 L, SEM COMPRESSOR</v>
      </c>
      <c r="E5214" s="98" t="str">
        <f aca="false">VLOOKUP(B5214,INSUMOS!$A:$I,4,0)</f>
        <v>Material</v>
      </c>
      <c r="F5214" s="98"/>
      <c r="G5214" s="99" t="str">
        <f aca="false">VLOOKUP(B5214,INSUMOS!$A:$I,5,0)</f>
        <v>UN</v>
      </c>
      <c r="H5214" s="100" t="n">
        <v>7E-005</v>
      </c>
      <c r="I5214" s="101" t="n">
        <f aca="false">VLOOKUP(B5214,INSUMOS!$A:$I,8,0)</f>
        <v>589.27</v>
      </c>
      <c r="J5214" s="101" t="n">
        <f aca="false">TRUNC(H5214*I5214,2)</f>
        <v>0.04</v>
      </c>
      <c r="L5214" s="63" t="n">
        <f aca="false">IF(AND(A5215&lt;&gt;"",A5214=""),L5213+1,L5213)</f>
        <v>547</v>
      </c>
      <c r="M5214" s="80" t="n">
        <f aca="false">IF(OR(A5214="Insumo",A5214="Composição Auxiliar"),J5214,"")</f>
        <v>0.04</v>
      </c>
      <c r="N5214" s="81" t="str">
        <f aca="false">IF(E5214="Mão de Obra",J5214,"")</f>
        <v/>
      </c>
      <c r="O5214" s="81" t="n">
        <f aca="false">IF(N5214&lt;&gt;"","",M5214)</f>
        <v>0.04</v>
      </c>
      <c r="P5214" s="82" t="str">
        <f aca="false">IF(A5214="Composição",B5214,"")</f>
        <v/>
      </c>
      <c r="Q5214" s="81" t="str">
        <f aca="false">IF(P5214&lt;&gt;"",SUMIF(L5214:L5214,L5214,N5214:N5214),"")</f>
        <v/>
      </c>
      <c r="R5214" s="81" t="str">
        <f aca="false">IF(P5214&lt;&gt;"",SUMIF(L5214:L5214,L5214,O5214:O5214),"")</f>
        <v/>
      </c>
    </row>
    <row r="5215" customFormat="false" ht="25.5" hidden="false" customHeight="false" outlineLevel="0" collapsed="false">
      <c r="A5215" s="96" t="s">
        <v>679</v>
      </c>
      <c r="B5215" s="97" t="s">
        <v>2231</v>
      </c>
      <c r="C5215" s="96" t="str">
        <f aca="false">VLOOKUP(B5215,INSUMOS!$A:$I,2,0)</f>
        <v>SINAPI</v>
      </c>
      <c r="D5215" s="96" t="str">
        <f aca="false">VLOOKUP(B5215,INSUMOS!$A:$I,3,0)</f>
        <v>COMPRESSOR DE AR REBOCAVEL, VAZAO 89 PCM, PRESSAO EFETIVA DE TRABALHO *102* PSI, MOTOR DIESEL, POTENCIA *20* CV</v>
      </c>
      <c r="E5215" s="98" t="str">
        <f aca="false">VLOOKUP(B5215,INSUMOS!$A:$I,4,0)</f>
        <v>Equipamento</v>
      </c>
      <c r="F5215" s="98"/>
      <c r="G5215" s="99" t="str">
        <f aca="false">VLOOKUP(B5215,INSUMOS!$A:$I,5,0)</f>
        <v>UN</v>
      </c>
      <c r="H5215" s="100" t="n">
        <v>5.33E-005</v>
      </c>
      <c r="I5215" s="101" t="n">
        <f aca="false">VLOOKUP(B5215,INSUMOS!$A:$I,8,0)</f>
        <v>114165.43</v>
      </c>
      <c r="J5215" s="101" t="n">
        <f aca="false">TRUNC(H5215*I5215,2)</f>
        <v>6.08</v>
      </c>
      <c r="L5215" s="63" t="n">
        <f aca="false">IF(AND(A5216&lt;&gt;"",A5215=""),L5214+1,L5214)</f>
        <v>547</v>
      </c>
      <c r="M5215" s="80" t="n">
        <f aca="false">IF(OR(A5215="Insumo",A5215="Composição Auxiliar"),J5215,"")</f>
        <v>6.08</v>
      </c>
      <c r="N5215" s="81" t="str">
        <f aca="false">IF(E5215="Mão de Obra",J5215,"")</f>
        <v/>
      </c>
      <c r="O5215" s="81" t="n">
        <f aca="false">IF(N5215&lt;&gt;"","",M5215)</f>
        <v>6.08</v>
      </c>
      <c r="P5215" s="82" t="str">
        <f aca="false">IF(A5215="Composição",B5215,"")</f>
        <v/>
      </c>
      <c r="Q5215" s="81" t="str">
        <f aca="false">IF(P5215&lt;&gt;"",SUMIF(L5215:L5215,L5215,N5215:N5215),"")</f>
        <v/>
      </c>
      <c r="R5215" s="81" t="str">
        <f aca="false">IF(P5215&lt;&gt;"",SUMIF(L5215:L5215,L5215,O5215:O5215),"")</f>
        <v/>
      </c>
    </row>
    <row r="5216" customFormat="false" ht="14.25" hidden="false" customHeight="false" outlineLevel="0" collapsed="false">
      <c r="A5216" s="102"/>
      <c r="B5216" s="102"/>
      <c r="C5216" s="102"/>
      <c r="D5216" s="102"/>
      <c r="E5216" s="102"/>
      <c r="F5216" s="103"/>
      <c r="G5216" s="102"/>
      <c r="H5216" s="103"/>
      <c r="I5216" s="102"/>
      <c r="J5216" s="103"/>
      <c r="L5216" s="63" t="n">
        <f aca="false">IF(AND(A5217&lt;&gt;"",A5216=""),L5215+1,L5215)</f>
        <v>547</v>
      </c>
      <c r="M5216" s="80" t="str">
        <f aca="false">IF(OR(A5216="Insumo",A5216="Composição Auxiliar"),J5216,"")</f>
        <v/>
      </c>
      <c r="N5216" s="81" t="str">
        <f aca="false">IF(E5216="Mão de Obra",J5216,"")</f>
        <v/>
      </c>
      <c r="O5216" s="81" t="str">
        <f aca="false">IF(N5216&lt;&gt;"","",M5216)</f>
        <v/>
      </c>
      <c r="P5216" s="82" t="str">
        <f aca="false">IF(A5216="Composição",B5216,"")</f>
        <v/>
      </c>
      <c r="Q5216" s="81" t="str">
        <f aca="false">IF(P5216&lt;&gt;"",SUMIF(L5216:L5216,L5216,N5216:N5216),"")</f>
        <v/>
      </c>
      <c r="R5216" s="81" t="str">
        <f aca="false">IF(P5216&lt;&gt;"",SUMIF(L5216:L5216,L5216,O5216:O5216),"")</f>
        <v/>
      </c>
    </row>
    <row r="5217" customFormat="false" ht="15" hidden="false" customHeight="false" outlineLevel="0" collapsed="false">
      <c r="A5217" s="102"/>
      <c r="B5217" s="102"/>
      <c r="C5217" s="102"/>
      <c r="D5217" s="102"/>
      <c r="E5217" s="102"/>
      <c r="F5217" s="103"/>
      <c r="G5217" s="102"/>
      <c r="H5217" s="104"/>
      <c r="I5217" s="104"/>
      <c r="J5217" s="103"/>
      <c r="L5217" s="63" t="n">
        <f aca="false">IF(AND(A5218&lt;&gt;"",A5217=""),L5216+1,L5216)</f>
        <v>547</v>
      </c>
      <c r="M5217" s="80" t="str">
        <f aca="false">IF(OR(A5217="Insumo",A5217="Composição Auxiliar"),J5217,"")</f>
        <v/>
      </c>
      <c r="N5217" s="81" t="str">
        <f aca="false">IF(E5217="Mão de Obra",J5217,"")</f>
        <v/>
      </c>
      <c r="O5217" s="81" t="str">
        <f aca="false">IF(N5217&lt;&gt;"","",M5217)</f>
        <v/>
      </c>
      <c r="P5217" s="82" t="str">
        <f aca="false">IF(A5217="Composição",B5217,"")</f>
        <v/>
      </c>
      <c r="Q5217" s="81" t="str">
        <f aca="false">IF(P5217&lt;&gt;"",SUMIF(L5217:L5217,L5217,N5217:N5217),"")</f>
        <v/>
      </c>
      <c r="R5217" s="81" t="str">
        <f aca="false">IF(P5217&lt;&gt;"",SUMIF(L5217:L5217,L5217,O5217:O5217),"")</f>
        <v/>
      </c>
    </row>
    <row r="5218" customFormat="false" ht="15" hidden="false" customHeight="false" outlineLevel="0" collapsed="false">
      <c r="A5218" s="108"/>
      <c r="B5218" s="108"/>
      <c r="C5218" s="108"/>
      <c r="D5218" s="108"/>
      <c r="E5218" s="108"/>
      <c r="F5218" s="108"/>
      <c r="G5218" s="108"/>
      <c r="H5218" s="108"/>
      <c r="I5218" s="108"/>
      <c r="J5218" s="108"/>
      <c r="L5218" s="63" t="n">
        <f aca="false">IF(AND(A5219&lt;&gt;"",A5218=""),L5217+1,L5217)</f>
        <v>547</v>
      </c>
      <c r="M5218" s="80" t="str">
        <f aca="false">IF(OR(A5218="Insumo",A5218="Composição Auxiliar"),J5218,"")</f>
        <v/>
      </c>
      <c r="N5218" s="81" t="str">
        <f aca="false">IF(E5218="Mão de Obra",J5218,"")</f>
        <v/>
      </c>
      <c r="O5218" s="81" t="str">
        <f aca="false">IF(N5218&lt;&gt;"","",M5218)</f>
        <v/>
      </c>
      <c r="P5218" s="82" t="str">
        <f aca="false">IF(A5218="Composição",B5218,"")</f>
        <v/>
      </c>
      <c r="Q5218" s="81" t="str">
        <f aca="false">IF(P5218&lt;&gt;"",SUMIF(L5218:L5218,L5218,N5218:N5218),"")</f>
        <v/>
      </c>
      <c r="R5218" s="81" t="str">
        <f aca="false">IF(P5218&lt;&gt;"",SUMIF(L5218:L5218,L5218,O5218:O5218),"")</f>
        <v/>
      </c>
    </row>
    <row r="5219" customFormat="false" ht="15" hidden="false" customHeight="true" outlineLevel="0" collapsed="false">
      <c r="A5219" s="83"/>
      <c r="B5219" s="84" t="s">
        <v>655</v>
      </c>
      <c r="C5219" s="83" t="s">
        <v>656</v>
      </c>
      <c r="D5219" s="83" t="s">
        <v>657</v>
      </c>
      <c r="E5219" s="83" t="s">
        <v>658</v>
      </c>
      <c r="F5219" s="83"/>
      <c r="G5219" s="85" t="s">
        <v>659</v>
      </c>
      <c r="H5219" s="84" t="s">
        <v>660</v>
      </c>
      <c r="I5219" s="84" t="s">
        <v>661</v>
      </c>
      <c r="J5219" s="84" t="s">
        <v>662</v>
      </c>
      <c r="L5219" s="63" t="n">
        <f aca="false">IF(AND(A5220&lt;&gt;"",A5219=""),L5218+1,L5218)</f>
        <v>548</v>
      </c>
      <c r="M5219" s="80" t="str">
        <f aca="false">IF(OR(A5219="Insumo",A5219="Composição Auxiliar"),J5219,"")</f>
        <v/>
      </c>
      <c r="N5219" s="81" t="str">
        <f aca="false">IF(E5219="Mão de Obra",J5219,"")</f>
        <v/>
      </c>
      <c r="O5219" s="81" t="str">
        <f aca="false">IF(N5219&lt;&gt;"","",M5219)</f>
        <v/>
      </c>
      <c r="P5219" s="82" t="str">
        <f aca="false">IF(A5219="Composição",B5219,"")</f>
        <v/>
      </c>
      <c r="Q5219" s="81" t="str">
        <f aca="false">IF(P5219&lt;&gt;"",SUMIF(L5219:L5219,L5219,N5219:N5219),"")</f>
        <v/>
      </c>
      <c r="R5219" s="81" t="str">
        <f aca="false">IF(P5219&lt;&gt;"",SUMIF(L5219:L5219,L5219,O5219:O5219),"")</f>
        <v/>
      </c>
    </row>
    <row r="5220" customFormat="false" ht="51" hidden="false" customHeight="true" outlineLevel="0" collapsed="false">
      <c r="A5220" s="86" t="s">
        <v>663</v>
      </c>
      <c r="B5220" s="87" t="s">
        <v>2224</v>
      </c>
      <c r="C5220" s="86" t="s">
        <v>664</v>
      </c>
      <c r="D5220" s="86" t="s">
        <v>2225</v>
      </c>
      <c r="E5220" s="86" t="s">
        <v>691</v>
      </c>
      <c r="F5220" s="86"/>
      <c r="G5220" s="88" t="s">
        <v>672</v>
      </c>
      <c r="H5220" s="89" t="n">
        <v>1</v>
      </c>
      <c r="I5220" s="90" t="n">
        <f aca="false">SUMIF(L:L,$L5220,M:M)</f>
        <v>1.14</v>
      </c>
      <c r="J5220" s="90" t="n">
        <f aca="false">TRUNC(H5220*I5220,2)</f>
        <v>1.14</v>
      </c>
      <c r="L5220" s="63" t="n">
        <f aca="false">IF(AND(A5221&lt;&gt;"",A5220=""),L5219+1,L5219)</f>
        <v>548</v>
      </c>
      <c r="M5220" s="80" t="str">
        <f aca="false">IF(OR(A5220="Insumo",A5220="Composição Auxiliar"),J5220,"")</f>
        <v/>
      </c>
      <c r="N5220" s="81" t="str">
        <f aca="false">IF(E5220="Mão de Obra",J5220,"")</f>
        <v/>
      </c>
      <c r="O5220" s="81" t="str">
        <f aca="false">IF(N5220&lt;&gt;"","",M5220)</f>
        <v/>
      </c>
      <c r="P5220" s="82" t="str">
        <f aca="false">IF(A5220="Composição",B5220,"")</f>
        <v> 90665 </v>
      </c>
      <c r="Q5220" s="81" t="n">
        <f aca="false">IF(P5220&lt;&gt;"",SUMIF(L5220:L5220,L5220,N5220:N5220),"")</f>
        <v>0</v>
      </c>
      <c r="R5220" s="81" t="n">
        <f aca="false">IF(P5220&lt;&gt;"",SUMIF(L5220:L5220,L5220,O5220:O5220),"")</f>
        <v>0</v>
      </c>
    </row>
    <row r="5221" customFormat="false" ht="25.5" hidden="false" customHeight="false" outlineLevel="0" collapsed="false">
      <c r="A5221" s="96" t="s">
        <v>679</v>
      </c>
      <c r="B5221" s="97" t="s">
        <v>2231</v>
      </c>
      <c r="C5221" s="96" t="str">
        <f aca="false">VLOOKUP(B5221,INSUMOS!$A:$I,2,0)</f>
        <v>SINAPI</v>
      </c>
      <c r="D5221" s="96" t="str">
        <f aca="false">VLOOKUP(B5221,INSUMOS!$A:$I,3,0)</f>
        <v>COMPRESSOR DE AR REBOCAVEL, VAZAO 89 PCM, PRESSAO EFETIVA DE TRABALHO *102* PSI, MOTOR DIESEL, POTENCIA *20* CV</v>
      </c>
      <c r="E5221" s="98" t="str">
        <f aca="false">VLOOKUP(B5221,INSUMOS!$A:$I,4,0)</f>
        <v>Equipamento</v>
      </c>
      <c r="F5221" s="98"/>
      <c r="G5221" s="99" t="str">
        <f aca="false">VLOOKUP(B5221,INSUMOS!$A:$I,5,0)</f>
        <v>UN</v>
      </c>
      <c r="H5221" s="100" t="n">
        <v>1E-005</v>
      </c>
      <c r="I5221" s="101" t="n">
        <f aca="false">VLOOKUP(B5221,INSUMOS!$A:$I,8,0)</f>
        <v>114165.43</v>
      </c>
      <c r="J5221" s="101" t="n">
        <f aca="false">TRUNC(H5221*I5221,2)</f>
        <v>1.14</v>
      </c>
      <c r="L5221" s="63" t="n">
        <f aca="false">IF(AND(A5222&lt;&gt;"",A5221=""),L5220+1,L5220)</f>
        <v>548</v>
      </c>
      <c r="M5221" s="80" t="n">
        <f aca="false">IF(OR(A5221="Insumo",A5221="Composição Auxiliar"),J5221,"")</f>
        <v>1.14</v>
      </c>
      <c r="N5221" s="81" t="str">
        <f aca="false">IF(E5221="Mão de Obra",J5221,"")</f>
        <v/>
      </c>
      <c r="O5221" s="81" t="n">
        <f aca="false">IF(N5221&lt;&gt;"","",M5221)</f>
        <v>1.14</v>
      </c>
      <c r="P5221" s="82" t="str">
        <f aca="false">IF(A5221="Composição",B5221,"")</f>
        <v/>
      </c>
      <c r="Q5221" s="81" t="str">
        <f aca="false">IF(P5221&lt;&gt;"",SUMIF(L5221:L5221,L5221,N5221:N5221),"")</f>
        <v/>
      </c>
      <c r="R5221" s="81" t="str">
        <f aca="false">IF(P5221&lt;&gt;"",SUMIF(L5221:L5221,L5221,O5221:O5221),"")</f>
        <v/>
      </c>
    </row>
    <row r="5222" customFormat="false" ht="14.25" hidden="false" customHeight="false" outlineLevel="0" collapsed="false">
      <c r="A5222" s="102"/>
      <c r="B5222" s="102"/>
      <c r="C5222" s="102"/>
      <c r="D5222" s="102"/>
      <c r="E5222" s="102"/>
      <c r="F5222" s="103"/>
      <c r="G5222" s="102"/>
      <c r="H5222" s="103"/>
      <c r="I5222" s="102"/>
      <c r="J5222" s="103"/>
      <c r="L5222" s="63" t="n">
        <f aca="false">IF(AND(A5223&lt;&gt;"",A5222=""),L5221+1,L5221)</f>
        <v>548</v>
      </c>
      <c r="M5222" s="80" t="str">
        <f aca="false">IF(OR(A5222="Insumo",A5222="Composição Auxiliar"),J5222,"")</f>
        <v/>
      </c>
      <c r="N5222" s="81" t="str">
        <f aca="false">IF(E5222="Mão de Obra",J5222,"")</f>
        <v/>
      </c>
      <c r="O5222" s="81" t="str">
        <f aca="false">IF(N5222&lt;&gt;"","",M5222)</f>
        <v/>
      </c>
      <c r="P5222" s="82" t="str">
        <f aca="false">IF(A5222="Composição",B5222,"")</f>
        <v/>
      </c>
      <c r="Q5222" s="81" t="str">
        <f aca="false">IF(P5222&lt;&gt;"",SUMIF(L5222:L5222,L5222,N5222:N5222),"")</f>
        <v/>
      </c>
      <c r="R5222" s="81" t="str">
        <f aca="false">IF(P5222&lt;&gt;"",SUMIF(L5222:L5222,L5222,O5222:O5222),"")</f>
        <v/>
      </c>
    </row>
    <row r="5223" customFormat="false" ht="15" hidden="false" customHeight="false" outlineLevel="0" collapsed="false">
      <c r="A5223" s="102"/>
      <c r="B5223" s="102"/>
      <c r="C5223" s="102"/>
      <c r="D5223" s="102"/>
      <c r="E5223" s="102"/>
      <c r="F5223" s="103"/>
      <c r="G5223" s="102"/>
      <c r="H5223" s="104"/>
      <c r="I5223" s="104"/>
      <c r="J5223" s="103"/>
      <c r="L5223" s="63" t="n">
        <f aca="false">IF(AND(A5224&lt;&gt;"",A5223=""),L5222+1,L5222)</f>
        <v>548</v>
      </c>
      <c r="M5223" s="80" t="str">
        <f aca="false">IF(OR(A5223="Insumo",A5223="Composição Auxiliar"),J5223,"")</f>
        <v/>
      </c>
      <c r="N5223" s="81" t="str">
        <f aca="false">IF(E5223="Mão de Obra",J5223,"")</f>
        <v/>
      </c>
      <c r="O5223" s="81" t="str">
        <f aca="false">IF(N5223&lt;&gt;"","",M5223)</f>
        <v/>
      </c>
      <c r="P5223" s="82" t="str">
        <f aca="false">IF(A5223="Composição",B5223,"")</f>
        <v/>
      </c>
      <c r="Q5223" s="81" t="str">
        <f aca="false">IF(P5223&lt;&gt;"",SUMIF(L5223:L5223,L5223,N5223:N5223),"")</f>
        <v/>
      </c>
      <c r="R5223" s="81" t="str">
        <f aca="false">IF(P5223&lt;&gt;"",SUMIF(L5223:L5223,L5223,O5223:O5223),"")</f>
        <v/>
      </c>
    </row>
    <row r="5224" customFormat="false" ht="15" hidden="false" customHeight="false" outlineLevel="0" collapsed="false">
      <c r="A5224" s="108"/>
      <c r="B5224" s="108"/>
      <c r="C5224" s="108"/>
      <c r="D5224" s="108"/>
      <c r="E5224" s="108"/>
      <c r="F5224" s="108"/>
      <c r="G5224" s="108"/>
      <c r="H5224" s="108"/>
      <c r="I5224" s="108"/>
      <c r="J5224" s="108"/>
      <c r="L5224" s="63" t="n">
        <f aca="false">IF(AND(A5225&lt;&gt;"",A5224=""),L5223+1,L5223)</f>
        <v>548</v>
      </c>
      <c r="M5224" s="80" t="str">
        <f aca="false">IF(OR(A5224="Insumo",A5224="Composição Auxiliar"),J5224,"")</f>
        <v/>
      </c>
      <c r="N5224" s="81" t="str">
        <f aca="false">IF(E5224="Mão de Obra",J5224,"")</f>
        <v/>
      </c>
      <c r="O5224" s="81" t="str">
        <f aca="false">IF(N5224&lt;&gt;"","",M5224)</f>
        <v/>
      </c>
      <c r="P5224" s="82" t="str">
        <f aca="false">IF(A5224="Composição",B5224,"")</f>
        <v/>
      </c>
      <c r="Q5224" s="81" t="str">
        <f aca="false">IF(P5224&lt;&gt;"",SUMIF(L5224:L5224,L5224,N5224:N5224),"")</f>
        <v/>
      </c>
      <c r="R5224" s="81" t="str">
        <f aca="false">IF(P5224&lt;&gt;"",SUMIF(L5224:L5224,L5224,O5224:O5224),"")</f>
        <v/>
      </c>
    </row>
    <row r="5225" customFormat="false" ht="15" hidden="false" customHeight="true" outlineLevel="0" collapsed="false">
      <c r="A5225" s="83"/>
      <c r="B5225" s="84" t="s">
        <v>655</v>
      </c>
      <c r="C5225" s="83" t="s">
        <v>656</v>
      </c>
      <c r="D5225" s="83" t="s">
        <v>657</v>
      </c>
      <c r="E5225" s="83" t="s">
        <v>658</v>
      </c>
      <c r="F5225" s="83"/>
      <c r="G5225" s="85" t="s">
        <v>659</v>
      </c>
      <c r="H5225" s="84" t="s">
        <v>660</v>
      </c>
      <c r="I5225" s="84" t="s">
        <v>661</v>
      </c>
      <c r="J5225" s="84" t="s">
        <v>662</v>
      </c>
      <c r="L5225" s="63" t="n">
        <f aca="false">IF(AND(A5226&lt;&gt;"",A5225=""),L5224+1,L5224)</f>
        <v>549</v>
      </c>
      <c r="M5225" s="80" t="str">
        <f aca="false">IF(OR(A5225="Insumo",A5225="Composição Auxiliar"),J5225,"")</f>
        <v/>
      </c>
      <c r="N5225" s="81" t="str">
        <f aca="false">IF(E5225="Mão de Obra",J5225,"")</f>
        <v/>
      </c>
      <c r="O5225" s="81" t="str">
        <f aca="false">IF(N5225&lt;&gt;"","",M5225)</f>
        <v/>
      </c>
      <c r="P5225" s="82" t="str">
        <f aca="false">IF(A5225="Composição",B5225,"")</f>
        <v/>
      </c>
      <c r="Q5225" s="81" t="str">
        <f aca="false">IF(P5225&lt;&gt;"",SUMIF(L5225:L5225,L5225,N5225:N5225),"")</f>
        <v/>
      </c>
      <c r="R5225" s="81" t="str">
        <f aca="false">IF(P5225&lt;&gt;"",SUMIF(L5225:L5225,L5225,O5225:O5225),"")</f>
        <v/>
      </c>
    </row>
    <row r="5226" customFormat="false" ht="51" hidden="false" customHeight="true" outlineLevel="0" collapsed="false">
      <c r="A5226" s="86" t="s">
        <v>663</v>
      </c>
      <c r="B5226" s="87" t="s">
        <v>2226</v>
      </c>
      <c r="C5226" s="86" t="s">
        <v>664</v>
      </c>
      <c r="D5226" s="86" t="s">
        <v>2227</v>
      </c>
      <c r="E5226" s="86" t="s">
        <v>691</v>
      </c>
      <c r="F5226" s="86"/>
      <c r="G5226" s="88" t="s">
        <v>672</v>
      </c>
      <c r="H5226" s="89" t="n">
        <v>1</v>
      </c>
      <c r="I5226" s="90" t="n">
        <f aca="false">SUMIF(L:L,$L5226,M:M)</f>
        <v>8.03</v>
      </c>
      <c r="J5226" s="90" t="n">
        <f aca="false">TRUNC(H5226*I5226,2)</f>
        <v>8.03</v>
      </c>
      <c r="L5226" s="63" t="n">
        <f aca="false">IF(AND(A5227&lt;&gt;"",A5226=""),L5225+1,L5225)</f>
        <v>549</v>
      </c>
      <c r="M5226" s="80" t="str">
        <f aca="false">IF(OR(A5226="Insumo",A5226="Composição Auxiliar"),J5226,"")</f>
        <v/>
      </c>
      <c r="N5226" s="81" t="str">
        <f aca="false">IF(E5226="Mão de Obra",J5226,"")</f>
        <v/>
      </c>
      <c r="O5226" s="81" t="str">
        <f aca="false">IF(N5226&lt;&gt;"","",M5226)</f>
        <v/>
      </c>
      <c r="P5226" s="82" t="str">
        <f aca="false">IF(A5226="Composição",B5226,"")</f>
        <v> 90666 </v>
      </c>
      <c r="Q5226" s="81" t="n">
        <f aca="false">IF(P5226&lt;&gt;"",SUMIF(L5226:L5226,L5226,N5226:N5226),"")</f>
        <v>0</v>
      </c>
      <c r="R5226" s="81" t="n">
        <f aca="false">IF(P5226&lt;&gt;"",SUMIF(L5226:L5226,L5226,O5226:O5226),"")</f>
        <v>0</v>
      </c>
    </row>
    <row r="5227" customFormat="false" ht="38.25" hidden="false" customHeight="false" outlineLevel="0" collapsed="false">
      <c r="A5227" s="96" t="s">
        <v>679</v>
      </c>
      <c r="B5227" s="97" t="s">
        <v>2230</v>
      </c>
      <c r="C5227" s="96" t="str">
        <f aca="false">VLOOKUP(B5227,INSUMOS!$A:$I,2,0)</f>
        <v>SINAPI</v>
      </c>
      <c r="D5227" s="96" t="str">
        <f aca="false">VLOOKUP(B5227,INSUMOS!$A:$I,3,0)</f>
        <v>PROJETOR PNEUMATICO DE ARGAMASSA PARA CHAPISCO E REBOCO COM RECIPIENTE ACOPLADO, TIPO CANEQUNHA, COM VOLUME DE 1,50 L, SEM COMPRESSOR</v>
      </c>
      <c r="E5227" s="98" t="str">
        <f aca="false">VLOOKUP(B5227,INSUMOS!$A:$I,4,0)</f>
        <v>Material</v>
      </c>
      <c r="F5227" s="98"/>
      <c r="G5227" s="99" t="str">
        <f aca="false">VLOOKUP(B5227,INSUMOS!$A:$I,5,0)</f>
        <v>UN</v>
      </c>
      <c r="H5227" s="100" t="n">
        <v>8E-005</v>
      </c>
      <c r="I5227" s="101" t="n">
        <f aca="false">VLOOKUP(B5227,INSUMOS!$A:$I,8,0)</f>
        <v>589.27</v>
      </c>
      <c r="J5227" s="101" t="n">
        <f aca="false">TRUNC(H5227*I5227,2)</f>
        <v>0.04</v>
      </c>
      <c r="L5227" s="63" t="n">
        <f aca="false">IF(AND(A5228&lt;&gt;"",A5227=""),L5226+1,L5226)</f>
        <v>549</v>
      </c>
      <c r="M5227" s="80" t="n">
        <f aca="false">IF(OR(A5227="Insumo",A5227="Composição Auxiliar"),J5227,"")</f>
        <v>0.04</v>
      </c>
      <c r="N5227" s="81" t="str">
        <f aca="false">IF(E5227="Mão de Obra",J5227,"")</f>
        <v/>
      </c>
      <c r="O5227" s="81" t="n">
        <f aca="false">IF(N5227&lt;&gt;"","",M5227)</f>
        <v>0.04</v>
      </c>
      <c r="P5227" s="82" t="str">
        <f aca="false">IF(A5227="Composição",B5227,"")</f>
        <v/>
      </c>
      <c r="Q5227" s="81" t="str">
        <f aca="false">IF(P5227&lt;&gt;"",SUMIF(L5227:L5227,L5227,N5227:N5227),"")</f>
        <v/>
      </c>
      <c r="R5227" s="81" t="str">
        <f aca="false">IF(P5227&lt;&gt;"",SUMIF(L5227:L5227,L5227,O5227:O5227),"")</f>
        <v/>
      </c>
    </row>
    <row r="5228" customFormat="false" ht="25.5" hidden="false" customHeight="false" outlineLevel="0" collapsed="false">
      <c r="A5228" s="96" t="s">
        <v>679</v>
      </c>
      <c r="B5228" s="97" t="s">
        <v>2231</v>
      </c>
      <c r="C5228" s="96" t="str">
        <f aca="false">VLOOKUP(B5228,INSUMOS!$A:$I,2,0)</f>
        <v>SINAPI</v>
      </c>
      <c r="D5228" s="96" t="str">
        <f aca="false">VLOOKUP(B5228,INSUMOS!$A:$I,3,0)</f>
        <v>COMPRESSOR DE AR REBOCAVEL, VAZAO 89 PCM, PRESSAO EFETIVA DE TRABALHO *102* PSI, MOTOR DIESEL, POTENCIA *20* CV</v>
      </c>
      <c r="E5228" s="98" t="str">
        <f aca="false">VLOOKUP(B5228,INSUMOS!$A:$I,4,0)</f>
        <v>Equipamento</v>
      </c>
      <c r="F5228" s="98"/>
      <c r="G5228" s="99" t="str">
        <f aca="false">VLOOKUP(B5228,INSUMOS!$A:$I,5,0)</f>
        <v>UN</v>
      </c>
      <c r="H5228" s="100" t="n">
        <v>7E-005</v>
      </c>
      <c r="I5228" s="101" t="n">
        <f aca="false">VLOOKUP(B5228,INSUMOS!$A:$I,8,0)</f>
        <v>114165.43</v>
      </c>
      <c r="J5228" s="101" t="n">
        <f aca="false">TRUNC(H5228*I5228,2)</f>
        <v>7.99</v>
      </c>
      <c r="L5228" s="63" t="n">
        <f aca="false">IF(AND(A5229&lt;&gt;"",A5228=""),L5227+1,L5227)</f>
        <v>549</v>
      </c>
      <c r="M5228" s="80" t="n">
        <f aca="false">IF(OR(A5228="Insumo",A5228="Composição Auxiliar"),J5228,"")</f>
        <v>7.99</v>
      </c>
      <c r="N5228" s="81" t="str">
        <f aca="false">IF(E5228="Mão de Obra",J5228,"")</f>
        <v/>
      </c>
      <c r="O5228" s="81" t="n">
        <f aca="false">IF(N5228&lt;&gt;"","",M5228)</f>
        <v>7.99</v>
      </c>
      <c r="P5228" s="82" t="str">
        <f aca="false">IF(A5228="Composição",B5228,"")</f>
        <v/>
      </c>
      <c r="Q5228" s="81" t="str">
        <f aca="false">IF(P5228&lt;&gt;"",SUMIF(L5228:L5228,L5228,N5228:N5228),"")</f>
        <v/>
      </c>
      <c r="R5228" s="81" t="str">
        <f aca="false">IF(P5228&lt;&gt;"",SUMIF(L5228:L5228,L5228,O5228:O5228),"")</f>
        <v/>
      </c>
    </row>
    <row r="5229" customFormat="false" ht="14.25" hidden="false" customHeight="false" outlineLevel="0" collapsed="false">
      <c r="A5229" s="102"/>
      <c r="B5229" s="102"/>
      <c r="C5229" s="102"/>
      <c r="D5229" s="102"/>
      <c r="E5229" s="102"/>
      <c r="F5229" s="103"/>
      <c r="G5229" s="102"/>
      <c r="H5229" s="103"/>
      <c r="I5229" s="102"/>
      <c r="J5229" s="103"/>
      <c r="L5229" s="63" t="n">
        <f aca="false">IF(AND(A5230&lt;&gt;"",A5229=""),L5228+1,L5228)</f>
        <v>549</v>
      </c>
      <c r="M5229" s="80" t="str">
        <f aca="false">IF(OR(A5229="Insumo",A5229="Composição Auxiliar"),J5229,"")</f>
        <v/>
      </c>
      <c r="N5229" s="81" t="str">
        <f aca="false">IF(E5229="Mão de Obra",J5229,"")</f>
        <v/>
      </c>
      <c r="O5229" s="81" t="str">
        <f aca="false">IF(N5229&lt;&gt;"","",M5229)</f>
        <v/>
      </c>
      <c r="P5229" s="82" t="str">
        <f aca="false">IF(A5229="Composição",B5229,"")</f>
        <v/>
      </c>
      <c r="Q5229" s="81" t="str">
        <f aca="false">IF(P5229&lt;&gt;"",SUMIF(L5229:L5229,L5229,N5229:N5229),"")</f>
        <v/>
      </c>
      <c r="R5229" s="81" t="str">
        <f aca="false">IF(P5229&lt;&gt;"",SUMIF(L5229:L5229,L5229,O5229:O5229),"")</f>
        <v/>
      </c>
    </row>
    <row r="5230" customFormat="false" ht="15" hidden="false" customHeight="false" outlineLevel="0" collapsed="false">
      <c r="A5230" s="102"/>
      <c r="B5230" s="102"/>
      <c r="C5230" s="102"/>
      <c r="D5230" s="102"/>
      <c r="E5230" s="102"/>
      <c r="F5230" s="103"/>
      <c r="G5230" s="102"/>
      <c r="H5230" s="104"/>
      <c r="I5230" s="104"/>
      <c r="J5230" s="103"/>
      <c r="L5230" s="63" t="n">
        <f aca="false">IF(AND(A5231&lt;&gt;"",A5230=""),L5229+1,L5229)</f>
        <v>549</v>
      </c>
      <c r="M5230" s="80" t="str">
        <f aca="false">IF(OR(A5230="Insumo",A5230="Composição Auxiliar"),J5230,"")</f>
        <v/>
      </c>
      <c r="N5230" s="81" t="str">
        <f aca="false">IF(E5230="Mão de Obra",J5230,"")</f>
        <v/>
      </c>
      <c r="O5230" s="81" t="str">
        <f aca="false">IF(N5230&lt;&gt;"","",M5230)</f>
        <v/>
      </c>
      <c r="P5230" s="82" t="str">
        <f aca="false">IF(A5230="Composição",B5230,"")</f>
        <v/>
      </c>
      <c r="Q5230" s="81" t="str">
        <f aca="false">IF(P5230&lt;&gt;"",SUMIF(L5230:L5230,L5230,N5230:N5230),"")</f>
        <v/>
      </c>
      <c r="R5230" s="81" t="str">
        <f aca="false">IF(P5230&lt;&gt;"",SUMIF(L5230:L5230,L5230,O5230:O5230),"")</f>
        <v/>
      </c>
    </row>
    <row r="5231" customFormat="false" ht="15" hidden="false" customHeight="false" outlineLevel="0" collapsed="false">
      <c r="A5231" s="108"/>
      <c r="B5231" s="108"/>
      <c r="C5231" s="108"/>
      <c r="D5231" s="108"/>
      <c r="E5231" s="108"/>
      <c r="F5231" s="108"/>
      <c r="G5231" s="108"/>
      <c r="H5231" s="108"/>
      <c r="I5231" s="108"/>
      <c r="J5231" s="108"/>
      <c r="L5231" s="63" t="n">
        <f aca="false">IF(AND(A5232&lt;&gt;"",A5231=""),L5230+1,L5230)</f>
        <v>549</v>
      </c>
      <c r="M5231" s="80" t="str">
        <f aca="false">IF(OR(A5231="Insumo",A5231="Composição Auxiliar"),J5231,"")</f>
        <v/>
      </c>
      <c r="N5231" s="81" t="str">
        <f aca="false">IF(E5231="Mão de Obra",J5231,"")</f>
        <v/>
      </c>
      <c r="O5231" s="81" t="str">
        <f aca="false">IF(N5231&lt;&gt;"","",M5231)</f>
        <v/>
      </c>
      <c r="P5231" s="82" t="str">
        <f aca="false">IF(A5231="Composição",B5231,"")</f>
        <v/>
      </c>
      <c r="Q5231" s="81" t="str">
        <f aca="false">IF(P5231&lt;&gt;"",SUMIF(L5231:L5231,L5231,N5231:N5231),"")</f>
        <v/>
      </c>
      <c r="R5231" s="81" t="str">
        <f aca="false">IF(P5231&lt;&gt;"",SUMIF(L5231:L5231,L5231,O5231:O5231),"")</f>
        <v/>
      </c>
    </row>
    <row r="5232" customFormat="false" ht="15" hidden="false" customHeight="true" outlineLevel="0" collapsed="false">
      <c r="A5232" s="83"/>
      <c r="B5232" s="84" t="s">
        <v>655</v>
      </c>
      <c r="C5232" s="83" t="s">
        <v>656</v>
      </c>
      <c r="D5232" s="83" t="s">
        <v>657</v>
      </c>
      <c r="E5232" s="83" t="s">
        <v>658</v>
      </c>
      <c r="F5232" s="83"/>
      <c r="G5232" s="85" t="s">
        <v>659</v>
      </c>
      <c r="H5232" s="84" t="s">
        <v>660</v>
      </c>
      <c r="I5232" s="84" t="s">
        <v>661</v>
      </c>
      <c r="J5232" s="84" t="s">
        <v>662</v>
      </c>
      <c r="L5232" s="63" t="n">
        <f aca="false">IF(AND(A5233&lt;&gt;"",A5232=""),L5231+1,L5231)</f>
        <v>550</v>
      </c>
      <c r="M5232" s="80" t="str">
        <f aca="false">IF(OR(A5232="Insumo",A5232="Composição Auxiliar"),J5232,"")</f>
        <v/>
      </c>
      <c r="N5232" s="81" t="str">
        <f aca="false">IF(E5232="Mão de Obra",J5232,"")</f>
        <v/>
      </c>
      <c r="O5232" s="81" t="str">
        <f aca="false">IF(N5232&lt;&gt;"","",M5232)</f>
        <v/>
      </c>
      <c r="P5232" s="82" t="str">
        <f aca="false">IF(A5232="Composição",B5232,"")</f>
        <v/>
      </c>
      <c r="Q5232" s="81" t="str">
        <f aca="false">IF(P5232&lt;&gt;"",SUMIF(L5232:L5232,L5232,N5232:N5232),"")</f>
        <v/>
      </c>
      <c r="R5232" s="81" t="str">
        <f aca="false">IF(P5232&lt;&gt;"",SUMIF(L5232:L5232,L5232,O5232:O5232),"")</f>
        <v/>
      </c>
    </row>
    <row r="5233" customFormat="false" ht="51" hidden="false" customHeight="true" outlineLevel="0" collapsed="false">
      <c r="A5233" s="86" t="s">
        <v>663</v>
      </c>
      <c r="B5233" s="87" t="s">
        <v>2228</v>
      </c>
      <c r="C5233" s="86" t="s">
        <v>664</v>
      </c>
      <c r="D5233" s="86" t="s">
        <v>2229</v>
      </c>
      <c r="E5233" s="86" t="s">
        <v>691</v>
      </c>
      <c r="F5233" s="86"/>
      <c r="G5233" s="88" t="s">
        <v>672</v>
      </c>
      <c r="H5233" s="89" t="n">
        <v>1</v>
      </c>
      <c r="I5233" s="90" t="n">
        <f aca="false">SUMIF(L:L,$L5233,M:M)</f>
        <v>12.56</v>
      </c>
      <c r="J5233" s="90" t="n">
        <f aca="false">TRUNC(H5233*I5233,2)</f>
        <v>12.56</v>
      </c>
      <c r="L5233" s="63" t="n">
        <f aca="false">IF(AND(A5234&lt;&gt;"",A5233=""),L5232+1,L5232)</f>
        <v>550</v>
      </c>
      <c r="M5233" s="80" t="str">
        <f aca="false">IF(OR(A5233="Insumo",A5233="Composição Auxiliar"),J5233,"")</f>
        <v/>
      </c>
      <c r="N5233" s="81" t="str">
        <f aca="false">IF(E5233="Mão de Obra",J5233,"")</f>
        <v/>
      </c>
      <c r="O5233" s="81" t="str">
        <f aca="false">IF(N5233&lt;&gt;"","",M5233)</f>
        <v/>
      </c>
      <c r="P5233" s="82" t="str">
        <f aca="false">IF(A5233="Composição",B5233,"")</f>
        <v> 90667 </v>
      </c>
      <c r="Q5233" s="81" t="n">
        <f aca="false">IF(P5233&lt;&gt;"",SUMIF(L5233:L5233,L5233,N5233:N5233),"")</f>
        <v>0</v>
      </c>
      <c r="R5233" s="81" t="n">
        <f aca="false">IF(P5233&lt;&gt;"",SUMIF(L5233:L5233,L5233,O5233:O5233),"")</f>
        <v>0</v>
      </c>
    </row>
    <row r="5234" customFormat="false" ht="14.25" hidden="false" customHeight="false" outlineLevel="0" collapsed="false">
      <c r="A5234" s="96" t="s">
        <v>679</v>
      </c>
      <c r="B5234" s="97" t="s">
        <v>1925</v>
      </c>
      <c r="C5234" s="96" t="str">
        <f aca="false">VLOOKUP(B5234,INSUMOS!$A:$I,2,0)</f>
        <v>SINAPI</v>
      </c>
      <c r="D5234" s="96" t="str">
        <f aca="false">VLOOKUP(B5234,INSUMOS!$A:$I,3,0)</f>
        <v>OLEO DIESEL COMBUSTIVEL COMUM</v>
      </c>
      <c r="E5234" s="98" t="str">
        <f aca="false">VLOOKUP(B5234,INSUMOS!$A:$I,4,0)</f>
        <v>Material</v>
      </c>
      <c r="F5234" s="98"/>
      <c r="G5234" s="99" t="str">
        <f aca="false">VLOOKUP(B5234,INSUMOS!$A:$I,5,0)</f>
        <v>L</v>
      </c>
      <c r="H5234" s="100" t="n">
        <v>2.50239</v>
      </c>
      <c r="I5234" s="101" t="n">
        <f aca="false">VLOOKUP(B5234,INSUMOS!$A:$I,8,0)</f>
        <v>5.02</v>
      </c>
      <c r="J5234" s="101" t="n">
        <f aca="false">TRUNC(H5234*I5234,2)</f>
        <v>12.56</v>
      </c>
      <c r="L5234" s="63" t="n">
        <f aca="false">IF(AND(A5235&lt;&gt;"",A5234=""),L5233+1,L5233)</f>
        <v>550</v>
      </c>
      <c r="M5234" s="80" t="n">
        <f aca="false">IF(OR(A5234="Insumo",A5234="Composição Auxiliar"),J5234,"")</f>
        <v>12.56</v>
      </c>
      <c r="N5234" s="81" t="str">
        <f aca="false">IF(E5234="Mão de Obra",J5234,"")</f>
        <v/>
      </c>
      <c r="O5234" s="81" t="n">
        <f aca="false">IF(N5234&lt;&gt;"","",M5234)</f>
        <v>12.56</v>
      </c>
      <c r="P5234" s="82" t="str">
        <f aca="false">IF(A5234="Composição",B5234,"")</f>
        <v/>
      </c>
      <c r="Q5234" s="81" t="str">
        <f aca="false">IF(P5234&lt;&gt;"",SUMIF(L5234:L5234,L5234,N5234:N5234),"")</f>
        <v/>
      </c>
      <c r="R5234" s="81" t="str">
        <f aca="false">IF(P5234&lt;&gt;"",SUMIF(L5234:L5234,L5234,O5234:O5234),"")</f>
        <v/>
      </c>
    </row>
    <row r="5235" customFormat="false" ht="14.25" hidden="false" customHeight="false" outlineLevel="0" collapsed="false">
      <c r="A5235" s="102"/>
      <c r="B5235" s="102"/>
      <c r="C5235" s="102"/>
      <c r="D5235" s="102"/>
      <c r="E5235" s="102"/>
      <c r="F5235" s="103"/>
      <c r="G5235" s="102"/>
      <c r="H5235" s="103"/>
      <c r="I5235" s="102"/>
      <c r="J5235" s="103"/>
      <c r="L5235" s="63" t="n">
        <f aca="false">IF(AND(A5236&lt;&gt;"",A5235=""),L5234+1,L5234)</f>
        <v>550</v>
      </c>
      <c r="M5235" s="80" t="str">
        <f aca="false">IF(OR(A5235="Insumo",A5235="Composição Auxiliar"),J5235,"")</f>
        <v/>
      </c>
      <c r="N5235" s="81" t="str">
        <f aca="false">IF(E5235="Mão de Obra",J5235,"")</f>
        <v/>
      </c>
      <c r="O5235" s="81" t="str">
        <f aca="false">IF(N5235&lt;&gt;"","",M5235)</f>
        <v/>
      </c>
      <c r="P5235" s="82" t="str">
        <f aca="false">IF(A5235="Composição",B5235,"")</f>
        <v/>
      </c>
      <c r="Q5235" s="81" t="str">
        <f aca="false">IF(P5235&lt;&gt;"",SUMIF(L5235:L5235,L5235,N5235:N5235),"")</f>
        <v/>
      </c>
      <c r="R5235" s="81" t="str">
        <f aca="false">IF(P5235&lt;&gt;"",SUMIF(L5235:L5235,L5235,O5235:O5235),"")</f>
        <v/>
      </c>
    </row>
    <row r="5236" customFormat="false" ht="15" hidden="false" customHeight="false" outlineLevel="0" collapsed="false">
      <c r="A5236" s="102"/>
      <c r="B5236" s="102"/>
      <c r="C5236" s="102"/>
      <c r="D5236" s="102"/>
      <c r="E5236" s="102"/>
      <c r="F5236" s="103"/>
      <c r="G5236" s="102"/>
      <c r="H5236" s="104"/>
      <c r="I5236" s="104"/>
      <c r="J5236" s="103"/>
      <c r="L5236" s="63" t="n">
        <f aca="false">IF(AND(A5237&lt;&gt;"",A5236=""),L5235+1,L5235)</f>
        <v>550</v>
      </c>
      <c r="M5236" s="80" t="str">
        <f aca="false">IF(OR(A5236="Insumo",A5236="Composição Auxiliar"),J5236,"")</f>
        <v/>
      </c>
      <c r="N5236" s="81" t="str">
        <f aca="false">IF(E5236="Mão de Obra",J5236,"")</f>
        <v/>
      </c>
      <c r="O5236" s="81" t="str">
        <f aca="false">IF(N5236&lt;&gt;"","",M5236)</f>
        <v/>
      </c>
      <c r="P5236" s="82" t="str">
        <f aca="false">IF(A5236="Composição",B5236,"")</f>
        <v/>
      </c>
      <c r="Q5236" s="81" t="str">
        <f aca="false">IF(P5236&lt;&gt;"",SUMIF(L5236:L5236,L5236,N5236:N5236),"")</f>
        <v/>
      </c>
      <c r="R5236" s="81" t="str">
        <f aca="false">IF(P5236&lt;&gt;"",SUMIF(L5236:L5236,L5236,O5236:O5236),"")</f>
        <v/>
      </c>
    </row>
    <row r="5237" customFormat="false" ht="15" hidden="false" customHeight="false" outlineLevel="0" collapsed="false">
      <c r="A5237" s="108"/>
      <c r="B5237" s="108"/>
      <c r="C5237" s="108"/>
      <c r="D5237" s="108"/>
      <c r="E5237" s="108"/>
      <c r="F5237" s="108"/>
      <c r="G5237" s="108"/>
      <c r="H5237" s="108"/>
      <c r="I5237" s="108"/>
      <c r="J5237" s="108"/>
      <c r="L5237" s="63" t="n">
        <f aca="false">IF(AND(A5238&lt;&gt;"",A5237=""),L5236+1,L5236)</f>
        <v>550</v>
      </c>
      <c r="M5237" s="80" t="str">
        <f aca="false">IF(OR(A5237="Insumo",A5237="Composição Auxiliar"),J5237,"")</f>
        <v/>
      </c>
      <c r="N5237" s="81" t="str">
        <f aca="false">IF(E5237="Mão de Obra",J5237,"")</f>
        <v/>
      </c>
      <c r="O5237" s="81" t="str">
        <f aca="false">IF(N5237&lt;&gt;"","",M5237)</f>
        <v/>
      </c>
      <c r="P5237" s="82" t="str">
        <f aca="false">IF(A5237="Composição",B5237,"")</f>
        <v/>
      </c>
      <c r="Q5237" s="81" t="str">
        <f aca="false">IF(P5237&lt;&gt;"",SUMIF(L5237:L5237,L5237,N5237:N5237),"")</f>
        <v/>
      </c>
      <c r="R5237" s="81" t="str">
        <f aca="false">IF(P5237&lt;&gt;"",SUMIF(L5237:L5237,L5237,O5237:O5237),"")</f>
        <v/>
      </c>
    </row>
    <row r="5238" customFormat="false" ht="15" hidden="false" customHeight="true" outlineLevel="0" collapsed="false">
      <c r="A5238" s="83"/>
      <c r="B5238" s="84" t="s">
        <v>655</v>
      </c>
      <c r="C5238" s="83" t="s">
        <v>656</v>
      </c>
      <c r="D5238" s="83" t="s">
        <v>657</v>
      </c>
      <c r="E5238" s="83" t="s">
        <v>658</v>
      </c>
      <c r="F5238" s="83"/>
      <c r="G5238" s="85" t="s">
        <v>659</v>
      </c>
      <c r="H5238" s="84" t="s">
        <v>660</v>
      </c>
      <c r="I5238" s="84" t="s">
        <v>661</v>
      </c>
      <c r="J5238" s="84" t="s">
        <v>662</v>
      </c>
      <c r="L5238" s="63" t="n">
        <f aca="false">IF(AND(A5239&lt;&gt;"",A5238=""),L5237+1,L5237)</f>
        <v>551</v>
      </c>
      <c r="M5238" s="80" t="str">
        <f aca="false">IF(OR(A5238="Insumo",A5238="Composição Auxiliar"),J5238,"")</f>
        <v/>
      </c>
      <c r="N5238" s="81" t="str">
        <f aca="false">IF(E5238="Mão de Obra",J5238,"")</f>
        <v/>
      </c>
      <c r="O5238" s="81" t="str">
        <f aca="false">IF(N5238&lt;&gt;"","",M5238)</f>
        <v/>
      </c>
      <c r="P5238" s="82" t="str">
        <f aca="false">IF(A5238="Composição",B5238,"")</f>
        <v/>
      </c>
      <c r="Q5238" s="81" t="str">
        <f aca="false">IF(P5238&lt;&gt;"",SUMIF(L5238:L5238,L5238,N5238:N5238),"")</f>
        <v/>
      </c>
      <c r="R5238" s="81" t="str">
        <f aca="false">IF(P5238&lt;&gt;"",SUMIF(L5238:L5238,L5238,O5238:O5238),"")</f>
        <v/>
      </c>
    </row>
    <row r="5239" customFormat="false" ht="38.25" hidden="false" customHeight="true" outlineLevel="0" collapsed="false">
      <c r="A5239" s="86" t="s">
        <v>663</v>
      </c>
      <c r="B5239" s="87" t="s">
        <v>1041</v>
      </c>
      <c r="C5239" s="86" t="s">
        <v>664</v>
      </c>
      <c r="D5239" s="86" t="s">
        <v>1042</v>
      </c>
      <c r="E5239" s="86" t="s">
        <v>691</v>
      </c>
      <c r="F5239" s="86"/>
      <c r="G5239" s="88" t="s">
        <v>699</v>
      </c>
      <c r="H5239" s="89" t="n">
        <v>1</v>
      </c>
      <c r="I5239" s="90" t="n">
        <f aca="false">SUMIF(L:L,$L5239,M:M)</f>
        <v>67.36</v>
      </c>
      <c r="J5239" s="90" t="n">
        <f aca="false">TRUNC(H5239*I5239,2)</f>
        <v>67.36</v>
      </c>
      <c r="L5239" s="63" t="n">
        <f aca="false">IF(AND(A5240&lt;&gt;"",A5239=""),L5238+1,L5238)</f>
        <v>551</v>
      </c>
      <c r="M5239" s="80" t="str">
        <f aca="false">IF(OR(A5239="Insumo",A5239="Composição Auxiliar"),J5239,"")</f>
        <v/>
      </c>
      <c r="N5239" s="81" t="str">
        <f aca="false">IF(E5239="Mão de Obra",J5239,"")</f>
        <v/>
      </c>
      <c r="O5239" s="81" t="str">
        <f aca="false">IF(N5239&lt;&gt;"","",M5239)</f>
        <v/>
      </c>
      <c r="P5239" s="82" t="str">
        <f aca="false">IF(A5239="Composição",B5239,"")</f>
        <v> 5942 </v>
      </c>
      <c r="Q5239" s="81" t="n">
        <f aca="false">IF(P5239&lt;&gt;"",SUMIF(L5239:L5239,L5239,N5239:N5239),"")</f>
        <v>0</v>
      </c>
      <c r="R5239" s="81" t="n">
        <f aca="false">IF(P5239&lt;&gt;"",SUMIF(L5239:L5239,L5239,O5239:O5239),"")</f>
        <v>0</v>
      </c>
    </row>
    <row r="5240" customFormat="false" ht="38.25" hidden="false" customHeight="true" outlineLevel="0" collapsed="false">
      <c r="A5240" s="91" t="s">
        <v>668</v>
      </c>
      <c r="B5240" s="92" t="s">
        <v>2232</v>
      </c>
      <c r="C5240" s="91" t="s">
        <v>664</v>
      </c>
      <c r="D5240" s="91" t="s">
        <v>2233</v>
      </c>
      <c r="E5240" s="91" t="s">
        <v>691</v>
      </c>
      <c r="F5240" s="91"/>
      <c r="G5240" s="93" t="s">
        <v>672</v>
      </c>
      <c r="H5240" s="94" t="n">
        <v>1</v>
      </c>
      <c r="I5240" s="95" t="n">
        <f aca="false">SUMIFS(J:J,A:A,"Composição",B:B,$B5240)</f>
        <v>36.4</v>
      </c>
      <c r="J5240" s="95" t="n">
        <f aca="false">TRUNC(H5240*I5240,2)</f>
        <v>36.4</v>
      </c>
      <c r="L5240" s="63" t="n">
        <f aca="false">IF(AND(A5241&lt;&gt;"",A5240=""),L5239+1,L5239)</f>
        <v>551</v>
      </c>
      <c r="M5240" s="80" t="n">
        <f aca="false">IF(OR(A5240="Insumo",A5240="Composição Auxiliar"),J5240,"")</f>
        <v>36.4</v>
      </c>
      <c r="N5240" s="81" t="str">
        <f aca="false">IF(E5240="Mão de Obra",J5240,"")</f>
        <v/>
      </c>
      <c r="O5240" s="81" t="n">
        <f aca="false">IF(N5240&lt;&gt;"","",M5240)</f>
        <v>36.4</v>
      </c>
      <c r="P5240" s="82" t="str">
        <f aca="false">IF(A5240="Composição",B5240,"")</f>
        <v/>
      </c>
      <c r="Q5240" s="81" t="str">
        <f aca="false">IF(P5240&lt;&gt;"",SUMIF(L5240:L5240,L5240,N5240:N5240),"")</f>
        <v/>
      </c>
      <c r="R5240" s="81" t="str">
        <f aca="false">IF(P5240&lt;&gt;"",SUMIF(L5240:L5240,L5240,O5240:O5240),"")</f>
        <v/>
      </c>
    </row>
    <row r="5241" customFormat="false" ht="25.5" hidden="false" customHeight="true" outlineLevel="0" collapsed="false">
      <c r="A5241" s="91" t="s">
        <v>668</v>
      </c>
      <c r="B5241" s="92" t="s">
        <v>2182</v>
      </c>
      <c r="C5241" s="91" t="s">
        <v>664</v>
      </c>
      <c r="D5241" s="91" t="s">
        <v>2183</v>
      </c>
      <c r="E5241" s="91" t="s">
        <v>671</v>
      </c>
      <c r="F5241" s="91"/>
      <c r="G5241" s="93" t="s">
        <v>672</v>
      </c>
      <c r="H5241" s="94" t="n">
        <v>1</v>
      </c>
      <c r="I5241" s="95" t="n">
        <f aca="false">SUMIFS(J:J,A:A,"Composição",B:B,$B5241)</f>
        <v>26.02</v>
      </c>
      <c r="J5241" s="95" t="n">
        <f aca="false">TRUNC(H5241*I5241,2)</f>
        <v>26.02</v>
      </c>
      <c r="L5241" s="63" t="n">
        <f aca="false">IF(AND(A5242&lt;&gt;"",A5241=""),L5240+1,L5240)</f>
        <v>551</v>
      </c>
      <c r="M5241" s="80" t="n">
        <f aca="false">IF(OR(A5241="Insumo",A5241="Composição Auxiliar"),J5241,"")</f>
        <v>26.02</v>
      </c>
      <c r="N5241" s="81" t="str">
        <f aca="false">IF(E5241="Mão de Obra",J5241,"")</f>
        <v/>
      </c>
      <c r="O5241" s="81" t="n">
        <f aca="false">IF(N5241&lt;&gt;"","",M5241)</f>
        <v>26.02</v>
      </c>
      <c r="P5241" s="82" t="str">
        <f aca="false">IF(A5241="Composição",B5241,"")</f>
        <v/>
      </c>
      <c r="Q5241" s="81" t="str">
        <f aca="false">IF(P5241&lt;&gt;"",SUMIF(L5241:L5241,L5241,N5241:N5241),"")</f>
        <v/>
      </c>
      <c r="R5241" s="81" t="str">
        <f aca="false">IF(P5241&lt;&gt;"",SUMIF(L5241:L5241,L5241,O5241:O5241),"")</f>
        <v/>
      </c>
    </row>
    <row r="5242" customFormat="false" ht="38.25" hidden="false" customHeight="true" outlineLevel="0" collapsed="false">
      <c r="A5242" s="91" t="s">
        <v>668</v>
      </c>
      <c r="B5242" s="92" t="s">
        <v>2234</v>
      </c>
      <c r="C5242" s="91" t="s">
        <v>664</v>
      </c>
      <c r="D5242" s="91" t="s">
        <v>2235</v>
      </c>
      <c r="E5242" s="91" t="s">
        <v>691</v>
      </c>
      <c r="F5242" s="91"/>
      <c r="G5242" s="93" t="s">
        <v>672</v>
      </c>
      <c r="H5242" s="94" t="n">
        <v>1</v>
      </c>
      <c r="I5242" s="95" t="n">
        <f aca="false">SUMIFS(J:J,A:A,"Composição",B:B,$B5242)</f>
        <v>4.94</v>
      </c>
      <c r="J5242" s="95" t="n">
        <f aca="false">TRUNC(H5242*I5242,2)</f>
        <v>4.94</v>
      </c>
      <c r="L5242" s="63" t="n">
        <f aca="false">IF(AND(A5243&lt;&gt;"",A5242=""),L5241+1,L5241)</f>
        <v>551</v>
      </c>
      <c r="M5242" s="80" t="n">
        <f aca="false">IF(OR(A5242="Insumo",A5242="Composição Auxiliar"),J5242,"")</f>
        <v>4.94</v>
      </c>
      <c r="N5242" s="81" t="str">
        <f aca="false">IF(E5242="Mão de Obra",J5242,"")</f>
        <v/>
      </c>
      <c r="O5242" s="81" t="n">
        <f aca="false">IF(N5242&lt;&gt;"","",M5242)</f>
        <v>4.94</v>
      </c>
      <c r="P5242" s="82" t="str">
        <f aca="false">IF(A5242="Composição",B5242,"")</f>
        <v/>
      </c>
      <c r="Q5242" s="81" t="str">
        <f aca="false">IF(P5242&lt;&gt;"",SUMIF(L5242:L5242,L5242,N5242:N5242),"")</f>
        <v/>
      </c>
      <c r="R5242" s="81" t="str">
        <f aca="false">IF(P5242&lt;&gt;"",SUMIF(L5242:L5242,L5242,O5242:O5242),"")</f>
        <v/>
      </c>
    </row>
    <row r="5243" customFormat="false" ht="14.25" hidden="false" customHeight="false" outlineLevel="0" collapsed="false">
      <c r="A5243" s="102"/>
      <c r="B5243" s="102"/>
      <c r="C5243" s="102"/>
      <c r="D5243" s="102"/>
      <c r="E5243" s="102"/>
      <c r="F5243" s="103"/>
      <c r="G5243" s="102"/>
      <c r="H5243" s="103"/>
      <c r="I5243" s="102"/>
      <c r="J5243" s="103"/>
      <c r="L5243" s="63" t="n">
        <f aca="false">IF(AND(A5244&lt;&gt;"",A5243=""),L5242+1,L5242)</f>
        <v>551</v>
      </c>
      <c r="M5243" s="80" t="str">
        <f aca="false">IF(OR(A5243="Insumo",A5243="Composição Auxiliar"),J5243,"")</f>
        <v/>
      </c>
      <c r="N5243" s="81" t="str">
        <f aca="false">IF(E5243="Mão de Obra",J5243,"")</f>
        <v/>
      </c>
      <c r="O5243" s="81" t="str">
        <f aca="false">IF(N5243&lt;&gt;"","",M5243)</f>
        <v/>
      </c>
      <c r="P5243" s="82" t="str">
        <f aca="false">IF(A5243="Composição",B5243,"")</f>
        <v/>
      </c>
      <c r="Q5243" s="81" t="str">
        <f aca="false">IF(P5243&lt;&gt;"",SUMIF(L5243:L5243,L5243,N5243:N5243),"")</f>
        <v/>
      </c>
      <c r="R5243" s="81" t="str">
        <f aca="false">IF(P5243&lt;&gt;"",SUMIF(L5243:L5243,L5243,O5243:O5243),"")</f>
        <v/>
      </c>
    </row>
    <row r="5244" customFormat="false" ht="15" hidden="false" customHeight="false" outlineLevel="0" collapsed="false">
      <c r="A5244" s="102"/>
      <c r="B5244" s="102"/>
      <c r="C5244" s="102"/>
      <c r="D5244" s="102"/>
      <c r="E5244" s="102"/>
      <c r="F5244" s="103"/>
      <c r="G5244" s="102"/>
      <c r="H5244" s="104"/>
      <c r="I5244" s="104"/>
      <c r="J5244" s="103"/>
      <c r="L5244" s="63" t="n">
        <f aca="false">IF(AND(A5245&lt;&gt;"",A5244=""),L5243+1,L5243)</f>
        <v>551</v>
      </c>
      <c r="M5244" s="80" t="str">
        <f aca="false">IF(OR(A5244="Insumo",A5244="Composição Auxiliar"),J5244,"")</f>
        <v/>
      </c>
      <c r="N5244" s="81" t="str">
        <f aca="false">IF(E5244="Mão de Obra",J5244,"")</f>
        <v/>
      </c>
      <c r="O5244" s="81" t="str">
        <f aca="false">IF(N5244&lt;&gt;"","",M5244)</f>
        <v/>
      </c>
      <c r="P5244" s="82" t="str">
        <f aca="false">IF(A5244="Composição",B5244,"")</f>
        <v/>
      </c>
      <c r="Q5244" s="81" t="str">
        <f aca="false">IF(P5244&lt;&gt;"",SUMIF(L5244:L5244,L5244,N5244:N5244),"")</f>
        <v/>
      </c>
      <c r="R5244" s="81" t="str">
        <f aca="false">IF(P5244&lt;&gt;"",SUMIF(L5244:L5244,L5244,O5244:O5244),"")</f>
        <v/>
      </c>
    </row>
    <row r="5245" customFormat="false" ht="15" hidden="false" customHeight="false" outlineLevel="0" collapsed="false">
      <c r="A5245" s="108"/>
      <c r="B5245" s="108"/>
      <c r="C5245" s="108"/>
      <c r="D5245" s="108"/>
      <c r="E5245" s="108"/>
      <c r="F5245" s="108"/>
      <c r="G5245" s="108"/>
      <c r="H5245" s="108"/>
      <c r="I5245" s="108"/>
      <c r="J5245" s="108"/>
      <c r="L5245" s="63" t="n">
        <f aca="false">IF(AND(A5246&lt;&gt;"",A5245=""),L5244+1,L5244)</f>
        <v>551</v>
      </c>
      <c r="M5245" s="80" t="str">
        <f aca="false">IF(OR(A5245="Insumo",A5245="Composição Auxiliar"),J5245,"")</f>
        <v/>
      </c>
      <c r="N5245" s="81" t="str">
        <f aca="false">IF(E5245="Mão de Obra",J5245,"")</f>
        <v/>
      </c>
      <c r="O5245" s="81" t="str">
        <f aca="false">IF(N5245&lt;&gt;"","",M5245)</f>
        <v/>
      </c>
      <c r="P5245" s="82" t="str">
        <f aca="false">IF(A5245="Composição",B5245,"")</f>
        <v/>
      </c>
      <c r="Q5245" s="81" t="str">
        <f aca="false">IF(P5245&lt;&gt;"",SUMIF(L5245:L5245,L5245,N5245:N5245),"")</f>
        <v/>
      </c>
      <c r="R5245" s="81" t="str">
        <f aca="false">IF(P5245&lt;&gt;"",SUMIF(L5245:L5245,L5245,O5245:O5245),"")</f>
        <v/>
      </c>
    </row>
    <row r="5246" customFormat="false" ht="15" hidden="false" customHeight="true" outlineLevel="0" collapsed="false">
      <c r="A5246" s="83"/>
      <c r="B5246" s="84" t="s">
        <v>655</v>
      </c>
      <c r="C5246" s="83" t="s">
        <v>656</v>
      </c>
      <c r="D5246" s="83" t="s">
        <v>657</v>
      </c>
      <c r="E5246" s="83" t="s">
        <v>658</v>
      </c>
      <c r="F5246" s="83"/>
      <c r="G5246" s="85" t="s">
        <v>659</v>
      </c>
      <c r="H5246" s="84" t="s">
        <v>660</v>
      </c>
      <c r="I5246" s="84" t="s">
        <v>661</v>
      </c>
      <c r="J5246" s="84" t="s">
        <v>662</v>
      </c>
      <c r="L5246" s="63" t="n">
        <f aca="false">IF(AND(A5247&lt;&gt;"",A5246=""),L5245+1,L5245)</f>
        <v>552</v>
      </c>
      <c r="M5246" s="80" t="str">
        <f aca="false">IF(OR(A5246="Insumo",A5246="Composição Auxiliar"),J5246,"")</f>
        <v/>
      </c>
      <c r="N5246" s="81" t="str">
        <f aca="false">IF(E5246="Mão de Obra",J5246,"")</f>
        <v/>
      </c>
      <c r="O5246" s="81" t="str">
        <f aca="false">IF(N5246&lt;&gt;"","",M5246)</f>
        <v/>
      </c>
      <c r="P5246" s="82" t="str">
        <f aca="false">IF(A5246="Composição",B5246,"")</f>
        <v/>
      </c>
      <c r="Q5246" s="81" t="str">
        <f aca="false">IF(P5246&lt;&gt;"",SUMIF(L5246:L5246,L5246,N5246:N5246),"")</f>
        <v/>
      </c>
      <c r="R5246" s="81" t="str">
        <f aca="false">IF(P5246&lt;&gt;"",SUMIF(L5246:L5246,L5246,O5246:O5246),"")</f>
        <v/>
      </c>
    </row>
    <row r="5247" customFormat="false" ht="38.25" hidden="false" customHeight="true" outlineLevel="0" collapsed="false">
      <c r="A5247" s="86" t="s">
        <v>663</v>
      </c>
      <c r="B5247" s="87" t="s">
        <v>1043</v>
      </c>
      <c r="C5247" s="86" t="s">
        <v>664</v>
      </c>
      <c r="D5247" s="86" t="s">
        <v>1044</v>
      </c>
      <c r="E5247" s="86" t="s">
        <v>691</v>
      </c>
      <c r="F5247" s="86"/>
      <c r="G5247" s="88" t="s">
        <v>692</v>
      </c>
      <c r="H5247" s="89" t="n">
        <v>1</v>
      </c>
      <c r="I5247" s="90" t="n">
        <f aca="false">SUMIF(L:L,$L5247,M:M)</f>
        <v>170.71</v>
      </c>
      <c r="J5247" s="90" t="n">
        <f aca="false">TRUNC(H5247*I5247,2)</f>
        <v>170.71</v>
      </c>
      <c r="L5247" s="63" t="n">
        <f aca="false">IF(AND(A5248&lt;&gt;"",A5247=""),L5246+1,L5246)</f>
        <v>552</v>
      </c>
      <c r="M5247" s="80" t="str">
        <f aca="false">IF(OR(A5247="Insumo",A5247="Composição Auxiliar"),J5247,"")</f>
        <v/>
      </c>
      <c r="N5247" s="81" t="str">
        <f aca="false">IF(E5247="Mão de Obra",J5247,"")</f>
        <v/>
      </c>
      <c r="O5247" s="81" t="str">
        <f aca="false">IF(N5247&lt;&gt;"","",M5247)</f>
        <v/>
      </c>
      <c r="P5247" s="82" t="str">
        <f aca="false">IF(A5247="Composição",B5247,"")</f>
        <v> 5940 </v>
      </c>
      <c r="Q5247" s="81" t="n">
        <f aca="false">IF(P5247&lt;&gt;"",SUMIF(L5247:L5247,L5247,N5247:N5247),"")</f>
        <v>0</v>
      </c>
      <c r="R5247" s="81" t="n">
        <f aca="false">IF(P5247&lt;&gt;"",SUMIF(L5247:L5247,L5247,O5247:O5247),"")</f>
        <v>0</v>
      </c>
    </row>
    <row r="5248" customFormat="false" ht="38.25" hidden="false" customHeight="true" outlineLevel="0" collapsed="false">
      <c r="A5248" s="91" t="s">
        <v>668</v>
      </c>
      <c r="B5248" s="92" t="s">
        <v>2232</v>
      </c>
      <c r="C5248" s="91" t="s">
        <v>664</v>
      </c>
      <c r="D5248" s="91" t="s">
        <v>2233</v>
      </c>
      <c r="E5248" s="91" t="s">
        <v>691</v>
      </c>
      <c r="F5248" s="91"/>
      <c r="G5248" s="93" t="s">
        <v>672</v>
      </c>
      <c r="H5248" s="94" t="n">
        <v>1</v>
      </c>
      <c r="I5248" s="95" t="n">
        <f aca="false">SUMIFS(J:J,A:A,"Composição",B:B,$B5248)</f>
        <v>36.4</v>
      </c>
      <c r="J5248" s="95" t="n">
        <f aca="false">TRUNC(H5248*I5248,2)</f>
        <v>36.4</v>
      </c>
      <c r="L5248" s="63" t="n">
        <f aca="false">IF(AND(A5249&lt;&gt;"",A5248=""),L5247+1,L5247)</f>
        <v>552</v>
      </c>
      <c r="M5248" s="80" t="n">
        <f aca="false">IF(OR(A5248="Insumo",A5248="Composição Auxiliar"),J5248,"")</f>
        <v>36.4</v>
      </c>
      <c r="N5248" s="81" t="str">
        <f aca="false">IF(E5248="Mão de Obra",J5248,"")</f>
        <v/>
      </c>
      <c r="O5248" s="81" t="n">
        <f aca="false">IF(N5248&lt;&gt;"","",M5248)</f>
        <v>36.4</v>
      </c>
      <c r="P5248" s="82" t="str">
        <f aca="false">IF(A5248="Composição",B5248,"")</f>
        <v/>
      </c>
      <c r="Q5248" s="81" t="str">
        <f aca="false">IF(P5248&lt;&gt;"",SUMIF(L5248:L5248,L5248,N5248:N5248),"")</f>
        <v/>
      </c>
      <c r="R5248" s="81" t="str">
        <f aca="false">IF(P5248&lt;&gt;"",SUMIF(L5248:L5248,L5248,O5248:O5248),"")</f>
        <v/>
      </c>
    </row>
    <row r="5249" customFormat="false" ht="38.25" hidden="false" customHeight="true" outlineLevel="0" collapsed="false">
      <c r="A5249" s="91" t="s">
        <v>668</v>
      </c>
      <c r="B5249" s="92" t="s">
        <v>2234</v>
      </c>
      <c r="C5249" s="91" t="s">
        <v>664</v>
      </c>
      <c r="D5249" s="91" t="s">
        <v>2235</v>
      </c>
      <c r="E5249" s="91" t="s">
        <v>691</v>
      </c>
      <c r="F5249" s="91"/>
      <c r="G5249" s="93" t="s">
        <v>672</v>
      </c>
      <c r="H5249" s="94" t="n">
        <v>1</v>
      </c>
      <c r="I5249" s="95" t="n">
        <f aca="false">SUMIFS(J:J,A:A,"Composição",B:B,$B5249)</f>
        <v>4.94</v>
      </c>
      <c r="J5249" s="95" t="n">
        <f aca="false">TRUNC(H5249*I5249,2)</f>
        <v>4.94</v>
      </c>
      <c r="L5249" s="63" t="n">
        <f aca="false">IF(AND(A5250&lt;&gt;"",A5249=""),L5248+1,L5248)</f>
        <v>552</v>
      </c>
      <c r="M5249" s="80" t="n">
        <f aca="false">IF(OR(A5249="Insumo",A5249="Composição Auxiliar"),J5249,"")</f>
        <v>4.94</v>
      </c>
      <c r="N5249" s="81" t="str">
        <f aca="false">IF(E5249="Mão de Obra",J5249,"")</f>
        <v/>
      </c>
      <c r="O5249" s="81" t="n">
        <f aca="false">IF(N5249&lt;&gt;"","",M5249)</f>
        <v>4.94</v>
      </c>
      <c r="P5249" s="82" t="str">
        <f aca="false">IF(A5249="Composição",B5249,"")</f>
        <v/>
      </c>
      <c r="Q5249" s="81" t="str">
        <f aca="false">IF(P5249&lt;&gt;"",SUMIF(L5249:L5249,L5249,N5249:N5249),"")</f>
        <v/>
      </c>
      <c r="R5249" s="81" t="str">
        <f aca="false">IF(P5249&lt;&gt;"",SUMIF(L5249:L5249,L5249,O5249:O5249),"")</f>
        <v/>
      </c>
    </row>
    <row r="5250" customFormat="false" ht="25.5" hidden="false" customHeight="true" outlineLevel="0" collapsed="false">
      <c r="A5250" s="91" t="s">
        <v>668</v>
      </c>
      <c r="B5250" s="92" t="s">
        <v>2182</v>
      </c>
      <c r="C5250" s="91" t="s">
        <v>664</v>
      </c>
      <c r="D5250" s="91" t="s">
        <v>2183</v>
      </c>
      <c r="E5250" s="91" t="s">
        <v>671</v>
      </c>
      <c r="F5250" s="91"/>
      <c r="G5250" s="93" t="s">
        <v>672</v>
      </c>
      <c r="H5250" s="94" t="n">
        <v>1</v>
      </c>
      <c r="I5250" s="95" t="n">
        <f aca="false">SUMIFS(J:J,A:A,"Composição",B:B,$B5250)</f>
        <v>26.02</v>
      </c>
      <c r="J5250" s="95" t="n">
        <f aca="false">TRUNC(H5250*I5250,2)</f>
        <v>26.02</v>
      </c>
      <c r="L5250" s="63" t="n">
        <f aca="false">IF(AND(A5251&lt;&gt;"",A5250=""),L5249+1,L5249)</f>
        <v>552</v>
      </c>
      <c r="M5250" s="80" t="n">
        <f aca="false">IF(OR(A5250="Insumo",A5250="Composição Auxiliar"),J5250,"")</f>
        <v>26.02</v>
      </c>
      <c r="N5250" s="81" t="str">
        <f aca="false">IF(E5250="Mão de Obra",J5250,"")</f>
        <v/>
      </c>
      <c r="O5250" s="81" t="n">
        <f aca="false">IF(N5250&lt;&gt;"","",M5250)</f>
        <v>26.02</v>
      </c>
      <c r="P5250" s="82" t="str">
        <f aca="false">IF(A5250="Composição",B5250,"")</f>
        <v/>
      </c>
      <c r="Q5250" s="81" t="str">
        <f aca="false">IF(P5250&lt;&gt;"",SUMIF(L5250:L5250,L5250,N5250:N5250),"")</f>
        <v/>
      </c>
      <c r="R5250" s="81" t="str">
        <f aca="false">IF(P5250&lt;&gt;"",SUMIF(L5250:L5250,L5250,O5250:O5250),"")</f>
        <v/>
      </c>
    </row>
    <row r="5251" customFormat="false" ht="38.25" hidden="false" customHeight="true" outlineLevel="0" collapsed="false">
      <c r="A5251" s="91" t="s">
        <v>668</v>
      </c>
      <c r="B5251" s="92" t="s">
        <v>2236</v>
      </c>
      <c r="C5251" s="91" t="s">
        <v>664</v>
      </c>
      <c r="D5251" s="91" t="s">
        <v>2237</v>
      </c>
      <c r="E5251" s="91" t="s">
        <v>691</v>
      </c>
      <c r="F5251" s="91"/>
      <c r="G5251" s="93" t="s">
        <v>672</v>
      </c>
      <c r="H5251" s="94" t="n">
        <v>1</v>
      </c>
      <c r="I5251" s="95" t="n">
        <f aca="false">SUMIFS(J:J,A:A,"Composição",B:B,$B5251)</f>
        <v>38.35</v>
      </c>
      <c r="J5251" s="95" t="n">
        <f aca="false">TRUNC(H5251*I5251,2)</f>
        <v>38.35</v>
      </c>
      <c r="L5251" s="63" t="n">
        <f aca="false">IF(AND(A5252&lt;&gt;"",A5251=""),L5250+1,L5250)</f>
        <v>552</v>
      </c>
      <c r="M5251" s="80" t="n">
        <f aca="false">IF(OR(A5251="Insumo",A5251="Composição Auxiliar"),J5251,"")</f>
        <v>38.35</v>
      </c>
      <c r="N5251" s="81" t="str">
        <f aca="false">IF(E5251="Mão de Obra",J5251,"")</f>
        <v/>
      </c>
      <c r="O5251" s="81" t="n">
        <f aca="false">IF(N5251&lt;&gt;"","",M5251)</f>
        <v>38.35</v>
      </c>
      <c r="P5251" s="82" t="str">
        <f aca="false">IF(A5251="Composição",B5251,"")</f>
        <v/>
      </c>
      <c r="Q5251" s="81" t="str">
        <f aca="false">IF(P5251&lt;&gt;"",SUMIF(L5251:L5251,L5251,N5251:N5251),"")</f>
        <v/>
      </c>
      <c r="R5251" s="81" t="str">
        <f aca="false">IF(P5251&lt;&gt;"",SUMIF(L5251:L5251,L5251,O5251:O5251),"")</f>
        <v/>
      </c>
    </row>
    <row r="5252" customFormat="false" ht="38.25" hidden="false" customHeight="true" outlineLevel="0" collapsed="false">
      <c r="A5252" s="91" t="s">
        <v>668</v>
      </c>
      <c r="B5252" s="92" t="s">
        <v>2238</v>
      </c>
      <c r="C5252" s="91" t="s">
        <v>664</v>
      </c>
      <c r="D5252" s="91" t="s">
        <v>2239</v>
      </c>
      <c r="E5252" s="91" t="s">
        <v>691</v>
      </c>
      <c r="F5252" s="91"/>
      <c r="G5252" s="93" t="s">
        <v>672</v>
      </c>
      <c r="H5252" s="94" t="n">
        <v>1</v>
      </c>
      <c r="I5252" s="95" t="n">
        <f aca="false">SUMIFS(J:J,A:A,"Composição",B:B,$B5252)</f>
        <v>65</v>
      </c>
      <c r="J5252" s="95" t="n">
        <f aca="false">TRUNC(H5252*I5252,2)</f>
        <v>65</v>
      </c>
      <c r="L5252" s="63" t="n">
        <f aca="false">IF(AND(A5253&lt;&gt;"",A5252=""),L5251+1,L5251)</f>
        <v>552</v>
      </c>
      <c r="M5252" s="80" t="n">
        <f aca="false">IF(OR(A5252="Insumo",A5252="Composição Auxiliar"),J5252,"")</f>
        <v>65</v>
      </c>
      <c r="N5252" s="81" t="str">
        <f aca="false">IF(E5252="Mão de Obra",J5252,"")</f>
        <v/>
      </c>
      <c r="O5252" s="81" t="n">
        <f aca="false">IF(N5252&lt;&gt;"","",M5252)</f>
        <v>65</v>
      </c>
      <c r="P5252" s="82" t="str">
        <f aca="false">IF(A5252="Composição",B5252,"")</f>
        <v/>
      </c>
      <c r="Q5252" s="81" t="str">
        <f aca="false">IF(P5252&lt;&gt;"",SUMIF(L5252:L5252,L5252,N5252:N5252),"")</f>
        <v/>
      </c>
      <c r="R5252" s="81" t="str">
        <f aca="false">IF(P5252&lt;&gt;"",SUMIF(L5252:L5252,L5252,O5252:O5252),"")</f>
        <v/>
      </c>
    </row>
    <row r="5253" customFormat="false" ht="14.25" hidden="false" customHeight="false" outlineLevel="0" collapsed="false">
      <c r="A5253" s="102"/>
      <c r="B5253" s="102"/>
      <c r="C5253" s="102"/>
      <c r="D5253" s="102"/>
      <c r="E5253" s="102"/>
      <c r="F5253" s="103"/>
      <c r="G5253" s="102"/>
      <c r="H5253" s="103"/>
      <c r="I5253" s="102"/>
      <c r="J5253" s="103"/>
      <c r="L5253" s="63" t="n">
        <f aca="false">IF(AND(A5254&lt;&gt;"",A5253=""),L5252+1,L5252)</f>
        <v>552</v>
      </c>
      <c r="M5253" s="80" t="str">
        <f aca="false">IF(OR(A5253="Insumo",A5253="Composição Auxiliar"),J5253,"")</f>
        <v/>
      </c>
      <c r="N5253" s="81" t="str">
        <f aca="false">IF(E5253="Mão de Obra",J5253,"")</f>
        <v/>
      </c>
      <c r="O5253" s="81" t="str">
        <f aca="false">IF(N5253&lt;&gt;"","",M5253)</f>
        <v/>
      </c>
      <c r="P5253" s="82" t="str">
        <f aca="false">IF(A5253="Composição",B5253,"")</f>
        <v/>
      </c>
      <c r="Q5253" s="81" t="str">
        <f aca="false">IF(P5253&lt;&gt;"",SUMIF(L5253:L5253,L5253,N5253:N5253),"")</f>
        <v/>
      </c>
      <c r="R5253" s="81" t="str">
        <f aca="false">IF(P5253&lt;&gt;"",SUMIF(L5253:L5253,L5253,O5253:O5253),"")</f>
        <v/>
      </c>
    </row>
    <row r="5254" customFormat="false" ht="15" hidden="false" customHeight="false" outlineLevel="0" collapsed="false">
      <c r="A5254" s="102"/>
      <c r="B5254" s="102"/>
      <c r="C5254" s="102"/>
      <c r="D5254" s="102"/>
      <c r="E5254" s="102"/>
      <c r="F5254" s="103"/>
      <c r="G5254" s="102"/>
      <c r="H5254" s="104"/>
      <c r="I5254" s="104"/>
      <c r="J5254" s="103"/>
      <c r="L5254" s="63" t="n">
        <f aca="false">IF(AND(A5255&lt;&gt;"",A5254=""),L5253+1,L5253)</f>
        <v>552</v>
      </c>
      <c r="M5254" s="80" t="str">
        <f aca="false">IF(OR(A5254="Insumo",A5254="Composição Auxiliar"),J5254,"")</f>
        <v/>
      </c>
      <c r="N5254" s="81" t="str">
        <f aca="false">IF(E5254="Mão de Obra",J5254,"")</f>
        <v/>
      </c>
      <c r="O5254" s="81" t="str">
        <f aca="false">IF(N5254&lt;&gt;"","",M5254)</f>
        <v/>
      </c>
      <c r="P5254" s="82" t="str">
        <f aca="false">IF(A5254="Composição",B5254,"")</f>
        <v/>
      </c>
      <c r="Q5254" s="81" t="str">
        <f aca="false">IF(P5254&lt;&gt;"",SUMIF(L5254:L5254,L5254,N5254:N5254),"")</f>
        <v/>
      </c>
      <c r="R5254" s="81" t="str">
        <f aca="false">IF(P5254&lt;&gt;"",SUMIF(L5254:L5254,L5254,O5254:O5254),"")</f>
        <v/>
      </c>
    </row>
    <row r="5255" customFormat="false" ht="15" hidden="false" customHeight="false" outlineLevel="0" collapsed="false">
      <c r="A5255" s="108"/>
      <c r="B5255" s="108"/>
      <c r="C5255" s="108"/>
      <c r="D5255" s="108"/>
      <c r="E5255" s="108"/>
      <c r="F5255" s="108"/>
      <c r="G5255" s="108"/>
      <c r="H5255" s="108"/>
      <c r="I5255" s="108"/>
      <c r="J5255" s="108"/>
      <c r="L5255" s="63" t="n">
        <f aca="false">IF(AND(A5256&lt;&gt;"",A5255=""),L5254+1,L5254)</f>
        <v>552</v>
      </c>
      <c r="M5255" s="80" t="str">
        <f aca="false">IF(OR(A5255="Insumo",A5255="Composição Auxiliar"),J5255,"")</f>
        <v/>
      </c>
      <c r="N5255" s="81" t="str">
        <f aca="false">IF(E5255="Mão de Obra",J5255,"")</f>
        <v/>
      </c>
      <c r="O5255" s="81" t="str">
        <f aca="false">IF(N5255&lt;&gt;"","",M5255)</f>
        <v/>
      </c>
      <c r="P5255" s="82" t="str">
        <f aca="false">IF(A5255="Composição",B5255,"")</f>
        <v/>
      </c>
      <c r="Q5255" s="81" t="str">
        <f aca="false">IF(P5255&lt;&gt;"",SUMIF(L5255:L5255,L5255,N5255:N5255),"")</f>
        <v/>
      </c>
      <c r="R5255" s="81" t="str">
        <f aca="false">IF(P5255&lt;&gt;"",SUMIF(L5255:L5255,L5255,O5255:O5255),"")</f>
        <v/>
      </c>
    </row>
    <row r="5256" customFormat="false" ht="15" hidden="false" customHeight="true" outlineLevel="0" collapsed="false">
      <c r="A5256" s="83"/>
      <c r="B5256" s="84" t="s">
        <v>655</v>
      </c>
      <c r="C5256" s="83" t="s">
        <v>656</v>
      </c>
      <c r="D5256" s="83" t="s">
        <v>657</v>
      </c>
      <c r="E5256" s="83" t="s">
        <v>658</v>
      </c>
      <c r="F5256" s="83"/>
      <c r="G5256" s="85" t="s">
        <v>659</v>
      </c>
      <c r="H5256" s="84" t="s">
        <v>660</v>
      </c>
      <c r="I5256" s="84" t="s">
        <v>661</v>
      </c>
      <c r="J5256" s="84" t="s">
        <v>662</v>
      </c>
      <c r="L5256" s="63" t="n">
        <f aca="false">IF(AND(A5257&lt;&gt;"",A5256=""),L5255+1,L5255)</f>
        <v>553</v>
      </c>
      <c r="M5256" s="80" t="str">
        <f aca="false">IF(OR(A5256="Insumo",A5256="Composição Auxiliar"),J5256,"")</f>
        <v/>
      </c>
      <c r="N5256" s="81" t="str">
        <f aca="false">IF(E5256="Mão de Obra",J5256,"")</f>
        <v/>
      </c>
      <c r="O5256" s="81" t="str">
        <f aca="false">IF(N5256&lt;&gt;"","",M5256)</f>
        <v/>
      </c>
      <c r="P5256" s="82" t="str">
        <f aca="false">IF(A5256="Composição",B5256,"")</f>
        <v/>
      </c>
      <c r="Q5256" s="81" t="str">
        <f aca="false">IF(P5256&lt;&gt;"",SUMIF(L5256:L5256,L5256,N5256:N5256),"")</f>
        <v/>
      </c>
      <c r="R5256" s="81" t="str">
        <f aca="false">IF(P5256&lt;&gt;"",SUMIF(L5256:L5256,L5256,O5256:O5256),"")</f>
        <v/>
      </c>
    </row>
    <row r="5257" customFormat="false" ht="38.25" hidden="false" customHeight="true" outlineLevel="0" collapsed="false">
      <c r="A5257" s="86" t="s">
        <v>663</v>
      </c>
      <c r="B5257" s="87" t="s">
        <v>2232</v>
      </c>
      <c r="C5257" s="86" t="s">
        <v>664</v>
      </c>
      <c r="D5257" s="86" t="s">
        <v>2233</v>
      </c>
      <c r="E5257" s="86" t="s">
        <v>691</v>
      </c>
      <c r="F5257" s="86"/>
      <c r="G5257" s="88" t="s">
        <v>672</v>
      </c>
      <c r="H5257" s="89" t="n">
        <v>1</v>
      </c>
      <c r="I5257" s="90" t="n">
        <f aca="false">SUMIF(L:L,$L5257,M:M)</f>
        <v>36.4</v>
      </c>
      <c r="J5257" s="90" t="n">
        <f aca="false">TRUNC(H5257*I5257,2)</f>
        <v>36.4</v>
      </c>
      <c r="L5257" s="63" t="n">
        <f aca="false">IF(AND(A5258&lt;&gt;"",A5257=""),L5256+1,L5256)</f>
        <v>553</v>
      </c>
      <c r="M5257" s="80" t="str">
        <f aca="false">IF(OR(A5257="Insumo",A5257="Composição Auxiliar"),J5257,"")</f>
        <v/>
      </c>
      <c r="N5257" s="81" t="str">
        <f aca="false">IF(E5257="Mão de Obra",J5257,"")</f>
        <v/>
      </c>
      <c r="O5257" s="81" t="str">
        <f aca="false">IF(N5257&lt;&gt;"","",M5257)</f>
        <v/>
      </c>
      <c r="P5257" s="82" t="str">
        <f aca="false">IF(A5257="Composição",B5257,"")</f>
        <v> 89128 </v>
      </c>
      <c r="Q5257" s="81" t="n">
        <f aca="false">IF(P5257&lt;&gt;"",SUMIF(L5257:L5257,L5257,N5257:N5257),"")</f>
        <v>0</v>
      </c>
      <c r="R5257" s="81" t="n">
        <f aca="false">IF(P5257&lt;&gt;"",SUMIF(L5257:L5257,L5257,O5257:O5257),"")</f>
        <v>0</v>
      </c>
    </row>
    <row r="5258" customFormat="false" ht="38.25" hidden="false" customHeight="false" outlineLevel="0" collapsed="false">
      <c r="A5258" s="96" t="s">
        <v>679</v>
      </c>
      <c r="B5258" s="97" t="s">
        <v>2240</v>
      </c>
      <c r="C5258" s="96" t="str">
        <f aca="false">VLOOKUP(B5258,INSUMOS!$A:$I,2,0)</f>
        <v>SINAPI</v>
      </c>
      <c r="D5258" s="96" t="str">
        <f aca="false">VLOOKUP(B5258,INSUMOS!$A:$I,3,0)</f>
        <v>PA CARREGADEIRA SOBRE RODAS, POTENCIA LIQUIDA 128 HP, CAPACIDADE DA CACAMBA DE 1,7 A 2,8 M3, PESO OPERACIONAL MAXIMO DE 11632 KG</v>
      </c>
      <c r="E5258" s="98" t="str">
        <f aca="false">VLOOKUP(B5258,INSUMOS!$A:$I,4,0)</f>
        <v>Equipamento</v>
      </c>
      <c r="F5258" s="98"/>
      <c r="G5258" s="99" t="str">
        <f aca="false">VLOOKUP(B5258,INSUMOS!$A:$I,5,0)</f>
        <v>UN</v>
      </c>
      <c r="H5258" s="100" t="n">
        <v>5.6E-005</v>
      </c>
      <c r="I5258" s="101" t="n">
        <f aca="false">VLOOKUP(B5258,INSUMOS!$A:$I,8,0)</f>
        <v>650000</v>
      </c>
      <c r="J5258" s="101" t="n">
        <f aca="false">TRUNC(H5258*I5258,2)</f>
        <v>36.4</v>
      </c>
      <c r="L5258" s="63" t="n">
        <f aca="false">IF(AND(A5259&lt;&gt;"",A5258=""),L5257+1,L5257)</f>
        <v>553</v>
      </c>
      <c r="M5258" s="80" t="n">
        <f aca="false">IF(OR(A5258="Insumo",A5258="Composição Auxiliar"),J5258,"")</f>
        <v>36.4</v>
      </c>
      <c r="N5258" s="81" t="str">
        <f aca="false">IF(E5258="Mão de Obra",J5258,"")</f>
        <v/>
      </c>
      <c r="O5258" s="81" t="n">
        <f aca="false">IF(N5258&lt;&gt;"","",M5258)</f>
        <v>36.4</v>
      </c>
      <c r="P5258" s="82" t="str">
        <f aca="false">IF(A5258="Composição",B5258,"")</f>
        <v/>
      </c>
      <c r="Q5258" s="81" t="str">
        <f aca="false">IF(P5258&lt;&gt;"",SUMIF(L5258:L5258,L5258,N5258:N5258),"")</f>
        <v/>
      </c>
      <c r="R5258" s="81" t="str">
        <f aca="false">IF(P5258&lt;&gt;"",SUMIF(L5258:L5258,L5258,O5258:O5258),"")</f>
        <v/>
      </c>
    </row>
    <row r="5259" customFormat="false" ht="14.25" hidden="false" customHeight="false" outlineLevel="0" collapsed="false">
      <c r="A5259" s="102"/>
      <c r="B5259" s="102"/>
      <c r="C5259" s="102"/>
      <c r="D5259" s="102"/>
      <c r="E5259" s="102"/>
      <c r="F5259" s="103"/>
      <c r="G5259" s="102"/>
      <c r="H5259" s="103"/>
      <c r="I5259" s="102"/>
      <c r="J5259" s="103"/>
      <c r="L5259" s="63" t="n">
        <f aca="false">IF(AND(A5260&lt;&gt;"",A5259=""),L5258+1,L5258)</f>
        <v>553</v>
      </c>
      <c r="M5259" s="80" t="str">
        <f aca="false">IF(OR(A5259="Insumo",A5259="Composição Auxiliar"),J5259,"")</f>
        <v/>
      </c>
      <c r="N5259" s="81" t="str">
        <f aca="false">IF(E5259="Mão de Obra",J5259,"")</f>
        <v/>
      </c>
      <c r="O5259" s="81" t="str">
        <f aca="false">IF(N5259&lt;&gt;"","",M5259)</f>
        <v/>
      </c>
      <c r="P5259" s="82" t="str">
        <f aca="false">IF(A5259="Composição",B5259,"")</f>
        <v/>
      </c>
      <c r="Q5259" s="81" t="str">
        <f aca="false">IF(P5259&lt;&gt;"",SUMIF(L5259:L5259,L5259,N5259:N5259),"")</f>
        <v/>
      </c>
      <c r="R5259" s="81" t="str">
        <f aca="false">IF(P5259&lt;&gt;"",SUMIF(L5259:L5259,L5259,O5259:O5259),"")</f>
        <v/>
      </c>
    </row>
    <row r="5260" customFormat="false" ht="15" hidden="false" customHeight="false" outlineLevel="0" collapsed="false">
      <c r="A5260" s="102"/>
      <c r="B5260" s="102"/>
      <c r="C5260" s="102"/>
      <c r="D5260" s="102"/>
      <c r="E5260" s="102"/>
      <c r="F5260" s="103"/>
      <c r="G5260" s="102"/>
      <c r="H5260" s="104"/>
      <c r="I5260" s="104"/>
      <c r="J5260" s="103"/>
      <c r="L5260" s="63" t="n">
        <f aca="false">IF(AND(A5261&lt;&gt;"",A5260=""),L5259+1,L5259)</f>
        <v>553</v>
      </c>
      <c r="M5260" s="80" t="str">
        <f aca="false">IF(OR(A5260="Insumo",A5260="Composição Auxiliar"),J5260,"")</f>
        <v/>
      </c>
      <c r="N5260" s="81" t="str">
        <f aca="false">IF(E5260="Mão de Obra",J5260,"")</f>
        <v/>
      </c>
      <c r="O5260" s="81" t="str">
        <f aca="false">IF(N5260&lt;&gt;"","",M5260)</f>
        <v/>
      </c>
      <c r="P5260" s="82" t="str">
        <f aca="false">IF(A5260="Composição",B5260,"")</f>
        <v/>
      </c>
      <c r="Q5260" s="81" t="str">
        <f aca="false">IF(P5260&lt;&gt;"",SUMIF(L5260:L5260,L5260,N5260:N5260),"")</f>
        <v/>
      </c>
      <c r="R5260" s="81" t="str">
        <f aca="false">IF(P5260&lt;&gt;"",SUMIF(L5260:L5260,L5260,O5260:O5260),"")</f>
        <v/>
      </c>
    </row>
    <row r="5261" customFormat="false" ht="15" hidden="false" customHeight="false" outlineLevel="0" collapsed="false">
      <c r="A5261" s="108"/>
      <c r="B5261" s="108"/>
      <c r="C5261" s="108"/>
      <c r="D5261" s="108"/>
      <c r="E5261" s="108"/>
      <c r="F5261" s="108"/>
      <c r="G5261" s="108"/>
      <c r="H5261" s="108"/>
      <c r="I5261" s="108"/>
      <c r="J5261" s="108"/>
      <c r="L5261" s="63" t="n">
        <f aca="false">IF(AND(A5262&lt;&gt;"",A5261=""),L5260+1,L5260)</f>
        <v>553</v>
      </c>
      <c r="M5261" s="80" t="str">
        <f aca="false">IF(OR(A5261="Insumo",A5261="Composição Auxiliar"),J5261,"")</f>
        <v/>
      </c>
      <c r="N5261" s="81" t="str">
        <f aca="false">IF(E5261="Mão de Obra",J5261,"")</f>
        <v/>
      </c>
      <c r="O5261" s="81" t="str">
        <f aca="false">IF(N5261&lt;&gt;"","",M5261)</f>
        <v/>
      </c>
      <c r="P5261" s="82" t="str">
        <f aca="false">IF(A5261="Composição",B5261,"")</f>
        <v/>
      </c>
      <c r="Q5261" s="81" t="str">
        <f aca="false">IF(P5261&lt;&gt;"",SUMIF(L5261:L5261,L5261,N5261:N5261),"")</f>
        <v/>
      </c>
      <c r="R5261" s="81" t="str">
        <f aca="false">IF(P5261&lt;&gt;"",SUMIF(L5261:L5261,L5261,O5261:O5261),"")</f>
        <v/>
      </c>
    </row>
    <row r="5262" customFormat="false" ht="15" hidden="false" customHeight="true" outlineLevel="0" collapsed="false">
      <c r="A5262" s="83"/>
      <c r="B5262" s="84" t="s">
        <v>655</v>
      </c>
      <c r="C5262" s="83" t="s">
        <v>656</v>
      </c>
      <c r="D5262" s="83" t="s">
        <v>657</v>
      </c>
      <c r="E5262" s="83" t="s">
        <v>658</v>
      </c>
      <c r="F5262" s="83"/>
      <c r="G5262" s="85" t="s">
        <v>659</v>
      </c>
      <c r="H5262" s="84" t="s">
        <v>660</v>
      </c>
      <c r="I5262" s="84" t="s">
        <v>661</v>
      </c>
      <c r="J5262" s="84" t="s">
        <v>662</v>
      </c>
      <c r="L5262" s="63" t="n">
        <f aca="false">IF(AND(A5263&lt;&gt;"",A5262=""),L5261+1,L5261)</f>
        <v>554</v>
      </c>
      <c r="M5262" s="80" t="str">
        <f aca="false">IF(OR(A5262="Insumo",A5262="Composição Auxiliar"),J5262,"")</f>
        <v/>
      </c>
      <c r="N5262" s="81" t="str">
        <f aca="false">IF(E5262="Mão de Obra",J5262,"")</f>
        <v/>
      </c>
      <c r="O5262" s="81" t="str">
        <f aca="false">IF(N5262&lt;&gt;"","",M5262)</f>
        <v/>
      </c>
      <c r="P5262" s="82" t="str">
        <f aca="false">IF(A5262="Composição",B5262,"")</f>
        <v/>
      </c>
      <c r="Q5262" s="81" t="str">
        <f aca="false">IF(P5262&lt;&gt;"",SUMIF(L5262:L5262,L5262,N5262:N5262),"")</f>
        <v/>
      </c>
      <c r="R5262" s="81" t="str">
        <f aca="false">IF(P5262&lt;&gt;"",SUMIF(L5262:L5262,L5262,O5262:O5262),"")</f>
        <v/>
      </c>
    </row>
    <row r="5263" customFormat="false" ht="38.25" hidden="false" customHeight="true" outlineLevel="0" collapsed="false">
      <c r="A5263" s="86" t="s">
        <v>663</v>
      </c>
      <c r="B5263" s="87" t="s">
        <v>2234</v>
      </c>
      <c r="C5263" s="86" t="s">
        <v>664</v>
      </c>
      <c r="D5263" s="86" t="s">
        <v>2235</v>
      </c>
      <c r="E5263" s="86" t="s">
        <v>691</v>
      </c>
      <c r="F5263" s="86"/>
      <c r="G5263" s="88" t="s">
        <v>672</v>
      </c>
      <c r="H5263" s="89" t="n">
        <v>1</v>
      </c>
      <c r="I5263" s="90" t="n">
        <f aca="false">SUMIF(L:L,$L5263,M:M)</f>
        <v>4.94</v>
      </c>
      <c r="J5263" s="90" t="n">
        <f aca="false">TRUNC(H5263*I5263,2)</f>
        <v>4.94</v>
      </c>
      <c r="L5263" s="63" t="n">
        <f aca="false">IF(AND(A5264&lt;&gt;"",A5263=""),L5262+1,L5262)</f>
        <v>554</v>
      </c>
      <c r="M5263" s="80" t="str">
        <f aca="false">IF(OR(A5263="Insumo",A5263="Composição Auxiliar"),J5263,"")</f>
        <v/>
      </c>
      <c r="N5263" s="81" t="str">
        <f aca="false">IF(E5263="Mão de Obra",J5263,"")</f>
        <v/>
      </c>
      <c r="O5263" s="81" t="str">
        <f aca="false">IF(N5263&lt;&gt;"","",M5263)</f>
        <v/>
      </c>
      <c r="P5263" s="82" t="str">
        <f aca="false">IF(A5263="Composição",B5263,"")</f>
        <v> 89129 </v>
      </c>
      <c r="Q5263" s="81" t="n">
        <f aca="false">IF(P5263&lt;&gt;"",SUMIF(L5263:L5263,L5263,N5263:N5263),"")</f>
        <v>0</v>
      </c>
      <c r="R5263" s="81" t="n">
        <f aca="false">IF(P5263&lt;&gt;"",SUMIF(L5263:L5263,L5263,O5263:O5263),"")</f>
        <v>0</v>
      </c>
    </row>
    <row r="5264" customFormat="false" ht="38.25" hidden="false" customHeight="false" outlineLevel="0" collapsed="false">
      <c r="A5264" s="96" t="s">
        <v>679</v>
      </c>
      <c r="B5264" s="97" t="s">
        <v>2240</v>
      </c>
      <c r="C5264" s="96" t="str">
        <f aca="false">VLOOKUP(B5264,INSUMOS!$A:$I,2,0)</f>
        <v>SINAPI</v>
      </c>
      <c r="D5264" s="96" t="str">
        <f aca="false">VLOOKUP(B5264,INSUMOS!$A:$I,3,0)</f>
        <v>PA CARREGADEIRA SOBRE RODAS, POTENCIA LIQUIDA 128 HP, CAPACIDADE DA CACAMBA DE 1,7 A 2,8 M3, PESO OPERACIONAL MAXIMO DE 11632 KG</v>
      </c>
      <c r="E5264" s="98" t="str">
        <f aca="false">VLOOKUP(B5264,INSUMOS!$A:$I,4,0)</f>
        <v>Equipamento</v>
      </c>
      <c r="F5264" s="98"/>
      <c r="G5264" s="99" t="str">
        <f aca="false">VLOOKUP(B5264,INSUMOS!$A:$I,5,0)</f>
        <v>UN</v>
      </c>
      <c r="H5264" s="100" t="n">
        <v>7.6E-006</v>
      </c>
      <c r="I5264" s="101" t="n">
        <f aca="false">VLOOKUP(B5264,INSUMOS!$A:$I,8,0)</f>
        <v>650000</v>
      </c>
      <c r="J5264" s="101" t="n">
        <f aca="false">TRUNC(H5264*I5264,2)</f>
        <v>4.94</v>
      </c>
      <c r="L5264" s="63" t="n">
        <f aca="false">IF(AND(A5265&lt;&gt;"",A5264=""),L5263+1,L5263)</f>
        <v>554</v>
      </c>
      <c r="M5264" s="80" t="n">
        <f aca="false">IF(OR(A5264="Insumo",A5264="Composição Auxiliar"),J5264,"")</f>
        <v>4.94</v>
      </c>
      <c r="N5264" s="81" t="str">
        <f aca="false">IF(E5264="Mão de Obra",J5264,"")</f>
        <v/>
      </c>
      <c r="O5264" s="81" t="n">
        <f aca="false">IF(N5264&lt;&gt;"","",M5264)</f>
        <v>4.94</v>
      </c>
      <c r="P5264" s="82" t="str">
        <f aca="false">IF(A5264="Composição",B5264,"")</f>
        <v/>
      </c>
      <c r="Q5264" s="81" t="str">
        <f aca="false">IF(P5264&lt;&gt;"",SUMIF(L5264:L5264,L5264,N5264:N5264),"")</f>
        <v/>
      </c>
      <c r="R5264" s="81" t="str">
        <f aca="false">IF(P5264&lt;&gt;"",SUMIF(L5264:L5264,L5264,O5264:O5264),"")</f>
        <v/>
      </c>
    </row>
    <row r="5265" customFormat="false" ht="14.25" hidden="false" customHeight="false" outlineLevel="0" collapsed="false">
      <c r="A5265" s="102"/>
      <c r="B5265" s="102"/>
      <c r="C5265" s="102"/>
      <c r="D5265" s="102"/>
      <c r="E5265" s="102"/>
      <c r="F5265" s="103"/>
      <c r="G5265" s="102"/>
      <c r="H5265" s="103"/>
      <c r="I5265" s="102"/>
      <c r="J5265" s="103"/>
      <c r="L5265" s="63" t="n">
        <f aca="false">IF(AND(A5266&lt;&gt;"",A5265=""),L5264+1,L5264)</f>
        <v>554</v>
      </c>
      <c r="M5265" s="80" t="str">
        <f aca="false">IF(OR(A5265="Insumo",A5265="Composição Auxiliar"),J5265,"")</f>
        <v/>
      </c>
      <c r="N5265" s="81" t="str">
        <f aca="false">IF(E5265="Mão de Obra",J5265,"")</f>
        <v/>
      </c>
      <c r="O5265" s="81" t="str">
        <f aca="false">IF(N5265&lt;&gt;"","",M5265)</f>
        <v/>
      </c>
      <c r="P5265" s="82" t="str">
        <f aca="false">IF(A5265="Composição",B5265,"")</f>
        <v/>
      </c>
      <c r="Q5265" s="81" t="str">
        <f aca="false">IF(P5265&lt;&gt;"",SUMIF(L5265:L5265,L5265,N5265:N5265),"")</f>
        <v/>
      </c>
      <c r="R5265" s="81" t="str">
        <f aca="false">IF(P5265&lt;&gt;"",SUMIF(L5265:L5265,L5265,O5265:O5265),"")</f>
        <v/>
      </c>
    </row>
    <row r="5266" customFormat="false" ht="15" hidden="false" customHeight="false" outlineLevel="0" collapsed="false">
      <c r="A5266" s="102"/>
      <c r="B5266" s="102"/>
      <c r="C5266" s="102"/>
      <c r="D5266" s="102"/>
      <c r="E5266" s="102"/>
      <c r="F5266" s="103"/>
      <c r="G5266" s="102"/>
      <c r="H5266" s="104"/>
      <c r="I5266" s="104"/>
      <c r="J5266" s="103"/>
      <c r="L5266" s="63" t="n">
        <f aca="false">IF(AND(A5267&lt;&gt;"",A5266=""),L5265+1,L5265)</f>
        <v>554</v>
      </c>
      <c r="M5266" s="80" t="str">
        <f aca="false">IF(OR(A5266="Insumo",A5266="Composição Auxiliar"),J5266,"")</f>
        <v/>
      </c>
      <c r="N5266" s="81" t="str">
        <f aca="false">IF(E5266="Mão de Obra",J5266,"")</f>
        <v/>
      </c>
      <c r="O5266" s="81" t="str">
        <f aca="false">IF(N5266&lt;&gt;"","",M5266)</f>
        <v/>
      </c>
      <c r="P5266" s="82" t="str">
        <f aca="false">IF(A5266="Composição",B5266,"")</f>
        <v/>
      </c>
      <c r="Q5266" s="81" t="str">
        <f aca="false">IF(P5266&lt;&gt;"",SUMIF(L5266:L5266,L5266,N5266:N5266),"")</f>
        <v/>
      </c>
      <c r="R5266" s="81" t="str">
        <f aca="false">IF(P5266&lt;&gt;"",SUMIF(L5266:L5266,L5266,O5266:O5266),"")</f>
        <v/>
      </c>
    </row>
    <row r="5267" customFormat="false" ht="15" hidden="false" customHeight="false" outlineLevel="0" collapsed="false">
      <c r="A5267" s="108"/>
      <c r="B5267" s="108"/>
      <c r="C5267" s="108"/>
      <c r="D5267" s="108"/>
      <c r="E5267" s="108"/>
      <c r="F5267" s="108"/>
      <c r="G5267" s="108"/>
      <c r="H5267" s="108"/>
      <c r="I5267" s="108"/>
      <c r="J5267" s="108"/>
      <c r="L5267" s="63" t="n">
        <f aca="false">IF(AND(A5268&lt;&gt;"",A5267=""),L5266+1,L5266)</f>
        <v>554</v>
      </c>
      <c r="M5267" s="80" t="str">
        <f aca="false">IF(OR(A5267="Insumo",A5267="Composição Auxiliar"),J5267,"")</f>
        <v/>
      </c>
      <c r="N5267" s="81" t="str">
        <f aca="false">IF(E5267="Mão de Obra",J5267,"")</f>
        <v/>
      </c>
      <c r="O5267" s="81" t="str">
        <f aca="false">IF(N5267&lt;&gt;"","",M5267)</f>
        <v/>
      </c>
      <c r="P5267" s="82" t="str">
        <f aca="false">IF(A5267="Composição",B5267,"")</f>
        <v/>
      </c>
      <c r="Q5267" s="81" t="str">
        <f aca="false">IF(P5267&lt;&gt;"",SUMIF(L5267:L5267,L5267,N5267:N5267),"")</f>
        <v/>
      </c>
      <c r="R5267" s="81" t="str">
        <f aca="false">IF(P5267&lt;&gt;"",SUMIF(L5267:L5267,L5267,O5267:O5267),"")</f>
        <v/>
      </c>
    </row>
    <row r="5268" customFormat="false" ht="15" hidden="false" customHeight="true" outlineLevel="0" collapsed="false">
      <c r="A5268" s="83"/>
      <c r="B5268" s="84" t="s">
        <v>655</v>
      </c>
      <c r="C5268" s="83" t="s">
        <v>656</v>
      </c>
      <c r="D5268" s="83" t="s">
        <v>657</v>
      </c>
      <c r="E5268" s="83" t="s">
        <v>658</v>
      </c>
      <c r="F5268" s="83"/>
      <c r="G5268" s="85" t="s">
        <v>659</v>
      </c>
      <c r="H5268" s="84" t="s">
        <v>660</v>
      </c>
      <c r="I5268" s="84" t="s">
        <v>661</v>
      </c>
      <c r="J5268" s="84" t="s">
        <v>662</v>
      </c>
      <c r="L5268" s="63" t="n">
        <f aca="false">IF(AND(A5269&lt;&gt;"",A5268=""),L5267+1,L5267)</f>
        <v>555</v>
      </c>
      <c r="M5268" s="80" t="str">
        <f aca="false">IF(OR(A5268="Insumo",A5268="Composição Auxiliar"),J5268,"")</f>
        <v/>
      </c>
      <c r="N5268" s="81" t="str">
        <f aca="false">IF(E5268="Mão de Obra",J5268,"")</f>
        <v/>
      </c>
      <c r="O5268" s="81" t="str">
        <f aca="false">IF(N5268&lt;&gt;"","",M5268)</f>
        <v/>
      </c>
      <c r="P5268" s="82" t="str">
        <f aca="false">IF(A5268="Composição",B5268,"")</f>
        <v/>
      </c>
      <c r="Q5268" s="81" t="str">
        <f aca="false">IF(P5268&lt;&gt;"",SUMIF(L5268:L5268,L5268,N5268:N5268),"")</f>
        <v/>
      </c>
      <c r="R5268" s="81" t="str">
        <f aca="false">IF(P5268&lt;&gt;"",SUMIF(L5268:L5268,L5268,O5268:O5268),"")</f>
        <v/>
      </c>
    </row>
    <row r="5269" customFormat="false" ht="38.25" hidden="false" customHeight="true" outlineLevel="0" collapsed="false">
      <c r="A5269" s="86" t="s">
        <v>663</v>
      </c>
      <c r="B5269" s="87" t="s">
        <v>2238</v>
      </c>
      <c r="C5269" s="86" t="s">
        <v>664</v>
      </c>
      <c r="D5269" s="86" t="s">
        <v>2239</v>
      </c>
      <c r="E5269" s="86" t="s">
        <v>691</v>
      </c>
      <c r="F5269" s="86"/>
      <c r="G5269" s="88" t="s">
        <v>672</v>
      </c>
      <c r="H5269" s="89" t="n">
        <v>1</v>
      </c>
      <c r="I5269" s="90" t="n">
        <f aca="false">SUMIF(L:L,$L5269,M:M)</f>
        <v>65</v>
      </c>
      <c r="J5269" s="90" t="n">
        <f aca="false">TRUNC(H5269*I5269,2)</f>
        <v>65</v>
      </c>
      <c r="L5269" s="63" t="n">
        <f aca="false">IF(AND(A5270&lt;&gt;"",A5269=""),L5268+1,L5268)</f>
        <v>555</v>
      </c>
      <c r="M5269" s="80" t="str">
        <f aca="false">IF(OR(A5269="Insumo",A5269="Composição Auxiliar"),J5269,"")</f>
        <v/>
      </c>
      <c r="N5269" s="81" t="str">
        <f aca="false">IF(E5269="Mão de Obra",J5269,"")</f>
        <v/>
      </c>
      <c r="O5269" s="81" t="str">
        <f aca="false">IF(N5269&lt;&gt;"","",M5269)</f>
        <v/>
      </c>
      <c r="P5269" s="82" t="str">
        <f aca="false">IF(A5269="Composição",B5269,"")</f>
        <v> 53857 </v>
      </c>
      <c r="Q5269" s="81" t="n">
        <f aca="false">IF(P5269&lt;&gt;"",SUMIF(L5269:L5269,L5269,N5269:N5269),"")</f>
        <v>0</v>
      </c>
      <c r="R5269" s="81" t="n">
        <f aca="false">IF(P5269&lt;&gt;"",SUMIF(L5269:L5269,L5269,O5269:O5269),"")</f>
        <v>0</v>
      </c>
    </row>
    <row r="5270" customFormat="false" ht="38.25" hidden="false" customHeight="false" outlineLevel="0" collapsed="false">
      <c r="A5270" s="96" t="s">
        <v>679</v>
      </c>
      <c r="B5270" s="97" t="s">
        <v>2240</v>
      </c>
      <c r="C5270" s="96" t="str">
        <f aca="false">VLOOKUP(B5270,INSUMOS!$A:$I,2,0)</f>
        <v>SINAPI</v>
      </c>
      <c r="D5270" s="96" t="str">
        <f aca="false">VLOOKUP(B5270,INSUMOS!$A:$I,3,0)</f>
        <v>PA CARREGADEIRA SOBRE RODAS, POTENCIA LIQUIDA 128 HP, CAPACIDADE DA CACAMBA DE 1,7 A 2,8 M3, PESO OPERACIONAL MAXIMO DE 11632 KG</v>
      </c>
      <c r="E5270" s="98" t="str">
        <f aca="false">VLOOKUP(B5270,INSUMOS!$A:$I,4,0)</f>
        <v>Equipamento</v>
      </c>
      <c r="F5270" s="98"/>
      <c r="G5270" s="99" t="str">
        <f aca="false">VLOOKUP(B5270,INSUMOS!$A:$I,5,0)</f>
        <v>UN</v>
      </c>
      <c r="H5270" s="100" t="n">
        <v>0.0001</v>
      </c>
      <c r="I5270" s="101" t="n">
        <f aca="false">VLOOKUP(B5270,INSUMOS!$A:$I,8,0)</f>
        <v>650000</v>
      </c>
      <c r="J5270" s="101" t="n">
        <f aca="false">TRUNC(H5270*I5270,2)</f>
        <v>65</v>
      </c>
      <c r="L5270" s="63" t="n">
        <f aca="false">IF(AND(A5271&lt;&gt;"",A5270=""),L5269+1,L5269)</f>
        <v>555</v>
      </c>
      <c r="M5270" s="80" t="n">
        <f aca="false">IF(OR(A5270="Insumo",A5270="Composição Auxiliar"),J5270,"")</f>
        <v>65</v>
      </c>
      <c r="N5270" s="81" t="str">
        <f aca="false">IF(E5270="Mão de Obra",J5270,"")</f>
        <v/>
      </c>
      <c r="O5270" s="81" t="n">
        <f aca="false">IF(N5270&lt;&gt;"","",M5270)</f>
        <v>65</v>
      </c>
      <c r="P5270" s="82" t="str">
        <f aca="false">IF(A5270="Composição",B5270,"")</f>
        <v/>
      </c>
      <c r="Q5270" s="81" t="str">
        <f aca="false">IF(P5270&lt;&gt;"",SUMIF(L5270:L5270,L5270,N5270:N5270),"")</f>
        <v/>
      </c>
      <c r="R5270" s="81" t="str">
        <f aca="false">IF(P5270&lt;&gt;"",SUMIF(L5270:L5270,L5270,O5270:O5270),"")</f>
        <v/>
      </c>
    </row>
    <row r="5271" customFormat="false" ht="14.25" hidden="false" customHeight="false" outlineLevel="0" collapsed="false">
      <c r="A5271" s="102"/>
      <c r="B5271" s="102"/>
      <c r="C5271" s="102"/>
      <c r="D5271" s="102"/>
      <c r="E5271" s="102"/>
      <c r="F5271" s="103"/>
      <c r="G5271" s="102"/>
      <c r="H5271" s="103"/>
      <c r="I5271" s="102"/>
      <c r="J5271" s="103"/>
      <c r="L5271" s="63" t="n">
        <f aca="false">IF(AND(A5272&lt;&gt;"",A5271=""),L5270+1,L5270)</f>
        <v>555</v>
      </c>
      <c r="M5271" s="80" t="str">
        <f aca="false">IF(OR(A5271="Insumo",A5271="Composição Auxiliar"),J5271,"")</f>
        <v/>
      </c>
      <c r="N5271" s="81" t="str">
        <f aca="false">IF(E5271="Mão de Obra",J5271,"")</f>
        <v/>
      </c>
      <c r="O5271" s="81" t="str">
        <f aca="false">IF(N5271&lt;&gt;"","",M5271)</f>
        <v/>
      </c>
      <c r="P5271" s="82" t="str">
        <f aca="false">IF(A5271="Composição",B5271,"")</f>
        <v/>
      </c>
      <c r="Q5271" s="81" t="str">
        <f aca="false">IF(P5271&lt;&gt;"",SUMIF(L5271:L5271,L5271,N5271:N5271),"")</f>
        <v/>
      </c>
      <c r="R5271" s="81" t="str">
        <f aca="false">IF(P5271&lt;&gt;"",SUMIF(L5271:L5271,L5271,O5271:O5271),"")</f>
        <v/>
      </c>
    </row>
    <row r="5272" customFormat="false" ht="15" hidden="false" customHeight="false" outlineLevel="0" collapsed="false">
      <c r="A5272" s="102"/>
      <c r="B5272" s="102"/>
      <c r="C5272" s="102"/>
      <c r="D5272" s="102"/>
      <c r="E5272" s="102"/>
      <c r="F5272" s="103"/>
      <c r="G5272" s="102"/>
      <c r="H5272" s="104"/>
      <c r="I5272" s="104"/>
      <c r="J5272" s="103"/>
      <c r="L5272" s="63" t="n">
        <f aca="false">IF(AND(A5273&lt;&gt;"",A5272=""),L5271+1,L5271)</f>
        <v>555</v>
      </c>
      <c r="M5272" s="80" t="str">
        <f aca="false">IF(OR(A5272="Insumo",A5272="Composição Auxiliar"),J5272,"")</f>
        <v/>
      </c>
      <c r="N5272" s="81" t="str">
        <f aca="false">IF(E5272="Mão de Obra",J5272,"")</f>
        <v/>
      </c>
      <c r="O5272" s="81" t="str">
        <f aca="false">IF(N5272&lt;&gt;"","",M5272)</f>
        <v/>
      </c>
      <c r="P5272" s="82" t="str">
        <f aca="false">IF(A5272="Composição",B5272,"")</f>
        <v/>
      </c>
      <c r="Q5272" s="81" t="str">
        <f aca="false">IF(P5272&lt;&gt;"",SUMIF(L5272:L5272,L5272,N5272:N5272),"")</f>
        <v/>
      </c>
      <c r="R5272" s="81" t="str">
        <f aca="false">IF(P5272&lt;&gt;"",SUMIF(L5272:L5272,L5272,O5272:O5272),"")</f>
        <v/>
      </c>
    </row>
    <row r="5273" customFormat="false" ht="15" hidden="false" customHeight="false" outlineLevel="0" collapsed="false">
      <c r="A5273" s="108"/>
      <c r="B5273" s="108"/>
      <c r="C5273" s="108"/>
      <c r="D5273" s="108"/>
      <c r="E5273" s="108"/>
      <c r="F5273" s="108"/>
      <c r="G5273" s="108"/>
      <c r="H5273" s="108"/>
      <c r="I5273" s="108"/>
      <c r="J5273" s="108"/>
      <c r="L5273" s="63" t="n">
        <f aca="false">IF(AND(A5274&lt;&gt;"",A5273=""),L5272+1,L5272)</f>
        <v>555</v>
      </c>
      <c r="M5273" s="80" t="str">
        <f aca="false">IF(OR(A5273="Insumo",A5273="Composição Auxiliar"),J5273,"")</f>
        <v/>
      </c>
      <c r="N5273" s="81" t="str">
        <f aca="false">IF(E5273="Mão de Obra",J5273,"")</f>
        <v/>
      </c>
      <c r="O5273" s="81" t="str">
        <f aca="false">IF(N5273&lt;&gt;"","",M5273)</f>
        <v/>
      </c>
      <c r="P5273" s="82" t="str">
        <f aca="false">IF(A5273="Composição",B5273,"")</f>
        <v/>
      </c>
      <c r="Q5273" s="81" t="str">
        <f aca="false">IF(P5273&lt;&gt;"",SUMIF(L5273:L5273,L5273,N5273:N5273),"")</f>
        <v/>
      </c>
      <c r="R5273" s="81" t="str">
        <f aca="false">IF(P5273&lt;&gt;"",SUMIF(L5273:L5273,L5273,O5273:O5273),"")</f>
        <v/>
      </c>
    </row>
    <row r="5274" customFormat="false" ht="15" hidden="false" customHeight="true" outlineLevel="0" collapsed="false">
      <c r="A5274" s="83"/>
      <c r="B5274" s="84" t="s">
        <v>655</v>
      </c>
      <c r="C5274" s="83" t="s">
        <v>656</v>
      </c>
      <c r="D5274" s="83" t="s">
        <v>657</v>
      </c>
      <c r="E5274" s="83" t="s">
        <v>658</v>
      </c>
      <c r="F5274" s="83"/>
      <c r="G5274" s="85" t="s">
        <v>659</v>
      </c>
      <c r="H5274" s="84" t="s">
        <v>660</v>
      </c>
      <c r="I5274" s="84" t="s">
        <v>661</v>
      </c>
      <c r="J5274" s="84" t="s">
        <v>662</v>
      </c>
      <c r="L5274" s="63" t="n">
        <f aca="false">IF(AND(A5275&lt;&gt;"",A5274=""),L5273+1,L5273)</f>
        <v>556</v>
      </c>
      <c r="M5274" s="80" t="str">
        <f aca="false">IF(OR(A5274="Insumo",A5274="Composição Auxiliar"),J5274,"")</f>
        <v/>
      </c>
      <c r="N5274" s="81" t="str">
        <f aca="false">IF(E5274="Mão de Obra",J5274,"")</f>
        <v/>
      </c>
      <c r="O5274" s="81" t="str">
        <f aca="false">IF(N5274&lt;&gt;"","",M5274)</f>
        <v/>
      </c>
      <c r="P5274" s="82" t="str">
        <f aca="false">IF(A5274="Composição",B5274,"")</f>
        <v/>
      </c>
      <c r="Q5274" s="81" t="str">
        <f aca="false">IF(P5274&lt;&gt;"",SUMIF(L5274:L5274,L5274,N5274:N5274),"")</f>
        <v/>
      </c>
      <c r="R5274" s="81" t="str">
        <f aca="false">IF(P5274&lt;&gt;"",SUMIF(L5274:L5274,L5274,O5274:O5274),"")</f>
        <v/>
      </c>
    </row>
    <row r="5275" customFormat="false" ht="38.25" hidden="false" customHeight="true" outlineLevel="0" collapsed="false">
      <c r="A5275" s="86" t="s">
        <v>663</v>
      </c>
      <c r="B5275" s="87" t="s">
        <v>2236</v>
      </c>
      <c r="C5275" s="86" t="s">
        <v>664</v>
      </c>
      <c r="D5275" s="86" t="s">
        <v>2237</v>
      </c>
      <c r="E5275" s="86" t="s">
        <v>691</v>
      </c>
      <c r="F5275" s="86"/>
      <c r="G5275" s="88" t="s">
        <v>672</v>
      </c>
      <c r="H5275" s="89" t="n">
        <v>1</v>
      </c>
      <c r="I5275" s="90" t="n">
        <f aca="false">SUMIF(L:L,$L5275,M:M)</f>
        <v>38.35</v>
      </c>
      <c r="J5275" s="90" t="n">
        <f aca="false">TRUNC(H5275*I5275,2)</f>
        <v>38.35</v>
      </c>
      <c r="L5275" s="63" t="n">
        <f aca="false">IF(AND(A5276&lt;&gt;"",A5275=""),L5274+1,L5274)</f>
        <v>556</v>
      </c>
      <c r="M5275" s="80" t="str">
        <f aca="false">IF(OR(A5275="Insumo",A5275="Composição Auxiliar"),J5275,"")</f>
        <v/>
      </c>
      <c r="N5275" s="81" t="str">
        <f aca="false">IF(E5275="Mão de Obra",J5275,"")</f>
        <v/>
      </c>
      <c r="O5275" s="81" t="str">
        <f aca="false">IF(N5275&lt;&gt;"","",M5275)</f>
        <v/>
      </c>
      <c r="P5275" s="82" t="str">
        <f aca="false">IF(A5275="Composição",B5275,"")</f>
        <v> 53858 </v>
      </c>
      <c r="Q5275" s="81" t="n">
        <f aca="false">IF(P5275&lt;&gt;"",SUMIF(L5275:L5275,L5275,N5275:N5275),"")</f>
        <v>0</v>
      </c>
      <c r="R5275" s="81" t="n">
        <f aca="false">IF(P5275&lt;&gt;"",SUMIF(L5275:L5275,L5275,O5275:O5275),"")</f>
        <v>0</v>
      </c>
    </row>
    <row r="5276" customFormat="false" ht="14.25" hidden="false" customHeight="false" outlineLevel="0" collapsed="false">
      <c r="A5276" s="96" t="s">
        <v>679</v>
      </c>
      <c r="B5276" s="97" t="s">
        <v>1925</v>
      </c>
      <c r="C5276" s="96" t="str">
        <f aca="false">VLOOKUP(B5276,INSUMOS!$A:$I,2,0)</f>
        <v>SINAPI</v>
      </c>
      <c r="D5276" s="96" t="str">
        <f aca="false">VLOOKUP(B5276,INSUMOS!$A:$I,3,0)</f>
        <v>OLEO DIESEL COMBUSTIVEL COMUM</v>
      </c>
      <c r="E5276" s="98" t="str">
        <f aca="false">VLOOKUP(B5276,INSUMOS!$A:$I,4,0)</f>
        <v>Material</v>
      </c>
      <c r="F5276" s="98"/>
      <c r="G5276" s="99" t="str">
        <f aca="false">VLOOKUP(B5276,INSUMOS!$A:$I,5,0)</f>
        <v>L</v>
      </c>
      <c r="H5276" s="100" t="n">
        <v>7.64</v>
      </c>
      <c r="I5276" s="101" t="n">
        <f aca="false">VLOOKUP(B5276,INSUMOS!$A:$I,8,0)</f>
        <v>5.02</v>
      </c>
      <c r="J5276" s="101" t="n">
        <f aca="false">TRUNC(H5276*I5276,2)</f>
        <v>38.35</v>
      </c>
      <c r="L5276" s="63" t="n">
        <f aca="false">IF(AND(A5277&lt;&gt;"",A5276=""),L5275+1,L5275)</f>
        <v>556</v>
      </c>
      <c r="M5276" s="80" t="n">
        <f aca="false">IF(OR(A5276="Insumo",A5276="Composição Auxiliar"),J5276,"")</f>
        <v>38.35</v>
      </c>
      <c r="N5276" s="81" t="str">
        <f aca="false">IF(E5276="Mão de Obra",J5276,"")</f>
        <v/>
      </c>
      <c r="O5276" s="81" t="n">
        <f aca="false">IF(N5276&lt;&gt;"","",M5276)</f>
        <v>38.35</v>
      </c>
      <c r="P5276" s="82" t="str">
        <f aca="false">IF(A5276="Composição",B5276,"")</f>
        <v/>
      </c>
      <c r="Q5276" s="81" t="str">
        <f aca="false">IF(P5276&lt;&gt;"",SUMIF(L5276:L5276,L5276,N5276:N5276),"")</f>
        <v/>
      </c>
      <c r="R5276" s="81" t="str">
        <f aca="false">IF(P5276&lt;&gt;"",SUMIF(L5276:L5276,L5276,O5276:O5276),"")</f>
        <v/>
      </c>
    </row>
    <row r="5277" customFormat="false" ht="14.25" hidden="false" customHeight="false" outlineLevel="0" collapsed="false">
      <c r="A5277" s="102"/>
      <c r="B5277" s="102"/>
      <c r="C5277" s="102"/>
      <c r="D5277" s="102"/>
      <c r="E5277" s="102"/>
      <c r="F5277" s="103"/>
      <c r="G5277" s="102"/>
      <c r="H5277" s="103"/>
      <c r="I5277" s="102"/>
      <c r="J5277" s="103"/>
      <c r="L5277" s="63" t="n">
        <f aca="false">IF(AND(A5278&lt;&gt;"",A5277=""),L5276+1,L5276)</f>
        <v>556</v>
      </c>
      <c r="M5277" s="80" t="str">
        <f aca="false">IF(OR(A5277="Insumo",A5277="Composição Auxiliar"),J5277,"")</f>
        <v/>
      </c>
      <c r="N5277" s="81" t="str">
        <f aca="false">IF(E5277="Mão de Obra",J5277,"")</f>
        <v/>
      </c>
      <c r="O5277" s="81" t="str">
        <f aca="false">IF(N5277&lt;&gt;"","",M5277)</f>
        <v/>
      </c>
      <c r="P5277" s="82" t="str">
        <f aca="false">IF(A5277="Composição",B5277,"")</f>
        <v/>
      </c>
      <c r="Q5277" s="81" t="str">
        <f aca="false">IF(P5277&lt;&gt;"",SUMIF(L5277:L5277,L5277,N5277:N5277),"")</f>
        <v/>
      </c>
      <c r="R5277" s="81" t="str">
        <f aca="false">IF(P5277&lt;&gt;"",SUMIF(L5277:L5277,L5277,O5277:O5277),"")</f>
        <v/>
      </c>
    </row>
    <row r="5278" customFormat="false" ht="15" hidden="false" customHeight="false" outlineLevel="0" collapsed="false">
      <c r="A5278" s="102"/>
      <c r="B5278" s="102"/>
      <c r="C5278" s="102"/>
      <c r="D5278" s="102"/>
      <c r="E5278" s="102"/>
      <c r="F5278" s="103"/>
      <c r="G5278" s="102"/>
      <c r="H5278" s="104"/>
      <c r="I5278" s="104"/>
      <c r="J5278" s="103"/>
      <c r="L5278" s="63" t="n">
        <f aca="false">IF(AND(A5279&lt;&gt;"",A5278=""),L5277+1,L5277)</f>
        <v>556</v>
      </c>
      <c r="M5278" s="80" t="str">
        <f aca="false">IF(OR(A5278="Insumo",A5278="Composição Auxiliar"),J5278,"")</f>
        <v/>
      </c>
      <c r="N5278" s="81" t="str">
        <f aca="false">IF(E5278="Mão de Obra",J5278,"")</f>
        <v/>
      </c>
      <c r="O5278" s="81" t="str">
        <f aca="false">IF(N5278&lt;&gt;"","",M5278)</f>
        <v/>
      </c>
      <c r="P5278" s="82" t="str">
        <f aca="false">IF(A5278="Composição",B5278,"")</f>
        <v/>
      </c>
      <c r="Q5278" s="81" t="str">
        <f aca="false">IF(P5278&lt;&gt;"",SUMIF(L5278:L5278,L5278,N5278:N5278),"")</f>
        <v/>
      </c>
      <c r="R5278" s="81" t="str">
        <f aca="false">IF(P5278&lt;&gt;"",SUMIF(L5278:L5278,L5278,O5278:O5278),"")</f>
        <v/>
      </c>
    </row>
    <row r="5279" customFormat="false" ht="15" hidden="false" customHeight="false" outlineLevel="0" collapsed="false">
      <c r="A5279" s="108"/>
      <c r="B5279" s="108"/>
      <c r="C5279" s="108"/>
      <c r="D5279" s="108"/>
      <c r="E5279" s="108"/>
      <c r="F5279" s="108"/>
      <c r="G5279" s="108"/>
      <c r="H5279" s="108"/>
      <c r="I5279" s="108"/>
      <c r="J5279" s="108"/>
      <c r="L5279" s="63" t="n">
        <f aca="false">IF(AND(A5280&lt;&gt;"",A5279=""),L5278+1,L5278)</f>
        <v>556</v>
      </c>
      <c r="M5279" s="80" t="str">
        <f aca="false">IF(OR(A5279="Insumo",A5279="Composição Auxiliar"),J5279,"")</f>
        <v/>
      </c>
      <c r="N5279" s="81" t="str">
        <f aca="false">IF(E5279="Mão de Obra",J5279,"")</f>
        <v/>
      </c>
      <c r="O5279" s="81" t="str">
        <f aca="false">IF(N5279&lt;&gt;"","",M5279)</f>
        <v/>
      </c>
      <c r="P5279" s="82" t="str">
        <f aca="false">IF(A5279="Composição",B5279,"")</f>
        <v/>
      </c>
      <c r="Q5279" s="81" t="str">
        <f aca="false">IF(P5279&lt;&gt;"",SUMIF(L5279:L5279,L5279,N5279:N5279),"")</f>
        <v/>
      </c>
      <c r="R5279" s="81" t="str">
        <f aca="false">IF(P5279&lt;&gt;"",SUMIF(L5279:L5279,L5279,O5279:O5279),"")</f>
        <v/>
      </c>
    </row>
    <row r="5280" customFormat="false" ht="15" hidden="false" customHeight="true" outlineLevel="0" collapsed="false">
      <c r="A5280" s="83"/>
      <c r="B5280" s="84" t="s">
        <v>655</v>
      </c>
      <c r="C5280" s="83" t="s">
        <v>656</v>
      </c>
      <c r="D5280" s="83" t="s">
        <v>657</v>
      </c>
      <c r="E5280" s="83" t="s">
        <v>658</v>
      </c>
      <c r="F5280" s="83"/>
      <c r="G5280" s="85" t="s">
        <v>659</v>
      </c>
      <c r="H5280" s="84" t="s">
        <v>660</v>
      </c>
      <c r="I5280" s="84" t="s">
        <v>661</v>
      </c>
      <c r="J5280" s="84" t="s">
        <v>662</v>
      </c>
      <c r="L5280" s="63" t="n">
        <f aca="false">IF(AND(A5281&lt;&gt;"",A5280=""),L5279+1,L5279)</f>
        <v>557</v>
      </c>
      <c r="M5280" s="80" t="str">
        <f aca="false">IF(OR(A5280="Insumo",A5280="Composição Auxiliar"),J5280,"")</f>
        <v/>
      </c>
      <c r="N5280" s="81" t="str">
        <f aca="false">IF(E5280="Mão de Obra",J5280,"")</f>
        <v/>
      </c>
      <c r="O5280" s="81" t="str">
        <f aca="false">IF(N5280&lt;&gt;"","",M5280)</f>
        <v/>
      </c>
      <c r="P5280" s="82" t="str">
        <f aca="false">IF(A5280="Composição",B5280,"")</f>
        <v/>
      </c>
      <c r="Q5280" s="81" t="str">
        <f aca="false">IF(P5280&lt;&gt;"",SUMIF(L5280:L5280,L5280,N5280:N5280),"")</f>
        <v/>
      </c>
      <c r="R5280" s="81" t="str">
        <f aca="false">IF(P5280&lt;&gt;"",SUMIF(L5280:L5280,L5280,O5280:O5280),"")</f>
        <v/>
      </c>
    </row>
    <row r="5281" customFormat="false" ht="38.25" hidden="false" customHeight="true" outlineLevel="0" collapsed="false">
      <c r="A5281" s="86" t="s">
        <v>663</v>
      </c>
      <c r="B5281" s="87" t="s">
        <v>746</v>
      </c>
      <c r="C5281" s="86" t="s">
        <v>664</v>
      </c>
      <c r="D5281" s="86" t="s">
        <v>747</v>
      </c>
      <c r="E5281" s="86" t="s">
        <v>724</v>
      </c>
      <c r="F5281" s="86"/>
      <c r="G5281" s="88" t="s">
        <v>718</v>
      </c>
      <c r="H5281" s="89" t="n">
        <v>1</v>
      </c>
      <c r="I5281" s="90" t="n">
        <f aca="false">SUMIF(L:L,$L5281,M:M)</f>
        <v>76.35</v>
      </c>
      <c r="J5281" s="90" t="n">
        <f aca="false">TRUNC(H5281*I5281,2)</f>
        <v>76.35</v>
      </c>
      <c r="L5281" s="63" t="n">
        <f aca="false">IF(AND(A5282&lt;&gt;"",A5281=""),L5280+1,L5280)</f>
        <v>557</v>
      </c>
      <c r="M5281" s="80" t="str">
        <f aca="false">IF(OR(A5281="Insumo",A5281="Composição Auxiliar"),J5281,"")</f>
        <v/>
      </c>
      <c r="N5281" s="81" t="str">
        <f aca="false">IF(E5281="Mão de Obra",J5281,"")</f>
        <v/>
      </c>
      <c r="O5281" s="81" t="str">
        <f aca="false">IF(N5281&lt;&gt;"","",M5281)</f>
        <v/>
      </c>
      <c r="P5281" s="82" t="str">
        <f aca="false">IF(A5281="Composição",B5281,"")</f>
        <v> 101876 </v>
      </c>
      <c r="Q5281" s="81" t="n">
        <f aca="false">IF(P5281&lt;&gt;"",SUMIF(L5281:L5281,L5281,N5281:N5281),"")</f>
        <v>0</v>
      </c>
      <c r="R5281" s="81" t="n">
        <f aca="false">IF(P5281&lt;&gt;"",SUMIF(L5281:L5281,L5281,O5281:O5281),"")</f>
        <v>0</v>
      </c>
    </row>
    <row r="5282" customFormat="false" ht="38.25" hidden="false" customHeight="true" outlineLevel="0" collapsed="false">
      <c r="A5282" s="91" t="s">
        <v>668</v>
      </c>
      <c r="B5282" s="92" t="s">
        <v>1802</v>
      </c>
      <c r="C5282" s="91" t="s">
        <v>664</v>
      </c>
      <c r="D5282" s="91" t="s">
        <v>1803</v>
      </c>
      <c r="E5282" s="91" t="s">
        <v>671</v>
      </c>
      <c r="F5282" s="91"/>
      <c r="G5282" s="93" t="s">
        <v>676</v>
      </c>
      <c r="H5282" s="94" t="n">
        <v>0.0044</v>
      </c>
      <c r="I5282" s="95" t="n">
        <f aca="false">SUMIFS(J:J,A:A,"Composição",B:B,$B5282)</f>
        <v>668.79</v>
      </c>
      <c r="J5282" s="95" t="n">
        <f aca="false">TRUNC(H5282*I5282,2)</f>
        <v>2.94</v>
      </c>
      <c r="L5282" s="63" t="n">
        <f aca="false">IF(AND(A5283&lt;&gt;"",A5282=""),L5281+1,L5281)</f>
        <v>557</v>
      </c>
      <c r="M5282" s="80" t="n">
        <f aca="false">IF(OR(A5282="Insumo",A5282="Composição Auxiliar"),J5282,"")</f>
        <v>2.94</v>
      </c>
      <c r="N5282" s="81" t="str">
        <f aca="false">IF(E5282="Mão de Obra",J5282,"")</f>
        <v/>
      </c>
      <c r="O5282" s="81" t="n">
        <f aca="false">IF(N5282&lt;&gt;"","",M5282)</f>
        <v>2.94</v>
      </c>
      <c r="P5282" s="82" t="str">
        <f aca="false">IF(A5282="Composição",B5282,"")</f>
        <v/>
      </c>
      <c r="Q5282" s="81" t="str">
        <f aca="false">IF(P5282&lt;&gt;"",SUMIF(L5282:L5282,L5282,N5282:N5282),"")</f>
        <v/>
      </c>
      <c r="R5282" s="81" t="str">
        <f aca="false">IF(P5282&lt;&gt;"",SUMIF(L5282:L5282,L5282,O5282:O5282),"")</f>
        <v/>
      </c>
    </row>
    <row r="5283" customFormat="false" ht="25.5" hidden="false" customHeight="true" outlineLevel="0" collapsed="false">
      <c r="A5283" s="91" t="s">
        <v>668</v>
      </c>
      <c r="B5283" s="92" t="s">
        <v>817</v>
      </c>
      <c r="C5283" s="91" t="s">
        <v>664</v>
      </c>
      <c r="D5283" s="91" t="s">
        <v>818</v>
      </c>
      <c r="E5283" s="91" t="s">
        <v>671</v>
      </c>
      <c r="F5283" s="91"/>
      <c r="G5283" s="93" t="s">
        <v>672</v>
      </c>
      <c r="H5283" s="94" t="n">
        <v>0.3259</v>
      </c>
      <c r="I5283" s="95" t="n">
        <f aca="false">SUMIFS(J:J,A:A,"Composição",B:B,$B5283)</f>
        <v>22.2</v>
      </c>
      <c r="J5283" s="95" t="n">
        <f aca="false">TRUNC(H5283*I5283,2)</f>
        <v>7.23</v>
      </c>
      <c r="L5283" s="63" t="n">
        <f aca="false">IF(AND(A5284&lt;&gt;"",A5283=""),L5282+1,L5282)</f>
        <v>557</v>
      </c>
      <c r="M5283" s="80" t="n">
        <f aca="false">IF(OR(A5283="Insumo",A5283="Composição Auxiliar"),J5283,"")</f>
        <v>7.23</v>
      </c>
      <c r="N5283" s="81" t="str">
        <f aca="false">IF(E5283="Mão de Obra",J5283,"")</f>
        <v/>
      </c>
      <c r="O5283" s="81" t="n">
        <f aca="false">IF(N5283&lt;&gt;"","",M5283)</f>
        <v>7.23</v>
      </c>
      <c r="P5283" s="82" t="str">
        <f aca="false">IF(A5283="Composição",B5283,"")</f>
        <v/>
      </c>
      <c r="Q5283" s="81" t="str">
        <f aca="false">IF(P5283&lt;&gt;"",SUMIF(L5283:L5283,L5283,N5283:N5283),"")</f>
        <v/>
      </c>
      <c r="R5283" s="81" t="str">
        <f aca="false">IF(P5283&lt;&gt;"",SUMIF(L5283:L5283,L5283,O5283:O5283),"")</f>
        <v/>
      </c>
    </row>
    <row r="5284" customFormat="false" ht="25.5" hidden="false" customHeight="true" outlineLevel="0" collapsed="false">
      <c r="A5284" s="91" t="s">
        <v>668</v>
      </c>
      <c r="B5284" s="92" t="s">
        <v>822</v>
      </c>
      <c r="C5284" s="91" t="s">
        <v>664</v>
      </c>
      <c r="D5284" s="91" t="s">
        <v>823</v>
      </c>
      <c r="E5284" s="91" t="s">
        <v>671</v>
      </c>
      <c r="F5284" s="91"/>
      <c r="G5284" s="93" t="s">
        <v>672</v>
      </c>
      <c r="H5284" s="94" t="n">
        <v>0.3259</v>
      </c>
      <c r="I5284" s="95" t="n">
        <f aca="false">SUMIFS(J:J,A:A,"Composição",B:B,$B5284)</f>
        <v>26.14</v>
      </c>
      <c r="J5284" s="95" t="n">
        <f aca="false">TRUNC(H5284*I5284,2)</f>
        <v>8.51</v>
      </c>
      <c r="L5284" s="63" t="n">
        <f aca="false">IF(AND(A5285&lt;&gt;"",A5284=""),L5283+1,L5283)</f>
        <v>557</v>
      </c>
      <c r="M5284" s="80" t="n">
        <f aca="false">IF(OR(A5284="Insumo",A5284="Composição Auxiliar"),J5284,"")</f>
        <v>8.51</v>
      </c>
      <c r="N5284" s="81" t="str">
        <f aca="false">IF(E5284="Mão de Obra",J5284,"")</f>
        <v/>
      </c>
      <c r="O5284" s="81" t="n">
        <f aca="false">IF(N5284&lt;&gt;"","",M5284)</f>
        <v>8.51</v>
      </c>
      <c r="P5284" s="82" t="str">
        <f aca="false">IF(A5284="Composição",B5284,"")</f>
        <v/>
      </c>
      <c r="Q5284" s="81" t="str">
        <f aca="false">IF(P5284&lt;&gt;"",SUMIF(L5284:L5284,L5284,N5284:N5284),"")</f>
        <v/>
      </c>
      <c r="R5284" s="81" t="str">
        <f aca="false">IF(P5284&lt;&gt;"",SUMIF(L5284:L5284,L5284,O5284:O5284),"")</f>
        <v/>
      </c>
    </row>
    <row r="5285" customFormat="false" ht="25.5" hidden="false" customHeight="false" outlineLevel="0" collapsed="false">
      <c r="A5285" s="96" t="s">
        <v>679</v>
      </c>
      <c r="B5285" s="97" t="s">
        <v>2241</v>
      </c>
      <c r="C5285" s="96" t="str">
        <f aca="false">VLOOKUP(B5285,INSUMOS!$A:$I,2,0)</f>
        <v>SINAPI</v>
      </c>
      <c r="D5285" s="96" t="str">
        <f aca="false">VLOOKUP(B5285,INSUMOS!$A:$I,3,0)</f>
        <v>QUADRO DE DISTRIBUICAO, SEM BARRAMENTO, EM PVC, DE EMBUTIR, PARA 6 DISJUNTORES NEMA OU 8 DISJUNTORES DIN</v>
      </c>
      <c r="E5285" s="98" t="str">
        <f aca="false">VLOOKUP(B5285,INSUMOS!$A:$I,4,0)</f>
        <v>Material</v>
      </c>
      <c r="F5285" s="98"/>
      <c r="G5285" s="99" t="str">
        <f aca="false">VLOOKUP(B5285,INSUMOS!$A:$I,5,0)</f>
        <v>UN</v>
      </c>
      <c r="H5285" s="100" t="n">
        <v>1</v>
      </c>
      <c r="I5285" s="101" t="n">
        <f aca="false">VLOOKUP(B5285,INSUMOS!$A:$I,8,0)</f>
        <v>57.67</v>
      </c>
      <c r="J5285" s="101" t="n">
        <f aca="false">TRUNC(H5285*I5285,2)</f>
        <v>57.67</v>
      </c>
      <c r="L5285" s="63" t="n">
        <f aca="false">IF(AND(A5286&lt;&gt;"",A5285=""),L5284+1,L5284)</f>
        <v>557</v>
      </c>
      <c r="M5285" s="80" t="n">
        <f aca="false">IF(OR(A5285="Insumo",A5285="Composição Auxiliar"),J5285,"")</f>
        <v>57.67</v>
      </c>
      <c r="N5285" s="81" t="str">
        <f aca="false">IF(E5285="Mão de Obra",J5285,"")</f>
        <v/>
      </c>
      <c r="O5285" s="81" t="n">
        <f aca="false">IF(N5285&lt;&gt;"","",M5285)</f>
        <v>57.67</v>
      </c>
      <c r="P5285" s="82" t="str">
        <f aca="false">IF(A5285="Composição",B5285,"")</f>
        <v/>
      </c>
      <c r="Q5285" s="81" t="str">
        <f aca="false">IF(P5285&lt;&gt;"",SUMIF(L5285:L5285,L5285,N5285:N5285),"")</f>
        <v/>
      </c>
      <c r="R5285" s="81" t="str">
        <f aca="false">IF(P5285&lt;&gt;"",SUMIF(L5285:L5285,L5285,O5285:O5285),"")</f>
        <v/>
      </c>
    </row>
    <row r="5286" customFormat="false" ht="14.25" hidden="false" customHeight="false" outlineLevel="0" collapsed="false">
      <c r="A5286" s="102"/>
      <c r="B5286" s="102"/>
      <c r="C5286" s="102"/>
      <c r="D5286" s="102"/>
      <c r="E5286" s="102"/>
      <c r="F5286" s="103"/>
      <c r="G5286" s="102"/>
      <c r="H5286" s="103"/>
      <c r="I5286" s="102"/>
      <c r="J5286" s="103"/>
      <c r="L5286" s="63" t="n">
        <f aca="false">IF(AND(A5287&lt;&gt;"",A5286=""),L5285+1,L5285)</f>
        <v>557</v>
      </c>
      <c r="M5286" s="80" t="str">
        <f aca="false">IF(OR(A5286="Insumo",A5286="Composição Auxiliar"),J5286,"")</f>
        <v/>
      </c>
      <c r="N5286" s="81" t="str">
        <f aca="false">IF(E5286="Mão de Obra",J5286,"")</f>
        <v/>
      </c>
      <c r="O5286" s="81" t="str">
        <f aca="false">IF(N5286&lt;&gt;"","",M5286)</f>
        <v/>
      </c>
      <c r="P5286" s="82" t="str">
        <f aca="false">IF(A5286="Composição",B5286,"")</f>
        <v/>
      </c>
      <c r="Q5286" s="81" t="str">
        <f aca="false">IF(P5286&lt;&gt;"",SUMIF(L5286:L5286,L5286,N5286:N5286),"")</f>
        <v/>
      </c>
      <c r="R5286" s="81" t="str">
        <f aca="false">IF(P5286&lt;&gt;"",SUMIF(L5286:L5286,L5286,O5286:O5286),"")</f>
        <v/>
      </c>
    </row>
    <row r="5287" customFormat="false" ht="15" hidden="false" customHeight="false" outlineLevel="0" collapsed="false">
      <c r="A5287" s="102"/>
      <c r="B5287" s="102"/>
      <c r="C5287" s="102"/>
      <c r="D5287" s="102"/>
      <c r="E5287" s="102"/>
      <c r="F5287" s="103"/>
      <c r="G5287" s="102"/>
      <c r="H5287" s="104"/>
      <c r="I5287" s="104"/>
      <c r="J5287" s="103"/>
      <c r="L5287" s="63" t="n">
        <f aca="false">IF(AND(A5288&lt;&gt;"",A5287=""),L5286+1,L5286)</f>
        <v>557</v>
      </c>
      <c r="M5287" s="80" t="str">
        <f aca="false">IF(OR(A5287="Insumo",A5287="Composição Auxiliar"),J5287,"")</f>
        <v/>
      </c>
      <c r="N5287" s="81" t="str">
        <f aca="false">IF(E5287="Mão de Obra",J5287,"")</f>
        <v/>
      </c>
      <c r="O5287" s="81" t="str">
        <f aca="false">IF(N5287&lt;&gt;"","",M5287)</f>
        <v/>
      </c>
      <c r="P5287" s="82" t="str">
        <f aca="false">IF(A5287="Composição",B5287,"")</f>
        <v/>
      </c>
      <c r="Q5287" s="81" t="str">
        <f aca="false">IF(P5287&lt;&gt;"",SUMIF(L5287:L5287,L5287,N5287:N5287),"")</f>
        <v/>
      </c>
      <c r="R5287" s="81" t="str">
        <f aca="false">IF(P5287&lt;&gt;"",SUMIF(L5287:L5287,L5287,O5287:O5287),"")</f>
        <v/>
      </c>
    </row>
    <row r="5288" customFormat="false" ht="15" hidden="false" customHeight="false" outlineLevel="0" collapsed="false">
      <c r="A5288" s="108"/>
      <c r="B5288" s="108"/>
      <c r="C5288" s="108"/>
      <c r="D5288" s="108"/>
      <c r="E5288" s="108"/>
      <c r="F5288" s="108"/>
      <c r="G5288" s="108"/>
      <c r="H5288" s="108"/>
      <c r="I5288" s="108"/>
      <c r="J5288" s="108"/>
      <c r="L5288" s="63" t="n">
        <f aca="false">IF(AND(A5289&lt;&gt;"",A5288=""),L5287+1,L5287)</f>
        <v>557</v>
      </c>
      <c r="M5288" s="80" t="str">
        <f aca="false">IF(OR(A5288="Insumo",A5288="Composição Auxiliar"),J5288,"")</f>
        <v/>
      </c>
      <c r="N5288" s="81" t="str">
        <f aca="false">IF(E5288="Mão de Obra",J5288,"")</f>
        <v/>
      </c>
      <c r="O5288" s="81" t="str">
        <f aca="false">IF(N5288&lt;&gt;"","",M5288)</f>
        <v/>
      </c>
      <c r="P5288" s="82" t="str">
        <f aca="false">IF(A5288="Composição",B5288,"")</f>
        <v/>
      </c>
      <c r="Q5288" s="81" t="str">
        <f aca="false">IF(P5288&lt;&gt;"",SUMIF(L5288:L5288,L5288,N5288:N5288),"")</f>
        <v/>
      </c>
      <c r="R5288" s="81" t="str">
        <f aca="false">IF(P5288&lt;&gt;"",SUMIF(L5288:L5288,L5288,O5288:O5288),"")</f>
        <v/>
      </c>
    </row>
    <row r="5289" customFormat="false" ht="15" hidden="false" customHeight="true" outlineLevel="0" collapsed="false">
      <c r="A5289" s="83"/>
      <c r="B5289" s="84" t="s">
        <v>655</v>
      </c>
      <c r="C5289" s="83" t="s">
        <v>656</v>
      </c>
      <c r="D5289" s="83" t="s">
        <v>657</v>
      </c>
      <c r="E5289" s="83" t="s">
        <v>658</v>
      </c>
      <c r="F5289" s="83"/>
      <c r="G5289" s="85" t="s">
        <v>659</v>
      </c>
      <c r="H5289" s="84" t="s">
        <v>660</v>
      </c>
      <c r="I5289" s="84" t="s">
        <v>661</v>
      </c>
      <c r="J5289" s="84" t="s">
        <v>662</v>
      </c>
      <c r="L5289" s="63" t="n">
        <f aca="false">IF(AND(A5290&lt;&gt;"",A5289=""),L5288+1,L5288)</f>
        <v>558</v>
      </c>
      <c r="M5289" s="80" t="str">
        <f aca="false">IF(OR(A5289="Insumo",A5289="Composição Auxiliar"),J5289,"")</f>
        <v/>
      </c>
      <c r="N5289" s="81" t="str">
        <f aca="false">IF(E5289="Mão de Obra",J5289,"")</f>
        <v/>
      </c>
      <c r="O5289" s="81" t="str">
        <f aca="false">IF(N5289&lt;&gt;"","",M5289)</f>
        <v/>
      </c>
      <c r="P5289" s="82" t="str">
        <f aca="false">IF(A5289="Composição",B5289,"")</f>
        <v/>
      </c>
      <c r="Q5289" s="81" t="str">
        <f aca="false">IF(P5289&lt;&gt;"",SUMIF(L5289:L5289,L5289,N5289:N5289),"")</f>
        <v/>
      </c>
      <c r="R5289" s="81" t="str">
        <f aca="false">IF(P5289&lt;&gt;"",SUMIF(L5289:L5289,L5289,O5289:O5289),"")</f>
        <v/>
      </c>
    </row>
    <row r="5290" customFormat="false" ht="14.25" hidden="false" customHeight="true" outlineLevel="0" collapsed="false">
      <c r="A5290" s="86" t="s">
        <v>663</v>
      </c>
      <c r="B5290" s="87" t="s">
        <v>802</v>
      </c>
      <c r="C5290" s="86" t="s">
        <v>664</v>
      </c>
      <c r="D5290" s="86" t="s">
        <v>803</v>
      </c>
      <c r="E5290" s="86" t="s">
        <v>731</v>
      </c>
      <c r="F5290" s="86"/>
      <c r="G5290" s="88" t="s">
        <v>676</v>
      </c>
      <c r="H5290" s="89" t="n">
        <v>1</v>
      </c>
      <c r="I5290" s="90" t="n">
        <f aca="false">SUMIF(L:L,$L5290,M:M)</f>
        <v>45.4</v>
      </c>
      <c r="J5290" s="90" t="n">
        <f aca="false">TRUNC(H5290*I5290,2)</f>
        <v>45.4</v>
      </c>
      <c r="L5290" s="63" t="n">
        <f aca="false">IF(AND(A5291&lt;&gt;"",A5290=""),L5289+1,L5289)</f>
        <v>558</v>
      </c>
      <c r="M5290" s="80" t="str">
        <f aca="false">IF(OR(A5290="Insumo",A5290="Composição Auxiliar"),J5290,"")</f>
        <v/>
      </c>
      <c r="N5290" s="81" t="str">
        <f aca="false">IF(E5290="Mão de Obra",J5290,"")</f>
        <v/>
      </c>
      <c r="O5290" s="81" t="str">
        <f aca="false">IF(N5290&lt;&gt;"","",M5290)</f>
        <v/>
      </c>
      <c r="P5290" s="82" t="str">
        <f aca="false">IF(A5290="Composição",B5290,"")</f>
        <v> 96995 </v>
      </c>
      <c r="Q5290" s="81" t="n">
        <f aca="false">IF(P5290&lt;&gt;"",SUMIF(L5290:L5290,L5290,N5290:N5290),"")</f>
        <v>0</v>
      </c>
      <c r="R5290" s="81" t="n">
        <f aca="false">IF(P5290&lt;&gt;"",SUMIF(L5290:L5290,L5290,O5290:O5290),"")</f>
        <v>0</v>
      </c>
    </row>
    <row r="5291" customFormat="false" ht="25.5" hidden="false" customHeight="true" outlineLevel="0" collapsed="false">
      <c r="A5291" s="91" t="s">
        <v>668</v>
      </c>
      <c r="B5291" s="92" t="s">
        <v>677</v>
      </c>
      <c r="C5291" s="91" t="s">
        <v>664</v>
      </c>
      <c r="D5291" s="91" t="s">
        <v>678</v>
      </c>
      <c r="E5291" s="91" t="s">
        <v>671</v>
      </c>
      <c r="F5291" s="91"/>
      <c r="G5291" s="93" t="s">
        <v>672</v>
      </c>
      <c r="H5291" s="94" t="n">
        <v>2.3986</v>
      </c>
      <c r="I5291" s="95" t="n">
        <f aca="false">SUMIFS(J:J,A:A,"Composição",B:B,$B5291)</f>
        <v>18.93</v>
      </c>
      <c r="J5291" s="95" t="n">
        <f aca="false">TRUNC(H5291*I5291,2)</f>
        <v>45.4</v>
      </c>
      <c r="L5291" s="63" t="n">
        <f aca="false">IF(AND(A5292&lt;&gt;"",A5291=""),L5290+1,L5290)</f>
        <v>558</v>
      </c>
      <c r="M5291" s="80" t="n">
        <f aca="false">IF(OR(A5291="Insumo",A5291="Composição Auxiliar"),J5291,"")</f>
        <v>45.4</v>
      </c>
      <c r="N5291" s="81" t="str">
        <f aca="false">IF(E5291="Mão de Obra",J5291,"")</f>
        <v/>
      </c>
      <c r="O5291" s="81" t="n">
        <f aca="false">IF(N5291&lt;&gt;"","",M5291)</f>
        <v>45.4</v>
      </c>
      <c r="P5291" s="82" t="str">
        <f aca="false">IF(A5291="Composição",B5291,"")</f>
        <v/>
      </c>
      <c r="Q5291" s="81" t="str">
        <f aca="false">IF(P5291&lt;&gt;"",SUMIF(L5291:L5291,L5291,N5291:N5291),"")</f>
        <v/>
      </c>
      <c r="R5291" s="81" t="str">
        <f aca="false">IF(P5291&lt;&gt;"",SUMIF(L5291:L5291,L5291,O5291:O5291),"")</f>
        <v/>
      </c>
    </row>
    <row r="5292" customFormat="false" ht="14.25" hidden="false" customHeight="false" outlineLevel="0" collapsed="false">
      <c r="A5292" s="102"/>
      <c r="B5292" s="102"/>
      <c r="C5292" s="102"/>
      <c r="D5292" s="102"/>
      <c r="E5292" s="102"/>
      <c r="F5292" s="103"/>
      <c r="G5292" s="102"/>
      <c r="H5292" s="103"/>
      <c r="I5292" s="102"/>
      <c r="J5292" s="103"/>
      <c r="L5292" s="63" t="n">
        <f aca="false">IF(AND(A5293&lt;&gt;"",A5292=""),L5291+1,L5291)</f>
        <v>558</v>
      </c>
      <c r="M5292" s="80" t="str">
        <f aca="false">IF(OR(A5292="Insumo",A5292="Composição Auxiliar"),J5292,"")</f>
        <v/>
      </c>
      <c r="N5292" s="81" t="str">
        <f aca="false">IF(E5292="Mão de Obra",J5292,"")</f>
        <v/>
      </c>
      <c r="O5292" s="81" t="str">
        <f aca="false">IF(N5292&lt;&gt;"","",M5292)</f>
        <v/>
      </c>
      <c r="P5292" s="82" t="str">
        <f aca="false">IF(A5292="Composição",B5292,"")</f>
        <v/>
      </c>
      <c r="Q5292" s="81" t="str">
        <f aca="false">IF(P5292&lt;&gt;"",SUMIF(L5292:L5292,L5292,N5292:N5292),"")</f>
        <v/>
      </c>
      <c r="R5292" s="81" t="str">
        <f aca="false">IF(P5292&lt;&gt;"",SUMIF(L5292:L5292,L5292,O5292:O5292),"")</f>
        <v/>
      </c>
    </row>
    <row r="5293" customFormat="false" ht="15" hidden="false" customHeight="false" outlineLevel="0" collapsed="false">
      <c r="A5293" s="102"/>
      <c r="B5293" s="102"/>
      <c r="C5293" s="102"/>
      <c r="D5293" s="102"/>
      <c r="E5293" s="102"/>
      <c r="F5293" s="103"/>
      <c r="G5293" s="102"/>
      <c r="H5293" s="104"/>
      <c r="I5293" s="104"/>
      <c r="J5293" s="103"/>
      <c r="L5293" s="63" t="n">
        <f aca="false">IF(AND(A5294&lt;&gt;"",A5293=""),L5292+1,L5292)</f>
        <v>558</v>
      </c>
      <c r="M5293" s="80" t="str">
        <f aca="false">IF(OR(A5293="Insumo",A5293="Composição Auxiliar"),J5293,"")</f>
        <v/>
      </c>
      <c r="N5293" s="81" t="str">
        <f aca="false">IF(E5293="Mão de Obra",J5293,"")</f>
        <v/>
      </c>
      <c r="O5293" s="81" t="str">
        <f aca="false">IF(N5293&lt;&gt;"","",M5293)</f>
        <v/>
      </c>
      <c r="P5293" s="82" t="str">
        <f aca="false">IF(A5293="Composição",B5293,"")</f>
        <v/>
      </c>
      <c r="Q5293" s="81" t="str">
        <f aca="false">IF(P5293&lt;&gt;"",SUMIF(L5293:L5293,L5293,N5293:N5293),"")</f>
        <v/>
      </c>
      <c r="R5293" s="81" t="str">
        <f aca="false">IF(P5293&lt;&gt;"",SUMIF(L5293:L5293,L5293,O5293:O5293),"")</f>
        <v/>
      </c>
    </row>
    <row r="5294" customFormat="false" ht="15" hidden="false" customHeight="false" outlineLevel="0" collapsed="false">
      <c r="A5294" s="108"/>
      <c r="B5294" s="108"/>
      <c r="C5294" s="108"/>
      <c r="D5294" s="108"/>
      <c r="E5294" s="108"/>
      <c r="F5294" s="108"/>
      <c r="G5294" s="108"/>
      <c r="H5294" s="108"/>
      <c r="I5294" s="108"/>
      <c r="J5294" s="108"/>
      <c r="L5294" s="63" t="n">
        <f aca="false">IF(AND(A5295&lt;&gt;"",A5294=""),L5293+1,L5293)</f>
        <v>558</v>
      </c>
      <c r="M5294" s="80" t="str">
        <f aca="false">IF(OR(A5294="Insumo",A5294="Composição Auxiliar"),J5294,"")</f>
        <v/>
      </c>
      <c r="N5294" s="81" t="str">
        <f aca="false">IF(E5294="Mão de Obra",J5294,"")</f>
        <v/>
      </c>
      <c r="O5294" s="81" t="str">
        <f aca="false">IF(N5294&lt;&gt;"","",M5294)</f>
        <v/>
      </c>
      <c r="P5294" s="82" t="str">
        <f aca="false">IF(A5294="Composição",B5294,"")</f>
        <v/>
      </c>
      <c r="Q5294" s="81" t="str">
        <f aca="false">IF(P5294&lt;&gt;"",SUMIF(L5294:L5294,L5294,N5294:N5294),"")</f>
        <v/>
      </c>
      <c r="R5294" s="81" t="str">
        <f aca="false">IF(P5294&lt;&gt;"",SUMIF(L5294:L5294,L5294,O5294:O5294),"")</f>
        <v/>
      </c>
    </row>
    <row r="5295" customFormat="false" ht="15" hidden="false" customHeight="true" outlineLevel="0" collapsed="false">
      <c r="A5295" s="83"/>
      <c r="B5295" s="84" t="s">
        <v>655</v>
      </c>
      <c r="C5295" s="83" t="s">
        <v>656</v>
      </c>
      <c r="D5295" s="83" t="s">
        <v>657</v>
      </c>
      <c r="E5295" s="83" t="s">
        <v>658</v>
      </c>
      <c r="F5295" s="83"/>
      <c r="G5295" s="85" t="s">
        <v>659</v>
      </c>
      <c r="H5295" s="84" t="s">
        <v>660</v>
      </c>
      <c r="I5295" s="84" t="s">
        <v>661</v>
      </c>
      <c r="J5295" s="84" t="s">
        <v>662</v>
      </c>
      <c r="L5295" s="63" t="n">
        <f aca="false">IF(AND(A5296&lt;&gt;"",A5295=""),L5294+1,L5294)</f>
        <v>559</v>
      </c>
      <c r="M5295" s="80" t="str">
        <f aca="false">IF(OR(A5295="Insumo",A5295="Composição Auxiliar"),J5295,"")</f>
        <v/>
      </c>
      <c r="N5295" s="81" t="str">
        <f aca="false">IF(E5295="Mão de Obra",J5295,"")</f>
        <v/>
      </c>
      <c r="O5295" s="81" t="str">
        <f aca="false">IF(N5295&lt;&gt;"","",M5295)</f>
        <v/>
      </c>
      <c r="P5295" s="82" t="str">
        <f aca="false">IF(A5295="Composição",B5295,"")</f>
        <v/>
      </c>
      <c r="Q5295" s="81" t="str">
        <f aca="false">IF(P5295&lt;&gt;"",SUMIF(L5295:L5295,L5295,N5295:N5295),"")</f>
        <v/>
      </c>
      <c r="R5295" s="81" t="str">
        <f aca="false">IF(P5295&lt;&gt;"",SUMIF(L5295:L5295,L5295,O5295:O5295),"")</f>
        <v/>
      </c>
    </row>
    <row r="5296" customFormat="false" ht="25.5" hidden="false" customHeight="true" outlineLevel="0" collapsed="false">
      <c r="A5296" s="86" t="s">
        <v>663</v>
      </c>
      <c r="B5296" s="87" t="s">
        <v>1443</v>
      </c>
      <c r="C5296" s="86" t="s">
        <v>664</v>
      </c>
      <c r="D5296" s="86" t="s">
        <v>1444</v>
      </c>
      <c r="E5296" s="86" t="s">
        <v>764</v>
      </c>
      <c r="F5296" s="86"/>
      <c r="G5296" s="88" t="s">
        <v>718</v>
      </c>
      <c r="H5296" s="89" t="n">
        <v>1</v>
      </c>
      <c r="I5296" s="90" t="n">
        <f aca="false">SUMIF(L:L,$L5296,M:M)</f>
        <v>60.59</v>
      </c>
      <c r="J5296" s="90" t="n">
        <f aca="false">TRUNC(H5296*I5296,2)</f>
        <v>60.59</v>
      </c>
      <c r="L5296" s="63" t="n">
        <f aca="false">IF(AND(A5297&lt;&gt;"",A5296=""),L5295+1,L5295)</f>
        <v>559</v>
      </c>
      <c r="M5296" s="80" t="str">
        <f aca="false">IF(OR(A5296="Insumo",A5296="Composição Auxiliar"),J5296,"")</f>
        <v/>
      </c>
      <c r="N5296" s="81" t="str">
        <f aca="false">IF(E5296="Mão de Obra",J5296,"")</f>
        <v/>
      </c>
      <c r="O5296" s="81" t="str">
        <f aca="false">IF(N5296&lt;&gt;"","",M5296)</f>
        <v/>
      </c>
      <c r="P5296" s="82" t="str">
        <f aca="false">IF(A5296="Composição",B5296,"")</f>
        <v> 94491 </v>
      </c>
      <c r="Q5296" s="81" t="n">
        <f aca="false">IF(P5296&lt;&gt;"",SUMIF(L5296:L5296,L5296,N5296:N5296),"")</f>
        <v>0</v>
      </c>
      <c r="R5296" s="81" t="n">
        <f aca="false">IF(P5296&lt;&gt;"",SUMIF(L5296:L5296,L5296,O5296:O5296),"")</f>
        <v>0</v>
      </c>
    </row>
    <row r="5297" customFormat="false" ht="25.5" hidden="false" customHeight="true" outlineLevel="0" collapsed="false">
      <c r="A5297" s="91" t="s">
        <v>668</v>
      </c>
      <c r="B5297" s="92" t="s">
        <v>1292</v>
      </c>
      <c r="C5297" s="91" t="s">
        <v>664</v>
      </c>
      <c r="D5297" s="91" t="s">
        <v>1293</v>
      </c>
      <c r="E5297" s="91" t="s">
        <v>671</v>
      </c>
      <c r="F5297" s="91"/>
      <c r="G5297" s="93" t="s">
        <v>672</v>
      </c>
      <c r="H5297" s="94" t="n">
        <v>0.1133</v>
      </c>
      <c r="I5297" s="95" t="n">
        <f aca="false">SUMIFS(J:J,A:A,"Composição",B:B,$B5297)</f>
        <v>22.94</v>
      </c>
      <c r="J5297" s="95" t="n">
        <f aca="false">TRUNC(H5297*I5297,2)</f>
        <v>2.59</v>
      </c>
      <c r="L5297" s="63" t="n">
        <f aca="false">IF(AND(A5298&lt;&gt;"",A5297=""),L5296+1,L5296)</f>
        <v>559</v>
      </c>
      <c r="M5297" s="80" t="n">
        <f aca="false">IF(OR(A5297="Insumo",A5297="Composição Auxiliar"),J5297,"")</f>
        <v>2.59</v>
      </c>
      <c r="N5297" s="81" t="str">
        <f aca="false">IF(E5297="Mão de Obra",J5297,"")</f>
        <v/>
      </c>
      <c r="O5297" s="81" t="n">
        <f aca="false">IF(N5297&lt;&gt;"","",M5297)</f>
        <v>2.59</v>
      </c>
      <c r="P5297" s="82" t="str">
        <f aca="false">IF(A5297="Composição",B5297,"")</f>
        <v/>
      </c>
      <c r="Q5297" s="81" t="str">
        <f aca="false">IF(P5297&lt;&gt;"",SUMIF(L5297:L5297,L5297,N5297:N5297),"")</f>
        <v/>
      </c>
      <c r="R5297" s="81" t="str">
        <f aca="false">IF(P5297&lt;&gt;"",SUMIF(L5297:L5297,L5297,O5297:O5297),"")</f>
        <v/>
      </c>
    </row>
    <row r="5298" customFormat="false" ht="25.5" hidden="false" customHeight="true" outlineLevel="0" collapsed="false">
      <c r="A5298" s="91" t="s">
        <v>668</v>
      </c>
      <c r="B5298" s="92" t="s">
        <v>1336</v>
      </c>
      <c r="C5298" s="91" t="s">
        <v>664</v>
      </c>
      <c r="D5298" s="91" t="s">
        <v>1337</v>
      </c>
      <c r="E5298" s="91" t="s">
        <v>671</v>
      </c>
      <c r="F5298" s="91"/>
      <c r="G5298" s="93" t="s">
        <v>672</v>
      </c>
      <c r="H5298" s="94" t="n">
        <v>0.1133</v>
      </c>
      <c r="I5298" s="95" t="n">
        <f aca="false">SUMIFS(J:J,A:A,"Composição",B:B,$B5298)</f>
        <v>19.47</v>
      </c>
      <c r="J5298" s="95" t="n">
        <f aca="false">TRUNC(H5298*I5298,2)</f>
        <v>2.2</v>
      </c>
      <c r="L5298" s="63" t="n">
        <f aca="false">IF(AND(A5299&lt;&gt;"",A5298=""),L5297+1,L5297)</f>
        <v>559</v>
      </c>
      <c r="M5298" s="80" t="n">
        <f aca="false">IF(OR(A5298="Insumo",A5298="Composição Auxiliar"),J5298,"")</f>
        <v>2.2</v>
      </c>
      <c r="N5298" s="81" t="str">
        <f aca="false">IF(E5298="Mão de Obra",J5298,"")</f>
        <v/>
      </c>
      <c r="O5298" s="81" t="n">
        <f aca="false">IF(N5298&lt;&gt;"","",M5298)</f>
        <v>2.2</v>
      </c>
      <c r="P5298" s="82" t="str">
        <f aca="false">IF(A5298="Composição",B5298,"")</f>
        <v/>
      </c>
      <c r="Q5298" s="81" t="str">
        <f aca="false">IF(P5298&lt;&gt;"",SUMIF(L5298:L5298,L5298,N5298:N5298),"")</f>
        <v/>
      </c>
      <c r="R5298" s="81" t="str">
        <f aca="false">IF(P5298&lt;&gt;"",SUMIF(L5298:L5298,L5298,O5298:O5298),"")</f>
        <v/>
      </c>
    </row>
    <row r="5299" customFormat="false" ht="14.25" hidden="false" customHeight="false" outlineLevel="0" collapsed="false">
      <c r="A5299" s="96" t="s">
        <v>679</v>
      </c>
      <c r="B5299" s="97" t="s">
        <v>1482</v>
      </c>
      <c r="C5299" s="96" t="str">
        <f aca="false">VLOOKUP(B5299,INSUMOS!$A:$I,2,0)</f>
        <v>SINAPI</v>
      </c>
      <c r="D5299" s="96" t="str">
        <f aca="false">VLOOKUP(B5299,INSUMOS!$A:$I,3,0)</f>
        <v>ADESIVO PLASTICO PARA PVC, FRASCO COM 175 GR</v>
      </c>
      <c r="E5299" s="98" t="str">
        <f aca="false">VLOOKUP(B5299,INSUMOS!$A:$I,4,0)</f>
        <v>Material</v>
      </c>
      <c r="F5299" s="98"/>
      <c r="G5299" s="99" t="str">
        <f aca="false">VLOOKUP(B5299,INSUMOS!$A:$I,5,0)</f>
        <v>UN</v>
      </c>
      <c r="H5299" s="100" t="n">
        <v>0.0714</v>
      </c>
      <c r="I5299" s="101" t="n">
        <f aca="false">VLOOKUP(B5299,INSUMOS!$A:$I,8,0)</f>
        <v>23.85</v>
      </c>
      <c r="J5299" s="101" t="n">
        <f aca="false">TRUNC(H5299*I5299,2)</f>
        <v>1.7</v>
      </c>
      <c r="L5299" s="63" t="n">
        <f aca="false">IF(AND(A5300&lt;&gt;"",A5299=""),L5298+1,L5298)</f>
        <v>559</v>
      </c>
      <c r="M5299" s="80" t="n">
        <f aca="false">IF(OR(A5299="Insumo",A5299="Composição Auxiliar"),J5299,"")</f>
        <v>1.7</v>
      </c>
      <c r="N5299" s="81" t="str">
        <f aca="false">IF(E5299="Mão de Obra",J5299,"")</f>
        <v/>
      </c>
      <c r="O5299" s="81" t="n">
        <f aca="false">IF(N5299&lt;&gt;"","",M5299)</f>
        <v>1.7</v>
      </c>
      <c r="P5299" s="82" t="str">
        <f aca="false">IF(A5299="Composição",B5299,"")</f>
        <v/>
      </c>
      <c r="Q5299" s="81" t="str">
        <f aca="false">IF(P5299&lt;&gt;"",SUMIF(L5299:L5299,L5299,N5299:N5299),"")</f>
        <v/>
      </c>
      <c r="R5299" s="81" t="str">
        <f aca="false">IF(P5299&lt;&gt;"",SUMIF(L5299:L5299,L5299,O5299:O5299),"")</f>
        <v/>
      </c>
    </row>
    <row r="5300" customFormat="false" ht="14.25" hidden="false" customHeight="false" outlineLevel="0" collapsed="false">
      <c r="A5300" s="96" t="s">
        <v>679</v>
      </c>
      <c r="B5300" s="97" t="s">
        <v>1481</v>
      </c>
      <c r="C5300" s="96" t="str">
        <f aca="false">VLOOKUP(B5300,INSUMOS!$A:$I,2,0)</f>
        <v>SINAPI</v>
      </c>
      <c r="D5300" s="96" t="str">
        <f aca="false">VLOOKUP(B5300,INSUMOS!$A:$I,3,0)</f>
        <v>LIXA D'AGUA EM FOLHA, GRAO 100</v>
      </c>
      <c r="E5300" s="98" t="str">
        <f aca="false">VLOOKUP(B5300,INSUMOS!$A:$I,4,0)</f>
        <v>Material</v>
      </c>
      <c r="F5300" s="98"/>
      <c r="G5300" s="99" t="str">
        <f aca="false">VLOOKUP(B5300,INSUMOS!$A:$I,5,0)</f>
        <v>UN</v>
      </c>
      <c r="H5300" s="100" t="n">
        <v>0.0114</v>
      </c>
      <c r="I5300" s="101" t="n">
        <f aca="false">VLOOKUP(B5300,INSUMOS!$A:$I,8,0)</f>
        <v>3.03</v>
      </c>
      <c r="J5300" s="101" t="n">
        <f aca="false">TRUNC(H5300*I5300,2)</f>
        <v>0.03</v>
      </c>
      <c r="L5300" s="63" t="n">
        <f aca="false">IF(AND(A5301&lt;&gt;"",A5300=""),L5299+1,L5299)</f>
        <v>559</v>
      </c>
      <c r="M5300" s="80" t="n">
        <f aca="false">IF(OR(A5300="Insumo",A5300="Composição Auxiliar"),J5300,"")</f>
        <v>0.03</v>
      </c>
      <c r="N5300" s="81" t="str">
        <f aca="false">IF(E5300="Mão de Obra",J5300,"")</f>
        <v/>
      </c>
      <c r="O5300" s="81" t="n">
        <f aca="false">IF(N5300&lt;&gt;"","",M5300)</f>
        <v>0.03</v>
      </c>
      <c r="P5300" s="82" t="str">
        <f aca="false">IF(A5300="Composição",B5300,"")</f>
        <v/>
      </c>
      <c r="Q5300" s="81" t="str">
        <f aca="false">IF(P5300&lt;&gt;"",SUMIF(L5300:L5300,L5300,N5300:N5300),"")</f>
        <v/>
      </c>
      <c r="R5300" s="81" t="str">
        <f aca="false">IF(P5300&lt;&gt;"",SUMIF(L5300:L5300,L5300,O5300:O5300),"")</f>
        <v/>
      </c>
    </row>
    <row r="5301" customFormat="false" ht="25.5" hidden="false" customHeight="false" outlineLevel="0" collapsed="false">
      <c r="A5301" s="96" t="s">
        <v>679</v>
      </c>
      <c r="B5301" s="97" t="s">
        <v>1457</v>
      </c>
      <c r="C5301" s="96" t="str">
        <f aca="false">VLOOKUP(B5301,INSUMOS!$A:$I,2,0)</f>
        <v>SINAPI</v>
      </c>
      <c r="D5301" s="96" t="str">
        <f aca="false">VLOOKUP(B5301,INSUMOS!$A:$I,3,0)</f>
        <v>SOLUCAO PREPARADORA / LIMPADORA PARA PVC, FRASCO COM 1000 CM3</v>
      </c>
      <c r="E5301" s="98" t="str">
        <f aca="false">VLOOKUP(B5301,INSUMOS!$A:$I,4,0)</f>
        <v>Material</v>
      </c>
      <c r="F5301" s="98"/>
      <c r="G5301" s="99" t="str">
        <f aca="false">VLOOKUP(B5301,INSUMOS!$A:$I,5,0)</f>
        <v>UN</v>
      </c>
      <c r="H5301" s="100" t="n">
        <v>0.018</v>
      </c>
      <c r="I5301" s="101" t="n">
        <f aca="false">VLOOKUP(B5301,INSUMOS!$A:$I,8,0)</f>
        <v>82.81</v>
      </c>
      <c r="J5301" s="101" t="n">
        <f aca="false">TRUNC(H5301*I5301,2)</f>
        <v>1.49</v>
      </c>
      <c r="L5301" s="63" t="n">
        <f aca="false">IF(AND(A5302&lt;&gt;"",A5301=""),L5300+1,L5300)</f>
        <v>559</v>
      </c>
      <c r="M5301" s="80" t="n">
        <f aca="false">IF(OR(A5301="Insumo",A5301="Composição Auxiliar"),J5301,"")</f>
        <v>1.49</v>
      </c>
      <c r="N5301" s="81" t="str">
        <f aca="false">IF(E5301="Mão de Obra",J5301,"")</f>
        <v/>
      </c>
      <c r="O5301" s="81" t="n">
        <f aca="false">IF(N5301&lt;&gt;"","",M5301)</f>
        <v>1.49</v>
      </c>
      <c r="P5301" s="82" t="str">
        <f aca="false">IF(A5301="Composição",B5301,"")</f>
        <v/>
      </c>
      <c r="Q5301" s="81" t="str">
        <f aca="false">IF(P5301&lt;&gt;"",SUMIF(L5301:L5301,L5301,N5301:N5301),"")</f>
        <v/>
      </c>
      <c r="R5301" s="81" t="str">
        <f aca="false">IF(P5301&lt;&gt;"",SUMIF(L5301:L5301,L5301,O5301:O5301),"")</f>
        <v/>
      </c>
    </row>
    <row r="5302" customFormat="false" ht="25.5" hidden="false" customHeight="false" outlineLevel="0" collapsed="false">
      <c r="A5302" s="96" t="s">
        <v>679</v>
      </c>
      <c r="B5302" s="97" t="s">
        <v>2242</v>
      </c>
      <c r="C5302" s="96" t="str">
        <f aca="false">VLOOKUP(B5302,INSUMOS!$A:$I,2,0)</f>
        <v>SINAPI</v>
      </c>
      <c r="D5302" s="96" t="str">
        <f aca="false">VLOOKUP(B5302,INSUMOS!$A:$I,3,0)</f>
        <v>REGISTRO DE ESFERA, PVC, COM VOLANTE, VS, SOLDAVEL, DN 40 MM, COM CORPO DIVIDIDO</v>
      </c>
      <c r="E5302" s="98" t="str">
        <f aca="false">VLOOKUP(B5302,INSUMOS!$A:$I,4,0)</f>
        <v>Material</v>
      </c>
      <c r="F5302" s="98"/>
      <c r="G5302" s="99" t="str">
        <f aca="false">VLOOKUP(B5302,INSUMOS!$A:$I,5,0)</f>
        <v>UN</v>
      </c>
      <c r="H5302" s="100" t="n">
        <v>1</v>
      </c>
      <c r="I5302" s="101" t="n">
        <f aca="false">VLOOKUP(B5302,INSUMOS!$A:$I,8,0)</f>
        <v>52.58</v>
      </c>
      <c r="J5302" s="101" t="n">
        <f aca="false">TRUNC(H5302*I5302,2)</f>
        <v>52.58</v>
      </c>
      <c r="L5302" s="63" t="n">
        <f aca="false">IF(AND(A5303&lt;&gt;"",A5302=""),L5301+1,L5301)</f>
        <v>559</v>
      </c>
      <c r="M5302" s="80" t="n">
        <f aca="false">IF(OR(A5302="Insumo",A5302="Composição Auxiliar"),J5302,"")</f>
        <v>52.58</v>
      </c>
      <c r="N5302" s="81" t="str">
        <f aca="false">IF(E5302="Mão de Obra",J5302,"")</f>
        <v/>
      </c>
      <c r="O5302" s="81" t="n">
        <f aca="false">IF(N5302&lt;&gt;"","",M5302)</f>
        <v>52.58</v>
      </c>
      <c r="P5302" s="82" t="str">
        <f aca="false">IF(A5302="Composição",B5302,"")</f>
        <v/>
      </c>
      <c r="Q5302" s="81" t="str">
        <f aca="false">IF(P5302&lt;&gt;"",SUMIF(L5302:L5302,L5302,N5302:N5302),"")</f>
        <v/>
      </c>
      <c r="R5302" s="81" t="str">
        <f aca="false">IF(P5302&lt;&gt;"",SUMIF(L5302:L5302,L5302,O5302:O5302),"")</f>
        <v/>
      </c>
    </row>
    <row r="5303" customFormat="false" ht="14.25" hidden="false" customHeight="false" outlineLevel="0" collapsed="false">
      <c r="A5303" s="102"/>
      <c r="B5303" s="102"/>
      <c r="C5303" s="102"/>
      <c r="D5303" s="102"/>
      <c r="E5303" s="102"/>
      <c r="F5303" s="103"/>
      <c r="G5303" s="102"/>
      <c r="H5303" s="103"/>
      <c r="I5303" s="102"/>
      <c r="J5303" s="103"/>
      <c r="L5303" s="63" t="n">
        <f aca="false">IF(AND(A5304&lt;&gt;"",A5303=""),L5302+1,L5302)</f>
        <v>559</v>
      </c>
      <c r="M5303" s="80" t="str">
        <f aca="false">IF(OR(A5303="Insumo",A5303="Composição Auxiliar"),J5303,"")</f>
        <v/>
      </c>
      <c r="N5303" s="81" t="str">
        <f aca="false">IF(E5303="Mão de Obra",J5303,"")</f>
        <v/>
      </c>
      <c r="O5303" s="81" t="str">
        <f aca="false">IF(N5303&lt;&gt;"","",M5303)</f>
        <v/>
      </c>
      <c r="P5303" s="82" t="str">
        <f aca="false">IF(A5303="Composição",B5303,"")</f>
        <v/>
      </c>
      <c r="Q5303" s="81" t="str">
        <f aca="false">IF(P5303&lt;&gt;"",SUMIF(L5303:L5303,L5303,N5303:N5303),"")</f>
        <v/>
      </c>
      <c r="R5303" s="81" t="str">
        <f aca="false">IF(P5303&lt;&gt;"",SUMIF(L5303:L5303,L5303,O5303:O5303),"")</f>
        <v/>
      </c>
    </row>
    <row r="5304" customFormat="false" ht="15" hidden="false" customHeight="false" outlineLevel="0" collapsed="false">
      <c r="A5304" s="102"/>
      <c r="B5304" s="102"/>
      <c r="C5304" s="102"/>
      <c r="D5304" s="102"/>
      <c r="E5304" s="102"/>
      <c r="F5304" s="103"/>
      <c r="G5304" s="102"/>
      <c r="H5304" s="104"/>
      <c r="I5304" s="104"/>
      <c r="J5304" s="103"/>
      <c r="L5304" s="63" t="n">
        <f aca="false">IF(AND(A5305&lt;&gt;"",A5304=""),L5303+1,L5303)</f>
        <v>559</v>
      </c>
      <c r="M5304" s="80" t="str">
        <f aca="false">IF(OR(A5304="Insumo",A5304="Composição Auxiliar"),J5304,"")</f>
        <v/>
      </c>
      <c r="N5304" s="81" t="str">
        <f aca="false">IF(E5304="Mão de Obra",J5304,"")</f>
        <v/>
      </c>
      <c r="O5304" s="81" t="str">
        <f aca="false">IF(N5304&lt;&gt;"","",M5304)</f>
        <v/>
      </c>
      <c r="P5304" s="82" t="str">
        <f aca="false">IF(A5304="Composição",B5304,"")</f>
        <v/>
      </c>
      <c r="Q5304" s="81" t="str">
        <f aca="false">IF(P5304&lt;&gt;"",SUMIF(L5304:L5304,L5304,N5304:N5304),"")</f>
        <v/>
      </c>
      <c r="R5304" s="81" t="str">
        <f aca="false">IF(P5304&lt;&gt;"",SUMIF(L5304:L5304,L5304,O5304:O5304),"")</f>
        <v/>
      </c>
    </row>
    <row r="5305" customFormat="false" ht="15" hidden="false" customHeight="false" outlineLevel="0" collapsed="false">
      <c r="A5305" s="108"/>
      <c r="B5305" s="108"/>
      <c r="C5305" s="108"/>
      <c r="D5305" s="108"/>
      <c r="E5305" s="108"/>
      <c r="F5305" s="108"/>
      <c r="G5305" s="108"/>
      <c r="H5305" s="108"/>
      <c r="I5305" s="108"/>
      <c r="J5305" s="108"/>
      <c r="L5305" s="63" t="n">
        <f aca="false">IF(AND(A5306&lt;&gt;"",A5305=""),L5304+1,L5304)</f>
        <v>559</v>
      </c>
      <c r="M5305" s="80" t="str">
        <f aca="false">IF(OR(A5305="Insumo",A5305="Composição Auxiliar"),J5305,"")</f>
        <v/>
      </c>
      <c r="N5305" s="81" t="str">
        <f aca="false">IF(E5305="Mão de Obra",J5305,"")</f>
        <v/>
      </c>
      <c r="O5305" s="81" t="str">
        <f aca="false">IF(N5305&lt;&gt;"","",M5305)</f>
        <v/>
      </c>
      <c r="P5305" s="82" t="str">
        <f aca="false">IF(A5305="Composição",B5305,"")</f>
        <v/>
      </c>
      <c r="Q5305" s="81" t="str">
        <f aca="false">IF(P5305&lt;&gt;"",SUMIF(L5305:L5305,L5305,N5305:N5305),"")</f>
        <v/>
      </c>
      <c r="R5305" s="81" t="str">
        <f aca="false">IF(P5305&lt;&gt;"",SUMIF(L5305:L5305,L5305,O5305:O5305),"")</f>
        <v/>
      </c>
    </row>
    <row r="5306" customFormat="false" ht="15" hidden="false" customHeight="true" outlineLevel="0" collapsed="false">
      <c r="A5306" s="83"/>
      <c r="B5306" s="84" t="s">
        <v>655</v>
      </c>
      <c r="C5306" s="83" t="s">
        <v>656</v>
      </c>
      <c r="D5306" s="83" t="s">
        <v>657</v>
      </c>
      <c r="E5306" s="83" t="s">
        <v>658</v>
      </c>
      <c r="F5306" s="83"/>
      <c r="G5306" s="85" t="s">
        <v>659</v>
      </c>
      <c r="H5306" s="84" t="s">
        <v>660</v>
      </c>
      <c r="I5306" s="84" t="s">
        <v>661</v>
      </c>
      <c r="J5306" s="84" t="s">
        <v>662</v>
      </c>
      <c r="L5306" s="63" t="n">
        <f aca="false">IF(AND(A5307&lt;&gt;"",A5306=""),L5305+1,L5305)</f>
        <v>560</v>
      </c>
      <c r="M5306" s="80" t="str">
        <f aca="false">IF(OR(A5306="Insumo",A5306="Composição Auxiliar"),J5306,"")</f>
        <v/>
      </c>
      <c r="N5306" s="81" t="str">
        <f aca="false">IF(E5306="Mão de Obra",J5306,"")</f>
        <v/>
      </c>
      <c r="O5306" s="81" t="str">
        <f aca="false">IF(N5306&lt;&gt;"","",M5306)</f>
        <v/>
      </c>
      <c r="P5306" s="82" t="str">
        <f aca="false">IF(A5306="Composição",B5306,"")</f>
        <v/>
      </c>
      <c r="Q5306" s="81" t="str">
        <f aca="false">IF(P5306&lt;&gt;"",SUMIF(L5306:L5306,L5306,N5306:N5306),"")</f>
        <v/>
      </c>
      <c r="R5306" s="81" t="str">
        <f aca="false">IF(P5306&lt;&gt;"",SUMIF(L5306:L5306,L5306,O5306:O5306),"")</f>
        <v/>
      </c>
    </row>
    <row r="5307" customFormat="false" ht="25.5" hidden="false" customHeight="true" outlineLevel="0" collapsed="false">
      <c r="A5307" s="86" t="s">
        <v>663</v>
      </c>
      <c r="B5307" s="87" t="s">
        <v>1738</v>
      </c>
      <c r="C5307" s="86" t="s">
        <v>664</v>
      </c>
      <c r="D5307" s="86" t="s">
        <v>1739</v>
      </c>
      <c r="E5307" s="86" t="s">
        <v>851</v>
      </c>
      <c r="F5307" s="86"/>
      <c r="G5307" s="88" t="s">
        <v>667</v>
      </c>
      <c r="H5307" s="89" t="n">
        <v>1</v>
      </c>
      <c r="I5307" s="90" t="n">
        <f aca="false">SUMIF(L:L,$L5307,M:M)</f>
        <v>2.97</v>
      </c>
      <c r="J5307" s="90" t="n">
        <f aca="false">TRUNC(H5307*I5307,2)</f>
        <v>2.97</v>
      </c>
      <c r="L5307" s="63" t="n">
        <f aca="false">IF(AND(A5308&lt;&gt;"",A5307=""),L5306+1,L5306)</f>
        <v>560</v>
      </c>
      <c r="M5307" s="80" t="str">
        <f aca="false">IF(OR(A5307="Insumo",A5307="Composição Auxiliar"),J5307,"")</f>
        <v/>
      </c>
      <c r="N5307" s="81" t="str">
        <f aca="false">IF(E5307="Mão de Obra",J5307,"")</f>
        <v/>
      </c>
      <c r="O5307" s="81" t="str">
        <f aca="false">IF(N5307&lt;&gt;"","",M5307)</f>
        <v/>
      </c>
      <c r="P5307" s="82" t="str">
        <f aca="false">IF(A5307="Composição",B5307,"")</f>
        <v> 97647 </v>
      </c>
      <c r="Q5307" s="81" t="n">
        <f aca="false">IF(P5307&lt;&gt;"",SUMIF(L5307:L5307,L5307,N5307:N5307),"")</f>
        <v>0</v>
      </c>
      <c r="R5307" s="81" t="n">
        <f aca="false">IF(P5307&lt;&gt;"",SUMIF(L5307:L5307,L5307,O5307:O5307),"")</f>
        <v>0</v>
      </c>
    </row>
    <row r="5308" customFormat="false" ht="25.5" hidden="false" customHeight="true" outlineLevel="0" collapsed="false">
      <c r="A5308" s="91" t="s">
        <v>668</v>
      </c>
      <c r="B5308" s="92" t="s">
        <v>677</v>
      </c>
      <c r="C5308" s="91" t="s">
        <v>664</v>
      </c>
      <c r="D5308" s="91" t="s">
        <v>678</v>
      </c>
      <c r="E5308" s="91" t="s">
        <v>671</v>
      </c>
      <c r="F5308" s="91"/>
      <c r="G5308" s="93" t="s">
        <v>672</v>
      </c>
      <c r="H5308" s="94" t="n">
        <v>0.0971</v>
      </c>
      <c r="I5308" s="95" t="n">
        <f aca="false">SUMIFS(J:J,A:A,"Composição",B:B,$B5308)</f>
        <v>18.93</v>
      </c>
      <c r="J5308" s="95" t="n">
        <f aca="false">TRUNC(H5308*I5308,2)</f>
        <v>1.83</v>
      </c>
      <c r="L5308" s="63" t="n">
        <f aca="false">IF(AND(A5309&lt;&gt;"",A5308=""),L5307+1,L5307)</f>
        <v>560</v>
      </c>
      <c r="M5308" s="80" t="n">
        <f aca="false">IF(OR(A5308="Insumo",A5308="Composição Auxiliar"),J5308,"")</f>
        <v>1.83</v>
      </c>
      <c r="N5308" s="81" t="str">
        <f aca="false">IF(E5308="Mão de Obra",J5308,"")</f>
        <v/>
      </c>
      <c r="O5308" s="81" t="n">
        <f aca="false">IF(N5308&lt;&gt;"","",M5308)</f>
        <v>1.83</v>
      </c>
      <c r="P5308" s="82" t="str">
        <f aca="false">IF(A5308="Composição",B5308,"")</f>
        <v/>
      </c>
      <c r="Q5308" s="81" t="str">
        <f aca="false">IF(P5308&lt;&gt;"",SUMIF(L5308:L5308,L5308,N5308:N5308),"")</f>
        <v/>
      </c>
      <c r="R5308" s="81" t="str">
        <f aca="false">IF(P5308&lt;&gt;"",SUMIF(L5308:L5308,L5308,O5308:O5308),"")</f>
        <v/>
      </c>
    </row>
    <row r="5309" customFormat="false" ht="25.5" hidden="false" customHeight="true" outlineLevel="0" collapsed="false">
      <c r="A5309" s="91" t="s">
        <v>668</v>
      </c>
      <c r="B5309" s="92" t="s">
        <v>1253</v>
      </c>
      <c r="C5309" s="91" t="s">
        <v>664</v>
      </c>
      <c r="D5309" s="91" t="s">
        <v>1254</v>
      </c>
      <c r="E5309" s="91" t="s">
        <v>671</v>
      </c>
      <c r="F5309" s="91"/>
      <c r="G5309" s="93" t="s">
        <v>672</v>
      </c>
      <c r="H5309" s="94" t="n">
        <v>0.0494</v>
      </c>
      <c r="I5309" s="95" t="n">
        <f aca="false">SUMIFS(J:J,A:A,"Composição",B:B,$B5309)</f>
        <v>23.11</v>
      </c>
      <c r="J5309" s="95" t="n">
        <f aca="false">TRUNC(H5309*I5309,2)</f>
        <v>1.14</v>
      </c>
      <c r="L5309" s="63" t="n">
        <f aca="false">IF(AND(A5310&lt;&gt;"",A5309=""),L5308+1,L5308)</f>
        <v>560</v>
      </c>
      <c r="M5309" s="80" t="n">
        <f aca="false">IF(OR(A5309="Insumo",A5309="Composição Auxiliar"),J5309,"")</f>
        <v>1.14</v>
      </c>
      <c r="N5309" s="81" t="str">
        <f aca="false">IF(E5309="Mão de Obra",J5309,"")</f>
        <v/>
      </c>
      <c r="O5309" s="81" t="n">
        <f aca="false">IF(N5309&lt;&gt;"","",M5309)</f>
        <v>1.14</v>
      </c>
      <c r="P5309" s="82" t="str">
        <f aca="false">IF(A5309="Composição",B5309,"")</f>
        <v/>
      </c>
      <c r="Q5309" s="81" t="str">
        <f aca="false">IF(P5309&lt;&gt;"",SUMIF(L5309:L5309,L5309,N5309:N5309),"")</f>
        <v/>
      </c>
      <c r="R5309" s="81" t="str">
        <f aca="false">IF(P5309&lt;&gt;"",SUMIF(L5309:L5309,L5309,O5309:O5309),"")</f>
        <v/>
      </c>
    </row>
    <row r="5310" customFormat="false" ht="14.25" hidden="false" customHeight="false" outlineLevel="0" collapsed="false">
      <c r="A5310" s="102"/>
      <c r="B5310" s="102"/>
      <c r="C5310" s="102"/>
      <c r="D5310" s="102"/>
      <c r="E5310" s="102"/>
      <c r="F5310" s="103"/>
      <c r="G5310" s="102"/>
      <c r="H5310" s="103"/>
      <c r="I5310" s="102"/>
      <c r="J5310" s="103"/>
      <c r="L5310" s="63" t="n">
        <f aca="false">IF(AND(A5311&lt;&gt;"",A5310=""),L5309+1,L5309)</f>
        <v>560</v>
      </c>
      <c r="M5310" s="80" t="str">
        <f aca="false">IF(OR(A5310="Insumo",A5310="Composição Auxiliar"),J5310,"")</f>
        <v/>
      </c>
      <c r="N5310" s="81" t="str">
        <f aca="false">IF(E5310="Mão de Obra",J5310,"")</f>
        <v/>
      </c>
      <c r="O5310" s="81" t="str">
        <f aca="false">IF(N5310&lt;&gt;"","",M5310)</f>
        <v/>
      </c>
      <c r="P5310" s="82" t="str">
        <f aca="false">IF(A5310="Composição",B5310,"")</f>
        <v/>
      </c>
      <c r="Q5310" s="81" t="str">
        <f aca="false">IF(P5310&lt;&gt;"",SUMIF(L5310:L5310,L5310,N5310:N5310),"")</f>
        <v/>
      </c>
      <c r="R5310" s="81" t="str">
        <f aca="false">IF(P5310&lt;&gt;"",SUMIF(L5310:L5310,L5310,O5310:O5310),"")</f>
        <v/>
      </c>
    </row>
    <row r="5311" customFormat="false" ht="15" hidden="false" customHeight="false" outlineLevel="0" collapsed="false">
      <c r="A5311" s="102"/>
      <c r="B5311" s="102"/>
      <c r="C5311" s="102"/>
      <c r="D5311" s="102"/>
      <c r="E5311" s="102"/>
      <c r="F5311" s="103"/>
      <c r="G5311" s="102"/>
      <c r="H5311" s="104"/>
      <c r="I5311" s="104"/>
      <c r="J5311" s="103"/>
      <c r="L5311" s="63" t="n">
        <f aca="false">IF(AND(A5312&lt;&gt;"",A5311=""),L5310+1,L5310)</f>
        <v>560</v>
      </c>
      <c r="M5311" s="80" t="str">
        <f aca="false">IF(OR(A5311="Insumo",A5311="Composição Auxiliar"),J5311,"")</f>
        <v/>
      </c>
      <c r="N5311" s="81" t="str">
        <f aca="false">IF(E5311="Mão de Obra",J5311,"")</f>
        <v/>
      </c>
      <c r="O5311" s="81" t="str">
        <f aca="false">IF(N5311&lt;&gt;"","",M5311)</f>
        <v/>
      </c>
      <c r="P5311" s="82" t="str">
        <f aca="false">IF(A5311="Composição",B5311,"")</f>
        <v/>
      </c>
      <c r="Q5311" s="81" t="str">
        <f aca="false">IF(P5311&lt;&gt;"",SUMIF(L5311:L5311,L5311,N5311:N5311),"")</f>
        <v/>
      </c>
      <c r="R5311" s="81" t="str">
        <f aca="false">IF(P5311&lt;&gt;"",SUMIF(L5311:L5311,L5311,O5311:O5311),"")</f>
        <v/>
      </c>
    </row>
    <row r="5312" customFormat="false" ht="15" hidden="false" customHeight="false" outlineLevel="0" collapsed="false">
      <c r="A5312" s="108"/>
      <c r="B5312" s="108"/>
      <c r="C5312" s="108"/>
      <c r="D5312" s="108"/>
      <c r="E5312" s="108"/>
      <c r="F5312" s="108"/>
      <c r="G5312" s="108"/>
      <c r="H5312" s="108"/>
      <c r="I5312" s="108"/>
      <c r="J5312" s="108"/>
      <c r="L5312" s="63" t="n">
        <f aca="false">IF(AND(A5313&lt;&gt;"",A5312=""),L5311+1,L5311)</f>
        <v>560</v>
      </c>
      <c r="M5312" s="80" t="str">
        <f aca="false">IF(OR(A5312="Insumo",A5312="Composição Auxiliar"),J5312,"")</f>
        <v/>
      </c>
      <c r="N5312" s="81" t="str">
        <f aca="false">IF(E5312="Mão de Obra",J5312,"")</f>
        <v/>
      </c>
      <c r="O5312" s="81" t="str">
        <f aca="false">IF(N5312&lt;&gt;"","",M5312)</f>
        <v/>
      </c>
      <c r="P5312" s="82" t="str">
        <f aca="false">IF(A5312="Composição",B5312,"")</f>
        <v/>
      </c>
      <c r="Q5312" s="81" t="str">
        <f aca="false">IF(P5312&lt;&gt;"",SUMIF(L5312:L5312,L5312,N5312:N5312),"")</f>
        <v/>
      </c>
      <c r="R5312" s="81" t="str">
        <f aca="false">IF(P5312&lt;&gt;"",SUMIF(L5312:L5312,L5312,O5312:O5312),"")</f>
        <v/>
      </c>
    </row>
    <row r="5313" customFormat="false" ht="15" hidden="false" customHeight="true" outlineLevel="0" collapsed="false">
      <c r="A5313" s="83"/>
      <c r="B5313" s="84" t="s">
        <v>655</v>
      </c>
      <c r="C5313" s="83" t="s">
        <v>656</v>
      </c>
      <c r="D5313" s="83" t="s">
        <v>657</v>
      </c>
      <c r="E5313" s="83" t="s">
        <v>658</v>
      </c>
      <c r="F5313" s="83"/>
      <c r="G5313" s="85" t="s">
        <v>659</v>
      </c>
      <c r="H5313" s="84" t="s">
        <v>660</v>
      </c>
      <c r="I5313" s="84" t="s">
        <v>661</v>
      </c>
      <c r="J5313" s="84" t="s">
        <v>662</v>
      </c>
      <c r="L5313" s="63" t="n">
        <f aca="false">IF(AND(A5314&lt;&gt;"",A5313=""),L5312+1,L5312)</f>
        <v>561</v>
      </c>
      <c r="M5313" s="80" t="str">
        <f aca="false">IF(OR(A5313="Insumo",A5313="Composição Auxiliar"),J5313,"")</f>
        <v/>
      </c>
      <c r="N5313" s="81" t="str">
        <f aca="false">IF(E5313="Mão de Obra",J5313,"")</f>
        <v/>
      </c>
      <c r="O5313" s="81" t="str">
        <f aca="false">IF(N5313&lt;&gt;"","",M5313)</f>
        <v/>
      </c>
      <c r="P5313" s="82" t="str">
        <f aca="false">IF(A5313="Composição",B5313,"")</f>
        <v/>
      </c>
      <c r="Q5313" s="81" t="str">
        <f aca="false">IF(P5313&lt;&gt;"",SUMIF(L5313:L5313,L5313,N5313:N5313),"")</f>
        <v/>
      </c>
      <c r="R5313" s="81" t="str">
        <f aca="false">IF(P5313&lt;&gt;"",SUMIF(L5313:L5313,L5313,O5313:O5313),"")</f>
        <v/>
      </c>
    </row>
    <row r="5314" customFormat="false" ht="51" hidden="false" customHeight="true" outlineLevel="0" collapsed="false">
      <c r="A5314" s="86" t="s">
        <v>663</v>
      </c>
      <c r="B5314" s="87" t="s">
        <v>892</v>
      </c>
      <c r="C5314" s="86" t="s">
        <v>664</v>
      </c>
      <c r="D5314" s="86" t="s">
        <v>893</v>
      </c>
      <c r="E5314" s="86" t="s">
        <v>691</v>
      </c>
      <c r="F5314" s="86"/>
      <c r="G5314" s="88" t="s">
        <v>699</v>
      </c>
      <c r="H5314" s="89" t="n">
        <v>1</v>
      </c>
      <c r="I5314" s="90" t="n">
        <f aca="false">SUMIF(L:L,$L5314,M:M)</f>
        <v>58.7</v>
      </c>
      <c r="J5314" s="90" t="n">
        <f aca="false">TRUNC(H5314*I5314,2)</f>
        <v>58.7</v>
      </c>
      <c r="L5314" s="63" t="n">
        <f aca="false">IF(AND(A5315&lt;&gt;"",A5314=""),L5313+1,L5313)</f>
        <v>561</v>
      </c>
      <c r="M5314" s="80" t="str">
        <f aca="false">IF(OR(A5314="Insumo",A5314="Composição Auxiliar"),J5314,"")</f>
        <v/>
      </c>
      <c r="N5314" s="81" t="str">
        <f aca="false">IF(E5314="Mão de Obra",J5314,"")</f>
        <v/>
      </c>
      <c r="O5314" s="81" t="str">
        <f aca="false">IF(N5314&lt;&gt;"","",M5314)</f>
        <v/>
      </c>
      <c r="P5314" s="82" t="str">
        <f aca="false">IF(A5314="Composição",B5314,"")</f>
        <v> 5679 </v>
      </c>
      <c r="Q5314" s="81" t="n">
        <f aca="false">IF(P5314&lt;&gt;"",SUMIF(L5314:L5314,L5314,N5314:N5314),"")</f>
        <v>0</v>
      </c>
      <c r="R5314" s="81" t="n">
        <f aca="false">IF(P5314&lt;&gt;"",SUMIF(L5314:L5314,L5314,O5314:O5314),"")</f>
        <v>0</v>
      </c>
    </row>
    <row r="5315" customFormat="false" ht="25.5" hidden="false" customHeight="true" outlineLevel="0" collapsed="false">
      <c r="A5315" s="91" t="s">
        <v>668</v>
      </c>
      <c r="B5315" s="92" t="s">
        <v>2180</v>
      </c>
      <c r="C5315" s="91" t="s">
        <v>664</v>
      </c>
      <c r="D5315" s="91" t="s">
        <v>2181</v>
      </c>
      <c r="E5315" s="91" t="s">
        <v>671</v>
      </c>
      <c r="F5315" s="91"/>
      <c r="G5315" s="93" t="s">
        <v>672</v>
      </c>
      <c r="H5315" s="94" t="n">
        <v>1</v>
      </c>
      <c r="I5315" s="95" t="n">
        <f aca="false">SUMIFS(J:J,A:A,"Composição",B:B,$B5315)</f>
        <v>29.04</v>
      </c>
      <c r="J5315" s="95" t="n">
        <f aca="false">TRUNC(H5315*I5315,2)</f>
        <v>29.04</v>
      </c>
      <c r="L5315" s="63" t="n">
        <f aca="false">IF(AND(A5316&lt;&gt;"",A5315=""),L5314+1,L5314)</f>
        <v>561</v>
      </c>
      <c r="M5315" s="80" t="n">
        <f aca="false">IF(OR(A5315="Insumo",A5315="Composição Auxiliar"),J5315,"")</f>
        <v>29.04</v>
      </c>
      <c r="N5315" s="81" t="str">
        <f aca="false">IF(E5315="Mão de Obra",J5315,"")</f>
        <v/>
      </c>
      <c r="O5315" s="81" t="n">
        <f aca="false">IF(N5315&lt;&gt;"","",M5315)</f>
        <v>29.04</v>
      </c>
      <c r="P5315" s="82" t="str">
        <f aca="false">IF(A5315="Composição",B5315,"")</f>
        <v/>
      </c>
      <c r="Q5315" s="81" t="str">
        <f aca="false">IF(P5315&lt;&gt;"",SUMIF(L5315:L5315,L5315,N5315:N5315),"")</f>
        <v/>
      </c>
      <c r="R5315" s="81" t="str">
        <f aca="false">IF(P5315&lt;&gt;"",SUMIF(L5315:L5315,L5315,O5315:O5315),"")</f>
        <v/>
      </c>
    </row>
    <row r="5316" customFormat="false" ht="51" hidden="false" customHeight="true" outlineLevel="0" collapsed="false">
      <c r="A5316" s="91" t="s">
        <v>668</v>
      </c>
      <c r="B5316" s="92" t="s">
        <v>2243</v>
      </c>
      <c r="C5316" s="91" t="s">
        <v>664</v>
      </c>
      <c r="D5316" s="91" t="s">
        <v>2244</v>
      </c>
      <c r="E5316" s="91" t="s">
        <v>691</v>
      </c>
      <c r="F5316" s="91"/>
      <c r="G5316" s="93" t="s">
        <v>672</v>
      </c>
      <c r="H5316" s="94" t="n">
        <v>1</v>
      </c>
      <c r="I5316" s="95" t="n">
        <f aca="false">SUMIFS(J:J,A:A,"Composição",B:B,$B5316)</f>
        <v>3.54</v>
      </c>
      <c r="J5316" s="95" t="n">
        <f aca="false">TRUNC(H5316*I5316,2)</f>
        <v>3.54</v>
      </c>
      <c r="L5316" s="63" t="n">
        <f aca="false">IF(AND(A5317&lt;&gt;"",A5316=""),L5315+1,L5315)</f>
        <v>561</v>
      </c>
      <c r="M5316" s="80" t="n">
        <f aca="false">IF(OR(A5316="Insumo",A5316="Composição Auxiliar"),J5316,"")</f>
        <v>3.54</v>
      </c>
      <c r="N5316" s="81" t="str">
        <f aca="false">IF(E5316="Mão de Obra",J5316,"")</f>
        <v/>
      </c>
      <c r="O5316" s="81" t="n">
        <f aca="false">IF(N5316&lt;&gt;"","",M5316)</f>
        <v>3.54</v>
      </c>
      <c r="P5316" s="82" t="str">
        <f aca="false">IF(A5316="Composição",B5316,"")</f>
        <v/>
      </c>
      <c r="Q5316" s="81" t="str">
        <f aca="false">IF(P5316&lt;&gt;"",SUMIF(L5316:L5316,L5316,N5316:N5316),"")</f>
        <v/>
      </c>
      <c r="R5316" s="81" t="str">
        <f aca="false">IF(P5316&lt;&gt;"",SUMIF(L5316:L5316,L5316,O5316:O5316),"")</f>
        <v/>
      </c>
    </row>
    <row r="5317" customFormat="false" ht="51" hidden="false" customHeight="true" outlineLevel="0" collapsed="false">
      <c r="A5317" s="91" t="s">
        <v>668</v>
      </c>
      <c r="B5317" s="92" t="s">
        <v>2245</v>
      </c>
      <c r="C5317" s="91" t="s">
        <v>664</v>
      </c>
      <c r="D5317" s="91" t="s">
        <v>2246</v>
      </c>
      <c r="E5317" s="91" t="s">
        <v>691</v>
      </c>
      <c r="F5317" s="91"/>
      <c r="G5317" s="93" t="s">
        <v>672</v>
      </c>
      <c r="H5317" s="94" t="n">
        <v>1</v>
      </c>
      <c r="I5317" s="95" t="n">
        <f aca="false">SUMIFS(J:J,A:A,"Composição",B:B,$B5317)</f>
        <v>26.12</v>
      </c>
      <c r="J5317" s="95" t="n">
        <f aca="false">TRUNC(H5317*I5317,2)</f>
        <v>26.12</v>
      </c>
      <c r="L5317" s="63" t="n">
        <f aca="false">IF(AND(A5318&lt;&gt;"",A5317=""),L5316+1,L5316)</f>
        <v>561</v>
      </c>
      <c r="M5317" s="80" t="n">
        <f aca="false">IF(OR(A5317="Insumo",A5317="Composição Auxiliar"),J5317,"")</f>
        <v>26.12</v>
      </c>
      <c r="N5317" s="81" t="str">
        <f aca="false">IF(E5317="Mão de Obra",J5317,"")</f>
        <v/>
      </c>
      <c r="O5317" s="81" t="n">
        <f aca="false">IF(N5317&lt;&gt;"","",M5317)</f>
        <v>26.12</v>
      </c>
      <c r="P5317" s="82" t="str">
        <f aca="false">IF(A5317="Composição",B5317,"")</f>
        <v/>
      </c>
      <c r="Q5317" s="81" t="str">
        <f aca="false">IF(P5317&lt;&gt;"",SUMIF(L5317:L5317,L5317,N5317:N5317),"")</f>
        <v/>
      </c>
      <c r="R5317" s="81" t="str">
        <f aca="false">IF(P5317&lt;&gt;"",SUMIF(L5317:L5317,L5317,O5317:O5317),"")</f>
        <v/>
      </c>
    </row>
    <row r="5318" customFormat="false" ht="14.25" hidden="false" customHeight="false" outlineLevel="0" collapsed="false">
      <c r="A5318" s="102"/>
      <c r="B5318" s="102"/>
      <c r="C5318" s="102"/>
      <c r="D5318" s="102"/>
      <c r="E5318" s="102"/>
      <c r="F5318" s="103"/>
      <c r="G5318" s="102"/>
      <c r="H5318" s="103"/>
      <c r="I5318" s="102"/>
      <c r="J5318" s="103"/>
      <c r="L5318" s="63" t="n">
        <f aca="false">IF(AND(A5319&lt;&gt;"",A5318=""),L5317+1,L5317)</f>
        <v>561</v>
      </c>
      <c r="M5318" s="80" t="str">
        <f aca="false">IF(OR(A5318="Insumo",A5318="Composição Auxiliar"),J5318,"")</f>
        <v/>
      </c>
      <c r="N5318" s="81" t="str">
        <f aca="false">IF(E5318="Mão de Obra",J5318,"")</f>
        <v/>
      </c>
      <c r="O5318" s="81" t="str">
        <f aca="false">IF(N5318&lt;&gt;"","",M5318)</f>
        <v/>
      </c>
      <c r="P5318" s="82" t="str">
        <f aca="false">IF(A5318="Composição",B5318,"")</f>
        <v/>
      </c>
      <c r="Q5318" s="81" t="str">
        <f aca="false">IF(P5318&lt;&gt;"",SUMIF(L5318:L5318,L5318,N5318:N5318),"")</f>
        <v/>
      </c>
      <c r="R5318" s="81" t="str">
        <f aca="false">IF(P5318&lt;&gt;"",SUMIF(L5318:L5318,L5318,O5318:O5318),"")</f>
        <v/>
      </c>
    </row>
    <row r="5319" customFormat="false" ht="15" hidden="false" customHeight="false" outlineLevel="0" collapsed="false">
      <c r="A5319" s="102"/>
      <c r="B5319" s="102"/>
      <c r="C5319" s="102"/>
      <c r="D5319" s="102"/>
      <c r="E5319" s="102"/>
      <c r="F5319" s="103"/>
      <c r="G5319" s="102"/>
      <c r="H5319" s="104"/>
      <c r="I5319" s="104"/>
      <c r="J5319" s="103"/>
      <c r="L5319" s="63" t="n">
        <f aca="false">IF(AND(A5320&lt;&gt;"",A5319=""),L5318+1,L5318)</f>
        <v>561</v>
      </c>
      <c r="M5319" s="80" t="str">
        <f aca="false">IF(OR(A5319="Insumo",A5319="Composição Auxiliar"),J5319,"")</f>
        <v/>
      </c>
      <c r="N5319" s="81" t="str">
        <f aca="false">IF(E5319="Mão de Obra",J5319,"")</f>
        <v/>
      </c>
      <c r="O5319" s="81" t="str">
        <f aca="false">IF(N5319&lt;&gt;"","",M5319)</f>
        <v/>
      </c>
      <c r="P5319" s="82" t="str">
        <f aca="false">IF(A5319="Composição",B5319,"")</f>
        <v/>
      </c>
      <c r="Q5319" s="81" t="str">
        <f aca="false">IF(P5319&lt;&gt;"",SUMIF(L5319:L5319,L5319,N5319:N5319),"")</f>
        <v/>
      </c>
      <c r="R5319" s="81" t="str">
        <f aca="false">IF(P5319&lt;&gt;"",SUMIF(L5319:L5319,L5319,O5319:O5319),"")</f>
        <v/>
      </c>
    </row>
    <row r="5320" customFormat="false" ht="15" hidden="false" customHeight="false" outlineLevel="0" collapsed="false">
      <c r="A5320" s="108"/>
      <c r="B5320" s="108"/>
      <c r="C5320" s="108"/>
      <c r="D5320" s="108"/>
      <c r="E5320" s="108"/>
      <c r="F5320" s="108"/>
      <c r="G5320" s="108"/>
      <c r="H5320" s="108"/>
      <c r="I5320" s="108"/>
      <c r="J5320" s="108"/>
      <c r="L5320" s="63" t="n">
        <f aca="false">IF(AND(A5321&lt;&gt;"",A5320=""),L5319+1,L5319)</f>
        <v>561</v>
      </c>
      <c r="M5320" s="80" t="str">
        <f aca="false">IF(OR(A5320="Insumo",A5320="Composição Auxiliar"),J5320,"")</f>
        <v/>
      </c>
      <c r="N5320" s="81" t="str">
        <f aca="false">IF(E5320="Mão de Obra",J5320,"")</f>
        <v/>
      </c>
      <c r="O5320" s="81" t="str">
        <f aca="false">IF(N5320&lt;&gt;"","",M5320)</f>
        <v/>
      </c>
      <c r="P5320" s="82" t="str">
        <f aca="false">IF(A5320="Composição",B5320,"")</f>
        <v/>
      </c>
      <c r="Q5320" s="81" t="str">
        <f aca="false">IF(P5320&lt;&gt;"",SUMIF(L5320:L5320,L5320,N5320:N5320),"")</f>
        <v/>
      </c>
      <c r="R5320" s="81" t="str">
        <f aca="false">IF(P5320&lt;&gt;"",SUMIF(L5320:L5320,L5320,O5320:O5320),"")</f>
        <v/>
      </c>
    </row>
    <row r="5321" customFormat="false" ht="15" hidden="false" customHeight="true" outlineLevel="0" collapsed="false">
      <c r="A5321" s="83"/>
      <c r="B5321" s="84" t="s">
        <v>655</v>
      </c>
      <c r="C5321" s="83" t="s">
        <v>656</v>
      </c>
      <c r="D5321" s="83" t="s">
        <v>657</v>
      </c>
      <c r="E5321" s="83" t="s">
        <v>658</v>
      </c>
      <c r="F5321" s="83"/>
      <c r="G5321" s="85" t="s">
        <v>659</v>
      </c>
      <c r="H5321" s="84" t="s">
        <v>660</v>
      </c>
      <c r="I5321" s="84" t="s">
        <v>661</v>
      </c>
      <c r="J5321" s="84" t="s">
        <v>662</v>
      </c>
      <c r="L5321" s="63" t="n">
        <f aca="false">IF(AND(A5322&lt;&gt;"",A5321=""),L5320+1,L5320)</f>
        <v>562</v>
      </c>
      <c r="M5321" s="80" t="str">
        <f aca="false">IF(OR(A5321="Insumo",A5321="Composição Auxiliar"),J5321,"")</f>
        <v/>
      </c>
      <c r="N5321" s="81" t="str">
        <f aca="false">IF(E5321="Mão de Obra",J5321,"")</f>
        <v/>
      </c>
      <c r="O5321" s="81" t="str">
        <f aca="false">IF(N5321&lt;&gt;"","",M5321)</f>
        <v/>
      </c>
      <c r="P5321" s="82" t="str">
        <f aca="false">IF(A5321="Composição",B5321,"")</f>
        <v/>
      </c>
      <c r="Q5321" s="81" t="str">
        <f aca="false">IF(P5321&lt;&gt;"",SUMIF(L5321:L5321,L5321,N5321:N5321),"")</f>
        <v/>
      </c>
      <c r="R5321" s="81" t="str">
        <f aca="false">IF(P5321&lt;&gt;"",SUMIF(L5321:L5321,L5321,O5321:O5321),"")</f>
        <v/>
      </c>
    </row>
    <row r="5322" customFormat="false" ht="51" hidden="false" customHeight="true" outlineLevel="0" collapsed="false">
      <c r="A5322" s="86" t="s">
        <v>663</v>
      </c>
      <c r="B5322" s="87" t="s">
        <v>890</v>
      </c>
      <c r="C5322" s="86" t="s">
        <v>664</v>
      </c>
      <c r="D5322" s="86" t="s">
        <v>891</v>
      </c>
      <c r="E5322" s="86" t="s">
        <v>691</v>
      </c>
      <c r="F5322" s="86"/>
      <c r="G5322" s="88" t="s">
        <v>692</v>
      </c>
      <c r="H5322" s="89" t="n">
        <v>1</v>
      </c>
      <c r="I5322" s="90" t="n">
        <f aca="false">SUMIF(L:L,$L5322,M:M)</f>
        <v>134.17</v>
      </c>
      <c r="J5322" s="90" t="n">
        <f aca="false">TRUNC(H5322*I5322,2)</f>
        <v>134.17</v>
      </c>
      <c r="L5322" s="63" t="n">
        <f aca="false">IF(AND(A5323&lt;&gt;"",A5322=""),L5321+1,L5321)</f>
        <v>562</v>
      </c>
      <c r="M5322" s="80" t="str">
        <f aca="false">IF(OR(A5322="Insumo",A5322="Composição Auxiliar"),J5322,"")</f>
        <v/>
      </c>
      <c r="N5322" s="81" t="str">
        <f aca="false">IF(E5322="Mão de Obra",J5322,"")</f>
        <v/>
      </c>
      <c r="O5322" s="81" t="str">
        <f aca="false">IF(N5322&lt;&gt;"","",M5322)</f>
        <v/>
      </c>
      <c r="P5322" s="82" t="str">
        <f aca="false">IF(A5322="Composição",B5322,"")</f>
        <v> 5678 </v>
      </c>
      <c r="Q5322" s="81" t="n">
        <f aca="false">IF(P5322&lt;&gt;"",SUMIF(L5322:L5322,L5322,N5322:N5322),"")</f>
        <v>0</v>
      </c>
      <c r="R5322" s="81" t="n">
        <f aca="false">IF(P5322&lt;&gt;"",SUMIF(L5322:L5322,L5322,O5322:O5322),"")</f>
        <v>0</v>
      </c>
    </row>
    <row r="5323" customFormat="false" ht="25.5" hidden="false" customHeight="true" outlineLevel="0" collapsed="false">
      <c r="A5323" s="91" t="s">
        <v>668</v>
      </c>
      <c r="B5323" s="92" t="s">
        <v>2180</v>
      </c>
      <c r="C5323" s="91" t="s">
        <v>664</v>
      </c>
      <c r="D5323" s="91" t="s">
        <v>2181</v>
      </c>
      <c r="E5323" s="91" t="s">
        <v>671</v>
      </c>
      <c r="F5323" s="91"/>
      <c r="G5323" s="93" t="s">
        <v>672</v>
      </c>
      <c r="H5323" s="94" t="n">
        <v>1</v>
      </c>
      <c r="I5323" s="95" t="n">
        <f aca="false">SUMIFS(J:J,A:A,"Composição",B:B,$B5323)</f>
        <v>29.04</v>
      </c>
      <c r="J5323" s="95" t="n">
        <f aca="false">TRUNC(H5323*I5323,2)</f>
        <v>29.04</v>
      </c>
      <c r="L5323" s="63" t="n">
        <f aca="false">IF(AND(A5324&lt;&gt;"",A5323=""),L5322+1,L5322)</f>
        <v>562</v>
      </c>
      <c r="M5323" s="80" t="n">
        <f aca="false">IF(OR(A5323="Insumo",A5323="Composição Auxiliar"),J5323,"")</f>
        <v>29.04</v>
      </c>
      <c r="N5323" s="81" t="str">
        <f aca="false">IF(E5323="Mão de Obra",J5323,"")</f>
        <v/>
      </c>
      <c r="O5323" s="81" t="n">
        <f aca="false">IF(N5323&lt;&gt;"","",M5323)</f>
        <v>29.04</v>
      </c>
      <c r="P5323" s="82" t="str">
        <f aca="false">IF(A5323="Composição",B5323,"")</f>
        <v/>
      </c>
      <c r="Q5323" s="81" t="str">
        <f aca="false">IF(P5323&lt;&gt;"",SUMIF(L5323:L5323,L5323,N5323:N5323),"")</f>
        <v/>
      </c>
      <c r="R5323" s="81" t="str">
        <f aca="false">IF(P5323&lt;&gt;"",SUMIF(L5323:L5323,L5323,O5323:O5323),"")</f>
        <v/>
      </c>
    </row>
    <row r="5324" customFormat="false" ht="63.75" hidden="false" customHeight="true" outlineLevel="0" collapsed="false">
      <c r="A5324" s="91" t="s">
        <v>668</v>
      </c>
      <c r="B5324" s="92" t="s">
        <v>2247</v>
      </c>
      <c r="C5324" s="91" t="s">
        <v>664</v>
      </c>
      <c r="D5324" s="91" t="s">
        <v>2248</v>
      </c>
      <c r="E5324" s="91" t="s">
        <v>691</v>
      </c>
      <c r="F5324" s="91"/>
      <c r="G5324" s="93" t="s">
        <v>672</v>
      </c>
      <c r="H5324" s="94" t="n">
        <v>1</v>
      </c>
      <c r="I5324" s="95" t="n">
        <f aca="false">SUMIFS(J:J,A:A,"Composição",B:B,$B5324)</f>
        <v>42.82</v>
      </c>
      <c r="J5324" s="95" t="n">
        <f aca="false">TRUNC(H5324*I5324,2)</f>
        <v>42.82</v>
      </c>
      <c r="L5324" s="63" t="n">
        <f aca="false">IF(AND(A5325&lt;&gt;"",A5324=""),L5323+1,L5323)</f>
        <v>562</v>
      </c>
      <c r="M5324" s="80" t="n">
        <f aca="false">IF(OR(A5324="Insumo",A5324="Composição Auxiliar"),J5324,"")</f>
        <v>42.82</v>
      </c>
      <c r="N5324" s="81" t="str">
        <f aca="false">IF(E5324="Mão de Obra",J5324,"")</f>
        <v/>
      </c>
      <c r="O5324" s="81" t="n">
        <f aca="false">IF(N5324&lt;&gt;"","",M5324)</f>
        <v>42.82</v>
      </c>
      <c r="P5324" s="82" t="str">
        <f aca="false">IF(A5324="Composição",B5324,"")</f>
        <v/>
      </c>
      <c r="Q5324" s="81" t="str">
        <f aca="false">IF(P5324&lt;&gt;"",SUMIF(L5324:L5324,L5324,N5324:N5324),"")</f>
        <v/>
      </c>
      <c r="R5324" s="81" t="str">
        <f aca="false">IF(P5324&lt;&gt;"",SUMIF(L5324:L5324,L5324,O5324:O5324),"")</f>
        <v/>
      </c>
    </row>
    <row r="5325" customFormat="false" ht="51" hidden="false" customHeight="true" outlineLevel="0" collapsed="false">
      <c r="A5325" s="91" t="s">
        <v>668</v>
      </c>
      <c r="B5325" s="92" t="s">
        <v>2245</v>
      </c>
      <c r="C5325" s="91" t="s">
        <v>664</v>
      </c>
      <c r="D5325" s="91" t="s">
        <v>2246</v>
      </c>
      <c r="E5325" s="91" t="s">
        <v>691</v>
      </c>
      <c r="F5325" s="91"/>
      <c r="G5325" s="93" t="s">
        <v>672</v>
      </c>
      <c r="H5325" s="94" t="n">
        <v>1</v>
      </c>
      <c r="I5325" s="95" t="n">
        <f aca="false">SUMIFS(J:J,A:A,"Composição",B:B,$B5325)</f>
        <v>26.12</v>
      </c>
      <c r="J5325" s="95" t="n">
        <f aca="false">TRUNC(H5325*I5325,2)</f>
        <v>26.12</v>
      </c>
      <c r="L5325" s="63" t="n">
        <f aca="false">IF(AND(A5326&lt;&gt;"",A5325=""),L5324+1,L5324)</f>
        <v>562</v>
      </c>
      <c r="M5325" s="80" t="n">
        <f aca="false">IF(OR(A5325="Insumo",A5325="Composição Auxiliar"),J5325,"")</f>
        <v>26.12</v>
      </c>
      <c r="N5325" s="81" t="str">
        <f aca="false">IF(E5325="Mão de Obra",J5325,"")</f>
        <v/>
      </c>
      <c r="O5325" s="81" t="n">
        <f aca="false">IF(N5325&lt;&gt;"","",M5325)</f>
        <v>26.12</v>
      </c>
      <c r="P5325" s="82" t="str">
        <f aca="false">IF(A5325="Composição",B5325,"")</f>
        <v/>
      </c>
      <c r="Q5325" s="81" t="str">
        <f aca="false">IF(P5325&lt;&gt;"",SUMIF(L5325:L5325,L5325,N5325:N5325),"")</f>
        <v/>
      </c>
      <c r="R5325" s="81" t="str">
        <f aca="false">IF(P5325&lt;&gt;"",SUMIF(L5325:L5325,L5325,O5325:O5325),"")</f>
        <v/>
      </c>
    </row>
    <row r="5326" customFormat="false" ht="51" hidden="false" customHeight="true" outlineLevel="0" collapsed="false">
      <c r="A5326" s="91" t="s">
        <v>668</v>
      </c>
      <c r="B5326" s="92" t="s">
        <v>2249</v>
      </c>
      <c r="C5326" s="91" t="s">
        <v>664</v>
      </c>
      <c r="D5326" s="91" t="s">
        <v>2250</v>
      </c>
      <c r="E5326" s="91" t="s">
        <v>691</v>
      </c>
      <c r="F5326" s="91"/>
      <c r="G5326" s="93" t="s">
        <v>672</v>
      </c>
      <c r="H5326" s="94" t="n">
        <v>1</v>
      </c>
      <c r="I5326" s="95" t="n">
        <f aca="false">SUMIFS(J:J,A:A,"Composição",B:B,$B5326)</f>
        <v>32.65</v>
      </c>
      <c r="J5326" s="95" t="n">
        <f aca="false">TRUNC(H5326*I5326,2)</f>
        <v>32.65</v>
      </c>
      <c r="L5326" s="63" t="n">
        <f aca="false">IF(AND(A5327&lt;&gt;"",A5326=""),L5325+1,L5325)</f>
        <v>562</v>
      </c>
      <c r="M5326" s="80" t="n">
        <f aca="false">IF(OR(A5326="Insumo",A5326="Composição Auxiliar"),J5326,"")</f>
        <v>32.65</v>
      </c>
      <c r="N5326" s="81" t="str">
        <f aca="false">IF(E5326="Mão de Obra",J5326,"")</f>
        <v/>
      </c>
      <c r="O5326" s="81" t="n">
        <f aca="false">IF(N5326&lt;&gt;"","",M5326)</f>
        <v>32.65</v>
      </c>
      <c r="P5326" s="82" t="str">
        <f aca="false">IF(A5326="Composição",B5326,"")</f>
        <v/>
      </c>
      <c r="Q5326" s="81" t="str">
        <f aca="false">IF(P5326&lt;&gt;"",SUMIF(L5326:L5326,L5326,N5326:N5326),"")</f>
        <v/>
      </c>
      <c r="R5326" s="81" t="str">
        <f aca="false">IF(P5326&lt;&gt;"",SUMIF(L5326:L5326,L5326,O5326:O5326),"")</f>
        <v/>
      </c>
    </row>
    <row r="5327" customFormat="false" ht="51" hidden="false" customHeight="true" outlineLevel="0" collapsed="false">
      <c r="A5327" s="91" t="s">
        <v>668</v>
      </c>
      <c r="B5327" s="92" t="s">
        <v>2243</v>
      </c>
      <c r="C5327" s="91" t="s">
        <v>664</v>
      </c>
      <c r="D5327" s="91" t="s">
        <v>2244</v>
      </c>
      <c r="E5327" s="91" t="s">
        <v>691</v>
      </c>
      <c r="F5327" s="91"/>
      <c r="G5327" s="93" t="s">
        <v>672</v>
      </c>
      <c r="H5327" s="94" t="n">
        <v>1</v>
      </c>
      <c r="I5327" s="95" t="n">
        <f aca="false">SUMIFS(J:J,A:A,"Composição",B:B,$B5327)</f>
        <v>3.54</v>
      </c>
      <c r="J5327" s="95" t="n">
        <f aca="false">TRUNC(H5327*I5327,2)</f>
        <v>3.54</v>
      </c>
      <c r="L5327" s="63" t="n">
        <f aca="false">IF(AND(A5328&lt;&gt;"",A5327=""),L5326+1,L5326)</f>
        <v>562</v>
      </c>
      <c r="M5327" s="80" t="n">
        <f aca="false">IF(OR(A5327="Insumo",A5327="Composição Auxiliar"),J5327,"")</f>
        <v>3.54</v>
      </c>
      <c r="N5327" s="81" t="str">
        <f aca="false">IF(E5327="Mão de Obra",J5327,"")</f>
        <v/>
      </c>
      <c r="O5327" s="81" t="n">
        <f aca="false">IF(N5327&lt;&gt;"","",M5327)</f>
        <v>3.54</v>
      </c>
      <c r="P5327" s="82" t="str">
        <f aca="false">IF(A5327="Composição",B5327,"")</f>
        <v/>
      </c>
      <c r="Q5327" s="81" t="str">
        <f aca="false">IF(P5327&lt;&gt;"",SUMIF(L5327:L5327,L5327,N5327:N5327),"")</f>
        <v/>
      </c>
      <c r="R5327" s="81" t="str">
        <f aca="false">IF(P5327&lt;&gt;"",SUMIF(L5327:L5327,L5327,O5327:O5327),"")</f>
        <v/>
      </c>
    </row>
    <row r="5328" customFormat="false" ht="14.25" hidden="false" customHeight="false" outlineLevel="0" collapsed="false">
      <c r="A5328" s="102"/>
      <c r="B5328" s="102"/>
      <c r="C5328" s="102"/>
      <c r="D5328" s="102"/>
      <c r="E5328" s="102"/>
      <c r="F5328" s="103"/>
      <c r="G5328" s="102"/>
      <c r="H5328" s="103"/>
      <c r="I5328" s="102"/>
      <c r="J5328" s="103"/>
      <c r="L5328" s="63" t="n">
        <f aca="false">IF(AND(A5329&lt;&gt;"",A5328=""),L5327+1,L5327)</f>
        <v>562</v>
      </c>
      <c r="M5328" s="80" t="str">
        <f aca="false">IF(OR(A5328="Insumo",A5328="Composição Auxiliar"),J5328,"")</f>
        <v/>
      </c>
      <c r="N5328" s="81" t="str">
        <f aca="false">IF(E5328="Mão de Obra",J5328,"")</f>
        <v/>
      </c>
      <c r="O5328" s="81" t="str">
        <f aca="false">IF(N5328&lt;&gt;"","",M5328)</f>
        <v/>
      </c>
      <c r="P5328" s="82" t="str">
        <f aca="false">IF(A5328="Composição",B5328,"")</f>
        <v/>
      </c>
      <c r="Q5328" s="81" t="str">
        <f aca="false">IF(P5328&lt;&gt;"",SUMIF(L5328:L5328,L5328,N5328:N5328),"")</f>
        <v/>
      </c>
      <c r="R5328" s="81" t="str">
        <f aca="false">IF(P5328&lt;&gt;"",SUMIF(L5328:L5328,L5328,O5328:O5328),"")</f>
        <v/>
      </c>
    </row>
    <row r="5329" customFormat="false" ht="15" hidden="false" customHeight="false" outlineLevel="0" collapsed="false">
      <c r="A5329" s="102"/>
      <c r="B5329" s="102"/>
      <c r="C5329" s="102"/>
      <c r="D5329" s="102"/>
      <c r="E5329" s="102"/>
      <c r="F5329" s="103"/>
      <c r="G5329" s="102"/>
      <c r="H5329" s="104"/>
      <c r="I5329" s="104"/>
      <c r="J5329" s="103"/>
      <c r="L5329" s="63" t="n">
        <f aca="false">IF(AND(A5330&lt;&gt;"",A5329=""),L5328+1,L5328)</f>
        <v>562</v>
      </c>
      <c r="M5329" s="80" t="str">
        <f aca="false">IF(OR(A5329="Insumo",A5329="Composição Auxiliar"),J5329,"")</f>
        <v/>
      </c>
      <c r="N5329" s="81" t="str">
        <f aca="false">IF(E5329="Mão de Obra",J5329,"")</f>
        <v/>
      </c>
      <c r="O5329" s="81" t="str">
        <f aca="false">IF(N5329&lt;&gt;"","",M5329)</f>
        <v/>
      </c>
      <c r="P5329" s="82" t="str">
        <f aca="false">IF(A5329="Composição",B5329,"")</f>
        <v/>
      </c>
      <c r="Q5329" s="81" t="str">
        <f aca="false">IF(P5329&lt;&gt;"",SUMIF(L5329:L5329,L5329,N5329:N5329),"")</f>
        <v/>
      </c>
      <c r="R5329" s="81" t="str">
        <f aca="false">IF(P5329&lt;&gt;"",SUMIF(L5329:L5329,L5329,O5329:O5329),"")</f>
        <v/>
      </c>
    </row>
    <row r="5330" customFormat="false" ht="15" hidden="false" customHeight="false" outlineLevel="0" collapsed="false">
      <c r="A5330" s="108"/>
      <c r="B5330" s="108"/>
      <c r="C5330" s="108"/>
      <c r="D5330" s="108"/>
      <c r="E5330" s="108"/>
      <c r="F5330" s="108"/>
      <c r="G5330" s="108"/>
      <c r="H5330" s="108"/>
      <c r="I5330" s="108"/>
      <c r="J5330" s="108"/>
      <c r="L5330" s="63" t="n">
        <f aca="false">IF(AND(A5331&lt;&gt;"",A5330=""),L5329+1,L5329)</f>
        <v>562</v>
      </c>
      <c r="M5330" s="80" t="str">
        <f aca="false">IF(OR(A5330="Insumo",A5330="Composição Auxiliar"),J5330,"")</f>
        <v/>
      </c>
      <c r="N5330" s="81" t="str">
        <f aca="false">IF(E5330="Mão de Obra",J5330,"")</f>
        <v/>
      </c>
      <c r="O5330" s="81" t="str">
        <f aca="false">IF(N5330&lt;&gt;"","",M5330)</f>
        <v/>
      </c>
      <c r="P5330" s="82" t="str">
        <f aca="false">IF(A5330="Composição",B5330,"")</f>
        <v/>
      </c>
      <c r="Q5330" s="81" t="str">
        <f aca="false">IF(P5330&lt;&gt;"",SUMIF(L5330:L5330,L5330,N5330:N5330),"")</f>
        <v/>
      </c>
      <c r="R5330" s="81" t="str">
        <f aca="false">IF(P5330&lt;&gt;"",SUMIF(L5330:L5330,L5330,O5330:O5330),"")</f>
        <v/>
      </c>
    </row>
    <row r="5331" customFormat="false" ht="15" hidden="false" customHeight="true" outlineLevel="0" collapsed="false">
      <c r="A5331" s="83"/>
      <c r="B5331" s="84" t="s">
        <v>655</v>
      </c>
      <c r="C5331" s="83" t="s">
        <v>656</v>
      </c>
      <c r="D5331" s="83" t="s">
        <v>657</v>
      </c>
      <c r="E5331" s="83" t="s">
        <v>658</v>
      </c>
      <c r="F5331" s="83"/>
      <c r="G5331" s="85" t="s">
        <v>659</v>
      </c>
      <c r="H5331" s="84" t="s">
        <v>660</v>
      </c>
      <c r="I5331" s="84" t="s">
        <v>661</v>
      </c>
      <c r="J5331" s="84" t="s">
        <v>662</v>
      </c>
      <c r="L5331" s="63" t="n">
        <f aca="false">IF(AND(A5332&lt;&gt;"",A5331=""),L5330+1,L5330)</f>
        <v>563</v>
      </c>
      <c r="M5331" s="80" t="str">
        <f aca="false">IF(OR(A5331="Insumo",A5331="Composição Auxiliar"),J5331,"")</f>
        <v/>
      </c>
      <c r="N5331" s="81" t="str">
        <f aca="false">IF(E5331="Mão de Obra",J5331,"")</f>
        <v/>
      </c>
      <c r="O5331" s="81" t="str">
        <f aca="false">IF(N5331&lt;&gt;"","",M5331)</f>
        <v/>
      </c>
      <c r="P5331" s="82" t="str">
        <f aca="false">IF(A5331="Composição",B5331,"")</f>
        <v/>
      </c>
      <c r="Q5331" s="81" t="str">
        <f aca="false">IF(P5331&lt;&gt;"",SUMIF(L5331:L5331,L5331,N5331:N5331),"")</f>
        <v/>
      </c>
      <c r="R5331" s="81" t="str">
        <f aca="false">IF(P5331&lt;&gt;"",SUMIF(L5331:L5331,L5331,O5331:O5331),"")</f>
        <v/>
      </c>
    </row>
    <row r="5332" customFormat="false" ht="51" hidden="false" customHeight="true" outlineLevel="0" collapsed="false">
      <c r="A5332" s="86" t="s">
        <v>663</v>
      </c>
      <c r="B5332" s="87" t="s">
        <v>2245</v>
      </c>
      <c r="C5332" s="86" t="s">
        <v>664</v>
      </c>
      <c r="D5332" s="86" t="s">
        <v>2246</v>
      </c>
      <c r="E5332" s="86" t="s">
        <v>691</v>
      </c>
      <c r="F5332" s="86"/>
      <c r="G5332" s="88" t="s">
        <v>672</v>
      </c>
      <c r="H5332" s="89" t="n">
        <v>1</v>
      </c>
      <c r="I5332" s="90" t="n">
        <f aca="false">SUMIF(L:L,$L5332,M:M)</f>
        <v>26.12</v>
      </c>
      <c r="J5332" s="90" t="n">
        <f aca="false">TRUNC(H5332*I5332,2)</f>
        <v>26.12</v>
      </c>
      <c r="L5332" s="63" t="n">
        <f aca="false">IF(AND(A5333&lt;&gt;"",A5332=""),L5331+1,L5331)</f>
        <v>563</v>
      </c>
      <c r="M5332" s="80" t="str">
        <f aca="false">IF(OR(A5332="Insumo",A5332="Composição Auxiliar"),J5332,"")</f>
        <v/>
      </c>
      <c r="N5332" s="81" t="str">
        <f aca="false">IF(E5332="Mão de Obra",J5332,"")</f>
        <v/>
      </c>
      <c r="O5332" s="81" t="str">
        <f aca="false">IF(N5332&lt;&gt;"","",M5332)</f>
        <v/>
      </c>
      <c r="P5332" s="82" t="str">
        <f aca="false">IF(A5332="Composição",B5332,"")</f>
        <v> 88857 </v>
      </c>
      <c r="Q5332" s="81" t="n">
        <f aca="false">IF(P5332&lt;&gt;"",SUMIF(L5332:L5332,L5332,N5332:N5332),"")</f>
        <v>0</v>
      </c>
      <c r="R5332" s="81" t="n">
        <f aca="false">IF(P5332&lt;&gt;"",SUMIF(L5332:L5332,L5332,O5332:O5332),"")</f>
        <v>0</v>
      </c>
    </row>
    <row r="5333" customFormat="false" ht="63.75" hidden="false" customHeight="false" outlineLevel="0" collapsed="false">
      <c r="A5333" s="96" t="s">
        <v>679</v>
      </c>
      <c r="B5333" s="97" t="s">
        <v>2251</v>
      </c>
      <c r="C5333" s="96" t="str">
        <f aca="false">VLOOKUP(B5333,INSUMOS!$A:$I,2,0)</f>
        <v>SINAPI</v>
      </c>
      <c r="D5333" s="96" t="str">
        <f aca="false">VLOOKUP(B5333,INSUMOS!$A:$I,3,0)</f>
        <v>RETROESCAVADEIRA SOBRE RODAS COM CARREGADEIRA, TRACAO 4 X 4, POTENCIA LIQUIDA 88 HP, PESO OPERACIONAL MINIMO DE 6674 KG, CAPACIDADE DA CARREGADEIRA DE 1,00 M3 E DA  RETROESCAVADEIRA MINIMA DE 0,26 M3, PROFUNDIDADE DE ESCAVACAO MAXIMA DE 4,37 M</v>
      </c>
      <c r="E5333" s="98" t="str">
        <f aca="false">VLOOKUP(B5333,INSUMOS!$A:$I,4,0)</f>
        <v>Equipamento</v>
      </c>
      <c r="F5333" s="98"/>
      <c r="G5333" s="99" t="str">
        <f aca="false">VLOOKUP(B5333,INSUMOS!$A:$I,5,0)</f>
        <v>UN</v>
      </c>
      <c r="H5333" s="100" t="n">
        <v>5.6E-005</v>
      </c>
      <c r="I5333" s="101" t="n">
        <f aca="false">VLOOKUP(B5333,INSUMOS!$A:$I,8,0)</f>
        <v>466463.38</v>
      </c>
      <c r="J5333" s="101" t="n">
        <f aca="false">TRUNC(H5333*I5333,2)</f>
        <v>26.12</v>
      </c>
      <c r="L5333" s="63" t="n">
        <f aca="false">IF(AND(A5334&lt;&gt;"",A5333=""),L5332+1,L5332)</f>
        <v>563</v>
      </c>
      <c r="M5333" s="80" t="n">
        <f aca="false">IF(OR(A5333="Insumo",A5333="Composição Auxiliar"),J5333,"")</f>
        <v>26.12</v>
      </c>
      <c r="N5333" s="81" t="str">
        <f aca="false">IF(E5333="Mão de Obra",J5333,"")</f>
        <v/>
      </c>
      <c r="O5333" s="81" t="n">
        <f aca="false">IF(N5333&lt;&gt;"","",M5333)</f>
        <v>26.12</v>
      </c>
      <c r="P5333" s="82" t="str">
        <f aca="false">IF(A5333="Composição",B5333,"")</f>
        <v/>
      </c>
      <c r="Q5333" s="81" t="str">
        <f aca="false">IF(P5333&lt;&gt;"",SUMIF(L5333:L5333,L5333,N5333:N5333),"")</f>
        <v/>
      </c>
      <c r="R5333" s="81" t="str">
        <f aca="false">IF(P5333&lt;&gt;"",SUMIF(L5333:L5333,L5333,O5333:O5333),"")</f>
        <v/>
      </c>
    </row>
    <row r="5334" customFormat="false" ht="14.25" hidden="false" customHeight="false" outlineLevel="0" collapsed="false">
      <c r="A5334" s="102"/>
      <c r="B5334" s="102"/>
      <c r="C5334" s="102"/>
      <c r="D5334" s="102"/>
      <c r="E5334" s="102"/>
      <c r="F5334" s="103"/>
      <c r="G5334" s="102"/>
      <c r="H5334" s="103"/>
      <c r="I5334" s="102"/>
      <c r="J5334" s="103"/>
      <c r="L5334" s="63" t="n">
        <f aca="false">IF(AND(A5335&lt;&gt;"",A5334=""),L5333+1,L5333)</f>
        <v>563</v>
      </c>
      <c r="M5334" s="80" t="str">
        <f aca="false">IF(OR(A5334="Insumo",A5334="Composição Auxiliar"),J5334,"")</f>
        <v/>
      </c>
      <c r="N5334" s="81" t="str">
        <f aca="false">IF(E5334="Mão de Obra",J5334,"")</f>
        <v/>
      </c>
      <c r="O5334" s="81" t="str">
        <f aca="false">IF(N5334&lt;&gt;"","",M5334)</f>
        <v/>
      </c>
      <c r="P5334" s="82" t="str">
        <f aca="false">IF(A5334="Composição",B5334,"")</f>
        <v/>
      </c>
      <c r="Q5334" s="81" t="str">
        <f aca="false">IF(P5334&lt;&gt;"",SUMIF(L5334:L5334,L5334,N5334:N5334),"")</f>
        <v/>
      </c>
      <c r="R5334" s="81" t="str">
        <f aca="false">IF(P5334&lt;&gt;"",SUMIF(L5334:L5334,L5334,O5334:O5334),"")</f>
        <v/>
      </c>
    </row>
    <row r="5335" customFormat="false" ht="15" hidden="false" customHeight="false" outlineLevel="0" collapsed="false">
      <c r="A5335" s="102"/>
      <c r="B5335" s="102"/>
      <c r="C5335" s="102"/>
      <c r="D5335" s="102"/>
      <c r="E5335" s="102"/>
      <c r="F5335" s="103"/>
      <c r="G5335" s="102"/>
      <c r="H5335" s="104"/>
      <c r="I5335" s="104"/>
      <c r="J5335" s="103"/>
      <c r="L5335" s="63" t="n">
        <f aca="false">IF(AND(A5336&lt;&gt;"",A5335=""),L5334+1,L5334)</f>
        <v>563</v>
      </c>
      <c r="M5335" s="80" t="str">
        <f aca="false">IF(OR(A5335="Insumo",A5335="Composição Auxiliar"),J5335,"")</f>
        <v/>
      </c>
      <c r="N5335" s="81" t="str">
        <f aca="false">IF(E5335="Mão de Obra",J5335,"")</f>
        <v/>
      </c>
      <c r="O5335" s="81" t="str">
        <f aca="false">IF(N5335&lt;&gt;"","",M5335)</f>
        <v/>
      </c>
      <c r="P5335" s="82" t="str">
        <f aca="false">IF(A5335="Composição",B5335,"")</f>
        <v/>
      </c>
      <c r="Q5335" s="81" t="str">
        <f aca="false">IF(P5335&lt;&gt;"",SUMIF(L5335:L5335,L5335,N5335:N5335),"")</f>
        <v/>
      </c>
      <c r="R5335" s="81" t="str">
        <f aca="false">IF(P5335&lt;&gt;"",SUMIF(L5335:L5335,L5335,O5335:O5335),"")</f>
        <v/>
      </c>
    </row>
    <row r="5336" customFormat="false" ht="15" hidden="false" customHeight="false" outlineLevel="0" collapsed="false">
      <c r="A5336" s="108"/>
      <c r="B5336" s="108"/>
      <c r="C5336" s="108"/>
      <c r="D5336" s="108"/>
      <c r="E5336" s="108"/>
      <c r="F5336" s="108"/>
      <c r="G5336" s="108"/>
      <c r="H5336" s="108"/>
      <c r="I5336" s="108"/>
      <c r="J5336" s="108"/>
      <c r="L5336" s="63" t="n">
        <f aca="false">IF(AND(A5337&lt;&gt;"",A5336=""),L5335+1,L5335)</f>
        <v>563</v>
      </c>
      <c r="M5336" s="80" t="str">
        <f aca="false">IF(OR(A5336="Insumo",A5336="Composição Auxiliar"),J5336,"")</f>
        <v/>
      </c>
      <c r="N5336" s="81" t="str">
        <f aca="false">IF(E5336="Mão de Obra",J5336,"")</f>
        <v/>
      </c>
      <c r="O5336" s="81" t="str">
        <f aca="false">IF(N5336&lt;&gt;"","",M5336)</f>
        <v/>
      </c>
      <c r="P5336" s="82" t="str">
        <f aca="false">IF(A5336="Composição",B5336,"")</f>
        <v/>
      </c>
      <c r="Q5336" s="81" t="str">
        <f aca="false">IF(P5336&lt;&gt;"",SUMIF(L5336:L5336,L5336,N5336:N5336),"")</f>
        <v/>
      </c>
      <c r="R5336" s="81" t="str">
        <f aca="false">IF(P5336&lt;&gt;"",SUMIF(L5336:L5336,L5336,O5336:O5336),"")</f>
        <v/>
      </c>
    </row>
    <row r="5337" customFormat="false" ht="15" hidden="false" customHeight="true" outlineLevel="0" collapsed="false">
      <c r="A5337" s="83"/>
      <c r="B5337" s="84" t="s">
        <v>655</v>
      </c>
      <c r="C5337" s="83" t="s">
        <v>656</v>
      </c>
      <c r="D5337" s="83" t="s">
        <v>657</v>
      </c>
      <c r="E5337" s="83" t="s">
        <v>658</v>
      </c>
      <c r="F5337" s="83"/>
      <c r="G5337" s="85" t="s">
        <v>659</v>
      </c>
      <c r="H5337" s="84" t="s">
        <v>660</v>
      </c>
      <c r="I5337" s="84" t="s">
        <v>661</v>
      </c>
      <c r="J5337" s="84" t="s">
        <v>662</v>
      </c>
      <c r="L5337" s="63" t="n">
        <f aca="false">IF(AND(A5338&lt;&gt;"",A5337=""),L5336+1,L5336)</f>
        <v>564</v>
      </c>
      <c r="M5337" s="80" t="str">
        <f aca="false">IF(OR(A5337="Insumo",A5337="Composição Auxiliar"),J5337,"")</f>
        <v/>
      </c>
      <c r="N5337" s="81" t="str">
        <f aca="false">IF(E5337="Mão de Obra",J5337,"")</f>
        <v/>
      </c>
      <c r="O5337" s="81" t="str">
        <f aca="false">IF(N5337&lt;&gt;"","",M5337)</f>
        <v/>
      </c>
      <c r="P5337" s="82" t="str">
        <f aca="false">IF(A5337="Composição",B5337,"")</f>
        <v/>
      </c>
      <c r="Q5337" s="81" t="str">
        <f aca="false">IF(P5337&lt;&gt;"",SUMIF(L5337:L5337,L5337,N5337:N5337),"")</f>
        <v/>
      </c>
      <c r="R5337" s="81" t="str">
        <f aca="false">IF(P5337&lt;&gt;"",SUMIF(L5337:L5337,L5337,O5337:O5337),"")</f>
        <v/>
      </c>
    </row>
    <row r="5338" customFormat="false" ht="51" hidden="false" customHeight="true" outlineLevel="0" collapsed="false">
      <c r="A5338" s="86" t="s">
        <v>663</v>
      </c>
      <c r="B5338" s="87" t="s">
        <v>2243</v>
      </c>
      <c r="C5338" s="86" t="s">
        <v>664</v>
      </c>
      <c r="D5338" s="86" t="s">
        <v>2244</v>
      </c>
      <c r="E5338" s="86" t="s">
        <v>691</v>
      </c>
      <c r="F5338" s="86"/>
      <c r="G5338" s="88" t="s">
        <v>672</v>
      </c>
      <c r="H5338" s="89" t="n">
        <v>1</v>
      </c>
      <c r="I5338" s="90" t="n">
        <f aca="false">SUMIF(L:L,$L5338,M:M)</f>
        <v>3.54</v>
      </c>
      <c r="J5338" s="90" t="n">
        <f aca="false">TRUNC(H5338*I5338,2)</f>
        <v>3.54</v>
      </c>
      <c r="L5338" s="63" t="n">
        <f aca="false">IF(AND(A5339&lt;&gt;"",A5338=""),L5337+1,L5337)</f>
        <v>564</v>
      </c>
      <c r="M5338" s="80" t="str">
        <f aca="false">IF(OR(A5338="Insumo",A5338="Composição Auxiliar"),J5338,"")</f>
        <v/>
      </c>
      <c r="N5338" s="81" t="str">
        <f aca="false">IF(E5338="Mão de Obra",J5338,"")</f>
        <v/>
      </c>
      <c r="O5338" s="81" t="str">
        <f aca="false">IF(N5338&lt;&gt;"","",M5338)</f>
        <v/>
      </c>
      <c r="P5338" s="82" t="str">
        <f aca="false">IF(A5338="Composição",B5338,"")</f>
        <v> 88858 </v>
      </c>
      <c r="Q5338" s="81" t="n">
        <f aca="false">IF(P5338&lt;&gt;"",SUMIF(L5338:L5338,L5338,N5338:N5338),"")</f>
        <v>0</v>
      </c>
      <c r="R5338" s="81" t="n">
        <f aca="false">IF(P5338&lt;&gt;"",SUMIF(L5338:L5338,L5338,O5338:O5338),"")</f>
        <v>0</v>
      </c>
    </row>
    <row r="5339" customFormat="false" ht="63.75" hidden="false" customHeight="false" outlineLevel="0" collapsed="false">
      <c r="A5339" s="96" t="s">
        <v>679</v>
      </c>
      <c r="B5339" s="97" t="s">
        <v>2251</v>
      </c>
      <c r="C5339" s="96" t="str">
        <f aca="false">VLOOKUP(B5339,INSUMOS!$A:$I,2,0)</f>
        <v>SINAPI</v>
      </c>
      <c r="D5339" s="96" t="str">
        <f aca="false">VLOOKUP(B5339,INSUMOS!$A:$I,3,0)</f>
        <v>RETROESCAVADEIRA SOBRE RODAS COM CARREGADEIRA, TRACAO 4 X 4, POTENCIA LIQUIDA 88 HP, PESO OPERACIONAL MINIMO DE 6674 KG, CAPACIDADE DA CARREGADEIRA DE 1,00 M3 E DA  RETROESCAVADEIRA MINIMA DE 0,26 M3, PROFUNDIDADE DE ESCAVACAO MAXIMA DE 4,37 M</v>
      </c>
      <c r="E5339" s="98" t="str">
        <f aca="false">VLOOKUP(B5339,INSUMOS!$A:$I,4,0)</f>
        <v>Equipamento</v>
      </c>
      <c r="F5339" s="98"/>
      <c r="G5339" s="99" t="str">
        <f aca="false">VLOOKUP(B5339,INSUMOS!$A:$I,5,0)</f>
        <v>UN</v>
      </c>
      <c r="H5339" s="100" t="n">
        <v>7.6E-006</v>
      </c>
      <c r="I5339" s="101" t="n">
        <f aca="false">VLOOKUP(B5339,INSUMOS!$A:$I,8,0)</f>
        <v>466463.38</v>
      </c>
      <c r="J5339" s="101" t="n">
        <f aca="false">TRUNC(H5339*I5339,2)</f>
        <v>3.54</v>
      </c>
      <c r="L5339" s="63" t="n">
        <f aca="false">IF(AND(A5340&lt;&gt;"",A5339=""),L5338+1,L5338)</f>
        <v>564</v>
      </c>
      <c r="M5339" s="80" t="n">
        <f aca="false">IF(OR(A5339="Insumo",A5339="Composição Auxiliar"),J5339,"")</f>
        <v>3.54</v>
      </c>
      <c r="N5339" s="81" t="str">
        <f aca="false">IF(E5339="Mão de Obra",J5339,"")</f>
        <v/>
      </c>
      <c r="O5339" s="81" t="n">
        <f aca="false">IF(N5339&lt;&gt;"","",M5339)</f>
        <v>3.54</v>
      </c>
      <c r="P5339" s="82" t="str">
        <f aca="false">IF(A5339="Composição",B5339,"")</f>
        <v/>
      </c>
      <c r="Q5339" s="81" t="str">
        <f aca="false">IF(P5339&lt;&gt;"",SUMIF(L5339:L5339,L5339,N5339:N5339),"")</f>
        <v/>
      </c>
      <c r="R5339" s="81" t="str">
        <f aca="false">IF(P5339&lt;&gt;"",SUMIF(L5339:L5339,L5339,O5339:O5339),"")</f>
        <v/>
      </c>
    </row>
    <row r="5340" customFormat="false" ht="14.25" hidden="false" customHeight="false" outlineLevel="0" collapsed="false">
      <c r="A5340" s="102"/>
      <c r="B5340" s="102"/>
      <c r="C5340" s="102"/>
      <c r="D5340" s="102"/>
      <c r="E5340" s="102"/>
      <c r="F5340" s="103"/>
      <c r="G5340" s="102"/>
      <c r="H5340" s="103"/>
      <c r="I5340" s="102"/>
      <c r="J5340" s="103"/>
      <c r="L5340" s="63" t="n">
        <f aca="false">IF(AND(A5341&lt;&gt;"",A5340=""),L5339+1,L5339)</f>
        <v>564</v>
      </c>
      <c r="M5340" s="80" t="str">
        <f aca="false">IF(OR(A5340="Insumo",A5340="Composição Auxiliar"),J5340,"")</f>
        <v/>
      </c>
      <c r="N5340" s="81" t="str">
        <f aca="false">IF(E5340="Mão de Obra",J5340,"")</f>
        <v/>
      </c>
      <c r="O5340" s="81" t="str">
        <f aca="false">IF(N5340&lt;&gt;"","",M5340)</f>
        <v/>
      </c>
      <c r="P5340" s="82" t="str">
        <f aca="false">IF(A5340="Composição",B5340,"")</f>
        <v/>
      </c>
      <c r="Q5340" s="81" t="str">
        <f aca="false">IF(P5340&lt;&gt;"",SUMIF(L5340:L5340,L5340,N5340:N5340),"")</f>
        <v/>
      </c>
      <c r="R5340" s="81" t="str">
        <f aca="false">IF(P5340&lt;&gt;"",SUMIF(L5340:L5340,L5340,O5340:O5340),"")</f>
        <v/>
      </c>
    </row>
    <row r="5341" customFormat="false" ht="15" hidden="false" customHeight="false" outlineLevel="0" collapsed="false">
      <c r="A5341" s="102"/>
      <c r="B5341" s="102"/>
      <c r="C5341" s="102"/>
      <c r="D5341" s="102"/>
      <c r="E5341" s="102"/>
      <c r="F5341" s="103"/>
      <c r="G5341" s="102"/>
      <c r="H5341" s="104"/>
      <c r="I5341" s="104"/>
      <c r="J5341" s="103"/>
      <c r="L5341" s="63" t="n">
        <f aca="false">IF(AND(A5342&lt;&gt;"",A5341=""),L5340+1,L5340)</f>
        <v>564</v>
      </c>
      <c r="M5341" s="80" t="str">
        <f aca="false">IF(OR(A5341="Insumo",A5341="Composição Auxiliar"),J5341,"")</f>
        <v/>
      </c>
      <c r="N5341" s="81" t="str">
        <f aca="false">IF(E5341="Mão de Obra",J5341,"")</f>
        <v/>
      </c>
      <c r="O5341" s="81" t="str">
        <f aca="false">IF(N5341&lt;&gt;"","",M5341)</f>
        <v/>
      </c>
      <c r="P5341" s="82" t="str">
        <f aca="false">IF(A5341="Composição",B5341,"")</f>
        <v/>
      </c>
      <c r="Q5341" s="81" t="str">
        <f aca="false">IF(P5341&lt;&gt;"",SUMIF(L5341:L5341,L5341,N5341:N5341),"")</f>
        <v/>
      </c>
      <c r="R5341" s="81" t="str">
        <f aca="false">IF(P5341&lt;&gt;"",SUMIF(L5341:L5341,L5341,O5341:O5341),"")</f>
        <v/>
      </c>
    </row>
    <row r="5342" customFormat="false" ht="15" hidden="false" customHeight="false" outlineLevel="0" collapsed="false">
      <c r="A5342" s="108"/>
      <c r="B5342" s="108"/>
      <c r="C5342" s="108"/>
      <c r="D5342" s="108"/>
      <c r="E5342" s="108"/>
      <c r="F5342" s="108"/>
      <c r="G5342" s="108"/>
      <c r="H5342" s="108"/>
      <c r="I5342" s="108"/>
      <c r="J5342" s="108"/>
      <c r="L5342" s="63" t="n">
        <f aca="false">IF(AND(A5343&lt;&gt;"",A5342=""),L5341+1,L5341)</f>
        <v>564</v>
      </c>
      <c r="M5342" s="80" t="str">
        <f aca="false">IF(OR(A5342="Insumo",A5342="Composição Auxiliar"),J5342,"")</f>
        <v/>
      </c>
      <c r="N5342" s="81" t="str">
        <f aca="false">IF(E5342="Mão de Obra",J5342,"")</f>
        <v/>
      </c>
      <c r="O5342" s="81" t="str">
        <f aca="false">IF(N5342&lt;&gt;"","",M5342)</f>
        <v/>
      </c>
      <c r="P5342" s="82" t="str">
        <f aca="false">IF(A5342="Composição",B5342,"")</f>
        <v/>
      </c>
      <c r="Q5342" s="81" t="str">
        <f aca="false">IF(P5342&lt;&gt;"",SUMIF(L5342:L5342,L5342,N5342:N5342),"")</f>
        <v/>
      </c>
      <c r="R5342" s="81" t="str">
        <f aca="false">IF(P5342&lt;&gt;"",SUMIF(L5342:L5342,L5342,O5342:O5342),"")</f>
        <v/>
      </c>
    </row>
    <row r="5343" customFormat="false" ht="15" hidden="false" customHeight="true" outlineLevel="0" collapsed="false">
      <c r="A5343" s="83"/>
      <c r="B5343" s="84" t="s">
        <v>655</v>
      </c>
      <c r="C5343" s="83" t="s">
        <v>656</v>
      </c>
      <c r="D5343" s="83" t="s">
        <v>657</v>
      </c>
      <c r="E5343" s="83" t="s">
        <v>658</v>
      </c>
      <c r="F5343" s="83"/>
      <c r="G5343" s="85" t="s">
        <v>659</v>
      </c>
      <c r="H5343" s="84" t="s">
        <v>660</v>
      </c>
      <c r="I5343" s="84" t="s">
        <v>661</v>
      </c>
      <c r="J5343" s="84" t="s">
        <v>662</v>
      </c>
      <c r="L5343" s="63" t="n">
        <f aca="false">IF(AND(A5344&lt;&gt;"",A5343=""),L5342+1,L5342)</f>
        <v>565</v>
      </c>
      <c r="M5343" s="80" t="str">
        <f aca="false">IF(OR(A5343="Insumo",A5343="Composição Auxiliar"),J5343,"")</f>
        <v/>
      </c>
      <c r="N5343" s="81" t="str">
        <f aca="false">IF(E5343="Mão de Obra",J5343,"")</f>
        <v/>
      </c>
      <c r="O5343" s="81" t="str">
        <f aca="false">IF(N5343&lt;&gt;"","",M5343)</f>
        <v/>
      </c>
      <c r="P5343" s="82" t="str">
        <f aca="false">IF(A5343="Composição",B5343,"")</f>
        <v/>
      </c>
      <c r="Q5343" s="81" t="str">
        <f aca="false">IF(P5343&lt;&gt;"",SUMIF(L5343:L5343,L5343,N5343:N5343),"")</f>
        <v/>
      </c>
      <c r="R5343" s="81" t="str">
        <f aca="false">IF(P5343&lt;&gt;"",SUMIF(L5343:L5343,L5343,O5343:O5343),"")</f>
        <v/>
      </c>
    </row>
    <row r="5344" customFormat="false" ht="51" hidden="false" customHeight="true" outlineLevel="0" collapsed="false">
      <c r="A5344" s="86" t="s">
        <v>663</v>
      </c>
      <c r="B5344" s="87" t="s">
        <v>2249</v>
      </c>
      <c r="C5344" s="86" t="s">
        <v>664</v>
      </c>
      <c r="D5344" s="86" t="s">
        <v>2250</v>
      </c>
      <c r="E5344" s="86" t="s">
        <v>691</v>
      </c>
      <c r="F5344" s="86"/>
      <c r="G5344" s="88" t="s">
        <v>672</v>
      </c>
      <c r="H5344" s="89" t="n">
        <v>1</v>
      </c>
      <c r="I5344" s="90" t="n">
        <f aca="false">SUMIF(L:L,$L5344,M:M)</f>
        <v>32.65</v>
      </c>
      <c r="J5344" s="90" t="n">
        <f aca="false">TRUNC(H5344*I5344,2)</f>
        <v>32.65</v>
      </c>
      <c r="L5344" s="63" t="n">
        <f aca="false">IF(AND(A5345&lt;&gt;"",A5344=""),L5343+1,L5343)</f>
        <v>565</v>
      </c>
      <c r="M5344" s="80" t="str">
        <f aca="false">IF(OR(A5344="Insumo",A5344="Composição Auxiliar"),J5344,"")</f>
        <v/>
      </c>
      <c r="N5344" s="81" t="str">
        <f aca="false">IF(E5344="Mão de Obra",J5344,"")</f>
        <v/>
      </c>
      <c r="O5344" s="81" t="str">
        <f aca="false">IF(N5344&lt;&gt;"","",M5344)</f>
        <v/>
      </c>
      <c r="P5344" s="82" t="str">
        <f aca="false">IF(A5344="Composição",B5344,"")</f>
        <v> 5664 </v>
      </c>
      <c r="Q5344" s="81" t="n">
        <f aca="false">IF(P5344&lt;&gt;"",SUMIF(L5344:L5344,L5344,N5344:N5344),"")</f>
        <v>0</v>
      </c>
      <c r="R5344" s="81" t="n">
        <f aca="false">IF(P5344&lt;&gt;"",SUMIF(L5344:L5344,L5344,O5344:O5344),"")</f>
        <v>0</v>
      </c>
    </row>
    <row r="5345" customFormat="false" ht="63.75" hidden="false" customHeight="false" outlineLevel="0" collapsed="false">
      <c r="A5345" s="96" t="s">
        <v>679</v>
      </c>
      <c r="B5345" s="97" t="s">
        <v>2251</v>
      </c>
      <c r="C5345" s="96" t="str">
        <f aca="false">VLOOKUP(B5345,INSUMOS!$A:$I,2,0)</f>
        <v>SINAPI</v>
      </c>
      <c r="D5345" s="96" t="str">
        <f aca="false">VLOOKUP(B5345,INSUMOS!$A:$I,3,0)</f>
        <v>RETROESCAVADEIRA SOBRE RODAS COM CARREGADEIRA, TRACAO 4 X 4, POTENCIA LIQUIDA 88 HP, PESO OPERACIONAL MINIMO DE 6674 KG, CAPACIDADE DA CARREGADEIRA DE 1,00 M3 E DA  RETROESCAVADEIRA MINIMA DE 0,26 M3, PROFUNDIDADE DE ESCAVACAO MAXIMA DE 4,37 M</v>
      </c>
      <c r="E5345" s="98" t="str">
        <f aca="false">VLOOKUP(B5345,INSUMOS!$A:$I,4,0)</f>
        <v>Equipamento</v>
      </c>
      <c r="F5345" s="98"/>
      <c r="G5345" s="99" t="str">
        <f aca="false">VLOOKUP(B5345,INSUMOS!$A:$I,5,0)</f>
        <v>UN</v>
      </c>
      <c r="H5345" s="100" t="n">
        <v>7E-005</v>
      </c>
      <c r="I5345" s="101" t="n">
        <f aca="false">VLOOKUP(B5345,INSUMOS!$A:$I,8,0)</f>
        <v>466463.38</v>
      </c>
      <c r="J5345" s="101" t="n">
        <f aca="false">TRUNC(H5345*I5345,2)</f>
        <v>32.65</v>
      </c>
      <c r="L5345" s="63" t="n">
        <f aca="false">IF(AND(A5346&lt;&gt;"",A5345=""),L5344+1,L5344)</f>
        <v>565</v>
      </c>
      <c r="M5345" s="80" t="n">
        <f aca="false">IF(OR(A5345="Insumo",A5345="Composição Auxiliar"),J5345,"")</f>
        <v>32.65</v>
      </c>
      <c r="N5345" s="81" t="str">
        <f aca="false">IF(E5345="Mão de Obra",J5345,"")</f>
        <v/>
      </c>
      <c r="O5345" s="81" t="n">
        <f aca="false">IF(N5345&lt;&gt;"","",M5345)</f>
        <v>32.65</v>
      </c>
      <c r="P5345" s="82" t="str">
        <f aca="false">IF(A5345="Composição",B5345,"")</f>
        <v/>
      </c>
      <c r="Q5345" s="81" t="str">
        <f aca="false">IF(P5345&lt;&gt;"",SUMIF(L5345:L5345,L5345,N5345:N5345),"")</f>
        <v/>
      </c>
      <c r="R5345" s="81" t="str">
        <f aca="false">IF(P5345&lt;&gt;"",SUMIF(L5345:L5345,L5345,O5345:O5345),"")</f>
        <v/>
      </c>
    </row>
    <row r="5346" customFormat="false" ht="14.25" hidden="false" customHeight="false" outlineLevel="0" collapsed="false">
      <c r="A5346" s="102"/>
      <c r="B5346" s="102"/>
      <c r="C5346" s="102"/>
      <c r="D5346" s="102"/>
      <c r="E5346" s="102"/>
      <c r="F5346" s="103"/>
      <c r="G5346" s="102"/>
      <c r="H5346" s="103"/>
      <c r="I5346" s="102"/>
      <c r="J5346" s="103"/>
      <c r="L5346" s="63" t="n">
        <f aca="false">IF(AND(A5347&lt;&gt;"",A5346=""),L5345+1,L5345)</f>
        <v>565</v>
      </c>
      <c r="M5346" s="80" t="str">
        <f aca="false">IF(OR(A5346="Insumo",A5346="Composição Auxiliar"),J5346,"")</f>
        <v/>
      </c>
      <c r="N5346" s="81" t="str">
        <f aca="false">IF(E5346="Mão de Obra",J5346,"")</f>
        <v/>
      </c>
      <c r="O5346" s="81" t="str">
        <f aca="false">IF(N5346&lt;&gt;"","",M5346)</f>
        <v/>
      </c>
      <c r="P5346" s="82" t="str">
        <f aca="false">IF(A5346="Composição",B5346,"")</f>
        <v/>
      </c>
      <c r="Q5346" s="81" t="str">
        <f aca="false">IF(P5346&lt;&gt;"",SUMIF(L5346:L5346,L5346,N5346:N5346),"")</f>
        <v/>
      </c>
      <c r="R5346" s="81" t="str">
        <f aca="false">IF(P5346&lt;&gt;"",SUMIF(L5346:L5346,L5346,O5346:O5346),"")</f>
        <v/>
      </c>
    </row>
    <row r="5347" customFormat="false" ht="15" hidden="false" customHeight="false" outlineLevel="0" collapsed="false">
      <c r="A5347" s="102"/>
      <c r="B5347" s="102"/>
      <c r="C5347" s="102"/>
      <c r="D5347" s="102"/>
      <c r="E5347" s="102"/>
      <c r="F5347" s="103"/>
      <c r="G5347" s="102"/>
      <c r="H5347" s="104"/>
      <c r="I5347" s="104"/>
      <c r="J5347" s="103"/>
      <c r="L5347" s="63" t="n">
        <f aca="false">IF(AND(A5348&lt;&gt;"",A5347=""),L5346+1,L5346)</f>
        <v>565</v>
      </c>
      <c r="M5347" s="80" t="str">
        <f aca="false">IF(OR(A5347="Insumo",A5347="Composição Auxiliar"),J5347,"")</f>
        <v/>
      </c>
      <c r="N5347" s="81" t="str">
        <f aca="false">IF(E5347="Mão de Obra",J5347,"")</f>
        <v/>
      </c>
      <c r="O5347" s="81" t="str">
        <f aca="false">IF(N5347&lt;&gt;"","",M5347)</f>
        <v/>
      </c>
      <c r="P5347" s="82" t="str">
        <f aca="false">IF(A5347="Composição",B5347,"")</f>
        <v/>
      </c>
      <c r="Q5347" s="81" t="str">
        <f aca="false">IF(P5347&lt;&gt;"",SUMIF(L5347:L5347,L5347,N5347:N5347),"")</f>
        <v/>
      </c>
      <c r="R5347" s="81" t="str">
        <f aca="false">IF(P5347&lt;&gt;"",SUMIF(L5347:L5347,L5347,O5347:O5347),"")</f>
        <v/>
      </c>
    </row>
    <row r="5348" customFormat="false" ht="15" hidden="false" customHeight="false" outlineLevel="0" collapsed="false">
      <c r="A5348" s="108"/>
      <c r="B5348" s="108"/>
      <c r="C5348" s="108"/>
      <c r="D5348" s="108"/>
      <c r="E5348" s="108"/>
      <c r="F5348" s="108"/>
      <c r="G5348" s="108"/>
      <c r="H5348" s="108"/>
      <c r="I5348" s="108"/>
      <c r="J5348" s="108"/>
      <c r="L5348" s="63" t="n">
        <f aca="false">IF(AND(A5349&lt;&gt;"",A5348=""),L5347+1,L5347)</f>
        <v>565</v>
      </c>
      <c r="M5348" s="80" t="str">
        <f aca="false">IF(OR(A5348="Insumo",A5348="Composição Auxiliar"),J5348,"")</f>
        <v/>
      </c>
      <c r="N5348" s="81" t="str">
        <f aca="false">IF(E5348="Mão de Obra",J5348,"")</f>
        <v/>
      </c>
      <c r="O5348" s="81" t="str">
        <f aca="false">IF(N5348&lt;&gt;"","",M5348)</f>
        <v/>
      </c>
      <c r="P5348" s="82" t="str">
        <f aca="false">IF(A5348="Composição",B5348,"")</f>
        <v/>
      </c>
      <c r="Q5348" s="81" t="str">
        <f aca="false">IF(P5348&lt;&gt;"",SUMIF(L5348:L5348,L5348,N5348:N5348),"")</f>
        <v/>
      </c>
      <c r="R5348" s="81" t="str">
        <f aca="false">IF(P5348&lt;&gt;"",SUMIF(L5348:L5348,L5348,O5348:O5348),"")</f>
        <v/>
      </c>
    </row>
    <row r="5349" customFormat="false" ht="15" hidden="false" customHeight="true" outlineLevel="0" collapsed="false">
      <c r="A5349" s="83"/>
      <c r="B5349" s="84" t="s">
        <v>655</v>
      </c>
      <c r="C5349" s="83" t="s">
        <v>656</v>
      </c>
      <c r="D5349" s="83" t="s">
        <v>657</v>
      </c>
      <c r="E5349" s="83" t="s">
        <v>658</v>
      </c>
      <c r="F5349" s="83"/>
      <c r="G5349" s="85" t="s">
        <v>659</v>
      </c>
      <c r="H5349" s="84" t="s">
        <v>660</v>
      </c>
      <c r="I5349" s="84" t="s">
        <v>661</v>
      </c>
      <c r="J5349" s="84" t="s">
        <v>662</v>
      </c>
      <c r="L5349" s="63" t="n">
        <f aca="false">IF(AND(A5350&lt;&gt;"",A5349=""),L5348+1,L5348)</f>
        <v>566</v>
      </c>
      <c r="M5349" s="80" t="str">
        <f aca="false">IF(OR(A5349="Insumo",A5349="Composição Auxiliar"),J5349,"")</f>
        <v/>
      </c>
      <c r="N5349" s="81" t="str">
        <f aca="false">IF(E5349="Mão de Obra",J5349,"")</f>
        <v/>
      </c>
      <c r="O5349" s="81" t="str">
        <f aca="false">IF(N5349&lt;&gt;"","",M5349)</f>
        <v/>
      </c>
      <c r="P5349" s="82" t="str">
        <f aca="false">IF(A5349="Composição",B5349,"")</f>
        <v/>
      </c>
      <c r="Q5349" s="81" t="str">
        <f aca="false">IF(P5349&lt;&gt;"",SUMIF(L5349:L5349,L5349,N5349:N5349),"")</f>
        <v/>
      </c>
      <c r="R5349" s="81" t="str">
        <f aca="false">IF(P5349&lt;&gt;"",SUMIF(L5349:L5349,L5349,O5349:O5349),"")</f>
        <v/>
      </c>
    </row>
    <row r="5350" customFormat="false" ht="63.75" hidden="false" customHeight="true" outlineLevel="0" collapsed="false">
      <c r="A5350" s="86" t="s">
        <v>663</v>
      </c>
      <c r="B5350" s="87" t="s">
        <v>2247</v>
      </c>
      <c r="C5350" s="86" t="s">
        <v>664</v>
      </c>
      <c r="D5350" s="86" t="s">
        <v>2248</v>
      </c>
      <c r="E5350" s="86" t="s">
        <v>691</v>
      </c>
      <c r="F5350" s="86"/>
      <c r="G5350" s="88" t="s">
        <v>672</v>
      </c>
      <c r="H5350" s="89" t="n">
        <v>1</v>
      </c>
      <c r="I5350" s="90" t="n">
        <f aca="false">SUMIF(L:L,$L5350,M:M)</f>
        <v>42.82</v>
      </c>
      <c r="J5350" s="90" t="n">
        <f aca="false">TRUNC(H5350*I5350,2)</f>
        <v>42.82</v>
      </c>
      <c r="L5350" s="63" t="n">
        <f aca="false">IF(AND(A5351&lt;&gt;"",A5350=""),L5349+1,L5349)</f>
        <v>566</v>
      </c>
      <c r="M5350" s="80" t="str">
        <f aca="false">IF(OR(A5350="Insumo",A5350="Composição Auxiliar"),J5350,"")</f>
        <v/>
      </c>
      <c r="N5350" s="81" t="str">
        <f aca="false">IF(E5350="Mão de Obra",J5350,"")</f>
        <v/>
      </c>
      <c r="O5350" s="81" t="str">
        <f aca="false">IF(N5350&lt;&gt;"","",M5350)</f>
        <v/>
      </c>
      <c r="P5350" s="82" t="str">
        <f aca="false">IF(A5350="Composição",B5350,"")</f>
        <v> 53786 </v>
      </c>
      <c r="Q5350" s="81" t="n">
        <f aca="false">IF(P5350&lt;&gt;"",SUMIF(L5350:L5350,L5350,N5350:N5350),"")</f>
        <v>0</v>
      </c>
      <c r="R5350" s="81" t="n">
        <f aca="false">IF(P5350&lt;&gt;"",SUMIF(L5350:L5350,L5350,O5350:O5350),"")</f>
        <v>0</v>
      </c>
    </row>
    <row r="5351" customFormat="false" ht="14.25" hidden="false" customHeight="false" outlineLevel="0" collapsed="false">
      <c r="A5351" s="96" t="s">
        <v>679</v>
      </c>
      <c r="B5351" s="97" t="s">
        <v>1925</v>
      </c>
      <c r="C5351" s="96" t="str">
        <f aca="false">VLOOKUP(B5351,INSUMOS!$A:$I,2,0)</f>
        <v>SINAPI</v>
      </c>
      <c r="D5351" s="96" t="str">
        <f aca="false">VLOOKUP(B5351,INSUMOS!$A:$I,3,0)</f>
        <v>OLEO DIESEL COMBUSTIVEL COMUM</v>
      </c>
      <c r="E5351" s="98" t="str">
        <f aca="false">VLOOKUP(B5351,INSUMOS!$A:$I,4,0)</f>
        <v>Material</v>
      </c>
      <c r="F5351" s="98"/>
      <c r="G5351" s="99" t="str">
        <f aca="false">VLOOKUP(B5351,INSUMOS!$A:$I,5,0)</f>
        <v>L</v>
      </c>
      <c r="H5351" s="100" t="n">
        <v>8.53</v>
      </c>
      <c r="I5351" s="101" t="n">
        <f aca="false">VLOOKUP(B5351,INSUMOS!$A:$I,8,0)</f>
        <v>5.02</v>
      </c>
      <c r="J5351" s="101" t="n">
        <f aca="false">TRUNC(H5351*I5351,2)</f>
        <v>42.82</v>
      </c>
      <c r="L5351" s="63" t="n">
        <f aca="false">IF(AND(A5352&lt;&gt;"",A5351=""),L5350+1,L5350)</f>
        <v>566</v>
      </c>
      <c r="M5351" s="80" t="n">
        <f aca="false">IF(OR(A5351="Insumo",A5351="Composição Auxiliar"),J5351,"")</f>
        <v>42.82</v>
      </c>
      <c r="N5351" s="81" t="str">
        <f aca="false">IF(E5351="Mão de Obra",J5351,"")</f>
        <v/>
      </c>
      <c r="O5351" s="81" t="n">
        <f aca="false">IF(N5351&lt;&gt;"","",M5351)</f>
        <v>42.82</v>
      </c>
      <c r="P5351" s="82" t="str">
        <f aca="false">IF(A5351="Composição",B5351,"")</f>
        <v/>
      </c>
      <c r="Q5351" s="81" t="str">
        <f aca="false">IF(P5351&lt;&gt;"",SUMIF(L5351:L5351,L5351,N5351:N5351),"")</f>
        <v/>
      </c>
      <c r="R5351" s="81" t="str">
        <f aca="false">IF(P5351&lt;&gt;"",SUMIF(L5351:L5351,L5351,O5351:O5351),"")</f>
        <v/>
      </c>
    </row>
    <row r="5352" customFormat="false" ht="14.25" hidden="false" customHeight="false" outlineLevel="0" collapsed="false">
      <c r="A5352" s="102"/>
      <c r="B5352" s="102"/>
      <c r="C5352" s="102"/>
      <c r="D5352" s="102"/>
      <c r="E5352" s="102"/>
      <c r="F5352" s="103"/>
      <c r="G5352" s="102"/>
      <c r="H5352" s="103"/>
      <c r="I5352" s="102"/>
      <c r="J5352" s="103"/>
      <c r="L5352" s="63" t="n">
        <f aca="false">IF(AND(A5353&lt;&gt;"",A5352=""),L5351+1,L5351)</f>
        <v>566</v>
      </c>
      <c r="M5352" s="80" t="str">
        <f aca="false">IF(OR(A5352="Insumo",A5352="Composição Auxiliar"),J5352,"")</f>
        <v/>
      </c>
      <c r="N5352" s="81" t="str">
        <f aca="false">IF(E5352="Mão de Obra",J5352,"")</f>
        <v/>
      </c>
      <c r="O5352" s="81" t="str">
        <f aca="false">IF(N5352&lt;&gt;"","",M5352)</f>
        <v/>
      </c>
      <c r="P5352" s="82" t="str">
        <f aca="false">IF(A5352="Composição",B5352,"")</f>
        <v/>
      </c>
      <c r="Q5352" s="81" t="str">
        <f aca="false">IF(P5352&lt;&gt;"",SUMIF(L5352:L5352,L5352,N5352:N5352),"")</f>
        <v/>
      </c>
      <c r="R5352" s="81" t="str">
        <f aca="false">IF(P5352&lt;&gt;"",SUMIF(L5352:L5352,L5352,O5352:O5352),"")</f>
        <v/>
      </c>
    </row>
    <row r="5353" customFormat="false" ht="15" hidden="false" customHeight="false" outlineLevel="0" collapsed="false">
      <c r="A5353" s="102"/>
      <c r="B5353" s="102"/>
      <c r="C5353" s="102"/>
      <c r="D5353" s="102"/>
      <c r="E5353" s="102"/>
      <c r="F5353" s="103"/>
      <c r="G5353" s="102"/>
      <c r="H5353" s="104"/>
      <c r="I5353" s="104"/>
      <c r="J5353" s="103"/>
      <c r="L5353" s="63" t="n">
        <f aca="false">IF(AND(A5354&lt;&gt;"",A5353=""),L5352+1,L5352)</f>
        <v>566</v>
      </c>
      <c r="M5353" s="80" t="str">
        <f aca="false">IF(OR(A5353="Insumo",A5353="Composição Auxiliar"),J5353,"")</f>
        <v/>
      </c>
      <c r="N5353" s="81" t="str">
        <f aca="false">IF(E5353="Mão de Obra",J5353,"")</f>
        <v/>
      </c>
      <c r="O5353" s="81" t="str">
        <f aca="false">IF(N5353&lt;&gt;"","",M5353)</f>
        <v/>
      </c>
      <c r="P5353" s="82" t="str">
        <f aca="false">IF(A5353="Composição",B5353,"")</f>
        <v/>
      </c>
      <c r="Q5353" s="81" t="str">
        <f aca="false">IF(P5353&lt;&gt;"",SUMIF(L5353:L5353,L5353,N5353:N5353),"")</f>
        <v/>
      </c>
      <c r="R5353" s="81" t="str">
        <f aca="false">IF(P5353&lt;&gt;"",SUMIF(L5353:L5353,L5353,O5353:O5353),"")</f>
        <v/>
      </c>
    </row>
    <row r="5354" customFormat="false" ht="15" hidden="false" customHeight="false" outlineLevel="0" collapsed="false">
      <c r="A5354" s="108"/>
      <c r="B5354" s="108"/>
      <c r="C5354" s="108"/>
      <c r="D5354" s="108"/>
      <c r="E5354" s="108"/>
      <c r="F5354" s="108"/>
      <c r="G5354" s="108"/>
      <c r="H5354" s="108"/>
      <c r="I5354" s="108"/>
      <c r="J5354" s="108"/>
      <c r="L5354" s="63" t="n">
        <f aca="false">IF(AND(A5355&lt;&gt;"",A5354=""),L5353+1,L5353)</f>
        <v>566</v>
      </c>
      <c r="M5354" s="80" t="str">
        <f aca="false">IF(OR(A5354="Insumo",A5354="Composição Auxiliar"),J5354,"")</f>
        <v/>
      </c>
      <c r="N5354" s="81" t="str">
        <f aca="false">IF(E5354="Mão de Obra",J5354,"")</f>
        <v/>
      </c>
      <c r="O5354" s="81" t="str">
        <f aca="false">IF(N5354&lt;&gt;"","",M5354)</f>
        <v/>
      </c>
      <c r="P5354" s="82" t="str">
        <f aca="false">IF(A5354="Composição",B5354,"")</f>
        <v/>
      </c>
      <c r="Q5354" s="81" t="str">
        <f aca="false">IF(P5354&lt;&gt;"",SUMIF(L5354:L5354,L5354,N5354:N5354),"")</f>
        <v/>
      </c>
      <c r="R5354" s="81" t="str">
        <f aca="false">IF(P5354&lt;&gt;"",SUMIF(L5354:L5354,L5354,O5354:O5354),"")</f>
        <v/>
      </c>
    </row>
    <row r="5355" customFormat="false" ht="15" hidden="false" customHeight="true" outlineLevel="0" collapsed="false">
      <c r="A5355" s="83"/>
      <c r="B5355" s="84" t="s">
        <v>655</v>
      </c>
      <c r="C5355" s="83" t="s">
        <v>656</v>
      </c>
      <c r="D5355" s="83" t="s">
        <v>657</v>
      </c>
      <c r="E5355" s="83" t="s">
        <v>658</v>
      </c>
      <c r="F5355" s="83"/>
      <c r="G5355" s="85" t="s">
        <v>659</v>
      </c>
      <c r="H5355" s="84" t="s">
        <v>660</v>
      </c>
      <c r="I5355" s="84" t="s">
        <v>661</v>
      </c>
      <c r="J5355" s="84" t="s">
        <v>662</v>
      </c>
      <c r="L5355" s="63" t="n">
        <f aca="false">IF(AND(A5356&lt;&gt;"",A5355=""),L5354+1,L5354)</f>
        <v>567</v>
      </c>
      <c r="M5355" s="80" t="str">
        <f aca="false">IF(OR(A5355="Insumo",A5355="Composição Auxiliar"),J5355,"")</f>
        <v/>
      </c>
      <c r="N5355" s="81" t="str">
        <f aca="false">IF(E5355="Mão de Obra",J5355,"")</f>
        <v/>
      </c>
      <c r="O5355" s="81" t="str">
        <f aca="false">IF(N5355&lt;&gt;"","",M5355)</f>
        <v/>
      </c>
      <c r="P5355" s="82" t="str">
        <f aca="false">IF(A5355="Composição",B5355,"")</f>
        <v/>
      </c>
      <c r="Q5355" s="81" t="str">
        <f aca="false">IF(P5355&lt;&gt;"",SUMIF(L5355:L5355,L5355,N5355:N5355),"")</f>
        <v/>
      </c>
      <c r="R5355" s="81" t="str">
        <f aca="false">IF(P5355&lt;&gt;"",SUMIF(L5355:L5355,L5355,O5355:O5355),"")</f>
        <v/>
      </c>
    </row>
    <row r="5356" customFormat="false" ht="25.5" hidden="false" customHeight="true" outlineLevel="0" collapsed="false">
      <c r="A5356" s="86" t="s">
        <v>663</v>
      </c>
      <c r="B5356" s="87" t="s">
        <v>697</v>
      </c>
      <c r="C5356" s="86" t="s">
        <v>664</v>
      </c>
      <c r="D5356" s="86" t="s">
        <v>698</v>
      </c>
      <c r="E5356" s="86" t="s">
        <v>691</v>
      </c>
      <c r="F5356" s="86"/>
      <c r="G5356" s="88" t="s">
        <v>699</v>
      </c>
      <c r="H5356" s="89" t="n">
        <v>1</v>
      </c>
      <c r="I5356" s="90" t="n">
        <f aca="false">SUMIF(L:L,$L5356,M:M)</f>
        <v>26.23</v>
      </c>
      <c r="J5356" s="90" t="n">
        <f aca="false">TRUNC(H5356*I5356,2)</f>
        <v>26.23</v>
      </c>
      <c r="L5356" s="63" t="n">
        <f aca="false">IF(AND(A5357&lt;&gt;"",A5356=""),L5355+1,L5355)</f>
        <v>567</v>
      </c>
      <c r="M5356" s="80" t="str">
        <f aca="false">IF(OR(A5356="Insumo",A5356="Composição Auxiliar"),J5356,"")</f>
        <v/>
      </c>
      <c r="N5356" s="81" t="str">
        <f aca="false">IF(E5356="Mão de Obra",J5356,"")</f>
        <v/>
      </c>
      <c r="O5356" s="81" t="str">
        <f aca="false">IF(N5356&lt;&gt;"","",M5356)</f>
        <v/>
      </c>
      <c r="P5356" s="82" t="str">
        <f aca="false">IF(A5356="Composição",B5356,"")</f>
        <v> 91693 </v>
      </c>
      <c r="Q5356" s="81" t="n">
        <f aca="false">IF(P5356&lt;&gt;"",SUMIF(L5356:L5356,L5356,N5356:N5356),"")</f>
        <v>0</v>
      </c>
      <c r="R5356" s="81" t="n">
        <f aca="false">IF(P5356&lt;&gt;"",SUMIF(L5356:L5356,L5356,O5356:O5356),"")</f>
        <v>0</v>
      </c>
    </row>
    <row r="5357" customFormat="false" ht="25.5" hidden="false" customHeight="true" outlineLevel="0" collapsed="false">
      <c r="A5357" s="91" t="s">
        <v>668</v>
      </c>
      <c r="B5357" s="92" t="s">
        <v>2252</v>
      </c>
      <c r="C5357" s="91" t="s">
        <v>664</v>
      </c>
      <c r="D5357" s="91" t="s">
        <v>2253</v>
      </c>
      <c r="E5357" s="91" t="s">
        <v>691</v>
      </c>
      <c r="F5357" s="91"/>
      <c r="G5357" s="93" t="s">
        <v>672</v>
      </c>
      <c r="H5357" s="94" t="n">
        <v>1</v>
      </c>
      <c r="I5357" s="95" t="n">
        <f aca="false">SUMIFS(J:J,A:A,"Composição",B:B,$B5357)</f>
        <v>0.13</v>
      </c>
      <c r="J5357" s="95" t="n">
        <f aca="false">TRUNC(H5357*I5357,2)</f>
        <v>0.13</v>
      </c>
      <c r="L5357" s="63" t="n">
        <f aca="false">IF(AND(A5358&lt;&gt;"",A5357=""),L5356+1,L5356)</f>
        <v>567</v>
      </c>
      <c r="M5357" s="80" t="n">
        <f aca="false">IF(OR(A5357="Insumo",A5357="Composição Auxiliar"),J5357,"")</f>
        <v>0.13</v>
      </c>
      <c r="N5357" s="81" t="str">
        <f aca="false">IF(E5357="Mão de Obra",J5357,"")</f>
        <v/>
      </c>
      <c r="O5357" s="81" t="n">
        <f aca="false">IF(N5357&lt;&gt;"","",M5357)</f>
        <v>0.13</v>
      </c>
      <c r="P5357" s="82" t="str">
        <f aca="false">IF(A5357="Composição",B5357,"")</f>
        <v/>
      </c>
      <c r="Q5357" s="81" t="str">
        <f aca="false">IF(P5357&lt;&gt;"",SUMIF(L5357:L5357,L5357,N5357:N5357),"")</f>
        <v/>
      </c>
      <c r="R5357" s="81" t="str">
        <f aca="false">IF(P5357&lt;&gt;"",SUMIF(L5357:L5357,L5357,O5357:O5357),"")</f>
        <v/>
      </c>
    </row>
    <row r="5358" customFormat="false" ht="25.5" hidden="false" customHeight="true" outlineLevel="0" collapsed="false">
      <c r="A5358" s="91" t="s">
        <v>668</v>
      </c>
      <c r="B5358" s="92" t="s">
        <v>2254</v>
      </c>
      <c r="C5358" s="91" t="s">
        <v>664</v>
      </c>
      <c r="D5358" s="91" t="s">
        <v>2255</v>
      </c>
      <c r="E5358" s="91" t="s">
        <v>691</v>
      </c>
      <c r="F5358" s="91"/>
      <c r="G5358" s="93" t="s">
        <v>672</v>
      </c>
      <c r="H5358" s="94" t="n">
        <v>1</v>
      </c>
      <c r="I5358" s="95" t="n">
        <f aca="false">SUMIFS(J:J,A:A,"Composição",B:B,$B5358)</f>
        <v>0.01</v>
      </c>
      <c r="J5358" s="95" t="n">
        <f aca="false">TRUNC(H5358*I5358,2)</f>
        <v>0.01</v>
      </c>
      <c r="L5358" s="63" t="n">
        <f aca="false">IF(AND(A5359&lt;&gt;"",A5358=""),L5357+1,L5357)</f>
        <v>567</v>
      </c>
      <c r="M5358" s="80" t="n">
        <f aca="false">IF(OR(A5358="Insumo",A5358="Composição Auxiliar"),J5358,"")</f>
        <v>0.01</v>
      </c>
      <c r="N5358" s="81" t="str">
        <f aca="false">IF(E5358="Mão de Obra",J5358,"")</f>
        <v/>
      </c>
      <c r="O5358" s="81" t="n">
        <f aca="false">IF(N5358&lt;&gt;"","",M5358)</f>
        <v>0.01</v>
      </c>
      <c r="P5358" s="82" t="str">
        <f aca="false">IF(A5358="Composição",B5358,"")</f>
        <v/>
      </c>
      <c r="Q5358" s="81" t="str">
        <f aca="false">IF(P5358&lt;&gt;"",SUMIF(L5358:L5358,L5358,N5358:N5358),"")</f>
        <v/>
      </c>
      <c r="R5358" s="81" t="str">
        <f aca="false">IF(P5358&lt;&gt;"",SUMIF(L5358:L5358,L5358,O5358:O5358),"")</f>
        <v/>
      </c>
    </row>
    <row r="5359" customFormat="false" ht="25.5" hidden="false" customHeight="true" outlineLevel="0" collapsed="false">
      <c r="A5359" s="91" t="s">
        <v>668</v>
      </c>
      <c r="B5359" s="92" t="s">
        <v>1960</v>
      </c>
      <c r="C5359" s="91" t="s">
        <v>664</v>
      </c>
      <c r="D5359" s="91" t="s">
        <v>1961</v>
      </c>
      <c r="E5359" s="91" t="s">
        <v>671</v>
      </c>
      <c r="F5359" s="91"/>
      <c r="G5359" s="93" t="s">
        <v>672</v>
      </c>
      <c r="H5359" s="94" t="n">
        <v>1</v>
      </c>
      <c r="I5359" s="95" t="n">
        <f aca="false">SUMIFS(J:J,A:A,"Composição",B:B,$B5359)</f>
        <v>26.09</v>
      </c>
      <c r="J5359" s="95" t="n">
        <f aca="false">TRUNC(H5359*I5359,2)</f>
        <v>26.09</v>
      </c>
      <c r="L5359" s="63" t="n">
        <f aca="false">IF(AND(A5360&lt;&gt;"",A5359=""),L5358+1,L5358)</f>
        <v>567</v>
      </c>
      <c r="M5359" s="80" t="n">
        <f aca="false">IF(OR(A5359="Insumo",A5359="Composição Auxiliar"),J5359,"")</f>
        <v>26.09</v>
      </c>
      <c r="N5359" s="81" t="str">
        <f aca="false">IF(E5359="Mão de Obra",J5359,"")</f>
        <v/>
      </c>
      <c r="O5359" s="81" t="n">
        <f aca="false">IF(N5359&lt;&gt;"","",M5359)</f>
        <v>26.09</v>
      </c>
      <c r="P5359" s="82" t="str">
        <f aca="false">IF(A5359="Composição",B5359,"")</f>
        <v/>
      </c>
      <c r="Q5359" s="81" t="str">
        <f aca="false">IF(P5359&lt;&gt;"",SUMIF(L5359:L5359,L5359,N5359:N5359),"")</f>
        <v/>
      </c>
      <c r="R5359" s="81" t="str">
        <f aca="false">IF(P5359&lt;&gt;"",SUMIF(L5359:L5359,L5359,O5359:O5359),"")</f>
        <v/>
      </c>
    </row>
    <row r="5360" customFormat="false" ht="14.25" hidden="false" customHeight="false" outlineLevel="0" collapsed="false">
      <c r="A5360" s="102"/>
      <c r="B5360" s="102"/>
      <c r="C5360" s="102"/>
      <c r="D5360" s="102"/>
      <c r="E5360" s="102"/>
      <c r="F5360" s="103"/>
      <c r="G5360" s="102"/>
      <c r="H5360" s="103"/>
      <c r="I5360" s="102"/>
      <c r="J5360" s="103"/>
      <c r="L5360" s="63" t="n">
        <f aca="false">IF(AND(A5361&lt;&gt;"",A5360=""),L5359+1,L5359)</f>
        <v>567</v>
      </c>
      <c r="M5360" s="80" t="str">
        <f aca="false">IF(OR(A5360="Insumo",A5360="Composição Auxiliar"),J5360,"")</f>
        <v/>
      </c>
      <c r="N5360" s="81" t="str">
        <f aca="false">IF(E5360="Mão de Obra",J5360,"")</f>
        <v/>
      </c>
      <c r="O5360" s="81" t="str">
        <f aca="false">IF(N5360&lt;&gt;"","",M5360)</f>
        <v/>
      </c>
      <c r="P5360" s="82" t="str">
        <f aca="false">IF(A5360="Composição",B5360,"")</f>
        <v/>
      </c>
      <c r="Q5360" s="81" t="str">
        <f aca="false">IF(P5360&lt;&gt;"",SUMIF(L5360:L5360,L5360,N5360:N5360),"")</f>
        <v/>
      </c>
      <c r="R5360" s="81" t="str">
        <f aca="false">IF(P5360&lt;&gt;"",SUMIF(L5360:L5360,L5360,O5360:O5360),"")</f>
        <v/>
      </c>
    </row>
    <row r="5361" customFormat="false" ht="15" hidden="false" customHeight="false" outlineLevel="0" collapsed="false">
      <c r="A5361" s="102"/>
      <c r="B5361" s="102"/>
      <c r="C5361" s="102"/>
      <c r="D5361" s="102"/>
      <c r="E5361" s="102"/>
      <c r="F5361" s="103"/>
      <c r="G5361" s="102"/>
      <c r="H5361" s="104"/>
      <c r="I5361" s="104"/>
      <c r="J5361" s="103"/>
      <c r="L5361" s="63" t="n">
        <f aca="false">IF(AND(A5362&lt;&gt;"",A5361=""),L5360+1,L5360)</f>
        <v>567</v>
      </c>
      <c r="M5361" s="80" t="str">
        <f aca="false">IF(OR(A5361="Insumo",A5361="Composição Auxiliar"),J5361,"")</f>
        <v/>
      </c>
      <c r="N5361" s="81" t="str">
        <f aca="false">IF(E5361="Mão de Obra",J5361,"")</f>
        <v/>
      </c>
      <c r="O5361" s="81" t="str">
        <f aca="false">IF(N5361&lt;&gt;"","",M5361)</f>
        <v/>
      </c>
      <c r="P5361" s="82" t="str">
        <f aca="false">IF(A5361="Composição",B5361,"")</f>
        <v/>
      </c>
      <c r="Q5361" s="81" t="str">
        <f aca="false">IF(P5361&lt;&gt;"",SUMIF(L5361:L5361,L5361,N5361:N5361),"")</f>
        <v/>
      </c>
      <c r="R5361" s="81" t="str">
        <f aca="false">IF(P5361&lt;&gt;"",SUMIF(L5361:L5361,L5361,O5361:O5361),"")</f>
        <v/>
      </c>
    </row>
    <row r="5362" customFormat="false" ht="15" hidden="false" customHeight="false" outlineLevel="0" collapsed="false">
      <c r="A5362" s="108"/>
      <c r="B5362" s="108"/>
      <c r="C5362" s="108"/>
      <c r="D5362" s="108"/>
      <c r="E5362" s="108"/>
      <c r="F5362" s="108"/>
      <c r="G5362" s="108"/>
      <c r="H5362" s="108"/>
      <c r="I5362" s="108"/>
      <c r="J5362" s="108"/>
      <c r="L5362" s="63" t="n">
        <f aca="false">IF(AND(A5363&lt;&gt;"",A5362=""),L5361+1,L5361)</f>
        <v>567</v>
      </c>
      <c r="M5362" s="80" t="str">
        <f aca="false">IF(OR(A5362="Insumo",A5362="Composição Auxiliar"),J5362,"")</f>
        <v/>
      </c>
      <c r="N5362" s="81" t="str">
        <f aca="false">IF(E5362="Mão de Obra",J5362,"")</f>
        <v/>
      </c>
      <c r="O5362" s="81" t="str">
        <f aca="false">IF(N5362&lt;&gt;"","",M5362)</f>
        <v/>
      </c>
      <c r="P5362" s="82" t="str">
        <f aca="false">IF(A5362="Composição",B5362,"")</f>
        <v/>
      </c>
      <c r="Q5362" s="81" t="str">
        <f aca="false">IF(P5362&lt;&gt;"",SUMIF(L5362:L5362,L5362,N5362:N5362),"")</f>
        <v/>
      </c>
      <c r="R5362" s="81" t="str">
        <f aca="false">IF(P5362&lt;&gt;"",SUMIF(L5362:L5362,L5362,O5362:O5362),"")</f>
        <v/>
      </c>
    </row>
    <row r="5363" customFormat="false" ht="15" hidden="false" customHeight="true" outlineLevel="0" collapsed="false">
      <c r="A5363" s="83"/>
      <c r="B5363" s="84" t="s">
        <v>655</v>
      </c>
      <c r="C5363" s="83" t="s">
        <v>656</v>
      </c>
      <c r="D5363" s="83" t="s">
        <v>657</v>
      </c>
      <c r="E5363" s="83" t="s">
        <v>658</v>
      </c>
      <c r="F5363" s="83"/>
      <c r="G5363" s="85" t="s">
        <v>659</v>
      </c>
      <c r="H5363" s="84" t="s">
        <v>660</v>
      </c>
      <c r="I5363" s="84" t="s">
        <v>661</v>
      </c>
      <c r="J5363" s="84" t="s">
        <v>662</v>
      </c>
      <c r="L5363" s="63" t="n">
        <f aca="false">IF(AND(A5364&lt;&gt;"",A5363=""),L5362+1,L5362)</f>
        <v>568</v>
      </c>
      <c r="M5363" s="80" t="str">
        <f aca="false">IF(OR(A5363="Insumo",A5363="Composição Auxiliar"),J5363,"")</f>
        <v/>
      </c>
      <c r="N5363" s="81" t="str">
        <f aca="false">IF(E5363="Mão de Obra",J5363,"")</f>
        <v/>
      </c>
      <c r="O5363" s="81" t="str">
        <f aca="false">IF(N5363&lt;&gt;"","",M5363)</f>
        <v/>
      </c>
      <c r="P5363" s="82" t="str">
        <f aca="false">IF(A5363="Composição",B5363,"")</f>
        <v/>
      </c>
      <c r="Q5363" s="81" t="str">
        <f aca="false">IF(P5363&lt;&gt;"",SUMIF(L5363:L5363,L5363,N5363:N5363),"")</f>
        <v/>
      </c>
      <c r="R5363" s="81" t="str">
        <f aca="false">IF(P5363&lt;&gt;"",SUMIF(L5363:L5363,L5363,O5363:O5363),"")</f>
        <v/>
      </c>
    </row>
    <row r="5364" customFormat="false" ht="25.5" hidden="false" customHeight="true" outlineLevel="0" collapsed="false">
      <c r="A5364" s="86" t="s">
        <v>663</v>
      </c>
      <c r="B5364" s="87" t="s">
        <v>689</v>
      </c>
      <c r="C5364" s="86" t="s">
        <v>664</v>
      </c>
      <c r="D5364" s="86" t="s">
        <v>690</v>
      </c>
      <c r="E5364" s="86" t="s">
        <v>691</v>
      </c>
      <c r="F5364" s="86"/>
      <c r="G5364" s="88" t="s">
        <v>692</v>
      </c>
      <c r="H5364" s="89" t="n">
        <v>1</v>
      </c>
      <c r="I5364" s="90" t="n">
        <f aca="false">SUMIF(L:L,$L5364,M:M)</f>
        <v>27.81</v>
      </c>
      <c r="J5364" s="90" t="n">
        <f aca="false">TRUNC(H5364*I5364,2)</f>
        <v>27.81</v>
      </c>
      <c r="L5364" s="63" t="n">
        <f aca="false">IF(AND(A5365&lt;&gt;"",A5364=""),L5363+1,L5363)</f>
        <v>568</v>
      </c>
      <c r="M5364" s="80" t="str">
        <f aca="false">IF(OR(A5364="Insumo",A5364="Composição Auxiliar"),J5364,"")</f>
        <v/>
      </c>
      <c r="N5364" s="81" t="str">
        <f aca="false">IF(E5364="Mão de Obra",J5364,"")</f>
        <v/>
      </c>
      <c r="O5364" s="81" t="str">
        <f aca="false">IF(N5364&lt;&gt;"","",M5364)</f>
        <v/>
      </c>
      <c r="P5364" s="82" t="str">
        <f aca="false">IF(A5364="Composição",B5364,"")</f>
        <v> 91692 </v>
      </c>
      <c r="Q5364" s="81" t="n">
        <f aca="false">IF(P5364&lt;&gt;"",SUMIF(L5364:L5364,L5364,N5364:N5364),"")</f>
        <v>0</v>
      </c>
      <c r="R5364" s="81" t="n">
        <f aca="false">IF(P5364&lt;&gt;"",SUMIF(L5364:L5364,L5364,O5364:O5364),"")</f>
        <v>0</v>
      </c>
    </row>
    <row r="5365" customFormat="false" ht="25.5" hidden="false" customHeight="true" outlineLevel="0" collapsed="false">
      <c r="A5365" s="91" t="s">
        <v>668</v>
      </c>
      <c r="B5365" s="92" t="s">
        <v>1960</v>
      </c>
      <c r="C5365" s="91" t="s">
        <v>664</v>
      </c>
      <c r="D5365" s="91" t="s">
        <v>1961</v>
      </c>
      <c r="E5365" s="91" t="s">
        <v>671</v>
      </c>
      <c r="F5365" s="91"/>
      <c r="G5365" s="93" t="s">
        <v>672</v>
      </c>
      <c r="H5365" s="94" t="n">
        <v>1</v>
      </c>
      <c r="I5365" s="95" t="n">
        <f aca="false">SUMIFS(J:J,A:A,"Composição",B:B,$B5365)</f>
        <v>26.09</v>
      </c>
      <c r="J5365" s="95" t="n">
        <f aca="false">TRUNC(H5365*I5365,2)</f>
        <v>26.09</v>
      </c>
      <c r="L5365" s="63" t="n">
        <f aca="false">IF(AND(A5366&lt;&gt;"",A5365=""),L5364+1,L5364)</f>
        <v>568</v>
      </c>
      <c r="M5365" s="80" t="n">
        <f aca="false">IF(OR(A5365="Insumo",A5365="Composição Auxiliar"),J5365,"")</f>
        <v>26.09</v>
      </c>
      <c r="N5365" s="81" t="str">
        <f aca="false">IF(E5365="Mão de Obra",J5365,"")</f>
        <v/>
      </c>
      <c r="O5365" s="81" t="n">
        <f aca="false">IF(N5365&lt;&gt;"","",M5365)</f>
        <v>26.09</v>
      </c>
      <c r="P5365" s="82" t="str">
        <f aca="false">IF(A5365="Composição",B5365,"")</f>
        <v/>
      </c>
      <c r="Q5365" s="81" t="str">
        <f aca="false">IF(P5365&lt;&gt;"",SUMIF(L5365:L5365,L5365,N5365:N5365),"")</f>
        <v/>
      </c>
      <c r="R5365" s="81" t="str">
        <f aca="false">IF(P5365&lt;&gt;"",SUMIF(L5365:L5365,L5365,O5365:O5365),"")</f>
        <v/>
      </c>
    </row>
    <row r="5366" customFormat="false" ht="25.5" hidden="false" customHeight="true" outlineLevel="0" collapsed="false">
      <c r="A5366" s="91" t="s">
        <v>668</v>
      </c>
      <c r="B5366" s="92" t="s">
        <v>2256</v>
      </c>
      <c r="C5366" s="91" t="s">
        <v>664</v>
      </c>
      <c r="D5366" s="91" t="s">
        <v>2257</v>
      </c>
      <c r="E5366" s="91" t="s">
        <v>691</v>
      </c>
      <c r="F5366" s="91"/>
      <c r="G5366" s="93" t="s">
        <v>672</v>
      </c>
      <c r="H5366" s="94" t="n">
        <v>1</v>
      </c>
      <c r="I5366" s="95" t="n">
        <f aca="false">SUMIFS(J:J,A:A,"Composição",B:B,$B5366)</f>
        <v>0.09</v>
      </c>
      <c r="J5366" s="95" t="n">
        <f aca="false">TRUNC(H5366*I5366,2)</f>
        <v>0.09</v>
      </c>
      <c r="L5366" s="63" t="n">
        <f aca="false">IF(AND(A5367&lt;&gt;"",A5366=""),L5365+1,L5365)</f>
        <v>568</v>
      </c>
      <c r="M5366" s="80" t="n">
        <f aca="false">IF(OR(A5366="Insumo",A5366="Composição Auxiliar"),J5366,"")</f>
        <v>0.09</v>
      </c>
      <c r="N5366" s="81" t="str">
        <f aca="false">IF(E5366="Mão de Obra",J5366,"")</f>
        <v/>
      </c>
      <c r="O5366" s="81" t="n">
        <f aca="false">IF(N5366&lt;&gt;"","",M5366)</f>
        <v>0.09</v>
      </c>
      <c r="P5366" s="82" t="str">
        <f aca="false">IF(A5366="Composição",B5366,"")</f>
        <v/>
      </c>
      <c r="Q5366" s="81" t="str">
        <f aca="false">IF(P5366&lt;&gt;"",SUMIF(L5366:L5366,L5366,N5366:N5366),"")</f>
        <v/>
      </c>
      <c r="R5366" s="81" t="str">
        <f aca="false">IF(P5366&lt;&gt;"",SUMIF(L5366:L5366,L5366,O5366:O5366),"")</f>
        <v/>
      </c>
    </row>
    <row r="5367" customFormat="false" ht="25.5" hidden="false" customHeight="true" outlineLevel="0" collapsed="false">
      <c r="A5367" s="91" t="s">
        <v>668</v>
      </c>
      <c r="B5367" s="92" t="s">
        <v>2252</v>
      </c>
      <c r="C5367" s="91" t="s">
        <v>664</v>
      </c>
      <c r="D5367" s="91" t="s">
        <v>2253</v>
      </c>
      <c r="E5367" s="91" t="s">
        <v>691</v>
      </c>
      <c r="F5367" s="91"/>
      <c r="G5367" s="93" t="s">
        <v>672</v>
      </c>
      <c r="H5367" s="94" t="n">
        <v>1</v>
      </c>
      <c r="I5367" s="95" t="n">
        <f aca="false">SUMIFS(J:J,A:A,"Composição",B:B,$B5367)</f>
        <v>0.13</v>
      </c>
      <c r="J5367" s="95" t="n">
        <f aca="false">TRUNC(H5367*I5367,2)</f>
        <v>0.13</v>
      </c>
      <c r="L5367" s="63" t="n">
        <f aca="false">IF(AND(A5368&lt;&gt;"",A5367=""),L5366+1,L5366)</f>
        <v>568</v>
      </c>
      <c r="M5367" s="80" t="n">
        <f aca="false">IF(OR(A5367="Insumo",A5367="Composição Auxiliar"),J5367,"")</f>
        <v>0.13</v>
      </c>
      <c r="N5367" s="81" t="str">
        <f aca="false">IF(E5367="Mão de Obra",J5367,"")</f>
        <v/>
      </c>
      <c r="O5367" s="81" t="n">
        <f aca="false">IF(N5367&lt;&gt;"","",M5367)</f>
        <v>0.13</v>
      </c>
      <c r="P5367" s="82" t="str">
        <f aca="false">IF(A5367="Composição",B5367,"")</f>
        <v/>
      </c>
      <c r="Q5367" s="81" t="str">
        <f aca="false">IF(P5367&lt;&gt;"",SUMIF(L5367:L5367,L5367,N5367:N5367),"")</f>
        <v/>
      </c>
      <c r="R5367" s="81" t="str">
        <f aca="false">IF(P5367&lt;&gt;"",SUMIF(L5367:L5367,L5367,O5367:O5367),"")</f>
        <v/>
      </c>
    </row>
    <row r="5368" customFormat="false" ht="25.5" hidden="false" customHeight="true" outlineLevel="0" collapsed="false">
      <c r="A5368" s="91" t="s">
        <v>668</v>
      </c>
      <c r="B5368" s="92" t="s">
        <v>2254</v>
      </c>
      <c r="C5368" s="91" t="s">
        <v>664</v>
      </c>
      <c r="D5368" s="91" t="s">
        <v>2255</v>
      </c>
      <c r="E5368" s="91" t="s">
        <v>691</v>
      </c>
      <c r="F5368" s="91"/>
      <c r="G5368" s="93" t="s">
        <v>672</v>
      </c>
      <c r="H5368" s="94" t="n">
        <v>1</v>
      </c>
      <c r="I5368" s="95" t="n">
        <f aca="false">SUMIFS(J:J,A:A,"Composição",B:B,$B5368)</f>
        <v>0.01</v>
      </c>
      <c r="J5368" s="95" t="n">
        <f aca="false">TRUNC(H5368*I5368,2)</f>
        <v>0.01</v>
      </c>
      <c r="L5368" s="63" t="n">
        <f aca="false">IF(AND(A5369&lt;&gt;"",A5368=""),L5367+1,L5367)</f>
        <v>568</v>
      </c>
      <c r="M5368" s="80" t="n">
        <f aca="false">IF(OR(A5368="Insumo",A5368="Composição Auxiliar"),J5368,"")</f>
        <v>0.01</v>
      </c>
      <c r="N5368" s="81" t="str">
        <f aca="false">IF(E5368="Mão de Obra",J5368,"")</f>
        <v/>
      </c>
      <c r="O5368" s="81" t="n">
        <f aca="false">IF(N5368&lt;&gt;"","",M5368)</f>
        <v>0.01</v>
      </c>
      <c r="P5368" s="82" t="str">
        <f aca="false">IF(A5368="Composição",B5368,"")</f>
        <v/>
      </c>
      <c r="Q5368" s="81" t="str">
        <f aca="false">IF(P5368&lt;&gt;"",SUMIF(L5368:L5368,L5368,N5368:N5368),"")</f>
        <v/>
      </c>
      <c r="R5368" s="81" t="str">
        <f aca="false">IF(P5368&lt;&gt;"",SUMIF(L5368:L5368,L5368,O5368:O5368),"")</f>
        <v/>
      </c>
    </row>
    <row r="5369" customFormat="false" ht="38.25" hidden="false" customHeight="true" outlineLevel="0" collapsed="false">
      <c r="A5369" s="91" t="s">
        <v>668</v>
      </c>
      <c r="B5369" s="92" t="s">
        <v>2258</v>
      </c>
      <c r="C5369" s="91" t="s">
        <v>664</v>
      </c>
      <c r="D5369" s="91" t="s">
        <v>2259</v>
      </c>
      <c r="E5369" s="91" t="s">
        <v>691</v>
      </c>
      <c r="F5369" s="91"/>
      <c r="G5369" s="93" t="s">
        <v>672</v>
      </c>
      <c r="H5369" s="94" t="n">
        <v>1</v>
      </c>
      <c r="I5369" s="95" t="n">
        <f aca="false">SUMIFS(J:J,A:A,"Composição",B:B,$B5369)</f>
        <v>1.49</v>
      </c>
      <c r="J5369" s="95" t="n">
        <f aca="false">TRUNC(H5369*I5369,2)</f>
        <v>1.49</v>
      </c>
      <c r="L5369" s="63" t="n">
        <f aca="false">IF(AND(A5370&lt;&gt;"",A5369=""),L5368+1,L5368)</f>
        <v>568</v>
      </c>
      <c r="M5369" s="80" t="n">
        <f aca="false">IF(OR(A5369="Insumo",A5369="Composição Auxiliar"),J5369,"")</f>
        <v>1.49</v>
      </c>
      <c r="N5369" s="81" t="str">
        <f aca="false">IF(E5369="Mão de Obra",J5369,"")</f>
        <v/>
      </c>
      <c r="O5369" s="81" t="n">
        <f aca="false">IF(N5369&lt;&gt;"","",M5369)</f>
        <v>1.49</v>
      </c>
      <c r="P5369" s="82" t="str">
        <f aca="false">IF(A5369="Composição",B5369,"")</f>
        <v/>
      </c>
      <c r="Q5369" s="81" t="str">
        <f aca="false">IF(P5369&lt;&gt;"",SUMIF(L5369:L5369,L5369,N5369:N5369),"")</f>
        <v/>
      </c>
      <c r="R5369" s="81" t="str">
        <f aca="false">IF(P5369&lt;&gt;"",SUMIF(L5369:L5369,L5369,O5369:O5369),"")</f>
        <v/>
      </c>
    </row>
    <row r="5370" customFormat="false" ht="14.25" hidden="false" customHeight="false" outlineLevel="0" collapsed="false">
      <c r="A5370" s="102"/>
      <c r="B5370" s="102"/>
      <c r="C5370" s="102"/>
      <c r="D5370" s="102"/>
      <c r="E5370" s="102"/>
      <c r="F5370" s="103"/>
      <c r="G5370" s="102"/>
      <c r="H5370" s="103"/>
      <c r="I5370" s="102"/>
      <c r="J5370" s="103"/>
      <c r="L5370" s="63" t="n">
        <f aca="false">IF(AND(A5371&lt;&gt;"",A5370=""),L5369+1,L5369)</f>
        <v>568</v>
      </c>
      <c r="M5370" s="80" t="str">
        <f aca="false">IF(OR(A5370="Insumo",A5370="Composição Auxiliar"),J5370,"")</f>
        <v/>
      </c>
      <c r="N5370" s="81" t="str">
        <f aca="false">IF(E5370="Mão de Obra",J5370,"")</f>
        <v/>
      </c>
      <c r="O5370" s="81" t="str">
        <f aca="false">IF(N5370&lt;&gt;"","",M5370)</f>
        <v/>
      </c>
      <c r="P5370" s="82" t="str">
        <f aca="false">IF(A5370="Composição",B5370,"")</f>
        <v/>
      </c>
      <c r="Q5370" s="81" t="str">
        <f aca="false">IF(P5370&lt;&gt;"",SUMIF(L5370:L5370,L5370,N5370:N5370),"")</f>
        <v/>
      </c>
      <c r="R5370" s="81" t="str">
        <f aca="false">IF(P5370&lt;&gt;"",SUMIF(L5370:L5370,L5370,O5370:O5370),"")</f>
        <v/>
      </c>
    </row>
    <row r="5371" customFormat="false" ht="15" hidden="false" customHeight="false" outlineLevel="0" collapsed="false">
      <c r="A5371" s="102"/>
      <c r="B5371" s="102"/>
      <c r="C5371" s="102"/>
      <c r="D5371" s="102"/>
      <c r="E5371" s="102"/>
      <c r="F5371" s="103"/>
      <c r="G5371" s="102"/>
      <c r="H5371" s="104"/>
      <c r="I5371" s="104"/>
      <c r="J5371" s="103"/>
      <c r="L5371" s="63" t="n">
        <f aca="false">IF(AND(A5372&lt;&gt;"",A5371=""),L5370+1,L5370)</f>
        <v>568</v>
      </c>
      <c r="M5371" s="80" t="str">
        <f aca="false">IF(OR(A5371="Insumo",A5371="Composição Auxiliar"),J5371,"")</f>
        <v/>
      </c>
      <c r="N5371" s="81" t="str">
        <f aca="false">IF(E5371="Mão de Obra",J5371,"")</f>
        <v/>
      </c>
      <c r="O5371" s="81" t="str">
        <f aca="false">IF(N5371&lt;&gt;"","",M5371)</f>
        <v/>
      </c>
      <c r="P5371" s="82" t="str">
        <f aca="false">IF(A5371="Composição",B5371,"")</f>
        <v/>
      </c>
      <c r="Q5371" s="81" t="str">
        <f aca="false">IF(P5371&lt;&gt;"",SUMIF(L5371:L5371,L5371,N5371:N5371),"")</f>
        <v/>
      </c>
      <c r="R5371" s="81" t="str">
        <f aca="false">IF(P5371&lt;&gt;"",SUMIF(L5371:L5371,L5371,O5371:O5371),"")</f>
        <v/>
      </c>
    </row>
    <row r="5372" customFormat="false" ht="15" hidden="false" customHeight="false" outlineLevel="0" collapsed="false">
      <c r="A5372" s="108"/>
      <c r="B5372" s="108"/>
      <c r="C5372" s="108"/>
      <c r="D5372" s="108"/>
      <c r="E5372" s="108"/>
      <c r="F5372" s="108"/>
      <c r="G5372" s="108"/>
      <c r="H5372" s="108"/>
      <c r="I5372" s="108"/>
      <c r="J5372" s="108"/>
      <c r="L5372" s="63" t="n">
        <f aca="false">IF(AND(A5373&lt;&gt;"",A5372=""),L5371+1,L5371)</f>
        <v>568</v>
      </c>
      <c r="M5372" s="80" t="str">
        <f aca="false">IF(OR(A5372="Insumo",A5372="Composição Auxiliar"),J5372,"")</f>
        <v/>
      </c>
      <c r="N5372" s="81" t="str">
        <f aca="false">IF(E5372="Mão de Obra",J5372,"")</f>
        <v/>
      </c>
      <c r="O5372" s="81" t="str">
        <f aca="false">IF(N5372&lt;&gt;"","",M5372)</f>
        <v/>
      </c>
      <c r="P5372" s="82" t="str">
        <f aca="false">IF(A5372="Composição",B5372,"")</f>
        <v/>
      </c>
      <c r="Q5372" s="81" t="str">
        <f aca="false">IF(P5372&lt;&gt;"",SUMIF(L5372:L5372,L5372,N5372:N5372),"")</f>
        <v/>
      </c>
      <c r="R5372" s="81" t="str">
        <f aca="false">IF(P5372&lt;&gt;"",SUMIF(L5372:L5372,L5372,O5372:O5372),"")</f>
        <v/>
      </c>
    </row>
    <row r="5373" customFormat="false" ht="15" hidden="false" customHeight="true" outlineLevel="0" collapsed="false">
      <c r="A5373" s="83"/>
      <c r="B5373" s="84" t="s">
        <v>655</v>
      </c>
      <c r="C5373" s="83" t="s">
        <v>656</v>
      </c>
      <c r="D5373" s="83" t="s">
        <v>657</v>
      </c>
      <c r="E5373" s="83" t="s">
        <v>658</v>
      </c>
      <c r="F5373" s="83"/>
      <c r="G5373" s="85" t="s">
        <v>659</v>
      </c>
      <c r="H5373" s="84" t="s">
        <v>660</v>
      </c>
      <c r="I5373" s="84" t="s">
        <v>661</v>
      </c>
      <c r="J5373" s="84" t="s">
        <v>662</v>
      </c>
      <c r="L5373" s="63" t="n">
        <f aca="false">IF(AND(A5374&lt;&gt;"",A5373=""),L5372+1,L5372)</f>
        <v>569</v>
      </c>
      <c r="M5373" s="80" t="str">
        <f aca="false">IF(OR(A5373="Insumo",A5373="Composição Auxiliar"),J5373,"")</f>
        <v/>
      </c>
      <c r="N5373" s="81" t="str">
        <f aca="false">IF(E5373="Mão de Obra",J5373,"")</f>
        <v/>
      </c>
      <c r="O5373" s="81" t="str">
        <f aca="false">IF(N5373&lt;&gt;"","",M5373)</f>
        <v/>
      </c>
      <c r="P5373" s="82" t="str">
        <f aca="false">IF(A5373="Composição",B5373,"")</f>
        <v/>
      </c>
      <c r="Q5373" s="81" t="str">
        <f aca="false">IF(P5373&lt;&gt;"",SUMIF(L5373:L5373,L5373,N5373:N5373),"")</f>
        <v/>
      </c>
      <c r="R5373" s="81" t="str">
        <f aca="false">IF(P5373&lt;&gt;"",SUMIF(L5373:L5373,L5373,O5373:O5373),"")</f>
        <v/>
      </c>
    </row>
    <row r="5374" customFormat="false" ht="25.5" hidden="false" customHeight="true" outlineLevel="0" collapsed="false">
      <c r="A5374" s="86" t="s">
        <v>663</v>
      </c>
      <c r="B5374" s="87" t="s">
        <v>2252</v>
      </c>
      <c r="C5374" s="86" t="s">
        <v>664</v>
      </c>
      <c r="D5374" s="86" t="s">
        <v>2253</v>
      </c>
      <c r="E5374" s="86" t="s">
        <v>691</v>
      </c>
      <c r="F5374" s="86"/>
      <c r="G5374" s="88" t="s">
        <v>672</v>
      </c>
      <c r="H5374" s="89" t="n">
        <v>1</v>
      </c>
      <c r="I5374" s="90" t="n">
        <f aca="false">SUMIF(L:L,$L5374,M:M)</f>
        <v>0.13</v>
      </c>
      <c r="J5374" s="90" t="n">
        <f aca="false">TRUNC(H5374*I5374,2)</f>
        <v>0.13</v>
      </c>
      <c r="L5374" s="63" t="n">
        <f aca="false">IF(AND(A5375&lt;&gt;"",A5374=""),L5373+1,L5373)</f>
        <v>569</v>
      </c>
      <c r="M5374" s="80" t="str">
        <f aca="false">IF(OR(A5374="Insumo",A5374="Composição Auxiliar"),J5374,"")</f>
        <v/>
      </c>
      <c r="N5374" s="81" t="str">
        <f aca="false">IF(E5374="Mão de Obra",J5374,"")</f>
        <v/>
      </c>
      <c r="O5374" s="81" t="str">
        <f aca="false">IF(N5374&lt;&gt;"","",M5374)</f>
        <v/>
      </c>
      <c r="P5374" s="82" t="str">
        <f aca="false">IF(A5374="Composição",B5374,"")</f>
        <v> 91688 </v>
      </c>
      <c r="Q5374" s="81" t="n">
        <f aca="false">IF(P5374&lt;&gt;"",SUMIF(L5374:L5374,L5374,N5374:N5374),"")</f>
        <v>0</v>
      </c>
      <c r="R5374" s="81" t="n">
        <f aca="false">IF(P5374&lt;&gt;"",SUMIF(L5374:L5374,L5374,O5374:O5374),"")</f>
        <v>0</v>
      </c>
    </row>
    <row r="5375" customFormat="false" ht="25.5" hidden="false" customHeight="false" outlineLevel="0" collapsed="false">
      <c r="A5375" s="96" t="s">
        <v>679</v>
      </c>
      <c r="B5375" s="97" t="s">
        <v>2260</v>
      </c>
      <c r="C5375" s="96" t="str">
        <f aca="false">VLOOKUP(B5375,INSUMOS!$A:$I,2,0)</f>
        <v>SINAPI</v>
      </c>
      <c r="D5375" s="96" t="str">
        <f aca="false">VLOOKUP(B5375,INSUMOS!$A:$I,3,0)</f>
        <v>SERRA CIRCULAR DE BANCADA COM MOTOR ELETRICO, POTENCIA DE *1600* W, PARA DISCO DE DIAMETRO DE 10" (250 MM)</v>
      </c>
      <c r="E5375" s="98" t="str">
        <f aca="false">VLOOKUP(B5375,INSUMOS!$A:$I,4,0)</f>
        <v>Material</v>
      </c>
      <c r="F5375" s="98"/>
      <c r="G5375" s="99" t="str">
        <f aca="false">VLOOKUP(B5375,INSUMOS!$A:$I,5,0)</f>
        <v>UN</v>
      </c>
      <c r="H5375" s="100" t="n">
        <v>7.2E-005</v>
      </c>
      <c r="I5375" s="101" t="n">
        <f aca="false">VLOOKUP(B5375,INSUMOS!$A:$I,8,0)</f>
        <v>1909.5</v>
      </c>
      <c r="J5375" s="101" t="n">
        <f aca="false">TRUNC(H5375*I5375,2)</f>
        <v>0.13</v>
      </c>
      <c r="L5375" s="63" t="n">
        <f aca="false">IF(AND(A5376&lt;&gt;"",A5375=""),L5374+1,L5374)</f>
        <v>569</v>
      </c>
      <c r="M5375" s="80" t="n">
        <f aca="false">IF(OR(A5375="Insumo",A5375="Composição Auxiliar"),J5375,"")</f>
        <v>0.13</v>
      </c>
      <c r="N5375" s="81" t="str">
        <f aca="false">IF(E5375="Mão de Obra",J5375,"")</f>
        <v/>
      </c>
      <c r="O5375" s="81" t="n">
        <f aca="false">IF(N5375&lt;&gt;"","",M5375)</f>
        <v>0.13</v>
      </c>
      <c r="P5375" s="82" t="str">
        <f aca="false">IF(A5375="Composição",B5375,"")</f>
        <v/>
      </c>
      <c r="Q5375" s="81" t="str">
        <f aca="false">IF(P5375&lt;&gt;"",SUMIF(L5375:L5375,L5375,N5375:N5375),"")</f>
        <v/>
      </c>
      <c r="R5375" s="81" t="str">
        <f aca="false">IF(P5375&lt;&gt;"",SUMIF(L5375:L5375,L5375,O5375:O5375),"")</f>
        <v/>
      </c>
    </row>
    <row r="5376" customFormat="false" ht="14.25" hidden="false" customHeight="false" outlineLevel="0" collapsed="false">
      <c r="A5376" s="102"/>
      <c r="B5376" s="102"/>
      <c r="C5376" s="102"/>
      <c r="D5376" s="102"/>
      <c r="E5376" s="102"/>
      <c r="F5376" s="103"/>
      <c r="G5376" s="102"/>
      <c r="H5376" s="103"/>
      <c r="I5376" s="102"/>
      <c r="J5376" s="103"/>
      <c r="L5376" s="63" t="n">
        <f aca="false">IF(AND(A5377&lt;&gt;"",A5376=""),L5375+1,L5375)</f>
        <v>569</v>
      </c>
      <c r="M5376" s="80" t="str">
        <f aca="false">IF(OR(A5376="Insumo",A5376="Composição Auxiliar"),J5376,"")</f>
        <v/>
      </c>
      <c r="N5376" s="81" t="str">
        <f aca="false">IF(E5376="Mão de Obra",J5376,"")</f>
        <v/>
      </c>
      <c r="O5376" s="81" t="str">
        <f aca="false">IF(N5376&lt;&gt;"","",M5376)</f>
        <v/>
      </c>
      <c r="P5376" s="82" t="str">
        <f aca="false">IF(A5376="Composição",B5376,"")</f>
        <v/>
      </c>
      <c r="Q5376" s="81" t="str">
        <f aca="false">IF(P5376&lt;&gt;"",SUMIF(L5376:L5376,L5376,N5376:N5376),"")</f>
        <v/>
      </c>
      <c r="R5376" s="81" t="str">
        <f aca="false">IF(P5376&lt;&gt;"",SUMIF(L5376:L5376,L5376,O5376:O5376),"")</f>
        <v/>
      </c>
    </row>
    <row r="5377" customFormat="false" ht="15" hidden="false" customHeight="false" outlineLevel="0" collapsed="false">
      <c r="A5377" s="102"/>
      <c r="B5377" s="102"/>
      <c r="C5377" s="102"/>
      <c r="D5377" s="102"/>
      <c r="E5377" s="102"/>
      <c r="F5377" s="103"/>
      <c r="G5377" s="102"/>
      <c r="H5377" s="104"/>
      <c r="I5377" s="104"/>
      <c r="J5377" s="103"/>
      <c r="L5377" s="63" t="n">
        <f aca="false">IF(AND(A5378&lt;&gt;"",A5377=""),L5376+1,L5376)</f>
        <v>569</v>
      </c>
      <c r="M5377" s="80" t="str">
        <f aca="false">IF(OR(A5377="Insumo",A5377="Composição Auxiliar"),J5377,"")</f>
        <v/>
      </c>
      <c r="N5377" s="81" t="str">
        <f aca="false">IF(E5377="Mão de Obra",J5377,"")</f>
        <v/>
      </c>
      <c r="O5377" s="81" t="str">
        <f aca="false">IF(N5377&lt;&gt;"","",M5377)</f>
        <v/>
      </c>
      <c r="P5377" s="82" t="str">
        <f aca="false">IF(A5377="Composição",B5377,"")</f>
        <v/>
      </c>
      <c r="Q5377" s="81" t="str">
        <f aca="false">IF(P5377&lt;&gt;"",SUMIF(L5377:L5377,L5377,N5377:N5377),"")</f>
        <v/>
      </c>
      <c r="R5377" s="81" t="str">
        <f aca="false">IF(P5377&lt;&gt;"",SUMIF(L5377:L5377,L5377,O5377:O5377),"")</f>
        <v/>
      </c>
    </row>
    <row r="5378" customFormat="false" ht="15" hidden="false" customHeight="false" outlineLevel="0" collapsed="false">
      <c r="A5378" s="108"/>
      <c r="B5378" s="108"/>
      <c r="C5378" s="108"/>
      <c r="D5378" s="108"/>
      <c r="E5378" s="108"/>
      <c r="F5378" s="108"/>
      <c r="G5378" s="108"/>
      <c r="H5378" s="108"/>
      <c r="I5378" s="108"/>
      <c r="J5378" s="108"/>
      <c r="L5378" s="63" t="n">
        <f aca="false">IF(AND(A5379&lt;&gt;"",A5378=""),L5377+1,L5377)</f>
        <v>569</v>
      </c>
      <c r="M5378" s="80" t="str">
        <f aca="false">IF(OR(A5378="Insumo",A5378="Composição Auxiliar"),J5378,"")</f>
        <v/>
      </c>
      <c r="N5378" s="81" t="str">
        <f aca="false">IF(E5378="Mão de Obra",J5378,"")</f>
        <v/>
      </c>
      <c r="O5378" s="81" t="str">
        <f aca="false">IF(N5378&lt;&gt;"","",M5378)</f>
        <v/>
      </c>
      <c r="P5378" s="82" t="str">
        <f aca="false">IF(A5378="Composição",B5378,"")</f>
        <v/>
      </c>
      <c r="Q5378" s="81" t="str">
        <f aca="false">IF(P5378&lt;&gt;"",SUMIF(L5378:L5378,L5378,N5378:N5378),"")</f>
        <v/>
      </c>
      <c r="R5378" s="81" t="str">
        <f aca="false">IF(P5378&lt;&gt;"",SUMIF(L5378:L5378,L5378,O5378:O5378),"")</f>
        <v/>
      </c>
    </row>
    <row r="5379" customFormat="false" ht="15" hidden="false" customHeight="true" outlineLevel="0" collapsed="false">
      <c r="A5379" s="83"/>
      <c r="B5379" s="84" t="s">
        <v>655</v>
      </c>
      <c r="C5379" s="83" t="s">
        <v>656</v>
      </c>
      <c r="D5379" s="83" t="s">
        <v>657</v>
      </c>
      <c r="E5379" s="83" t="s">
        <v>658</v>
      </c>
      <c r="F5379" s="83"/>
      <c r="G5379" s="85" t="s">
        <v>659</v>
      </c>
      <c r="H5379" s="84" t="s">
        <v>660</v>
      </c>
      <c r="I5379" s="84" t="s">
        <v>661</v>
      </c>
      <c r="J5379" s="84" t="s">
        <v>662</v>
      </c>
      <c r="L5379" s="63" t="n">
        <f aca="false">IF(AND(A5380&lt;&gt;"",A5379=""),L5378+1,L5378)</f>
        <v>570</v>
      </c>
      <c r="M5379" s="80" t="str">
        <f aca="false">IF(OR(A5379="Insumo",A5379="Composição Auxiliar"),J5379,"")</f>
        <v/>
      </c>
      <c r="N5379" s="81" t="str">
        <f aca="false">IF(E5379="Mão de Obra",J5379,"")</f>
        <v/>
      </c>
      <c r="O5379" s="81" t="str">
        <f aca="false">IF(N5379&lt;&gt;"","",M5379)</f>
        <v/>
      </c>
      <c r="P5379" s="82" t="str">
        <f aca="false">IF(A5379="Composição",B5379,"")</f>
        <v/>
      </c>
      <c r="Q5379" s="81" t="str">
        <f aca="false">IF(P5379&lt;&gt;"",SUMIF(L5379:L5379,L5379,N5379:N5379),"")</f>
        <v/>
      </c>
      <c r="R5379" s="81" t="str">
        <f aca="false">IF(P5379&lt;&gt;"",SUMIF(L5379:L5379,L5379,O5379:O5379),"")</f>
        <v/>
      </c>
    </row>
    <row r="5380" customFormat="false" ht="25.5" hidden="false" customHeight="true" outlineLevel="0" collapsed="false">
      <c r="A5380" s="86" t="s">
        <v>663</v>
      </c>
      <c r="B5380" s="87" t="s">
        <v>2254</v>
      </c>
      <c r="C5380" s="86" t="s">
        <v>664</v>
      </c>
      <c r="D5380" s="86" t="s">
        <v>2255</v>
      </c>
      <c r="E5380" s="86" t="s">
        <v>691</v>
      </c>
      <c r="F5380" s="86"/>
      <c r="G5380" s="88" t="s">
        <v>672</v>
      </c>
      <c r="H5380" s="89" t="n">
        <v>1</v>
      </c>
      <c r="I5380" s="90" t="n">
        <f aca="false">SUMIF(L:L,$L5380,M:M)</f>
        <v>0.01</v>
      </c>
      <c r="J5380" s="90" t="n">
        <f aca="false">TRUNC(H5380*I5380,2)</f>
        <v>0.01</v>
      </c>
      <c r="L5380" s="63" t="n">
        <f aca="false">IF(AND(A5381&lt;&gt;"",A5380=""),L5379+1,L5379)</f>
        <v>570</v>
      </c>
      <c r="M5380" s="80" t="str">
        <f aca="false">IF(OR(A5380="Insumo",A5380="Composição Auxiliar"),J5380,"")</f>
        <v/>
      </c>
      <c r="N5380" s="81" t="str">
        <f aca="false">IF(E5380="Mão de Obra",J5380,"")</f>
        <v/>
      </c>
      <c r="O5380" s="81" t="str">
        <f aca="false">IF(N5380&lt;&gt;"","",M5380)</f>
        <v/>
      </c>
      <c r="P5380" s="82" t="str">
        <f aca="false">IF(A5380="Composição",B5380,"")</f>
        <v> 91689 </v>
      </c>
      <c r="Q5380" s="81" t="n">
        <f aca="false">IF(P5380&lt;&gt;"",SUMIF(L5380:L5380,L5380,N5380:N5380),"")</f>
        <v>0</v>
      </c>
      <c r="R5380" s="81" t="n">
        <f aca="false">IF(P5380&lt;&gt;"",SUMIF(L5380:L5380,L5380,O5380:O5380),"")</f>
        <v>0</v>
      </c>
    </row>
    <row r="5381" customFormat="false" ht="25.5" hidden="false" customHeight="false" outlineLevel="0" collapsed="false">
      <c r="A5381" s="96" t="s">
        <v>679</v>
      </c>
      <c r="B5381" s="97" t="s">
        <v>2260</v>
      </c>
      <c r="C5381" s="96" t="str">
        <f aca="false">VLOOKUP(B5381,INSUMOS!$A:$I,2,0)</f>
        <v>SINAPI</v>
      </c>
      <c r="D5381" s="96" t="str">
        <f aca="false">VLOOKUP(B5381,INSUMOS!$A:$I,3,0)</f>
        <v>SERRA CIRCULAR DE BANCADA COM MOTOR ELETRICO, POTENCIA DE *1600* W, PARA DISCO DE DIAMETRO DE 10" (250 MM)</v>
      </c>
      <c r="E5381" s="98" t="str">
        <f aca="false">VLOOKUP(B5381,INSUMOS!$A:$I,4,0)</f>
        <v>Material</v>
      </c>
      <c r="F5381" s="98"/>
      <c r="G5381" s="99" t="str">
        <f aca="false">VLOOKUP(B5381,INSUMOS!$A:$I,5,0)</f>
        <v>UN</v>
      </c>
      <c r="H5381" s="100" t="n">
        <v>7.5E-006</v>
      </c>
      <c r="I5381" s="101" t="n">
        <f aca="false">VLOOKUP(B5381,INSUMOS!$A:$I,8,0)</f>
        <v>1909.5</v>
      </c>
      <c r="J5381" s="101" t="n">
        <f aca="false">TRUNC(H5381*I5381,2)</f>
        <v>0.01</v>
      </c>
      <c r="L5381" s="63" t="n">
        <f aca="false">IF(AND(A5382&lt;&gt;"",A5381=""),L5380+1,L5380)</f>
        <v>570</v>
      </c>
      <c r="M5381" s="80" t="n">
        <f aca="false">IF(OR(A5381="Insumo",A5381="Composição Auxiliar"),J5381,"")</f>
        <v>0.01</v>
      </c>
      <c r="N5381" s="81" t="str">
        <f aca="false">IF(E5381="Mão de Obra",J5381,"")</f>
        <v/>
      </c>
      <c r="O5381" s="81" t="n">
        <f aca="false">IF(N5381&lt;&gt;"","",M5381)</f>
        <v>0.01</v>
      </c>
      <c r="P5381" s="82" t="str">
        <f aca="false">IF(A5381="Composição",B5381,"")</f>
        <v/>
      </c>
      <c r="Q5381" s="81" t="str">
        <f aca="false">IF(P5381&lt;&gt;"",SUMIF(L5381:L5381,L5381,N5381:N5381),"")</f>
        <v/>
      </c>
      <c r="R5381" s="81" t="str">
        <f aca="false">IF(P5381&lt;&gt;"",SUMIF(L5381:L5381,L5381,O5381:O5381),"")</f>
        <v/>
      </c>
    </row>
    <row r="5382" customFormat="false" ht="14.25" hidden="false" customHeight="false" outlineLevel="0" collapsed="false">
      <c r="A5382" s="102"/>
      <c r="B5382" s="102"/>
      <c r="C5382" s="102"/>
      <c r="D5382" s="102"/>
      <c r="E5382" s="102"/>
      <c r="F5382" s="103"/>
      <c r="G5382" s="102"/>
      <c r="H5382" s="103"/>
      <c r="I5382" s="102"/>
      <c r="J5382" s="103"/>
      <c r="L5382" s="63" t="n">
        <f aca="false">IF(AND(A5383&lt;&gt;"",A5382=""),L5381+1,L5381)</f>
        <v>570</v>
      </c>
      <c r="M5382" s="80" t="str">
        <f aca="false">IF(OR(A5382="Insumo",A5382="Composição Auxiliar"),J5382,"")</f>
        <v/>
      </c>
      <c r="N5382" s="81" t="str">
        <f aca="false">IF(E5382="Mão de Obra",J5382,"")</f>
        <v/>
      </c>
      <c r="O5382" s="81" t="str">
        <f aca="false">IF(N5382&lt;&gt;"","",M5382)</f>
        <v/>
      </c>
      <c r="P5382" s="82" t="str">
        <f aca="false">IF(A5382="Composição",B5382,"")</f>
        <v/>
      </c>
      <c r="Q5382" s="81" t="str">
        <f aca="false">IF(P5382&lt;&gt;"",SUMIF(L5382:L5382,L5382,N5382:N5382),"")</f>
        <v/>
      </c>
      <c r="R5382" s="81" t="str">
        <f aca="false">IF(P5382&lt;&gt;"",SUMIF(L5382:L5382,L5382,O5382:O5382),"")</f>
        <v/>
      </c>
    </row>
    <row r="5383" customFormat="false" ht="15" hidden="false" customHeight="false" outlineLevel="0" collapsed="false">
      <c r="A5383" s="102"/>
      <c r="B5383" s="102"/>
      <c r="C5383" s="102"/>
      <c r="D5383" s="102"/>
      <c r="E5383" s="102"/>
      <c r="F5383" s="103"/>
      <c r="G5383" s="102"/>
      <c r="H5383" s="104"/>
      <c r="I5383" s="104"/>
      <c r="J5383" s="103"/>
      <c r="L5383" s="63" t="n">
        <f aca="false">IF(AND(A5384&lt;&gt;"",A5383=""),L5382+1,L5382)</f>
        <v>570</v>
      </c>
      <c r="M5383" s="80" t="str">
        <f aca="false">IF(OR(A5383="Insumo",A5383="Composição Auxiliar"),J5383,"")</f>
        <v/>
      </c>
      <c r="N5383" s="81" t="str">
        <f aca="false">IF(E5383="Mão de Obra",J5383,"")</f>
        <v/>
      </c>
      <c r="O5383" s="81" t="str">
        <f aca="false">IF(N5383&lt;&gt;"","",M5383)</f>
        <v/>
      </c>
      <c r="P5383" s="82" t="str">
        <f aca="false">IF(A5383="Composição",B5383,"")</f>
        <v/>
      </c>
      <c r="Q5383" s="81" t="str">
        <f aca="false">IF(P5383&lt;&gt;"",SUMIF(L5383:L5383,L5383,N5383:N5383),"")</f>
        <v/>
      </c>
      <c r="R5383" s="81" t="str">
        <f aca="false">IF(P5383&lt;&gt;"",SUMIF(L5383:L5383,L5383,O5383:O5383),"")</f>
        <v/>
      </c>
    </row>
    <row r="5384" customFormat="false" ht="15" hidden="false" customHeight="false" outlineLevel="0" collapsed="false">
      <c r="A5384" s="108"/>
      <c r="B5384" s="108"/>
      <c r="C5384" s="108"/>
      <c r="D5384" s="108"/>
      <c r="E5384" s="108"/>
      <c r="F5384" s="108"/>
      <c r="G5384" s="108"/>
      <c r="H5384" s="108"/>
      <c r="I5384" s="108"/>
      <c r="J5384" s="108"/>
      <c r="L5384" s="63" t="n">
        <f aca="false">IF(AND(A5385&lt;&gt;"",A5384=""),L5383+1,L5383)</f>
        <v>570</v>
      </c>
      <c r="M5384" s="80" t="str">
        <f aca="false">IF(OR(A5384="Insumo",A5384="Composição Auxiliar"),J5384,"")</f>
        <v/>
      </c>
      <c r="N5384" s="81" t="str">
        <f aca="false">IF(E5384="Mão de Obra",J5384,"")</f>
        <v/>
      </c>
      <c r="O5384" s="81" t="str">
        <f aca="false">IF(N5384&lt;&gt;"","",M5384)</f>
        <v/>
      </c>
      <c r="P5384" s="82" t="str">
        <f aca="false">IF(A5384="Composição",B5384,"")</f>
        <v/>
      </c>
      <c r="Q5384" s="81" t="str">
        <f aca="false">IF(P5384&lt;&gt;"",SUMIF(L5384:L5384,L5384,N5384:N5384),"")</f>
        <v/>
      </c>
      <c r="R5384" s="81" t="str">
        <f aca="false">IF(P5384&lt;&gt;"",SUMIF(L5384:L5384,L5384,O5384:O5384),"")</f>
        <v/>
      </c>
    </row>
    <row r="5385" customFormat="false" ht="15" hidden="false" customHeight="true" outlineLevel="0" collapsed="false">
      <c r="A5385" s="83"/>
      <c r="B5385" s="84" t="s">
        <v>655</v>
      </c>
      <c r="C5385" s="83" t="s">
        <v>656</v>
      </c>
      <c r="D5385" s="83" t="s">
        <v>657</v>
      </c>
      <c r="E5385" s="83" t="s">
        <v>658</v>
      </c>
      <c r="F5385" s="83"/>
      <c r="G5385" s="85" t="s">
        <v>659</v>
      </c>
      <c r="H5385" s="84" t="s">
        <v>660</v>
      </c>
      <c r="I5385" s="84" t="s">
        <v>661</v>
      </c>
      <c r="J5385" s="84" t="s">
        <v>662</v>
      </c>
      <c r="L5385" s="63" t="n">
        <f aca="false">IF(AND(A5386&lt;&gt;"",A5385=""),L5384+1,L5384)</f>
        <v>571</v>
      </c>
      <c r="M5385" s="80" t="str">
        <f aca="false">IF(OR(A5385="Insumo",A5385="Composição Auxiliar"),J5385,"")</f>
        <v/>
      </c>
      <c r="N5385" s="81" t="str">
        <f aca="false">IF(E5385="Mão de Obra",J5385,"")</f>
        <v/>
      </c>
      <c r="O5385" s="81" t="str">
        <f aca="false">IF(N5385&lt;&gt;"","",M5385)</f>
        <v/>
      </c>
      <c r="P5385" s="82" t="str">
        <f aca="false">IF(A5385="Composição",B5385,"")</f>
        <v/>
      </c>
      <c r="Q5385" s="81" t="str">
        <f aca="false">IF(P5385&lt;&gt;"",SUMIF(L5385:L5385,L5385,N5385:N5385),"")</f>
        <v/>
      </c>
      <c r="R5385" s="81" t="str">
        <f aca="false">IF(P5385&lt;&gt;"",SUMIF(L5385:L5385,L5385,O5385:O5385),"")</f>
        <v/>
      </c>
    </row>
    <row r="5386" customFormat="false" ht="25.5" hidden="false" customHeight="true" outlineLevel="0" collapsed="false">
      <c r="A5386" s="86" t="s">
        <v>663</v>
      </c>
      <c r="B5386" s="87" t="s">
        <v>2256</v>
      </c>
      <c r="C5386" s="86" t="s">
        <v>664</v>
      </c>
      <c r="D5386" s="86" t="s">
        <v>2257</v>
      </c>
      <c r="E5386" s="86" t="s">
        <v>691</v>
      </c>
      <c r="F5386" s="86"/>
      <c r="G5386" s="88" t="s">
        <v>672</v>
      </c>
      <c r="H5386" s="89" t="n">
        <v>1</v>
      </c>
      <c r="I5386" s="90" t="n">
        <f aca="false">SUMIF(L:L,$L5386,M:M)</f>
        <v>0.09</v>
      </c>
      <c r="J5386" s="90" t="n">
        <f aca="false">TRUNC(H5386*I5386,2)</f>
        <v>0.09</v>
      </c>
      <c r="L5386" s="63" t="n">
        <f aca="false">IF(AND(A5387&lt;&gt;"",A5386=""),L5385+1,L5385)</f>
        <v>571</v>
      </c>
      <c r="M5386" s="80" t="str">
        <f aca="false">IF(OR(A5386="Insumo",A5386="Composição Auxiliar"),J5386,"")</f>
        <v/>
      </c>
      <c r="N5386" s="81" t="str">
        <f aca="false">IF(E5386="Mão de Obra",J5386,"")</f>
        <v/>
      </c>
      <c r="O5386" s="81" t="str">
        <f aca="false">IF(N5386&lt;&gt;"","",M5386)</f>
        <v/>
      </c>
      <c r="P5386" s="82" t="str">
        <f aca="false">IF(A5386="Composição",B5386,"")</f>
        <v> 91690 </v>
      </c>
      <c r="Q5386" s="81" t="n">
        <f aca="false">IF(P5386&lt;&gt;"",SUMIF(L5386:L5386,L5386,N5386:N5386),"")</f>
        <v>0</v>
      </c>
      <c r="R5386" s="81" t="n">
        <f aca="false">IF(P5386&lt;&gt;"",SUMIF(L5386:L5386,L5386,O5386:O5386),"")</f>
        <v>0</v>
      </c>
    </row>
    <row r="5387" customFormat="false" ht="25.5" hidden="false" customHeight="false" outlineLevel="0" collapsed="false">
      <c r="A5387" s="96" t="s">
        <v>679</v>
      </c>
      <c r="B5387" s="97" t="s">
        <v>2260</v>
      </c>
      <c r="C5387" s="96" t="str">
        <f aca="false">VLOOKUP(B5387,INSUMOS!$A:$I,2,0)</f>
        <v>SINAPI</v>
      </c>
      <c r="D5387" s="96" t="str">
        <f aca="false">VLOOKUP(B5387,INSUMOS!$A:$I,3,0)</f>
        <v>SERRA CIRCULAR DE BANCADA COM MOTOR ELETRICO, POTENCIA DE *1600* W, PARA DISCO DE DIAMETRO DE 10" (250 MM)</v>
      </c>
      <c r="E5387" s="98" t="str">
        <f aca="false">VLOOKUP(B5387,INSUMOS!$A:$I,4,0)</f>
        <v>Material</v>
      </c>
      <c r="F5387" s="98"/>
      <c r="G5387" s="99" t="str">
        <f aca="false">VLOOKUP(B5387,INSUMOS!$A:$I,5,0)</f>
        <v>UN</v>
      </c>
      <c r="H5387" s="100" t="n">
        <v>5E-005</v>
      </c>
      <c r="I5387" s="101" t="n">
        <f aca="false">VLOOKUP(B5387,INSUMOS!$A:$I,8,0)</f>
        <v>1909.5</v>
      </c>
      <c r="J5387" s="101" t="n">
        <f aca="false">TRUNC(H5387*I5387,2)</f>
        <v>0.09</v>
      </c>
      <c r="L5387" s="63" t="n">
        <f aca="false">IF(AND(A5388&lt;&gt;"",A5387=""),L5386+1,L5386)</f>
        <v>571</v>
      </c>
      <c r="M5387" s="80" t="n">
        <f aca="false">IF(OR(A5387="Insumo",A5387="Composição Auxiliar"),J5387,"")</f>
        <v>0.09</v>
      </c>
      <c r="N5387" s="81" t="str">
        <f aca="false">IF(E5387="Mão de Obra",J5387,"")</f>
        <v/>
      </c>
      <c r="O5387" s="81" t="n">
        <f aca="false">IF(N5387&lt;&gt;"","",M5387)</f>
        <v>0.09</v>
      </c>
      <c r="P5387" s="82" t="str">
        <f aca="false">IF(A5387="Composição",B5387,"")</f>
        <v/>
      </c>
      <c r="Q5387" s="81" t="str">
        <f aca="false">IF(P5387&lt;&gt;"",SUMIF(L5387:L5387,L5387,N5387:N5387),"")</f>
        <v/>
      </c>
      <c r="R5387" s="81" t="str">
        <f aca="false">IF(P5387&lt;&gt;"",SUMIF(L5387:L5387,L5387,O5387:O5387),"")</f>
        <v/>
      </c>
    </row>
    <row r="5388" customFormat="false" ht="14.25" hidden="false" customHeight="false" outlineLevel="0" collapsed="false">
      <c r="A5388" s="102"/>
      <c r="B5388" s="102"/>
      <c r="C5388" s="102"/>
      <c r="D5388" s="102"/>
      <c r="E5388" s="102"/>
      <c r="F5388" s="103"/>
      <c r="G5388" s="102"/>
      <c r="H5388" s="103"/>
      <c r="I5388" s="102"/>
      <c r="J5388" s="103"/>
      <c r="L5388" s="63" t="n">
        <f aca="false">IF(AND(A5389&lt;&gt;"",A5388=""),L5387+1,L5387)</f>
        <v>571</v>
      </c>
      <c r="M5388" s="80" t="str">
        <f aca="false">IF(OR(A5388="Insumo",A5388="Composição Auxiliar"),J5388,"")</f>
        <v/>
      </c>
      <c r="N5388" s="81" t="str">
        <f aca="false">IF(E5388="Mão de Obra",J5388,"")</f>
        <v/>
      </c>
      <c r="O5388" s="81" t="str">
        <f aca="false">IF(N5388&lt;&gt;"","",M5388)</f>
        <v/>
      </c>
      <c r="P5388" s="82" t="str">
        <f aca="false">IF(A5388="Composição",B5388,"")</f>
        <v/>
      </c>
      <c r="Q5388" s="81" t="str">
        <f aca="false">IF(P5388&lt;&gt;"",SUMIF(L5388:L5388,L5388,N5388:N5388),"")</f>
        <v/>
      </c>
      <c r="R5388" s="81" t="str">
        <f aca="false">IF(P5388&lt;&gt;"",SUMIF(L5388:L5388,L5388,O5388:O5388),"")</f>
        <v/>
      </c>
    </row>
    <row r="5389" customFormat="false" ht="15" hidden="false" customHeight="false" outlineLevel="0" collapsed="false">
      <c r="A5389" s="102"/>
      <c r="B5389" s="102"/>
      <c r="C5389" s="102"/>
      <c r="D5389" s="102"/>
      <c r="E5389" s="102"/>
      <c r="F5389" s="103"/>
      <c r="G5389" s="102"/>
      <c r="H5389" s="104"/>
      <c r="I5389" s="104"/>
      <c r="J5389" s="103"/>
      <c r="L5389" s="63" t="n">
        <f aca="false">IF(AND(A5390&lt;&gt;"",A5389=""),L5388+1,L5388)</f>
        <v>571</v>
      </c>
      <c r="M5389" s="80" t="str">
        <f aca="false">IF(OR(A5389="Insumo",A5389="Composição Auxiliar"),J5389,"")</f>
        <v/>
      </c>
      <c r="N5389" s="81" t="str">
        <f aca="false">IF(E5389="Mão de Obra",J5389,"")</f>
        <v/>
      </c>
      <c r="O5389" s="81" t="str">
        <f aca="false">IF(N5389&lt;&gt;"","",M5389)</f>
        <v/>
      </c>
      <c r="P5389" s="82" t="str">
        <f aca="false">IF(A5389="Composição",B5389,"")</f>
        <v/>
      </c>
      <c r="Q5389" s="81" t="str">
        <f aca="false">IF(P5389&lt;&gt;"",SUMIF(L5389:L5389,L5389,N5389:N5389),"")</f>
        <v/>
      </c>
      <c r="R5389" s="81" t="str">
        <f aca="false">IF(P5389&lt;&gt;"",SUMIF(L5389:L5389,L5389,O5389:O5389),"")</f>
        <v/>
      </c>
    </row>
    <row r="5390" customFormat="false" ht="15" hidden="false" customHeight="false" outlineLevel="0" collapsed="false">
      <c r="A5390" s="108"/>
      <c r="B5390" s="108"/>
      <c r="C5390" s="108"/>
      <c r="D5390" s="108"/>
      <c r="E5390" s="108"/>
      <c r="F5390" s="108"/>
      <c r="G5390" s="108"/>
      <c r="H5390" s="108"/>
      <c r="I5390" s="108"/>
      <c r="J5390" s="108"/>
      <c r="L5390" s="63" t="n">
        <f aca="false">IF(AND(A5391&lt;&gt;"",A5390=""),L5389+1,L5389)</f>
        <v>571</v>
      </c>
      <c r="M5390" s="80" t="str">
        <f aca="false">IF(OR(A5390="Insumo",A5390="Composição Auxiliar"),J5390,"")</f>
        <v/>
      </c>
      <c r="N5390" s="81" t="str">
        <f aca="false">IF(E5390="Mão de Obra",J5390,"")</f>
        <v/>
      </c>
      <c r="O5390" s="81" t="str">
        <f aca="false">IF(N5390&lt;&gt;"","",M5390)</f>
        <v/>
      </c>
      <c r="P5390" s="82" t="str">
        <f aca="false">IF(A5390="Composição",B5390,"")</f>
        <v/>
      </c>
      <c r="Q5390" s="81" t="str">
        <f aca="false">IF(P5390&lt;&gt;"",SUMIF(L5390:L5390,L5390,N5390:N5390),"")</f>
        <v/>
      </c>
      <c r="R5390" s="81" t="str">
        <f aca="false">IF(P5390&lt;&gt;"",SUMIF(L5390:L5390,L5390,O5390:O5390),"")</f>
        <v/>
      </c>
    </row>
    <row r="5391" customFormat="false" ht="15" hidden="false" customHeight="true" outlineLevel="0" collapsed="false">
      <c r="A5391" s="83"/>
      <c r="B5391" s="84" t="s">
        <v>655</v>
      </c>
      <c r="C5391" s="83" t="s">
        <v>656</v>
      </c>
      <c r="D5391" s="83" t="s">
        <v>657</v>
      </c>
      <c r="E5391" s="83" t="s">
        <v>658</v>
      </c>
      <c r="F5391" s="83"/>
      <c r="G5391" s="85" t="s">
        <v>659</v>
      </c>
      <c r="H5391" s="84" t="s">
        <v>660</v>
      </c>
      <c r="I5391" s="84" t="s">
        <v>661</v>
      </c>
      <c r="J5391" s="84" t="s">
        <v>662</v>
      </c>
      <c r="L5391" s="63" t="n">
        <f aca="false">IF(AND(A5392&lt;&gt;"",A5391=""),L5390+1,L5390)</f>
        <v>572</v>
      </c>
      <c r="M5391" s="80" t="str">
        <f aca="false">IF(OR(A5391="Insumo",A5391="Composição Auxiliar"),J5391,"")</f>
        <v/>
      </c>
      <c r="N5391" s="81" t="str">
        <f aca="false">IF(E5391="Mão de Obra",J5391,"")</f>
        <v/>
      </c>
      <c r="O5391" s="81" t="str">
        <f aca="false">IF(N5391&lt;&gt;"","",M5391)</f>
        <v/>
      </c>
      <c r="P5391" s="82" t="str">
        <f aca="false">IF(A5391="Composição",B5391,"")</f>
        <v/>
      </c>
      <c r="Q5391" s="81" t="str">
        <f aca="false">IF(P5391&lt;&gt;"",SUMIF(L5391:L5391,L5391,N5391:N5391),"")</f>
        <v/>
      </c>
      <c r="R5391" s="81" t="str">
        <f aca="false">IF(P5391&lt;&gt;"",SUMIF(L5391:L5391,L5391,O5391:O5391),"")</f>
        <v/>
      </c>
    </row>
    <row r="5392" customFormat="false" ht="38.25" hidden="false" customHeight="true" outlineLevel="0" collapsed="false">
      <c r="A5392" s="86" t="s">
        <v>663</v>
      </c>
      <c r="B5392" s="87" t="s">
        <v>2258</v>
      </c>
      <c r="C5392" s="86" t="s">
        <v>664</v>
      </c>
      <c r="D5392" s="86" t="s">
        <v>2259</v>
      </c>
      <c r="E5392" s="86" t="s">
        <v>691</v>
      </c>
      <c r="F5392" s="86"/>
      <c r="G5392" s="88" t="s">
        <v>672</v>
      </c>
      <c r="H5392" s="89" t="n">
        <v>1</v>
      </c>
      <c r="I5392" s="90" t="n">
        <f aca="false">SUMIF(L:L,$L5392,M:M)</f>
        <v>1.49</v>
      </c>
      <c r="J5392" s="90" t="n">
        <f aca="false">TRUNC(H5392*I5392,2)</f>
        <v>1.49</v>
      </c>
      <c r="L5392" s="63" t="n">
        <f aca="false">IF(AND(A5393&lt;&gt;"",A5392=""),L5391+1,L5391)</f>
        <v>572</v>
      </c>
      <c r="M5392" s="80" t="str">
        <f aca="false">IF(OR(A5392="Insumo",A5392="Composição Auxiliar"),J5392,"")</f>
        <v/>
      </c>
      <c r="N5392" s="81" t="str">
        <f aca="false">IF(E5392="Mão de Obra",J5392,"")</f>
        <v/>
      </c>
      <c r="O5392" s="81" t="str">
        <f aca="false">IF(N5392&lt;&gt;"","",M5392)</f>
        <v/>
      </c>
      <c r="P5392" s="82" t="str">
        <f aca="false">IF(A5392="Composição",B5392,"")</f>
        <v> 91691 </v>
      </c>
      <c r="Q5392" s="81" t="n">
        <f aca="false">IF(P5392&lt;&gt;"",SUMIF(L5392:L5392,L5392,N5392:N5392),"")</f>
        <v>0</v>
      </c>
      <c r="R5392" s="81" t="n">
        <f aca="false">IF(P5392&lt;&gt;"",SUMIF(L5392:L5392,L5392,O5392:O5392),"")</f>
        <v>0</v>
      </c>
    </row>
    <row r="5393" customFormat="false" ht="14.25" hidden="false" customHeight="false" outlineLevel="0" collapsed="false">
      <c r="A5393" s="96" t="s">
        <v>679</v>
      </c>
      <c r="B5393" s="97" t="s">
        <v>1876</v>
      </c>
      <c r="C5393" s="96" t="str">
        <f aca="false">VLOOKUP(B5393,INSUMOS!$A:$I,2,0)</f>
        <v>SINAPI</v>
      </c>
      <c r="D5393" s="96" t="str">
        <f aca="false">VLOOKUP(B5393,INSUMOS!$A:$I,3,0)</f>
        <v>ENERGIA ELETRICA ATE 2000 KWH INDUSTRIAL, SEM DEMANDA</v>
      </c>
      <c r="E5393" s="98" t="str">
        <f aca="false">VLOOKUP(B5393,INSUMOS!$A:$I,4,0)</f>
        <v>Material</v>
      </c>
      <c r="F5393" s="98"/>
      <c r="G5393" s="99" t="str">
        <f aca="false">VLOOKUP(B5393,INSUMOS!$A:$I,5,0)</f>
        <v>KWH</v>
      </c>
      <c r="H5393" s="100" t="n">
        <v>1.36</v>
      </c>
      <c r="I5393" s="101" t="n">
        <f aca="false">VLOOKUP(B5393,INSUMOS!$A:$I,8,0)</f>
        <v>1.1</v>
      </c>
      <c r="J5393" s="101" t="n">
        <f aca="false">TRUNC(H5393*I5393,2)</f>
        <v>1.49</v>
      </c>
      <c r="L5393" s="63" t="n">
        <f aca="false">IF(AND(A5394&lt;&gt;"",A5393=""),L5392+1,L5392)</f>
        <v>572</v>
      </c>
      <c r="M5393" s="80" t="n">
        <f aca="false">IF(OR(A5393="Insumo",A5393="Composição Auxiliar"),J5393,"")</f>
        <v>1.49</v>
      </c>
      <c r="N5393" s="81" t="str">
        <f aca="false">IF(E5393="Mão de Obra",J5393,"")</f>
        <v/>
      </c>
      <c r="O5393" s="81" t="n">
        <f aca="false">IF(N5393&lt;&gt;"","",M5393)</f>
        <v>1.49</v>
      </c>
      <c r="P5393" s="82" t="str">
        <f aca="false">IF(A5393="Composição",B5393,"")</f>
        <v/>
      </c>
      <c r="Q5393" s="81" t="str">
        <f aca="false">IF(P5393&lt;&gt;"",SUMIF(L5393:L5393,L5393,N5393:N5393),"")</f>
        <v/>
      </c>
      <c r="R5393" s="81" t="str">
        <f aca="false">IF(P5393&lt;&gt;"",SUMIF(L5393:L5393,L5393,O5393:O5393),"")</f>
        <v/>
      </c>
    </row>
    <row r="5394" customFormat="false" ht="14.25" hidden="false" customHeight="false" outlineLevel="0" collapsed="false">
      <c r="A5394" s="102"/>
      <c r="B5394" s="102"/>
      <c r="C5394" s="102"/>
      <c r="D5394" s="102"/>
      <c r="E5394" s="102"/>
      <c r="F5394" s="103"/>
      <c r="G5394" s="102"/>
      <c r="H5394" s="103"/>
      <c r="I5394" s="102"/>
      <c r="J5394" s="103"/>
      <c r="L5394" s="63" t="n">
        <f aca="false">IF(AND(A5395&lt;&gt;"",A5394=""),L5393+1,L5393)</f>
        <v>572</v>
      </c>
      <c r="M5394" s="80" t="str">
        <f aca="false">IF(OR(A5394="Insumo",A5394="Composição Auxiliar"),J5394,"")</f>
        <v/>
      </c>
      <c r="N5394" s="81" t="str">
        <f aca="false">IF(E5394="Mão de Obra",J5394,"")</f>
        <v/>
      </c>
      <c r="O5394" s="81" t="str">
        <f aca="false">IF(N5394&lt;&gt;"","",M5394)</f>
        <v/>
      </c>
      <c r="P5394" s="82" t="str">
        <f aca="false">IF(A5394="Composição",B5394,"")</f>
        <v/>
      </c>
      <c r="Q5394" s="81" t="str">
        <f aca="false">IF(P5394&lt;&gt;"",SUMIF(L5394:L5394,L5394,N5394:N5394),"")</f>
        <v/>
      </c>
      <c r="R5394" s="81" t="str">
        <f aca="false">IF(P5394&lt;&gt;"",SUMIF(L5394:L5394,L5394,O5394:O5394),"")</f>
        <v/>
      </c>
    </row>
    <row r="5395" customFormat="false" ht="15" hidden="false" customHeight="false" outlineLevel="0" collapsed="false">
      <c r="A5395" s="102"/>
      <c r="B5395" s="102"/>
      <c r="C5395" s="102"/>
      <c r="D5395" s="102"/>
      <c r="E5395" s="102"/>
      <c r="F5395" s="103"/>
      <c r="G5395" s="102"/>
      <c r="H5395" s="104"/>
      <c r="I5395" s="104"/>
      <c r="J5395" s="103"/>
      <c r="L5395" s="63" t="n">
        <f aca="false">IF(AND(A5396&lt;&gt;"",A5395=""),L5394+1,L5394)</f>
        <v>572</v>
      </c>
      <c r="M5395" s="80" t="str">
        <f aca="false">IF(OR(A5395="Insumo",A5395="Composição Auxiliar"),J5395,"")</f>
        <v/>
      </c>
      <c r="N5395" s="81" t="str">
        <f aca="false">IF(E5395="Mão de Obra",J5395,"")</f>
        <v/>
      </c>
      <c r="O5395" s="81" t="str">
        <f aca="false">IF(N5395&lt;&gt;"","",M5395)</f>
        <v/>
      </c>
      <c r="P5395" s="82" t="str">
        <f aca="false">IF(A5395="Composição",B5395,"")</f>
        <v/>
      </c>
      <c r="Q5395" s="81" t="str">
        <f aca="false">IF(P5395&lt;&gt;"",SUMIF(L5395:L5395,L5395,N5395:N5395),"")</f>
        <v/>
      </c>
      <c r="R5395" s="81" t="str">
        <f aca="false">IF(P5395&lt;&gt;"",SUMIF(L5395:L5395,L5395,O5395:O5395),"")</f>
        <v/>
      </c>
    </row>
    <row r="5396" customFormat="false" ht="15" hidden="false" customHeight="false" outlineLevel="0" collapsed="false">
      <c r="A5396" s="108"/>
      <c r="B5396" s="108"/>
      <c r="C5396" s="108"/>
      <c r="D5396" s="108"/>
      <c r="E5396" s="108"/>
      <c r="F5396" s="108"/>
      <c r="G5396" s="108"/>
      <c r="H5396" s="108"/>
      <c r="I5396" s="108"/>
      <c r="J5396" s="108"/>
      <c r="L5396" s="63" t="n">
        <f aca="false">IF(AND(A5397&lt;&gt;"",A5396=""),L5395+1,L5395)</f>
        <v>572</v>
      </c>
      <c r="M5396" s="80" t="str">
        <f aca="false">IF(OR(A5396="Insumo",A5396="Composição Auxiliar"),J5396,"")</f>
        <v/>
      </c>
      <c r="N5396" s="81" t="str">
        <f aca="false">IF(E5396="Mão de Obra",J5396,"")</f>
        <v/>
      </c>
      <c r="O5396" s="81" t="str">
        <f aca="false">IF(N5396&lt;&gt;"","",M5396)</f>
        <v/>
      </c>
      <c r="P5396" s="82" t="str">
        <f aca="false">IF(A5396="Composição",B5396,"")</f>
        <v/>
      </c>
      <c r="Q5396" s="81" t="str">
        <f aca="false">IF(P5396&lt;&gt;"",SUMIF(L5396:L5396,L5396,N5396:N5396),"")</f>
        <v/>
      </c>
      <c r="R5396" s="81" t="str">
        <f aca="false">IF(P5396&lt;&gt;"",SUMIF(L5396:L5396,L5396,O5396:O5396),"")</f>
        <v/>
      </c>
    </row>
    <row r="5397" customFormat="false" ht="15" hidden="false" customHeight="true" outlineLevel="0" collapsed="false">
      <c r="A5397" s="83"/>
      <c r="B5397" s="84" t="s">
        <v>655</v>
      </c>
      <c r="C5397" s="83" t="s">
        <v>656</v>
      </c>
      <c r="D5397" s="83" t="s">
        <v>657</v>
      </c>
      <c r="E5397" s="83" t="s">
        <v>658</v>
      </c>
      <c r="F5397" s="83"/>
      <c r="G5397" s="85" t="s">
        <v>659</v>
      </c>
      <c r="H5397" s="84" t="s">
        <v>660</v>
      </c>
      <c r="I5397" s="84" t="s">
        <v>661</v>
      </c>
      <c r="J5397" s="84" t="s">
        <v>662</v>
      </c>
      <c r="L5397" s="63" t="n">
        <f aca="false">IF(AND(A5398&lt;&gt;"",A5397=""),L5396+1,L5396)</f>
        <v>573</v>
      </c>
      <c r="M5397" s="80" t="str">
        <f aca="false">IF(OR(A5397="Insumo",A5397="Composição Auxiliar"),J5397,"")</f>
        <v/>
      </c>
      <c r="N5397" s="81" t="str">
        <f aca="false">IF(E5397="Mão de Obra",J5397,"")</f>
        <v/>
      </c>
      <c r="O5397" s="81" t="str">
        <f aca="false">IF(N5397&lt;&gt;"","",M5397)</f>
        <v/>
      </c>
      <c r="P5397" s="82" t="str">
        <f aca="false">IF(A5397="Composição",B5397,"")</f>
        <v/>
      </c>
      <c r="Q5397" s="81" t="str">
        <f aca="false">IF(P5397&lt;&gt;"",SUMIF(L5397:L5397,L5397,N5397:N5397),"")</f>
        <v/>
      </c>
      <c r="R5397" s="81" t="str">
        <f aca="false">IF(P5397&lt;&gt;"",SUMIF(L5397:L5397,L5397,O5397:O5397),"")</f>
        <v/>
      </c>
    </row>
    <row r="5398" customFormat="false" ht="14.25" hidden="false" customHeight="true" outlineLevel="0" collapsed="false">
      <c r="A5398" s="86" t="s">
        <v>663</v>
      </c>
      <c r="B5398" s="87" t="s">
        <v>1226</v>
      </c>
      <c r="C5398" s="86" t="s">
        <v>664</v>
      </c>
      <c r="D5398" s="86" t="s">
        <v>1227</v>
      </c>
      <c r="E5398" s="86" t="s">
        <v>671</v>
      </c>
      <c r="F5398" s="86"/>
      <c r="G5398" s="88" t="s">
        <v>672</v>
      </c>
      <c r="H5398" s="89" t="n">
        <v>1</v>
      </c>
      <c r="I5398" s="90" t="n">
        <f aca="false">SUMIF(L:L,$L5398,M:M)</f>
        <v>23.91</v>
      </c>
      <c r="J5398" s="90" t="n">
        <f aca="false">TRUNC(H5398*I5398,2)</f>
        <v>23.91</v>
      </c>
      <c r="L5398" s="63" t="n">
        <f aca="false">IF(AND(A5399&lt;&gt;"",A5398=""),L5397+1,L5397)</f>
        <v>573</v>
      </c>
      <c r="M5398" s="80" t="str">
        <f aca="false">IF(OR(A5398="Insumo",A5398="Composição Auxiliar"),J5398,"")</f>
        <v/>
      </c>
      <c r="N5398" s="81" t="str">
        <f aca="false">IF(E5398="Mão de Obra",J5398,"")</f>
        <v/>
      </c>
      <c r="O5398" s="81" t="str">
        <f aca="false">IF(N5398&lt;&gt;"","",M5398)</f>
        <v/>
      </c>
      <c r="P5398" s="82" t="str">
        <f aca="false">IF(A5398="Composição",B5398,"")</f>
        <v> 88315 </v>
      </c>
      <c r="Q5398" s="81" t="n">
        <f aca="false">IF(P5398&lt;&gt;"",SUMIF(L5398:L5398,L5398,N5398:N5398),"")</f>
        <v>0</v>
      </c>
      <c r="R5398" s="81" t="n">
        <f aca="false">IF(P5398&lt;&gt;"",SUMIF(L5398:L5398,L5398,O5398:O5398),"")</f>
        <v>0</v>
      </c>
    </row>
    <row r="5399" customFormat="false" ht="25.5" hidden="false" customHeight="true" outlineLevel="0" collapsed="false">
      <c r="A5399" s="91" t="s">
        <v>668</v>
      </c>
      <c r="B5399" s="92" t="s">
        <v>2080</v>
      </c>
      <c r="C5399" s="91" t="s">
        <v>664</v>
      </c>
      <c r="D5399" s="91" t="s">
        <v>2081</v>
      </c>
      <c r="E5399" s="91" t="s">
        <v>671</v>
      </c>
      <c r="F5399" s="91"/>
      <c r="G5399" s="93" t="s">
        <v>672</v>
      </c>
      <c r="H5399" s="94" t="n">
        <v>1</v>
      </c>
      <c r="I5399" s="95" t="n">
        <f aca="false">SUMIFS(J:J,A:A,"Composição",B:B,$B5399)</f>
        <v>0.21</v>
      </c>
      <c r="J5399" s="95" t="n">
        <f aca="false">TRUNC(H5399*I5399,2)</f>
        <v>0.21</v>
      </c>
      <c r="L5399" s="63" t="n">
        <f aca="false">IF(AND(A5400&lt;&gt;"",A5399=""),L5398+1,L5398)</f>
        <v>573</v>
      </c>
      <c r="M5399" s="80" t="n">
        <f aca="false">IF(OR(A5399="Insumo",A5399="Composição Auxiliar"),J5399,"")</f>
        <v>0.21</v>
      </c>
      <c r="N5399" s="81" t="str">
        <f aca="false">IF(E5399="Mão de Obra",J5399,"")</f>
        <v/>
      </c>
      <c r="O5399" s="81" t="n">
        <f aca="false">IF(N5399&lt;&gt;"","",M5399)</f>
        <v>0.21</v>
      </c>
      <c r="P5399" s="82" t="str">
        <f aca="false">IF(A5399="Composição",B5399,"")</f>
        <v/>
      </c>
      <c r="Q5399" s="81" t="str">
        <f aca="false">IF(P5399&lt;&gt;"",SUMIF(L5399:L5399,L5399,N5399:N5399),"")</f>
        <v/>
      </c>
      <c r="R5399" s="81" t="str">
        <f aca="false">IF(P5399&lt;&gt;"",SUMIF(L5399:L5399,L5399,O5399:O5399),"")</f>
        <v/>
      </c>
    </row>
    <row r="5400" customFormat="false" ht="25.5" hidden="false" customHeight="false" outlineLevel="0" collapsed="false">
      <c r="A5400" s="96" t="s">
        <v>679</v>
      </c>
      <c r="B5400" s="97" t="s">
        <v>1776</v>
      </c>
      <c r="C5400" s="96" t="str">
        <f aca="false">VLOOKUP(B5400,INSUMOS!$A:$I,2,0)</f>
        <v>SINAPI</v>
      </c>
      <c r="D5400" s="96" t="str">
        <f aca="false">VLOOKUP(B5400,INSUMOS!$A:$I,3,0)</f>
        <v>ALIMENTACAO - HORISTA (COLETADO CAIXA - ENCARGOS COMPLEMENTARES)</v>
      </c>
      <c r="E5400" s="98" t="str">
        <f aca="false">VLOOKUP(B5400,INSUMOS!$A:$I,4,0)</f>
        <v>Outros</v>
      </c>
      <c r="F5400" s="98"/>
      <c r="G5400" s="99" t="str">
        <f aca="false">VLOOKUP(B5400,INSUMOS!$A:$I,5,0)</f>
        <v>H</v>
      </c>
      <c r="H5400" s="100" t="n">
        <v>1</v>
      </c>
      <c r="I5400" s="101" t="n">
        <f aca="false">VLOOKUP(B5400,INSUMOS!$A:$I,8,0)</f>
        <v>1.45</v>
      </c>
      <c r="J5400" s="101" t="n">
        <f aca="false">TRUNC(H5400*I5400,2)</f>
        <v>1.45</v>
      </c>
      <c r="L5400" s="63" t="n">
        <f aca="false">IF(AND(A5401&lt;&gt;"",A5400=""),L5399+1,L5399)</f>
        <v>573</v>
      </c>
      <c r="M5400" s="80" t="n">
        <f aca="false">IF(OR(A5400="Insumo",A5400="Composição Auxiliar"),J5400,"")</f>
        <v>1.45</v>
      </c>
      <c r="N5400" s="81" t="str">
        <f aca="false">IF(E5400="Mão de Obra",J5400,"")</f>
        <v/>
      </c>
      <c r="O5400" s="81" t="n">
        <f aca="false">IF(N5400&lt;&gt;"","",M5400)</f>
        <v>1.45</v>
      </c>
      <c r="P5400" s="82" t="str">
        <f aca="false">IF(A5400="Composição",B5400,"")</f>
        <v/>
      </c>
      <c r="Q5400" s="81" t="str">
        <f aca="false">IF(P5400&lt;&gt;"",SUMIF(L5400:L5400,L5400,N5400:N5400),"")</f>
        <v/>
      </c>
      <c r="R5400" s="81" t="str">
        <f aca="false">IF(P5400&lt;&gt;"",SUMIF(L5400:L5400,L5400,O5400:O5400),"")</f>
        <v/>
      </c>
    </row>
    <row r="5401" customFormat="false" ht="25.5" hidden="false" customHeight="false" outlineLevel="0" collapsed="false">
      <c r="A5401" s="96" t="s">
        <v>679</v>
      </c>
      <c r="B5401" s="97" t="s">
        <v>1777</v>
      </c>
      <c r="C5401" s="96" t="str">
        <f aca="false">VLOOKUP(B5401,INSUMOS!$A:$I,2,0)</f>
        <v>SINAPI</v>
      </c>
      <c r="D5401" s="96" t="str">
        <f aca="false">VLOOKUP(B5401,INSUMOS!$A:$I,3,0)</f>
        <v>EPI - FAMILIA PEDREIRO - HORISTA (ENCARGOS COMPLEMENTARES - COLETADO CAIXA)</v>
      </c>
      <c r="E5401" s="98" t="str">
        <f aca="false">VLOOKUP(B5401,INSUMOS!$A:$I,4,0)</f>
        <v>Equipamento</v>
      </c>
      <c r="F5401" s="98"/>
      <c r="G5401" s="99" t="str">
        <f aca="false">VLOOKUP(B5401,INSUMOS!$A:$I,5,0)</f>
        <v>H</v>
      </c>
      <c r="H5401" s="100" t="n">
        <v>1</v>
      </c>
      <c r="I5401" s="101" t="n">
        <f aca="false">VLOOKUP(B5401,INSUMOS!$A:$I,8,0)</f>
        <v>1.17</v>
      </c>
      <c r="J5401" s="101" t="n">
        <f aca="false">TRUNC(H5401*I5401,2)</f>
        <v>1.17</v>
      </c>
      <c r="L5401" s="63" t="n">
        <f aca="false">IF(AND(A5402&lt;&gt;"",A5401=""),L5400+1,L5400)</f>
        <v>573</v>
      </c>
      <c r="M5401" s="80" t="n">
        <f aca="false">IF(OR(A5401="Insumo",A5401="Composição Auxiliar"),J5401,"")</f>
        <v>1.17</v>
      </c>
      <c r="N5401" s="81" t="str">
        <f aca="false">IF(E5401="Mão de Obra",J5401,"")</f>
        <v/>
      </c>
      <c r="O5401" s="81" t="n">
        <f aca="false">IF(N5401&lt;&gt;"","",M5401)</f>
        <v>1.17</v>
      </c>
      <c r="P5401" s="82" t="str">
        <f aca="false">IF(A5401="Composição",B5401,"")</f>
        <v/>
      </c>
      <c r="Q5401" s="81" t="str">
        <f aca="false">IF(P5401&lt;&gt;"",SUMIF(L5401:L5401,L5401,N5401:N5401),"")</f>
        <v/>
      </c>
      <c r="R5401" s="81" t="str">
        <f aca="false">IF(P5401&lt;&gt;"",SUMIF(L5401:L5401,L5401,O5401:O5401),"")</f>
        <v/>
      </c>
    </row>
    <row r="5402" customFormat="false" ht="25.5" hidden="false" customHeight="false" outlineLevel="0" collapsed="false">
      <c r="A5402" s="96" t="s">
        <v>679</v>
      </c>
      <c r="B5402" s="97" t="s">
        <v>1775</v>
      </c>
      <c r="C5402" s="96" t="str">
        <f aca="false">VLOOKUP(B5402,INSUMOS!$A:$I,2,0)</f>
        <v>SINAPI</v>
      </c>
      <c r="D5402" s="96" t="str">
        <f aca="false">VLOOKUP(B5402,INSUMOS!$A:$I,3,0)</f>
        <v>TRANSPORTE - HORISTA (COLETADO CAIXA - ENCARGOS COMPLEMENTARES)</v>
      </c>
      <c r="E5402" s="98" t="str">
        <f aca="false">VLOOKUP(B5402,INSUMOS!$A:$I,4,0)</f>
        <v>Serviços</v>
      </c>
      <c r="F5402" s="98"/>
      <c r="G5402" s="99" t="str">
        <f aca="false">VLOOKUP(B5402,INSUMOS!$A:$I,5,0)</f>
        <v>H</v>
      </c>
      <c r="H5402" s="100" t="n">
        <v>1</v>
      </c>
      <c r="I5402" s="101" t="n">
        <f aca="false">VLOOKUP(B5402,INSUMOS!$A:$I,8,0)</f>
        <v>0.96</v>
      </c>
      <c r="J5402" s="101" t="n">
        <f aca="false">TRUNC(H5402*I5402,2)</f>
        <v>0.96</v>
      </c>
      <c r="L5402" s="63" t="n">
        <f aca="false">IF(AND(A5403&lt;&gt;"",A5402=""),L5401+1,L5401)</f>
        <v>573</v>
      </c>
      <c r="M5402" s="80" t="n">
        <f aca="false">IF(OR(A5402="Insumo",A5402="Composição Auxiliar"),J5402,"")</f>
        <v>0.96</v>
      </c>
      <c r="N5402" s="81" t="str">
        <f aca="false">IF(E5402="Mão de Obra",J5402,"")</f>
        <v/>
      </c>
      <c r="O5402" s="81" t="n">
        <f aca="false">IF(N5402&lt;&gt;"","",M5402)</f>
        <v>0.96</v>
      </c>
      <c r="P5402" s="82" t="str">
        <f aca="false">IF(A5402="Composição",B5402,"")</f>
        <v/>
      </c>
      <c r="Q5402" s="81" t="str">
        <f aca="false">IF(P5402&lt;&gt;"",SUMIF(L5402:L5402,L5402,N5402:N5402),"")</f>
        <v/>
      </c>
      <c r="R5402" s="81" t="str">
        <f aca="false">IF(P5402&lt;&gt;"",SUMIF(L5402:L5402,L5402,O5402:O5402),"")</f>
        <v/>
      </c>
    </row>
    <row r="5403" customFormat="false" ht="25.5" hidden="false" customHeight="false" outlineLevel="0" collapsed="false">
      <c r="A5403" s="96" t="s">
        <v>679</v>
      </c>
      <c r="B5403" s="97" t="s">
        <v>1781</v>
      </c>
      <c r="C5403" s="96" t="str">
        <f aca="false">VLOOKUP(B5403,INSUMOS!$A:$I,2,0)</f>
        <v>SINAPI</v>
      </c>
      <c r="D5403" s="96" t="str">
        <f aca="false">VLOOKUP(B5403,INSUMOS!$A:$I,3,0)</f>
        <v>EXAMES - HORISTA (COLETADO CAIXA - ENCARGOS COMPLEMENTARES)</v>
      </c>
      <c r="E5403" s="98" t="str">
        <f aca="false">VLOOKUP(B5403,INSUMOS!$A:$I,4,0)</f>
        <v>Outros</v>
      </c>
      <c r="F5403" s="98"/>
      <c r="G5403" s="99" t="str">
        <f aca="false">VLOOKUP(B5403,INSUMOS!$A:$I,5,0)</f>
        <v>H</v>
      </c>
      <c r="H5403" s="100" t="n">
        <v>1</v>
      </c>
      <c r="I5403" s="101" t="n">
        <f aca="false">VLOOKUP(B5403,INSUMOS!$A:$I,8,0)</f>
        <v>1.14</v>
      </c>
      <c r="J5403" s="101" t="n">
        <f aca="false">TRUNC(H5403*I5403,2)</f>
        <v>1.14</v>
      </c>
      <c r="L5403" s="63" t="n">
        <f aca="false">IF(AND(A5404&lt;&gt;"",A5403=""),L5402+1,L5402)</f>
        <v>573</v>
      </c>
      <c r="M5403" s="80" t="n">
        <f aca="false">IF(OR(A5403="Insumo",A5403="Composição Auxiliar"),J5403,"")</f>
        <v>1.14</v>
      </c>
      <c r="N5403" s="81" t="str">
        <f aca="false">IF(E5403="Mão de Obra",J5403,"")</f>
        <v/>
      </c>
      <c r="O5403" s="81" t="n">
        <f aca="false">IF(N5403&lt;&gt;"","",M5403)</f>
        <v>1.14</v>
      </c>
      <c r="P5403" s="82" t="str">
        <f aca="false">IF(A5403="Composição",B5403,"")</f>
        <v/>
      </c>
      <c r="Q5403" s="81" t="str">
        <f aca="false">IF(P5403&lt;&gt;"",SUMIF(L5403:L5403,L5403,N5403:N5403),"")</f>
        <v/>
      </c>
      <c r="R5403" s="81" t="str">
        <f aca="false">IF(P5403&lt;&gt;"",SUMIF(L5403:L5403,L5403,O5403:O5403),"")</f>
        <v/>
      </c>
    </row>
    <row r="5404" customFormat="false" ht="14.25" hidden="false" customHeight="false" outlineLevel="0" collapsed="false">
      <c r="A5404" s="96" t="s">
        <v>679</v>
      </c>
      <c r="B5404" s="97" t="s">
        <v>2082</v>
      </c>
      <c r="C5404" s="96" t="str">
        <f aca="false">VLOOKUP(B5404,INSUMOS!$A:$I,2,0)</f>
        <v>SINAPI</v>
      </c>
      <c r="D5404" s="96" t="str">
        <f aca="false">VLOOKUP(B5404,INSUMOS!$A:$I,3,0)</f>
        <v>SERRALHEIRO (HORISTA)</v>
      </c>
      <c r="E5404" s="98" t="str">
        <f aca="false">VLOOKUP(B5404,INSUMOS!$A:$I,4,0)</f>
        <v>Mão de Obra</v>
      </c>
      <c r="F5404" s="98"/>
      <c r="G5404" s="99" t="str">
        <f aca="false">VLOOKUP(B5404,INSUMOS!$A:$I,5,0)</f>
        <v>H</v>
      </c>
      <c r="H5404" s="100" t="n">
        <v>1</v>
      </c>
      <c r="I5404" s="101" t="n">
        <f aca="false">VLOOKUP(B5404,INSUMOS!$A:$I,8,0)</f>
        <v>18.07</v>
      </c>
      <c r="J5404" s="101" t="n">
        <f aca="false">TRUNC(H5404*I5404,2)</f>
        <v>18.07</v>
      </c>
      <c r="L5404" s="63" t="n">
        <f aca="false">IF(AND(A5405&lt;&gt;"",A5404=""),L5403+1,L5403)</f>
        <v>573</v>
      </c>
      <c r="M5404" s="80" t="n">
        <f aca="false">IF(OR(A5404="Insumo",A5404="Composição Auxiliar"),J5404,"")</f>
        <v>18.07</v>
      </c>
      <c r="N5404" s="81" t="n">
        <f aca="false">IF(E5404="Mão de Obra",J5404,"")</f>
        <v>18.07</v>
      </c>
      <c r="O5404" s="81" t="str">
        <f aca="false">IF(N5404&lt;&gt;"","",M5404)</f>
        <v/>
      </c>
      <c r="P5404" s="82" t="str">
        <f aca="false">IF(A5404="Composição",B5404,"")</f>
        <v/>
      </c>
      <c r="Q5404" s="81" t="str">
        <f aca="false">IF(P5404&lt;&gt;"",SUMIF(L5404:L5404,L5404,N5404:N5404),"")</f>
        <v/>
      </c>
      <c r="R5404" s="81" t="str">
        <f aca="false">IF(P5404&lt;&gt;"",SUMIF(L5404:L5404,L5404,O5404:O5404),"")</f>
        <v/>
      </c>
    </row>
    <row r="5405" customFormat="false" ht="25.5" hidden="false" customHeight="false" outlineLevel="0" collapsed="false">
      <c r="A5405" s="96" t="s">
        <v>679</v>
      </c>
      <c r="B5405" s="97" t="s">
        <v>1778</v>
      </c>
      <c r="C5405" s="96" t="str">
        <f aca="false">VLOOKUP(B5405,INSUMOS!$A:$I,2,0)</f>
        <v>SINAPI</v>
      </c>
      <c r="D5405" s="96" t="str">
        <f aca="false">VLOOKUP(B5405,INSUMOS!$A:$I,3,0)</f>
        <v>SEGURO - HORISTA (COLETADO CAIXA - ENCARGOS COMPLEMENTARES)</v>
      </c>
      <c r="E5405" s="98" t="str">
        <f aca="false">VLOOKUP(B5405,INSUMOS!$A:$I,4,0)</f>
        <v>Taxas</v>
      </c>
      <c r="F5405" s="98"/>
      <c r="G5405" s="99" t="str">
        <f aca="false">VLOOKUP(B5405,INSUMOS!$A:$I,5,0)</f>
        <v>H</v>
      </c>
      <c r="H5405" s="100" t="n">
        <v>1</v>
      </c>
      <c r="I5405" s="101" t="n">
        <f aca="false">VLOOKUP(B5405,INSUMOS!$A:$I,8,0)</f>
        <v>0.07</v>
      </c>
      <c r="J5405" s="101" t="n">
        <f aca="false">TRUNC(H5405*I5405,2)</f>
        <v>0.07</v>
      </c>
      <c r="L5405" s="63" t="n">
        <f aca="false">IF(AND(A5406&lt;&gt;"",A5405=""),L5404+1,L5404)</f>
        <v>573</v>
      </c>
      <c r="M5405" s="80" t="n">
        <f aca="false">IF(OR(A5405="Insumo",A5405="Composição Auxiliar"),J5405,"")</f>
        <v>0.07</v>
      </c>
      <c r="N5405" s="81" t="str">
        <f aca="false">IF(E5405="Mão de Obra",J5405,"")</f>
        <v/>
      </c>
      <c r="O5405" s="81" t="n">
        <f aca="false">IF(N5405&lt;&gt;"","",M5405)</f>
        <v>0.07</v>
      </c>
      <c r="P5405" s="82" t="str">
        <f aca="false">IF(A5405="Composição",B5405,"")</f>
        <v/>
      </c>
      <c r="Q5405" s="81" t="str">
        <f aca="false">IF(P5405&lt;&gt;"",SUMIF(L5405:L5405,L5405,N5405:N5405),"")</f>
        <v/>
      </c>
      <c r="R5405" s="81" t="str">
        <f aca="false">IF(P5405&lt;&gt;"",SUMIF(L5405:L5405,L5405,O5405:O5405),"")</f>
        <v/>
      </c>
    </row>
    <row r="5406" customFormat="false" ht="25.5" hidden="false" customHeight="false" outlineLevel="0" collapsed="false">
      <c r="A5406" s="96" t="s">
        <v>679</v>
      </c>
      <c r="B5406" s="97" t="s">
        <v>1780</v>
      </c>
      <c r="C5406" s="96" t="str">
        <f aca="false">VLOOKUP(B5406,INSUMOS!$A:$I,2,0)</f>
        <v>SINAPI</v>
      </c>
      <c r="D5406" s="96" t="str">
        <f aca="false">VLOOKUP(B5406,INSUMOS!$A:$I,3,0)</f>
        <v>FERRAMENTAS - FAMILIA PEDREIRO - HORISTA (ENCARGOS COMPLEMENTARES - COLETADO CAIXA)</v>
      </c>
      <c r="E5406" s="98" t="str">
        <f aca="false">VLOOKUP(B5406,INSUMOS!$A:$I,4,0)</f>
        <v>Equipamento</v>
      </c>
      <c r="F5406" s="98"/>
      <c r="G5406" s="99" t="str">
        <f aca="false">VLOOKUP(B5406,INSUMOS!$A:$I,5,0)</f>
        <v>H</v>
      </c>
      <c r="H5406" s="100" t="n">
        <v>1</v>
      </c>
      <c r="I5406" s="101" t="n">
        <f aca="false">VLOOKUP(B5406,INSUMOS!$A:$I,8,0)</f>
        <v>0.84</v>
      </c>
      <c r="J5406" s="101" t="n">
        <f aca="false">TRUNC(H5406*I5406,2)</f>
        <v>0.84</v>
      </c>
      <c r="L5406" s="63" t="n">
        <f aca="false">IF(AND(A5407&lt;&gt;"",A5406=""),L5405+1,L5405)</f>
        <v>573</v>
      </c>
      <c r="M5406" s="80" t="n">
        <f aca="false">IF(OR(A5406="Insumo",A5406="Composição Auxiliar"),J5406,"")</f>
        <v>0.84</v>
      </c>
      <c r="N5406" s="81" t="str">
        <f aca="false">IF(E5406="Mão de Obra",J5406,"")</f>
        <v/>
      </c>
      <c r="O5406" s="81" t="n">
        <f aca="false">IF(N5406&lt;&gt;"","",M5406)</f>
        <v>0.84</v>
      </c>
      <c r="P5406" s="82" t="str">
        <f aca="false">IF(A5406="Composição",B5406,"")</f>
        <v/>
      </c>
      <c r="Q5406" s="81" t="str">
        <f aca="false">IF(P5406&lt;&gt;"",SUMIF(L5406:L5406,L5406,N5406:N5406),"")</f>
        <v/>
      </c>
      <c r="R5406" s="81" t="str">
        <f aca="false">IF(P5406&lt;&gt;"",SUMIF(L5406:L5406,L5406,O5406:O5406),"")</f>
        <v/>
      </c>
    </row>
    <row r="5407" customFormat="false" ht="14.25" hidden="false" customHeight="false" outlineLevel="0" collapsed="false">
      <c r="A5407" s="102"/>
      <c r="B5407" s="102"/>
      <c r="C5407" s="102"/>
      <c r="D5407" s="102"/>
      <c r="E5407" s="102"/>
      <c r="F5407" s="103"/>
      <c r="G5407" s="102"/>
      <c r="H5407" s="103"/>
      <c r="I5407" s="102"/>
      <c r="J5407" s="103"/>
      <c r="L5407" s="63" t="n">
        <f aca="false">IF(AND(A5408&lt;&gt;"",A5407=""),L5406+1,L5406)</f>
        <v>573</v>
      </c>
      <c r="M5407" s="80" t="str">
        <f aca="false">IF(OR(A5407="Insumo",A5407="Composição Auxiliar"),J5407,"")</f>
        <v/>
      </c>
      <c r="N5407" s="81" t="str">
        <f aca="false">IF(E5407="Mão de Obra",J5407,"")</f>
        <v/>
      </c>
      <c r="O5407" s="81" t="str">
        <f aca="false">IF(N5407&lt;&gt;"","",M5407)</f>
        <v/>
      </c>
      <c r="P5407" s="82" t="str">
        <f aca="false">IF(A5407="Composição",B5407,"")</f>
        <v/>
      </c>
      <c r="Q5407" s="81" t="str">
        <f aca="false">IF(P5407&lt;&gt;"",SUMIF(L5407:L5407,L5407,N5407:N5407),"")</f>
        <v/>
      </c>
      <c r="R5407" s="81" t="str">
        <f aca="false">IF(P5407&lt;&gt;"",SUMIF(L5407:L5407,L5407,O5407:O5407),"")</f>
        <v/>
      </c>
    </row>
    <row r="5408" customFormat="false" ht="15" hidden="false" customHeight="false" outlineLevel="0" collapsed="false">
      <c r="A5408" s="102"/>
      <c r="B5408" s="102"/>
      <c r="C5408" s="102"/>
      <c r="D5408" s="102"/>
      <c r="E5408" s="102"/>
      <c r="F5408" s="103"/>
      <c r="G5408" s="102"/>
      <c r="H5408" s="104"/>
      <c r="I5408" s="104"/>
      <c r="J5408" s="103"/>
      <c r="L5408" s="63" t="n">
        <f aca="false">IF(AND(A5409&lt;&gt;"",A5408=""),L5407+1,L5407)</f>
        <v>573</v>
      </c>
      <c r="M5408" s="80" t="str">
        <f aca="false">IF(OR(A5408="Insumo",A5408="Composição Auxiliar"),J5408,"")</f>
        <v/>
      </c>
      <c r="N5408" s="81" t="str">
        <f aca="false">IF(E5408="Mão de Obra",J5408,"")</f>
        <v/>
      </c>
      <c r="O5408" s="81" t="str">
        <f aca="false">IF(N5408&lt;&gt;"","",M5408)</f>
        <v/>
      </c>
      <c r="P5408" s="82" t="str">
        <f aca="false">IF(A5408="Composição",B5408,"")</f>
        <v/>
      </c>
      <c r="Q5408" s="81" t="str">
        <f aca="false">IF(P5408&lt;&gt;"",SUMIF(L5408:L5408,L5408,N5408:N5408),"")</f>
        <v/>
      </c>
      <c r="R5408" s="81" t="str">
        <f aca="false">IF(P5408&lt;&gt;"",SUMIF(L5408:L5408,L5408,O5408:O5408),"")</f>
        <v/>
      </c>
    </row>
    <row r="5409" customFormat="false" ht="15" hidden="false" customHeight="false" outlineLevel="0" collapsed="false">
      <c r="A5409" s="108"/>
      <c r="B5409" s="108"/>
      <c r="C5409" s="108"/>
      <c r="D5409" s="108"/>
      <c r="E5409" s="108"/>
      <c r="F5409" s="108"/>
      <c r="G5409" s="108"/>
      <c r="H5409" s="108"/>
      <c r="I5409" s="108"/>
      <c r="J5409" s="108"/>
      <c r="L5409" s="63" t="n">
        <f aca="false">IF(AND(A5410&lt;&gt;"",A5409=""),L5408+1,L5408)</f>
        <v>573</v>
      </c>
      <c r="M5409" s="80" t="str">
        <f aca="false">IF(OR(A5409="Insumo",A5409="Composição Auxiliar"),J5409,"")</f>
        <v/>
      </c>
      <c r="N5409" s="81" t="str">
        <f aca="false">IF(E5409="Mão de Obra",J5409,"")</f>
        <v/>
      </c>
      <c r="O5409" s="81" t="str">
        <f aca="false">IF(N5409&lt;&gt;"","",M5409)</f>
        <v/>
      </c>
      <c r="P5409" s="82" t="str">
        <f aca="false">IF(A5409="Composição",B5409,"")</f>
        <v/>
      </c>
      <c r="Q5409" s="81" t="str">
        <f aca="false">IF(P5409&lt;&gt;"",SUMIF(L5409:L5409,L5409,N5409:N5409),"")</f>
        <v/>
      </c>
      <c r="R5409" s="81" t="str">
        <f aca="false">IF(P5409&lt;&gt;"",SUMIF(L5409:L5409,L5409,O5409:O5409),"")</f>
        <v/>
      </c>
    </row>
    <row r="5410" customFormat="false" ht="15" hidden="false" customHeight="true" outlineLevel="0" collapsed="false">
      <c r="A5410" s="83"/>
      <c r="B5410" s="84" t="s">
        <v>655</v>
      </c>
      <c r="C5410" s="83" t="s">
        <v>656</v>
      </c>
      <c r="D5410" s="83" t="s">
        <v>657</v>
      </c>
      <c r="E5410" s="83" t="s">
        <v>658</v>
      </c>
      <c r="F5410" s="83"/>
      <c r="G5410" s="85" t="s">
        <v>659</v>
      </c>
      <c r="H5410" s="84" t="s">
        <v>660</v>
      </c>
      <c r="I5410" s="84" t="s">
        <v>661</v>
      </c>
      <c r="J5410" s="84" t="s">
        <v>662</v>
      </c>
      <c r="L5410" s="63" t="n">
        <f aca="false">IF(AND(A5411&lt;&gt;"",A5410=""),L5409+1,L5409)</f>
        <v>574</v>
      </c>
      <c r="M5410" s="80" t="str">
        <f aca="false">IF(OR(A5410="Insumo",A5410="Composição Auxiliar"),J5410,"")</f>
        <v/>
      </c>
      <c r="N5410" s="81" t="str">
        <f aca="false">IF(E5410="Mão de Obra",J5410,"")</f>
        <v/>
      </c>
      <c r="O5410" s="81" t="str">
        <f aca="false">IF(N5410&lt;&gt;"","",M5410)</f>
        <v/>
      </c>
      <c r="P5410" s="82" t="str">
        <f aca="false">IF(A5410="Composição",B5410,"")</f>
        <v/>
      </c>
      <c r="Q5410" s="81" t="str">
        <f aca="false">IF(P5410&lt;&gt;"",SUMIF(L5410:L5410,L5410,N5410:N5410),"")</f>
        <v/>
      </c>
      <c r="R5410" s="81" t="str">
        <f aca="false">IF(P5410&lt;&gt;"",SUMIF(L5410:L5410,L5410,O5410:O5410),"")</f>
        <v/>
      </c>
    </row>
    <row r="5411" customFormat="false" ht="14.25" hidden="false" customHeight="true" outlineLevel="0" collapsed="false">
      <c r="A5411" s="86" t="s">
        <v>663</v>
      </c>
      <c r="B5411" s="87" t="s">
        <v>677</v>
      </c>
      <c r="C5411" s="86" t="s">
        <v>664</v>
      </c>
      <c r="D5411" s="86" t="s">
        <v>678</v>
      </c>
      <c r="E5411" s="86" t="s">
        <v>671</v>
      </c>
      <c r="F5411" s="86"/>
      <c r="G5411" s="88" t="s">
        <v>672</v>
      </c>
      <c r="H5411" s="89" t="n">
        <v>1</v>
      </c>
      <c r="I5411" s="90" t="n">
        <f aca="false">SUMIF(L:L,$L5411,M:M)</f>
        <v>18.93</v>
      </c>
      <c r="J5411" s="90" t="n">
        <f aca="false">TRUNC(H5411*I5411,2)</f>
        <v>18.93</v>
      </c>
      <c r="L5411" s="63" t="n">
        <f aca="false">IF(AND(A5412&lt;&gt;"",A5411=""),L5410+1,L5410)</f>
        <v>574</v>
      </c>
      <c r="M5411" s="80" t="str">
        <f aca="false">IF(OR(A5411="Insumo",A5411="Composição Auxiliar"),J5411,"")</f>
        <v/>
      </c>
      <c r="N5411" s="81" t="str">
        <f aca="false">IF(E5411="Mão de Obra",J5411,"")</f>
        <v/>
      </c>
      <c r="O5411" s="81" t="str">
        <f aca="false">IF(N5411&lt;&gt;"","",M5411)</f>
        <v/>
      </c>
      <c r="P5411" s="82" t="str">
        <f aca="false">IF(A5411="Composição",B5411,"")</f>
        <v> 88316 </v>
      </c>
      <c r="Q5411" s="81" t="n">
        <f aca="false">IF(P5411&lt;&gt;"",SUMIF(L5411:L5411,L5411,N5411:N5411),"")</f>
        <v>0</v>
      </c>
      <c r="R5411" s="81" t="n">
        <f aca="false">IF(P5411&lt;&gt;"",SUMIF(L5411:L5411,L5411,O5411:O5411),"")</f>
        <v>0</v>
      </c>
    </row>
    <row r="5412" customFormat="false" ht="25.5" hidden="false" customHeight="true" outlineLevel="0" collapsed="false">
      <c r="A5412" s="91" t="s">
        <v>668</v>
      </c>
      <c r="B5412" s="92" t="s">
        <v>2083</v>
      </c>
      <c r="C5412" s="91" t="s">
        <v>664</v>
      </c>
      <c r="D5412" s="91" t="s">
        <v>2084</v>
      </c>
      <c r="E5412" s="91" t="s">
        <v>671</v>
      </c>
      <c r="F5412" s="91"/>
      <c r="G5412" s="93" t="s">
        <v>672</v>
      </c>
      <c r="H5412" s="94" t="n">
        <v>1</v>
      </c>
      <c r="I5412" s="95" t="n">
        <f aca="false">SUMIFS(J:J,A:A,"Composição",B:B,$B5412)</f>
        <v>0.29</v>
      </c>
      <c r="J5412" s="95" t="n">
        <f aca="false">TRUNC(H5412*I5412,2)</f>
        <v>0.29</v>
      </c>
      <c r="L5412" s="63" t="n">
        <f aca="false">IF(AND(A5413&lt;&gt;"",A5412=""),L5411+1,L5411)</f>
        <v>574</v>
      </c>
      <c r="M5412" s="80" t="n">
        <f aca="false">IF(OR(A5412="Insumo",A5412="Composição Auxiliar"),J5412,"")</f>
        <v>0.29</v>
      </c>
      <c r="N5412" s="81" t="str">
        <f aca="false">IF(E5412="Mão de Obra",J5412,"")</f>
        <v/>
      </c>
      <c r="O5412" s="81" t="n">
        <f aca="false">IF(N5412&lt;&gt;"","",M5412)</f>
        <v>0.29</v>
      </c>
      <c r="P5412" s="82" t="str">
        <f aca="false">IF(A5412="Composição",B5412,"")</f>
        <v/>
      </c>
      <c r="Q5412" s="81" t="str">
        <f aca="false">IF(P5412&lt;&gt;"",SUMIF(L5412:L5412,L5412,N5412:N5412),"")</f>
        <v/>
      </c>
      <c r="R5412" s="81" t="str">
        <f aca="false">IF(P5412&lt;&gt;"",SUMIF(L5412:L5412,L5412,O5412:O5412),"")</f>
        <v/>
      </c>
    </row>
    <row r="5413" customFormat="false" ht="25.5" hidden="false" customHeight="false" outlineLevel="0" collapsed="false">
      <c r="A5413" s="96" t="s">
        <v>679</v>
      </c>
      <c r="B5413" s="97" t="s">
        <v>1781</v>
      </c>
      <c r="C5413" s="96" t="str">
        <f aca="false">VLOOKUP(B5413,INSUMOS!$A:$I,2,0)</f>
        <v>SINAPI</v>
      </c>
      <c r="D5413" s="96" t="str">
        <f aca="false">VLOOKUP(B5413,INSUMOS!$A:$I,3,0)</f>
        <v>EXAMES - HORISTA (COLETADO CAIXA - ENCARGOS COMPLEMENTARES)</v>
      </c>
      <c r="E5413" s="98" t="str">
        <f aca="false">VLOOKUP(B5413,INSUMOS!$A:$I,4,0)</f>
        <v>Outros</v>
      </c>
      <c r="F5413" s="98"/>
      <c r="G5413" s="99" t="str">
        <f aca="false">VLOOKUP(B5413,INSUMOS!$A:$I,5,0)</f>
        <v>H</v>
      </c>
      <c r="H5413" s="100" t="n">
        <v>1</v>
      </c>
      <c r="I5413" s="101" t="n">
        <f aca="false">VLOOKUP(B5413,INSUMOS!$A:$I,8,0)</f>
        <v>1.14</v>
      </c>
      <c r="J5413" s="101" t="n">
        <f aca="false">TRUNC(H5413*I5413,2)</f>
        <v>1.14</v>
      </c>
      <c r="L5413" s="63" t="n">
        <f aca="false">IF(AND(A5414&lt;&gt;"",A5413=""),L5412+1,L5412)</f>
        <v>574</v>
      </c>
      <c r="M5413" s="80" t="n">
        <f aca="false">IF(OR(A5413="Insumo",A5413="Composição Auxiliar"),J5413,"")</f>
        <v>1.14</v>
      </c>
      <c r="N5413" s="81" t="str">
        <f aca="false">IF(E5413="Mão de Obra",J5413,"")</f>
        <v/>
      </c>
      <c r="O5413" s="81" t="n">
        <f aca="false">IF(N5413&lt;&gt;"","",M5413)</f>
        <v>1.14</v>
      </c>
      <c r="P5413" s="82" t="str">
        <f aca="false">IF(A5413="Composição",B5413,"")</f>
        <v/>
      </c>
      <c r="Q5413" s="81" t="str">
        <f aca="false">IF(P5413&lt;&gt;"",SUMIF(L5413:L5413,L5413,N5413:N5413),"")</f>
        <v/>
      </c>
      <c r="R5413" s="81" t="str">
        <f aca="false">IF(P5413&lt;&gt;"",SUMIF(L5413:L5413,L5413,O5413:O5413),"")</f>
        <v/>
      </c>
    </row>
    <row r="5414" customFormat="false" ht="25.5" hidden="false" customHeight="false" outlineLevel="0" collapsed="false">
      <c r="A5414" s="96" t="s">
        <v>679</v>
      </c>
      <c r="B5414" s="97" t="s">
        <v>1794</v>
      </c>
      <c r="C5414" s="96" t="str">
        <f aca="false">VLOOKUP(B5414,INSUMOS!$A:$I,2,0)</f>
        <v>SINAPI</v>
      </c>
      <c r="D5414" s="96" t="str">
        <f aca="false">VLOOKUP(B5414,INSUMOS!$A:$I,3,0)</f>
        <v>FERRAMENTAS - FAMILIA SERVENTE - HORISTA (ENCARGOS COMPLEMENTARES - COLETADO CAIXA)</v>
      </c>
      <c r="E5414" s="98" t="str">
        <f aca="false">VLOOKUP(B5414,INSUMOS!$A:$I,4,0)</f>
        <v>Equipamento</v>
      </c>
      <c r="F5414" s="98"/>
      <c r="G5414" s="99" t="str">
        <f aca="false">VLOOKUP(B5414,INSUMOS!$A:$I,5,0)</f>
        <v>H</v>
      </c>
      <c r="H5414" s="100" t="n">
        <v>1</v>
      </c>
      <c r="I5414" s="101" t="n">
        <f aca="false">VLOOKUP(B5414,INSUMOS!$A:$I,8,0)</f>
        <v>0.59</v>
      </c>
      <c r="J5414" s="101" t="n">
        <f aca="false">TRUNC(H5414*I5414,2)</f>
        <v>0.59</v>
      </c>
      <c r="L5414" s="63" t="n">
        <f aca="false">IF(AND(A5415&lt;&gt;"",A5414=""),L5413+1,L5413)</f>
        <v>574</v>
      </c>
      <c r="M5414" s="80" t="n">
        <f aca="false">IF(OR(A5414="Insumo",A5414="Composição Auxiliar"),J5414,"")</f>
        <v>0.59</v>
      </c>
      <c r="N5414" s="81" t="str">
        <f aca="false">IF(E5414="Mão de Obra",J5414,"")</f>
        <v/>
      </c>
      <c r="O5414" s="81" t="n">
        <f aca="false">IF(N5414&lt;&gt;"","",M5414)</f>
        <v>0.59</v>
      </c>
      <c r="P5414" s="82" t="str">
        <f aca="false">IF(A5414="Composição",B5414,"")</f>
        <v/>
      </c>
      <c r="Q5414" s="81" t="str">
        <f aca="false">IF(P5414&lt;&gt;"",SUMIF(L5414:L5414,L5414,N5414:N5414),"")</f>
        <v/>
      </c>
      <c r="R5414" s="81" t="str">
        <f aca="false">IF(P5414&lt;&gt;"",SUMIF(L5414:L5414,L5414,O5414:O5414),"")</f>
        <v/>
      </c>
    </row>
    <row r="5415" customFormat="false" ht="25.5" hidden="false" customHeight="false" outlineLevel="0" collapsed="false">
      <c r="A5415" s="96" t="s">
        <v>679</v>
      </c>
      <c r="B5415" s="97" t="s">
        <v>1796</v>
      </c>
      <c r="C5415" s="96" t="str">
        <f aca="false">VLOOKUP(B5415,INSUMOS!$A:$I,2,0)</f>
        <v>SINAPI</v>
      </c>
      <c r="D5415" s="96" t="str">
        <f aca="false">VLOOKUP(B5415,INSUMOS!$A:$I,3,0)</f>
        <v>EPI - FAMILIA SERVENTE - HORISTA (ENCARGOS COMPLEMENTARES - COLETADO CAIXA)</v>
      </c>
      <c r="E5415" s="98" t="str">
        <f aca="false">VLOOKUP(B5415,INSUMOS!$A:$I,4,0)</f>
        <v>Equipamento</v>
      </c>
      <c r="F5415" s="98"/>
      <c r="G5415" s="99" t="str">
        <f aca="false">VLOOKUP(B5415,INSUMOS!$A:$I,5,0)</f>
        <v>H</v>
      </c>
      <c r="H5415" s="100" t="n">
        <v>1</v>
      </c>
      <c r="I5415" s="101" t="n">
        <f aca="false">VLOOKUP(B5415,INSUMOS!$A:$I,8,0)</f>
        <v>1.25</v>
      </c>
      <c r="J5415" s="101" t="n">
        <f aca="false">TRUNC(H5415*I5415,2)</f>
        <v>1.25</v>
      </c>
      <c r="L5415" s="63" t="n">
        <f aca="false">IF(AND(A5416&lt;&gt;"",A5415=""),L5414+1,L5414)</f>
        <v>574</v>
      </c>
      <c r="M5415" s="80" t="n">
        <f aca="false">IF(OR(A5415="Insumo",A5415="Composição Auxiliar"),J5415,"")</f>
        <v>1.25</v>
      </c>
      <c r="N5415" s="81" t="str">
        <f aca="false">IF(E5415="Mão de Obra",J5415,"")</f>
        <v/>
      </c>
      <c r="O5415" s="81" t="n">
        <f aca="false">IF(N5415&lt;&gt;"","",M5415)</f>
        <v>1.25</v>
      </c>
      <c r="P5415" s="82" t="str">
        <f aca="false">IF(A5415="Composição",B5415,"")</f>
        <v/>
      </c>
      <c r="Q5415" s="81" t="str">
        <f aca="false">IF(P5415&lt;&gt;"",SUMIF(L5415:L5415,L5415,N5415:N5415),"")</f>
        <v/>
      </c>
      <c r="R5415" s="81" t="str">
        <f aca="false">IF(P5415&lt;&gt;"",SUMIF(L5415:L5415,L5415,O5415:O5415),"")</f>
        <v/>
      </c>
    </row>
    <row r="5416" customFormat="false" ht="25.5" hidden="false" customHeight="false" outlineLevel="0" collapsed="false">
      <c r="A5416" s="96" t="s">
        <v>679</v>
      </c>
      <c r="B5416" s="97" t="s">
        <v>1778</v>
      </c>
      <c r="C5416" s="96" t="str">
        <f aca="false">VLOOKUP(B5416,INSUMOS!$A:$I,2,0)</f>
        <v>SINAPI</v>
      </c>
      <c r="D5416" s="96" t="str">
        <f aca="false">VLOOKUP(B5416,INSUMOS!$A:$I,3,0)</f>
        <v>SEGURO - HORISTA (COLETADO CAIXA - ENCARGOS COMPLEMENTARES)</v>
      </c>
      <c r="E5416" s="98" t="str">
        <f aca="false">VLOOKUP(B5416,INSUMOS!$A:$I,4,0)</f>
        <v>Taxas</v>
      </c>
      <c r="F5416" s="98"/>
      <c r="G5416" s="99" t="str">
        <f aca="false">VLOOKUP(B5416,INSUMOS!$A:$I,5,0)</f>
        <v>H</v>
      </c>
      <c r="H5416" s="100" t="n">
        <v>1</v>
      </c>
      <c r="I5416" s="101" t="n">
        <f aca="false">VLOOKUP(B5416,INSUMOS!$A:$I,8,0)</f>
        <v>0.07</v>
      </c>
      <c r="J5416" s="101" t="n">
        <f aca="false">TRUNC(H5416*I5416,2)</f>
        <v>0.07</v>
      </c>
      <c r="L5416" s="63" t="n">
        <f aca="false">IF(AND(A5417&lt;&gt;"",A5416=""),L5415+1,L5415)</f>
        <v>574</v>
      </c>
      <c r="M5416" s="80" t="n">
        <f aca="false">IF(OR(A5416="Insumo",A5416="Composição Auxiliar"),J5416,"")</f>
        <v>0.07</v>
      </c>
      <c r="N5416" s="81" t="str">
        <f aca="false">IF(E5416="Mão de Obra",J5416,"")</f>
        <v/>
      </c>
      <c r="O5416" s="81" t="n">
        <f aca="false">IF(N5416&lt;&gt;"","",M5416)</f>
        <v>0.07</v>
      </c>
      <c r="P5416" s="82" t="str">
        <f aca="false">IF(A5416="Composição",B5416,"")</f>
        <v/>
      </c>
      <c r="Q5416" s="81" t="str">
        <f aca="false">IF(P5416&lt;&gt;"",SUMIF(L5416:L5416,L5416,N5416:N5416),"")</f>
        <v/>
      </c>
      <c r="R5416" s="81" t="str">
        <f aca="false">IF(P5416&lt;&gt;"",SUMIF(L5416:L5416,L5416,O5416:O5416),"")</f>
        <v/>
      </c>
    </row>
    <row r="5417" customFormat="false" ht="14.25" hidden="false" customHeight="false" outlineLevel="0" collapsed="false">
      <c r="A5417" s="96" t="s">
        <v>679</v>
      </c>
      <c r="B5417" s="97" t="s">
        <v>2085</v>
      </c>
      <c r="C5417" s="96" t="str">
        <f aca="false">VLOOKUP(B5417,INSUMOS!$A:$I,2,0)</f>
        <v>SINAPI</v>
      </c>
      <c r="D5417" s="96" t="str">
        <f aca="false">VLOOKUP(B5417,INSUMOS!$A:$I,3,0)</f>
        <v>SERVENTE DE OBRAS</v>
      </c>
      <c r="E5417" s="98" t="str">
        <f aca="false">VLOOKUP(B5417,INSUMOS!$A:$I,4,0)</f>
        <v>Mão de Obra</v>
      </c>
      <c r="F5417" s="98"/>
      <c r="G5417" s="99" t="str">
        <f aca="false">VLOOKUP(B5417,INSUMOS!$A:$I,5,0)</f>
        <v>H</v>
      </c>
      <c r="H5417" s="100" t="n">
        <v>1</v>
      </c>
      <c r="I5417" s="101" t="n">
        <f aca="false">VLOOKUP(B5417,INSUMOS!$A:$I,8,0)</f>
        <v>13.18</v>
      </c>
      <c r="J5417" s="101" t="n">
        <f aca="false">TRUNC(H5417*I5417,2)</f>
        <v>13.18</v>
      </c>
      <c r="L5417" s="63" t="n">
        <f aca="false">IF(AND(A5418&lt;&gt;"",A5417=""),L5416+1,L5416)</f>
        <v>574</v>
      </c>
      <c r="M5417" s="80" t="n">
        <f aca="false">IF(OR(A5417="Insumo",A5417="Composição Auxiliar"),J5417,"")</f>
        <v>13.18</v>
      </c>
      <c r="N5417" s="81" t="n">
        <f aca="false">IF(E5417="Mão de Obra",J5417,"")</f>
        <v>13.18</v>
      </c>
      <c r="O5417" s="81" t="str">
        <f aca="false">IF(N5417&lt;&gt;"","",M5417)</f>
        <v/>
      </c>
      <c r="P5417" s="82" t="str">
        <f aca="false">IF(A5417="Composição",B5417,"")</f>
        <v/>
      </c>
      <c r="Q5417" s="81" t="str">
        <f aca="false">IF(P5417&lt;&gt;"",SUMIF(L5417:L5417,L5417,N5417:N5417),"")</f>
        <v/>
      </c>
      <c r="R5417" s="81" t="str">
        <f aca="false">IF(P5417&lt;&gt;"",SUMIF(L5417:L5417,L5417,O5417:O5417),"")</f>
        <v/>
      </c>
    </row>
    <row r="5418" customFormat="false" ht="25.5" hidden="false" customHeight="false" outlineLevel="0" collapsed="false">
      <c r="A5418" s="96" t="s">
        <v>679</v>
      </c>
      <c r="B5418" s="97" t="s">
        <v>1775</v>
      </c>
      <c r="C5418" s="96" t="str">
        <f aca="false">VLOOKUP(B5418,INSUMOS!$A:$I,2,0)</f>
        <v>SINAPI</v>
      </c>
      <c r="D5418" s="96" t="str">
        <f aca="false">VLOOKUP(B5418,INSUMOS!$A:$I,3,0)</f>
        <v>TRANSPORTE - HORISTA (COLETADO CAIXA - ENCARGOS COMPLEMENTARES)</v>
      </c>
      <c r="E5418" s="98" t="str">
        <f aca="false">VLOOKUP(B5418,INSUMOS!$A:$I,4,0)</f>
        <v>Serviços</v>
      </c>
      <c r="F5418" s="98"/>
      <c r="G5418" s="99" t="str">
        <f aca="false">VLOOKUP(B5418,INSUMOS!$A:$I,5,0)</f>
        <v>H</v>
      </c>
      <c r="H5418" s="100" t="n">
        <v>1</v>
      </c>
      <c r="I5418" s="101" t="n">
        <f aca="false">VLOOKUP(B5418,INSUMOS!$A:$I,8,0)</f>
        <v>0.96</v>
      </c>
      <c r="J5418" s="101" t="n">
        <f aca="false">TRUNC(H5418*I5418,2)</f>
        <v>0.96</v>
      </c>
      <c r="L5418" s="63" t="n">
        <f aca="false">IF(AND(A5419&lt;&gt;"",A5418=""),L5417+1,L5417)</f>
        <v>574</v>
      </c>
      <c r="M5418" s="80" t="n">
        <f aca="false">IF(OR(A5418="Insumo",A5418="Composição Auxiliar"),J5418,"")</f>
        <v>0.96</v>
      </c>
      <c r="N5418" s="81" t="str">
        <f aca="false">IF(E5418="Mão de Obra",J5418,"")</f>
        <v/>
      </c>
      <c r="O5418" s="81" t="n">
        <f aca="false">IF(N5418&lt;&gt;"","",M5418)</f>
        <v>0.96</v>
      </c>
      <c r="P5418" s="82" t="str">
        <f aca="false">IF(A5418="Composição",B5418,"")</f>
        <v/>
      </c>
      <c r="Q5418" s="81" t="str">
        <f aca="false">IF(P5418&lt;&gt;"",SUMIF(L5418:L5418,L5418,N5418:N5418),"")</f>
        <v/>
      </c>
      <c r="R5418" s="81" t="str">
        <f aca="false">IF(P5418&lt;&gt;"",SUMIF(L5418:L5418,L5418,O5418:O5418),"")</f>
        <v/>
      </c>
    </row>
    <row r="5419" customFormat="false" ht="25.5" hidden="false" customHeight="false" outlineLevel="0" collapsed="false">
      <c r="A5419" s="96" t="s">
        <v>679</v>
      </c>
      <c r="B5419" s="97" t="s">
        <v>1776</v>
      </c>
      <c r="C5419" s="96" t="str">
        <f aca="false">VLOOKUP(B5419,INSUMOS!$A:$I,2,0)</f>
        <v>SINAPI</v>
      </c>
      <c r="D5419" s="96" t="str">
        <f aca="false">VLOOKUP(B5419,INSUMOS!$A:$I,3,0)</f>
        <v>ALIMENTACAO - HORISTA (COLETADO CAIXA - ENCARGOS COMPLEMENTARES)</v>
      </c>
      <c r="E5419" s="98" t="str">
        <f aca="false">VLOOKUP(B5419,INSUMOS!$A:$I,4,0)</f>
        <v>Outros</v>
      </c>
      <c r="F5419" s="98"/>
      <c r="G5419" s="99" t="str">
        <f aca="false">VLOOKUP(B5419,INSUMOS!$A:$I,5,0)</f>
        <v>H</v>
      </c>
      <c r="H5419" s="100" t="n">
        <v>1</v>
      </c>
      <c r="I5419" s="101" t="n">
        <f aca="false">VLOOKUP(B5419,INSUMOS!$A:$I,8,0)</f>
        <v>1.45</v>
      </c>
      <c r="J5419" s="101" t="n">
        <f aca="false">TRUNC(H5419*I5419,2)</f>
        <v>1.45</v>
      </c>
      <c r="L5419" s="63" t="n">
        <f aca="false">IF(AND(A5420&lt;&gt;"",A5419=""),L5418+1,L5418)</f>
        <v>574</v>
      </c>
      <c r="M5419" s="80" t="n">
        <f aca="false">IF(OR(A5419="Insumo",A5419="Composição Auxiliar"),J5419,"")</f>
        <v>1.45</v>
      </c>
      <c r="N5419" s="81" t="str">
        <f aca="false">IF(E5419="Mão de Obra",J5419,"")</f>
        <v/>
      </c>
      <c r="O5419" s="81" t="n">
        <f aca="false">IF(N5419&lt;&gt;"","",M5419)</f>
        <v>1.45</v>
      </c>
      <c r="P5419" s="82" t="str">
        <f aca="false">IF(A5419="Composição",B5419,"")</f>
        <v/>
      </c>
      <c r="Q5419" s="81" t="str">
        <f aca="false">IF(P5419&lt;&gt;"",SUMIF(L5419:L5419,L5419,N5419:N5419),"")</f>
        <v/>
      </c>
      <c r="R5419" s="81" t="str">
        <f aca="false">IF(P5419&lt;&gt;"",SUMIF(L5419:L5419,L5419,O5419:O5419),"")</f>
        <v/>
      </c>
    </row>
    <row r="5420" customFormat="false" ht="14.25" hidden="false" customHeight="false" outlineLevel="0" collapsed="false">
      <c r="A5420" s="102"/>
      <c r="B5420" s="102"/>
      <c r="C5420" s="102"/>
      <c r="D5420" s="102"/>
      <c r="E5420" s="102"/>
      <c r="F5420" s="103"/>
      <c r="G5420" s="102"/>
      <c r="H5420" s="103"/>
      <c r="I5420" s="102"/>
      <c r="J5420" s="103"/>
      <c r="L5420" s="63" t="n">
        <f aca="false">IF(AND(A5421&lt;&gt;"",A5420=""),L5419+1,L5419)</f>
        <v>574</v>
      </c>
      <c r="M5420" s="80" t="str">
        <f aca="false">IF(OR(A5420="Insumo",A5420="Composição Auxiliar"),J5420,"")</f>
        <v/>
      </c>
      <c r="N5420" s="81" t="str">
        <f aca="false">IF(E5420="Mão de Obra",J5420,"")</f>
        <v/>
      </c>
      <c r="O5420" s="81" t="str">
        <f aca="false">IF(N5420&lt;&gt;"","",M5420)</f>
        <v/>
      </c>
      <c r="P5420" s="82" t="str">
        <f aca="false">IF(A5420="Composição",B5420,"")</f>
        <v/>
      </c>
      <c r="Q5420" s="81" t="str">
        <f aca="false">IF(P5420&lt;&gt;"",SUMIF(L5420:L5420,L5420,N5420:N5420),"")</f>
        <v/>
      </c>
      <c r="R5420" s="81" t="str">
        <f aca="false">IF(P5420&lt;&gt;"",SUMIF(L5420:L5420,L5420,O5420:O5420),"")</f>
        <v/>
      </c>
    </row>
    <row r="5421" customFormat="false" ht="15" hidden="false" customHeight="false" outlineLevel="0" collapsed="false">
      <c r="A5421" s="102"/>
      <c r="B5421" s="102"/>
      <c r="C5421" s="102"/>
      <c r="D5421" s="102"/>
      <c r="E5421" s="102"/>
      <c r="F5421" s="103"/>
      <c r="G5421" s="102"/>
      <c r="H5421" s="104"/>
      <c r="I5421" s="104"/>
      <c r="J5421" s="103"/>
      <c r="L5421" s="63" t="n">
        <f aca="false">IF(AND(A5422&lt;&gt;"",A5421=""),L5420+1,L5420)</f>
        <v>574</v>
      </c>
      <c r="M5421" s="80" t="str">
        <f aca="false">IF(OR(A5421="Insumo",A5421="Composição Auxiliar"),J5421,"")</f>
        <v/>
      </c>
      <c r="N5421" s="81" t="str">
        <f aca="false">IF(E5421="Mão de Obra",J5421,"")</f>
        <v/>
      </c>
      <c r="O5421" s="81" t="str">
        <f aca="false">IF(N5421&lt;&gt;"","",M5421)</f>
        <v/>
      </c>
      <c r="P5421" s="82" t="str">
        <f aca="false">IF(A5421="Composição",B5421,"")</f>
        <v/>
      </c>
      <c r="Q5421" s="81" t="str">
        <f aca="false">IF(P5421&lt;&gt;"",SUMIF(L5421:L5421,L5421,N5421:N5421),"")</f>
        <v/>
      </c>
      <c r="R5421" s="81" t="str">
        <f aca="false">IF(P5421&lt;&gt;"",SUMIF(L5421:L5421,L5421,O5421:O5421),"")</f>
        <v/>
      </c>
    </row>
    <row r="5422" customFormat="false" ht="15" hidden="false" customHeight="false" outlineLevel="0" collapsed="false">
      <c r="A5422" s="108"/>
      <c r="B5422" s="108"/>
      <c r="C5422" s="108"/>
      <c r="D5422" s="108"/>
      <c r="E5422" s="108"/>
      <c r="F5422" s="108"/>
      <c r="G5422" s="108"/>
      <c r="H5422" s="108"/>
      <c r="I5422" s="108"/>
      <c r="J5422" s="108"/>
      <c r="L5422" s="63" t="n">
        <f aca="false">IF(AND(A5423&lt;&gt;"",A5422=""),L5421+1,L5421)</f>
        <v>574</v>
      </c>
      <c r="M5422" s="80" t="str">
        <f aca="false">IF(OR(A5422="Insumo",A5422="Composição Auxiliar"),J5422,"")</f>
        <v/>
      </c>
      <c r="N5422" s="81" t="str">
        <f aca="false">IF(E5422="Mão de Obra",J5422,"")</f>
        <v/>
      </c>
      <c r="O5422" s="81" t="str">
        <f aca="false">IF(N5422&lt;&gt;"","",M5422)</f>
        <v/>
      </c>
      <c r="P5422" s="82" t="str">
        <f aca="false">IF(A5422="Composição",B5422,"")</f>
        <v/>
      </c>
      <c r="Q5422" s="81" t="str">
        <f aca="false">IF(P5422&lt;&gt;"",SUMIF(L5422:L5422,L5422,N5422:N5422),"")</f>
        <v/>
      </c>
      <c r="R5422" s="81" t="str">
        <f aca="false">IF(P5422&lt;&gt;"",SUMIF(L5422:L5422,L5422,O5422:O5422),"")</f>
        <v/>
      </c>
    </row>
    <row r="5423" customFormat="false" ht="15" hidden="false" customHeight="true" outlineLevel="0" collapsed="false">
      <c r="A5423" s="83"/>
      <c r="B5423" s="84" t="s">
        <v>655</v>
      </c>
      <c r="C5423" s="83" t="s">
        <v>656</v>
      </c>
      <c r="D5423" s="83" t="s">
        <v>657</v>
      </c>
      <c r="E5423" s="83" t="s">
        <v>658</v>
      </c>
      <c r="F5423" s="83"/>
      <c r="G5423" s="85" t="s">
        <v>659</v>
      </c>
      <c r="H5423" s="84" t="s">
        <v>660</v>
      </c>
      <c r="I5423" s="84" t="s">
        <v>661</v>
      </c>
      <c r="J5423" s="84" t="s">
        <v>662</v>
      </c>
      <c r="L5423" s="63" t="n">
        <f aca="false">IF(AND(A5424&lt;&gt;"",A5423=""),L5422+1,L5422)</f>
        <v>575</v>
      </c>
      <c r="M5423" s="80" t="str">
        <f aca="false">IF(OR(A5423="Insumo",A5423="Composição Auxiliar"),J5423,"")</f>
        <v/>
      </c>
      <c r="N5423" s="81" t="str">
        <f aca="false">IF(E5423="Mão de Obra",J5423,"")</f>
        <v/>
      </c>
      <c r="O5423" s="81" t="str">
        <f aca="false">IF(N5423&lt;&gt;"","",M5423)</f>
        <v/>
      </c>
      <c r="P5423" s="82" t="str">
        <f aca="false">IF(A5423="Composição",B5423,"")</f>
        <v/>
      </c>
      <c r="Q5423" s="81" t="str">
        <f aca="false">IF(P5423&lt;&gt;"",SUMIF(L5423:L5423,L5423,N5423:N5423),"")</f>
        <v/>
      </c>
      <c r="R5423" s="81" t="str">
        <f aca="false">IF(P5423&lt;&gt;"",SUMIF(L5423:L5423,L5423,O5423:O5423),"")</f>
        <v/>
      </c>
    </row>
    <row r="5424" customFormat="false" ht="25.5" hidden="false" customHeight="true" outlineLevel="0" collapsed="false">
      <c r="A5424" s="86" t="s">
        <v>663</v>
      </c>
      <c r="B5424" s="87" t="s">
        <v>1304</v>
      </c>
      <c r="C5424" s="86" t="s">
        <v>664</v>
      </c>
      <c r="D5424" s="86" t="s">
        <v>1305</v>
      </c>
      <c r="E5424" s="86" t="s">
        <v>764</v>
      </c>
      <c r="F5424" s="86"/>
      <c r="G5424" s="88" t="s">
        <v>718</v>
      </c>
      <c r="H5424" s="89" t="n">
        <v>1</v>
      </c>
      <c r="I5424" s="90" t="n">
        <f aca="false">SUMIF(L:L,$L5424,M:M)</f>
        <v>12.57</v>
      </c>
      <c r="J5424" s="90" t="n">
        <f aca="false">TRUNC(H5424*I5424,2)</f>
        <v>12.57</v>
      </c>
      <c r="L5424" s="63" t="n">
        <f aca="false">IF(AND(A5425&lt;&gt;"",A5424=""),L5423+1,L5423)</f>
        <v>575</v>
      </c>
      <c r="M5424" s="80" t="str">
        <f aca="false">IF(OR(A5424="Insumo",A5424="Composição Auxiliar"),J5424,"")</f>
        <v/>
      </c>
      <c r="N5424" s="81" t="str">
        <f aca="false">IF(E5424="Mão de Obra",J5424,"")</f>
        <v/>
      </c>
      <c r="O5424" s="81" t="str">
        <f aca="false">IF(N5424&lt;&gt;"","",M5424)</f>
        <v/>
      </c>
      <c r="P5424" s="82" t="str">
        <f aca="false">IF(A5424="Composição",B5424,"")</f>
        <v> 86883 </v>
      </c>
      <c r="Q5424" s="81" t="n">
        <f aca="false">IF(P5424&lt;&gt;"",SUMIF(L5424:L5424,L5424,N5424:N5424),"")</f>
        <v>0</v>
      </c>
      <c r="R5424" s="81" t="n">
        <f aca="false">IF(P5424&lt;&gt;"",SUMIF(L5424:L5424,L5424,O5424:O5424),"")</f>
        <v>0</v>
      </c>
    </row>
    <row r="5425" customFormat="false" ht="25.5" hidden="false" customHeight="true" outlineLevel="0" collapsed="false">
      <c r="A5425" s="91" t="s">
        <v>668</v>
      </c>
      <c r="B5425" s="92" t="s">
        <v>677</v>
      </c>
      <c r="C5425" s="91" t="s">
        <v>664</v>
      </c>
      <c r="D5425" s="91" t="s">
        <v>678</v>
      </c>
      <c r="E5425" s="91" t="s">
        <v>671</v>
      </c>
      <c r="F5425" s="91"/>
      <c r="G5425" s="93" t="s">
        <v>672</v>
      </c>
      <c r="H5425" s="94" t="n">
        <v>0.0266</v>
      </c>
      <c r="I5425" s="95" t="n">
        <f aca="false">SUMIFS(J:J,A:A,"Composição",B:B,$B5425)</f>
        <v>18.93</v>
      </c>
      <c r="J5425" s="95" t="n">
        <f aca="false">TRUNC(H5425*I5425,2)</f>
        <v>0.5</v>
      </c>
      <c r="L5425" s="63" t="n">
        <f aca="false">IF(AND(A5426&lt;&gt;"",A5425=""),L5424+1,L5424)</f>
        <v>575</v>
      </c>
      <c r="M5425" s="80" t="n">
        <f aca="false">IF(OR(A5425="Insumo",A5425="Composição Auxiliar"),J5425,"")</f>
        <v>0.5</v>
      </c>
      <c r="N5425" s="81" t="str">
        <f aca="false">IF(E5425="Mão de Obra",J5425,"")</f>
        <v/>
      </c>
      <c r="O5425" s="81" t="n">
        <f aca="false">IF(N5425&lt;&gt;"","",M5425)</f>
        <v>0.5</v>
      </c>
      <c r="P5425" s="82" t="str">
        <f aca="false">IF(A5425="Composição",B5425,"")</f>
        <v/>
      </c>
      <c r="Q5425" s="81" t="str">
        <f aca="false">IF(P5425&lt;&gt;"",SUMIF(L5425:L5425,L5425,N5425:N5425),"")</f>
        <v/>
      </c>
      <c r="R5425" s="81" t="str">
        <f aca="false">IF(P5425&lt;&gt;"",SUMIF(L5425:L5425,L5425,O5425:O5425),"")</f>
        <v/>
      </c>
    </row>
    <row r="5426" customFormat="false" ht="25.5" hidden="false" customHeight="true" outlineLevel="0" collapsed="false">
      <c r="A5426" s="91" t="s">
        <v>668</v>
      </c>
      <c r="B5426" s="92" t="s">
        <v>1292</v>
      </c>
      <c r="C5426" s="91" t="s">
        <v>664</v>
      </c>
      <c r="D5426" s="91" t="s">
        <v>1293</v>
      </c>
      <c r="E5426" s="91" t="s">
        <v>671</v>
      </c>
      <c r="F5426" s="91"/>
      <c r="G5426" s="93" t="s">
        <v>672</v>
      </c>
      <c r="H5426" s="94" t="n">
        <v>0.0845</v>
      </c>
      <c r="I5426" s="95" t="n">
        <f aca="false">SUMIFS(J:J,A:A,"Composição",B:B,$B5426)</f>
        <v>22.94</v>
      </c>
      <c r="J5426" s="95" t="n">
        <f aca="false">TRUNC(H5426*I5426,2)</f>
        <v>1.93</v>
      </c>
      <c r="L5426" s="63" t="n">
        <f aca="false">IF(AND(A5427&lt;&gt;"",A5426=""),L5425+1,L5425)</f>
        <v>575</v>
      </c>
      <c r="M5426" s="80" t="n">
        <f aca="false">IF(OR(A5426="Insumo",A5426="Composição Auxiliar"),J5426,"")</f>
        <v>1.93</v>
      </c>
      <c r="N5426" s="81" t="str">
        <f aca="false">IF(E5426="Mão de Obra",J5426,"")</f>
        <v/>
      </c>
      <c r="O5426" s="81" t="n">
        <f aca="false">IF(N5426&lt;&gt;"","",M5426)</f>
        <v>1.93</v>
      </c>
      <c r="P5426" s="82" t="str">
        <f aca="false">IF(A5426="Composição",B5426,"")</f>
        <v/>
      </c>
      <c r="Q5426" s="81" t="str">
        <f aca="false">IF(P5426&lt;&gt;"",SUMIF(L5426:L5426,L5426,N5426:N5426),"")</f>
        <v/>
      </c>
      <c r="R5426" s="81" t="str">
        <f aca="false">IF(P5426&lt;&gt;"",SUMIF(L5426:L5426,L5426,O5426:O5426),"")</f>
        <v/>
      </c>
    </row>
    <row r="5427" customFormat="false" ht="25.5" hidden="false" customHeight="false" outlineLevel="0" collapsed="false">
      <c r="A5427" s="96" t="s">
        <v>679</v>
      </c>
      <c r="B5427" s="97" t="s">
        <v>2261</v>
      </c>
      <c r="C5427" s="96" t="str">
        <f aca="false">VLOOKUP(B5427,INSUMOS!$A:$I,2,0)</f>
        <v>SINAPI</v>
      </c>
      <c r="D5427" s="96" t="str">
        <f aca="false">VLOOKUP(B5427,INSUMOS!$A:$I,3,0)</f>
        <v>SIFAO / TUBO SINFONADO EXTENSIVEL/SANFONADO, UNIVERSAL/ SIMPLES, ENTRE *50 A 70* CM, DE PLASTICO BRANCO</v>
      </c>
      <c r="E5427" s="98" t="str">
        <f aca="false">VLOOKUP(B5427,INSUMOS!$A:$I,4,0)</f>
        <v>Material</v>
      </c>
      <c r="F5427" s="98"/>
      <c r="G5427" s="99" t="str">
        <f aca="false">VLOOKUP(B5427,INSUMOS!$A:$I,5,0)</f>
        <v>UN</v>
      </c>
      <c r="H5427" s="100" t="n">
        <v>1</v>
      </c>
      <c r="I5427" s="101" t="n">
        <f aca="false">VLOOKUP(B5427,INSUMOS!$A:$I,8,0)</f>
        <v>10</v>
      </c>
      <c r="J5427" s="101" t="n">
        <f aca="false">TRUNC(H5427*I5427,2)</f>
        <v>10</v>
      </c>
      <c r="L5427" s="63" t="n">
        <f aca="false">IF(AND(A5428&lt;&gt;"",A5427=""),L5426+1,L5426)</f>
        <v>575</v>
      </c>
      <c r="M5427" s="80" t="n">
        <f aca="false">IF(OR(A5427="Insumo",A5427="Composição Auxiliar"),J5427,"")</f>
        <v>10</v>
      </c>
      <c r="N5427" s="81" t="str">
        <f aca="false">IF(E5427="Mão de Obra",J5427,"")</f>
        <v/>
      </c>
      <c r="O5427" s="81" t="n">
        <f aca="false">IF(N5427&lt;&gt;"","",M5427)</f>
        <v>10</v>
      </c>
      <c r="P5427" s="82" t="str">
        <f aca="false">IF(A5427="Composição",B5427,"")</f>
        <v/>
      </c>
      <c r="Q5427" s="81" t="str">
        <f aca="false">IF(P5427&lt;&gt;"",SUMIF(L5427:L5427,L5427,N5427:N5427),"")</f>
        <v/>
      </c>
      <c r="R5427" s="81" t="str">
        <f aca="false">IF(P5427&lt;&gt;"",SUMIF(L5427:L5427,L5427,O5427:O5427),"")</f>
        <v/>
      </c>
    </row>
    <row r="5428" customFormat="false" ht="14.25" hidden="false" customHeight="false" outlineLevel="0" collapsed="false">
      <c r="A5428" s="96" t="s">
        <v>679</v>
      </c>
      <c r="B5428" s="97" t="s">
        <v>1328</v>
      </c>
      <c r="C5428" s="96" t="str">
        <f aca="false">VLOOKUP(B5428,INSUMOS!$A:$I,2,0)</f>
        <v>SINAPI</v>
      </c>
      <c r="D5428" s="96" t="str">
        <f aca="false">VLOOKUP(B5428,INSUMOS!$A:$I,3,0)</f>
        <v>FITA VEDA ROSCA EM ROLOS DE 18 MM X 10 M (L X C)</v>
      </c>
      <c r="E5428" s="98" t="str">
        <f aca="false">VLOOKUP(B5428,INSUMOS!$A:$I,4,0)</f>
        <v>Material</v>
      </c>
      <c r="F5428" s="98"/>
      <c r="G5428" s="99" t="str">
        <f aca="false">VLOOKUP(B5428,INSUMOS!$A:$I,5,0)</f>
        <v>UN</v>
      </c>
      <c r="H5428" s="100" t="n">
        <v>0.0332</v>
      </c>
      <c r="I5428" s="101" t="n">
        <f aca="false">VLOOKUP(B5428,INSUMOS!$A:$I,8,0)</f>
        <v>4.49</v>
      </c>
      <c r="J5428" s="101" t="n">
        <f aca="false">TRUNC(H5428*I5428,2)</f>
        <v>0.14</v>
      </c>
      <c r="L5428" s="63" t="n">
        <f aca="false">IF(AND(A5429&lt;&gt;"",A5428=""),L5427+1,L5427)</f>
        <v>575</v>
      </c>
      <c r="M5428" s="80" t="n">
        <f aca="false">IF(OR(A5428="Insumo",A5428="Composição Auxiliar"),J5428,"")</f>
        <v>0.14</v>
      </c>
      <c r="N5428" s="81" t="str">
        <f aca="false">IF(E5428="Mão de Obra",J5428,"")</f>
        <v/>
      </c>
      <c r="O5428" s="81" t="n">
        <f aca="false">IF(N5428&lt;&gt;"","",M5428)</f>
        <v>0.14</v>
      </c>
      <c r="P5428" s="82" t="str">
        <f aca="false">IF(A5428="Composição",B5428,"")</f>
        <v/>
      </c>
      <c r="Q5428" s="81" t="str">
        <f aca="false">IF(P5428&lt;&gt;"",SUMIF(L5428:L5428,L5428,N5428:N5428),"")</f>
        <v/>
      </c>
      <c r="R5428" s="81" t="str">
        <f aca="false">IF(P5428&lt;&gt;"",SUMIF(L5428:L5428,L5428,O5428:O5428),"")</f>
        <v/>
      </c>
    </row>
    <row r="5429" customFormat="false" ht="14.25" hidden="false" customHeight="false" outlineLevel="0" collapsed="false">
      <c r="A5429" s="102"/>
      <c r="B5429" s="102"/>
      <c r="C5429" s="102"/>
      <c r="D5429" s="102"/>
      <c r="E5429" s="102"/>
      <c r="F5429" s="103"/>
      <c r="G5429" s="102"/>
      <c r="H5429" s="103"/>
      <c r="I5429" s="102"/>
      <c r="J5429" s="103"/>
      <c r="L5429" s="63" t="n">
        <f aca="false">IF(AND(A5430&lt;&gt;"",A5429=""),L5428+1,L5428)</f>
        <v>575</v>
      </c>
      <c r="M5429" s="80" t="str">
        <f aca="false">IF(OR(A5429="Insumo",A5429="Composição Auxiliar"),J5429,"")</f>
        <v/>
      </c>
      <c r="N5429" s="81" t="str">
        <f aca="false">IF(E5429="Mão de Obra",J5429,"")</f>
        <v/>
      </c>
      <c r="O5429" s="81" t="str">
        <f aca="false">IF(N5429&lt;&gt;"","",M5429)</f>
        <v/>
      </c>
      <c r="P5429" s="82" t="str">
        <f aca="false">IF(A5429="Composição",B5429,"")</f>
        <v/>
      </c>
      <c r="Q5429" s="81" t="str">
        <f aca="false">IF(P5429&lt;&gt;"",SUMIF(L5429:L5429,L5429,N5429:N5429),"")</f>
        <v/>
      </c>
      <c r="R5429" s="81" t="str">
        <f aca="false">IF(P5429&lt;&gt;"",SUMIF(L5429:L5429,L5429,O5429:O5429),"")</f>
        <v/>
      </c>
    </row>
    <row r="5430" customFormat="false" ht="15" hidden="false" customHeight="false" outlineLevel="0" collapsed="false">
      <c r="A5430" s="102"/>
      <c r="B5430" s="102"/>
      <c r="C5430" s="102"/>
      <c r="D5430" s="102"/>
      <c r="E5430" s="102"/>
      <c r="F5430" s="103"/>
      <c r="G5430" s="102"/>
      <c r="H5430" s="104"/>
      <c r="I5430" s="104"/>
      <c r="J5430" s="103"/>
      <c r="L5430" s="63" t="n">
        <f aca="false">IF(AND(A5431&lt;&gt;"",A5430=""),L5429+1,L5429)</f>
        <v>575</v>
      </c>
      <c r="M5430" s="80" t="str">
        <f aca="false">IF(OR(A5430="Insumo",A5430="Composição Auxiliar"),J5430,"")</f>
        <v/>
      </c>
      <c r="N5430" s="81" t="str">
        <f aca="false">IF(E5430="Mão de Obra",J5430,"")</f>
        <v/>
      </c>
      <c r="O5430" s="81" t="str">
        <f aca="false">IF(N5430&lt;&gt;"","",M5430)</f>
        <v/>
      </c>
      <c r="P5430" s="82" t="str">
        <f aca="false">IF(A5430="Composição",B5430,"")</f>
        <v/>
      </c>
      <c r="Q5430" s="81" t="str">
        <f aca="false">IF(P5430&lt;&gt;"",SUMIF(L5430:L5430,L5430,N5430:N5430),"")</f>
        <v/>
      </c>
      <c r="R5430" s="81" t="str">
        <f aca="false">IF(P5430&lt;&gt;"",SUMIF(L5430:L5430,L5430,O5430:O5430),"")</f>
        <v/>
      </c>
    </row>
    <row r="5431" customFormat="false" ht="15" hidden="false" customHeight="false" outlineLevel="0" collapsed="false">
      <c r="A5431" s="108"/>
      <c r="B5431" s="108"/>
      <c r="C5431" s="108"/>
      <c r="D5431" s="108"/>
      <c r="E5431" s="108"/>
      <c r="F5431" s="108"/>
      <c r="G5431" s="108"/>
      <c r="H5431" s="108"/>
      <c r="I5431" s="108"/>
      <c r="J5431" s="108"/>
      <c r="L5431" s="63" t="n">
        <f aca="false">IF(AND(A5432&lt;&gt;"",A5431=""),L5430+1,L5430)</f>
        <v>575</v>
      </c>
      <c r="M5431" s="80" t="str">
        <f aca="false">IF(OR(A5431="Insumo",A5431="Composição Auxiliar"),J5431,"")</f>
        <v/>
      </c>
      <c r="N5431" s="81" t="str">
        <f aca="false">IF(E5431="Mão de Obra",J5431,"")</f>
        <v/>
      </c>
      <c r="O5431" s="81" t="str">
        <f aca="false">IF(N5431&lt;&gt;"","",M5431)</f>
        <v/>
      </c>
      <c r="P5431" s="82" t="str">
        <f aca="false">IF(A5431="Composição",B5431,"")</f>
        <v/>
      </c>
      <c r="Q5431" s="81" t="str">
        <f aca="false">IF(P5431&lt;&gt;"",SUMIF(L5431:L5431,L5431,N5431:N5431),"")</f>
        <v/>
      </c>
      <c r="R5431" s="81" t="str">
        <f aca="false">IF(P5431&lt;&gt;"",SUMIF(L5431:L5431,L5431,O5431:O5431),"")</f>
        <v/>
      </c>
    </row>
    <row r="5432" customFormat="false" ht="15" hidden="false" customHeight="true" outlineLevel="0" collapsed="false">
      <c r="A5432" s="83"/>
      <c r="B5432" s="84" t="s">
        <v>655</v>
      </c>
      <c r="C5432" s="83" t="s">
        <v>656</v>
      </c>
      <c r="D5432" s="83" t="s">
        <v>657</v>
      </c>
      <c r="E5432" s="83" t="s">
        <v>658</v>
      </c>
      <c r="F5432" s="83"/>
      <c r="G5432" s="85" t="s">
        <v>659</v>
      </c>
      <c r="H5432" s="84" t="s">
        <v>660</v>
      </c>
      <c r="I5432" s="84" t="s">
        <v>661</v>
      </c>
      <c r="J5432" s="84" t="s">
        <v>662</v>
      </c>
      <c r="L5432" s="63" t="n">
        <f aca="false">IF(AND(A5433&lt;&gt;"",A5432=""),L5431+1,L5431)</f>
        <v>576</v>
      </c>
      <c r="M5432" s="80" t="str">
        <f aca="false">IF(OR(A5432="Insumo",A5432="Composição Auxiliar"),J5432,"")</f>
        <v/>
      </c>
      <c r="N5432" s="81" t="str">
        <f aca="false">IF(E5432="Mão de Obra",J5432,"")</f>
        <v/>
      </c>
      <c r="O5432" s="81" t="str">
        <f aca="false">IF(N5432&lt;&gt;"","",M5432)</f>
        <v/>
      </c>
      <c r="P5432" s="82" t="str">
        <f aca="false">IF(A5432="Composição",B5432,"")</f>
        <v/>
      </c>
      <c r="Q5432" s="81" t="str">
        <f aca="false">IF(P5432&lt;&gt;"",SUMIF(L5432:L5432,L5432,N5432:N5432),"")</f>
        <v/>
      </c>
      <c r="R5432" s="81" t="str">
        <f aca="false">IF(P5432&lt;&gt;"",SUMIF(L5432:L5432,L5432,O5432:O5432),"")</f>
        <v/>
      </c>
    </row>
    <row r="5433" customFormat="false" ht="25.5" hidden="false" customHeight="true" outlineLevel="0" collapsed="false">
      <c r="A5433" s="86" t="s">
        <v>663</v>
      </c>
      <c r="B5433" s="87" t="s">
        <v>1313</v>
      </c>
      <c r="C5433" s="86" t="s">
        <v>664</v>
      </c>
      <c r="D5433" s="86" t="s">
        <v>1314</v>
      </c>
      <c r="E5433" s="86" t="s">
        <v>764</v>
      </c>
      <c r="F5433" s="86"/>
      <c r="G5433" s="88" t="s">
        <v>718</v>
      </c>
      <c r="H5433" s="89" t="n">
        <v>1</v>
      </c>
      <c r="I5433" s="90" t="n">
        <f aca="false">SUMIF(L:L,$L5433,M:M)</f>
        <v>346.94</v>
      </c>
      <c r="J5433" s="90" t="n">
        <f aca="false">TRUNC(H5433*I5433,2)</f>
        <v>346.94</v>
      </c>
      <c r="L5433" s="63" t="n">
        <f aca="false">IF(AND(A5434&lt;&gt;"",A5433=""),L5432+1,L5432)</f>
        <v>576</v>
      </c>
      <c r="M5433" s="80" t="str">
        <f aca="false">IF(OR(A5433="Insumo",A5433="Composição Auxiliar"),J5433,"")</f>
        <v/>
      </c>
      <c r="N5433" s="81" t="str">
        <f aca="false">IF(E5433="Mão de Obra",J5433,"")</f>
        <v/>
      </c>
      <c r="O5433" s="81" t="str">
        <f aca="false">IF(N5433&lt;&gt;"","",M5433)</f>
        <v/>
      </c>
      <c r="P5433" s="82" t="str">
        <f aca="false">IF(A5433="Composição",B5433,"")</f>
        <v> 86881 </v>
      </c>
      <c r="Q5433" s="81" t="n">
        <f aca="false">IF(P5433&lt;&gt;"",SUMIF(L5433:L5433,L5433,N5433:N5433),"")</f>
        <v>0</v>
      </c>
      <c r="R5433" s="81" t="n">
        <f aca="false">IF(P5433&lt;&gt;"",SUMIF(L5433:L5433,L5433,O5433:O5433),"")</f>
        <v>0</v>
      </c>
    </row>
    <row r="5434" customFormat="false" ht="25.5" hidden="false" customHeight="true" outlineLevel="0" collapsed="false">
      <c r="A5434" s="91" t="s">
        <v>668</v>
      </c>
      <c r="B5434" s="92" t="s">
        <v>1292</v>
      </c>
      <c r="C5434" s="91" t="s">
        <v>664</v>
      </c>
      <c r="D5434" s="91" t="s">
        <v>1293</v>
      </c>
      <c r="E5434" s="91" t="s">
        <v>671</v>
      </c>
      <c r="F5434" s="91"/>
      <c r="G5434" s="93" t="s">
        <v>672</v>
      </c>
      <c r="H5434" s="94" t="n">
        <v>0.2734</v>
      </c>
      <c r="I5434" s="95" t="n">
        <f aca="false">SUMIFS(J:J,A:A,"Composição",B:B,$B5434)</f>
        <v>22.94</v>
      </c>
      <c r="J5434" s="95" t="n">
        <f aca="false">TRUNC(H5434*I5434,2)</f>
        <v>6.27</v>
      </c>
      <c r="L5434" s="63" t="n">
        <f aca="false">IF(AND(A5435&lt;&gt;"",A5434=""),L5433+1,L5433)</f>
        <v>576</v>
      </c>
      <c r="M5434" s="80" t="n">
        <f aca="false">IF(OR(A5434="Insumo",A5434="Composição Auxiliar"),J5434,"")</f>
        <v>6.27</v>
      </c>
      <c r="N5434" s="81" t="str">
        <f aca="false">IF(E5434="Mão de Obra",J5434,"")</f>
        <v/>
      </c>
      <c r="O5434" s="81" t="n">
        <f aca="false">IF(N5434&lt;&gt;"","",M5434)</f>
        <v>6.27</v>
      </c>
      <c r="P5434" s="82" t="str">
        <f aca="false">IF(A5434="Composição",B5434,"")</f>
        <v/>
      </c>
      <c r="Q5434" s="81" t="str">
        <f aca="false">IF(P5434&lt;&gt;"",SUMIF(L5434:L5434,L5434,N5434:N5434),"")</f>
        <v/>
      </c>
      <c r="R5434" s="81" t="str">
        <f aca="false">IF(P5434&lt;&gt;"",SUMIF(L5434:L5434,L5434,O5434:O5434),"")</f>
        <v/>
      </c>
    </row>
    <row r="5435" customFormat="false" ht="25.5" hidden="false" customHeight="true" outlineLevel="0" collapsed="false">
      <c r="A5435" s="91" t="s">
        <v>668</v>
      </c>
      <c r="B5435" s="92" t="s">
        <v>677</v>
      </c>
      <c r="C5435" s="91" t="s">
        <v>664</v>
      </c>
      <c r="D5435" s="91" t="s">
        <v>678</v>
      </c>
      <c r="E5435" s="91" t="s">
        <v>671</v>
      </c>
      <c r="F5435" s="91"/>
      <c r="G5435" s="93" t="s">
        <v>672</v>
      </c>
      <c r="H5435" s="94" t="n">
        <v>0.0862</v>
      </c>
      <c r="I5435" s="95" t="n">
        <f aca="false">SUMIFS(J:J,A:A,"Composição",B:B,$B5435)</f>
        <v>18.93</v>
      </c>
      <c r="J5435" s="95" t="n">
        <f aca="false">TRUNC(H5435*I5435,2)</f>
        <v>1.63</v>
      </c>
      <c r="L5435" s="63" t="n">
        <f aca="false">IF(AND(A5436&lt;&gt;"",A5435=""),L5434+1,L5434)</f>
        <v>576</v>
      </c>
      <c r="M5435" s="80" t="n">
        <f aca="false">IF(OR(A5435="Insumo",A5435="Composição Auxiliar"),J5435,"")</f>
        <v>1.63</v>
      </c>
      <c r="N5435" s="81" t="str">
        <f aca="false">IF(E5435="Mão de Obra",J5435,"")</f>
        <v/>
      </c>
      <c r="O5435" s="81" t="n">
        <f aca="false">IF(N5435&lt;&gt;"","",M5435)</f>
        <v>1.63</v>
      </c>
      <c r="P5435" s="82" t="str">
        <f aca="false">IF(A5435="Composição",B5435,"")</f>
        <v/>
      </c>
      <c r="Q5435" s="81" t="str">
        <f aca="false">IF(P5435&lt;&gt;"",SUMIF(L5435:L5435,L5435,N5435:N5435),"")</f>
        <v/>
      </c>
      <c r="R5435" s="81" t="str">
        <f aca="false">IF(P5435&lt;&gt;"",SUMIF(L5435:L5435,L5435,O5435:O5435),"")</f>
        <v/>
      </c>
    </row>
    <row r="5436" customFormat="false" ht="14.25" hidden="false" customHeight="false" outlineLevel="0" collapsed="false">
      <c r="A5436" s="96" t="s">
        <v>679</v>
      </c>
      <c r="B5436" s="97" t="s">
        <v>1328</v>
      </c>
      <c r="C5436" s="96" t="str">
        <f aca="false">VLOOKUP(B5436,INSUMOS!$A:$I,2,0)</f>
        <v>SINAPI</v>
      </c>
      <c r="D5436" s="96" t="str">
        <f aca="false">VLOOKUP(B5436,INSUMOS!$A:$I,3,0)</f>
        <v>FITA VEDA ROSCA EM ROLOS DE 18 MM X 10 M (L X C)</v>
      </c>
      <c r="E5436" s="98" t="str">
        <f aca="false">VLOOKUP(B5436,INSUMOS!$A:$I,4,0)</f>
        <v>Material</v>
      </c>
      <c r="F5436" s="98"/>
      <c r="G5436" s="99" t="str">
        <f aca="false">VLOOKUP(B5436,INSUMOS!$A:$I,5,0)</f>
        <v>UN</v>
      </c>
      <c r="H5436" s="100" t="n">
        <v>0.0332</v>
      </c>
      <c r="I5436" s="101" t="n">
        <f aca="false">VLOOKUP(B5436,INSUMOS!$A:$I,8,0)</f>
        <v>4.49</v>
      </c>
      <c r="J5436" s="101" t="n">
        <f aca="false">TRUNC(H5436*I5436,2)</f>
        <v>0.14</v>
      </c>
      <c r="L5436" s="63" t="n">
        <f aca="false">IF(AND(A5437&lt;&gt;"",A5436=""),L5435+1,L5435)</f>
        <v>576</v>
      </c>
      <c r="M5436" s="80" t="n">
        <f aca="false">IF(OR(A5436="Insumo",A5436="Composição Auxiliar"),J5436,"")</f>
        <v>0.14</v>
      </c>
      <c r="N5436" s="81" t="str">
        <f aca="false">IF(E5436="Mão de Obra",J5436,"")</f>
        <v/>
      </c>
      <c r="O5436" s="81" t="n">
        <f aca="false">IF(N5436&lt;&gt;"","",M5436)</f>
        <v>0.14</v>
      </c>
      <c r="P5436" s="82" t="str">
        <f aca="false">IF(A5436="Composição",B5436,"")</f>
        <v/>
      </c>
      <c r="Q5436" s="81" t="str">
        <f aca="false">IF(P5436&lt;&gt;"",SUMIF(L5436:L5436,L5436,N5436:N5436),"")</f>
        <v/>
      </c>
      <c r="R5436" s="81" t="str">
        <f aca="false">IF(P5436&lt;&gt;"",SUMIF(L5436:L5436,L5436,O5436:O5436),"")</f>
        <v/>
      </c>
    </row>
    <row r="5437" customFormat="false" ht="14.25" hidden="false" customHeight="false" outlineLevel="0" collapsed="false">
      <c r="A5437" s="96" t="s">
        <v>679</v>
      </c>
      <c r="B5437" s="97" t="s">
        <v>2262</v>
      </c>
      <c r="C5437" s="96" t="str">
        <f aca="false">VLOOKUP(B5437,INSUMOS!$A:$I,2,0)</f>
        <v>SINAPI</v>
      </c>
      <c r="D5437" s="96" t="str">
        <f aca="false">VLOOKUP(B5437,INSUMOS!$A:$I,3,0)</f>
        <v>SIFAO EM METAL CROMADO PARA PIA OU LAVATORIO, 1 X 1.1/2 "</v>
      </c>
      <c r="E5437" s="98" t="str">
        <f aca="false">VLOOKUP(B5437,INSUMOS!$A:$I,4,0)</f>
        <v>Material</v>
      </c>
      <c r="F5437" s="98"/>
      <c r="G5437" s="99" t="str">
        <f aca="false">VLOOKUP(B5437,INSUMOS!$A:$I,5,0)</f>
        <v>UN</v>
      </c>
      <c r="H5437" s="100" t="n">
        <v>1</v>
      </c>
      <c r="I5437" s="101" t="n">
        <f aca="false">VLOOKUP(B5437,INSUMOS!$A:$I,8,0)</f>
        <v>338.9</v>
      </c>
      <c r="J5437" s="101" t="n">
        <f aca="false">TRUNC(H5437*I5437,2)</f>
        <v>338.9</v>
      </c>
      <c r="L5437" s="63" t="n">
        <f aca="false">IF(AND(A5438&lt;&gt;"",A5437=""),L5436+1,L5436)</f>
        <v>576</v>
      </c>
      <c r="M5437" s="80" t="n">
        <f aca="false">IF(OR(A5437="Insumo",A5437="Composição Auxiliar"),J5437,"")</f>
        <v>338.9</v>
      </c>
      <c r="N5437" s="81" t="str">
        <f aca="false">IF(E5437="Mão de Obra",J5437,"")</f>
        <v/>
      </c>
      <c r="O5437" s="81" t="n">
        <f aca="false">IF(N5437&lt;&gt;"","",M5437)</f>
        <v>338.9</v>
      </c>
      <c r="P5437" s="82" t="str">
        <f aca="false">IF(A5437="Composição",B5437,"")</f>
        <v/>
      </c>
      <c r="Q5437" s="81" t="str">
        <f aca="false">IF(P5437&lt;&gt;"",SUMIF(L5437:L5437,L5437,N5437:N5437),"")</f>
        <v/>
      </c>
      <c r="R5437" s="81" t="str">
        <f aca="false">IF(P5437&lt;&gt;"",SUMIF(L5437:L5437,L5437,O5437:O5437),"")</f>
        <v/>
      </c>
    </row>
    <row r="5438" customFormat="false" ht="14.25" hidden="false" customHeight="false" outlineLevel="0" collapsed="false">
      <c r="A5438" s="102"/>
      <c r="B5438" s="102"/>
      <c r="C5438" s="102"/>
      <c r="D5438" s="102"/>
      <c r="E5438" s="102"/>
      <c r="F5438" s="103"/>
      <c r="G5438" s="102"/>
      <c r="H5438" s="103"/>
      <c r="I5438" s="102"/>
      <c r="J5438" s="103"/>
      <c r="L5438" s="63" t="n">
        <f aca="false">IF(AND(A5439&lt;&gt;"",A5438=""),L5437+1,L5437)</f>
        <v>576</v>
      </c>
      <c r="M5438" s="80" t="str">
        <f aca="false">IF(OR(A5438="Insumo",A5438="Composição Auxiliar"),J5438,"")</f>
        <v/>
      </c>
      <c r="N5438" s="81" t="str">
        <f aca="false">IF(E5438="Mão de Obra",J5438,"")</f>
        <v/>
      </c>
      <c r="O5438" s="81" t="str">
        <f aca="false">IF(N5438&lt;&gt;"","",M5438)</f>
        <v/>
      </c>
      <c r="P5438" s="82" t="str">
        <f aca="false">IF(A5438="Composição",B5438,"")</f>
        <v/>
      </c>
      <c r="Q5438" s="81" t="str">
        <f aca="false">IF(P5438&lt;&gt;"",SUMIF(L5438:L5438,L5438,N5438:N5438),"")</f>
        <v/>
      </c>
      <c r="R5438" s="81" t="str">
        <f aca="false">IF(P5438&lt;&gt;"",SUMIF(L5438:L5438,L5438,O5438:O5438),"")</f>
        <v/>
      </c>
    </row>
    <row r="5439" customFormat="false" ht="15" hidden="false" customHeight="false" outlineLevel="0" collapsed="false">
      <c r="A5439" s="102"/>
      <c r="B5439" s="102"/>
      <c r="C5439" s="102"/>
      <c r="D5439" s="102"/>
      <c r="E5439" s="102"/>
      <c r="F5439" s="103"/>
      <c r="G5439" s="102"/>
      <c r="H5439" s="104"/>
      <c r="I5439" s="104"/>
      <c r="J5439" s="103"/>
      <c r="L5439" s="63" t="n">
        <f aca="false">IF(AND(A5440&lt;&gt;"",A5439=""),L5438+1,L5438)</f>
        <v>576</v>
      </c>
      <c r="M5439" s="80" t="str">
        <f aca="false">IF(OR(A5439="Insumo",A5439="Composição Auxiliar"),J5439,"")</f>
        <v/>
      </c>
      <c r="N5439" s="81" t="str">
        <f aca="false">IF(E5439="Mão de Obra",J5439,"")</f>
        <v/>
      </c>
      <c r="O5439" s="81" t="str">
        <f aca="false">IF(N5439&lt;&gt;"","",M5439)</f>
        <v/>
      </c>
      <c r="P5439" s="82" t="str">
        <f aca="false">IF(A5439="Composição",B5439,"")</f>
        <v/>
      </c>
      <c r="Q5439" s="81" t="str">
        <f aca="false">IF(P5439&lt;&gt;"",SUMIF(L5439:L5439,L5439,N5439:N5439),"")</f>
        <v/>
      </c>
      <c r="R5439" s="81" t="str">
        <f aca="false">IF(P5439&lt;&gt;"",SUMIF(L5439:L5439,L5439,O5439:O5439),"")</f>
        <v/>
      </c>
    </row>
    <row r="5440" customFormat="false" ht="15" hidden="false" customHeight="false" outlineLevel="0" collapsed="false">
      <c r="A5440" s="108"/>
      <c r="B5440" s="108"/>
      <c r="C5440" s="108"/>
      <c r="D5440" s="108"/>
      <c r="E5440" s="108"/>
      <c r="F5440" s="108"/>
      <c r="G5440" s="108"/>
      <c r="H5440" s="108"/>
      <c r="I5440" s="108"/>
      <c r="J5440" s="108"/>
      <c r="L5440" s="63" t="n">
        <f aca="false">IF(AND(A5441&lt;&gt;"",A5440=""),L5439+1,L5439)</f>
        <v>576</v>
      </c>
      <c r="M5440" s="80" t="str">
        <f aca="false">IF(OR(A5440="Insumo",A5440="Composição Auxiliar"),J5440,"")</f>
        <v/>
      </c>
      <c r="N5440" s="81" t="str">
        <f aca="false">IF(E5440="Mão de Obra",J5440,"")</f>
        <v/>
      </c>
      <c r="O5440" s="81" t="str">
        <f aca="false">IF(N5440&lt;&gt;"","",M5440)</f>
        <v/>
      </c>
      <c r="P5440" s="82" t="str">
        <f aca="false">IF(A5440="Composição",B5440,"")</f>
        <v/>
      </c>
      <c r="Q5440" s="81" t="str">
        <f aca="false">IF(P5440&lt;&gt;"",SUMIF(L5440:L5440,L5440,N5440:N5440),"")</f>
        <v/>
      </c>
      <c r="R5440" s="81" t="str">
        <f aca="false">IF(P5440&lt;&gt;"",SUMIF(L5440:L5440,L5440,O5440:O5440),"")</f>
        <v/>
      </c>
    </row>
    <row r="5441" customFormat="false" ht="15" hidden="false" customHeight="true" outlineLevel="0" collapsed="false">
      <c r="A5441" s="83"/>
      <c r="B5441" s="84" t="s">
        <v>655</v>
      </c>
      <c r="C5441" s="83" t="s">
        <v>656</v>
      </c>
      <c r="D5441" s="83" t="s">
        <v>657</v>
      </c>
      <c r="E5441" s="83" t="s">
        <v>658</v>
      </c>
      <c r="F5441" s="83"/>
      <c r="G5441" s="85" t="s">
        <v>659</v>
      </c>
      <c r="H5441" s="84" t="s">
        <v>660</v>
      </c>
      <c r="I5441" s="84" t="s">
        <v>661</v>
      </c>
      <c r="J5441" s="84" t="s">
        <v>662</v>
      </c>
      <c r="L5441" s="63" t="n">
        <f aca="false">IF(AND(A5442&lt;&gt;"",A5441=""),L5440+1,L5440)</f>
        <v>577</v>
      </c>
      <c r="M5441" s="80" t="str">
        <f aca="false">IF(OR(A5441="Insumo",A5441="Composição Auxiliar"),J5441,"")</f>
        <v/>
      </c>
      <c r="N5441" s="81" t="str">
        <f aca="false">IF(E5441="Mão de Obra",J5441,"")</f>
        <v/>
      </c>
      <c r="O5441" s="81" t="str">
        <f aca="false">IF(N5441&lt;&gt;"","",M5441)</f>
        <v/>
      </c>
      <c r="P5441" s="82" t="str">
        <f aca="false">IF(A5441="Composição",B5441,"")</f>
        <v/>
      </c>
      <c r="Q5441" s="81" t="str">
        <f aca="false">IF(P5441&lt;&gt;"",SUMIF(L5441:L5441,L5441,N5441:N5441),"")</f>
        <v/>
      </c>
      <c r="R5441" s="81" t="str">
        <f aca="false">IF(P5441&lt;&gt;"",SUMIF(L5441:L5441,L5441,O5441:O5441),"")</f>
        <v/>
      </c>
    </row>
    <row r="5442" customFormat="false" ht="38.25" hidden="false" customHeight="true" outlineLevel="0" collapsed="false">
      <c r="A5442" s="86" t="s">
        <v>663</v>
      </c>
      <c r="B5442" s="87" t="s">
        <v>1596</v>
      </c>
      <c r="C5442" s="86" t="s">
        <v>664</v>
      </c>
      <c r="D5442" s="86" t="s">
        <v>1597</v>
      </c>
      <c r="E5442" s="86" t="s">
        <v>724</v>
      </c>
      <c r="F5442" s="86"/>
      <c r="G5442" s="88" t="s">
        <v>718</v>
      </c>
      <c r="H5442" s="89" t="n">
        <v>1</v>
      </c>
      <c r="I5442" s="90" t="n">
        <f aca="false">SUMIF(L:L,$L5442,M:M)</f>
        <v>10.36</v>
      </c>
      <c r="J5442" s="90" t="n">
        <f aca="false">TRUNC(H5442*I5442,2)</f>
        <v>10.36</v>
      </c>
      <c r="L5442" s="63" t="n">
        <f aca="false">IF(AND(A5443&lt;&gt;"",A5442=""),L5441+1,L5441)</f>
        <v>577</v>
      </c>
      <c r="M5442" s="80" t="str">
        <f aca="false">IF(OR(A5442="Insumo",A5442="Composição Auxiliar"),J5442,"")</f>
        <v/>
      </c>
      <c r="N5442" s="81" t="str">
        <f aca="false">IF(E5442="Mão de Obra",J5442,"")</f>
        <v/>
      </c>
      <c r="O5442" s="81" t="str">
        <f aca="false">IF(N5442&lt;&gt;"","",M5442)</f>
        <v/>
      </c>
      <c r="P5442" s="82" t="str">
        <f aca="false">IF(A5442="Composição",B5442,"")</f>
        <v> 91946 </v>
      </c>
      <c r="Q5442" s="81" t="n">
        <f aca="false">IF(P5442&lt;&gt;"",SUMIF(L5442:L5442,L5442,N5442:N5442),"")</f>
        <v>0</v>
      </c>
      <c r="R5442" s="81" t="n">
        <f aca="false">IF(P5442&lt;&gt;"",SUMIF(L5442:L5442,L5442,O5442:O5442),"")</f>
        <v>0</v>
      </c>
    </row>
    <row r="5443" customFormat="false" ht="25.5" hidden="false" customHeight="true" outlineLevel="0" collapsed="false">
      <c r="A5443" s="91" t="s">
        <v>668</v>
      </c>
      <c r="B5443" s="92" t="s">
        <v>822</v>
      </c>
      <c r="C5443" s="91" t="s">
        <v>664</v>
      </c>
      <c r="D5443" s="91" t="s">
        <v>823</v>
      </c>
      <c r="E5443" s="91" t="s">
        <v>671</v>
      </c>
      <c r="F5443" s="91"/>
      <c r="G5443" s="93" t="s">
        <v>672</v>
      </c>
      <c r="H5443" s="94" t="n">
        <v>0.128</v>
      </c>
      <c r="I5443" s="95" t="n">
        <f aca="false">SUMIFS(J:J,A:A,"Composição",B:B,$B5443)</f>
        <v>26.14</v>
      </c>
      <c r="J5443" s="95" t="n">
        <f aca="false">TRUNC(H5443*I5443,2)</f>
        <v>3.34</v>
      </c>
      <c r="L5443" s="63" t="n">
        <f aca="false">IF(AND(A5444&lt;&gt;"",A5443=""),L5442+1,L5442)</f>
        <v>577</v>
      </c>
      <c r="M5443" s="80" t="n">
        <f aca="false">IF(OR(A5443="Insumo",A5443="Composição Auxiliar"),J5443,"")</f>
        <v>3.34</v>
      </c>
      <c r="N5443" s="81" t="str">
        <f aca="false">IF(E5443="Mão de Obra",J5443,"")</f>
        <v/>
      </c>
      <c r="O5443" s="81" t="n">
        <f aca="false">IF(N5443&lt;&gt;"","",M5443)</f>
        <v>3.34</v>
      </c>
      <c r="P5443" s="82" t="str">
        <f aca="false">IF(A5443="Composição",B5443,"")</f>
        <v/>
      </c>
      <c r="Q5443" s="81" t="str">
        <f aca="false">IF(P5443&lt;&gt;"",SUMIF(L5443:L5443,L5443,N5443:N5443),"")</f>
        <v/>
      </c>
      <c r="R5443" s="81" t="str">
        <f aca="false">IF(P5443&lt;&gt;"",SUMIF(L5443:L5443,L5443,O5443:O5443),"")</f>
        <v/>
      </c>
    </row>
    <row r="5444" customFormat="false" ht="25.5" hidden="false" customHeight="true" outlineLevel="0" collapsed="false">
      <c r="A5444" s="91" t="s">
        <v>668</v>
      </c>
      <c r="B5444" s="92" t="s">
        <v>817</v>
      </c>
      <c r="C5444" s="91" t="s">
        <v>664</v>
      </c>
      <c r="D5444" s="91" t="s">
        <v>818</v>
      </c>
      <c r="E5444" s="91" t="s">
        <v>671</v>
      </c>
      <c r="F5444" s="91"/>
      <c r="G5444" s="93" t="s">
        <v>672</v>
      </c>
      <c r="H5444" s="94" t="n">
        <v>0.128</v>
      </c>
      <c r="I5444" s="95" t="n">
        <f aca="false">SUMIFS(J:J,A:A,"Composição",B:B,$B5444)</f>
        <v>22.2</v>
      </c>
      <c r="J5444" s="95" t="n">
        <f aca="false">TRUNC(H5444*I5444,2)</f>
        <v>2.84</v>
      </c>
      <c r="L5444" s="63" t="n">
        <f aca="false">IF(AND(A5445&lt;&gt;"",A5444=""),L5443+1,L5443)</f>
        <v>577</v>
      </c>
      <c r="M5444" s="80" t="n">
        <f aca="false">IF(OR(A5444="Insumo",A5444="Composição Auxiliar"),J5444,"")</f>
        <v>2.84</v>
      </c>
      <c r="N5444" s="81" t="str">
        <f aca="false">IF(E5444="Mão de Obra",J5444,"")</f>
        <v/>
      </c>
      <c r="O5444" s="81" t="n">
        <f aca="false">IF(N5444&lt;&gt;"","",M5444)</f>
        <v>2.84</v>
      </c>
      <c r="P5444" s="82" t="str">
        <f aca="false">IF(A5444="Composição",B5444,"")</f>
        <v/>
      </c>
      <c r="Q5444" s="81" t="str">
        <f aca="false">IF(P5444&lt;&gt;"",SUMIF(L5444:L5444,L5444,N5444:N5444),"")</f>
        <v/>
      </c>
      <c r="R5444" s="81" t="str">
        <f aca="false">IF(P5444&lt;&gt;"",SUMIF(L5444:L5444,L5444,O5444:O5444),"")</f>
        <v/>
      </c>
    </row>
    <row r="5445" customFormat="false" ht="25.5" hidden="false" customHeight="false" outlineLevel="0" collapsed="false">
      <c r="A5445" s="96" t="s">
        <v>679</v>
      </c>
      <c r="B5445" s="97" t="s">
        <v>2263</v>
      </c>
      <c r="C5445" s="96" t="str">
        <f aca="false">VLOOKUP(B5445,INSUMOS!$A:$I,2,0)</f>
        <v>SINAPI</v>
      </c>
      <c r="D5445" s="96" t="str">
        <f aca="false">VLOOKUP(B5445,INSUMOS!$A:$I,3,0)</f>
        <v>ESPELHO / PLACA DE 3 POSTOS 4" X 2", PARA INSTALACAO DE TOMADAS E INTERRUPTORES</v>
      </c>
      <c r="E5445" s="98" t="str">
        <f aca="false">VLOOKUP(B5445,INSUMOS!$A:$I,4,0)</f>
        <v>Material</v>
      </c>
      <c r="F5445" s="98"/>
      <c r="G5445" s="99" t="str">
        <f aca="false">VLOOKUP(B5445,INSUMOS!$A:$I,5,0)</f>
        <v>UN</v>
      </c>
      <c r="H5445" s="100" t="n">
        <v>1</v>
      </c>
      <c r="I5445" s="101" t="n">
        <f aca="false">VLOOKUP(B5445,INSUMOS!$A:$I,8,0)</f>
        <v>2.75</v>
      </c>
      <c r="J5445" s="101" t="n">
        <f aca="false">TRUNC(H5445*I5445,2)</f>
        <v>2.75</v>
      </c>
      <c r="L5445" s="63" t="n">
        <f aca="false">IF(AND(A5446&lt;&gt;"",A5445=""),L5444+1,L5444)</f>
        <v>577</v>
      </c>
      <c r="M5445" s="80" t="n">
        <f aca="false">IF(OR(A5445="Insumo",A5445="Composição Auxiliar"),J5445,"")</f>
        <v>2.75</v>
      </c>
      <c r="N5445" s="81" t="str">
        <f aca="false">IF(E5445="Mão de Obra",J5445,"")</f>
        <v/>
      </c>
      <c r="O5445" s="81" t="n">
        <f aca="false">IF(N5445&lt;&gt;"","",M5445)</f>
        <v>2.75</v>
      </c>
      <c r="P5445" s="82" t="str">
        <f aca="false">IF(A5445="Composição",B5445,"")</f>
        <v/>
      </c>
      <c r="Q5445" s="81" t="str">
        <f aca="false">IF(P5445&lt;&gt;"",SUMIF(L5445:L5445,L5445,N5445:N5445),"")</f>
        <v/>
      </c>
      <c r="R5445" s="81" t="str">
        <f aca="false">IF(P5445&lt;&gt;"",SUMIF(L5445:L5445,L5445,O5445:O5445),"")</f>
        <v/>
      </c>
    </row>
    <row r="5446" customFormat="false" ht="38.25" hidden="false" customHeight="false" outlineLevel="0" collapsed="false">
      <c r="A5446" s="96" t="s">
        <v>679</v>
      </c>
      <c r="B5446" s="97" t="s">
        <v>2264</v>
      </c>
      <c r="C5446" s="96" t="str">
        <f aca="false">VLOOKUP(B5446,INSUMOS!$A:$I,2,0)</f>
        <v>SINAPI</v>
      </c>
      <c r="D5446" s="96" t="str">
        <f aca="false">VLOOKUP(B5446,INSUMOS!$A:$I,3,0)</f>
        <v>SUPORTE DE FIXACAO PARA ESPELHO / PLACA 4" X 2", PARA 3 MODULOS, PARA INSTALACAO DE TOMADAS E INTERRUPTORES (SOMENTE SUPORTE)</v>
      </c>
      <c r="E5446" s="98" t="str">
        <f aca="false">VLOOKUP(B5446,INSUMOS!$A:$I,4,0)</f>
        <v>Material</v>
      </c>
      <c r="F5446" s="98"/>
      <c r="G5446" s="99" t="str">
        <f aca="false">VLOOKUP(B5446,INSUMOS!$A:$I,5,0)</f>
        <v>UN</v>
      </c>
      <c r="H5446" s="100" t="n">
        <v>1</v>
      </c>
      <c r="I5446" s="101" t="n">
        <f aca="false">VLOOKUP(B5446,INSUMOS!$A:$I,8,0)</f>
        <v>1.43</v>
      </c>
      <c r="J5446" s="101" t="n">
        <f aca="false">TRUNC(H5446*I5446,2)</f>
        <v>1.43</v>
      </c>
      <c r="L5446" s="63" t="n">
        <f aca="false">IF(AND(A5447&lt;&gt;"",A5446=""),L5445+1,L5445)</f>
        <v>577</v>
      </c>
      <c r="M5446" s="80" t="n">
        <f aca="false">IF(OR(A5446="Insumo",A5446="Composição Auxiliar"),J5446,"")</f>
        <v>1.43</v>
      </c>
      <c r="N5446" s="81" t="str">
        <f aca="false">IF(E5446="Mão de Obra",J5446,"")</f>
        <v/>
      </c>
      <c r="O5446" s="81" t="n">
        <f aca="false">IF(N5446&lt;&gt;"","",M5446)</f>
        <v>1.43</v>
      </c>
      <c r="P5446" s="82" t="str">
        <f aca="false">IF(A5446="Composição",B5446,"")</f>
        <v/>
      </c>
      <c r="Q5446" s="81" t="str">
        <f aca="false">IF(P5446&lt;&gt;"",SUMIF(L5446:L5446,L5446,N5446:N5446),"")</f>
        <v/>
      </c>
      <c r="R5446" s="81" t="str">
        <f aca="false">IF(P5446&lt;&gt;"",SUMIF(L5446:L5446,L5446,O5446:O5446),"")</f>
        <v/>
      </c>
    </row>
    <row r="5447" customFormat="false" ht="14.25" hidden="false" customHeight="false" outlineLevel="0" collapsed="false">
      <c r="A5447" s="102"/>
      <c r="B5447" s="102"/>
      <c r="C5447" s="102"/>
      <c r="D5447" s="102"/>
      <c r="E5447" s="102"/>
      <c r="F5447" s="103"/>
      <c r="G5447" s="102"/>
      <c r="H5447" s="103"/>
      <c r="I5447" s="102"/>
      <c r="J5447" s="103"/>
      <c r="L5447" s="63" t="n">
        <f aca="false">IF(AND(A5448&lt;&gt;"",A5447=""),L5446+1,L5446)</f>
        <v>577</v>
      </c>
      <c r="M5447" s="80" t="str">
        <f aca="false">IF(OR(A5447="Insumo",A5447="Composição Auxiliar"),J5447,"")</f>
        <v/>
      </c>
      <c r="N5447" s="81" t="str">
        <f aca="false">IF(E5447="Mão de Obra",J5447,"")</f>
        <v/>
      </c>
      <c r="O5447" s="81" t="str">
        <f aca="false">IF(N5447&lt;&gt;"","",M5447)</f>
        <v/>
      </c>
      <c r="P5447" s="82" t="str">
        <f aca="false">IF(A5447="Composição",B5447,"")</f>
        <v/>
      </c>
      <c r="Q5447" s="81" t="str">
        <f aca="false">IF(P5447&lt;&gt;"",SUMIF(L5447:L5447,L5447,N5447:N5447),"")</f>
        <v/>
      </c>
      <c r="R5447" s="81" t="str">
        <f aca="false">IF(P5447&lt;&gt;"",SUMIF(L5447:L5447,L5447,O5447:O5447),"")</f>
        <v/>
      </c>
    </row>
    <row r="5448" customFormat="false" ht="15" hidden="false" customHeight="false" outlineLevel="0" collapsed="false">
      <c r="A5448" s="102"/>
      <c r="B5448" s="102"/>
      <c r="C5448" s="102"/>
      <c r="D5448" s="102"/>
      <c r="E5448" s="102"/>
      <c r="F5448" s="103"/>
      <c r="G5448" s="102"/>
      <c r="H5448" s="104"/>
      <c r="I5448" s="104"/>
      <c r="J5448" s="103"/>
      <c r="L5448" s="63" t="n">
        <f aca="false">IF(AND(A5449&lt;&gt;"",A5448=""),L5447+1,L5447)</f>
        <v>577</v>
      </c>
      <c r="M5448" s="80" t="str">
        <f aca="false">IF(OR(A5448="Insumo",A5448="Composição Auxiliar"),J5448,"")</f>
        <v/>
      </c>
      <c r="N5448" s="81" t="str">
        <f aca="false">IF(E5448="Mão de Obra",J5448,"")</f>
        <v/>
      </c>
      <c r="O5448" s="81" t="str">
        <f aca="false">IF(N5448&lt;&gt;"","",M5448)</f>
        <v/>
      </c>
      <c r="P5448" s="82" t="str">
        <f aca="false">IF(A5448="Composição",B5448,"")</f>
        <v/>
      </c>
      <c r="Q5448" s="81" t="str">
        <f aca="false">IF(P5448&lt;&gt;"",SUMIF(L5448:L5448,L5448,N5448:N5448),"")</f>
        <v/>
      </c>
      <c r="R5448" s="81" t="str">
        <f aca="false">IF(P5448&lt;&gt;"",SUMIF(L5448:L5448,L5448,O5448:O5448),"")</f>
        <v/>
      </c>
    </row>
    <row r="5449" customFormat="false" ht="15" hidden="false" customHeight="false" outlineLevel="0" collapsed="false">
      <c r="A5449" s="108"/>
      <c r="B5449" s="108"/>
      <c r="C5449" s="108"/>
      <c r="D5449" s="108"/>
      <c r="E5449" s="108"/>
      <c r="F5449" s="108"/>
      <c r="G5449" s="108"/>
      <c r="H5449" s="108"/>
      <c r="I5449" s="108"/>
      <c r="J5449" s="108"/>
      <c r="L5449" s="63" t="n">
        <f aca="false">IF(AND(A5450&lt;&gt;"",A5449=""),L5448+1,L5448)</f>
        <v>577</v>
      </c>
      <c r="M5449" s="80" t="str">
        <f aca="false">IF(OR(A5449="Insumo",A5449="Composição Auxiliar"),J5449,"")</f>
        <v/>
      </c>
      <c r="N5449" s="81" t="str">
        <f aca="false">IF(E5449="Mão de Obra",J5449,"")</f>
        <v/>
      </c>
      <c r="O5449" s="81" t="str">
        <f aca="false">IF(N5449&lt;&gt;"","",M5449)</f>
        <v/>
      </c>
      <c r="P5449" s="82" t="str">
        <f aca="false">IF(A5449="Composição",B5449,"")</f>
        <v/>
      </c>
      <c r="Q5449" s="81" t="str">
        <f aca="false">IF(P5449&lt;&gt;"",SUMIF(L5449:L5449,L5449,N5449:N5449),"")</f>
        <v/>
      </c>
      <c r="R5449" s="81" t="str">
        <f aca="false">IF(P5449&lt;&gt;"",SUMIF(L5449:L5449,L5449,O5449:O5449),"")</f>
        <v/>
      </c>
    </row>
    <row r="5450" customFormat="false" ht="15" hidden="false" customHeight="true" outlineLevel="0" collapsed="false">
      <c r="A5450" s="83"/>
      <c r="B5450" s="84" t="s">
        <v>655</v>
      </c>
      <c r="C5450" s="83" t="s">
        <v>656</v>
      </c>
      <c r="D5450" s="83" t="s">
        <v>657</v>
      </c>
      <c r="E5450" s="83" t="s">
        <v>658</v>
      </c>
      <c r="F5450" s="83"/>
      <c r="G5450" s="85" t="s">
        <v>659</v>
      </c>
      <c r="H5450" s="84" t="s">
        <v>660</v>
      </c>
      <c r="I5450" s="84" t="s">
        <v>661</v>
      </c>
      <c r="J5450" s="84" t="s">
        <v>662</v>
      </c>
      <c r="L5450" s="63" t="n">
        <f aca="false">IF(AND(A5451&lt;&gt;"",A5450=""),L5449+1,L5449)</f>
        <v>578</v>
      </c>
      <c r="M5450" s="80" t="str">
        <f aca="false">IF(OR(A5450="Insumo",A5450="Composição Auxiliar"),J5450,"")</f>
        <v/>
      </c>
      <c r="N5450" s="81" t="str">
        <f aca="false">IF(E5450="Mão de Obra",J5450,"")</f>
        <v/>
      </c>
      <c r="O5450" s="81" t="str">
        <f aca="false">IF(N5450&lt;&gt;"","",M5450)</f>
        <v/>
      </c>
      <c r="P5450" s="82" t="str">
        <f aca="false">IF(A5450="Composição",B5450,"")</f>
        <v/>
      </c>
      <c r="Q5450" s="81" t="str">
        <f aca="false">IF(P5450&lt;&gt;"",SUMIF(L5450:L5450,L5450,N5450:N5450),"")</f>
        <v/>
      </c>
      <c r="R5450" s="81" t="str">
        <f aca="false">IF(P5450&lt;&gt;"",SUMIF(L5450:L5450,L5450,O5450:O5450),"")</f>
        <v/>
      </c>
    </row>
    <row r="5451" customFormat="false" ht="14.25" hidden="false" customHeight="true" outlineLevel="0" collapsed="false">
      <c r="A5451" s="86" t="s">
        <v>663</v>
      </c>
      <c r="B5451" s="87" t="s">
        <v>1543</v>
      </c>
      <c r="C5451" s="86" t="s">
        <v>716</v>
      </c>
      <c r="D5451" s="86" t="s">
        <v>1544</v>
      </c>
      <c r="E5451" s="86" t="s">
        <v>1505</v>
      </c>
      <c r="F5451" s="86"/>
      <c r="G5451" s="88" t="s">
        <v>718</v>
      </c>
      <c r="H5451" s="89" t="n">
        <v>1</v>
      </c>
      <c r="I5451" s="90" t="n">
        <f aca="false">SUMIF(L:L,$L5451,M:M)</f>
        <v>150.62</v>
      </c>
      <c r="J5451" s="90" t="n">
        <f aca="false">TRUNC(H5451*I5451,2)</f>
        <v>150.62</v>
      </c>
      <c r="L5451" s="63" t="n">
        <f aca="false">IF(AND(A5452&lt;&gt;"",A5451=""),L5450+1,L5450)</f>
        <v>578</v>
      </c>
      <c r="M5451" s="80" t="str">
        <f aca="false">IF(OR(A5451="Insumo",A5451="Composição Auxiliar"),J5451,"")</f>
        <v/>
      </c>
      <c r="N5451" s="81" t="str">
        <f aca="false">IF(E5451="Mão de Obra",J5451,"")</f>
        <v/>
      </c>
      <c r="O5451" s="81" t="str">
        <f aca="false">IF(N5451&lt;&gt;"","",M5451)</f>
        <v/>
      </c>
      <c r="P5451" s="82" t="str">
        <f aca="false">IF(A5451="Composição",B5451,"")</f>
        <v> 11315.1 </v>
      </c>
      <c r="Q5451" s="81" t="n">
        <f aca="false">IF(P5451&lt;&gt;"",SUMIF(L5451:L5451,L5451,N5451:N5451),"")</f>
        <v>0</v>
      </c>
      <c r="R5451" s="81" t="n">
        <f aca="false">IF(P5451&lt;&gt;"",SUMIF(L5451:L5451,L5451,O5451:O5451),"")</f>
        <v>0</v>
      </c>
    </row>
    <row r="5452" customFormat="false" ht="25.5" hidden="false" customHeight="false" outlineLevel="0" collapsed="false">
      <c r="A5452" s="96" t="s">
        <v>679</v>
      </c>
      <c r="B5452" s="97" t="s">
        <v>2265</v>
      </c>
      <c r="C5452" s="96" t="str">
        <f aca="false">VLOOKUP(B5452,INSUMOS!$A:$I,2,0)</f>
        <v>SINAPI</v>
      </c>
      <c r="D5452" s="96" t="str">
        <f aca="false">VLOOKUP(B5452,INSUMOS!$A:$I,3,0)</f>
        <v>TAMPAO FOFO SIMPLES COM BASE, CLASSE A15 CARGA MAX 1,5 T, 300 X 300 MM (COM INSCRICAO EM RELEVO DO TIPO DE REDE)</v>
      </c>
      <c r="E5452" s="98" t="str">
        <f aca="false">VLOOKUP(B5452,INSUMOS!$A:$I,4,0)</f>
        <v>Material</v>
      </c>
      <c r="F5452" s="98"/>
      <c r="G5452" s="99" t="str">
        <f aca="false">VLOOKUP(B5452,INSUMOS!$A:$I,5,0)</f>
        <v>UN</v>
      </c>
      <c r="H5452" s="100" t="n">
        <v>1</v>
      </c>
      <c r="I5452" s="101" t="n">
        <f aca="false">VLOOKUP(B5452,INSUMOS!$A:$I,8,0)</f>
        <v>150.62</v>
      </c>
      <c r="J5452" s="101" t="n">
        <f aca="false">TRUNC(H5452*I5452,2)</f>
        <v>150.62</v>
      </c>
      <c r="L5452" s="63" t="n">
        <f aca="false">IF(AND(A5453&lt;&gt;"",A5452=""),L5451+1,L5451)</f>
        <v>578</v>
      </c>
      <c r="M5452" s="80" t="n">
        <f aca="false">IF(OR(A5452="Insumo",A5452="Composição Auxiliar"),J5452,"")</f>
        <v>150.62</v>
      </c>
      <c r="N5452" s="81" t="str">
        <f aca="false">IF(E5452="Mão de Obra",J5452,"")</f>
        <v/>
      </c>
      <c r="O5452" s="81" t="n">
        <f aca="false">IF(N5452&lt;&gt;"","",M5452)</f>
        <v>150.62</v>
      </c>
      <c r="P5452" s="82" t="str">
        <f aca="false">IF(A5452="Composição",B5452,"")</f>
        <v/>
      </c>
      <c r="Q5452" s="81" t="str">
        <f aca="false">IF(P5452&lt;&gt;"",SUMIF(L5452:L5452,L5452,N5452:N5452),"")</f>
        <v/>
      </c>
      <c r="R5452" s="81" t="str">
        <f aca="false">IF(P5452&lt;&gt;"",SUMIF(L5452:L5452,L5452,O5452:O5452),"")</f>
        <v/>
      </c>
    </row>
    <row r="5453" customFormat="false" ht="14.25" hidden="false" customHeight="false" outlineLevel="0" collapsed="false">
      <c r="A5453" s="102"/>
      <c r="B5453" s="102"/>
      <c r="C5453" s="102"/>
      <c r="D5453" s="102"/>
      <c r="E5453" s="102"/>
      <c r="F5453" s="103"/>
      <c r="G5453" s="102"/>
      <c r="H5453" s="103"/>
      <c r="I5453" s="102"/>
      <c r="J5453" s="103"/>
      <c r="L5453" s="63" t="n">
        <f aca="false">IF(AND(A5454&lt;&gt;"",A5453=""),L5452+1,L5452)</f>
        <v>578</v>
      </c>
      <c r="M5453" s="80" t="str">
        <f aca="false">IF(OR(A5453="Insumo",A5453="Composição Auxiliar"),J5453,"")</f>
        <v/>
      </c>
      <c r="N5453" s="81" t="str">
        <f aca="false">IF(E5453="Mão de Obra",J5453,"")</f>
        <v/>
      </c>
      <c r="O5453" s="81" t="str">
        <f aca="false">IF(N5453&lt;&gt;"","",M5453)</f>
        <v/>
      </c>
      <c r="P5453" s="82" t="str">
        <f aca="false">IF(A5453="Composição",B5453,"")</f>
        <v/>
      </c>
      <c r="Q5453" s="81" t="str">
        <f aca="false">IF(P5453&lt;&gt;"",SUMIF(L5453:L5453,L5453,N5453:N5453),"")</f>
        <v/>
      </c>
      <c r="R5453" s="81" t="str">
        <f aca="false">IF(P5453&lt;&gt;"",SUMIF(L5453:L5453,L5453,O5453:O5453),"")</f>
        <v/>
      </c>
    </row>
    <row r="5454" customFormat="false" ht="15" hidden="false" customHeight="false" outlineLevel="0" collapsed="false">
      <c r="A5454" s="102"/>
      <c r="B5454" s="102"/>
      <c r="C5454" s="102"/>
      <c r="D5454" s="102"/>
      <c r="E5454" s="102"/>
      <c r="F5454" s="103"/>
      <c r="G5454" s="102"/>
      <c r="H5454" s="104"/>
      <c r="I5454" s="104"/>
      <c r="J5454" s="103"/>
      <c r="L5454" s="63" t="n">
        <f aca="false">IF(AND(A5455&lt;&gt;"",A5454=""),L5453+1,L5453)</f>
        <v>578</v>
      </c>
      <c r="M5454" s="80" t="str">
        <f aca="false">IF(OR(A5454="Insumo",A5454="Composição Auxiliar"),J5454,"")</f>
        <v/>
      </c>
      <c r="N5454" s="81" t="str">
        <f aca="false">IF(E5454="Mão de Obra",J5454,"")</f>
        <v/>
      </c>
      <c r="O5454" s="81" t="str">
        <f aca="false">IF(N5454&lt;&gt;"","",M5454)</f>
        <v/>
      </c>
      <c r="P5454" s="82" t="str">
        <f aca="false">IF(A5454="Composição",B5454,"")</f>
        <v/>
      </c>
      <c r="Q5454" s="81" t="str">
        <f aca="false">IF(P5454&lt;&gt;"",SUMIF(L5454:L5454,L5454,N5454:N5454),"")</f>
        <v/>
      </c>
      <c r="R5454" s="81" t="str">
        <f aca="false">IF(P5454&lt;&gt;"",SUMIF(L5454:L5454,L5454,O5454:O5454),"")</f>
        <v/>
      </c>
    </row>
    <row r="5455" customFormat="false" ht="15" hidden="false" customHeight="false" outlineLevel="0" collapsed="false">
      <c r="A5455" s="108"/>
      <c r="B5455" s="108"/>
      <c r="C5455" s="108"/>
      <c r="D5455" s="108"/>
      <c r="E5455" s="108"/>
      <c r="F5455" s="108"/>
      <c r="G5455" s="108"/>
      <c r="H5455" s="108"/>
      <c r="I5455" s="108"/>
      <c r="J5455" s="108"/>
      <c r="L5455" s="63" t="n">
        <f aca="false">IF(AND(A5456&lt;&gt;"",A5455=""),L5454+1,L5454)</f>
        <v>578</v>
      </c>
      <c r="M5455" s="80" t="str">
        <f aca="false">IF(OR(A5455="Insumo",A5455="Composição Auxiliar"),J5455,"")</f>
        <v/>
      </c>
      <c r="N5455" s="81" t="str">
        <f aca="false">IF(E5455="Mão de Obra",J5455,"")</f>
        <v/>
      </c>
      <c r="O5455" s="81" t="str">
        <f aca="false">IF(N5455&lt;&gt;"","",M5455)</f>
        <v/>
      </c>
      <c r="P5455" s="82" t="str">
        <f aca="false">IF(A5455="Composição",B5455,"")</f>
        <v/>
      </c>
      <c r="Q5455" s="81" t="str">
        <f aca="false">IF(P5455&lt;&gt;"",SUMIF(L5455:L5455,L5455,N5455:N5455),"")</f>
        <v/>
      </c>
      <c r="R5455" s="81" t="str">
        <f aca="false">IF(P5455&lt;&gt;"",SUMIF(L5455:L5455,L5455,O5455:O5455),"")</f>
        <v/>
      </c>
    </row>
    <row r="5456" customFormat="false" ht="15" hidden="false" customHeight="true" outlineLevel="0" collapsed="false">
      <c r="A5456" s="83"/>
      <c r="B5456" s="84" t="s">
        <v>655</v>
      </c>
      <c r="C5456" s="83" t="s">
        <v>656</v>
      </c>
      <c r="D5456" s="83" t="s">
        <v>657</v>
      </c>
      <c r="E5456" s="83" t="s">
        <v>658</v>
      </c>
      <c r="F5456" s="83"/>
      <c r="G5456" s="85" t="s">
        <v>659</v>
      </c>
      <c r="H5456" s="84" t="s">
        <v>660</v>
      </c>
      <c r="I5456" s="84" t="s">
        <v>661</v>
      </c>
      <c r="J5456" s="84" t="s">
        <v>662</v>
      </c>
      <c r="L5456" s="63" t="n">
        <f aca="false">IF(AND(A5457&lt;&gt;"",A5456=""),L5455+1,L5455)</f>
        <v>579</v>
      </c>
      <c r="M5456" s="80" t="str">
        <f aca="false">IF(OR(A5456="Insumo",A5456="Composição Auxiliar"),J5456,"")</f>
        <v/>
      </c>
      <c r="N5456" s="81" t="str">
        <f aca="false">IF(E5456="Mão de Obra",J5456,"")</f>
        <v/>
      </c>
      <c r="O5456" s="81" t="str">
        <f aca="false">IF(N5456&lt;&gt;"","",M5456)</f>
        <v/>
      </c>
      <c r="P5456" s="82" t="str">
        <f aca="false">IF(A5456="Composição",B5456,"")</f>
        <v/>
      </c>
      <c r="Q5456" s="81" t="str">
        <f aca="false">IF(P5456&lt;&gt;"",SUMIF(L5456:L5456,L5456,N5456:N5456),"")</f>
        <v/>
      </c>
      <c r="R5456" s="81" t="str">
        <f aca="false">IF(P5456&lt;&gt;"",SUMIF(L5456:L5456,L5456,O5456:O5456),"")</f>
        <v/>
      </c>
    </row>
    <row r="5457" customFormat="false" ht="25.5" hidden="false" customHeight="true" outlineLevel="0" collapsed="false">
      <c r="A5457" s="86" t="s">
        <v>663</v>
      </c>
      <c r="B5457" s="87" t="s">
        <v>2213</v>
      </c>
      <c r="C5457" s="86" t="s">
        <v>664</v>
      </c>
      <c r="D5457" s="86" t="s">
        <v>2214</v>
      </c>
      <c r="E5457" s="86" t="s">
        <v>764</v>
      </c>
      <c r="F5457" s="86"/>
      <c r="G5457" s="88" t="s">
        <v>718</v>
      </c>
      <c r="H5457" s="89" t="n">
        <v>1</v>
      </c>
      <c r="I5457" s="90" t="n">
        <f aca="false">SUMIF(L:L,$L5457,M:M)</f>
        <v>12.03</v>
      </c>
      <c r="J5457" s="90" t="n">
        <f aca="false">TRUNC(H5457*I5457,2)</f>
        <v>12.03</v>
      </c>
      <c r="L5457" s="63" t="n">
        <f aca="false">IF(AND(A5458&lt;&gt;"",A5457=""),L5456+1,L5456)</f>
        <v>579</v>
      </c>
      <c r="M5457" s="80" t="str">
        <f aca="false">IF(OR(A5457="Insumo",A5457="Composição Auxiliar"),J5457,"")</f>
        <v/>
      </c>
      <c r="N5457" s="81" t="str">
        <f aca="false">IF(E5457="Mão de Obra",J5457,"")</f>
        <v/>
      </c>
      <c r="O5457" s="81" t="str">
        <f aca="false">IF(N5457&lt;&gt;"","",M5457)</f>
        <v/>
      </c>
      <c r="P5457" s="82" t="str">
        <f aca="false">IF(A5457="Composição",B5457,"")</f>
        <v> 89395 </v>
      </c>
      <c r="Q5457" s="81" t="n">
        <f aca="false">IF(P5457&lt;&gt;"",SUMIF(L5457:L5457,L5457,N5457:N5457),"")</f>
        <v>0</v>
      </c>
      <c r="R5457" s="81" t="n">
        <f aca="false">IF(P5457&lt;&gt;"",SUMIF(L5457:L5457,L5457,O5457:O5457),"")</f>
        <v>0</v>
      </c>
    </row>
    <row r="5458" customFormat="false" ht="25.5" hidden="false" customHeight="true" outlineLevel="0" collapsed="false">
      <c r="A5458" s="91" t="s">
        <v>668</v>
      </c>
      <c r="B5458" s="92" t="s">
        <v>1292</v>
      </c>
      <c r="C5458" s="91" t="s">
        <v>664</v>
      </c>
      <c r="D5458" s="91" t="s">
        <v>1293</v>
      </c>
      <c r="E5458" s="91" t="s">
        <v>671</v>
      </c>
      <c r="F5458" s="91"/>
      <c r="G5458" s="93" t="s">
        <v>672</v>
      </c>
      <c r="H5458" s="94" t="n">
        <v>0.2026</v>
      </c>
      <c r="I5458" s="95" t="n">
        <f aca="false">SUMIFS(J:J,A:A,"Composição",B:B,$B5458)</f>
        <v>22.94</v>
      </c>
      <c r="J5458" s="95" t="n">
        <f aca="false">TRUNC(H5458*I5458,2)</f>
        <v>4.64</v>
      </c>
      <c r="L5458" s="63" t="n">
        <f aca="false">IF(AND(A5459&lt;&gt;"",A5458=""),L5457+1,L5457)</f>
        <v>579</v>
      </c>
      <c r="M5458" s="80" t="n">
        <f aca="false">IF(OR(A5458="Insumo",A5458="Composição Auxiliar"),J5458,"")</f>
        <v>4.64</v>
      </c>
      <c r="N5458" s="81" t="str">
        <f aca="false">IF(E5458="Mão de Obra",J5458,"")</f>
        <v/>
      </c>
      <c r="O5458" s="81" t="n">
        <f aca="false">IF(N5458&lt;&gt;"","",M5458)</f>
        <v>4.64</v>
      </c>
      <c r="P5458" s="82" t="str">
        <f aca="false">IF(A5458="Composição",B5458,"")</f>
        <v/>
      </c>
      <c r="Q5458" s="81" t="str">
        <f aca="false">IF(P5458&lt;&gt;"",SUMIF(L5458:L5458,L5458,N5458:N5458),"")</f>
        <v/>
      </c>
      <c r="R5458" s="81" t="str">
        <f aca="false">IF(P5458&lt;&gt;"",SUMIF(L5458:L5458,L5458,O5458:O5458),"")</f>
        <v/>
      </c>
    </row>
    <row r="5459" customFormat="false" ht="25.5" hidden="false" customHeight="true" outlineLevel="0" collapsed="false">
      <c r="A5459" s="91" t="s">
        <v>668</v>
      </c>
      <c r="B5459" s="92" t="s">
        <v>1336</v>
      </c>
      <c r="C5459" s="91" t="s">
        <v>664</v>
      </c>
      <c r="D5459" s="91" t="s">
        <v>1337</v>
      </c>
      <c r="E5459" s="91" t="s">
        <v>671</v>
      </c>
      <c r="F5459" s="91"/>
      <c r="G5459" s="93" t="s">
        <v>672</v>
      </c>
      <c r="H5459" s="94" t="n">
        <v>0.2026</v>
      </c>
      <c r="I5459" s="95" t="n">
        <f aca="false">SUMIFS(J:J,A:A,"Composição",B:B,$B5459)</f>
        <v>19.47</v>
      </c>
      <c r="J5459" s="95" t="n">
        <f aca="false">TRUNC(H5459*I5459,2)</f>
        <v>3.94</v>
      </c>
      <c r="L5459" s="63" t="n">
        <f aca="false">IF(AND(A5460&lt;&gt;"",A5459=""),L5458+1,L5458)</f>
        <v>579</v>
      </c>
      <c r="M5459" s="80" t="n">
        <f aca="false">IF(OR(A5459="Insumo",A5459="Composição Auxiliar"),J5459,"")</f>
        <v>3.94</v>
      </c>
      <c r="N5459" s="81" t="str">
        <f aca="false">IF(E5459="Mão de Obra",J5459,"")</f>
        <v/>
      </c>
      <c r="O5459" s="81" t="n">
        <f aca="false">IF(N5459&lt;&gt;"","",M5459)</f>
        <v>3.94</v>
      </c>
      <c r="P5459" s="82" t="str">
        <f aca="false">IF(A5459="Composição",B5459,"")</f>
        <v/>
      </c>
      <c r="Q5459" s="81" t="str">
        <f aca="false">IF(P5459&lt;&gt;"",SUMIF(L5459:L5459,L5459,N5459:N5459),"")</f>
        <v/>
      </c>
      <c r="R5459" s="81" t="str">
        <f aca="false">IF(P5459&lt;&gt;"",SUMIF(L5459:L5459,L5459,O5459:O5459),"")</f>
        <v/>
      </c>
    </row>
    <row r="5460" customFormat="false" ht="25.5" hidden="false" customHeight="false" outlineLevel="0" collapsed="false">
      <c r="A5460" s="96" t="s">
        <v>679</v>
      </c>
      <c r="B5460" s="97" t="s">
        <v>1457</v>
      </c>
      <c r="C5460" s="96" t="str">
        <f aca="false">VLOOKUP(B5460,INSUMOS!$A:$I,2,0)</f>
        <v>SINAPI</v>
      </c>
      <c r="D5460" s="96" t="str">
        <f aca="false">VLOOKUP(B5460,INSUMOS!$A:$I,3,0)</f>
        <v>SOLUCAO PREPARADORA / LIMPADORA PARA PVC, FRASCO COM 1000 CM3</v>
      </c>
      <c r="E5460" s="98" t="str">
        <f aca="false">VLOOKUP(B5460,INSUMOS!$A:$I,4,0)</f>
        <v>Material</v>
      </c>
      <c r="F5460" s="98"/>
      <c r="G5460" s="99" t="str">
        <f aca="false">VLOOKUP(B5460,INSUMOS!$A:$I,5,0)</f>
        <v>UN</v>
      </c>
      <c r="H5460" s="100" t="n">
        <v>0.012</v>
      </c>
      <c r="I5460" s="101" t="n">
        <f aca="false">VLOOKUP(B5460,INSUMOS!$A:$I,8,0)</f>
        <v>82.81</v>
      </c>
      <c r="J5460" s="101" t="n">
        <f aca="false">TRUNC(H5460*I5460,2)</f>
        <v>0.99</v>
      </c>
      <c r="L5460" s="63" t="n">
        <f aca="false">IF(AND(A5461&lt;&gt;"",A5460=""),L5459+1,L5459)</f>
        <v>579</v>
      </c>
      <c r="M5460" s="80" t="n">
        <f aca="false">IF(OR(A5460="Insumo",A5460="Composição Auxiliar"),J5460,"")</f>
        <v>0.99</v>
      </c>
      <c r="N5460" s="81" t="str">
        <f aca="false">IF(E5460="Mão de Obra",J5460,"")</f>
        <v/>
      </c>
      <c r="O5460" s="81" t="n">
        <f aca="false">IF(N5460&lt;&gt;"","",M5460)</f>
        <v>0.99</v>
      </c>
      <c r="P5460" s="82" t="str">
        <f aca="false">IF(A5460="Composição",B5460,"")</f>
        <v/>
      </c>
      <c r="Q5460" s="81" t="str">
        <f aca="false">IF(P5460&lt;&gt;"",SUMIF(L5460:L5460,L5460,N5460:N5460),"")</f>
        <v/>
      </c>
      <c r="R5460" s="81" t="str">
        <f aca="false">IF(P5460&lt;&gt;"",SUMIF(L5460:L5460,L5460,O5460:O5460),"")</f>
        <v/>
      </c>
    </row>
    <row r="5461" customFormat="false" ht="14.25" hidden="false" customHeight="false" outlineLevel="0" collapsed="false">
      <c r="A5461" s="96" t="s">
        <v>679</v>
      </c>
      <c r="B5461" s="97" t="s">
        <v>1481</v>
      </c>
      <c r="C5461" s="96" t="str">
        <f aca="false">VLOOKUP(B5461,INSUMOS!$A:$I,2,0)</f>
        <v>SINAPI</v>
      </c>
      <c r="D5461" s="96" t="str">
        <f aca="false">VLOOKUP(B5461,INSUMOS!$A:$I,3,0)</f>
        <v>LIXA D'AGUA EM FOLHA, GRAO 100</v>
      </c>
      <c r="E5461" s="98" t="str">
        <f aca="false">VLOOKUP(B5461,INSUMOS!$A:$I,4,0)</f>
        <v>Material</v>
      </c>
      <c r="F5461" s="98"/>
      <c r="G5461" s="99" t="str">
        <f aca="false">VLOOKUP(B5461,INSUMOS!$A:$I,5,0)</f>
        <v>UN</v>
      </c>
      <c r="H5461" s="100" t="n">
        <v>0.0507</v>
      </c>
      <c r="I5461" s="101" t="n">
        <f aca="false">VLOOKUP(B5461,INSUMOS!$A:$I,8,0)</f>
        <v>3.03</v>
      </c>
      <c r="J5461" s="101" t="n">
        <f aca="false">TRUNC(H5461*I5461,2)</f>
        <v>0.15</v>
      </c>
      <c r="L5461" s="63" t="n">
        <f aca="false">IF(AND(A5462&lt;&gt;"",A5461=""),L5460+1,L5460)</f>
        <v>579</v>
      </c>
      <c r="M5461" s="80" t="n">
        <f aca="false">IF(OR(A5461="Insumo",A5461="Composição Auxiliar"),J5461,"")</f>
        <v>0.15</v>
      </c>
      <c r="N5461" s="81" t="str">
        <f aca="false">IF(E5461="Mão de Obra",J5461,"")</f>
        <v/>
      </c>
      <c r="O5461" s="81" t="n">
        <f aca="false">IF(N5461&lt;&gt;"","",M5461)</f>
        <v>0.15</v>
      </c>
      <c r="P5461" s="82" t="str">
        <f aca="false">IF(A5461="Composição",B5461,"")</f>
        <v/>
      </c>
      <c r="Q5461" s="81" t="str">
        <f aca="false">IF(P5461&lt;&gt;"",SUMIF(L5461:L5461,L5461,N5461:N5461),"")</f>
        <v/>
      </c>
      <c r="R5461" s="81" t="str">
        <f aca="false">IF(P5461&lt;&gt;"",SUMIF(L5461:L5461,L5461,O5461:O5461),"")</f>
        <v/>
      </c>
    </row>
    <row r="5462" customFormat="false" ht="14.25" hidden="false" customHeight="false" outlineLevel="0" collapsed="false">
      <c r="A5462" s="96" t="s">
        <v>679</v>
      </c>
      <c r="B5462" s="97" t="s">
        <v>1458</v>
      </c>
      <c r="C5462" s="96" t="str">
        <f aca="false">VLOOKUP(B5462,INSUMOS!$A:$I,2,0)</f>
        <v>SINAPI</v>
      </c>
      <c r="D5462" s="96" t="str">
        <f aca="false">VLOOKUP(B5462,INSUMOS!$A:$I,3,0)</f>
        <v>ADESIVO PLASTICO PARA PVC, FRASCO COM *850* GR</v>
      </c>
      <c r="E5462" s="98" t="str">
        <f aca="false">VLOOKUP(B5462,INSUMOS!$A:$I,4,0)</f>
        <v>Material</v>
      </c>
      <c r="F5462" s="98"/>
      <c r="G5462" s="99" t="str">
        <f aca="false">VLOOKUP(B5462,INSUMOS!$A:$I,5,0)</f>
        <v>UN</v>
      </c>
      <c r="H5462" s="100" t="n">
        <v>0.0106</v>
      </c>
      <c r="I5462" s="101" t="n">
        <f aca="false">VLOOKUP(B5462,INSUMOS!$A:$I,8,0)</f>
        <v>73.09</v>
      </c>
      <c r="J5462" s="101" t="n">
        <f aca="false">TRUNC(H5462*I5462,2)</f>
        <v>0.77</v>
      </c>
      <c r="L5462" s="63" t="n">
        <f aca="false">IF(AND(A5463&lt;&gt;"",A5462=""),L5461+1,L5461)</f>
        <v>579</v>
      </c>
      <c r="M5462" s="80" t="n">
        <f aca="false">IF(OR(A5462="Insumo",A5462="Composição Auxiliar"),J5462,"")</f>
        <v>0.77</v>
      </c>
      <c r="N5462" s="81" t="str">
        <f aca="false">IF(E5462="Mão de Obra",J5462,"")</f>
        <v/>
      </c>
      <c r="O5462" s="81" t="n">
        <f aca="false">IF(N5462&lt;&gt;"","",M5462)</f>
        <v>0.77</v>
      </c>
      <c r="P5462" s="82" t="str">
        <f aca="false">IF(A5462="Composição",B5462,"")</f>
        <v/>
      </c>
      <c r="Q5462" s="81" t="str">
        <f aca="false">IF(P5462&lt;&gt;"",SUMIF(L5462:L5462,L5462,N5462:N5462),"")</f>
        <v/>
      </c>
      <c r="R5462" s="81" t="str">
        <f aca="false">IF(P5462&lt;&gt;"",SUMIF(L5462:L5462,L5462,O5462:O5462),"")</f>
        <v/>
      </c>
    </row>
    <row r="5463" customFormat="false" ht="25.5" hidden="false" customHeight="false" outlineLevel="0" collapsed="false">
      <c r="A5463" s="96" t="s">
        <v>679</v>
      </c>
      <c r="B5463" s="97" t="s">
        <v>1695</v>
      </c>
      <c r="C5463" s="96" t="str">
        <f aca="false">VLOOKUP(B5463,INSUMOS!$A:$I,2,0)</f>
        <v>SINAPI</v>
      </c>
      <c r="D5463" s="96" t="str">
        <f aca="false">VLOOKUP(B5463,INSUMOS!$A:$I,3,0)</f>
        <v>TE SOLDAVEL, PVC, 90 GRAUS, 25 MM, PARA AGUA FRIA PREDIAL (NBR 5648)</v>
      </c>
      <c r="E5463" s="98" t="str">
        <f aca="false">VLOOKUP(B5463,INSUMOS!$A:$I,4,0)</f>
        <v>Material</v>
      </c>
      <c r="F5463" s="98"/>
      <c r="G5463" s="99" t="str">
        <f aca="false">VLOOKUP(B5463,INSUMOS!$A:$I,5,0)</f>
        <v>UN</v>
      </c>
      <c r="H5463" s="100" t="n">
        <v>1</v>
      </c>
      <c r="I5463" s="101" t="n">
        <f aca="false">VLOOKUP(B5463,INSUMOS!$A:$I,8,0)</f>
        <v>1.54</v>
      </c>
      <c r="J5463" s="101" t="n">
        <f aca="false">TRUNC(H5463*I5463,2)</f>
        <v>1.54</v>
      </c>
      <c r="L5463" s="63" t="n">
        <f aca="false">IF(AND(A5464&lt;&gt;"",A5463=""),L5462+1,L5462)</f>
        <v>579</v>
      </c>
      <c r="M5463" s="80" t="n">
        <f aca="false">IF(OR(A5463="Insumo",A5463="Composição Auxiliar"),J5463,"")</f>
        <v>1.54</v>
      </c>
      <c r="N5463" s="81" t="str">
        <f aca="false">IF(E5463="Mão de Obra",J5463,"")</f>
        <v/>
      </c>
      <c r="O5463" s="81" t="n">
        <f aca="false">IF(N5463&lt;&gt;"","",M5463)</f>
        <v>1.54</v>
      </c>
      <c r="P5463" s="82" t="str">
        <f aca="false">IF(A5463="Composição",B5463,"")</f>
        <v/>
      </c>
      <c r="Q5463" s="81" t="str">
        <f aca="false">IF(P5463&lt;&gt;"",SUMIF(L5463:L5463,L5463,N5463:N5463),"")</f>
        <v/>
      </c>
      <c r="R5463" s="81" t="str">
        <f aca="false">IF(P5463&lt;&gt;"",SUMIF(L5463:L5463,L5463,O5463:O5463),"")</f>
        <v/>
      </c>
    </row>
    <row r="5464" customFormat="false" ht="14.25" hidden="false" customHeight="false" outlineLevel="0" collapsed="false">
      <c r="A5464" s="102"/>
      <c r="B5464" s="102"/>
      <c r="C5464" s="102"/>
      <c r="D5464" s="102"/>
      <c r="E5464" s="102"/>
      <c r="F5464" s="103"/>
      <c r="G5464" s="102"/>
      <c r="H5464" s="103"/>
      <c r="I5464" s="102"/>
      <c r="J5464" s="103"/>
      <c r="L5464" s="63" t="n">
        <f aca="false">IF(AND(A5465&lt;&gt;"",A5464=""),L5463+1,L5463)</f>
        <v>579</v>
      </c>
      <c r="M5464" s="80" t="str">
        <f aca="false">IF(OR(A5464="Insumo",A5464="Composição Auxiliar"),J5464,"")</f>
        <v/>
      </c>
      <c r="N5464" s="81" t="str">
        <f aca="false">IF(E5464="Mão de Obra",J5464,"")</f>
        <v/>
      </c>
      <c r="O5464" s="81" t="str">
        <f aca="false">IF(N5464&lt;&gt;"","",M5464)</f>
        <v/>
      </c>
      <c r="P5464" s="82" t="str">
        <f aca="false">IF(A5464="Composição",B5464,"")</f>
        <v/>
      </c>
      <c r="Q5464" s="81" t="str">
        <f aca="false">IF(P5464&lt;&gt;"",SUMIF(L5464:L5464,L5464,N5464:N5464),"")</f>
        <v/>
      </c>
      <c r="R5464" s="81" t="str">
        <f aca="false">IF(P5464&lt;&gt;"",SUMIF(L5464:L5464,L5464,O5464:O5464),"")</f>
        <v/>
      </c>
    </row>
    <row r="5465" customFormat="false" ht="15" hidden="false" customHeight="false" outlineLevel="0" collapsed="false">
      <c r="A5465" s="102"/>
      <c r="B5465" s="102"/>
      <c r="C5465" s="102"/>
      <c r="D5465" s="102"/>
      <c r="E5465" s="102"/>
      <c r="F5465" s="103"/>
      <c r="G5465" s="102"/>
      <c r="H5465" s="104"/>
      <c r="I5465" s="104"/>
      <c r="J5465" s="103"/>
      <c r="L5465" s="63" t="n">
        <f aca="false">IF(AND(A5466&lt;&gt;"",A5465=""),L5464+1,L5464)</f>
        <v>579</v>
      </c>
      <c r="M5465" s="80" t="str">
        <f aca="false">IF(OR(A5465="Insumo",A5465="Composição Auxiliar"),J5465,"")</f>
        <v/>
      </c>
      <c r="N5465" s="81" t="str">
        <f aca="false">IF(E5465="Mão de Obra",J5465,"")</f>
        <v/>
      </c>
      <c r="O5465" s="81" t="str">
        <f aca="false">IF(N5465&lt;&gt;"","",M5465)</f>
        <v/>
      </c>
      <c r="P5465" s="82" t="str">
        <f aca="false">IF(A5465="Composição",B5465,"")</f>
        <v/>
      </c>
      <c r="Q5465" s="81" t="str">
        <f aca="false">IF(P5465&lt;&gt;"",SUMIF(L5465:L5465,L5465,N5465:N5465),"")</f>
        <v/>
      </c>
      <c r="R5465" s="81" t="str">
        <f aca="false">IF(P5465&lt;&gt;"",SUMIF(L5465:L5465,L5465,O5465:O5465),"")</f>
        <v/>
      </c>
    </row>
    <row r="5466" customFormat="false" ht="15" hidden="false" customHeight="false" outlineLevel="0" collapsed="false">
      <c r="A5466" s="108"/>
      <c r="B5466" s="108"/>
      <c r="C5466" s="108"/>
      <c r="D5466" s="108"/>
      <c r="E5466" s="108"/>
      <c r="F5466" s="108"/>
      <c r="G5466" s="108"/>
      <c r="H5466" s="108"/>
      <c r="I5466" s="108"/>
      <c r="J5466" s="108"/>
      <c r="L5466" s="63" t="n">
        <f aca="false">IF(AND(A5467&lt;&gt;"",A5466=""),L5465+1,L5465)</f>
        <v>579</v>
      </c>
      <c r="M5466" s="80" t="str">
        <f aca="false">IF(OR(A5466="Insumo",A5466="Composição Auxiliar"),J5466,"")</f>
        <v/>
      </c>
      <c r="N5466" s="81" t="str">
        <f aca="false">IF(E5466="Mão de Obra",J5466,"")</f>
        <v/>
      </c>
      <c r="O5466" s="81" t="str">
        <f aca="false">IF(N5466&lt;&gt;"","",M5466)</f>
        <v/>
      </c>
      <c r="P5466" s="82" t="str">
        <f aca="false">IF(A5466="Composição",B5466,"")</f>
        <v/>
      </c>
      <c r="Q5466" s="81" t="str">
        <f aca="false">IF(P5466&lt;&gt;"",SUMIF(L5466:L5466,L5466,N5466:N5466),"")</f>
        <v/>
      </c>
      <c r="R5466" s="81" t="str">
        <f aca="false">IF(P5466&lt;&gt;"",SUMIF(L5466:L5466,L5466,O5466:O5466),"")</f>
        <v/>
      </c>
    </row>
    <row r="5467" customFormat="false" ht="15" hidden="false" customHeight="true" outlineLevel="0" collapsed="false">
      <c r="A5467" s="83"/>
      <c r="B5467" s="84" t="s">
        <v>655</v>
      </c>
      <c r="C5467" s="83" t="s">
        <v>656</v>
      </c>
      <c r="D5467" s="83" t="s">
        <v>657</v>
      </c>
      <c r="E5467" s="83" t="s">
        <v>658</v>
      </c>
      <c r="F5467" s="83"/>
      <c r="G5467" s="85" t="s">
        <v>659</v>
      </c>
      <c r="H5467" s="84" t="s">
        <v>660</v>
      </c>
      <c r="I5467" s="84" t="s">
        <v>661</v>
      </c>
      <c r="J5467" s="84" t="s">
        <v>662</v>
      </c>
      <c r="L5467" s="63" t="n">
        <f aca="false">IF(AND(A5468&lt;&gt;"",A5467=""),L5466+1,L5466)</f>
        <v>580</v>
      </c>
      <c r="M5467" s="80" t="str">
        <f aca="false">IF(OR(A5467="Insumo",A5467="Composição Auxiliar"),J5467,"")</f>
        <v/>
      </c>
      <c r="N5467" s="81" t="str">
        <f aca="false">IF(E5467="Mão de Obra",J5467,"")</f>
        <v/>
      </c>
      <c r="O5467" s="81" t="str">
        <f aca="false">IF(N5467&lt;&gt;"","",M5467)</f>
        <v/>
      </c>
      <c r="P5467" s="82" t="str">
        <f aca="false">IF(A5467="Composição",B5467,"")</f>
        <v/>
      </c>
      <c r="Q5467" s="81" t="str">
        <f aca="false">IF(P5467&lt;&gt;"",SUMIF(L5467:L5467,L5467,N5467:N5467),"")</f>
        <v/>
      </c>
      <c r="R5467" s="81" t="str">
        <f aca="false">IF(P5467&lt;&gt;"",SUMIF(L5467:L5467,L5467,O5467:O5467),"")</f>
        <v/>
      </c>
    </row>
    <row r="5468" customFormat="false" ht="14.25" hidden="false" customHeight="true" outlineLevel="0" collapsed="false">
      <c r="A5468" s="86" t="s">
        <v>663</v>
      </c>
      <c r="B5468" s="87" t="s">
        <v>1253</v>
      </c>
      <c r="C5468" s="86" t="s">
        <v>664</v>
      </c>
      <c r="D5468" s="86" t="s">
        <v>1254</v>
      </c>
      <c r="E5468" s="86" t="s">
        <v>671</v>
      </c>
      <c r="F5468" s="86"/>
      <c r="G5468" s="88" t="s">
        <v>672</v>
      </c>
      <c r="H5468" s="89" t="n">
        <v>1</v>
      </c>
      <c r="I5468" s="90" t="n">
        <f aca="false">SUMIF(L:L,$L5468,M:M)</f>
        <v>23.11</v>
      </c>
      <c r="J5468" s="90" t="n">
        <f aca="false">TRUNC(H5468*I5468,2)</f>
        <v>23.11</v>
      </c>
      <c r="L5468" s="63" t="n">
        <f aca="false">IF(AND(A5469&lt;&gt;"",A5468=""),L5467+1,L5467)</f>
        <v>580</v>
      </c>
      <c r="M5468" s="80" t="str">
        <f aca="false">IF(OR(A5468="Insumo",A5468="Composição Auxiliar"),J5468,"")</f>
        <v/>
      </c>
      <c r="N5468" s="81" t="str">
        <f aca="false">IF(E5468="Mão de Obra",J5468,"")</f>
        <v/>
      </c>
      <c r="O5468" s="81" t="str">
        <f aca="false">IF(N5468&lt;&gt;"","",M5468)</f>
        <v/>
      </c>
      <c r="P5468" s="82" t="str">
        <f aca="false">IF(A5468="Composição",B5468,"")</f>
        <v> 88323 </v>
      </c>
      <c r="Q5468" s="81" t="n">
        <f aca="false">IF(P5468&lt;&gt;"",SUMIF(L5468:L5468,L5468,N5468:N5468),"")</f>
        <v>0</v>
      </c>
      <c r="R5468" s="81" t="n">
        <f aca="false">IF(P5468&lt;&gt;"",SUMIF(L5468:L5468,L5468,O5468:O5468),"")</f>
        <v>0</v>
      </c>
    </row>
    <row r="5469" customFormat="false" ht="25.5" hidden="false" customHeight="true" outlineLevel="0" collapsed="false">
      <c r="A5469" s="91" t="s">
        <v>668</v>
      </c>
      <c r="B5469" s="92" t="s">
        <v>2086</v>
      </c>
      <c r="C5469" s="91" t="s">
        <v>664</v>
      </c>
      <c r="D5469" s="91" t="s">
        <v>2087</v>
      </c>
      <c r="E5469" s="91" t="s">
        <v>671</v>
      </c>
      <c r="F5469" s="91"/>
      <c r="G5469" s="93" t="s">
        <v>672</v>
      </c>
      <c r="H5469" s="94" t="n">
        <v>1</v>
      </c>
      <c r="I5469" s="95" t="n">
        <f aca="false">SUMIFS(J:J,A:A,"Composição",B:B,$B5469)</f>
        <v>0.21</v>
      </c>
      <c r="J5469" s="95" t="n">
        <f aca="false">TRUNC(H5469*I5469,2)</f>
        <v>0.21</v>
      </c>
      <c r="L5469" s="63" t="n">
        <f aca="false">IF(AND(A5470&lt;&gt;"",A5469=""),L5468+1,L5468)</f>
        <v>580</v>
      </c>
      <c r="M5469" s="80" t="n">
        <f aca="false">IF(OR(A5469="Insumo",A5469="Composição Auxiliar"),J5469,"")</f>
        <v>0.21</v>
      </c>
      <c r="N5469" s="81" t="str">
        <f aca="false">IF(E5469="Mão de Obra",J5469,"")</f>
        <v/>
      </c>
      <c r="O5469" s="81" t="n">
        <f aca="false">IF(N5469&lt;&gt;"","",M5469)</f>
        <v>0.21</v>
      </c>
      <c r="P5469" s="82" t="str">
        <f aca="false">IF(A5469="Composição",B5469,"")</f>
        <v/>
      </c>
      <c r="Q5469" s="81" t="str">
        <f aca="false">IF(P5469&lt;&gt;"",SUMIF(L5469:L5469,L5469,N5469:N5469),"")</f>
        <v/>
      </c>
      <c r="R5469" s="81" t="str">
        <f aca="false">IF(P5469&lt;&gt;"",SUMIF(L5469:L5469,L5469,O5469:O5469),"")</f>
        <v/>
      </c>
    </row>
    <row r="5470" customFormat="false" ht="25.5" hidden="false" customHeight="false" outlineLevel="0" collapsed="false">
      <c r="A5470" s="96" t="s">
        <v>679</v>
      </c>
      <c r="B5470" s="97" t="s">
        <v>1784</v>
      </c>
      <c r="C5470" s="96" t="str">
        <f aca="false">VLOOKUP(B5470,INSUMOS!$A:$I,2,0)</f>
        <v>SINAPI</v>
      </c>
      <c r="D5470" s="96" t="str">
        <f aca="false">VLOOKUP(B5470,INSUMOS!$A:$I,3,0)</f>
        <v>FERRAMENTAS - FAMILIA CARPINTEIRO DE FORMAS - HORISTA (ENCARGOS COMPLEMENTARES - COLETADO CAIXA)</v>
      </c>
      <c r="E5470" s="98" t="str">
        <f aca="false">VLOOKUP(B5470,INSUMOS!$A:$I,4,0)</f>
        <v>Equipamento</v>
      </c>
      <c r="F5470" s="98"/>
      <c r="G5470" s="99" t="str">
        <f aca="false">VLOOKUP(B5470,INSUMOS!$A:$I,5,0)</f>
        <v>H</v>
      </c>
      <c r="H5470" s="100" t="n">
        <v>1</v>
      </c>
      <c r="I5470" s="101" t="n">
        <f aca="false">VLOOKUP(B5470,INSUMOS!$A:$I,8,0)</f>
        <v>0.49</v>
      </c>
      <c r="J5470" s="101" t="n">
        <f aca="false">TRUNC(H5470*I5470,2)</f>
        <v>0.49</v>
      </c>
      <c r="L5470" s="63" t="n">
        <f aca="false">IF(AND(A5471&lt;&gt;"",A5470=""),L5469+1,L5469)</f>
        <v>580</v>
      </c>
      <c r="M5470" s="80" t="n">
        <f aca="false">IF(OR(A5470="Insumo",A5470="Composição Auxiliar"),J5470,"")</f>
        <v>0.49</v>
      </c>
      <c r="N5470" s="81" t="str">
        <f aca="false">IF(E5470="Mão de Obra",J5470,"")</f>
        <v/>
      </c>
      <c r="O5470" s="81" t="n">
        <f aca="false">IF(N5470&lt;&gt;"","",M5470)</f>
        <v>0.49</v>
      </c>
      <c r="P5470" s="82" t="str">
        <f aca="false">IF(A5470="Composição",B5470,"")</f>
        <v/>
      </c>
      <c r="Q5470" s="81" t="str">
        <f aca="false">IF(P5470&lt;&gt;"",SUMIF(L5470:L5470,L5470,N5470:N5470),"")</f>
        <v/>
      </c>
      <c r="R5470" s="81" t="str">
        <f aca="false">IF(P5470&lt;&gt;"",SUMIF(L5470:L5470,L5470,O5470:O5470),"")</f>
        <v/>
      </c>
    </row>
    <row r="5471" customFormat="false" ht="25.5" hidden="false" customHeight="false" outlineLevel="0" collapsed="false">
      <c r="A5471" s="96" t="s">
        <v>679</v>
      </c>
      <c r="B5471" s="97" t="s">
        <v>1776</v>
      </c>
      <c r="C5471" s="96" t="str">
        <f aca="false">VLOOKUP(B5471,INSUMOS!$A:$I,2,0)</f>
        <v>SINAPI</v>
      </c>
      <c r="D5471" s="96" t="str">
        <f aca="false">VLOOKUP(B5471,INSUMOS!$A:$I,3,0)</f>
        <v>ALIMENTACAO - HORISTA (COLETADO CAIXA - ENCARGOS COMPLEMENTARES)</v>
      </c>
      <c r="E5471" s="98" t="str">
        <f aca="false">VLOOKUP(B5471,INSUMOS!$A:$I,4,0)</f>
        <v>Outros</v>
      </c>
      <c r="F5471" s="98"/>
      <c r="G5471" s="99" t="str">
        <f aca="false">VLOOKUP(B5471,INSUMOS!$A:$I,5,0)</f>
        <v>H</v>
      </c>
      <c r="H5471" s="100" t="n">
        <v>1</v>
      </c>
      <c r="I5471" s="101" t="n">
        <f aca="false">VLOOKUP(B5471,INSUMOS!$A:$I,8,0)</f>
        <v>1.45</v>
      </c>
      <c r="J5471" s="101" t="n">
        <f aca="false">TRUNC(H5471*I5471,2)</f>
        <v>1.45</v>
      </c>
      <c r="L5471" s="63" t="n">
        <f aca="false">IF(AND(A5472&lt;&gt;"",A5471=""),L5470+1,L5470)</f>
        <v>580</v>
      </c>
      <c r="M5471" s="80" t="n">
        <f aca="false">IF(OR(A5471="Insumo",A5471="Composição Auxiliar"),J5471,"")</f>
        <v>1.45</v>
      </c>
      <c r="N5471" s="81" t="str">
        <f aca="false">IF(E5471="Mão de Obra",J5471,"")</f>
        <v/>
      </c>
      <c r="O5471" s="81" t="n">
        <f aca="false">IF(N5471&lt;&gt;"","",M5471)</f>
        <v>1.45</v>
      </c>
      <c r="P5471" s="82" t="str">
        <f aca="false">IF(A5471="Composição",B5471,"")</f>
        <v/>
      </c>
      <c r="Q5471" s="81" t="str">
        <f aca="false">IF(P5471&lt;&gt;"",SUMIF(L5471:L5471,L5471,N5471:N5471),"")</f>
        <v/>
      </c>
      <c r="R5471" s="81" t="str">
        <f aca="false">IF(P5471&lt;&gt;"",SUMIF(L5471:L5471,L5471,O5471:O5471),"")</f>
        <v/>
      </c>
    </row>
    <row r="5472" customFormat="false" ht="25.5" hidden="false" customHeight="false" outlineLevel="0" collapsed="false">
      <c r="A5472" s="96" t="s">
        <v>679</v>
      </c>
      <c r="B5472" s="97" t="s">
        <v>1786</v>
      </c>
      <c r="C5472" s="96" t="str">
        <f aca="false">VLOOKUP(B5472,INSUMOS!$A:$I,2,0)</f>
        <v>SINAPI</v>
      </c>
      <c r="D5472" s="96" t="str">
        <f aca="false">VLOOKUP(B5472,INSUMOS!$A:$I,3,0)</f>
        <v>EPI - FAMILIA CARPINTEIRO DE FORMAS - HORISTA (ENCARGOS COMPLEMENTARES - COLETADO CAIXA)</v>
      </c>
      <c r="E5472" s="98" t="str">
        <f aca="false">VLOOKUP(B5472,INSUMOS!$A:$I,4,0)</f>
        <v>Equipamento</v>
      </c>
      <c r="F5472" s="98"/>
      <c r="G5472" s="99" t="str">
        <f aca="false">VLOOKUP(B5472,INSUMOS!$A:$I,5,0)</f>
        <v>H</v>
      </c>
      <c r="H5472" s="100" t="n">
        <v>1</v>
      </c>
      <c r="I5472" s="101" t="n">
        <f aca="false">VLOOKUP(B5472,INSUMOS!$A:$I,8,0)</f>
        <v>1.34</v>
      </c>
      <c r="J5472" s="101" t="n">
        <f aca="false">TRUNC(H5472*I5472,2)</f>
        <v>1.34</v>
      </c>
      <c r="L5472" s="63" t="n">
        <f aca="false">IF(AND(A5473&lt;&gt;"",A5472=""),L5471+1,L5471)</f>
        <v>580</v>
      </c>
      <c r="M5472" s="80" t="n">
        <f aca="false">IF(OR(A5472="Insumo",A5472="Composição Auxiliar"),J5472,"")</f>
        <v>1.34</v>
      </c>
      <c r="N5472" s="81" t="str">
        <f aca="false">IF(E5472="Mão de Obra",J5472,"")</f>
        <v/>
      </c>
      <c r="O5472" s="81" t="n">
        <f aca="false">IF(N5472&lt;&gt;"","",M5472)</f>
        <v>1.34</v>
      </c>
      <c r="P5472" s="82" t="str">
        <f aca="false">IF(A5472="Composição",B5472,"")</f>
        <v/>
      </c>
      <c r="Q5472" s="81" t="str">
        <f aca="false">IF(P5472&lt;&gt;"",SUMIF(L5472:L5472,L5472,N5472:N5472),"")</f>
        <v/>
      </c>
      <c r="R5472" s="81" t="str">
        <f aca="false">IF(P5472&lt;&gt;"",SUMIF(L5472:L5472,L5472,O5472:O5472),"")</f>
        <v/>
      </c>
    </row>
    <row r="5473" customFormat="false" ht="25.5" hidden="false" customHeight="false" outlineLevel="0" collapsed="false">
      <c r="A5473" s="96" t="s">
        <v>679</v>
      </c>
      <c r="B5473" s="97" t="s">
        <v>1778</v>
      </c>
      <c r="C5473" s="96" t="str">
        <f aca="false">VLOOKUP(B5473,INSUMOS!$A:$I,2,0)</f>
        <v>SINAPI</v>
      </c>
      <c r="D5473" s="96" t="str">
        <f aca="false">VLOOKUP(B5473,INSUMOS!$A:$I,3,0)</f>
        <v>SEGURO - HORISTA (COLETADO CAIXA - ENCARGOS COMPLEMENTARES)</v>
      </c>
      <c r="E5473" s="98" t="str">
        <f aca="false">VLOOKUP(B5473,INSUMOS!$A:$I,4,0)</f>
        <v>Taxas</v>
      </c>
      <c r="F5473" s="98"/>
      <c r="G5473" s="99" t="str">
        <f aca="false">VLOOKUP(B5473,INSUMOS!$A:$I,5,0)</f>
        <v>H</v>
      </c>
      <c r="H5473" s="100" t="n">
        <v>1</v>
      </c>
      <c r="I5473" s="101" t="n">
        <f aca="false">VLOOKUP(B5473,INSUMOS!$A:$I,8,0)</f>
        <v>0.07</v>
      </c>
      <c r="J5473" s="101" t="n">
        <f aca="false">TRUNC(H5473*I5473,2)</f>
        <v>0.07</v>
      </c>
      <c r="L5473" s="63" t="n">
        <f aca="false">IF(AND(A5474&lt;&gt;"",A5473=""),L5472+1,L5472)</f>
        <v>580</v>
      </c>
      <c r="M5473" s="80" t="n">
        <f aca="false">IF(OR(A5473="Insumo",A5473="Composição Auxiliar"),J5473,"")</f>
        <v>0.07</v>
      </c>
      <c r="N5473" s="81" t="str">
        <f aca="false">IF(E5473="Mão de Obra",J5473,"")</f>
        <v/>
      </c>
      <c r="O5473" s="81" t="n">
        <f aca="false">IF(N5473&lt;&gt;"","",M5473)</f>
        <v>0.07</v>
      </c>
      <c r="P5473" s="82" t="str">
        <f aca="false">IF(A5473="Composição",B5473,"")</f>
        <v/>
      </c>
      <c r="Q5473" s="81" t="str">
        <f aca="false">IF(P5473&lt;&gt;"",SUMIF(L5473:L5473,L5473,N5473:N5473),"")</f>
        <v/>
      </c>
      <c r="R5473" s="81" t="str">
        <f aca="false">IF(P5473&lt;&gt;"",SUMIF(L5473:L5473,L5473,O5473:O5473),"")</f>
        <v/>
      </c>
    </row>
    <row r="5474" customFormat="false" ht="14.25" hidden="false" customHeight="false" outlineLevel="0" collapsed="false">
      <c r="A5474" s="96" t="s">
        <v>679</v>
      </c>
      <c r="B5474" s="97" t="s">
        <v>2088</v>
      </c>
      <c r="C5474" s="96" t="str">
        <f aca="false">VLOOKUP(B5474,INSUMOS!$A:$I,2,0)</f>
        <v>SINAPI</v>
      </c>
      <c r="D5474" s="96" t="str">
        <f aca="false">VLOOKUP(B5474,INSUMOS!$A:$I,3,0)</f>
        <v>TELHADOR (HORISTA)</v>
      </c>
      <c r="E5474" s="98" t="str">
        <f aca="false">VLOOKUP(B5474,INSUMOS!$A:$I,4,0)</f>
        <v>Mão de Obra</v>
      </c>
      <c r="F5474" s="98"/>
      <c r="G5474" s="99" t="str">
        <f aca="false">VLOOKUP(B5474,INSUMOS!$A:$I,5,0)</f>
        <v>H</v>
      </c>
      <c r="H5474" s="100" t="n">
        <v>1</v>
      </c>
      <c r="I5474" s="101" t="n">
        <f aca="false">VLOOKUP(B5474,INSUMOS!$A:$I,8,0)</f>
        <v>17.45</v>
      </c>
      <c r="J5474" s="101" t="n">
        <f aca="false">TRUNC(H5474*I5474,2)</f>
        <v>17.45</v>
      </c>
      <c r="L5474" s="63" t="n">
        <f aca="false">IF(AND(A5475&lt;&gt;"",A5474=""),L5473+1,L5473)</f>
        <v>580</v>
      </c>
      <c r="M5474" s="80" t="n">
        <f aca="false">IF(OR(A5474="Insumo",A5474="Composição Auxiliar"),J5474,"")</f>
        <v>17.45</v>
      </c>
      <c r="N5474" s="81" t="n">
        <f aca="false">IF(E5474="Mão de Obra",J5474,"")</f>
        <v>17.45</v>
      </c>
      <c r="O5474" s="81" t="str">
        <f aca="false">IF(N5474&lt;&gt;"","",M5474)</f>
        <v/>
      </c>
      <c r="P5474" s="82" t="str">
        <f aca="false">IF(A5474="Composição",B5474,"")</f>
        <v/>
      </c>
      <c r="Q5474" s="81" t="str">
        <f aca="false">IF(P5474&lt;&gt;"",SUMIF(L5474:L5474,L5474,N5474:N5474),"")</f>
        <v/>
      </c>
      <c r="R5474" s="81" t="str">
        <f aca="false">IF(P5474&lt;&gt;"",SUMIF(L5474:L5474,L5474,O5474:O5474),"")</f>
        <v/>
      </c>
    </row>
    <row r="5475" customFormat="false" ht="25.5" hidden="false" customHeight="false" outlineLevel="0" collapsed="false">
      <c r="A5475" s="96" t="s">
        <v>679</v>
      </c>
      <c r="B5475" s="97" t="s">
        <v>1775</v>
      </c>
      <c r="C5475" s="96" t="str">
        <f aca="false">VLOOKUP(B5475,INSUMOS!$A:$I,2,0)</f>
        <v>SINAPI</v>
      </c>
      <c r="D5475" s="96" t="str">
        <f aca="false">VLOOKUP(B5475,INSUMOS!$A:$I,3,0)</f>
        <v>TRANSPORTE - HORISTA (COLETADO CAIXA - ENCARGOS COMPLEMENTARES)</v>
      </c>
      <c r="E5475" s="98" t="str">
        <f aca="false">VLOOKUP(B5475,INSUMOS!$A:$I,4,0)</f>
        <v>Serviços</v>
      </c>
      <c r="F5475" s="98"/>
      <c r="G5475" s="99" t="str">
        <f aca="false">VLOOKUP(B5475,INSUMOS!$A:$I,5,0)</f>
        <v>H</v>
      </c>
      <c r="H5475" s="100" t="n">
        <v>1</v>
      </c>
      <c r="I5475" s="101" t="n">
        <f aca="false">VLOOKUP(B5475,INSUMOS!$A:$I,8,0)</f>
        <v>0.96</v>
      </c>
      <c r="J5475" s="101" t="n">
        <f aca="false">TRUNC(H5475*I5475,2)</f>
        <v>0.96</v>
      </c>
      <c r="L5475" s="63" t="n">
        <f aca="false">IF(AND(A5476&lt;&gt;"",A5475=""),L5474+1,L5474)</f>
        <v>580</v>
      </c>
      <c r="M5475" s="80" t="n">
        <f aca="false">IF(OR(A5475="Insumo",A5475="Composição Auxiliar"),J5475,"")</f>
        <v>0.96</v>
      </c>
      <c r="N5475" s="81" t="str">
        <f aca="false">IF(E5475="Mão de Obra",J5475,"")</f>
        <v/>
      </c>
      <c r="O5475" s="81" t="n">
        <f aca="false">IF(N5475&lt;&gt;"","",M5475)</f>
        <v>0.96</v>
      </c>
      <c r="P5475" s="82" t="str">
        <f aca="false">IF(A5475="Composição",B5475,"")</f>
        <v/>
      </c>
      <c r="Q5475" s="81" t="str">
        <f aca="false">IF(P5475&lt;&gt;"",SUMIF(L5475:L5475,L5475,N5475:N5475),"")</f>
        <v/>
      </c>
      <c r="R5475" s="81" t="str">
        <f aca="false">IF(P5475&lt;&gt;"",SUMIF(L5475:L5475,L5475,O5475:O5475),"")</f>
        <v/>
      </c>
    </row>
    <row r="5476" customFormat="false" ht="25.5" hidden="false" customHeight="false" outlineLevel="0" collapsed="false">
      <c r="A5476" s="96" t="s">
        <v>679</v>
      </c>
      <c r="B5476" s="97" t="s">
        <v>1781</v>
      </c>
      <c r="C5476" s="96" t="str">
        <f aca="false">VLOOKUP(B5476,INSUMOS!$A:$I,2,0)</f>
        <v>SINAPI</v>
      </c>
      <c r="D5476" s="96" t="str">
        <f aca="false">VLOOKUP(B5476,INSUMOS!$A:$I,3,0)</f>
        <v>EXAMES - HORISTA (COLETADO CAIXA - ENCARGOS COMPLEMENTARES)</v>
      </c>
      <c r="E5476" s="98" t="str">
        <f aca="false">VLOOKUP(B5476,INSUMOS!$A:$I,4,0)</f>
        <v>Outros</v>
      </c>
      <c r="F5476" s="98"/>
      <c r="G5476" s="99" t="str">
        <f aca="false">VLOOKUP(B5476,INSUMOS!$A:$I,5,0)</f>
        <v>H</v>
      </c>
      <c r="H5476" s="100" t="n">
        <v>1</v>
      </c>
      <c r="I5476" s="101" t="n">
        <f aca="false">VLOOKUP(B5476,INSUMOS!$A:$I,8,0)</f>
        <v>1.14</v>
      </c>
      <c r="J5476" s="101" t="n">
        <f aca="false">TRUNC(H5476*I5476,2)</f>
        <v>1.14</v>
      </c>
      <c r="L5476" s="63" t="n">
        <f aca="false">IF(AND(A5477&lt;&gt;"",A5476=""),L5475+1,L5475)</f>
        <v>580</v>
      </c>
      <c r="M5476" s="80" t="n">
        <f aca="false">IF(OR(A5476="Insumo",A5476="Composição Auxiliar"),J5476,"")</f>
        <v>1.14</v>
      </c>
      <c r="N5476" s="81" t="str">
        <f aca="false">IF(E5476="Mão de Obra",J5476,"")</f>
        <v/>
      </c>
      <c r="O5476" s="81" t="n">
        <f aca="false">IF(N5476&lt;&gt;"","",M5476)</f>
        <v>1.14</v>
      </c>
      <c r="P5476" s="82" t="str">
        <f aca="false">IF(A5476="Composição",B5476,"")</f>
        <v/>
      </c>
      <c r="Q5476" s="81" t="str">
        <f aca="false">IF(P5476&lt;&gt;"",SUMIF(L5476:L5476,L5476,N5476:N5476),"")</f>
        <v/>
      </c>
      <c r="R5476" s="81" t="str">
        <f aca="false">IF(P5476&lt;&gt;"",SUMIF(L5476:L5476,L5476,O5476:O5476),"")</f>
        <v/>
      </c>
    </row>
    <row r="5477" customFormat="false" ht="14.25" hidden="false" customHeight="false" outlineLevel="0" collapsed="false">
      <c r="A5477" s="102"/>
      <c r="B5477" s="102"/>
      <c r="C5477" s="102"/>
      <c r="D5477" s="102"/>
      <c r="E5477" s="102"/>
      <c r="F5477" s="103"/>
      <c r="G5477" s="102"/>
      <c r="H5477" s="103"/>
      <c r="I5477" s="102"/>
      <c r="J5477" s="103"/>
      <c r="L5477" s="63" t="n">
        <f aca="false">IF(AND(A5478&lt;&gt;"",A5477=""),L5476+1,L5476)</f>
        <v>580</v>
      </c>
      <c r="M5477" s="80" t="str">
        <f aca="false">IF(OR(A5477="Insumo",A5477="Composição Auxiliar"),J5477,"")</f>
        <v/>
      </c>
      <c r="N5477" s="81" t="str">
        <f aca="false">IF(E5477="Mão de Obra",J5477,"")</f>
        <v/>
      </c>
      <c r="O5477" s="81" t="str">
        <f aca="false">IF(N5477&lt;&gt;"","",M5477)</f>
        <v/>
      </c>
      <c r="P5477" s="82" t="str">
        <f aca="false">IF(A5477="Composição",B5477,"")</f>
        <v/>
      </c>
      <c r="Q5477" s="81" t="str">
        <f aca="false">IF(P5477&lt;&gt;"",SUMIF(L5477:L5477,L5477,N5477:N5477),"")</f>
        <v/>
      </c>
      <c r="R5477" s="81" t="str">
        <f aca="false">IF(P5477&lt;&gt;"",SUMIF(L5477:L5477,L5477,O5477:O5477),"")</f>
        <v/>
      </c>
    </row>
    <row r="5478" customFormat="false" ht="15" hidden="false" customHeight="false" outlineLevel="0" collapsed="false">
      <c r="A5478" s="102"/>
      <c r="B5478" s="102"/>
      <c r="C5478" s="102"/>
      <c r="D5478" s="102"/>
      <c r="E5478" s="102"/>
      <c r="F5478" s="103"/>
      <c r="G5478" s="102"/>
      <c r="H5478" s="104"/>
      <c r="I5478" s="104"/>
      <c r="J5478" s="103"/>
      <c r="L5478" s="63" t="n">
        <f aca="false">IF(AND(A5479&lt;&gt;"",A5478=""),L5477+1,L5477)</f>
        <v>580</v>
      </c>
      <c r="M5478" s="80" t="str">
        <f aca="false">IF(OR(A5478="Insumo",A5478="Composição Auxiliar"),J5478,"")</f>
        <v/>
      </c>
      <c r="N5478" s="81" t="str">
        <f aca="false">IF(E5478="Mão de Obra",J5478,"")</f>
        <v/>
      </c>
      <c r="O5478" s="81" t="str">
        <f aca="false">IF(N5478&lt;&gt;"","",M5478)</f>
        <v/>
      </c>
      <c r="P5478" s="82" t="str">
        <f aca="false">IF(A5478="Composição",B5478,"")</f>
        <v/>
      </c>
      <c r="Q5478" s="81" t="str">
        <f aca="false">IF(P5478&lt;&gt;"",SUMIF(L5478:L5478,L5478,N5478:N5478),"")</f>
        <v/>
      </c>
      <c r="R5478" s="81" t="str">
        <f aca="false">IF(P5478&lt;&gt;"",SUMIF(L5478:L5478,L5478,O5478:O5478),"")</f>
        <v/>
      </c>
    </row>
    <row r="5479" customFormat="false" ht="15" hidden="false" customHeight="false" outlineLevel="0" collapsed="false">
      <c r="A5479" s="108"/>
      <c r="B5479" s="108"/>
      <c r="C5479" s="108"/>
      <c r="D5479" s="108"/>
      <c r="E5479" s="108"/>
      <c r="F5479" s="108"/>
      <c r="G5479" s="108"/>
      <c r="H5479" s="108"/>
      <c r="I5479" s="108"/>
      <c r="J5479" s="108"/>
      <c r="L5479" s="63" t="n">
        <f aca="false">IF(AND(A5480&lt;&gt;"",A5479=""),L5478+1,L5478)</f>
        <v>580</v>
      </c>
      <c r="M5479" s="80" t="str">
        <f aca="false">IF(OR(A5479="Insumo",A5479="Composição Auxiliar"),J5479,"")</f>
        <v/>
      </c>
      <c r="N5479" s="81" t="str">
        <f aca="false">IF(E5479="Mão de Obra",J5479,"")</f>
        <v/>
      </c>
      <c r="O5479" s="81" t="str">
        <f aca="false">IF(N5479&lt;&gt;"","",M5479)</f>
        <v/>
      </c>
      <c r="P5479" s="82" t="str">
        <f aca="false">IF(A5479="Composição",B5479,"")</f>
        <v/>
      </c>
      <c r="Q5479" s="81" t="str">
        <f aca="false">IF(P5479&lt;&gt;"",SUMIF(L5479:L5479,L5479,N5479:N5479),"")</f>
        <v/>
      </c>
      <c r="R5479" s="81" t="str">
        <f aca="false">IF(P5479&lt;&gt;"",SUMIF(L5479:L5479,L5479,O5479:O5479),"")</f>
        <v/>
      </c>
    </row>
    <row r="5480" customFormat="false" ht="15" hidden="false" customHeight="true" outlineLevel="0" collapsed="false">
      <c r="A5480" s="83"/>
      <c r="B5480" s="84" t="s">
        <v>655</v>
      </c>
      <c r="C5480" s="83" t="s">
        <v>656</v>
      </c>
      <c r="D5480" s="83" t="s">
        <v>657</v>
      </c>
      <c r="E5480" s="83" t="s">
        <v>658</v>
      </c>
      <c r="F5480" s="83"/>
      <c r="G5480" s="85" t="s">
        <v>659</v>
      </c>
      <c r="H5480" s="84" t="s">
        <v>660</v>
      </c>
      <c r="I5480" s="84" t="s">
        <v>661</v>
      </c>
      <c r="J5480" s="84" t="s">
        <v>662</v>
      </c>
      <c r="L5480" s="63" t="n">
        <f aca="false">IF(AND(A5481&lt;&gt;"",A5480=""),L5479+1,L5479)</f>
        <v>581</v>
      </c>
      <c r="M5480" s="80" t="str">
        <f aca="false">IF(OR(A5480="Insumo",A5480="Composição Auxiliar"),J5480,"")</f>
        <v/>
      </c>
      <c r="N5480" s="81" t="str">
        <f aca="false">IF(E5480="Mão de Obra",J5480,"")</f>
        <v/>
      </c>
      <c r="O5480" s="81" t="str">
        <f aca="false">IF(N5480&lt;&gt;"","",M5480)</f>
        <v/>
      </c>
      <c r="P5480" s="82" t="str">
        <f aca="false">IF(A5480="Composição",B5480,"")</f>
        <v/>
      </c>
      <c r="Q5480" s="81" t="str">
        <f aca="false">IF(P5480&lt;&gt;"",SUMIF(L5480:L5480,L5480,N5480:N5480),"")</f>
        <v/>
      </c>
      <c r="R5480" s="81" t="str">
        <f aca="false">IF(P5480&lt;&gt;"",SUMIF(L5480:L5480,L5480,O5480:O5480),"")</f>
        <v/>
      </c>
    </row>
    <row r="5481" customFormat="false" ht="51" hidden="false" customHeight="true" outlineLevel="0" collapsed="false">
      <c r="A5481" s="86" t="s">
        <v>663</v>
      </c>
      <c r="B5481" s="87" t="s">
        <v>749</v>
      </c>
      <c r="C5481" s="86" t="s">
        <v>664</v>
      </c>
      <c r="D5481" s="86" t="s">
        <v>750</v>
      </c>
      <c r="E5481" s="86" t="s">
        <v>751</v>
      </c>
      <c r="F5481" s="86"/>
      <c r="G5481" s="88" t="s">
        <v>667</v>
      </c>
      <c r="H5481" s="89" t="n">
        <v>1</v>
      </c>
      <c r="I5481" s="90" t="n">
        <f aca="false">SUMIF(L:L,$L5481,M:M)</f>
        <v>51.15</v>
      </c>
      <c r="J5481" s="90" t="n">
        <f aca="false">TRUNC(H5481*I5481,2)</f>
        <v>51.15</v>
      </c>
      <c r="L5481" s="63" t="n">
        <f aca="false">IF(AND(A5482&lt;&gt;"",A5481=""),L5480+1,L5480)</f>
        <v>581</v>
      </c>
      <c r="M5481" s="80" t="str">
        <f aca="false">IF(OR(A5481="Insumo",A5481="Composição Auxiliar"),J5481,"")</f>
        <v/>
      </c>
      <c r="N5481" s="81" t="str">
        <f aca="false">IF(E5481="Mão de Obra",J5481,"")</f>
        <v/>
      </c>
      <c r="O5481" s="81" t="str">
        <f aca="false">IF(N5481&lt;&gt;"","",M5481)</f>
        <v/>
      </c>
      <c r="P5481" s="82" t="str">
        <f aca="false">IF(A5481="Composição",B5481,"")</f>
        <v> 94210 </v>
      </c>
      <c r="Q5481" s="81" t="n">
        <f aca="false">IF(P5481&lt;&gt;"",SUMIF(L5481:L5481,L5481,N5481:N5481),"")</f>
        <v>0</v>
      </c>
      <c r="R5481" s="81" t="n">
        <f aca="false">IF(P5481&lt;&gt;"",SUMIF(L5481:L5481,L5481,O5481:O5481),"")</f>
        <v>0</v>
      </c>
    </row>
    <row r="5482" customFormat="false" ht="25.5" hidden="false" customHeight="true" outlineLevel="0" collapsed="false">
      <c r="A5482" s="91" t="s">
        <v>668</v>
      </c>
      <c r="B5482" s="92" t="s">
        <v>1253</v>
      </c>
      <c r="C5482" s="91" t="s">
        <v>664</v>
      </c>
      <c r="D5482" s="91" t="s">
        <v>1254</v>
      </c>
      <c r="E5482" s="91" t="s">
        <v>671</v>
      </c>
      <c r="F5482" s="91"/>
      <c r="G5482" s="93" t="s">
        <v>672</v>
      </c>
      <c r="H5482" s="94" t="n">
        <v>0.128</v>
      </c>
      <c r="I5482" s="95" t="n">
        <f aca="false">SUMIFS(J:J,A:A,"Composição",B:B,$B5482)</f>
        <v>23.11</v>
      </c>
      <c r="J5482" s="95" t="n">
        <f aca="false">TRUNC(H5482*I5482,2)</f>
        <v>2.95</v>
      </c>
      <c r="L5482" s="63" t="n">
        <f aca="false">IF(AND(A5483&lt;&gt;"",A5482=""),L5481+1,L5481)</f>
        <v>581</v>
      </c>
      <c r="M5482" s="80" t="n">
        <f aca="false">IF(OR(A5482="Insumo",A5482="Composição Auxiliar"),J5482,"")</f>
        <v>2.95</v>
      </c>
      <c r="N5482" s="81" t="str">
        <f aca="false">IF(E5482="Mão de Obra",J5482,"")</f>
        <v/>
      </c>
      <c r="O5482" s="81" t="n">
        <f aca="false">IF(N5482&lt;&gt;"","",M5482)</f>
        <v>2.95</v>
      </c>
      <c r="P5482" s="82" t="str">
        <f aca="false">IF(A5482="Composição",B5482,"")</f>
        <v/>
      </c>
      <c r="Q5482" s="81" t="str">
        <f aca="false">IF(P5482&lt;&gt;"",SUMIF(L5482:L5482,L5482,N5482:N5482),"")</f>
        <v/>
      </c>
      <c r="R5482" s="81" t="str">
        <f aca="false">IF(P5482&lt;&gt;"",SUMIF(L5482:L5482,L5482,O5482:O5482),"")</f>
        <v/>
      </c>
    </row>
    <row r="5483" customFormat="false" ht="25.5" hidden="false" customHeight="true" outlineLevel="0" collapsed="false">
      <c r="A5483" s="91" t="s">
        <v>668</v>
      </c>
      <c r="B5483" s="92" t="s">
        <v>677</v>
      </c>
      <c r="C5483" s="91" t="s">
        <v>664</v>
      </c>
      <c r="D5483" s="91" t="s">
        <v>678</v>
      </c>
      <c r="E5483" s="91" t="s">
        <v>671</v>
      </c>
      <c r="F5483" s="91"/>
      <c r="G5483" s="93" t="s">
        <v>672</v>
      </c>
      <c r="H5483" s="94" t="n">
        <v>0.166</v>
      </c>
      <c r="I5483" s="95" t="n">
        <f aca="false">SUMIFS(J:J,A:A,"Composição",B:B,$B5483)</f>
        <v>18.93</v>
      </c>
      <c r="J5483" s="95" t="n">
        <f aca="false">TRUNC(H5483*I5483,2)</f>
        <v>3.14</v>
      </c>
      <c r="L5483" s="63" t="n">
        <f aca="false">IF(AND(A5484&lt;&gt;"",A5483=""),L5482+1,L5482)</f>
        <v>581</v>
      </c>
      <c r="M5483" s="80" t="n">
        <f aca="false">IF(OR(A5483="Insumo",A5483="Composição Auxiliar"),J5483,"")</f>
        <v>3.14</v>
      </c>
      <c r="N5483" s="81" t="str">
        <f aca="false">IF(E5483="Mão de Obra",J5483,"")</f>
        <v/>
      </c>
      <c r="O5483" s="81" t="n">
        <f aca="false">IF(N5483&lt;&gt;"","",M5483)</f>
        <v>3.14</v>
      </c>
      <c r="P5483" s="82" t="str">
        <f aca="false">IF(A5483="Composição",B5483,"")</f>
        <v/>
      </c>
      <c r="Q5483" s="81" t="str">
        <f aca="false">IF(P5483&lt;&gt;"",SUMIF(L5483:L5483,L5483,N5483:N5483),"")</f>
        <v/>
      </c>
      <c r="R5483" s="81" t="str">
        <f aca="false">IF(P5483&lt;&gt;"",SUMIF(L5483:L5483,L5483,O5483:O5483),"")</f>
        <v/>
      </c>
    </row>
    <row r="5484" customFormat="false" ht="25.5" hidden="false" customHeight="true" outlineLevel="0" collapsed="false">
      <c r="A5484" s="91" t="s">
        <v>668</v>
      </c>
      <c r="B5484" s="92" t="s">
        <v>873</v>
      </c>
      <c r="C5484" s="91" t="s">
        <v>664</v>
      </c>
      <c r="D5484" s="91" t="s">
        <v>874</v>
      </c>
      <c r="E5484" s="91" t="s">
        <v>691</v>
      </c>
      <c r="F5484" s="91"/>
      <c r="G5484" s="93" t="s">
        <v>699</v>
      </c>
      <c r="H5484" s="94" t="n">
        <v>0.0073</v>
      </c>
      <c r="I5484" s="95" t="n">
        <f aca="false">SUMIFS(J:J,A:A,"Composição",B:B,$B5484)</f>
        <v>24.07</v>
      </c>
      <c r="J5484" s="95" t="n">
        <f aca="false">TRUNC(H5484*I5484,2)</f>
        <v>0.17</v>
      </c>
      <c r="L5484" s="63" t="n">
        <f aca="false">IF(AND(A5485&lt;&gt;"",A5484=""),L5483+1,L5483)</f>
        <v>581</v>
      </c>
      <c r="M5484" s="80" t="n">
        <f aca="false">IF(OR(A5484="Insumo",A5484="Composição Auxiliar"),J5484,"")</f>
        <v>0.17</v>
      </c>
      <c r="N5484" s="81" t="str">
        <f aca="false">IF(E5484="Mão de Obra",J5484,"")</f>
        <v/>
      </c>
      <c r="O5484" s="81" t="n">
        <f aca="false">IF(N5484&lt;&gt;"","",M5484)</f>
        <v>0.17</v>
      </c>
      <c r="P5484" s="82" t="str">
        <f aca="false">IF(A5484="Composição",B5484,"")</f>
        <v/>
      </c>
      <c r="Q5484" s="81" t="str">
        <f aca="false">IF(P5484&lt;&gt;"",SUMIF(L5484:L5484,L5484,N5484:N5484),"")</f>
        <v/>
      </c>
      <c r="R5484" s="81" t="str">
        <f aca="false">IF(P5484&lt;&gt;"",SUMIF(L5484:L5484,L5484,O5484:O5484),"")</f>
        <v/>
      </c>
    </row>
    <row r="5485" customFormat="false" ht="25.5" hidden="false" customHeight="true" outlineLevel="0" collapsed="false">
      <c r="A5485" s="91" t="s">
        <v>668</v>
      </c>
      <c r="B5485" s="92" t="s">
        <v>875</v>
      </c>
      <c r="C5485" s="91" t="s">
        <v>664</v>
      </c>
      <c r="D5485" s="91" t="s">
        <v>876</v>
      </c>
      <c r="E5485" s="91" t="s">
        <v>691</v>
      </c>
      <c r="F5485" s="91"/>
      <c r="G5485" s="93" t="s">
        <v>692</v>
      </c>
      <c r="H5485" s="94" t="n">
        <v>0.0053</v>
      </c>
      <c r="I5485" s="95" t="n">
        <f aca="false">SUMIFS(J:J,A:A,"Composição",B:B,$B5485)</f>
        <v>25.22</v>
      </c>
      <c r="J5485" s="95" t="n">
        <f aca="false">TRUNC(H5485*I5485,2)</f>
        <v>0.13</v>
      </c>
      <c r="L5485" s="63" t="n">
        <f aca="false">IF(AND(A5486&lt;&gt;"",A5485=""),L5484+1,L5484)</f>
        <v>581</v>
      </c>
      <c r="M5485" s="80" t="n">
        <f aca="false">IF(OR(A5485="Insumo",A5485="Composição Auxiliar"),J5485,"")</f>
        <v>0.13</v>
      </c>
      <c r="N5485" s="81" t="str">
        <f aca="false">IF(E5485="Mão de Obra",J5485,"")</f>
        <v/>
      </c>
      <c r="O5485" s="81" t="n">
        <f aca="false">IF(N5485&lt;&gt;"","",M5485)</f>
        <v>0.13</v>
      </c>
      <c r="P5485" s="82" t="str">
        <f aca="false">IF(A5485="Composição",B5485,"")</f>
        <v/>
      </c>
      <c r="Q5485" s="81" t="str">
        <f aca="false">IF(P5485&lt;&gt;"",SUMIF(L5485:L5485,L5485,N5485:N5485),"")</f>
        <v/>
      </c>
      <c r="R5485" s="81" t="str">
        <f aca="false">IF(P5485&lt;&gt;"",SUMIF(L5485:L5485,L5485,O5485:O5485),"")</f>
        <v/>
      </c>
    </row>
    <row r="5486" customFormat="false" ht="25.5" hidden="false" customHeight="false" outlineLevel="0" collapsed="false">
      <c r="A5486" s="96" t="s">
        <v>679</v>
      </c>
      <c r="B5486" s="97" t="s">
        <v>2266</v>
      </c>
      <c r="C5486" s="96" t="str">
        <f aca="false">VLOOKUP(B5486,INSUMOS!$A:$I,2,0)</f>
        <v>SINAPI</v>
      </c>
      <c r="D5486" s="96" t="str">
        <f aca="false">VLOOKUP(B5486,INSUMOS!$A:$I,3,0)</f>
        <v>CONJUNTO ARRUELAS DE VEDACAO 5/16" PARA TELHA FIBROCIMENTO (UMA ARRUELA METALICA E UMA ARRUELA PVC - CONICAS)</v>
      </c>
      <c r="E5486" s="98" t="str">
        <f aca="false">VLOOKUP(B5486,INSUMOS!$A:$I,4,0)</f>
        <v>Material</v>
      </c>
      <c r="F5486" s="98"/>
      <c r="G5486" s="99" t="str">
        <f aca="false">VLOOKUP(B5486,INSUMOS!$A:$I,5,0)</f>
        <v>CJ</v>
      </c>
      <c r="H5486" s="100" t="n">
        <v>1.26</v>
      </c>
      <c r="I5486" s="101" t="n">
        <f aca="false">VLOOKUP(B5486,INSUMOS!$A:$I,8,0)</f>
        <v>0.2</v>
      </c>
      <c r="J5486" s="101" t="n">
        <f aca="false">TRUNC(H5486*I5486,2)</f>
        <v>0.25</v>
      </c>
      <c r="L5486" s="63" t="n">
        <f aca="false">IF(AND(A5487&lt;&gt;"",A5486=""),L5485+1,L5485)</f>
        <v>581</v>
      </c>
      <c r="M5486" s="80" t="n">
        <f aca="false">IF(OR(A5486="Insumo",A5486="Composição Auxiliar"),J5486,"")</f>
        <v>0.25</v>
      </c>
      <c r="N5486" s="81" t="str">
        <f aca="false">IF(E5486="Mão de Obra",J5486,"")</f>
        <v/>
      </c>
      <c r="O5486" s="81" t="n">
        <f aca="false">IF(N5486&lt;&gt;"","",M5486)</f>
        <v>0.25</v>
      </c>
      <c r="P5486" s="82" t="str">
        <f aca="false">IF(A5486="Composição",B5486,"")</f>
        <v/>
      </c>
      <c r="Q5486" s="81" t="str">
        <f aca="false">IF(P5486&lt;&gt;"",SUMIF(L5486:L5486,L5486,N5486:N5486),"")</f>
        <v/>
      </c>
      <c r="R5486" s="81" t="str">
        <f aca="false">IF(P5486&lt;&gt;"",SUMIF(L5486:L5486,L5486,O5486:O5486),"")</f>
        <v/>
      </c>
    </row>
    <row r="5487" customFormat="false" ht="25.5" hidden="false" customHeight="false" outlineLevel="0" collapsed="false">
      <c r="A5487" s="96" t="s">
        <v>679</v>
      </c>
      <c r="B5487" s="97" t="s">
        <v>2267</v>
      </c>
      <c r="C5487" s="96" t="str">
        <f aca="false">VLOOKUP(B5487,INSUMOS!$A:$I,2,0)</f>
        <v>SINAPI</v>
      </c>
      <c r="D5487" s="96" t="str">
        <f aca="false">VLOOKUP(B5487,INSUMOS!$A:$I,3,0)</f>
        <v>PARAFUSO ZINCADO ROSCA SOBERBA, CABECA SEXTAVADA, 5/16 " X 250 MM, PARA FIXACAO DE TELHA EM MADEIRA</v>
      </c>
      <c r="E5487" s="98" t="str">
        <f aca="false">VLOOKUP(B5487,INSUMOS!$A:$I,4,0)</f>
        <v>Material</v>
      </c>
      <c r="F5487" s="98"/>
      <c r="G5487" s="99" t="str">
        <f aca="false">VLOOKUP(B5487,INSUMOS!$A:$I,5,0)</f>
        <v>UN</v>
      </c>
      <c r="H5487" s="100" t="n">
        <v>1.26</v>
      </c>
      <c r="I5487" s="101" t="n">
        <f aca="false">VLOOKUP(B5487,INSUMOS!$A:$I,8,0)</f>
        <v>3.11</v>
      </c>
      <c r="J5487" s="101" t="n">
        <f aca="false">TRUNC(H5487*I5487,2)</f>
        <v>3.91</v>
      </c>
      <c r="L5487" s="63" t="n">
        <f aca="false">IF(AND(A5488&lt;&gt;"",A5487=""),L5486+1,L5486)</f>
        <v>581</v>
      </c>
      <c r="M5487" s="80" t="n">
        <f aca="false">IF(OR(A5487="Insumo",A5487="Composição Auxiliar"),J5487,"")</f>
        <v>3.91</v>
      </c>
      <c r="N5487" s="81" t="str">
        <f aca="false">IF(E5487="Mão de Obra",J5487,"")</f>
        <v/>
      </c>
      <c r="O5487" s="81" t="n">
        <f aca="false">IF(N5487&lt;&gt;"","",M5487)</f>
        <v>3.91</v>
      </c>
      <c r="P5487" s="82" t="str">
        <f aca="false">IF(A5487="Composição",B5487,"")</f>
        <v/>
      </c>
      <c r="Q5487" s="81" t="str">
        <f aca="false">IF(P5487&lt;&gt;"",SUMIF(L5487:L5487,L5487,N5487:N5487),"")</f>
        <v/>
      </c>
      <c r="R5487" s="81" t="str">
        <f aca="false">IF(P5487&lt;&gt;"",SUMIF(L5487:L5487,L5487,O5487:O5487),"")</f>
        <v/>
      </c>
    </row>
    <row r="5488" customFormat="false" ht="25.5" hidden="false" customHeight="false" outlineLevel="0" collapsed="false">
      <c r="A5488" s="96" t="s">
        <v>679</v>
      </c>
      <c r="B5488" s="97" t="s">
        <v>2268</v>
      </c>
      <c r="C5488" s="96" t="str">
        <f aca="false">VLOOKUP(B5488,INSUMOS!$A:$I,2,0)</f>
        <v>SINAPI</v>
      </c>
      <c r="D5488" s="96" t="str">
        <f aca="false">VLOOKUP(B5488,INSUMOS!$A:$I,3,0)</f>
        <v>TELHA DE FIBROCIMENTO ONDULADA E = 6 MM, DE 2,44 X 1,10 M (SEM AMIANTO)</v>
      </c>
      <c r="E5488" s="98" t="str">
        <f aca="false">VLOOKUP(B5488,INSUMOS!$A:$I,4,0)</f>
        <v>Material</v>
      </c>
      <c r="F5488" s="98"/>
      <c r="G5488" s="99" t="str">
        <f aca="false">VLOOKUP(B5488,INSUMOS!$A:$I,5,0)</f>
        <v>m²</v>
      </c>
      <c r="H5488" s="100" t="n">
        <v>1.357</v>
      </c>
      <c r="I5488" s="101" t="n">
        <f aca="false">VLOOKUP(B5488,INSUMOS!$A:$I,8,0)</f>
        <v>29.92</v>
      </c>
      <c r="J5488" s="101" t="n">
        <f aca="false">TRUNC(H5488*I5488,2)</f>
        <v>40.6</v>
      </c>
      <c r="L5488" s="63" t="n">
        <f aca="false">IF(AND(A5489&lt;&gt;"",A5488=""),L5487+1,L5487)</f>
        <v>581</v>
      </c>
      <c r="M5488" s="80" t="n">
        <f aca="false">IF(OR(A5488="Insumo",A5488="Composição Auxiliar"),J5488,"")</f>
        <v>40.6</v>
      </c>
      <c r="N5488" s="81" t="str">
        <f aca="false">IF(E5488="Mão de Obra",J5488,"")</f>
        <v/>
      </c>
      <c r="O5488" s="81" t="n">
        <f aca="false">IF(N5488&lt;&gt;"","",M5488)</f>
        <v>40.6</v>
      </c>
      <c r="P5488" s="82" t="str">
        <f aca="false">IF(A5488="Composição",B5488,"")</f>
        <v/>
      </c>
      <c r="Q5488" s="81" t="str">
        <f aca="false">IF(P5488&lt;&gt;"",SUMIF(L5488:L5488,L5488,N5488:N5488),"")</f>
        <v/>
      </c>
      <c r="R5488" s="81" t="str">
        <f aca="false">IF(P5488&lt;&gt;"",SUMIF(L5488:L5488,L5488,O5488:O5488),"")</f>
        <v/>
      </c>
    </row>
    <row r="5489" customFormat="false" ht="14.25" hidden="false" customHeight="false" outlineLevel="0" collapsed="false">
      <c r="A5489" s="102"/>
      <c r="B5489" s="102"/>
      <c r="C5489" s="102"/>
      <c r="D5489" s="102"/>
      <c r="E5489" s="102"/>
      <c r="F5489" s="103"/>
      <c r="G5489" s="102"/>
      <c r="H5489" s="103"/>
      <c r="I5489" s="102"/>
      <c r="J5489" s="103"/>
      <c r="L5489" s="63" t="n">
        <f aca="false">IF(AND(A5490&lt;&gt;"",A5489=""),L5488+1,L5488)</f>
        <v>581</v>
      </c>
      <c r="M5489" s="80" t="str">
        <f aca="false">IF(OR(A5489="Insumo",A5489="Composição Auxiliar"),J5489,"")</f>
        <v/>
      </c>
      <c r="N5489" s="81" t="str">
        <f aca="false">IF(E5489="Mão de Obra",J5489,"")</f>
        <v/>
      </c>
      <c r="O5489" s="81" t="str">
        <f aca="false">IF(N5489&lt;&gt;"","",M5489)</f>
        <v/>
      </c>
      <c r="P5489" s="82" t="str">
        <f aca="false">IF(A5489="Composição",B5489,"")</f>
        <v/>
      </c>
      <c r="Q5489" s="81" t="str">
        <f aca="false">IF(P5489&lt;&gt;"",SUMIF(L5489:L5489,L5489,N5489:N5489),"")</f>
        <v/>
      </c>
      <c r="R5489" s="81" t="str">
        <f aca="false">IF(P5489&lt;&gt;"",SUMIF(L5489:L5489,L5489,O5489:O5489),"")</f>
        <v/>
      </c>
    </row>
    <row r="5490" customFormat="false" ht="15" hidden="false" customHeight="false" outlineLevel="0" collapsed="false">
      <c r="A5490" s="102"/>
      <c r="B5490" s="102"/>
      <c r="C5490" s="102"/>
      <c r="D5490" s="102"/>
      <c r="E5490" s="102"/>
      <c r="F5490" s="103"/>
      <c r="G5490" s="102"/>
      <c r="H5490" s="104"/>
      <c r="I5490" s="104"/>
      <c r="J5490" s="103"/>
      <c r="L5490" s="63" t="n">
        <f aca="false">IF(AND(A5491&lt;&gt;"",A5490=""),L5489+1,L5489)</f>
        <v>581</v>
      </c>
      <c r="M5490" s="80" t="str">
        <f aca="false">IF(OR(A5490="Insumo",A5490="Composição Auxiliar"),J5490,"")</f>
        <v/>
      </c>
      <c r="N5490" s="81" t="str">
        <f aca="false">IF(E5490="Mão de Obra",J5490,"")</f>
        <v/>
      </c>
      <c r="O5490" s="81" t="str">
        <f aca="false">IF(N5490&lt;&gt;"","",M5490)</f>
        <v/>
      </c>
      <c r="P5490" s="82" t="str">
        <f aca="false">IF(A5490="Composição",B5490,"")</f>
        <v/>
      </c>
      <c r="Q5490" s="81" t="str">
        <f aca="false">IF(P5490&lt;&gt;"",SUMIF(L5490:L5490,L5490,N5490:N5490),"")</f>
        <v/>
      </c>
      <c r="R5490" s="81" t="str">
        <f aca="false">IF(P5490&lt;&gt;"",SUMIF(L5490:L5490,L5490,O5490:O5490),"")</f>
        <v/>
      </c>
    </row>
    <row r="5491" customFormat="false" ht="15" hidden="false" customHeight="false" outlineLevel="0" collapsed="false">
      <c r="A5491" s="108"/>
      <c r="B5491" s="108"/>
      <c r="C5491" s="108"/>
      <c r="D5491" s="108"/>
      <c r="E5491" s="108"/>
      <c r="F5491" s="108"/>
      <c r="G5491" s="108"/>
      <c r="H5491" s="108"/>
      <c r="I5491" s="108"/>
      <c r="J5491" s="108"/>
      <c r="L5491" s="63" t="n">
        <f aca="false">IF(AND(A5492&lt;&gt;"",A5491=""),L5490+1,L5490)</f>
        <v>581</v>
      </c>
      <c r="M5491" s="80" t="str">
        <f aca="false">IF(OR(A5491="Insumo",A5491="Composição Auxiliar"),J5491,"")</f>
        <v/>
      </c>
      <c r="N5491" s="81" t="str">
        <f aca="false">IF(E5491="Mão de Obra",J5491,"")</f>
        <v/>
      </c>
      <c r="O5491" s="81" t="str">
        <f aca="false">IF(N5491&lt;&gt;"","",M5491)</f>
        <v/>
      </c>
      <c r="P5491" s="82" t="str">
        <f aca="false">IF(A5491="Composição",B5491,"")</f>
        <v/>
      </c>
      <c r="Q5491" s="81" t="str">
        <f aca="false">IF(P5491&lt;&gt;"",SUMIF(L5491:L5491,L5491,N5491:N5491),"")</f>
        <v/>
      </c>
      <c r="R5491" s="81" t="str">
        <f aca="false">IF(P5491&lt;&gt;"",SUMIF(L5491:L5491,L5491,O5491:O5491),"")</f>
        <v/>
      </c>
    </row>
    <row r="5492" customFormat="false" ht="15" hidden="false" customHeight="true" outlineLevel="0" collapsed="false">
      <c r="A5492" s="83"/>
      <c r="B5492" s="84" t="s">
        <v>655</v>
      </c>
      <c r="C5492" s="83" t="s">
        <v>656</v>
      </c>
      <c r="D5492" s="83" t="s">
        <v>657</v>
      </c>
      <c r="E5492" s="83" t="s">
        <v>658</v>
      </c>
      <c r="F5492" s="83"/>
      <c r="G5492" s="85" t="s">
        <v>659</v>
      </c>
      <c r="H5492" s="84" t="s">
        <v>660</v>
      </c>
      <c r="I5492" s="84" t="s">
        <v>661</v>
      </c>
      <c r="J5492" s="84" t="s">
        <v>662</v>
      </c>
      <c r="L5492" s="63" t="n">
        <f aca="false">IF(AND(A5493&lt;&gt;"",A5492=""),L5491+1,L5491)</f>
        <v>582</v>
      </c>
      <c r="M5492" s="80" t="str">
        <f aca="false">IF(OR(A5492="Insumo",A5492="Composição Auxiliar"),J5492,"")</f>
        <v/>
      </c>
      <c r="N5492" s="81" t="str">
        <f aca="false">IF(E5492="Mão de Obra",J5492,"")</f>
        <v/>
      </c>
      <c r="O5492" s="81" t="str">
        <f aca="false">IF(N5492&lt;&gt;"","",M5492)</f>
        <v/>
      </c>
      <c r="P5492" s="82" t="str">
        <f aca="false">IF(A5492="Composição",B5492,"")</f>
        <v/>
      </c>
      <c r="Q5492" s="81" t="str">
        <f aca="false">IF(P5492&lt;&gt;"",SUMIF(L5492:L5492,L5492,N5492:N5492),"")</f>
        <v/>
      </c>
      <c r="R5492" s="81" t="str">
        <f aca="false">IF(P5492&lt;&gt;"",SUMIF(L5492:L5492,L5492,O5492:O5492),"")</f>
        <v/>
      </c>
    </row>
    <row r="5493" customFormat="false" ht="25.5" hidden="false" customHeight="true" outlineLevel="0" collapsed="false">
      <c r="A5493" s="86" t="s">
        <v>663</v>
      </c>
      <c r="B5493" s="87" t="s">
        <v>1608</v>
      </c>
      <c r="C5493" s="86" t="s">
        <v>664</v>
      </c>
      <c r="D5493" s="86" t="s">
        <v>1609</v>
      </c>
      <c r="E5493" s="86" t="s">
        <v>724</v>
      </c>
      <c r="F5493" s="86"/>
      <c r="G5493" s="88" t="s">
        <v>718</v>
      </c>
      <c r="H5493" s="89" t="n">
        <v>1</v>
      </c>
      <c r="I5493" s="90" t="n">
        <f aca="false">SUMIF(L:L,$L5493,M:M)</f>
        <v>32.09</v>
      </c>
      <c r="J5493" s="90" t="n">
        <f aca="false">TRUNC(H5493*I5493,2)</f>
        <v>32.09</v>
      </c>
      <c r="L5493" s="63" t="n">
        <f aca="false">IF(AND(A5494&lt;&gt;"",A5493=""),L5492+1,L5492)</f>
        <v>582</v>
      </c>
      <c r="M5493" s="80" t="str">
        <f aca="false">IF(OR(A5493="Insumo",A5493="Composição Auxiliar"),J5493,"")</f>
        <v/>
      </c>
      <c r="N5493" s="81" t="str">
        <f aca="false">IF(E5493="Mão de Obra",J5493,"")</f>
        <v/>
      </c>
      <c r="O5493" s="81" t="str">
        <f aca="false">IF(N5493&lt;&gt;"","",M5493)</f>
        <v/>
      </c>
      <c r="P5493" s="82" t="str">
        <f aca="false">IF(A5493="Composição",B5493,"")</f>
        <v> 91990 </v>
      </c>
      <c r="Q5493" s="81" t="n">
        <f aca="false">IF(P5493&lt;&gt;"",SUMIF(L5493:L5493,L5493,N5493:N5493),"")</f>
        <v>0</v>
      </c>
      <c r="R5493" s="81" t="n">
        <f aca="false">IF(P5493&lt;&gt;"",SUMIF(L5493:L5493,L5493,O5493:O5493),"")</f>
        <v>0</v>
      </c>
    </row>
    <row r="5494" customFormat="false" ht="25.5" hidden="false" customHeight="true" outlineLevel="0" collapsed="false">
      <c r="A5494" s="91" t="s">
        <v>668</v>
      </c>
      <c r="B5494" s="92" t="s">
        <v>822</v>
      </c>
      <c r="C5494" s="91" t="s">
        <v>664</v>
      </c>
      <c r="D5494" s="91" t="s">
        <v>823</v>
      </c>
      <c r="E5494" s="91" t="s">
        <v>671</v>
      </c>
      <c r="F5494" s="91"/>
      <c r="G5494" s="93" t="s">
        <v>672</v>
      </c>
      <c r="H5494" s="94" t="n">
        <v>0.511</v>
      </c>
      <c r="I5494" s="95" t="n">
        <f aca="false">SUMIFS(J:J,A:A,"Composição",B:B,$B5494)</f>
        <v>26.14</v>
      </c>
      <c r="J5494" s="95" t="n">
        <f aca="false">TRUNC(H5494*I5494,2)</f>
        <v>13.35</v>
      </c>
      <c r="L5494" s="63" t="n">
        <f aca="false">IF(AND(A5495&lt;&gt;"",A5494=""),L5493+1,L5493)</f>
        <v>582</v>
      </c>
      <c r="M5494" s="80" t="n">
        <f aca="false">IF(OR(A5494="Insumo",A5494="Composição Auxiliar"),J5494,"")</f>
        <v>13.35</v>
      </c>
      <c r="N5494" s="81" t="str">
        <f aca="false">IF(E5494="Mão de Obra",J5494,"")</f>
        <v/>
      </c>
      <c r="O5494" s="81" t="n">
        <f aca="false">IF(N5494&lt;&gt;"","",M5494)</f>
        <v>13.35</v>
      </c>
      <c r="P5494" s="82" t="str">
        <f aca="false">IF(A5494="Composição",B5494,"")</f>
        <v/>
      </c>
      <c r="Q5494" s="81" t="str">
        <f aca="false">IF(P5494&lt;&gt;"",SUMIF(L5494:L5494,L5494,N5494:N5494),"")</f>
        <v/>
      </c>
      <c r="R5494" s="81" t="str">
        <f aca="false">IF(P5494&lt;&gt;"",SUMIF(L5494:L5494,L5494,O5494:O5494),"")</f>
        <v/>
      </c>
    </row>
    <row r="5495" customFormat="false" ht="25.5" hidden="false" customHeight="true" outlineLevel="0" collapsed="false">
      <c r="A5495" s="91" t="s">
        <v>668</v>
      </c>
      <c r="B5495" s="92" t="s">
        <v>817</v>
      </c>
      <c r="C5495" s="91" t="s">
        <v>664</v>
      </c>
      <c r="D5495" s="91" t="s">
        <v>818</v>
      </c>
      <c r="E5495" s="91" t="s">
        <v>671</v>
      </c>
      <c r="F5495" s="91"/>
      <c r="G5495" s="93" t="s">
        <v>672</v>
      </c>
      <c r="H5495" s="94" t="n">
        <v>0.511</v>
      </c>
      <c r="I5495" s="95" t="n">
        <f aca="false">SUMIFS(J:J,A:A,"Composição",B:B,$B5495)</f>
        <v>22.2</v>
      </c>
      <c r="J5495" s="95" t="n">
        <f aca="false">TRUNC(H5495*I5495,2)</f>
        <v>11.34</v>
      </c>
      <c r="L5495" s="63" t="n">
        <f aca="false">IF(AND(A5496&lt;&gt;"",A5495=""),L5494+1,L5494)</f>
        <v>582</v>
      </c>
      <c r="M5495" s="80" t="n">
        <f aca="false">IF(OR(A5495="Insumo",A5495="Composição Auxiliar"),J5495,"")</f>
        <v>11.34</v>
      </c>
      <c r="N5495" s="81" t="str">
        <f aca="false">IF(E5495="Mão de Obra",J5495,"")</f>
        <v/>
      </c>
      <c r="O5495" s="81" t="n">
        <f aca="false">IF(N5495&lt;&gt;"","",M5495)</f>
        <v>11.34</v>
      </c>
      <c r="P5495" s="82" t="str">
        <f aca="false">IF(A5495="Composição",B5495,"")</f>
        <v/>
      </c>
      <c r="Q5495" s="81" t="str">
        <f aca="false">IF(P5495&lt;&gt;"",SUMIF(L5495:L5495,L5495,N5495:N5495),"")</f>
        <v/>
      </c>
      <c r="R5495" s="81" t="str">
        <f aca="false">IF(P5495&lt;&gt;"",SUMIF(L5495:L5495,L5495,O5495:O5495),"")</f>
        <v/>
      </c>
    </row>
    <row r="5496" customFormat="false" ht="14.25" hidden="false" customHeight="false" outlineLevel="0" collapsed="false">
      <c r="A5496" s="96" t="s">
        <v>679</v>
      </c>
      <c r="B5496" s="97" t="s">
        <v>1618</v>
      </c>
      <c r="C5496" s="96" t="str">
        <f aca="false">VLOOKUP(B5496,INSUMOS!$A:$I,2,0)</f>
        <v>SINAPI</v>
      </c>
      <c r="D5496" s="96" t="str">
        <f aca="false">VLOOKUP(B5496,INSUMOS!$A:$I,3,0)</f>
        <v>TOMADA 2P+T 10A, 250V  (APENAS MODULO)</v>
      </c>
      <c r="E5496" s="98" t="str">
        <f aca="false">VLOOKUP(B5496,INSUMOS!$A:$I,4,0)</f>
        <v>Material</v>
      </c>
      <c r="F5496" s="98"/>
      <c r="G5496" s="99" t="str">
        <f aca="false">VLOOKUP(B5496,INSUMOS!$A:$I,5,0)</f>
        <v>UN</v>
      </c>
      <c r="H5496" s="100" t="n">
        <v>1</v>
      </c>
      <c r="I5496" s="101" t="n">
        <f aca="false">VLOOKUP(B5496,INSUMOS!$A:$I,8,0)</f>
        <v>7.4</v>
      </c>
      <c r="J5496" s="101" t="n">
        <f aca="false">TRUNC(H5496*I5496,2)</f>
        <v>7.4</v>
      </c>
      <c r="L5496" s="63" t="n">
        <f aca="false">IF(AND(A5497&lt;&gt;"",A5496=""),L5495+1,L5495)</f>
        <v>582</v>
      </c>
      <c r="M5496" s="80" t="n">
        <f aca="false">IF(OR(A5496="Insumo",A5496="Composição Auxiliar"),J5496,"")</f>
        <v>7.4</v>
      </c>
      <c r="N5496" s="81" t="str">
        <f aca="false">IF(E5496="Mão de Obra",J5496,"")</f>
        <v/>
      </c>
      <c r="O5496" s="81" t="n">
        <f aca="false">IF(N5496&lt;&gt;"","",M5496)</f>
        <v>7.4</v>
      </c>
      <c r="P5496" s="82" t="str">
        <f aca="false">IF(A5496="Composição",B5496,"")</f>
        <v/>
      </c>
      <c r="Q5496" s="81" t="str">
        <f aca="false">IF(P5496&lt;&gt;"",SUMIF(L5496:L5496,L5496,N5496:N5496),"")</f>
        <v/>
      </c>
      <c r="R5496" s="81" t="str">
        <f aca="false">IF(P5496&lt;&gt;"",SUMIF(L5496:L5496,L5496,O5496:O5496),"")</f>
        <v/>
      </c>
    </row>
    <row r="5497" customFormat="false" ht="14.25" hidden="false" customHeight="false" outlineLevel="0" collapsed="false">
      <c r="A5497" s="102"/>
      <c r="B5497" s="102"/>
      <c r="C5497" s="102"/>
      <c r="D5497" s="102"/>
      <c r="E5497" s="102"/>
      <c r="F5497" s="103"/>
      <c r="G5497" s="102"/>
      <c r="H5497" s="103"/>
      <c r="I5497" s="102"/>
      <c r="J5497" s="103"/>
      <c r="L5497" s="63" t="n">
        <f aca="false">IF(AND(A5498&lt;&gt;"",A5497=""),L5496+1,L5496)</f>
        <v>582</v>
      </c>
      <c r="M5497" s="80" t="str">
        <f aca="false">IF(OR(A5497="Insumo",A5497="Composição Auxiliar"),J5497,"")</f>
        <v/>
      </c>
      <c r="N5497" s="81" t="str">
        <f aca="false">IF(E5497="Mão de Obra",J5497,"")</f>
        <v/>
      </c>
      <c r="O5497" s="81" t="str">
        <f aca="false">IF(N5497&lt;&gt;"","",M5497)</f>
        <v/>
      </c>
      <c r="P5497" s="82" t="str">
        <f aca="false">IF(A5497="Composição",B5497,"")</f>
        <v/>
      </c>
      <c r="Q5497" s="81" t="str">
        <f aca="false">IF(P5497&lt;&gt;"",SUMIF(L5497:L5497,L5497,N5497:N5497),"")</f>
        <v/>
      </c>
      <c r="R5497" s="81" t="str">
        <f aca="false">IF(P5497&lt;&gt;"",SUMIF(L5497:L5497,L5497,O5497:O5497),"")</f>
        <v/>
      </c>
    </row>
    <row r="5498" customFormat="false" ht="15" hidden="false" customHeight="false" outlineLevel="0" collapsed="false">
      <c r="A5498" s="102"/>
      <c r="B5498" s="102"/>
      <c r="C5498" s="102"/>
      <c r="D5498" s="102"/>
      <c r="E5498" s="102"/>
      <c r="F5498" s="103"/>
      <c r="G5498" s="102"/>
      <c r="H5498" s="104"/>
      <c r="I5498" s="104"/>
      <c r="J5498" s="103"/>
      <c r="L5498" s="63" t="n">
        <f aca="false">IF(AND(A5499&lt;&gt;"",A5498=""),L5497+1,L5497)</f>
        <v>582</v>
      </c>
      <c r="M5498" s="80" t="str">
        <f aca="false">IF(OR(A5498="Insumo",A5498="Composição Auxiliar"),J5498,"")</f>
        <v/>
      </c>
      <c r="N5498" s="81" t="str">
        <f aca="false">IF(E5498="Mão de Obra",J5498,"")</f>
        <v/>
      </c>
      <c r="O5498" s="81" t="str">
        <f aca="false">IF(N5498&lt;&gt;"","",M5498)</f>
        <v/>
      </c>
      <c r="P5498" s="82" t="str">
        <f aca="false">IF(A5498="Composição",B5498,"")</f>
        <v/>
      </c>
      <c r="Q5498" s="81" t="str">
        <f aca="false">IF(P5498&lt;&gt;"",SUMIF(L5498:L5498,L5498,N5498:N5498),"")</f>
        <v/>
      </c>
      <c r="R5498" s="81" t="str">
        <f aca="false">IF(P5498&lt;&gt;"",SUMIF(L5498:L5498,L5498,O5498:O5498),"")</f>
        <v/>
      </c>
    </row>
    <row r="5499" customFormat="false" ht="15" hidden="false" customHeight="false" outlineLevel="0" collapsed="false">
      <c r="A5499" s="108"/>
      <c r="B5499" s="108"/>
      <c r="C5499" s="108"/>
      <c r="D5499" s="108"/>
      <c r="E5499" s="108"/>
      <c r="F5499" s="108"/>
      <c r="G5499" s="108"/>
      <c r="H5499" s="108"/>
      <c r="I5499" s="108"/>
      <c r="J5499" s="108"/>
      <c r="L5499" s="63" t="n">
        <f aca="false">IF(AND(A5500&lt;&gt;"",A5499=""),L5498+1,L5498)</f>
        <v>582</v>
      </c>
      <c r="M5499" s="80" t="str">
        <f aca="false">IF(OR(A5499="Insumo",A5499="Composição Auxiliar"),J5499,"")</f>
        <v/>
      </c>
      <c r="N5499" s="81" t="str">
        <f aca="false">IF(E5499="Mão de Obra",J5499,"")</f>
        <v/>
      </c>
      <c r="O5499" s="81" t="str">
        <f aca="false">IF(N5499&lt;&gt;"","",M5499)</f>
        <v/>
      </c>
      <c r="P5499" s="82" t="str">
        <f aca="false">IF(A5499="Composição",B5499,"")</f>
        <v/>
      </c>
      <c r="Q5499" s="81" t="str">
        <f aca="false">IF(P5499&lt;&gt;"",SUMIF(L5499:L5499,L5499,N5499:N5499),"")</f>
        <v/>
      </c>
      <c r="R5499" s="81" t="str">
        <f aca="false">IF(P5499&lt;&gt;"",SUMIF(L5499:L5499,L5499,O5499:O5499),"")</f>
        <v/>
      </c>
    </row>
    <row r="5500" customFormat="false" ht="15" hidden="false" customHeight="true" outlineLevel="0" collapsed="false">
      <c r="A5500" s="83"/>
      <c r="B5500" s="84" t="s">
        <v>655</v>
      </c>
      <c r="C5500" s="83" t="s">
        <v>656</v>
      </c>
      <c r="D5500" s="83" t="s">
        <v>657</v>
      </c>
      <c r="E5500" s="83" t="s">
        <v>658</v>
      </c>
      <c r="F5500" s="83"/>
      <c r="G5500" s="85" t="s">
        <v>659</v>
      </c>
      <c r="H5500" s="84" t="s">
        <v>660</v>
      </c>
      <c r="I5500" s="84" t="s">
        <v>661</v>
      </c>
      <c r="J5500" s="84" t="s">
        <v>662</v>
      </c>
      <c r="L5500" s="63" t="n">
        <f aca="false">IF(AND(A5501&lt;&gt;"",A5500=""),L5499+1,L5499)</f>
        <v>583</v>
      </c>
      <c r="M5500" s="80" t="str">
        <f aca="false">IF(OR(A5500="Insumo",A5500="Composição Auxiliar"),J5500,"")</f>
        <v/>
      </c>
      <c r="N5500" s="81" t="str">
        <f aca="false">IF(E5500="Mão de Obra",J5500,"")</f>
        <v/>
      </c>
      <c r="O5500" s="81" t="str">
        <f aca="false">IF(N5500&lt;&gt;"","",M5500)</f>
        <v/>
      </c>
      <c r="P5500" s="82" t="str">
        <f aca="false">IF(A5500="Composição",B5500,"")</f>
        <v/>
      </c>
      <c r="Q5500" s="81" t="str">
        <f aca="false">IF(P5500&lt;&gt;"",SUMIF(L5500:L5500,L5500,N5500:N5500),"")</f>
        <v/>
      </c>
      <c r="R5500" s="81" t="str">
        <f aca="false">IF(P5500&lt;&gt;"",SUMIF(L5500:L5500,L5500,O5500:O5500),"")</f>
        <v/>
      </c>
    </row>
    <row r="5501" customFormat="false" ht="25.5" hidden="false" customHeight="true" outlineLevel="0" collapsed="false">
      <c r="A5501" s="86" t="s">
        <v>663</v>
      </c>
      <c r="B5501" s="87" t="s">
        <v>1598</v>
      </c>
      <c r="C5501" s="86" t="s">
        <v>664</v>
      </c>
      <c r="D5501" s="86" t="s">
        <v>1599</v>
      </c>
      <c r="E5501" s="86" t="s">
        <v>724</v>
      </c>
      <c r="F5501" s="86"/>
      <c r="G5501" s="88" t="s">
        <v>718</v>
      </c>
      <c r="H5501" s="89" t="n">
        <v>1</v>
      </c>
      <c r="I5501" s="90" t="n">
        <f aca="false">SUMIF(L:L,$L5501,M:M)</f>
        <v>19.09</v>
      </c>
      <c r="J5501" s="90" t="n">
        <f aca="false">TRUNC(H5501*I5501,2)</f>
        <v>19.09</v>
      </c>
      <c r="L5501" s="63" t="n">
        <f aca="false">IF(AND(A5502&lt;&gt;"",A5501=""),L5500+1,L5500)</f>
        <v>583</v>
      </c>
      <c r="M5501" s="80" t="str">
        <f aca="false">IF(OR(A5501="Insumo",A5501="Composição Auxiliar"),J5501,"")</f>
        <v/>
      </c>
      <c r="N5501" s="81" t="str">
        <f aca="false">IF(E5501="Mão de Obra",J5501,"")</f>
        <v/>
      </c>
      <c r="O5501" s="81" t="str">
        <f aca="false">IF(N5501&lt;&gt;"","",M5501)</f>
        <v/>
      </c>
      <c r="P5501" s="82" t="str">
        <f aca="false">IF(A5501="Composição",B5501,"")</f>
        <v> 91998 </v>
      </c>
      <c r="Q5501" s="81" t="n">
        <f aca="false">IF(P5501&lt;&gt;"",SUMIF(L5501:L5501,L5501,N5501:N5501),"")</f>
        <v>0</v>
      </c>
      <c r="R5501" s="81" t="n">
        <f aca="false">IF(P5501&lt;&gt;"",SUMIF(L5501:L5501,L5501,O5501:O5501),"")</f>
        <v>0</v>
      </c>
    </row>
    <row r="5502" customFormat="false" ht="25.5" hidden="false" customHeight="true" outlineLevel="0" collapsed="false">
      <c r="A5502" s="91" t="s">
        <v>668</v>
      </c>
      <c r="B5502" s="92" t="s">
        <v>822</v>
      </c>
      <c r="C5502" s="91" t="s">
        <v>664</v>
      </c>
      <c r="D5502" s="91" t="s">
        <v>823</v>
      </c>
      <c r="E5502" s="91" t="s">
        <v>671</v>
      </c>
      <c r="F5502" s="91"/>
      <c r="G5502" s="93" t="s">
        <v>672</v>
      </c>
      <c r="H5502" s="94" t="n">
        <v>0.242</v>
      </c>
      <c r="I5502" s="95" t="n">
        <f aca="false">SUMIFS(J:J,A:A,"Composição",B:B,$B5502)</f>
        <v>26.14</v>
      </c>
      <c r="J5502" s="95" t="n">
        <f aca="false">TRUNC(H5502*I5502,2)</f>
        <v>6.32</v>
      </c>
      <c r="L5502" s="63" t="n">
        <f aca="false">IF(AND(A5503&lt;&gt;"",A5502=""),L5501+1,L5501)</f>
        <v>583</v>
      </c>
      <c r="M5502" s="80" t="n">
        <f aca="false">IF(OR(A5502="Insumo",A5502="Composição Auxiliar"),J5502,"")</f>
        <v>6.32</v>
      </c>
      <c r="N5502" s="81" t="str">
        <f aca="false">IF(E5502="Mão de Obra",J5502,"")</f>
        <v/>
      </c>
      <c r="O5502" s="81" t="n">
        <f aca="false">IF(N5502&lt;&gt;"","",M5502)</f>
        <v>6.32</v>
      </c>
      <c r="P5502" s="82" t="str">
        <f aca="false">IF(A5502="Composição",B5502,"")</f>
        <v/>
      </c>
      <c r="Q5502" s="81" t="str">
        <f aca="false">IF(P5502&lt;&gt;"",SUMIF(L5502:L5502,L5502,N5502:N5502),"")</f>
        <v/>
      </c>
      <c r="R5502" s="81" t="str">
        <f aca="false">IF(P5502&lt;&gt;"",SUMIF(L5502:L5502,L5502,O5502:O5502),"")</f>
        <v/>
      </c>
    </row>
    <row r="5503" customFormat="false" ht="25.5" hidden="false" customHeight="true" outlineLevel="0" collapsed="false">
      <c r="A5503" s="91" t="s">
        <v>668</v>
      </c>
      <c r="B5503" s="92" t="s">
        <v>817</v>
      </c>
      <c r="C5503" s="91" t="s">
        <v>664</v>
      </c>
      <c r="D5503" s="91" t="s">
        <v>818</v>
      </c>
      <c r="E5503" s="91" t="s">
        <v>671</v>
      </c>
      <c r="F5503" s="91"/>
      <c r="G5503" s="93" t="s">
        <v>672</v>
      </c>
      <c r="H5503" s="94" t="n">
        <v>0.242</v>
      </c>
      <c r="I5503" s="95" t="n">
        <f aca="false">SUMIFS(J:J,A:A,"Composição",B:B,$B5503)</f>
        <v>22.2</v>
      </c>
      <c r="J5503" s="95" t="n">
        <f aca="false">TRUNC(H5503*I5503,2)</f>
        <v>5.37</v>
      </c>
      <c r="L5503" s="63" t="n">
        <f aca="false">IF(AND(A5504&lt;&gt;"",A5503=""),L5502+1,L5502)</f>
        <v>583</v>
      </c>
      <c r="M5503" s="80" t="n">
        <f aca="false">IF(OR(A5503="Insumo",A5503="Composição Auxiliar"),J5503,"")</f>
        <v>5.37</v>
      </c>
      <c r="N5503" s="81" t="str">
        <f aca="false">IF(E5503="Mão de Obra",J5503,"")</f>
        <v/>
      </c>
      <c r="O5503" s="81" t="n">
        <f aca="false">IF(N5503&lt;&gt;"","",M5503)</f>
        <v>5.37</v>
      </c>
      <c r="P5503" s="82" t="str">
        <f aca="false">IF(A5503="Composição",B5503,"")</f>
        <v/>
      </c>
      <c r="Q5503" s="81" t="str">
        <f aca="false">IF(P5503&lt;&gt;"",SUMIF(L5503:L5503,L5503,N5503:N5503),"")</f>
        <v/>
      </c>
      <c r="R5503" s="81" t="str">
        <f aca="false">IF(P5503&lt;&gt;"",SUMIF(L5503:L5503,L5503,O5503:O5503),"")</f>
        <v/>
      </c>
    </row>
    <row r="5504" customFormat="false" ht="14.25" hidden="false" customHeight="false" outlineLevel="0" collapsed="false">
      <c r="A5504" s="96" t="s">
        <v>679</v>
      </c>
      <c r="B5504" s="97" t="s">
        <v>1618</v>
      </c>
      <c r="C5504" s="96" t="str">
        <f aca="false">VLOOKUP(B5504,INSUMOS!$A:$I,2,0)</f>
        <v>SINAPI</v>
      </c>
      <c r="D5504" s="96" t="str">
        <f aca="false">VLOOKUP(B5504,INSUMOS!$A:$I,3,0)</f>
        <v>TOMADA 2P+T 10A, 250V  (APENAS MODULO)</v>
      </c>
      <c r="E5504" s="98" t="str">
        <f aca="false">VLOOKUP(B5504,INSUMOS!$A:$I,4,0)</f>
        <v>Material</v>
      </c>
      <c r="F5504" s="98"/>
      <c r="G5504" s="99" t="str">
        <f aca="false">VLOOKUP(B5504,INSUMOS!$A:$I,5,0)</f>
        <v>UN</v>
      </c>
      <c r="H5504" s="100" t="n">
        <v>1</v>
      </c>
      <c r="I5504" s="101" t="n">
        <f aca="false">VLOOKUP(B5504,INSUMOS!$A:$I,8,0)</f>
        <v>7.4</v>
      </c>
      <c r="J5504" s="101" t="n">
        <f aca="false">TRUNC(H5504*I5504,2)</f>
        <v>7.4</v>
      </c>
      <c r="L5504" s="63" t="n">
        <f aca="false">IF(AND(A5505&lt;&gt;"",A5504=""),L5503+1,L5503)</f>
        <v>583</v>
      </c>
      <c r="M5504" s="80" t="n">
        <f aca="false">IF(OR(A5504="Insumo",A5504="Composição Auxiliar"),J5504,"")</f>
        <v>7.4</v>
      </c>
      <c r="N5504" s="81" t="str">
        <f aca="false">IF(E5504="Mão de Obra",J5504,"")</f>
        <v/>
      </c>
      <c r="O5504" s="81" t="n">
        <f aca="false">IF(N5504&lt;&gt;"","",M5504)</f>
        <v>7.4</v>
      </c>
      <c r="P5504" s="82" t="str">
        <f aca="false">IF(A5504="Composição",B5504,"")</f>
        <v/>
      </c>
      <c r="Q5504" s="81" t="str">
        <f aca="false">IF(P5504&lt;&gt;"",SUMIF(L5504:L5504,L5504,N5504:N5504),"")</f>
        <v/>
      </c>
      <c r="R5504" s="81" t="str">
        <f aca="false">IF(P5504&lt;&gt;"",SUMIF(L5504:L5504,L5504,O5504:O5504),"")</f>
        <v/>
      </c>
    </row>
    <row r="5505" customFormat="false" ht="14.25" hidden="false" customHeight="false" outlineLevel="0" collapsed="false">
      <c r="A5505" s="102"/>
      <c r="B5505" s="102"/>
      <c r="C5505" s="102"/>
      <c r="D5505" s="102"/>
      <c r="E5505" s="102"/>
      <c r="F5505" s="103"/>
      <c r="G5505" s="102"/>
      <c r="H5505" s="103"/>
      <c r="I5505" s="102"/>
      <c r="J5505" s="103"/>
      <c r="L5505" s="63" t="n">
        <f aca="false">IF(AND(A5506&lt;&gt;"",A5505=""),L5504+1,L5504)</f>
        <v>583</v>
      </c>
      <c r="M5505" s="80" t="str">
        <f aca="false">IF(OR(A5505="Insumo",A5505="Composição Auxiliar"),J5505,"")</f>
        <v/>
      </c>
      <c r="N5505" s="81" t="str">
        <f aca="false">IF(E5505="Mão de Obra",J5505,"")</f>
        <v/>
      </c>
      <c r="O5505" s="81" t="str">
        <f aca="false">IF(N5505&lt;&gt;"","",M5505)</f>
        <v/>
      </c>
      <c r="P5505" s="82" t="str">
        <f aca="false">IF(A5505="Composição",B5505,"")</f>
        <v/>
      </c>
      <c r="Q5505" s="81" t="str">
        <f aca="false">IF(P5505&lt;&gt;"",SUMIF(L5505:L5505,L5505,N5505:N5505),"")</f>
        <v/>
      </c>
      <c r="R5505" s="81" t="str">
        <f aca="false">IF(P5505&lt;&gt;"",SUMIF(L5505:L5505,L5505,O5505:O5505),"")</f>
        <v/>
      </c>
    </row>
    <row r="5506" customFormat="false" ht="15" hidden="false" customHeight="false" outlineLevel="0" collapsed="false">
      <c r="A5506" s="102"/>
      <c r="B5506" s="102"/>
      <c r="C5506" s="102"/>
      <c r="D5506" s="102"/>
      <c r="E5506" s="102"/>
      <c r="F5506" s="103"/>
      <c r="G5506" s="102"/>
      <c r="H5506" s="104"/>
      <c r="I5506" s="104"/>
      <c r="J5506" s="103"/>
      <c r="L5506" s="63" t="n">
        <f aca="false">IF(AND(A5507&lt;&gt;"",A5506=""),L5505+1,L5505)</f>
        <v>583</v>
      </c>
      <c r="M5506" s="80" t="str">
        <f aca="false">IF(OR(A5506="Insumo",A5506="Composição Auxiliar"),J5506,"")</f>
        <v/>
      </c>
      <c r="N5506" s="81" t="str">
        <f aca="false">IF(E5506="Mão de Obra",J5506,"")</f>
        <v/>
      </c>
      <c r="O5506" s="81" t="str">
        <f aca="false">IF(N5506&lt;&gt;"","",M5506)</f>
        <v/>
      </c>
      <c r="P5506" s="82" t="str">
        <f aca="false">IF(A5506="Composição",B5506,"")</f>
        <v/>
      </c>
      <c r="Q5506" s="81" t="str">
        <f aca="false">IF(P5506&lt;&gt;"",SUMIF(L5506:L5506,L5506,N5506:N5506),"")</f>
        <v/>
      </c>
      <c r="R5506" s="81" t="str">
        <f aca="false">IF(P5506&lt;&gt;"",SUMIF(L5506:L5506,L5506,O5506:O5506),"")</f>
        <v/>
      </c>
    </row>
    <row r="5507" customFormat="false" ht="15" hidden="false" customHeight="false" outlineLevel="0" collapsed="false">
      <c r="A5507" s="108"/>
      <c r="B5507" s="108"/>
      <c r="C5507" s="108"/>
      <c r="D5507" s="108"/>
      <c r="E5507" s="108"/>
      <c r="F5507" s="108"/>
      <c r="G5507" s="108"/>
      <c r="H5507" s="108"/>
      <c r="I5507" s="108"/>
      <c r="J5507" s="108"/>
      <c r="L5507" s="63" t="n">
        <f aca="false">IF(AND(A5508&lt;&gt;"",A5507=""),L5506+1,L5506)</f>
        <v>583</v>
      </c>
      <c r="M5507" s="80" t="str">
        <f aca="false">IF(OR(A5507="Insumo",A5507="Composição Auxiliar"),J5507,"")</f>
        <v/>
      </c>
      <c r="N5507" s="81" t="str">
        <f aca="false">IF(E5507="Mão de Obra",J5507,"")</f>
        <v/>
      </c>
      <c r="O5507" s="81" t="str">
        <f aca="false">IF(N5507&lt;&gt;"","",M5507)</f>
        <v/>
      </c>
      <c r="P5507" s="82" t="str">
        <f aca="false">IF(A5507="Composição",B5507,"")</f>
        <v/>
      </c>
      <c r="Q5507" s="81" t="str">
        <f aca="false">IF(P5507&lt;&gt;"",SUMIF(L5507:L5507,L5507,N5507:N5507),"")</f>
        <v/>
      </c>
      <c r="R5507" s="81" t="str">
        <f aca="false">IF(P5507&lt;&gt;"",SUMIF(L5507:L5507,L5507,O5507:O5507),"")</f>
        <v/>
      </c>
    </row>
    <row r="5508" customFormat="false" ht="15" hidden="false" customHeight="true" outlineLevel="0" collapsed="false">
      <c r="A5508" s="83"/>
      <c r="B5508" s="84" t="s">
        <v>655</v>
      </c>
      <c r="C5508" s="83" t="s">
        <v>656</v>
      </c>
      <c r="D5508" s="83" t="s">
        <v>657</v>
      </c>
      <c r="E5508" s="83" t="s">
        <v>658</v>
      </c>
      <c r="F5508" s="83"/>
      <c r="G5508" s="85" t="s">
        <v>659</v>
      </c>
      <c r="H5508" s="84" t="s">
        <v>660</v>
      </c>
      <c r="I5508" s="84" t="s">
        <v>661</v>
      </c>
      <c r="J5508" s="84" t="s">
        <v>662</v>
      </c>
      <c r="L5508" s="63" t="n">
        <f aca="false">IF(AND(A5509&lt;&gt;"",A5508=""),L5507+1,L5507)</f>
        <v>584</v>
      </c>
      <c r="M5508" s="80" t="str">
        <f aca="false">IF(OR(A5508="Insumo",A5508="Composição Auxiliar"),J5508,"")</f>
        <v/>
      </c>
      <c r="N5508" s="81" t="str">
        <f aca="false">IF(E5508="Mão de Obra",J5508,"")</f>
        <v/>
      </c>
      <c r="O5508" s="81" t="str">
        <f aca="false">IF(N5508&lt;&gt;"","",M5508)</f>
        <v/>
      </c>
      <c r="P5508" s="82" t="str">
        <f aca="false">IF(A5508="Composição",B5508,"")</f>
        <v/>
      </c>
      <c r="Q5508" s="81" t="str">
        <f aca="false">IF(P5508&lt;&gt;"",SUMIF(L5508:L5508,L5508,N5508:N5508),"")</f>
        <v/>
      </c>
      <c r="R5508" s="81" t="str">
        <f aca="false">IF(P5508&lt;&gt;"",SUMIF(L5508:L5508,L5508,O5508:O5508),"")</f>
        <v/>
      </c>
    </row>
    <row r="5509" customFormat="false" ht="25.5" hidden="false" customHeight="true" outlineLevel="0" collapsed="false">
      <c r="A5509" s="86" t="s">
        <v>663</v>
      </c>
      <c r="B5509" s="87" t="s">
        <v>766</v>
      </c>
      <c r="C5509" s="86" t="s">
        <v>664</v>
      </c>
      <c r="D5509" s="86" t="s">
        <v>767</v>
      </c>
      <c r="E5509" s="86" t="s">
        <v>724</v>
      </c>
      <c r="F5509" s="86"/>
      <c r="G5509" s="88" t="s">
        <v>718</v>
      </c>
      <c r="H5509" s="89" t="n">
        <v>1</v>
      </c>
      <c r="I5509" s="90" t="n">
        <f aca="false">SUMIF(L:L,$L5509,M:M)</f>
        <v>31.52</v>
      </c>
      <c r="J5509" s="90" t="n">
        <f aca="false">TRUNC(H5509*I5509,2)</f>
        <v>31.52</v>
      </c>
      <c r="L5509" s="63" t="n">
        <f aca="false">IF(AND(A5510&lt;&gt;"",A5509=""),L5508+1,L5508)</f>
        <v>584</v>
      </c>
      <c r="M5509" s="80" t="str">
        <f aca="false">IF(OR(A5509="Insumo",A5509="Composição Auxiliar"),J5509,"")</f>
        <v/>
      </c>
      <c r="N5509" s="81" t="str">
        <f aca="false">IF(E5509="Mão de Obra",J5509,"")</f>
        <v/>
      </c>
      <c r="O5509" s="81" t="str">
        <f aca="false">IF(N5509&lt;&gt;"","",M5509)</f>
        <v/>
      </c>
      <c r="P5509" s="82" t="str">
        <f aca="false">IF(A5509="Composição",B5509,"")</f>
        <v> 92001 </v>
      </c>
      <c r="Q5509" s="81" t="n">
        <f aca="false">IF(P5509&lt;&gt;"",SUMIF(L5509:L5509,L5509,N5509:N5509),"")</f>
        <v>0</v>
      </c>
      <c r="R5509" s="81" t="n">
        <f aca="false">IF(P5509&lt;&gt;"",SUMIF(L5509:L5509,L5509,O5509:O5509),"")</f>
        <v>0</v>
      </c>
    </row>
    <row r="5510" customFormat="false" ht="25.5" hidden="false" customHeight="true" outlineLevel="0" collapsed="false">
      <c r="A5510" s="91" t="s">
        <v>668</v>
      </c>
      <c r="B5510" s="92" t="s">
        <v>2269</v>
      </c>
      <c r="C5510" s="91" t="s">
        <v>664</v>
      </c>
      <c r="D5510" s="91" t="s">
        <v>2270</v>
      </c>
      <c r="E5510" s="91" t="s">
        <v>724</v>
      </c>
      <c r="F5510" s="91"/>
      <c r="G5510" s="93" t="s">
        <v>718</v>
      </c>
      <c r="H5510" s="94" t="n">
        <v>1</v>
      </c>
      <c r="I5510" s="95" t="n">
        <f aca="false">SUMIFS(J:J,A:A,"Composição",B:B,$B5510)</f>
        <v>21.16</v>
      </c>
      <c r="J5510" s="95" t="n">
        <f aca="false">TRUNC(H5510*I5510,2)</f>
        <v>21.16</v>
      </c>
      <c r="L5510" s="63" t="n">
        <f aca="false">IF(AND(A5511&lt;&gt;"",A5510=""),L5509+1,L5509)</f>
        <v>584</v>
      </c>
      <c r="M5510" s="80" t="n">
        <f aca="false">IF(OR(A5510="Insumo",A5510="Composição Auxiliar"),J5510,"")</f>
        <v>21.16</v>
      </c>
      <c r="N5510" s="81" t="str">
        <f aca="false">IF(E5510="Mão de Obra",J5510,"")</f>
        <v/>
      </c>
      <c r="O5510" s="81" t="n">
        <f aca="false">IF(N5510&lt;&gt;"","",M5510)</f>
        <v>21.16</v>
      </c>
      <c r="P5510" s="82" t="str">
        <f aca="false">IF(A5510="Composição",B5510,"")</f>
        <v/>
      </c>
      <c r="Q5510" s="81" t="str">
        <f aca="false">IF(P5510&lt;&gt;"",SUMIF(L5510:L5510,L5510,N5510:N5510),"")</f>
        <v/>
      </c>
      <c r="R5510" s="81" t="str">
        <f aca="false">IF(P5510&lt;&gt;"",SUMIF(L5510:L5510,L5510,O5510:O5510),"")</f>
        <v/>
      </c>
    </row>
    <row r="5511" customFormat="false" ht="38.25" hidden="false" customHeight="true" outlineLevel="0" collapsed="false">
      <c r="A5511" s="91" t="s">
        <v>668</v>
      </c>
      <c r="B5511" s="92" t="s">
        <v>1596</v>
      </c>
      <c r="C5511" s="91" t="s">
        <v>664</v>
      </c>
      <c r="D5511" s="91" t="s">
        <v>1597</v>
      </c>
      <c r="E5511" s="91" t="s">
        <v>724</v>
      </c>
      <c r="F5511" s="91"/>
      <c r="G5511" s="93" t="s">
        <v>718</v>
      </c>
      <c r="H5511" s="94" t="n">
        <v>1</v>
      </c>
      <c r="I5511" s="95" t="n">
        <f aca="false">SUMIFS(J:J,A:A,"Composição",B:B,$B5511)</f>
        <v>10.36</v>
      </c>
      <c r="J5511" s="95" t="n">
        <f aca="false">TRUNC(H5511*I5511,2)</f>
        <v>10.36</v>
      </c>
      <c r="L5511" s="63" t="n">
        <f aca="false">IF(AND(A5512&lt;&gt;"",A5511=""),L5510+1,L5510)</f>
        <v>584</v>
      </c>
      <c r="M5511" s="80" t="n">
        <f aca="false">IF(OR(A5511="Insumo",A5511="Composição Auxiliar"),J5511,"")</f>
        <v>10.36</v>
      </c>
      <c r="N5511" s="81" t="str">
        <f aca="false">IF(E5511="Mão de Obra",J5511,"")</f>
        <v/>
      </c>
      <c r="O5511" s="81" t="n">
        <f aca="false">IF(N5511&lt;&gt;"","",M5511)</f>
        <v>10.36</v>
      </c>
      <c r="P5511" s="82" t="str">
        <f aca="false">IF(A5511="Composição",B5511,"")</f>
        <v/>
      </c>
      <c r="Q5511" s="81" t="str">
        <f aca="false">IF(P5511&lt;&gt;"",SUMIF(L5511:L5511,L5511,N5511:N5511),"")</f>
        <v/>
      </c>
      <c r="R5511" s="81" t="str">
        <f aca="false">IF(P5511&lt;&gt;"",SUMIF(L5511:L5511,L5511,O5511:O5511),"")</f>
        <v/>
      </c>
    </row>
    <row r="5512" customFormat="false" ht="14.25" hidden="false" customHeight="false" outlineLevel="0" collapsed="false">
      <c r="A5512" s="102"/>
      <c r="B5512" s="102"/>
      <c r="C5512" s="102"/>
      <c r="D5512" s="102"/>
      <c r="E5512" s="102"/>
      <c r="F5512" s="103"/>
      <c r="G5512" s="102"/>
      <c r="H5512" s="103"/>
      <c r="I5512" s="102"/>
      <c r="J5512" s="103"/>
      <c r="L5512" s="63" t="n">
        <f aca="false">IF(AND(A5513&lt;&gt;"",A5512=""),L5511+1,L5511)</f>
        <v>584</v>
      </c>
      <c r="M5512" s="80" t="str">
        <f aca="false">IF(OR(A5512="Insumo",A5512="Composição Auxiliar"),J5512,"")</f>
        <v/>
      </c>
      <c r="N5512" s="81" t="str">
        <f aca="false">IF(E5512="Mão de Obra",J5512,"")</f>
        <v/>
      </c>
      <c r="O5512" s="81" t="str">
        <f aca="false">IF(N5512&lt;&gt;"","",M5512)</f>
        <v/>
      </c>
      <c r="P5512" s="82" t="str">
        <f aca="false">IF(A5512="Composição",B5512,"")</f>
        <v/>
      </c>
      <c r="Q5512" s="81" t="str">
        <f aca="false">IF(P5512&lt;&gt;"",SUMIF(L5512:L5512,L5512,N5512:N5512),"")</f>
        <v/>
      </c>
      <c r="R5512" s="81" t="str">
        <f aca="false">IF(P5512&lt;&gt;"",SUMIF(L5512:L5512,L5512,O5512:O5512),"")</f>
        <v/>
      </c>
    </row>
    <row r="5513" customFormat="false" ht="15" hidden="false" customHeight="false" outlineLevel="0" collapsed="false">
      <c r="A5513" s="102"/>
      <c r="B5513" s="102"/>
      <c r="C5513" s="102"/>
      <c r="D5513" s="102"/>
      <c r="E5513" s="102"/>
      <c r="F5513" s="103"/>
      <c r="G5513" s="102"/>
      <c r="H5513" s="104"/>
      <c r="I5513" s="104"/>
      <c r="J5513" s="103"/>
      <c r="L5513" s="63" t="n">
        <f aca="false">IF(AND(A5514&lt;&gt;"",A5513=""),L5512+1,L5512)</f>
        <v>584</v>
      </c>
      <c r="M5513" s="80" t="str">
        <f aca="false">IF(OR(A5513="Insumo",A5513="Composição Auxiliar"),J5513,"")</f>
        <v/>
      </c>
      <c r="N5513" s="81" t="str">
        <f aca="false">IF(E5513="Mão de Obra",J5513,"")</f>
        <v/>
      </c>
      <c r="O5513" s="81" t="str">
        <f aca="false">IF(N5513&lt;&gt;"","",M5513)</f>
        <v/>
      </c>
      <c r="P5513" s="82" t="str">
        <f aca="false">IF(A5513="Composição",B5513,"")</f>
        <v/>
      </c>
      <c r="Q5513" s="81" t="str">
        <f aca="false">IF(P5513&lt;&gt;"",SUMIF(L5513:L5513,L5513,N5513:N5513),"")</f>
        <v/>
      </c>
      <c r="R5513" s="81" t="str">
        <f aca="false">IF(P5513&lt;&gt;"",SUMIF(L5513:L5513,L5513,O5513:O5513),"")</f>
        <v/>
      </c>
    </row>
    <row r="5514" customFormat="false" ht="15" hidden="false" customHeight="false" outlineLevel="0" collapsed="false">
      <c r="A5514" s="108"/>
      <c r="B5514" s="108"/>
      <c r="C5514" s="108"/>
      <c r="D5514" s="108"/>
      <c r="E5514" s="108"/>
      <c r="F5514" s="108"/>
      <c r="G5514" s="108"/>
      <c r="H5514" s="108"/>
      <c r="I5514" s="108"/>
      <c r="J5514" s="108"/>
      <c r="L5514" s="63" t="n">
        <f aca="false">IF(AND(A5515&lt;&gt;"",A5514=""),L5513+1,L5513)</f>
        <v>584</v>
      </c>
      <c r="M5514" s="80" t="str">
        <f aca="false">IF(OR(A5514="Insumo",A5514="Composição Auxiliar"),J5514,"")</f>
        <v/>
      </c>
      <c r="N5514" s="81" t="str">
        <f aca="false">IF(E5514="Mão de Obra",J5514,"")</f>
        <v/>
      </c>
      <c r="O5514" s="81" t="str">
        <f aca="false">IF(N5514&lt;&gt;"","",M5514)</f>
        <v/>
      </c>
      <c r="P5514" s="82" t="str">
        <f aca="false">IF(A5514="Composição",B5514,"")</f>
        <v/>
      </c>
      <c r="Q5514" s="81" t="str">
        <f aca="false">IF(P5514&lt;&gt;"",SUMIF(L5514:L5514,L5514,N5514:N5514),"")</f>
        <v/>
      </c>
      <c r="R5514" s="81" t="str">
        <f aca="false">IF(P5514&lt;&gt;"",SUMIF(L5514:L5514,L5514,O5514:O5514),"")</f>
        <v/>
      </c>
    </row>
    <row r="5515" customFormat="false" ht="15" hidden="false" customHeight="true" outlineLevel="0" collapsed="false">
      <c r="A5515" s="83"/>
      <c r="B5515" s="84" t="s">
        <v>655</v>
      </c>
      <c r="C5515" s="83" t="s">
        <v>656</v>
      </c>
      <c r="D5515" s="83" t="s">
        <v>657</v>
      </c>
      <c r="E5515" s="83" t="s">
        <v>658</v>
      </c>
      <c r="F5515" s="83"/>
      <c r="G5515" s="85" t="s">
        <v>659</v>
      </c>
      <c r="H5515" s="84" t="s">
        <v>660</v>
      </c>
      <c r="I5515" s="84" t="s">
        <v>661</v>
      </c>
      <c r="J5515" s="84" t="s">
        <v>662</v>
      </c>
      <c r="L5515" s="63" t="n">
        <f aca="false">IF(AND(A5516&lt;&gt;"",A5515=""),L5514+1,L5514)</f>
        <v>585</v>
      </c>
      <c r="M5515" s="80" t="str">
        <f aca="false">IF(OR(A5515="Insumo",A5515="Composição Auxiliar"),J5515,"")</f>
        <v/>
      </c>
      <c r="N5515" s="81" t="str">
        <f aca="false">IF(E5515="Mão de Obra",J5515,"")</f>
        <v/>
      </c>
      <c r="O5515" s="81" t="str">
        <f aca="false">IF(N5515&lt;&gt;"","",M5515)</f>
        <v/>
      </c>
      <c r="P5515" s="82" t="str">
        <f aca="false">IF(A5515="Composição",B5515,"")</f>
        <v/>
      </c>
      <c r="Q5515" s="81" t="str">
        <f aca="false">IF(P5515&lt;&gt;"",SUMIF(L5515:L5515,L5515,N5515:N5515),"")</f>
        <v/>
      </c>
      <c r="R5515" s="81" t="str">
        <f aca="false">IF(P5515&lt;&gt;"",SUMIF(L5515:L5515,L5515,O5515:O5515),"")</f>
        <v/>
      </c>
    </row>
    <row r="5516" customFormat="false" ht="25.5" hidden="false" customHeight="true" outlineLevel="0" collapsed="false">
      <c r="A5516" s="86" t="s">
        <v>663</v>
      </c>
      <c r="B5516" s="87" t="s">
        <v>2269</v>
      </c>
      <c r="C5516" s="86" t="s">
        <v>664</v>
      </c>
      <c r="D5516" s="86" t="s">
        <v>2270</v>
      </c>
      <c r="E5516" s="86" t="s">
        <v>724</v>
      </c>
      <c r="F5516" s="86"/>
      <c r="G5516" s="88" t="s">
        <v>718</v>
      </c>
      <c r="H5516" s="89" t="n">
        <v>1</v>
      </c>
      <c r="I5516" s="90" t="n">
        <f aca="false">SUMIF(L:L,$L5516,M:M)</f>
        <v>21.16</v>
      </c>
      <c r="J5516" s="90" t="n">
        <f aca="false">TRUNC(H5516*I5516,2)</f>
        <v>21.16</v>
      </c>
      <c r="L5516" s="63" t="n">
        <f aca="false">IF(AND(A5517&lt;&gt;"",A5516=""),L5515+1,L5515)</f>
        <v>585</v>
      </c>
      <c r="M5516" s="80" t="str">
        <f aca="false">IF(OR(A5516="Insumo",A5516="Composição Auxiliar"),J5516,"")</f>
        <v/>
      </c>
      <c r="N5516" s="81" t="str">
        <f aca="false">IF(E5516="Mão de Obra",J5516,"")</f>
        <v/>
      </c>
      <c r="O5516" s="81" t="str">
        <f aca="false">IF(N5516&lt;&gt;"","",M5516)</f>
        <v/>
      </c>
      <c r="P5516" s="82" t="str">
        <f aca="false">IF(A5516="Composição",B5516,"")</f>
        <v> 91999 </v>
      </c>
      <c r="Q5516" s="81" t="n">
        <f aca="false">IF(P5516&lt;&gt;"",SUMIF(L5516:L5516,L5516,N5516:N5516),"")</f>
        <v>0</v>
      </c>
      <c r="R5516" s="81" t="n">
        <f aca="false">IF(P5516&lt;&gt;"",SUMIF(L5516:L5516,L5516,O5516:O5516),"")</f>
        <v>0</v>
      </c>
    </row>
    <row r="5517" customFormat="false" ht="25.5" hidden="false" customHeight="true" outlineLevel="0" collapsed="false">
      <c r="A5517" s="91" t="s">
        <v>668</v>
      </c>
      <c r="B5517" s="92" t="s">
        <v>817</v>
      </c>
      <c r="C5517" s="91" t="s">
        <v>664</v>
      </c>
      <c r="D5517" s="91" t="s">
        <v>818</v>
      </c>
      <c r="E5517" s="91" t="s">
        <v>671</v>
      </c>
      <c r="F5517" s="91"/>
      <c r="G5517" s="93" t="s">
        <v>672</v>
      </c>
      <c r="H5517" s="94" t="n">
        <v>0.242</v>
      </c>
      <c r="I5517" s="95" t="n">
        <f aca="false">SUMIFS(J:J,A:A,"Composição",B:B,$B5517)</f>
        <v>22.2</v>
      </c>
      <c r="J5517" s="95" t="n">
        <f aca="false">TRUNC(H5517*I5517,2)</f>
        <v>5.37</v>
      </c>
      <c r="L5517" s="63" t="n">
        <f aca="false">IF(AND(A5518&lt;&gt;"",A5517=""),L5516+1,L5516)</f>
        <v>585</v>
      </c>
      <c r="M5517" s="80" t="n">
        <f aca="false">IF(OR(A5517="Insumo",A5517="Composição Auxiliar"),J5517,"")</f>
        <v>5.37</v>
      </c>
      <c r="N5517" s="81" t="str">
        <f aca="false">IF(E5517="Mão de Obra",J5517,"")</f>
        <v/>
      </c>
      <c r="O5517" s="81" t="n">
        <f aca="false">IF(N5517&lt;&gt;"","",M5517)</f>
        <v>5.37</v>
      </c>
      <c r="P5517" s="82" t="str">
        <f aca="false">IF(A5517="Composição",B5517,"")</f>
        <v/>
      </c>
      <c r="Q5517" s="81" t="str">
        <f aca="false">IF(P5517&lt;&gt;"",SUMIF(L5517:L5517,L5517,N5517:N5517),"")</f>
        <v/>
      </c>
      <c r="R5517" s="81" t="str">
        <f aca="false">IF(P5517&lt;&gt;"",SUMIF(L5517:L5517,L5517,O5517:O5517),"")</f>
        <v/>
      </c>
    </row>
    <row r="5518" customFormat="false" ht="25.5" hidden="false" customHeight="true" outlineLevel="0" collapsed="false">
      <c r="A5518" s="91" t="s">
        <v>668</v>
      </c>
      <c r="B5518" s="92" t="s">
        <v>822</v>
      </c>
      <c r="C5518" s="91" t="s">
        <v>664</v>
      </c>
      <c r="D5518" s="91" t="s">
        <v>823</v>
      </c>
      <c r="E5518" s="91" t="s">
        <v>671</v>
      </c>
      <c r="F5518" s="91"/>
      <c r="G5518" s="93" t="s">
        <v>672</v>
      </c>
      <c r="H5518" s="94" t="n">
        <v>0.242</v>
      </c>
      <c r="I5518" s="95" t="n">
        <f aca="false">SUMIFS(J:J,A:A,"Composição",B:B,$B5518)</f>
        <v>26.14</v>
      </c>
      <c r="J5518" s="95" t="n">
        <f aca="false">TRUNC(H5518*I5518,2)</f>
        <v>6.32</v>
      </c>
      <c r="L5518" s="63" t="n">
        <f aca="false">IF(AND(A5519&lt;&gt;"",A5518=""),L5517+1,L5517)</f>
        <v>585</v>
      </c>
      <c r="M5518" s="80" t="n">
        <f aca="false">IF(OR(A5518="Insumo",A5518="Composição Auxiliar"),J5518,"")</f>
        <v>6.32</v>
      </c>
      <c r="N5518" s="81" t="str">
        <f aca="false">IF(E5518="Mão de Obra",J5518,"")</f>
        <v/>
      </c>
      <c r="O5518" s="81" t="n">
        <f aca="false">IF(N5518&lt;&gt;"","",M5518)</f>
        <v>6.32</v>
      </c>
      <c r="P5518" s="82" t="str">
        <f aca="false">IF(A5518="Composição",B5518,"")</f>
        <v/>
      </c>
      <c r="Q5518" s="81" t="str">
        <f aca="false">IF(P5518&lt;&gt;"",SUMIF(L5518:L5518,L5518,N5518:N5518),"")</f>
        <v/>
      </c>
      <c r="R5518" s="81" t="str">
        <f aca="false">IF(P5518&lt;&gt;"",SUMIF(L5518:L5518,L5518,O5518:O5518),"")</f>
        <v/>
      </c>
    </row>
    <row r="5519" customFormat="false" ht="14.25" hidden="false" customHeight="false" outlineLevel="0" collapsed="false">
      <c r="A5519" s="96" t="s">
        <v>679</v>
      </c>
      <c r="B5519" s="97" t="s">
        <v>2271</v>
      </c>
      <c r="C5519" s="96" t="str">
        <f aca="false">VLOOKUP(B5519,INSUMOS!$A:$I,2,0)</f>
        <v>SINAPI</v>
      </c>
      <c r="D5519" s="96" t="str">
        <f aca="false">VLOOKUP(B5519,INSUMOS!$A:$I,3,0)</f>
        <v>TOMADA 2P+T 20A, 250V  (APENAS MODULO)</v>
      </c>
      <c r="E5519" s="98" t="str">
        <f aca="false">VLOOKUP(B5519,INSUMOS!$A:$I,4,0)</f>
        <v>Material</v>
      </c>
      <c r="F5519" s="98"/>
      <c r="G5519" s="99" t="str">
        <f aca="false">VLOOKUP(B5519,INSUMOS!$A:$I,5,0)</f>
        <v>UN</v>
      </c>
      <c r="H5519" s="100" t="n">
        <v>1</v>
      </c>
      <c r="I5519" s="101" t="n">
        <f aca="false">VLOOKUP(B5519,INSUMOS!$A:$I,8,0)</f>
        <v>9.47</v>
      </c>
      <c r="J5519" s="101" t="n">
        <f aca="false">TRUNC(H5519*I5519,2)</f>
        <v>9.47</v>
      </c>
      <c r="L5519" s="63" t="n">
        <f aca="false">IF(AND(A5520&lt;&gt;"",A5519=""),L5518+1,L5518)</f>
        <v>585</v>
      </c>
      <c r="M5519" s="80" t="n">
        <f aca="false">IF(OR(A5519="Insumo",A5519="Composição Auxiliar"),J5519,"")</f>
        <v>9.47</v>
      </c>
      <c r="N5519" s="81" t="str">
        <f aca="false">IF(E5519="Mão de Obra",J5519,"")</f>
        <v/>
      </c>
      <c r="O5519" s="81" t="n">
        <f aca="false">IF(N5519&lt;&gt;"","",M5519)</f>
        <v>9.47</v>
      </c>
      <c r="P5519" s="82" t="str">
        <f aca="false">IF(A5519="Composição",B5519,"")</f>
        <v/>
      </c>
      <c r="Q5519" s="81" t="str">
        <f aca="false">IF(P5519&lt;&gt;"",SUMIF(L5519:L5519,L5519,N5519:N5519),"")</f>
        <v/>
      </c>
      <c r="R5519" s="81" t="str">
        <f aca="false">IF(P5519&lt;&gt;"",SUMIF(L5519:L5519,L5519,O5519:O5519),"")</f>
        <v/>
      </c>
    </row>
    <row r="5520" customFormat="false" ht="14.25" hidden="false" customHeight="false" outlineLevel="0" collapsed="false">
      <c r="A5520" s="102"/>
      <c r="B5520" s="102"/>
      <c r="C5520" s="102"/>
      <c r="D5520" s="102"/>
      <c r="E5520" s="102"/>
      <c r="F5520" s="103"/>
      <c r="G5520" s="102"/>
      <c r="H5520" s="103"/>
      <c r="I5520" s="102"/>
      <c r="J5520" s="103"/>
      <c r="L5520" s="63" t="n">
        <f aca="false">IF(AND(A5521&lt;&gt;"",A5520=""),L5519+1,L5519)</f>
        <v>585</v>
      </c>
      <c r="M5520" s="80" t="str">
        <f aca="false">IF(OR(A5520="Insumo",A5520="Composição Auxiliar"),J5520,"")</f>
        <v/>
      </c>
      <c r="N5520" s="81" t="str">
        <f aca="false">IF(E5520="Mão de Obra",J5520,"")</f>
        <v/>
      </c>
      <c r="O5520" s="81" t="str">
        <f aca="false">IF(N5520&lt;&gt;"","",M5520)</f>
        <v/>
      </c>
      <c r="P5520" s="82" t="str">
        <f aca="false">IF(A5520="Composição",B5520,"")</f>
        <v/>
      </c>
      <c r="Q5520" s="81" t="str">
        <f aca="false">IF(P5520&lt;&gt;"",SUMIF(L5520:L5520,L5520,N5520:N5520),"")</f>
        <v/>
      </c>
      <c r="R5520" s="81" t="str">
        <f aca="false">IF(P5520&lt;&gt;"",SUMIF(L5520:L5520,L5520,O5520:O5520),"")</f>
        <v/>
      </c>
    </row>
    <row r="5521" customFormat="false" ht="15" hidden="false" customHeight="false" outlineLevel="0" collapsed="false">
      <c r="A5521" s="102"/>
      <c r="B5521" s="102"/>
      <c r="C5521" s="102"/>
      <c r="D5521" s="102"/>
      <c r="E5521" s="102"/>
      <c r="F5521" s="103"/>
      <c r="G5521" s="102"/>
      <c r="H5521" s="104"/>
      <c r="I5521" s="104"/>
      <c r="J5521" s="103"/>
      <c r="L5521" s="63" t="n">
        <f aca="false">IF(AND(A5522&lt;&gt;"",A5521=""),L5520+1,L5520)</f>
        <v>585</v>
      </c>
      <c r="M5521" s="80" t="str">
        <f aca="false">IF(OR(A5521="Insumo",A5521="Composição Auxiliar"),J5521,"")</f>
        <v/>
      </c>
      <c r="N5521" s="81" t="str">
        <f aca="false">IF(E5521="Mão de Obra",J5521,"")</f>
        <v/>
      </c>
      <c r="O5521" s="81" t="str">
        <f aca="false">IF(N5521&lt;&gt;"","",M5521)</f>
        <v/>
      </c>
      <c r="P5521" s="82" t="str">
        <f aca="false">IF(A5521="Composição",B5521,"")</f>
        <v/>
      </c>
      <c r="Q5521" s="81" t="str">
        <f aca="false">IF(P5521&lt;&gt;"",SUMIF(L5521:L5521,L5521,N5521:N5521),"")</f>
        <v/>
      </c>
      <c r="R5521" s="81" t="str">
        <f aca="false">IF(P5521&lt;&gt;"",SUMIF(L5521:L5521,L5521,O5521:O5521),"")</f>
        <v/>
      </c>
    </row>
    <row r="5522" customFormat="false" ht="15" hidden="false" customHeight="false" outlineLevel="0" collapsed="false">
      <c r="A5522" s="108"/>
      <c r="B5522" s="108"/>
      <c r="C5522" s="108"/>
      <c r="D5522" s="108"/>
      <c r="E5522" s="108"/>
      <c r="F5522" s="108"/>
      <c r="G5522" s="108"/>
      <c r="H5522" s="108"/>
      <c r="I5522" s="108"/>
      <c r="J5522" s="108"/>
      <c r="L5522" s="63" t="n">
        <f aca="false">IF(AND(A5523&lt;&gt;"",A5522=""),L5521+1,L5521)</f>
        <v>585</v>
      </c>
      <c r="M5522" s="80" t="str">
        <f aca="false">IF(OR(A5522="Insumo",A5522="Composição Auxiliar"),J5522,"")</f>
        <v/>
      </c>
      <c r="N5522" s="81" t="str">
        <f aca="false">IF(E5522="Mão de Obra",J5522,"")</f>
        <v/>
      </c>
      <c r="O5522" s="81" t="str">
        <f aca="false">IF(N5522&lt;&gt;"","",M5522)</f>
        <v/>
      </c>
      <c r="P5522" s="82" t="str">
        <f aca="false">IF(A5522="Composição",B5522,"")</f>
        <v/>
      </c>
      <c r="Q5522" s="81" t="str">
        <f aca="false">IF(P5522&lt;&gt;"",SUMIF(L5522:L5522,L5522,N5522:N5522),"")</f>
        <v/>
      </c>
      <c r="R5522" s="81" t="str">
        <f aca="false">IF(P5522&lt;&gt;"",SUMIF(L5522:L5522,L5522,O5522:O5522),"")</f>
        <v/>
      </c>
    </row>
    <row r="5523" customFormat="false" ht="15" hidden="false" customHeight="true" outlineLevel="0" collapsed="false">
      <c r="A5523" s="83"/>
      <c r="B5523" s="84" t="s">
        <v>655</v>
      </c>
      <c r="C5523" s="83" t="s">
        <v>656</v>
      </c>
      <c r="D5523" s="83" t="s">
        <v>657</v>
      </c>
      <c r="E5523" s="83" t="s">
        <v>658</v>
      </c>
      <c r="F5523" s="83"/>
      <c r="G5523" s="85" t="s">
        <v>659</v>
      </c>
      <c r="H5523" s="84" t="s">
        <v>660</v>
      </c>
      <c r="I5523" s="84" t="s">
        <v>661</v>
      </c>
      <c r="J5523" s="84" t="s">
        <v>662</v>
      </c>
      <c r="L5523" s="63" t="n">
        <f aca="false">IF(AND(A5524&lt;&gt;"",A5523=""),L5522+1,L5522)</f>
        <v>586</v>
      </c>
      <c r="M5523" s="80" t="str">
        <f aca="false">IF(OR(A5523="Insumo",A5523="Composição Auxiliar"),J5523,"")</f>
        <v/>
      </c>
      <c r="N5523" s="81" t="str">
        <f aca="false">IF(E5523="Mão de Obra",J5523,"")</f>
        <v/>
      </c>
      <c r="O5523" s="81" t="str">
        <f aca="false">IF(N5523&lt;&gt;"","",M5523)</f>
        <v/>
      </c>
      <c r="P5523" s="82" t="str">
        <f aca="false">IF(A5523="Composição",B5523,"")</f>
        <v/>
      </c>
      <c r="Q5523" s="81" t="str">
        <f aca="false">IF(P5523&lt;&gt;"",SUMIF(L5523:L5523,L5523,N5523:N5523),"")</f>
        <v/>
      </c>
      <c r="R5523" s="81" t="str">
        <f aca="false">IF(P5523&lt;&gt;"",SUMIF(L5523:L5523,L5523,O5523:O5523),"")</f>
        <v/>
      </c>
    </row>
    <row r="5524" customFormat="false" ht="25.5" hidden="false" customHeight="true" outlineLevel="0" collapsed="false">
      <c r="A5524" s="86" t="s">
        <v>663</v>
      </c>
      <c r="B5524" s="87" t="s">
        <v>1594</v>
      </c>
      <c r="C5524" s="86" t="s">
        <v>664</v>
      </c>
      <c r="D5524" s="86" t="s">
        <v>1595</v>
      </c>
      <c r="E5524" s="86" t="s">
        <v>724</v>
      </c>
      <c r="F5524" s="86"/>
      <c r="G5524" s="88" t="s">
        <v>718</v>
      </c>
      <c r="H5524" s="89" t="n">
        <v>1</v>
      </c>
      <c r="I5524" s="90" t="n">
        <f aca="false">SUMIF(L:L,$L5524,M:M)</f>
        <v>35.14</v>
      </c>
      <c r="J5524" s="90" t="n">
        <f aca="false">TRUNC(H5524*I5524,2)</f>
        <v>35.14</v>
      </c>
      <c r="L5524" s="63" t="n">
        <f aca="false">IF(AND(A5525&lt;&gt;"",A5524=""),L5523+1,L5523)</f>
        <v>586</v>
      </c>
      <c r="M5524" s="80" t="str">
        <f aca="false">IF(OR(A5524="Insumo",A5524="Composição Auxiliar"),J5524,"")</f>
        <v/>
      </c>
      <c r="N5524" s="81" t="str">
        <f aca="false">IF(E5524="Mão de Obra",J5524,"")</f>
        <v/>
      </c>
      <c r="O5524" s="81" t="str">
        <f aca="false">IF(N5524&lt;&gt;"","",M5524)</f>
        <v/>
      </c>
      <c r="P5524" s="82" t="str">
        <f aca="false">IF(A5524="Composição",B5524,"")</f>
        <v> 92006 </v>
      </c>
      <c r="Q5524" s="81" t="n">
        <f aca="false">IF(P5524&lt;&gt;"",SUMIF(L5524:L5524,L5524,N5524:N5524),"")</f>
        <v>0</v>
      </c>
      <c r="R5524" s="81" t="n">
        <f aca="false">IF(P5524&lt;&gt;"",SUMIF(L5524:L5524,L5524,O5524:O5524),"")</f>
        <v>0</v>
      </c>
    </row>
    <row r="5525" customFormat="false" ht="25.5" hidden="false" customHeight="true" outlineLevel="0" collapsed="false">
      <c r="A5525" s="91" t="s">
        <v>668</v>
      </c>
      <c r="B5525" s="92" t="s">
        <v>817</v>
      </c>
      <c r="C5525" s="91" t="s">
        <v>664</v>
      </c>
      <c r="D5525" s="91" t="s">
        <v>818</v>
      </c>
      <c r="E5525" s="91" t="s">
        <v>671</v>
      </c>
      <c r="F5525" s="91"/>
      <c r="G5525" s="93" t="s">
        <v>672</v>
      </c>
      <c r="H5525" s="94" t="n">
        <v>0.421</v>
      </c>
      <c r="I5525" s="95" t="n">
        <f aca="false">SUMIFS(J:J,A:A,"Composição",B:B,$B5525)</f>
        <v>22.2</v>
      </c>
      <c r="J5525" s="95" t="n">
        <f aca="false">TRUNC(H5525*I5525,2)</f>
        <v>9.34</v>
      </c>
      <c r="L5525" s="63" t="n">
        <f aca="false">IF(AND(A5526&lt;&gt;"",A5525=""),L5524+1,L5524)</f>
        <v>586</v>
      </c>
      <c r="M5525" s="80" t="n">
        <f aca="false">IF(OR(A5525="Insumo",A5525="Composição Auxiliar"),J5525,"")</f>
        <v>9.34</v>
      </c>
      <c r="N5525" s="81" t="str">
        <f aca="false">IF(E5525="Mão de Obra",J5525,"")</f>
        <v/>
      </c>
      <c r="O5525" s="81" t="n">
        <f aca="false">IF(N5525&lt;&gt;"","",M5525)</f>
        <v>9.34</v>
      </c>
      <c r="P5525" s="82" t="str">
        <f aca="false">IF(A5525="Composição",B5525,"")</f>
        <v/>
      </c>
      <c r="Q5525" s="81" t="str">
        <f aca="false">IF(P5525&lt;&gt;"",SUMIF(L5525:L5525,L5525,N5525:N5525),"")</f>
        <v/>
      </c>
      <c r="R5525" s="81" t="str">
        <f aca="false">IF(P5525&lt;&gt;"",SUMIF(L5525:L5525,L5525,O5525:O5525),"")</f>
        <v/>
      </c>
    </row>
    <row r="5526" customFormat="false" ht="25.5" hidden="false" customHeight="true" outlineLevel="0" collapsed="false">
      <c r="A5526" s="91" t="s">
        <v>668</v>
      </c>
      <c r="B5526" s="92" t="s">
        <v>822</v>
      </c>
      <c r="C5526" s="91" t="s">
        <v>664</v>
      </c>
      <c r="D5526" s="91" t="s">
        <v>823</v>
      </c>
      <c r="E5526" s="91" t="s">
        <v>671</v>
      </c>
      <c r="F5526" s="91"/>
      <c r="G5526" s="93" t="s">
        <v>672</v>
      </c>
      <c r="H5526" s="94" t="n">
        <v>0.421</v>
      </c>
      <c r="I5526" s="95" t="n">
        <f aca="false">SUMIFS(J:J,A:A,"Composição",B:B,$B5526)</f>
        <v>26.14</v>
      </c>
      <c r="J5526" s="95" t="n">
        <f aca="false">TRUNC(H5526*I5526,2)</f>
        <v>11</v>
      </c>
      <c r="L5526" s="63" t="n">
        <f aca="false">IF(AND(A5527&lt;&gt;"",A5526=""),L5525+1,L5525)</f>
        <v>586</v>
      </c>
      <c r="M5526" s="80" t="n">
        <f aca="false">IF(OR(A5526="Insumo",A5526="Composição Auxiliar"),J5526,"")</f>
        <v>11</v>
      </c>
      <c r="N5526" s="81" t="str">
        <f aca="false">IF(E5526="Mão de Obra",J5526,"")</f>
        <v/>
      </c>
      <c r="O5526" s="81" t="n">
        <f aca="false">IF(N5526&lt;&gt;"","",M5526)</f>
        <v>11</v>
      </c>
      <c r="P5526" s="82" t="str">
        <f aca="false">IF(A5526="Composição",B5526,"")</f>
        <v/>
      </c>
      <c r="Q5526" s="81" t="str">
        <f aca="false">IF(P5526&lt;&gt;"",SUMIF(L5526:L5526,L5526,N5526:N5526),"")</f>
        <v/>
      </c>
      <c r="R5526" s="81" t="str">
        <f aca="false">IF(P5526&lt;&gt;"",SUMIF(L5526:L5526,L5526,O5526:O5526),"")</f>
        <v/>
      </c>
    </row>
    <row r="5527" customFormat="false" ht="14.25" hidden="false" customHeight="false" outlineLevel="0" collapsed="false">
      <c r="A5527" s="96" t="s">
        <v>679</v>
      </c>
      <c r="B5527" s="97" t="s">
        <v>1618</v>
      </c>
      <c r="C5527" s="96" t="str">
        <f aca="false">VLOOKUP(B5527,INSUMOS!$A:$I,2,0)</f>
        <v>SINAPI</v>
      </c>
      <c r="D5527" s="96" t="str">
        <f aca="false">VLOOKUP(B5527,INSUMOS!$A:$I,3,0)</f>
        <v>TOMADA 2P+T 10A, 250V  (APENAS MODULO)</v>
      </c>
      <c r="E5527" s="98" t="str">
        <f aca="false">VLOOKUP(B5527,INSUMOS!$A:$I,4,0)</f>
        <v>Material</v>
      </c>
      <c r="F5527" s="98"/>
      <c r="G5527" s="99" t="str">
        <f aca="false">VLOOKUP(B5527,INSUMOS!$A:$I,5,0)</f>
        <v>UN</v>
      </c>
      <c r="H5527" s="100" t="n">
        <v>2</v>
      </c>
      <c r="I5527" s="101" t="n">
        <f aca="false">VLOOKUP(B5527,INSUMOS!$A:$I,8,0)</f>
        <v>7.4</v>
      </c>
      <c r="J5527" s="101" t="n">
        <f aca="false">TRUNC(H5527*I5527,2)</f>
        <v>14.8</v>
      </c>
      <c r="L5527" s="63" t="n">
        <f aca="false">IF(AND(A5528&lt;&gt;"",A5527=""),L5526+1,L5526)</f>
        <v>586</v>
      </c>
      <c r="M5527" s="80" t="n">
        <f aca="false">IF(OR(A5527="Insumo",A5527="Composição Auxiliar"),J5527,"")</f>
        <v>14.8</v>
      </c>
      <c r="N5527" s="81" t="str">
        <f aca="false">IF(E5527="Mão de Obra",J5527,"")</f>
        <v/>
      </c>
      <c r="O5527" s="81" t="n">
        <f aca="false">IF(N5527&lt;&gt;"","",M5527)</f>
        <v>14.8</v>
      </c>
      <c r="P5527" s="82" t="str">
        <f aca="false">IF(A5527="Composição",B5527,"")</f>
        <v/>
      </c>
      <c r="Q5527" s="81" t="str">
        <f aca="false">IF(P5527&lt;&gt;"",SUMIF(L5527:L5527,L5527,N5527:N5527),"")</f>
        <v/>
      </c>
      <c r="R5527" s="81" t="str">
        <f aca="false">IF(P5527&lt;&gt;"",SUMIF(L5527:L5527,L5527,O5527:O5527),"")</f>
        <v/>
      </c>
    </row>
    <row r="5528" customFormat="false" ht="14.25" hidden="false" customHeight="false" outlineLevel="0" collapsed="false">
      <c r="A5528" s="102"/>
      <c r="B5528" s="102"/>
      <c r="C5528" s="102"/>
      <c r="D5528" s="102"/>
      <c r="E5528" s="102"/>
      <c r="F5528" s="103"/>
      <c r="G5528" s="102"/>
      <c r="H5528" s="103"/>
      <c r="I5528" s="102"/>
      <c r="J5528" s="103"/>
      <c r="L5528" s="63" t="n">
        <f aca="false">IF(AND(A5529&lt;&gt;"",A5528=""),L5527+1,L5527)</f>
        <v>586</v>
      </c>
      <c r="M5528" s="80" t="str">
        <f aca="false">IF(OR(A5528="Insumo",A5528="Composição Auxiliar"),J5528,"")</f>
        <v/>
      </c>
      <c r="N5528" s="81" t="str">
        <f aca="false">IF(E5528="Mão de Obra",J5528,"")</f>
        <v/>
      </c>
      <c r="O5528" s="81" t="str">
        <f aca="false">IF(N5528&lt;&gt;"","",M5528)</f>
        <v/>
      </c>
      <c r="P5528" s="82" t="str">
        <f aca="false">IF(A5528="Composição",B5528,"")</f>
        <v/>
      </c>
      <c r="Q5528" s="81" t="str">
        <f aca="false">IF(P5528&lt;&gt;"",SUMIF(L5528:L5528,L5528,N5528:N5528),"")</f>
        <v/>
      </c>
      <c r="R5528" s="81" t="str">
        <f aca="false">IF(P5528&lt;&gt;"",SUMIF(L5528:L5528,L5528,O5528:O5528),"")</f>
        <v/>
      </c>
    </row>
    <row r="5529" customFormat="false" ht="15" hidden="false" customHeight="false" outlineLevel="0" collapsed="false">
      <c r="A5529" s="102"/>
      <c r="B5529" s="102"/>
      <c r="C5529" s="102"/>
      <c r="D5529" s="102"/>
      <c r="E5529" s="102"/>
      <c r="F5529" s="103"/>
      <c r="G5529" s="102"/>
      <c r="H5529" s="104"/>
      <c r="I5529" s="104"/>
      <c r="J5529" s="103"/>
      <c r="L5529" s="63" t="n">
        <f aca="false">IF(AND(A5530&lt;&gt;"",A5529=""),L5528+1,L5528)</f>
        <v>586</v>
      </c>
      <c r="M5529" s="80" t="str">
        <f aca="false">IF(OR(A5529="Insumo",A5529="Composição Auxiliar"),J5529,"")</f>
        <v/>
      </c>
      <c r="N5529" s="81" t="str">
        <f aca="false">IF(E5529="Mão de Obra",J5529,"")</f>
        <v/>
      </c>
      <c r="O5529" s="81" t="str">
        <f aca="false">IF(N5529&lt;&gt;"","",M5529)</f>
        <v/>
      </c>
      <c r="P5529" s="82" t="str">
        <f aca="false">IF(A5529="Composição",B5529,"")</f>
        <v/>
      </c>
      <c r="Q5529" s="81" t="str">
        <f aca="false">IF(P5529&lt;&gt;"",SUMIF(L5529:L5529,L5529,N5529:N5529),"")</f>
        <v/>
      </c>
      <c r="R5529" s="81" t="str">
        <f aca="false">IF(P5529&lt;&gt;"",SUMIF(L5529:L5529,L5529,O5529:O5529),"")</f>
        <v/>
      </c>
    </row>
    <row r="5530" customFormat="false" ht="15" hidden="false" customHeight="false" outlineLevel="0" collapsed="false">
      <c r="A5530" s="108"/>
      <c r="B5530" s="108"/>
      <c r="C5530" s="108"/>
      <c r="D5530" s="108"/>
      <c r="E5530" s="108"/>
      <c r="F5530" s="108"/>
      <c r="G5530" s="108"/>
      <c r="H5530" s="108"/>
      <c r="I5530" s="108"/>
      <c r="J5530" s="108"/>
      <c r="L5530" s="63" t="n">
        <f aca="false">IF(AND(A5531&lt;&gt;"",A5530=""),L5529+1,L5529)</f>
        <v>586</v>
      </c>
      <c r="M5530" s="80" t="str">
        <f aca="false">IF(OR(A5530="Insumo",A5530="Composição Auxiliar"),J5530,"")</f>
        <v/>
      </c>
      <c r="N5530" s="81" t="str">
        <f aca="false">IF(E5530="Mão de Obra",J5530,"")</f>
        <v/>
      </c>
      <c r="O5530" s="81" t="str">
        <f aca="false">IF(N5530&lt;&gt;"","",M5530)</f>
        <v/>
      </c>
      <c r="P5530" s="82" t="str">
        <f aca="false">IF(A5530="Composição",B5530,"")</f>
        <v/>
      </c>
      <c r="Q5530" s="81" t="str">
        <f aca="false">IF(P5530&lt;&gt;"",SUMIF(L5530:L5530,L5530,N5530:N5530),"")</f>
        <v/>
      </c>
      <c r="R5530" s="81" t="str">
        <f aca="false">IF(P5530&lt;&gt;"",SUMIF(L5530:L5530,L5530,O5530:O5530),"")</f>
        <v/>
      </c>
    </row>
    <row r="5531" customFormat="false" ht="15" hidden="false" customHeight="true" outlineLevel="0" collapsed="false">
      <c r="A5531" s="83"/>
      <c r="B5531" s="84" t="s">
        <v>655</v>
      </c>
      <c r="C5531" s="83" t="s">
        <v>656</v>
      </c>
      <c r="D5531" s="83" t="s">
        <v>657</v>
      </c>
      <c r="E5531" s="83" t="s">
        <v>658</v>
      </c>
      <c r="F5531" s="83"/>
      <c r="G5531" s="85" t="s">
        <v>659</v>
      </c>
      <c r="H5531" s="84" t="s">
        <v>660</v>
      </c>
      <c r="I5531" s="84" t="s">
        <v>661</v>
      </c>
      <c r="J5531" s="84" t="s">
        <v>662</v>
      </c>
      <c r="L5531" s="63" t="n">
        <f aca="false">IF(AND(A5532&lt;&gt;"",A5531=""),L5530+1,L5530)</f>
        <v>587</v>
      </c>
      <c r="M5531" s="80" t="str">
        <f aca="false">IF(OR(A5531="Insumo",A5531="Composição Auxiliar"),J5531,"")</f>
        <v/>
      </c>
      <c r="N5531" s="81" t="str">
        <f aca="false">IF(E5531="Mão de Obra",J5531,"")</f>
        <v/>
      </c>
      <c r="O5531" s="81" t="str">
        <f aca="false">IF(N5531&lt;&gt;"","",M5531)</f>
        <v/>
      </c>
      <c r="P5531" s="82" t="str">
        <f aca="false">IF(A5531="Composição",B5531,"")</f>
        <v/>
      </c>
      <c r="Q5531" s="81" t="str">
        <f aca="false">IF(P5531&lt;&gt;"",SUMIF(L5531:L5531,L5531,N5531:N5531),"")</f>
        <v/>
      </c>
      <c r="R5531" s="81" t="str">
        <f aca="false">IF(P5531&lt;&gt;"",SUMIF(L5531:L5531,L5531,O5531:O5531),"")</f>
        <v/>
      </c>
    </row>
    <row r="5532" customFormat="false" ht="25.5" hidden="false" customHeight="true" outlineLevel="0" collapsed="false">
      <c r="A5532" s="86" t="s">
        <v>663</v>
      </c>
      <c r="B5532" s="87" t="s">
        <v>1605</v>
      </c>
      <c r="C5532" s="86" t="s">
        <v>664</v>
      </c>
      <c r="D5532" s="86" t="s">
        <v>1606</v>
      </c>
      <c r="E5532" s="86" t="s">
        <v>724</v>
      </c>
      <c r="F5532" s="86"/>
      <c r="G5532" s="88" t="s">
        <v>718</v>
      </c>
      <c r="H5532" s="89" t="n">
        <v>1</v>
      </c>
      <c r="I5532" s="90" t="n">
        <f aca="false">SUMIF(L:L,$L5532,M:M)</f>
        <v>22.71</v>
      </c>
      <c r="J5532" s="90" t="n">
        <f aca="false">TRUNC(H5532*I5532,2)</f>
        <v>22.71</v>
      </c>
      <c r="L5532" s="63" t="n">
        <f aca="false">IF(AND(A5533&lt;&gt;"",A5532=""),L5531+1,L5531)</f>
        <v>587</v>
      </c>
      <c r="M5532" s="80" t="str">
        <f aca="false">IF(OR(A5532="Insumo",A5532="Composição Auxiliar"),J5532,"")</f>
        <v/>
      </c>
      <c r="N5532" s="81" t="str">
        <f aca="false">IF(E5532="Mão de Obra",J5532,"")</f>
        <v/>
      </c>
      <c r="O5532" s="81" t="str">
        <f aca="false">IF(N5532&lt;&gt;"","",M5532)</f>
        <v/>
      </c>
      <c r="P5532" s="82" t="str">
        <f aca="false">IF(A5532="Composição",B5532,"")</f>
        <v> 91994 </v>
      </c>
      <c r="Q5532" s="81" t="n">
        <f aca="false">IF(P5532&lt;&gt;"",SUMIF(L5532:L5532,L5532,N5532:N5532),"")</f>
        <v>0</v>
      </c>
      <c r="R5532" s="81" t="n">
        <f aca="false">IF(P5532&lt;&gt;"",SUMIF(L5532:L5532,L5532,O5532:O5532),"")</f>
        <v>0</v>
      </c>
    </row>
    <row r="5533" customFormat="false" ht="25.5" hidden="false" customHeight="true" outlineLevel="0" collapsed="false">
      <c r="A5533" s="91" t="s">
        <v>668</v>
      </c>
      <c r="B5533" s="92" t="s">
        <v>822</v>
      </c>
      <c r="C5533" s="91" t="s">
        <v>664</v>
      </c>
      <c r="D5533" s="91" t="s">
        <v>823</v>
      </c>
      <c r="E5533" s="91" t="s">
        <v>671</v>
      </c>
      <c r="F5533" s="91"/>
      <c r="G5533" s="93" t="s">
        <v>672</v>
      </c>
      <c r="H5533" s="94" t="n">
        <v>0.317</v>
      </c>
      <c r="I5533" s="95" t="n">
        <f aca="false">SUMIFS(J:J,A:A,"Composição",B:B,$B5533)</f>
        <v>26.14</v>
      </c>
      <c r="J5533" s="95" t="n">
        <f aca="false">TRUNC(H5533*I5533,2)</f>
        <v>8.28</v>
      </c>
      <c r="L5533" s="63" t="n">
        <f aca="false">IF(AND(A5534&lt;&gt;"",A5533=""),L5532+1,L5532)</f>
        <v>587</v>
      </c>
      <c r="M5533" s="80" t="n">
        <f aca="false">IF(OR(A5533="Insumo",A5533="Composição Auxiliar"),J5533,"")</f>
        <v>8.28</v>
      </c>
      <c r="N5533" s="81" t="str">
        <f aca="false">IF(E5533="Mão de Obra",J5533,"")</f>
        <v/>
      </c>
      <c r="O5533" s="81" t="n">
        <f aca="false">IF(N5533&lt;&gt;"","",M5533)</f>
        <v>8.28</v>
      </c>
      <c r="P5533" s="82" t="str">
        <f aca="false">IF(A5533="Composição",B5533,"")</f>
        <v/>
      </c>
      <c r="Q5533" s="81" t="str">
        <f aca="false">IF(P5533&lt;&gt;"",SUMIF(L5533:L5533,L5533,N5533:N5533),"")</f>
        <v/>
      </c>
      <c r="R5533" s="81" t="str">
        <f aca="false">IF(P5533&lt;&gt;"",SUMIF(L5533:L5533,L5533,O5533:O5533),"")</f>
        <v/>
      </c>
    </row>
    <row r="5534" customFormat="false" ht="25.5" hidden="false" customHeight="true" outlineLevel="0" collapsed="false">
      <c r="A5534" s="91" t="s">
        <v>668</v>
      </c>
      <c r="B5534" s="92" t="s">
        <v>817</v>
      </c>
      <c r="C5534" s="91" t="s">
        <v>664</v>
      </c>
      <c r="D5534" s="91" t="s">
        <v>818</v>
      </c>
      <c r="E5534" s="91" t="s">
        <v>671</v>
      </c>
      <c r="F5534" s="91"/>
      <c r="G5534" s="93" t="s">
        <v>672</v>
      </c>
      <c r="H5534" s="94" t="n">
        <v>0.317</v>
      </c>
      <c r="I5534" s="95" t="n">
        <f aca="false">SUMIFS(J:J,A:A,"Composição",B:B,$B5534)</f>
        <v>22.2</v>
      </c>
      <c r="J5534" s="95" t="n">
        <f aca="false">TRUNC(H5534*I5534,2)</f>
        <v>7.03</v>
      </c>
      <c r="L5534" s="63" t="n">
        <f aca="false">IF(AND(A5535&lt;&gt;"",A5534=""),L5533+1,L5533)</f>
        <v>587</v>
      </c>
      <c r="M5534" s="80" t="n">
        <f aca="false">IF(OR(A5534="Insumo",A5534="Composição Auxiliar"),J5534,"")</f>
        <v>7.03</v>
      </c>
      <c r="N5534" s="81" t="str">
        <f aca="false">IF(E5534="Mão de Obra",J5534,"")</f>
        <v/>
      </c>
      <c r="O5534" s="81" t="n">
        <f aca="false">IF(N5534&lt;&gt;"","",M5534)</f>
        <v>7.03</v>
      </c>
      <c r="P5534" s="82" t="str">
        <f aca="false">IF(A5534="Composição",B5534,"")</f>
        <v/>
      </c>
      <c r="Q5534" s="81" t="str">
        <f aca="false">IF(P5534&lt;&gt;"",SUMIF(L5534:L5534,L5534,N5534:N5534),"")</f>
        <v/>
      </c>
      <c r="R5534" s="81" t="str">
        <f aca="false">IF(P5534&lt;&gt;"",SUMIF(L5534:L5534,L5534,O5534:O5534),"")</f>
        <v/>
      </c>
    </row>
    <row r="5535" customFormat="false" ht="14.25" hidden="false" customHeight="false" outlineLevel="0" collapsed="false">
      <c r="A5535" s="96" t="s">
        <v>679</v>
      </c>
      <c r="B5535" s="97" t="s">
        <v>1618</v>
      </c>
      <c r="C5535" s="96" t="str">
        <f aca="false">VLOOKUP(B5535,INSUMOS!$A:$I,2,0)</f>
        <v>SINAPI</v>
      </c>
      <c r="D5535" s="96" t="str">
        <f aca="false">VLOOKUP(B5535,INSUMOS!$A:$I,3,0)</f>
        <v>TOMADA 2P+T 10A, 250V  (APENAS MODULO)</v>
      </c>
      <c r="E5535" s="98" t="str">
        <f aca="false">VLOOKUP(B5535,INSUMOS!$A:$I,4,0)</f>
        <v>Material</v>
      </c>
      <c r="F5535" s="98"/>
      <c r="G5535" s="99" t="str">
        <f aca="false">VLOOKUP(B5535,INSUMOS!$A:$I,5,0)</f>
        <v>UN</v>
      </c>
      <c r="H5535" s="100" t="n">
        <v>1</v>
      </c>
      <c r="I5535" s="101" t="n">
        <f aca="false">VLOOKUP(B5535,INSUMOS!$A:$I,8,0)</f>
        <v>7.4</v>
      </c>
      <c r="J5535" s="101" t="n">
        <f aca="false">TRUNC(H5535*I5535,2)</f>
        <v>7.4</v>
      </c>
      <c r="L5535" s="63" t="n">
        <f aca="false">IF(AND(A5536&lt;&gt;"",A5535=""),L5534+1,L5534)</f>
        <v>587</v>
      </c>
      <c r="M5535" s="80" t="n">
        <f aca="false">IF(OR(A5535="Insumo",A5535="Composição Auxiliar"),J5535,"")</f>
        <v>7.4</v>
      </c>
      <c r="N5535" s="81" t="str">
        <f aca="false">IF(E5535="Mão de Obra",J5535,"")</f>
        <v/>
      </c>
      <c r="O5535" s="81" t="n">
        <f aca="false">IF(N5535&lt;&gt;"","",M5535)</f>
        <v>7.4</v>
      </c>
      <c r="P5535" s="82" t="str">
        <f aca="false">IF(A5535="Composição",B5535,"")</f>
        <v/>
      </c>
      <c r="Q5535" s="81" t="str">
        <f aca="false">IF(P5535&lt;&gt;"",SUMIF(L5535:L5535,L5535,N5535:N5535),"")</f>
        <v/>
      </c>
      <c r="R5535" s="81" t="str">
        <f aca="false">IF(P5535&lt;&gt;"",SUMIF(L5535:L5535,L5535,O5535:O5535),"")</f>
        <v/>
      </c>
    </row>
    <row r="5536" customFormat="false" ht="14.25" hidden="false" customHeight="false" outlineLevel="0" collapsed="false">
      <c r="A5536" s="102"/>
      <c r="B5536" s="102"/>
      <c r="C5536" s="102"/>
      <c r="D5536" s="102"/>
      <c r="E5536" s="102"/>
      <c r="F5536" s="103"/>
      <c r="G5536" s="102"/>
      <c r="H5536" s="103"/>
      <c r="I5536" s="102"/>
      <c r="J5536" s="103"/>
      <c r="L5536" s="63" t="n">
        <f aca="false">IF(AND(A5537&lt;&gt;"",A5536=""),L5535+1,L5535)</f>
        <v>587</v>
      </c>
      <c r="M5536" s="80" t="str">
        <f aca="false">IF(OR(A5536="Insumo",A5536="Composição Auxiliar"),J5536,"")</f>
        <v/>
      </c>
      <c r="N5536" s="81" t="str">
        <f aca="false">IF(E5536="Mão de Obra",J5536,"")</f>
        <v/>
      </c>
      <c r="O5536" s="81" t="str">
        <f aca="false">IF(N5536&lt;&gt;"","",M5536)</f>
        <v/>
      </c>
      <c r="P5536" s="82" t="str">
        <f aca="false">IF(A5536="Composição",B5536,"")</f>
        <v/>
      </c>
      <c r="Q5536" s="81" t="str">
        <f aca="false">IF(P5536&lt;&gt;"",SUMIF(L5536:L5536,L5536,N5536:N5536),"")</f>
        <v/>
      </c>
      <c r="R5536" s="81" t="str">
        <f aca="false">IF(P5536&lt;&gt;"",SUMIF(L5536:L5536,L5536,O5536:O5536),"")</f>
        <v/>
      </c>
    </row>
    <row r="5537" customFormat="false" ht="15" hidden="false" customHeight="false" outlineLevel="0" collapsed="false">
      <c r="A5537" s="102"/>
      <c r="B5537" s="102"/>
      <c r="C5537" s="102"/>
      <c r="D5537" s="102"/>
      <c r="E5537" s="102"/>
      <c r="F5537" s="103"/>
      <c r="G5537" s="102"/>
      <c r="H5537" s="104"/>
      <c r="I5537" s="104"/>
      <c r="J5537" s="103"/>
      <c r="L5537" s="63" t="n">
        <f aca="false">IF(AND(A5538&lt;&gt;"",A5537=""),L5536+1,L5536)</f>
        <v>587</v>
      </c>
      <c r="M5537" s="80" t="str">
        <f aca="false">IF(OR(A5537="Insumo",A5537="Composição Auxiliar"),J5537,"")</f>
        <v/>
      </c>
      <c r="N5537" s="81" t="str">
        <f aca="false">IF(E5537="Mão de Obra",J5537,"")</f>
        <v/>
      </c>
      <c r="O5537" s="81" t="str">
        <f aca="false">IF(N5537&lt;&gt;"","",M5537)</f>
        <v/>
      </c>
      <c r="P5537" s="82" t="str">
        <f aca="false">IF(A5537="Composição",B5537,"")</f>
        <v/>
      </c>
      <c r="Q5537" s="81" t="str">
        <f aca="false">IF(P5537&lt;&gt;"",SUMIF(L5537:L5537,L5537,N5537:N5537),"")</f>
        <v/>
      </c>
      <c r="R5537" s="81" t="str">
        <f aca="false">IF(P5537&lt;&gt;"",SUMIF(L5537:L5537,L5537,O5537:O5537),"")</f>
        <v/>
      </c>
    </row>
    <row r="5538" customFormat="false" ht="15" hidden="false" customHeight="false" outlineLevel="0" collapsed="false">
      <c r="A5538" s="108"/>
      <c r="B5538" s="108"/>
      <c r="C5538" s="108"/>
      <c r="D5538" s="108"/>
      <c r="E5538" s="108"/>
      <c r="F5538" s="108"/>
      <c r="G5538" s="108"/>
      <c r="H5538" s="108"/>
      <c r="I5538" s="108"/>
      <c r="J5538" s="108"/>
      <c r="L5538" s="63" t="n">
        <f aca="false">IF(AND(A5539&lt;&gt;"",A5538=""),L5537+1,L5537)</f>
        <v>587</v>
      </c>
      <c r="M5538" s="80" t="str">
        <f aca="false">IF(OR(A5538="Insumo",A5538="Composição Auxiliar"),J5538,"")</f>
        <v/>
      </c>
      <c r="N5538" s="81" t="str">
        <f aca="false">IF(E5538="Mão de Obra",J5538,"")</f>
        <v/>
      </c>
      <c r="O5538" s="81" t="str">
        <f aca="false">IF(N5538&lt;&gt;"","",M5538)</f>
        <v/>
      </c>
      <c r="P5538" s="82" t="str">
        <f aca="false">IF(A5538="Composição",B5538,"")</f>
        <v/>
      </c>
      <c r="Q5538" s="81" t="str">
        <f aca="false">IF(P5538&lt;&gt;"",SUMIF(L5538:L5538,L5538,N5538:N5538),"")</f>
        <v/>
      </c>
      <c r="R5538" s="81" t="str">
        <f aca="false">IF(P5538&lt;&gt;"",SUMIF(L5538:L5538,L5538,O5538:O5538),"")</f>
        <v/>
      </c>
    </row>
    <row r="5539" customFormat="false" ht="15" hidden="false" customHeight="true" outlineLevel="0" collapsed="false">
      <c r="A5539" s="83"/>
      <c r="B5539" s="84" t="s">
        <v>655</v>
      </c>
      <c r="C5539" s="83" t="s">
        <v>656</v>
      </c>
      <c r="D5539" s="83" t="s">
        <v>657</v>
      </c>
      <c r="E5539" s="83" t="s">
        <v>658</v>
      </c>
      <c r="F5539" s="83"/>
      <c r="G5539" s="85" t="s">
        <v>659</v>
      </c>
      <c r="H5539" s="84" t="s">
        <v>660</v>
      </c>
      <c r="I5539" s="84" t="s">
        <v>661</v>
      </c>
      <c r="J5539" s="84" t="s">
        <v>662</v>
      </c>
      <c r="L5539" s="63" t="n">
        <f aca="false">IF(AND(A5540&lt;&gt;"",A5539=""),L5538+1,L5538)</f>
        <v>588</v>
      </c>
      <c r="M5539" s="80" t="str">
        <f aca="false">IF(OR(A5539="Insumo",A5539="Composição Auxiliar"),J5539,"")</f>
        <v/>
      </c>
      <c r="N5539" s="81" t="str">
        <f aca="false">IF(E5539="Mão de Obra",J5539,"")</f>
        <v/>
      </c>
      <c r="O5539" s="81" t="str">
        <f aca="false">IF(N5539&lt;&gt;"","",M5539)</f>
        <v/>
      </c>
      <c r="P5539" s="82" t="str">
        <f aca="false">IF(A5539="Composição",B5539,"")</f>
        <v/>
      </c>
      <c r="Q5539" s="81" t="str">
        <f aca="false">IF(P5539&lt;&gt;"",SUMIF(L5539:L5539,L5539,N5539:N5539),"")</f>
        <v/>
      </c>
      <c r="R5539" s="81" t="str">
        <f aca="false">IF(P5539&lt;&gt;"",SUMIF(L5539:L5539,L5539,O5539:O5539),"")</f>
        <v/>
      </c>
    </row>
    <row r="5540" customFormat="false" ht="25.5" hidden="false" customHeight="true" outlineLevel="0" collapsed="false">
      <c r="A5540" s="86" t="s">
        <v>663</v>
      </c>
      <c r="B5540" s="87" t="s">
        <v>1602</v>
      </c>
      <c r="C5540" s="86" t="s">
        <v>664</v>
      </c>
      <c r="D5540" s="86" t="s">
        <v>1603</v>
      </c>
      <c r="E5540" s="86" t="s">
        <v>724</v>
      </c>
      <c r="F5540" s="86"/>
      <c r="G5540" s="88" t="s">
        <v>718</v>
      </c>
      <c r="H5540" s="89" t="n">
        <v>1</v>
      </c>
      <c r="I5540" s="90" t="n">
        <f aca="false">SUMIF(L:L,$L5540,M:M)</f>
        <v>42.44</v>
      </c>
      <c r="J5540" s="90" t="n">
        <f aca="false">TRUNC(H5540*I5540,2)</f>
        <v>42.44</v>
      </c>
      <c r="L5540" s="63" t="n">
        <f aca="false">IF(AND(A5541&lt;&gt;"",A5540=""),L5539+1,L5539)</f>
        <v>588</v>
      </c>
      <c r="M5540" s="80" t="str">
        <f aca="false">IF(OR(A5540="Insumo",A5540="Composição Auxiliar"),J5540,"")</f>
        <v/>
      </c>
      <c r="N5540" s="81" t="str">
        <f aca="false">IF(E5540="Mão de Obra",J5540,"")</f>
        <v/>
      </c>
      <c r="O5540" s="81" t="str">
        <f aca="false">IF(N5540&lt;&gt;"","",M5540)</f>
        <v/>
      </c>
      <c r="P5540" s="82" t="str">
        <f aca="false">IF(A5540="Composição",B5540,"")</f>
        <v> 92002 </v>
      </c>
      <c r="Q5540" s="81" t="n">
        <f aca="false">IF(P5540&lt;&gt;"",SUMIF(L5540:L5540,L5540,N5540:N5540),"")</f>
        <v>0</v>
      </c>
      <c r="R5540" s="81" t="n">
        <f aca="false">IF(P5540&lt;&gt;"",SUMIF(L5540:L5540,L5540,O5540:O5540),"")</f>
        <v>0</v>
      </c>
    </row>
    <row r="5541" customFormat="false" ht="25.5" hidden="false" customHeight="true" outlineLevel="0" collapsed="false">
      <c r="A5541" s="91" t="s">
        <v>668</v>
      </c>
      <c r="B5541" s="92" t="s">
        <v>822</v>
      </c>
      <c r="C5541" s="91" t="s">
        <v>664</v>
      </c>
      <c r="D5541" s="91" t="s">
        <v>823</v>
      </c>
      <c r="E5541" s="91" t="s">
        <v>671</v>
      </c>
      <c r="F5541" s="91"/>
      <c r="G5541" s="93" t="s">
        <v>672</v>
      </c>
      <c r="H5541" s="94" t="n">
        <v>0.572</v>
      </c>
      <c r="I5541" s="95" t="n">
        <f aca="false">SUMIFS(J:J,A:A,"Composição",B:B,$B5541)</f>
        <v>26.14</v>
      </c>
      <c r="J5541" s="95" t="n">
        <f aca="false">TRUNC(H5541*I5541,2)</f>
        <v>14.95</v>
      </c>
      <c r="L5541" s="63" t="n">
        <f aca="false">IF(AND(A5542&lt;&gt;"",A5541=""),L5540+1,L5540)</f>
        <v>588</v>
      </c>
      <c r="M5541" s="80" t="n">
        <f aca="false">IF(OR(A5541="Insumo",A5541="Composição Auxiliar"),J5541,"")</f>
        <v>14.95</v>
      </c>
      <c r="N5541" s="81" t="str">
        <f aca="false">IF(E5541="Mão de Obra",J5541,"")</f>
        <v/>
      </c>
      <c r="O5541" s="81" t="n">
        <f aca="false">IF(N5541&lt;&gt;"","",M5541)</f>
        <v>14.95</v>
      </c>
      <c r="P5541" s="82" t="str">
        <f aca="false">IF(A5541="Composição",B5541,"")</f>
        <v/>
      </c>
      <c r="Q5541" s="81" t="str">
        <f aca="false">IF(P5541&lt;&gt;"",SUMIF(L5541:L5541,L5541,N5541:N5541),"")</f>
        <v/>
      </c>
      <c r="R5541" s="81" t="str">
        <f aca="false">IF(P5541&lt;&gt;"",SUMIF(L5541:L5541,L5541,O5541:O5541),"")</f>
        <v/>
      </c>
    </row>
    <row r="5542" customFormat="false" ht="25.5" hidden="false" customHeight="true" outlineLevel="0" collapsed="false">
      <c r="A5542" s="91" t="s">
        <v>668</v>
      </c>
      <c r="B5542" s="92" t="s">
        <v>817</v>
      </c>
      <c r="C5542" s="91" t="s">
        <v>664</v>
      </c>
      <c r="D5542" s="91" t="s">
        <v>818</v>
      </c>
      <c r="E5542" s="91" t="s">
        <v>671</v>
      </c>
      <c r="F5542" s="91"/>
      <c r="G5542" s="93" t="s">
        <v>672</v>
      </c>
      <c r="H5542" s="94" t="n">
        <v>0.572</v>
      </c>
      <c r="I5542" s="95" t="n">
        <f aca="false">SUMIFS(J:J,A:A,"Composição",B:B,$B5542)</f>
        <v>22.2</v>
      </c>
      <c r="J5542" s="95" t="n">
        <f aca="false">TRUNC(H5542*I5542,2)</f>
        <v>12.69</v>
      </c>
      <c r="L5542" s="63" t="n">
        <f aca="false">IF(AND(A5543&lt;&gt;"",A5542=""),L5541+1,L5541)</f>
        <v>588</v>
      </c>
      <c r="M5542" s="80" t="n">
        <f aca="false">IF(OR(A5542="Insumo",A5542="Composição Auxiliar"),J5542,"")</f>
        <v>12.69</v>
      </c>
      <c r="N5542" s="81" t="str">
        <f aca="false">IF(E5542="Mão de Obra",J5542,"")</f>
        <v/>
      </c>
      <c r="O5542" s="81" t="n">
        <f aca="false">IF(N5542&lt;&gt;"","",M5542)</f>
        <v>12.69</v>
      </c>
      <c r="P5542" s="82" t="str">
        <f aca="false">IF(A5542="Composição",B5542,"")</f>
        <v/>
      </c>
      <c r="Q5542" s="81" t="str">
        <f aca="false">IF(P5542&lt;&gt;"",SUMIF(L5542:L5542,L5542,N5542:N5542),"")</f>
        <v/>
      </c>
      <c r="R5542" s="81" t="str">
        <f aca="false">IF(P5542&lt;&gt;"",SUMIF(L5542:L5542,L5542,O5542:O5542),"")</f>
        <v/>
      </c>
    </row>
    <row r="5543" customFormat="false" ht="14.25" hidden="false" customHeight="false" outlineLevel="0" collapsed="false">
      <c r="A5543" s="96" t="s">
        <v>679</v>
      </c>
      <c r="B5543" s="97" t="s">
        <v>1618</v>
      </c>
      <c r="C5543" s="96" t="str">
        <f aca="false">VLOOKUP(B5543,INSUMOS!$A:$I,2,0)</f>
        <v>SINAPI</v>
      </c>
      <c r="D5543" s="96" t="str">
        <f aca="false">VLOOKUP(B5543,INSUMOS!$A:$I,3,0)</f>
        <v>TOMADA 2P+T 10A, 250V  (APENAS MODULO)</v>
      </c>
      <c r="E5543" s="98" t="str">
        <f aca="false">VLOOKUP(B5543,INSUMOS!$A:$I,4,0)</f>
        <v>Material</v>
      </c>
      <c r="F5543" s="98"/>
      <c r="G5543" s="99" t="str">
        <f aca="false">VLOOKUP(B5543,INSUMOS!$A:$I,5,0)</f>
        <v>UN</v>
      </c>
      <c r="H5543" s="100" t="n">
        <v>2</v>
      </c>
      <c r="I5543" s="101" t="n">
        <f aca="false">VLOOKUP(B5543,INSUMOS!$A:$I,8,0)</f>
        <v>7.4</v>
      </c>
      <c r="J5543" s="101" t="n">
        <f aca="false">TRUNC(H5543*I5543,2)</f>
        <v>14.8</v>
      </c>
      <c r="L5543" s="63" t="n">
        <f aca="false">IF(AND(A5544&lt;&gt;"",A5543=""),L5542+1,L5542)</f>
        <v>588</v>
      </c>
      <c r="M5543" s="80" t="n">
        <f aca="false">IF(OR(A5543="Insumo",A5543="Composição Auxiliar"),J5543,"")</f>
        <v>14.8</v>
      </c>
      <c r="N5543" s="81" t="str">
        <f aca="false">IF(E5543="Mão de Obra",J5543,"")</f>
        <v/>
      </c>
      <c r="O5543" s="81" t="n">
        <f aca="false">IF(N5543&lt;&gt;"","",M5543)</f>
        <v>14.8</v>
      </c>
      <c r="P5543" s="82" t="str">
        <f aca="false">IF(A5543="Composição",B5543,"")</f>
        <v/>
      </c>
      <c r="Q5543" s="81" t="str">
        <f aca="false">IF(P5543&lt;&gt;"",SUMIF(L5543:L5543,L5543,N5543:N5543),"")</f>
        <v/>
      </c>
      <c r="R5543" s="81" t="str">
        <f aca="false">IF(P5543&lt;&gt;"",SUMIF(L5543:L5543,L5543,O5543:O5543),"")</f>
        <v/>
      </c>
    </row>
    <row r="5544" customFormat="false" ht="14.25" hidden="false" customHeight="false" outlineLevel="0" collapsed="false">
      <c r="A5544" s="102"/>
      <c r="B5544" s="102"/>
      <c r="C5544" s="102"/>
      <c r="D5544" s="102"/>
      <c r="E5544" s="102"/>
      <c r="F5544" s="103"/>
      <c r="G5544" s="102"/>
      <c r="H5544" s="103"/>
      <c r="I5544" s="102"/>
      <c r="J5544" s="103"/>
      <c r="L5544" s="63" t="n">
        <f aca="false">IF(AND(A5545&lt;&gt;"",A5544=""),L5543+1,L5543)</f>
        <v>588</v>
      </c>
      <c r="M5544" s="80" t="str">
        <f aca="false">IF(OR(A5544="Insumo",A5544="Composição Auxiliar"),J5544,"")</f>
        <v/>
      </c>
      <c r="N5544" s="81" t="str">
        <f aca="false">IF(E5544="Mão de Obra",J5544,"")</f>
        <v/>
      </c>
      <c r="O5544" s="81" t="str">
        <f aca="false">IF(N5544&lt;&gt;"","",M5544)</f>
        <v/>
      </c>
      <c r="P5544" s="82" t="str">
        <f aca="false">IF(A5544="Composição",B5544,"")</f>
        <v/>
      </c>
      <c r="Q5544" s="81" t="str">
        <f aca="false">IF(P5544&lt;&gt;"",SUMIF(L5544:L5544,L5544,N5544:N5544),"")</f>
        <v/>
      </c>
      <c r="R5544" s="81" t="str">
        <f aca="false">IF(P5544&lt;&gt;"",SUMIF(L5544:L5544,L5544,O5544:O5544),"")</f>
        <v/>
      </c>
    </row>
    <row r="5545" customFormat="false" ht="15" hidden="false" customHeight="false" outlineLevel="0" collapsed="false">
      <c r="A5545" s="102"/>
      <c r="B5545" s="102"/>
      <c r="C5545" s="102"/>
      <c r="D5545" s="102"/>
      <c r="E5545" s="102"/>
      <c r="F5545" s="103"/>
      <c r="G5545" s="102"/>
      <c r="H5545" s="104"/>
      <c r="I5545" s="104"/>
      <c r="J5545" s="103"/>
      <c r="L5545" s="63" t="n">
        <f aca="false">IF(AND(A5546&lt;&gt;"",A5545=""),L5544+1,L5544)</f>
        <v>588</v>
      </c>
      <c r="M5545" s="80" t="str">
        <f aca="false">IF(OR(A5545="Insumo",A5545="Composição Auxiliar"),J5545,"")</f>
        <v/>
      </c>
      <c r="N5545" s="81" t="str">
        <f aca="false">IF(E5545="Mão de Obra",J5545,"")</f>
        <v/>
      </c>
      <c r="O5545" s="81" t="str">
        <f aca="false">IF(N5545&lt;&gt;"","",M5545)</f>
        <v/>
      </c>
      <c r="P5545" s="82" t="str">
        <f aca="false">IF(A5545="Composição",B5545,"")</f>
        <v/>
      </c>
      <c r="Q5545" s="81" t="str">
        <f aca="false">IF(P5545&lt;&gt;"",SUMIF(L5545:L5545,L5545,N5545:N5545),"")</f>
        <v/>
      </c>
      <c r="R5545" s="81" t="str">
        <f aca="false">IF(P5545&lt;&gt;"",SUMIF(L5545:L5545,L5545,O5545:O5545),"")</f>
        <v/>
      </c>
    </row>
    <row r="5546" customFormat="false" ht="15" hidden="false" customHeight="false" outlineLevel="0" collapsed="false">
      <c r="A5546" s="108"/>
      <c r="B5546" s="108"/>
      <c r="C5546" s="108"/>
      <c r="D5546" s="108"/>
      <c r="E5546" s="108"/>
      <c r="F5546" s="108"/>
      <c r="G5546" s="108"/>
      <c r="H5546" s="108"/>
      <c r="I5546" s="108"/>
      <c r="J5546" s="108"/>
      <c r="L5546" s="63" t="n">
        <f aca="false">IF(AND(A5547&lt;&gt;"",A5546=""),L5545+1,L5545)</f>
        <v>588</v>
      </c>
      <c r="M5546" s="80" t="str">
        <f aca="false">IF(OR(A5546="Insumo",A5546="Composição Auxiliar"),J5546,"")</f>
        <v/>
      </c>
      <c r="N5546" s="81" t="str">
        <f aca="false">IF(E5546="Mão de Obra",J5546,"")</f>
        <v/>
      </c>
      <c r="O5546" s="81" t="str">
        <f aca="false">IF(N5546&lt;&gt;"","",M5546)</f>
        <v/>
      </c>
      <c r="P5546" s="82" t="str">
        <f aca="false">IF(A5546="Composição",B5546,"")</f>
        <v/>
      </c>
      <c r="Q5546" s="81" t="str">
        <f aca="false">IF(P5546&lt;&gt;"",SUMIF(L5546:L5546,L5546,N5546:N5546),"")</f>
        <v/>
      </c>
      <c r="R5546" s="81" t="str">
        <f aca="false">IF(P5546&lt;&gt;"",SUMIF(L5546:L5546,L5546,O5546:O5546),"")</f>
        <v/>
      </c>
    </row>
    <row r="5547" customFormat="false" ht="15" hidden="false" customHeight="true" outlineLevel="0" collapsed="false">
      <c r="A5547" s="83"/>
      <c r="B5547" s="84" t="s">
        <v>655</v>
      </c>
      <c r="C5547" s="83" t="s">
        <v>656</v>
      </c>
      <c r="D5547" s="83" t="s">
        <v>657</v>
      </c>
      <c r="E5547" s="83" t="s">
        <v>658</v>
      </c>
      <c r="F5547" s="83"/>
      <c r="G5547" s="85" t="s">
        <v>659</v>
      </c>
      <c r="H5547" s="84" t="s">
        <v>660</v>
      </c>
      <c r="I5547" s="84" t="s">
        <v>661</v>
      </c>
      <c r="J5547" s="84" t="s">
        <v>662</v>
      </c>
      <c r="L5547" s="63" t="n">
        <f aca="false">IF(AND(A5548&lt;&gt;"",A5547=""),L5546+1,L5546)</f>
        <v>589</v>
      </c>
      <c r="M5547" s="80" t="str">
        <f aca="false">IF(OR(A5547="Insumo",A5547="Composição Auxiliar"),J5547,"")</f>
        <v/>
      </c>
      <c r="N5547" s="81" t="str">
        <f aca="false">IF(E5547="Mão de Obra",J5547,"")</f>
        <v/>
      </c>
      <c r="O5547" s="81" t="str">
        <f aca="false">IF(N5547&lt;&gt;"","",M5547)</f>
        <v/>
      </c>
      <c r="P5547" s="82" t="str">
        <f aca="false">IF(A5547="Composição",B5547,"")</f>
        <v/>
      </c>
      <c r="Q5547" s="81" t="str">
        <f aca="false">IF(P5547&lt;&gt;"",SUMIF(L5547:L5547,L5547,N5547:N5547),"")</f>
        <v/>
      </c>
      <c r="R5547" s="81" t="str">
        <f aca="false">IF(P5547&lt;&gt;"",SUMIF(L5547:L5547,L5547,O5547:O5547),"")</f>
        <v/>
      </c>
    </row>
    <row r="5548" customFormat="false" ht="25.5" hidden="false" customHeight="true" outlineLevel="0" collapsed="false">
      <c r="A5548" s="86" t="s">
        <v>663</v>
      </c>
      <c r="B5548" s="87" t="s">
        <v>2144</v>
      </c>
      <c r="C5548" s="86" t="s">
        <v>664</v>
      </c>
      <c r="D5548" s="86" t="s">
        <v>2145</v>
      </c>
      <c r="E5548" s="86" t="s">
        <v>764</v>
      </c>
      <c r="F5548" s="86"/>
      <c r="G5548" s="88" t="s">
        <v>718</v>
      </c>
      <c r="H5548" s="89" t="n">
        <v>1</v>
      </c>
      <c r="I5548" s="90" t="n">
        <f aca="false">SUMIF(L:L,$L5548,M:M)</f>
        <v>62.88</v>
      </c>
      <c r="J5548" s="90" t="n">
        <f aca="false">TRUNC(H5548*I5548,2)</f>
        <v>62.88</v>
      </c>
      <c r="L5548" s="63" t="n">
        <f aca="false">IF(AND(A5549&lt;&gt;"",A5548=""),L5547+1,L5547)</f>
        <v>589</v>
      </c>
      <c r="M5548" s="80" t="str">
        <f aca="false">IF(OR(A5548="Insumo",A5548="Composição Auxiliar"),J5548,"")</f>
        <v/>
      </c>
      <c r="N5548" s="81" t="str">
        <f aca="false">IF(E5548="Mão de Obra",J5548,"")</f>
        <v/>
      </c>
      <c r="O5548" s="81" t="str">
        <f aca="false">IF(N5548&lt;&gt;"","",M5548)</f>
        <v/>
      </c>
      <c r="P5548" s="82" t="str">
        <f aca="false">IF(A5548="Composição",B5548,"")</f>
        <v> 86906 </v>
      </c>
      <c r="Q5548" s="81" t="n">
        <f aca="false">IF(P5548&lt;&gt;"",SUMIF(L5548:L5548,L5548,N5548:N5548),"")</f>
        <v>0</v>
      </c>
      <c r="R5548" s="81" t="n">
        <f aca="false">IF(P5548&lt;&gt;"",SUMIF(L5548:L5548,L5548,O5548:O5548),"")</f>
        <v>0</v>
      </c>
    </row>
    <row r="5549" customFormat="false" ht="25.5" hidden="false" customHeight="true" outlineLevel="0" collapsed="false">
      <c r="A5549" s="91" t="s">
        <v>668</v>
      </c>
      <c r="B5549" s="92" t="s">
        <v>677</v>
      </c>
      <c r="C5549" s="91" t="s">
        <v>664</v>
      </c>
      <c r="D5549" s="91" t="s">
        <v>678</v>
      </c>
      <c r="E5549" s="91" t="s">
        <v>671</v>
      </c>
      <c r="F5549" s="91"/>
      <c r="G5549" s="93" t="s">
        <v>672</v>
      </c>
      <c r="H5549" s="94" t="n">
        <v>0.0303</v>
      </c>
      <c r="I5549" s="95" t="n">
        <f aca="false">SUMIFS(J:J,A:A,"Composição",B:B,$B5549)</f>
        <v>18.93</v>
      </c>
      <c r="J5549" s="95" t="n">
        <f aca="false">TRUNC(H5549*I5549,2)</f>
        <v>0.57</v>
      </c>
      <c r="L5549" s="63" t="n">
        <f aca="false">IF(AND(A5550&lt;&gt;"",A5549=""),L5548+1,L5548)</f>
        <v>589</v>
      </c>
      <c r="M5549" s="80" t="n">
        <f aca="false">IF(OR(A5549="Insumo",A5549="Composição Auxiliar"),J5549,"")</f>
        <v>0.57</v>
      </c>
      <c r="N5549" s="81" t="str">
        <f aca="false">IF(E5549="Mão de Obra",J5549,"")</f>
        <v/>
      </c>
      <c r="O5549" s="81" t="n">
        <f aca="false">IF(N5549&lt;&gt;"","",M5549)</f>
        <v>0.57</v>
      </c>
      <c r="P5549" s="82" t="str">
        <f aca="false">IF(A5549="Composição",B5549,"")</f>
        <v/>
      </c>
      <c r="Q5549" s="81" t="str">
        <f aca="false">IF(P5549&lt;&gt;"",SUMIF(L5549:L5549,L5549,N5549:N5549),"")</f>
        <v/>
      </c>
      <c r="R5549" s="81" t="str">
        <f aca="false">IF(P5549&lt;&gt;"",SUMIF(L5549:L5549,L5549,O5549:O5549),"")</f>
        <v/>
      </c>
    </row>
    <row r="5550" customFormat="false" ht="25.5" hidden="false" customHeight="true" outlineLevel="0" collapsed="false">
      <c r="A5550" s="91" t="s">
        <v>668</v>
      </c>
      <c r="B5550" s="92" t="s">
        <v>1292</v>
      </c>
      <c r="C5550" s="91" t="s">
        <v>664</v>
      </c>
      <c r="D5550" s="91" t="s">
        <v>1293</v>
      </c>
      <c r="E5550" s="91" t="s">
        <v>671</v>
      </c>
      <c r="F5550" s="91"/>
      <c r="G5550" s="93" t="s">
        <v>672</v>
      </c>
      <c r="H5550" s="94" t="n">
        <v>0.096</v>
      </c>
      <c r="I5550" s="95" t="n">
        <f aca="false">SUMIFS(J:J,A:A,"Composição",B:B,$B5550)</f>
        <v>22.94</v>
      </c>
      <c r="J5550" s="95" t="n">
        <f aca="false">TRUNC(H5550*I5550,2)</f>
        <v>2.2</v>
      </c>
      <c r="L5550" s="63" t="n">
        <f aca="false">IF(AND(A5551&lt;&gt;"",A5550=""),L5549+1,L5549)</f>
        <v>589</v>
      </c>
      <c r="M5550" s="80" t="n">
        <f aca="false">IF(OR(A5550="Insumo",A5550="Composição Auxiliar"),J5550,"")</f>
        <v>2.2</v>
      </c>
      <c r="N5550" s="81" t="str">
        <f aca="false">IF(E5550="Mão de Obra",J5550,"")</f>
        <v/>
      </c>
      <c r="O5550" s="81" t="n">
        <f aca="false">IF(N5550&lt;&gt;"","",M5550)</f>
        <v>2.2</v>
      </c>
      <c r="P5550" s="82" t="str">
        <f aca="false">IF(A5550="Composição",B5550,"")</f>
        <v/>
      </c>
      <c r="Q5550" s="81" t="str">
        <f aca="false">IF(P5550&lt;&gt;"",SUMIF(L5550:L5550,L5550,N5550:N5550),"")</f>
        <v/>
      </c>
      <c r="R5550" s="81" t="str">
        <f aca="false">IF(P5550&lt;&gt;"",SUMIF(L5550:L5550,L5550,O5550:O5550),"")</f>
        <v/>
      </c>
    </row>
    <row r="5551" customFormat="false" ht="25.5" hidden="false" customHeight="false" outlineLevel="0" collapsed="false">
      <c r="A5551" s="96" t="s">
        <v>679</v>
      </c>
      <c r="B5551" s="97" t="s">
        <v>2272</v>
      </c>
      <c r="C5551" s="96" t="str">
        <f aca="false">VLOOKUP(B5551,INSUMOS!$A:$I,2,0)</f>
        <v>SINAPI</v>
      </c>
      <c r="D5551" s="96" t="str">
        <f aca="false">VLOOKUP(B5551,INSUMOS!$A:$I,3,0)</f>
        <v>TORNEIRA DE MESA/BANCADA, PARA LAVATORIO, FIXA, METALICA CROMADA, PADRAO POPULAR, 1/2 " OU 3/4 " (REF 1193)</v>
      </c>
      <c r="E5551" s="98" t="str">
        <f aca="false">VLOOKUP(B5551,INSUMOS!$A:$I,4,0)</f>
        <v>Material</v>
      </c>
      <c r="F5551" s="98"/>
      <c r="G5551" s="99" t="str">
        <f aca="false">VLOOKUP(B5551,INSUMOS!$A:$I,5,0)</f>
        <v>UN</v>
      </c>
      <c r="H5551" s="100" t="n">
        <v>1</v>
      </c>
      <c r="I5551" s="101" t="n">
        <f aca="false">VLOOKUP(B5551,INSUMOS!$A:$I,8,0)</f>
        <v>60.02</v>
      </c>
      <c r="J5551" s="101" t="n">
        <f aca="false">TRUNC(H5551*I5551,2)</f>
        <v>60.02</v>
      </c>
      <c r="L5551" s="63" t="n">
        <f aca="false">IF(AND(A5552&lt;&gt;"",A5551=""),L5550+1,L5550)</f>
        <v>589</v>
      </c>
      <c r="M5551" s="80" t="n">
        <f aca="false">IF(OR(A5551="Insumo",A5551="Composição Auxiliar"),J5551,"")</f>
        <v>60.02</v>
      </c>
      <c r="N5551" s="81" t="str">
        <f aca="false">IF(E5551="Mão de Obra",J5551,"")</f>
        <v/>
      </c>
      <c r="O5551" s="81" t="n">
        <f aca="false">IF(N5551&lt;&gt;"","",M5551)</f>
        <v>60.02</v>
      </c>
      <c r="P5551" s="82" t="str">
        <f aca="false">IF(A5551="Composição",B5551,"")</f>
        <v/>
      </c>
      <c r="Q5551" s="81" t="str">
        <f aca="false">IF(P5551&lt;&gt;"",SUMIF(L5551:L5551,L5551,N5551:N5551),"")</f>
        <v/>
      </c>
      <c r="R5551" s="81" t="str">
        <f aca="false">IF(P5551&lt;&gt;"",SUMIF(L5551:L5551,L5551,O5551:O5551),"")</f>
        <v/>
      </c>
    </row>
    <row r="5552" customFormat="false" ht="14.25" hidden="false" customHeight="false" outlineLevel="0" collapsed="false">
      <c r="A5552" s="96" t="s">
        <v>679</v>
      </c>
      <c r="B5552" s="97" t="s">
        <v>1328</v>
      </c>
      <c r="C5552" s="96" t="str">
        <f aca="false">VLOOKUP(B5552,INSUMOS!$A:$I,2,0)</f>
        <v>SINAPI</v>
      </c>
      <c r="D5552" s="96" t="str">
        <f aca="false">VLOOKUP(B5552,INSUMOS!$A:$I,3,0)</f>
        <v>FITA VEDA ROSCA EM ROLOS DE 18 MM X 10 M (L X C)</v>
      </c>
      <c r="E5552" s="98" t="str">
        <f aca="false">VLOOKUP(B5552,INSUMOS!$A:$I,4,0)</f>
        <v>Material</v>
      </c>
      <c r="F5552" s="98"/>
      <c r="G5552" s="99" t="str">
        <f aca="false">VLOOKUP(B5552,INSUMOS!$A:$I,5,0)</f>
        <v>UN</v>
      </c>
      <c r="H5552" s="100" t="n">
        <v>0.021</v>
      </c>
      <c r="I5552" s="101" t="n">
        <f aca="false">VLOOKUP(B5552,INSUMOS!$A:$I,8,0)</f>
        <v>4.49</v>
      </c>
      <c r="J5552" s="101" t="n">
        <f aca="false">TRUNC(H5552*I5552,2)</f>
        <v>0.09</v>
      </c>
      <c r="L5552" s="63" t="n">
        <f aca="false">IF(AND(A5553&lt;&gt;"",A5552=""),L5551+1,L5551)</f>
        <v>589</v>
      </c>
      <c r="M5552" s="80" t="n">
        <f aca="false">IF(OR(A5552="Insumo",A5552="Composição Auxiliar"),J5552,"")</f>
        <v>0.09</v>
      </c>
      <c r="N5552" s="81" t="str">
        <f aca="false">IF(E5552="Mão de Obra",J5552,"")</f>
        <v/>
      </c>
      <c r="O5552" s="81" t="n">
        <f aca="false">IF(N5552&lt;&gt;"","",M5552)</f>
        <v>0.09</v>
      </c>
      <c r="P5552" s="82" t="str">
        <f aca="false">IF(A5552="Composição",B5552,"")</f>
        <v/>
      </c>
      <c r="Q5552" s="81" t="str">
        <f aca="false">IF(P5552&lt;&gt;"",SUMIF(L5552:L5552,L5552,N5552:N5552),"")</f>
        <v/>
      </c>
      <c r="R5552" s="81" t="str">
        <f aca="false">IF(P5552&lt;&gt;"",SUMIF(L5552:L5552,L5552,O5552:O5552),"")</f>
        <v/>
      </c>
    </row>
    <row r="5553" customFormat="false" ht="14.25" hidden="false" customHeight="false" outlineLevel="0" collapsed="false">
      <c r="A5553" s="102"/>
      <c r="B5553" s="102"/>
      <c r="C5553" s="102"/>
      <c r="D5553" s="102"/>
      <c r="E5553" s="102"/>
      <c r="F5553" s="103"/>
      <c r="G5553" s="102"/>
      <c r="H5553" s="103"/>
      <c r="I5553" s="102"/>
      <c r="J5553" s="103"/>
      <c r="L5553" s="63" t="n">
        <f aca="false">IF(AND(A5554&lt;&gt;"",A5553=""),L5552+1,L5552)</f>
        <v>589</v>
      </c>
      <c r="M5553" s="80" t="str">
        <f aca="false">IF(OR(A5553="Insumo",A5553="Composição Auxiliar"),J5553,"")</f>
        <v/>
      </c>
      <c r="N5553" s="81" t="str">
        <f aca="false">IF(E5553="Mão de Obra",J5553,"")</f>
        <v/>
      </c>
      <c r="O5553" s="81" t="str">
        <f aca="false">IF(N5553&lt;&gt;"","",M5553)</f>
        <v/>
      </c>
      <c r="P5553" s="82" t="str">
        <f aca="false">IF(A5553="Composição",B5553,"")</f>
        <v/>
      </c>
      <c r="Q5553" s="81" t="str">
        <f aca="false">IF(P5553&lt;&gt;"",SUMIF(L5553:L5553,L5553,N5553:N5553),"")</f>
        <v/>
      </c>
      <c r="R5553" s="81" t="str">
        <f aca="false">IF(P5553&lt;&gt;"",SUMIF(L5553:L5553,L5553,O5553:O5553),"")</f>
        <v/>
      </c>
    </row>
    <row r="5554" customFormat="false" ht="15" hidden="false" customHeight="false" outlineLevel="0" collapsed="false">
      <c r="A5554" s="102"/>
      <c r="B5554" s="102"/>
      <c r="C5554" s="102"/>
      <c r="D5554" s="102"/>
      <c r="E5554" s="102"/>
      <c r="F5554" s="103"/>
      <c r="G5554" s="102"/>
      <c r="H5554" s="104"/>
      <c r="I5554" s="104"/>
      <c r="J5554" s="103"/>
      <c r="L5554" s="63" t="n">
        <f aca="false">IF(AND(A5555&lt;&gt;"",A5554=""),L5553+1,L5553)</f>
        <v>589</v>
      </c>
      <c r="M5554" s="80" t="str">
        <f aca="false">IF(OR(A5554="Insumo",A5554="Composição Auxiliar"),J5554,"")</f>
        <v/>
      </c>
      <c r="N5554" s="81" t="str">
        <f aca="false">IF(E5554="Mão de Obra",J5554,"")</f>
        <v/>
      </c>
      <c r="O5554" s="81" t="str">
        <f aca="false">IF(N5554&lt;&gt;"","",M5554)</f>
        <v/>
      </c>
      <c r="P5554" s="82" t="str">
        <f aca="false">IF(A5554="Composição",B5554,"")</f>
        <v/>
      </c>
      <c r="Q5554" s="81" t="str">
        <f aca="false">IF(P5554&lt;&gt;"",SUMIF(L5554:L5554,L5554,N5554:N5554),"")</f>
        <v/>
      </c>
      <c r="R5554" s="81" t="str">
        <f aca="false">IF(P5554&lt;&gt;"",SUMIF(L5554:L5554,L5554,O5554:O5554),"")</f>
        <v/>
      </c>
    </row>
    <row r="5555" customFormat="false" ht="15" hidden="false" customHeight="false" outlineLevel="0" collapsed="false">
      <c r="A5555" s="108"/>
      <c r="B5555" s="108"/>
      <c r="C5555" s="108"/>
      <c r="D5555" s="108"/>
      <c r="E5555" s="108"/>
      <c r="F5555" s="108"/>
      <c r="G5555" s="108"/>
      <c r="H5555" s="108"/>
      <c r="I5555" s="108"/>
      <c r="J5555" s="108"/>
      <c r="L5555" s="63" t="n">
        <f aca="false">IF(AND(A5556&lt;&gt;"",A5555=""),L5554+1,L5554)</f>
        <v>589</v>
      </c>
      <c r="M5555" s="80" t="str">
        <f aca="false">IF(OR(A5555="Insumo",A5555="Composição Auxiliar"),J5555,"")</f>
        <v/>
      </c>
      <c r="N5555" s="81" t="str">
        <f aca="false">IF(E5555="Mão de Obra",J5555,"")</f>
        <v/>
      </c>
      <c r="O5555" s="81" t="str">
        <f aca="false">IF(N5555&lt;&gt;"","",M5555)</f>
        <v/>
      </c>
      <c r="P5555" s="82" t="str">
        <f aca="false">IF(A5555="Composição",B5555,"")</f>
        <v/>
      </c>
      <c r="Q5555" s="81" t="str">
        <f aca="false">IF(P5555&lt;&gt;"",SUMIF(L5555:L5555,L5555,N5555:N5555),"")</f>
        <v/>
      </c>
      <c r="R5555" s="81" t="str">
        <f aca="false">IF(P5555&lt;&gt;"",SUMIF(L5555:L5555,L5555,O5555:O5555),"")</f>
        <v/>
      </c>
    </row>
    <row r="5556" customFormat="false" ht="15" hidden="false" customHeight="true" outlineLevel="0" collapsed="false">
      <c r="A5556" s="83"/>
      <c r="B5556" s="84" t="s">
        <v>655</v>
      </c>
      <c r="C5556" s="83" t="s">
        <v>656</v>
      </c>
      <c r="D5556" s="83" t="s">
        <v>657</v>
      </c>
      <c r="E5556" s="83" t="s">
        <v>658</v>
      </c>
      <c r="F5556" s="83"/>
      <c r="G5556" s="85" t="s">
        <v>659</v>
      </c>
      <c r="H5556" s="84" t="s">
        <v>660</v>
      </c>
      <c r="I5556" s="84" t="s">
        <v>661</v>
      </c>
      <c r="J5556" s="84" t="s">
        <v>662</v>
      </c>
      <c r="L5556" s="63" t="n">
        <f aca="false">IF(AND(A5557&lt;&gt;"",A5556=""),L5555+1,L5555)</f>
        <v>590</v>
      </c>
      <c r="M5556" s="80" t="str">
        <f aca="false">IF(OR(A5556="Insumo",A5556="Composição Auxiliar"),J5556,"")</f>
        <v/>
      </c>
      <c r="N5556" s="81" t="str">
        <f aca="false">IF(E5556="Mão de Obra",J5556,"")</f>
        <v/>
      </c>
      <c r="O5556" s="81" t="str">
        <f aca="false">IF(N5556&lt;&gt;"","",M5556)</f>
        <v/>
      </c>
      <c r="P5556" s="82" t="str">
        <f aca="false">IF(A5556="Composição",B5556,"")</f>
        <v/>
      </c>
      <c r="Q5556" s="81" t="str">
        <f aca="false">IF(P5556&lt;&gt;"",SUMIF(L5556:L5556,L5556,N5556:N5556),"")</f>
        <v/>
      </c>
      <c r="R5556" s="81" t="str">
        <f aca="false">IF(P5556&lt;&gt;"",SUMIF(L5556:L5556,L5556,O5556:O5556),"")</f>
        <v/>
      </c>
    </row>
    <row r="5557" customFormat="false" ht="38.25" hidden="false" customHeight="true" outlineLevel="0" collapsed="false">
      <c r="A5557" s="86" t="s">
        <v>663</v>
      </c>
      <c r="B5557" s="87" t="s">
        <v>1862</v>
      </c>
      <c r="C5557" s="86" t="s">
        <v>664</v>
      </c>
      <c r="D5557" s="86" t="s">
        <v>1863</v>
      </c>
      <c r="E5557" s="86" t="s">
        <v>764</v>
      </c>
      <c r="F5557" s="86"/>
      <c r="G5557" s="88" t="s">
        <v>718</v>
      </c>
      <c r="H5557" s="89" t="n">
        <v>1</v>
      </c>
      <c r="I5557" s="90" t="n">
        <f aca="false">SUMIF(L:L,$L5557,M:M)</f>
        <v>73.59</v>
      </c>
      <c r="J5557" s="90" t="n">
        <f aca="false">TRUNC(H5557*I5557,2)</f>
        <v>73.59</v>
      </c>
      <c r="L5557" s="63" t="n">
        <f aca="false">IF(AND(A5558&lt;&gt;"",A5557=""),L5556+1,L5556)</f>
        <v>590</v>
      </c>
      <c r="M5557" s="80" t="str">
        <f aca="false">IF(OR(A5557="Insumo",A5557="Composição Auxiliar"),J5557,"")</f>
        <v/>
      </c>
      <c r="N5557" s="81" t="str">
        <f aca="false">IF(E5557="Mão de Obra",J5557,"")</f>
        <v/>
      </c>
      <c r="O5557" s="81" t="str">
        <f aca="false">IF(N5557&lt;&gt;"","",M5557)</f>
        <v/>
      </c>
      <c r="P5557" s="82" t="str">
        <f aca="false">IF(A5557="Composição",B5557,"")</f>
        <v> 86911 </v>
      </c>
      <c r="Q5557" s="81" t="n">
        <f aca="false">IF(P5557&lt;&gt;"",SUMIF(L5557:L5557,L5557,N5557:N5557),"")</f>
        <v>0</v>
      </c>
      <c r="R5557" s="81" t="n">
        <f aca="false">IF(P5557&lt;&gt;"",SUMIF(L5557:L5557,L5557,O5557:O5557),"")</f>
        <v>0</v>
      </c>
    </row>
    <row r="5558" customFormat="false" ht="25.5" hidden="false" customHeight="true" outlineLevel="0" collapsed="false">
      <c r="A5558" s="91" t="s">
        <v>668</v>
      </c>
      <c r="B5558" s="92" t="s">
        <v>1292</v>
      </c>
      <c r="C5558" s="91" t="s">
        <v>664</v>
      </c>
      <c r="D5558" s="91" t="s">
        <v>1293</v>
      </c>
      <c r="E5558" s="91" t="s">
        <v>671</v>
      </c>
      <c r="F5558" s="91"/>
      <c r="G5558" s="93" t="s">
        <v>672</v>
      </c>
      <c r="H5558" s="94" t="n">
        <v>0.1164</v>
      </c>
      <c r="I5558" s="95" t="n">
        <f aca="false">SUMIFS(J:J,A:A,"Composição",B:B,$B5558)</f>
        <v>22.94</v>
      </c>
      <c r="J5558" s="95" t="n">
        <f aca="false">TRUNC(H5558*I5558,2)</f>
        <v>2.67</v>
      </c>
      <c r="L5558" s="63" t="n">
        <f aca="false">IF(AND(A5559&lt;&gt;"",A5558=""),L5557+1,L5557)</f>
        <v>590</v>
      </c>
      <c r="M5558" s="80" t="n">
        <f aca="false">IF(OR(A5558="Insumo",A5558="Composição Auxiliar"),J5558,"")</f>
        <v>2.67</v>
      </c>
      <c r="N5558" s="81" t="str">
        <f aca="false">IF(E5558="Mão de Obra",J5558,"")</f>
        <v/>
      </c>
      <c r="O5558" s="81" t="n">
        <f aca="false">IF(N5558&lt;&gt;"","",M5558)</f>
        <v>2.67</v>
      </c>
      <c r="P5558" s="82" t="str">
        <f aca="false">IF(A5558="Composição",B5558,"")</f>
        <v/>
      </c>
      <c r="Q5558" s="81" t="str">
        <f aca="false">IF(P5558&lt;&gt;"",SUMIF(L5558:L5558,L5558,N5558:N5558),"")</f>
        <v/>
      </c>
      <c r="R5558" s="81" t="str">
        <f aca="false">IF(P5558&lt;&gt;"",SUMIF(L5558:L5558,L5558,O5558:O5558),"")</f>
        <v/>
      </c>
    </row>
    <row r="5559" customFormat="false" ht="25.5" hidden="false" customHeight="true" outlineLevel="0" collapsed="false">
      <c r="A5559" s="91" t="s">
        <v>668</v>
      </c>
      <c r="B5559" s="92" t="s">
        <v>677</v>
      </c>
      <c r="C5559" s="91" t="s">
        <v>664</v>
      </c>
      <c r="D5559" s="91" t="s">
        <v>678</v>
      </c>
      <c r="E5559" s="91" t="s">
        <v>671</v>
      </c>
      <c r="F5559" s="91"/>
      <c r="G5559" s="93" t="s">
        <v>672</v>
      </c>
      <c r="H5559" s="94" t="n">
        <v>0.0367</v>
      </c>
      <c r="I5559" s="95" t="n">
        <f aca="false">SUMIFS(J:J,A:A,"Composição",B:B,$B5559)</f>
        <v>18.93</v>
      </c>
      <c r="J5559" s="95" t="n">
        <f aca="false">TRUNC(H5559*I5559,2)</f>
        <v>0.69</v>
      </c>
      <c r="L5559" s="63" t="n">
        <f aca="false">IF(AND(A5560&lt;&gt;"",A5559=""),L5558+1,L5558)</f>
        <v>590</v>
      </c>
      <c r="M5559" s="80" t="n">
        <f aca="false">IF(OR(A5559="Insumo",A5559="Composição Auxiliar"),J5559,"")</f>
        <v>0.69</v>
      </c>
      <c r="N5559" s="81" t="str">
        <f aca="false">IF(E5559="Mão de Obra",J5559,"")</f>
        <v/>
      </c>
      <c r="O5559" s="81" t="n">
        <f aca="false">IF(N5559&lt;&gt;"","",M5559)</f>
        <v>0.69</v>
      </c>
      <c r="P5559" s="82" t="str">
        <f aca="false">IF(A5559="Composição",B5559,"")</f>
        <v/>
      </c>
      <c r="Q5559" s="81" t="str">
        <f aca="false">IF(P5559&lt;&gt;"",SUMIF(L5559:L5559,L5559,N5559:N5559),"")</f>
        <v/>
      </c>
      <c r="R5559" s="81" t="str">
        <f aca="false">IF(P5559&lt;&gt;"",SUMIF(L5559:L5559,L5559,O5559:O5559),"")</f>
        <v/>
      </c>
    </row>
    <row r="5560" customFormat="false" ht="38.25" hidden="false" customHeight="false" outlineLevel="0" collapsed="false">
      <c r="A5560" s="96" t="s">
        <v>679</v>
      </c>
      <c r="B5560" s="97" t="s">
        <v>2273</v>
      </c>
      <c r="C5560" s="96" t="str">
        <f aca="false">VLOOKUP(B5560,INSUMOS!$A:$I,2,0)</f>
        <v>SINAPI</v>
      </c>
      <c r="D5560" s="96" t="str">
        <f aca="false">VLOOKUP(B5560,INSUMOS!$A:$I,3,0)</f>
        <v>TORNEIRA METALICA CROMADA, RETA, DE PAREDE, PARA COZINHA, SEM BICO, SEM AREJADOR, PADRAO POPULAR, 1/2 " OU 3/4 " (REF 1158)</v>
      </c>
      <c r="E5560" s="98" t="str">
        <f aca="false">VLOOKUP(B5560,INSUMOS!$A:$I,4,0)</f>
        <v>Material</v>
      </c>
      <c r="F5560" s="98"/>
      <c r="G5560" s="99" t="str">
        <f aca="false">VLOOKUP(B5560,INSUMOS!$A:$I,5,0)</f>
        <v>UN</v>
      </c>
      <c r="H5560" s="100" t="n">
        <v>1</v>
      </c>
      <c r="I5560" s="101" t="n">
        <f aca="false">VLOOKUP(B5560,INSUMOS!$A:$I,8,0)</f>
        <v>70.14</v>
      </c>
      <c r="J5560" s="101" t="n">
        <f aca="false">TRUNC(H5560*I5560,2)</f>
        <v>70.14</v>
      </c>
      <c r="L5560" s="63" t="n">
        <f aca="false">IF(AND(A5561&lt;&gt;"",A5560=""),L5559+1,L5559)</f>
        <v>590</v>
      </c>
      <c r="M5560" s="80" t="n">
        <f aca="false">IF(OR(A5560="Insumo",A5560="Composição Auxiliar"),J5560,"")</f>
        <v>70.14</v>
      </c>
      <c r="N5560" s="81" t="str">
        <f aca="false">IF(E5560="Mão de Obra",J5560,"")</f>
        <v/>
      </c>
      <c r="O5560" s="81" t="n">
        <f aca="false">IF(N5560&lt;&gt;"","",M5560)</f>
        <v>70.14</v>
      </c>
      <c r="P5560" s="82" t="str">
        <f aca="false">IF(A5560="Composição",B5560,"")</f>
        <v/>
      </c>
      <c r="Q5560" s="81" t="str">
        <f aca="false">IF(P5560&lt;&gt;"",SUMIF(L5560:L5560,L5560,N5560:N5560),"")</f>
        <v/>
      </c>
      <c r="R5560" s="81" t="str">
        <f aca="false">IF(P5560&lt;&gt;"",SUMIF(L5560:L5560,L5560,O5560:O5560),"")</f>
        <v/>
      </c>
    </row>
    <row r="5561" customFormat="false" ht="14.25" hidden="false" customHeight="false" outlineLevel="0" collapsed="false">
      <c r="A5561" s="96" t="s">
        <v>679</v>
      </c>
      <c r="B5561" s="97" t="s">
        <v>1328</v>
      </c>
      <c r="C5561" s="96" t="str">
        <f aca="false">VLOOKUP(B5561,INSUMOS!$A:$I,2,0)</f>
        <v>SINAPI</v>
      </c>
      <c r="D5561" s="96" t="str">
        <f aca="false">VLOOKUP(B5561,INSUMOS!$A:$I,3,0)</f>
        <v>FITA VEDA ROSCA EM ROLOS DE 18 MM X 10 M (L X C)</v>
      </c>
      <c r="E5561" s="98" t="str">
        <f aca="false">VLOOKUP(B5561,INSUMOS!$A:$I,4,0)</f>
        <v>Material</v>
      </c>
      <c r="F5561" s="98"/>
      <c r="G5561" s="99" t="str">
        <f aca="false">VLOOKUP(B5561,INSUMOS!$A:$I,5,0)</f>
        <v>UN</v>
      </c>
      <c r="H5561" s="100" t="n">
        <v>0.021</v>
      </c>
      <c r="I5561" s="101" t="n">
        <f aca="false">VLOOKUP(B5561,INSUMOS!$A:$I,8,0)</f>
        <v>4.49</v>
      </c>
      <c r="J5561" s="101" t="n">
        <f aca="false">TRUNC(H5561*I5561,2)</f>
        <v>0.09</v>
      </c>
      <c r="L5561" s="63" t="n">
        <f aca="false">IF(AND(A5562&lt;&gt;"",A5561=""),L5560+1,L5560)</f>
        <v>590</v>
      </c>
      <c r="M5561" s="80" t="n">
        <f aca="false">IF(OR(A5561="Insumo",A5561="Composição Auxiliar"),J5561,"")</f>
        <v>0.09</v>
      </c>
      <c r="N5561" s="81" t="str">
        <f aca="false">IF(E5561="Mão de Obra",J5561,"")</f>
        <v/>
      </c>
      <c r="O5561" s="81" t="n">
        <f aca="false">IF(N5561&lt;&gt;"","",M5561)</f>
        <v>0.09</v>
      </c>
      <c r="P5561" s="82" t="str">
        <f aca="false">IF(A5561="Composição",B5561,"")</f>
        <v/>
      </c>
      <c r="Q5561" s="81" t="str">
        <f aca="false">IF(P5561&lt;&gt;"",SUMIF(L5561:L5561,L5561,N5561:N5561),"")</f>
        <v/>
      </c>
      <c r="R5561" s="81" t="str">
        <f aca="false">IF(P5561&lt;&gt;"",SUMIF(L5561:L5561,L5561,O5561:O5561),"")</f>
        <v/>
      </c>
    </row>
    <row r="5562" customFormat="false" ht="14.25" hidden="false" customHeight="false" outlineLevel="0" collapsed="false">
      <c r="A5562" s="102"/>
      <c r="B5562" s="102"/>
      <c r="C5562" s="102"/>
      <c r="D5562" s="102"/>
      <c r="E5562" s="102"/>
      <c r="F5562" s="103"/>
      <c r="G5562" s="102"/>
      <c r="H5562" s="103"/>
      <c r="I5562" s="102"/>
      <c r="J5562" s="103"/>
      <c r="L5562" s="63" t="n">
        <f aca="false">IF(AND(A5563&lt;&gt;"",A5562=""),L5561+1,L5561)</f>
        <v>590</v>
      </c>
      <c r="M5562" s="80" t="str">
        <f aca="false">IF(OR(A5562="Insumo",A5562="Composição Auxiliar"),J5562,"")</f>
        <v/>
      </c>
      <c r="N5562" s="81" t="str">
        <f aca="false">IF(E5562="Mão de Obra",J5562,"")</f>
        <v/>
      </c>
      <c r="O5562" s="81" t="str">
        <f aca="false">IF(N5562&lt;&gt;"","",M5562)</f>
        <v/>
      </c>
      <c r="P5562" s="82" t="str">
        <f aca="false">IF(A5562="Composição",B5562,"")</f>
        <v/>
      </c>
      <c r="Q5562" s="81" t="str">
        <f aca="false">IF(P5562&lt;&gt;"",SUMIF(L5562:L5562,L5562,N5562:N5562),"")</f>
        <v/>
      </c>
      <c r="R5562" s="81" t="str">
        <f aca="false">IF(P5562&lt;&gt;"",SUMIF(L5562:L5562,L5562,O5562:O5562),"")</f>
        <v/>
      </c>
    </row>
    <row r="5563" customFormat="false" ht="15" hidden="false" customHeight="false" outlineLevel="0" collapsed="false">
      <c r="A5563" s="102"/>
      <c r="B5563" s="102"/>
      <c r="C5563" s="102"/>
      <c r="D5563" s="102"/>
      <c r="E5563" s="102"/>
      <c r="F5563" s="103"/>
      <c r="G5563" s="102"/>
      <c r="H5563" s="104"/>
      <c r="I5563" s="104"/>
      <c r="J5563" s="103"/>
      <c r="L5563" s="63" t="n">
        <f aca="false">IF(AND(A5564&lt;&gt;"",A5563=""),L5562+1,L5562)</f>
        <v>590</v>
      </c>
      <c r="M5563" s="80" t="str">
        <f aca="false">IF(OR(A5563="Insumo",A5563="Composição Auxiliar"),J5563,"")</f>
        <v/>
      </c>
      <c r="N5563" s="81" t="str">
        <f aca="false">IF(E5563="Mão de Obra",J5563,"")</f>
        <v/>
      </c>
      <c r="O5563" s="81" t="str">
        <f aca="false">IF(N5563&lt;&gt;"","",M5563)</f>
        <v/>
      </c>
      <c r="P5563" s="82" t="str">
        <f aca="false">IF(A5563="Composição",B5563,"")</f>
        <v/>
      </c>
      <c r="Q5563" s="81" t="str">
        <f aca="false">IF(P5563&lt;&gt;"",SUMIF(L5563:L5563,L5563,N5563:N5563),"")</f>
        <v/>
      </c>
      <c r="R5563" s="81" t="str">
        <f aca="false">IF(P5563&lt;&gt;"",SUMIF(L5563:L5563,L5563,O5563:O5563),"")</f>
        <v/>
      </c>
    </row>
    <row r="5564" customFormat="false" ht="15" hidden="false" customHeight="false" outlineLevel="0" collapsed="false">
      <c r="A5564" s="108"/>
      <c r="B5564" s="108"/>
      <c r="C5564" s="108"/>
      <c r="D5564" s="108"/>
      <c r="E5564" s="108"/>
      <c r="F5564" s="108"/>
      <c r="G5564" s="108"/>
      <c r="H5564" s="108"/>
      <c r="I5564" s="108"/>
      <c r="J5564" s="108"/>
      <c r="L5564" s="63" t="n">
        <f aca="false">IF(AND(A5565&lt;&gt;"",A5564=""),L5563+1,L5563)</f>
        <v>590</v>
      </c>
      <c r="M5564" s="80" t="str">
        <f aca="false">IF(OR(A5564="Insumo",A5564="Composição Auxiliar"),J5564,"")</f>
        <v/>
      </c>
      <c r="N5564" s="81" t="str">
        <f aca="false">IF(E5564="Mão de Obra",J5564,"")</f>
        <v/>
      </c>
      <c r="O5564" s="81" t="str">
        <f aca="false">IF(N5564&lt;&gt;"","",M5564)</f>
        <v/>
      </c>
      <c r="P5564" s="82" t="str">
        <f aca="false">IF(A5564="Composição",B5564,"")</f>
        <v/>
      </c>
      <c r="Q5564" s="81" t="str">
        <f aca="false">IF(P5564&lt;&gt;"",SUMIF(L5564:L5564,L5564,N5564:N5564),"")</f>
        <v/>
      </c>
      <c r="R5564" s="81" t="str">
        <f aca="false">IF(P5564&lt;&gt;"",SUMIF(L5564:L5564,L5564,O5564:O5564),"")</f>
        <v/>
      </c>
    </row>
    <row r="5565" customFormat="false" ht="15" hidden="false" customHeight="true" outlineLevel="0" collapsed="false">
      <c r="A5565" s="83"/>
      <c r="B5565" s="84" t="s">
        <v>655</v>
      </c>
      <c r="C5565" s="83" t="s">
        <v>656</v>
      </c>
      <c r="D5565" s="83" t="s">
        <v>657</v>
      </c>
      <c r="E5565" s="83" t="s">
        <v>658</v>
      </c>
      <c r="F5565" s="83"/>
      <c r="G5565" s="85" t="s">
        <v>659</v>
      </c>
      <c r="H5565" s="84" t="s">
        <v>660</v>
      </c>
      <c r="I5565" s="84" t="s">
        <v>661</v>
      </c>
      <c r="J5565" s="84" t="s">
        <v>662</v>
      </c>
      <c r="L5565" s="63" t="n">
        <f aca="false">IF(AND(A5566&lt;&gt;"",A5565=""),L5564+1,L5564)</f>
        <v>591</v>
      </c>
      <c r="M5565" s="80" t="str">
        <f aca="false">IF(OR(A5565="Insumo",A5565="Composição Auxiliar"),J5565,"")</f>
        <v/>
      </c>
      <c r="N5565" s="81" t="str">
        <f aca="false">IF(E5565="Mão de Obra",J5565,"")</f>
        <v/>
      </c>
      <c r="O5565" s="81" t="str">
        <f aca="false">IF(N5565&lt;&gt;"","",M5565)</f>
        <v/>
      </c>
      <c r="P5565" s="82" t="str">
        <f aca="false">IF(A5565="Composição",B5565,"")</f>
        <v/>
      </c>
      <c r="Q5565" s="81" t="str">
        <f aca="false">IF(P5565&lt;&gt;"",SUMIF(L5565:L5565,L5565,N5565:N5565),"")</f>
        <v/>
      </c>
      <c r="R5565" s="81" t="str">
        <f aca="false">IF(P5565&lt;&gt;"",SUMIF(L5565:L5565,L5565,O5565:O5565),"")</f>
        <v/>
      </c>
    </row>
    <row r="5566" customFormat="false" ht="25.5" hidden="false" customHeight="true" outlineLevel="0" collapsed="false">
      <c r="A5566" s="86" t="s">
        <v>663</v>
      </c>
      <c r="B5566" s="87" t="s">
        <v>1445</v>
      </c>
      <c r="C5566" s="86" t="s">
        <v>664</v>
      </c>
      <c r="D5566" s="86" t="s">
        <v>1446</v>
      </c>
      <c r="E5566" s="86" t="s">
        <v>764</v>
      </c>
      <c r="F5566" s="86"/>
      <c r="G5566" s="88" t="s">
        <v>718</v>
      </c>
      <c r="H5566" s="89" t="n">
        <v>1</v>
      </c>
      <c r="I5566" s="90" t="n">
        <f aca="false">SUMIF(L:L,$L5566,M:M)</f>
        <v>47.77</v>
      </c>
      <c r="J5566" s="90" t="n">
        <f aca="false">TRUNC(H5566*I5566,2)</f>
        <v>47.77</v>
      </c>
      <c r="L5566" s="63" t="n">
        <f aca="false">IF(AND(A5567&lt;&gt;"",A5566=""),L5565+1,L5565)</f>
        <v>591</v>
      </c>
      <c r="M5566" s="80" t="str">
        <f aca="false">IF(OR(A5566="Insumo",A5566="Composição Auxiliar"),J5566,"")</f>
        <v/>
      </c>
      <c r="N5566" s="81" t="str">
        <f aca="false">IF(E5566="Mão de Obra",J5566,"")</f>
        <v/>
      </c>
      <c r="O5566" s="81" t="str">
        <f aca="false">IF(N5566&lt;&gt;"","",M5566)</f>
        <v/>
      </c>
      <c r="P5566" s="82" t="str">
        <f aca="false">IF(A5566="Composição",B5566,"")</f>
        <v> 94796 </v>
      </c>
      <c r="Q5566" s="81" t="n">
        <f aca="false">IF(P5566&lt;&gt;"",SUMIF(L5566:L5566,L5566,N5566:N5566),"")</f>
        <v>0</v>
      </c>
      <c r="R5566" s="81" t="n">
        <f aca="false">IF(P5566&lt;&gt;"",SUMIF(L5566:L5566,L5566,O5566:O5566),"")</f>
        <v>0</v>
      </c>
    </row>
    <row r="5567" customFormat="false" ht="25.5" hidden="false" customHeight="true" outlineLevel="0" collapsed="false">
      <c r="A5567" s="91" t="s">
        <v>668</v>
      </c>
      <c r="B5567" s="92" t="s">
        <v>1336</v>
      </c>
      <c r="C5567" s="91" t="s">
        <v>664</v>
      </c>
      <c r="D5567" s="91" t="s">
        <v>1337</v>
      </c>
      <c r="E5567" s="91" t="s">
        <v>671</v>
      </c>
      <c r="F5567" s="91"/>
      <c r="G5567" s="93" t="s">
        <v>672</v>
      </c>
      <c r="H5567" s="94" t="n">
        <v>0.1904</v>
      </c>
      <c r="I5567" s="95" t="n">
        <f aca="false">SUMIFS(J:J,A:A,"Composição",B:B,$B5567)</f>
        <v>19.47</v>
      </c>
      <c r="J5567" s="95" t="n">
        <f aca="false">TRUNC(H5567*I5567,2)</f>
        <v>3.7</v>
      </c>
      <c r="L5567" s="63" t="n">
        <f aca="false">IF(AND(A5568&lt;&gt;"",A5567=""),L5566+1,L5566)</f>
        <v>591</v>
      </c>
      <c r="M5567" s="80" t="n">
        <f aca="false">IF(OR(A5567="Insumo",A5567="Composição Auxiliar"),J5567,"")</f>
        <v>3.7</v>
      </c>
      <c r="N5567" s="81" t="str">
        <f aca="false">IF(E5567="Mão de Obra",J5567,"")</f>
        <v/>
      </c>
      <c r="O5567" s="81" t="n">
        <f aca="false">IF(N5567&lt;&gt;"","",M5567)</f>
        <v>3.7</v>
      </c>
      <c r="P5567" s="82" t="str">
        <f aca="false">IF(A5567="Composição",B5567,"")</f>
        <v/>
      </c>
      <c r="Q5567" s="81" t="str">
        <f aca="false">IF(P5567&lt;&gt;"",SUMIF(L5567:L5567,L5567,N5567:N5567),"")</f>
        <v/>
      </c>
      <c r="R5567" s="81" t="str">
        <f aca="false">IF(P5567&lt;&gt;"",SUMIF(L5567:L5567,L5567,O5567:O5567),"")</f>
        <v/>
      </c>
    </row>
    <row r="5568" customFormat="false" ht="25.5" hidden="false" customHeight="true" outlineLevel="0" collapsed="false">
      <c r="A5568" s="91" t="s">
        <v>668</v>
      </c>
      <c r="B5568" s="92" t="s">
        <v>1292</v>
      </c>
      <c r="C5568" s="91" t="s">
        <v>664</v>
      </c>
      <c r="D5568" s="91" t="s">
        <v>1293</v>
      </c>
      <c r="E5568" s="91" t="s">
        <v>671</v>
      </c>
      <c r="F5568" s="91"/>
      <c r="G5568" s="93" t="s">
        <v>672</v>
      </c>
      <c r="H5568" s="94" t="n">
        <v>0.1904</v>
      </c>
      <c r="I5568" s="95" t="n">
        <f aca="false">SUMIFS(J:J,A:A,"Composição",B:B,$B5568)</f>
        <v>22.94</v>
      </c>
      <c r="J5568" s="95" t="n">
        <f aca="false">TRUNC(H5568*I5568,2)</f>
        <v>4.36</v>
      </c>
      <c r="L5568" s="63" t="n">
        <f aca="false">IF(AND(A5569&lt;&gt;"",A5568=""),L5567+1,L5567)</f>
        <v>591</v>
      </c>
      <c r="M5568" s="80" t="n">
        <f aca="false">IF(OR(A5568="Insumo",A5568="Composição Auxiliar"),J5568,"")</f>
        <v>4.36</v>
      </c>
      <c r="N5568" s="81" t="str">
        <f aca="false">IF(E5568="Mão de Obra",J5568,"")</f>
        <v/>
      </c>
      <c r="O5568" s="81" t="n">
        <f aca="false">IF(N5568&lt;&gt;"","",M5568)</f>
        <v>4.36</v>
      </c>
      <c r="P5568" s="82" t="str">
        <f aca="false">IF(A5568="Composição",B5568,"")</f>
        <v/>
      </c>
      <c r="Q5568" s="81" t="str">
        <f aca="false">IF(P5568&lt;&gt;"",SUMIF(L5568:L5568,L5568,N5568:N5568),"")</f>
        <v/>
      </c>
      <c r="R5568" s="81" t="str">
        <f aca="false">IF(P5568&lt;&gt;"",SUMIF(L5568:L5568,L5568,O5568:O5568),"")</f>
        <v/>
      </c>
    </row>
    <row r="5569" customFormat="false" ht="25.5" hidden="false" customHeight="false" outlineLevel="0" collapsed="false">
      <c r="A5569" s="96" t="s">
        <v>679</v>
      </c>
      <c r="B5569" s="97" t="s">
        <v>2274</v>
      </c>
      <c r="C5569" s="96" t="str">
        <f aca="false">VLOOKUP(B5569,INSUMOS!$A:$I,2,0)</f>
        <v>SINAPI</v>
      </c>
      <c r="D5569" s="96" t="str">
        <f aca="false">VLOOKUP(B5569,INSUMOS!$A:$I,3,0)</f>
        <v>TORNEIRA DE BOIA CONVENCIONAL PARA CAIXA D'AGUA, AGUA FRIA, 3/4", COM HASTE E TORNEIRA METALICOS E BALAO PLASTICO</v>
      </c>
      <c r="E5569" s="98" t="str">
        <f aca="false">VLOOKUP(B5569,INSUMOS!$A:$I,4,0)</f>
        <v>Material</v>
      </c>
      <c r="F5569" s="98"/>
      <c r="G5569" s="99" t="str">
        <f aca="false">VLOOKUP(B5569,INSUMOS!$A:$I,5,0)</f>
        <v>UN</v>
      </c>
      <c r="H5569" s="100" t="n">
        <v>1</v>
      </c>
      <c r="I5569" s="101" t="n">
        <f aca="false">VLOOKUP(B5569,INSUMOS!$A:$I,8,0)</f>
        <v>39.63</v>
      </c>
      <c r="J5569" s="101" t="n">
        <f aca="false">TRUNC(H5569*I5569,2)</f>
        <v>39.63</v>
      </c>
      <c r="L5569" s="63" t="n">
        <f aca="false">IF(AND(A5570&lt;&gt;"",A5569=""),L5568+1,L5568)</f>
        <v>591</v>
      </c>
      <c r="M5569" s="80" t="n">
        <f aca="false">IF(OR(A5569="Insumo",A5569="Composição Auxiliar"),J5569,"")</f>
        <v>39.63</v>
      </c>
      <c r="N5569" s="81" t="str">
        <f aca="false">IF(E5569="Mão de Obra",J5569,"")</f>
        <v/>
      </c>
      <c r="O5569" s="81" t="n">
        <f aca="false">IF(N5569&lt;&gt;"","",M5569)</f>
        <v>39.63</v>
      </c>
      <c r="P5569" s="82" t="str">
        <f aca="false">IF(A5569="Composição",B5569,"")</f>
        <v/>
      </c>
      <c r="Q5569" s="81" t="str">
        <f aca="false">IF(P5569&lt;&gt;"",SUMIF(L5569:L5569,L5569,N5569:N5569),"")</f>
        <v/>
      </c>
      <c r="R5569" s="81" t="str">
        <f aca="false">IF(P5569&lt;&gt;"",SUMIF(L5569:L5569,L5569,O5569:O5569),"")</f>
        <v/>
      </c>
    </row>
    <row r="5570" customFormat="false" ht="14.25" hidden="false" customHeight="false" outlineLevel="0" collapsed="false">
      <c r="A5570" s="96" t="s">
        <v>679</v>
      </c>
      <c r="B5570" s="97" t="s">
        <v>1338</v>
      </c>
      <c r="C5570" s="96" t="str">
        <f aca="false">VLOOKUP(B5570,INSUMOS!$A:$I,2,0)</f>
        <v>SINAPI</v>
      </c>
      <c r="D5570" s="96" t="str">
        <f aca="false">VLOOKUP(B5570,INSUMOS!$A:$I,3,0)</f>
        <v>FITA VEDA ROSCA EM ROLOS DE 18 MM X 50 M (L X C)</v>
      </c>
      <c r="E5570" s="98" t="str">
        <f aca="false">VLOOKUP(B5570,INSUMOS!$A:$I,4,0)</f>
        <v>Material</v>
      </c>
      <c r="F5570" s="98"/>
      <c r="G5570" s="99" t="str">
        <f aca="false">VLOOKUP(B5570,INSUMOS!$A:$I,5,0)</f>
        <v>UN</v>
      </c>
      <c r="H5570" s="100" t="n">
        <v>0.0053</v>
      </c>
      <c r="I5570" s="101" t="n">
        <f aca="false">VLOOKUP(B5570,INSUMOS!$A:$I,8,0)</f>
        <v>16.56</v>
      </c>
      <c r="J5570" s="101" t="n">
        <f aca="false">TRUNC(H5570*I5570,2)</f>
        <v>0.08</v>
      </c>
      <c r="L5570" s="63" t="n">
        <f aca="false">IF(AND(A5571&lt;&gt;"",A5570=""),L5569+1,L5569)</f>
        <v>591</v>
      </c>
      <c r="M5570" s="80" t="n">
        <f aca="false">IF(OR(A5570="Insumo",A5570="Composição Auxiliar"),J5570,"")</f>
        <v>0.08</v>
      </c>
      <c r="N5570" s="81" t="str">
        <f aca="false">IF(E5570="Mão de Obra",J5570,"")</f>
        <v/>
      </c>
      <c r="O5570" s="81" t="n">
        <f aca="false">IF(N5570&lt;&gt;"","",M5570)</f>
        <v>0.08</v>
      </c>
      <c r="P5570" s="82" t="str">
        <f aca="false">IF(A5570="Composição",B5570,"")</f>
        <v/>
      </c>
      <c r="Q5570" s="81" t="str">
        <f aca="false">IF(P5570&lt;&gt;"",SUMIF(L5570:L5570,L5570,N5570:N5570),"")</f>
        <v/>
      </c>
      <c r="R5570" s="81" t="str">
        <f aca="false">IF(P5570&lt;&gt;"",SUMIF(L5570:L5570,L5570,O5570:O5570),"")</f>
        <v/>
      </c>
    </row>
    <row r="5571" customFormat="false" ht="14.25" hidden="false" customHeight="false" outlineLevel="0" collapsed="false">
      <c r="A5571" s="102"/>
      <c r="B5571" s="102"/>
      <c r="C5571" s="102"/>
      <c r="D5571" s="102"/>
      <c r="E5571" s="102"/>
      <c r="F5571" s="103"/>
      <c r="G5571" s="102"/>
      <c r="H5571" s="103"/>
      <c r="I5571" s="102"/>
      <c r="J5571" s="103"/>
      <c r="L5571" s="63" t="n">
        <f aca="false">IF(AND(A5572&lt;&gt;"",A5571=""),L5570+1,L5570)</f>
        <v>591</v>
      </c>
      <c r="M5571" s="80" t="str">
        <f aca="false">IF(OR(A5571="Insumo",A5571="Composição Auxiliar"),J5571,"")</f>
        <v/>
      </c>
      <c r="N5571" s="81" t="str">
        <f aca="false">IF(E5571="Mão de Obra",J5571,"")</f>
        <v/>
      </c>
      <c r="O5571" s="81" t="str">
        <f aca="false">IF(N5571&lt;&gt;"","",M5571)</f>
        <v/>
      </c>
      <c r="P5571" s="82" t="str">
        <f aca="false">IF(A5571="Composição",B5571,"")</f>
        <v/>
      </c>
      <c r="Q5571" s="81" t="str">
        <f aca="false">IF(P5571&lt;&gt;"",SUMIF(L5571:L5571,L5571,N5571:N5571),"")</f>
        <v/>
      </c>
      <c r="R5571" s="81" t="str">
        <f aca="false">IF(P5571&lt;&gt;"",SUMIF(L5571:L5571,L5571,O5571:O5571),"")</f>
        <v/>
      </c>
    </row>
    <row r="5572" customFormat="false" ht="15" hidden="false" customHeight="false" outlineLevel="0" collapsed="false">
      <c r="A5572" s="102"/>
      <c r="B5572" s="102"/>
      <c r="C5572" s="102"/>
      <c r="D5572" s="102"/>
      <c r="E5572" s="102"/>
      <c r="F5572" s="103"/>
      <c r="G5572" s="102"/>
      <c r="H5572" s="104"/>
      <c r="I5572" s="104"/>
      <c r="J5572" s="103"/>
      <c r="L5572" s="63" t="n">
        <f aca="false">IF(AND(A5573&lt;&gt;"",A5572=""),L5571+1,L5571)</f>
        <v>591</v>
      </c>
      <c r="M5572" s="80" t="str">
        <f aca="false">IF(OR(A5572="Insumo",A5572="Composição Auxiliar"),J5572,"")</f>
        <v/>
      </c>
      <c r="N5572" s="81" t="str">
        <f aca="false">IF(E5572="Mão de Obra",J5572,"")</f>
        <v/>
      </c>
      <c r="O5572" s="81" t="str">
        <f aca="false">IF(N5572&lt;&gt;"","",M5572)</f>
        <v/>
      </c>
      <c r="P5572" s="82" t="str">
        <f aca="false">IF(A5572="Composição",B5572,"")</f>
        <v/>
      </c>
      <c r="Q5572" s="81" t="str">
        <f aca="false">IF(P5572&lt;&gt;"",SUMIF(L5572:L5572,L5572,N5572:N5572),"")</f>
        <v/>
      </c>
      <c r="R5572" s="81" t="str">
        <f aca="false">IF(P5572&lt;&gt;"",SUMIF(L5572:L5572,L5572,O5572:O5572),"")</f>
        <v/>
      </c>
    </row>
    <row r="5573" customFormat="false" ht="15" hidden="false" customHeight="false" outlineLevel="0" collapsed="false">
      <c r="A5573" s="108"/>
      <c r="B5573" s="108"/>
      <c r="C5573" s="108"/>
      <c r="D5573" s="108"/>
      <c r="E5573" s="108"/>
      <c r="F5573" s="108"/>
      <c r="G5573" s="108"/>
      <c r="H5573" s="108"/>
      <c r="I5573" s="108"/>
      <c r="J5573" s="108"/>
      <c r="L5573" s="63" t="n">
        <f aca="false">IF(AND(A5574&lt;&gt;"",A5573=""),L5572+1,L5572)</f>
        <v>591</v>
      </c>
      <c r="M5573" s="80" t="str">
        <f aca="false">IF(OR(A5573="Insumo",A5573="Composição Auxiliar"),J5573,"")</f>
        <v/>
      </c>
      <c r="N5573" s="81" t="str">
        <f aca="false">IF(E5573="Mão de Obra",J5573,"")</f>
        <v/>
      </c>
      <c r="O5573" s="81" t="str">
        <f aca="false">IF(N5573&lt;&gt;"","",M5573)</f>
        <v/>
      </c>
      <c r="P5573" s="82" t="str">
        <f aca="false">IF(A5573="Composição",B5573,"")</f>
        <v/>
      </c>
      <c r="Q5573" s="81" t="str">
        <f aca="false">IF(P5573&lt;&gt;"",SUMIF(L5573:L5573,L5573,N5573:N5573),"")</f>
        <v/>
      </c>
      <c r="R5573" s="81" t="str">
        <f aca="false">IF(P5573&lt;&gt;"",SUMIF(L5573:L5573,L5573,O5573:O5573),"")</f>
        <v/>
      </c>
    </row>
    <row r="5574" customFormat="false" ht="15" hidden="false" customHeight="true" outlineLevel="0" collapsed="false">
      <c r="A5574" s="83"/>
      <c r="B5574" s="84" t="s">
        <v>655</v>
      </c>
      <c r="C5574" s="83" t="s">
        <v>656</v>
      </c>
      <c r="D5574" s="83" t="s">
        <v>657</v>
      </c>
      <c r="E5574" s="83" t="s">
        <v>658</v>
      </c>
      <c r="F5574" s="83"/>
      <c r="G5574" s="85" t="s">
        <v>659</v>
      </c>
      <c r="H5574" s="84" t="s">
        <v>660</v>
      </c>
      <c r="I5574" s="84" t="s">
        <v>661</v>
      </c>
      <c r="J5574" s="84" t="s">
        <v>662</v>
      </c>
      <c r="L5574" s="63" t="n">
        <f aca="false">IF(AND(A5575&lt;&gt;"",A5574=""),L5573+1,L5573)</f>
        <v>592</v>
      </c>
      <c r="M5574" s="80" t="str">
        <f aca="false">IF(OR(A5574="Insumo",A5574="Composição Auxiliar"),J5574,"")</f>
        <v/>
      </c>
      <c r="N5574" s="81" t="str">
        <f aca="false">IF(E5574="Mão de Obra",J5574,"")</f>
        <v/>
      </c>
      <c r="O5574" s="81" t="str">
        <f aca="false">IF(N5574&lt;&gt;"","",M5574)</f>
        <v/>
      </c>
      <c r="P5574" s="82" t="str">
        <f aca="false">IF(A5574="Composição",B5574,"")</f>
        <v/>
      </c>
      <c r="Q5574" s="81" t="str">
        <f aca="false">IF(P5574&lt;&gt;"",SUMIF(L5574:L5574,L5574,N5574:N5574),"")</f>
        <v/>
      </c>
      <c r="R5574" s="81" t="str">
        <f aca="false">IF(P5574&lt;&gt;"",SUMIF(L5574:L5574,L5574,O5574:O5574),"")</f>
        <v/>
      </c>
    </row>
    <row r="5575" customFormat="false" ht="51" hidden="false" customHeight="true" outlineLevel="0" collapsed="false">
      <c r="A5575" s="86" t="s">
        <v>663</v>
      </c>
      <c r="B5575" s="87" t="s">
        <v>760</v>
      </c>
      <c r="C5575" s="86" t="s">
        <v>664</v>
      </c>
      <c r="D5575" s="86" t="s">
        <v>761</v>
      </c>
      <c r="E5575" s="86" t="s">
        <v>751</v>
      </c>
      <c r="F5575" s="86"/>
      <c r="G5575" s="88" t="s">
        <v>667</v>
      </c>
      <c r="H5575" s="89" t="n">
        <v>1</v>
      </c>
      <c r="I5575" s="90" t="n">
        <f aca="false">SUMIF(L:L,$L5575,M:M)</f>
        <v>25.08</v>
      </c>
      <c r="J5575" s="90" t="n">
        <f aca="false">TRUNC(H5575*I5575,2)</f>
        <v>25.08</v>
      </c>
      <c r="L5575" s="63" t="n">
        <f aca="false">IF(AND(A5576&lt;&gt;"",A5575=""),L5574+1,L5574)</f>
        <v>592</v>
      </c>
      <c r="M5575" s="80" t="str">
        <f aca="false">IF(OR(A5575="Insumo",A5575="Composição Auxiliar"),J5575,"")</f>
        <v/>
      </c>
      <c r="N5575" s="81" t="str">
        <f aca="false">IF(E5575="Mão de Obra",J5575,"")</f>
        <v/>
      </c>
      <c r="O5575" s="81" t="str">
        <f aca="false">IF(N5575&lt;&gt;"","",M5575)</f>
        <v/>
      </c>
      <c r="P5575" s="82" t="str">
        <f aca="false">IF(A5575="Composição",B5575,"")</f>
        <v> 92543 </v>
      </c>
      <c r="Q5575" s="81" t="n">
        <f aca="false">IF(P5575&lt;&gt;"",SUMIF(L5575:L5575,L5575,N5575:N5575),"")</f>
        <v>0</v>
      </c>
      <c r="R5575" s="81" t="n">
        <f aca="false">IF(P5575&lt;&gt;"",SUMIF(L5575:L5575,L5575,O5575:O5575),"")</f>
        <v>0</v>
      </c>
    </row>
    <row r="5576" customFormat="false" ht="25.5" hidden="false" customHeight="true" outlineLevel="0" collapsed="false">
      <c r="A5576" s="91" t="s">
        <v>668</v>
      </c>
      <c r="B5576" s="92" t="s">
        <v>669</v>
      </c>
      <c r="C5576" s="91" t="s">
        <v>664</v>
      </c>
      <c r="D5576" s="91" t="s">
        <v>670</v>
      </c>
      <c r="E5576" s="91" t="s">
        <v>671</v>
      </c>
      <c r="F5576" s="91"/>
      <c r="G5576" s="93" t="s">
        <v>672</v>
      </c>
      <c r="H5576" s="94" t="n">
        <v>0.118</v>
      </c>
      <c r="I5576" s="95" t="n">
        <f aca="false">SUMIFS(J:J,A:A,"Composição",B:B,$B5576)</f>
        <v>23.32</v>
      </c>
      <c r="J5576" s="95" t="n">
        <f aca="false">TRUNC(H5576*I5576,2)</f>
        <v>2.75</v>
      </c>
      <c r="L5576" s="63" t="n">
        <f aca="false">IF(AND(A5577&lt;&gt;"",A5576=""),L5575+1,L5575)</f>
        <v>592</v>
      </c>
      <c r="M5576" s="80" t="n">
        <f aca="false">IF(OR(A5576="Insumo",A5576="Composição Auxiliar"),J5576,"")</f>
        <v>2.75</v>
      </c>
      <c r="N5576" s="81" t="str">
        <f aca="false">IF(E5576="Mão de Obra",J5576,"")</f>
        <v/>
      </c>
      <c r="O5576" s="81" t="n">
        <f aca="false">IF(N5576&lt;&gt;"","",M5576)</f>
        <v>2.75</v>
      </c>
      <c r="P5576" s="82" t="str">
        <f aca="false">IF(A5576="Composição",B5576,"")</f>
        <v/>
      </c>
      <c r="Q5576" s="81" t="str">
        <f aca="false">IF(P5576&lt;&gt;"",SUMIF(L5576:L5576,L5576,N5576:N5576),"")</f>
        <v/>
      </c>
      <c r="R5576" s="81" t="str">
        <f aca="false">IF(P5576&lt;&gt;"",SUMIF(L5576:L5576,L5576,O5576:O5576),"")</f>
        <v/>
      </c>
    </row>
    <row r="5577" customFormat="false" ht="25.5" hidden="false" customHeight="true" outlineLevel="0" collapsed="false">
      <c r="A5577" s="91" t="s">
        <v>668</v>
      </c>
      <c r="B5577" s="92" t="s">
        <v>875</v>
      </c>
      <c r="C5577" s="91" t="s">
        <v>664</v>
      </c>
      <c r="D5577" s="91" t="s">
        <v>876</v>
      </c>
      <c r="E5577" s="91" t="s">
        <v>691</v>
      </c>
      <c r="F5577" s="91"/>
      <c r="G5577" s="93" t="s">
        <v>692</v>
      </c>
      <c r="H5577" s="94" t="n">
        <v>0.0046</v>
      </c>
      <c r="I5577" s="95" t="n">
        <f aca="false">SUMIFS(J:J,A:A,"Composição",B:B,$B5577)</f>
        <v>25.22</v>
      </c>
      <c r="J5577" s="95" t="n">
        <f aca="false">TRUNC(H5577*I5577,2)</f>
        <v>0.11</v>
      </c>
      <c r="L5577" s="63" t="n">
        <f aca="false">IF(AND(A5578&lt;&gt;"",A5577=""),L5576+1,L5576)</f>
        <v>592</v>
      </c>
      <c r="M5577" s="80" t="n">
        <f aca="false">IF(OR(A5577="Insumo",A5577="Composição Auxiliar"),J5577,"")</f>
        <v>0.11</v>
      </c>
      <c r="N5577" s="81" t="str">
        <f aca="false">IF(E5577="Mão de Obra",J5577,"")</f>
        <v/>
      </c>
      <c r="O5577" s="81" t="n">
        <f aca="false">IF(N5577&lt;&gt;"","",M5577)</f>
        <v>0.11</v>
      </c>
      <c r="P5577" s="82" t="str">
        <f aca="false">IF(A5577="Composição",B5577,"")</f>
        <v/>
      </c>
      <c r="Q5577" s="81" t="str">
        <f aca="false">IF(P5577&lt;&gt;"",SUMIF(L5577:L5577,L5577,N5577:N5577),"")</f>
        <v/>
      </c>
      <c r="R5577" s="81" t="str">
        <f aca="false">IF(P5577&lt;&gt;"",SUMIF(L5577:L5577,L5577,O5577:O5577),"")</f>
        <v/>
      </c>
    </row>
    <row r="5578" customFormat="false" ht="25.5" hidden="false" customHeight="true" outlineLevel="0" collapsed="false">
      <c r="A5578" s="91" t="s">
        <v>668</v>
      </c>
      <c r="B5578" s="92" t="s">
        <v>873</v>
      </c>
      <c r="C5578" s="91" t="s">
        <v>664</v>
      </c>
      <c r="D5578" s="91" t="s">
        <v>874</v>
      </c>
      <c r="E5578" s="91" t="s">
        <v>691</v>
      </c>
      <c r="F5578" s="91"/>
      <c r="G5578" s="93" t="s">
        <v>699</v>
      </c>
      <c r="H5578" s="94" t="n">
        <v>0.0064</v>
      </c>
      <c r="I5578" s="95" t="n">
        <f aca="false">SUMIFS(J:J,A:A,"Composição",B:B,$B5578)</f>
        <v>24.07</v>
      </c>
      <c r="J5578" s="95" t="n">
        <f aca="false">TRUNC(H5578*I5578,2)</f>
        <v>0.15</v>
      </c>
      <c r="L5578" s="63" t="n">
        <f aca="false">IF(AND(A5579&lt;&gt;"",A5578=""),L5577+1,L5577)</f>
        <v>592</v>
      </c>
      <c r="M5578" s="80" t="n">
        <f aca="false">IF(OR(A5578="Insumo",A5578="Composição Auxiliar"),J5578,"")</f>
        <v>0.15</v>
      </c>
      <c r="N5578" s="81" t="str">
        <f aca="false">IF(E5578="Mão de Obra",J5578,"")</f>
        <v/>
      </c>
      <c r="O5578" s="81" t="n">
        <f aca="false">IF(N5578&lt;&gt;"","",M5578)</f>
        <v>0.15</v>
      </c>
      <c r="P5578" s="82" t="str">
        <f aca="false">IF(A5578="Composição",B5578,"")</f>
        <v/>
      </c>
      <c r="Q5578" s="81" t="str">
        <f aca="false">IF(P5578&lt;&gt;"",SUMIF(L5578:L5578,L5578,N5578:N5578),"")</f>
        <v/>
      </c>
      <c r="R5578" s="81" t="str">
        <f aca="false">IF(P5578&lt;&gt;"",SUMIF(L5578:L5578,L5578,O5578:O5578),"")</f>
        <v/>
      </c>
    </row>
    <row r="5579" customFormat="false" ht="25.5" hidden="false" customHeight="true" outlineLevel="0" collapsed="false">
      <c r="A5579" s="91" t="s">
        <v>668</v>
      </c>
      <c r="B5579" s="92" t="s">
        <v>695</v>
      </c>
      <c r="C5579" s="91" t="s">
        <v>664</v>
      </c>
      <c r="D5579" s="91" t="s">
        <v>696</v>
      </c>
      <c r="E5579" s="91" t="s">
        <v>671</v>
      </c>
      <c r="F5579" s="91"/>
      <c r="G5579" s="93" t="s">
        <v>672</v>
      </c>
      <c r="H5579" s="94" t="n">
        <v>0.065</v>
      </c>
      <c r="I5579" s="95" t="n">
        <f aca="false">SUMIFS(J:J,A:A,"Composição",B:B,$B5579)</f>
        <v>19.93</v>
      </c>
      <c r="J5579" s="95" t="n">
        <f aca="false">TRUNC(H5579*I5579,2)</f>
        <v>1.29</v>
      </c>
      <c r="L5579" s="63" t="n">
        <f aca="false">IF(AND(A5580&lt;&gt;"",A5579=""),L5578+1,L5578)</f>
        <v>592</v>
      </c>
      <c r="M5579" s="80" t="n">
        <f aca="false">IF(OR(A5579="Insumo",A5579="Composição Auxiliar"),J5579,"")</f>
        <v>1.29</v>
      </c>
      <c r="N5579" s="81" t="str">
        <f aca="false">IF(E5579="Mão de Obra",J5579,"")</f>
        <v/>
      </c>
      <c r="O5579" s="81" t="n">
        <f aca="false">IF(N5579&lt;&gt;"","",M5579)</f>
        <v>1.29</v>
      </c>
      <c r="P5579" s="82" t="str">
        <f aca="false">IF(A5579="Composição",B5579,"")</f>
        <v/>
      </c>
      <c r="Q5579" s="81" t="str">
        <f aca="false">IF(P5579&lt;&gt;"",SUMIF(L5579:L5579,L5579,N5579:N5579),"")</f>
        <v/>
      </c>
      <c r="R5579" s="81" t="str">
        <f aca="false">IF(P5579&lt;&gt;"",SUMIF(L5579:L5579,L5579,O5579:O5579),"")</f>
        <v/>
      </c>
    </row>
    <row r="5580" customFormat="false" ht="25.5" hidden="false" customHeight="false" outlineLevel="0" collapsed="false">
      <c r="A5580" s="96" t="s">
        <v>679</v>
      </c>
      <c r="B5580" s="97" t="s">
        <v>2275</v>
      </c>
      <c r="C5580" s="96" t="str">
        <f aca="false">VLOOKUP(B5580,INSUMOS!$A:$I,2,0)</f>
        <v>SINAPI</v>
      </c>
      <c r="D5580" s="96" t="str">
        <f aca="false">VLOOKUP(B5580,INSUMOS!$A:$I,3,0)</f>
        <v>VIGA NAO APARELHADA  *6 X 12* CM, EM MACARANDUBA, ANGELIM OU EQUIVALENTE DA REGIAO - BRUTA</v>
      </c>
      <c r="E5580" s="98" t="str">
        <f aca="false">VLOOKUP(B5580,INSUMOS!$A:$I,4,0)</f>
        <v>Material</v>
      </c>
      <c r="F5580" s="98"/>
      <c r="G5580" s="99" t="str">
        <f aca="false">VLOOKUP(B5580,INSUMOS!$A:$I,5,0)</f>
        <v>M</v>
      </c>
      <c r="H5580" s="100" t="n">
        <v>0.634</v>
      </c>
      <c r="I5580" s="101" t="n">
        <f aca="false">VLOOKUP(B5580,INSUMOS!$A:$I,8,0)</f>
        <v>31.73</v>
      </c>
      <c r="J5580" s="101" t="n">
        <f aca="false">TRUNC(H5580*I5580,2)</f>
        <v>20.11</v>
      </c>
      <c r="L5580" s="63" t="n">
        <f aca="false">IF(AND(A5581&lt;&gt;"",A5580=""),L5579+1,L5579)</f>
        <v>592</v>
      </c>
      <c r="M5580" s="80" t="n">
        <f aca="false">IF(OR(A5580="Insumo",A5580="Composição Auxiliar"),J5580,"")</f>
        <v>20.11</v>
      </c>
      <c r="N5580" s="81" t="str">
        <f aca="false">IF(E5580="Mão de Obra",J5580,"")</f>
        <v/>
      </c>
      <c r="O5580" s="81" t="n">
        <f aca="false">IF(N5580&lt;&gt;"","",M5580)</f>
        <v>20.11</v>
      </c>
      <c r="P5580" s="82" t="str">
        <f aca="false">IF(A5580="Composição",B5580,"")</f>
        <v/>
      </c>
      <c r="Q5580" s="81" t="str">
        <f aca="false">IF(P5580&lt;&gt;"",SUMIF(L5580:L5580,L5580,N5580:N5580),"")</f>
        <v/>
      </c>
      <c r="R5580" s="81" t="str">
        <f aca="false">IF(P5580&lt;&gt;"",SUMIF(L5580:L5580,L5580,O5580:O5580),"")</f>
        <v/>
      </c>
    </row>
    <row r="5581" customFormat="false" ht="14.25" hidden="false" customHeight="false" outlineLevel="0" collapsed="false">
      <c r="A5581" s="96" t="s">
        <v>679</v>
      </c>
      <c r="B5581" s="97" t="s">
        <v>2276</v>
      </c>
      <c r="C5581" s="96" t="str">
        <f aca="false">VLOOKUP(B5581,INSUMOS!$A:$I,2,0)</f>
        <v>SINAPI</v>
      </c>
      <c r="D5581" s="96" t="str">
        <f aca="false">VLOOKUP(B5581,INSUMOS!$A:$I,3,0)</f>
        <v>PREGO DE ACO POLIDO COM CABECA 22 X 48 (4 1/4 X 5)</v>
      </c>
      <c r="E5581" s="98" t="str">
        <f aca="false">VLOOKUP(B5581,INSUMOS!$A:$I,4,0)</f>
        <v>Material</v>
      </c>
      <c r="F5581" s="98"/>
      <c r="G5581" s="99" t="str">
        <f aca="false">VLOOKUP(B5581,INSUMOS!$A:$I,5,0)</f>
        <v>KG</v>
      </c>
      <c r="H5581" s="100" t="n">
        <v>0.03</v>
      </c>
      <c r="I5581" s="101" t="n">
        <f aca="false">VLOOKUP(B5581,INSUMOS!$A:$I,8,0)</f>
        <v>22.44</v>
      </c>
      <c r="J5581" s="101" t="n">
        <f aca="false">TRUNC(H5581*I5581,2)</f>
        <v>0.67</v>
      </c>
      <c r="L5581" s="63" t="n">
        <f aca="false">IF(AND(A5582&lt;&gt;"",A5581=""),L5580+1,L5580)</f>
        <v>592</v>
      </c>
      <c r="M5581" s="80" t="n">
        <f aca="false">IF(OR(A5581="Insumo",A5581="Composição Auxiliar"),J5581,"")</f>
        <v>0.67</v>
      </c>
      <c r="N5581" s="81" t="str">
        <f aca="false">IF(E5581="Mão de Obra",J5581,"")</f>
        <v/>
      </c>
      <c r="O5581" s="81" t="n">
        <f aca="false">IF(N5581&lt;&gt;"","",M5581)</f>
        <v>0.67</v>
      </c>
      <c r="P5581" s="82" t="str">
        <f aca="false">IF(A5581="Composição",B5581,"")</f>
        <v/>
      </c>
      <c r="Q5581" s="81" t="str">
        <f aca="false">IF(P5581&lt;&gt;"",SUMIF(L5581:L5581,L5581,N5581:N5581),"")</f>
        <v/>
      </c>
      <c r="R5581" s="81" t="str">
        <f aca="false">IF(P5581&lt;&gt;"",SUMIF(L5581:L5581,L5581,O5581:O5581),"")</f>
        <v/>
      </c>
    </row>
    <row r="5582" customFormat="false" ht="14.25" hidden="false" customHeight="false" outlineLevel="0" collapsed="false">
      <c r="A5582" s="102"/>
      <c r="B5582" s="102"/>
      <c r="C5582" s="102"/>
      <c r="D5582" s="102"/>
      <c r="E5582" s="102"/>
      <c r="F5582" s="103"/>
      <c r="G5582" s="102"/>
      <c r="H5582" s="103"/>
      <c r="I5582" s="102"/>
      <c r="J5582" s="103"/>
      <c r="L5582" s="63" t="n">
        <f aca="false">IF(AND(A5583&lt;&gt;"",A5582=""),L5581+1,L5581)</f>
        <v>592</v>
      </c>
      <c r="M5582" s="80" t="str">
        <f aca="false">IF(OR(A5582="Insumo",A5582="Composição Auxiliar"),J5582,"")</f>
        <v/>
      </c>
      <c r="N5582" s="81" t="str">
        <f aca="false">IF(E5582="Mão de Obra",J5582,"")</f>
        <v/>
      </c>
      <c r="O5582" s="81" t="str">
        <f aca="false">IF(N5582&lt;&gt;"","",M5582)</f>
        <v/>
      </c>
      <c r="P5582" s="82" t="str">
        <f aca="false">IF(A5582="Composição",B5582,"")</f>
        <v/>
      </c>
      <c r="Q5582" s="81" t="str">
        <f aca="false">IF(P5582&lt;&gt;"",SUMIF(L5582:L5582,L5582,N5582:N5582),"")</f>
        <v/>
      </c>
      <c r="R5582" s="81" t="str">
        <f aca="false">IF(P5582&lt;&gt;"",SUMIF(L5582:L5582,L5582,O5582:O5582),"")</f>
        <v/>
      </c>
    </row>
    <row r="5583" customFormat="false" ht="15" hidden="false" customHeight="false" outlineLevel="0" collapsed="false">
      <c r="A5583" s="102"/>
      <c r="B5583" s="102"/>
      <c r="C5583" s="102"/>
      <c r="D5583" s="102"/>
      <c r="E5583" s="102"/>
      <c r="F5583" s="103"/>
      <c r="G5583" s="102"/>
      <c r="H5583" s="104"/>
      <c r="I5583" s="104"/>
      <c r="J5583" s="103"/>
      <c r="L5583" s="63" t="n">
        <f aca="false">IF(AND(A5584&lt;&gt;"",A5583=""),L5582+1,L5582)</f>
        <v>592</v>
      </c>
      <c r="M5583" s="80" t="str">
        <f aca="false">IF(OR(A5583="Insumo",A5583="Composição Auxiliar"),J5583,"")</f>
        <v/>
      </c>
      <c r="N5583" s="81" t="str">
        <f aca="false">IF(E5583="Mão de Obra",J5583,"")</f>
        <v/>
      </c>
      <c r="O5583" s="81" t="str">
        <f aca="false">IF(N5583&lt;&gt;"","",M5583)</f>
        <v/>
      </c>
      <c r="P5583" s="82" t="str">
        <f aca="false">IF(A5583="Composição",B5583,"")</f>
        <v/>
      </c>
      <c r="Q5583" s="81" t="str">
        <f aca="false">IF(P5583&lt;&gt;"",SUMIF(L5583:L5583,L5583,N5583:N5583),"")</f>
        <v/>
      </c>
      <c r="R5583" s="81" t="str">
        <f aca="false">IF(P5583&lt;&gt;"",SUMIF(L5583:L5583,L5583,O5583:O5583),"")</f>
        <v/>
      </c>
    </row>
    <row r="5584" customFormat="false" ht="15" hidden="false" customHeight="false" outlineLevel="0" collapsed="false">
      <c r="A5584" s="108"/>
      <c r="B5584" s="108"/>
      <c r="C5584" s="108"/>
      <c r="D5584" s="108"/>
      <c r="E5584" s="108"/>
      <c r="F5584" s="108"/>
      <c r="G5584" s="108"/>
      <c r="H5584" s="108"/>
      <c r="I5584" s="108"/>
      <c r="J5584" s="108"/>
      <c r="L5584" s="63" t="n">
        <f aca="false">IF(AND(A5585&lt;&gt;"",A5584=""),L5583+1,L5583)</f>
        <v>592</v>
      </c>
      <c r="M5584" s="80" t="str">
        <f aca="false">IF(OR(A5584="Insumo",A5584="Composição Auxiliar"),J5584,"")</f>
        <v/>
      </c>
      <c r="N5584" s="81" t="str">
        <f aca="false">IF(E5584="Mão de Obra",J5584,"")</f>
        <v/>
      </c>
      <c r="O5584" s="81" t="str">
        <f aca="false">IF(N5584&lt;&gt;"","",M5584)</f>
        <v/>
      </c>
      <c r="P5584" s="82" t="str">
        <f aca="false">IF(A5584="Composição",B5584,"")</f>
        <v/>
      </c>
      <c r="Q5584" s="81" t="str">
        <f aca="false">IF(P5584&lt;&gt;"",SUMIF(L5584:L5584,L5584,N5584:N5584),"")</f>
        <v/>
      </c>
      <c r="R5584" s="81" t="str">
        <f aca="false">IF(P5584&lt;&gt;"",SUMIF(L5584:L5584,L5584,O5584:O5584),"")</f>
        <v/>
      </c>
    </row>
    <row r="5585" customFormat="false" ht="15" hidden="false" customHeight="true" outlineLevel="0" collapsed="false">
      <c r="A5585" s="83"/>
      <c r="B5585" s="84" t="s">
        <v>655</v>
      </c>
      <c r="C5585" s="83" t="s">
        <v>656</v>
      </c>
      <c r="D5585" s="83" t="s">
        <v>657</v>
      </c>
      <c r="E5585" s="83" t="s">
        <v>658</v>
      </c>
      <c r="F5585" s="83"/>
      <c r="G5585" s="85" t="s">
        <v>659</v>
      </c>
      <c r="H5585" s="84" t="s">
        <v>660</v>
      </c>
      <c r="I5585" s="84" t="s">
        <v>661</v>
      </c>
      <c r="J5585" s="84" t="s">
        <v>662</v>
      </c>
      <c r="L5585" s="63" t="n">
        <f aca="false">IF(AND(A5586&lt;&gt;"",A5585=""),L5584+1,L5584)</f>
        <v>593</v>
      </c>
      <c r="M5585" s="80" t="str">
        <f aca="false">IF(OR(A5585="Insumo",A5585="Composição Auxiliar"),J5585,"")</f>
        <v/>
      </c>
      <c r="N5585" s="81" t="str">
        <f aca="false">IF(E5585="Mão de Obra",J5585,"")</f>
        <v/>
      </c>
      <c r="O5585" s="81" t="str">
        <f aca="false">IF(N5585&lt;&gt;"","",M5585)</f>
        <v/>
      </c>
      <c r="P5585" s="82" t="str">
        <f aca="false">IF(A5585="Composição",B5585,"")</f>
        <v/>
      </c>
      <c r="Q5585" s="81" t="str">
        <f aca="false">IF(P5585&lt;&gt;"",SUMIF(L5585:L5585,L5585,N5585:N5585),"")</f>
        <v/>
      </c>
      <c r="R5585" s="81" t="str">
        <f aca="false">IF(P5585&lt;&gt;"",SUMIF(L5585:L5585,L5585,O5585:O5585),"")</f>
        <v/>
      </c>
    </row>
    <row r="5586" customFormat="false" ht="25.5" hidden="false" customHeight="true" outlineLevel="0" collapsed="false">
      <c r="A5586" s="86" t="s">
        <v>663</v>
      </c>
      <c r="B5586" s="87" t="s">
        <v>915</v>
      </c>
      <c r="C5586" s="86" t="s">
        <v>664</v>
      </c>
      <c r="D5586" s="86" t="s">
        <v>916</v>
      </c>
      <c r="E5586" s="86" t="s">
        <v>871</v>
      </c>
      <c r="F5586" s="86"/>
      <c r="G5586" s="88" t="s">
        <v>917</v>
      </c>
      <c r="H5586" s="89" t="n">
        <v>1</v>
      </c>
      <c r="I5586" s="90" t="n">
        <f aca="false">SUMIF(L:L,$L5586,M:M)</f>
        <v>2.86</v>
      </c>
      <c r="J5586" s="90" t="n">
        <f aca="false">TRUNC(H5586*I5586,2)</f>
        <v>2.86</v>
      </c>
      <c r="L5586" s="63" t="n">
        <f aca="false">IF(AND(A5587&lt;&gt;"",A5586=""),L5585+1,L5585)</f>
        <v>593</v>
      </c>
      <c r="M5586" s="80" t="str">
        <f aca="false">IF(OR(A5586="Insumo",A5586="Composição Auxiliar"),J5586,"")</f>
        <v/>
      </c>
      <c r="N5586" s="81" t="str">
        <f aca="false">IF(E5586="Mão de Obra",J5586,"")</f>
        <v/>
      </c>
      <c r="O5586" s="81" t="str">
        <f aca="false">IF(N5586&lt;&gt;"","",M5586)</f>
        <v/>
      </c>
      <c r="P5586" s="82" t="str">
        <f aca="false">IF(A5586="Composição",B5586,"")</f>
        <v> 97913 </v>
      </c>
      <c r="Q5586" s="81" t="n">
        <f aca="false">IF(P5586&lt;&gt;"",SUMIF(L5586:L5586,L5586,N5586:N5586),"")</f>
        <v>0</v>
      </c>
      <c r="R5586" s="81" t="n">
        <f aca="false">IF(P5586&lt;&gt;"",SUMIF(L5586:L5586,L5586,O5586:O5586),"")</f>
        <v>0</v>
      </c>
    </row>
    <row r="5587" customFormat="false" ht="51" hidden="false" customHeight="true" outlineLevel="0" collapsed="false">
      <c r="A5587" s="91" t="s">
        <v>668</v>
      </c>
      <c r="B5587" s="92" t="s">
        <v>1907</v>
      </c>
      <c r="C5587" s="91" t="s">
        <v>664</v>
      </c>
      <c r="D5587" s="91" t="s">
        <v>1908</v>
      </c>
      <c r="E5587" s="91" t="s">
        <v>691</v>
      </c>
      <c r="F5587" s="91"/>
      <c r="G5587" s="93" t="s">
        <v>699</v>
      </c>
      <c r="H5587" s="94" t="n">
        <v>0.0065</v>
      </c>
      <c r="I5587" s="95" t="n">
        <f aca="false">SUMIFS(J:J,A:A,"Composição",B:B,$B5587)</f>
        <v>54.75</v>
      </c>
      <c r="J5587" s="95" t="n">
        <f aca="false">TRUNC(H5587*I5587,2)</f>
        <v>0.35</v>
      </c>
      <c r="L5587" s="63" t="n">
        <f aca="false">IF(AND(A5588&lt;&gt;"",A5587=""),L5586+1,L5586)</f>
        <v>593</v>
      </c>
      <c r="M5587" s="80" t="n">
        <f aca="false">IF(OR(A5587="Insumo",A5587="Composição Auxiliar"),J5587,"")</f>
        <v>0.35</v>
      </c>
      <c r="N5587" s="81" t="str">
        <f aca="false">IF(E5587="Mão de Obra",J5587,"")</f>
        <v/>
      </c>
      <c r="O5587" s="81" t="n">
        <f aca="false">IF(N5587&lt;&gt;"","",M5587)</f>
        <v>0.35</v>
      </c>
      <c r="P5587" s="82" t="str">
        <f aca="false">IF(A5587="Composição",B5587,"")</f>
        <v/>
      </c>
      <c r="Q5587" s="81" t="str">
        <f aca="false">IF(P5587&lt;&gt;"",SUMIF(L5587:L5587,L5587,N5587:N5587),"")</f>
        <v/>
      </c>
      <c r="R5587" s="81" t="str">
        <f aca="false">IF(P5587&lt;&gt;"",SUMIF(L5587:L5587,L5587,O5587:O5587),"")</f>
        <v/>
      </c>
    </row>
    <row r="5588" customFormat="false" ht="51" hidden="false" customHeight="true" outlineLevel="0" collapsed="false">
      <c r="A5588" s="91" t="s">
        <v>668</v>
      </c>
      <c r="B5588" s="92" t="s">
        <v>1917</v>
      </c>
      <c r="C5588" s="91" t="s">
        <v>664</v>
      </c>
      <c r="D5588" s="91" t="s">
        <v>1918</v>
      </c>
      <c r="E5588" s="91" t="s">
        <v>691</v>
      </c>
      <c r="F5588" s="91"/>
      <c r="G5588" s="93" t="s">
        <v>692</v>
      </c>
      <c r="H5588" s="94" t="n">
        <v>0.0152</v>
      </c>
      <c r="I5588" s="95" t="n">
        <f aca="false">SUMIFS(J:J,A:A,"Composição",B:B,$B5588)</f>
        <v>165.71</v>
      </c>
      <c r="J5588" s="95" t="n">
        <f aca="false">TRUNC(H5588*I5588,2)</f>
        <v>2.51</v>
      </c>
      <c r="L5588" s="63" t="n">
        <f aca="false">IF(AND(A5589&lt;&gt;"",A5588=""),L5587+1,L5587)</f>
        <v>593</v>
      </c>
      <c r="M5588" s="80" t="n">
        <f aca="false">IF(OR(A5588="Insumo",A5588="Composição Auxiliar"),J5588,"")</f>
        <v>2.51</v>
      </c>
      <c r="N5588" s="81" t="str">
        <f aca="false">IF(E5588="Mão de Obra",J5588,"")</f>
        <v/>
      </c>
      <c r="O5588" s="81" t="n">
        <f aca="false">IF(N5588&lt;&gt;"","",M5588)</f>
        <v>2.51</v>
      </c>
      <c r="P5588" s="82" t="str">
        <f aca="false">IF(A5588="Composição",B5588,"")</f>
        <v/>
      </c>
      <c r="Q5588" s="81" t="str">
        <f aca="false">IF(P5588&lt;&gt;"",SUMIF(L5588:L5588,L5588,N5588:N5588),"")</f>
        <v/>
      </c>
      <c r="R5588" s="81" t="str">
        <f aca="false">IF(P5588&lt;&gt;"",SUMIF(L5588:L5588,L5588,O5588:O5588),"")</f>
        <v/>
      </c>
    </row>
    <row r="5589" customFormat="false" ht="14.25" hidden="false" customHeight="false" outlineLevel="0" collapsed="false">
      <c r="A5589" s="102"/>
      <c r="B5589" s="102"/>
      <c r="C5589" s="102"/>
      <c r="D5589" s="102"/>
      <c r="E5589" s="102"/>
      <c r="F5589" s="103"/>
      <c r="G5589" s="102"/>
      <c r="H5589" s="103"/>
      <c r="I5589" s="102"/>
      <c r="J5589" s="103"/>
      <c r="L5589" s="63" t="n">
        <f aca="false">IF(AND(A5590&lt;&gt;"",A5589=""),L5588+1,L5588)</f>
        <v>593</v>
      </c>
      <c r="M5589" s="80" t="str">
        <f aca="false">IF(OR(A5589="Insumo",A5589="Composição Auxiliar"),J5589,"")</f>
        <v/>
      </c>
      <c r="N5589" s="81" t="str">
        <f aca="false">IF(E5589="Mão de Obra",J5589,"")</f>
        <v/>
      </c>
      <c r="O5589" s="81" t="str">
        <f aca="false">IF(N5589&lt;&gt;"","",M5589)</f>
        <v/>
      </c>
      <c r="P5589" s="82" t="str">
        <f aca="false">IF(A5589="Composição",B5589,"")</f>
        <v/>
      </c>
      <c r="Q5589" s="81" t="str">
        <f aca="false">IF(P5589&lt;&gt;"",SUMIF(L5589:L5589,L5589,N5589:N5589),"")</f>
        <v/>
      </c>
      <c r="R5589" s="81" t="str">
        <f aca="false">IF(P5589&lt;&gt;"",SUMIF(L5589:L5589,L5589,O5589:O5589),"")</f>
        <v/>
      </c>
    </row>
    <row r="5590" customFormat="false" ht="15" hidden="false" customHeight="false" outlineLevel="0" collapsed="false">
      <c r="A5590" s="102"/>
      <c r="B5590" s="102"/>
      <c r="C5590" s="102"/>
      <c r="D5590" s="102"/>
      <c r="E5590" s="102"/>
      <c r="F5590" s="103"/>
      <c r="G5590" s="102"/>
      <c r="H5590" s="104"/>
      <c r="I5590" s="104"/>
      <c r="J5590" s="103"/>
      <c r="L5590" s="63" t="n">
        <f aca="false">IF(AND(A5591&lt;&gt;"",A5590=""),L5589+1,L5589)</f>
        <v>593</v>
      </c>
      <c r="M5590" s="80" t="str">
        <f aca="false">IF(OR(A5590="Insumo",A5590="Composição Auxiliar"),J5590,"")</f>
        <v/>
      </c>
      <c r="N5590" s="81" t="str">
        <f aca="false">IF(E5590="Mão de Obra",J5590,"")</f>
        <v/>
      </c>
      <c r="O5590" s="81" t="str">
        <f aca="false">IF(N5590&lt;&gt;"","",M5590)</f>
        <v/>
      </c>
      <c r="P5590" s="82" t="str">
        <f aca="false">IF(A5590="Composição",B5590,"")</f>
        <v/>
      </c>
      <c r="Q5590" s="81" t="str">
        <f aca="false">IF(P5590&lt;&gt;"",SUMIF(L5590:L5590,L5590,N5590:N5590),"")</f>
        <v/>
      </c>
      <c r="R5590" s="81" t="str">
        <f aca="false">IF(P5590&lt;&gt;"",SUMIF(L5590:L5590,L5590,O5590:O5590),"")</f>
        <v/>
      </c>
    </row>
    <row r="5591" customFormat="false" ht="15" hidden="false" customHeight="false" outlineLevel="0" collapsed="false">
      <c r="A5591" s="108"/>
      <c r="B5591" s="108"/>
      <c r="C5591" s="108"/>
      <c r="D5591" s="108"/>
      <c r="E5591" s="108"/>
      <c r="F5591" s="108"/>
      <c r="G5591" s="108"/>
      <c r="H5591" s="108"/>
      <c r="I5591" s="108"/>
      <c r="J5591" s="108"/>
      <c r="L5591" s="63" t="n">
        <f aca="false">IF(AND(A5592&lt;&gt;"",A5591=""),L5590+1,L5590)</f>
        <v>593</v>
      </c>
      <c r="M5591" s="80" t="str">
        <f aca="false">IF(OR(A5591="Insumo",A5591="Composição Auxiliar"),J5591,"")</f>
        <v/>
      </c>
      <c r="N5591" s="81" t="str">
        <f aca="false">IF(E5591="Mão de Obra",J5591,"")</f>
        <v/>
      </c>
      <c r="O5591" s="81" t="str">
        <f aca="false">IF(N5591&lt;&gt;"","",M5591)</f>
        <v/>
      </c>
      <c r="P5591" s="82" t="str">
        <f aca="false">IF(A5591="Composição",B5591,"")</f>
        <v/>
      </c>
      <c r="Q5591" s="81" t="str">
        <f aca="false">IF(P5591&lt;&gt;"",SUMIF(L5591:L5591,L5591,N5591:N5591),"")</f>
        <v/>
      </c>
      <c r="R5591" s="81" t="str">
        <f aca="false">IF(P5591&lt;&gt;"",SUMIF(L5591:L5591,L5591,O5591:O5591),"")</f>
        <v/>
      </c>
    </row>
    <row r="5592" customFormat="false" ht="15" hidden="false" customHeight="true" outlineLevel="0" collapsed="false">
      <c r="A5592" s="83"/>
      <c r="B5592" s="84" t="s">
        <v>655</v>
      </c>
      <c r="C5592" s="83" t="s">
        <v>656</v>
      </c>
      <c r="D5592" s="83" t="s">
        <v>657</v>
      </c>
      <c r="E5592" s="83" t="s">
        <v>658</v>
      </c>
      <c r="F5592" s="83"/>
      <c r="G5592" s="85" t="s">
        <v>659</v>
      </c>
      <c r="H5592" s="84" t="s">
        <v>660</v>
      </c>
      <c r="I5592" s="84" t="s">
        <v>661</v>
      </c>
      <c r="J5592" s="84" t="s">
        <v>662</v>
      </c>
      <c r="L5592" s="63" t="n">
        <f aca="false">IF(AND(A5593&lt;&gt;"",A5592=""),L5591+1,L5591)</f>
        <v>594</v>
      </c>
      <c r="M5592" s="80" t="str">
        <f aca="false">IF(OR(A5592="Insumo",A5592="Composição Auxiliar"),J5592,"")</f>
        <v/>
      </c>
      <c r="N5592" s="81" t="str">
        <f aca="false">IF(E5592="Mão de Obra",J5592,"")</f>
        <v/>
      </c>
      <c r="O5592" s="81" t="str">
        <f aca="false">IF(N5592&lt;&gt;"","",M5592)</f>
        <v/>
      </c>
      <c r="P5592" s="82" t="str">
        <f aca="false">IF(A5592="Composição",B5592,"")</f>
        <v/>
      </c>
      <c r="Q5592" s="81" t="str">
        <f aca="false">IF(P5592&lt;&gt;"",SUMIF(L5592:L5592,L5592,N5592:N5592),"")</f>
        <v/>
      </c>
      <c r="R5592" s="81" t="str">
        <f aca="false">IF(P5592&lt;&gt;"",SUMIF(L5592:L5592,L5592,O5592:O5592),"")</f>
        <v/>
      </c>
    </row>
    <row r="5593" customFormat="false" ht="38.25" hidden="false" customHeight="true" outlineLevel="0" collapsed="false">
      <c r="A5593" s="86" t="s">
        <v>663</v>
      </c>
      <c r="B5593" s="87" t="s">
        <v>856</v>
      </c>
      <c r="C5593" s="86" t="s">
        <v>664</v>
      </c>
      <c r="D5593" s="86" t="s">
        <v>857</v>
      </c>
      <c r="E5593" s="86" t="s">
        <v>671</v>
      </c>
      <c r="F5593" s="86"/>
      <c r="G5593" s="88" t="s">
        <v>858</v>
      </c>
      <c r="H5593" s="89" t="n">
        <v>1</v>
      </c>
      <c r="I5593" s="90" t="n">
        <f aca="false">SUMIF(L:L,$L5593,M:M)</f>
        <v>11.58</v>
      </c>
      <c r="J5593" s="90" t="n">
        <f aca="false">TRUNC(H5593*I5593,2)</f>
        <v>11.58</v>
      </c>
      <c r="L5593" s="63" t="n">
        <f aca="false">IF(AND(A5594&lt;&gt;"",A5593=""),L5592+1,L5592)</f>
        <v>594</v>
      </c>
      <c r="M5593" s="80" t="str">
        <f aca="false">IF(OR(A5593="Insumo",A5593="Composição Auxiliar"),J5593,"")</f>
        <v/>
      </c>
      <c r="N5593" s="81" t="str">
        <f aca="false">IF(E5593="Mão de Obra",J5593,"")</f>
        <v/>
      </c>
      <c r="O5593" s="81" t="str">
        <f aca="false">IF(N5593&lt;&gt;"","",M5593)</f>
        <v/>
      </c>
      <c r="P5593" s="82" t="str">
        <f aca="false">IF(A5593="Composição",B5593,"")</f>
        <v> 100251 </v>
      </c>
      <c r="Q5593" s="81" t="n">
        <f aca="false">IF(P5593&lt;&gt;"",SUMIF(L5593:L5593,L5593,N5593:N5593),"")</f>
        <v>0</v>
      </c>
      <c r="R5593" s="81" t="n">
        <f aca="false">IF(P5593&lt;&gt;"",SUMIF(L5593:L5593,L5593,O5593:O5593),"")</f>
        <v>0</v>
      </c>
    </row>
    <row r="5594" customFormat="false" ht="25.5" hidden="false" customHeight="true" outlineLevel="0" collapsed="false">
      <c r="A5594" s="91" t="s">
        <v>668</v>
      </c>
      <c r="B5594" s="92" t="s">
        <v>677</v>
      </c>
      <c r="C5594" s="91" t="s">
        <v>664</v>
      </c>
      <c r="D5594" s="91" t="s">
        <v>678</v>
      </c>
      <c r="E5594" s="91" t="s">
        <v>671</v>
      </c>
      <c r="F5594" s="91"/>
      <c r="G5594" s="93" t="s">
        <v>672</v>
      </c>
      <c r="H5594" s="94" t="n">
        <v>0.6118</v>
      </c>
      <c r="I5594" s="95" t="n">
        <f aca="false">SUMIFS(J:J,A:A,"Composição",B:B,$B5594)</f>
        <v>18.93</v>
      </c>
      <c r="J5594" s="95" t="n">
        <f aca="false">TRUNC(H5594*I5594,2)</f>
        <v>11.58</v>
      </c>
      <c r="L5594" s="63" t="n">
        <f aca="false">IF(AND(A5595&lt;&gt;"",A5594=""),L5593+1,L5593)</f>
        <v>594</v>
      </c>
      <c r="M5594" s="80" t="n">
        <f aca="false">IF(OR(A5594="Insumo",A5594="Composição Auxiliar"),J5594,"")</f>
        <v>11.58</v>
      </c>
      <c r="N5594" s="81" t="str">
        <f aca="false">IF(E5594="Mão de Obra",J5594,"")</f>
        <v/>
      </c>
      <c r="O5594" s="81" t="n">
        <f aca="false">IF(N5594&lt;&gt;"","",M5594)</f>
        <v>11.58</v>
      </c>
      <c r="P5594" s="82" t="str">
        <f aca="false">IF(A5594="Composição",B5594,"")</f>
        <v/>
      </c>
      <c r="Q5594" s="81" t="str">
        <f aca="false">IF(P5594&lt;&gt;"",SUMIF(L5594:L5594,L5594,N5594:N5594),"")</f>
        <v/>
      </c>
      <c r="R5594" s="81" t="str">
        <f aca="false">IF(P5594&lt;&gt;"",SUMIF(L5594:L5594,L5594,O5594:O5594),"")</f>
        <v/>
      </c>
    </row>
    <row r="5595" customFormat="false" ht="14.25" hidden="false" customHeight="false" outlineLevel="0" collapsed="false">
      <c r="A5595" s="102"/>
      <c r="B5595" s="102"/>
      <c r="C5595" s="102"/>
      <c r="D5595" s="102"/>
      <c r="E5595" s="102"/>
      <c r="F5595" s="103"/>
      <c r="G5595" s="102"/>
      <c r="H5595" s="103"/>
      <c r="I5595" s="102"/>
      <c r="J5595" s="103"/>
      <c r="L5595" s="63" t="n">
        <f aca="false">IF(AND(A5596&lt;&gt;"",A5595=""),L5594+1,L5594)</f>
        <v>594</v>
      </c>
      <c r="M5595" s="80" t="str">
        <f aca="false">IF(OR(A5595="Insumo",A5595="Composição Auxiliar"),J5595,"")</f>
        <v/>
      </c>
      <c r="N5595" s="81" t="str">
        <f aca="false">IF(E5595="Mão de Obra",J5595,"")</f>
        <v/>
      </c>
      <c r="O5595" s="81" t="str">
        <f aca="false">IF(N5595&lt;&gt;"","",M5595)</f>
        <v/>
      </c>
      <c r="P5595" s="82" t="str">
        <f aca="false">IF(A5595="Composição",B5595,"")</f>
        <v/>
      </c>
      <c r="Q5595" s="81" t="str">
        <f aca="false">IF(P5595&lt;&gt;"",SUMIF(L5595:L5595,L5595,N5595:N5595),"")</f>
        <v/>
      </c>
      <c r="R5595" s="81" t="str">
        <f aca="false">IF(P5595&lt;&gt;"",SUMIF(L5595:L5595,L5595,O5595:O5595),"")</f>
        <v/>
      </c>
    </row>
    <row r="5596" customFormat="false" ht="15" hidden="false" customHeight="false" outlineLevel="0" collapsed="false">
      <c r="A5596" s="102"/>
      <c r="B5596" s="102"/>
      <c r="C5596" s="102"/>
      <c r="D5596" s="102"/>
      <c r="E5596" s="102"/>
      <c r="F5596" s="103"/>
      <c r="G5596" s="102"/>
      <c r="H5596" s="104"/>
      <c r="I5596" s="104"/>
      <c r="J5596" s="103"/>
      <c r="L5596" s="63" t="n">
        <f aca="false">IF(AND(A5597&lt;&gt;"",A5596=""),L5595+1,L5595)</f>
        <v>594</v>
      </c>
      <c r="M5596" s="80" t="str">
        <f aca="false">IF(OR(A5596="Insumo",A5596="Composição Auxiliar"),J5596,"")</f>
        <v/>
      </c>
      <c r="N5596" s="81" t="str">
        <f aca="false">IF(E5596="Mão de Obra",J5596,"")</f>
        <v/>
      </c>
      <c r="O5596" s="81" t="str">
        <f aca="false">IF(N5596&lt;&gt;"","",M5596)</f>
        <v/>
      </c>
      <c r="P5596" s="82" t="str">
        <f aca="false">IF(A5596="Composição",B5596,"")</f>
        <v/>
      </c>
      <c r="Q5596" s="81" t="str">
        <f aca="false">IF(P5596&lt;&gt;"",SUMIF(L5596:L5596,L5596,N5596:N5596),"")</f>
        <v/>
      </c>
      <c r="R5596" s="81" t="str">
        <f aca="false">IF(P5596&lt;&gt;"",SUMIF(L5596:L5596,L5596,O5596:O5596),"")</f>
        <v/>
      </c>
    </row>
    <row r="5597" customFormat="false" ht="15" hidden="false" customHeight="false" outlineLevel="0" collapsed="false">
      <c r="A5597" s="108"/>
      <c r="B5597" s="108"/>
      <c r="C5597" s="108"/>
      <c r="D5597" s="108"/>
      <c r="E5597" s="108"/>
      <c r="F5597" s="108"/>
      <c r="G5597" s="108"/>
      <c r="H5597" s="108"/>
      <c r="I5597" s="108"/>
      <c r="J5597" s="108"/>
      <c r="L5597" s="63" t="n">
        <f aca="false">IF(AND(A5598&lt;&gt;"",A5597=""),L5596+1,L5596)</f>
        <v>594</v>
      </c>
      <c r="M5597" s="80" t="str">
        <f aca="false">IF(OR(A5597="Insumo",A5597="Composição Auxiliar"),J5597,"")</f>
        <v/>
      </c>
      <c r="N5597" s="81" t="str">
        <f aca="false">IF(E5597="Mão de Obra",J5597,"")</f>
        <v/>
      </c>
      <c r="O5597" s="81" t="str">
        <f aca="false">IF(N5597&lt;&gt;"","",M5597)</f>
        <v/>
      </c>
      <c r="P5597" s="82" t="str">
        <f aca="false">IF(A5597="Composição",B5597,"")</f>
        <v/>
      </c>
      <c r="Q5597" s="81" t="str">
        <f aca="false">IF(P5597&lt;&gt;"",SUMIF(L5597:L5597,L5597,N5597:N5597),"")</f>
        <v/>
      </c>
      <c r="R5597" s="81" t="str">
        <f aca="false">IF(P5597&lt;&gt;"",SUMIF(L5597:L5597,L5597,O5597:O5597),"")</f>
        <v/>
      </c>
    </row>
    <row r="5598" customFormat="false" ht="15" hidden="false" customHeight="true" outlineLevel="0" collapsed="false">
      <c r="A5598" s="83"/>
      <c r="B5598" s="84" t="s">
        <v>655</v>
      </c>
      <c r="C5598" s="83" t="s">
        <v>656</v>
      </c>
      <c r="D5598" s="83" t="s">
        <v>657</v>
      </c>
      <c r="E5598" s="83" t="s">
        <v>658</v>
      </c>
      <c r="F5598" s="83"/>
      <c r="G5598" s="85" t="s">
        <v>659</v>
      </c>
      <c r="H5598" s="84" t="s">
        <v>660</v>
      </c>
      <c r="I5598" s="84" t="s">
        <v>661</v>
      </c>
      <c r="J5598" s="84" t="s">
        <v>662</v>
      </c>
      <c r="L5598" s="63" t="n">
        <f aca="false">IF(AND(A5599&lt;&gt;"",A5598=""),L5597+1,L5597)</f>
        <v>595</v>
      </c>
      <c r="M5598" s="80" t="str">
        <f aca="false">IF(OR(A5598="Insumo",A5598="Composição Auxiliar"),J5598,"")</f>
        <v/>
      </c>
      <c r="N5598" s="81" t="str">
        <f aca="false">IF(E5598="Mão de Obra",J5598,"")</f>
        <v/>
      </c>
      <c r="O5598" s="81" t="str">
        <f aca="false">IF(N5598&lt;&gt;"","",M5598)</f>
        <v/>
      </c>
      <c r="P5598" s="82" t="str">
        <f aca="false">IF(A5598="Composição",B5598,"")</f>
        <v/>
      </c>
      <c r="Q5598" s="81" t="str">
        <f aca="false">IF(P5598&lt;&gt;"",SUMIF(L5598:L5598,L5598,N5598:N5598),"")</f>
        <v/>
      </c>
      <c r="R5598" s="81" t="str">
        <f aca="false">IF(P5598&lt;&gt;"",SUMIF(L5598:L5598,L5598,O5598:O5598),"")</f>
        <v/>
      </c>
    </row>
    <row r="5599" customFormat="false" ht="38.25" hidden="false" customHeight="true" outlineLevel="0" collapsed="false">
      <c r="A5599" s="86" t="s">
        <v>663</v>
      </c>
      <c r="B5599" s="87" t="s">
        <v>790</v>
      </c>
      <c r="C5599" s="86" t="s">
        <v>664</v>
      </c>
      <c r="D5599" s="86" t="s">
        <v>791</v>
      </c>
      <c r="E5599" s="86" t="s">
        <v>764</v>
      </c>
      <c r="F5599" s="86"/>
      <c r="G5599" s="88" t="s">
        <v>729</v>
      </c>
      <c r="H5599" s="89" t="n">
        <v>1</v>
      </c>
      <c r="I5599" s="90" t="n">
        <f aca="false">SUMIF(L:L,$L5599,M:M)</f>
        <v>37.82</v>
      </c>
      <c r="J5599" s="90" t="n">
        <f aca="false">TRUNC(H5599*I5599,2)</f>
        <v>37.82</v>
      </c>
      <c r="L5599" s="63" t="n">
        <f aca="false">IF(AND(A5600&lt;&gt;"",A5599=""),L5598+1,L5598)</f>
        <v>595</v>
      </c>
      <c r="M5599" s="80" t="str">
        <f aca="false">IF(OR(A5599="Insumo",A5599="Composição Auxiliar"),J5599,"")</f>
        <v/>
      </c>
      <c r="N5599" s="81" t="str">
        <f aca="false">IF(E5599="Mão de Obra",J5599,"")</f>
        <v/>
      </c>
      <c r="O5599" s="81" t="str">
        <f aca="false">IF(N5599&lt;&gt;"","",M5599)</f>
        <v/>
      </c>
      <c r="P5599" s="82" t="str">
        <f aca="false">IF(A5599="Composição",B5599,"")</f>
        <v> 89714 </v>
      </c>
      <c r="Q5599" s="81" t="n">
        <f aca="false">IF(P5599&lt;&gt;"",SUMIF(L5599:L5599,L5599,N5599:N5599),"")</f>
        <v>0</v>
      </c>
      <c r="R5599" s="81" t="n">
        <f aca="false">IF(P5599&lt;&gt;"",SUMIF(L5599:L5599,L5599,O5599:O5599),"")</f>
        <v>0</v>
      </c>
    </row>
    <row r="5600" customFormat="false" ht="25.5" hidden="false" customHeight="true" outlineLevel="0" collapsed="false">
      <c r="A5600" s="91" t="s">
        <v>668</v>
      </c>
      <c r="B5600" s="92" t="s">
        <v>1336</v>
      </c>
      <c r="C5600" s="91" t="s">
        <v>664</v>
      </c>
      <c r="D5600" s="91" t="s">
        <v>1337</v>
      </c>
      <c r="E5600" s="91" t="s">
        <v>671</v>
      </c>
      <c r="F5600" s="91"/>
      <c r="G5600" s="93" t="s">
        <v>672</v>
      </c>
      <c r="H5600" s="94" t="n">
        <v>0.4444</v>
      </c>
      <c r="I5600" s="95" t="n">
        <f aca="false">SUMIFS(J:J,A:A,"Composição",B:B,$B5600)</f>
        <v>19.47</v>
      </c>
      <c r="J5600" s="95" t="n">
        <f aca="false">TRUNC(H5600*I5600,2)</f>
        <v>8.65</v>
      </c>
      <c r="L5600" s="63" t="n">
        <f aca="false">IF(AND(A5601&lt;&gt;"",A5600=""),L5599+1,L5599)</f>
        <v>595</v>
      </c>
      <c r="M5600" s="80" t="n">
        <f aca="false">IF(OR(A5600="Insumo",A5600="Composição Auxiliar"),J5600,"")</f>
        <v>8.65</v>
      </c>
      <c r="N5600" s="81" t="str">
        <f aca="false">IF(E5600="Mão de Obra",J5600,"")</f>
        <v/>
      </c>
      <c r="O5600" s="81" t="n">
        <f aca="false">IF(N5600&lt;&gt;"","",M5600)</f>
        <v>8.65</v>
      </c>
      <c r="P5600" s="82" t="str">
        <f aca="false">IF(A5600="Composição",B5600,"")</f>
        <v/>
      </c>
      <c r="Q5600" s="81" t="str">
        <f aca="false">IF(P5600&lt;&gt;"",SUMIF(L5600:L5600,L5600,N5600:N5600),"")</f>
        <v/>
      </c>
      <c r="R5600" s="81" t="str">
        <f aca="false">IF(P5600&lt;&gt;"",SUMIF(L5600:L5600,L5600,O5600:O5600),"")</f>
        <v/>
      </c>
    </row>
    <row r="5601" customFormat="false" ht="25.5" hidden="false" customHeight="true" outlineLevel="0" collapsed="false">
      <c r="A5601" s="91" t="s">
        <v>668</v>
      </c>
      <c r="B5601" s="92" t="s">
        <v>1292</v>
      </c>
      <c r="C5601" s="91" t="s">
        <v>664</v>
      </c>
      <c r="D5601" s="91" t="s">
        <v>1293</v>
      </c>
      <c r="E5601" s="91" t="s">
        <v>671</v>
      </c>
      <c r="F5601" s="91"/>
      <c r="G5601" s="93" t="s">
        <v>672</v>
      </c>
      <c r="H5601" s="94" t="n">
        <v>0.4444</v>
      </c>
      <c r="I5601" s="95" t="n">
        <f aca="false">SUMIFS(J:J,A:A,"Composição",B:B,$B5601)</f>
        <v>22.94</v>
      </c>
      <c r="J5601" s="95" t="n">
        <f aca="false">TRUNC(H5601*I5601,2)</f>
        <v>10.19</v>
      </c>
      <c r="L5601" s="63" t="n">
        <f aca="false">IF(AND(A5602&lt;&gt;"",A5601=""),L5600+1,L5600)</f>
        <v>595</v>
      </c>
      <c r="M5601" s="80" t="n">
        <f aca="false">IF(OR(A5601="Insumo",A5601="Composição Auxiliar"),J5601,"")</f>
        <v>10.19</v>
      </c>
      <c r="N5601" s="81" t="str">
        <f aca="false">IF(E5601="Mão de Obra",J5601,"")</f>
        <v/>
      </c>
      <c r="O5601" s="81" t="n">
        <f aca="false">IF(N5601&lt;&gt;"","",M5601)</f>
        <v>10.19</v>
      </c>
      <c r="P5601" s="82" t="str">
        <f aca="false">IF(A5601="Composição",B5601,"")</f>
        <v/>
      </c>
      <c r="Q5601" s="81" t="str">
        <f aca="false">IF(P5601&lt;&gt;"",SUMIF(L5601:L5601,L5601,N5601:N5601),"")</f>
        <v/>
      </c>
      <c r="R5601" s="81" t="str">
        <f aca="false">IF(P5601&lt;&gt;"",SUMIF(L5601:L5601,L5601,O5601:O5601),"")</f>
        <v/>
      </c>
    </row>
    <row r="5602" customFormat="false" ht="25.5" hidden="false" customHeight="false" outlineLevel="0" collapsed="false">
      <c r="A5602" s="96" t="s">
        <v>679</v>
      </c>
      <c r="B5602" s="97" t="s">
        <v>1498</v>
      </c>
      <c r="C5602" s="96" t="str">
        <f aca="false">VLOOKUP(B5602,INSUMOS!$A:$I,2,0)</f>
        <v>SINAPI</v>
      </c>
      <c r="D5602" s="96" t="str">
        <f aca="false">VLOOKUP(B5602,INSUMOS!$A:$I,3,0)</f>
        <v>TUBO PVC  SERIE NORMAL, DN 100 MM, PARA ESGOTO  PREDIAL (NBR 5688)</v>
      </c>
      <c r="E5602" s="98" t="str">
        <f aca="false">VLOOKUP(B5602,INSUMOS!$A:$I,4,0)</f>
        <v>Material</v>
      </c>
      <c r="F5602" s="98"/>
      <c r="G5602" s="99" t="str">
        <f aca="false">VLOOKUP(B5602,INSUMOS!$A:$I,5,0)</f>
        <v>M</v>
      </c>
      <c r="H5602" s="100" t="n">
        <v>1.0549</v>
      </c>
      <c r="I5602" s="101" t="n">
        <f aca="false">VLOOKUP(B5602,INSUMOS!$A:$I,8,0)</f>
        <v>17.93</v>
      </c>
      <c r="J5602" s="101" t="n">
        <f aca="false">TRUNC(H5602*I5602,2)</f>
        <v>18.91</v>
      </c>
      <c r="L5602" s="63" t="n">
        <f aca="false">IF(AND(A5603&lt;&gt;"",A5602=""),L5601+1,L5601)</f>
        <v>595</v>
      </c>
      <c r="M5602" s="80" t="n">
        <f aca="false">IF(OR(A5602="Insumo",A5602="Composição Auxiliar"),J5602,"")</f>
        <v>18.91</v>
      </c>
      <c r="N5602" s="81" t="str">
        <f aca="false">IF(E5602="Mão de Obra",J5602,"")</f>
        <v/>
      </c>
      <c r="O5602" s="81" t="n">
        <f aca="false">IF(N5602&lt;&gt;"","",M5602)</f>
        <v>18.91</v>
      </c>
      <c r="P5602" s="82" t="str">
        <f aca="false">IF(A5602="Composição",B5602,"")</f>
        <v/>
      </c>
      <c r="Q5602" s="81" t="str">
        <f aca="false">IF(P5602&lt;&gt;"",SUMIF(L5602:L5602,L5602,N5602:N5602),"")</f>
        <v/>
      </c>
      <c r="R5602" s="81" t="str">
        <f aca="false">IF(P5602&lt;&gt;"",SUMIF(L5602:L5602,L5602,O5602:O5602),"")</f>
        <v/>
      </c>
    </row>
    <row r="5603" customFormat="false" ht="14.25" hidden="false" customHeight="false" outlineLevel="0" collapsed="false">
      <c r="A5603" s="96" t="s">
        <v>679</v>
      </c>
      <c r="B5603" s="97" t="s">
        <v>1481</v>
      </c>
      <c r="C5603" s="96" t="str">
        <f aca="false">VLOOKUP(B5603,INSUMOS!$A:$I,2,0)</f>
        <v>SINAPI</v>
      </c>
      <c r="D5603" s="96" t="str">
        <f aca="false">VLOOKUP(B5603,INSUMOS!$A:$I,3,0)</f>
        <v>LIXA D'AGUA EM FOLHA, GRAO 100</v>
      </c>
      <c r="E5603" s="98" t="str">
        <f aca="false">VLOOKUP(B5603,INSUMOS!$A:$I,4,0)</f>
        <v>Material</v>
      </c>
      <c r="F5603" s="98"/>
      <c r="G5603" s="99" t="str">
        <f aca="false">VLOOKUP(B5603,INSUMOS!$A:$I,5,0)</f>
        <v>UN</v>
      </c>
      <c r="H5603" s="100" t="n">
        <v>0.0247</v>
      </c>
      <c r="I5603" s="101" t="n">
        <f aca="false">VLOOKUP(B5603,INSUMOS!$A:$I,8,0)</f>
        <v>3.03</v>
      </c>
      <c r="J5603" s="101" t="n">
        <f aca="false">TRUNC(H5603*I5603,2)</f>
        <v>0.07</v>
      </c>
      <c r="L5603" s="63" t="n">
        <f aca="false">IF(AND(A5604&lt;&gt;"",A5603=""),L5602+1,L5602)</f>
        <v>595</v>
      </c>
      <c r="M5603" s="80" t="n">
        <f aca="false">IF(OR(A5603="Insumo",A5603="Composição Auxiliar"),J5603,"")</f>
        <v>0.07</v>
      </c>
      <c r="N5603" s="81" t="str">
        <f aca="false">IF(E5603="Mão de Obra",J5603,"")</f>
        <v/>
      </c>
      <c r="O5603" s="81" t="n">
        <f aca="false">IF(N5603&lt;&gt;"","",M5603)</f>
        <v>0.07</v>
      </c>
      <c r="P5603" s="82" t="str">
        <f aca="false">IF(A5603="Composição",B5603,"")</f>
        <v/>
      </c>
      <c r="Q5603" s="81" t="str">
        <f aca="false">IF(P5603&lt;&gt;"",SUMIF(L5603:L5603,L5603,N5603:N5603),"")</f>
        <v/>
      </c>
      <c r="R5603" s="81" t="str">
        <f aca="false">IF(P5603&lt;&gt;"",SUMIF(L5603:L5603,L5603,O5603:O5603),"")</f>
        <v/>
      </c>
    </row>
    <row r="5604" customFormat="false" ht="14.25" hidden="false" customHeight="false" outlineLevel="0" collapsed="false">
      <c r="A5604" s="102"/>
      <c r="B5604" s="102"/>
      <c r="C5604" s="102"/>
      <c r="D5604" s="102"/>
      <c r="E5604" s="102"/>
      <c r="F5604" s="103"/>
      <c r="G5604" s="102"/>
      <c r="H5604" s="103"/>
      <c r="I5604" s="102"/>
      <c r="J5604" s="103"/>
      <c r="L5604" s="63" t="n">
        <f aca="false">IF(AND(A5605&lt;&gt;"",A5604=""),L5603+1,L5603)</f>
        <v>595</v>
      </c>
      <c r="M5604" s="80" t="str">
        <f aca="false">IF(OR(A5604="Insumo",A5604="Composição Auxiliar"),J5604,"")</f>
        <v/>
      </c>
      <c r="N5604" s="81" t="str">
        <f aca="false">IF(E5604="Mão de Obra",J5604,"")</f>
        <v/>
      </c>
      <c r="O5604" s="81" t="str">
        <f aca="false">IF(N5604&lt;&gt;"","",M5604)</f>
        <v/>
      </c>
      <c r="P5604" s="82" t="str">
        <f aca="false">IF(A5604="Composição",B5604,"")</f>
        <v/>
      </c>
      <c r="Q5604" s="81" t="str">
        <f aca="false">IF(P5604&lt;&gt;"",SUMIF(L5604:L5604,L5604,N5604:N5604),"")</f>
        <v/>
      </c>
      <c r="R5604" s="81" t="str">
        <f aca="false">IF(P5604&lt;&gt;"",SUMIF(L5604:L5604,L5604,O5604:O5604),"")</f>
        <v/>
      </c>
    </row>
    <row r="5605" customFormat="false" ht="15" hidden="false" customHeight="false" outlineLevel="0" collapsed="false">
      <c r="A5605" s="102"/>
      <c r="B5605" s="102"/>
      <c r="C5605" s="102"/>
      <c r="D5605" s="102"/>
      <c r="E5605" s="102"/>
      <c r="F5605" s="103"/>
      <c r="G5605" s="102"/>
      <c r="H5605" s="104"/>
      <c r="I5605" s="104"/>
      <c r="J5605" s="103"/>
      <c r="L5605" s="63" t="n">
        <f aca="false">IF(AND(A5606&lt;&gt;"",A5605=""),L5604+1,L5604)</f>
        <v>595</v>
      </c>
      <c r="M5605" s="80" t="str">
        <f aca="false">IF(OR(A5605="Insumo",A5605="Composição Auxiliar"),J5605,"")</f>
        <v/>
      </c>
      <c r="N5605" s="81" t="str">
        <f aca="false">IF(E5605="Mão de Obra",J5605,"")</f>
        <v/>
      </c>
      <c r="O5605" s="81" t="str">
        <f aca="false">IF(N5605&lt;&gt;"","",M5605)</f>
        <v/>
      </c>
      <c r="P5605" s="82" t="str">
        <f aca="false">IF(A5605="Composição",B5605,"")</f>
        <v/>
      </c>
      <c r="Q5605" s="81" t="str">
        <f aca="false">IF(P5605&lt;&gt;"",SUMIF(L5605:L5605,L5605,N5605:N5605),"")</f>
        <v/>
      </c>
      <c r="R5605" s="81" t="str">
        <f aca="false">IF(P5605&lt;&gt;"",SUMIF(L5605:L5605,L5605,O5605:O5605),"")</f>
        <v/>
      </c>
    </row>
    <row r="5606" customFormat="false" ht="15" hidden="false" customHeight="false" outlineLevel="0" collapsed="false">
      <c r="A5606" s="108"/>
      <c r="B5606" s="108"/>
      <c r="C5606" s="108"/>
      <c r="D5606" s="108"/>
      <c r="E5606" s="108"/>
      <c r="F5606" s="108"/>
      <c r="G5606" s="108"/>
      <c r="H5606" s="108"/>
      <c r="I5606" s="108"/>
      <c r="J5606" s="108"/>
      <c r="L5606" s="63" t="n">
        <f aca="false">IF(AND(A5607&lt;&gt;"",A5606=""),L5605+1,L5605)</f>
        <v>595</v>
      </c>
      <c r="M5606" s="80" t="str">
        <f aca="false">IF(OR(A5606="Insumo",A5606="Composição Auxiliar"),J5606,"")</f>
        <v/>
      </c>
      <c r="N5606" s="81" t="str">
        <f aca="false">IF(E5606="Mão de Obra",J5606,"")</f>
        <v/>
      </c>
      <c r="O5606" s="81" t="str">
        <f aca="false">IF(N5606&lt;&gt;"","",M5606)</f>
        <v/>
      </c>
      <c r="P5606" s="82" t="str">
        <f aca="false">IF(A5606="Composição",B5606,"")</f>
        <v/>
      </c>
      <c r="Q5606" s="81" t="str">
        <f aca="false">IF(P5606&lt;&gt;"",SUMIF(L5606:L5606,L5606,N5606:N5606),"")</f>
        <v/>
      </c>
      <c r="R5606" s="81" t="str">
        <f aca="false">IF(P5606&lt;&gt;"",SUMIF(L5606:L5606,L5606,O5606:O5606),"")</f>
        <v/>
      </c>
    </row>
    <row r="5607" customFormat="false" ht="15" hidden="false" customHeight="true" outlineLevel="0" collapsed="false">
      <c r="A5607" s="83"/>
      <c r="B5607" s="84" t="s">
        <v>655</v>
      </c>
      <c r="C5607" s="83" t="s">
        <v>656</v>
      </c>
      <c r="D5607" s="83" t="s">
        <v>657</v>
      </c>
      <c r="E5607" s="83" t="s">
        <v>658</v>
      </c>
      <c r="F5607" s="83"/>
      <c r="G5607" s="85" t="s">
        <v>659</v>
      </c>
      <c r="H5607" s="84" t="s">
        <v>660</v>
      </c>
      <c r="I5607" s="84" t="s">
        <v>661</v>
      </c>
      <c r="J5607" s="84" t="s">
        <v>662</v>
      </c>
      <c r="L5607" s="63" t="n">
        <f aca="false">IF(AND(A5608&lt;&gt;"",A5607=""),L5606+1,L5606)</f>
        <v>596</v>
      </c>
      <c r="M5607" s="80" t="str">
        <f aca="false">IF(OR(A5607="Insumo",A5607="Composição Auxiliar"),J5607,"")</f>
        <v/>
      </c>
      <c r="N5607" s="81" t="str">
        <f aca="false">IF(E5607="Mão de Obra",J5607,"")</f>
        <v/>
      </c>
      <c r="O5607" s="81" t="str">
        <f aca="false">IF(N5607&lt;&gt;"","",M5607)</f>
        <v/>
      </c>
      <c r="P5607" s="82" t="str">
        <f aca="false">IF(A5607="Composição",B5607,"")</f>
        <v/>
      </c>
      <c r="Q5607" s="81" t="str">
        <f aca="false">IF(P5607&lt;&gt;"",SUMIF(L5607:L5607,L5607,N5607:N5607),"")</f>
        <v/>
      </c>
      <c r="R5607" s="81" t="str">
        <f aca="false">IF(P5607&lt;&gt;"",SUMIF(L5607:L5607,L5607,O5607:O5607),"")</f>
        <v/>
      </c>
    </row>
    <row r="5608" customFormat="false" ht="38.25" hidden="false" customHeight="true" outlineLevel="0" collapsed="false">
      <c r="A5608" s="86" t="s">
        <v>663</v>
      </c>
      <c r="B5608" s="87" t="s">
        <v>782</v>
      </c>
      <c r="C5608" s="86" t="s">
        <v>664</v>
      </c>
      <c r="D5608" s="86" t="s">
        <v>783</v>
      </c>
      <c r="E5608" s="86" t="s">
        <v>764</v>
      </c>
      <c r="F5608" s="86"/>
      <c r="G5608" s="88" t="s">
        <v>729</v>
      </c>
      <c r="H5608" s="89" t="n">
        <v>1</v>
      </c>
      <c r="I5608" s="90" t="n">
        <f aca="false">SUMIF(L:L,$L5608,M:M)</f>
        <v>20.71</v>
      </c>
      <c r="J5608" s="90" t="n">
        <f aca="false">TRUNC(H5608*I5608,2)</f>
        <v>20.71</v>
      </c>
      <c r="L5608" s="63" t="n">
        <f aca="false">IF(AND(A5609&lt;&gt;"",A5608=""),L5607+1,L5607)</f>
        <v>596</v>
      </c>
      <c r="M5608" s="80" t="str">
        <f aca="false">IF(OR(A5608="Insumo",A5608="Composição Auxiliar"),J5608,"")</f>
        <v/>
      </c>
      <c r="N5608" s="81" t="str">
        <f aca="false">IF(E5608="Mão de Obra",J5608,"")</f>
        <v/>
      </c>
      <c r="O5608" s="81" t="str">
        <f aca="false">IF(N5608&lt;&gt;"","",M5608)</f>
        <v/>
      </c>
      <c r="P5608" s="82" t="str">
        <f aca="false">IF(A5608="Composição",B5608,"")</f>
        <v> 89711 </v>
      </c>
      <c r="Q5608" s="81" t="n">
        <f aca="false">IF(P5608&lt;&gt;"",SUMIF(L5608:L5608,L5608,N5608:N5608),"")</f>
        <v>0</v>
      </c>
      <c r="R5608" s="81" t="n">
        <f aca="false">IF(P5608&lt;&gt;"",SUMIF(L5608:L5608,L5608,O5608:O5608),"")</f>
        <v>0</v>
      </c>
    </row>
    <row r="5609" customFormat="false" ht="25.5" hidden="false" customHeight="true" outlineLevel="0" collapsed="false">
      <c r="A5609" s="91" t="s">
        <v>668</v>
      </c>
      <c r="B5609" s="92" t="s">
        <v>1292</v>
      </c>
      <c r="C5609" s="91" t="s">
        <v>664</v>
      </c>
      <c r="D5609" s="91" t="s">
        <v>1293</v>
      </c>
      <c r="E5609" s="91" t="s">
        <v>671</v>
      </c>
      <c r="F5609" s="91"/>
      <c r="G5609" s="93" t="s">
        <v>672</v>
      </c>
      <c r="H5609" s="94" t="n">
        <v>0.293</v>
      </c>
      <c r="I5609" s="95" t="n">
        <f aca="false">SUMIFS(J:J,A:A,"Composição",B:B,$B5609)</f>
        <v>22.94</v>
      </c>
      <c r="J5609" s="95" t="n">
        <f aca="false">TRUNC(H5609*I5609,2)</f>
        <v>6.72</v>
      </c>
      <c r="L5609" s="63" t="n">
        <f aca="false">IF(AND(A5610&lt;&gt;"",A5609=""),L5608+1,L5608)</f>
        <v>596</v>
      </c>
      <c r="M5609" s="80" t="n">
        <f aca="false">IF(OR(A5609="Insumo",A5609="Composição Auxiliar"),J5609,"")</f>
        <v>6.72</v>
      </c>
      <c r="N5609" s="81" t="str">
        <f aca="false">IF(E5609="Mão de Obra",J5609,"")</f>
        <v/>
      </c>
      <c r="O5609" s="81" t="n">
        <f aca="false">IF(N5609&lt;&gt;"","",M5609)</f>
        <v>6.72</v>
      </c>
      <c r="P5609" s="82" t="str">
        <f aca="false">IF(A5609="Composição",B5609,"")</f>
        <v/>
      </c>
      <c r="Q5609" s="81" t="str">
        <f aca="false">IF(P5609&lt;&gt;"",SUMIF(L5609:L5609,L5609,N5609:N5609),"")</f>
        <v/>
      </c>
      <c r="R5609" s="81" t="str">
        <f aca="false">IF(P5609&lt;&gt;"",SUMIF(L5609:L5609,L5609,O5609:O5609),"")</f>
        <v/>
      </c>
    </row>
    <row r="5610" customFormat="false" ht="25.5" hidden="false" customHeight="true" outlineLevel="0" collapsed="false">
      <c r="A5610" s="91" t="s">
        <v>668</v>
      </c>
      <c r="B5610" s="92" t="s">
        <v>1336</v>
      </c>
      <c r="C5610" s="91" t="s">
        <v>664</v>
      </c>
      <c r="D5610" s="91" t="s">
        <v>1337</v>
      </c>
      <c r="E5610" s="91" t="s">
        <v>671</v>
      </c>
      <c r="F5610" s="91"/>
      <c r="G5610" s="93" t="s">
        <v>672</v>
      </c>
      <c r="H5610" s="94" t="n">
        <v>0.293</v>
      </c>
      <c r="I5610" s="95" t="n">
        <f aca="false">SUMIFS(J:J,A:A,"Composição",B:B,$B5610)</f>
        <v>19.47</v>
      </c>
      <c r="J5610" s="95" t="n">
        <f aca="false">TRUNC(H5610*I5610,2)</f>
        <v>5.7</v>
      </c>
      <c r="L5610" s="63" t="n">
        <f aca="false">IF(AND(A5611&lt;&gt;"",A5610=""),L5609+1,L5609)</f>
        <v>596</v>
      </c>
      <c r="M5610" s="80" t="n">
        <f aca="false">IF(OR(A5610="Insumo",A5610="Composição Auxiliar"),J5610,"")</f>
        <v>5.7</v>
      </c>
      <c r="N5610" s="81" t="str">
        <f aca="false">IF(E5610="Mão de Obra",J5610,"")</f>
        <v/>
      </c>
      <c r="O5610" s="81" t="n">
        <f aca="false">IF(N5610&lt;&gt;"","",M5610)</f>
        <v>5.7</v>
      </c>
      <c r="P5610" s="82" t="str">
        <f aca="false">IF(A5610="Composição",B5610,"")</f>
        <v/>
      </c>
      <c r="Q5610" s="81" t="str">
        <f aca="false">IF(P5610&lt;&gt;"",SUMIF(L5610:L5610,L5610,N5610:N5610),"")</f>
        <v/>
      </c>
      <c r="R5610" s="81" t="str">
        <f aca="false">IF(P5610&lt;&gt;"",SUMIF(L5610:L5610,L5610,O5610:O5610),"")</f>
        <v/>
      </c>
    </row>
    <row r="5611" customFormat="false" ht="14.25" hidden="false" customHeight="false" outlineLevel="0" collapsed="false">
      <c r="A5611" s="96" t="s">
        <v>679</v>
      </c>
      <c r="B5611" s="97" t="s">
        <v>1481</v>
      </c>
      <c r="C5611" s="96" t="str">
        <f aca="false">VLOOKUP(B5611,INSUMOS!$A:$I,2,0)</f>
        <v>SINAPI</v>
      </c>
      <c r="D5611" s="96" t="str">
        <f aca="false">VLOOKUP(B5611,INSUMOS!$A:$I,3,0)</f>
        <v>LIXA D'AGUA EM FOLHA, GRAO 100</v>
      </c>
      <c r="E5611" s="98" t="str">
        <f aca="false">VLOOKUP(B5611,INSUMOS!$A:$I,4,0)</f>
        <v>Material</v>
      </c>
      <c r="F5611" s="98"/>
      <c r="G5611" s="99" t="str">
        <f aca="false">VLOOKUP(B5611,INSUMOS!$A:$I,5,0)</f>
        <v>UN</v>
      </c>
      <c r="H5611" s="100" t="n">
        <v>0.0163</v>
      </c>
      <c r="I5611" s="101" t="n">
        <f aca="false">VLOOKUP(B5611,INSUMOS!$A:$I,8,0)</f>
        <v>3.03</v>
      </c>
      <c r="J5611" s="101" t="n">
        <f aca="false">TRUNC(H5611*I5611,2)</f>
        <v>0.04</v>
      </c>
      <c r="L5611" s="63" t="n">
        <f aca="false">IF(AND(A5612&lt;&gt;"",A5611=""),L5610+1,L5610)</f>
        <v>596</v>
      </c>
      <c r="M5611" s="80" t="n">
        <f aca="false">IF(OR(A5611="Insumo",A5611="Composição Auxiliar"),J5611,"")</f>
        <v>0.04</v>
      </c>
      <c r="N5611" s="81" t="str">
        <f aca="false">IF(E5611="Mão de Obra",J5611,"")</f>
        <v/>
      </c>
      <c r="O5611" s="81" t="n">
        <f aca="false">IF(N5611&lt;&gt;"","",M5611)</f>
        <v>0.04</v>
      </c>
      <c r="P5611" s="82" t="str">
        <f aca="false">IF(A5611="Composição",B5611,"")</f>
        <v/>
      </c>
      <c r="Q5611" s="81" t="str">
        <f aca="false">IF(P5611&lt;&gt;"",SUMIF(L5611:L5611,L5611,N5611:N5611),"")</f>
        <v/>
      </c>
      <c r="R5611" s="81" t="str">
        <f aca="false">IF(P5611&lt;&gt;"",SUMIF(L5611:L5611,L5611,O5611:O5611),"")</f>
        <v/>
      </c>
    </row>
    <row r="5612" customFormat="false" ht="25.5" hidden="false" customHeight="false" outlineLevel="0" collapsed="false">
      <c r="A5612" s="96" t="s">
        <v>679</v>
      </c>
      <c r="B5612" s="97" t="s">
        <v>1493</v>
      </c>
      <c r="C5612" s="96" t="str">
        <f aca="false">VLOOKUP(B5612,INSUMOS!$A:$I,2,0)</f>
        <v>SINAPI</v>
      </c>
      <c r="D5612" s="96" t="str">
        <f aca="false">VLOOKUP(B5612,INSUMOS!$A:$I,3,0)</f>
        <v>TUBO PVC  SERIE NORMAL, DN 40 MM, PARA ESGOTO  PREDIAL (NBR 5688)</v>
      </c>
      <c r="E5612" s="98" t="str">
        <f aca="false">VLOOKUP(B5612,INSUMOS!$A:$I,4,0)</f>
        <v>Material</v>
      </c>
      <c r="F5612" s="98"/>
      <c r="G5612" s="99" t="str">
        <f aca="false">VLOOKUP(B5612,INSUMOS!$A:$I,5,0)</f>
        <v>M</v>
      </c>
      <c r="H5612" s="100" t="n">
        <v>1.0549</v>
      </c>
      <c r="I5612" s="101" t="n">
        <f aca="false">VLOOKUP(B5612,INSUMOS!$A:$I,8,0)</f>
        <v>7.83</v>
      </c>
      <c r="J5612" s="101" t="n">
        <f aca="false">TRUNC(H5612*I5612,2)</f>
        <v>8.25</v>
      </c>
      <c r="L5612" s="63" t="n">
        <f aca="false">IF(AND(A5613&lt;&gt;"",A5612=""),L5611+1,L5611)</f>
        <v>596</v>
      </c>
      <c r="M5612" s="80" t="n">
        <f aca="false">IF(OR(A5612="Insumo",A5612="Composição Auxiliar"),J5612,"")</f>
        <v>8.25</v>
      </c>
      <c r="N5612" s="81" t="str">
        <f aca="false">IF(E5612="Mão de Obra",J5612,"")</f>
        <v/>
      </c>
      <c r="O5612" s="81" t="n">
        <f aca="false">IF(N5612&lt;&gt;"","",M5612)</f>
        <v>8.25</v>
      </c>
      <c r="P5612" s="82" t="str">
        <f aca="false">IF(A5612="Composição",B5612,"")</f>
        <v/>
      </c>
      <c r="Q5612" s="81" t="str">
        <f aca="false">IF(P5612&lt;&gt;"",SUMIF(L5612:L5612,L5612,N5612:N5612),"")</f>
        <v/>
      </c>
      <c r="R5612" s="81" t="str">
        <f aca="false">IF(P5612&lt;&gt;"",SUMIF(L5612:L5612,L5612,O5612:O5612),"")</f>
        <v/>
      </c>
    </row>
    <row r="5613" customFormat="false" ht="14.25" hidden="false" customHeight="false" outlineLevel="0" collapsed="false">
      <c r="A5613" s="102"/>
      <c r="B5613" s="102"/>
      <c r="C5613" s="102"/>
      <c r="D5613" s="102"/>
      <c r="E5613" s="102"/>
      <c r="F5613" s="103"/>
      <c r="G5613" s="102"/>
      <c r="H5613" s="103"/>
      <c r="I5613" s="102"/>
      <c r="J5613" s="103"/>
      <c r="L5613" s="63" t="n">
        <f aca="false">IF(AND(A5614&lt;&gt;"",A5613=""),L5612+1,L5612)</f>
        <v>596</v>
      </c>
      <c r="M5613" s="80" t="str">
        <f aca="false">IF(OR(A5613="Insumo",A5613="Composição Auxiliar"),J5613,"")</f>
        <v/>
      </c>
      <c r="N5613" s="81" t="str">
        <f aca="false">IF(E5613="Mão de Obra",J5613,"")</f>
        <v/>
      </c>
      <c r="O5613" s="81" t="str">
        <f aca="false">IF(N5613&lt;&gt;"","",M5613)</f>
        <v/>
      </c>
      <c r="P5613" s="82" t="str">
        <f aca="false">IF(A5613="Composição",B5613,"")</f>
        <v/>
      </c>
      <c r="Q5613" s="81" t="str">
        <f aca="false">IF(P5613&lt;&gt;"",SUMIF(L5613:L5613,L5613,N5613:N5613),"")</f>
        <v/>
      </c>
      <c r="R5613" s="81" t="str">
        <f aca="false">IF(P5613&lt;&gt;"",SUMIF(L5613:L5613,L5613,O5613:O5613),"")</f>
        <v/>
      </c>
    </row>
    <row r="5614" customFormat="false" ht="15" hidden="false" customHeight="false" outlineLevel="0" collapsed="false">
      <c r="A5614" s="102"/>
      <c r="B5614" s="102"/>
      <c r="C5614" s="102"/>
      <c r="D5614" s="102"/>
      <c r="E5614" s="102"/>
      <c r="F5614" s="103"/>
      <c r="G5614" s="102"/>
      <c r="H5614" s="104"/>
      <c r="I5614" s="104"/>
      <c r="J5614" s="103"/>
      <c r="L5614" s="63" t="n">
        <f aca="false">IF(AND(A5615&lt;&gt;"",A5614=""),L5613+1,L5613)</f>
        <v>596</v>
      </c>
      <c r="M5614" s="80" t="str">
        <f aca="false">IF(OR(A5614="Insumo",A5614="Composição Auxiliar"),J5614,"")</f>
        <v/>
      </c>
      <c r="N5614" s="81" t="str">
        <f aca="false">IF(E5614="Mão de Obra",J5614,"")</f>
        <v/>
      </c>
      <c r="O5614" s="81" t="str">
        <f aca="false">IF(N5614&lt;&gt;"","",M5614)</f>
        <v/>
      </c>
      <c r="P5614" s="82" t="str">
        <f aca="false">IF(A5614="Composição",B5614,"")</f>
        <v/>
      </c>
      <c r="Q5614" s="81" t="str">
        <f aca="false">IF(P5614&lt;&gt;"",SUMIF(L5614:L5614,L5614,N5614:N5614),"")</f>
        <v/>
      </c>
      <c r="R5614" s="81" t="str">
        <f aca="false">IF(P5614&lt;&gt;"",SUMIF(L5614:L5614,L5614,O5614:O5614),"")</f>
        <v/>
      </c>
    </row>
    <row r="5615" customFormat="false" ht="15" hidden="false" customHeight="false" outlineLevel="0" collapsed="false">
      <c r="A5615" s="108"/>
      <c r="B5615" s="108"/>
      <c r="C5615" s="108"/>
      <c r="D5615" s="108"/>
      <c r="E5615" s="108"/>
      <c r="F5615" s="108"/>
      <c r="G5615" s="108"/>
      <c r="H5615" s="108"/>
      <c r="I5615" s="108"/>
      <c r="J5615" s="108"/>
      <c r="L5615" s="63" t="n">
        <f aca="false">IF(AND(A5616&lt;&gt;"",A5615=""),L5614+1,L5614)</f>
        <v>596</v>
      </c>
      <c r="M5615" s="80" t="str">
        <f aca="false">IF(OR(A5615="Insumo",A5615="Composição Auxiliar"),J5615,"")</f>
        <v/>
      </c>
      <c r="N5615" s="81" t="str">
        <f aca="false">IF(E5615="Mão de Obra",J5615,"")</f>
        <v/>
      </c>
      <c r="O5615" s="81" t="str">
        <f aca="false">IF(N5615&lt;&gt;"","",M5615)</f>
        <v/>
      </c>
      <c r="P5615" s="82" t="str">
        <f aca="false">IF(A5615="Composição",B5615,"")</f>
        <v/>
      </c>
      <c r="Q5615" s="81" t="str">
        <f aca="false">IF(P5615&lt;&gt;"",SUMIF(L5615:L5615,L5615,N5615:N5615),"")</f>
        <v/>
      </c>
      <c r="R5615" s="81" t="str">
        <f aca="false">IF(P5615&lt;&gt;"",SUMIF(L5615:L5615,L5615,O5615:O5615),"")</f>
        <v/>
      </c>
    </row>
    <row r="5616" customFormat="false" ht="15" hidden="false" customHeight="true" outlineLevel="0" collapsed="false">
      <c r="A5616" s="83"/>
      <c r="B5616" s="84" t="s">
        <v>655</v>
      </c>
      <c r="C5616" s="83" t="s">
        <v>656</v>
      </c>
      <c r="D5616" s="83" t="s">
        <v>657</v>
      </c>
      <c r="E5616" s="83" t="s">
        <v>658</v>
      </c>
      <c r="F5616" s="83"/>
      <c r="G5616" s="85" t="s">
        <v>659</v>
      </c>
      <c r="H5616" s="84" t="s">
        <v>660</v>
      </c>
      <c r="I5616" s="84" t="s">
        <v>661</v>
      </c>
      <c r="J5616" s="84" t="s">
        <v>662</v>
      </c>
      <c r="L5616" s="63" t="n">
        <f aca="false">IF(AND(A5617&lt;&gt;"",A5616=""),L5615+1,L5615)</f>
        <v>597</v>
      </c>
      <c r="M5616" s="80" t="str">
        <f aca="false">IF(OR(A5616="Insumo",A5616="Composição Auxiliar"),J5616,"")</f>
        <v/>
      </c>
      <c r="N5616" s="81" t="str">
        <f aca="false">IF(E5616="Mão de Obra",J5616,"")</f>
        <v/>
      </c>
      <c r="O5616" s="81" t="str">
        <f aca="false">IF(N5616&lt;&gt;"","",M5616)</f>
        <v/>
      </c>
      <c r="P5616" s="82" t="str">
        <f aca="false">IF(A5616="Composição",B5616,"")</f>
        <v/>
      </c>
      <c r="Q5616" s="81" t="str">
        <f aca="false">IF(P5616&lt;&gt;"",SUMIF(L5616:L5616,L5616,N5616:N5616),"")</f>
        <v/>
      </c>
      <c r="R5616" s="81" t="str">
        <f aca="false">IF(P5616&lt;&gt;"",SUMIF(L5616:L5616,L5616,O5616:O5616),"")</f>
        <v/>
      </c>
    </row>
    <row r="5617" customFormat="false" ht="38.25" hidden="false" customHeight="true" outlineLevel="0" collapsed="false">
      <c r="A5617" s="86" t="s">
        <v>663</v>
      </c>
      <c r="B5617" s="87" t="s">
        <v>1435</v>
      </c>
      <c r="C5617" s="86" t="s">
        <v>664</v>
      </c>
      <c r="D5617" s="86" t="s">
        <v>1436</v>
      </c>
      <c r="E5617" s="86" t="s">
        <v>764</v>
      </c>
      <c r="F5617" s="86"/>
      <c r="G5617" s="88" t="s">
        <v>729</v>
      </c>
      <c r="H5617" s="89" t="n">
        <v>1</v>
      </c>
      <c r="I5617" s="90" t="n">
        <f aca="false">SUMIF(L:L,$L5617,M:M)</f>
        <v>11.17</v>
      </c>
      <c r="J5617" s="90" t="n">
        <f aca="false">TRUNC(H5617*I5617,2)</f>
        <v>11.17</v>
      </c>
      <c r="L5617" s="63" t="n">
        <f aca="false">IF(AND(A5618&lt;&gt;"",A5617=""),L5616+1,L5616)</f>
        <v>597</v>
      </c>
      <c r="M5617" s="80" t="str">
        <f aca="false">IF(OR(A5617="Insumo",A5617="Composição Auxiliar"),J5617,"")</f>
        <v/>
      </c>
      <c r="N5617" s="81" t="str">
        <f aca="false">IF(E5617="Mão de Obra",J5617,"")</f>
        <v/>
      </c>
      <c r="O5617" s="81" t="str">
        <f aca="false">IF(N5617&lt;&gt;"","",M5617)</f>
        <v/>
      </c>
      <c r="P5617" s="82" t="str">
        <f aca="false">IF(A5617="Composição",B5617,"")</f>
        <v> 94648 </v>
      </c>
      <c r="Q5617" s="81" t="n">
        <f aca="false">IF(P5617&lt;&gt;"",SUMIF(L5617:L5617,L5617,N5617:N5617),"")</f>
        <v>0</v>
      </c>
      <c r="R5617" s="81" t="n">
        <f aca="false">IF(P5617&lt;&gt;"",SUMIF(L5617:L5617,L5617,O5617:O5617),"")</f>
        <v>0</v>
      </c>
    </row>
    <row r="5618" customFormat="false" ht="25.5" hidden="false" customHeight="true" outlineLevel="0" collapsed="false">
      <c r="A5618" s="91" t="s">
        <v>668</v>
      </c>
      <c r="B5618" s="92" t="s">
        <v>1336</v>
      </c>
      <c r="C5618" s="91" t="s">
        <v>664</v>
      </c>
      <c r="D5618" s="91" t="s">
        <v>1337</v>
      </c>
      <c r="E5618" s="91" t="s">
        <v>671</v>
      </c>
      <c r="F5618" s="91"/>
      <c r="G5618" s="93" t="s">
        <v>672</v>
      </c>
      <c r="H5618" s="94" t="n">
        <v>0.133</v>
      </c>
      <c r="I5618" s="95" t="n">
        <f aca="false">SUMIFS(J:J,A:A,"Composição",B:B,$B5618)</f>
        <v>19.47</v>
      </c>
      <c r="J5618" s="95" t="n">
        <f aca="false">TRUNC(H5618*I5618,2)</f>
        <v>2.58</v>
      </c>
      <c r="L5618" s="63" t="n">
        <f aca="false">IF(AND(A5619&lt;&gt;"",A5618=""),L5617+1,L5617)</f>
        <v>597</v>
      </c>
      <c r="M5618" s="80" t="n">
        <f aca="false">IF(OR(A5618="Insumo",A5618="Composição Auxiliar"),J5618,"")</f>
        <v>2.58</v>
      </c>
      <c r="N5618" s="81" t="str">
        <f aca="false">IF(E5618="Mão de Obra",J5618,"")</f>
        <v/>
      </c>
      <c r="O5618" s="81" t="n">
        <f aca="false">IF(N5618&lt;&gt;"","",M5618)</f>
        <v>2.58</v>
      </c>
      <c r="P5618" s="82" t="str">
        <f aca="false">IF(A5618="Composição",B5618,"")</f>
        <v/>
      </c>
      <c r="Q5618" s="81" t="str">
        <f aca="false">IF(P5618&lt;&gt;"",SUMIF(L5618:L5618,L5618,N5618:N5618),"")</f>
        <v/>
      </c>
      <c r="R5618" s="81" t="str">
        <f aca="false">IF(P5618&lt;&gt;"",SUMIF(L5618:L5618,L5618,O5618:O5618),"")</f>
        <v/>
      </c>
    </row>
    <row r="5619" customFormat="false" ht="25.5" hidden="false" customHeight="true" outlineLevel="0" collapsed="false">
      <c r="A5619" s="91" t="s">
        <v>668</v>
      </c>
      <c r="B5619" s="92" t="s">
        <v>1292</v>
      </c>
      <c r="C5619" s="91" t="s">
        <v>664</v>
      </c>
      <c r="D5619" s="91" t="s">
        <v>1293</v>
      </c>
      <c r="E5619" s="91" t="s">
        <v>671</v>
      </c>
      <c r="F5619" s="91"/>
      <c r="G5619" s="93" t="s">
        <v>672</v>
      </c>
      <c r="H5619" s="94" t="n">
        <v>0.133</v>
      </c>
      <c r="I5619" s="95" t="n">
        <f aca="false">SUMIFS(J:J,A:A,"Composição",B:B,$B5619)</f>
        <v>22.94</v>
      </c>
      <c r="J5619" s="95" t="n">
        <f aca="false">TRUNC(H5619*I5619,2)</f>
        <v>3.05</v>
      </c>
      <c r="L5619" s="63" t="n">
        <f aca="false">IF(AND(A5620&lt;&gt;"",A5619=""),L5618+1,L5618)</f>
        <v>597</v>
      </c>
      <c r="M5619" s="80" t="n">
        <f aca="false">IF(OR(A5619="Insumo",A5619="Composição Auxiliar"),J5619,"")</f>
        <v>3.05</v>
      </c>
      <c r="N5619" s="81" t="str">
        <f aca="false">IF(E5619="Mão de Obra",J5619,"")</f>
        <v/>
      </c>
      <c r="O5619" s="81" t="n">
        <f aca="false">IF(N5619&lt;&gt;"","",M5619)</f>
        <v>3.05</v>
      </c>
      <c r="P5619" s="82" t="str">
        <f aca="false">IF(A5619="Composição",B5619,"")</f>
        <v/>
      </c>
      <c r="Q5619" s="81" t="str">
        <f aca="false">IF(P5619&lt;&gt;"",SUMIF(L5619:L5619,L5619,N5619:N5619),"")</f>
        <v/>
      </c>
      <c r="R5619" s="81" t="str">
        <f aca="false">IF(P5619&lt;&gt;"",SUMIF(L5619:L5619,L5619,O5619:O5619),"")</f>
        <v/>
      </c>
    </row>
    <row r="5620" customFormat="false" ht="14.25" hidden="false" customHeight="false" outlineLevel="0" collapsed="false">
      <c r="A5620" s="96" t="s">
        <v>679</v>
      </c>
      <c r="B5620" s="97" t="s">
        <v>1456</v>
      </c>
      <c r="C5620" s="96" t="str">
        <f aca="false">VLOOKUP(B5620,INSUMOS!$A:$I,2,0)</f>
        <v>SINAPI</v>
      </c>
      <c r="D5620" s="96" t="str">
        <f aca="false">VLOOKUP(B5620,INSUMOS!$A:$I,3,0)</f>
        <v>TUBO PVC, SOLDAVEL, DE 25 MM, AGUA FRIA (NBR-5648)</v>
      </c>
      <c r="E5620" s="98" t="str">
        <f aca="false">VLOOKUP(B5620,INSUMOS!$A:$I,4,0)</f>
        <v>Material</v>
      </c>
      <c r="F5620" s="98"/>
      <c r="G5620" s="99" t="str">
        <f aca="false">VLOOKUP(B5620,INSUMOS!$A:$I,5,0)</f>
        <v>M</v>
      </c>
      <c r="H5620" s="100" t="n">
        <v>1.043</v>
      </c>
      <c r="I5620" s="101" t="n">
        <f aca="false">VLOOKUP(B5620,INSUMOS!$A:$I,8,0)</f>
        <v>5.32</v>
      </c>
      <c r="J5620" s="101" t="n">
        <f aca="false">TRUNC(H5620*I5620,2)</f>
        <v>5.54</v>
      </c>
      <c r="L5620" s="63" t="n">
        <f aca="false">IF(AND(A5621&lt;&gt;"",A5620=""),L5619+1,L5619)</f>
        <v>597</v>
      </c>
      <c r="M5620" s="80" t="n">
        <f aca="false">IF(OR(A5620="Insumo",A5620="Composição Auxiliar"),J5620,"")</f>
        <v>5.54</v>
      </c>
      <c r="N5620" s="81" t="str">
        <f aca="false">IF(E5620="Mão de Obra",J5620,"")</f>
        <v/>
      </c>
      <c r="O5620" s="81" t="n">
        <f aca="false">IF(N5620&lt;&gt;"","",M5620)</f>
        <v>5.54</v>
      </c>
      <c r="P5620" s="82" t="str">
        <f aca="false">IF(A5620="Composição",B5620,"")</f>
        <v/>
      </c>
      <c r="Q5620" s="81" t="str">
        <f aca="false">IF(P5620&lt;&gt;"",SUMIF(L5620:L5620,L5620,N5620:N5620),"")</f>
        <v/>
      </c>
      <c r="R5620" s="81" t="str">
        <f aca="false">IF(P5620&lt;&gt;"",SUMIF(L5620:L5620,L5620,O5620:O5620),"")</f>
        <v/>
      </c>
    </row>
    <row r="5621" customFormat="false" ht="14.25" hidden="false" customHeight="false" outlineLevel="0" collapsed="false">
      <c r="A5621" s="102"/>
      <c r="B5621" s="102"/>
      <c r="C5621" s="102"/>
      <c r="D5621" s="102"/>
      <c r="E5621" s="102"/>
      <c r="F5621" s="103"/>
      <c r="G5621" s="102"/>
      <c r="H5621" s="103"/>
      <c r="I5621" s="102"/>
      <c r="J5621" s="103"/>
      <c r="L5621" s="63" t="n">
        <f aca="false">IF(AND(A5622&lt;&gt;"",A5621=""),L5620+1,L5620)</f>
        <v>597</v>
      </c>
      <c r="M5621" s="80" t="str">
        <f aca="false">IF(OR(A5621="Insumo",A5621="Composição Auxiliar"),J5621,"")</f>
        <v/>
      </c>
      <c r="N5621" s="81" t="str">
        <f aca="false">IF(E5621="Mão de Obra",J5621,"")</f>
        <v/>
      </c>
      <c r="O5621" s="81" t="str">
        <f aca="false">IF(N5621&lt;&gt;"","",M5621)</f>
        <v/>
      </c>
      <c r="P5621" s="82" t="str">
        <f aca="false">IF(A5621="Composição",B5621,"")</f>
        <v/>
      </c>
      <c r="Q5621" s="81" t="str">
        <f aca="false">IF(P5621&lt;&gt;"",SUMIF(L5621:L5621,L5621,N5621:N5621),"")</f>
        <v/>
      </c>
      <c r="R5621" s="81" t="str">
        <f aca="false">IF(P5621&lt;&gt;"",SUMIF(L5621:L5621,L5621,O5621:O5621),"")</f>
        <v/>
      </c>
    </row>
    <row r="5622" customFormat="false" ht="15" hidden="false" customHeight="false" outlineLevel="0" collapsed="false">
      <c r="A5622" s="102"/>
      <c r="B5622" s="102"/>
      <c r="C5622" s="102"/>
      <c r="D5622" s="102"/>
      <c r="E5622" s="102"/>
      <c r="F5622" s="103"/>
      <c r="G5622" s="102"/>
      <c r="H5622" s="104"/>
      <c r="I5622" s="104"/>
      <c r="J5622" s="103"/>
      <c r="L5622" s="63" t="n">
        <f aca="false">IF(AND(A5623&lt;&gt;"",A5622=""),L5621+1,L5621)</f>
        <v>597</v>
      </c>
      <c r="M5622" s="80" t="str">
        <f aca="false">IF(OR(A5622="Insumo",A5622="Composição Auxiliar"),J5622,"")</f>
        <v/>
      </c>
      <c r="N5622" s="81" t="str">
        <f aca="false">IF(E5622="Mão de Obra",J5622,"")</f>
        <v/>
      </c>
      <c r="O5622" s="81" t="str">
        <f aca="false">IF(N5622&lt;&gt;"","",M5622)</f>
        <v/>
      </c>
      <c r="P5622" s="82" t="str">
        <f aca="false">IF(A5622="Composição",B5622,"")</f>
        <v/>
      </c>
      <c r="Q5622" s="81" t="str">
        <f aca="false">IF(P5622&lt;&gt;"",SUMIF(L5622:L5622,L5622,N5622:N5622),"")</f>
        <v/>
      </c>
      <c r="R5622" s="81" t="str">
        <f aca="false">IF(P5622&lt;&gt;"",SUMIF(L5622:L5622,L5622,O5622:O5622),"")</f>
        <v/>
      </c>
    </row>
    <row r="5623" customFormat="false" ht="15" hidden="false" customHeight="false" outlineLevel="0" collapsed="false">
      <c r="A5623" s="108"/>
      <c r="B5623" s="108"/>
      <c r="C5623" s="108"/>
      <c r="D5623" s="108"/>
      <c r="E5623" s="108"/>
      <c r="F5623" s="108"/>
      <c r="G5623" s="108"/>
      <c r="H5623" s="108"/>
      <c r="I5623" s="108"/>
      <c r="J5623" s="108"/>
      <c r="L5623" s="63" t="n">
        <f aca="false">IF(AND(A5624&lt;&gt;"",A5623=""),L5622+1,L5622)</f>
        <v>597</v>
      </c>
      <c r="M5623" s="80" t="str">
        <f aca="false">IF(OR(A5623="Insumo",A5623="Composição Auxiliar"),J5623,"")</f>
        <v/>
      </c>
      <c r="N5623" s="81" t="str">
        <f aca="false">IF(E5623="Mão de Obra",J5623,"")</f>
        <v/>
      </c>
      <c r="O5623" s="81" t="str">
        <f aca="false">IF(N5623&lt;&gt;"","",M5623)</f>
        <v/>
      </c>
      <c r="P5623" s="82" t="str">
        <f aca="false">IF(A5623="Composição",B5623,"")</f>
        <v/>
      </c>
      <c r="Q5623" s="81" t="str">
        <f aca="false">IF(P5623&lt;&gt;"",SUMIF(L5623:L5623,L5623,N5623:N5623),"")</f>
        <v/>
      </c>
      <c r="R5623" s="81" t="str">
        <f aca="false">IF(P5623&lt;&gt;"",SUMIF(L5623:L5623,L5623,O5623:O5623),"")</f>
        <v/>
      </c>
    </row>
    <row r="5624" customFormat="false" ht="15" hidden="false" customHeight="true" outlineLevel="0" collapsed="false">
      <c r="A5624" s="83"/>
      <c r="B5624" s="84" t="s">
        <v>655</v>
      </c>
      <c r="C5624" s="83" t="s">
        <v>656</v>
      </c>
      <c r="D5624" s="83" t="s">
        <v>657</v>
      </c>
      <c r="E5624" s="83" t="s">
        <v>658</v>
      </c>
      <c r="F5624" s="83"/>
      <c r="G5624" s="85" t="s">
        <v>659</v>
      </c>
      <c r="H5624" s="84" t="s">
        <v>660</v>
      </c>
      <c r="I5624" s="84" t="s">
        <v>661</v>
      </c>
      <c r="J5624" s="84" t="s">
        <v>662</v>
      </c>
      <c r="L5624" s="63" t="n">
        <f aca="false">IF(AND(A5625&lt;&gt;"",A5624=""),L5623+1,L5623)</f>
        <v>598</v>
      </c>
      <c r="M5624" s="80" t="str">
        <f aca="false">IF(OR(A5624="Insumo",A5624="Composição Auxiliar"),J5624,"")</f>
        <v/>
      </c>
      <c r="N5624" s="81" t="str">
        <f aca="false">IF(E5624="Mão de Obra",J5624,"")</f>
        <v/>
      </c>
      <c r="O5624" s="81" t="str">
        <f aca="false">IF(N5624&lt;&gt;"","",M5624)</f>
        <v/>
      </c>
      <c r="P5624" s="82" t="str">
        <f aca="false">IF(A5624="Composição",B5624,"")</f>
        <v/>
      </c>
      <c r="Q5624" s="81" t="str">
        <f aca="false">IF(P5624&lt;&gt;"",SUMIF(L5624:L5624,L5624,N5624:N5624),"")</f>
        <v/>
      </c>
      <c r="R5624" s="81" t="str">
        <f aca="false">IF(P5624&lt;&gt;"",SUMIF(L5624:L5624,L5624,O5624:O5624),"")</f>
        <v/>
      </c>
    </row>
    <row r="5625" customFormat="false" ht="25.5" hidden="false" customHeight="true" outlineLevel="0" collapsed="false">
      <c r="A5625" s="86" t="s">
        <v>663</v>
      </c>
      <c r="B5625" s="87" t="s">
        <v>2211</v>
      </c>
      <c r="C5625" s="86" t="s">
        <v>664</v>
      </c>
      <c r="D5625" s="86" t="s">
        <v>2212</v>
      </c>
      <c r="E5625" s="86" t="s">
        <v>764</v>
      </c>
      <c r="F5625" s="86"/>
      <c r="G5625" s="88" t="s">
        <v>729</v>
      </c>
      <c r="H5625" s="89" t="n">
        <v>1</v>
      </c>
      <c r="I5625" s="90" t="n">
        <f aca="false">SUMIF(L:L,$L5625,M:M)</f>
        <v>21.94</v>
      </c>
      <c r="J5625" s="90" t="n">
        <f aca="false">TRUNC(H5625*I5625,2)</f>
        <v>21.94</v>
      </c>
      <c r="L5625" s="63" t="n">
        <f aca="false">IF(AND(A5626&lt;&gt;"",A5625=""),L5624+1,L5624)</f>
        <v>598</v>
      </c>
      <c r="M5625" s="80" t="str">
        <f aca="false">IF(OR(A5625="Insumo",A5625="Composição Auxiliar"),J5625,"")</f>
        <v/>
      </c>
      <c r="N5625" s="81" t="str">
        <f aca="false">IF(E5625="Mão de Obra",J5625,"")</f>
        <v/>
      </c>
      <c r="O5625" s="81" t="str">
        <f aca="false">IF(N5625&lt;&gt;"","",M5625)</f>
        <v/>
      </c>
      <c r="P5625" s="82" t="str">
        <f aca="false">IF(A5625="Composição",B5625,"")</f>
        <v> 89356 </v>
      </c>
      <c r="Q5625" s="81" t="n">
        <f aca="false">IF(P5625&lt;&gt;"",SUMIF(L5625:L5625,L5625,N5625:N5625),"")</f>
        <v>0</v>
      </c>
      <c r="R5625" s="81" t="n">
        <f aca="false">IF(P5625&lt;&gt;"",SUMIF(L5625:L5625,L5625,O5625:O5625),"")</f>
        <v>0</v>
      </c>
    </row>
    <row r="5626" customFormat="false" ht="25.5" hidden="false" customHeight="true" outlineLevel="0" collapsed="false">
      <c r="A5626" s="91" t="s">
        <v>668</v>
      </c>
      <c r="B5626" s="92" t="s">
        <v>1336</v>
      </c>
      <c r="C5626" s="91" t="s">
        <v>664</v>
      </c>
      <c r="D5626" s="91" t="s">
        <v>1337</v>
      </c>
      <c r="E5626" s="91" t="s">
        <v>671</v>
      </c>
      <c r="F5626" s="91"/>
      <c r="G5626" s="93" t="s">
        <v>672</v>
      </c>
      <c r="H5626" s="94" t="n">
        <v>0.38</v>
      </c>
      <c r="I5626" s="95" t="n">
        <f aca="false">SUMIFS(J:J,A:A,"Composição",B:B,$B5626)</f>
        <v>19.47</v>
      </c>
      <c r="J5626" s="95" t="n">
        <f aca="false">TRUNC(H5626*I5626,2)</f>
        <v>7.39</v>
      </c>
      <c r="L5626" s="63" t="n">
        <f aca="false">IF(AND(A5627&lt;&gt;"",A5626=""),L5625+1,L5625)</f>
        <v>598</v>
      </c>
      <c r="M5626" s="80" t="n">
        <f aca="false">IF(OR(A5626="Insumo",A5626="Composição Auxiliar"),J5626,"")</f>
        <v>7.39</v>
      </c>
      <c r="N5626" s="81" t="str">
        <f aca="false">IF(E5626="Mão de Obra",J5626,"")</f>
        <v/>
      </c>
      <c r="O5626" s="81" t="n">
        <f aca="false">IF(N5626&lt;&gt;"","",M5626)</f>
        <v>7.39</v>
      </c>
      <c r="P5626" s="82" t="str">
        <f aca="false">IF(A5626="Composição",B5626,"")</f>
        <v/>
      </c>
      <c r="Q5626" s="81" t="str">
        <f aca="false">IF(P5626&lt;&gt;"",SUMIF(L5626:L5626,L5626,N5626:N5626),"")</f>
        <v/>
      </c>
      <c r="R5626" s="81" t="str">
        <f aca="false">IF(P5626&lt;&gt;"",SUMIF(L5626:L5626,L5626,O5626:O5626),"")</f>
        <v/>
      </c>
    </row>
    <row r="5627" customFormat="false" ht="25.5" hidden="false" customHeight="true" outlineLevel="0" collapsed="false">
      <c r="A5627" s="91" t="s">
        <v>668</v>
      </c>
      <c r="B5627" s="92" t="s">
        <v>1292</v>
      </c>
      <c r="C5627" s="91" t="s">
        <v>664</v>
      </c>
      <c r="D5627" s="91" t="s">
        <v>1293</v>
      </c>
      <c r="E5627" s="91" t="s">
        <v>671</v>
      </c>
      <c r="F5627" s="91"/>
      <c r="G5627" s="93" t="s">
        <v>672</v>
      </c>
      <c r="H5627" s="94" t="n">
        <v>0.38</v>
      </c>
      <c r="I5627" s="95" t="n">
        <f aca="false">SUMIFS(J:J,A:A,"Composição",B:B,$B5627)</f>
        <v>22.94</v>
      </c>
      <c r="J5627" s="95" t="n">
        <f aca="false">TRUNC(H5627*I5627,2)</f>
        <v>8.71</v>
      </c>
      <c r="L5627" s="63" t="n">
        <f aca="false">IF(AND(A5628&lt;&gt;"",A5627=""),L5626+1,L5626)</f>
        <v>598</v>
      </c>
      <c r="M5627" s="80" t="n">
        <f aca="false">IF(OR(A5627="Insumo",A5627="Composição Auxiliar"),J5627,"")</f>
        <v>8.71</v>
      </c>
      <c r="N5627" s="81" t="str">
        <f aca="false">IF(E5627="Mão de Obra",J5627,"")</f>
        <v/>
      </c>
      <c r="O5627" s="81" t="n">
        <f aca="false">IF(N5627&lt;&gt;"","",M5627)</f>
        <v>8.71</v>
      </c>
      <c r="P5627" s="82" t="str">
        <f aca="false">IF(A5627="Composição",B5627,"")</f>
        <v/>
      </c>
      <c r="Q5627" s="81" t="str">
        <f aca="false">IF(P5627&lt;&gt;"",SUMIF(L5627:L5627,L5627,N5627:N5627),"")</f>
        <v/>
      </c>
      <c r="R5627" s="81" t="str">
        <f aca="false">IF(P5627&lt;&gt;"",SUMIF(L5627:L5627,L5627,O5627:O5627),"")</f>
        <v/>
      </c>
    </row>
    <row r="5628" customFormat="false" ht="14.25" hidden="false" customHeight="false" outlineLevel="0" collapsed="false">
      <c r="A5628" s="96" t="s">
        <v>679</v>
      </c>
      <c r="B5628" s="97" t="s">
        <v>1456</v>
      </c>
      <c r="C5628" s="96" t="str">
        <f aca="false">VLOOKUP(B5628,INSUMOS!$A:$I,2,0)</f>
        <v>SINAPI</v>
      </c>
      <c r="D5628" s="96" t="str">
        <f aca="false">VLOOKUP(B5628,INSUMOS!$A:$I,3,0)</f>
        <v>TUBO PVC, SOLDAVEL, DE 25 MM, AGUA FRIA (NBR-5648)</v>
      </c>
      <c r="E5628" s="98" t="str">
        <f aca="false">VLOOKUP(B5628,INSUMOS!$A:$I,4,0)</f>
        <v>Material</v>
      </c>
      <c r="F5628" s="98"/>
      <c r="G5628" s="99" t="str">
        <f aca="false">VLOOKUP(B5628,INSUMOS!$A:$I,5,0)</f>
        <v>M</v>
      </c>
      <c r="H5628" s="100" t="n">
        <v>1.0493</v>
      </c>
      <c r="I5628" s="101" t="n">
        <f aca="false">VLOOKUP(B5628,INSUMOS!$A:$I,8,0)</f>
        <v>5.32</v>
      </c>
      <c r="J5628" s="101" t="n">
        <f aca="false">TRUNC(H5628*I5628,2)</f>
        <v>5.58</v>
      </c>
      <c r="L5628" s="63" t="n">
        <f aca="false">IF(AND(A5629&lt;&gt;"",A5628=""),L5627+1,L5627)</f>
        <v>598</v>
      </c>
      <c r="M5628" s="80" t="n">
        <f aca="false">IF(OR(A5628="Insumo",A5628="Composição Auxiliar"),J5628,"")</f>
        <v>5.58</v>
      </c>
      <c r="N5628" s="81" t="str">
        <f aca="false">IF(E5628="Mão de Obra",J5628,"")</f>
        <v/>
      </c>
      <c r="O5628" s="81" t="n">
        <f aca="false">IF(N5628&lt;&gt;"","",M5628)</f>
        <v>5.58</v>
      </c>
      <c r="P5628" s="82" t="str">
        <f aca="false">IF(A5628="Composição",B5628,"")</f>
        <v/>
      </c>
      <c r="Q5628" s="81" t="str">
        <f aca="false">IF(P5628&lt;&gt;"",SUMIF(L5628:L5628,L5628,N5628:N5628),"")</f>
        <v/>
      </c>
      <c r="R5628" s="81" t="str">
        <f aca="false">IF(P5628&lt;&gt;"",SUMIF(L5628:L5628,L5628,O5628:O5628),"")</f>
        <v/>
      </c>
    </row>
    <row r="5629" customFormat="false" ht="14.25" hidden="false" customHeight="false" outlineLevel="0" collapsed="false">
      <c r="A5629" s="96" t="s">
        <v>679</v>
      </c>
      <c r="B5629" s="97" t="s">
        <v>1481</v>
      </c>
      <c r="C5629" s="96" t="str">
        <f aca="false">VLOOKUP(B5629,INSUMOS!$A:$I,2,0)</f>
        <v>SINAPI</v>
      </c>
      <c r="D5629" s="96" t="str">
        <f aca="false">VLOOKUP(B5629,INSUMOS!$A:$I,3,0)</f>
        <v>LIXA D'AGUA EM FOLHA, GRAO 100</v>
      </c>
      <c r="E5629" s="98" t="str">
        <f aca="false">VLOOKUP(B5629,INSUMOS!$A:$I,4,0)</f>
        <v>Material</v>
      </c>
      <c r="F5629" s="98"/>
      <c r="G5629" s="99" t="str">
        <f aca="false">VLOOKUP(B5629,INSUMOS!$A:$I,5,0)</f>
        <v>UN</v>
      </c>
      <c r="H5629" s="100" t="n">
        <v>0.0886</v>
      </c>
      <c r="I5629" s="101" t="n">
        <f aca="false">VLOOKUP(B5629,INSUMOS!$A:$I,8,0)</f>
        <v>3.03</v>
      </c>
      <c r="J5629" s="101" t="n">
        <f aca="false">TRUNC(H5629*I5629,2)</f>
        <v>0.26</v>
      </c>
      <c r="L5629" s="63" t="n">
        <f aca="false">IF(AND(A5630&lt;&gt;"",A5629=""),L5628+1,L5628)</f>
        <v>598</v>
      </c>
      <c r="M5629" s="80" t="n">
        <f aca="false">IF(OR(A5629="Insumo",A5629="Composição Auxiliar"),J5629,"")</f>
        <v>0.26</v>
      </c>
      <c r="N5629" s="81" t="str">
        <f aca="false">IF(E5629="Mão de Obra",J5629,"")</f>
        <v/>
      </c>
      <c r="O5629" s="81" t="n">
        <f aca="false">IF(N5629&lt;&gt;"","",M5629)</f>
        <v>0.26</v>
      </c>
      <c r="P5629" s="82" t="str">
        <f aca="false">IF(A5629="Composição",B5629,"")</f>
        <v/>
      </c>
      <c r="Q5629" s="81" t="str">
        <f aca="false">IF(P5629&lt;&gt;"",SUMIF(L5629:L5629,L5629,N5629:N5629),"")</f>
        <v/>
      </c>
      <c r="R5629" s="81" t="str">
        <f aca="false">IF(P5629&lt;&gt;"",SUMIF(L5629:L5629,L5629,O5629:O5629),"")</f>
        <v/>
      </c>
    </row>
    <row r="5630" customFormat="false" ht="14.25" hidden="false" customHeight="false" outlineLevel="0" collapsed="false">
      <c r="A5630" s="102"/>
      <c r="B5630" s="102"/>
      <c r="C5630" s="102"/>
      <c r="D5630" s="102"/>
      <c r="E5630" s="102"/>
      <c r="F5630" s="103"/>
      <c r="G5630" s="102"/>
      <c r="H5630" s="103"/>
      <c r="I5630" s="102"/>
      <c r="J5630" s="103"/>
      <c r="L5630" s="63" t="n">
        <f aca="false">IF(AND(A5631&lt;&gt;"",A5630=""),L5629+1,L5629)</f>
        <v>598</v>
      </c>
      <c r="M5630" s="80" t="str">
        <f aca="false">IF(OR(A5630="Insumo",A5630="Composição Auxiliar"),J5630,"")</f>
        <v/>
      </c>
      <c r="N5630" s="81" t="str">
        <f aca="false">IF(E5630="Mão de Obra",J5630,"")</f>
        <v/>
      </c>
      <c r="O5630" s="81" t="str">
        <f aca="false">IF(N5630&lt;&gt;"","",M5630)</f>
        <v/>
      </c>
      <c r="P5630" s="82" t="str">
        <f aca="false">IF(A5630="Composição",B5630,"")</f>
        <v/>
      </c>
      <c r="Q5630" s="81" t="str">
        <f aca="false">IF(P5630&lt;&gt;"",SUMIF(L5630:L5630,L5630,N5630:N5630),"")</f>
        <v/>
      </c>
      <c r="R5630" s="81" t="str">
        <f aca="false">IF(P5630&lt;&gt;"",SUMIF(L5630:L5630,L5630,O5630:O5630),"")</f>
        <v/>
      </c>
    </row>
    <row r="5631" customFormat="false" ht="15" hidden="false" customHeight="false" outlineLevel="0" collapsed="false">
      <c r="A5631" s="102"/>
      <c r="B5631" s="102"/>
      <c r="C5631" s="102"/>
      <c r="D5631" s="102"/>
      <c r="E5631" s="102"/>
      <c r="F5631" s="103"/>
      <c r="G5631" s="102"/>
      <c r="H5631" s="104"/>
      <c r="I5631" s="104"/>
      <c r="J5631" s="103"/>
      <c r="L5631" s="63" t="n">
        <f aca="false">IF(AND(A5632&lt;&gt;"",A5631=""),L5630+1,L5630)</f>
        <v>598</v>
      </c>
      <c r="M5631" s="80" t="str">
        <f aca="false">IF(OR(A5631="Insumo",A5631="Composição Auxiliar"),J5631,"")</f>
        <v/>
      </c>
      <c r="N5631" s="81" t="str">
        <f aca="false">IF(E5631="Mão de Obra",J5631,"")</f>
        <v/>
      </c>
      <c r="O5631" s="81" t="str">
        <f aca="false">IF(N5631&lt;&gt;"","",M5631)</f>
        <v/>
      </c>
      <c r="P5631" s="82" t="str">
        <f aca="false">IF(A5631="Composição",B5631,"")</f>
        <v/>
      </c>
      <c r="Q5631" s="81" t="str">
        <f aca="false">IF(P5631&lt;&gt;"",SUMIF(L5631:L5631,L5631,N5631:N5631),"")</f>
        <v/>
      </c>
      <c r="R5631" s="81" t="str">
        <f aca="false">IF(P5631&lt;&gt;"",SUMIF(L5631:L5631,L5631,O5631:O5631),"")</f>
        <v/>
      </c>
    </row>
    <row r="5632" customFormat="false" ht="15" hidden="false" customHeight="false" outlineLevel="0" collapsed="false">
      <c r="A5632" s="108"/>
      <c r="B5632" s="108"/>
      <c r="C5632" s="108"/>
      <c r="D5632" s="108"/>
      <c r="E5632" s="108"/>
      <c r="F5632" s="108"/>
      <c r="G5632" s="108"/>
      <c r="H5632" s="108"/>
      <c r="I5632" s="108"/>
      <c r="J5632" s="108"/>
      <c r="L5632" s="63" t="n">
        <f aca="false">IF(AND(A5633&lt;&gt;"",A5632=""),L5631+1,L5631)</f>
        <v>598</v>
      </c>
      <c r="M5632" s="80" t="str">
        <f aca="false">IF(OR(A5632="Insumo",A5632="Composição Auxiliar"),J5632,"")</f>
        <v/>
      </c>
      <c r="N5632" s="81" t="str">
        <f aca="false">IF(E5632="Mão de Obra",J5632,"")</f>
        <v/>
      </c>
      <c r="O5632" s="81" t="str">
        <f aca="false">IF(N5632&lt;&gt;"","",M5632)</f>
        <v/>
      </c>
      <c r="P5632" s="82" t="str">
        <f aca="false">IF(A5632="Composição",B5632,"")</f>
        <v/>
      </c>
      <c r="Q5632" s="81" t="str">
        <f aca="false">IF(P5632&lt;&gt;"",SUMIF(L5632:L5632,L5632,N5632:N5632),"")</f>
        <v/>
      </c>
      <c r="R5632" s="81" t="str">
        <f aca="false">IF(P5632&lt;&gt;"",SUMIF(L5632:L5632,L5632,O5632:O5632),"")</f>
        <v/>
      </c>
    </row>
    <row r="5633" customFormat="false" ht="15" hidden="false" customHeight="true" outlineLevel="0" collapsed="false">
      <c r="A5633" s="83"/>
      <c r="B5633" s="84" t="s">
        <v>655</v>
      </c>
      <c r="C5633" s="83" t="s">
        <v>656</v>
      </c>
      <c r="D5633" s="83" t="s">
        <v>657</v>
      </c>
      <c r="E5633" s="83" t="s">
        <v>658</v>
      </c>
      <c r="F5633" s="83"/>
      <c r="G5633" s="85" t="s">
        <v>659</v>
      </c>
      <c r="H5633" s="84" t="s">
        <v>660</v>
      </c>
      <c r="I5633" s="84" t="s">
        <v>661</v>
      </c>
      <c r="J5633" s="84" t="s">
        <v>662</v>
      </c>
      <c r="L5633" s="63" t="n">
        <f aca="false">IF(AND(A5634&lt;&gt;"",A5633=""),L5632+1,L5632)</f>
        <v>599</v>
      </c>
      <c r="M5633" s="80" t="str">
        <f aca="false">IF(OR(A5633="Insumo",A5633="Composição Auxiliar"),J5633,"")</f>
        <v/>
      </c>
      <c r="N5633" s="81" t="str">
        <f aca="false">IF(E5633="Mão de Obra",J5633,"")</f>
        <v/>
      </c>
      <c r="O5633" s="81" t="str">
        <f aca="false">IF(N5633&lt;&gt;"","",M5633)</f>
        <v/>
      </c>
      <c r="P5633" s="82" t="str">
        <f aca="false">IF(A5633="Composição",B5633,"")</f>
        <v/>
      </c>
      <c r="Q5633" s="81" t="str">
        <f aca="false">IF(P5633&lt;&gt;"",SUMIF(L5633:L5633,L5633,N5633:N5633),"")</f>
        <v/>
      </c>
      <c r="R5633" s="81" t="str">
        <f aca="false">IF(P5633&lt;&gt;"",SUMIF(L5633:L5633,L5633,O5633:O5633),"")</f>
        <v/>
      </c>
    </row>
    <row r="5634" customFormat="false" ht="38.25" hidden="false" customHeight="true" outlineLevel="0" collapsed="false">
      <c r="A5634" s="86" t="s">
        <v>663</v>
      </c>
      <c r="B5634" s="87" t="s">
        <v>1421</v>
      </c>
      <c r="C5634" s="86" t="s">
        <v>664</v>
      </c>
      <c r="D5634" s="86" t="s">
        <v>1422</v>
      </c>
      <c r="E5634" s="86" t="s">
        <v>764</v>
      </c>
      <c r="F5634" s="86"/>
      <c r="G5634" s="88" t="s">
        <v>729</v>
      </c>
      <c r="H5634" s="89" t="n">
        <v>1</v>
      </c>
      <c r="I5634" s="90" t="n">
        <f aca="false">SUMIF(L:L,$L5634,M:M)</f>
        <v>26.54</v>
      </c>
      <c r="J5634" s="90" t="n">
        <f aca="false">TRUNC(H5634*I5634,2)</f>
        <v>26.54</v>
      </c>
      <c r="L5634" s="63" t="n">
        <f aca="false">IF(AND(A5635&lt;&gt;"",A5634=""),L5633+1,L5633)</f>
        <v>599</v>
      </c>
      <c r="M5634" s="80" t="str">
        <f aca="false">IF(OR(A5634="Insumo",A5634="Composição Auxiliar"),J5634,"")</f>
        <v/>
      </c>
      <c r="N5634" s="81" t="str">
        <f aca="false">IF(E5634="Mão de Obra",J5634,"")</f>
        <v/>
      </c>
      <c r="O5634" s="81" t="str">
        <f aca="false">IF(N5634&lt;&gt;"","",M5634)</f>
        <v/>
      </c>
      <c r="P5634" s="82" t="str">
        <f aca="false">IF(A5634="Composição",B5634,"")</f>
        <v> 94650 </v>
      </c>
      <c r="Q5634" s="81" t="n">
        <f aca="false">IF(P5634&lt;&gt;"",SUMIF(L5634:L5634,L5634,N5634:N5634),"")</f>
        <v>0</v>
      </c>
      <c r="R5634" s="81" t="n">
        <f aca="false">IF(P5634&lt;&gt;"",SUMIF(L5634:L5634,L5634,O5634:O5634),"")</f>
        <v>0</v>
      </c>
    </row>
    <row r="5635" customFormat="false" ht="25.5" hidden="false" customHeight="true" outlineLevel="0" collapsed="false">
      <c r="A5635" s="91" t="s">
        <v>668</v>
      </c>
      <c r="B5635" s="92" t="s">
        <v>1336</v>
      </c>
      <c r="C5635" s="91" t="s">
        <v>664</v>
      </c>
      <c r="D5635" s="91" t="s">
        <v>1337</v>
      </c>
      <c r="E5635" s="91" t="s">
        <v>671</v>
      </c>
      <c r="F5635" s="91"/>
      <c r="G5635" s="93" t="s">
        <v>672</v>
      </c>
      <c r="H5635" s="94" t="n">
        <v>0.189</v>
      </c>
      <c r="I5635" s="95" t="n">
        <f aca="false">SUMIFS(J:J,A:A,"Composição",B:B,$B5635)</f>
        <v>19.47</v>
      </c>
      <c r="J5635" s="95" t="n">
        <f aca="false">TRUNC(H5635*I5635,2)</f>
        <v>3.67</v>
      </c>
      <c r="L5635" s="63" t="n">
        <f aca="false">IF(AND(A5636&lt;&gt;"",A5635=""),L5634+1,L5634)</f>
        <v>599</v>
      </c>
      <c r="M5635" s="80" t="n">
        <f aca="false">IF(OR(A5635="Insumo",A5635="Composição Auxiliar"),J5635,"")</f>
        <v>3.67</v>
      </c>
      <c r="N5635" s="81" t="str">
        <f aca="false">IF(E5635="Mão de Obra",J5635,"")</f>
        <v/>
      </c>
      <c r="O5635" s="81" t="n">
        <f aca="false">IF(N5635&lt;&gt;"","",M5635)</f>
        <v>3.67</v>
      </c>
      <c r="P5635" s="82" t="str">
        <f aca="false">IF(A5635="Composição",B5635,"")</f>
        <v/>
      </c>
      <c r="Q5635" s="81" t="str">
        <f aca="false">IF(P5635&lt;&gt;"",SUMIF(L5635:L5635,L5635,N5635:N5635),"")</f>
        <v/>
      </c>
      <c r="R5635" s="81" t="str">
        <f aca="false">IF(P5635&lt;&gt;"",SUMIF(L5635:L5635,L5635,O5635:O5635),"")</f>
        <v/>
      </c>
    </row>
    <row r="5636" customFormat="false" ht="25.5" hidden="false" customHeight="true" outlineLevel="0" collapsed="false">
      <c r="A5636" s="91" t="s">
        <v>668</v>
      </c>
      <c r="B5636" s="92" t="s">
        <v>1292</v>
      </c>
      <c r="C5636" s="91" t="s">
        <v>664</v>
      </c>
      <c r="D5636" s="91" t="s">
        <v>1293</v>
      </c>
      <c r="E5636" s="91" t="s">
        <v>671</v>
      </c>
      <c r="F5636" s="91"/>
      <c r="G5636" s="93" t="s">
        <v>672</v>
      </c>
      <c r="H5636" s="94" t="n">
        <v>0.189</v>
      </c>
      <c r="I5636" s="95" t="n">
        <f aca="false">SUMIFS(J:J,A:A,"Composição",B:B,$B5636)</f>
        <v>22.94</v>
      </c>
      <c r="J5636" s="95" t="n">
        <f aca="false">TRUNC(H5636*I5636,2)</f>
        <v>4.33</v>
      </c>
      <c r="L5636" s="63" t="n">
        <f aca="false">IF(AND(A5637&lt;&gt;"",A5636=""),L5635+1,L5635)</f>
        <v>599</v>
      </c>
      <c r="M5636" s="80" t="n">
        <f aca="false">IF(OR(A5636="Insumo",A5636="Composição Auxiliar"),J5636,"")</f>
        <v>4.33</v>
      </c>
      <c r="N5636" s="81" t="str">
        <f aca="false">IF(E5636="Mão de Obra",J5636,"")</f>
        <v/>
      </c>
      <c r="O5636" s="81" t="n">
        <f aca="false">IF(N5636&lt;&gt;"","",M5636)</f>
        <v>4.33</v>
      </c>
      <c r="P5636" s="82" t="str">
        <f aca="false">IF(A5636="Composição",B5636,"")</f>
        <v/>
      </c>
      <c r="Q5636" s="81" t="str">
        <f aca="false">IF(P5636&lt;&gt;"",SUMIF(L5636:L5636,L5636,N5636:N5636),"")</f>
        <v/>
      </c>
      <c r="R5636" s="81" t="str">
        <f aca="false">IF(P5636&lt;&gt;"",SUMIF(L5636:L5636,L5636,O5636:O5636),"")</f>
        <v/>
      </c>
    </row>
    <row r="5637" customFormat="false" ht="14.25" hidden="false" customHeight="false" outlineLevel="0" collapsed="false">
      <c r="A5637" s="96" t="s">
        <v>679</v>
      </c>
      <c r="B5637" s="97" t="s">
        <v>1463</v>
      </c>
      <c r="C5637" s="96" t="str">
        <f aca="false">VLOOKUP(B5637,INSUMOS!$A:$I,2,0)</f>
        <v>SINAPI</v>
      </c>
      <c r="D5637" s="96" t="str">
        <f aca="false">VLOOKUP(B5637,INSUMOS!$A:$I,3,0)</f>
        <v>TUBO PVC, SOLDAVEL, DE 40 MM, AGUA FRIA (NBR-5648)</v>
      </c>
      <c r="E5637" s="98" t="str">
        <f aca="false">VLOOKUP(B5637,INSUMOS!$A:$I,4,0)</f>
        <v>Material</v>
      </c>
      <c r="F5637" s="98"/>
      <c r="G5637" s="99" t="str">
        <f aca="false">VLOOKUP(B5637,INSUMOS!$A:$I,5,0)</f>
        <v>M</v>
      </c>
      <c r="H5637" s="100" t="n">
        <v>1.027</v>
      </c>
      <c r="I5637" s="101" t="n">
        <f aca="false">VLOOKUP(B5637,INSUMOS!$A:$I,8,0)</f>
        <v>18.03</v>
      </c>
      <c r="J5637" s="101" t="n">
        <f aca="false">TRUNC(H5637*I5637,2)</f>
        <v>18.51</v>
      </c>
      <c r="L5637" s="63" t="n">
        <f aca="false">IF(AND(A5638&lt;&gt;"",A5637=""),L5636+1,L5636)</f>
        <v>599</v>
      </c>
      <c r="M5637" s="80" t="n">
        <f aca="false">IF(OR(A5637="Insumo",A5637="Composição Auxiliar"),J5637,"")</f>
        <v>18.51</v>
      </c>
      <c r="N5637" s="81" t="str">
        <f aca="false">IF(E5637="Mão de Obra",J5637,"")</f>
        <v/>
      </c>
      <c r="O5637" s="81" t="n">
        <f aca="false">IF(N5637&lt;&gt;"","",M5637)</f>
        <v>18.51</v>
      </c>
      <c r="P5637" s="82" t="str">
        <f aca="false">IF(A5637="Composição",B5637,"")</f>
        <v/>
      </c>
      <c r="Q5637" s="81" t="str">
        <f aca="false">IF(P5637&lt;&gt;"",SUMIF(L5637:L5637,L5637,N5637:N5637),"")</f>
        <v/>
      </c>
      <c r="R5637" s="81" t="str">
        <f aca="false">IF(P5637&lt;&gt;"",SUMIF(L5637:L5637,L5637,O5637:O5637),"")</f>
        <v/>
      </c>
    </row>
    <row r="5638" customFormat="false" ht="14.25" hidden="false" customHeight="false" outlineLevel="0" collapsed="false">
      <c r="A5638" s="96" t="s">
        <v>679</v>
      </c>
      <c r="B5638" s="97" t="s">
        <v>1481</v>
      </c>
      <c r="C5638" s="96" t="str">
        <f aca="false">VLOOKUP(B5638,INSUMOS!$A:$I,2,0)</f>
        <v>SINAPI</v>
      </c>
      <c r="D5638" s="96" t="str">
        <f aca="false">VLOOKUP(B5638,INSUMOS!$A:$I,3,0)</f>
        <v>LIXA D'AGUA EM FOLHA, GRAO 100</v>
      </c>
      <c r="E5638" s="98" t="str">
        <f aca="false">VLOOKUP(B5638,INSUMOS!$A:$I,4,0)</f>
        <v>Material</v>
      </c>
      <c r="F5638" s="98"/>
      <c r="G5638" s="99" t="str">
        <f aca="false">VLOOKUP(B5638,INSUMOS!$A:$I,5,0)</f>
        <v>UN</v>
      </c>
      <c r="H5638" s="100" t="n">
        <v>0.011</v>
      </c>
      <c r="I5638" s="101" t="n">
        <f aca="false">VLOOKUP(B5638,INSUMOS!$A:$I,8,0)</f>
        <v>3.03</v>
      </c>
      <c r="J5638" s="101" t="n">
        <f aca="false">TRUNC(H5638*I5638,2)</f>
        <v>0.03</v>
      </c>
      <c r="L5638" s="63" t="n">
        <f aca="false">IF(AND(A5639&lt;&gt;"",A5638=""),L5637+1,L5637)</f>
        <v>599</v>
      </c>
      <c r="M5638" s="80" t="n">
        <f aca="false">IF(OR(A5638="Insumo",A5638="Composição Auxiliar"),J5638,"")</f>
        <v>0.03</v>
      </c>
      <c r="N5638" s="81" t="str">
        <f aca="false">IF(E5638="Mão de Obra",J5638,"")</f>
        <v/>
      </c>
      <c r="O5638" s="81" t="n">
        <f aca="false">IF(N5638&lt;&gt;"","",M5638)</f>
        <v>0.03</v>
      </c>
      <c r="P5638" s="82" t="str">
        <f aca="false">IF(A5638="Composição",B5638,"")</f>
        <v/>
      </c>
      <c r="Q5638" s="81" t="str">
        <f aca="false">IF(P5638&lt;&gt;"",SUMIF(L5638:L5638,L5638,N5638:N5638),"")</f>
        <v/>
      </c>
      <c r="R5638" s="81" t="str">
        <f aca="false">IF(P5638&lt;&gt;"",SUMIF(L5638:L5638,L5638,O5638:O5638),"")</f>
        <v/>
      </c>
    </row>
    <row r="5639" customFormat="false" ht="14.25" hidden="false" customHeight="false" outlineLevel="0" collapsed="false">
      <c r="A5639" s="102"/>
      <c r="B5639" s="102"/>
      <c r="C5639" s="102"/>
      <c r="D5639" s="102"/>
      <c r="E5639" s="102"/>
      <c r="F5639" s="103"/>
      <c r="G5639" s="102"/>
      <c r="H5639" s="103"/>
      <c r="I5639" s="102"/>
      <c r="J5639" s="103"/>
      <c r="L5639" s="63" t="n">
        <f aca="false">IF(AND(A5640&lt;&gt;"",A5639=""),L5638+1,L5638)</f>
        <v>599</v>
      </c>
      <c r="M5639" s="80" t="str">
        <f aca="false">IF(OR(A5639="Insumo",A5639="Composição Auxiliar"),J5639,"")</f>
        <v/>
      </c>
      <c r="N5639" s="81" t="str">
        <f aca="false">IF(E5639="Mão de Obra",J5639,"")</f>
        <v/>
      </c>
      <c r="O5639" s="81" t="str">
        <f aca="false">IF(N5639&lt;&gt;"","",M5639)</f>
        <v/>
      </c>
      <c r="P5639" s="82" t="str">
        <f aca="false">IF(A5639="Composição",B5639,"")</f>
        <v/>
      </c>
      <c r="Q5639" s="81" t="str">
        <f aca="false">IF(P5639&lt;&gt;"",SUMIF(L5639:L5639,L5639,N5639:N5639),"")</f>
        <v/>
      </c>
      <c r="R5639" s="81" t="str">
        <f aca="false">IF(P5639&lt;&gt;"",SUMIF(L5639:L5639,L5639,O5639:O5639),"")</f>
        <v/>
      </c>
    </row>
    <row r="5640" customFormat="false" ht="15" hidden="false" customHeight="false" outlineLevel="0" collapsed="false">
      <c r="A5640" s="102"/>
      <c r="B5640" s="102"/>
      <c r="C5640" s="102"/>
      <c r="D5640" s="102"/>
      <c r="E5640" s="102"/>
      <c r="F5640" s="103"/>
      <c r="G5640" s="102"/>
      <c r="H5640" s="104"/>
      <c r="I5640" s="104"/>
      <c r="J5640" s="103"/>
      <c r="L5640" s="63" t="n">
        <f aca="false">IF(AND(A5641&lt;&gt;"",A5640=""),L5639+1,L5639)</f>
        <v>599</v>
      </c>
      <c r="M5640" s="80" t="str">
        <f aca="false">IF(OR(A5640="Insumo",A5640="Composição Auxiliar"),J5640,"")</f>
        <v/>
      </c>
      <c r="N5640" s="81" t="str">
        <f aca="false">IF(E5640="Mão de Obra",J5640,"")</f>
        <v/>
      </c>
      <c r="O5640" s="81" t="str">
        <f aca="false">IF(N5640&lt;&gt;"","",M5640)</f>
        <v/>
      </c>
      <c r="P5640" s="82" t="str">
        <f aca="false">IF(A5640="Composição",B5640,"")</f>
        <v/>
      </c>
      <c r="Q5640" s="81" t="str">
        <f aca="false">IF(P5640&lt;&gt;"",SUMIF(L5640:L5640,L5640,N5640:N5640),"")</f>
        <v/>
      </c>
      <c r="R5640" s="81" t="str">
        <f aca="false">IF(P5640&lt;&gt;"",SUMIF(L5640:L5640,L5640,O5640:O5640),"")</f>
        <v/>
      </c>
    </row>
    <row r="5641" customFormat="false" ht="15" hidden="false" customHeight="false" outlineLevel="0" collapsed="false">
      <c r="A5641" s="108"/>
      <c r="B5641" s="108"/>
      <c r="C5641" s="108"/>
      <c r="D5641" s="108"/>
      <c r="E5641" s="108"/>
      <c r="F5641" s="108"/>
      <c r="G5641" s="108"/>
      <c r="H5641" s="108"/>
      <c r="I5641" s="108"/>
      <c r="J5641" s="108"/>
      <c r="L5641" s="63" t="n">
        <f aca="false">IF(AND(A5642&lt;&gt;"",A5641=""),L5640+1,L5640)</f>
        <v>599</v>
      </c>
      <c r="M5641" s="80" t="str">
        <f aca="false">IF(OR(A5641="Insumo",A5641="Composição Auxiliar"),J5641,"")</f>
        <v/>
      </c>
      <c r="N5641" s="81" t="str">
        <f aca="false">IF(E5641="Mão de Obra",J5641,"")</f>
        <v/>
      </c>
      <c r="O5641" s="81" t="str">
        <f aca="false">IF(N5641&lt;&gt;"","",M5641)</f>
        <v/>
      </c>
      <c r="P5641" s="82" t="str">
        <f aca="false">IF(A5641="Composição",B5641,"")</f>
        <v/>
      </c>
      <c r="Q5641" s="81" t="str">
        <f aca="false">IF(P5641&lt;&gt;"",SUMIF(L5641:L5641,L5641,N5641:N5641),"")</f>
        <v/>
      </c>
      <c r="R5641" s="81" t="str">
        <f aca="false">IF(P5641&lt;&gt;"",SUMIF(L5641:L5641,L5641,O5641:O5641),"")</f>
        <v/>
      </c>
    </row>
    <row r="5642" customFormat="false" ht="15" hidden="false" customHeight="true" outlineLevel="0" collapsed="false">
      <c r="A5642" s="83"/>
      <c r="B5642" s="84" t="s">
        <v>655</v>
      </c>
      <c r="C5642" s="83" t="s">
        <v>656</v>
      </c>
      <c r="D5642" s="83" t="s">
        <v>657</v>
      </c>
      <c r="E5642" s="83" t="s">
        <v>658</v>
      </c>
      <c r="F5642" s="83"/>
      <c r="G5642" s="85" t="s">
        <v>659</v>
      </c>
      <c r="H5642" s="84" t="s">
        <v>660</v>
      </c>
      <c r="I5642" s="84" t="s">
        <v>661</v>
      </c>
      <c r="J5642" s="84" t="s">
        <v>662</v>
      </c>
      <c r="L5642" s="63" t="n">
        <f aca="false">IF(AND(A5643&lt;&gt;"",A5642=""),L5641+1,L5641)</f>
        <v>600</v>
      </c>
      <c r="M5642" s="80" t="str">
        <f aca="false">IF(OR(A5642="Insumo",A5642="Composição Auxiliar"),J5642,"")</f>
        <v/>
      </c>
      <c r="N5642" s="81" t="str">
        <f aca="false">IF(E5642="Mão de Obra",J5642,"")</f>
        <v/>
      </c>
      <c r="O5642" s="81" t="str">
        <f aca="false">IF(N5642&lt;&gt;"","",M5642)</f>
        <v/>
      </c>
      <c r="P5642" s="82" t="str">
        <f aca="false">IF(A5642="Composição",B5642,"")</f>
        <v/>
      </c>
      <c r="Q5642" s="81" t="str">
        <f aca="false">IF(P5642&lt;&gt;"",SUMIF(L5642:L5642,L5642,N5642:N5642),"")</f>
        <v/>
      </c>
      <c r="R5642" s="81" t="str">
        <f aca="false">IF(P5642&lt;&gt;"",SUMIF(L5642:L5642,L5642,O5642:O5642),"")</f>
        <v/>
      </c>
    </row>
    <row r="5643" customFormat="false" ht="38.25" hidden="false" customHeight="true" outlineLevel="0" collapsed="false">
      <c r="A5643" s="86" t="s">
        <v>663</v>
      </c>
      <c r="B5643" s="87" t="s">
        <v>1431</v>
      </c>
      <c r="C5643" s="86" t="s">
        <v>664</v>
      </c>
      <c r="D5643" s="86" t="s">
        <v>1432</v>
      </c>
      <c r="E5643" s="86" t="s">
        <v>764</v>
      </c>
      <c r="F5643" s="86"/>
      <c r="G5643" s="88" t="s">
        <v>718</v>
      </c>
      <c r="H5643" s="89" t="n">
        <v>1</v>
      </c>
      <c r="I5643" s="90" t="n">
        <f aca="false">SUMIF(L:L,$L5643,M:M)</f>
        <v>10.92</v>
      </c>
      <c r="J5643" s="90" t="n">
        <f aca="false">TRUNC(H5643*I5643,2)</f>
        <v>10.92</v>
      </c>
      <c r="L5643" s="63" t="n">
        <f aca="false">IF(AND(A5644&lt;&gt;"",A5643=""),L5642+1,L5642)</f>
        <v>600</v>
      </c>
      <c r="M5643" s="80" t="str">
        <f aca="false">IF(OR(A5643="Insumo",A5643="Composição Auxiliar"),J5643,"")</f>
        <v/>
      </c>
      <c r="N5643" s="81" t="str">
        <f aca="false">IF(E5643="Mão de Obra",J5643,"")</f>
        <v/>
      </c>
      <c r="O5643" s="81" t="str">
        <f aca="false">IF(N5643&lt;&gt;"","",M5643)</f>
        <v/>
      </c>
      <c r="P5643" s="82" t="str">
        <f aca="false">IF(A5643="Composição",B5643,"")</f>
        <v> 94688 </v>
      </c>
      <c r="Q5643" s="81" t="n">
        <f aca="false">IF(P5643&lt;&gt;"",SUMIF(L5643:L5643,L5643,N5643:N5643),"")</f>
        <v>0</v>
      </c>
      <c r="R5643" s="81" t="n">
        <f aca="false">IF(P5643&lt;&gt;"",SUMIF(L5643:L5643,L5643,O5643:O5643),"")</f>
        <v>0</v>
      </c>
    </row>
    <row r="5644" customFormat="false" ht="25.5" hidden="false" customHeight="true" outlineLevel="0" collapsed="false">
      <c r="A5644" s="91" t="s">
        <v>668</v>
      </c>
      <c r="B5644" s="92" t="s">
        <v>1292</v>
      </c>
      <c r="C5644" s="91" t="s">
        <v>664</v>
      </c>
      <c r="D5644" s="91" t="s">
        <v>1293</v>
      </c>
      <c r="E5644" s="91" t="s">
        <v>671</v>
      </c>
      <c r="F5644" s="91"/>
      <c r="G5644" s="93" t="s">
        <v>672</v>
      </c>
      <c r="H5644" s="94" t="n">
        <v>0.159</v>
      </c>
      <c r="I5644" s="95" t="n">
        <f aca="false">SUMIFS(J:J,A:A,"Composição",B:B,$B5644)</f>
        <v>22.94</v>
      </c>
      <c r="J5644" s="95" t="n">
        <f aca="false">TRUNC(H5644*I5644,2)</f>
        <v>3.64</v>
      </c>
      <c r="L5644" s="63" t="n">
        <f aca="false">IF(AND(A5645&lt;&gt;"",A5644=""),L5643+1,L5643)</f>
        <v>600</v>
      </c>
      <c r="M5644" s="80" t="n">
        <f aca="false">IF(OR(A5644="Insumo",A5644="Composição Auxiliar"),J5644,"")</f>
        <v>3.64</v>
      </c>
      <c r="N5644" s="81" t="str">
        <f aca="false">IF(E5644="Mão de Obra",J5644,"")</f>
        <v/>
      </c>
      <c r="O5644" s="81" t="n">
        <f aca="false">IF(N5644&lt;&gt;"","",M5644)</f>
        <v>3.64</v>
      </c>
      <c r="P5644" s="82" t="str">
        <f aca="false">IF(A5644="Composição",B5644,"")</f>
        <v/>
      </c>
      <c r="Q5644" s="81" t="str">
        <f aca="false">IF(P5644&lt;&gt;"",SUMIF(L5644:L5644,L5644,N5644:N5644),"")</f>
        <v/>
      </c>
      <c r="R5644" s="81" t="str">
        <f aca="false">IF(P5644&lt;&gt;"",SUMIF(L5644:L5644,L5644,O5644:O5644),"")</f>
        <v/>
      </c>
    </row>
    <row r="5645" customFormat="false" ht="25.5" hidden="false" customHeight="true" outlineLevel="0" collapsed="false">
      <c r="A5645" s="91" t="s">
        <v>668</v>
      </c>
      <c r="B5645" s="92" t="s">
        <v>1336</v>
      </c>
      <c r="C5645" s="91" t="s">
        <v>664</v>
      </c>
      <c r="D5645" s="91" t="s">
        <v>1337</v>
      </c>
      <c r="E5645" s="91" t="s">
        <v>671</v>
      </c>
      <c r="F5645" s="91"/>
      <c r="G5645" s="93" t="s">
        <v>672</v>
      </c>
      <c r="H5645" s="94" t="n">
        <v>0.159</v>
      </c>
      <c r="I5645" s="95" t="n">
        <f aca="false">SUMIFS(J:J,A:A,"Composição",B:B,$B5645)</f>
        <v>19.47</v>
      </c>
      <c r="J5645" s="95" t="n">
        <f aca="false">TRUNC(H5645*I5645,2)</f>
        <v>3.09</v>
      </c>
      <c r="L5645" s="63" t="n">
        <f aca="false">IF(AND(A5646&lt;&gt;"",A5645=""),L5644+1,L5644)</f>
        <v>600</v>
      </c>
      <c r="M5645" s="80" t="n">
        <f aca="false">IF(OR(A5645="Insumo",A5645="Composição Auxiliar"),J5645,"")</f>
        <v>3.09</v>
      </c>
      <c r="N5645" s="81" t="str">
        <f aca="false">IF(E5645="Mão de Obra",J5645,"")</f>
        <v/>
      </c>
      <c r="O5645" s="81" t="n">
        <f aca="false">IF(N5645&lt;&gt;"","",M5645)</f>
        <v>3.09</v>
      </c>
      <c r="P5645" s="82" t="str">
        <f aca="false">IF(A5645="Composição",B5645,"")</f>
        <v/>
      </c>
      <c r="Q5645" s="81" t="str">
        <f aca="false">IF(P5645&lt;&gt;"",SUMIF(L5645:L5645,L5645,N5645:N5645),"")</f>
        <v/>
      </c>
      <c r="R5645" s="81" t="str">
        <f aca="false">IF(P5645&lt;&gt;"",SUMIF(L5645:L5645,L5645,O5645:O5645),"")</f>
        <v/>
      </c>
    </row>
    <row r="5646" customFormat="false" ht="14.25" hidden="false" customHeight="false" outlineLevel="0" collapsed="false">
      <c r="A5646" s="96" t="s">
        <v>679</v>
      </c>
      <c r="B5646" s="97" t="s">
        <v>1481</v>
      </c>
      <c r="C5646" s="96" t="str">
        <f aca="false">VLOOKUP(B5646,INSUMOS!$A:$I,2,0)</f>
        <v>SINAPI</v>
      </c>
      <c r="D5646" s="96" t="str">
        <f aca="false">VLOOKUP(B5646,INSUMOS!$A:$I,3,0)</f>
        <v>LIXA D'AGUA EM FOLHA, GRAO 100</v>
      </c>
      <c r="E5646" s="98" t="str">
        <f aca="false">VLOOKUP(B5646,INSUMOS!$A:$I,4,0)</f>
        <v>Material</v>
      </c>
      <c r="F5646" s="98"/>
      <c r="G5646" s="99" t="str">
        <f aca="false">VLOOKUP(B5646,INSUMOS!$A:$I,5,0)</f>
        <v>UN</v>
      </c>
      <c r="H5646" s="100" t="n">
        <v>0.024</v>
      </c>
      <c r="I5646" s="101" t="n">
        <f aca="false">VLOOKUP(B5646,INSUMOS!$A:$I,8,0)</f>
        <v>3.03</v>
      </c>
      <c r="J5646" s="101" t="n">
        <f aca="false">TRUNC(H5646*I5646,2)</f>
        <v>0.07</v>
      </c>
      <c r="L5646" s="63" t="n">
        <f aca="false">IF(AND(A5647&lt;&gt;"",A5646=""),L5645+1,L5645)</f>
        <v>600</v>
      </c>
      <c r="M5646" s="80" t="n">
        <f aca="false">IF(OR(A5646="Insumo",A5646="Composição Auxiliar"),J5646,"")</f>
        <v>0.07</v>
      </c>
      <c r="N5646" s="81" t="str">
        <f aca="false">IF(E5646="Mão de Obra",J5646,"")</f>
        <v/>
      </c>
      <c r="O5646" s="81" t="n">
        <f aca="false">IF(N5646&lt;&gt;"","",M5646)</f>
        <v>0.07</v>
      </c>
      <c r="P5646" s="82" t="str">
        <f aca="false">IF(A5646="Composição",B5646,"")</f>
        <v/>
      </c>
      <c r="Q5646" s="81" t="str">
        <f aca="false">IF(P5646&lt;&gt;"",SUMIF(L5646:L5646,L5646,N5646:N5646),"")</f>
        <v/>
      </c>
      <c r="R5646" s="81" t="str">
        <f aca="false">IF(P5646&lt;&gt;"",SUMIF(L5646:L5646,L5646,O5646:O5646),"")</f>
        <v/>
      </c>
    </row>
    <row r="5647" customFormat="false" ht="14.25" hidden="false" customHeight="false" outlineLevel="0" collapsed="false">
      <c r="A5647" s="96" t="s">
        <v>679</v>
      </c>
      <c r="B5647" s="97" t="s">
        <v>1482</v>
      </c>
      <c r="C5647" s="96" t="str">
        <f aca="false">VLOOKUP(B5647,INSUMOS!$A:$I,2,0)</f>
        <v>SINAPI</v>
      </c>
      <c r="D5647" s="96" t="str">
        <f aca="false">VLOOKUP(B5647,INSUMOS!$A:$I,3,0)</f>
        <v>ADESIVO PLASTICO PARA PVC, FRASCO COM 175 GR</v>
      </c>
      <c r="E5647" s="98" t="str">
        <f aca="false">VLOOKUP(B5647,INSUMOS!$A:$I,4,0)</f>
        <v>Material</v>
      </c>
      <c r="F5647" s="98"/>
      <c r="G5647" s="99" t="str">
        <f aca="false">VLOOKUP(B5647,INSUMOS!$A:$I,5,0)</f>
        <v>UN</v>
      </c>
      <c r="H5647" s="100" t="n">
        <v>0.06</v>
      </c>
      <c r="I5647" s="101" t="n">
        <f aca="false">VLOOKUP(B5647,INSUMOS!$A:$I,8,0)</f>
        <v>23.85</v>
      </c>
      <c r="J5647" s="101" t="n">
        <f aca="false">TRUNC(H5647*I5647,2)</f>
        <v>1.43</v>
      </c>
      <c r="L5647" s="63" t="n">
        <f aca="false">IF(AND(A5648&lt;&gt;"",A5647=""),L5646+1,L5646)</f>
        <v>600</v>
      </c>
      <c r="M5647" s="80" t="n">
        <f aca="false">IF(OR(A5647="Insumo",A5647="Composição Auxiliar"),J5647,"")</f>
        <v>1.43</v>
      </c>
      <c r="N5647" s="81" t="str">
        <f aca="false">IF(E5647="Mão de Obra",J5647,"")</f>
        <v/>
      </c>
      <c r="O5647" s="81" t="n">
        <f aca="false">IF(N5647&lt;&gt;"","",M5647)</f>
        <v>1.43</v>
      </c>
      <c r="P5647" s="82" t="str">
        <f aca="false">IF(A5647="Composição",B5647,"")</f>
        <v/>
      </c>
      <c r="Q5647" s="81" t="str">
        <f aca="false">IF(P5647&lt;&gt;"",SUMIF(L5647:L5647,L5647,N5647:N5647),"")</f>
        <v/>
      </c>
      <c r="R5647" s="81" t="str">
        <f aca="false">IF(P5647&lt;&gt;"",SUMIF(L5647:L5647,L5647,O5647:O5647),"")</f>
        <v/>
      </c>
    </row>
    <row r="5648" customFormat="false" ht="25.5" hidden="false" customHeight="false" outlineLevel="0" collapsed="false">
      <c r="A5648" s="96" t="s">
        <v>679</v>
      </c>
      <c r="B5648" s="97" t="s">
        <v>1695</v>
      </c>
      <c r="C5648" s="96" t="str">
        <f aca="false">VLOOKUP(B5648,INSUMOS!$A:$I,2,0)</f>
        <v>SINAPI</v>
      </c>
      <c r="D5648" s="96" t="str">
        <f aca="false">VLOOKUP(B5648,INSUMOS!$A:$I,3,0)</f>
        <v>TE SOLDAVEL, PVC, 90 GRAUS, 25 MM, PARA AGUA FRIA PREDIAL (NBR 5648)</v>
      </c>
      <c r="E5648" s="98" t="str">
        <f aca="false">VLOOKUP(B5648,INSUMOS!$A:$I,4,0)</f>
        <v>Material</v>
      </c>
      <c r="F5648" s="98"/>
      <c r="G5648" s="99" t="str">
        <f aca="false">VLOOKUP(B5648,INSUMOS!$A:$I,5,0)</f>
        <v>UN</v>
      </c>
      <c r="H5648" s="100" t="n">
        <v>1</v>
      </c>
      <c r="I5648" s="101" t="n">
        <f aca="false">VLOOKUP(B5648,INSUMOS!$A:$I,8,0)</f>
        <v>1.54</v>
      </c>
      <c r="J5648" s="101" t="n">
        <f aca="false">TRUNC(H5648*I5648,2)</f>
        <v>1.54</v>
      </c>
      <c r="L5648" s="63" t="n">
        <f aca="false">IF(AND(A5649&lt;&gt;"",A5648=""),L5647+1,L5647)</f>
        <v>600</v>
      </c>
      <c r="M5648" s="80" t="n">
        <f aca="false">IF(OR(A5648="Insumo",A5648="Composição Auxiliar"),J5648,"")</f>
        <v>1.54</v>
      </c>
      <c r="N5648" s="81" t="str">
        <f aca="false">IF(E5648="Mão de Obra",J5648,"")</f>
        <v/>
      </c>
      <c r="O5648" s="81" t="n">
        <f aca="false">IF(N5648&lt;&gt;"","",M5648)</f>
        <v>1.54</v>
      </c>
      <c r="P5648" s="82" t="str">
        <f aca="false">IF(A5648="Composição",B5648,"")</f>
        <v/>
      </c>
      <c r="Q5648" s="81" t="str">
        <f aca="false">IF(P5648&lt;&gt;"",SUMIF(L5648:L5648,L5648,N5648:N5648),"")</f>
        <v/>
      </c>
      <c r="R5648" s="81" t="str">
        <f aca="false">IF(P5648&lt;&gt;"",SUMIF(L5648:L5648,L5648,O5648:O5648),"")</f>
        <v/>
      </c>
    </row>
    <row r="5649" customFormat="false" ht="25.5" hidden="false" customHeight="false" outlineLevel="0" collapsed="false">
      <c r="A5649" s="96" t="s">
        <v>679</v>
      </c>
      <c r="B5649" s="97" t="s">
        <v>1457</v>
      </c>
      <c r="C5649" s="96" t="str">
        <f aca="false">VLOOKUP(B5649,INSUMOS!$A:$I,2,0)</f>
        <v>SINAPI</v>
      </c>
      <c r="D5649" s="96" t="str">
        <f aca="false">VLOOKUP(B5649,INSUMOS!$A:$I,3,0)</f>
        <v>SOLUCAO PREPARADORA / LIMPADORA PARA PVC, FRASCO COM 1000 CM3</v>
      </c>
      <c r="E5649" s="98" t="str">
        <f aca="false">VLOOKUP(B5649,INSUMOS!$A:$I,4,0)</f>
        <v>Material</v>
      </c>
      <c r="F5649" s="98"/>
      <c r="G5649" s="99" t="str">
        <f aca="false">VLOOKUP(B5649,INSUMOS!$A:$I,5,0)</f>
        <v>UN</v>
      </c>
      <c r="H5649" s="100" t="n">
        <v>0.014</v>
      </c>
      <c r="I5649" s="101" t="n">
        <f aca="false">VLOOKUP(B5649,INSUMOS!$A:$I,8,0)</f>
        <v>82.81</v>
      </c>
      <c r="J5649" s="101" t="n">
        <f aca="false">TRUNC(H5649*I5649,2)</f>
        <v>1.15</v>
      </c>
      <c r="L5649" s="63" t="n">
        <f aca="false">IF(AND(A5650&lt;&gt;"",A5649=""),L5648+1,L5648)</f>
        <v>600</v>
      </c>
      <c r="M5649" s="80" t="n">
        <f aca="false">IF(OR(A5649="Insumo",A5649="Composição Auxiliar"),J5649,"")</f>
        <v>1.15</v>
      </c>
      <c r="N5649" s="81" t="str">
        <f aca="false">IF(E5649="Mão de Obra",J5649,"")</f>
        <v/>
      </c>
      <c r="O5649" s="81" t="n">
        <f aca="false">IF(N5649&lt;&gt;"","",M5649)</f>
        <v>1.15</v>
      </c>
      <c r="P5649" s="82" t="str">
        <f aca="false">IF(A5649="Composição",B5649,"")</f>
        <v/>
      </c>
      <c r="Q5649" s="81" t="str">
        <f aca="false">IF(P5649&lt;&gt;"",SUMIF(L5649:L5649,L5649,N5649:N5649),"")</f>
        <v/>
      </c>
      <c r="R5649" s="81" t="str">
        <f aca="false">IF(P5649&lt;&gt;"",SUMIF(L5649:L5649,L5649,O5649:O5649),"")</f>
        <v/>
      </c>
    </row>
    <row r="5650" customFormat="false" ht="14.25" hidden="false" customHeight="false" outlineLevel="0" collapsed="false">
      <c r="A5650" s="102"/>
      <c r="B5650" s="102"/>
      <c r="C5650" s="102"/>
      <c r="D5650" s="102"/>
      <c r="E5650" s="102"/>
      <c r="F5650" s="103"/>
      <c r="G5650" s="102"/>
      <c r="H5650" s="103"/>
      <c r="I5650" s="102"/>
      <c r="J5650" s="103"/>
      <c r="L5650" s="63" t="n">
        <f aca="false">IF(AND(A5651&lt;&gt;"",A5650=""),L5649+1,L5649)</f>
        <v>600</v>
      </c>
      <c r="M5650" s="80" t="str">
        <f aca="false">IF(OR(A5650="Insumo",A5650="Composição Auxiliar"),J5650,"")</f>
        <v/>
      </c>
      <c r="N5650" s="81" t="str">
        <f aca="false">IF(E5650="Mão de Obra",J5650,"")</f>
        <v/>
      </c>
      <c r="O5650" s="81" t="str">
        <f aca="false">IF(N5650&lt;&gt;"","",M5650)</f>
        <v/>
      </c>
      <c r="P5650" s="82" t="str">
        <f aca="false">IF(A5650="Composição",B5650,"")</f>
        <v/>
      </c>
      <c r="Q5650" s="81" t="str">
        <f aca="false">IF(P5650&lt;&gt;"",SUMIF(L5650:L5650,L5650,N5650:N5650),"")</f>
        <v/>
      </c>
      <c r="R5650" s="81" t="str">
        <f aca="false">IF(P5650&lt;&gt;"",SUMIF(L5650:L5650,L5650,O5650:O5650),"")</f>
        <v/>
      </c>
    </row>
    <row r="5651" customFormat="false" ht="15" hidden="false" customHeight="false" outlineLevel="0" collapsed="false">
      <c r="A5651" s="102"/>
      <c r="B5651" s="102"/>
      <c r="C5651" s="102"/>
      <c r="D5651" s="102"/>
      <c r="E5651" s="102"/>
      <c r="F5651" s="103"/>
      <c r="G5651" s="102"/>
      <c r="H5651" s="104"/>
      <c r="I5651" s="104"/>
      <c r="J5651" s="103"/>
      <c r="L5651" s="63" t="n">
        <f aca="false">IF(AND(A5652&lt;&gt;"",A5651=""),L5650+1,L5650)</f>
        <v>600</v>
      </c>
      <c r="M5651" s="80" t="str">
        <f aca="false">IF(OR(A5651="Insumo",A5651="Composição Auxiliar"),J5651,"")</f>
        <v/>
      </c>
      <c r="N5651" s="81" t="str">
        <f aca="false">IF(E5651="Mão de Obra",J5651,"")</f>
        <v/>
      </c>
      <c r="O5651" s="81" t="str">
        <f aca="false">IF(N5651&lt;&gt;"","",M5651)</f>
        <v/>
      </c>
      <c r="P5651" s="82" t="str">
        <f aca="false">IF(A5651="Composição",B5651,"")</f>
        <v/>
      </c>
      <c r="Q5651" s="81" t="str">
        <f aca="false">IF(P5651&lt;&gt;"",SUMIF(L5651:L5651,L5651,N5651:N5651),"")</f>
        <v/>
      </c>
      <c r="R5651" s="81" t="str">
        <f aca="false">IF(P5651&lt;&gt;"",SUMIF(L5651:L5651,L5651,O5651:O5651),"")</f>
        <v/>
      </c>
    </row>
    <row r="5652" customFormat="false" ht="15" hidden="false" customHeight="false" outlineLevel="0" collapsed="false">
      <c r="A5652" s="108"/>
      <c r="B5652" s="108"/>
      <c r="C5652" s="108"/>
      <c r="D5652" s="108"/>
      <c r="E5652" s="108"/>
      <c r="F5652" s="108"/>
      <c r="G5652" s="108"/>
      <c r="H5652" s="108"/>
      <c r="I5652" s="108"/>
      <c r="J5652" s="108"/>
      <c r="L5652" s="63" t="n">
        <f aca="false">IF(AND(A5653&lt;&gt;"",A5652=""),L5651+1,L5651)</f>
        <v>600</v>
      </c>
      <c r="M5652" s="80" t="str">
        <f aca="false">IF(OR(A5652="Insumo",A5652="Composição Auxiliar"),J5652,"")</f>
        <v/>
      </c>
      <c r="N5652" s="81" t="str">
        <f aca="false">IF(E5652="Mão de Obra",J5652,"")</f>
        <v/>
      </c>
      <c r="O5652" s="81" t="str">
        <f aca="false">IF(N5652&lt;&gt;"","",M5652)</f>
        <v/>
      </c>
      <c r="P5652" s="82" t="str">
        <f aca="false">IF(A5652="Composição",B5652,"")</f>
        <v/>
      </c>
      <c r="Q5652" s="81" t="str">
        <f aca="false">IF(P5652&lt;&gt;"",SUMIF(L5652:L5652,L5652,N5652:N5652),"")</f>
        <v/>
      </c>
      <c r="R5652" s="81" t="str">
        <f aca="false">IF(P5652&lt;&gt;"",SUMIF(L5652:L5652,L5652,O5652:O5652),"")</f>
        <v/>
      </c>
    </row>
    <row r="5653" customFormat="false" ht="15" hidden="false" customHeight="true" outlineLevel="0" collapsed="false">
      <c r="A5653" s="83"/>
      <c r="B5653" s="84" t="s">
        <v>655</v>
      </c>
      <c r="C5653" s="83" t="s">
        <v>656</v>
      </c>
      <c r="D5653" s="83" t="s">
        <v>657</v>
      </c>
      <c r="E5653" s="83" t="s">
        <v>658</v>
      </c>
      <c r="F5653" s="83"/>
      <c r="G5653" s="85" t="s">
        <v>659</v>
      </c>
      <c r="H5653" s="84" t="s">
        <v>660</v>
      </c>
      <c r="I5653" s="84" t="s">
        <v>661</v>
      </c>
      <c r="J5653" s="84" t="s">
        <v>662</v>
      </c>
      <c r="L5653" s="63" t="n">
        <f aca="false">IF(AND(A5654&lt;&gt;"",A5653=""),L5652+1,L5652)</f>
        <v>601</v>
      </c>
      <c r="M5653" s="80" t="str">
        <f aca="false">IF(OR(A5653="Insumo",A5653="Composição Auxiliar"),J5653,"")</f>
        <v/>
      </c>
      <c r="N5653" s="81" t="str">
        <f aca="false">IF(E5653="Mão de Obra",J5653,"")</f>
        <v/>
      </c>
      <c r="O5653" s="81" t="str">
        <f aca="false">IF(N5653&lt;&gt;"","",M5653)</f>
        <v/>
      </c>
      <c r="P5653" s="82" t="str">
        <f aca="false">IF(A5653="Composição",B5653,"")</f>
        <v/>
      </c>
      <c r="Q5653" s="81" t="str">
        <f aca="false">IF(P5653&lt;&gt;"",SUMIF(L5653:L5653,L5653,N5653:N5653),"")</f>
        <v/>
      </c>
      <c r="R5653" s="81" t="str">
        <f aca="false">IF(P5653&lt;&gt;"",SUMIF(L5653:L5653,L5653,O5653:O5653),"")</f>
        <v/>
      </c>
    </row>
    <row r="5654" customFormat="false" ht="38.25" hidden="false" customHeight="true" outlineLevel="0" collapsed="false">
      <c r="A5654" s="86" t="s">
        <v>663</v>
      </c>
      <c r="B5654" s="87" t="s">
        <v>1423</v>
      </c>
      <c r="C5654" s="86" t="s">
        <v>664</v>
      </c>
      <c r="D5654" s="86" t="s">
        <v>1424</v>
      </c>
      <c r="E5654" s="86" t="s">
        <v>764</v>
      </c>
      <c r="F5654" s="86"/>
      <c r="G5654" s="88" t="s">
        <v>718</v>
      </c>
      <c r="H5654" s="89" t="n">
        <v>1</v>
      </c>
      <c r="I5654" s="90" t="n">
        <f aca="false">SUMIF(L:L,$L5654,M:M)</f>
        <v>26.31</v>
      </c>
      <c r="J5654" s="90" t="n">
        <f aca="false">TRUNC(H5654*I5654,2)</f>
        <v>26.31</v>
      </c>
      <c r="L5654" s="63" t="n">
        <f aca="false">IF(AND(A5655&lt;&gt;"",A5654=""),L5653+1,L5653)</f>
        <v>601</v>
      </c>
      <c r="M5654" s="80" t="str">
        <f aca="false">IF(OR(A5654="Insumo",A5654="Composição Auxiliar"),J5654,"")</f>
        <v/>
      </c>
      <c r="N5654" s="81" t="str">
        <f aca="false">IF(E5654="Mão de Obra",J5654,"")</f>
        <v/>
      </c>
      <c r="O5654" s="81" t="str">
        <f aca="false">IF(N5654&lt;&gt;"","",M5654)</f>
        <v/>
      </c>
      <c r="P5654" s="82" t="str">
        <f aca="false">IF(A5654="Composição",B5654,"")</f>
        <v> 94692 </v>
      </c>
      <c r="Q5654" s="81" t="n">
        <f aca="false">IF(P5654&lt;&gt;"",SUMIF(L5654:L5654,L5654,N5654:N5654),"")</f>
        <v>0</v>
      </c>
      <c r="R5654" s="81" t="n">
        <f aca="false">IF(P5654&lt;&gt;"",SUMIF(L5654:L5654,L5654,O5654:O5654),"")</f>
        <v>0</v>
      </c>
    </row>
    <row r="5655" customFormat="false" ht="25.5" hidden="false" customHeight="true" outlineLevel="0" collapsed="false">
      <c r="A5655" s="91" t="s">
        <v>668</v>
      </c>
      <c r="B5655" s="92" t="s">
        <v>1336</v>
      </c>
      <c r="C5655" s="91" t="s">
        <v>664</v>
      </c>
      <c r="D5655" s="91" t="s">
        <v>1337</v>
      </c>
      <c r="E5655" s="91" t="s">
        <v>671</v>
      </c>
      <c r="F5655" s="91"/>
      <c r="G5655" s="93" t="s">
        <v>672</v>
      </c>
      <c r="H5655" s="94" t="n">
        <v>0.227</v>
      </c>
      <c r="I5655" s="95" t="n">
        <f aca="false">SUMIFS(J:J,A:A,"Composição",B:B,$B5655)</f>
        <v>19.47</v>
      </c>
      <c r="J5655" s="95" t="n">
        <f aca="false">TRUNC(H5655*I5655,2)</f>
        <v>4.41</v>
      </c>
      <c r="L5655" s="63" t="n">
        <f aca="false">IF(AND(A5656&lt;&gt;"",A5655=""),L5654+1,L5654)</f>
        <v>601</v>
      </c>
      <c r="M5655" s="80" t="n">
        <f aca="false">IF(OR(A5655="Insumo",A5655="Composição Auxiliar"),J5655,"")</f>
        <v>4.41</v>
      </c>
      <c r="N5655" s="81" t="str">
        <f aca="false">IF(E5655="Mão de Obra",J5655,"")</f>
        <v/>
      </c>
      <c r="O5655" s="81" t="n">
        <f aca="false">IF(N5655&lt;&gt;"","",M5655)</f>
        <v>4.41</v>
      </c>
      <c r="P5655" s="82" t="str">
        <f aca="false">IF(A5655="Composição",B5655,"")</f>
        <v/>
      </c>
      <c r="Q5655" s="81" t="str">
        <f aca="false">IF(P5655&lt;&gt;"",SUMIF(L5655:L5655,L5655,N5655:N5655),"")</f>
        <v/>
      </c>
      <c r="R5655" s="81" t="str">
        <f aca="false">IF(P5655&lt;&gt;"",SUMIF(L5655:L5655,L5655,O5655:O5655),"")</f>
        <v/>
      </c>
    </row>
    <row r="5656" customFormat="false" ht="25.5" hidden="false" customHeight="true" outlineLevel="0" collapsed="false">
      <c r="A5656" s="91" t="s">
        <v>668</v>
      </c>
      <c r="B5656" s="92" t="s">
        <v>1292</v>
      </c>
      <c r="C5656" s="91" t="s">
        <v>664</v>
      </c>
      <c r="D5656" s="91" t="s">
        <v>1293</v>
      </c>
      <c r="E5656" s="91" t="s">
        <v>671</v>
      </c>
      <c r="F5656" s="91"/>
      <c r="G5656" s="93" t="s">
        <v>672</v>
      </c>
      <c r="H5656" s="94" t="n">
        <v>0.227</v>
      </c>
      <c r="I5656" s="95" t="n">
        <f aca="false">SUMIFS(J:J,A:A,"Composição",B:B,$B5656)</f>
        <v>22.94</v>
      </c>
      <c r="J5656" s="95" t="n">
        <f aca="false">TRUNC(H5656*I5656,2)</f>
        <v>5.2</v>
      </c>
      <c r="L5656" s="63" t="n">
        <f aca="false">IF(AND(A5657&lt;&gt;"",A5656=""),L5655+1,L5655)</f>
        <v>601</v>
      </c>
      <c r="M5656" s="80" t="n">
        <f aca="false">IF(OR(A5656="Insumo",A5656="Composição Auxiliar"),J5656,"")</f>
        <v>5.2</v>
      </c>
      <c r="N5656" s="81" t="str">
        <f aca="false">IF(E5656="Mão de Obra",J5656,"")</f>
        <v/>
      </c>
      <c r="O5656" s="81" t="n">
        <f aca="false">IF(N5656&lt;&gt;"","",M5656)</f>
        <v>5.2</v>
      </c>
      <c r="P5656" s="82" t="str">
        <f aca="false">IF(A5656="Composição",B5656,"")</f>
        <v/>
      </c>
      <c r="Q5656" s="81" t="str">
        <f aca="false">IF(P5656&lt;&gt;"",SUMIF(L5656:L5656,L5656,N5656:N5656),"")</f>
        <v/>
      </c>
      <c r="R5656" s="81" t="str">
        <f aca="false">IF(P5656&lt;&gt;"",SUMIF(L5656:L5656,L5656,O5656:O5656),"")</f>
        <v/>
      </c>
    </row>
    <row r="5657" customFormat="false" ht="25.5" hidden="false" customHeight="false" outlineLevel="0" collapsed="false">
      <c r="A5657" s="96" t="s">
        <v>679</v>
      </c>
      <c r="B5657" s="97" t="s">
        <v>1457</v>
      </c>
      <c r="C5657" s="96" t="str">
        <f aca="false">VLOOKUP(B5657,INSUMOS!$A:$I,2,0)</f>
        <v>SINAPI</v>
      </c>
      <c r="D5657" s="96" t="str">
        <f aca="false">VLOOKUP(B5657,INSUMOS!$A:$I,3,0)</f>
        <v>SOLUCAO PREPARADORA / LIMPADORA PARA PVC, FRASCO COM 1000 CM3</v>
      </c>
      <c r="E5657" s="98" t="str">
        <f aca="false">VLOOKUP(B5657,INSUMOS!$A:$I,4,0)</f>
        <v>Material</v>
      </c>
      <c r="F5657" s="98"/>
      <c r="G5657" s="99" t="str">
        <f aca="false">VLOOKUP(B5657,INSUMOS!$A:$I,5,0)</f>
        <v>UN</v>
      </c>
      <c r="H5657" s="100" t="n">
        <v>0.027</v>
      </c>
      <c r="I5657" s="101" t="n">
        <f aca="false">VLOOKUP(B5657,INSUMOS!$A:$I,8,0)</f>
        <v>82.81</v>
      </c>
      <c r="J5657" s="101" t="n">
        <f aca="false">TRUNC(H5657*I5657,2)</f>
        <v>2.23</v>
      </c>
      <c r="L5657" s="63" t="n">
        <f aca="false">IF(AND(A5658&lt;&gt;"",A5657=""),L5656+1,L5656)</f>
        <v>601</v>
      </c>
      <c r="M5657" s="80" t="n">
        <f aca="false">IF(OR(A5657="Insumo",A5657="Composição Auxiliar"),J5657,"")</f>
        <v>2.23</v>
      </c>
      <c r="N5657" s="81" t="str">
        <f aca="false">IF(E5657="Mão de Obra",J5657,"")</f>
        <v/>
      </c>
      <c r="O5657" s="81" t="n">
        <f aca="false">IF(N5657&lt;&gt;"","",M5657)</f>
        <v>2.23</v>
      </c>
      <c r="P5657" s="82" t="str">
        <f aca="false">IF(A5657="Composição",B5657,"")</f>
        <v/>
      </c>
      <c r="Q5657" s="81" t="str">
        <f aca="false">IF(P5657&lt;&gt;"",SUMIF(L5657:L5657,L5657,N5657:N5657),"")</f>
        <v/>
      </c>
      <c r="R5657" s="81" t="str">
        <f aca="false">IF(P5657&lt;&gt;"",SUMIF(L5657:L5657,L5657,O5657:O5657),"")</f>
        <v/>
      </c>
    </row>
    <row r="5658" customFormat="false" ht="14.25" hidden="false" customHeight="false" outlineLevel="0" collapsed="false">
      <c r="A5658" s="96" t="s">
        <v>679</v>
      </c>
      <c r="B5658" s="97" t="s">
        <v>1481</v>
      </c>
      <c r="C5658" s="96" t="str">
        <f aca="false">VLOOKUP(B5658,INSUMOS!$A:$I,2,0)</f>
        <v>SINAPI</v>
      </c>
      <c r="D5658" s="96" t="str">
        <f aca="false">VLOOKUP(B5658,INSUMOS!$A:$I,3,0)</f>
        <v>LIXA D'AGUA EM FOLHA, GRAO 100</v>
      </c>
      <c r="E5658" s="98" t="str">
        <f aca="false">VLOOKUP(B5658,INSUMOS!$A:$I,4,0)</f>
        <v>Material</v>
      </c>
      <c r="F5658" s="98"/>
      <c r="G5658" s="99" t="str">
        <f aca="false">VLOOKUP(B5658,INSUMOS!$A:$I,5,0)</f>
        <v>UN</v>
      </c>
      <c r="H5658" s="100" t="n">
        <v>0.034</v>
      </c>
      <c r="I5658" s="101" t="n">
        <f aca="false">VLOOKUP(B5658,INSUMOS!$A:$I,8,0)</f>
        <v>3.03</v>
      </c>
      <c r="J5658" s="101" t="n">
        <f aca="false">TRUNC(H5658*I5658,2)</f>
        <v>0.1</v>
      </c>
      <c r="L5658" s="63" t="n">
        <f aca="false">IF(AND(A5659&lt;&gt;"",A5658=""),L5657+1,L5657)</f>
        <v>601</v>
      </c>
      <c r="M5658" s="80" t="n">
        <f aca="false">IF(OR(A5658="Insumo",A5658="Composição Auxiliar"),J5658,"")</f>
        <v>0.1</v>
      </c>
      <c r="N5658" s="81" t="str">
        <f aca="false">IF(E5658="Mão de Obra",J5658,"")</f>
        <v/>
      </c>
      <c r="O5658" s="81" t="n">
        <f aca="false">IF(N5658&lt;&gt;"","",M5658)</f>
        <v>0.1</v>
      </c>
      <c r="P5658" s="82" t="str">
        <f aca="false">IF(A5658="Composição",B5658,"")</f>
        <v/>
      </c>
      <c r="Q5658" s="81" t="str">
        <f aca="false">IF(P5658&lt;&gt;"",SUMIF(L5658:L5658,L5658,N5658:N5658),"")</f>
        <v/>
      </c>
      <c r="R5658" s="81" t="str">
        <f aca="false">IF(P5658&lt;&gt;"",SUMIF(L5658:L5658,L5658,O5658:O5658),"")</f>
        <v/>
      </c>
    </row>
    <row r="5659" customFormat="false" ht="14.25" hidden="false" customHeight="false" outlineLevel="0" collapsed="false">
      <c r="A5659" s="96" t="s">
        <v>679</v>
      </c>
      <c r="B5659" s="97" t="s">
        <v>1482</v>
      </c>
      <c r="C5659" s="96" t="str">
        <f aca="false">VLOOKUP(B5659,INSUMOS!$A:$I,2,0)</f>
        <v>SINAPI</v>
      </c>
      <c r="D5659" s="96" t="str">
        <f aca="false">VLOOKUP(B5659,INSUMOS!$A:$I,3,0)</f>
        <v>ADESIVO PLASTICO PARA PVC, FRASCO COM 175 GR</v>
      </c>
      <c r="E5659" s="98" t="str">
        <f aca="false">VLOOKUP(B5659,INSUMOS!$A:$I,4,0)</f>
        <v>Material</v>
      </c>
      <c r="F5659" s="98"/>
      <c r="G5659" s="99" t="str">
        <f aca="false">VLOOKUP(B5659,INSUMOS!$A:$I,5,0)</f>
        <v>UN</v>
      </c>
      <c r="H5659" s="100" t="n">
        <v>0.107</v>
      </c>
      <c r="I5659" s="101" t="n">
        <f aca="false">VLOOKUP(B5659,INSUMOS!$A:$I,8,0)</f>
        <v>23.85</v>
      </c>
      <c r="J5659" s="101" t="n">
        <f aca="false">TRUNC(H5659*I5659,2)</f>
        <v>2.55</v>
      </c>
      <c r="L5659" s="63" t="n">
        <f aca="false">IF(AND(A5660&lt;&gt;"",A5659=""),L5658+1,L5658)</f>
        <v>601</v>
      </c>
      <c r="M5659" s="80" t="n">
        <f aca="false">IF(OR(A5659="Insumo",A5659="Composição Auxiliar"),J5659,"")</f>
        <v>2.55</v>
      </c>
      <c r="N5659" s="81" t="str">
        <f aca="false">IF(E5659="Mão de Obra",J5659,"")</f>
        <v/>
      </c>
      <c r="O5659" s="81" t="n">
        <f aca="false">IF(N5659&lt;&gt;"","",M5659)</f>
        <v>2.55</v>
      </c>
      <c r="P5659" s="82" t="str">
        <f aca="false">IF(A5659="Composição",B5659,"")</f>
        <v/>
      </c>
      <c r="Q5659" s="81" t="str">
        <f aca="false">IF(P5659&lt;&gt;"",SUMIF(L5659:L5659,L5659,N5659:N5659),"")</f>
        <v/>
      </c>
      <c r="R5659" s="81" t="str">
        <f aca="false">IF(P5659&lt;&gt;"",SUMIF(L5659:L5659,L5659,O5659:O5659),"")</f>
        <v/>
      </c>
    </row>
    <row r="5660" customFormat="false" ht="25.5" hidden="false" customHeight="false" outlineLevel="0" collapsed="false">
      <c r="A5660" s="96" t="s">
        <v>679</v>
      </c>
      <c r="B5660" s="97" t="s">
        <v>2277</v>
      </c>
      <c r="C5660" s="96" t="str">
        <f aca="false">VLOOKUP(B5660,INSUMOS!$A:$I,2,0)</f>
        <v>SINAPI</v>
      </c>
      <c r="D5660" s="96" t="str">
        <f aca="false">VLOOKUP(B5660,INSUMOS!$A:$I,3,0)</f>
        <v>TE SOLDAVEL, PVC, 90 GRAUS, 40 MM, PARA AGUA FRIA PREDIAL (NBR 5648)</v>
      </c>
      <c r="E5660" s="98" t="str">
        <f aca="false">VLOOKUP(B5660,INSUMOS!$A:$I,4,0)</f>
        <v>Material</v>
      </c>
      <c r="F5660" s="98"/>
      <c r="G5660" s="99" t="str">
        <f aca="false">VLOOKUP(B5660,INSUMOS!$A:$I,5,0)</f>
        <v>UN</v>
      </c>
      <c r="H5660" s="100" t="n">
        <v>1</v>
      </c>
      <c r="I5660" s="101" t="n">
        <f aca="false">VLOOKUP(B5660,INSUMOS!$A:$I,8,0)</f>
        <v>11.82</v>
      </c>
      <c r="J5660" s="101" t="n">
        <f aca="false">TRUNC(H5660*I5660,2)</f>
        <v>11.82</v>
      </c>
      <c r="L5660" s="63" t="n">
        <f aca="false">IF(AND(A5661&lt;&gt;"",A5660=""),L5659+1,L5659)</f>
        <v>601</v>
      </c>
      <c r="M5660" s="80" t="n">
        <f aca="false">IF(OR(A5660="Insumo",A5660="Composição Auxiliar"),J5660,"")</f>
        <v>11.82</v>
      </c>
      <c r="N5660" s="81" t="str">
        <f aca="false">IF(E5660="Mão de Obra",J5660,"")</f>
        <v/>
      </c>
      <c r="O5660" s="81" t="n">
        <f aca="false">IF(N5660&lt;&gt;"","",M5660)</f>
        <v>11.82</v>
      </c>
      <c r="P5660" s="82" t="str">
        <f aca="false">IF(A5660="Composição",B5660,"")</f>
        <v/>
      </c>
      <c r="Q5660" s="81" t="str">
        <f aca="false">IF(P5660&lt;&gt;"",SUMIF(L5660:L5660,L5660,N5660:N5660),"")</f>
        <v/>
      </c>
      <c r="R5660" s="81" t="str">
        <f aca="false">IF(P5660&lt;&gt;"",SUMIF(L5660:L5660,L5660,O5660:O5660),"")</f>
        <v/>
      </c>
    </row>
    <row r="5661" customFormat="false" ht="14.25" hidden="false" customHeight="false" outlineLevel="0" collapsed="false">
      <c r="A5661" s="102"/>
      <c r="B5661" s="102"/>
      <c r="C5661" s="102"/>
      <c r="D5661" s="102"/>
      <c r="E5661" s="102"/>
      <c r="F5661" s="103"/>
      <c r="G5661" s="102"/>
      <c r="H5661" s="103"/>
      <c r="I5661" s="102"/>
      <c r="J5661" s="103"/>
      <c r="L5661" s="63" t="n">
        <f aca="false">IF(AND(A5662&lt;&gt;"",A5661=""),L5660+1,L5660)</f>
        <v>601</v>
      </c>
      <c r="M5661" s="80" t="str">
        <f aca="false">IF(OR(A5661="Insumo",A5661="Composição Auxiliar"),J5661,"")</f>
        <v/>
      </c>
      <c r="N5661" s="81" t="str">
        <f aca="false">IF(E5661="Mão de Obra",J5661,"")</f>
        <v/>
      </c>
      <c r="O5661" s="81" t="str">
        <f aca="false">IF(N5661&lt;&gt;"","",M5661)</f>
        <v/>
      </c>
      <c r="P5661" s="82" t="str">
        <f aca="false">IF(A5661="Composição",B5661,"")</f>
        <v/>
      </c>
      <c r="Q5661" s="81" t="str">
        <f aca="false">IF(P5661&lt;&gt;"",SUMIF(L5661:L5661,L5661,N5661:N5661),"")</f>
        <v/>
      </c>
      <c r="R5661" s="81" t="str">
        <f aca="false">IF(P5661&lt;&gt;"",SUMIF(L5661:L5661,L5661,O5661:O5661),"")</f>
        <v/>
      </c>
    </row>
    <row r="5662" customFormat="false" ht="15" hidden="false" customHeight="false" outlineLevel="0" collapsed="false">
      <c r="A5662" s="102"/>
      <c r="B5662" s="102"/>
      <c r="C5662" s="102"/>
      <c r="D5662" s="102"/>
      <c r="E5662" s="102"/>
      <c r="F5662" s="103"/>
      <c r="G5662" s="102"/>
      <c r="H5662" s="104"/>
      <c r="I5662" s="104"/>
      <c r="J5662" s="103"/>
      <c r="L5662" s="63" t="n">
        <f aca="false">IF(AND(A5663&lt;&gt;"",A5662=""),L5661+1,L5661)</f>
        <v>601</v>
      </c>
      <c r="M5662" s="80" t="str">
        <f aca="false">IF(OR(A5662="Insumo",A5662="Composição Auxiliar"),J5662,"")</f>
        <v/>
      </c>
      <c r="N5662" s="81" t="str">
        <f aca="false">IF(E5662="Mão de Obra",J5662,"")</f>
        <v/>
      </c>
      <c r="O5662" s="81" t="str">
        <f aca="false">IF(N5662&lt;&gt;"","",M5662)</f>
        <v/>
      </c>
      <c r="P5662" s="82" t="str">
        <f aca="false">IF(A5662="Composição",B5662,"")</f>
        <v/>
      </c>
      <c r="Q5662" s="81" t="str">
        <f aca="false">IF(P5662&lt;&gt;"",SUMIF(L5662:L5662,L5662,N5662:N5662),"")</f>
        <v/>
      </c>
      <c r="R5662" s="81" t="str">
        <f aca="false">IF(P5662&lt;&gt;"",SUMIF(L5662:L5662,L5662,O5662:O5662),"")</f>
        <v/>
      </c>
    </row>
    <row r="5663" customFormat="false" ht="15" hidden="false" customHeight="false" outlineLevel="0" collapsed="false">
      <c r="A5663" s="108"/>
      <c r="B5663" s="108"/>
      <c r="C5663" s="108"/>
      <c r="D5663" s="108"/>
      <c r="E5663" s="108"/>
      <c r="F5663" s="108"/>
      <c r="G5663" s="108"/>
      <c r="H5663" s="108"/>
      <c r="I5663" s="108"/>
      <c r="J5663" s="108"/>
      <c r="L5663" s="63" t="n">
        <f aca="false">IF(AND(A5664&lt;&gt;"",A5663=""),L5662+1,L5662)</f>
        <v>601</v>
      </c>
      <c r="M5663" s="80" t="str">
        <f aca="false">IF(OR(A5663="Insumo",A5663="Composição Auxiliar"),J5663,"")</f>
        <v/>
      </c>
      <c r="N5663" s="81" t="str">
        <f aca="false">IF(E5663="Mão de Obra",J5663,"")</f>
        <v/>
      </c>
      <c r="O5663" s="81" t="str">
        <f aca="false">IF(N5663&lt;&gt;"","",M5663)</f>
        <v/>
      </c>
      <c r="P5663" s="82" t="str">
        <f aca="false">IF(A5663="Composição",B5663,"")</f>
        <v/>
      </c>
      <c r="Q5663" s="81" t="str">
        <f aca="false">IF(P5663&lt;&gt;"",SUMIF(L5663:L5663,L5663,N5663:N5663),"")</f>
        <v/>
      </c>
      <c r="R5663" s="81" t="str">
        <f aca="false">IF(P5663&lt;&gt;"",SUMIF(L5663:L5663,L5663,O5663:O5663),"")</f>
        <v/>
      </c>
    </row>
    <row r="5664" customFormat="false" ht="15" hidden="false" customHeight="true" outlineLevel="0" collapsed="false">
      <c r="A5664" s="83"/>
      <c r="B5664" s="84" t="s">
        <v>655</v>
      </c>
      <c r="C5664" s="83" t="s">
        <v>656</v>
      </c>
      <c r="D5664" s="83" t="s">
        <v>657</v>
      </c>
      <c r="E5664" s="83" t="s">
        <v>658</v>
      </c>
      <c r="F5664" s="83"/>
      <c r="G5664" s="85" t="s">
        <v>659</v>
      </c>
      <c r="H5664" s="84" t="s">
        <v>660</v>
      </c>
      <c r="I5664" s="84" t="s">
        <v>661</v>
      </c>
      <c r="J5664" s="84" t="s">
        <v>662</v>
      </c>
      <c r="L5664" s="63" t="n">
        <f aca="false">IF(AND(A5665&lt;&gt;"",A5664=""),L5663+1,L5663)</f>
        <v>602</v>
      </c>
      <c r="M5664" s="80" t="str">
        <f aca="false">IF(OR(A5664="Insumo",A5664="Composição Auxiliar"),J5664,"")</f>
        <v/>
      </c>
      <c r="N5664" s="81" t="str">
        <f aca="false">IF(E5664="Mão de Obra",J5664,"")</f>
        <v/>
      </c>
      <c r="O5664" s="81" t="str">
        <f aca="false">IF(N5664&lt;&gt;"","",M5664)</f>
        <v/>
      </c>
      <c r="P5664" s="82" t="str">
        <f aca="false">IF(A5664="Composição",B5664,"")</f>
        <v/>
      </c>
      <c r="Q5664" s="81" t="str">
        <f aca="false">IF(P5664&lt;&gt;"",SUMIF(L5664:L5664,L5664,N5664:N5664),"")</f>
        <v/>
      </c>
      <c r="R5664" s="81" t="str">
        <f aca="false">IF(P5664&lt;&gt;"",SUMIF(L5664:L5664,L5664,O5664:O5664),"")</f>
        <v/>
      </c>
    </row>
    <row r="5665" customFormat="false" ht="25.5" hidden="false" customHeight="true" outlineLevel="0" collapsed="false">
      <c r="A5665" s="86" t="s">
        <v>663</v>
      </c>
      <c r="B5665" s="87" t="s">
        <v>974</v>
      </c>
      <c r="C5665" s="86" t="s">
        <v>664</v>
      </c>
      <c r="D5665" s="86" t="s">
        <v>975</v>
      </c>
      <c r="E5665" s="86" t="s">
        <v>731</v>
      </c>
      <c r="F5665" s="86"/>
      <c r="G5665" s="88" t="s">
        <v>676</v>
      </c>
      <c r="H5665" s="89" t="n">
        <v>1</v>
      </c>
      <c r="I5665" s="90" t="n">
        <f aca="false">SUMIF(L:L,$L5665,M:M)</f>
        <v>2.03</v>
      </c>
      <c r="J5665" s="90" t="n">
        <f aca="false">TRUNC(H5665*I5665,2)</f>
        <v>2.03</v>
      </c>
      <c r="L5665" s="63" t="n">
        <f aca="false">IF(AND(A5666&lt;&gt;"",A5665=""),L5664+1,L5664)</f>
        <v>602</v>
      </c>
      <c r="M5665" s="80" t="str">
        <f aca="false">IF(OR(A5665="Insumo",A5665="Composição Auxiliar"),J5665,"")</f>
        <v/>
      </c>
      <c r="N5665" s="81" t="str">
        <f aca="false">IF(E5665="Mão de Obra",J5665,"")</f>
        <v/>
      </c>
      <c r="O5665" s="81" t="str">
        <f aca="false">IF(N5665&lt;&gt;"","",M5665)</f>
        <v/>
      </c>
      <c r="P5665" s="82" t="str">
        <f aca="false">IF(A5665="Composição",B5665,"")</f>
        <v> 95606 </v>
      </c>
      <c r="Q5665" s="81" t="n">
        <f aca="false">IF(P5665&lt;&gt;"",SUMIF(L5665:L5665,L5665,N5665:N5665),"")</f>
        <v>0</v>
      </c>
      <c r="R5665" s="81" t="n">
        <f aca="false">IF(P5665&lt;&gt;"",SUMIF(L5665:L5665,L5665,O5665:O5665),"")</f>
        <v>0</v>
      </c>
    </row>
    <row r="5666" customFormat="false" ht="25.5" hidden="false" customHeight="true" outlineLevel="0" collapsed="false">
      <c r="A5666" s="91" t="s">
        <v>668</v>
      </c>
      <c r="B5666" s="92" t="s">
        <v>677</v>
      </c>
      <c r="C5666" s="91" t="s">
        <v>664</v>
      </c>
      <c r="D5666" s="91" t="s">
        <v>678</v>
      </c>
      <c r="E5666" s="91" t="s">
        <v>671</v>
      </c>
      <c r="F5666" s="91"/>
      <c r="G5666" s="93" t="s">
        <v>672</v>
      </c>
      <c r="H5666" s="94" t="n">
        <v>0.009</v>
      </c>
      <c r="I5666" s="95" t="n">
        <f aca="false">SUMIFS(J:J,A:A,"Composição",B:B,$B5666)</f>
        <v>18.93</v>
      </c>
      <c r="J5666" s="95" t="n">
        <f aca="false">TRUNC(H5666*I5666,2)</f>
        <v>0.17</v>
      </c>
      <c r="L5666" s="63" t="n">
        <f aca="false">IF(AND(A5667&lt;&gt;"",A5666=""),L5665+1,L5665)</f>
        <v>602</v>
      </c>
      <c r="M5666" s="80" t="n">
        <f aca="false">IF(OR(A5666="Insumo",A5666="Composição Auxiliar"),J5666,"")</f>
        <v>0.17</v>
      </c>
      <c r="N5666" s="81" t="str">
        <f aca="false">IF(E5666="Mão de Obra",J5666,"")</f>
        <v/>
      </c>
      <c r="O5666" s="81" t="n">
        <f aca="false">IF(N5666&lt;&gt;"","",M5666)</f>
        <v>0.17</v>
      </c>
      <c r="P5666" s="82" t="str">
        <f aca="false">IF(A5666="Composição",B5666,"")</f>
        <v/>
      </c>
      <c r="Q5666" s="81" t="str">
        <f aca="false">IF(P5666&lt;&gt;"",SUMIF(L5666:L5666,L5666,N5666:N5666),"")</f>
        <v/>
      </c>
      <c r="R5666" s="81" t="str">
        <f aca="false">IF(P5666&lt;&gt;"",SUMIF(L5666:L5666,L5666,O5666:O5666),"")</f>
        <v/>
      </c>
    </row>
    <row r="5667" customFormat="false" ht="51" hidden="false" customHeight="true" outlineLevel="0" collapsed="false">
      <c r="A5667" s="91" t="s">
        <v>668</v>
      </c>
      <c r="B5667" s="92" t="s">
        <v>897</v>
      </c>
      <c r="C5667" s="91" t="s">
        <v>664</v>
      </c>
      <c r="D5667" s="91" t="s">
        <v>898</v>
      </c>
      <c r="E5667" s="91" t="s">
        <v>691</v>
      </c>
      <c r="F5667" s="91"/>
      <c r="G5667" s="93" t="s">
        <v>699</v>
      </c>
      <c r="H5667" s="94" t="n">
        <v>0.003</v>
      </c>
      <c r="I5667" s="95" t="n">
        <f aca="false">SUMIFS(J:J,A:A,"Composição",B:B,$B5667)</f>
        <v>63.49</v>
      </c>
      <c r="J5667" s="95" t="n">
        <f aca="false">TRUNC(H5667*I5667,2)</f>
        <v>0.19</v>
      </c>
      <c r="L5667" s="63" t="n">
        <f aca="false">IF(AND(A5668&lt;&gt;"",A5667=""),L5666+1,L5666)</f>
        <v>602</v>
      </c>
      <c r="M5667" s="80" t="n">
        <f aca="false">IF(OR(A5667="Insumo",A5667="Composição Auxiliar"),J5667,"")</f>
        <v>0.19</v>
      </c>
      <c r="N5667" s="81" t="str">
        <f aca="false">IF(E5667="Mão de Obra",J5667,"")</f>
        <v/>
      </c>
      <c r="O5667" s="81" t="n">
        <f aca="false">IF(N5667&lt;&gt;"","",M5667)</f>
        <v>0.19</v>
      </c>
      <c r="P5667" s="82" t="str">
        <f aca="false">IF(A5667="Composição",B5667,"")</f>
        <v/>
      </c>
      <c r="Q5667" s="81" t="str">
        <f aca="false">IF(P5667&lt;&gt;"",SUMIF(L5667:L5667,L5667,N5667:N5667),"")</f>
        <v/>
      </c>
      <c r="R5667" s="81" t="str">
        <f aca="false">IF(P5667&lt;&gt;"",SUMIF(L5667:L5667,L5667,O5667:O5667),"")</f>
        <v/>
      </c>
    </row>
    <row r="5668" customFormat="false" ht="51" hidden="false" customHeight="true" outlineLevel="0" collapsed="false">
      <c r="A5668" s="91" t="s">
        <v>668</v>
      </c>
      <c r="B5668" s="92" t="s">
        <v>899</v>
      </c>
      <c r="C5668" s="91" t="s">
        <v>664</v>
      </c>
      <c r="D5668" s="91" t="s">
        <v>900</v>
      </c>
      <c r="E5668" s="91" t="s">
        <v>691</v>
      </c>
      <c r="F5668" s="91"/>
      <c r="G5668" s="93" t="s">
        <v>692</v>
      </c>
      <c r="H5668" s="94" t="n">
        <v>0.006</v>
      </c>
      <c r="I5668" s="95" t="n">
        <f aca="false">SUMIFS(J:J,A:A,"Composição",B:B,$B5668)</f>
        <v>278.99</v>
      </c>
      <c r="J5668" s="95" t="n">
        <f aca="false">TRUNC(H5668*I5668,2)</f>
        <v>1.67</v>
      </c>
      <c r="L5668" s="63" t="n">
        <f aca="false">IF(AND(A5669&lt;&gt;"",A5668=""),L5667+1,L5667)</f>
        <v>602</v>
      </c>
      <c r="M5668" s="80" t="n">
        <f aca="false">IF(OR(A5668="Insumo",A5668="Composição Auxiliar"),J5668,"")</f>
        <v>1.67</v>
      </c>
      <c r="N5668" s="81" t="str">
        <f aca="false">IF(E5668="Mão de Obra",J5668,"")</f>
        <v/>
      </c>
      <c r="O5668" s="81" t="n">
        <f aca="false">IF(N5668&lt;&gt;"","",M5668)</f>
        <v>1.67</v>
      </c>
      <c r="P5668" s="82" t="str">
        <f aca="false">IF(A5668="Composição",B5668,"")</f>
        <v/>
      </c>
      <c r="Q5668" s="81" t="str">
        <f aca="false">IF(P5668&lt;&gt;"",SUMIF(L5668:L5668,L5668,N5668:N5668),"")</f>
        <v/>
      </c>
      <c r="R5668" s="81" t="str">
        <f aca="false">IF(P5668&lt;&gt;"",SUMIF(L5668:L5668,L5668,O5668:O5668),"")</f>
        <v/>
      </c>
    </row>
    <row r="5669" customFormat="false" ht="14.25" hidden="false" customHeight="false" outlineLevel="0" collapsed="false">
      <c r="A5669" s="102"/>
      <c r="B5669" s="102"/>
      <c r="C5669" s="102"/>
      <c r="D5669" s="102"/>
      <c r="E5669" s="102"/>
      <c r="F5669" s="103"/>
      <c r="G5669" s="102"/>
      <c r="H5669" s="103"/>
      <c r="I5669" s="102"/>
      <c r="J5669" s="103"/>
      <c r="L5669" s="63" t="n">
        <f aca="false">IF(AND(A5670&lt;&gt;"",A5669=""),L5668+1,L5668)</f>
        <v>602</v>
      </c>
      <c r="M5669" s="80" t="str">
        <f aca="false">IF(OR(A5669="Insumo",A5669="Composição Auxiliar"),J5669,"")</f>
        <v/>
      </c>
      <c r="N5669" s="81" t="str">
        <f aca="false">IF(E5669="Mão de Obra",J5669,"")</f>
        <v/>
      </c>
      <c r="O5669" s="81" t="str">
        <f aca="false">IF(N5669&lt;&gt;"","",M5669)</f>
        <v/>
      </c>
      <c r="P5669" s="82" t="str">
        <f aca="false">IF(A5669="Composição",B5669,"")</f>
        <v/>
      </c>
      <c r="Q5669" s="81" t="str">
        <f aca="false">IF(P5669&lt;&gt;"",SUMIF(L5669:L5669,L5669,N5669:N5669),"")</f>
        <v/>
      </c>
      <c r="R5669" s="81" t="str">
        <f aca="false">IF(P5669&lt;&gt;"",SUMIF(L5669:L5669,L5669,O5669:O5669),"")</f>
        <v/>
      </c>
    </row>
    <row r="5670" customFormat="false" ht="15" hidden="false" customHeight="false" outlineLevel="0" collapsed="false">
      <c r="A5670" s="102"/>
      <c r="B5670" s="102"/>
      <c r="C5670" s="102"/>
      <c r="D5670" s="102"/>
      <c r="E5670" s="102"/>
      <c r="F5670" s="103"/>
      <c r="G5670" s="102"/>
      <c r="H5670" s="104"/>
      <c r="I5670" s="104"/>
      <c r="J5670" s="103"/>
      <c r="L5670" s="63" t="n">
        <f aca="false">IF(AND(A5671&lt;&gt;"",A5670=""),L5669+1,L5669)</f>
        <v>602</v>
      </c>
      <c r="M5670" s="80" t="str">
        <f aca="false">IF(OR(A5670="Insumo",A5670="Composição Auxiliar"),J5670,"")</f>
        <v/>
      </c>
      <c r="N5670" s="81" t="str">
        <f aca="false">IF(E5670="Mão de Obra",J5670,"")</f>
        <v/>
      </c>
      <c r="O5670" s="81" t="str">
        <f aca="false">IF(N5670&lt;&gt;"","",M5670)</f>
        <v/>
      </c>
      <c r="P5670" s="82" t="str">
        <f aca="false">IF(A5670="Composição",B5670,"")</f>
        <v/>
      </c>
      <c r="Q5670" s="81" t="str">
        <f aca="false">IF(P5670&lt;&gt;"",SUMIF(L5670:L5670,L5670,N5670:N5670),"")</f>
        <v/>
      </c>
      <c r="R5670" s="81" t="str">
        <f aca="false">IF(P5670&lt;&gt;"",SUMIF(L5670:L5670,L5670,O5670:O5670),"")</f>
        <v/>
      </c>
    </row>
    <row r="5671" customFormat="false" ht="15" hidden="false" customHeight="false" outlineLevel="0" collapsed="false">
      <c r="A5671" s="108"/>
      <c r="B5671" s="108"/>
      <c r="C5671" s="108"/>
      <c r="D5671" s="108"/>
      <c r="E5671" s="108"/>
      <c r="F5671" s="108"/>
      <c r="G5671" s="108"/>
      <c r="H5671" s="108"/>
      <c r="I5671" s="108"/>
      <c r="J5671" s="108"/>
      <c r="L5671" s="63" t="n">
        <f aca="false">IF(AND(A5672&lt;&gt;"",A5671=""),L5670+1,L5670)</f>
        <v>602</v>
      </c>
      <c r="M5671" s="80" t="str">
        <f aca="false">IF(OR(A5671="Insumo",A5671="Composição Auxiliar"),J5671,"")</f>
        <v/>
      </c>
      <c r="N5671" s="81" t="str">
        <f aca="false">IF(E5671="Mão de Obra",J5671,"")</f>
        <v/>
      </c>
      <c r="O5671" s="81" t="str">
        <f aca="false">IF(N5671&lt;&gt;"","",M5671)</f>
        <v/>
      </c>
      <c r="P5671" s="82" t="str">
        <f aca="false">IF(A5671="Composição",B5671,"")</f>
        <v/>
      </c>
      <c r="Q5671" s="81" t="str">
        <f aca="false">IF(P5671&lt;&gt;"",SUMIF(L5671:L5671,L5671,N5671:N5671),"")</f>
        <v/>
      </c>
      <c r="R5671" s="81" t="str">
        <f aca="false">IF(P5671&lt;&gt;"",SUMIF(L5671:L5671,L5671,O5671:O5671),"")</f>
        <v/>
      </c>
    </row>
    <row r="5672" customFormat="false" ht="15" hidden="false" customHeight="true" outlineLevel="0" collapsed="false">
      <c r="A5672" s="83"/>
      <c r="B5672" s="84" t="s">
        <v>655</v>
      </c>
      <c r="C5672" s="83" t="s">
        <v>656</v>
      </c>
      <c r="D5672" s="83" t="s">
        <v>657</v>
      </c>
      <c r="E5672" s="83" t="s">
        <v>658</v>
      </c>
      <c r="F5672" s="83"/>
      <c r="G5672" s="85" t="s">
        <v>659</v>
      </c>
      <c r="H5672" s="84" t="s">
        <v>660</v>
      </c>
      <c r="I5672" s="84" t="s">
        <v>661</v>
      </c>
      <c r="J5672" s="84" t="s">
        <v>662</v>
      </c>
      <c r="L5672" s="63" t="n">
        <f aca="false">IF(AND(A5673&lt;&gt;"",A5672=""),L5671+1,L5671)</f>
        <v>603</v>
      </c>
      <c r="M5672" s="80" t="str">
        <f aca="false">IF(OR(A5672="Insumo",A5672="Composição Auxiliar"),J5672,"")</f>
        <v/>
      </c>
      <c r="N5672" s="81" t="str">
        <f aca="false">IF(E5672="Mão de Obra",J5672,"")</f>
        <v/>
      </c>
      <c r="O5672" s="81" t="str">
        <f aca="false">IF(N5672&lt;&gt;"","",M5672)</f>
        <v/>
      </c>
      <c r="P5672" s="82" t="str">
        <f aca="false">IF(A5672="Composição",B5672,"")</f>
        <v/>
      </c>
      <c r="Q5672" s="81" t="str">
        <f aca="false">IF(P5672&lt;&gt;"",SUMIF(L5672:L5672,L5672,N5672:N5672),"")</f>
        <v/>
      </c>
      <c r="R5672" s="81" t="str">
        <f aca="false">IF(P5672&lt;&gt;"",SUMIF(L5672:L5672,L5672,O5672:O5672),"")</f>
        <v/>
      </c>
    </row>
    <row r="5673" customFormat="false" ht="25.5" hidden="false" customHeight="true" outlineLevel="0" collapsed="false">
      <c r="A5673" s="86" t="s">
        <v>663</v>
      </c>
      <c r="B5673" s="87" t="s">
        <v>1974</v>
      </c>
      <c r="C5673" s="86" t="s">
        <v>664</v>
      </c>
      <c r="D5673" s="86" t="s">
        <v>1975</v>
      </c>
      <c r="E5673" s="86" t="s">
        <v>691</v>
      </c>
      <c r="F5673" s="86"/>
      <c r="G5673" s="88" t="s">
        <v>699</v>
      </c>
      <c r="H5673" s="89" t="n">
        <v>1</v>
      </c>
      <c r="I5673" s="90" t="n">
        <f aca="false">SUMIF(L:L,$L5673,M:M)</f>
        <v>0.49</v>
      </c>
      <c r="J5673" s="90" t="n">
        <f aca="false">TRUNC(H5673*I5673,2)</f>
        <v>0.49</v>
      </c>
      <c r="L5673" s="63" t="n">
        <f aca="false">IF(AND(A5674&lt;&gt;"",A5673=""),L5672+1,L5672)</f>
        <v>603</v>
      </c>
      <c r="M5673" s="80" t="str">
        <f aca="false">IF(OR(A5673="Insumo",A5673="Composição Auxiliar"),J5673,"")</f>
        <v/>
      </c>
      <c r="N5673" s="81" t="str">
        <f aca="false">IF(E5673="Mão de Obra",J5673,"")</f>
        <v/>
      </c>
      <c r="O5673" s="81" t="str">
        <f aca="false">IF(N5673&lt;&gt;"","",M5673)</f>
        <v/>
      </c>
      <c r="P5673" s="82" t="str">
        <f aca="false">IF(A5673="Composição",B5673,"")</f>
        <v> 90587 </v>
      </c>
      <c r="Q5673" s="81" t="n">
        <f aca="false">IF(P5673&lt;&gt;"",SUMIF(L5673:L5673,L5673,N5673:N5673),"")</f>
        <v>0</v>
      </c>
      <c r="R5673" s="81" t="n">
        <f aca="false">IF(P5673&lt;&gt;"",SUMIF(L5673:L5673,L5673,O5673:O5673),"")</f>
        <v>0</v>
      </c>
    </row>
    <row r="5674" customFormat="false" ht="25.5" hidden="false" customHeight="true" outlineLevel="0" collapsed="false">
      <c r="A5674" s="91" t="s">
        <v>668</v>
      </c>
      <c r="B5674" s="92" t="s">
        <v>2278</v>
      </c>
      <c r="C5674" s="91" t="s">
        <v>664</v>
      </c>
      <c r="D5674" s="91" t="s">
        <v>2279</v>
      </c>
      <c r="E5674" s="91" t="s">
        <v>691</v>
      </c>
      <c r="F5674" s="91"/>
      <c r="G5674" s="93" t="s">
        <v>672</v>
      </c>
      <c r="H5674" s="94" t="n">
        <v>1</v>
      </c>
      <c r="I5674" s="95" t="n">
        <f aca="false">SUMIFS(J:J,A:A,"Composição",B:B,$B5674)</f>
        <v>0.05</v>
      </c>
      <c r="J5674" s="95" t="n">
        <f aca="false">TRUNC(H5674*I5674,2)</f>
        <v>0.05</v>
      </c>
      <c r="L5674" s="63" t="n">
        <f aca="false">IF(AND(A5675&lt;&gt;"",A5674=""),L5673+1,L5673)</f>
        <v>603</v>
      </c>
      <c r="M5674" s="80" t="n">
        <f aca="false">IF(OR(A5674="Insumo",A5674="Composição Auxiliar"),J5674,"")</f>
        <v>0.05</v>
      </c>
      <c r="N5674" s="81" t="str">
        <f aca="false">IF(E5674="Mão de Obra",J5674,"")</f>
        <v/>
      </c>
      <c r="O5674" s="81" t="n">
        <f aca="false">IF(N5674&lt;&gt;"","",M5674)</f>
        <v>0.05</v>
      </c>
      <c r="P5674" s="82" t="str">
        <f aca="false">IF(A5674="Composição",B5674,"")</f>
        <v/>
      </c>
      <c r="Q5674" s="81" t="str">
        <f aca="false">IF(P5674&lt;&gt;"",SUMIF(L5674:L5674,L5674,N5674:N5674),"")</f>
        <v/>
      </c>
      <c r="R5674" s="81" t="str">
        <f aca="false">IF(P5674&lt;&gt;"",SUMIF(L5674:L5674,L5674,O5674:O5674),"")</f>
        <v/>
      </c>
    </row>
    <row r="5675" customFormat="false" ht="25.5" hidden="false" customHeight="true" outlineLevel="0" collapsed="false">
      <c r="A5675" s="91" t="s">
        <v>668</v>
      </c>
      <c r="B5675" s="92" t="s">
        <v>2280</v>
      </c>
      <c r="C5675" s="91" t="s">
        <v>664</v>
      </c>
      <c r="D5675" s="91" t="s">
        <v>2281</v>
      </c>
      <c r="E5675" s="91" t="s">
        <v>691</v>
      </c>
      <c r="F5675" s="91"/>
      <c r="G5675" s="93" t="s">
        <v>672</v>
      </c>
      <c r="H5675" s="94" t="n">
        <v>1</v>
      </c>
      <c r="I5675" s="95" t="n">
        <f aca="false">SUMIFS(J:J,A:A,"Composição",B:B,$B5675)</f>
        <v>0.44</v>
      </c>
      <c r="J5675" s="95" t="n">
        <f aca="false">TRUNC(H5675*I5675,2)</f>
        <v>0.44</v>
      </c>
      <c r="L5675" s="63" t="n">
        <f aca="false">IF(AND(A5676&lt;&gt;"",A5675=""),L5674+1,L5674)</f>
        <v>603</v>
      </c>
      <c r="M5675" s="80" t="n">
        <f aca="false">IF(OR(A5675="Insumo",A5675="Composição Auxiliar"),J5675,"")</f>
        <v>0.44</v>
      </c>
      <c r="N5675" s="81" t="str">
        <f aca="false">IF(E5675="Mão de Obra",J5675,"")</f>
        <v/>
      </c>
      <c r="O5675" s="81" t="n">
        <f aca="false">IF(N5675&lt;&gt;"","",M5675)</f>
        <v>0.44</v>
      </c>
      <c r="P5675" s="82" t="str">
        <f aca="false">IF(A5675="Composição",B5675,"")</f>
        <v/>
      </c>
      <c r="Q5675" s="81" t="str">
        <f aca="false">IF(P5675&lt;&gt;"",SUMIF(L5675:L5675,L5675,N5675:N5675),"")</f>
        <v/>
      </c>
      <c r="R5675" s="81" t="str">
        <f aca="false">IF(P5675&lt;&gt;"",SUMIF(L5675:L5675,L5675,O5675:O5675),"")</f>
        <v/>
      </c>
    </row>
    <row r="5676" customFormat="false" ht="14.25" hidden="false" customHeight="false" outlineLevel="0" collapsed="false">
      <c r="A5676" s="102"/>
      <c r="B5676" s="102"/>
      <c r="C5676" s="102"/>
      <c r="D5676" s="102"/>
      <c r="E5676" s="102"/>
      <c r="F5676" s="103"/>
      <c r="G5676" s="102"/>
      <c r="H5676" s="103"/>
      <c r="I5676" s="102"/>
      <c r="J5676" s="103"/>
      <c r="L5676" s="63" t="n">
        <f aca="false">IF(AND(A5677&lt;&gt;"",A5676=""),L5675+1,L5675)</f>
        <v>603</v>
      </c>
      <c r="M5676" s="80" t="str">
        <f aca="false">IF(OR(A5676="Insumo",A5676="Composição Auxiliar"),J5676,"")</f>
        <v/>
      </c>
      <c r="N5676" s="81" t="str">
        <f aca="false">IF(E5676="Mão de Obra",J5676,"")</f>
        <v/>
      </c>
      <c r="O5676" s="81" t="str">
        <f aca="false">IF(N5676&lt;&gt;"","",M5676)</f>
        <v/>
      </c>
      <c r="P5676" s="82" t="str">
        <f aca="false">IF(A5676="Composição",B5676,"")</f>
        <v/>
      </c>
      <c r="Q5676" s="81" t="str">
        <f aca="false">IF(P5676&lt;&gt;"",SUMIF(L5676:L5676,L5676,N5676:N5676),"")</f>
        <v/>
      </c>
      <c r="R5676" s="81" t="str">
        <f aca="false">IF(P5676&lt;&gt;"",SUMIF(L5676:L5676,L5676,O5676:O5676),"")</f>
        <v/>
      </c>
    </row>
    <row r="5677" customFormat="false" ht="15" hidden="false" customHeight="false" outlineLevel="0" collapsed="false">
      <c r="A5677" s="102"/>
      <c r="B5677" s="102"/>
      <c r="C5677" s="102"/>
      <c r="D5677" s="102"/>
      <c r="E5677" s="102"/>
      <c r="F5677" s="103"/>
      <c r="G5677" s="102"/>
      <c r="H5677" s="104"/>
      <c r="I5677" s="104"/>
      <c r="J5677" s="103"/>
      <c r="L5677" s="63" t="n">
        <f aca="false">IF(AND(A5678&lt;&gt;"",A5677=""),L5676+1,L5676)</f>
        <v>603</v>
      </c>
      <c r="M5677" s="80" t="str">
        <f aca="false">IF(OR(A5677="Insumo",A5677="Composição Auxiliar"),J5677,"")</f>
        <v/>
      </c>
      <c r="N5677" s="81" t="str">
        <f aca="false">IF(E5677="Mão de Obra",J5677,"")</f>
        <v/>
      </c>
      <c r="O5677" s="81" t="str">
        <f aca="false">IF(N5677&lt;&gt;"","",M5677)</f>
        <v/>
      </c>
      <c r="P5677" s="82" t="str">
        <f aca="false">IF(A5677="Composição",B5677,"")</f>
        <v/>
      </c>
      <c r="Q5677" s="81" t="str">
        <f aca="false">IF(P5677&lt;&gt;"",SUMIF(L5677:L5677,L5677,N5677:N5677),"")</f>
        <v/>
      </c>
      <c r="R5677" s="81" t="str">
        <f aca="false">IF(P5677&lt;&gt;"",SUMIF(L5677:L5677,L5677,O5677:O5677),"")</f>
        <v/>
      </c>
    </row>
    <row r="5678" customFormat="false" ht="15" hidden="false" customHeight="false" outlineLevel="0" collapsed="false">
      <c r="A5678" s="108"/>
      <c r="B5678" s="108"/>
      <c r="C5678" s="108"/>
      <c r="D5678" s="108"/>
      <c r="E5678" s="108"/>
      <c r="F5678" s="108"/>
      <c r="G5678" s="108"/>
      <c r="H5678" s="108"/>
      <c r="I5678" s="108"/>
      <c r="J5678" s="108"/>
      <c r="L5678" s="63" t="n">
        <f aca="false">IF(AND(A5679&lt;&gt;"",A5678=""),L5677+1,L5677)</f>
        <v>603</v>
      </c>
      <c r="M5678" s="80" t="str">
        <f aca="false">IF(OR(A5678="Insumo",A5678="Composição Auxiliar"),J5678,"")</f>
        <v/>
      </c>
      <c r="N5678" s="81" t="str">
        <f aca="false">IF(E5678="Mão de Obra",J5678,"")</f>
        <v/>
      </c>
      <c r="O5678" s="81" t="str">
        <f aca="false">IF(N5678&lt;&gt;"","",M5678)</f>
        <v/>
      </c>
      <c r="P5678" s="82" t="str">
        <f aca="false">IF(A5678="Composição",B5678,"")</f>
        <v/>
      </c>
      <c r="Q5678" s="81" t="str">
        <f aca="false">IF(P5678&lt;&gt;"",SUMIF(L5678:L5678,L5678,N5678:N5678),"")</f>
        <v/>
      </c>
      <c r="R5678" s="81" t="str">
        <f aca="false">IF(P5678&lt;&gt;"",SUMIF(L5678:L5678,L5678,O5678:O5678),"")</f>
        <v/>
      </c>
    </row>
    <row r="5679" customFormat="false" ht="15" hidden="false" customHeight="true" outlineLevel="0" collapsed="false">
      <c r="A5679" s="83"/>
      <c r="B5679" s="84" t="s">
        <v>655</v>
      </c>
      <c r="C5679" s="83" t="s">
        <v>656</v>
      </c>
      <c r="D5679" s="83" t="s">
        <v>657</v>
      </c>
      <c r="E5679" s="83" t="s">
        <v>658</v>
      </c>
      <c r="F5679" s="83"/>
      <c r="G5679" s="85" t="s">
        <v>659</v>
      </c>
      <c r="H5679" s="84" t="s">
        <v>660</v>
      </c>
      <c r="I5679" s="84" t="s">
        <v>661</v>
      </c>
      <c r="J5679" s="84" t="s">
        <v>662</v>
      </c>
      <c r="L5679" s="63" t="n">
        <f aca="false">IF(AND(A5680&lt;&gt;"",A5679=""),L5678+1,L5678)</f>
        <v>604</v>
      </c>
      <c r="M5679" s="80" t="str">
        <f aca="false">IF(OR(A5679="Insumo",A5679="Composição Auxiliar"),J5679,"")</f>
        <v/>
      </c>
      <c r="N5679" s="81" t="str">
        <f aca="false">IF(E5679="Mão de Obra",J5679,"")</f>
        <v/>
      </c>
      <c r="O5679" s="81" t="str">
        <f aca="false">IF(N5679&lt;&gt;"","",M5679)</f>
        <v/>
      </c>
      <c r="P5679" s="82" t="str">
        <f aca="false">IF(A5679="Composição",B5679,"")</f>
        <v/>
      </c>
      <c r="Q5679" s="81" t="str">
        <f aca="false">IF(P5679&lt;&gt;"",SUMIF(L5679:L5679,L5679,N5679:N5679),"")</f>
        <v/>
      </c>
      <c r="R5679" s="81" t="str">
        <f aca="false">IF(P5679&lt;&gt;"",SUMIF(L5679:L5679,L5679,O5679:O5679),"")</f>
        <v/>
      </c>
    </row>
    <row r="5680" customFormat="false" ht="25.5" hidden="false" customHeight="true" outlineLevel="0" collapsed="false">
      <c r="A5680" s="86" t="s">
        <v>663</v>
      </c>
      <c r="B5680" s="87" t="s">
        <v>1972</v>
      </c>
      <c r="C5680" s="86" t="s">
        <v>664</v>
      </c>
      <c r="D5680" s="86" t="s">
        <v>1973</v>
      </c>
      <c r="E5680" s="86" t="s">
        <v>691</v>
      </c>
      <c r="F5680" s="86"/>
      <c r="G5680" s="88" t="s">
        <v>692</v>
      </c>
      <c r="H5680" s="89" t="n">
        <v>1</v>
      </c>
      <c r="I5680" s="90" t="n">
        <f aca="false">SUMIF(L:L,$L5680,M:M)</f>
        <v>1.4</v>
      </c>
      <c r="J5680" s="90" t="n">
        <f aca="false">TRUNC(H5680*I5680,2)</f>
        <v>1.4</v>
      </c>
      <c r="L5680" s="63" t="n">
        <f aca="false">IF(AND(A5681&lt;&gt;"",A5680=""),L5679+1,L5679)</f>
        <v>604</v>
      </c>
      <c r="M5680" s="80" t="str">
        <f aca="false">IF(OR(A5680="Insumo",A5680="Composição Auxiliar"),J5680,"")</f>
        <v/>
      </c>
      <c r="N5680" s="81" t="str">
        <f aca="false">IF(E5680="Mão de Obra",J5680,"")</f>
        <v/>
      </c>
      <c r="O5680" s="81" t="str">
        <f aca="false">IF(N5680&lt;&gt;"","",M5680)</f>
        <v/>
      </c>
      <c r="P5680" s="82" t="str">
        <f aca="false">IF(A5680="Composição",B5680,"")</f>
        <v> 90586 </v>
      </c>
      <c r="Q5680" s="81" t="n">
        <f aca="false">IF(P5680&lt;&gt;"",SUMIF(L5680:L5680,L5680,N5680:N5680),"")</f>
        <v>0</v>
      </c>
      <c r="R5680" s="81" t="n">
        <f aca="false">IF(P5680&lt;&gt;"",SUMIF(L5680:L5680,L5680,O5680:O5680),"")</f>
        <v>0</v>
      </c>
    </row>
    <row r="5681" customFormat="false" ht="38.25" hidden="false" customHeight="true" outlineLevel="0" collapsed="false">
      <c r="A5681" s="91" t="s">
        <v>668</v>
      </c>
      <c r="B5681" s="92" t="s">
        <v>2282</v>
      </c>
      <c r="C5681" s="91" t="s">
        <v>664</v>
      </c>
      <c r="D5681" s="91" t="s">
        <v>2283</v>
      </c>
      <c r="E5681" s="91" t="s">
        <v>691</v>
      </c>
      <c r="F5681" s="91"/>
      <c r="G5681" s="93" t="s">
        <v>672</v>
      </c>
      <c r="H5681" s="94" t="n">
        <v>1</v>
      </c>
      <c r="I5681" s="95" t="n">
        <f aca="false">SUMIFS(J:J,A:A,"Composição",B:B,$B5681)</f>
        <v>0.57</v>
      </c>
      <c r="J5681" s="95" t="n">
        <f aca="false">TRUNC(H5681*I5681,2)</f>
        <v>0.57</v>
      </c>
      <c r="L5681" s="63" t="n">
        <f aca="false">IF(AND(A5682&lt;&gt;"",A5681=""),L5680+1,L5680)</f>
        <v>604</v>
      </c>
      <c r="M5681" s="80" t="n">
        <f aca="false">IF(OR(A5681="Insumo",A5681="Composição Auxiliar"),J5681,"")</f>
        <v>0.57</v>
      </c>
      <c r="N5681" s="81" t="str">
        <f aca="false">IF(E5681="Mão de Obra",J5681,"")</f>
        <v/>
      </c>
      <c r="O5681" s="81" t="n">
        <f aca="false">IF(N5681&lt;&gt;"","",M5681)</f>
        <v>0.57</v>
      </c>
      <c r="P5681" s="82" t="str">
        <f aca="false">IF(A5681="Composição",B5681,"")</f>
        <v/>
      </c>
      <c r="Q5681" s="81" t="str">
        <f aca="false">IF(P5681&lt;&gt;"",SUMIF(L5681:L5681,L5681,N5681:N5681),"")</f>
        <v/>
      </c>
      <c r="R5681" s="81" t="str">
        <f aca="false">IF(P5681&lt;&gt;"",SUMIF(L5681:L5681,L5681,O5681:O5681),"")</f>
        <v/>
      </c>
    </row>
    <row r="5682" customFormat="false" ht="25.5" hidden="false" customHeight="true" outlineLevel="0" collapsed="false">
      <c r="A5682" s="91" t="s">
        <v>668</v>
      </c>
      <c r="B5682" s="92" t="s">
        <v>2284</v>
      </c>
      <c r="C5682" s="91" t="s">
        <v>664</v>
      </c>
      <c r="D5682" s="91" t="s">
        <v>2285</v>
      </c>
      <c r="E5682" s="91" t="s">
        <v>691</v>
      </c>
      <c r="F5682" s="91"/>
      <c r="G5682" s="93" t="s">
        <v>672</v>
      </c>
      <c r="H5682" s="94" t="n">
        <v>1</v>
      </c>
      <c r="I5682" s="95" t="n">
        <f aca="false">SUMIFS(J:J,A:A,"Composição",B:B,$B5682)</f>
        <v>0.34</v>
      </c>
      <c r="J5682" s="95" t="n">
        <f aca="false">TRUNC(H5682*I5682,2)</f>
        <v>0.34</v>
      </c>
      <c r="L5682" s="63" t="n">
        <f aca="false">IF(AND(A5683&lt;&gt;"",A5682=""),L5681+1,L5681)</f>
        <v>604</v>
      </c>
      <c r="M5682" s="80" t="n">
        <f aca="false">IF(OR(A5682="Insumo",A5682="Composição Auxiliar"),J5682,"")</f>
        <v>0.34</v>
      </c>
      <c r="N5682" s="81" t="str">
        <f aca="false">IF(E5682="Mão de Obra",J5682,"")</f>
        <v/>
      </c>
      <c r="O5682" s="81" t="n">
        <f aca="false">IF(N5682&lt;&gt;"","",M5682)</f>
        <v>0.34</v>
      </c>
      <c r="P5682" s="82" t="str">
        <f aca="false">IF(A5682="Composição",B5682,"")</f>
        <v/>
      </c>
      <c r="Q5682" s="81" t="str">
        <f aca="false">IF(P5682&lt;&gt;"",SUMIF(L5682:L5682,L5682,N5682:N5682),"")</f>
        <v/>
      </c>
      <c r="R5682" s="81" t="str">
        <f aca="false">IF(P5682&lt;&gt;"",SUMIF(L5682:L5682,L5682,O5682:O5682),"")</f>
        <v/>
      </c>
    </row>
    <row r="5683" customFormat="false" ht="25.5" hidden="false" customHeight="true" outlineLevel="0" collapsed="false">
      <c r="A5683" s="91" t="s">
        <v>668</v>
      </c>
      <c r="B5683" s="92" t="s">
        <v>2280</v>
      </c>
      <c r="C5683" s="91" t="s">
        <v>664</v>
      </c>
      <c r="D5683" s="91" t="s">
        <v>2281</v>
      </c>
      <c r="E5683" s="91" t="s">
        <v>691</v>
      </c>
      <c r="F5683" s="91"/>
      <c r="G5683" s="93" t="s">
        <v>672</v>
      </c>
      <c r="H5683" s="94" t="n">
        <v>1</v>
      </c>
      <c r="I5683" s="95" t="n">
        <f aca="false">SUMIFS(J:J,A:A,"Composição",B:B,$B5683)</f>
        <v>0.44</v>
      </c>
      <c r="J5683" s="95" t="n">
        <f aca="false">TRUNC(H5683*I5683,2)</f>
        <v>0.44</v>
      </c>
      <c r="L5683" s="63" t="n">
        <f aca="false">IF(AND(A5684&lt;&gt;"",A5683=""),L5682+1,L5682)</f>
        <v>604</v>
      </c>
      <c r="M5683" s="80" t="n">
        <f aca="false">IF(OR(A5683="Insumo",A5683="Composição Auxiliar"),J5683,"")</f>
        <v>0.44</v>
      </c>
      <c r="N5683" s="81" t="str">
        <f aca="false">IF(E5683="Mão de Obra",J5683,"")</f>
        <v/>
      </c>
      <c r="O5683" s="81" t="n">
        <f aca="false">IF(N5683&lt;&gt;"","",M5683)</f>
        <v>0.44</v>
      </c>
      <c r="P5683" s="82" t="str">
        <f aca="false">IF(A5683="Composição",B5683,"")</f>
        <v/>
      </c>
      <c r="Q5683" s="81" t="str">
        <f aca="false">IF(P5683&lt;&gt;"",SUMIF(L5683:L5683,L5683,N5683:N5683),"")</f>
        <v/>
      </c>
      <c r="R5683" s="81" t="str">
        <f aca="false">IF(P5683&lt;&gt;"",SUMIF(L5683:L5683,L5683,O5683:O5683),"")</f>
        <v/>
      </c>
    </row>
    <row r="5684" customFormat="false" ht="25.5" hidden="false" customHeight="true" outlineLevel="0" collapsed="false">
      <c r="A5684" s="91" t="s">
        <v>668</v>
      </c>
      <c r="B5684" s="92" t="s">
        <v>2278</v>
      </c>
      <c r="C5684" s="91" t="s">
        <v>664</v>
      </c>
      <c r="D5684" s="91" t="s">
        <v>2279</v>
      </c>
      <c r="E5684" s="91" t="s">
        <v>691</v>
      </c>
      <c r="F5684" s="91"/>
      <c r="G5684" s="93" t="s">
        <v>672</v>
      </c>
      <c r="H5684" s="94" t="n">
        <v>1</v>
      </c>
      <c r="I5684" s="95" t="n">
        <f aca="false">SUMIFS(J:J,A:A,"Composição",B:B,$B5684)</f>
        <v>0.05</v>
      </c>
      <c r="J5684" s="95" t="n">
        <f aca="false">TRUNC(H5684*I5684,2)</f>
        <v>0.05</v>
      </c>
      <c r="L5684" s="63" t="n">
        <f aca="false">IF(AND(A5685&lt;&gt;"",A5684=""),L5683+1,L5683)</f>
        <v>604</v>
      </c>
      <c r="M5684" s="80" t="n">
        <f aca="false">IF(OR(A5684="Insumo",A5684="Composição Auxiliar"),J5684,"")</f>
        <v>0.05</v>
      </c>
      <c r="N5684" s="81" t="str">
        <f aca="false">IF(E5684="Mão de Obra",J5684,"")</f>
        <v/>
      </c>
      <c r="O5684" s="81" t="n">
        <f aca="false">IF(N5684&lt;&gt;"","",M5684)</f>
        <v>0.05</v>
      </c>
      <c r="P5684" s="82" t="str">
        <f aca="false">IF(A5684="Composição",B5684,"")</f>
        <v/>
      </c>
      <c r="Q5684" s="81" t="str">
        <f aca="false">IF(P5684&lt;&gt;"",SUMIF(L5684:L5684,L5684,N5684:N5684),"")</f>
        <v/>
      </c>
      <c r="R5684" s="81" t="str">
        <f aca="false">IF(P5684&lt;&gt;"",SUMIF(L5684:L5684,L5684,O5684:O5684),"")</f>
        <v/>
      </c>
    </row>
    <row r="5685" customFormat="false" ht="14.25" hidden="false" customHeight="false" outlineLevel="0" collapsed="false">
      <c r="A5685" s="102"/>
      <c r="B5685" s="102"/>
      <c r="C5685" s="102"/>
      <c r="D5685" s="102"/>
      <c r="E5685" s="102"/>
      <c r="F5685" s="103"/>
      <c r="G5685" s="102"/>
      <c r="H5685" s="103"/>
      <c r="I5685" s="102"/>
      <c r="J5685" s="103"/>
      <c r="L5685" s="63" t="n">
        <f aca="false">IF(AND(A5686&lt;&gt;"",A5685=""),L5684+1,L5684)</f>
        <v>604</v>
      </c>
      <c r="M5685" s="80" t="str">
        <f aca="false">IF(OR(A5685="Insumo",A5685="Composição Auxiliar"),J5685,"")</f>
        <v/>
      </c>
      <c r="N5685" s="81" t="str">
        <f aca="false">IF(E5685="Mão de Obra",J5685,"")</f>
        <v/>
      </c>
      <c r="O5685" s="81" t="str">
        <f aca="false">IF(N5685&lt;&gt;"","",M5685)</f>
        <v/>
      </c>
      <c r="P5685" s="82" t="str">
        <f aca="false">IF(A5685="Composição",B5685,"")</f>
        <v/>
      </c>
      <c r="Q5685" s="81" t="str">
        <f aca="false">IF(P5685&lt;&gt;"",SUMIF(L5685:L5685,L5685,N5685:N5685),"")</f>
        <v/>
      </c>
      <c r="R5685" s="81" t="str">
        <f aca="false">IF(P5685&lt;&gt;"",SUMIF(L5685:L5685,L5685,O5685:O5685),"")</f>
        <v/>
      </c>
    </row>
    <row r="5686" customFormat="false" ht="15" hidden="false" customHeight="false" outlineLevel="0" collapsed="false">
      <c r="A5686" s="102"/>
      <c r="B5686" s="102"/>
      <c r="C5686" s="102"/>
      <c r="D5686" s="102"/>
      <c r="E5686" s="102"/>
      <c r="F5686" s="103"/>
      <c r="G5686" s="102"/>
      <c r="H5686" s="104"/>
      <c r="I5686" s="104"/>
      <c r="J5686" s="103"/>
      <c r="L5686" s="63" t="n">
        <f aca="false">IF(AND(A5687&lt;&gt;"",A5686=""),L5685+1,L5685)</f>
        <v>604</v>
      </c>
      <c r="M5686" s="80" t="str">
        <f aca="false">IF(OR(A5686="Insumo",A5686="Composição Auxiliar"),J5686,"")</f>
        <v/>
      </c>
      <c r="N5686" s="81" t="str">
        <f aca="false">IF(E5686="Mão de Obra",J5686,"")</f>
        <v/>
      </c>
      <c r="O5686" s="81" t="str">
        <f aca="false">IF(N5686&lt;&gt;"","",M5686)</f>
        <v/>
      </c>
      <c r="P5686" s="82" t="str">
        <f aca="false">IF(A5686="Composição",B5686,"")</f>
        <v/>
      </c>
      <c r="Q5686" s="81" t="str">
        <f aca="false">IF(P5686&lt;&gt;"",SUMIF(L5686:L5686,L5686,N5686:N5686),"")</f>
        <v/>
      </c>
      <c r="R5686" s="81" t="str">
        <f aca="false">IF(P5686&lt;&gt;"",SUMIF(L5686:L5686,L5686,O5686:O5686),"")</f>
        <v/>
      </c>
    </row>
    <row r="5687" customFormat="false" ht="15" hidden="false" customHeight="false" outlineLevel="0" collapsed="false">
      <c r="A5687" s="108"/>
      <c r="B5687" s="108"/>
      <c r="C5687" s="108"/>
      <c r="D5687" s="108"/>
      <c r="E5687" s="108"/>
      <c r="F5687" s="108"/>
      <c r="G5687" s="108"/>
      <c r="H5687" s="108"/>
      <c r="I5687" s="108"/>
      <c r="J5687" s="108"/>
      <c r="L5687" s="63" t="n">
        <f aca="false">IF(AND(A5688&lt;&gt;"",A5687=""),L5686+1,L5686)</f>
        <v>604</v>
      </c>
      <c r="M5687" s="80" t="str">
        <f aca="false">IF(OR(A5687="Insumo",A5687="Composição Auxiliar"),J5687,"")</f>
        <v/>
      </c>
      <c r="N5687" s="81" t="str">
        <f aca="false">IF(E5687="Mão de Obra",J5687,"")</f>
        <v/>
      </c>
      <c r="O5687" s="81" t="str">
        <f aca="false">IF(N5687&lt;&gt;"","",M5687)</f>
        <v/>
      </c>
      <c r="P5687" s="82" t="str">
        <f aca="false">IF(A5687="Composição",B5687,"")</f>
        <v/>
      </c>
      <c r="Q5687" s="81" t="str">
        <f aca="false">IF(P5687&lt;&gt;"",SUMIF(L5687:L5687,L5687,N5687:N5687),"")</f>
        <v/>
      </c>
      <c r="R5687" s="81" t="str">
        <f aca="false">IF(P5687&lt;&gt;"",SUMIF(L5687:L5687,L5687,O5687:O5687),"")</f>
        <v/>
      </c>
    </row>
    <row r="5688" customFormat="false" ht="15" hidden="false" customHeight="true" outlineLevel="0" collapsed="false">
      <c r="A5688" s="83"/>
      <c r="B5688" s="84" t="s">
        <v>655</v>
      </c>
      <c r="C5688" s="83" t="s">
        <v>656</v>
      </c>
      <c r="D5688" s="83" t="s">
        <v>657</v>
      </c>
      <c r="E5688" s="83" t="s">
        <v>658</v>
      </c>
      <c r="F5688" s="83"/>
      <c r="G5688" s="85" t="s">
        <v>659</v>
      </c>
      <c r="H5688" s="84" t="s">
        <v>660</v>
      </c>
      <c r="I5688" s="84" t="s">
        <v>661</v>
      </c>
      <c r="J5688" s="84" t="s">
        <v>662</v>
      </c>
      <c r="L5688" s="63" t="n">
        <f aca="false">IF(AND(A5689&lt;&gt;"",A5688=""),L5687+1,L5687)</f>
        <v>605</v>
      </c>
      <c r="M5688" s="80" t="str">
        <f aca="false">IF(OR(A5688="Insumo",A5688="Composição Auxiliar"),J5688,"")</f>
        <v/>
      </c>
      <c r="N5688" s="81" t="str">
        <f aca="false">IF(E5688="Mão de Obra",J5688,"")</f>
        <v/>
      </c>
      <c r="O5688" s="81" t="str">
        <f aca="false">IF(N5688&lt;&gt;"","",M5688)</f>
        <v/>
      </c>
      <c r="P5688" s="82" t="str">
        <f aca="false">IF(A5688="Composição",B5688,"")</f>
        <v/>
      </c>
      <c r="Q5688" s="81" t="str">
        <f aca="false">IF(P5688&lt;&gt;"",SUMIF(L5688:L5688,L5688,N5688:N5688),"")</f>
        <v/>
      </c>
      <c r="R5688" s="81" t="str">
        <f aca="false">IF(P5688&lt;&gt;"",SUMIF(L5688:L5688,L5688,O5688:O5688),"")</f>
        <v/>
      </c>
    </row>
    <row r="5689" customFormat="false" ht="25.5" hidden="false" customHeight="true" outlineLevel="0" collapsed="false">
      <c r="A5689" s="86" t="s">
        <v>663</v>
      </c>
      <c r="B5689" s="87" t="s">
        <v>2280</v>
      </c>
      <c r="C5689" s="86" t="s">
        <v>664</v>
      </c>
      <c r="D5689" s="86" t="s">
        <v>2281</v>
      </c>
      <c r="E5689" s="86" t="s">
        <v>691</v>
      </c>
      <c r="F5689" s="86"/>
      <c r="G5689" s="88" t="s">
        <v>672</v>
      </c>
      <c r="H5689" s="89" t="n">
        <v>1</v>
      </c>
      <c r="I5689" s="90" t="n">
        <f aca="false">SUMIF(L:L,$L5689,M:M)</f>
        <v>0.44</v>
      </c>
      <c r="J5689" s="90" t="n">
        <f aca="false">TRUNC(H5689*I5689,2)</f>
        <v>0.44</v>
      </c>
      <c r="L5689" s="63" t="n">
        <f aca="false">IF(AND(A5690&lt;&gt;"",A5689=""),L5688+1,L5688)</f>
        <v>605</v>
      </c>
      <c r="M5689" s="80" t="str">
        <f aca="false">IF(OR(A5689="Insumo",A5689="Composição Auxiliar"),J5689,"")</f>
        <v/>
      </c>
      <c r="N5689" s="81" t="str">
        <f aca="false">IF(E5689="Mão de Obra",J5689,"")</f>
        <v/>
      </c>
      <c r="O5689" s="81" t="str">
        <f aca="false">IF(N5689&lt;&gt;"","",M5689)</f>
        <v/>
      </c>
      <c r="P5689" s="82" t="str">
        <f aca="false">IF(A5689="Composição",B5689,"")</f>
        <v> 90582 </v>
      </c>
      <c r="Q5689" s="81" t="n">
        <f aca="false">IF(P5689&lt;&gt;"",SUMIF(L5689:L5689,L5689,N5689:N5689),"")</f>
        <v>0</v>
      </c>
      <c r="R5689" s="81" t="n">
        <f aca="false">IF(P5689&lt;&gt;"",SUMIF(L5689:L5689,L5689,O5689:O5689),"")</f>
        <v>0</v>
      </c>
    </row>
    <row r="5690" customFormat="false" ht="25.5" hidden="false" customHeight="false" outlineLevel="0" collapsed="false">
      <c r="A5690" s="96" t="s">
        <v>679</v>
      </c>
      <c r="B5690" s="97" t="s">
        <v>2286</v>
      </c>
      <c r="C5690" s="96" t="str">
        <f aca="false">VLOOKUP(B5690,INSUMOS!$A:$I,2,0)</f>
        <v>SINAPI</v>
      </c>
      <c r="D5690" s="96" t="str">
        <f aca="false">VLOOKUP(B5690,INSUMOS!$A:$I,3,0)</f>
        <v>VIBRADOR DE IMERSAO, DIAMETRO DA PONTEIRA DE *45* MM, COM MOTOR ELETRICO TRIFASICO DE 2 HP (2 CV)</v>
      </c>
      <c r="E5690" s="98" t="str">
        <f aca="false">VLOOKUP(B5690,INSUMOS!$A:$I,4,0)</f>
        <v>Equipamento</v>
      </c>
      <c r="F5690" s="98"/>
      <c r="G5690" s="99" t="str">
        <f aca="false">VLOOKUP(B5690,INSUMOS!$A:$I,5,0)</f>
        <v>UN</v>
      </c>
      <c r="H5690" s="100" t="n">
        <v>0.000128</v>
      </c>
      <c r="I5690" s="101" t="n">
        <f aca="false">VLOOKUP(B5690,INSUMOS!$A:$I,8,0)</f>
        <v>3498.64</v>
      </c>
      <c r="J5690" s="101" t="n">
        <f aca="false">TRUNC(H5690*I5690,2)</f>
        <v>0.44</v>
      </c>
      <c r="L5690" s="63" t="n">
        <f aca="false">IF(AND(A5691&lt;&gt;"",A5690=""),L5689+1,L5689)</f>
        <v>605</v>
      </c>
      <c r="M5690" s="80" t="n">
        <f aca="false">IF(OR(A5690="Insumo",A5690="Composição Auxiliar"),J5690,"")</f>
        <v>0.44</v>
      </c>
      <c r="N5690" s="81" t="str">
        <f aca="false">IF(E5690="Mão de Obra",J5690,"")</f>
        <v/>
      </c>
      <c r="O5690" s="81" t="n">
        <f aca="false">IF(N5690&lt;&gt;"","",M5690)</f>
        <v>0.44</v>
      </c>
      <c r="P5690" s="82" t="str">
        <f aca="false">IF(A5690="Composição",B5690,"")</f>
        <v/>
      </c>
      <c r="Q5690" s="81" t="str">
        <f aca="false">IF(P5690&lt;&gt;"",SUMIF(L5690:L5690,L5690,N5690:N5690),"")</f>
        <v/>
      </c>
      <c r="R5690" s="81" t="str">
        <f aca="false">IF(P5690&lt;&gt;"",SUMIF(L5690:L5690,L5690,O5690:O5690),"")</f>
        <v/>
      </c>
    </row>
    <row r="5691" customFormat="false" ht="14.25" hidden="false" customHeight="false" outlineLevel="0" collapsed="false">
      <c r="A5691" s="102"/>
      <c r="B5691" s="102"/>
      <c r="C5691" s="102"/>
      <c r="D5691" s="102"/>
      <c r="E5691" s="102"/>
      <c r="F5691" s="103"/>
      <c r="G5691" s="102"/>
      <c r="H5691" s="103"/>
      <c r="I5691" s="102"/>
      <c r="J5691" s="103"/>
      <c r="L5691" s="63" t="n">
        <f aca="false">IF(AND(A5692&lt;&gt;"",A5691=""),L5690+1,L5690)</f>
        <v>605</v>
      </c>
      <c r="M5691" s="80" t="str">
        <f aca="false">IF(OR(A5691="Insumo",A5691="Composição Auxiliar"),J5691,"")</f>
        <v/>
      </c>
      <c r="N5691" s="81" t="str">
        <f aca="false">IF(E5691="Mão de Obra",J5691,"")</f>
        <v/>
      </c>
      <c r="O5691" s="81" t="str">
        <f aca="false">IF(N5691&lt;&gt;"","",M5691)</f>
        <v/>
      </c>
      <c r="P5691" s="82" t="str">
        <f aca="false">IF(A5691="Composição",B5691,"")</f>
        <v/>
      </c>
      <c r="Q5691" s="81" t="str">
        <f aca="false">IF(P5691&lt;&gt;"",SUMIF(L5691:L5691,L5691,N5691:N5691),"")</f>
        <v/>
      </c>
      <c r="R5691" s="81" t="str">
        <f aca="false">IF(P5691&lt;&gt;"",SUMIF(L5691:L5691,L5691,O5691:O5691),"")</f>
        <v/>
      </c>
    </row>
    <row r="5692" customFormat="false" ht="15" hidden="false" customHeight="false" outlineLevel="0" collapsed="false">
      <c r="A5692" s="102"/>
      <c r="B5692" s="102"/>
      <c r="C5692" s="102"/>
      <c r="D5692" s="102"/>
      <c r="E5692" s="102"/>
      <c r="F5692" s="103"/>
      <c r="G5692" s="102"/>
      <c r="H5692" s="104"/>
      <c r="I5692" s="104"/>
      <c r="J5692" s="103"/>
      <c r="L5692" s="63" t="n">
        <f aca="false">IF(AND(A5693&lt;&gt;"",A5692=""),L5691+1,L5691)</f>
        <v>605</v>
      </c>
      <c r="M5692" s="80" t="str">
        <f aca="false">IF(OR(A5692="Insumo",A5692="Composição Auxiliar"),J5692,"")</f>
        <v/>
      </c>
      <c r="N5692" s="81" t="str">
        <f aca="false">IF(E5692="Mão de Obra",J5692,"")</f>
        <v/>
      </c>
      <c r="O5692" s="81" t="str">
        <f aca="false">IF(N5692&lt;&gt;"","",M5692)</f>
        <v/>
      </c>
      <c r="P5692" s="82" t="str">
        <f aca="false">IF(A5692="Composição",B5692,"")</f>
        <v/>
      </c>
      <c r="Q5692" s="81" t="str">
        <f aca="false">IF(P5692&lt;&gt;"",SUMIF(L5692:L5692,L5692,N5692:N5692),"")</f>
        <v/>
      </c>
      <c r="R5692" s="81" t="str">
        <f aca="false">IF(P5692&lt;&gt;"",SUMIF(L5692:L5692,L5692,O5692:O5692),"")</f>
        <v/>
      </c>
    </row>
    <row r="5693" customFormat="false" ht="15" hidden="false" customHeight="false" outlineLevel="0" collapsed="false">
      <c r="A5693" s="108"/>
      <c r="B5693" s="108"/>
      <c r="C5693" s="108"/>
      <c r="D5693" s="108"/>
      <c r="E5693" s="108"/>
      <c r="F5693" s="108"/>
      <c r="G5693" s="108"/>
      <c r="H5693" s="108"/>
      <c r="I5693" s="108"/>
      <c r="J5693" s="108"/>
      <c r="L5693" s="63" t="n">
        <f aca="false">IF(AND(A5694&lt;&gt;"",A5693=""),L5692+1,L5692)</f>
        <v>605</v>
      </c>
      <c r="M5693" s="80" t="str">
        <f aca="false">IF(OR(A5693="Insumo",A5693="Composição Auxiliar"),J5693,"")</f>
        <v/>
      </c>
      <c r="N5693" s="81" t="str">
        <f aca="false">IF(E5693="Mão de Obra",J5693,"")</f>
        <v/>
      </c>
      <c r="O5693" s="81" t="str">
        <f aca="false">IF(N5693&lt;&gt;"","",M5693)</f>
        <v/>
      </c>
      <c r="P5693" s="82" t="str">
        <f aca="false">IF(A5693="Composição",B5693,"")</f>
        <v/>
      </c>
      <c r="Q5693" s="81" t="str">
        <f aca="false">IF(P5693&lt;&gt;"",SUMIF(L5693:L5693,L5693,N5693:N5693),"")</f>
        <v/>
      </c>
      <c r="R5693" s="81" t="str">
        <f aca="false">IF(P5693&lt;&gt;"",SUMIF(L5693:L5693,L5693,O5693:O5693),"")</f>
        <v/>
      </c>
    </row>
    <row r="5694" customFormat="false" ht="15" hidden="false" customHeight="true" outlineLevel="0" collapsed="false">
      <c r="A5694" s="83"/>
      <c r="B5694" s="84" t="s">
        <v>655</v>
      </c>
      <c r="C5694" s="83" t="s">
        <v>656</v>
      </c>
      <c r="D5694" s="83" t="s">
        <v>657</v>
      </c>
      <c r="E5694" s="83" t="s">
        <v>658</v>
      </c>
      <c r="F5694" s="83"/>
      <c r="G5694" s="85" t="s">
        <v>659</v>
      </c>
      <c r="H5694" s="84" t="s">
        <v>660</v>
      </c>
      <c r="I5694" s="84" t="s">
        <v>661</v>
      </c>
      <c r="J5694" s="84" t="s">
        <v>662</v>
      </c>
      <c r="L5694" s="63" t="n">
        <f aca="false">IF(AND(A5695&lt;&gt;"",A5694=""),L5693+1,L5693)</f>
        <v>606</v>
      </c>
      <c r="M5694" s="80" t="str">
        <f aca="false">IF(OR(A5694="Insumo",A5694="Composição Auxiliar"),J5694,"")</f>
        <v/>
      </c>
      <c r="N5694" s="81" t="str">
        <f aca="false">IF(E5694="Mão de Obra",J5694,"")</f>
        <v/>
      </c>
      <c r="O5694" s="81" t="str">
        <f aca="false">IF(N5694&lt;&gt;"","",M5694)</f>
        <v/>
      </c>
      <c r="P5694" s="82" t="str">
        <f aca="false">IF(A5694="Composição",B5694,"")</f>
        <v/>
      </c>
      <c r="Q5694" s="81" t="str">
        <f aca="false">IF(P5694&lt;&gt;"",SUMIF(L5694:L5694,L5694,N5694:N5694),"")</f>
        <v/>
      </c>
      <c r="R5694" s="81" t="str">
        <f aca="false">IF(P5694&lt;&gt;"",SUMIF(L5694:L5694,L5694,O5694:O5694),"")</f>
        <v/>
      </c>
    </row>
    <row r="5695" customFormat="false" ht="25.5" hidden="false" customHeight="true" outlineLevel="0" collapsed="false">
      <c r="A5695" s="86" t="s">
        <v>663</v>
      </c>
      <c r="B5695" s="87" t="s">
        <v>2278</v>
      </c>
      <c r="C5695" s="86" t="s">
        <v>664</v>
      </c>
      <c r="D5695" s="86" t="s">
        <v>2279</v>
      </c>
      <c r="E5695" s="86" t="s">
        <v>691</v>
      </c>
      <c r="F5695" s="86"/>
      <c r="G5695" s="88" t="s">
        <v>672</v>
      </c>
      <c r="H5695" s="89" t="n">
        <v>1</v>
      </c>
      <c r="I5695" s="90" t="n">
        <f aca="false">SUMIF(L:L,$L5695,M:M)</f>
        <v>0.05</v>
      </c>
      <c r="J5695" s="90" t="n">
        <f aca="false">TRUNC(H5695*I5695,2)</f>
        <v>0.05</v>
      </c>
      <c r="L5695" s="63" t="n">
        <f aca="false">IF(AND(A5696&lt;&gt;"",A5695=""),L5694+1,L5694)</f>
        <v>606</v>
      </c>
      <c r="M5695" s="80" t="str">
        <f aca="false">IF(OR(A5695="Insumo",A5695="Composição Auxiliar"),J5695,"")</f>
        <v/>
      </c>
      <c r="N5695" s="81" t="str">
        <f aca="false">IF(E5695="Mão de Obra",J5695,"")</f>
        <v/>
      </c>
      <c r="O5695" s="81" t="str">
        <f aca="false">IF(N5695&lt;&gt;"","",M5695)</f>
        <v/>
      </c>
      <c r="P5695" s="82" t="str">
        <f aca="false">IF(A5695="Composição",B5695,"")</f>
        <v> 90583 </v>
      </c>
      <c r="Q5695" s="81" t="n">
        <f aca="false">IF(P5695&lt;&gt;"",SUMIF(L5695:L5695,L5695,N5695:N5695),"")</f>
        <v>0</v>
      </c>
      <c r="R5695" s="81" t="n">
        <f aca="false">IF(P5695&lt;&gt;"",SUMIF(L5695:L5695,L5695,O5695:O5695),"")</f>
        <v>0</v>
      </c>
    </row>
    <row r="5696" customFormat="false" ht="25.5" hidden="false" customHeight="false" outlineLevel="0" collapsed="false">
      <c r="A5696" s="96" t="s">
        <v>679</v>
      </c>
      <c r="B5696" s="97" t="s">
        <v>2286</v>
      </c>
      <c r="C5696" s="96" t="str">
        <f aca="false">VLOOKUP(B5696,INSUMOS!$A:$I,2,0)</f>
        <v>SINAPI</v>
      </c>
      <c r="D5696" s="96" t="str">
        <f aca="false">VLOOKUP(B5696,INSUMOS!$A:$I,3,0)</f>
        <v>VIBRADOR DE IMERSAO, DIAMETRO DA PONTEIRA DE *45* MM, COM MOTOR ELETRICO TRIFASICO DE 2 HP (2 CV)</v>
      </c>
      <c r="E5696" s="98" t="str">
        <f aca="false">VLOOKUP(B5696,INSUMOS!$A:$I,4,0)</f>
        <v>Equipamento</v>
      </c>
      <c r="F5696" s="98"/>
      <c r="G5696" s="99" t="str">
        <f aca="false">VLOOKUP(B5696,INSUMOS!$A:$I,5,0)</f>
        <v>UN</v>
      </c>
      <c r="H5696" s="100" t="n">
        <v>1.51E-005</v>
      </c>
      <c r="I5696" s="101" t="n">
        <f aca="false">VLOOKUP(B5696,INSUMOS!$A:$I,8,0)</f>
        <v>3498.64</v>
      </c>
      <c r="J5696" s="101" t="n">
        <f aca="false">TRUNC(H5696*I5696,2)</f>
        <v>0.05</v>
      </c>
      <c r="L5696" s="63" t="n">
        <f aca="false">IF(AND(A5697&lt;&gt;"",A5696=""),L5695+1,L5695)</f>
        <v>606</v>
      </c>
      <c r="M5696" s="80" t="n">
        <f aca="false">IF(OR(A5696="Insumo",A5696="Composição Auxiliar"),J5696,"")</f>
        <v>0.05</v>
      </c>
      <c r="N5696" s="81" t="str">
        <f aca="false">IF(E5696="Mão de Obra",J5696,"")</f>
        <v/>
      </c>
      <c r="O5696" s="81" t="n">
        <f aca="false">IF(N5696&lt;&gt;"","",M5696)</f>
        <v>0.05</v>
      </c>
      <c r="P5696" s="82" t="str">
        <f aca="false">IF(A5696="Composição",B5696,"")</f>
        <v/>
      </c>
      <c r="Q5696" s="81" t="str">
        <f aca="false">IF(P5696&lt;&gt;"",SUMIF(L5696:L5696,L5696,N5696:N5696),"")</f>
        <v/>
      </c>
      <c r="R5696" s="81" t="str">
        <f aca="false">IF(P5696&lt;&gt;"",SUMIF(L5696:L5696,L5696,O5696:O5696),"")</f>
        <v/>
      </c>
    </row>
    <row r="5697" customFormat="false" ht="14.25" hidden="false" customHeight="false" outlineLevel="0" collapsed="false">
      <c r="A5697" s="102"/>
      <c r="B5697" s="102"/>
      <c r="C5697" s="102"/>
      <c r="D5697" s="102"/>
      <c r="E5697" s="102"/>
      <c r="F5697" s="103"/>
      <c r="G5697" s="102"/>
      <c r="H5697" s="103"/>
      <c r="I5697" s="102"/>
      <c r="J5697" s="103"/>
      <c r="L5697" s="63" t="n">
        <f aca="false">IF(AND(A5698&lt;&gt;"",A5697=""),L5696+1,L5696)</f>
        <v>606</v>
      </c>
      <c r="M5697" s="80" t="str">
        <f aca="false">IF(OR(A5697="Insumo",A5697="Composição Auxiliar"),J5697,"")</f>
        <v/>
      </c>
      <c r="N5697" s="81" t="str">
        <f aca="false">IF(E5697="Mão de Obra",J5697,"")</f>
        <v/>
      </c>
      <c r="O5697" s="81" t="str">
        <f aca="false">IF(N5697&lt;&gt;"","",M5697)</f>
        <v/>
      </c>
      <c r="P5697" s="82" t="str">
        <f aca="false">IF(A5697="Composição",B5697,"")</f>
        <v/>
      </c>
      <c r="Q5697" s="81" t="str">
        <f aca="false">IF(P5697&lt;&gt;"",SUMIF(L5697:L5697,L5697,N5697:N5697),"")</f>
        <v/>
      </c>
      <c r="R5697" s="81" t="str">
        <f aca="false">IF(P5697&lt;&gt;"",SUMIF(L5697:L5697,L5697,O5697:O5697),"")</f>
        <v/>
      </c>
    </row>
    <row r="5698" customFormat="false" ht="15" hidden="false" customHeight="false" outlineLevel="0" collapsed="false">
      <c r="A5698" s="102"/>
      <c r="B5698" s="102"/>
      <c r="C5698" s="102"/>
      <c r="D5698" s="102"/>
      <c r="E5698" s="102"/>
      <c r="F5698" s="103"/>
      <c r="G5698" s="102"/>
      <c r="H5698" s="104"/>
      <c r="I5698" s="104"/>
      <c r="J5698" s="103"/>
      <c r="L5698" s="63" t="n">
        <f aca="false">IF(AND(A5699&lt;&gt;"",A5698=""),L5697+1,L5697)</f>
        <v>606</v>
      </c>
      <c r="M5698" s="80" t="str">
        <f aca="false">IF(OR(A5698="Insumo",A5698="Composição Auxiliar"),J5698,"")</f>
        <v/>
      </c>
      <c r="N5698" s="81" t="str">
        <f aca="false">IF(E5698="Mão de Obra",J5698,"")</f>
        <v/>
      </c>
      <c r="O5698" s="81" t="str">
        <f aca="false">IF(N5698&lt;&gt;"","",M5698)</f>
        <v/>
      </c>
      <c r="P5698" s="82" t="str">
        <f aca="false">IF(A5698="Composição",B5698,"")</f>
        <v/>
      </c>
      <c r="Q5698" s="81" t="str">
        <f aca="false">IF(P5698&lt;&gt;"",SUMIF(L5698:L5698,L5698,N5698:N5698),"")</f>
        <v/>
      </c>
      <c r="R5698" s="81" t="str">
        <f aca="false">IF(P5698&lt;&gt;"",SUMIF(L5698:L5698,L5698,O5698:O5698),"")</f>
        <v/>
      </c>
    </row>
    <row r="5699" customFormat="false" ht="15" hidden="false" customHeight="false" outlineLevel="0" collapsed="false">
      <c r="A5699" s="108"/>
      <c r="B5699" s="108"/>
      <c r="C5699" s="108"/>
      <c r="D5699" s="108"/>
      <c r="E5699" s="108"/>
      <c r="F5699" s="108"/>
      <c r="G5699" s="108"/>
      <c r="H5699" s="108"/>
      <c r="I5699" s="108"/>
      <c r="J5699" s="108"/>
      <c r="L5699" s="63" t="n">
        <f aca="false">IF(AND(A5700&lt;&gt;"",A5699=""),L5698+1,L5698)</f>
        <v>606</v>
      </c>
      <c r="M5699" s="80" t="str">
        <f aca="false">IF(OR(A5699="Insumo",A5699="Composição Auxiliar"),J5699,"")</f>
        <v/>
      </c>
      <c r="N5699" s="81" t="str">
        <f aca="false">IF(E5699="Mão de Obra",J5699,"")</f>
        <v/>
      </c>
      <c r="O5699" s="81" t="str">
        <f aca="false">IF(N5699&lt;&gt;"","",M5699)</f>
        <v/>
      </c>
      <c r="P5699" s="82" t="str">
        <f aca="false">IF(A5699="Composição",B5699,"")</f>
        <v/>
      </c>
      <c r="Q5699" s="81" t="str">
        <f aca="false">IF(P5699&lt;&gt;"",SUMIF(L5699:L5699,L5699,N5699:N5699),"")</f>
        <v/>
      </c>
      <c r="R5699" s="81" t="str">
        <f aca="false">IF(P5699&lt;&gt;"",SUMIF(L5699:L5699,L5699,O5699:O5699),"")</f>
        <v/>
      </c>
    </row>
    <row r="5700" customFormat="false" ht="15" hidden="false" customHeight="true" outlineLevel="0" collapsed="false">
      <c r="A5700" s="83"/>
      <c r="B5700" s="84" t="s">
        <v>655</v>
      </c>
      <c r="C5700" s="83" t="s">
        <v>656</v>
      </c>
      <c r="D5700" s="83" t="s">
        <v>657</v>
      </c>
      <c r="E5700" s="83" t="s">
        <v>658</v>
      </c>
      <c r="F5700" s="83"/>
      <c r="G5700" s="85" t="s">
        <v>659</v>
      </c>
      <c r="H5700" s="84" t="s">
        <v>660</v>
      </c>
      <c r="I5700" s="84" t="s">
        <v>661</v>
      </c>
      <c r="J5700" s="84" t="s">
        <v>662</v>
      </c>
      <c r="L5700" s="63" t="n">
        <f aca="false">IF(AND(A5701&lt;&gt;"",A5700=""),L5699+1,L5699)</f>
        <v>607</v>
      </c>
      <c r="M5700" s="80" t="str">
        <f aca="false">IF(OR(A5700="Insumo",A5700="Composição Auxiliar"),J5700,"")</f>
        <v/>
      </c>
      <c r="N5700" s="81" t="str">
        <f aca="false">IF(E5700="Mão de Obra",J5700,"")</f>
        <v/>
      </c>
      <c r="O5700" s="81" t="str">
        <f aca="false">IF(N5700&lt;&gt;"","",M5700)</f>
        <v/>
      </c>
      <c r="P5700" s="82" t="str">
        <f aca="false">IF(A5700="Composição",B5700,"")</f>
        <v/>
      </c>
      <c r="Q5700" s="81" t="str">
        <f aca="false">IF(P5700&lt;&gt;"",SUMIF(L5700:L5700,L5700,N5700:N5700),"")</f>
        <v/>
      </c>
      <c r="R5700" s="81" t="str">
        <f aca="false">IF(P5700&lt;&gt;"",SUMIF(L5700:L5700,L5700,O5700:O5700),"")</f>
        <v/>
      </c>
    </row>
    <row r="5701" customFormat="false" ht="25.5" hidden="false" customHeight="true" outlineLevel="0" collapsed="false">
      <c r="A5701" s="86" t="s">
        <v>663</v>
      </c>
      <c r="B5701" s="87" t="s">
        <v>2284</v>
      </c>
      <c r="C5701" s="86" t="s">
        <v>664</v>
      </c>
      <c r="D5701" s="86" t="s">
        <v>2285</v>
      </c>
      <c r="E5701" s="86" t="s">
        <v>691</v>
      </c>
      <c r="F5701" s="86"/>
      <c r="G5701" s="88" t="s">
        <v>672</v>
      </c>
      <c r="H5701" s="89" t="n">
        <v>1</v>
      </c>
      <c r="I5701" s="90" t="n">
        <f aca="false">SUMIF(L:L,$L5701,M:M)</f>
        <v>0.34</v>
      </c>
      <c r="J5701" s="90" t="n">
        <f aca="false">TRUNC(H5701*I5701,2)</f>
        <v>0.34</v>
      </c>
      <c r="L5701" s="63" t="n">
        <f aca="false">IF(AND(A5702&lt;&gt;"",A5701=""),L5700+1,L5700)</f>
        <v>607</v>
      </c>
      <c r="M5701" s="80" t="str">
        <f aca="false">IF(OR(A5701="Insumo",A5701="Composição Auxiliar"),J5701,"")</f>
        <v/>
      </c>
      <c r="N5701" s="81" t="str">
        <f aca="false">IF(E5701="Mão de Obra",J5701,"")</f>
        <v/>
      </c>
      <c r="O5701" s="81" t="str">
        <f aca="false">IF(N5701&lt;&gt;"","",M5701)</f>
        <v/>
      </c>
      <c r="P5701" s="82" t="str">
        <f aca="false">IF(A5701="Composição",B5701,"")</f>
        <v> 90584 </v>
      </c>
      <c r="Q5701" s="81" t="n">
        <f aca="false">IF(P5701&lt;&gt;"",SUMIF(L5701:L5701,L5701,N5701:N5701),"")</f>
        <v>0</v>
      </c>
      <c r="R5701" s="81" t="n">
        <f aca="false">IF(P5701&lt;&gt;"",SUMIF(L5701:L5701,L5701,O5701:O5701),"")</f>
        <v>0</v>
      </c>
    </row>
    <row r="5702" customFormat="false" ht="25.5" hidden="false" customHeight="false" outlineLevel="0" collapsed="false">
      <c r="A5702" s="96" t="s">
        <v>679</v>
      </c>
      <c r="B5702" s="97" t="s">
        <v>2286</v>
      </c>
      <c r="C5702" s="96" t="str">
        <f aca="false">VLOOKUP(B5702,INSUMOS!$A:$I,2,0)</f>
        <v>SINAPI</v>
      </c>
      <c r="D5702" s="96" t="str">
        <f aca="false">VLOOKUP(B5702,INSUMOS!$A:$I,3,0)</f>
        <v>VIBRADOR DE IMERSAO, DIAMETRO DA PONTEIRA DE *45* MM, COM MOTOR ELETRICO TRIFASICO DE 2 HP (2 CV)</v>
      </c>
      <c r="E5702" s="98" t="str">
        <f aca="false">VLOOKUP(B5702,INSUMOS!$A:$I,4,0)</f>
        <v>Equipamento</v>
      </c>
      <c r="F5702" s="98"/>
      <c r="G5702" s="99" t="str">
        <f aca="false">VLOOKUP(B5702,INSUMOS!$A:$I,5,0)</f>
        <v>UN</v>
      </c>
      <c r="H5702" s="100" t="n">
        <v>0.0001</v>
      </c>
      <c r="I5702" s="101" t="n">
        <f aca="false">VLOOKUP(B5702,INSUMOS!$A:$I,8,0)</f>
        <v>3498.64</v>
      </c>
      <c r="J5702" s="101" t="n">
        <f aca="false">TRUNC(H5702*I5702,2)</f>
        <v>0.34</v>
      </c>
      <c r="L5702" s="63" t="n">
        <f aca="false">IF(AND(A5703&lt;&gt;"",A5702=""),L5701+1,L5701)</f>
        <v>607</v>
      </c>
      <c r="M5702" s="80" t="n">
        <f aca="false">IF(OR(A5702="Insumo",A5702="Composição Auxiliar"),J5702,"")</f>
        <v>0.34</v>
      </c>
      <c r="N5702" s="81" t="str">
        <f aca="false">IF(E5702="Mão de Obra",J5702,"")</f>
        <v/>
      </c>
      <c r="O5702" s="81" t="n">
        <f aca="false">IF(N5702&lt;&gt;"","",M5702)</f>
        <v>0.34</v>
      </c>
      <c r="P5702" s="82" t="str">
        <f aca="false">IF(A5702="Composição",B5702,"")</f>
        <v/>
      </c>
      <c r="Q5702" s="81" t="str">
        <f aca="false">IF(P5702&lt;&gt;"",SUMIF(L5702:L5702,L5702,N5702:N5702),"")</f>
        <v/>
      </c>
      <c r="R5702" s="81" t="str">
        <f aca="false">IF(P5702&lt;&gt;"",SUMIF(L5702:L5702,L5702,O5702:O5702),"")</f>
        <v/>
      </c>
    </row>
    <row r="5703" customFormat="false" ht="14.25" hidden="false" customHeight="false" outlineLevel="0" collapsed="false">
      <c r="A5703" s="102"/>
      <c r="B5703" s="102"/>
      <c r="C5703" s="102"/>
      <c r="D5703" s="102"/>
      <c r="E5703" s="102"/>
      <c r="F5703" s="103"/>
      <c r="G5703" s="102"/>
      <c r="H5703" s="103"/>
      <c r="I5703" s="102"/>
      <c r="J5703" s="103"/>
      <c r="L5703" s="63" t="n">
        <f aca="false">IF(AND(A5704&lt;&gt;"",A5703=""),L5702+1,L5702)</f>
        <v>607</v>
      </c>
      <c r="M5703" s="80" t="str">
        <f aca="false">IF(OR(A5703="Insumo",A5703="Composição Auxiliar"),J5703,"")</f>
        <v/>
      </c>
      <c r="N5703" s="81" t="str">
        <f aca="false">IF(E5703="Mão de Obra",J5703,"")</f>
        <v/>
      </c>
      <c r="O5703" s="81" t="str">
        <f aca="false">IF(N5703&lt;&gt;"","",M5703)</f>
        <v/>
      </c>
      <c r="P5703" s="82" t="str">
        <f aca="false">IF(A5703="Composição",B5703,"")</f>
        <v/>
      </c>
      <c r="Q5703" s="81" t="str">
        <f aca="false">IF(P5703&lt;&gt;"",SUMIF(L5703:L5703,L5703,N5703:N5703),"")</f>
        <v/>
      </c>
      <c r="R5703" s="81" t="str">
        <f aca="false">IF(P5703&lt;&gt;"",SUMIF(L5703:L5703,L5703,O5703:O5703),"")</f>
        <v/>
      </c>
    </row>
    <row r="5704" customFormat="false" ht="15" hidden="false" customHeight="false" outlineLevel="0" collapsed="false">
      <c r="A5704" s="102"/>
      <c r="B5704" s="102"/>
      <c r="C5704" s="102"/>
      <c r="D5704" s="102"/>
      <c r="E5704" s="102"/>
      <c r="F5704" s="103"/>
      <c r="G5704" s="102"/>
      <c r="H5704" s="104"/>
      <c r="I5704" s="104"/>
      <c r="J5704" s="103"/>
      <c r="L5704" s="63" t="n">
        <f aca="false">IF(AND(A5705&lt;&gt;"",A5704=""),L5703+1,L5703)</f>
        <v>607</v>
      </c>
      <c r="M5704" s="80" t="str">
        <f aca="false">IF(OR(A5704="Insumo",A5704="Composição Auxiliar"),J5704,"")</f>
        <v/>
      </c>
      <c r="N5704" s="81" t="str">
        <f aca="false">IF(E5704="Mão de Obra",J5704,"")</f>
        <v/>
      </c>
      <c r="O5704" s="81" t="str">
        <f aca="false">IF(N5704&lt;&gt;"","",M5704)</f>
        <v/>
      </c>
      <c r="P5704" s="82" t="str">
        <f aca="false">IF(A5704="Composição",B5704,"")</f>
        <v/>
      </c>
      <c r="Q5704" s="81" t="str">
        <f aca="false">IF(P5704&lt;&gt;"",SUMIF(L5704:L5704,L5704,N5704:N5704),"")</f>
        <v/>
      </c>
      <c r="R5704" s="81" t="str">
        <f aca="false">IF(P5704&lt;&gt;"",SUMIF(L5704:L5704,L5704,O5704:O5704),"")</f>
        <v/>
      </c>
    </row>
    <row r="5705" customFormat="false" ht="15" hidden="false" customHeight="false" outlineLevel="0" collapsed="false">
      <c r="A5705" s="108"/>
      <c r="B5705" s="108"/>
      <c r="C5705" s="108"/>
      <c r="D5705" s="108"/>
      <c r="E5705" s="108"/>
      <c r="F5705" s="108"/>
      <c r="G5705" s="108"/>
      <c r="H5705" s="108"/>
      <c r="I5705" s="108"/>
      <c r="J5705" s="108"/>
      <c r="L5705" s="63" t="n">
        <f aca="false">IF(AND(A5706&lt;&gt;"",A5705=""),L5704+1,L5704)</f>
        <v>607</v>
      </c>
      <c r="M5705" s="80" t="str">
        <f aca="false">IF(OR(A5705="Insumo",A5705="Composição Auxiliar"),J5705,"")</f>
        <v/>
      </c>
      <c r="N5705" s="81" t="str">
        <f aca="false">IF(E5705="Mão de Obra",J5705,"")</f>
        <v/>
      </c>
      <c r="O5705" s="81" t="str">
        <f aca="false">IF(N5705&lt;&gt;"","",M5705)</f>
        <v/>
      </c>
      <c r="P5705" s="82" t="str">
        <f aca="false">IF(A5705="Composição",B5705,"")</f>
        <v/>
      </c>
      <c r="Q5705" s="81" t="str">
        <f aca="false">IF(P5705&lt;&gt;"",SUMIF(L5705:L5705,L5705,N5705:N5705),"")</f>
        <v/>
      </c>
      <c r="R5705" s="81" t="str">
        <f aca="false">IF(P5705&lt;&gt;"",SUMIF(L5705:L5705,L5705,O5705:O5705),"")</f>
        <v/>
      </c>
    </row>
    <row r="5706" customFormat="false" ht="15" hidden="false" customHeight="true" outlineLevel="0" collapsed="false">
      <c r="A5706" s="83"/>
      <c r="B5706" s="84" t="s">
        <v>655</v>
      </c>
      <c r="C5706" s="83" t="s">
        <v>656</v>
      </c>
      <c r="D5706" s="83" t="s">
        <v>657</v>
      </c>
      <c r="E5706" s="83" t="s">
        <v>658</v>
      </c>
      <c r="F5706" s="83"/>
      <c r="G5706" s="85" t="s">
        <v>659</v>
      </c>
      <c r="H5706" s="84" t="s">
        <v>660</v>
      </c>
      <c r="I5706" s="84" t="s">
        <v>661</v>
      </c>
      <c r="J5706" s="84" t="s">
        <v>662</v>
      </c>
      <c r="L5706" s="63" t="n">
        <f aca="false">IF(AND(A5707&lt;&gt;"",A5706=""),L5705+1,L5705)</f>
        <v>608</v>
      </c>
      <c r="M5706" s="80" t="str">
        <f aca="false">IF(OR(A5706="Insumo",A5706="Composição Auxiliar"),J5706,"")</f>
        <v/>
      </c>
      <c r="N5706" s="81" t="str">
        <f aca="false">IF(E5706="Mão de Obra",J5706,"")</f>
        <v/>
      </c>
      <c r="O5706" s="81" t="str">
        <f aca="false">IF(N5706&lt;&gt;"","",M5706)</f>
        <v/>
      </c>
      <c r="P5706" s="82" t="str">
        <f aca="false">IF(A5706="Composição",B5706,"")</f>
        <v/>
      </c>
      <c r="Q5706" s="81" t="str">
        <f aca="false">IF(P5706&lt;&gt;"",SUMIF(L5706:L5706,L5706,N5706:N5706),"")</f>
        <v/>
      </c>
      <c r="R5706" s="81" t="str">
        <f aca="false">IF(P5706&lt;&gt;"",SUMIF(L5706:L5706,L5706,O5706:O5706),"")</f>
        <v/>
      </c>
    </row>
    <row r="5707" customFormat="false" ht="38.25" hidden="false" customHeight="true" outlineLevel="0" collapsed="false">
      <c r="A5707" s="86" t="s">
        <v>663</v>
      </c>
      <c r="B5707" s="87" t="s">
        <v>2282</v>
      </c>
      <c r="C5707" s="86" t="s">
        <v>664</v>
      </c>
      <c r="D5707" s="86" t="s">
        <v>2283</v>
      </c>
      <c r="E5707" s="86" t="s">
        <v>691</v>
      </c>
      <c r="F5707" s="86"/>
      <c r="G5707" s="88" t="s">
        <v>672</v>
      </c>
      <c r="H5707" s="89" t="n">
        <v>1</v>
      </c>
      <c r="I5707" s="90" t="n">
        <f aca="false">SUMIF(L:L,$L5707,M:M)</f>
        <v>0.57</v>
      </c>
      <c r="J5707" s="90" t="n">
        <f aca="false">TRUNC(H5707*I5707,2)</f>
        <v>0.57</v>
      </c>
      <c r="L5707" s="63" t="n">
        <f aca="false">IF(AND(A5708&lt;&gt;"",A5707=""),L5706+1,L5706)</f>
        <v>608</v>
      </c>
      <c r="M5707" s="80" t="str">
        <f aca="false">IF(OR(A5707="Insumo",A5707="Composição Auxiliar"),J5707,"")</f>
        <v/>
      </c>
      <c r="N5707" s="81" t="str">
        <f aca="false">IF(E5707="Mão de Obra",J5707,"")</f>
        <v/>
      </c>
      <c r="O5707" s="81" t="str">
        <f aca="false">IF(N5707&lt;&gt;"","",M5707)</f>
        <v/>
      </c>
      <c r="P5707" s="82" t="str">
        <f aca="false">IF(A5707="Composição",B5707,"")</f>
        <v> 90585 </v>
      </c>
      <c r="Q5707" s="81" t="n">
        <f aca="false">IF(P5707&lt;&gt;"",SUMIF(L5707:L5707,L5707,N5707:N5707),"")</f>
        <v>0</v>
      </c>
      <c r="R5707" s="81" t="n">
        <f aca="false">IF(P5707&lt;&gt;"",SUMIF(L5707:L5707,L5707,O5707:O5707),"")</f>
        <v>0</v>
      </c>
    </row>
    <row r="5708" customFormat="false" ht="14.25" hidden="false" customHeight="false" outlineLevel="0" collapsed="false">
      <c r="A5708" s="96" t="s">
        <v>679</v>
      </c>
      <c r="B5708" s="97" t="s">
        <v>1876</v>
      </c>
      <c r="C5708" s="96" t="str">
        <f aca="false">VLOOKUP(B5708,INSUMOS!$A:$I,2,0)</f>
        <v>SINAPI</v>
      </c>
      <c r="D5708" s="96" t="str">
        <f aca="false">VLOOKUP(B5708,INSUMOS!$A:$I,3,0)</f>
        <v>ENERGIA ELETRICA ATE 2000 KWH INDUSTRIAL, SEM DEMANDA</v>
      </c>
      <c r="E5708" s="98" t="str">
        <f aca="false">VLOOKUP(B5708,INSUMOS!$A:$I,4,0)</f>
        <v>Material</v>
      </c>
      <c r="F5708" s="98"/>
      <c r="G5708" s="99" t="str">
        <f aca="false">VLOOKUP(B5708,INSUMOS!$A:$I,5,0)</f>
        <v>KWH</v>
      </c>
      <c r="H5708" s="100" t="n">
        <v>0.52</v>
      </c>
      <c r="I5708" s="101" t="n">
        <f aca="false">VLOOKUP(B5708,INSUMOS!$A:$I,8,0)</f>
        <v>1.1</v>
      </c>
      <c r="J5708" s="101" t="n">
        <f aca="false">TRUNC(H5708*I5708,2)</f>
        <v>0.57</v>
      </c>
      <c r="L5708" s="63" t="n">
        <f aca="false">IF(AND(A5709&lt;&gt;"",A5708=""),L5707+1,L5707)</f>
        <v>608</v>
      </c>
      <c r="M5708" s="80" t="n">
        <f aca="false">IF(OR(A5708="Insumo",A5708="Composição Auxiliar"),J5708,"")</f>
        <v>0.57</v>
      </c>
      <c r="N5708" s="81" t="str">
        <f aca="false">IF(E5708="Mão de Obra",J5708,"")</f>
        <v/>
      </c>
      <c r="O5708" s="81" t="n">
        <f aca="false">IF(N5708&lt;&gt;"","",M5708)</f>
        <v>0.57</v>
      </c>
      <c r="P5708" s="82" t="str">
        <f aca="false">IF(A5708="Composição",B5708,"")</f>
        <v/>
      </c>
      <c r="Q5708" s="81" t="str">
        <f aca="false">IF(P5708&lt;&gt;"",SUMIF(L5708:L5708,L5708,N5708:N5708),"")</f>
        <v/>
      </c>
      <c r="R5708" s="81" t="str">
        <f aca="false">IF(P5708&lt;&gt;"",SUMIF(L5708:L5708,L5708,O5708:O5708),"")</f>
        <v/>
      </c>
    </row>
    <row r="5709" customFormat="false" ht="14.25" hidden="false" customHeight="false" outlineLevel="0" collapsed="false">
      <c r="A5709" s="102"/>
      <c r="B5709" s="102"/>
      <c r="C5709" s="102"/>
      <c r="D5709" s="102"/>
      <c r="E5709" s="102"/>
      <c r="F5709" s="103"/>
      <c r="G5709" s="102"/>
      <c r="H5709" s="103"/>
      <c r="I5709" s="102"/>
      <c r="J5709" s="103"/>
      <c r="L5709" s="63" t="n">
        <f aca="false">IF(AND(A5710&lt;&gt;"",A5709=""),L5708+1,L5708)</f>
        <v>608</v>
      </c>
      <c r="M5709" s="80" t="str">
        <f aca="false">IF(OR(A5709="Insumo",A5709="Composição Auxiliar"),J5709,"")</f>
        <v/>
      </c>
      <c r="N5709" s="81" t="str">
        <f aca="false">IF(E5709="Mão de Obra",J5709,"")</f>
        <v/>
      </c>
      <c r="O5709" s="81" t="str">
        <f aca="false">IF(N5709&lt;&gt;"","",M5709)</f>
        <v/>
      </c>
      <c r="P5709" s="82" t="str">
        <f aca="false">IF(A5709="Composição",B5709,"")</f>
        <v/>
      </c>
      <c r="Q5709" s="81" t="str">
        <f aca="false">IF(P5709&lt;&gt;"",SUMIF(L5709:L5709,L5709,N5709:N5709),"")</f>
        <v/>
      </c>
      <c r="R5709" s="81" t="str">
        <f aca="false">IF(P5709&lt;&gt;"",SUMIF(L5709:L5709,L5709,O5709:O5709),"")</f>
        <v/>
      </c>
    </row>
    <row r="5710" customFormat="false" ht="15" hidden="false" customHeight="false" outlineLevel="0" collapsed="false">
      <c r="A5710" s="102"/>
      <c r="B5710" s="102"/>
      <c r="C5710" s="102"/>
      <c r="D5710" s="102"/>
      <c r="E5710" s="102"/>
      <c r="F5710" s="103"/>
      <c r="G5710" s="102"/>
      <c r="H5710" s="104"/>
      <c r="I5710" s="104"/>
      <c r="J5710" s="103"/>
      <c r="L5710" s="63" t="n">
        <f aca="false">IF(AND(A5711&lt;&gt;"",A5710=""),L5709+1,L5709)</f>
        <v>608</v>
      </c>
      <c r="M5710" s="80" t="str">
        <f aca="false">IF(OR(A5710="Insumo",A5710="Composição Auxiliar"),J5710,"")</f>
        <v/>
      </c>
      <c r="N5710" s="81" t="str">
        <f aca="false">IF(E5710="Mão de Obra",J5710,"")</f>
        <v/>
      </c>
      <c r="O5710" s="81" t="str">
        <f aca="false">IF(N5710&lt;&gt;"","",M5710)</f>
        <v/>
      </c>
      <c r="P5710" s="82" t="str">
        <f aca="false">IF(A5710="Composição",B5710,"")</f>
        <v/>
      </c>
      <c r="Q5710" s="81" t="str">
        <f aca="false">IF(P5710&lt;&gt;"",SUMIF(L5710:L5710,L5710,N5710:N5710),"")</f>
        <v/>
      </c>
      <c r="R5710" s="81" t="str">
        <f aca="false">IF(P5710&lt;&gt;"",SUMIF(L5710:L5710,L5710,O5710:O5710),"")</f>
        <v/>
      </c>
    </row>
    <row r="5711" customFormat="false" ht="15" hidden="false" customHeight="false" outlineLevel="0" collapsed="false">
      <c r="A5711" s="108"/>
      <c r="B5711" s="108"/>
      <c r="C5711" s="108"/>
      <c r="D5711" s="108"/>
      <c r="E5711" s="108"/>
      <c r="F5711" s="108"/>
      <c r="G5711" s="108"/>
      <c r="H5711" s="108"/>
      <c r="I5711" s="108"/>
      <c r="J5711" s="108"/>
      <c r="L5711" s="63" t="n">
        <f aca="false">IF(AND(A5712&lt;&gt;"",A5711=""),L5710+1,L5710)</f>
        <v>608</v>
      </c>
      <c r="M5711" s="80" t="str">
        <f aca="false">IF(OR(A5711="Insumo",A5711="Composição Auxiliar"),J5711,"")</f>
        <v/>
      </c>
      <c r="N5711" s="81" t="str">
        <f aca="false">IF(E5711="Mão de Obra",J5711,"")</f>
        <v/>
      </c>
      <c r="O5711" s="81" t="str">
        <f aca="false">IF(N5711&lt;&gt;"","",M5711)</f>
        <v/>
      </c>
      <c r="P5711" s="82" t="str">
        <f aca="false">IF(A5711="Composição",B5711,"")</f>
        <v/>
      </c>
      <c r="Q5711" s="81" t="str">
        <f aca="false">IF(P5711&lt;&gt;"",SUMIF(L5711:L5711,L5711,N5711:N5711),"")</f>
        <v/>
      </c>
      <c r="R5711" s="81" t="str">
        <f aca="false">IF(P5711&lt;&gt;"",SUMIF(L5711:L5711,L5711,O5711:O5711),"")</f>
        <v/>
      </c>
    </row>
    <row r="5712" customFormat="false" ht="15" hidden="false" customHeight="true" outlineLevel="0" collapsed="false">
      <c r="A5712" s="83"/>
      <c r="B5712" s="84" t="s">
        <v>655</v>
      </c>
      <c r="C5712" s="83" t="s">
        <v>656</v>
      </c>
      <c r="D5712" s="83" t="s">
        <v>657</v>
      </c>
      <c r="E5712" s="83" t="s">
        <v>658</v>
      </c>
      <c r="F5712" s="83"/>
      <c r="G5712" s="85" t="s">
        <v>659</v>
      </c>
      <c r="H5712" s="84" t="s">
        <v>660</v>
      </c>
      <c r="I5712" s="84" t="s">
        <v>661</v>
      </c>
      <c r="J5712" s="84" t="s">
        <v>662</v>
      </c>
      <c r="L5712" s="63" t="n">
        <f aca="false">IF(AND(A5713&lt;&gt;"",A5712=""),L5711+1,L5711)</f>
        <v>609</v>
      </c>
      <c r="M5712" s="80" t="str">
        <f aca="false">IF(OR(A5712="Insumo",A5712="Composição Auxiliar"),J5712,"")</f>
        <v/>
      </c>
      <c r="N5712" s="81" t="str">
        <f aca="false">IF(E5712="Mão de Obra",J5712,"")</f>
        <v/>
      </c>
      <c r="O5712" s="81" t="str">
        <f aca="false">IF(N5712&lt;&gt;"","",M5712)</f>
        <v/>
      </c>
      <c r="P5712" s="82" t="str">
        <f aca="false">IF(A5712="Composição",B5712,"")</f>
        <v/>
      </c>
      <c r="Q5712" s="81" t="str">
        <f aca="false">IF(P5712&lt;&gt;"",SUMIF(L5712:L5712,L5712,N5712:N5712),"")</f>
        <v/>
      </c>
      <c r="R5712" s="81" t="str">
        <f aca="false">IF(P5712&lt;&gt;"",SUMIF(L5712:L5712,L5712,O5712:O5712),"")</f>
        <v/>
      </c>
    </row>
    <row r="5713" customFormat="false" ht="14.25" hidden="false" customHeight="true" outlineLevel="0" collapsed="false">
      <c r="A5713" s="86" t="s">
        <v>663</v>
      </c>
      <c r="B5713" s="87" t="s">
        <v>1212</v>
      </c>
      <c r="C5713" s="86" t="s">
        <v>664</v>
      </c>
      <c r="D5713" s="86" t="s">
        <v>1213</v>
      </c>
      <c r="E5713" s="86" t="s">
        <v>671</v>
      </c>
      <c r="F5713" s="86"/>
      <c r="G5713" s="88" t="s">
        <v>672</v>
      </c>
      <c r="H5713" s="89" t="n">
        <v>1</v>
      </c>
      <c r="I5713" s="90" t="n">
        <f aca="false">SUMIF(L:L,$L5713,M:M)</f>
        <v>21.09</v>
      </c>
      <c r="J5713" s="90" t="n">
        <f aca="false">TRUNC(H5713*I5713,2)</f>
        <v>21.09</v>
      </c>
      <c r="L5713" s="63" t="n">
        <f aca="false">IF(AND(A5714&lt;&gt;"",A5713=""),L5712+1,L5712)</f>
        <v>609</v>
      </c>
      <c r="M5713" s="80" t="str">
        <f aca="false">IF(OR(A5713="Insumo",A5713="Composição Auxiliar"),J5713,"")</f>
        <v/>
      </c>
      <c r="N5713" s="81" t="str">
        <f aca="false">IF(E5713="Mão de Obra",J5713,"")</f>
        <v/>
      </c>
      <c r="O5713" s="81" t="str">
        <f aca="false">IF(N5713&lt;&gt;"","",M5713)</f>
        <v/>
      </c>
      <c r="P5713" s="82" t="str">
        <f aca="false">IF(A5713="Composição",B5713,"")</f>
        <v> 88325 </v>
      </c>
      <c r="Q5713" s="81" t="n">
        <f aca="false">IF(P5713&lt;&gt;"",SUMIF(L5713:L5713,L5713,N5713:N5713),"")</f>
        <v>0</v>
      </c>
      <c r="R5713" s="81" t="n">
        <f aca="false">IF(P5713&lt;&gt;"",SUMIF(L5713:L5713,L5713,O5713:O5713),"")</f>
        <v>0</v>
      </c>
    </row>
    <row r="5714" customFormat="false" ht="25.5" hidden="false" customHeight="true" outlineLevel="0" collapsed="false">
      <c r="A5714" s="91" t="s">
        <v>668</v>
      </c>
      <c r="B5714" s="92" t="s">
        <v>2089</v>
      </c>
      <c r="C5714" s="91" t="s">
        <v>664</v>
      </c>
      <c r="D5714" s="91" t="s">
        <v>2090</v>
      </c>
      <c r="E5714" s="91" t="s">
        <v>671</v>
      </c>
      <c r="F5714" s="91"/>
      <c r="G5714" s="93" t="s">
        <v>672</v>
      </c>
      <c r="H5714" s="94" t="n">
        <v>1</v>
      </c>
      <c r="I5714" s="95" t="n">
        <f aca="false">SUMIFS(J:J,A:A,"Composição",B:B,$B5714)</f>
        <v>0.23</v>
      </c>
      <c r="J5714" s="95" t="n">
        <f aca="false">TRUNC(H5714*I5714,2)</f>
        <v>0.23</v>
      </c>
      <c r="L5714" s="63" t="n">
        <f aca="false">IF(AND(A5715&lt;&gt;"",A5714=""),L5713+1,L5713)</f>
        <v>609</v>
      </c>
      <c r="M5714" s="80" t="n">
        <f aca="false">IF(OR(A5714="Insumo",A5714="Composição Auxiliar"),J5714,"")</f>
        <v>0.23</v>
      </c>
      <c r="N5714" s="81" t="str">
        <f aca="false">IF(E5714="Mão de Obra",J5714,"")</f>
        <v/>
      </c>
      <c r="O5714" s="81" t="n">
        <f aca="false">IF(N5714&lt;&gt;"","",M5714)</f>
        <v>0.23</v>
      </c>
      <c r="P5714" s="82" t="str">
        <f aca="false">IF(A5714="Composição",B5714,"")</f>
        <v/>
      </c>
      <c r="Q5714" s="81" t="str">
        <f aca="false">IF(P5714&lt;&gt;"",SUMIF(L5714:L5714,L5714,N5714:N5714),"")</f>
        <v/>
      </c>
      <c r="R5714" s="81" t="str">
        <f aca="false">IF(P5714&lt;&gt;"",SUMIF(L5714:L5714,L5714,O5714:O5714),"")</f>
        <v/>
      </c>
    </row>
    <row r="5715" customFormat="false" ht="25.5" hidden="false" customHeight="false" outlineLevel="0" collapsed="false">
      <c r="A5715" s="96" t="s">
        <v>679</v>
      </c>
      <c r="B5715" s="97" t="s">
        <v>1776</v>
      </c>
      <c r="C5715" s="96" t="str">
        <f aca="false">VLOOKUP(B5715,INSUMOS!$A:$I,2,0)</f>
        <v>SINAPI</v>
      </c>
      <c r="D5715" s="96" t="str">
        <f aca="false">VLOOKUP(B5715,INSUMOS!$A:$I,3,0)</f>
        <v>ALIMENTACAO - HORISTA (COLETADO CAIXA - ENCARGOS COMPLEMENTARES)</v>
      </c>
      <c r="E5715" s="98" t="str">
        <f aca="false">VLOOKUP(B5715,INSUMOS!$A:$I,4,0)</f>
        <v>Outros</v>
      </c>
      <c r="F5715" s="98"/>
      <c r="G5715" s="99" t="str">
        <f aca="false">VLOOKUP(B5715,INSUMOS!$A:$I,5,0)</f>
        <v>H</v>
      </c>
      <c r="H5715" s="100" t="n">
        <v>1</v>
      </c>
      <c r="I5715" s="101" t="n">
        <f aca="false">VLOOKUP(B5715,INSUMOS!$A:$I,8,0)</f>
        <v>1.45</v>
      </c>
      <c r="J5715" s="101" t="n">
        <f aca="false">TRUNC(H5715*I5715,2)</f>
        <v>1.45</v>
      </c>
      <c r="L5715" s="63" t="n">
        <f aca="false">IF(AND(A5716&lt;&gt;"",A5715=""),L5714+1,L5714)</f>
        <v>609</v>
      </c>
      <c r="M5715" s="80" t="n">
        <f aca="false">IF(OR(A5715="Insumo",A5715="Composição Auxiliar"),J5715,"")</f>
        <v>1.45</v>
      </c>
      <c r="N5715" s="81" t="str">
        <f aca="false">IF(E5715="Mão de Obra",J5715,"")</f>
        <v/>
      </c>
      <c r="O5715" s="81" t="n">
        <f aca="false">IF(N5715&lt;&gt;"","",M5715)</f>
        <v>1.45</v>
      </c>
      <c r="P5715" s="82" t="str">
        <f aca="false">IF(A5715="Composição",B5715,"")</f>
        <v/>
      </c>
      <c r="Q5715" s="81" t="str">
        <f aca="false">IF(P5715&lt;&gt;"",SUMIF(L5715:L5715,L5715,N5715:N5715),"")</f>
        <v/>
      </c>
      <c r="R5715" s="81" t="str">
        <f aca="false">IF(P5715&lt;&gt;"",SUMIF(L5715:L5715,L5715,O5715:O5715),"")</f>
        <v/>
      </c>
    </row>
    <row r="5716" customFormat="false" ht="14.25" hidden="false" customHeight="false" outlineLevel="0" collapsed="false">
      <c r="A5716" s="96" t="s">
        <v>679</v>
      </c>
      <c r="B5716" s="97" t="s">
        <v>2091</v>
      </c>
      <c r="C5716" s="96" t="str">
        <f aca="false">VLOOKUP(B5716,INSUMOS!$A:$I,2,0)</f>
        <v>SINAPI</v>
      </c>
      <c r="D5716" s="96" t="str">
        <f aca="false">VLOOKUP(B5716,INSUMOS!$A:$I,3,0)</f>
        <v>VIDRACEIRO (HORISTA)</v>
      </c>
      <c r="E5716" s="98" t="str">
        <f aca="false">VLOOKUP(B5716,INSUMOS!$A:$I,4,0)</f>
        <v>Mão de Obra</v>
      </c>
      <c r="F5716" s="98"/>
      <c r="G5716" s="99" t="str">
        <f aca="false">VLOOKUP(B5716,INSUMOS!$A:$I,5,0)</f>
        <v>H</v>
      </c>
      <c r="H5716" s="100" t="n">
        <v>1</v>
      </c>
      <c r="I5716" s="101" t="n">
        <f aca="false">VLOOKUP(B5716,INSUMOS!$A:$I,8,0)</f>
        <v>15.23</v>
      </c>
      <c r="J5716" s="101" t="n">
        <f aca="false">TRUNC(H5716*I5716,2)</f>
        <v>15.23</v>
      </c>
      <c r="L5716" s="63" t="n">
        <f aca="false">IF(AND(A5717&lt;&gt;"",A5716=""),L5715+1,L5715)</f>
        <v>609</v>
      </c>
      <c r="M5716" s="80" t="n">
        <f aca="false">IF(OR(A5716="Insumo",A5716="Composição Auxiliar"),J5716,"")</f>
        <v>15.23</v>
      </c>
      <c r="N5716" s="81" t="n">
        <f aca="false">IF(E5716="Mão de Obra",J5716,"")</f>
        <v>15.23</v>
      </c>
      <c r="O5716" s="81" t="str">
        <f aca="false">IF(N5716&lt;&gt;"","",M5716)</f>
        <v/>
      </c>
      <c r="P5716" s="82" t="str">
        <f aca="false">IF(A5716="Composição",B5716,"")</f>
        <v/>
      </c>
      <c r="Q5716" s="81" t="str">
        <f aca="false">IF(P5716&lt;&gt;"",SUMIF(L5716:L5716,L5716,N5716:N5716),"")</f>
        <v/>
      </c>
      <c r="R5716" s="81" t="str">
        <f aca="false">IF(P5716&lt;&gt;"",SUMIF(L5716:L5716,L5716,O5716:O5716),"")</f>
        <v/>
      </c>
    </row>
    <row r="5717" customFormat="false" ht="25.5" hidden="false" customHeight="false" outlineLevel="0" collapsed="false">
      <c r="A5717" s="96" t="s">
        <v>679</v>
      </c>
      <c r="B5717" s="97" t="s">
        <v>1780</v>
      </c>
      <c r="C5717" s="96" t="str">
        <f aca="false">VLOOKUP(B5717,INSUMOS!$A:$I,2,0)</f>
        <v>SINAPI</v>
      </c>
      <c r="D5717" s="96" t="str">
        <f aca="false">VLOOKUP(B5717,INSUMOS!$A:$I,3,0)</f>
        <v>FERRAMENTAS - FAMILIA PEDREIRO - HORISTA (ENCARGOS COMPLEMENTARES - COLETADO CAIXA)</v>
      </c>
      <c r="E5717" s="98" t="str">
        <f aca="false">VLOOKUP(B5717,INSUMOS!$A:$I,4,0)</f>
        <v>Equipamento</v>
      </c>
      <c r="F5717" s="98"/>
      <c r="G5717" s="99" t="str">
        <f aca="false">VLOOKUP(B5717,INSUMOS!$A:$I,5,0)</f>
        <v>H</v>
      </c>
      <c r="H5717" s="100" t="n">
        <v>1</v>
      </c>
      <c r="I5717" s="101" t="n">
        <f aca="false">VLOOKUP(B5717,INSUMOS!$A:$I,8,0)</f>
        <v>0.84</v>
      </c>
      <c r="J5717" s="101" t="n">
        <f aca="false">TRUNC(H5717*I5717,2)</f>
        <v>0.84</v>
      </c>
      <c r="L5717" s="63" t="n">
        <f aca="false">IF(AND(A5718&lt;&gt;"",A5717=""),L5716+1,L5716)</f>
        <v>609</v>
      </c>
      <c r="M5717" s="80" t="n">
        <f aca="false">IF(OR(A5717="Insumo",A5717="Composição Auxiliar"),J5717,"")</f>
        <v>0.84</v>
      </c>
      <c r="N5717" s="81" t="str">
        <f aca="false">IF(E5717="Mão de Obra",J5717,"")</f>
        <v/>
      </c>
      <c r="O5717" s="81" t="n">
        <f aca="false">IF(N5717&lt;&gt;"","",M5717)</f>
        <v>0.84</v>
      </c>
      <c r="P5717" s="82" t="str">
        <f aca="false">IF(A5717="Composição",B5717,"")</f>
        <v/>
      </c>
      <c r="Q5717" s="81" t="str">
        <f aca="false">IF(P5717&lt;&gt;"",SUMIF(L5717:L5717,L5717,N5717:N5717),"")</f>
        <v/>
      </c>
      <c r="R5717" s="81" t="str">
        <f aca="false">IF(P5717&lt;&gt;"",SUMIF(L5717:L5717,L5717,O5717:O5717),"")</f>
        <v/>
      </c>
    </row>
    <row r="5718" customFormat="false" ht="25.5" hidden="false" customHeight="false" outlineLevel="0" collapsed="false">
      <c r="A5718" s="96" t="s">
        <v>679</v>
      </c>
      <c r="B5718" s="97" t="s">
        <v>1775</v>
      </c>
      <c r="C5718" s="96" t="str">
        <f aca="false">VLOOKUP(B5718,INSUMOS!$A:$I,2,0)</f>
        <v>SINAPI</v>
      </c>
      <c r="D5718" s="96" t="str">
        <f aca="false">VLOOKUP(B5718,INSUMOS!$A:$I,3,0)</f>
        <v>TRANSPORTE - HORISTA (COLETADO CAIXA - ENCARGOS COMPLEMENTARES)</v>
      </c>
      <c r="E5718" s="98" t="str">
        <f aca="false">VLOOKUP(B5718,INSUMOS!$A:$I,4,0)</f>
        <v>Serviços</v>
      </c>
      <c r="F5718" s="98"/>
      <c r="G5718" s="99" t="str">
        <f aca="false">VLOOKUP(B5718,INSUMOS!$A:$I,5,0)</f>
        <v>H</v>
      </c>
      <c r="H5718" s="100" t="n">
        <v>1</v>
      </c>
      <c r="I5718" s="101" t="n">
        <f aca="false">VLOOKUP(B5718,INSUMOS!$A:$I,8,0)</f>
        <v>0.96</v>
      </c>
      <c r="J5718" s="101" t="n">
        <f aca="false">TRUNC(H5718*I5718,2)</f>
        <v>0.96</v>
      </c>
      <c r="L5718" s="63" t="n">
        <f aca="false">IF(AND(A5719&lt;&gt;"",A5718=""),L5717+1,L5717)</f>
        <v>609</v>
      </c>
      <c r="M5718" s="80" t="n">
        <f aca="false">IF(OR(A5718="Insumo",A5718="Composição Auxiliar"),J5718,"")</f>
        <v>0.96</v>
      </c>
      <c r="N5718" s="81" t="str">
        <f aca="false">IF(E5718="Mão de Obra",J5718,"")</f>
        <v/>
      </c>
      <c r="O5718" s="81" t="n">
        <f aca="false">IF(N5718&lt;&gt;"","",M5718)</f>
        <v>0.96</v>
      </c>
      <c r="P5718" s="82" t="str">
        <f aca="false">IF(A5718="Composição",B5718,"")</f>
        <v/>
      </c>
      <c r="Q5718" s="81" t="str">
        <f aca="false">IF(P5718&lt;&gt;"",SUMIF(L5718:L5718,L5718,N5718:N5718),"")</f>
        <v/>
      </c>
      <c r="R5718" s="81" t="str">
        <f aca="false">IF(P5718&lt;&gt;"",SUMIF(L5718:L5718,L5718,O5718:O5718),"")</f>
        <v/>
      </c>
    </row>
    <row r="5719" customFormat="false" ht="25.5" hidden="false" customHeight="false" outlineLevel="0" collapsed="false">
      <c r="A5719" s="96" t="s">
        <v>679</v>
      </c>
      <c r="B5719" s="97" t="s">
        <v>1778</v>
      </c>
      <c r="C5719" s="96" t="str">
        <f aca="false">VLOOKUP(B5719,INSUMOS!$A:$I,2,0)</f>
        <v>SINAPI</v>
      </c>
      <c r="D5719" s="96" t="str">
        <f aca="false">VLOOKUP(B5719,INSUMOS!$A:$I,3,0)</f>
        <v>SEGURO - HORISTA (COLETADO CAIXA - ENCARGOS COMPLEMENTARES)</v>
      </c>
      <c r="E5719" s="98" t="str">
        <f aca="false">VLOOKUP(B5719,INSUMOS!$A:$I,4,0)</f>
        <v>Taxas</v>
      </c>
      <c r="F5719" s="98"/>
      <c r="G5719" s="99" t="str">
        <f aca="false">VLOOKUP(B5719,INSUMOS!$A:$I,5,0)</f>
        <v>H</v>
      </c>
      <c r="H5719" s="100" t="n">
        <v>1</v>
      </c>
      <c r="I5719" s="101" t="n">
        <f aca="false">VLOOKUP(B5719,INSUMOS!$A:$I,8,0)</f>
        <v>0.07</v>
      </c>
      <c r="J5719" s="101" t="n">
        <f aca="false">TRUNC(H5719*I5719,2)</f>
        <v>0.07</v>
      </c>
      <c r="L5719" s="63" t="n">
        <f aca="false">IF(AND(A5720&lt;&gt;"",A5719=""),L5718+1,L5718)</f>
        <v>609</v>
      </c>
      <c r="M5719" s="80" t="n">
        <f aca="false">IF(OR(A5719="Insumo",A5719="Composição Auxiliar"),J5719,"")</f>
        <v>0.07</v>
      </c>
      <c r="N5719" s="81" t="str">
        <f aca="false">IF(E5719="Mão de Obra",J5719,"")</f>
        <v/>
      </c>
      <c r="O5719" s="81" t="n">
        <f aca="false">IF(N5719&lt;&gt;"","",M5719)</f>
        <v>0.07</v>
      </c>
      <c r="P5719" s="82" t="str">
        <f aca="false">IF(A5719="Composição",B5719,"")</f>
        <v/>
      </c>
      <c r="Q5719" s="81" t="str">
        <f aca="false">IF(P5719&lt;&gt;"",SUMIF(L5719:L5719,L5719,N5719:N5719),"")</f>
        <v/>
      </c>
      <c r="R5719" s="81" t="str">
        <f aca="false">IF(P5719&lt;&gt;"",SUMIF(L5719:L5719,L5719,O5719:O5719),"")</f>
        <v/>
      </c>
    </row>
    <row r="5720" customFormat="false" ht="25.5" hidden="false" customHeight="false" outlineLevel="0" collapsed="false">
      <c r="A5720" s="96" t="s">
        <v>679</v>
      </c>
      <c r="B5720" s="97" t="s">
        <v>1781</v>
      </c>
      <c r="C5720" s="96" t="str">
        <f aca="false">VLOOKUP(B5720,INSUMOS!$A:$I,2,0)</f>
        <v>SINAPI</v>
      </c>
      <c r="D5720" s="96" t="str">
        <f aca="false">VLOOKUP(B5720,INSUMOS!$A:$I,3,0)</f>
        <v>EXAMES - HORISTA (COLETADO CAIXA - ENCARGOS COMPLEMENTARES)</v>
      </c>
      <c r="E5720" s="98" t="str">
        <f aca="false">VLOOKUP(B5720,INSUMOS!$A:$I,4,0)</f>
        <v>Outros</v>
      </c>
      <c r="F5720" s="98"/>
      <c r="G5720" s="99" t="str">
        <f aca="false">VLOOKUP(B5720,INSUMOS!$A:$I,5,0)</f>
        <v>H</v>
      </c>
      <c r="H5720" s="100" t="n">
        <v>1</v>
      </c>
      <c r="I5720" s="101" t="n">
        <f aca="false">VLOOKUP(B5720,INSUMOS!$A:$I,8,0)</f>
        <v>1.14</v>
      </c>
      <c r="J5720" s="101" t="n">
        <f aca="false">TRUNC(H5720*I5720,2)</f>
        <v>1.14</v>
      </c>
      <c r="L5720" s="63" t="n">
        <f aca="false">IF(AND(A5721&lt;&gt;"",A5720=""),L5719+1,L5719)</f>
        <v>609</v>
      </c>
      <c r="M5720" s="80" t="n">
        <f aca="false">IF(OR(A5720="Insumo",A5720="Composição Auxiliar"),J5720,"")</f>
        <v>1.14</v>
      </c>
      <c r="N5720" s="81" t="str">
        <f aca="false">IF(E5720="Mão de Obra",J5720,"")</f>
        <v/>
      </c>
      <c r="O5720" s="81" t="n">
        <f aca="false">IF(N5720&lt;&gt;"","",M5720)</f>
        <v>1.14</v>
      </c>
      <c r="P5720" s="82" t="str">
        <f aca="false">IF(A5720="Composição",B5720,"")</f>
        <v/>
      </c>
      <c r="Q5720" s="81" t="str">
        <f aca="false">IF(P5720&lt;&gt;"",SUMIF(L5720:L5720,L5720,N5720:N5720),"")</f>
        <v/>
      </c>
      <c r="R5720" s="81" t="str">
        <f aca="false">IF(P5720&lt;&gt;"",SUMIF(L5720:L5720,L5720,O5720:O5720),"")</f>
        <v/>
      </c>
    </row>
    <row r="5721" customFormat="false" ht="25.5" hidden="false" customHeight="false" outlineLevel="0" collapsed="false">
      <c r="A5721" s="96" t="s">
        <v>679</v>
      </c>
      <c r="B5721" s="97" t="s">
        <v>1777</v>
      </c>
      <c r="C5721" s="96" t="str">
        <f aca="false">VLOOKUP(B5721,INSUMOS!$A:$I,2,0)</f>
        <v>SINAPI</v>
      </c>
      <c r="D5721" s="96" t="str">
        <f aca="false">VLOOKUP(B5721,INSUMOS!$A:$I,3,0)</f>
        <v>EPI - FAMILIA PEDREIRO - HORISTA (ENCARGOS COMPLEMENTARES - COLETADO CAIXA)</v>
      </c>
      <c r="E5721" s="98" t="str">
        <f aca="false">VLOOKUP(B5721,INSUMOS!$A:$I,4,0)</f>
        <v>Equipamento</v>
      </c>
      <c r="F5721" s="98"/>
      <c r="G5721" s="99" t="str">
        <f aca="false">VLOOKUP(B5721,INSUMOS!$A:$I,5,0)</f>
        <v>H</v>
      </c>
      <c r="H5721" s="100" t="n">
        <v>1</v>
      </c>
      <c r="I5721" s="101" t="n">
        <f aca="false">VLOOKUP(B5721,INSUMOS!$A:$I,8,0)</f>
        <v>1.17</v>
      </c>
      <c r="J5721" s="101" t="n">
        <f aca="false">TRUNC(H5721*I5721,2)</f>
        <v>1.17</v>
      </c>
      <c r="L5721" s="63" t="n">
        <f aca="false">IF(AND(A5722&lt;&gt;"",A5721=""),L5720+1,L5720)</f>
        <v>609</v>
      </c>
      <c r="M5721" s="80" t="n">
        <f aca="false">IF(OR(A5721="Insumo",A5721="Composição Auxiliar"),J5721,"")</f>
        <v>1.17</v>
      </c>
      <c r="N5721" s="81" t="str">
        <f aca="false">IF(E5721="Mão de Obra",J5721,"")</f>
        <v/>
      </c>
      <c r="O5721" s="81" t="n">
        <f aca="false">IF(N5721&lt;&gt;"","",M5721)</f>
        <v>1.17</v>
      </c>
      <c r="P5721" s="82" t="str">
        <f aca="false">IF(A5721="Composição",B5721,"")</f>
        <v/>
      </c>
      <c r="Q5721" s="81" t="str">
        <f aca="false">IF(P5721&lt;&gt;"",SUMIF(L5721:L5721,L5721,N5721:N5721),"")</f>
        <v/>
      </c>
      <c r="R5721" s="81" t="str">
        <f aca="false">IF(P5721&lt;&gt;"",SUMIF(L5721:L5721,L5721,O5721:O5721),"")</f>
        <v/>
      </c>
    </row>
    <row r="5722" customFormat="false" ht="14.25" hidden="false" customHeight="false" outlineLevel="0" collapsed="false">
      <c r="A5722" s="102"/>
      <c r="B5722" s="102"/>
      <c r="C5722" s="102"/>
      <c r="D5722" s="102"/>
      <c r="E5722" s="102"/>
      <c r="F5722" s="103"/>
      <c r="G5722" s="102"/>
      <c r="H5722" s="103"/>
      <c r="I5722" s="102"/>
      <c r="J5722" s="103"/>
      <c r="L5722" s="63" t="n">
        <f aca="false">IF(AND(A5723&lt;&gt;"",A5722=""),L5721+1,L5721)</f>
        <v>609</v>
      </c>
      <c r="M5722" s="80" t="str">
        <f aca="false">IF(OR(A5722="Insumo",A5722="Composição Auxiliar"),J5722,"")</f>
        <v/>
      </c>
      <c r="N5722" s="81" t="str">
        <f aca="false">IF(E5722="Mão de Obra",J5722,"")</f>
        <v/>
      </c>
      <c r="O5722" s="81" t="str">
        <f aca="false">IF(N5722&lt;&gt;"","",M5722)</f>
        <v/>
      </c>
      <c r="P5722" s="82" t="str">
        <f aca="false">IF(A5722="Composição",B5722,"")</f>
        <v/>
      </c>
      <c r="Q5722" s="81" t="str">
        <f aca="false">IF(P5722&lt;&gt;"",SUMIF(L5722:L5722,L5722,N5722:N5722),"")</f>
        <v/>
      </c>
      <c r="R5722" s="81" t="str">
        <f aca="false">IF(P5722&lt;&gt;"",SUMIF(L5722:L5722,L5722,O5722:O5722),"")</f>
        <v/>
      </c>
    </row>
    <row r="5723" customFormat="false" ht="15" hidden="false" customHeight="false" outlineLevel="0" collapsed="false">
      <c r="A5723" s="102"/>
      <c r="B5723" s="102"/>
      <c r="C5723" s="102"/>
      <c r="D5723" s="102"/>
      <c r="E5723" s="102"/>
      <c r="F5723" s="103"/>
      <c r="G5723" s="102"/>
      <c r="H5723" s="104"/>
      <c r="I5723" s="104"/>
      <c r="J5723" s="103"/>
      <c r="L5723" s="63" t="n">
        <f aca="false">IF(AND(A5724&lt;&gt;"",A5723=""),L5722+1,L5722)</f>
        <v>609</v>
      </c>
      <c r="M5723" s="80" t="str">
        <f aca="false">IF(OR(A5723="Insumo",A5723="Composição Auxiliar"),J5723,"")</f>
        <v/>
      </c>
      <c r="N5723" s="81" t="str">
        <f aca="false">IF(E5723="Mão de Obra",J5723,"")</f>
        <v/>
      </c>
      <c r="O5723" s="81" t="str">
        <f aca="false">IF(N5723&lt;&gt;"","",M5723)</f>
        <v/>
      </c>
      <c r="P5723" s="82" t="str">
        <f aca="false">IF(A5723="Composição",B5723,"")</f>
        <v/>
      </c>
      <c r="Q5723" s="81" t="str">
        <f aca="false">IF(P5723&lt;&gt;"",SUMIF(L5723:L5723,L5723,N5723:N5723),"")</f>
        <v/>
      </c>
      <c r="R5723" s="81" t="str">
        <f aca="false">IF(P5723&lt;&gt;"",SUMIF(L5723:L5723,L5723,O5723:O5723),"")</f>
        <v/>
      </c>
    </row>
    <row r="5724" customFormat="false" ht="15" hidden="false" customHeight="false" outlineLevel="0" collapsed="false">
      <c r="A5724" s="108"/>
      <c r="B5724" s="108"/>
      <c r="C5724" s="108"/>
      <c r="D5724" s="108"/>
      <c r="E5724" s="108"/>
      <c r="F5724" s="108"/>
      <c r="G5724" s="108"/>
      <c r="H5724" s="108"/>
      <c r="I5724" s="108"/>
      <c r="J5724" s="108"/>
      <c r="L5724" s="63" t="n">
        <f aca="false">IF(AND(A5725&lt;&gt;"",A5724=""),L5723+1,L5723)</f>
        <v>609</v>
      </c>
      <c r="M5724" s="80" t="str">
        <f aca="false">IF(OR(A5724="Insumo",A5724="Composição Auxiliar"),J5724,"")</f>
        <v/>
      </c>
      <c r="N5724" s="81" t="str">
        <f aca="false">IF(E5724="Mão de Obra",J5724,"")</f>
        <v/>
      </c>
      <c r="O5724" s="81" t="str">
        <f aca="false">IF(N5724&lt;&gt;"","",M5724)</f>
        <v/>
      </c>
      <c r="P5724" s="82" t="str">
        <f aca="false">IF(A5724="Composição",B5724,"")</f>
        <v/>
      </c>
      <c r="Q5724" s="81" t="str">
        <f aca="false">IF(P5724&lt;&gt;"",SUMIF(L5724:L5724,L5724,N5724:N5724),"")</f>
        <v/>
      </c>
      <c r="R5724" s="81" t="str">
        <f aca="false">IF(P5724&lt;&gt;"",SUMIF(L5724:L5724,L5724,O5724:O5724),"")</f>
        <v/>
      </c>
    </row>
    <row r="5725" customFormat="false" ht="15" hidden="false" customHeight="true" outlineLevel="0" collapsed="false">
      <c r="A5725" s="83"/>
      <c r="B5725" s="84" t="s">
        <v>655</v>
      </c>
      <c r="C5725" s="83" t="s">
        <v>656</v>
      </c>
      <c r="D5725" s="83" t="s">
        <v>657</v>
      </c>
      <c r="E5725" s="83" t="s">
        <v>658</v>
      </c>
      <c r="F5725" s="83"/>
      <c r="G5725" s="85" t="s">
        <v>659</v>
      </c>
      <c r="H5725" s="84" t="s">
        <v>660</v>
      </c>
      <c r="I5725" s="84" t="s">
        <v>661</v>
      </c>
      <c r="J5725" s="84" t="s">
        <v>662</v>
      </c>
      <c r="L5725" s="63" t="n">
        <f aca="false">IF(AND(A5726&lt;&gt;"",A5725=""),L5724+1,L5724)</f>
        <v>610</v>
      </c>
      <c r="M5725" s="80" t="str">
        <f aca="false">IF(OR(A5725="Insumo",A5725="Composição Auxiliar"),J5725,"")</f>
        <v/>
      </c>
      <c r="N5725" s="81" t="str">
        <f aca="false">IF(E5725="Mão de Obra",J5725,"")</f>
        <v/>
      </c>
      <c r="O5725" s="81" t="str">
        <f aca="false">IF(N5725&lt;&gt;"","",M5725)</f>
        <v/>
      </c>
      <c r="P5725" s="82" t="str">
        <f aca="false">IF(A5725="Composição",B5725,"")</f>
        <v/>
      </c>
      <c r="Q5725" s="81" t="str">
        <f aca="false">IF(P5725&lt;&gt;"",SUMIF(L5725:L5725,L5725,N5725:N5725),"")</f>
        <v/>
      </c>
      <c r="R5725" s="81" t="str">
        <f aca="false">IF(P5725&lt;&gt;"",SUMIF(L5725:L5725,L5725,O5725:O5725),"")</f>
        <v/>
      </c>
    </row>
    <row r="5726" customFormat="false" ht="38.25" hidden="false" customHeight="true" outlineLevel="0" collapsed="false">
      <c r="A5726" s="86" t="s">
        <v>663</v>
      </c>
      <c r="B5726" s="87" t="s">
        <v>1311</v>
      </c>
      <c r="C5726" s="86" t="s">
        <v>664</v>
      </c>
      <c r="D5726" s="86" t="s">
        <v>1312</v>
      </c>
      <c r="E5726" s="86" t="s">
        <v>764</v>
      </c>
      <c r="F5726" s="86"/>
      <c r="G5726" s="88" t="s">
        <v>718</v>
      </c>
      <c r="H5726" s="89" t="n">
        <v>1</v>
      </c>
      <c r="I5726" s="90" t="n">
        <f aca="false">SUMIF(L:L,$L5726,M:M)</f>
        <v>111.84</v>
      </c>
      <c r="J5726" s="90" t="n">
        <f aca="false">TRUNC(H5726*I5726,2)</f>
        <v>111.84</v>
      </c>
      <c r="L5726" s="63" t="n">
        <f aca="false">IF(AND(A5727&lt;&gt;"",A5726=""),L5725+1,L5725)</f>
        <v>610</v>
      </c>
      <c r="M5726" s="80" t="str">
        <f aca="false">IF(OR(A5726="Insumo",A5726="Composição Auxiliar"),J5726,"")</f>
        <v/>
      </c>
      <c r="N5726" s="81" t="str">
        <f aca="false">IF(E5726="Mão de Obra",J5726,"")</f>
        <v/>
      </c>
      <c r="O5726" s="81" t="str">
        <f aca="false">IF(N5726&lt;&gt;"","",M5726)</f>
        <v/>
      </c>
      <c r="P5726" s="82" t="str">
        <f aca="false">IF(A5726="Composição",B5726,"")</f>
        <v> 86877 </v>
      </c>
      <c r="Q5726" s="81" t="n">
        <f aca="false">IF(P5726&lt;&gt;"",SUMIF(L5726:L5726,L5726,N5726:N5726),"")</f>
        <v>0</v>
      </c>
      <c r="R5726" s="81" t="n">
        <f aca="false">IF(P5726&lt;&gt;"",SUMIF(L5726:L5726,L5726,O5726:O5726),"")</f>
        <v>0</v>
      </c>
    </row>
    <row r="5727" customFormat="false" ht="25.5" hidden="false" customHeight="true" outlineLevel="0" collapsed="false">
      <c r="A5727" s="91" t="s">
        <v>668</v>
      </c>
      <c r="B5727" s="92" t="s">
        <v>1292</v>
      </c>
      <c r="C5727" s="91" t="s">
        <v>664</v>
      </c>
      <c r="D5727" s="91" t="s">
        <v>1293</v>
      </c>
      <c r="E5727" s="91" t="s">
        <v>671</v>
      </c>
      <c r="F5727" s="91"/>
      <c r="G5727" s="93" t="s">
        <v>672</v>
      </c>
      <c r="H5727" s="94" t="n">
        <v>0.174</v>
      </c>
      <c r="I5727" s="95" t="n">
        <f aca="false">SUMIFS(J:J,A:A,"Composição",B:B,$B5727)</f>
        <v>22.94</v>
      </c>
      <c r="J5727" s="95" t="n">
        <f aca="false">TRUNC(H5727*I5727,2)</f>
        <v>3.99</v>
      </c>
      <c r="L5727" s="63" t="n">
        <f aca="false">IF(AND(A5728&lt;&gt;"",A5727=""),L5726+1,L5726)</f>
        <v>610</v>
      </c>
      <c r="M5727" s="80" t="n">
        <f aca="false">IF(OR(A5727="Insumo",A5727="Composição Auxiliar"),J5727,"")</f>
        <v>3.99</v>
      </c>
      <c r="N5727" s="81" t="str">
        <f aca="false">IF(E5727="Mão de Obra",J5727,"")</f>
        <v/>
      </c>
      <c r="O5727" s="81" t="n">
        <f aca="false">IF(N5727&lt;&gt;"","",M5727)</f>
        <v>3.99</v>
      </c>
      <c r="P5727" s="82" t="str">
        <f aca="false">IF(A5727="Composição",B5727,"")</f>
        <v/>
      </c>
      <c r="Q5727" s="81" t="str">
        <f aca="false">IF(P5727&lt;&gt;"",SUMIF(L5727:L5727,L5727,N5727:N5727),"")</f>
        <v/>
      </c>
      <c r="R5727" s="81" t="str">
        <f aca="false">IF(P5727&lt;&gt;"",SUMIF(L5727:L5727,L5727,O5727:O5727),"")</f>
        <v/>
      </c>
    </row>
    <row r="5728" customFormat="false" ht="25.5" hidden="false" customHeight="true" outlineLevel="0" collapsed="false">
      <c r="A5728" s="91" t="s">
        <v>668</v>
      </c>
      <c r="B5728" s="92" t="s">
        <v>677</v>
      </c>
      <c r="C5728" s="91" t="s">
        <v>664</v>
      </c>
      <c r="D5728" s="91" t="s">
        <v>678</v>
      </c>
      <c r="E5728" s="91" t="s">
        <v>671</v>
      </c>
      <c r="F5728" s="91"/>
      <c r="G5728" s="93" t="s">
        <v>672</v>
      </c>
      <c r="H5728" s="94" t="n">
        <v>0.0548</v>
      </c>
      <c r="I5728" s="95" t="n">
        <f aca="false">SUMIFS(J:J,A:A,"Composição",B:B,$B5728)</f>
        <v>18.93</v>
      </c>
      <c r="J5728" s="95" t="n">
        <f aca="false">TRUNC(H5728*I5728,2)</f>
        <v>1.03</v>
      </c>
      <c r="L5728" s="63" t="n">
        <f aca="false">IF(AND(A5729&lt;&gt;"",A5728=""),L5727+1,L5727)</f>
        <v>610</v>
      </c>
      <c r="M5728" s="80" t="n">
        <f aca="false">IF(OR(A5728="Insumo",A5728="Composição Auxiliar"),J5728,"")</f>
        <v>1.03</v>
      </c>
      <c r="N5728" s="81" t="str">
        <f aca="false">IF(E5728="Mão de Obra",J5728,"")</f>
        <v/>
      </c>
      <c r="O5728" s="81" t="n">
        <f aca="false">IF(N5728&lt;&gt;"","",M5728)</f>
        <v>1.03</v>
      </c>
      <c r="P5728" s="82" t="str">
        <f aca="false">IF(A5728="Composição",B5728,"")</f>
        <v/>
      </c>
      <c r="Q5728" s="81" t="str">
        <f aca="false">IF(P5728&lt;&gt;"",SUMIF(L5728:L5728,L5728,N5728:N5728),"")</f>
        <v/>
      </c>
      <c r="R5728" s="81" t="str">
        <f aca="false">IF(P5728&lt;&gt;"",SUMIF(L5728:L5728,L5728,O5728:O5728),"")</f>
        <v/>
      </c>
    </row>
    <row r="5729" customFormat="false" ht="25.5" hidden="false" customHeight="false" outlineLevel="0" collapsed="false">
      <c r="A5729" s="96" t="s">
        <v>679</v>
      </c>
      <c r="B5729" s="97" t="s">
        <v>1306</v>
      </c>
      <c r="C5729" s="96" t="str">
        <f aca="false">VLOOKUP(B5729,INSUMOS!$A:$I,2,0)</f>
        <v>SINAPI</v>
      </c>
      <c r="D5729" s="96" t="str">
        <f aca="false">VLOOKUP(B5729,INSUMOS!$A:$I,3,0)</f>
        <v>VALVULA DE ESCOAMENTO PARA TANQUE, EM METAL CROMADO, 1.1/2 ", SEM LADRAO, COM TAMPAO PLASTICO</v>
      </c>
      <c r="E5729" s="98" t="str">
        <f aca="false">VLOOKUP(B5729,INSUMOS!$A:$I,4,0)</f>
        <v>Material</v>
      </c>
      <c r="F5729" s="98"/>
      <c r="G5729" s="99" t="str">
        <f aca="false">VLOOKUP(B5729,INSUMOS!$A:$I,5,0)</f>
        <v>UN</v>
      </c>
      <c r="H5729" s="100" t="n">
        <v>1</v>
      </c>
      <c r="I5729" s="101" t="n">
        <f aca="false">VLOOKUP(B5729,INSUMOS!$A:$I,8,0)</f>
        <v>106.61</v>
      </c>
      <c r="J5729" s="101" t="n">
        <f aca="false">TRUNC(H5729*I5729,2)</f>
        <v>106.61</v>
      </c>
      <c r="L5729" s="63" t="n">
        <f aca="false">IF(AND(A5730&lt;&gt;"",A5729=""),L5728+1,L5728)</f>
        <v>610</v>
      </c>
      <c r="M5729" s="80" t="n">
        <f aca="false">IF(OR(A5729="Insumo",A5729="Composição Auxiliar"),J5729,"")</f>
        <v>106.61</v>
      </c>
      <c r="N5729" s="81" t="str">
        <f aca="false">IF(E5729="Mão de Obra",J5729,"")</f>
        <v/>
      </c>
      <c r="O5729" s="81" t="n">
        <f aca="false">IF(N5729&lt;&gt;"","",M5729)</f>
        <v>106.61</v>
      </c>
      <c r="P5729" s="82" t="str">
        <f aca="false">IF(A5729="Composição",B5729,"")</f>
        <v/>
      </c>
      <c r="Q5729" s="81" t="str">
        <f aca="false">IF(P5729&lt;&gt;"",SUMIF(L5729:L5729,L5729,N5729:N5729),"")</f>
        <v/>
      </c>
      <c r="R5729" s="81" t="str">
        <f aca="false">IF(P5729&lt;&gt;"",SUMIF(L5729:L5729,L5729,O5729:O5729),"")</f>
        <v/>
      </c>
    </row>
    <row r="5730" customFormat="false" ht="14.25" hidden="false" customHeight="false" outlineLevel="0" collapsed="false">
      <c r="A5730" s="96" t="s">
        <v>679</v>
      </c>
      <c r="B5730" s="97" t="s">
        <v>1328</v>
      </c>
      <c r="C5730" s="96" t="str">
        <f aca="false">VLOOKUP(B5730,INSUMOS!$A:$I,2,0)</f>
        <v>SINAPI</v>
      </c>
      <c r="D5730" s="96" t="str">
        <f aca="false">VLOOKUP(B5730,INSUMOS!$A:$I,3,0)</f>
        <v>FITA VEDA ROSCA EM ROLOS DE 18 MM X 10 M (L X C)</v>
      </c>
      <c r="E5730" s="98" t="str">
        <f aca="false">VLOOKUP(B5730,INSUMOS!$A:$I,4,0)</f>
        <v>Material</v>
      </c>
      <c r="F5730" s="98"/>
      <c r="G5730" s="99" t="str">
        <f aca="false">VLOOKUP(B5730,INSUMOS!$A:$I,5,0)</f>
        <v>UN</v>
      </c>
      <c r="H5730" s="100" t="n">
        <v>0.048</v>
      </c>
      <c r="I5730" s="101" t="n">
        <f aca="false">VLOOKUP(B5730,INSUMOS!$A:$I,8,0)</f>
        <v>4.49</v>
      </c>
      <c r="J5730" s="101" t="n">
        <f aca="false">TRUNC(H5730*I5730,2)</f>
        <v>0.21</v>
      </c>
      <c r="L5730" s="63" t="n">
        <f aca="false">IF(AND(A5731&lt;&gt;"",A5730=""),L5729+1,L5729)</f>
        <v>610</v>
      </c>
      <c r="M5730" s="80" t="n">
        <f aca="false">IF(OR(A5730="Insumo",A5730="Composição Auxiliar"),J5730,"")</f>
        <v>0.21</v>
      </c>
      <c r="N5730" s="81" t="str">
        <f aca="false">IF(E5730="Mão de Obra",J5730,"")</f>
        <v/>
      </c>
      <c r="O5730" s="81" t="n">
        <f aca="false">IF(N5730&lt;&gt;"","",M5730)</f>
        <v>0.21</v>
      </c>
      <c r="P5730" s="82" t="str">
        <f aca="false">IF(A5730="Composição",B5730,"")</f>
        <v/>
      </c>
      <c r="Q5730" s="81" t="str">
        <f aca="false">IF(P5730&lt;&gt;"",SUMIF(L5730:L5730,L5730,N5730:N5730),"")</f>
        <v/>
      </c>
      <c r="R5730" s="81" t="str">
        <f aca="false">IF(P5730&lt;&gt;"",SUMIF(L5730:L5730,L5730,O5730:O5730),"")</f>
        <v/>
      </c>
    </row>
    <row r="5731" customFormat="false" ht="14.25" hidden="false" customHeight="false" outlineLevel="0" collapsed="false">
      <c r="A5731" s="102"/>
      <c r="B5731" s="102"/>
      <c r="C5731" s="102"/>
      <c r="D5731" s="102"/>
      <c r="E5731" s="102"/>
      <c r="F5731" s="103"/>
      <c r="G5731" s="102"/>
      <c r="H5731" s="103"/>
      <c r="I5731" s="102"/>
      <c r="J5731" s="103"/>
      <c r="L5731" s="63" t="n">
        <f aca="false">IF(AND(A5732&lt;&gt;"",A5731=""),L5730+1,L5730)</f>
        <v>610</v>
      </c>
      <c r="M5731" s="80" t="str">
        <f aca="false">IF(OR(A5731="Insumo",A5731="Composição Auxiliar"),J5731,"")</f>
        <v/>
      </c>
      <c r="N5731" s="81" t="str">
        <f aca="false">IF(E5731="Mão de Obra",J5731,"")</f>
        <v/>
      </c>
      <c r="O5731" s="81" t="str">
        <f aca="false">IF(N5731&lt;&gt;"","",M5731)</f>
        <v/>
      </c>
      <c r="P5731" s="82" t="str">
        <f aca="false">IF(A5731="Composição",B5731,"")</f>
        <v/>
      </c>
      <c r="Q5731" s="81" t="str">
        <f aca="false">IF(P5731&lt;&gt;"",SUMIF(L5731:L5731,L5731,N5731:N5731),"")</f>
        <v/>
      </c>
      <c r="R5731" s="81" t="str">
        <f aca="false">IF(P5731&lt;&gt;"",SUMIF(L5731:L5731,L5731,O5731:O5731),"")</f>
        <v/>
      </c>
    </row>
    <row r="5732" customFormat="false" ht="15" hidden="false" customHeight="false" outlineLevel="0" collapsed="false">
      <c r="A5732" s="102"/>
      <c r="B5732" s="102"/>
      <c r="C5732" s="102"/>
      <c r="D5732" s="102"/>
      <c r="E5732" s="102"/>
      <c r="F5732" s="103"/>
      <c r="G5732" s="102"/>
      <c r="H5732" s="104"/>
      <c r="I5732" s="104"/>
      <c r="J5732" s="103"/>
      <c r="L5732" s="63" t="n">
        <f aca="false">IF(AND(A5733&lt;&gt;"",A5732=""),L5731+1,L5731)</f>
        <v>610</v>
      </c>
      <c r="M5732" s="80" t="str">
        <f aca="false">IF(OR(A5732="Insumo",A5732="Composição Auxiliar"),J5732,"")</f>
        <v/>
      </c>
      <c r="N5732" s="81" t="str">
        <f aca="false">IF(E5732="Mão de Obra",J5732,"")</f>
        <v/>
      </c>
      <c r="O5732" s="81" t="str">
        <f aca="false">IF(N5732&lt;&gt;"","",M5732)</f>
        <v/>
      </c>
      <c r="P5732" s="82" t="str">
        <f aca="false">IF(A5732="Composição",B5732,"")</f>
        <v/>
      </c>
      <c r="Q5732" s="81" t="str">
        <f aca="false">IF(P5732&lt;&gt;"",SUMIF(L5732:L5732,L5732,N5732:N5732),"")</f>
        <v/>
      </c>
      <c r="R5732" s="81" t="str">
        <f aca="false">IF(P5732&lt;&gt;"",SUMIF(L5732:L5732,L5732,O5732:O5732),"")</f>
        <v/>
      </c>
    </row>
    <row r="5733" customFormat="false" ht="15" hidden="false" customHeight="false" outlineLevel="0" collapsed="false">
      <c r="A5733" s="108"/>
      <c r="B5733" s="108"/>
      <c r="C5733" s="108"/>
      <c r="D5733" s="108"/>
      <c r="E5733" s="108"/>
      <c r="F5733" s="108"/>
      <c r="G5733" s="108"/>
      <c r="H5733" s="108"/>
      <c r="I5733" s="108"/>
      <c r="J5733" s="108"/>
      <c r="L5733" s="63" t="n">
        <f aca="false">IF(AND(A5734&lt;&gt;"",A5733=""),L5732+1,L5732)</f>
        <v>610</v>
      </c>
      <c r="M5733" s="80" t="str">
        <f aca="false">IF(OR(A5733="Insumo",A5733="Composição Auxiliar"),J5733,"")</f>
        <v/>
      </c>
      <c r="N5733" s="81" t="str">
        <f aca="false">IF(E5733="Mão de Obra",J5733,"")</f>
        <v/>
      </c>
      <c r="O5733" s="81" t="str">
        <f aca="false">IF(N5733&lt;&gt;"","",M5733)</f>
        <v/>
      </c>
      <c r="P5733" s="82" t="str">
        <f aca="false">IF(A5733="Composição",B5733,"")</f>
        <v/>
      </c>
      <c r="Q5733" s="81" t="str">
        <f aca="false">IF(P5733&lt;&gt;"",SUMIF(L5733:L5733,L5733,N5733:N5733),"")</f>
        <v/>
      </c>
      <c r="R5733" s="81" t="str">
        <f aca="false">IF(P5733&lt;&gt;"",SUMIF(L5733:L5733,L5733,O5733:O5733),"")</f>
        <v/>
      </c>
    </row>
    <row r="5734" customFormat="false" ht="15" hidden="false" customHeight="true" outlineLevel="0" collapsed="false">
      <c r="A5734" s="83"/>
      <c r="B5734" s="84" t="s">
        <v>655</v>
      </c>
      <c r="C5734" s="83" t="s">
        <v>656</v>
      </c>
      <c r="D5734" s="83" t="s">
        <v>657</v>
      </c>
      <c r="E5734" s="83" t="s">
        <v>658</v>
      </c>
      <c r="F5734" s="83"/>
      <c r="G5734" s="85" t="s">
        <v>659</v>
      </c>
      <c r="H5734" s="84" t="s">
        <v>660</v>
      </c>
      <c r="I5734" s="84" t="s">
        <v>661</v>
      </c>
      <c r="J5734" s="84" t="s">
        <v>662</v>
      </c>
      <c r="L5734" s="63" t="n">
        <f aca="false">IF(AND(A5735&lt;&gt;"",A5734=""),L5733+1,L5733)</f>
        <v>611</v>
      </c>
      <c r="M5734" s="80" t="str">
        <f aca="false">IF(OR(A5734="Insumo",A5734="Composição Auxiliar"),J5734,"")</f>
        <v/>
      </c>
      <c r="N5734" s="81" t="str">
        <f aca="false">IF(E5734="Mão de Obra",J5734,"")</f>
        <v/>
      </c>
      <c r="O5734" s="81" t="str">
        <f aca="false">IF(N5734&lt;&gt;"","",M5734)</f>
        <v/>
      </c>
      <c r="P5734" s="82" t="str">
        <f aca="false">IF(A5734="Composição",B5734,"")</f>
        <v/>
      </c>
      <c r="Q5734" s="81" t="str">
        <f aca="false">IF(P5734&lt;&gt;"",SUMIF(L5734:L5734,L5734,N5734:N5734),"")</f>
        <v/>
      </c>
      <c r="R5734" s="81" t="str">
        <f aca="false">IF(P5734&lt;&gt;"",SUMIF(L5734:L5734,L5734,O5734:O5734),"")</f>
        <v/>
      </c>
    </row>
    <row r="5735" customFormat="false" ht="25.5" hidden="false" customHeight="true" outlineLevel="0" collapsed="false">
      <c r="A5735" s="86" t="s">
        <v>663</v>
      </c>
      <c r="B5735" s="87" t="s">
        <v>1323</v>
      </c>
      <c r="C5735" s="86" t="s">
        <v>664</v>
      </c>
      <c r="D5735" s="86" t="s">
        <v>1324</v>
      </c>
      <c r="E5735" s="86" t="s">
        <v>764</v>
      </c>
      <c r="F5735" s="86"/>
      <c r="G5735" s="88" t="s">
        <v>718</v>
      </c>
      <c r="H5735" s="89" t="n">
        <v>1</v>
      </c>
      <c r="I5735" s="90" t="n">
        <f aca="false">SUMIF(L:L,$L5735,M:M)</f>
        <v>120.97</v>
      </c>
      <c r="J5735" s="90" t="n">
        <f aca="false">TRUNC(H5735*I5735,2)</f>
        <v>120.97</v>
      </c>
      <c r="L5735" s="63" t="n">
        <f aca="false">IF(AND(A5736&lt;&gt;"",A5735=""),L5734+1,L5734)</f>
        <v>611</v>
      </c>
      <c r="M5735" s="80" t="str">
        <f aca="false">IF(OR(A5735="Insumo",A5735="Composição Auxiliar"),J5735,"")</f>
        <v/>
      </c>
      <c r="N5735" s="81" t="str">
        <f aca="false">IF(E5735="Mão de Obra",J5735,"")</f>
        <v/>
      </c>
      <c r="O5735" s="81" t="str">
        <f aca="false">IF(N5735&lt;&gt;"","",M5735)</f>
        <v/>
      </c>
      <c r="P5735" s="82" t="str">
        <f aca="false">IF(A5735="Composição",B5735,"")</f>
        <v> 86878 </v>
      </c>
      <c r="Q5735" s="81" t="n">
        <f aca="false">IF(P5735&lt;&gt;"",SUMIF(L5735:L5735,L5735,N5735:N5735),"")</f>
        <v>0</v>
      </c>
      <c r="R5735" s="81" t="n">
        <f aca="false">IF(P5735&lt;&gt;"",SUMIF(L5735:L5735,L5735,O5735:O5735),"")</f>
        <v>0</v>
      </c>
    </row>
    <row r="5736" customFormat="false" ht="25.5" hidden="false" customHeight="true" outlineLevel="0" collapsed="false">
      <c r="A5736" s="91" t="s">
        <v>668</v>
      </c>
      <c r="B5736" s="92" t="s">
        <v>677</v>
      </c>
      <c r="C5736" s="91" t="s">
        <v>664</v>
      </c>
      <c r="D5736" s="91" t="s">
        <v>678</v>
      </c>
      <c r="E5736" s="91" t="s">
        <v>671</v>
      </c>
      <c r="F5736" s="91"/>
      <c r="G5736" s="93" t="s">
        <v>672</v>
      </c>
      <c r="H5736" s="94" t="n">
        <v>0.0548</v>
      </c>
      <c r="I5736" s="95" t="n">
        <f aca="false">SUMIFS(J:J,A:A,"Composição",B:B,$B5736)</f>
        <v>18.93</v>
      </c>
      <c r="J5736" s="95" t="n">
        <f aca="false">TRUNC(H5736*I5736,2)</f>
        <v>1.03</v>
      </c>
      <c r="L5736" s="63" t="n">
        <f aca="false">IF(AND(A5737&lt;&gt;"",A5736=""),L5735+1,L5735)</f>
        <v>611</v>
      </c>
      <c r="M5736" s="80" t="n">
        <f aca="false">IF(OR(A5736="Insumo",A5736="Composição Auxiliar"),J5736,"")</f>
        <v>1.03</v>
      </c>
      <c r="N5736" s="81" t="str">
        <f aca="false">IF(E5736="Mão de Obra",J5736,"")</f>
        <v/>
      </c>
      <c r="O5736" s="81" t="n">
        <f aca="false">IF(N5736&lt;&gt;"","",M5736)</f>
        <v>1.03</v>
      </c>
      <c r="P5736" s="82" t="str">
        <f aca="false">IF(A5736="Composição",B5736,"")</f>
        <v/>
      </c>
      <c r="Q5736" s="81" t="str">
        <f aca="false">IF(P5736&lt;&gt;"",SUMIF(L5736:L5736,L5736,N5736:N5736),"")</f>
        <v/>
      </c>
      <c r="R5736" s="81" t="str">
        <f aca="false">IF(P5736&lt;&gt;"",SUMIF(L5736:L5736,L5736,O5736:O5736),"")</f>
        <v/>
      </c>
    </row>
    <row r="5737" customFormat="false" ht="25.5" hidden="false" customHeight="true" outlineLevel="0" collapsed="false">
      <c r="A5737" s="91" t="s">
        <v>668</v>
      </c>
      <c r="B5737" s="92" t="s">
        <v>1292</v>
      </c>
      <c r="C5737" s="91" t="s">
        <v>664</v>
      </c>
      <c r="D5737" s="91" t="s">
        <v>1293</v>
      </c>
      <c r="E5737" s="91" t="s">
        <v>671</v>
      </c>
      <c r="F5737" s="91"/>
      <c r="G5737" s="93" t="s">
        <v>672</v>
      </c>
      <c r="H5737" s="94" t="n">
        <v>0.174</v>
      </c>
      <c r="I5737" s="95" t="n">
        <f aca="false">SUMIFS(J:J,A:A,"Composição",B:B,$B5737)</f>
        <v>22.94</v>
      </c>
      <c r="J5737" s="95" t="n">
        <f aca="false">TRUNC(H5737*I5737,2)</f>
        <v>3.99</v>
      </c>
      <c r="L5737" s="63" t="n">
        <f aca="false">IF(AND(A5738&lt;&gt;"",A5737=""),L5736+1,L5736)</f>
        <v>611</v>
      </c>
      <c r="M5737" s="80" t="n">
        <f aca="false">IF(OR(A5737="Insumo",A5737="Composição Auxiliar"),J5737,"")</f>
        <v>3.99</v>
      </c>
      <c r="N5737" s="81" t="str">
        <f aca="false">IF(E5737="Mão de Obra",J5737,"")</f>
        <v/>
      </c>
      <c r="O5737" s="81" t="n">
        <f aca="false">IF(N5737&lt;&gt;"","",M5737)</f>
        <v>3.99</v>
      </c>
      <c r="P5737" s="82" t="str">
        <f aca="false">IF(A5737="Composição",B5737,"")</f>
        <v/>
      </c>
      <c r="Q5737" s="81" t="str">
        <f aca="false">IF(P5737&lt;&gt;"",SUMIF(L5737:L5737,L5737,N5737:N5737),"")</f>
        <v/>
      </c>
      <c r="R5737" s="81" t="str">
        <f aca="false">IF(P5737&lt;&gt;"",SUMIF(L5737:L5737,L5737,O5737:O5737),"")</f>
        <v/>
      </c>
    </row>
    <row r="5738" customFormat="false" ht="14.25" hidden="false" customHeight="false" outlineLevel="0" collapsed="false">
      <c r="A5738" s="96" t="s">
        <v>679</v>
      </c>
      <c r="B5738" s="97" t="s">
        <v>2287</v>
      </c>
      <c r="C5738" s="96" t="str">
        <f aca="false">VLOOKUP(B5738,INSUMOS!$A:$I,2,0)</f>
        <v>SINAPI</v>
      </c>
      <c r="D5738" s="96" t="str">
        <f aca="false">VLOOKUP(B5738,INSUMOS!$A:$I,3,0)</f>
        <v>VALVULA EM METAL CROMADO PARA PIA AMERICANA 3.1/2 X 1.1/2 "</v>
      </c>
      <c r="E5738" s="98" t="str">
        <f aca="false">VLOOKUP(B5738,INSUMOS!$A:$I,4,0)</f>
        <v>Material</v>
      </c>
      <c r="F5738" s="98"/>
      <c r="G5738" s="99" t="str">
        <f aca="false">VLOOKUP(B5738,INSUMOS!$A:$I,5,0)</f>
        <v>UN</v>
      </c>
      <c r="H5738" s="100" t="n">
        <v>1</v>
      </c>
      <c r="I5738" s="101" t="n">
        <f aca="false">VLOOKUP(B5738,INSUMOS!$A:$I,8,0)</f>
        <v>115.74</v>
      </c>
      <c r="J5738" s="101" t="n">
        <f aca="false">TRUNC(H5738*I5738,2)</f>
        <v>115.74</v>
      </c>
      <c r="L5738" s="63" t="n">
        <f aca="false">IF(AND(A5739&lt;&gt;"",A5738=""),L5737+1,L5737)</f>
        <v>611</v>
      </c>
      <c r="M5738" s="80" t="n">
        <f aca="false">IF(OR(A5738="Insumo",A5738="Composição Auxiliar"),J5738,"")</f>
        <v>115.74</v>
      </c>
      <c r="N5738" s="81" t="str">
        <f aca="false">IF(E5738="Mão de Obra",J5738,"")</f>
        <v/>
      </c>
      <c r="O5738" s="81" t="n">
        <f aca="false">IF(N5738&lt;&gt;"","",M5738)</f>
        <v>115.74</v>
      </c>
      <c r="P5738" s="82" t="str">
        <f aca="false">IF(A5738="Composição",B5738,"")</f>
        <v/>
      </c>
      <c r="Q5738" s="81" t="str">
        <f aca="false">IF(P5738&lt;&gt;"",SUMIF(L5738:L5738,L5738,N5738:N5738),"")</f>
        <v/>
      </c>
      <c r="R5738" s="81" t="str">
        <f aca="false">IF(P5738&lt;&gt;"",SUMIF(L5738:L5738,L5738,O5738:O5738),"")</f>
        <v/>
      </c>
    </row>
    <row r="5739" customFormat="false" ht="14.25" hidden="false" customHeight="false" outlineLevel="0" collapsed="false">
      <c r="A5739" s="96" t="s">
        <v>679</v>
      </c>
      <c r="B5739" s="97" t="s">
        <v>1328</v>
      </c>
      <c r="C5739" s="96" t="str">
        <f aca="false">VLOOKUP(B5739,INSUMOS!$A:$I,2,0)</f>
        <v>SINAPI</v>
      </c>
      <c r="D5739" s="96" t="str">
        <f aca="false">VLOOKUP(B5739,INSUMOS!$A:$I,3,0)</f>
        <v>FITA VEDA ROSCA EM ROLOS DE 18 MM X 10 M (L X C)</v>
      </c>
      <c r="E5739" s="98" t="str">
        <f aca="false">VLOOKUP(B5739,INSUMOS!$A:$I,4,0)</f>
        <v>Material</v>
      </c>
      <c r="F5739" s="98"/>
      <c r="G5739" s="99" t="str">
        <f aca="false">VLOOKUP(B5739,INSUMOS!$A:$I,5,0)</f>
        <v>UN</v>
      </c>
      <c r="H5739" s="100" t="n">
        <v>0.048</v>
      </c>
      <c r="I5739" s="101" t="n">
        <f aca="false">VLOOKUP(B5739,INSUMOS!$A:$I,8,0)</f>
        <v>4.49</v>
      </c>
      <c r="J5739" s="101" t="n">
        <f aca="false">TRUNC(H5739*I5739,2)</f>
        <v>0.21</v>
      </c>
      <c r="L5739" s="63" t="n">
        <f aca="false">IF(AND(A5740&lt;&gt;"",A5739=""),L5738+1,L5738)</f>
        <v>611</v>
      </c>
      <c r="M5739" s="80" t="n">
        <f aca="false">IF(OR(A5739="Insumo",A5739="Composição Auxiliar"),J5739,"")</f>
        <v>0.21</v>
      </c>
      <c r="N5739" s="81" t="str">
        <f aca="false">IF(E5739="Mão de Obra",J5739,"")</f>
        <v/>
      </c>
      <c r="O5739" s="81" t="n">
        <f aca="false">IF(N5739&lt;&gt;"","",M5739)</f>
        <v>0.21</v>
      </c>
      <c r="P5739" s="82" t="str">
        <f aca="false">IF(A5739="Composição",B5739,"")</f>
        <v/>
      </c>
      <c r="Q5739" s="81" t="str">
        <f aca="false">IF(P5739&lt;&gt;"",SUMIF(L5739:L5739,L5739,N5739:N5739),"")</f>
        <v/>
      </c>
      <c r="R5739" s="81" t="str">
        <f aca="false">IF(P5739&lt;&gt;"",SUMIF(L5739:L5739,L5739,O5739:O5739),"")</f>
        <v/>
      </c>
    </row>
    <row r="5740" customFormat="false" ht="14.25" hidden="false" customHeight="false" outlineLevel="0" collapsed="false">
      <c r="A5740" s="102"/>
      <c r="B5740" s="102"/>
      <c r="C5740" s="102"/>
      <c r="D5740" s="102"/>
      <c r="E5740" s="102"/>
      <c r="F5740" s="103"/>
      <c r="G5740" s="102"/>
      <c r="H5740" s="103"/>
      <c r="I5740" s="102"/>
      <c r="J5740" s="103"/>
      <c r="L5740" s="63" t="n">
        <f aca="false">IF(AND(A5741&lt;&gt;"",A5740=""),L5739+1,L5739)</f>
        <v>611</v>
      </c>
      <c r="M5740" s="80" t="str">
        <f aca="false">IF(OR(A5740="Insumo",A5740="Composição Auxiliar"),J5740,"")</f>
        <v/>
      </c>
      <c r="N5740" s="81" t="str">
        <f aca="false">IF(E5740="Mão de Obra",J5740,"")</f>
        <v/>
      </c>
      <c r="O5740" s="81" t="str">
        <f aca="false">IF(N5740&lt;&gt;"","",M5740)</f>
        <v/>
      </c>
      <c r="P5740" s="82" t="str">
        <f aca="false">IF(A5740="Composição",B5740,"")</f>
        <v/>
      </c>
      <c r="Q5740" s="81" t="str">
        <f aca="false">IF(P5740&lt;&gt;"",SUMIF(L5740:L5740,L5740,N5740:N5740),"")</f>
        <v/>
      </c>
      <c r="R5740" s="81" t="str">
        <f aca="false">IF(P5740&lt;&gt;"",SUMIF(L5740:L5740,L5740,O5740:O5740),"")</f>
        <v/>
      </c>
    </row>
    <row r="5741" customFormat="false" ht="15" hidden="false" customHeight="false" outlineLevel="0" collapsed="false">
      <c r="A5741" s="102"/>
      <c r="B5741" s="102"/>
      <c r="C5741" s="102"/>
      <c r="D5741" s="102"/>
      <c r="E5741" s="102"/>
      <c r="F5741" s="103"/>
      <c r="G5741" s="102"/>
      <c r="H5741" s="104"/>
      <c r="I5741" s="104"/>
      <c r="J5741" s="103"/>
      <c r="L5741" s="63" t="n">
        <f aca="false">IF(AND(A5742&lt;&gt;"",A5741=""),L5740+1,L5740)</f>
        <v>611</v>
      </c>
      <c r="M5741" s="80" t="str">
        <f aca="false">IF(OR(A5741="Insumo",A5741="Composição Auxiliar"),J5741,"")</f>
        <v/>
      </c>
      <c r="N5741" s="81" t="str">
        <f aca="false">IF(E5741="Mão de Obra",J5741,"")</f>
        <v/>
      </c>
      <c r="O5741" s="81" t="str">
        <f aca="false">IF(N5741&lt;&gt;"","",M5741)</f>
        <v/>
      </c>
      <c r="P5741" s="82" t="str">
        <f aca="false">IF(A5741="Composição",B5741,"")</f>
        <v/>
      </c>
      <c r="Q5741" s="81" t="str">
        <f aca="false">IF(P5741&lt;&gt;"",SUMIF(L5741:L5741,L5741,N5741:N5741),"")</f>
        <v/>
      </c>
      <c r="R5741" s="81" t="str">
        <f aca="false">IF(P5741&lt;&gt;"",SUMIF(L5741:L5741,L5741,O5741:O5741),"")</f>
        <v/>
      </c>
    </row>
    <row r="5742" customFormat="false" ht="15" hidden="false" customHeight="false" outlineLevel="0" collapsed="false">
      <c r="A5742" s="108"/>
      <c r="B5742" s="108"/>
      <c r="C5742" s="108"/>
      <c r="D5742" s="108"/>
      <c r="E5742" s="108"/>
      <c r="F5742" s="108"/>
      <c r="G5742" s="108"/>
      <c r="H5742" s="108"/>
      <c r="I5742" s="108"/>
      <c r="J5742" s="108"/>
      <c r="L5742" s="63" t="n">
        <f aca="false">IF(AND(A5743&lt;&gt;"",A5742=""),L5741+1,L5741)</f>
        <v>611</v>
      </c>
      <c r="M5742" s="80" t="str">
        <f aca="false">IF(OR(A5742="Insumo",A5742="Composição Auxiliar"),J5742,"")</f>
        <v/>
      </c>
      <c r="N5742" s="81" t="str">
        <f aca="false">IF(E5742="Mão de Obra",J5742,"")</f>
        <v/>
      </c>
      <c r="O5742" s="81" t="str">
        <f aca="false">IF(N5742&lt;&gt;"","",M5742)</f>
        <v/>
      </c>
      <c r="P5742" s="82" t="str">
        <f aca="false">IF(A5742="Composição",B5742,"")</f>
        <v/>
      </c>
      <c r="Q5742" s="81" t="str">
        <f aca="false">IF(P5742&lt;&gt;"",SUMIF(L5742:L5742,L5742,N5742:N5742),"")</f>
        <v/>
      </c>
      <c r="R5742" s="81" t="str">
        <f aca="false">IF(P5742&lt;&gt;"",SUMIF(L5742:L5742,L5742,O5742:O5742),"")</f>
        <v/>
      </c>
    </row>
    <row r="5743" customFormat="false" ht="15" hidden="false" customHeight="true" outlineLevel="0" collapsed="false">
      <c r="A5743" s="83"/>
      <c r="B5743" s="84" t="s">
        <v>655</v>
      </c>
      <c r="C5743" s="83" t="s">
        <v>656</v>
      </c>
      <c r="D5743" s="83" t="s">
        <v>657</v>
      </c>
      <c r="E5743" s="83" t="s">
        <v>658</v>
      </c>
      <c r="F5743" s="83"/>
      <c r="G5743" s="85" t="s">
        <v>659</v>
      </c>
      <c r="H5743" s="84" t="s">
        <v>660</v>
      </c>
      <c r="I5743" s="84" t="s">
        <v>661</v>
      </c>
      <c r="J5743" s="84" t="s">
        <v>662</v>
      </c>
      <c r="L5743" s="63" t="n">
        <f aca="false">IF(AND(A5744&lt;&gt;"",A5743=""),L5742+1,L5742)</f>
        <v>612</v>
      </c>
      <c r="M5743" s="80" t="str">
        <f aca="false">IF(OR(A5743="Insumo",A5743="Composição Auxiliar"),J5743,"")</f>
        <v/>
      </c>
      <c r="N5743" s="81" t="str">
        <f aca="false">IF(E5743="Mão de Obra",J5743,"")</f>
        <v/>
      </c>
      <c r="O5743" s="81" t="str">
        <f aca="false">IF(N5743&lt;&gt;"","",M5743)</f>
        <v/>
      </c>
      <c r="P5743" s="82" t="str">
        <f aca="false">IF(A5743="Composição",B5743,"")</f>
        <v/>
      </c>
      <c r="Q5743" s="81" t="str">
        <f aca="false">IF(P5743&lt;&gt;"",SUMIF(L5743:L5743,L5743,N5743:N5743),"")</f>
        <v/>
      </c>
      <c r="R5743" s="81" t="str">
        <f aca="false">IF(P5743&lt;&gt;"",SUMIF(L5743:L5743,L5743,O5743:O5743),"")</f>
        <v/>
      </c>
    </row>
    <row r="5744" customFormat="false" ht="25.5" hidden="false" customHeight="true" outlineLevel="0" collapsed="false">
      <c r="A5744" s="86" t="s">
        <v>663</v>
      </c>
      <c r="B5744" s="87" t="s">
        <v>2146</v>
      </c>
      <c r="C5744" s="86" t="s">
        <v>664</v>
      </c>
      <c r="D5744" s="86" t="s">
        <v>2147</v>
      </c>
      <c r="E5744" s="86" t="s">
        <v>764</v>
      </c>
      <c r="F5744" s="86"/>
      <c r="G5744" s="88" t="s">
        <v>718</v>
      </c>
      <c r="H5744" s="89" t="n">
        <v>1</v>
      </c>
      <c r="I5744" s="90" t="n">
        <f aca="false">SUMIF(L:L,$L5744,M:M)</f>
        <v>9.57</v>
      </c>
      <c r="J5744" s="90" t="n">
        <f aca="false">TRUNC(H5744*I5744,2)</f>
        <v>9.57</v>
      </c>
      <c r="L5744" s="63" t="n">
        <f aca="false">IF(AND(A5745&lt;&gt;"",A5744=""),L5743+1,L5743)</f>
        <v>612</v>
      </c>
      <c r="M5744" s="80" t="str">
        <f aca="false">IF(OR(A5744="Insumo",A5744="Composição Auxiliar"),J5744,"")</f>
        <v/>
      </c>
      <c r="N5744" s="81" t="str">
        <f aca="false">IF(E5744="Mão de Obra",J5744,"")</f>
        <v/>
      </c>
      <c r="O5744" s="81" t="str">
        <f aca="false">IF(N5744&lt;&gt;"","",M5744)</f>
        <v/>
      </c>
      <c r="P5744" s="82" t="str">
        <f aca="false">IF(A5744="Composição",B5744,"")</f>
        <v> 86879 </v>
      </c>
      <c r="Q5744" s="81" t="n">
        <f aca="false">IF(P5744&lt;&gt;"",SUMIF(L5744:L5744,L5744,N5744:N5744),"")</f>
        <v>0</v>
      </c>
      <c r="R5744" s="81" t="n">
        <f aca="false">IF(P5744&lt;&gt;"",SUMIF(L5744:L5744,L5744,O5744:O5744),"")</f>
        <v>0</v>
      </c>
    </row>
    <row r="5745" customFormat="false" ht="25.5" hidden="false" customHeight="true" outlineLevel="0" collapsed="false">
      <c r="A5745" s="91" t="s">
        <v>668</v>
      </c>
      <c r="B5745" s="92" t="s">
        <v>1292</v>
      </c>
      <c r="C5745" s="91" t="s">
        <v>664</v>
      </c>
      <c r="D5745" s="91" t="s">
        <v>1293</v>
      </c>
      <c r="E5745" s="91" t="s">
        <v>671</v>
      </c>
      <c r="F5745" s="91"/>
      <c r="G5745" s="93" t="s">
        <v>672</v>
      </c>
      <c r="H5745" s="94" t="n">
        <v>0.1232</v>
      </c>
      <c r="I5745" s="95" t="n">
        <f aca="false">SUMIFS(J:J,A:A,"Composição",B:B,$B5745)</f>
        <v>22.94</v>
      </c>
      <c r="J5745" s="95" t="n">
        <f aca="false">TRUNC(H5745*I5745,2)</f>
        <v>2.82</v>
      </c>
      <c r="L5745" s="63" t="n">
        <f aca="false">IF(AND(A5746&lt;&gt;"",A5745=""),L5744+1,L5744)</f>
        <v>612</v>
      </c>
      <c r="M5745" s="80" t="n">
        <f aca="false">IF(OR(A5745="Insumo",A5745="Composição Auxiliar"),J5745,"")</f>
        <v>2.82</v>
      </c>
      <c r="N5745" s="81" t="str">
        <f aca="false">IF(E5745="Mão de Obra",J5745,"")</f>
        <v/>
      </c>
      <c r="O5745" s="81" t="n">
        <f aca="false">IF(N5745&lt;&gt;"","",M5745)</f>
        <v>2.82</v>
      </c>
      <c r="P5745" s="82" t="str">
        <f aca="false">IF(A5745="Composição",B5745,"")</f>
        <v/>
      </c>
      <c r="Q5745" s="81" t="str">
        <f aca="false">IF(P5745&lt;&gt;"",SUMIF(L5745:L5745,L5745,N5745:N5745),"")</f>
        <v/>
      </c>
      <c r="R5745" s="81" t="str">
        <f aca="false">IF(P5745&lt;&gt;"",SUMIF(L5745:L5745,L5745,O5745:O5745),"")</f>
        <v/>
      </c>
    </row>
    <row r="5746" customFormat="false" ht="25.5" hidden="false" customHeight="true" outlineLevel="0" collapsed="false">
      <c r="A5746" s="91" t="s">
        <v>668</v>
      </c>
      <c r="B5746" s="92" t="s">
        <v>677</v>
      </c>
      <c r="C5746" s="91" t="s">
        <v>664</v>
      </c>
      <c r="D5746" s="91" t="s">
        <v>678</v>
      </c>
      <c r="E5746" s="91" t="s">
        <v>671</v>
      </c>
      <c r="F5746" s="91"/>
      <c r="G5746" s="93" t="s">
        <v>672</v>
      </c>
      <c r="H5746" s="94" t="n">
        <v>0.0388</v>
      </c>
      <c r="I5746" s="95" t="n">
        <f aca="false">SUMIFS(J:J,A:A,"Composição",B:B,$B5746)</f>
        <v>18.93</v>
      </c>
      <c r="J5746" s="95" t="n">
        <f aca="false">TRUNC(H5746*I5746,2)</f>
        <v>0.73</v>
      </c>
      <c r="L5746" s="63" t="n">
        <f aca="false">IF(AND(A5747&lt;&gt;"",A5746=""),L5745+1,L5745)</f>
        <v>612</v>
      </c>
      <c r="M5746" s="80" t="n">
        <f aca="false">IF(OR(A5746="Insumo",A5746="Composição Auxiliar"),J5746,"")</f>
        <v>0.73</v>
      </c>
      <c r="N5746" s="81" t="str">
        <f aca="false">IF(E5746="Mão de Obra",J5746,"")</f>
        <v/>
      </c>
      <c r="O5746" s="81" t="n">
        <f aca="false">IF(N5746&lt;&gt;"","",M5746)</f>
        <v>0.73</v>
      </c>
      <c r="P5746" s="82" t="str">
        <f aca="false">IF(A5746="Composição",B5746,"")</f>
        <v/>
      </c>
      <c r="Q5746" s="81" t="str">
        <f aca="false">IF(P5746&lt;&gt;"",SUMIF(L5746:L5746,L5746,N5746:N5746),"")</f>
        <v/>
      </c>
      <c r="R5746" s="81" t="str">
        <f aca="false">IF(P5746&lt;&gt;"",SUMIF(L5746:L5746,L5746,O5746:O5746),"")</f>
        <v/>
      </c>
    </row>
    <row r="5747" customFormat="false" ht="25.5" hidden="false" customHeight="false" outlineLevel="0" collapsed="false">
      <c r="A5747" s="96" t="s">
        <v>679</v>
      </c>
      <c r="B5747" s="97" t="s">
        <v>2288</v>
      </c>
      <c r="C5747" s="96" t="str">
        <f aca="false">VLOOKUP(B5747,INSUMOS!$A:$I,2,0)</f>
        <v>SINAPI</v>
      </c>
      <c r="D5747" s="96" t="str">
        <f aca="false">VLOOKUP(B5747,INSUMOS!$A:$I,3,0)</f>
        <v>VALVULA EM PLASTICO BRANCO PARA TANQUE OU LAVATORIO 1 ", SEM UNHO E SEM LADRAO</v>
      </c>
      <c r="E5747" s="98" t="str">
        <f aca="false">VLOOKUP(B5747,INSUMOS!$A:$I,4,0)</f>
        <v>Material</v>
      </c>
      <c r="F5747" s="98"/>
      <c r="G5747" s="99" t="str">
        <f aca="false">VLOOKUP(B5747,INSUMOS!$A:$I,5,0)</f>
        <v>UN</v>
      </c>
      <c r="H5747" s="100" t="n">
        <v>1</v>
      </c>
      <c r="I5747" s="101" t="n">
        <f aca="false">VLOOKUP(B5747,INSUMOS!$A:$I,8,0)</f>
        <v>5.88</v>
      </c>
      <c r="J5747" s="101" t="n">
        <f aca="false">TRUNC(H5747*I5747,2)</f>
        <v>5.88</v>
      </c>
      <c r="L5747" s="63" t="n">
        <f aca="false">IF(AND(A5748&lt;&gt;"",A5747=""),L5746+1,L5746)</f>
        <v>612</v>
      </c>
      <c r="M5747" s="80" t="n">
        <f aca="false">IF(OR(A5747="Insumo",A5747="Composição Auxiliar"),J5747,"")</f>
        <v>5.88</v>
      </c>
      <c r="N5747" s="81" t="str">
        <f aca="false">IF(E5747="Mão de Obra",J5747,"")</f>
        <v/>
      </c>
      <c r="O5747" s="81" t="n">
        <f aca="false">IF(N5747&lt;&gt;"","",M5747)</f>
        <v>5.88</v>
      </c>
      <c r="P5747" s="82" t="str">
        <f aca="false">IF(A5747="Composição",B5747,"")</f>
        <v/>
      </c>
      <c r="Q5747" s="81" t="str">
        <f aca="false">IF(P5747&lt;&gt;"",SUMIF(L5747:L5747,L5747,N5747:N5747),"")</f>
        <v/>
      </c>
      <c r="R5747" s="81" t="str">
        <f aca="false">IF(P5747&lt;&gt;"",SUMIF(L5747:L5747,L5747,O5747:O5747),"")</f>
        <v/>
      </c>
    </row>
    <row r="5748" customFormat="false" ht="14.25" hidden="false" customHeight="false" outlineLevel="0" collapsed="false">
      <c r="A5748" s="96" t="s">
        <v>679</v>
      </c>
      <c r="B5748" s="97" t="s">
        <v>1328</v>
      </c>
      <c r="C5748" s="96" t="str">
        <f aca="false">VLOOKUP(B5748,INSUMOS!$A:$I,2,0)</f>
        <v>SINAPI</v>
      </c>
      <c r="D5748" s="96" t="str">
        <f aca="false">VLOOKUP(B5748,INSUMOS!$A:$I,3,0)</f>
        <v>FITA VEDA ROSCA EM ROLOS DE 18 MM X 10 M (L X C)</v>
      </c>
      <c r="E5748" s="98" t="str">
        <f aca="false">VLOOKUP(B5748,INSUMOS!$A:$I,4,0)</f>
        <v>Material</v>
      </c>
      <c r="F5748" s="98"/>
      <c r="G5748" s="99" t="str">
        <f aca="false">VLOOKUP(B5748,INSUMOS!$A:$I,5,0)</f>
        <v>UN</v>
      </c>
      <c r="H5748" s="100" t="n">
        <v>0.0332</v>
      </c>
      <c r="I5748" s="101" t="n">
        <f aca="false">VLOOKUP(B5748,INSUMOS!$A:$I,8,0)</f>
        <v>4.49</v>
      </c>
      <c r="J5748" s="101" t="n">
        <f aca="false">TRUNC(H5748*I5748,2)</f>
        <v>0.14</v>
      </c>
      <c r="L5748" s="63" t="n">
        <f aca="false">IF(AND(A5749&lt;&gt;"",A5748=""),L5747+1,L5747)</f>
        <v>612</v>
      </c>
      <c r="M5748" s="80" t="n">
        <f aca="false">IF(OR(A5748="Insumo",A5748="Composição Auxiliar"),J5748,"")</f>
        <v>0.14</v>
      </c>
      <c r="N5748" s="81" t="str">
        <f aca="false">IF(E5748="Mão de Obra",J5748,"")</f>
        <v/>
      </c>
      <c r="O5748" s="81" t="n">
        <f aca="false">IF(N5748&lt;&gt;"","",M5748)</f>
        <v>0.14</v>
      </c>
      <c r="P5748" s="82" t="str">
        <f aca="false">IF(A5748="Composição",B5748,"")</f>
        <v/>
      </c>
      <c r="Q5748" s="81" t="str">
        <f aca="false">IF(P5748&lt;&gt;"",SUMIF(L5748:L5748,L5748,N5748:N5748),"")</f>
        <v/>
      </c>
      <c r="R5748" s="81" t="str">
        <f aca="false">IF(P5748&lt;&gt;"",SUMIF(L5748:L5748,L5748,O5748:O5748),"")</f>
        <v/>
      </c>
    </row>
    <row r="5749" customFormat="false" ht="14.25" hidden="false" customHeight="false" outlineLevel="0" collapsed="false">
      <c r="A5749" s="102"/>
      <c r="B5749" s="102"/>
      <c r="C5749" s="102"/>
      <c r="D5749" s="102"/>
      <c r="E5749" s="102"/>
      <c r="F5749" s="103"/>
      <c r="G5749" s="102"/>
      <c r="H5749" s="103"/>
      <c r="I5749" s="102"/>
      <c r="J5749" s="103"/>
      <c r="L5749" s="63" t="n">
        <f aca="false">IF(AND(A5750&lt;&gt;"",A5749=""),L5748+1,L5748)</f>
        <v>612</v>
      </c>
      <c r="M5749" s="80" t="str">
        <f aca="false">IF(OR(A5749="Insumo",A5749="Composição Auxiliar"),J5749,"")</f>
        <v/>
      </c>
      <c r="N5749" s="81" t="str">
        <f aca="false">IF(E5749="Mão de Obra",J5749,"")</f>
        <v/>
      </c>
      <c r="O5749" s="81" t="str">
        <f aca="false">IF(N5749&lt;&gt;"","",M5749)</f>
        <v/>
      </c>
      <c r="P5749" s="82" t="str">
        <f aca="false">IF(A5749="Composição",B5749,"")</f>
        <v/>
      </c>
      <c r="Q5749" s="81" t="str">
        <f aca="false">IF(P5749&lt;&gt;"",SUMIF(L5749:L5749,L5749,N5749:N5749),"")</f>
        <v/>
      </c>
      <c r="R5749" s="81" t="str">
        <f aca="false">IF(P5749&lt;&gt;"",SUMIF(L5749:L5749,L5749,O5749:O5749),"")</f>
        <v/>
      </c>
    </row>
    <row r="5750" customFormat="false" ht="15" hidden="false" customHeight="false" outlineLevel="0" collapsed="false">
      <c r="A5750" s="102"/>
      <c r="B5750" s="102"/>
      <c r="C5750" s="102"/>
      <c r="D5750" s="102"/>
      <c r="E5750" s="102"/>
      <c r="F5750" s="103"/>
      <c r="G5750" s="102"/>
      <c r="H5750" s="104"/>
      <c r="I5750" s="104"/>
      <c r="J5750" s="103"/>
      <c r="L5750" s="63" t="n">
        <f aca="false">IF(AND(A5751&lt;&gt;"",A5750=""),L5749+1,L5749)</f>
        <v>612</v>
      </c>
      <c r="M5750" s="80" t="str">
        <f aca="false">IF(OR(A5750="Insumo",A5750="Composição Auxiliar"),J5750,"")</f>
        <v/>
      </c>
      <c r="N5750" s="81" t="str">
        <f aca="false">IF(E5750="Mão de Obra",J5750,"")</f>
        <v/>
      </c>
      <c r="O5750" s="81" t="str">
        <f aca="false">IF(N5750&lt;&gt;"","",M5750)</f>
        <v/>
      </c>
      <c r="P5750" s="82" t="str">
        <f aca="false">IF(A5750="Composição",B5750,"")</f>
        <v/>
      </c>
      <c r="Q5750" s="81" t="str">
        <f aca="false">IF(P5750&lt;&gt;"",SUMIF(L5750:L5750,L5750,N5750:N5750),"")</f>
        <v/>
      </c>
      <c r="R5750" s="81" t="str">
        <f aca="false">IF(P5750&lt;&gt;"",SUMIF(L5750:L5750,L5750,O5750:O5750),"")</f>
        <v/>
      </c>
    </row>
    <row r="5751" customFormat="false" ht="15" hidden="false" customHeight="false" outlineLevel="0" collapsed="false">
      <c r="A5751" s="108"/>
      <c r="B5751" s="108"/>
      <c r="C5751" s="108"/>
      <c r="D5751" s="108"/>
      <c r="E5751" s="108"/>
      <c r="F5751" s="108"/>
      <c r="G5751" s="108"/>
      <c r="H5751" s="108"/>
      <c r="I5751" s="108"/>
      <c r="J5751" s="108"/>
      <c r="L5751" s="63" t="n">
        <f aca="false">IF(AND(A5752&lt;&gt;"",A5751=""),L5750+1,L5750)</f>
        <v>612</v>
      </c>
      <c r="M5751" s="80" t="str">
        <f aca="false">IF(OR(A5751="Insumo",A5751="Composição Auxiliar"),J5751,"")</f>
        <v/>
      </c>
      <c r="N5751" s="81" t="str">
        <f aca="false">IF(E5751="Mão de Obra",J5751,"")</f>
        <v/>
      </c>
      <c r="O5751" s="81" t="str">
        <f aca="false">IF(N5751&lt;&gt;"","",M5751)</f>
        <v/>
      </c>
      <c r="P5751" s="82" t="str">
        <f aca="false">IF(A5751="Composição",B5751,"")</f>
        <v/>
      </c>
      <c r="Q5751" s="81" t="str">
        <f aca="false">IF(P5751&lt;&gt;"",SUMIF(L5751:L5751,L5751,N5751:N5751),"")</f>
        <v/>
      </c>
      <c r="R5751" s="81" t="str">
        <f aca="false">IF(P5751&lt;&gt;"",SUMIF(L5751:L5751,L5751,O5751:O5751),"")</f>
        <v/>
      </c>
    </row>
    <row r="5752" customFormat="false" ht="15" hidden="false" customHeight="true" outlineLevel="0" collapsed="false">
      <c r="A5752" s="83"/>
      <c r="B5752" s="84" t="s">
        <v>655</v>
      </c>
      <c r="C5752" s="83" t="s">
        <v>656</v>
      </c>
      <c r="D5752" s="83" t="s">
        <v>657</v>
      </c>
      <c r="E5752" s="83" t="s">
        <v>658</v>
      </c>
      <c r="F5752" s="83"/>
      <c r="G5752" s="85" t="s">
        <v>659</v>
      </c>
      <c r="H5752" s="84" t="s">
        <v>660</v>
      </c>
      <c r="I5752" s="84" t="s">
        <v>661</v>
      </c>
      <c r="J5752" s="84" t="s">
        <v>662</v>
      </c>
      <c r="L5752" s="63" t="n">
        <f aca="false">IF(AND(A5753&lt;&gt;"",A5752=""),L5751+1,L5751)</f>
        <v>613</v>
      </c>
      <c r="M5752" s="80" t="str">
        <f aca="false">IF(OR(A5752="Insumo",A5752="Composição Auxiliar"),J5752,"")</f>
        <v/>
      </c>
      <c r="N5752" s="81" t="str">
        <f aca="false">IF(E5752="Mão de Obra",J5752,"")</f>
        <v/>
      </c>
      <c r="O5752" s="81" t="str">
        <f aca="false">IF(N5752&lt;&gt;"","",M5752)</f>
        <v/>
      </c>
      <c r="P5752" s="82" t="str">
        <f aca="false">IF(A5752="Composição",B5752,"")</f>
        <v/>
      </c>
      <c r="Q5752" s="81" t="str">
        <f aca="false">IF(P5752&lt;&gt;"",SUMIF(L5752:L5752,L5752,N5752:N5752),"")</f>
        <v/>
      </c>
      <c r="R5752" s="81" t="str">
        <f aca="false">IF(P5752&lt;&gt;"",SUMIF(L5752:L5752,L5752,O5752:O5752),"")</f>
        <v/>
      </c>
    </row>
    <row r="5753" customFormat="false" ht="25.5" hidden="false" customHeight="true" outlineLevel="0" collapsed="false">
      <c r="A5753" s="86" t="s">
        <v>663</v>
      </c>
      <c r="B5753" s="87" t="s">
        <v>1858</v>
      </c>
      <c r="C5753" s="86" t="s">
        <v>664</v>
      </c>
      <c r="D5753" s="86" t="s">
        <v>1859</v>
      </c>
      <c r="E5753" s="86" t="s">
        <v>764</v>
      </c>
      <c r="F5753" s="86"/>
      <c r="G5753" s="88" t="s">
        <v>718</v>
      </c>
      <c r="H5753" s="89" t="n">
        <v>1</v>
      </c>
      <c r="I5753" s="90" t="n">
        <f aca="false">SUMIF(L:L,$L5753,M:M)</f>
        <v>27.81</v>
      </c>
      <c r="J5753" s="90" t="n">
        <f aca="false">TRUNC(H5753*I5753,2)</f>
        <v>27.81</v>
      </c>
      <c r="L5753" s="63" t="n">
        <f aca="false">IF(AND(A5754&lt;&gt;"",A5753=""),L5752+1,L5752)</f>
        <v>613</v>
      </c>
      <c r="M5753" s="80" t="str">
        <f aca="false">IF(OR(A5753="Insumo",A5753="Composição Auxiliar"),J5753,"")</f>
        <v/>
      </c>
      <c r="N5753" s="81" t="str">
        <f aca="false">IF(E5753="Mão de Obra",J5753,"")</f>
        <v/>
      </c>
      <c r="O5753" s="81" t="str">
        <f aca="false">IF(N5753&lt;&gt;"","",M5753)</f>
        <v/>
      </c>
      <c r="P5753" s="82" t="str">
        <f aca="false">IF(A5753="Composição",B5753,"")</f>
        <v> 86880 </v>
      </c>
      <c r="Q5753" s="81" t="n">
        <f aca="false">IF(P5753&lt;&gt;"",SUMIF(L5753:L5753,L5753,N5753:N5753),"")</f>
        <v>0</v>
      </c>
      <c r="R5753" s="81" t="n">
        <f aca="false">IF(P5753&lt;&gt;"",SUMIF(L5753:L5753,L5753,O5753:O5753),"")</f>
        <v>0</v>
      </c>
    </row>
    <row r="5754" customFormat="false" ht="25.5" hidden="false" customHeight="true" outlineLevel="0" collapsed="false">
      <c r="A5754" s="91" t="s">
        <v>668</v>
      </c>
      <c r="B5754" s="92" t="s">
        <v>677</v>
      </c>
      <c r="C5754" s="91" t="s">
        <v>664</v>
      </c>
      <c r="D5754" s="91" t="s">
        <v>678</v>
      </c>
      <c r="E5754" s="91" t="s">
        <v>671</v>
      </c>
      <c r="F5754" s="91"/>
      <c r="G5754" s="93" t="s">
        <v>672</v>
      </c>
      <c r="H5754" s="94" t="n">
        <v>0.0388</v>
      </c>
      <c r="I5754" s="95" t="n">
        <f aca="false">SUMIFS(J:J,A:A,"Composição",B:B,$B5754)</f>
        <v>18.93</v>
      </c>
      <c r="J5754" s="95" t="n">
        <f aca="false">TRUNC(H5754*I5754,2)</f>
        <v>0.73</v>
      </c>
      <c r="L5754" s="63" t="n">
        <f aca="false">IF(AND(A5755&lt;&gt;"",A5754=""),L5753+1,L5753)</f>
        <v>613</v>
      </c>
      <c r="M5754" s="80" t="n">
        <f aca="false">IF(OR(A5754="Insumo",A5754="Composição Auxiliar"),J5754,"")</f>
        <v>0.73</v>
      </c>
      <c r="N5754" s="81" t="str">
        <f aca="false">IF(E5754="Mão de Obra",J5754,"")</f>
        <v/>
      </c>
      <c r="O5754" s="81" t="n">
        <f aca="false">IF(N5754&lt;&gt;"","",M5754)</f>
        <v>0.73</v>
      </c>
      <c r="P5754" s="82" t="str">
        <f aca="false">IF(A5754="Composição",B5754,"")</f>
        <v/>
      </c>
      <c r="Q5754" s="81" t="str">
        <f aca="false">IF(P5754&lt;&gt;"",SUMIF(L5754:L5754,L5754,N5754:N5754),"")</f>
        <v/>
      </c>
      <c r="R5754" s="81" t="str">
        <f aca="false">IF(P5754&lt;&gt;"",SUMIF(L5754:L5754,L5754,O5754:O5754),"")</f>
        <v/>
      </c>
    </row>
    <row r="5755" customFormat="false" ht="25.5" hidden="false" customHeight="true" outlineLevel="0" collapsed="false">
      <c r="A5755" s="91" t="s">
        <v>668</v>
      </c>
      <c r="B5755" s="92" t="s">
        <v>1292</v>
      </c>
      <c r="C5755" s="91" t="s">
        <v>664</v>
      </c>
      <c r="D5755" s="91" t="s">
        <v>1293</v>
      </c>
      <c r="E5755" s="91" t="s">
        <v>671</v>
      </c>
      <c r="F5755" s="91"/>
      <c r="G5755" s="93" t="s">
        <v>672</v>
      </c>
      <c r="H5755" s="94" t="n">
        <v>0.1232</v>
      </c>
      <c r="I5755" s="95" t="n">
        <f aca="false">SUMIFS(J:J,A:A,"Composição",B:B,$B5755)</f>
        <v>22.94</v>
      </c>
      <c r="J5755" s="95" t="n">
        <f aca="false">TRUNC(H5755*I5755,2)</f>
        <v>2.82</v>
      </c>
      <c r="L5755" s="63" t="n">
        <f aca="false">IF(AND(A5756&lt;&gt;"",A5755=""),L5754+1,L5754)</f>
        <v>613</v>
      </c>
      <c r="M5755" s="80" t="n">
        <f aca="false">IF(OR(A5755="Insumo",A5755="Composição Auxiliar"),J5755,"")</f>
        <v>2.82</v>
      </c>
      <c r="N5755" s="81" t="str">
        <f aca="false">IF(E5755="Mão de Obra",J5755,"")</f>
        <v/>
      </c>
      <c r="O5755" s="81" t="n">
        <f aca="false">IF(N5755&lt;&gt;"","",M5755)</f>
        <v>2.82</v>
      </c>
      <c r="P5755" s="82" t="str">
        <f aca="false">IF(A5755="Composição",B5755,"")</f>
        <v/>
      </c>
      <c r="Q5755" s="81" t="str">
        <f aca="false">IF(P5755&lt;&gt;"",SUMIF(L5755:L5755,L5755,N5755:N5755),"")</f>
        <v/>
      </c>
      <c r="R5755" s="81" t="str">
        <f aca="false">IF(P5755&lt;&gt;"",SUMIF(L5755:L5755,L5755,O5755:O5755),"")</f>
        <v/>
      </c>
    </row>
    <row r="5756" customFormat="false" ht="25.5" hidden="false" customHeight="false" outlineLevel="0" collapsed="false">
      <c r="A5756" s="96" t="s">
        <v>679</v>
      </c>
      <c r="B5756" s="97" t="s">
        <v>2289</v>
      </c>
      <c r="C5756" s="96" t="str">
        <f aca="false">VLOOKUP(B5756,INSUMOS!$A:$I,2,0)</f>
        <v>SINAPI</v>
      </c>
      <c r="D5756" s="96" t="str">
        <f aca="false">VLOOKUP(B5756,INSUMOS!$A:$I,3,0)</f>
        <v>VALVULA EM PLASTICO CROMADO TIPO AMERICANA PARA PIA DE COZINHA 3.1/2 " X 1.1/2 ", SEM ADAPTADOR</v>
      </c>
      <c r="E5756" s="98" t="str">
        <f aca="false">VLOOKUP(B5756,INSUMOS!$A:$I,4,0)</f>
        <v>Material</v>
      </c>
      <c r="F5756" s="98"/>
      <c r="G5756" s="99" t="str">
        <f aca="false">VLOOKUP(B5756,INSUMOS!$A:$I,5,0)</f>
        <v>UN</v>
      </c>
      <c r="H5756" s="100" t="n">
        <v>1</v>
      </c>
      <c r="I5756" s="101" t="n">
        <f aca="false">VLOOKUP(B5756,INSUMOS!$A:$I,8,0)</f>
        <v>24.05</v>
      </c>
      <c r="J5756" s="101" t="n">
        <f aca="false">TRUNC(H5756*I5756,2)</f>
        <v>24.05</v>
      </c>
      <c r="L5756" s="63" t="n">
        <f aca="false">IF(AND(A5757&lt;&gt;"",A5756=""),L5755+1,L5755)</f>
        <v>613</v>
      </c>
      <c r="M5756" s="80" t="n">
        <f aca="false">IF(OR(A5756="Insumo",A5756="Composição Auxiliar"),J5756,"")</f>
        <v>24.05</v>
      </c>
      <c r="N5756" s="81" t="str">
        <f aca="false">IF(E5756="Mão de Obra",J5756,"")</f>
        <v/>
      </c>
      <c r="O5756" s="81" t="n">
        <f aca="false">IF(N5756&lt;&gt;"","",M5756)</f>
        <v>24.05</v>
      </c>
      <c r="P5756" s="82" t="str">
        <f aca="false">IF(A5756="Composição",B5756,"")</f>
        <v/>
      </c>
      <c r="Q5756" s="81" t="str">
        <f aca="false">IF(P5756&lt;&gt;"",SUMIF(L5756:L5756,L5756,N5756:N5756),"")</f>
        <v/>
      </c>
      <c r="R5756" s="81" t="str">
        <f aca="false">IF(P5756&lt;&gt;"",SUMIF(L5756:L5756,L5756,O5756:O5756),"")</f>
        <v/>
      </c>
    </row>
    <row r="5757" customFormat="false" ht="14.25" hidden="false" customHeight="false" outlineLevel="0" collapsed="false">
      <c r="A5757" s="96" t="s">
        <v>679</v>
      </c>
      <c r="B5757" s="97" t="s">
        <v>1328</v>
      </c>
      <c r="C5757" s="96" t="str">
        <f aca="false">VLOOKUP(B5757,INSUMOS!$A:$I,2,0)</f>
        <v>SINAPI</v>
      </c>
      <c r="D5757" s="96" t="str">
        <f aca="false">VLOOKUP(B5757,INSUMOS!$A:$I,3,0)</f>
        <v>FITA VEDA ROSCA EM ROLOS DE 18 MM X 10 M (L X C)</v>
      </c>
      <c r="E5757" s="98" t="str">
        <f aca="false">VLOOKUP(B5757,INSUMOS!$A:$I,4,0)</f>
        <v>Material</v>
      </c>
      <c r="F5757" s="98"/>
      <c r="G5757" s="99" t="str">
        <f aca="false">VLOOKUP(B5757,INSUMOS!$A:$I,5,0)</f>
        <v>UN</v>
      </c>
      <c r="H5757" s="100" t="n">
        <v>0.048</v>
      </c>
      <c r="I5757" s="101" t="n">
        <f aca="false">VLOOKUP(B5757,INSUMOS!$A:$I,8,0)</f>
        <v>4.49</v>
      </c>
      <c r="J5757" s="101" t="n">
        <f aca="false">TRUNC(H5757*I5757,2)</f>
        <v>0.21</v>
      </c>
      <c r="L5757" s="63" t="n">
        <f aca="false">IF(AND(A5758&lt;&gt;"",A5757=""),L5756+1,L5756)</f>
        <v>613</v>
      </c>
      <c r="M5757" s="80" t="n">
        <f aca="false">IF(OR(A5757="Insumo",A5757="Composição Auxiliar"),J5757,"")</f>
        <v>0.21</v>
      </c>
      <c r="N5757" s="81" t="str">
        <f aca="false">IF(E5757="Mão de Obra",J5757,"")</f>
        <v/>
      </c>
      <c r="O5757" s="81" t="n">
        <f aca="false">IF(N5757&lt;&gt;"","",M5757)</f>
        <v>0.21</v>
      </c>
      <c r="P5757" s="82" t="str">
        <f aca="false">IF(A5757="Composição",B5757,"")</f>
        <v/>
      </c>
      <c r="Q5757" s="81" t="str">
        <f aca="false">IF(P5757&lt;&gt;"",SUMIF(L5757:L5757,L5757,N5757:N5757),"")</f>
        <v/>
      </c>
      <c r="R5757" s="81" t="str">
        <f aca="false">IF(P5757&lt;&gt;"",SUMIF(L5757:L5757,L5757,O5757:O5757),"")</f>
        <v/>
      </c>
    </row>
    <row r="5758" customFormat="false" ht="14.25" hidden="false" customHeight="false" outlineLevel="0" collapsed="false">
      <c r="A5758" s="102"/>
      <c r="B5758" s="102"/>
      <c r="C5758" s="102"/>
      <c r="D5758" s="102"/>
      <c r="E5758" s="102"/>
      <c r="F5758" s="103"/>
      <c r="G5758" s="102"/>
      <c r="H5758" s="103"/>
      <c r="I5758" s="102"/>
      <c r="J5758" s="103"/>
      <c r="L5758" s="63" t="n">
        <f aca="false">IF(AND(A5759&lt;&gt;"",A5758=""),L5757+1,L5757)</f>
        <v>613</v>
      </c>
      <c r="M5758" s="80" t="str">
        <f aca="false">IF(OR(A5758="Insumo",A5758="Composição Auxiliar"),J5758,"")</f>
        <v/>
      </c>
      <c r="N5758" s="81" t="str">
        <f aca="false">IF(E5758="Mão de Obra",J5758,"")</f>
        <v/>
      </c>
      <c r="O5758" s="81" t="str">
        <f aca="false">IF(N5758&lt;&gt;"","",M5758)</f>
        <v/>
      </c>
      <c r="P5758" s="82" t="str">
        <f aca="false">IF(A5758="Composição",B5758,"")</f>
        <v/>
      </c>
      <c r="Q5758" s="81" t="str">
        <f aca="false">IF(P5758&lt;&gt;"",SUMIF(L5758:L5758,L5758,N5758:N5758),"")</f>
        <v/>
      </c>
      <c r="R5758" s="81" t="str">
        <f aca="false">IF(P5758&lt;&gt;"",SUMIF(L5758:L5758,L5758,O5758:O5758),"")</f>
        <v/>
      </c>
    </row>
    <row r="5759" customFormat="false" ht="14.25" hidden="false" customHeight="false" outlineLevel="0" collapsed="false">
      <c r="A5759" s="102"/>
      <c r="B5759" s="102"/>
      <c r="C5759" s="102"/>
      <c r="D5759" s="102"/>
      <c r="E5759" s="102"/>
      <c r="F5759" s="103"/>
      <c r="G5759" s="102"/>
      <c r="H5759" s="104"/>
      <c r="I5759" s="104"/>
      <c r="J5759" s="103"/>
      <c r="L5759" s="63" t="n">
        <f aca="false">IF(AND(A5760&lt;&gt;"",A5759=""),L5758+1,L5758)</f>
        <v>613</v>
      </c>
      <c r="M5759" s="80" t="str">
        <f aca="false">IF(OR(A5759="Insumo",A5759="Composição Auxiliar"),J5759,"")</f>
        <v/>
      </c>
      <c r="N5759" s="81" t="str">
        <f aca="false">IF(E5759="Mão de Obra",J5759,"")</f>
        <v/>
      </c>
      <c r="O5759" s="81" t="str">
        <f aca="false">IF(N5759&lt;&gt;"","",M5759)</f>
        <v/>
      </c>
      <c r="P5759" s="82" t="str">
        <f aca="false">IF(A5759="Composição",B5759,"")</f>
        <v/>
      </c>
      <c r="Q5759" s="81" t="str">
        <f aca="false">IF(P5759&lt;&gt;"",SUMIF(L5759:L5759,L5759,N5759:N5759),"")</f>
        <v/>
      </c>
      <c r="R5759" s="81" t="str">
        <f aca="false">IF(P5759&lt;&gt;"",SUMIF(L5759:L5759,L5759,O5759:O5759),"")</f>
        <v/>
      </c>
    </row>
  </sheetData>
  <sheetProtection algorithmName="SHA-512" hashValue="l/2JEFUCz2P+lGdx2hDgCZVi+u+Zgal471kjK31bONxdkWvVB779TD5GfLEfZwOEZRgyFwtNKF3s2Ir2EX59AQ==" saltValue="HKM++V/GpHoEuTI9cdEAKQ==" spinCount="100000" sheet="true" objects="true" scenarios="true"/>
  <protectedRanges>
    <protectedRange name="Intervalo1" sqref="H:H"/>
  </protectedRanges>
  <mergeCells count="4538">
    <mergeCell ref="A1:J1"/>
    <mergeCell ref="P1:Q1"/>
    <mergeCell ref="A2:J2"/>
    <mergeCell ref="A3:J3"/>
    <mergeCell ref="P3:Q3"/>
    <mergeCell ref="A4:J4"/>
    <mergeCell ref="A5:J5"/>
    <mergeCell ref="P5:Q5"/>
    <mergeCell ref="A6:J6"/>
    <mergeCell ref="E8:I8"/>
    <mergeCell ref="E9:I9"/>
    <mergeCell ref="E10:I10"/>
    <mergeCell ref="A11:J11"/>
    <mergeCell ref="E12:F12"/>
    <mergeCell ref="A13:J13"/>
    <mergeCell ref="A14:J14"/>
    <mergeCell ref="E15:F15"/>
    <mergeCell ref="E16:F16"/>
    <mergeCell ref="E17:F17"/>
    <mergeCell ref="E18:F18"/>
    <mergeCell ref="E19:F19"/>
    <mergeCell ref="E20:F20"/>
    <mergeCell ref="E21:F21"/>
    <mergeCell ref="E22:F22"/>
    <mergeCell ref="E23:F23"/>
    <mergeCell ref="H25:I25"/>
    <mergeCell ref="E27:F27"/>
    <mergeCell ref="E28:F28"/>
    <mergeCell ref="E29:F29"/>
    <mergeCell ref="E30:F30"/>
    <mergeCell ref="E31:F31"/>
    <mergeCell ref="E32:F32"/>
    <mergeCell ref="E33:F33"/>
    <mergeCell ref="E34:F34"/>
    <mergeCell ref="E35:F35"/>
    <mergeCell ref="E36:F36"/>
    <mergeCell ref="E37:F37"/>
    <mergeCell ref="H39:I39"/>
    <mergeCell ref="E41:F41"/>
    <mergeCell ref="E42:F42"/>
    <mergeCell ref="E43:F43"/>
    <mergeCell ref="H45:I45"/>
    <mergeCell ref="E47:F47"/>
    <mergeCell ref="E48:F48"/>
    <mergeCell ref="E49:F49"/>
    <mergeCell ref="E50:F50"/>
    <mergeCell ref="E51:F51"/>
    <mergeCell ref="E52:F52"/>
    <mergeCell ref="E53:F53"/>
    <mergeCell ref="H55:I55"/>
    <mergeCell ref="E57:F57"/>
    <mergeCell ref="E58:F58"/>
    <mergeCell ref="E59:F59"/>
    <mergeCell ref="H61:I61"/>
    <mergeCell ref="E63:F63"/>
    <mergeCell ref="E64:F64"/>
    <mergeCell ref="E65:F65"/>
    <mergeCell ref="E66:F66"/>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H92:I92"/>
    <mergeCell ref="E94:F94"/>
    <mergeCell ref="E95:F95"/>
    <mergeCell ref="E96:F96"/>
    <mergeCell ref="E97:F97"/>
    <mergeCell ref="E98:F98"/>
    <mergeCell ref="E99:F99"/>
    <mergeCell ref="E100:F100"/>
    <mergeCell ref="E101:F101"/>
    <mergeCell ref="E102:F102"/>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120:F120"/>
    <mergeCell ref="E121:F121"/>
    <mergeCell ref="H123:I123"/>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H171:I171"/>
    <mergeCell ref="E173:F173"/>
    <mergeCell ref="E174:F174"/>
    <mergeCell ref="E175:F175"/>
    <mergeCell ref="E176:F176"/>
    <mergeCell ref="E177:F177"/>
    <mergeCell ref="E178:F178"/>
    <mergeCell ref="E179:F179"/>
    <mergeCell ref="E180:F180"/>
    <mergeCell ref="E181:F181"/>
    <mergeCell ref="H183:I183"/>
    <mergeCell ref="E185:F185"/>
    <mergeCell ref="E186:F186"/>
    <mergeCell ref="E187:F187"/>
    <mergeCell ref="E188:F188"/>
    <mergeCell ref="E189:F189"/>
    <mergeCell ref="E190:F190"/>
    <mergeCell ref="E191:F191"/>
    <mergeCell ref="E192:F192"/>
    <mergeCell ref="E193:F193"/>
    <mergeCell ref="E194:F194"/>
    <mergeCell ref="E195:F195"/>
    <mergeCell ref="E196:F196"/>
    <mergeCell ref="E197:F197"/>
    <mergeCell ref="H199:I199"/>
    <mergeCell ref="E201:F201"/>
    <mergeCell ref="E202:F202"/>
    <mergeCell ref="E203:F203"/>
    <mergeCell ref="E204:F204"/>
    <mergeCell ref="E205:F205"/>
    <mergeCell ref="E206:F206"/>
    <mergeCell ref="E207:F207"/>
    <mergeCell ref="E208:F208"/>
    <mergeCell ref="E209:F209"/>
    <mergeCell ref="E210:F210"/>
    <mergeCell ref="H212:I212"/>
    <mergeCell ref="E214:F214"/>
    <mergeCell ref="E215:F215"/>
    <mergeCell ref="E216:F216"/>
    <mergeCell ref="E217:F217"/>
    <mergeCell ref="E218:F218"/>
    <mergeCell ref="H220:I220"/>
    <mergeCell ref="E222:F222"/>
    <mergeCell ref="E223:F223"/>
    <mergeCell ref="E224:F224"/>
    <mergeCell ref="E225:F225"/>
    <mergeCell ref="E226:F226"/>
    <mergeCell ref="H228:I228"/>
    <mergeCell ref="E230:F230"/>
    <mergeCell ref="E231:F231"/>
    <mergeCell ref="E232:F232"/>
    <mergeCell ref="E233:F233"/>
    <mergeCell ref="H235:I235"/>
    <mergeCell ref="E237:F237"/>
    <mergeCell ref="E238:F238"/>
    <mergeCell ref="E239:F239"/>
    <mergeCell ref="E240:F240"/>
    <mergeCell ref="E241:F241"/>
    <mergeCell ref="H243:I243"/>
    <mergeCell ref="E245:F245"/>
    <mergeCell ref="E246:F246"/>
    <mergeCell ref="E247:F247"/>
    <mergeCell ref="H249:I249"/>
    <mergeCell ref="E251:F251"/>
    <mergeCell ref="E252:F252"/>
    <mergeCell ref="E253:F253"/>
    <mergeCell ref="E254:F254"/>
    <mergeCell ref="E255:F255"/>
    <mergeCell ref="H257:I257"/>
    <mergeCell ref="E259:F259"/>
    <mergeCell ref="E260:F260"/>
    <mergeCell ref="E261:F261"/>
    <mergeCell ref="H263:I263"/>
    <mergeCell ref="E265:F265"/>
    <mergeCell ref="E266:F266"/>
    <mergeCell ref="E267:F267"/>
    <mergeCell ref="E268:F268"/>
    <mergeCell ref="H270:I270"/>
    <mergeCell ref="E272:F272"/>
    <mergeCell ref="E273:F273"/>
    <mergeCell ref="E274:F274"/>
    <mergeCell ref="E275:F275"/>
    <mergeCell ref="H277:I277"/>
    <mergeCell ref="E279:F279"/>
    <mergeCell ref="E280:F280"/>
    <mergeCell ref="E281:F281"/>
    <mergeCell ref="E282:F282"/>
    <mergeCell ref="H284:I284"/>
    <mergeCell ref="E286:F286"/>
    <mergeCell ref="E287:F287"/>
    <mergeCell ref="E288:F288"/>
    <mergeCell ref="E289:F289"/>
    <mergeCell ref="H291:I291"/>
    <mergeCell ref="E293:F293"/>
    <mergeCell ref="E294:F294"/>
    <mergeCell ref="E295:F295"/>
    <mergeCell ref="E296:F296"/>
    <mergeCell ref="E297:F297"/>
    <mergeCell ref="E298:F298"/>
    <mergeCell ref="H300:I300"/>
    <mergeCell ref="E302:F302"/>
    <mergeCell ref="E303:F303"/>
    <mergeCell ref="E304:F304"/>
    <mergeCell ref="E305:F305"/>
    <mergeCell ref="E306:F306"/>
    <mergeCell ref="E307:F307"/>
    <mergeCell ref="E308:F308"/>
    <mergeCell ref="E309:F309"/>
    <mergeCell ref="H311:I311"/>
    <mergeCell ref="E313:F313"/>
    <mergeCell ref="E314:F314"/>
    <mergeCell ref="E315:F315"/>
    <mergeCell ref="H317:I317"/>
    <mergeCell ref="E319:F319"/>
    <mergeCell ref="E320:F320"/>
    <mergeCell ref="E321:F321"/>
    <mergeCell ref="H323:I323"/>
    <mergeCell ref="E325:F325"/>
    <mergeCell ref="E326:F326"/>
    <mergeCell ref="E327:F327"/>
    <mergeCell ref="E328:F328"/>
    <mergeCell ref="E329:F329"/>
    <mergeCell ref="E330:F330"/>
    <mergeCell ref="E331:F331"/>
    <mergeCell ref="E332:F332"/>
    <mergeCell ref="E333:F333"/>
    <mergeCell ref="H335:I335"/>
    <mergeCell ref="E337:F337"/>
    <mergeCell ref="E338:F338"/>
    <mergeCell ref="E339:F339"/>
    <mergeCell ref="E340:F340"/>
    <mergeCell ref="H342:I342"/>
    <mergeCell ref="E344:F344"/>
    <mergeCell ref="E345:F345"/>
    <mergeCell ref="E346:F346"/>
    <mergeCell ref="E347:F347"/>
    <mergeCell ref="E348:F348"/>
    <mergeCell ref="E349:F349"/>
    <mergeCell ref="E350:F350"/>
    <mergeCell ref="E351:F351"/>
    <mergeCell ref="E352:F352"/>
    <mergeCell ref="E353:F353"/>
    <mergeCell ref="E354:F354"/>
    <mergeCell ref="E355:F355"/>
    <mergeCell ref="E356:F356"/>
    <mergeCell ref="E357:F357"/>
    <mergeCell ref="E358:F358"/>
    <mergeCell ref="E359:F359"/>
    <mergeCell ref="E360:F360"/>
    <mergeCell ref="E361:F361"/>
    <mergeCell ref="H363:I363"/>
    <mergeCell ref="E365:F365"/>
    <mergeCell ref="E366:F366"/>
    <mergeCell ref="E367:F367"/>
    <mergeCell ref="E368:F368"/>
    <mergeCell ref="E369:F369"/>
    <mergeCell ref="H371:I371"/>
    <mergeCell ref="E373:F373"/>
    <mergeCell ref="E374:F374"/>
    <mergeCell ref="E375:F375"/>
    <mergeCell ref="E376:F376"/>
    <mergeCell ref="H378:I378"/>
    <mergeCell ref="E380:F380"/>
    <mergeCell ref="E381:F381"/>
    <mergeCell ref="E382:F382"/>
    <mergeCell ref="E383:F383"/>
    <mergeCell ref="E384:F384"/>
    <mergeCell ref="E385:F385"/>
    <mergeCell ref="H387:I387"/>
    <mergeCell ref="E389:F389"/>
    <mergeCell ref="E390:F390"/>
    <mergeCell ref="E391:F391"/>
    <mergeCell ref="E392:F392"/>
    <mergeCell ref="E393:F393"/>
    <mergeCell ref="H395:I395"/>
    <mergeCell ref="E397:F397"/>
    <mergeCell ref="E398:F398"/>
    <mergeCell ref="E399:F399"/>
    <mergeCell ref="E400:F400"/>
    <mergeCell ref="E401:F401"/>
    <mergeCell ref="E402:F402"/>
    <mergeCell ref="E403:F403"/>
    <mergeCell ref="E404:F404"/>
    <mergeCell ref="E405:F405"/>
    <mergeCell ref="E406:F406"/>
    <mergeCell ref="E407:F407"/>
    <mergeCell ref="E408:F408"/>
    <mergeCell ref="H410:I410"/>
    <mergeCell ref="E412:F412"/>
    <mergeCell ref="E413:F413"/>
    <mergeCell ref="E414:F414"/>
    <mergeCell ref="E415:F415"/>
    <mergeCell ref="H417:I417"/>
    <mergeCell ref="E419:F419"/>
    <mergeCell ref="E420:F420"/>
    <mergeCell ref="E421:F421"/>
    <mergeCell ref="E422:F422"/>
    <mergeCell ref="E423:F423"/>
    <mergeCell ref="E424:F424"/>
    <mergeCell ref="E425:F425"/>
    <mergeCell ref="E426:F426"/>
    <mergeCell ref="E427:F427"/>
    <mergeCell ref="E428:F428"/>
    <mergeCell ref="E429:F429"/>
    <mergeCell ref="E430:F430"/>
    <mergeCell ref="E431:F431"/>
    <mergeCell ref="E432:F432"/>
    <mergeCell ref="E433:F433"/>
    <mergeCell ref="E434:F434"/>
    <mergeCell ref="E435:F435"/>
    <mergeCell ref="E436:F436"/>
    <mergeCell ref="H438:I438"/>
    <mergeCell ref="E440:F440"/>
    <mergeCell ref="E441:F441"/>
    <mergeCell ref="E442:F442"/>
    <mergeCell ref="E443:F443"/>
    <mergeCell ref="E444:F444"/>
    <mergeCell ref="E445:F445"/>
    <mergeCell ref="E446:F446"/>
    <mergeCell ref="E447:F447"/>
    <mergeCell ref="E448:F448"/>
    <mergeCell ref="E449:F449"/>
    <mergeCell ref="E450:F450"/>
    <mergeCell ref="H452:I452"/>
    <mergeCell ref="E454:F454"/>
    <mergeCell ref="E455:F455"/>
    <mergeCell ref="E456:F456"/>
    <mergeCell ref="E457:F457"/>
    <mergeCell ref="E458:F458"/>
    <mergeCell ref="E459:F459"/>
    <mergeCell ref="E460:F460"/>
    <mergeCell ref="E461:F461"/>
    <mergeCell ref="E462:F462"/>
    <mergeCell ref="H464:I464"/>
    <mergeCell ref="E466:F466"/>
    <mergeCell ref="E467:F467"/>
    <mergeCell ref="E468:F468"/>
    <mergeCell ref="E469:F469"/>
    <mergeCell ref="E470:F470"/>
    <mergeCell ref="E471:F471"/>
    <mergeCell ref="E472:F472"/>
    <mergeCell ref="E473:F473"/>
    <mergeCell ref="E474:F474"/>
    <mergeCell ref="H476:I476"/>
    <mergeCell ref="E478:F478"/>
    <mergeCell ref="E479:F479"/>
    <mergeCell ref="E480:F480"/>
    <mergeCell ref="E481:F481"/>
    <mergeCell ref="E482:F482"/>
    <mergeCell ref="E483:F483"/>
    <mergeCell ref="E484:F484"/>
    <mergeCell ref="E485:F485"/>
    <mergeCell ref="E486:F486"/>
    <mergeCell ref="E487:F487"/>
    <mergeCell ref="H489:I489"/>
    <mergeCell ref="E491:F491"/>
    <mergeCell ref="E492:F492"/>
    <mergeCell ref="E493:F493"/>
    <mergeCell ref="E494:F494"/>
    <mergeCell ref="E495:F495"/>
    <mergeCell ref="E496:F496"/>
    <mergeCell ref="H498:I498"/>
    <mergeCell ref="E500:F500"/>
    <mergeCell ref="E501:F501"/>
    <mergeCell ref="E502:F502"/>
    <mergeCell ref="E503:F503"/>
    <mergeCell ref="E504:F504"/>
    <mergeCell ref="H506:I506"/>
    <mergeCell ref="E508:F508"/>
    <mergeCell ref="E509:F509"/>
    <mergeCell ref="E510:F510"/>
    <mergeCell ref="E511:F511"/>
    <mergeCell ref="H513:I513"/>
    <mergeCell ref="E515:F515"/>
    <mergeCell ref="E516:F516"/>
    <mergeCell ref="E517:F517"/>
    <mergeCell ref="E518:F518"/>
    <mergeCell ref="E519:F519"/>
    <mergeCell ref="E520:F520"/>
    <mergeCell ref="E521:F521"/>
    <mergeCell ref="H523:I523"/>
    <mergeCell ref="E525:F525"/>
    <mergeCell ref="E526:F526"/>
    <mergeCell ref="E527:F527"/>
    <mergeCell ref="E528:F528"/>
    <mergeCell ref="H530:I530"/>
    <mergeCell ref="E532:F532"/>
    <mergeCell ref="E533:F533"/>
    <mergeCell ref="E534:F534"/>
    <mergeCell ref="E535:F535"/>
    <mergeCell ref="E536:F536"/>
    <mergeCell ref="E537:F537"/>
    <mergeCell ref="E538:F538"/>
    <mergeCell ref="E539:F539"/>
    <mergeCell ref="E540:F540"/>
    <mergeCell ref="E541:F541"/>
    <mergeCell ref="H543:I543"/>
    <mergeCell ref="E545:F545"/>
    <mergeCell ref="E546:F546"/>
    <mergeCell ref="E547:F547"/>
    <mergeCell ref="E548:F548"/>
    <mergeCell ref="E549:F549"/>
    <mergeCell ref="E550:F550"/>
    <mergeCell ref="E551:F551"/>
    <mergeCell ref="E552:F552"/>
    <mergeCell ref="E553:F553"/>
    <mergeCell ref="H555:I555"/>
    <mergeCell ref="E557:F557"/>
    <mergeCell ref="E558:F558"/>
    <mergeCell ref="E559:F559"/>
    <mergeCell ref="E560:F560"/>
    <mergeCell ref="E561:F561"/>
    <mergeCell ref="E562:F562"/>
    <mergeCell ref="E563:F563"/>
    <mergeCell ref="E564:F564"/>
    <mergeCell ref="H566:I566"/>
    <mergeCell ref="E568:F568"/>
    <mergeCell ref="E569:F569"/>
    <mergeCell ref="E570:F570"/>
    <mergeCell ref="E571:F571"/>
    <mergeCell ref="E572:F572"/>
    <mergeCell ref="H574:I574"/>
    <mergeCell ref="E576:F576"/>
    <mergeCell ref="E577:F577"/>
    <mergeCell ref="E578:F578"/>
    <mergeCell ref="E579:F579"/>
    <mergeCell ref="E580:F580"/>
    <mergeCell ref="E581:F581"/>
    <mergeCell ref="E582:F582"/>
    <mergeCell ref="E583:F583"/>
    <mergeCell ref="E584:F584"/>
    <mergeCell ref="E585:F585"/>
    <mergeCell ref="H587:I587"/>
    <mergeCell ref="E589:F589"/>
    <mergeCell ref="E590:F590"/>
    <mergeCell ref="E591:F591"/>
    <mergeCell ref="E592:F592"/>
    <mergeCell ref="E593:F593"/>
    <mergeCell ref="E594:F594"/>
    <mergeCell ref="E595:F595"/>
    <mergeCell ref="E596:F596"/>
    <mergeCell ref="E597:F597"/>
    <mergeCell ref="E598:F598"/>
    <mergeCell ref="H600:I600"/>
    <mergeCell ref="E602:F602"/>
    <mergeCell ref="E603:F603"/>
    <mergeCell ref="E604:F604"/>
    <mergeCell ref="E605:F605"/>
    <mergeCell ref="E606:F606"/>
    <mergeCell ref="E607:F607"/>
    <mergeCell ref="E608:F608"/>
    <mergeCell ref="E609:F609"/>
    <mergeCell ref="E610:F610"/>
    <mergeCell ref="H612:I612"/>
    <mergeCell ref="E614:F614"/>
    <mergeCell ref="E615:F615"/>
    <mergeCell ref="E616:F616"/>
    <mergeCell ref="E617:F617"/>
    <mergeCell ref="E618:F618"/>
    <mergeCell ref="E619:F619"/>
    <mergeCell ref="E620:F620"/>
    <mergeCell ref="E621:F621"/>
    <mergeCell ref="E622:F622"/>
    <mergeCell ref="H624:I624"/>
    <mergeCell ref="E626:F626"/>
    <mergeCell ref="E627:F627"/>
    <mergeCell ref="E628:F628"/>
    <mergeCell ref="E629:F629"/>
    <mergeCell ref="E630:F630"/>
    <mergeCell ref="H632:I632"/>
    <mergeCell ref="E634:F634"/>
    <mergeCell ref="E635:F635"/>
    <mergeCell ref="E636:F636"/>
    <mergeCell ref="E637:F637"/>
    <mergeCell ref="E638:F638"/>
    <mergeCell ref="E639:F639"/>
    <mergeCell ref="E640:F640"/>
    <mergeCell ref="H642:I642"/>
    <mergeCell ref="E644:F644"/>
    <mergeCell ref="E645:F645"/>
    <mergeCell ref="E646:F646"/>
    <mergeCell ref="E647:F647"/>
    <mergeCell ref="E648:F648"/>
    <mergeCell ref="E649:F649"/>
    <mergeCell ref="E650:F650"/>
    <mergeCell ref="H652:I652"/>
    <mergeCell ref="E654:F654"/>
    <mergeCell ref="E655:F655"/>
    <mergeCell ref="E656:F656"/>
    <mergeCell ref="E657:F657"/>
    <mergeCell ref="E658:F658"/>
    <mergeCell ref="E659:F659"/>
    <mergeCell ref="H661:I661"/>
    <mergeCell ref="E663:F663"/>
    <mergeCell ref="E664:F664"/>
    <mergeCell ref="E665:F665"/>
    <mergeCell ref="E666:F666"/>
    <mergeCell ref="E667:F667"/>
    <mergeCell ref="E668:F668"/>
    <mergeCell ref="E669:F669"/>
    <mergeCell ref="H671:I671"/>
    <mergeCell ref="E673:F673"/>
    <mergeCell ref="E674:F674"/>
    <mergeCell ref="E675:F675"/>
    <mergeCell ref="E676:F676"/>
    <mergeCell ref="E677:F677"/>
    <mergeCell ref="E678:F678"/>
    <mergeCell ref="H680:I680"/>
    <mergeCell ref="E682:F682"/>
    <mergeCell ref="E683:F683"/>
    <mergeCell ref="E684:F684"/>
    <mergeCell ref="E685:F685"/>
    <mergeCell ref="E686:F686"/>
    <mergeCell ref="E687:F687"/>
    <mergeCell ref="H689:I689"/>
    <mergeCell ref="E691:F691"/>
    <mergeCell ref="E692:F692"/>
    <mergeCell ref="E693:F693"/>
    <mergeCell ref="E694:F694"/>
    <mergeCell ref="E695:F695"/>
    <mergeCell ref="H697:I697"/>
    <mergeCell ref="E699:F699"/>
    <mergeCell ref="E700:F700"/>
    <mergeCell ref="E701:F701"/>
    <mergeCell ref="E702:F702"/>
    <mergeCell ref="E703:F703"/>
    <mergeCell ref="H705:I705"/>
    <mergeCell ref="E707:F707"/>
    <mergeCell ref="E708:F708"/>
    <mergeCell ref="E709:F709"/>
    <mergeCell ref="E710:F710"/>
    <mergeCell ref="E711:F711"/>
    <mergeCell ref="H713:I713"/>
    <mergeCell ref="E715:F715"/>
    <mergeCell ref="E716:F716"/>
    <mergeCell ref="E717:F717"/>
    <mergeCell ref="E718:F718"/>
    <mergeCell ref="E719:F719"/>
    <mergeCell ref="H721:I721"/>
    <mergeCell ref="E723:F723"/>
    <mergeCell ref="E724:F724"/>
    <mergeCell ref="E725:F725"/>
    <mergeCell ref="E726:F726"/>
    <mergeCell ref="E727:F727"/>
    <mergeCell ref="E728:F728"/>
    <mergeCell ref="E729:F729"/>
    <mergeCell ref="E730:F730"/>
    <mergeCell ref="H732:I732"/>
    <mergeCell ref="E734:F734"/>
    <mergeCell ref="E735:F735"/>
    <mergeCell ref="E736:F736"/>
    <mergeCell ref="E737:F737"/>
    <mergeCell ref="E738:F738"/>
    <mergeCell ref="E739:F739"/>
    <mergeCell ref="E740:F740"/>
    <mergeCell ref="H742:I742"/>
    <mergeCell ref="E744:F744"/>
    <mergeCell ref="E745:F745"/>
    <mergeCell ref="E746:F746"/>
    <mergeCell ref="E747:F747"/>
    <mergeCell ref="E748:F748"/>
    <mergeCell ref="E749:F749"/>
    <mergeCell ref="H751:I751"/>
    <mergeCell ref="E753:F753"/>
    <mergeCell ref="E754:F754"/>
    <mergeCell ref="E755:F755"/>
    <mergeCell ref="E756:F756"/>
    <mergeCell ref="E757:F757"/>
    <mergeCell ref="E758:F758"/>
    <mergeCell ref="E759:F759"/>
    <mergeCell ref="E760:F760"/>
    <mergeCell ref="E761:F761"/>
    <mergeCell ref="E762:F762"/>
    <mergeCell ref="E763:F763"/>
    <mergeCell ref="E764:F764"/>
    <mergeCell ref="E765:F765"/>
    <mergeCell ref="H767:I767"/>
    <mergeCell ref="E769:F769"/>
    <mergeCell ref="E770:F770"/>
    <mergeCell ref="E771:F771"/>
    <mergeCell ref="E772:F772"/>
    <mergeCell ref="E773:F773"/>
    <mergeCell ref="E774:F774"/>
    <mergeCell ref="E775:F775"/>
    <mergeCell ref="E776:F776"/>
    <mergeCell ref="E777:F777"/>
    <mergeCell ref="E778:F778"/>
    <mergeCell ref="E779:F779"/>
    <mergeCell ref="E780:F780"/>
    <mergeCell ref="E781:F781"/>
    <mergeCell ref="H783:I783"/>
    <mergeCell ref="E785:F785"/>
    <mergeCell ref="E786:F786"/>
    <mergeCell ref="E787:F787"/>
    <mergeCell ref="H789:I789"/>
    <mergeCell ref="E791:F791"/>
    <mergeCell ref="E792:F792"/>
    <mergeCell ref="E793:F793"/>
    <mergeCell ref="E794:F794"/>
    <mergeCell ref="E795:F795"/>
    <mergeCell ref="E796:F796"/>
    <mergeCell ref="H798:I798"/>
    <mergeCell ref="E800:F800"/>
    <mergeCell ref="E801:F801"/>
    <mergeCell ref="E802:F802"/>
    <mergeCell ref="E803:F803"/>
    <mergeCell ref="E804:F804"/>
    <mergeCell ref="E805:F805"/>
    <mergeCell ref="E806:F806"/>
    <mergeCell ref="E807:F807"/>
    <mergeCell ref="E808:F808"/>
    <mergeCell ref="E809:F809"/>
    <mergeCell ref="H811:I811"/>
    <mergeCell ref="E813:F813"/>
    <mergeCell ref="E814:F814"/>
    <mergeCell ref="E815:F815"/>
    <mergeCell ref="E816:F816"/>
    <mergeCell ref="E817:F817"/>
    <mergeCell ref="E818:F818"/>
    <mergeCell ref="H820:I820"/>
    <mergeCell ref="E822:F822"/>
    <mergeCell ref="E823:F823"/>
    <mergeCell ref="E824:F824"/>
    <mergeCell ref="E825:F825"/>
    <mergeCell ref="E826:F826"/>
    <mergeCell ref="E827:F827"/>
    <mergeCell ref="E828:F828"/>
    <mergeCell ref="E829:F829"/>
    <mergeCell ref="E830:F830"/>
    <mergeCell ref="H832:I832"/>
    <mergeCell ref="E834:F834"/>
    <mergeCell ref="E835:F835"/>
    <mergeCell ref="E836:F836"/>
    <mergeCell ref="E837:F837"/>
    <mergeCell ref="E838:F838"/>
    <mergeCell ref="E839:F839"/>
    <mergeCell ref="E840:F840"/>
    <mergeCell ref="E841:F841"/>
    <mergeCell ref="E842:F842"/>
    <mergeCell ref="H844:I844"/>
    <mergeCell ref="E846:F846"/>
    <mergeCell ref="E847:F847"/>
    <mergeCell ref="E848:F848"/>
    <mergeCell ref="E849:F849"/>
    <mergeCell ref="E850:F850"/>
    <mergeCell ref="E851:F851"/>
    <mergeCell ref="E852:F852"/>
    <mergeCell ref="E853:F853"/>
    <mergeCell ref="E854:F854"/>
    <mergeCell ref="H856:I856"/>
    <mergeCell ref="E858:F858"/>
    <mergeCell ref="E859:F859"/>
    <mergeCell ref="E860:F860"/>
    <mergeCell ref="E861:F861"/>
    <mergeCell ref="E862:F862"/>
    <mergeCell ref="E863:F863"/>
    <mergeCell ref="E864:F864"/>
    <mergeCell ref="H866:I866"/>
    <mergeCell ref="E868:F868"/>
    <mergeCell ref="E869:F869"/>
    <mergeCell ref="E870:F870"/>
    <mergeCell ref="E871:F871"/>
    <mergeCell ref="E872:F872"/>
    <mergeCell ref="E873:F873"/>
    <mergeCell ref="E874:F874"/>
    <mergeCell ref="H876:I876"/>
    <mergeCell ref="E878:F878"/>
    <mergeCell ref="E879:F879"/>
    <mergeCell ref="E880:F880"/>
    <mergeCell ref="E881:F881"/>
    <mergeCell ref="E882:F882"/>
    <mergeCell ref="E883:F883"/>
    <mergeCell ref="E884:F884"/>
    <mergeCell ref="E885:F885"/>
    <mergeCell ref="E886:F886"/>
    <mergeCell ref="E887:F887"/>
    <mergeCell ref="H889:I889"/>
    <mergeCell ref="E891:F891"/>
    <mergeCell ref="E892:F892"/>
    <mergeCell ref="E893:F893"/>
    <mergeCell ref="E894:F894"/>
    <mergeCell ref="E895:F895"/>
    <mergeCell ref="E896:F896"/>
    <mergeCell ref="H898:I898"/>
    <mergeCell ref="E900:F900"/>
    <mergeCell ref="E901:F901"/>
    <mergeCell ref="E902:F902"/>
    <mergeCell ref="E903:F903"/>
    <mergeCell ref="E904:F904"/>
    <mergeCell ref="E905:F905"/>
    <mergeCell ref="E906:F906"/>
    <mergeCell ref="E907:F907"/>
    <mergeCell ref="E908:F908"/>
    <mergeCell ref="H910:I910"/>
    <mergeCell ref="E912:F912"/>
    <mergeCell ref="E913:F913"/>
    <mergeCell ref="E914:F914"/>
    <mergeCell ref="E915:F915"/>
    <mergeCell ref="E916:F916"/>
    <mergeCell ref="E917:F917"/>
    <mergeCell ref="E918:F918"/>
    <mergeCell ref="E919:F919"/>
    <mergeCell ref="E920:F920"/>
    <mergeCell ref="H922:I922"/>
    <mergeCell ref="E924:F924"/>
    <mergeCell ref="E925:F925"/>
    <mergeCell ref="E926:F926"/>
    <mergeCell ref="E927:F927"/>
    <mergeCell ref="E928:F928"/>
    <mergeCell ref="E929:F929"/>
    <mergeCell ref="H931:I931"/>
    <mergeCell ref="E933:F933"/>
    <mergeCell ref="E934:F934"/>
    <mergeCell ref="E935:F935"/>
    <mergeCell ref="E936:F936"/>
    <mergeCell ref="E937:F937"/>
    <mergeCell ref="E938:F938"/>
    <mergeCell ref="E939:F939"/>
    <mergeCell ref="E940:F940"/>
    <mergeCell ref="H942:I942"/>
    <mergeCell ref="E944:F944"/>
    <mergeCell ref="E945:F945"/>
    <mergeCell ref="E946:F946"/>
    <mergeCell ref="E947:F947"/>
    <mergeCell ref="E948:F948"/>
    <mergeCell ref="E949:F949"/>
    <mergeCell ref="E950:F950"/>
    <mergeCell ref="E951:F951"/>
    <mergeCell ref="H953:I953"/>
    <mergeCell ref="E955:F955"/>
    <mergeCell ref="E956:F956"/>
    <mergeCell ref="E957:F957"/>
    <mergeCell ref="E958:F958"/>
    <mergeCell ref="E959:F959"/>
    <mergeCell ref="E960:F960"/>
    <mergeCell ref="E961:F961"/>
    <mergeCell ref="E962:F962"/>
    <mergeCell ref="E963:F963"/>
    <mergeCell ref="E964:F964"/>
    <mergeCell ref="E965:F965"/>
    <mergeCell ref="E966:F966"/>
    <mergeCell ref="H968:I968"/>
    <mergeCell ref="E970:F970"/>
    <mergeCell ref="E971:F971"/>
    <mergeCell ref="E972:F972"/>
    <mergeCell ref="E973:F973"/>
    <mergeCell ref="E974:F974"/>
    <mergeCell ref="E975:F975"/>
    <mergeCell ref="E976:F976"/>
    <mergeCell ref="E977:F977"/>
    <mergeCell ref="E978:F978"/>
    <mergeCell ref="E979:F979"/>
    <mergeCell ref="E980:F980"/>
    <mergeCell ref="H982:I982"/>
    <mergeCell ref="E984:F984"/>
    <mergeCell ref="E985:F985"/>
    <mergeCell ref="E986:F986"/>
    <mergeCell ref="E987:F987"/>
    <mergeCell ref="E988:F988"/>
    <mergeCell ref="E989:F989"/>
    <mergeCell ref="H991:I991"/>
    <mergeCell ref="E993:F993"/>
    <mergeCell ref="E994:F994"/>
    <mergeCell ref="E995:F995"/>
    <mergeCell ref="E996:F996"/>
    <mergeCell ref="E997:F997"/>
    <mergeCell ref="H999:I999"/>
    <mergeCell ref="E1001:F1001"/>
    <mergeCell ref="E1002:F1002"/>
    <mergeCell ref="E1003:F1003"/>
    <mergeCell ref="E1004:F1004"/>
    <mergeCell ref="E1005:F1005"/>
    <mergeCell ref="H1007:I1007"/>
    <mergeCell ref="E1009:F1009"/>
    <mergeCell ref="E1010:F1010"/>
    <mergeCell ref="E1011:F1011"/>
    <mergeCell ref="E1012:F1012"/>
    <mergeCell ref="E1013:F1013"/>
    <mergeCell ref="H1015:I1015"/>
    <mergeCell ref="E1017:F1017"/>
    <mergeCell ref="E1018:F1018"/>
    <mergeCell ref="E1019:F1019"/>
    <mergeCell ref="E1020:F1020"/>
    <mergeCell ref="E1021:F1021"/>
    <mergeCell ref="E1022:F1022"/>
    <mergeCell ref="H1024:I1024"/>
    <mergeCell ref="E1026:F1026"/>
    <mergeCell ref="E1027:F1027"/>
    <mergeCell ref="E1028:F1028"/>
    <mergeCell ref="E1029:F1029"/>
    <mergeCell ref="E1030:F1030"/>
    <mergeCell ref="E1031:F1031"/>
    <mergeCell ref="E1032:F1032"/>
    <mergeCell ref="E1033:F1033"/>
    <mergeCell ref="E1034:F1034"/>
    <mergeCell ref="E1035:F1035"/>
    <mergeCell ref="E1036:F1036"/>
    <mergeCell ref="E1037:F1037"/>
    <mergeCell ref="H1039:I1039"/>
    <mergeCell ref="E1041:F1041"/>
    <mergeCell ref="E1042:F1042"/>
    <mergeCell ref="E1043:F1043"/>
    <mergeCell ref="E1044:F1044"/>
    <mergeCell ref="E1045:F1045"/>
    <mergeCell ref="E1046:F1046"/>
    <mergeCell ref="E1047:F1047"/>
    <mergeCell ref="E1048:F1048"/>
    <mergeCell ref="E1049:F1049"/>
    <mergeCell ref="H1051:I1051"/>
    <mergeCell ref="E1053:F1053"/>
    <mergeCell ref="E1054:F1054"/>
    <mergeCell ref="E1055:F1055"/>
    <mergeCell ref="E1056:F1056"/>
    <mergeCell ref="E1057:F1057"/>
    <mergeCell ref="E1058:F1058"/>
    <mergeCell ref="E1059:F1059"/>
    <mergeCell ref="E1060:F1060"/>
    <mergeCell ref="E1061:F1061"/>
    <mergeCell ref="H1063:I1063"/>
    <mergeCell ref="E1065:F1065"/>
    <mergeCell ref="E1066:F1066"/>
    <mergeCell ref="E1067:F1067"/>
    <mergeCell ref="E1068:F1068"/>
    <mergeCell ref="E1069:F1069"/>
    <mergeCell ref="E1070:F1070"/>
    <mergeCell ref="E1071:F1071"/>
    <mergeCell ref="E1072:F1072"/>
    <mergeCell ref="E1073:F1073"/>
    <mergeCell ref="H1075:I1075"/>
    <mergeCell ref="E1077:F1077"/>
    <mergeCell ref="E1078:F1078"/>
    <mergeCell ref="E1079:F1079"/>
    <mergeCell ref="E1080:F1080"/>
    <mergeCell ref="E1081:F1081"/>
    <mergeCell ref="E1082:F1082"/>
    <mergeCell ref="E1083:F1083"/>
    <mergeCell ref="E1084:F1084"/>
    <mergeCell ref="H1086:I1086"/>
    <mergeCell ref="E1088:F1088"/>
    <mergeCell ref="E1089:F1089"/>
    <mergeCell ref="E1090:F1090"/>
    <mergeCell ref="E1091:F1091"/>
    <mergeCell ref="E1092:F1092"/>
    <mergeCell ref="E1093:F1093"/>
    <mergeCell ref="E1094:F1094"/>
    <mergeCell ref="E1095:F1095"/>
    <mergeCell ref="E1096:F1096"/>
    <mergeCell ref="E1097:F1097"/>
    <mergeCell ref="E1098:F1098"/>
    <mergeCell ref="H1100:I1100"/>
    <mergeCell ref="E1102:F1102"/>
    <mergeCell ref="E1103:F1103"/>
    <mergeCell ref="E1104:F1104"/>
    <mergeCell ref="E1105:F1105"/>
    <mergeCell ref="E1106:F1106"/>
    <mergeCell ref="E1107:F1107"/>
    <mergeCell ref="E1108:F1108"/>
    <mergeCell ref="E1109:F1109"/>
    <mergeCell ref="E1110:F1110"/>
    <mergeCell ref="H1112:I1112"/>
    <mergeCell ref="E1114:F1114"/>
    <mergeCell ref="E1115:F1115"/>
    <mergeCell ref="E1116:F1116"/>
    <mergeCell ref="E1117:F1117"/>
    <mergeCell ref="E1118:F1118"/>
    <mergeCell ref="E1119:F1119"/>
    <mergeCell ref="E1120:F1120"/>
    <mergeCell ref="E1121:F1121"/>
    <mergeCell ref="E1122:F1122"/>
    <mergeCell ref="H1124:I1124"/>
    <mergeCell ref="E1126:F1126"/>
    <mergeCell ref="E1127:F1127"/>
    <mergeCell ref="E1128:F1128"/>
    <mergeCell ref="E1129:F1129"/>
    <mergeCell ref="E1130:F1130"/>
    <mergeCell ref="E1131:F1131"/>
    <mergeCell ref="E1132:F1132"/>
    <mergeCell ref="E1133:F1133"/>
    <mergeCell ref="E1134:F1134"/>
    <mergeCell ref="E1135:F1135"/>
    <mergeCell ref="H1137:I1137"/>
    <mergeCell ref="E1139:F1139"/>
    <mergeCell ref="E1140:F1140"/>
    <mergeCell ref="E1141:F1141"/>
    <mergeCell ref="E1142:F1142"/>
    <mergeCell ref="E1143:F1143"/>
    <mergeCell ref="E1144:F1144"/>
    <mergeCell ref="H1146:I1146"/>
    <mergeCell ref="E1148:F1148"/>
    <mergeCell ref="E1149:F1149"/>
    <mergeCell ref="E1150:F1150"/>
    <mergeCell ref="E1151:F1151"/>
    <mergeCell ref="E1152:F1152"/>
    <mergeCell ref="E1153:F1153"/>
    <mergeCell ref="H1155:I1155"/>
    <mergeCell ref="E1157:F1157"/>
    <mergeCell ref="E1158:F1158"/>
    <mergeCell ref="E1159:F1159"/>
    <mergeCell ref="E1160:F1160"/>
    <mergeCell ref="E1161:F1161"/>
    <mergeCell ref="E1162:F1162"/>
    <mergeCell ref="H1164:I1164"/>
    <mergeCell ref="E1166:F1166"/>
    <mergeCell ref="E1167:F1167"/>
    <mergeCell ref="E1168:F1168"/>
    <mergeCell ref="E1169:F1169"/>
    <mergeCell ref="E1170:F1170"/>
    <mergeCell ref="E1171:F1171"/>
    <mergeCell ref="H1173:I1173"/>
    <mergeCell ref="E1175:F1175"/>
    <mergeCell ref="E1176:F1176"/>
    <mergeCell ref="E1177:F1177"/>
    <mergeCell ref="E1178:F1178"/>
    <mergeCell ref="E1179:F1179"/>
    <mergeCell ref="E1180:F1180"/>
    <mergeCell ref="H1182:I1182"/>
    <mergeCell ref="E1184:F1184"/>
    <mergeCell ref="E1185:F1185"/>
    <mergeCell ref="E1186:F1186"/>
    <mergeCell ref="E1187:F1187"/>
    <mergeCell ref="E1188:F1188"/>
    <mergeCell ref="H1190:I1190"/>
    <mergeCell ref="E1192:F1192"/>
    <mergeCell ref="E1193:F1193"/>
    <mergeCell ref="E1194:F1194"/>
    <mergeCell ref="E1195:F1195"/>
    <mergeCell ref="E1196:F1196"/>
    <mergeCell ref="E1197:F1197"/>
    <mergeCell ref="H1199:I1199"/>
    <mergeCell ref="E1201:F1201"/>
    <mergeCell ref="E1202:F1202"/>
    <mergeCell ref="E1203:F1203"/>
    <mergeCell ref="E1204:F1204"/>
    <mergeCell ref="E1205:F1205"/>
    <mergeCell ref="H1207:I1207"/>
    <mergeCell ref="E1209:F1209"/>
    <mergeCell ref="E1210:F1210"/>
    <mergeCell ref="E1211:F1211"/>
    <mergeCell ref="E1212:F1212"/>
    <mergeCell ref="E1213:F1213"/>
    <mergeCell ref="E1214:F1214"/>
    <mergeCell ref="E1215:F1215"/>
    <mergeCell ref="E1216:F1216"/>
    <mergeCell ref="E1217:F1217"/>
    <mergeCell ref="E1218:F1218"/>
    <mergeCell ref="E1219:F1219"/>
    <mergeCell ref="H1221:I1221"/>
    <mergeCell ref="E1223:F1223"/>
    <mergeCell ref="E1224:F1224"/>
    <mergeCell ref="E1225:F1225"/>
    <mergeCell ref="E1226:F1226"/>
    <mergeCell ref="E1227:F1227"/>
    <mergeCell ref="E1228:F1228"/>
    <mergeCell ref="E1229:F1229"/>
    <mergeCell ref="E1230:F1230"/>
    <mergeCell ref="E1231:F1231"/>
    <mergeCell ref="E1232:F1232"/>
    <mergeCell ref="E1233:F1233"/>
    <mergeCell ref="E1234:F1234"/>
    <mergeCell ref="H1236:I1236"/>
    <mergeCell ref="E1238:F1238"/>
    <mergeCell ref="E1239:F1239"/>
    <mergeCell ref="E1240:F1240"/>
    <mergeCell ref="E1241:F1241"/>
    <mergeCell ref="E1242:F1242"/>
    <mergeCell ref="E1243:F1243"/>
    <mergeCell ref="E1244:F1244"/>
    <mergeCell ref="E1245:F1245"/>
    <mergeCell ref="E1246:F1246"/>
    <mergeCell ref="H1248:I1248"/>
    <mergeCell ref="E1250:F1250"/>
    <mergeCell ref="E1251:F1251"/>
    <mergeCell ref="E1252:F1252"/>
    <mergeCell ref="E1253:F1253"/>
    <mergeCell ref="E1254:F1254"/>
    <mergeCell ref="E1255:F1255"/>
    <mergeCell ref="E1256:F1256"/>
    <mergeCell ref="E1257:F1257"/>
    <mergeCell ref="E1258:F1258"/>
    <mergeCell ref="E1259:F1259"/>
    <mergeCell ref="E1260:F1260"/>
    <mergeCell ref="E1261:F1261"/>
    <mergeCell ref="E1262:F1262"/>
    <mergeCell ref="H1264:I1264"/>
    <mergeCell ref="E1266:F1266"/>
    <mergeCell ref="E1267:F1267"/>
    <mergeCell ref="E1268:F1268"/>
    <mergeCell ref="E1269:F1269"/>
    <mergeCell ref="E1270:F1270"/>
    <mergeCell ref="E1271:F1271"/>
    <mergeCell ref="E1272:F1272"/>
    <mergeCell ref="E1273:F1273"/>
    <mergeCell ref="E1274:F1274"/>
    <mergeCell ref="E1275:F1275"/>
    <mergeCell ref="E1276:F1276"/>
    <mergeCell ref="E1277:F1277"/>
    <mergeCell ref="E1278:F1278"/>
    <mergeCell ref="E1279:F1279"/>
    <mergeCell ref="E1280:F1280"/>
    <mergeCell ref="E1281:F1281"/>
    <mergeCell ref="H1283:I1283"/>
    <mergeCell ref="E1285:F1285"/>
    <mergeCell ref="E1286:F1286"/>
    <mergeCell ref="E1287:F1287"/>
    <mergeCell ref="H1289:I1289"/>
    <mergeCell ref="E1291:F1291"/>
    <mergeCell ref="E1292:F1292"/>
    <mergeCell ref="E1293:F1293"/>
    <mergeCell ref="E1294:F1294"/>
    <mergeCell ref="E1295:F1295"/>
    <mergeCell ref="H1297:I1297"/>
    <mergeCell ref="E1299:F1299"/>
    <mergeCell ref="E1300:F1300"/>
    <mergeCell ref="E1301:F1301"/>
    <mergeCell ref="E1302:F1302"/>
    <mergeCell ref="E1303:F1303"/>
    <mergeCell ref="H1305:I1305"/>
    <mergeCell ref="E1307:F1307"/>
    <mergeCell ref="E1308:F1308"/>
    <mergeCell ref="E1309:F1309"/>
    <mergeCell ref="E1310:F1310"/>
    <mergeCell ref="E1311:F1311"/>
    <mergeCell ref="E1312:F1312"/>
    <mergeCell ref="E1313:F1313"/>
    <mergeCell ref="E1314:F1314"/>
    <mergeCell ref="E1315:F1315"/>
    <mergeCell ref="E1316:F1316"/>
    <mergeCell ref="E1317:F1317"/>
    <mergeCell ref="H1319:I1319"/>
    <mergeCell ref="E1321:F1321"/>
    <mergeCell ref="E1322:F1322"/>
    <mergeCell ref="E1323:F1323"/>
    <mergeCell ref="E1324:F1324"/>
    <mergeCell ref="E1325:F1325"/>
    <mergeCell ref="E1326:F1326"/>
    <mergeCell ref="E1327:F1327"/>
    <mergeCell ref="H1329:I1329"/>
    <mergeCell ref="E1331:F1331"/>
    <mergeCell ref="E1332:F1332"/>
    <mergeCell ref="E1333:F1333"/>
    <mergeCell ref="E1334:F1334"/>
    <mergeCell ref="E1335:F1335"/>
    <mergeCell ref="E1336:F1336"/>
    <mergeCell ref="E1337:F1337"/>
    <mergeCell ref="H1339:I1339"/>
    <mergeCell ref="E1341:F1341"/>
    <mergeCell ref="E1342:F1342"/>
    <mergeCell ref="E1343:F1343"/>
    <mergeCell ref="E1344:F1344"/>
    <mergeCell ref="E1345:F1345"/>
    <mergeCell ref="E1346:F1346"/>
    <mergeCell ref="H1348:I1348"/>
    <mergeCell ref="E1350:F1350"/>
    <mergeCell ref="E1351:F1351"/>
    <mergeCell ref="E1352:F1352"/>
    <mergeCell ref="E1353:F1353"/>
    <mergeCell ref="E1354:F1354"/>
    <mergeCell ref="H1356:I1356"/>
    <mergeCell ref="E1358:F1358"/>
    <mergeCell ref="E1359:F1359"/>
    <mergeCell ref="E1360:F1360"/>
    <mergeCell ref="E1361:F1361"/>
    <mergeCell ref="E1362:F1362"/>
    <mergeCell ref="H1364:I1364"/>
    <mergeCell ref="E1366:F1366"/>
    <mergeCell ref="E1367:F1367"/>
    <mergeCell ref="E1368:F1368"/>
    <mergeCell ref="E1369:F1369"/>
    <mergeCell ref="E1370:F1370"/>
    <mergeCell ref="H1372:I1372"/>
    <mergeCell ref="E1374:F1374"/>
    <mergeCell ref="E1375:F1375"/>
    <mergeCell ref="E1376:F1376"/>
    <mergeCell ref="E1377:F1377"/>
    <mergeCell ref="E1378:F1378"/>
    <mergeCell ref="E1379:F1379"/>
    <mergeCell ref="H1381:I1381"/>
    <mergeCell ref="E1383:F1383"/>
    <mergeCell ref="E1384:F1384"/>
    <mergeCell ref="E1385:F1385"/>
    <mergeCell ref="E1386:F1386"/>
    <mergeCell ref="E1387:F1387"/>
    <mergeCell ref="E1388:F1388"/>
    <mergeCell ref="E1389:F1389"/>
    <mergeCell ref="H1391:I1391"/>
    <mergeCell ref="E1393:F1393"/>
    <mergeCell ref="E1394:F1394"/>
    <mergeCell ref="E1395:F1395"/>
    <mergeCell ref="E1396:F1396"/>
    <mergeCell ref="E1397:F1397"/>
    <mergeCell ref="H1399:I1399"/>
    <mergeCell ref="E1401:F1401"/>
    <mergeCell ref="E1402:F1402"/>
    <mergeCell ref="E1403:F1403"/>
    <mergeCell ref="E1404:F1404"/>
    <mergeCell ref="E1405:F1405"/>
    <mergeCell ref="E1406:F1406"/>
    <mergeCell ref="E1407:F1407"/>
    <mergeCell ref="E1408:F1408"/>
    <mergeCell ref="E1409:F1409"/>
    <mergeCell ref="E1410:F1410"/>
    <mergeCell ref="E1411:F1411"/>
    <mergeCell ref="E1412:F1412"/>
    <mergeCell ref="E1413:F1413"/>
    <mergeCell ref="E1414:F1414"/>
    <mergeCell ref="E1415:F1415"/>
    <mergeCell ref="E1416:F1416"/>
    <mergeCell ref="H1418:I1418"/>
    <mergeCell ref="E1420:F1420"/>
    <mergeCell ref="E1421:F1421"/>
    <mergeCell ref="E1422:F1422"/>
    <mergeCell ref="H1424:I1424"/>
    <mergeCell ref="E1426:F1426"/>
    <mergeCell ref="E1427:F1427"/>
    <mergeCell ref="E1428:F1428"/>
    <mergeCell ref="E1429:F1429"/>
    <mergeCell ref="E1430:F1430"/>
    <mergeCell ref="E1431:F1431"/>
    <mergeCell ref="E1432:F1432"/>
    <mergeCell ref="E1433:F1433"/>
    <mergeCell ref="H1435:I1435"/>
    <mergeCell ref="E1437:F1437"/>
    <mergeCell ref="E1438:F1438"/>
    <mergeCell ref="E1439:F1439"/>
    <mergeCell ref="E1440:F1440"/>
    <mergeCell ref="E1441:F1441"/>
    <mergeCell ref="E1442:F1442"/>
    <mergeCell ref="E1443:F1443"/>
    <mergeCell ref="H1445:I1445"/>
    <mergeCell ref="E1447:F1447"/>
    <mergeCell ref="E1448:F1448"/>
    <mergeCell ref="E1449:F1449"/>
    <mergeCell ref="E1450:F1450"/>
    <mergeCell ref="E1451:F1451"/>
    <mergeCell ref="E1452:F1452"/>
    <mergeCell ref="E1453:F1453"/>
    <mergeCell ref="H1455:I1455"/>
    <mergeCell ref="E1457:F1457"/>
    <mergeCell ref="E1458:F1458"/>
    <mergeCell ref="E1459:F1459"/>
    <mergeCell ref="E1460:F1460"/>
    <mergeCell ref="E1461:F1461"/>
    <mergeCell ref="E1462:F1462"/>
    <mergeCell ref="E1463:F1463"/>
    <mergeCell ref="H1465:I1465"/>
    <mergeCell ref="E1467:F1467"/>
    <mergeCell ref="E1468:F1468"/>
    <mergeCell ref="E1469:F1469"/>
    <mergeCell ref="E1470:F1470"/>
    <mergeCell ref="E1471:F1471"/>
    <mergeCell ref="E1472:F1472"/>
    <mergeCell ref="E1473:F1473"/>
    <mergeCell ref="H1475:I1475"/>
    <mergeCell ref="E1477:F1477"/>
    <mergeCell ref="E1478:F1478"/>
    <mergeCell ref="E1479:F1479"/>
    <mergeCell ref="E1480:F1480"/>
    <mergeCell ref="E1481:F1481"/>
    <mergeCell ref="E1482:F1482"/>
    <mergeCell ref="E1483:F1483"/>
    <mergeCell ref="E1484:F1484"/>
    <mergeCell ref="E1485:F1485"/>
    <mergeCell ref="H1487:I1487"/>
    <mergeCell ref="E1489:F1489"/>
    <mergeCell ref="E1490:F1490"/>
    <mergeCell ref="E1491:F1491"/>
    <mergeCell ref="E1492:F1492"/>
    <mergeCell ref="E1493:F1493"/>
    <mergeCell ref="E1494:F1494"/>
    <mergeCell ref="E1495:F1495"/>
    <mergeCell ref="H1497:I1497"/>
    <mergeCell ref="E1499:F1499"/>
    <mergeCell ref="E1500:F1500"/>
    <mergeCell ref="E1501:F1501"/>
    <mergeCell ref="E1502:F1502"/>
    <mergeCell ref="E1503:F1503"/>
    <mergeCell ref="E1504:F1504"/>
    <mergeCell ref="E1505:F1505"/>
    <mergeCell ref="E1506:F1506"/>
    <mergeCell ref="H1508:I1508"/>
    <mergeCell ref="E1510:F1510"/>
    <mergeCell ref="E1511:F1511"/>
    <mergeCell ref="E1512:F1512"/>
    <mergeCell ref="E1513:F1513"/>
    <mergeCell ref="E1514:F1514"/>
    <mergeCell ref="E1515:F1515"/>
    <mergeCell ref="E1516:F1516"/>
    <mergeCell ref="E1517:F1517"/>
    <mergeCell ref="H1519:I1519"/>
    <mergeCell ref="E1521:F1521"/>
    <mergeCell ref="E1522:F1522"/>
    <mergeCell ref="E1523:F1523"/>
    <mergeCell ref="E1524:F1524"/>
    <mergeCell ref="E1525:F1525"/>
    <mergeCell ref="E1526:F1526"/>
    <mergeCell ref="H1528:I1528"/>
    <mergeCell ref="E1530:F1530"/>
    <mergeCell ref="E1531:F1531"/>
    <mergeCell ref="E1532:F1532"/>
    <mergeCell ref="E1533:F1533"/>
    <mergeCell ref="E1534:F1534"/>
    <mergeCell ref="E1535:F1535"/>
    <mergeCell ref="H1537:I1537"/>
    <mergeCell ref="E1539:F1539"/>
    <mergeCell ref="E1540:F1540"/>
    <mergeCell ref="E1541:F1541"/>
    <mergeCell ref="E1542:F1542"/>
    <mergeCell ref="E1543:F1543"/>
    <mergeCell ref="H1545:I1545"/>
    <mergeCell ref="E1547:F1547"/>
    <mergeCell ref="E1548:F1548"/>
    <mergeCell ref="E1549:F1549"/>
    <mergeCell ref="E1550:F1550"/>
    <mergeCell ref="E1551:F1551"/>
    <mergeCell ref="E1552:F1552"/>
    <mergeCell ref="E1553:F1553"/>
    <mergeCell ref="H1555:I1555"/>
    <mergeCell ref="E1557:F1557"/>
    <mergeCell ref="E1558:F1558"/>
    <mergeCell ref="E1559:F1559"/>
    <mergeCell ref="E1560:F1560"/>
    <mergeCell ref="E1561:F1561"/>
    <mergeCell ref="E1562:F1562"/>
    <mergeCell ref="E1563:F1563"/>
    <mergeCell ref="H1565:I1565"/>
    <mergeCell ref="E1567:F1567"/>
    <mergeCell ref="E1568:F1568"/>
    <mergeCell ref="E1569:F1569"/>
    <mergeCell ref="E1570:F1570"/>
    <mergeCell ref="E1571:F1571"/>
    <mergeCell ref="E1572:F1572"/>
    <mergeCell ref="E1573:F1573"/>
    <mergeCell ref="E1574:F1574"/>
    <mergeCell ref="H1576:I1576"/>
    <mergeCell ref="E1578:F1578"/>
    <mergeCell ref="E1579:F1579"/>
    <mergeCell ref="E1580:F1580"/>
    <mergeCell ref="E1581:F1581"/>
    <mergeCell ref="E1582:F1582"/>
    <mergeCell ref="E1583:F1583"/>
    <mergeCell ref="E1584:F1584"/>
    <mergeCell ref="H1586:I1586"/>
    <mergeCell ref="E1588:F1588"/>
    <mergeCell ref="E1589:F1589"/>
    <mergeCell ref="E1590:F1590"/>
    <mergeCell ref="E1591:F1591"/>
    <mergeCell ref="E1592:F1592"/>
    <mergeCell ref="E1593:F1593"/>
    <mergeCell ref="E1594:F1594"/>
    <mergeCell ref="H1596:I1596"/>
    <mergeCell ref="E1598:F1598"/>
    <mergeCell ref="E1599:F1599"/>
    <mergeCell ref="E1600:F1600"/>
    <mergeCell ref="E1601:F1601"/>
    <mergeCell ref="E1602:F1602"/>
    <mergeCell ref="E1603:F1603"/>
    <mergeCell ref="E1604:F1604"/>
    <mergeCell ref="E1605:F1605"/>
    <mergeCell ref="E1606:F1606"/>
    <mergeCell ref="H1608:I1608"/>
    <mergeCell ref="E1610:F1610"/>
    <mergeCell ref="E1611:F1611"/>
    <mergeCell ref="E1612:F1612"/>
    <mergeCell ref="E1613:F1613"/>
    <mergeCell ref="H1615:I1615"/>
    <mergeCell ref="E1617:F1617"/>
    <mergeCell ref="E1618:F1618"/>
    <mergeCell ref="E1619:F1619"/>
    <mergeCell ref="E1620:F1620"/>
    <mergeCell ref="E1621:F1621"/>
    <mergeCell ref="E1622:F1622"/>
    <mergeCell ref="E1623:F1623"/>
    <mergeCell ref="H1625:I1625"/>
    <mergeCell ref="E1627:F1627"/>
    <mergeCell ref="E1628:F1628"/>
    <mergeCell ref="E1629:F1629"/>
    <mergeCell ref="E1630:F1630"/>
    <mergeCell ref="E1631:F1631"/>
    <mergeCell ref="E1632:F1632"/>
    <mergeCell ref="H1634:I1634"/>
    <mergeCell ref="E1636:F1636"/>
    <mergeCell ref="E1637:F1637"/>
    <mergeCell ref="E1638:F1638"/>
    <mergeCell ref="E1639:F1639"/>
    <mergeCell ref="E1640:F1640"/>
    <mergeCell ref="H1642:I1642"/>
    <mergeCell ref="E1644:F1644"/>
    <mergeCell ref="E1645:F1645"/>
    <mergeCell ref="E1646:F1646"/>
    <mergeCell ref="E1647:F1647"/>
    <mergeCell ref="E1648:F1648"/>
    <mergeCell ref="E1649:F1649"/>
    <mergeCell ref="E1650:F1650"/>
    <mergeCell ref="H1652:I1652"/>
    <mergeCell ref="E1654:F1654"/>
    <mergeCell ref="E1655:F1655"/>
    <mergeCell ref="E1656:F1656"/>
    <mergeCell ref="E1657:F1657"/>
    <mergeCell ref="E1658:F1658"/>
    <mergeCell ref="E1659:F1659"/>
    <mergeCell ref="E1660:F1660"/>
    <mergeCell ref="H1662:I1662"/>
    <mergeCell ref="E1664:F1664"/>
    <mergeCell ref="E1665:F1665"/>
    <mergeCell ref="E1666:F1666"/>
    <mergeCell ref="E1667:F1667"/>
    <mergeCell ref="E1668:F1668"/>
    <mergeCell ref="E1669:F1669"/>
    <mergeCell ref="E1670:F1670"/>
    <mergeCell ref="E1671:F1671"/>
    <mergeCell ref="E1672:F1672"/>
    <mergeCell ref="H1674:I1674"/>
    <mergeCell ref="E1676:F1676"/>
    <mergeCell ref="E1677:F1677"/>
    <mergeCell ref="E1678:F1678"/>
    <mergeCell ref="E1679:F1679"/>
    <mergeCell ref="E1680:F1680"/>
    <mergeCell ref="E1681:F1681"/>
    <mergeCell ref="E1682:F1682"/>
    <mergeCell ref="H1684:I1684"/>
    <mergeCell ref="E1686:F1686"/>
    <mergeCell ref="E1687:F1687"/>
    <mergeCell ref="E1688:F1688"/>
    <mergeCell ref="E1689:F1689"/>
    <mergeCell ref="E1690:F1690"/>
    <mergeCell ref="E1691:F1691"/>
    <mergeCell ref="E1692:F1692"/>
    <mergeCell ref="E1693:F1693"/>
    <mergeCell ref="E1694:F1694"/>
    <mergeCell ref="E1695:F1695"/>
    <mergeCell ref="E1696:F1696"/>
    <mergeCell ref="H1698:I1698"/>
    <mergeCell ref="E1700:F1700"/>
    <mergeCell ref="E1701:F1701"/>
    <mergeCell ref="E1702:F1702"/>
    <mergeCell ref="E1703:F1703"/>
    <mergeCell ref="E1704:F1704"/>
    <mergeCell ref="E1705:F1705"/>
    <mergeCell ref="H1707:I1707"/>
    <mergeCell ref="E1709:F1709"/>
    <mergeCell ref="E1710:F1710"/>
    <mergeCell ref="E1711:F1711"/>
    <mergeCell ref="E1712:F1712"/>
    <mergeCell ref="E1713:F1713"/>
    <mergeCell ref="H1715:I1715"/>
    <mergeCell ref="E1717:F1717"/>
    <mergeCell ref="E1718:F1718"/>
    <mergeCell ref="E1719:F1719"/>
    <mergeCell ref="E1720:F1720"/>
    <mergeCell ref="E1721:F1721"/>
    <mergeCell ref="E1722:F1722"/>
    <mergeCell ref="H1724:I1724"/>
    <mergeCell ref="E1726:F1726"/>
    <mergeCell ref="E1727:F1727"/>
    <mergeCell ref="E1728:F1728"/>
    <mergeCell ref="E1729:F1729"/>
    <mergeCell ref="E1730:F1730"/>
    <mergeCell ref="E1731:F1731"/>
    <mergeCell ref="H1733:I1733"/>
    <mergeCell ref="E1735:F1735"/>
    <mergeCell ref="E1736:F1736"/>
    <mergeCell ref="E1737:F1737"/>
    <mergeCell ref="E1738:F1738"/>
    <mergeCell ref="E1739:F1739"/>
    <mergeCell ref="H1741:I1741"/>
    <mergeCell ref="E1743:F1743"/>
    <mergeCell ref="E1744:F1744"/>
    <mergeCell ref="E1745:F1745"/>
    <mergeCell ref="E1746:F1746"/>
    <mergeCell ref="E1747:F1747"/>
    <mergeCell ref="E1748:F1748"/>
    <mergeCell ref="E1749:F1749"/>
    <mergeCell ref="E1750:F1750"/>
    <mergeCell ref="E1751:F1751"/>
    <mergeCell ref="E1752:F1752"/>
    <mergeCell ref="E1753:F1753"/>
    <mergeCell ref="E1754:F1754"/>
    <mergeCell ref="E1755:F1755"/>
    <mergeCell ref="E1756:F1756"/>
    <mergeCell ref="E1757:F1757"/>
    <mergeCell ref="E1758:F1758"/>
    <mergeCell ref="E1759:F1759"/>
    <mergeCell ref="E1760:F1760"/>
    <mergeCell ref="E1761:F1761"/>
    <mergeCell ref="E1762:F1762"/>
    <mergeCell ref="H1764:I1764"/>
    <mergeCell ref="E1766:F1766"/>
    <mergeCell ref="E1767:F1767"/>
    <mergeCell ref="E1768:F1768"/>
    <mergeCell ref="E1769:F1769"/>
    <mergeCell ref="E1770:F1770"/>
    <mergeCell ref="E1771:F1771"/>
    <mergeCell ref="E1772:F1772"/>
    <mergeCell ref="H1774:I1774"/>
    <mergeCell ref="E1776:F1776"/>
    <mergeCell ref="E1777:F1777"/>
    <mergeCell ref="E1778:F1778"/>
    <mergeCell ref="E1779:F1779"/>
    <mergeCell ref="E1780:F1780"/>
    <mergeCell ref="E1781:F1781"/>
    <mergeCell ref="H1783:I1783"/>
    <mergeCell ref="E1785:F1785"/>
    <mergeCell ref="E1786:F1786"/>
    <mergeCell ref="E1787:F1787"/>
    <mergeCell ref="E1788:F1788"/>
    <mergeCell ref="E1789:F1789"/>
    <mergeCell ref="E1790:F1790"/>
    <mergeCell ref="E1791:F1791"/>
    <mergeCell ref="E1792:F1792"/>
    <mergeCell ref="E1793:F1793"/>
    <mergeCell ref="E1794:F1794"/>
    <mergeCell ref="E1795:F1795"/>
    <mergeCell ref="E1796:F1796"/>
    <mergeCell ref="E1797:F1797"/>
    <mergeCell ref="H1799:I1799"/>
    <mergeCell ref="E1801:F1801"/>
    <mergeCell ref="E1802:F1802"/>
    <mergeCell ref="E1803:F1803"/>
    <mergeCell ref="E1804:F1804"/>
    <mergeCell ref="E1805:F1805"/>
    <mergeCell ref="H1807:I1807"/>
    <mergeCell ref="E1809:F1809"/>
    <mergeCell ref="E1810:F1810"/>
    <mergeCell ref="E1811:F1811"/>
    <mergeCell ref="E1812:F1812"/>
    <mergeCell ref="E1813:F1813"/>
    <mergeCell ref="H1815:I1815"/>
    <mergeCell ref="E1817:F1817"/>
    <mergeCell ref="E1818:F1818"/>
    <mergeCell ref="E1819:F1819"/>
    <mergeCell ref="E1820:F1820"/>
    <mergeCell ref="E1821:F1821"/>
    <mergeCell ref="E1822:F1822"/>
    <mergeCell ref="H1824:I1824"/>
    <mergeCell ref="E1826:F1826"/>
    <mergeCell ref="E1827:F1827"/>
    <mergeCell ref="E1828:F1828"/>
    <mergeCell ref="E1829:F1829"/>
    <mergeCell ref="E1830:F1830"/>
    <mergeCell ref="E1831:F1831"/>
    <mergeCell ref="H1833:I1833"/>
    <mergeCell ref="E1835:F1835"/>
    <mergeCell ref="E1836:F1836"/>
    <mergeCell ref="E1837:F1837"/>
    <mergeCell ref="E1838:F1838"/>
    <mergeCell ref="E1839:F1839"/>
    <mergeCell ref="E1840:F1840"/>
    <mergeCell ref="H1842:I1842"/>
    <mergeCell ref="E1844:F1844"/>
    <mergeCell ref="E1845:F1845"/>
    <mergeCell ref="E1846:F1846"/>
    <mergeCell ref="E1847:F1847"/>
    <mergeCell ref="E1848:F1848"/>
    <mergeCell ref="E1849:F1849"/>
    <mergeCell ref="H1851:I1851"/>
    <mergeCell ref="E1853:F1853"/>
    <mergeCell ref="E1854:F1854"/>
    <mergeCell ref="E1855:F1855"/>
    <mergeCell ref="E1856:F1856"/>
    <mergeCell ref="E1857:F1857"/>
    <mergeCell ref="E1858:F1858"/>
    <mergeCell ref="H1860:I1860"/>
    <mergeCell ref="E1862:F1862"/>
    <mergeCell ref="E1863:F1863"/>
    <mergeCell ref="E1864:F1864"/>
    <mergeCell ref="E1865:F1865"/>
    <mergeCell ref="E1866:F1866"/>
    <mergeCell ref="H1868:I1868"/>
    <mergeCell ref="E1870:F1870"/>
    <mergeCell ref="E1871:F1871"/>
    <mergeCell ref="E1872:F1872"/>
    <mergeCell ref="E1873:F1873"/>
    <mergeCell ref="E1874:F1874"/>
    <mergeCell ref="E1875:F1875"/>
    <mergeCell ref="H1877:I1877"/>
    <mergeCell ref="E1879:F1879"/>
    <mergeCell ref="E1880:F1880"/>
    <mergeCell ref="E1881:F1881"/>
    <mergeCell ref="E1882:F1882"/>
    <mergeCell ref="E1883:F1883"/>
    <mergeCell ref="H1885:I1885"/>
    <mergeCell ref="E1887:F1887"/>
    <mergeCell ref="E1888:F1888"/>
    <mergeCell ref="E1889:F1889"/>
    <mergeCell ref="E1890:F1890"/>
    <mergeCell ref="H1892:I1892"/>
    <mergeCell ref="E1894:F1894"/>
    <mergeCell ref="E1895:F1895"/>
    <mergeCell ref="E1896:F1896"/>
    <mergeCell ref="E1897:F1897"/>
    <mergeCell ref="E1898:F1898"/>
    <mergeCell ref="H1900:I1900"/>
    <mergeCell ref="E1902:F1902"/>
    <mergeCell ref="E1903:F1903"/>
    <mergeCell ref="E1904:F1904"/>
    <mergeCell ref="E1905:F1905"/>
    <mergeCell ref="H1907:I1907"/>
    <mergeCell ref="E1909:F1909"/>
    <mergeCell ref="E1910:F1910"/>
    <mergeCell ref="E1911:F1911"/>
    <mergeCell ref="E1912:F1912"/>
    <mergeCell ref="H1914:I1914"/>
    <mergeCell ref="E1916:F1916"/>
    <mergeCell ref="E1917:F1917"/>
    <mergeCell ref="E1918:F1918"/>
    <mergeCell ref="E1919:F1919"/>
    <mergeCell ref="H1921:I1921"/>
    <mergeCell ref="E1923:F1923"/>
    <mergeCell ref="E1924:F1924"/>
    <mergeCell ref="E1925:F1925"/>
    <mergeCell ref="E1926:F1926"/>
    <mergeCell ref="H1928:I1928"/>
    <mergeCell ref="E1930:F1930"/>
    <mergeCell ref="E1931:F1931"/>
    <mergeCell ref="E1932:F1932"/>
    <mergeCell ref="E1933:F1933"/>
    <mergeCell ref="H1935:I1935"/>
    <mergeCell ref="E1937:F1937"/>
    <mergeCell ref="E1938:F1938"/>
    <mergeCell ref="E1939:F1939"/>
    <mergeCell ref="E1940:F1940"/>
    <mergeCell ref="E1941:F1941"/>
    <mergeCell ref="E1942:F1942"/>
    <mergeCell ref="H1944:I1944"/>
    <mergeCell ref="E1946:F1946"/>
    <mergeCell ref="E1947:F1947"/>
    <mergeCell ref="E1948:F1948"/>
    <mergeCell ref="E1949:F1949"/>
    <mergeCell ref="E1950:F1950"/>
    <mergeCell ref="E1951:F1951"/>
    <mergeCell ref="E1952:F1952"/>
    <mergeCell ref="H1954:I1954"/>
    <mergeCell ref="E1956:F1956"/>
    <mergeCell ref="E1957:F1957"/>
    <mergeCell ref="E1958:F1958"/>
    <mergeCell ref="E1959:F1959"/>
    <mergeCell ref="E1960:F1960"/>
    <mergeCell ref="E1961:F1961"/>
    <mergeCell ref="E1962:F1962"/>
    <mergeCell ref="E1963:F1963"/>
    <mergeCell ref="E1964:F1964"/>
    <mergeCell ref="E1965:F1965"/>
    <mergeCell ref="H1967:I1967"/>
    <mergeCell ref="E1969:F1969"/>
    <mergeCell ref="E1970:F1970"/>
    <mergeCell ref="E1971:F1971"/>
    <mergeCell ref="E1972:F1972"/>
    <mergeCell ref="E1973:F1973"/>
    <mergeCell ref="E1974:F1974"/>
    <mergeCell ref="E1975:F1975"/>
    <mergeCell ref="E1976:F1976"/>
    <mergeCell ref="E1977:F1977"/>
    <mergeCell ref="E1978:F1978"/>
    <mergeCell ref="H1980:I1980"/>
    <mergeCell ref="E1982:F1982"/>
    <mergeCell ref="E1983:F1983"/>
    <mergeCell ref="E1984:F1984"/>
    <mergeCell ref="E1985:F1985"/>
    <mergeCell ref="H1987:I1987"/>
    <mergeCell ref="E1989:F1989"/>
    <mergeCell ref="E1990:F1990"/>
    <mergeCell ref="E1991:F1991"/>
    <mergeCell ref="E1992:F1992"/>
    <mergeCell ref="H1994:I1994"/>
    <mergeCell ref="E1996:F1996"/>
    <mergeCell ref="E1997:F1997"/>
    <mergeCell ref="E1998:F1998"/>
    <mergeCell ref="E1999:F1999"/>
    <mergeCell ref="H2001:I2001"/>
    <mergeCell ref="E2003:F2003"/>
    <mergeCell ref="E2004:F2004"/>
    <mergeCell ref="E2005:F2005"/>
    <mergeCell ref="E2006:F2006"/>
    <mergeCell ref="H2008:I2008"/>
    <mergeCell ref="E2010:F2010"/>
    <mergeCell ref="E2011:F2011"/>
    <mergeCell ref="E2012:F2012"/>
    <mergeCell ref="E2013:F2013"/>
    <mergeCell ref="E2014:F2014"/>
    <mergeCell ref="H2016:I2016"/>
    <mergeCell ref="E2018:F2018"/>
    <mergeCell ref="E2019:F2019"/>
    <mergeCell ref="E2020:F2020"/>
    <mergeCell ref="E2021:F2021"/>
    <mergeCell ref="E2022:F2022"/>
    <mergeCell ref="E2023:F2023"/>
    <mergeCell ref="H2025:I2025"/>
    <mergeCell ref="E2027:F2027"/>
    <mergeCell ref="E2028:F2028"/>
    <mergeCell ref="E2029:F2029"/>
    <mergeCell ref="E2030:F2030"/>
    <mergeCell ref="E2031:F2031"/>
    <mergeCell ref="E2032:F2032"/>
    <mergeCell ref="E2033:F2033"/>
    <mergeCell ref="H2035:I2035"/>
    <mergeCell ref="E2037:F2037"/>
    <mergeCell ref="E2038:F2038"/>
    <mergeCell ref="E2039:F2039"/>
    <mergeCell ref="E2040:F2040"/>
    <mergeCell ref="E2041:F2041"/>
    <mergeCell ref="H2043:I2043"/>
    <mergeCell ref="E2045:F2045"/>
    <mergeCell ref="E2046:F2046"/>
    <mergeCell ref="E2047:F2047"/>
    <mergeCell ref="E2048:F2048"/>
    <mergeCell ref="E2049:F2049"/>
    <mergeCell ref="E2050:F2050"/>
    <mergeCell ref="H2052:I2052"/>
    <mergeCell ref="E2054:F2054"/>
    <mergeCell ref="E2055:F2055"/>
    <mergeCell ref="E2056:F2056"/>
    <mergeCell ref="E2057:F2057"/>
    <mergeCell ref="E2058:F2058"/>
    <mergeCell ref="E2059:F2059"/>
    <mergeCell ref="E2060:F2060"/>
    <mergeCell ref="E2061:F2061"/>
    <mergeCell ref="E2062:F2062"/>
    <mergeCell ref="E2063:F2063"/>
    <mergeCell ref="E2064:F2064"/>
    <mergeCell ref="E2065:F2065"/>
    <mergeCell ref="E2066:F2066"/>
    <mergeCell ref="E2067:F2067"/>
    <mergeCell ref="E2068:F2068"/>
    <mergeCell ref="E2069:F2069"/>
    <mergeCell ref="E2070:F2070"/>
    <mergeCell ref="E2071:F2071"/>
    <mergeCell ref="E2072:F2072"/>
    <mergeCell ref="E2073:F2073"/>
    <mergeCell ref="H2075:I2075"/>
    <mergeCell ref="E2077:F2077"/>
    <mergeCell ref="E2078:F2078"/>
    <mergeCell ref="E2079:F2079"/>
    <mergeCell ref="E2080:F2080"/>
    <mergeCell ref="E2081:F2081"/>
    <mergeCell ref="E2082:F2082"/>
    <mergeCell ref="H2084:I2084"/>
    <mergeCell ref="E2086:F2086"/>
    <mergeCell ref="E2087:F2087"/>
    <mergeCell ref="E2088:F2088"/>
    <mergeCell ref="E2089:F2089"/>
    <mergeCell ref="E2090:F2090"/>
    <mergeCell ref="E2091:F2091"/>
    <mergeCell ref="H2093:I2093"/>
    <mergeCell ref="E2095:F2095"/>
    <mergeCell ref="E2096:F2096"/>
    <mergeCell ref="E2097:F2097"/>
    <mergeCell ref="E2098:F2098"/>
    <mergeCell ref="H2100:I2100"/>
    <mergeCell ref="E2102:F2102"/>
    <mergeCell ref="E2103:F2103"/>
    <mergeCell ref="E2104:F2104"/>
    <mergeCell ref="E2105:F2105"/>
    <mergeCell ref="E2106:F2106"/>
    <mergeCell ref="H2108:I2108"/>
    <mergeCell ref="E2110:F2110"/>
    <mergeCell ref="E2111:F2111"/>
    <mergeCell ref="E2112:F2112"/>
    <mergeCell ref="E2113:F2113"/>
    <mergeCell ref="E2114:F2114"/>
    <mergeCell ref="H2116:I2116"/>
    <mergeCell ref="E2118:F2118"/>
    <mergeCell ref="E2119:F2119"/>
    <mergeCell ref="E2120:F2120"/>
    <mergeCell ref="E2121:F2121"/>
    <mergeCell ref="E2122:F2122"/>
    <mergeCell ref="H2124:I2124"/>
    <mergeCell ref="E2126:F2126"/>
    <mergeCell ref="E2127:F2127"/>
    <mergeCell ref="E2128:F2128"/>
    <mergeCell ref="E2129:F2129"/>
    <mergeCell ref="E2130:F2130"/>
    <mergeCell ref="H2132:I2132"/>
    <mergeCell ref="E2134:F2134"/>
    <mergeCell ref="E2135:F2135"/>
    <mergeCell ref="E2136:F2136"/>
    <mergeCell ref="E2137:F2137"/>
    <mergeCell ref="E2138:F2138"/>
    <mergeCell ref="E2139:F2139"/>
    <mergeCell ref="H2141:I2141"/>
    <mergeCell ref="E2143:F2143"/>
    <mergeCell ref="E2144:F2144"/>
    <mergeCell ref="E2145:F2145"/>
    <mergeCell ref="E2146:F2146"/>
    <mergeCell ref="E2147:F2147"/>
    <mergeCell ref="E2148:F2148"/>
    <mergeCell ref="E2149:F2149"/>
    <mergeCell ref="E2150:F2150"/>
    <mergeCell ref="E2151:F2151"/>
    <mergeCell ref="E2152:F2152"/>
    <mergeCell ref="E2153:F2153"/>
    <mergeCell ref="E2154:F2154"/>
    <mergeCell ref="H2156:I2156"/>
    <mergeCell ref="E2158:F2158"/>
    <mergeCell ref="E2159:F2159"/>
    <mergeCell ref="E2160:F2160"/>
    <mergeCell ref="E2161:F2161"/>
    <mergeCell ref="E2162:F2162"/>
    <mergeCell ref="E2163:F2163"/>
    <mergeCell ref="E2164:F2164"/>
    <mergeCell ref="E2165:F2165"/>
    <mergeCell ref="H2167:I2167"/>
    <mergeCell ref="E2169:F2169"/>
    <mergeCell ref="E2170:F2170"/>
    <mergeCell ref="E2171:F2171"/>
    <mergeCell ref="E2172:F2172"/>
    <mergeCell ref="E2173:F2173"/>
    <mergeCell ref="H2175:I2175"/>
    <mergeCell ref="E2177:F2177"/>
    <mergeCell ref="E2178:F2178"/>
    <mergeCell ref="E2179:F2179"/>
    <mergeCell ref="E2180:F2180"/>
    <mergeCell ref="E2181:F2181"/>
    <mergeCell ref="E2182:F2182"/>
    <mergeCell ref="H2184:I2184"/>
    <mergeCell ref="E2186:F2186"/>
    <mergeCell ref="E2187:F2187"/>
    <mergeCell ref="E2188:F2188"/>
    <mergeCell ref="E2189:F2189"/>
    <mergeCell ref="E2190:F2190"/>
    <mergeCell ref="E2191:F2191"/>
    <mergeCell ref="H2193:I2193"/>
    <mergeCell ref="E2195:F2195"/>
    <mergeCell ref="E2196:F2196"/>
    <mergeCell ref="E2197:F2197"/>
    <mergeCell ref="E2198:F2198"/>
    <mergeCell ref="H2200:I2200"/>
    <mergeCell ref="E2202:F2202"/>
    <mergeCell ref="E2203:F2203"/>
    <mergeCell ref="E2204:F2204"/>
    <mergeCell ref="E2205:F2205"/>
    <mergeCell ref="E2206:F2206"/>
    <mergeCell ref="E2207:F2207"/>
    <mergeCell ref="E2208:F2208"/>
    <mergeCell ref="E2209:F2209"/>
    <mergeCell ref="E2210:F2210"/>
    <mergeCell ref="H2212:I2212"/>
    <mergeCell ref="E2214:F2214"/>
    <mergeCell ref="E2215:F2215"/>
    <mergeCell ref="E2216:F2216"/>
    <mergeCell ref="E2217:F2217"/>
    <mergeCell ref="E2218:F2218"/>
    <mergeCell ref="E2219:F2219"/>
    <mergeCell ref="H2221:I2221"/>
    <mergeCell ref="E2223:F2223"/>
    <mergeCell ref="E2224:F2224"/>
    <mergeCell ref="E2225:F2225"/>
    <mergeCell ref="E2226:F2226"/>
    <mergeCell ref="E2227:F2227"/>
    <mergeCell ref="E2228:F2228"/>
    <mergeCell ref="E2229:F2229"/>
    <mergeCell ref="E2230:F2230"/>
    <mergeCell ref="H2232:I2232"/>
    <mergeCell ref="E2234:F2234"/>
    <mergeCell ref="E2235:F2235"/>
    <mergeCell ref="E2236:F2236"/>
    <mergeCell ref="E2237:F2237"/>
    <mergeCell ref="E2238:F2238"/>
    <mergeCell ref="E2239:F2239"/>
    <mergeCell ref="E2240:F2240"/>
    <mergeCell ref="E2241:F2241"/>
    <mergeCell ref="H2243:I2243"/>
    <mergeCell ref="E2245:F2245"/>
    <mergeCell ref="E2246:F2246"/>
    <mergeCell ref="E2247:F2247"/>
    <mergeCell ref="E2248:F2248"/>
    <mergeCell ref="E2249:F2249"/>
    <mergeCell ref="E2250:F2250"/>
    <mergeCell ref="H2252:I2252"/>
    <mergeCell ref="E2254:F2254"/>
    <mergeCell ref="E2255:F2255"/>
    <mergeCell ref="E2256:F2256"/>
    <mergeCell ref="E2257:F2257"/>
    <mergeCell ref="H2259:I2259"/>
    <mergeCell ref="E2261:F2261"/>
    <mergeCell ref="E2262:F2262"/>
    <mergeCell ref="E2263:F2263"/>
    <mergeCell ref="E2264:F2264"/>
    <mergeCell ref="E2265:F2265"/>
    <mergeCell ref="E2266:F2266"/>
    <mergeCell ref="E2267:F2267"/>
    <mergeCell ref="E2268:F2268"/>
    <mergeCell ref="E2269:F2269"/>
    <mergeCell ref="H2271:I2271"/>
    <mergeCell ref="E2273:F2273"/>
    <mergeCell ref="E2274:F2274"/>
    <mergeCell ref="E2275:F2275"/>
    <mergeCell ref="E2276:F2276"/>
    <mergeCell ref="E2277:F2277"/>
    <mergeCell ref="E2278:F2278"/>
    <mergeCell ref="H2280:I2280"/>
    <mergeCell ref="E2282:F2282"/>
    <mergeCell ref="E2283:F2283"/>
    <mergeCell ref="E2284:F2284"/>
    <mergeCell ref="E2285:F2285"/>
    <mergeCell ref="E2286:F2286"/>
    <mergeCell ref="E2287:F2287"/>
    <mergeCell ref="H2289:I2289"/>
    <mergeCell ref="E2291:F2291"/>
    <mergeCell ref="E2292:F2292"/>
    <mergeCell ref="E2293:F2293"/>
    <mergeCell ref="E2294:F2294"/>
    <mergeCell ref="E2295:F2295"/>
    <mergeCell ref="E2296:F2296"/>
    <mergeCell ref="E2297:F2297"/>
    <mergeCell ref="E2298:F2298"/>
    <mergeCell ref="H2300:I2300"/>
    <mergeCell ref="E2302:F2302"/>
    <mergeCell ref="E2303:F2303"/>
    <mergeCell ref="E2304:F2304"/>
    <mergeCell ref="E2305:F2305"/>
    <mergeCell ref="E2306:F2306"/>
    <mergeCell ref="E2307:F2307"/>
    <mergeCell ref="E2308:F2308"/>
    <mergeCell ref="H2310:I2310"/>
    <mergeCell ref="E2312:F2312"/>
    <mergeCell ref="E2313:F2313"/>
    <mergeCell ref="E2314:F2314"/>
    <mergeCell ref="E2315:F2315"/>
    <mergeCell ref="H2317:I2317"/>
    <mergeCell ref="E2319:F2319"/>
    <mergeCell ref="E2320:F2320"/>
    <mergeCell ref="E2321:F2321"/>
    <mergeCell ref="E2322:F2322"/>
    <mergeCell ref="E2323:F2323"/>
    <mergeCell ref="E2324:F2324"/>
    <mergeCell ref="E2325:F2325"/>
    <mergeCell ref="E2326:F2326"/>
    <mergeCell ref="E2327:F2327"/>
    <mergeCell ref="H2329:I2329"/>
    <mergeCell ref="E2331:F2331"/>
    <mergeCell ref="E2332:F2332"/>
    <mergeCell ref="E2333:F2333"/>
    <mergeCell ref="E2334:F2334"/>
    <mergeCell ref="E2335:F2335"/>
    <mergeCell ref="H2337:I2337"/>
    <mergeCell ref="E2339:F2339"/>
    <mergeCell ref="E2340:F2340"/>
    <mergeCell ref="E2341:F2341"/>
    <mergeCell ref="E2342:F2342"/>
    <mergeCell ref="H2344:I2344"/>
    <mergeCell ref="E2346:F2346"/>
    <mergeCell ref="E2347:F2347"/>
    <mergeCell ref="E2348:F2348"/>
    <mergeCell ref="E2349:F2349"/>
    <mergeCell ref="E2350:F2350"/>
    <mergeCell ref="H2352:I2352"/>
    <mergeCell ref="E2354:F2354"/>
    <mergeCell ref="E2355:F2355"/>
    <mergeCell ref="E2356:F2356"/>
    <mergeCell ref="E2357:F2357"/>
    <mergeCell ref="E2358:F2358"/>
    <mergeCell ref="E2359:F2359"/>
    <mergeCell ref="H2361:I2361"/>
    <mergeCell ref="E2363:F2363"/>
    <mergeCell ref="E2364:F2364"/>
    <mergeCell ref="E2365:F2365"/>
    <mergeCell ref="E2366:F2366"/>
    <mergeCell ref="E2367:F2367"/>
    <mergeCell ref="H2369:I2369"/>
    <mergeCell ref="E2371:F2371"/>
    <mergeCell ref="E2372:F2372"/>
    <mergeCell ref="E2373:F2373"/>
    <mergeCell ref="E2374:F2374"/>
    <mergeCell ref="H2376:I2376"/>
    <mergeCell ref="E2378:F2378"/>
    <mergeCell ref="E2379:F2379"/>
    <mergeCell ref="E2380:F2380"/>
    <mergeCell ref="H2382:I2382"/>
    <mergeCell ref="E2384:F2384"/>
    <mergeCell ref="E2385:F2385"/>
    <mergeCell ref="E2386:F2386"/>
    <mergeCell ref="E2387:F2387"/>
    <mergeCell ref="H2389:I2389"/>
    <mergeCell ref="E2391:F2391"/>
    <mergeCell ref="E2392:F2392"/>
    <mergeCell ref="E2393:F2393"/>
    <mergeCell ref="E2394:F2394"/>
    <mergeCell ref="E2395:F2395"/>
    <mergeCell ref="E2396:F2396"/>
    <mergeCell ref="H2398:I2398"/>
    <mergeCell ref="E2400:F2400"/>
    <mergeCell ref="E2401:F2401"/>
    <mergeCell ref="E2402:F2402"/>
    <mergeCell ref="E2403:F2403"/>
    <mergeCell ref="E2404:F2404"/>
    <mergeCell ref="H2406:I2406"/>
    <mergeCell ref="E2408:F2408"/>
    <mergeCell ref="E2409:F2409"/>
    <mergeCell ref="E2410:F2410"/>
    <mergeCell ref="H2412:I2412"/>
    <mergeCell ref="E2414:F2414"/>
    <mergeCell ref="E2415:F2415"/>
    <mergeCell ref="E2416:F2416"/>
    <mergeCell ref="E2417:F2417"/>
    <mergeCell ref="E2418:F2418"/>
    <mergeCell ref="H2420:I2420"/>
    <mergeCell ref="E2422:F2422"/>
    <mergeCell ref="E2423:F2423"/>
    <mergeCell ref="E2424:F2424"/>
    <mergeCell ref="E2425:F2425"/>
    <mergeCell ref="E2426:F2426"/>
    <mergeCell ref="H2428:I2428"/>
    <mergeCell ref="E2430:F2430"/>
    <mergeCell ref="E2431:F2431"/>
    <mergeCell ref="E2432:F2432"/>
    <mergeCell ref="E2433:F2433"/>
    <mergeCell ref="H2435:I2435"/>
    <mergeCell ref="A2437:J2437"/>
    <mergeCell ref="E2438:F2438"/>
    <mergeCell ref="E2439:F2439"/>
    <mergeCell ref="E2440:F2440"/>
    <mergeCell ref="E2441:F2441"/>
    <mergeCell ref="E2442:F2442"/>
    <mergeCell ref="E2443:F2443"/>
    <mergeCell ref="E2444:F2444"/>
    <mergeCell ref="E2445:F2445"/>
    <mergeCell ref="H2447:I2447"/>
    <mergeCell ref="E2449:F2449"/>
    <mergeCell ref="E2450:F2450"/>
    <mergeCell ref="E2451:F2451"/>
    <mergeCell ref="E2452:F2452"/>
    <mergeCell ref="E2453:F2453"/>
    <mergeCell ref="E2454:F2454"/>
    <mergeCell ref="E2455:F2455"/>
    <mergeCell ref="E2456:F2456"/>
    <mergeCell ref="H2458:I2458"/>
    <mergeCell ref="E2460:F2460"/>
    <mergeCell ref="E2461:F2461"/>
    <mergeCell ref="E2462:F2462"/>
    <mergeCell ref="E2463:F2463"/>
    <mergeCell ref="E2464:F2464"/>
    <mergeCell ref="E2465:F2465"/>
    <mergeCell ref="E2466:F2466"/>
    <mergeCell ref="E2467:F2467"/>
    <mergeCell ref="H2469:I2469"/>
    <mergeCell ref="E2471:F2471"/>
    <mergeCell ref="E2472:F2472"/>
    <mergeCell ref="E2473:F2473"/>
    <mergeCell ref="E2474:F2474"/>
    <mergeCell ref="E2475:F2475"/>
    <mergeCell ref="E2476:F2476"/>
    <mergeCell ref="E2477:F2477"/>
    <mergeCell ref="H2479:I2479"/>
    <mergeCell ref="E2481:F2481"/>
    <mergeCell ref="E2482:F2482"/>
    <mergeCell ref="E2483:F2483"/>
    <mergeCell ref="E2484:F2484"/>
    <mergeCell ref="E2485:F2485"/>
    <mergeCell ref="E2486:F2486"/>
    <mergeCell ref="E2487:F2487"/>
    <mergeCell ref="E2488:F2488"/>
    <mergeCell ref="E2489:F2489"/>
    <mergeCell ref="E2490:F2490"/>
    <mergeCell ref="H2492:I2492"/>
    <mergeCell ref="E2494:F2494"/>
    <mergeCell ref="E2495:F2495"/>
    <mergeCell ref="E2496:F2496"/>
    <mergeCell ref="E2497:F2497"/>
    <mergeCell ref="E2498:F2498"/>
    <mergeCell ref="E2499:F2499"/>
    <mergeCell ref="E2500:F2500"/>
    <mergeCell ref="E2501:F2501"/>
    <mergeCell ref="E2502:F2502"/>
    <mergeCell ref="E2503:F2503"/>
    <mergeCell ref="H2505:I2505"/>
    <mergeCell ref="E2507:F2507"/>
    <mergeCell ref="E2508:F2508"/>
    <mergeCell ref="E2509:F2509"/>
    <mergeCell ref="E2510:F2510"/>
    <mergeCell ref="E2511:F2511"/>
    <mergeCell ref="E2512:F2512"/>
    <mergeCell ref="E2513:F2513"/>
    <mergeCell ref="E2514:F2514"/>
    <mergeCell ref="E2515:F2515"/>
    <mergeCell ref="E2516:F2516"/>
    <mergeCell ref="H2518:I2518"/>
    <mergeCell ref="E2520:F2520"/>
    <mergeCell ref="E2521:F2521"/>
    <mergeCell ref="E2522:F2522"/>
    <mergeCell ref="E2523:F2523"/>
    <mergeCell ref="E2524:F2524"/>
    <mergeCell ref="E2525:F2525"/>
    <mergeCell ref="E2526:F2526"/>
    <mergeCell ref="E2527:F2527"/>
    <mergeCell ref="E2528:F2528"/>
    <mergeCell ref="E2529:F2529"/>
    <mergeCell ref="H2531:I2531"/>
    <mergeCell ref="E2533:F2533"/>
    <mergeCell ref="E2534:F2534"/>
    <mergeCell ref="E2535:F2535"/>
    <mergeCell ref="E2536:F2536"/>
    <mergeCell ref="E2537:F2537"/>
    <mergeCell ref="E2538:F2538"/>
    <mergeCell ref="H2540:I2540"/>
    <mergeCell ref="E2542:F2542"/>
    <mergeCell ref="E2543:F2543"/>
    <mergeCell ref="E2544:F2544"/>
    <mergeCell ref="E2545:F2545"/>
    <mergeCell ref="E2546:F2546"/>
    <mergeCell ref="E2547:F2547"/>
    <mergeCell ref="H2549:I2549"/>
    <mergeCell ref="E2551:F2551"/>
    <mergeCell ref="E2552:F2552"/>
    <mergeCell ref="E2553:F2553"/>
    <mergeCell ref="E2554:F2554"/>
    <mergeCell ref="E2555:F2555"/>
    <mergeCell ref="E2556:F2556"/>
    <mergeCell ref="H2558:I2558"/>
    <mergeCell ref="E2560:F2560"/>
    <mergeCell ref="E2561:F2561"/>
    <mergeCell ref="E2562:F2562"/>
    <mergeCell ref="E2563:F2563"/>
    <mergeCell ref="E2564:F2564"/>
    <mergeCell ref="E2565:F2565"/>
    <mergeCell ref="E2566:F2566"/>
    <mergeCell ref="E2567:F2567"/>
    <mergeCell ref="H2569:I2569"/>
    <mergeCell ref="E2571:F2571"/>
    <mergeCell ref="E2572:F2572"/>
    <mergeCell ref="E2573:F2573"/>
    <mergeCell ref="E2574:F2574"/>
    <mergeCell ref="E2575:F2575"/>
    <mergeCell ref="E2576:F2576"/>
    <mergeCell ref="H2578:I2578"/>
    <mergeCell ref="E2580:F2580"/>
    <mergeCell ref="E2581:F2581"/>
    <mergeCell ref="E2582:F2582"/>
    <mergeCell ref="E2583:F2583"/>
    <mergeCell ref="E2584:F2584"/>
    <mergeCell ref="E2585:F2585"/>
    <mergeCell ref="H2587:I2587"/>
    <mergeCell ref="E2589:F2589"/>
    <mergeCell ref="E2590:F2590"/>
    <mergeCell ref="E2591:F2591"/>
    <mergeCell ref="E2592:F2592"/>
    <mergeCell ref="E2593:F2593"/>
    <mergeCell ref="E2594:F2594"/>
    <mergeCell ref="E2595:F2595"/>
    <mergeCell ref="E2596:F2596"/>
    <mergeCell ref="H2598:I2598"/>
    <mergeCell ref="E2600:F2600"/>
    <mergeCell ref="E2601:F2601"/>
    <mergeCell ref="E2602:F2602"/>
    <mergeCell ref="E2603:F2603"/>
    <mergeCell ref="E2604:F2604"/>
    <mergeCell ref="E2605:F2605"/>
    <mergeCell ref="E2606:F2606"/>
    <mergeCell ref="E2607:F2607"/>
    <mergeCell ref="E2608:F2608"/>
    <mergeCell ref="H2610:I2610"/>
    <mergeCell ref="E2612:F2612"/>
    <mergeCell ref="E2613:F2613"/>
    <mergeCell ref="E2614:F2614"/>
    <mergeCell ref="E2615:F2615"/>
    <mergeCell ref="E2616:F2616"/>
    <mergeCell ref="E2617:F2617"/>
    <mergeCell ref="E2618:F2618"/>
    <mergeCell ref="H2620:I2620"/>
    <mergeCell ref="E2622:F2622"/>
    <mergeCell ref="E2623:F2623"/>
    <mergeCell ref="E2624:F2624"/>
    <mergeCell ref="E2625:F2625"/>
    <mergeCell ref="E2626:F2626"/>
    <mergeCell ref="E2627:F2627"/>
    <mergeCell ref="E2628:F2628"/>
    <mergeCell ref="E2629:F2629"/>
    <mergeCell ref="H2631:I2631"/>
    <mergeCell ref="E2633:F2633"/>
    <mergeCell ref="E2634:F2634"/>
    <mergeCell ref="E2635:F2635"/>
    <mergeCell ref="E2636:F2636"/>
    <mergeCell ref="E2637:F2637"/>
    <mergeCell ref="H2639:I2639"/>
    <mergeCell ref="E2641:F2641"/>
    <mergeCell ref="E2642:F2642"/>
    <mergeCell ref="E2643:F2643"/>
    <mergeCell ref="E2644:F2644"/>
    <mergeCell ref="E2645:F2645"/>
    <mergeCell ref="E2646:F2646"/>
    <mergeCell ref="E2647:F2647"/>
    <mergeCell ref="H2649:I2649"/>
    <mergeCell ref="E2651:F2651"/>
    <mergeCell ref="E2652:F2652"/>
    <mergeCell ref="E2653:F2653"/>
    <mergeCell ref="E2654:F2654"/>
    <mergeCell ref="E2655:F2655"/>
    <mergeCell ref="E2656:F2656"/>
    <mergeCell ref="E2657:F2657"/>
    <mergeCell ref="H2659:I2659"/>
    <mergeCell ref="E2661:F2661"/>
    <mergeCell ref="E2662:F2662"/>
    <mergeCell ref="E2663:F2663"/>
    <mergeCell ref="E2664:F2664"/>
    <mergeCell ref="E2665:F2665"/>
    <mergeCell ref="E2666:F2666"/>
    <mergeCell ref="E2667:F2667"/>
    <mergeCell ref="E2668:F2668"/>
    <mergeCell ref="H2670:I2670"/>
    <mergeCell ref="E2672:F2672"/>
    <mergeCell ref="E2673:F2673"/>
    <mergeCell ref="E2674:F2674"/>
    <mergeCell ref="E2675:F2675"/>
    <mergeCell ref="E2676:F2676"/>
    <mergeCell ref="E2677:F2677"/>
    <mergeCell ref="E2678:F2678"/>
    <mergeCell ref="E2679:F2679"/>
    <mergeCell ref="E2680:F2680"/>
    <mergeCell ref="E2681:F2681"/>
    <mergeCell ref="H2683:I2683"/>
    <mergeCell ref="E2685:F2685"/>
    <mergeCell ref="E2686:F2686"/>
    <mergeCell ref="E2687:F2687"/>
    <mergeCell ref="E2688:F2688"/>
    <mergeCell ref="E2689:F2689"/>
    <mergeCell ref="E2690:F2690"/>
    <mergeCell ref="E2691:F2691"/>
    <mergeCell ref="H2693:I2693"/>
    <mergeCell ref="E2695:F2695"/>
    <mergeCell ref="E2696:F2696"/>
    <mergeCell ref="E2697:F2697"/>
    <mergeCell ref="E2698:F2698"/>
    <mergeCell ref="E2699:F2699"/>
    <mergeCell ref="E2700:F2700"/>
    <mergeCell ref="E2701:F2701"/>
    <mergeCell ref="H2703:I2703"/>
    <mergeCell ref="E2705:F2705"/>
    <mergeCell ref="E2706:F2706"/>
    <mergeCell ref="E2707:F2707"/>
    <mergeCell ref="E2708:F2708"/>
    <mergeCell ref="E2709:F2709"/>
    <mergeCell ref="E2710:F2710"/>
    <mergeCell ref="E2711:F2711"/>
    <mergeCell ref="H2713:I2713"/>
    <mergeCell ref="E2715:F2715"/>
    <mergeCell ref="E2716:F2716"/>
    <mergeCell ref="E2717:F2717"/>
    <mergeCell ref="E2718:F2718"/>
    <mergeCell ref="E2719:F2719"/>
    <mergeCell ref="E2720:F2720"/>
    <mergeCell ref="E2721:F2721"/>
    <mergeCell ref="H2723:I2723"/>
    <mergeCell ref="E2725:F2725"/>
    <mergeCell ref="E2726:F2726"/>
    <mergeCell ref="E2727:F2727"/>
    <mergeCell ref="E2728:F2728"/>
    <mergeCell ref="E2729:F2729"/>
    <mergeCell ref="E2730:F2730"/>
    <mergeCell ref="E2731:F2731"/>
    <mergeCell ref="H2733:I2733"/>
    <mergeCell ref="E2735:F2735"/>
    <mergeCell ref="E2736:F2736"/>
    <mergeCell ref="E2737:F2737"/>
    <mergeCell ref="E2738:F2738"/>
    <mergeCell ref="E2739:F2739"/>
    <mergeCell ref="E2740:F2740"/>
    <mergeCell ref="E2741:F2741"/>
    <mergeCell ref="H2743:I2743"/>
    <mergeCell ref="E2745:F2745"/>
    <mergeCell ref="E2746:F2746"/>
    <mergeCell ref="E2747:F2747"/>
    <mergeCell ref="E2748:F2748"/>
    <mergeCell ref="E2749:F2749"/>
    <mergeCell ref="E2750:F2750"/>
    <mergeCell ref="E2751:F2751"/>
    <mergeCell ref="H2753:I2753"/>
    <mergeCell ref="E2755:F2755"/>
    <mergeCell ref="E2756:F2756"/>
    <mergeCell ref="E2757:F2757"/>
    <mergeCell ref="E2758:F2758"/>
    <mergeCell ref="E2759:F2759"/>
    <mergeCell ref="E2760:F2760"/>
    <mergeCell ref="E2761:F2761"/>
    <mergeCell ref="H2763:I2763"/>
    <mergeCell ref="E2765:F2765"/>
    <mergeCell ref="E2766:F2766"/>
    <mergeCell ref="E2767:F2767"/>
    <mergeCell ref="E2768:F2768"/>
    <mergeCell ref="E2769:F2769"/>
    <mergeCell ref="E2770:F2770"/>
    <mergeCell ref="E2771:F2771"/>
    <mergeCell ref="H2773:I2773"/>
    <mergeCell ref="E2775:F2775"/>
    <mergeCell ref="E2776:F2776"/>
    <mergeCell ref="E2777:F2777"/>
    <mergeCell ref="E2778:F2778"/>
    <mergeCell ref="E2779:F2779"/>
    <mergeCell ref="E2780:F2780"/>
    <mergeCell ref="E2781:F2781"/>
    <mergeCell ref="H2783:I2783"/>
    <mergeCell ref="E2785:F2785"/>
    <mergeCell ref="E2786:F2786"/>
    <mergeCell ref="E2787:F2787"/>
    <mergeCell ref="E2788:F2788"/>
    <mergeCell ref="E2789:F2789"/>
    <mergeCell ref="E2790:F2790"/>
    <mergeCell ref="E2791:F2791"/>
    <mergeCell ref="H2793:I2793"/>
    <mergeCell ref="E2795:F2795"/>
    <mergeCell ref="E2796:F2796"/>
    <mergeCell ref="E2797:F2797"/>
    <mergeCell ref="E2798:F2798"/>
    <mergeCell ref="E2799:F2799"/>
    <mergeCell ref="E2800:F2800"/>
    <mergeCell ref="E2801:F2801"/>
    <mergeCell ref="H2803:I2803"/>
    <mergeCell ref="E2805:F2805"/>
    <mergeCell ref="E2806:F2806"/>
    <mergeCell ref="E2807:F2807"/>
    <mergeCell ref="E2808:F2808"/>
    <mergeCell ref="E2809:F2809"/>
    <mergeCell ref="E2810:F2810"/>
    <mergeCell ref="E2811:F2811"/>
    <mergeCell ref="H2813:I2813"/>
    <mergeCell ref="E2815:F2815"/>
    <mergeCell ref="E2816:F2816"/>
    <mergeCell ref="E2817:F2817"/>
    <mergeCell ref="E2818:F2818"/>
    <mergeCell ref="E2819:F2819"/>
    <mergeCell ref="E2820:F2820"/>
    <mergeCell ref="E2821:F2821"/>
    <mergeCell ref="H2823:I2823"/>
    <mergeCell ref="E2825:F2825"/>
    <mergeCell ref="E2826:F2826"/>
    <mergeCell ref="E2827:F2827"/>
    <mergeCell ref="E2828:F2828"/>
    <mergeCell ref="E2829:F2829"/>
    <mergeCell ref="E2830:F2830"/>
    <mergeCell ref="H2832:I2832"/>
    <mergeCell ref="E2834:F2834"/>
    <mergeCell ref="E2835:F2835"/>
    <mergeCell ref="E2836:F2836"/>
    <mergeCell ref="E2837:F2837"/>
    <mergeCell ref="E2838:F2838"/>
    <mergeCell ref="E2839:F2839"/>
    <mergeCell ref="H2841:I2841"/>
    <mergeCell ref="E2843:F2843"/>
    <mergeCell ref="E2844:F2844"/>
    <mergeCell ref="E2845:F2845"/>
    <mergeCell ref="E2846:F2846"/>
    <mergeCell ref="E2847:F2847"/>
    <mergeCell ref="E2848:F2848"/>
    <mergeCell ref="E2849:F2849"/>
    <mergeCell ref="H2851:I2851"/>
    <mergeCell ref="E2853:F2853"/>
    <mergeCell ref="E2854:F2854"/>
    <mergeCell ref="E2855:F2855"/>
    <mergeCell ref="E2856:F2856"/>
    <mergeCell ref="E2857:F2857"/>
    <mergeCell ref="E2858:F2858"/>
    <mergeCell ref="E2859:F2859"/>
    <mergeCell ref="H2861:I2861"/>
    <mergeCell ref="E2863:F2863"/>
    <mergeCell ref="E2864:F2864"/>
    <mergeCell ref="E2865:F2865"/>
    <mergeCell ref="E2866:F2866"/>
    <mergeCell ref="E2867:F2867"/>
    <mergeCell ref="E2868:F2868"/>
    <mergeCell ref="E2869:F2869"/>
    <mergeCell ref="H2871:I2871"/>
    <mergeCell ref="E2873:F2873"/>
    <mergeCell ref="E2874:F2874"/>
    <mergeCell ref="E2875:F2875"/>
    <mergeCell ref="E2876:F2876"/>
    <mergeCell ref="E2877:F2877"/>
    <mergeCell ref="E2878:F2878"/>
    <mergeCell ref="E2879:F2879"/>
    <mergeCell ref="H2881:I2881"/>
    <mergeCell ref="E2883:F2883"/>
    <mergeCell ref="E2884:F2884"/>
    <mergeCell ref="E2885:F2885"/>
    <mergeCell ref="E2886:F2886"/>
    <mergeCell ref="E2887:F2887"/>
    <mergeCell ref="E2888:F2888"/>
    <mergeCell ref="E2889:F2889"/>
    <mergeCell ref="H2891:I2891"/>
    <mergeCell ref="E2893:F2893"/>
    <mergeCell ref="E2894:F2894"/>
    <mergeCell ref="E2895:F2895"/>
    <mergeCell ref="E2896:F2896"/>
    <mergeCell ref="E2897:F2897"/>
    <mergeCell ref="E2898:F2898"/>
    <mergeCell ref="E2899:F2899"/>
    <mergeCell ref="H2901:I2901"/>
    <mergeCell ref="E2903:F2903"/>
    <mergeCell ref="E2904:F2904"/>
    <mergeCell ref="E2905:F2905"/>
    <mergeCell ref="E2906:F2906"/>
    <mergeCell ref="E2907:F2907"/>
    <mergeCell ref="E2908:F2908"/>
    <mergeCell ref="E2909:F2909"/>
    <mergeCell ref="H2911:I2911"/>
    <mergeCell ref="E2913:F2913"/>
    <mergeCell ref="E2914:F2914"/>
    <mergeCell ref="E2915:F2915"/>
    <mergeCell ref="E2916:F2916"/>
    <mergeCell ref="E2917:F2917"/>
    <mergeCell ref="E2918:F2918"/>
    <mergeCell ref="E2919:F2919"/>
    <mergeCell ref="H2921:I2921"/>
    <mergeCell ref="E2923:F2923"/>
    <mergeCell ref="E2924:F2924"/>
    <mergeCell ref="E2925:F2925"/>
    <mergeCell ref="E2926:F2926"/>
    <mergeCell ref="E2927:F2927"/>
    <mergeCell ref="E2928:F2928"/>
    <mergeCell ref="E2929:F2929"/>
    <mergeCell ref="H2931:I2931"/>
    <mergeCell ref="E2933:F2933"/>
    <mergeCell ref="E2934:F2934"/>
    <mergeCell ref="E2935:F2935"/>
    <mergeCell ref="E2936:F2936"/>
    <mergeCell ref="E2937:F2937"/>
    <mergeCell ref="E2938:F2938"/>
    <mergeCell ref="E2939:F2939"/>
    <mergeCell ref="H2941:I2941"/>
    <mergeCell ref="E2943:F2943"/>
    <mergeCell ref="E2944:F2944"/>
    <mergeCell ref="E2945:F2945"/>
    <mergeCell ref="E2946:F2946"/>
    <mergeCell ref="E2947:F2947"/>
    <mergeCell ref="E2948:F2948"/>
    <mergeCell ref="E2949:F2949"/>
    <mergeCell ref="H2951:I2951"/>
    <mergeCell ref="E2953:F2953"/>
    <mergeCell ref="E2954:F2954"/>
    <mergeCell ref="E2955:F2955"/>
    <mergeCell ref="E2956:F2956"/>
    <mergeCell ref="E2957:F2957"/>
    <mergeCell ref="E2958:F2958"/>
    <mergeCell ref="E2959:F2959"/>
    <mergeCell ref="H2961:I2961"/>
    <mergeCell ref="E2963:F2963"/>
    <mergeCell ref="E2964:F2964"/>
    <mergeCell ref="E2965:F2965"/>
    <mergeCell ref="E2966:F2966"/>
    <mergeCell ref="E2967:F2967"/>
    <mergeCell ref="E2968:F2968"/>
    <mergeCell ref="E2969:F2969"/>
    <mergeCell ref="E2970:F2970"/>
    <mergeCell ref="E2971:F2971"/>
    <mergeCell ref="E2972:F2972"/>
    <mergeCell ref="H2974:I2974"/>
    <mergeCell ref="E2976:F2976"/>
    <mergeCell ref="E2977:F2977"/>
    <mergeCell ref="E2978:F2978"/>
    <mergeCell ref="E2979:F2979"/>
    <mergeCell ref="E2980:F2980"/>
    <mergeCell ref="E2981:F2981"/>
    <mergeCell ref="E2982:F2982"/>
    <mergeCell ref="E2983:F2983"/>
    <mergeCell ref="E2984:F2984"/>
    <mergeCell ref="E2985:F2985"/>
    <mergeCell ref="H2987:I2987"/>
    <mergeCell ref="E2989:F2989"/>
    <mergeCell ref="E2990:F2990"/>
    <mergeCell ref="E2991:F2991"/>
    <mergeCell ref="E2992:F2992"/>
    <mergeCell ref="E2993:F2993"/>
    <mergeCell ref="E2994:F2994"/>
    <mergeCell ref="E2995:F2995"/>
    <mergeCell ref="E2996:F2996"/>
    <mergeCell ref="E2997:F2997"/>
    <mergeCell ref="E2998:F2998"/>
    <mergeCell ref="H3000:I3000"/>
    <mergeCell ref="E3002:F3002"/>
    <mergeCell ref="E3003:F3003"/>
    <mergeCell ref="E3004:F3004"/>
    <mergeCell ref="E3005:F3005"/>
    <mergeCell ref="E3006:F3006"/>
    <mergeCell ref="E3007:F3007"/>
    <mergeCell ref="E3008:F3008"/>
    <mergeCell ref="E3009:F3009"/>
    <mergeCell ref="H3011:I3011"/>
    <mergeCell ref="E3013:F3013"/>
    <mergeCell ref="E3014:F3014"/>
    <mergeCell ref="E3015:F3015"/>
    <mergeCell ref="E3016:F3016"/>
    <mergeCell ref="E3017:F3017"/>
    <mergeCell ref="E3018:F3018"/>
    <mergeCell ref="E3019:F3019"/>
    <mergeCell ref="E3020:F3020"/>
    <mergeCell ref="E3021:F3021"/>
    <mergeCell ref="E3022:F3022"/>
    <mergeCell ref="H3024:I3024"/>
    <mergeCell ref="E3026:F3026"/>
    <mergeCell ref="E3027:F3027"/>
    <mergeCell ref="E3028:F3028"/>
    <mergeCell ref="E3029:F3029"/>
    <mergeCell ref="E3030:F3030"/>
    <mergeCell ref="E3031:F3031"/>
    <mergeCell ref="H3033:I3033"/>
    <mergeCell ref="E3035:F3035"/>
    <mergeCell ref="E3036:F3036"/>
    <mergeCell ref="E3037:F3037"/>
    <mergeCell ref="E3038:F3038"/>
    <mergeCell ref="E3039:F3039"/>
    <mergeCell ref="E3040:F3040"/>
    <mergeCell ref="E3041:F3041"/>
    <mergeCell ref="E3042:F3042"/>
    <mergeCell ref="E3043:F3043"/>
    <mergeCell ref="H3045:I3045"/>
    <mergeCell ref="E3047:F3047"/>
    <mergeCell ref="E3048:F3048"/>
    <mergeCell ref="E3049:F3049"/>
    <mergeCell ref="E3050:F3050"/>
    <mergeCell ref="E3051:F3051"/>
    <mergeCell ref="E3052:F3052"/>
    <mergeCell ref="E3053:F3053"/>
    <mergeCell ref="E3054:F3054"/>
    <mergeCell ref="E3055:F3055"/>
    <mergeCell ref="H3057:I3057"/>
    <mergeCell ref="E3059:F3059"/>
    <mergeCell ref="E3060:F3060"/>
    <mergeCell ref="E3061:F3061"/>
    <mergeCell ref="E3062:F3062"/>
    <mergeCell ref="E3063:F3063"/>
    <mergeCell ref="E3064:F3064"/>
    <mergeCell ref="E3065:F3065"/>
    <mergeCell ref="H3067:I3067"/>
    <mergeCell ref="E3069:F3069"/>
    <mergeCell ref="E3070:F3070"/>
    <mergeCell ref="E3071:F3071"/>
    <mergeCell ref="E3072:F3072"/>
    <mergeCell ref="H3074:I3074"/>
    <mergeCell ref="E3076:F3076"/>
    <mergeCell ref="E3077:F3077"/>
    <mergeCell ref="E3078:F3078"/>
    <mergeCell ref="E3079:F3079"/>
    <mergeCell ref="E3080:F3080"/>
    <mergeCell ref="E3081:F3081"/>
    <mergeCell ref="H3083:I3083"/>
    <mergeCell ref="E3085:F3085"/>
    <mergeCell ref="E3086:F3086"/>
    <mergeCell ref="E3087:F3087"/>
    <mergeCell ref="H3089:I3089"/>
    <mergeCell ref="E3091:F3091"/>
    <mergeCell ref="E3092:F3092"/>
    <mergeCell ref="E3093:F3093"/>
    <mergeCell ref="H3095:I3095"/>
    <mergeCell ref="E3097:F3097"/>
    <mergeCell ref="E3098:F3098"/>
    <mergeCell ref="E3099:F3099"/>
    <mergeCell ref="H3101:I3101"/>
    <mergeCell ref="E3103:F3103"/>
    <mergeCell ref="E3104:F3104"/>
    <mergeCell ref="E3105:F3105"/>
    <mergeCell ref="H3107:I3107"/>
    <mergeCell ref="E3109:F3109"/>
    <mergeCell ref="E3110:F3110"/>
    <mergeCell ref="E3111:F3111"/>
    <mergeCell ref="E3112:F3112"/>
    <mergeCell ref="H3114:I3114"/>
    <mergeCell ref="E3116:F3116"/>
    <mergeCell ref="E3117:F3117"/>
    <mergeCell ref="E3118:F3118"/>
    <mergeCell ref="E3119:F3119"/>
    <mergeCell ref="E3120:F3120"/>
    <mergeCell ref="E3121:F3121"/>
    <mergeCell ref="H3123:I3123"/>
    <mergeCell ref="E3125:F3125"/>
    <mergeCell ref="E3126:F3126"/>
    <mergeCell ref="E3127:F3127"/>
    <mergeCell ref="H3129:I3129"/>
    <mergeCell ref="E3131:F3131"/>
    <mergeCell ref="E3132:F3132"/>
    <mergeCell ref="E3133:F3133"/>
    <mergeCell ref="H3135:I3135"/>
    <mergeCell ref="E3137:F3137"/>
    <mergeCell ref="E3138:F3138"/>
    <mergeCell ref="E3139:F3139"/>
    <mergeCell ref="H3141:I3141"/>
    <mergeCell ref="E3143:F3143"/>
    <mergeCell ref="E3144:F3144"/>
    <mergeCell ref="E3145:F3145"/>
    <mergeCell ref="H3147:I3147"/>
    <mergeCell ref="E3149:F3149"/>
    <mergeCell ref="E3150:F3150"/>
    <mergeCell ref="E3151:F3151"/>
    <mergeCell ref="E3152:F3152"/>
    <mergeCell ref="E3153:F3153"/>
    <mergeCell ref="E3154:F3154"/>
    <mergeCell ref="H3156:I3156"/>
    <mergeCell ref="E3158:F3158"/>
    <mergeCell ref="E3159:F3159"/>
    <mergeCell ref="E3160:F3160"/>
    <mergeCell ref="E3161:F3161"/>
    <mergeCell ref="E3162:F3162"/>
    <mergeCell ref="E3163:F3163"/>
    <mergeCell ref="H3165:I3165"/>
    <mergeCell ref="E3167:F3167"/>
    <mergeCell ref="E3168:F3168"/>
    <mergeCell ref="E3169:F3169"/>
    <mergeCell ref="E3170:F3170"/>
    <mergeCell ref="H3172:I3172"/>
    <mergeCell ref="E3174:F3174"/>
    <mergeCell ref="E3175:F3175"/>
    <mergeCell ref="E3176:F3176"/>
    <mergeCell ref="E3177:F3177"/>
    <mergeCell ref="E3178:F3178"/>
    <mergeCell ref="E3179:F3179"/>
    <mergeCell ref="E3180:F3180"/>
    <mergeCell ref="E3181:F3181"/>
    <mergeCell ref="H3183:I3183"/>
    <mergeCell ref="E3185:F3185"/>
    <mergeCell ref="E3186:F3186"/>
    <mergeCell ref="E3187:F3187"/>
    <mergeCell ref="E3188:F3188"/>
    <mergeCell ref="E3189:F3189"/>
    <mergeCell ref="H3191:I3191"/>
    <mergeCell ref="E3193:F3193"/>
    <mergeCell ref="E3194:F3194"/>
    <mergeCell ref="E3195:F3195"/>
    <mergeCell ref="E3196:F3196"/>
    <mergeCell ref="E3197:F3197"/>
    <mergeCell ref="E3198:F3198"/>
    <mergeCell ref="E3199:F3199"/>
    <mergeCell ref="E3200:F3200"/>
    <mergeCell ref="E3201:F3201"/>
    <mergeCell ref="H3203:I3203"/>
    <mergeCell ref="E3205:F3205"/>
    <mergeCell ref="E3206:F3206"/>
    <mergeCell ref="E3207:F3207"/>
    <mergeCell ref="E3208:F3208"/>
    <mergeCell ref="E3209:F3209"/>
    <mergeCell ref="E3210:F3210"/>
    <mergeCell ref="E3211:F3211"/>
    <mergeCell ref="E3212:F3212"/>
    <mergeCell ref="E3213:F3213"/>
    <mergeCell ref="E3214:F3214"/>
    <mergeCell ref="E3215:F3215"/>
    <mergeCell ref="E3216:F3216"/>
    <mergeCell ref="E3217:F3217"/>
    <mergeCell ref="E3218:F3218"/>
    <mergeCell ref="E3219:F3219"/>
    <mergeCell ref="E3220:F3220"/>
    <mergeCell ref="E3221:F3221"/>
    <mergeCell ref="H3223:I3223"/>
    <mergeCell ref="E3225:F3225"/>
    <mergeCell ref="E3226:F3226"/>
    <mergeCell ref="E3227:F3227"/>
    <mergeCell ref="E3228:F3228"/>
    <mergeCell ref="E3229:F3229"/>
    <mergeCell ref="H3231:I3231"/>
    <mergeCell ref="E3233:F3233"/>
    <mergeCell ref="E3234:F3234"/>
    <mergeCell ref="E3235:F3235"/>
    <mergeCell ref="E3236:F3236"/>
    <mergeCell ref="E3237:F3237"/>
    <mergeCell ref="E3238:F3238"/>
    <mergeCell ref="H3240:I3240"/>
    <mergeCell ref="E3242:F3242"/>
    <mergeCell ref="E3243:F3243"/>
    <mergeCell ref="E3244:F3244"/>
    <mergeCell ref="E3245:F3245"/>
    <mergeCell ref="E3246:F3246"/>
    <mergeCell ref="E3247:F3247"/>
    <mergeCell ref="E3248:F3248"/>
    <mergeCell ref="E3249:F3249"/>
    <mergeCell ref="E3250:F3250"/>
    <mergeCell ref="E3251:F3251"/>
    <mergeCell ref="H3253:I3253"/>
    <mergeCell ref="E3255:F3255"/>
    <mergeCell ref="E3256:F3256"/>
    <mergeCell ref="E3257:F3257"/>
    <mergeCell ref="E3258:F3258"/>
    <mergeCell ref="E3259:F3259"/>
    <mergeCell ref="E3260:F3260"/>
    <mergeCell ref="H3262:I3262"/>
    <mergeCell ref="E3264:F3264"/>
    <mergeCell ref="E3265:F3265"/>
    <mergeCell ref="E3266:F3266"/>
    <mergeCell ref="E3267:F3267"/>
    <mergeCell ref="E3268:F3268"/>
    <mergeCell ref="E3269:F3269"/>
    <mergeCell ref="E3270:F3270"/>
    <mergeCell ref="E3271:F3271"/>
    <mergeCell ref="H3273:I3273"/>
    <mergeCell ref="E3275:F3275"/>
    <mergeCell ref="E3276:F3276"/>
    <mergeCell ref="E3277:F3277"/>
    <mergeCell ref="E3278:F3278"/>
    <mergeCell ref="H3280:I3280"/>
    <mergeCell ref="E3282:F3282"/>
    <mergeCell ref="E3283:F3283"/>
    <mergeCell ref="E3284:F3284"/>
    <mergeCell ref="E3285:F3285"/>
    <mergeCell ref="H3287:I3287"/>
    <mergeCell ref="E3289:F3289"/>
    <mergeCell ref="E3290:F3290"/>
    <mergeCell ref="E3291:F3291"/>
    <mergeCell ref="E3292:F3292"/>
    <mergeCell ref="H3294:I3294"/>
    <mergeCell ref="E3296:F3296"/>
    <mergeCell ref="E3297:F3297"/>
    <mergeCell ref="E3298:F3298"/>
    <mergeCell ref="E3299:F3299"/>
    <mergeCell ref="H3301:I3301"/>
    <mergeCell ref="E3303:F3303"/>
    <mergeCell ref="E3304:F3304"/>
    <mergeCell ref="E3305:F3305"/>
    <mergeCell ref="H3307:I3307"/>
    <mergeCell ref="E3309:F3309"/>
    <mergeCell ref="E3310:F3310"/>
    <mergeCell ref="E3311:F3311"/>
    <mergeCell ref="E3312:F3312"/>
    <mergeCell ref="E3313:F3313"/>
    <mergeCell ref="E3314:F3314"/>
    <mergeCell ref="E3315:F3315"/>
    <mergeCell ref="E3316:F3316"/>
    <mergeCell ref="H3318:I3318"/>
    <mergeCell ref="E3320:F3320"/>
    <mergeCell ref="E3321:F3321"/>
    <mergeCell ref="E3322:F3322"/>
    <mergeCell ref="E3323:F3323"/>
    <mergeCell ref="H3325:I3325"/>
    <mergeCell ref="E3327:F3327"/>
    <mergeCell ref="E3328:F3328"/>
    <mergeCell ref="E3329:F3329"/>
    <mergeCell ref="E3330:F3330"/>
    <mergeCell ref="H3332:I3332"/>
    <mergeCell ref="E3334:F3334"/>
    <mergeCell ref="E3335:F3335"/>
    <mergeCell ref="E3336:F3336"/>
    <mergeCell ref="E3337:F3337"/>
    <mergeCell ref="H3339:I3339"/>
    <mergeCell ref="E3341:F3341"/>
    <mergeCell ref="E3342:F3342"/>
    <mergeCell ref="E3343:F3343"/>
    <mergeCell ref="E3344:F3344"/>
    <mergeCell ref="H3346:I3346"/>
    <mergeCell ref="E3348:F3348"/>
    <mergeCell ref="E3349:F3349"/>
    <mergeCell ref="E3350:F3350"/>
    <mergeCell ref="H3352:I3352"/>
    <mergeCell ref="E3354:F3354"/>
    <mergeCell ref="E3355:F3355"/>
    <mergeCell ref="E3356:F3356"/>
    <mergeCell ref="E3357:F3357"/>
    <mergeCell ref="E3358:F3358"/>
    <mergeCell ref="E3359:F3359"/>
    <mergeCell ref="H3361:I3361"/>
    <mergeCell ref="E3363:F3363"/>
    <mergeCell ref="E3364:F3364"/>
    <mergeCell ref="E3365:F3365"/>
    <mergeCell ref="E3366:F3366"/>
    <mergeCell ref="E3367:F3367"/>
    <mergeCell ref="E3368:F3368"/>
    <mergeCell ref="E3369:F3369"/>
    <mergeCell ref="E3370:F3370"/>
    <mergeCell ref="H3372:I3372"/>
    <mergeCell ref="E3374:F3374"/>
    <mergeCell ref="E3375:F3375"/>
    <mergeCell ref="E3376:F3376"/>
    <mergeCell ref="E3377:F3377"/>
    <mergeCell ref="H3379:I3379"/>
    <mergeCell ref="E3381:F3381"/>
    <mergeCell ref="E3382:F3382"/>
    <mergeCell ref="E3383:F3383"/>
    <mergeCell ref="E3384:F3384"/>
    <mergeCell ref="H3386:I3386"/>
    <mergeCell ref="E3388:F3388"/>
    <mergeCell ref="E3389:F3389"/>
    <mergeCell ref="E3390:F3390"/>
    <mergeCell ref="E3391:F3391"/>
    <mergeCell ref="H3393:I3393"/>
    <mergeCell ref="E3395:F3395"/>
    <mergeCell ref="E3396:F3396"/>
    <mergeCell ref="E3397:F3397"/>
    <mergeCell ref="E3398:F3398"/>
    <mergeCell ref="H3400:I3400"/>
    <mergeCell ref="E3402:F3402"/>
    <mergeCell ref="E3403:F3403"/>
    <mergeCell ref="E3404:F3404"/>
    <mergeCell ref="H3406:I3406"/>
    <mergeCell ref="E3408:F3408"/>
    <mergeCell ref="E3409:F3409"/>
    <mergeCell ref="E3410:F3410"/>
    <mergeCell ref="E3411:F3411"/>
    <mergeCell ref="E3412:F3412"/>
    <mergeCell ref="H3414:I3414"/>
    <mergeCell ref="E3416:F3416"/>
    <mergeCell ref="E3417:F3417"/>
    <mergeCell ref="E3418:F3418"/>
    <mergeCell ref="E3419:F3419"/>
    <mergeCell ref="E3420:F3420"/>
    <mergeCell ref="E3421:F3421"/>
    <mergeCell ref="H3423:I3423"/>
    <mergeCell ref="E3425:F3425"/>
    <mergeCell ref="E3426:F3426"/>
    <mergeCell ref="E3427:F3427"/>
    <mergeCell ref="E3428:F3428"/>
    <mergeCell ref="E3429:F3429"/>
    <mergeCell ref="E3430:F3430"/>
    <mergeCell ref="E3431:F3431"/>
    <mergeCell ref="E3432:F3432"/>
    <mergeCell ref="E3433:F3433"/>
    <mergeCell ref="E3434:F3434"/>
    <mergeCell ref="H3436:I3436"/>
    <mergeCell ref="E3438:F3438"/>
    <mergeCell ref="E3439:F3439"/>
    <mergeCell ref="E3440:F3440"/>
    <mergeCell ref="E3441:F3441"/>
    <mergeCell ref="E3442:F3442"/>
    <mergeCell ref="E3443:F3443"/>
    <mergeCell ref="E3444:F3444"/>
    <mergeCell ref="E3445:F3445"/>
    <mergeCell ref="E3446:F3446"/>
    <mergeCell ref="E3447:F3447"/>
    <mergeCell ref="H3449:I3449"/>
    <mergeCell ref="E3451:F3451"/>
    <mergeCell ref="E3452:F3452"/>
    <mergeCell ref="E3453:F3453"/>
    <mergeCell ref="E3454:F3454"/>
    <mergeCell ref="E3455:F3455"/>
    <mergeCell ref="H3457:I3457"/>
    <mergeCell ref="E3459:F3459"/>
    <mergeCell ref="E3460:F3460"/>
    <mergeCell ref="E3461:F3461"/>
    <mergeCell ref="E3462:F3462"/>
    <mergeCell ref="E3463:F3463"/>
    <mergeCell ref="H3465:I3465"/>
    <mergeCell ref="E3467:F3467"/>
    <mergeCell ref="E3468:F3468"/>
    <mergeCell ref="E3469:F3469"/>
    <mergeCell ref="E3470:F3470"/>
    <mergeCell ref="E3471:F3471"/>
    <mergeCell ref="H3473:I3473"/>
    <mergeCell ref="E3475:F3475"/>
    <mergeCell ref="E3476:F3476"/>
    <mergeCell ref="E3477:F3477"/>
    <mergeCell ref="E3478:F3478"/>
    <mergeCell ref="E3479:F3479"/>
    <mergeCell ref="E3480:F3480"/>
    <mergeCell ref="E3481:F3481"/>
    <mergeCell ref="H3483:I3483"/>
    <mergeCell ref="E3485:F3485"/>
    <mergeCell ref="E3486:F3486"/>
    <mergeCell ref="E3487:F3487"/>
    <mergeCell ref="H3489:I3489"/>
    <mergeCell ref="E3491:F3491"/>
    <mergeCell ref="E3492:F3492"/>
    <mergeCell ref="E3493:F3493"/>
    <mergeCell ref="H3495:I3495"/>
    <mergeCell ref="E3497:F3497"/>
    <mergeCell ref="E3498:F3498"/>
    <mergeCell ref="E3499:F3499"/>
    <mergeCell ref="H3501:I3501"/>
    <mergeCell ref="E3503:F3503"/>
    <mergeCell ref="E3504:F3504"/>
    <mergeCell ref="E3505:F3505"/>
    <mergeCell ref="H3507:I3507"/>
    <mergeCell ref="E3509:F3509"/>
    <mergeCell ref="E3510:F3510"/>
    <mergeCell ref="E3511:F3511"/>
    <mergeCell ref="E3512:F3512"/>
    <mergeCell ref="E3513:F3513"/>
    <mergeCell ref="E3514:F3514"/>
    <mergeCell ref="E3515:F3515"/>
    <mergeCell ref="E3516:F3516"/>
    <mergeCell ref="H3518:I3518"/>
    <mergeCell ref="E3520:F3520"/>
    <mergeCell ref="E3521:F3521"/>
    <mergeCell ref="E3522:F3522"/>
    <mergeCell ref="E3523:F3523"/>
    <mergeCell ref="E3524:F3524"/>
    <mergeCell ref="E3525:F3525"/>
    <mergeCell ref="E3526:F3526"/>
    <mergeCell ref="E3527:F3527"/>
    <mergeCell ref="E3528:F3528"/>
    <mergeCell ref="H3530:I3530"/>
    <mergeCell ref="E3532:F3532"/>
    <mergeCell ref="E3533:F3533"/>
    <mergeCell ref="E3534:F3534"/>
    <mergeCell ref="E3535:F3535"/>
    <mergeCell ref="E3536:F3536"/>
    <mergeCell ref="E3537:F3537"/>
    <mergeCell ref="E3538:F3538"/>
    <mergeCell ref="E3539:F3539"/>
    <mergeCell ref="E3540:F3540"/>
    <mergeCell ref="H3542:I3542"/>
    <mergeCell ref="E3544:F3544"/>
    <mergeCell ref="E3545:F3545"/>
    <mergeCell ref="E3546:F3546"/>
    <mergeCell ref="E3547:F3547"/>
    <mergeCell ref="E3548:F3548"/>
    <mergeCell ref="E3549:F3549"/>
    <mergeCell ref="E3550:F3550"/>
    <mergeCell ref="E3551:F3551"/>
    <mergeCell ref="E3552:F3552"/>
    <mergeCell ref="H3554:I3554"/>
    <mergeCell ref="E3556:F3556"/>
    <mergeCell ref="E3557:F3557"/>
    <mergeCell ref="E3558:F3558"/>
    <mergeCell ref="E3559:F3559"/>
    <mergeCell ref="E3560:F3560"/>
    <mergeCell ref="E3561:F3561"/>
    <mergeCell ref="E3562:F3562"/>
    <mergeCell ref="E3563:F3563"/>
    <mergeCell ref="E3564:F3564"/>
    <mergeCell ref="H3566:I3566"/>
    <mergeCell ref="E3568:F3568"/>
    <mergeCell ref="E3569:F3569"/>
    <mergeCell ref="E3570:F3570"/>
    <mergeCell ref="E3571:F3571"/>
    <mergeCell ref="E3572:F3572"/>
    <mergeCell ref="E3573:F3573"/>
    <mergeCell ref="E3574:F3574"/>
    <mergeCell ref="E3575:F3575"/>
    <mergeCell ref="E3576:F3576"/>
    <mergeCell ref="H3578:I3578"/>
    <mergeCell ref="E3580:F3580"/>
    <mergeCell ref="E3581:F3581"/>
    <mergeCell ref="E3582:F3582"/>
    <mergeCell ref="E3583:F3583"/>
    <mergeCell ref="E3584:F3584"/>
    <mergeCell ref="E3585:F3585"/>
    <mergeCell ref="H3587:I3587"/>
    <mergeCell ref="E3589:F3589"/>
    <mergeCell ref="E3590:F3590"/>
    <mergeCell ref="E3591:F3591"/>
    <mergeCell ref="E3592:F3592"/>
    <mergeCell ref="E3593:F3593"/>
    <mergeCell ref="E3594:F3594"/>
    <mergeCell ref="E3595:F3595"/>
    <mergeCell ref="E3596:F3596"/>
    <mergeCell ref="E3597:F3597"/>
    <mergeCell ref="H3599:I3599"/>
    <mergeCell ref="E3601:F3601"/>
    <mergeCell ref="E3602:F3602"/>
    <mergeCell ref="E3603:F3603"/>
    <mergeCell ref="E3604:F3604"/>
    <mergeCell ref="E3605:F3605"/>
    <mergeCell ref="E3606:F3606"/>
    <mergeCell ref="E3607:F3607"/>
    <mergeCell ref="E3608:F3608"/>
    <mergeCell ref="E3609:F3609"/>
    <mergeCell ref="H3611:I3611"/>
    <mergeCell ref="E3613:F3613"/>
    <mergeCell ref="E3614:F3614"/>
    <mergeCell ref="E3615:F3615"/>
    <mergeCell ref="E3616:F3616"/>
    <mergeCell ref="E3617:F3617"/>
    <mergeCell ref="E3618:F3618"/>
    <mergeCell ref="H3620:I3620"/>
    <mergeCell ref="E3622:F3622"/>
    <mergeCell ref="E3623:F3623"/>
    <mergeCell ref="E3624:F3624"/>
    <mergeCell ref="E3625:F3625"/>
    <mergeCell ref="E3626:F3626"/>
    <mergeCell ref="H3628:I3628"/>
    <mergeCell ref="E3630:F3630"/>
    <mergeCell ref="E3631:F3631"/>
    <mergeCell ref="E3632:F3632"/>
    <mergeCell ref="E3633:F3633"/>
    <mergeCell ref="E3634:F3634"/>
    <mergeCell ref="E3635:F3635"/>
    <mergeCell ref="H3637:I3637"/>
    <mergeCell ref="E3639:F3639"/>
    <mergeCell ref="E3640:F3640"/>
    <mergeCell ref="E3641:F3641"/>
    <mergeCell ref="E3642:F3642"/>
    <mergeCell ref="E3643:F3643"/>
    <mergeCell ref="E3644:F3644"/>
    <mergeCell ref="H3646:I3646"/>
    <mergeCell ref="E3648:F3648"/>
    <mergeCell ref="E3649:F3649"/>
    <mergeCell ref="E3650:F3650"/>
    <mergeCell ref="E3651:F3651"/>
    <mergeCell ref="E3652:F3652"/>
    <mergeCell ref="E3653:F3653"/>
    <mergeCell ref="H3655:I3655"/>
    <mergeCell ref="E3657:F3657"/>
    <mergeCell ref="E3658:F3658"/>
    <mergeCell ref="E3659:F3659"/>
    <mergeCell ref="E3660:F3660"/>
    <mergeCell ref="E3661:F3661"/>
    <mergeCell ref="E3662:F3662"/>
    <mergeCell ref="E3663:F3663"/>
    <mergeCell ref="H3665:I3665"/>
    <mergeCell ref="E3667:F3667"/>
    <mergeCell ref="E3668:F3668"/>
    <mergeCell ref="E3669:F3669"/>
    <mergeCell ref="E3670:F3670"/>
    <mergeCell ref="E3671:F3671"/>
    <mergeCell ref="E3672:F3672"/>
    <mergeCell ref="E3673:F3673"/>
    <mergeCell ref="H3675:I3675"/>
    <mergeCell ref="E3677:F3677"/>
    <mergeCell ref="E3678:F3678"/>
    <mergeCell ref="E3679:F3679"/>
    <mergeCell ref="E3680:F3680"/>
    <mergeCell ref="E3681:F3681"/>
    <mergeCell ref="H3683:I3683"/>
    <mergeCell ref="E3685:F3685"/>
    <mergeCell ref="E3686:F3686"/>
    <mergeCell ref="E3687:F3687"/>
    <mergeCell ref="E3688:F3688"/>
    <mergeCell ref="E3689:F3689"/>
    <mergeCell ref="H3691:I3691"/>
    <mergeCell ref="E3693:F3693"/>
    <mergeCell ref="E3694:F3694"/>
    <mergeCell ref="E3695:F3695"/>
    <mergeCell ref="E3696:F3696"/>
    <mergeCell ref="H3698:I3698"/>
    <mergeCell ref="E3700:F3700"/>
    <mergeCell ref="E3701:F3701"/>
    <mergeCell ref="E3702:F3702"/>
    <mergeCell ref="E3703:F3703"/>
    <mergeCell ref="H3705:I3705"/>
    <mergeCell ref="E3707:F3707"/>
    <mergeCell ref="E3708:F3708"/>
    <mergeCell ref="E3709:F3709"/>
    <mergeCell ref="E3710:F3710"/>
    <mergeCell ref="H3712:I3712"/>
    <mergeCell ref="E3714:F3714"/>
    <mergeCell ref="E3715:F3715"/>
    <mergeCell ref="E3716:F3716"/>
    <mergeCell ref="E3717:F3717"/>
    <mergeCell ref="E3718:F3718"/>
    <mergeCell ref="H3720:I3720"/>
    <mergeCell ref="E3722:F3722"/>
    <mergeCell ref="E3723:F3723"/>
    <mergeCell ref="E3724:F3724"/>
    <mergeCell ref="E3725:F3725"/>
    <mergeCell ref="E3726:F3726"/>
    <mergeCell ref="H3728:I3728"/>
    <mergeCell ref="E3730:F3730"/>
    <mergeCell ref="E3731:F3731"/>
    <mergeCell ref="E3732:F3732"/>
    <mergeCell ref="E3733:F3733"/>
    <mergeCell ref="E3734:F3734"/>
    <mergeCell ref="H3736:I3736"/>
    <mergeCell ref="E3738:F3738"/>
    <mergeCell ref="E3739:F3739"/>
    <mergeCell ref="E3740:F3740"/>
    <mergeCell ref="E3741:F3741"/>
    <mergeCell ref="E3742:F3742"/>
    <mergeCell ref="H3744:I3744"/>
    <mergeCell ref="E3746:F3746"/>
    <mergeCell ref="E3747:F3747"/>
    <mergeCell ref="E3748:F3748"/>
    <mergeCell ref="E3749:F3749"/>
    <mergeCell ref="E3750:F3750"/>
    <mergeCell ref="E3751:F3751"/>
    <mergeCell ref="H3753:I3753"/>
    <mergeCell ref="E3755:F3755"/>
    <mergeCell ref="E3756:F3756"/>
    <mergeCell ref="E3757:F3757"/>
    <mergeCell ref="H3759:I3759"/>
    <mergeCell ref="E3761:F3761"/>
    <mergeCell ref="E3762:F3762"/>
    <mergeCell ref="E3763:F3763"/>
    <mergeCell ref="H3765:I3765"/>
    <mergeCell ref="E3767:F3767"/>
    <mergeCell ref="E3768:F3768"/>
    <mergeCell ref="E3769:F3769"/>
    <mergeCell ref="H3771:I3771"/>
    <mergeCell ref="E3773:F3773"/>
    <mergeCell ref="E3774:F3774"/>
    <mergeCell ref="E3775:F3775"/>
    <mergeCell ref="H3777:I3777"/>
    <mergeCell ref="E3779:F3779"/>
    <mergeCell ref="E3780:F3780"/>
    <mergeCell ref="E3781:F3781"/>
    <mergeCell ref="H3783:I3783"/>
    <mergeCell ref="E3785:F3785"/>
    <mergeCell ref="E3786:F3786"/>
    <mergeCell ref="E3787:F3787"/>
    <mergeCell ref="H3789:I3789"/>
    <mergeCell ref="E3791:F3791"/>
    <mergeCell ref="E3792:F3792"/>
    <mergeCell ref="E3793:F3793"/>
    <mergeCell ref="H3795:I3795"/>
    <mergeCell ref="E3797:F3797"/>
    <mergeCell ref="E3798:F3798"/>
    <mergeCell ref="E3799:F3799"/>
    <mergeCell ref="H3801:I3801"/>
    <mergeCell ref="E3803:F3803"/>
    <mergeCell ref="E3804:F3804"/>
    <mergeCell ref="E3805:F3805"/>
    <mergeCell ref="H3807:I3807"/>
    <mergeCell ref="E3809:F3809"/>
    <mergeCell ref="E3810:F3810"/>
    <mergeCell ref="E3811:F3811"/>
    <mergeCell ref="H3813:I3813"/>
    <mergeCell ref="E3815:F3815"/>
    <mergeCell ref="E3816:F3816"/>
    <mergeCell ref="E3817:F3817"/>
    <mergeCell ref="H3819:I3819"/>
    <mergeCell ref="E3821:F3821"/>
    <mergeCell ref="E3822:F3822"/>
    <mergeCell ref="E3823:F3823"/>
    <mergeCell ref="H3825:I3825"/>
    <mergeCell ref="E3827:F3827"/>
    <mergeCell ref="E3828:F3828"/>
    <mergeCell ref="E3829:F3829"/>
    <mergeCell ref="H3831:I3831"/>
    <mergeCell ref="E3833:F3833"/>
    <mergeCell ref="E3834:F3834"/>
    <mergeCell ref="E3835:F3835"/>
    <mergeCell ref="H3837:I3837"/>
    <mergeCell ref="E3839:F3839"/>
    <mergeCell ref="E3840:F3840"/>
    <mergeCell ref="E3841:F3841"/>
    <mergeCell ref="H3843:I3843"/>
    <mergeCell ref="E3845:F3845"/>
    <mergeCell ref="E3846:F3846"/>
    <mergeCell ref="E3847:F3847"/>
    <mergeCell ref="H3849:I3849"/>
    <mergeCell ref="E3851:F3851"/>
    <mergeCell ref="E3852:F3852"/>
    <mergeCell ref="E3853:F3853"/>
    <mergeCell ref="H3855:I3855"/>
    <mergeCell ref="E3857:F3857"/>
    <mergeCell ref="E3858:F3858"/>
    <mergeCell ref="E3859:F3859"/>
    <mergeCell ref="H3861:I3861"/>
    <mergeCell ref="E3863:F3863"/>
    <mergeCell ref="E3864:F3864"/>
    <mergeCell ref="E3865:F3865"/>
    <mergeCell ref="H3867:I3867"/>
    <mergeCell ref="E3869:F3869"/>
    <mergeCell ref="E3870:F3870"/>
    <mergeCell ref="E3871:F3871"/>
    <mergeCell ref="H3873:I3873"/>
    <mergeCell ref="E3875:F3875"/>
    <mergeCell ref="E3876:F3876"/>
    <mergeCell ref="E3877:F3877"/>
    <mergeCell ref="H3879:I3879"/>
    <mergeCell ref="E3881:F3881"/>
    <mergeCell ref="E3882:F3882"/>
    <mergeCell ref="E3883:F3883"/>
    <mergeCell ref="H3885:I3885"/>
    <mergeCell ref="E3887:F3887"/>
    <mergeCell ref="E3888:F3888"/>
    <mergeCell ref="E3889:F3889"/>
    <mergeCell ref="H3891:I3891"/>
    <mergeCell ref="E3893:F3893"/>
    <mergeCell ref="E3894:F3894"/>
    <mergeCell ref="E3895:F3895"/>
    <mergeCell ref="H3897:I3897"/>
    <mergeCell ref="E3899:F3899"/>
    <mergeCell ref="E3900:F3900"/>
    <mergeCell ref="E3901:F3901"/>
    <mergeCell ref="H3903:I3903"/>
    <mergeCell ref="E3905:F3905"/>
    <mergeCell ref="E3906:F3906"/>
    <mergeCell ref="E3907:F3907"/>
    <mergeCell ref="H3909:I3909"/>
    <mergeCell ref="E3911:F3911"/>
    <mergeCell ref="E3912:F3912"/>
    <mergeCell ref="E3913:F3913"/>
    <mergeCell ref="H3915:I3915"/>
    <mergeCell ref="E3917:F3917"/>
    <mergeCell ref="E3918:F3918"/>
    <mergeCell ref="E3919:F3919"/>
    <mergeCell ref="H3921:I3921"/>
    <mergeCell ref="E3923:F3923"/>
    <mergeCell ref="E3924:F3924"/>
    <mergeCell ref="E3925:F3925"/>
    <mergeCell ref="H3927:I3927"/>
    <mergeCell ref="E3929:F3929"/>
    <mergeCell ref="E3930:F3930"/>
    <mergeCell ref="E3931:F3931"/>
    <mergeCell ref="H3933:I3933"/>
    <mergeCell ref="E3935:F3935"/>
    <mergeCell ref="E3936:F3936"/>
    <mergeCell ref="E3937:F3937"/>
    <mergeCell ref="H3939:I3939"/>
    <mergeCell ref="E3941:F3941"/>
    <mergeCell ref="E3942:F3942"/>
    <mergeCell ref="E3943:F3943"/>
    <mergeCell ref="H3945:I3945"/>
    <mergeCell ref="E3947:F3947"/>
    <mergeCell ref="E3948:F3948"/>
    <mergeCell ref="E3949:F3949"/>
    <mergeCell ref="H3951:I3951"/>
    <mergeCell ref="E3953:F3953"/>
    <mergeCell ref="E3954:F3954"/>
    <mergeCell ref="E3955:F3955"/>
    <mergeCell ref="H3957:I3957"/>
    <mergeCell ref="E3959:F3959"/>
    <mergeCell ref="E3960:F3960"/>
    <mergeCell ref="E3961:F3961"/>
    <mergeCell ref="H3963:I3963"/>
    <mergeCell ref="E3965:F3965"/>
    <mergeCell ref="E3966:F3966"/>
    <mergeCell ref="E3967:F3967"/>
    <mergeCell ref="H3969:I3969"/>
    <mergeCell ref="E3971:F3971"/>
    <mergeCell ref="E3972:F3972"/>
    <mergeCell ref="E3973:F3973"/>
    <mergeCell ref="H3975:I3975"/>
    <mergeCell ref="E3977:F3977"/>
    <mergeCell ref="E3978:F3978"/>
    <mergeCell ref="E3979:F3979"/>
    <mergeCell ref="H3981:I3981"/>
    <mergeCell ref="E3983:F3983"/>
    <mergeCell ref="E3984:F3984"/>
    <mergeCell ref="E3985:F3985"/>
    <mergeCell ref="H3987:I3987"/>
    <mergeCell ref="E3989:F3989"/>
    <mergeCell ref="E3990:F3990"/>
    <mergeCell ref="E3991:F3991"/>
    <mergeCell ref="H3993:I3993"/>
    <mergeCell ref="E3995:F3995"/>
    <mergeCell ref="E3996:F3996"/>
    <mergeCell ref="E3997:F3997"/>
    <mergeCell ref="H3999:I3999"/>
    <mergeCell ref="E4001:F4001"/>
    <mergeCell ref="E4002:F4002"/>
    <mergeCell ref="E4003:F4003"/>
    <mergeCell ref="H4005:I4005"/>
    <mergeCell ref="E4007:F4007"/>
    <mergeCell ref="E4008:F4008"/>
    <mergeCell ref="E4009:F4009"/>
    <mergeCell ref="H4011:I4011"/>
    <mergeCell ref="E4013:F4013"/>
    <mergeCell ref="E4014:F4014"/>
    <mergeCell ref="E4015:F4015"/>
    <mergeCell ref="H4017:I4017"/>
    <mergeCell ref="E4019:F4019"/>
    <mergeCell ref="E4020:F4020"/>
    <mergeCell ref="E4021:F4021"/>
    <mergeCell ref="H4023:I4023"/>
    <mergeCell ref="E4025:F4025"/>
    <mergeCell ref="E4026:F4026"/>
    <mergeCell ref="E4027:F4027"/>
    <mergeCell ref="H4029:I4029"/>
    <mergeCell ref="E4031:F4031"/>
    <mergeCell ref="E4032:F4032"/>
    <mergeCell ref="E4033:F4033"/>
    <mergeCell ref="E4034:F4034"/>
    <mergeCell ref="E4035:F4035"/>
    <mergeCell ref="H4037:I4037"/>
    <mergeCell ref="E4039:F4039"/>
    <mergeCell ref="E4040:F4040"/>
    <mergeCell ref="E4041:F4041"/>
    <mergeCell ref="E4042:F4042"/>
    <mergeCell ref="E4043:F4043"/>
    <mergeCell ref="E4044:F4044"/>
    <mergeCell ref="H4046:I4046"/>
    <mergeCell ref="E4048:F4048"/>
    <mergeCell ref="E4049:F4049"/>
    <mergeCell ref="E4050:F4050"/>
    <mergeCell ref="E4051:F4051"/>
    <mergeCell ref="H4053:I4053"/>
    <mergeCell ref="E4055:F4055"/>
    <mergeCell ref="E4056:F4056"/>
    <mergeCell ref="E4057:F4057"/>
    <mergeCell ref="E4058:F4058"/>
    <mergeCell ref="E4059:F4059"/>
    <mergeCell ref="E4060:F4060"/>
    <mergeCell ref="E4061:F4061"/>
    <mergeCell ref="E4062:F4062"/>
    <mergeCell ref="H4064:I4064"/>
    <mergeCell ref="E4066:F4066"/>
    <mergeCell ref="E4067:F4067"/>
    <mergeCell ref="E4068:F4068"/>
    <mergeCell ref="E4069:F4069"/>
    <mergeCell ref="E4070:F4070"/>
    <mergeCell ref="E4071:F4071"/>
    <mergeCell ref="H4073:I4073"/>
    <mergeCell ref="E4075:F4075"/>
    <mergeCell ref="E4076:F4076"/>
    <mergeCell ref="E4077:F4077"/>
    <mergeCell ref="E4078:F4078"/>
    <mergeCell ref="E4079:F4079"/>
    <mergeCell ref="E4080:F4080"/>
    <mergeCell ref="E4081:F4081"/>
    <mergeCell ref="E4082:F4082"/>
    <mergeCell ref="E4083:F4083"/>
    <mergeCell ref="E4084:F4084"/>
    <mergeCell ref="E4085:F4085"/>
    <mergeCell ref="H4087:I4087"/>
    <mergeCell ref="E4089:F4089"/>
    <mergeCell ref="E4090:F4090"/>
    <mergeCell ref="E4091:F4091"/>
    <mergeCell ref="E4092:F4092"/>
    <mergeCell ref="E4093:F4093"/>
    <mergeCell ref="E4094:F4094"/>
    <mergeCell ref="E4095:F4095"/>
    <mergeCell ref="E4096:F4096"/>
    <mergeCell ref="E4097:F4097"/>
    <mergeCell ref="E4098:F4098"/>
    <mergeCell ref="H4100:I4100"/>
    <mergeCell ref="E4102:F4102"/>
    <mergeCell ref="E4103:F4103"/>
    <mergeCell ref="E4104:F4104"/>
    <mergeCell ref="E4105:F4105"/>
    <mergeCell ref="E4106:F4106"/>
    <mergeCell ref="H4108:I4108"/>
    <mergeCell ref="E4110:F4110"/>
    <mergeCell ref="E4111:F4111"/>
    <mergeCell ref="E4112:F4112"/>
    <mergeCell ref="E4113:F4113"/>
    <mergeCell ref="E4114:F4114"/>
    <mergeCell ref="H4116:I4116"/>
    <mergeCell ref="E4118:F4118"/>
    <mergeCell ref="E4119:F4119"/>
    <mergeCell ref="E4120:F4120"/>
    <mergeCell ref="E4121:F4121"/>
    <mergeCell ref="E4122:F4122"/>
    <mergeCell ref="E4123:F4123"/>
    <mergeCell ref="E4124:F4124"/>
    <mergeCell ref="E4125:F4125"/>
    <mergeCell ref="E4126:F4126"/>
    <mergeCell ref="E4127:F4127"/>
    <mergeCell ref="H4129:I4129"/>
    <mergeCell ref="E4131:F4131"/>
    <mergeCell ref="E4132:F4132"/>
    <mergeCell ref="E4133:F4133"/>
    <mergeCell ref="E4134:F4134"/>
    <mergeCell ref="E4135:F4135"/>
    <mergeCell ref="E4136:F4136"/>
    <mergeCell ref="E4137:F4137"/>
    <mergeCell ref="E4138:F4138"/>
    <mergeCell ref="E4139:F4139"/>
    <mergeCell ref="E4140:F4140"/>
    <mergeCell ref="H4142:I4142"/>
    <mergeCell ref="E4144:F4144"/>
    <mergeCell ref="E4145:F4145"/>
    <mergeCell ref="E4146:F4146"/>
    <mergeCell ref="E4147:F4147"/>
    <mergeCell ref="E4148:F4148"/>
    <mergeCell ref="E4149:F4149"/>
    <mergeCell ref="E4150:F4150"/>
    <mergeCell ref="E4151:F4151"/>
    <mergeCell ref="H4153:I4153"/>
    <mergeCell ref="E4155:F4155"/>
    <mergeCell ref="E4156:F4156"/>
    <mergeCell ref="E4157:F4157"/>
    <mergeCell ref="E4158:F4158"/>
    <mergeCell ref="E4159:F4159"/>
    <mergeCell ref="E4160:F4160"/>
    <mergeCell ref="H4162:I4162"/>
    <mergeCell ref="E4164:F4164"/>
    <mergeCell ref="E4165:F4165"/>
    <mergeCell ref="E4166:F4166"/>
    <mergeCell ref="E4167:F4167"/>
    <mergeCell ref="E4168:F4168"/>
    <mergeCell ref="E4169:F4169"/>
    <mergeCell ref="H4171:I4171"/>
    <mergeCell ref="E4173:F4173"/>
    <mergeCell ref="E4174:F4174"/>
    <mergeCell ref="E4175:F4175"/>
    <mergeCell ref="E4176:F4176"/>
    <mergeCell ref="E4177:F4177"/>
    <mergeCell ref="E4178:F4178"/>
    <mergeCell ref="H4180:I4180"/>
    <mergeCell ref="E4182:F4182"/>
    <mergeCell ref="E4183:F4183"/>
    <mergeCell ref="E4184:F4184"/>
    <mergeCell ref="E4185:F4185"/>
    <mergeCell ref="E4186:F4186"/>
    <mergeCell ref="E4187:F4187"/>
    <mergeCell ref="E4188:F4188"/>
    <mergeCell ref="E4189:F4189"/>
    <mergeCell ref="H4191:I4191"/>
    <mergeCell ref="E4193:F4193"/>
    <mergeCell ref="E4194:F4194"/>
    <mergeCell ref="E4195:F4195"/>
    <mergeCell ref="E4196:F4196"/>
    <mergeCell ref="E4197:F4197"/>
    <mergeCell ref="E4198:F4198"/>
    <mergeCell ref="E4199:F4199"/>
    <mergeCell ref="E4200:F4200"/>
    <mergeCell ref="H4202:I4202"/>
    <mergeCell ref="E4204:F4204"/>
    <mergeCell ref="E4205:F4205"/>
    <mergeCell ref="E4206:F4206"/>
    <mergeCell ref="E4207:F4207"/>
    <mergeCell ref="E4208:F4208"/>
    <mergeCell ref="E4209:F4209"/>
    <mergeCell ref="E4210:F4210"/>
    <mergeCell ref="E4211:F4211"/>
    <mergeCell ref="H4213:I4213"/>
    <mergeCell ref="E4215:F4215"/>
    <mergeCell ref="E4216:F4216"/>
    <mergeCell ref="E4217:F4217"/>
    <mergeCell ref="E4218:F4218"/>
    <mergeCell ref="E4219:F4219"/>
    <mergeCell ref="E4220:F4220"/>
    <mergeCell ref="E4221:F4221"/>
    <mergeCell ref="E4222:F4222"/>
    <mergeCell ref="H4224:I4224"/>
    <mergeCell ref="E4226:F4226"/>
    <mergeCell ref="E4227:F4227"/>
    <mergeCell ref="E4228:F4228"/>
    <mergeCell ref="E4229:F4229"/>
    <mergeCell ref="E4230:F4230"/>
    <mergeCell ref="E4231:F4231"/>
    <mergeCell ref="E4232:F4232"/>
    <mergeCell ref="E4233:F4233"/>
    <mergeCell ref="H4235:I4235"/>
    <mergeCell ref="E4237:F4237"/>
    <mergeCell ref="E4238:F4238"/>
    <mergeCell ref="E4239:F4239"/>
    <mergeCell ref="E4240:F4240"/>
    <mergeCell ref="E4241:F4241"/>
    <mergeCell ref="E4242:F4242"/>
    <mergeCell ref="E4243:F4243"/>
    <mergeCell ref="E4244:F4244"/>
    <mergeCell ref="E4245:F4245"/>
    <mergeCell ref="H4247:I4247"/>
    <mergeCell ref="E4249:F4249"/>
    <mergeCell ref="E4250:F4250"/>
    <mergeCell ref="E4251:F4251"/>
    <mergeCell ref="E4252:F4252"/>
    <mergeCell ref="E4253:F4253"/>
    <mergeCell ref="H4255:I4255"/>
    <mergeCell ref="E4257:F4257"/>
    <mergeCell ref="E4258:F4258"/>
    <mergeCell ref="E4259:F4259"/>
    <mergeCell ref="E4260:F4260"/>
    <mergeCell ref="E4261:F4261"/>
    <mergeCell ref="H4263:I4263"/>
    <mergeCell ref="E4265:F4265"/>
    <mergeCell ref="E4266:F4266"/>
    <mergeCell ref="E4267:F4267"/>
    <mergeCell ref="E4268:F4268"/>
    <mergeCell ref="E4269:F4269"/>
    <mergeCell ref="H4271:I4271"/>
    <mergeCell ref="E4273:F4273"/>
    <mergeCell ref="E4274:F4274"/>
    <mergeCell ref="E4275:F4275"/>
    <mergeCell ref="E4276:F4276"/>
    <mergeCell ref="H4278:I4278"/>
    <mergeCell ref="E4280:F4280"/>
    <mergeCell ref="E4281:F4281"/>
    <mergeCell ref="E4282:F4282"/>
    <mergeCell ref="E4283:F4283"/>
    <mergeCell ref="H4285:I4285"/>
    <mergeCell ref="E4287:F4287"/>
    <mergeCell ref="E4288:F4288"/>
    <mergeCell ref="E4289:F4289"/>
    <mergeCell ref="E4290:F4290"/>
    <mergeCell ref="H4292:I4292"/>
    <mergeCell ref="E4294:F4294"/>
    <mergeCell ref="E4295:F4295"/>
    <mergeCell ref="E4296:F4296"/>
    <mergeCell ref="E4297:F4297"/>
    <mergeCell ref="E4298:F4298"/>
    <mergeCell ref="H4300:I4300"/>
    <mergeCell ref="E4302:F4302"/>
    <mergeCell ref="E4303:F4303"/>
    <mergeCell ref="E4304:F4304"/>
    <mergeCell ref="E4305:F4305"/>
    <mergeCell ref="E4306:F4306"/>
    <mergeCell ref="E4307:F4307"/>
    <mergeCell ref="E4308:F4308"/>
    <mergeCell ref="H4310:I4310"/>
    <mergeCell ref="E4312:F4312"/>
    <mergeCell ref="E4313:F4313"/>
    <mergeCell ref="E4314:F4314"/>
    <mergeCell ref="H4316:I4316"/>
    <mergeCell ref="E4318:F4318"/>
    <mergeCell ref="E4319:F4319"/>
    <mergeCell ref="E4320:F4320"/>
    <mergeCell ref="H4322:I4322"/>
    <mergeCell ref="E4324:F4324"/>
    <mergeCell ref="E4325:F4325"/>
    <mergeCell ref="E4326:F4326"/>
    <mergeCell ref="H4328:I4328"/>
    <mergeCell ref="E4330:F4330"/>
    <mergeCell ref="E4331:F4331"/>
    <mergeCell ref="E4332:F4332"/>
    <mergeCell ref="H4334:I4334"/>
    <mergeCell ref="E4336:F4336"/>
    <mergeCell ref="E4337:F4337"/>
    <mergeCell ref="E4338:F4338"/>
    <mergeCell ref="E4339:F4339"/>
    <mergeCell ref="E4340:F4340"/>
    <mergeCell ref="H4342:I4342"/>
    <mergeCell ref="E4344:F4344"/>
    <mergeCell ref="E4345:F4345"/>
    <mergeCell ref="E4346:F4346"/>
    <mergeCell ref="E4347:F4347"/>
    <mergeCell ref="E4348:F4348"/>
    <mergeCell ref="E4349:F4349"/>
    <mergeCell ref="E4350:F4350"/>
    <mergeCell ref="E4351:F4351"/>
    <mergeCell ref="E4352:F4352"/>
    <mergeCell ref="E4353:F4353"/>
    <mergeCell ref="H4355:I4355"/>
    <mergeCell ref="E4357:F4357"/>
    <mergeCell ref="E4358:F4358"/>
    <mergeCell ref="E4359:F4359"/>
    <mergeCell ref="E4360:F4360"/>
    <mergeCell ref="E4361:F4361"/>
    <mergeCell ref="E4362:F4362"/>
    <mergeCell ref="E4363:F4363"/>
    <mergeCell ref="H4365:I4365"/>
    <mergeCell ref="E4367:F4367"/>
    <mergeCell ref="E4368:F4368"/>
    <mergeCell ref="E4369:F4369"/>
    <mergeCell ref="E4370:F4370"/>
    <mergeCell ref="E4371:F4371"/>
    <mergeCell ref="H4373:I4373"/>
    <mergeCell ref="E4375:F4375"/>
    <mergeCell ref="E4376:F4376"/>
    <mergeCell ref="E4377:F4377"/>
    <mergeCell ref="E4378:F4378"/>
    <mergeCell ref="H4380:I4380"/>
    <mergeCell ref="E4382:F4382"/>
    <mergeCell ref="E4383:F4383"/>
    <mergeCell ref="E4384:F4384"/>
    <mergeCell ref="E4385:F4385"/>
    <mergeCell ref="E4386:F4386"/>
    <mergeCell ref="E4387:F4387"/>
    <mergeCell ref="H4389:I4389"/>
    <mergeCell ref="E4391:F4391"/>
    <mergeCell ref="E4392:F4392"/>
    <mergeCell ref="E4393:F4393"/>
    <mergeCell ref="E4394:F4394"/>
    <mergeCell ref="E4395:F4395"/>
    <mergeCell ref="H4397:I4397"/>
    <mergeCell ref="E4399:F4399"/>
    <mergeCell ref="E4400:F4400"/>
    <mergeCell ref="E4401:F4401"/>
    <mergeCell ref="E4402:F4402"/>
    <mergeCell ref="E4403:F4403"/>
    <mergeCell ref="H4405:I4405"/>
    <mergeCell ref="E4407:F4407"/>
    <mergeCell ref="E4408:F4408"/>
    <mergeCell ref="E4409:F4409"/>
    <mergeCell ref="E4410:F4410"/>
    <mergeCell ref="E4411:F4411"/>
    <mergeCell ref="H4413:I4413"/>
    <mergeCell ref="E4415:F4415"/>
    <mergeCell ref="E4416:F4416"/>
    <mergeCell ref="E4417:F4417"/>
    <mergeCell ref="E4418:F4418"/>
    <mergeCell ref="E4419:F4419"/>
    <mergeCell ref="E4420:F4420"/>
    <mergeCell ref="E4421:F4421"/>
    <mergeCell ref="H4423:I4423"/>
    <mergeCell ref="E4425:F4425"/>
    <mergeCell ref="E4426:F4426"/>
    <mergeCell ref="E4427:F4427"/>
    <mergeCell ref="E4428:F4428"/>
    <mergeCell ref="E4429:F4429"/>
    <mergeCell ref="E4430:F4430"/>
    <mergeCell ref="E4431:F4431"/>
    <mergeCell ref="H4433:I4433"/>
    <mergeCell ref="E4435:F4435"/>
    <mergeCell ref="E4436:F4436"/>
    <mergeCell ref="E4437:F4437"/>
    <mergeCell ref="E4438:F4438"/>
    <mergeCell ref="E4439:F4439"/>
    <mergeCell ref="E4440:F4440"/>
    <mergeCell ref="E4441:F4441"/>
    <mergeCell ref="H4443:I4443"/>
    <mergeCell ref="E4445:F4445"/>
    <mergeCell ref="E4446:F4446"/>
    <mergeCell ref="E4447:F4447"/>
    <mergeCell ref="E4448:F4448"/>
    <mergeCell ref="E4449:F4449"/>
    <mergeCell ref="E4450:F4450"/>
    <mergeCell ref="E4451:F4451"/>
    <mergeCell ref="E4452:F4452"/>
    <mergeCell ref="E4453:F4453"/>
    <mergeCell ref="E4454:F4454"/>
    <mergeCell ref="H4456:I4456"/>
    <mergeCell ref="E4458:F4458"/>
    <mergeCell ref="E4459:F4459"/>
    <mergeCell ref="E4460:F4460"/>
    <mergeCell ref="E4461:F4461"/>
    <mergeCell ref="E4462:F4462"/>
    <mergeCell ref="E4463:F4463"/>
    <mergeCell ref="E4464:F4464"/>
    <mergeCell ref="E4465:F4465"/>
    <mergeCell ref="H4467:I4467"/>
    <mergeCell ref="E4469:F4469"/>
    <mergeCell ref="E4470:F4470"/>
    <mergeCell ref="E4471:F4471"/>
    <mergeCell ref="E4472:F4472"/>
    <mergeCell ref="E4473:F4473"/>
    <mergeCell ref="E4474:F4474"/>
    <mergeCell ref="E4475:F4475"/>
    <mergeCell ref="E4476:F4476"/>
    <mergeCell ref="H4478:I4478"/>
    <mergeCell ref="E4480:F4480"/>
    <mergeCell ref="E4481:F4481"/>
    <mergeCell ref="E4482:F4482"/>
    <mergeCell ref="E4483:F4483"/>
    <mergeCell ref="E4484:F4484"/>
    <mergeCell ref="E4485:F4485"/>
    <mergeCell ref="E4486:F4486"/>
    <mergeCell ref="E4487:F4487"/>
    <mergeCell ref="H4489:I4489"/>
    <mergeCell ref="E4491:F4491"/>
    <mergeCell ref="E4492:F4492"/>
    <mergeCell ref="E4493:F4493"/>
    <mergeCell ref="E4494:F4494"/>
    <mergeCell ref="E4495:F4495"/>
    <mergeCell ref="E4496:F4496"/>
    <mergeCell ref="E4497:F4497"/>
    <mergeCell ref="E4498:F4498"/>
    <mergeCell ref="H4500:I4500"/>
    <mergeCell ref="E4502:F4502"/>
    <mergeCell ref="E4503:F4503"/>
    <mergeCell ref="E4504:F4504"/>
    <mergeCell ref="E4505:F4505"/>
    <mergeCell ref="E4506:F4506"/>
    <mergeCell ref="E4507:F4507"/>
    <mergeCell ref="E4508:F4508"/>
    <mergeCell ref="E4509:F4509"/>
    <mergeCell ref="H4511:I4511"/>
    <mergeCell ref="E4513:F4513"/>
    <mergeCell ref="E4514:F4514"/>
    <mergeCell ref="E4515:F4515"/>
    <mergeCell ref="E4516:F4516"/>
    <mergeCell ref="E4517:F4517"/>
    <mergeCell ref="H4519:I4519"/>
    <mergeCell ref="E4521:F4521"/>
    <mergeCell ref="E4522:F4522"/>
    <mergeCell ref="E4523:F4523"/>
    <mergeCell ref="E4524:F4524"/>
    <mergeCell ref="E4525:F4525"/>
    <mergeCell ref="E4526:F4526"/>
    <mergeCell ref="E4527:F4527"/>
    <mergeCell ref="H4529:I4529"/>
    <mergeCell ref="E4531:F4531"/>
    <mergeCell ref="E4532:F4532"/>
    <mergeCell ref="E4533:F4533"/>
    <mergeCell ref="E4534:F4534"/>
    <mergeCell ref="E4535:F4535"/>
    <mergeCell ref="E4536:F4536"/>
    <mergeCell ref="E4537:F4537"/>
    <mergeCell ref="H4539:I4539"/>
    <mergeCell ref="E4541:F4541"/>
    <mergeCell ref="E4542:F4542"/>
    <mergeCell ref="E4543:F4543"/>
    <mergeCell ref="E4544:F4544"/>
    <mergeCell ref="E4545:F4545"/>
    <mergeCell ref="H4547:I4547"/>
    <mergeCell ref="E4549:F4549"/>
    <mergeCell ref="E4550:F4550"/>
    <mergeCell ref="E4551:F4551"/>
    <mergeCell ref="E4552:F4552"/>
    <mergeCell ref="E4553:F4553"/>
    <mergeCell ref="H4555:I4555"/>
    <mergeCell ref="E4557:F4557"/>
    <mergeCell ref="E4558:F4558"/>
    <mergeCell ref="E4559:F4559"/>
    <mergeCell ref="E4560:F4560"/>
    <mergeCell ref="E4561:F4561"/>
    <mergeCell ref="E4562:F4562"/>
    <mergeCell ref="E4563:F4563"/>
    <mergeCell ref="E4564:F4564"/>
    <mergeCell ref="E4565:F4565"/>
    <mergeCell ref="E4566:F4566"/>
    <mergeCell ref="H4568:I4568"/>
    <mergeCell ref="E4570:F4570"/>
    <mergeCell ref="E4571:F4571"/>
    <mergeCell ref="E4572:F4572"/>
    <mergeCell ref="E4573:F4573"/>
    <mergeCell ref="E4574:F4574"/>
    <mergeCell ref="E4575:F4575"/>
    <mergeCell ref="E4576:F4576"/>
    <mergeCell ref="E4577:F4577"/>
    <mergeCell ref="E4578:F4578"/>
    <mergeCell ref="E4579:F4579"/>
    <mergeCell ref="H4581:I4581"/>
    <mergeCell ref="E4583:F4583"/>
    <mergeCell ref="E4584:F4584"/>
    <mergeCell ref="E4585:F4585"/>
    <mergeCell ref="E4586:F4586"/>
    <mergeCell ref="E4587:F4587"/>
    <mergeCell ref="H4589:I4589"/>
    <mergeCell ref="E4591:F4591"/>
    <mergeCell ref="E4592:F4592"/>
    <mergeCell ref="E4593:F4593"/>
    <mergeCell ref="E4594:F4594"/>
    <mergeCell ref="E4595:F4595"/>
    <mergeCell ref="E4596:F4596"/>
    <mergeCell ref="H4598:I4598"/>
    <mergeCell ref="E4600:F4600"/>
    <mergeCell ref="E4601:F4601"/>
    <mergeCell ref="E4602:F4602"/>
    <mergeCell ref="H4604:I4604"/>
    <mergeCell ref="E4606:F4606"/>
    <mergeCell ref="E4607:F4607"/>
    <mergeCell ref="E4608:F4608"/>
    <mergeCell ref="H4610:I4610"/>
    <mergeCell ref="E4612:F4612"/>
    <mergeCell ref="E4613:F4613"/>
    <mergeCell ref="E4614:F4614"/>
    <mergeCell ref="H4616:I4616"/>
    <mergeCell ref="E4618:F4618"/>
    <mergeCell ref="E4619:F4619"/>
    <mergeCell ref="E4620:F4620"/>
    <mergeCell ref="E4621:F4621"/>
    <mergeCell ref="E4622:F4622"/>
    <mergeCell ref="H4624:I4624"/>
    <mergeCell ref="E4626:F4626"/>
    <mergeCell ref="E4627:F4627"/>
    <mergeCell ref="E4628:F4628"/>
    <mergeCell ref="E4629:F4629"/>
    <mergeCell ref="E4630:F4630"/>
    <mergeCell ref="E4631:F4631"/>
    <mergeCell ref="E4632:F4632"/>
    <mergeCell ref="H4634:I4634"/>
    <mergeCell ref="E4636:F4636"/>
    <mergeCell ref="E4637:F4637"/>
    <mergeCell ref="E4638:F4638"/>
    <mergeCell ref="H4640:I4640"/>
    <mergeCell ref="E4642:F4642"/>
    <mergeCell ref="E4643:F4643"/>
    <mergeCell ref="E4644:F4644"/>
    <mergeCell ref="H4646:I4646"/>
    <mergeCell ref="E4648:F4648"/>
    <mergeCell ref="E4649:F4649"/>
    <mergeCell ref="E4650:F4650"/>
    <mergeCell ref="H4652:I4652"/>
    <mergeCell ref="E4654:F4654"/>
    <mergeCell ref="E4655:F4655"/>
    <mergeCell ref="E4656:F4656"/>
    <mergeCell ref="H4658:I4658"/>
    <mergeCell ref="E4660:F4660"/>
    <mergeCell ref="E4661:F4661"/>
    <mergeCell ref="E4662:F4662"/>
    <mergeCell ref="E4663:F4663"/>
    <mergeCell ref="E4664:F4664"/>
    <mergeCell ref="H4666:I4666"/>
    <mergeCell ref="E4668:F4668"/>
    <mergeCell ref="E4669:F4669"/>
    <mergeCell ref="E4670:F4670"/>
    <mergeCell ref="E4671:F4671"/>
    <mergeCell ref="E4672:F4672"/>
    <mergeCell ref="E4673:F4673"/>
    <mergeCell ref="E4674:F4674"/>
    <mergeCell ref="E4675:F4675"/>
    <mergeCell ref="E4676:F4676"/>
    <mergeCell ref="E4677:F4677"/>
    <mergeCell ref="H4679:I4679"/>
    <mergeCell ref="E4681:F4681"/>
    <mergeCell ref="E4682:F4682"/>
    <mergeCell ref="E4683:F4683"/>
    <mergeCell ref="E4684:F4684"/>
    <mergeCell ref="E4685:F4685"/>
    <mergeCell ref="E4686:F4686"/>
    <mergeCell ref="E4687:F4687"/>
    <mergeCell ref="E4688:F4688"/>
    <mergeCell ref="E4689:F4689"/>
    <mergeCell ref="E4690:F4690"/>
    <mergeCell ref="H4692:I4692"/>
    <mergeCell ref="E4694:F4694"/>
    <mergeCell ref="E4695:F4695"/>
    <mergeCell ref="E4696:F4696"/>
    <mergeCell ref="E4697:F4697"/>
    <mergeCell ref="E4698:F4698"/>
    <mergeCell ref="E4699:F4699"/>
    <mergeCell ref="E4700:F4700"/>
    <mergeCell ref="E4701:F4701"/>
    <mergeCell ref="E4702:F4702"/>
    <mergeCell ref="E4703:F4703"/>
    <mergeCell ref="H4705:I4705"/>
    <mergeCell ref="E4707:F4707"/>
    <mergeCell ref="E4708:F4708"/>
    <mergeCell ref="E4709:F4709"/>
    <mergeCell ref="E4710:F4710"/>
    <mergeCell ref="E4711:F4711"/>
    <mergeCell ref="E4712:F4712"/>
    <mergeCell ref="E4713:F4713"/>
    <mergeCell ref="E4714:F4714"/>
    <mergeCell ref="E4715:F4715"/>
    <mergeCell ref="E4716:F4716"/>
    <mergeCell ref="H4718:I4718"/>
    <mergeCell ref="E4720:F4720"/>
    <mergeCell ref="E4721:F4721"/>
    <mergeCell ref="E4722:F4722"/>
    <mergeCell ref="E4723:F4723"/>
    <mergeCell ref="E4724:F4724"/>
    <mergeCell ref="E4725:F4725"/>
    <mergeCell ref="E4726:F4726"/>
    <mergeCell ref="H4728:I4728"/>
    <mergeCell ref="E4730:F4730"/>
    <mergeCell ref="E4731:F4731"/>
    <mergeCell ref="E4732:F4732"/>
    <mergeCell ref="E4733:F4733"/>
    <mergeCell ref="E4734:F4734"/>
    <mergeCell ref="E4735:F4735"/>
    <mergeCell ref="E4736:F4736"/>
    <mergeCell ref="H4738:I4738"/>
    <mergeCell ref="E4740:F4740"/>
    <mergeCell ref="E4741:F4741"/>
    <mergeCell ref="E4742:F4742"/>
    <mergeCell ref="H4744:I4744"/>
    <mergeCell ref="E4746:F4746"/>
    <mergeCell ref="E4747:F4747"/>
    <mergeCell ref="E4748:F4748"/>
    <mergeCell ref="H4750:I4750"/>
    <mergeCell ref="E4752:F4752"/>
    <mergeCell ref="E4753:F4753"/>
    <mergeCell ref="E4754:F4754"/>
    <mergeCell ref="H4756:I4756"/>
    <mergeCell ref="E4758:F4758"/>
    <mergeCell ref="E4759:F4759"/>
    <mergeCell ref="E4760:F4760"/>
    <mergeCell ref="H4762:I4762"/>
    <mergeCell ref="E4764:F4764"/>
    <mergeCell ref="E4765:F4765"/>
    <mergeCell ref="E4766:F4766"/>
    <mergeCell ref="E4767:F4767"/>
    <mergeCell ref="E4768:F4768"/>
    <mergeCell ref="E4769:F4769"/>
    <mergeCell ref="E4770:F4770"/>
    <mergeCell ref="E4771:F4771"/>
    <mergeCell ref="E4772:F4772"/>
    <mergeCell ref="E4773:F4773"/>
    <mergeCell ref="H4775:I4775"/>
    <mergeCell ref="E4777:F4777"/>
    <mergeCell ref="E4778:F4778"/>
    <mergeCell ref="E4779:F4779"/>
    <mergeCell ref="E4780:F4780"/>
    <mergeCell ref="E4781:F4781"/>
    <mergeCell ref="E4782:F4782"/>
    <mergeCell ref="E4783:F4783"/>
    <mergeCell ref="E4784:F4784"/>
    <mergeCell ref="E4785:F4785"/>
    <mergeCell ref="E4786:F4786"/>
    <mergeCell ref="H4788:I4788"/>
    <mergeCell ref="E4790:F4790"/>
    <mergeCell ref="E4791:F4791"/>
    <mergeCell ref="E4792:F4792"/>
    <mergeCell ref="E4793:F4793"/>
    <mergeCell ref="E4794:F4794"/>
    <mergeCell ref="E4795:F4795"/>
    <mergeCell ref="E4796:F4796"/>
    <mergeCell ref="E4797:F4797"/>
    <mergeCell ref="E4798:F4798"/>
    <mergeCell ref="E4799:F4799"/>
    <mergeCell ref="H4801:I4801"/>
    <mergeCell ref="E4803:F4803"/>
    <mergeCell ref="E4804:F4804"/>
    <mergeCell ref="E4805:F4805"/>
    <mergeCell ref="E4806:F4806"/>
    <mergeCell ref="E4807:F4807"/>
    <mergeCell ref="E4808:F4808"/>
    <mergeCell ref="E4809:F4809"/>
    <mergeCell ref="E4810:F4810"/>
    <mergeCell ref="E4811:F4811"/>
    <mergeCell ref="E4812:F4812"/>
    <mergeCell ref="H4814:I4814"/>
    <mergeCell ref="E4816:F4816"/>
    <mergeCell ref="E4817:F4817"/>
    <mergeCell ref="E4818:F4818"/>
    <mergeCell ref="E4819:F4819"/>
    <mergeCell ref="E4820:F4820"/>
    <mergeCell ref="E4821:F4821"/>
    <mergeCell ref="E4822:F4822"/>
    <mergeCell ref="E4823:F4823"/>
    <mergeCell ref="E4824:F4824"/>
    <mergeCell ref="E4825:F4825"/>
    <mergeCell ref="H4827:I4827"/>
    <mergeCell ref="E4829:F4829"/>
    <mergeCell ref="E4830:F4830"/>
    <mergeCell ref="E4831:F4831"/>
    <mergeCell ref="E4832:F4832"/>
    <mergeCell ref="E4833:F4833"/>
    <mergeCell ref="E4834:F4834"/>
    <mergeCell ref="E4835:F4835"/>
    <mergeCell ref="E4836:F4836"/>
    <mergeCell ref="E4837:F4837"/>
    <mergeCell ref="E4838:F4838"/>
    <mergeCell ref="H4840:I4840"/>
    <mergeCell ref="E4842:F4842"/>
    <mergeCell ref="E4843:F4843"/>
    <mergeCell ref="E4844:F4844"/>
    <mergeCell ref="E4845:F4845"/>
    <mergeCell ref="E4846:F4846"/>
    <mergeCell ref="E4847:F4847"/>
    <mergeCell ref="E4848:F4848"/>
    <mergeCell ref="E4849:F4849"/>
    <mergeCell ref="E4850:F4850"/>
    <mergeCell ref="E4851:F4851"/>
    <mergeCell ref="H4853:I4853"/>
    <mergeCell ref="E4855:F4855"/>
    <mergeCell ref="E4856:F4856"/>
    <mergeCell ref="E4857:F4857"/>
    <mergeCell ref="E4858:F4858"/>
    <mergeCell ref="E4859:F4859"/>
    <mergeCell ref="E4860:F4860"/>
    <mergeCell ref="E4861:F4861"/>
    <mergeCell ref="E4862:F4862"/>
    <mergeCell ref="E4863:F4863"/>
    <mergeCell ref="E4864:F4864"/>
    <mergeCell ref="H4866:I4866"/>
    <mergeCell ref="E4868:F4868"/>
    <mergeCell ref="E4869:F4869"/>
    <mergeCell ref="E4870:F4870"/>
    <mergeCell ref="E4871:F4871"/>
    <mergeCell ref="E4872:F4872"/>
    <mergeCell ref="E4873:F4873"/>
    <mergeCell ref="E4874:F4874"/>
    <mergeCell ref="E4875:F4875"/>
    <mergeCell ref="E4876:F4876"/>
    <mergeCell ref="E4877:F4877"/>
    <mergeCell ref="H4879:I4879"/>
    <mergeCell ref="E4881:F4881"/>
    <mergeCell ref="E4882:F4882"/>
    <mergeCell ref="E4883:F4883"/>
    <mergeCell ref="E4884:F4884"/>
    <mergeCell ref="E4885:F4885"/>
    <mergeCell ref="E4886:F4886"/>
    <mergeCell ref="E4887:F4887"/>
    <mergeCell ref="E4888:F4888"/>
    <mergeCell ref="E4889:F4889"/>
    <mergeCell ref="E4890:F4890"/>
    <mergeCell ref="H4892:I4892"/>
    <mergeCell ref="E4894:F4894"/>
    <mergeCell ref="E4895:F4895"/>
    <mergeCell ref="E4896:F4896"/>
    <mergeCell ref="E4897:F4897"/>
    <mergeCell ref="E4898:F4898"/>
    <mergeCell ref="E4899:F4899"/>
    <mergeCell ref="E4900:F4900"/>
    <mergeCell ref="E4901:F4901"/>
    <mergeCell ref="E4902:F4902"/>
    <mergeCell ref="E4903:F4903"/>
    <mergeCell ref="E4904:F4904"/>
    <mergeCell ref="H4906:I4906"/>
    <mergeCell ref="E4908:F4908"/>
    <mergeCell ref="E4909:F4909"/>
    <mergeCell ref="E4910:F4910"/>
    <mergeCell ref="E4911:F4911"/>
    <mergeCell ref="E4912:F4912"/>
    <mergeCell ref="E4913:F4913"/>
    <mergeCell ref="E4914:F4914"/>
    <mergeCell ref="E4915:F4915"/>
    <mergeCell ref="E4916:F4916"/>
    <mergeCell ref="E4917:F4917"/>
    <mergeCell ref="E4918:F4918"/>
    <mergeCell ref="H4920:I4920"/>
    <mergeCell ref="E4922:F4922"/>
    <mergeCell ref="E4923:F4923"/>
    <mergeCell ref="E4924:F4924"/>
    <mergeCell ref="E4925:F4925"/>
    <mergeCell ref="E4926:F4926"/>
    <mergeCell ref="E4927:F4927"/>
    <mergeCell ref="E4928:F4928"/>
    <mergeCell ref="E4929:F4929"/>
    <mergeCell ref="E4930:F4930"/>
    <mergeCell ref="E4931:F4931"/>
    <mergeCell ref="E4932:F4932"/>
    <mergeCell ref="H4934:I4934"/>
    <mergeCell ref="E4936:F4936"/>
    <mergeCell ref="E4937:F4937"/>
    <mergeCell ref="E4938:F4938"/>
    <mergeCell ref="E4939:F4939"/>
    <mergeCell ref="E4940:F4940"/>
    <mergeCell ref="E4941:F4941"/>
    <mergeCell ref="E4942:F4942"/>
    <mergeCell ref="E4943:F4943"/>
    <mergeCell ref="E4944:F4944"/>
    <mergeCell ref="E4945:F4945"/>
    <mergeCell ref="E4946:F4946"/>
    <mergeCell ref="H4948:I4948"/>
    <mergeCell ref="E4950:F4950"/>
    <mergeCell ref="E4951:F4951"/>
    <mergeCell ref="E4952:F4952"/>
    <mergeCell ref="E4953:F4953"/>
    <mergeCell ref="E4954:F4954"/>
    <mergeCell ref="E4955:F4955"/>
    <mergeCell ref="E4956:F4956"/>
    <mergeCell ref="E4957:F4957"/>
    <mergeCell ref="E4958:F4958"/>
    <mergeCell ref="E4959:F4959"/>
    <mergeCell ref="H4961:I4961"/>
    <mergeCell ref="E4963:F4963"/>
    <mergeCell ref="E4964:F4964"/>
    <mergeCell ref="E4965:F4965"/>
    <mergeCell ref="E4966:F4966"/>
    <mergeCell ref="E4967:F4967"/>
    <mergeCell ref="E4968:F4968"/>
    <mergeCell ref="H4970:I4970"/>
    <mergeCell ref="E4972:F4972"/>
    <mergeCell ref="E4973:F4973"/>
    <mergeCell ref="E4974:F4974"/>
    <mergeCell ref="E4975:F4975"/>
    <mergeCell ref="E4976:F4976"/>
    <mergeCell ref="E4977:F4977"/>
    <mergeCell ref="E4978:F4978"/>
    <mergeCell ref="E4979:F4979"/>
    <mergeCell ref="H4981:I4981"/>
    <mergeCell ref="E4983:F4983"/>
    <mergeCell ref="E4984:F4984"/>
    <mergeCell ref="E4985:F4985"/>
    <mergeCell ref="E4986:F4986"/>
    <mergeCell ref="H4988:I4988"/>
    <mergeCell ref="E4990:F4990"/>
    <mergeCell ref="E4991:F4991"/>
    <mergeCell ref="E4992:F4992"/>
    <mergeCell ref="E4993:F4993"/>
    <mergeCell ref="H4995:I4995"/>
    <mergeCell ref="E4997:F4997"/>
    <mergeCell ref="E4998:F4998"/>
    <mergeCell ref="E4999:F4999"/>
    <mergeCell ref="E5000:F5000"/>
    <mergeCell ref="H5002:I5002"/>
    <mergeCell ref="E5004:F5004"/>
    <mergeCell ref="E5005:F5005"/>
    <mergeCell ref="E5006:F5006"/>
    <mergeCell ref="E5007:F5007"/>
    <mergeCell ref="H5009:I5009"/>
    <mergeCell ref="E5011:F5011"/>
    <mergeCell ref="E5012:F5012"/>
    <mergeCell ref="E5013:F5013"/>
    <mergeCell ref="H5015:I5015"/>
    <mergeCell ref="E5017:F5017"/>
    <mergeCell ref="E5018:F5018"/>
    <mergeCell ref="E5019:F5019"/>
    <mergeCell ref="E5020:F5020"/>
    <mergeCell ref="E5021:F5021"/>
    <mergeCell ref="E5022:F5022"/>
    <mergeCell ref="E5023:F5023"/>
    <mergeCell ref="E5024:F5024"/>
    <mergeCell ref="E5025:F5025"/>
    <mergeCell ref="E5026:F5026"/>
    <mergeCell ref="E5027:F5027"/>
    <mergeCell ref="E5028:F5028"/>
    <mergeCell ref="E5029:F5029"/>
    <mergeCell ref="E5030:F5030"/>
    <mergeCell ref="E5031:F5031"/>
    <mergeCell ref="E5032:F5032"/>
    <mergeCell ref="H5034:I5034"/>
    <mergeCell ref="E5036:F5036"/>
    <mergeCell ref="E5037:F5037"/>
    <mergeCell ref="E5038:F5038"/>
    <mergeCell ref="E5039:F5039"/>
    <mergeCell ref="E5040:F5040"/>
    <mergeCell ref="E5041:F5041"/>
    <mergeCell ref="E5042:F5042"/>
    <mergeCell ref="E5043:F5043"/>
    <mergeCell ref="E5044:F5044"/>
    <mergeCell ref="E5045:F5045"/>
    <mergeCell ref="E5046:F5046"/>
    <mergeCell ref="E5047:F5047"/>
    <mergeCell ref="E5048:F5048"/>
    <mergeCell ref="E5049:F5049"/>
    <mergeCell ref="E5050:F5050"/>
    <mergeCell ref="E5051:F5051"/>
    <mergeCell ref="H5053:I5053"/>
    <mergeCell ref="E5055:F5055"/>
    <mergeCell ref="E5056:F5056"/>
    <mergeCell ref="E5057:F5057"/>
    <mergeCell ref="E5058:F5058"/>
    <mergeCell ref="E5059:F5059"/>
    <mergeCell ref="E5060:F5060"/>
    <mergeCell ref="E5061:F5061"/>
    <mergeCell ref="E5062:F5062"/>
    <mergeCell ref="E5063:F5063"/>
    <mergeCell ref="E5064:F5064"/>
    <mergeCell ref="H5066:I5066"/>
    <mergeCell ref="E5068:F5068"/>
    <mergeCell ref="E5069:F5069"/>
    <mergeCell ref="E5070:F5070"/>
    <mergeCell ref="E5071:F5071"/>
    <mergeCell ref="E5072:F5072"/>
    <mergeCell ref="H5074:I5074"/>
    <mergeCell ref="E5076:F5076"/>
    <mergeCell ref="E5077:F5077"/>
    <mergeCell ref="E5078:F5078"/>
    <mergeCell ref="E5079:F5079"/>
    <mergeCell ref="H5081:I5081"/>
    <mergeCell ref="E5083:F5083"/>
    <mergeCell ref="E5084:F5084"/>
    <mergeCell ref="E5085:F5085"/>
    <mergeCell ref="E5086:F5086"/>
    <mergeCell ref="E5087:F5087"/>
    <mergeCell ref="E5088:F5088"/>
    <mergeCell ref="H5090:I5090"/>
    <mergeCell ref="E5092:F5092"/>
    <mergeCell ref="E5093:F5093"/>
    <mergeCell ref="E5094:F5094"/>
    <mergeCell ref="H5096:I5096"/>
    <mergeCell ref="E5098:F5098"/>
    <mergeCell ref="E5099:F5099"/>
    <mergeCell ref="E5100:F5100"/>
    <mergeCell ref="H5102:I5102"/>
    <mergeCell ref="E5104:F5104"/>
    <mergeCell ref="E5105:F5105"/>
    <mergeCell ref="E5106:F5106"/>
    <mergeCell ref="H5108:I5108"/>
    <mergeCell ref="E5110:F5110"/>
    <mergeCell ref="E5111:F5111"/>
    <mergeCell ref="E5112:F5112"/>
    <mergeCell ref="H5114:I5114"/>
    <mergeCell ref="E5116:F5116"/>
    <mergeCell ref="E5117:F5117"/>
    <mergeCell ref="E5118:F5118"/>
    <mergeCell ref="E5119:F5119"/>
    <mergeCell ref="E5120:F5120"/>
    <mergeCell ref="E5121:F5121"/>
    <mergeCell ref="E5122:F5122"/>
    <mergeCell ref="E5123:F5123"/>
    <mergeCell ref="H5125:I5125"/>
    <mergeCell ref="E5127:F5127"/>
    <mergeCell ref="E5128:F5128"/>
    <mergeCell ref="E5129:F5129"/>
    <mergeCell ref="E5130:F5130"/>
    <mergeCell ref="E5131:F5131"/>
    <mergeCell ref="E5132:F5132"/>
    <mergeCell ref="E5133:F5133"/>
    <mergeCell ref="H5135:I5135"/>
    <mergeCell ref="E5137:F5137"/>
    <mergeCell ref="E5138:F5138"/>
    <mergeCell ref="E5139:F5139"/>
    <mergeCell ref="E5140:F5140"/>
    <mergeCell ref="E5141:F5141"/>
    <mergeCell ref="E5142:F5142"/>
    <mergeCell ref="E5143:F5143"/>
    <mergeCell ref="H5145:I5145"/>
    <mergeCell ref="E5147:F5147"/>
    <mergeCell ref="E5148:F5148"/>
    <mergeCell ref="E5149:F5149"/>
    <mergeCell ref="E5150:F5150"/>
    <mergeCell ref="E5151:F5151"/>
    <mergeCell ref="E5152:F5152"/>
    <mergeCell ref="E5153:F5153"/>
    <mergeCell ref="H5155:I5155"/>
    <mergeCell ref="E5157:F5157"/>
    <mergeCell ref="E5158:F5158"/>
    <mergeCell ref="E5159:F5159"/>
    <mergeCell ref="E5160:F5160"/>
    <mergeCell ref="E5161:F5161"/>
    <mergeCell ref="E5162:F5162"/>
    <mergeCell ref="E5163:F5163"/>
    <mergeCell ref="H5165:I5165"/>
    <mergeCell ref="E5167:F5167"/>
    <mergeCell ref="E5168:F5168"/>
    <mergeCell ref="E5169:F5169"/>
    <mergeCell ref="E5170:F5170"/>
    <mergeCell ref="E5171:F5171"/>
    <mergeCell ref="E5172:F5172"/>
    <mergeCell ref="H5174:I5174"/>
    <mergeCell ref="E5176:F5176"/>
    <mergeCell ref="E5177:F5177"/>
    <mergeCell ref="E5178:F5178"/>
    <mergeCell ref="E5179:F5179"/>
    <mergeCell ref="E5180:F5180"/>
    <mergeCell ref="E5181:F5181"/>
    <mergeCell ref="E5182:F5182"/>
    <mergeCell ref="H5184:I5184"/>
    <mergeCell ref="E5186:F5186"/>
    <mergeCell ref="E5187:F5187"/>
    <mergeCell ref="E5188:F5188"/>
    <mergeCell ref="E5189:F5189"/>
    <mergeCell ref="E5190:F5190"/>
    <mergeCell ref="E5191:F5191"/>
    <mergeCell ref="E5192:F5192"/>
    <mergeCell ref="H5194:I5194"/>
    <mergeCell ref="E5196:F5196"/>
    <mergeCell ref="E5197:F5197"/>
    <mergeCell ref="E5198:F5198"/>
    <mergeCell ref="E5199:F5199"/>
    <mergeCell ref="H5201:I5201"/>
    <mergeCell ref="E5203:F5203"/>
    <mergeCell ref="E5204:F5204"/>
    <mergeCell ref="E5205:F5205"/>
    <mergeCell ref="E5206:F5206"/>
    <mergeCell ref="E5207:F5207"/>
    <mergeCell ref="E5208:F5208"/>
    <mergeCell ref="H5210:I5210"/>
    <mergeCell ref="E5212:F5212"/>
    <mergeCell ref="E5213:F5213"/>
    <mergeCell ref="E5214:F5214"/>
    <mergeCell ref="E5215:F5215"/>
    <mergeCell ref="H5217:I5217"/>
    <mergeCell ref="E5219:F5219"/>
    <mergeCell ref="E5220:F5220"/>
    <mergeCell ref="E5221:F5221"/>
    <mergeCell ref="H5223:I5223"/>
    <mergeCell ref="E5225:F5225"/>
    <mergeCell ref="E5226:F5226"/>
    <mergeCell ref="E5227:F5227"/>
    <mergeCell ref="E5228:F5228"/>
    <mergeCell ref="H5230:I5230"/>
    <mergeCell ref="E5232:F5232"/>
    <mergeCell ref="E5233:F5233"/>
    <mergeCell ref="E5234:F5234"/>
    <mergeCell ref="H5236:I5236"/>
    <mergeCell ref="E5238:F5238"/>
    <mergeCell ref="E5239:F5239"/>
    <mergeCell ref="E5240:F5240"/>
    <mergeCell ref="E5241:F5241"/>
    <mergeCell ref="E5242:F5242"/>
    <mergeCell ref="H5244:I5244"/>
    <mergeCell ref="E5246:F5246"/>
    <mergeCell ref="E5247:F5247"/>
    <mergeCell ref="E5248:F5248"/>
    <mergeCell ref="E5249:F5249"/>
    <mergeCell ref="E5250:F5250"/>
    <mergeCell ref="E5251:F5251"/>
    <mergeCell ref="E5252:F5252"/>
    <mergeCell ref="H5254:I5254"/>
    <mergeCell ref="E5256:F5256"/>
    <mergeCell ref="E5257:F5257"/>
    <mergeCell ref="E5258:F5258"/>
    <mergeCell ref="H5260:I5260"/>
    <mergeCell ref="E5262:F5262"/>
    <mergeCell ref="E5263:F5263"/>
    <mergeCell ref="E5264:F5264"/>
    <mergeCell ref="H5266:I5266"/>
    <mergeCell ref="E5268:F5268"/>
    <mergeCell ref="E5269:F5269"/>
    <mergeCell ref="E5270:F5270"/>
    <mergeCell ref="H5272:I5272"/>
    <mergeCell ref="E5274:F5274"/>
    <mergeCell ref="E5275:F5275"/>
    <mergeCell ref="E5276:F5276"/>
    <mergeCell ref="H5278:I5278"/>
    <mergeCell ref="E5280:F5280"/>
    <mergeCell ref="E5281:F5281"/>
    <mergeCell ref="E5282:F5282"/>
    <mergeCell ref="E5283:F5283"/>
    <mergeCell ref="E5284:F5284"/>
    <mergeCell ref="E5285:F5285"/>
    <mergeCell ref="H5287:I5287"/>
    <mergeCell ref="E5289:F5289"/>
    <mergeCell ref="E5290:F5290"/>
    <mergeCell ref="E5291:F5291"/>
    <mergeCell ref="H5293:I5293"/>
    <mergeCell ref="E5295:F5295"/>
    <mergeCell ref="E5296:F5296"/>
    <mergeCell ref="E5297:F5297"/>
    <mergeCell ref="E5298:F5298"/>
    <mergeCell ref="E5299:F5299"/>
    <mergeCell ref="E5300:F5300"/>
    <mergeCell ref="E5301:F5301"/>
    <mergeCell ref="E5302:F5302"/>
    <mergeCell ref="H5304:I5304"/>
    <mergeCell ref="E5306:F5306"/>
    <mergeCell ref="E5307:F5307"/>
    <mergeCell ref="E5308:F5308"/>
    <mergeCell ref="E5309:F5309"/>
    <mergeCell ref="H5311:I5311"/>
    <mergeCell ref="E5313:F5313"/>
    <mergeCell ref="E5314:F5314"/>
    <mergeCell ref="E5315:F5315"/>
    <mergeCell ref="E5316:F5316"/>
    <mergeCell ref="E5317:F5317"/>
    <mergeCell ref="H5319:I5319"/>
    <mergeCell ref="E5321:F5321"/>
    <mergeCell ref="E5322:F5322"/>
    <mergeCell ref="E5323:F5323"/>
    <mergeCell ref="E5324:F5324"/>
    <mergeCell ref="E5325:F5325"/>
    <mergeCell ref="E5326:F5326"/>
    <mergeCell ref="E5327:F5327"/>
    <mergeCell ref="H5329:I5329"/>
    <mergeCell ref="E5331:F5331"/>
    <mergeCell ref="E5332:F5332"/>
    <mergeCell ref="E5333:F5333"/>
    <mergeCell ref="H5335:I5335"/>
    <mergeCell ref="E5337:F5337"/>
    <mergeCell ref="E5338:F5338"/>
    <mergeCell ref="E5339:F5339"/>
    <mergeCell ref="H5341:I5341"/>
    <mergeCell ref="E5343:F5343"/>
    <mergeCell ref="E5344:F5344"/>
    <mergeCell ref="E5345:F5345"/>
    <mergeCell ref="H5347:I5347"/>
    <mergeCell ref="E5349:F5349"/>
    <mergeCell ref="E5350:F5350"/>
    <mergeCell ref="E5351:F5351"/>
    <mergeCell ref="H5353:I5353"/>
    <mergeCell ref="E5355:F5355"/>
    <mergeCell ref="E5356:F5356"/>
    <mergeCell ref="E5357:F5357"/>
    <mergeCell ref="E5358:F5358"/>
    <mergeCell ref="E5359:F5359"/>
    <mergeCell ref="H5361:I5361"/>
    <mergeCell ref="E5363:F5363"/>
    <mergeCell ref="E5364:F5364"/>
    <mergeCell ref="E5365:F5365"/>
    <mergeCell ref="E5366:F5366"/>
    <mergeCell ref="E5367:F5367"/>
    <mergeCell ref="E5368:F5368"/>
    <mergeCell ref="E5369:F5369"/>
    <mergeCell ref="H5371:I5371"/>
    <mergeCell ref="E5373:F5373"/>
    <mergeCell ref="E5374:F5374"/>
    <mergeCell ref="E5375:F5375"/>
    <mergeCell ref="H5377:I5377"/>
    <mergeCell ref="E5379:F5379"/>
    <mergeCell ref="E5380:F5380"/>
    <mergeCell ref="E5381:F5381"/>
    <mergeCell ref="H5383:I5383"/>
    <mergeCell ref="E5385:F5385"/>
    <mergeCell ref="E5386:F5386"/>
    <mergeCell ref="E5387:F5387"/>
    <mergeCell ref="H5389:I5389"/>
    <mergeCell ref="E5391:F5391"/>
    <mergeCell ref="E5392:F5392"/>
    <mergeCell ref="E5393:F5393"/>
    <mergeCell ref="H5395:I5395"/>
    <mergeCell ref="E5397:F5397"/>
    <mergeCell ref="E5398:F5398"/>
    <mergeCell ref="E5399:F5399"/>
    <mergeCell ref="E5400:F5400"/>
    <mergeCell ref="E5401:F5401"/>
    <mergeCell ref="E5402:F5402"/>
    <mergeCell ref="E5403:F5403"/>
    <mergeCell ref="E5404:F5404"/>
    <mergeCell ref="E5405:F5405"/>
    <mergeCell ref="E5406:F5406"/>
    <mergeCell ref="H5408:I5408"/>
    <mergeCell ref="E5410:F5410"/>
    <mergeCell ref="E5411:F5411"/>
    <mergeCell ref="E5412:F5412"/>
    <mergeCell ref="E5413:F5413"/>
    <mergeCell ref="E5414:F5414"/>
    <mergeCell ref="E5415:F5415"/>
    <mergeCell ref="E5416:F5416"/>
    <mergeCell ref="E5417:F5417"/>
    <mergeCell ref="E5418:F5418"/>
    <mergeCell ref="E5419:F5419"/>
    <mergeCell ref="H5421:I5421"/>
    <mergeCell ref="E5423:F5423"/>
    <mergeCell ref="E5424:F5424"/>
    <mergeCell ref="E5425:F5425"/>
    <mergeCell ref="E5426:F5426"/>
    <mergeCell ref="E5427:F5427"/>
    <mergeCell ref="E5428:F5428"/>
    <mergeCell ref="H5430:I5430"/>
    <mergeCell ref="E5432:F5432"/>
    <mergeCell ref="E5433:F5433"/>
    <mergeCell ref="E5434:F5434"/>
    <mergeCell ref="E5435:F5435"/>
    <mergeCell ref="E5436:F5436"/>
    <mergeCell ref="E5437:F5437"/>
    <mergeCell ref="H5439:I5439"/>
    <mergeCell ref="E5441:F5441"/>
    <mergeCell ref="E5442:F5442"/>
    <mergeCell ref="E5443:F5443"/>
    <mergeCell ref="E5444:F5444"/>
    <mergeCell ref="E5445:F5445"/>
    <mergeCell ref="E5446:F5446"/>
    <mergeCell ref="H5448:I5448"/>
    <mergeCell ref="E5450:F5450"/>
    <mergeCell ref="E5451:F5451"/>
    <mergeCell ref="E5452:F5452"/>
    <mergeCell ref="H5454:I5454"/>
    <mergeCell ref="E5456:F5456"/>
    <mergeCell ref="E5457:F5457"/>
    <mergeCell ref="E5458:F5458"/>
    <mergeCell ref="E5459:F5459"/>
    <mergeCell ref="E5460:F5460"/>
    <mergeCell ref="E5461:F5461"/>
    <mergeCell ref="E5462:F5462"/>
    <mergeCell ref="E5463:F5463"/>
    <mergeCell ref="H5465:I5465"/>
    <mergeCell ref="E5467:F5467"/>
    <mergeCell ref="E5468:F5468"/>
    <mergeCell ref="E5469:F5469"/>
    <mergeCell ref="E5470:F5470"/>
    <mergeCell ref="E5471:F5471"/>
    <mergeCell ref="E5472:F5472"/>
    <mergeCell ref="E5473:F5473"/>
    <mergeCell ref="E5474:F5474"/>
    <mergeCell ref="E5475:F5475"/>
    <mergeCell ref="E5476:F5476"/>
    <mergeCell ref="H5478:I5478"/>
    <mergeCell ref="E5480:F5480"/>
    <mergeCell ref="E5481:F5481"/>
    <mergeCell ref="E5482:F5482"/>
    <mergeCell ref="E5483:F5483"/>
    <mergeCell ref="E5484:F5484"/>
    <mergeCell ref="E5485:F5485"/>
    <mergeCell ref="E5486:F5486"/>
    <mergeCell ref="E5487:F5487"/>
    <mergeCell ref="E5488:F5488"/>
    <mergeCell ref="H5490:I5490"/>
    <mergeCell ref="E5492:F5492"/>
    <mergeCell ref="E5493:F5493"/>
    <mergeCell ref="E5494:F5494"/>
    <mergeCell ref="E5495:F5495"/>
    <mergeCell ref="E5496:F5496"/>
    <mergeCell ref="H5498:I5498"/>
    <mergeCell ref="E5500:F5500"/>
    <mergeCell ref="E5501:F5501"/>
    <mergeCell ref="E5502:F5502"/>
    <mergeCell ref="E5503:F5503"/>
    <mergeCell ref="E5504:F5504"/>
    <mergeCell ref="H5506:I5506"/>
    <mergeCell ref="E5508:F5508"/>
    <mergeCell ref="E5509:F5509"/>
    <mergeCell ref="E5510:F5510"/>
    <mergeCell ref="E5511:F5511"/>
    <mergeCell ref="H5513:I5513"/>
    <mergeCell ref="E5515:F5515"/>
    <mergeCell ref="E5516:F5516"/>
    <mergeCell ref="E5517:F5517"/>
    <mergeCell ref="E5518:F5518"/>
    <mergeCell ref="E5519:F5519"/>
    <mergeCell ref="H5521:I5521"/>
    <mergeCell ref="E5523:F5523"/>
    <mergeCell ref="E5524:F5524"/>
    <mergeCell ref="E5525:F5525"/>
    <mergeCell ref="E5526:F5526"/>
    <mergeCell ref="E5527:F5527"/>
    <mergeCell ref="H5529:I5529"/>
    <mergeCell ref="E5531:F5531"/>
    <mergeCell ref="E5532:F5532"/>
    <mergeCell ref="E5533:F5533"/>
    <mergeCell ref="E5534:F5534"/>
    <mergeCell ref="E5535:F5535"/>
    <mergeCell ref="H5537:I5537"/>
    <mergeCell ref="E5539:F5539"/>
    <mergeCell ref="E5540:F5540"/>
    <mergeCell ref="E5541:F5541"/>
    <mergeCell ref="E5542:F5542"/>
    <mergeCell ref="E5543:F5543"/>
    <mergeCell ref="H5545:I5545"/>
    <mergeCell ref="E5547:F5547"/>
    <mergeCell ref="E5548:F5548"/>
    <mergeCell ref="E5549:F5549"/>
    <mergeCell ref="E5550:F5550"/>
    <mergeCell ref="E5551:F5551"/>
    <mergeCell ref="E5552:F5552"/>
    <mergeCell ref="H5554:I5554"/>
    <mergeCell ref="E5556:F5556"/>
    <mergeCell ref="E5557:F5557"/>
    <mergeCell ref="E5558:F5558"/>
    <mergeCell ref="E5559:F5559"/>
    <mergeCell ref="E5560:F5560"/>
    <mergeCell ref="E5561:F5561"/>
    <mergeCell ref="H5563:I5563"/>
    <mergeCell ref="E5565:F5565"/>
    <mergeCell ref="E5566:F5566"/>
    <mergeCell ref="E5567:F5567"/>
    <mergeCell ref="E5568:F5568"/>
    <mergeCell ref="E5569:F5569"/>
    <mergeCell ref="E5570:F5570"/>
    <mergeCell ref="H5572:I5572"/>
    <mergeCell ref="E5574:F5574"/>
    <mergeCell ref="E5575:F5575"/>
    <mergeCell ref="E5576:F5576"/>
    <mergeCell ref="E5577:F5577"/>
    <mergeCell ref="E5578:F5578"/>
    <mergeCell ref="E5579:F5579"/>
    <mergeCell ref="E5580:F5580"/>
    <mergeCell ref="E5581:F5581"/>
    <mergeCell ref="H5583:I5583"/>
    <mergeCell ref="E5585:F5585"/>
    <mergeCell ref="E5586:F5586"/>
    <mergeCell ref="E5587:F5587"/>
    <mergeCell ref="E5588:F5588"/>
    <mergeCell ref="H5590:I5590"/>
    <mergeCell ref="E5592:F5592"/>
    <mergeCell ref="E5593:F5593"/>
    <mergeCell ref="E5594:F5594"/>
    <mergeCell ref="H5596:I5596"/>
    <mergeCell ref="E5598:F5598"/>
    <mergeCell ref="E5599:F5599"/>
    <mergeCell ref="E5600:F5600"/>
    <mergeCell ref="E5601:F5601"/>
    <mergeCell ref="E5602:F5602"/>
    <mergeCell ref="E5603:F5603"/>
    <mergeCell ref="H5605:I5605"/>
    <mergeCell ref="E5607:F5607"/>
    <mergeCell ref="E5608:F5608"/>
    <mergeCell ref="E5609:F5609"/>
    <mergeCell ref="E5610:F5610"/>
    <mergeCell ref="E5611:F5611"/>
    <mergeCell ref="E5612:F5612"/>
    <mergeCell ref="H5614:I5614"/>
    <mergeCell ref="E5616:F5616"/>
    <mergeCell ref="E5617:F5617"/>
    <mergeCell ref="E5618:F5618"/>
    <mergeCell ref="E5619:F5619"/>
    <mergeCell ref="E5620:F5620"/>
    <mergeCell ref="H5622:I5622"/>
    <mergeCell ref="E5624:F5624"/>
    <mergeCell ref="E5625:F5625"/>
    <mergeCell ref="E5626:F5626"/>
    <mergeCell ref="E5627:F5627"/>
    <mergeCell ref="E5628:F5628"/>
    <mergeCell ref="E5629:F5629"/>
    <mergeCell ref="H5631:I5631"/>
    <mergeCell ref="E5633:F5633"/>
    <mergeCell ref="E5634:F5634"/>
    <mergeCell ref="E5635:F5635"/>
    <mergeCell ref="E5636:F5636"/>
    <mergeCell ref="E5637:F5637"/>
    <mergeCell ref="E5638:F5638"/>
    <mergeCell ref="H5640:I5640"/>
    <mergeCell ref="E5642:F5642"/>
    <mergeCell ref="E5643:F5643"/>
    <mergeCell ref="E5644:F5644"/>
    <mergeCell ref="E5645:F5645"/>
    <mergeCell ref="E5646:F5646"/>
    <mergeCell ref="E5647:F5647"/>
    <mergeCell ref="E5648:F5648"/>
    <mergeCell ref="E5649:F5649"/>
    <mergeCell ref="H5651:I5651"/>
    <mergeCell ref="E5653:F5653"/>
    <mergeCell ref="E5654:F5654"/>
    <mergeCell ref="E5655:F5655"/>
    <mergeCell ref="E5656:F5656"/>
    <mergeCell ref="E5657:F5657"/>
    <mergeCell ref="E5658:F5658"/>
    <mergeCell ref="E5659:F5659"/>
    <mergeCell ref="E5660:F5660"/>
    <mergeCell ref="H5662:I5662"/>
    <mergeCell ref="E5664:F5664"/>
    <mergeCell ref="E5665:F5665"/>
    <mergeCell ref="E5666:F5666"/>
    <mergeCell ref="E5667:F5667"/>
    <mergeCell ref="E5668:F5668"/>
    <mergeCell ref="H5670:I5670"/>
    <mergeCell ref="E5672:F5672"/>
    <mergeCell ref="E5673:F5673"/>
    <mergeCell ref="E5674:F5674"/>
    <mergeCell ref="E5675:F5675"/>
    <mergeCell ref="H5677:I5677"/>
    <mergeCell ref="E5679:F5679"/>
    <mergeCell ref="E5680:F5680"/>
    <mergeCell ref="E5681:F5681"/>
    <mergeCell ref="E5682:F5682"/>
    <mergeCell ref="E5683:F5683"/>
    <mergeCell ref="E5684:F5684"/>
    <mergeCell ref="H5686:I5686"/>
    <mergeCell ref="E5688:F5688"/>
    <mergeCell ref="E5689:F5689"/>
    <mergeCell ref="E5690:F5690"/>
    <mergeCell ref="H5692:I5692"/>
    <mergeCell ref="E5694:F5694"/>
    <mergeCell ref="E5695:F5695"/>
    <mergeCell ref="E5696:F5696"/>
    <mergeCell ref="H5698:I5698"/>
    <mergeCell ref="E5700:F5700"/>
    <mergeCell ref="E5701:F5701"/>
    <mergeCell ref="E5702:F5702"/>
    <mergeCell ref="H5704:I5704"/>
    <mergeCell ref="E5706:F5706"/>
    <mergeCell ref="E5707:F5707"/>
    <mergeCell ref="E5708:F5708"/>
    <mergeCell ref="H5710:I5710"/>
    <mergeCell ref="E5712:F5712"/>
    <mergeCell ref="E5713:F5713"/>
    <mergeCell ref="E5714:F5714"/>
    <mergeCell ref="E5715:F5715"/>
    <mergeCell ref="E5716:F5716"/>
    <mergeCell ref="E5717:F5717"/>
    <mergeCell ref="E5718:F5718"/>
    <mergeCell ref="E5719:F5719"/>
    <mergeCell ref="E5720:F5720"/>
    <mergeCell ref="E5721:F5721"/>
    <mergeCell ref="H5723:I5723"/>
    <mergeCell ref="E5725:F5725"/>
    <mergeCell ref="E5726:F5726"/>
    <mergeCell ref="E5727:F5727"/>
    <mergeCell ref="E5728:F5728"/>
    <mergeCell ref="E5729:F5729"/>
    <mergeCell ref="E5730:F5730"/>
    <mergeCell ref="H5732:I5732"/>
    <mergeCell ref="E5734:F5734"/>
    <mergeCell ref="E5735:F5735"/>
    <mergeCell ref="E5736:F5736"/>
    <mergeCell ref="E5737:F5737"/>
    <mergeCell ref="E5738:F5738"/>
    <mergeCell ref="E5739:F5739"/>
    <mergeCell ref="H5741:I5741"/>
    <mergeCell ref="E5743:F5743"/>
    <mergeCell ref="E5744:F5744"/>
    <mergeCell ref="E5745:F5745"/>
    <mergeCell ref="E5746:F5746"/>
    <mergeCell ref="E5747:F5747"/>
    <mergeCell ref="E5748:F5748"/>
    <mergeCell ref="H5750:I5750"/>
    <mergeCell ref="E5752:F5752"/>
    <mergeCell ref="E5753:F5753"/>
    <mergeCell ref="E5754:F5754"/>
    <mergeCell ref="E5755:F5755"/>
    <mergeCell ref="E5756:F5756"/>
    <mergeCell ref="E5757:F5757"/>
    <mergeCell ref="H5759:I5759"/>
  </mergeCells>
  <conditionalFormatting sqref="P1">
    <cfRule type="dataBar" priority="2">
      <dataBar showValue="1" minLength="10" maxLength="90">
        <cfvo type="num" val="0"/>
        <cfvo type="num" val="1"/>
        <color rgb="FF638EC6"/>
      </dataBar>
      <extLst>
        <ext xmlns:x14="http://schemas.microsoft.com/office/spreadsheetml/2009/9/main" uri="{B025F937-C7B1-47D3-B67F-A62EFF666E3E}">
          <x14:id>{8B7F8A7A-8C10-4237-B4B9-F7E7C0F77100}</x14:id>
        </ext>
      </extLst>
    </cfRule>
  </conditionalFormatting>
  <conditionalFormatting sqref="P3">
    <cfRule type="dataBar" priority="3">
      <dataBar showValue="1" minLength="10" maxLength="90">
        <cfvo type="num" val="0"/>
        <cfvo type="num" val="1"/>
        <color rgb="FF638EC6"/>
      </dataBar>
      <extLst>
        <ext xmlns:x14="http://schemas.microsoft.com/office/spreadsheetml/2009/9/main" uri="{B025F937-C7B1-47D3-B67F-A62EFF666E3E}">
          <x14:id>{A1C2E073-149D-4147-91EE-58A68F188116}</x14:id>
        </ext>
      </extLst>
    </cfRule>
  </conditionalFormatting>
  <conditionalFormatting sqref="P5">
    <cfRule type="dataBar" priority="4">
      <dataBar showValue="1" minLength="10" maxLength="90">
        <cfvo type="num" val="0"/>
        <cfvo type="num" val="1"/>
        <color rgb="FF638EC6"/>
      </dataBar>
      <extLst>
        <ext xmlns:x14="http://schemas.microsoft.com/office/spreadsheetml/2009/9/main" uri="{B025F937-C7B1-47D3-B67F-A62EFF666E3E}">
          <x14:id>{E9F48CEE-6D66-4EB8-A4DA-BB7EE99F61D3}</x14:id>
        </ext>
      </extLst>
    </cfRule>
  </conditionalFormatting>
  <printOptions headings="false" gridLines="false" gridLinesSet="true" horizontalCentered="false" verticalCentered="false"/>
  <pageMargins left="0.7875" right="0.7875" top="0.7875" bottom="0.7875" header="0.511805555555555" footer="0.511805555555555"/>
  <pageSetup paperSize="9" scale="46" firstPageNumber="0" fitToWidth="1" fitToHeight="1" pageOrder="downThenOver" orientation="portrait" blackAndWhite="false" draft="false" cellComments="none" useFirstPageNumber="false" horizontalDpi="300" verticalDpi="300" copies="1"/>
  <headerFooter differentFirst="false" differentOddEven="false">
    <oddHeader/>
    <oddFooter>&amp;R&amp;P de &amp;N</oddFooter>
  </headerFooter>
  <drawing r:id="rId1"/>
  <extLst>
    <ext xmlns:x14="http://schemas.microsoft.com/office/spreadsheetml/2009/9/main" uri="{78C0D931-6437-407d-A8EE-F0AAD7539E65}">
      <x14:conditionalFormattings>
        <x14:conditionalFormatting xmlns:xm="http://schemas.microsoft.com/office/excel/2006/main">
          <x14:cfRule type="dataBar" id="{8B7F8A7A-8C10-4237-B4B9-F7E7C0F77100}">
            <x14:dataBar minLength="10" maxLength="90" axisPosition="automatic" gradient="false">
              <x14:cfvo type="num">
                <xm:f>0</xm:f>
              </x14:cfvo>
              <x14:cfvo type="num">
                <xm:f>1</xm:f>
              </x14:cfvo>
              <x14:negativeFillColor rgb="FFFF0000"/>
              <x14:axisColor rgb="FF000000"/>
            </x14:dataBar>
          </x14:cfRule>
          <xm:sqref>P1</xm:sqref>
        </x14:conditionalFormatting>
        <x14:conditionalFormatting xmlns:xm="http://schemas.microsoft.com/office/excel/2006/main">
          <x14:cfRule type="dataBar" id="{A1C2E073-149D-4147-91EE-58A68F188116}">
            <x14:dataBar minLength="10" maxLength="90" axisPosition="automatic" gradient="false">
              <x14:cfvo type="num">
                <xm:f>0</xm:f>
              </x14:cfvo>
              <x14:cfvo type="num">
                <xm:f>1</xm:f>
              </x14:cfvo>
              <x14:negativeFillColor rgb="FFFF0000"/>
              <x14:axisColor rgb="FF000000"/>
            </x14:dataBar>
          </x14:cfRule>
          <xm:sqref>P3</xm:sqref>
        </x14:conditionalFormatting>
        <x14:conditionalFormatting xmlns:xm="http://schemas.microsoft.com/office/excel/2006/main">
          <x14:cfRule type="dataBar" id="{E9F48CEE-6D66-4EB8-A4DA-BB7EE99F61D3}">
            <x14:dataBar minLength="10" maxLength="90" axisPosition="automatic" gradient="false">
              <x14:cfvo type="num">
                <xm:f>0</xm:f>
              </x14:cfvo>
              <x14:cfvo type="num">
                <xm:f>1</xm:f>
              </x14:cfvo>
              <x14:negativeFillColor rgb="FFFF0000"/>
              <x14:axisColor rgb="FF000000"/>
            </x14:dataBar>
          </x14:cfRule>
          <xm:sqref>P5</xm:sqref>
        </x14:conditionalFormatting>
      </x14:conditionalFormattings>
    </ext>
  </extLst>
</worksheet>
</file>

<file path=xl/worksheets/sheet5.xml><?xml version="1.0" encoding="utf-8"?>
<worksheet xmlns="http://schemas.openxmlformats.org/spreadsheetml/2006/main" xmlns:r="http://schemas.openxmlformats.org/officeDocument/2006/relationships">
  <sheetPr filterMode="false">
    <pageSetUpPr fitToPage="false"/>
  </sheetPr>
  <dimension ref="A1:K494"/>
  <sheetViews>
    <sheetView showFormulas="false" showGridLines="false" showRowColHeaders="true" showZeros="true" rightToLeft="false" tabSelected="false" showOutlineSymbols="false" defaultGridColor="true" view="pageBreakPreview" topLeftCell="A1" colorId="64" zoomScale="100" zoomScaleNormal="100" zoomScalePageLayoutView="100" workbookViewId="0">
      <selection pane="topLeft" activeCell="A1" activeCellId="0" sqref="A1"/>
    </sheetView>
  </sheetViews>
  <sheetFormatPr defaultRowHeight="14.25" zeroHeight="false" outlineLevelRow="0" outlineLevelCol="0"/>
  <cols>
    <col collapsed="false" customWidth="true" hidden="false" outlineLevel="0" max="2" min="1" style="0" width="14.62"/>
    <col collapsed="false" customWidth="true" hidden="false" outlineLevel="0" max="3" min="3" style="0" width="60.62"/>
    <col collapsed="false" customWidth="true" hidden="false" outlineLevel="0" max="4" min="4" style="122" width="16.62"/>
    <col collapsed="false" customWidth="true" hidden="false" outlineLevel="0" max="5" min="5" style="122" width="10.62"/>
    <col collapsed="false" customWidth="true" hidden="false" outlineLevel="0" max="6" min="6" style="123" width="12.63"/>
    <col collapsed="false" customWidth="true" hidden="false" outlineLevel="0" max="7" min="7" style="122" width="15.62"/>
    <col collapsed="false" customWidth="true" hidden="false" outlineLevel="0" max="8" min="8" style="0" width="15.62"/>
    <col collapsed="false" customWidth="true" hidden="false" outlineLevel="0" max="9" min="9" style="0" width="13"/>
    <col collapsed="false" customWidth="true" hidden="false" outlineLevel="0" max="10" min="10" style="0" width="8.61"/>
    <col collapsed="false" customWidth="true" hidden="true" outlineLevel="0" max="11" min="11" style="25" width="11.13"/>
    <col collapsed="false" customWidth="true" hidden="false" outlineLevel="0" max="1025" min="12" style="0" width="8.61"/>
  </cols>
  <sheetData>
    <row r="1" customFormat="false" ht="15" hidden="false" customHeight="true" outlineLevel="0" collapsed="false">
      <c r="A1" s="124"/>
      <c r="B1" s="124"/>
      <c r="C1" s="124"/>
      <c r="D1" s="124"/>
      <c r="E1" s="124"/>
      <c r="F1" s="124"/>
      <c r="G1" s="124"/>
      <c r="H1" s="124"/>
      <c r="I1" s="124"/>
    </row>
    <row r="2" customFormat="false" ht="15" hidden="false" customHeight="true" outlineLevel="0" collapsed="false">
      <c r="A2" s="125" t="str">
        <f aca="false">'ANALÍTICA AUXILIARES'!A2:J2</f>
        <v>PROCURADORIA GERAL DA REPÚBLICA</v>
      </c>
      <c r="B2" s="125"/>
      <c r="C2" s="125"/>
      <c r="D2" s="125"/>
      <c r="E2" s="125"/>
      <c r="F2" s="125"/>
      <c r="G2" s="125"/>
      <c r="H2" s="125"/>
      <c r="I2" s="125"/>
    </row>
    <row r="3" customFormat="false" ht="15" hidden="false" customHeight="true" outlineLevel="0" collapsed="false">
      <c r="A3" s="125" t="str">
        <f aca="false">'ANALÍTICA AUXILIARES'!A3:J3</f>
        <v>SECRETARIA DE ENGENHARIA E ARQUITETURA</v>
      </c>
      <c r="B3" s="125"/>
      <c r="C3" s="125"/>
      <c r="D3" s="125"/>
      <c r="E3" s="125"/>
      <c r="F3" s="125"/>
      <c r="G3" s="125"/>
      <c r="H3" s="125"/>
      <c r="I3" s="125"/>
    </row>
    <row r="4" customFormat="false" ht="15" hidden="false" customHeight="true" outlineLevel="0" collapsed="false">
      <c r="A4" s="124"/>
      <c r="B4" s="124"/>
      <c r="C4" s="124"/>
      <c r="D4" s="124"/>
      <c r="E4" s="124"/>
      <c r="F4" s="124"/>
      <c r="G4" s="124"/>
      <c r="H4" s="124"/>
      <c r="I4" s="124"/>
    </row>
    <row r="5" customFormat="false" ht="15" hidden="false" customHeight="true" outlineLevel="0" collapsed="false">
      <c r="A5" s="126" t="str">
        <f aca="false">'ANALÍTICA AUXILIARES'!A5:J5</f>
        <v>OBRA: PRM PONTA PORÃ/MS - ESCRITÓRIO DE REPRESENTAÇÃO</v>
      </c>
      <c r="B5" s="126"/>
      <c r="C5" s="126"/>
      <c r="D5" s="126"/>
      <c r="E5" s="126"/>
      <c r="F5" s="126"/>
      <c r="G5" s="126"/>
      <c r="H5" s="126"/>
      <c r="I5" s="126"/>
    </row>
    <row r="6" s="25" customFormat="true" ht="24.95" hidden="false" customHeight="true" outlineLevel="0" collapsed="false">
      <c r="A6" s="66" t="s">
        <v>2290</v>
      </c>
      <c r="B6" s="66"/>
      <c r="C6" s="66"/>
      <c r="D6" s="66"/>
      <c r="E6" s="66"/>
      <c r="F6" s="66"/>
      <c r="G6" s="66"/>
      <c r="H6" s="66"/>
      <c r="I6" s="66"/>
    </row>
    <row r="7" customFormat="false" ht="15" hidden="false" customHeight="true" outlineLevel="0" collapsed="false">
      <c r="A7" s="127" t="str">
        <f aca="false">SINTÉTICA!E10</f>
        <v>REFERÊNCIA: SINAPI - MS - 06/2023 (DESONERADA)</v>
      </c>
      <c r="B7" s="127"/>
      <c r="C7" s="127"/>
      <c r="D7" s="127"/>
      <c r="E7" s="127"/>
      <c r="F7" s="127"/>
      <c r="G7" s="127"/>
      <c r="H7" s="127"/>
      <c r="I7" s="127"/>
    </row>
    <row r="8" customFormat="false" ht="15" hidden="false" customHeight="true" outlineLevel="0" collapsed="false">
      <c r="A8" s="69"/>
      <c r="B8" s="69"/>
      <c r="C8" s="69"/>
      <c r="D8" s="69"/>
      <c r="E8" s="69"/>
      <c r="F8" s="69"/>
      <c r="G8" s="69"/>
      <c r="H8" s="69"/>
      <c r="I8" s="69"/>
    </row>
    <row r="9" customFormat="false" ht="38.25" hidden="false" customHeight="false" outlineLevel="0" collapsed="false">
      <c r="A9" s="128" t="s">
        <v>18</v>
      </c>
      <c r="B9" s="128" t="s">
        <v>19</v>
      </c>
      <c r="C9" s="128" t="s">
        <v>20</v>
      </c>
      <c r="D9" s="128" t="s">
        <v>645</v>
      </c>
      <c r="E9" s="128" t="s">
        <v>21</v>
      </c>
      <c r="F9" s="129" t="s">
        <v>22</v>
      </c>
      <c r="G9" s="128" t="s">
        <v>2291</v>
      </c>
      <c r="H9" s="128" t="s">
        <v>2292</v>
      </c>
      <c r="I9" s="128" t="s">
        <v>2293</v>
      </c>
    </row>
    <row r="10" customFormat="false" ht="15" hidden="false" customHeight="true" outlineLevel="0" collapsed="false">
      <c r="A10" s="75"/>
      <c r="B10" s="75"/>
      <c r="C10" s="75"/>
      <c r="D10" s="75"/>
      <c r="E10" s="75"/>
      <c r="F10" s="75"/>
      <c r="G10" s="75"/>
      <c r="H10" s="75"/>
      <c r="I10" s="75"/>
    </row>
    <row r="11" customFormat="false" ht="14.25" hidden="false" customHeight="false" outlineLevel="0" collapsed="false">
      <c r="A11" s="130" t="s">
        <v>2013</v>
      </c>
      <c r="B11" s="131" t="s">
        <v>664</v>
      </c>
      <c r="C11" s="131" t="s">
        <v>2294</v>
      </c>
      <c r="D11" s="131" t="s">
        <v>2295</v>
      </c>
      <c r="E11" s="132" t="s">
        <v>706</v>
      </c>
      <c r="F11" s="130" t="s">
        <v>2296</v>
      </c>
      <c r="G11" s="130" t="s">
        <v>2297</v>
      </c>
      <c r="H11" s="133" t="n">
        <f aca="false">TRUNC(G11*(1-(SINTÉTICA!$I$341)),2)</f>
        <v>19215.37</v>
      </c>
      <c r="I11" s="134" t="n">
        <f aca="false">F11*H11/(SUM($K:$K))</f>
        <v>0.0900624674250652</v>
      </c>
      <c r="K11" s="135" t="n">
        <f aca="false">F11*H11</f>
        <v>116636.5272852</v>
      </c>
    </row>
    <row r="12" customFormat="false" ht="14.25" hidden="false" customHeight="false" outlineLevel="0" collapsed="false">
      <c r="A12" s="130" t="s">
        <v>2085</v>
      </c>
      <c r="B12" s="131" t="s">
        <v>664</v>
      </c>
      <c r="C12" s="131" t="s">
        <v>2298</v>
      </c>
      <c r="D12" s="131" t="s">
        <v>2295</v>
      </c>
      <c r="E12" s="132" t="s">
        <v>672</v>
      </c>
      <c r="F12" s="130" t="s">
        <v>2299</v>
      </c>
      <c r="G12" s="130" t="s">
        <v>2300</v>
      </c>
      <c r="H12" s="133" t="n">
        <f aca="false">TRUNC(G12*(1-(SINTÉTICA!$I$341)),2)</f>
        <v>13.18</v>
      </c>
      <c r="I12" s="134" t="n">
        <f aca="false">F12*H12/(SUM($K:$K))</f>
        <v>0.0450149711425513</v>
      </c>
      <c r="K12" s="135" t="n">
        <f aca="false">F12*H12</f>
        <v>58297.20259751</v>
      </c>
    </row>
    <row r="13" customFormat="false" ht="14.25" hidden="false" customHeight="false" outlineLevel="0" collapsed="false">
      <c r="A13" s="130" t="s">
        <v>2007</v>
      </c>
      <c r="B13" s="131" t="s">
        <v>664</v>
      </c>
      <c r="C13" s="131" t="s">
        <v>2301</v>
      </c>
      <c r="D13" s="131" t="s">
        <v>2295</v>
      </c>
      <c r="E13" s="132" t="s">
        <v>706</v>
      </c>
      <c r="F13" s="130" t="s">
        <v>2302</v>
      </c>
      <c r="G13" s="130" t="s">
        <v>2303</v>
      </c>
      <c r="H13" s="133" t="n">
        <f aca="false">TRUNC(G13*(1-(SINTÉTICA!$I$341)),2)</f>
        <v>4178.4</v>
      </c>
      <c r="I13" s="134" t="n">
        <f aca="false">F13*H13/(SUM($K:$K))</f>
        <v>0.0393654028744474</v>
      </c>
      <c r="K13" s="135" t="n">
        <f aca="false">F13*H13</f>
        <v>50980.6584</v>
      </c>
    </row>
    <row r="14" customFormat="false" ht="38.25" hidden="false" customHeight="false" outlineLevel="0" collapsed="false">
      <c r="A14" s="130" t="s">
        <v>1164</v>
      </c>
      <c r="B14" s="131" t="s">
        <v>664</v>
      </c>
      <c r="C14" s="131" t="s">
        <v>2304</v>
      </c>
      <c r="D14" s="131" t="s">
        <v>2305</v>
      </c>
      <c r="E14" s="132" t="s">
        <v>667</v>
      </c>
      <c r="F14" s="130" t="s">
        <v>2306</v>
      </c>
      <c r="G14" s="130" t="s">
        <v>2307</v>
      </c>
      <c r="H14" s="133" t="n">
        <f aca="false">TRUNC(G14*(1-(SINTÉTICA!$I$341)),2)</f>
        <v>122.95</v>
      </c>
      <c r="I14" s="134" t="n">
        <f aca="false">F14*H14/(SUM($K:$K))</f>
        <v>0.0355125587886541</v>
      </c>
      <c r="K14" s="135" t="n">
        <f aca="false">F14*H14</f>
        <v>45990.984375</v>
      </c>
    </row>
    <row r="15" customFormat="false" ht="14.25" hidden="false" customHeight="false" outlineLevel="0" collapsed="false">
      <c r="A15" s="130" t="s">
        <v>2076</v>
      </c>
      <c r="B15" s="131" t="s">
        <v>664</v>
      </c>
      <c r="C15" s="131" t="s">
        <v>2308</v>
      </c>
      <c r="D15" s="131" t="s">
        <v>2295</v>
      </c>
      <c r="E15" s="132" t="s">
        <v>672</v>
      </c>
      <c r="F15" s="130" t="s">
        <v>2309</v>
      </c>
      <c r="G15" s="130" t="s">
        <v>2310</v>
      </c>
      <c r="H15" s="133" t="n">
        <f aca="false">TRUNC(G15*(1-(SINTÉTICA!$I$341)),2)</f>
        <v>17.66</v>
      </c>
      <c r="I15" s="134" t="n">
        <f aca="false">F15*H15/(SUM($K:$K))</f>
        <v>0.0326671664340865</v>
      </c>
      <c r="K15" s="135" t="n">
        <f aca="false">F15*H15</f>
        <v>42306.023341962</v>
      </c>
    </row>
    <row r="16" customFormat="false" ht="14.25" hidden="false" customHeight="false" outlineLevel="0" collapsed="false">
      <c r="A16" s="130" t="s">
        <v>1017</v>
      </c>
      <c r="B16" s="131" t="s">
        <v>664</v>
      </c>
      <c r="C16" s="131" t="s">
        <v>2311</v>
      </c>
      <c r="D16" s="131" t="s">
        <v>2305</v>
      </c>
      <c r="E16" s="132" t="s">
        <v>925</v>
      </c>
      <c r="F16" s="130" t="s">
        <v>2312</v>
      </c>
      <c r="G16" s="130" t="s">
        <v>2313</v>
      </c>
      <c r="H16" s="133" t="n">
        <f aca="false">TRUNC(G16*(1-(SINTÉTICA!$I$341)),2)</f>
        <v>0.81</v>
      </c>
      <c r="I16" s="134" t="n">
        <f aca="false">F16*H16/(SUM($K:$K))</f>
        <v>0.0294284279753044</v>
      </c>
      <c r="K16" s="135" t="n">
        <f aca="false">F16*H16</f>
        <v>38111.654506446</v>
      </c>
    </row>
    <row r="17" customFormat="false" ht="38.25" hidden="false" customHeight="false" outlineLevel="0" collapsed="false">
      <c r="A17" s="130" t="s">
        <v>1669</v>
      </c>
      <c r="B17" s="131" t="s">
        <v>716</v>
      </c>
      <c r="C17" s="131" t="s">
        <v>2314</v>
      </c>
      <c r="D17" s="131" t="s">
        <v>2315</v>
      </c>
      <c r="E17" s="132" t="s">
        <v>718</v>
      </c>
      <c r="F17" s="130" t="s">
        <v>2316</v>
      </c>
      <c r="G17" s="130" t="s">
        <v>2317</v>
      </c>
      <c r="H17" s="133" t="n">
        <f aca="false">TRUNC(G17*(1-(SINTÉTICA!$I$341)),2)</f>
        <v>7534.38</v>
      </c>
      <c r="I17" s="134" t="n">
        <f aca="false">F17*H17/(SUM($K:$K))</f>
        <v>0.0290888656029184</v>
      </c>
      <c r="K17" s="135" t="n">
        <f aca="false">F17*H17</f>
        <v>37671.9</v>
      </c>
    </row>
    <row r="18" customFormat="false" ht="63.75" hidden="false" customHeight="false" outlineLevel="0" collapsed="false">
      <c r="A18" s="130" t="s">
        <v>1255</v>
      </c>
      <c r="B18" s="131" t="s">
        <v>664</v>
      </c>
      <c r="C18" s="131" t="s">
        <v>2318</v>
      </c>
      <c r="D18" s="131" t="s">
        <v>2305</v>
      </c>
      <c r="E18" s="132" t="s">
        <v>667</v>
      </c>
      <c r="F18" s="130" t="s">
        <v>2319</v>
      </c>
      <c r="G18" s="130" t="s">
        <v>2320</v>
      </c>
      <c r="H18" s="133" t="n">
        <f aca="false">TRUNC(G18*(1-(SINTÉTICA!$I$341)),2)</f>
        <v>182.25</v>
      </c>
      <c r="I18" s="134" t="n">
        <f aca="false">F18*H18/(SUM($K:$K))</f>
        <v>0.026729371655956</v>
      </c>
      <c r="K18" s="135" t="n">
        <f aca="false">F18*H18</f>
        <v>34616.20779</v>
      </c>
    </row>
    <row r="19" customFormat="false" ht="25.5" hidden="false" customHeight="false" outlineLevel="0" collapsed="false">
      <c r="A19" s="130" t="s">
        <v>984</v>
      </c>
      <c r="B19" s="131" t="s">
        <v>664</v>
      </c>
      <c r="C19" s="131" t="s">
        <v>2321</v>
      </c>
      <c r="D19" s="131" t="s">
        <v>2305</v>
      </c>
      <c r="E19" s="132" t="s">
        <v>729</v>
      </c>
      <c r="F19" s="130" t="s">
        <v>2322</v>
      </c>
      <c r="G19" s="130" t="s">
        <v>2323</v>
      </c>
      <c r="H19" s="133" t="n">
        <f aca="false">TRUNC(G19*(1-(SINTÉTICA!$I$341)),2)</f>
        <v>30.93</v>
      </c>
      <c r="I19" s="134" t="n">
        <f aca="false">F19*H19/(SUM($K:$K))</f>
        <v>0.0207453958037336</v>
      </c>
      <c r="K19" s="135" t="n">
        <f aca="false">F19*H19</f>
        <v>26866.5848592</v>
      </c>
    </row>
    <row r="20" customFormat="false" ht="14.25" hidden="false" customHeight="false" outlineLevel="0" collapsed="false">
      <c r="A20" s="130" t="s">
        <v>2061</v>
      </c>
      <c r="B20" s="131" t="s">
        <v>664</v>
      </c>
      <c r="C20" s="131" t="s">
        <v>2324</v>
      </c>
      <c r="D20" s="131" t="s">
        <v>2295</v>
      </c>
      <c r="E20" s="132" t="s">
        <v>672</v>
      </c>
      <c r="F20" s="130" t="s">
        <v>2325</v>
      </c>
      <c r="G20" s="130" t="s">
        <v>2326</v>
      </c>
      <c r="H20" s="133" t="n">
        <f aca="false">TRUNC(G20*(1-(SINTÉTICA!$I$341)),2)</f>
        <v>18.95</v>
      </c>
      <c r="I20" s="134" t="n">
        <f aca="false">F20*H20/(SUM($K:$K))</f>
        <v>0.0197637795215403</v>
      </c>
      <c r="K20" s="135" t="n">
        <f aca="false">F20*H20</f>
        <v>25595.33038933</v>
      </c>
    </row>
    <row r="21" customFormat="false" ht="38.25" hidden="false" customHeight="false" outlineLevel="0" collapsed="false">
      <c r="A21" s="130" t="s">
        <v>713</v>
      </c>
      <c r="B21" s="131" t="s">
        <v>664</v>
      </c>
      <c r="C21" s="131" t="s">
        <v>2327</v>
      </c>
      <c r="D21" s="131" t="s">
        <v>2328</v>
      </c>
      <c r="E21" s="132" t="s">
        <v>706</v>
      </c>
      <c r="F21" s="130" t="s">
        <v>2329</v>
      </c>
      <c r="G21" s="130" t="s">
        <v>2330</v>
      </c>
      <c r="H21" s="133" t="n">
        <f aca="false">TRUNC(G21*(1-(SINTÉTICA!$I$341)),2)</f>
        <v>1053.75</v>
      </c>
      <c r="I21" s="134" t="n">
        <f aca="false">F21*H21/(SUM($K:$K))</f>
        <v>0.0195280145439388</v>
      </c>
      <c r="K21" s="135" t="n">
        <f aca="false">F21*H21</f>
        <v>25290</v>
      </c>
    </row>
    <row r="22" customFormat="false" ht="14.25" hidden="false" customHeight="false" outlineLevel="0" collapsed="false">
      <c r="A22" s="130" t="s">
        <v>1958</v>
      </c>
      <c r="B22" s="131" t="s">
        <v>664</v>
      </c>
      <c r="C22" s="131" t="s">
        <v>2331</v>
      </c>
      <c r="D22" s="131" t="s">
        <v>2295</v>
      </c>
      <c r="E22" s="132" t="s">
        <v>672</v>
      </c>
      <c r="F22" s="130" t="s">
        <v>2332</v>
      </c>
      <c r="G22" s="130" t="s">
        <v>2310</v>
      </c>
      <c r="H22" s="133" t="n">
        <f aca="false">TRUNC(G22*(1-(SINTÉTICA!$I$341)),2)</f>
        <v>17.66</v>
      </c>
      <c r="I22" s="134" t="n">
        <f aca="false">F22*H22/(SUM($K:$K))</f>
        <v>0.0186385642216825</v>
      </c>
      <c r="K22" s="135" t="n">
        <f aca="false">F22*H22</f>
        <v>24138.106211758</v>
      </c>
    </row>
    <row r="23" customFormat="false" ht="25.5" hidden="false" customHeight="false" outlineLevel="0" collapsed="false">
      <c r="A23" s="130" t="s">
        <v>1776</v>
      </c>
      <c r="B23" s="131" t="s">
        <v>664</v>
      </c>
      <c r="C23" s="131" t="s">
        <v>2333</v>
      </c>
      <c r="D23" s="131" t="s">
        <v>2334</v>
      </c>
      <c r="E23" s="132" t="s">
        <v>672</v>
      </c>
      <c r="F23" s="130" t="s">
        <v>2335</v>
      </c>
      <c r="G23" s="130" t="s">
        <v>2336</v>
      </c>
      <c r="H23" s="133" t="n">
        <f aca="false">TRUNC(G23*(1-(SINTÉTICA!$I$341)),2)</f>
        <v>1.45</v>
      </c>
      <c r="I23" s="134" t="n">
        <f aca="false">F23*H23/(SUM($K:$K))</f>
        <v>0.0164427578236379</v>
      </c>
      <c r="K23" s="135" t="n">
        <f aca="false">F23*H23</f>
        <v>21294.39961365</v>
      </c>
    </row>
    <row r="24" customFormat="false" ht="51" hidden="false" customHeight="false" outlineLevel="0" collapsed="false">
      <c r="A24" s="130" t="s">
        <v>862</v>
      </c>
      <c r="B24" s="131" t="s">
        <v>664</v>
      </c>
      <c r="C24" s="131" t="s">
        <v>2337</v>
      </c>
      <c r="D24" s="131" t="s">
        <v>2328</v>
      </c>
      <c r="E24" s="132" t="s">
        <v>2338</v>
      </c>
      <c r="F24" s="130" t="s">
        <v>2339</v>
      </c>
      <c r="G24" s="130" t="s">
        <v>2340</v>
      </c>
      <c r="H24" s="133" t="n">
        <f aca="false">TRUNC(G24*(1-(SINTÉTICA!$I$341)),2)</f>
        <v>17.62</v>
      </c>
      <c r="I24" s="134" t="n">
        <f aca="false">F24*H24/(SUM($K:$K))</f>
        <v>0.0146939622603929</v>
      </c>
      <c r="K24" s="135" t="n">
        <f aca="false">F24*H24</f>
        <v>19029.6</v>
      </c>
    </row>
    <row r="25" customFormat="false" ht="14.25" hidden="false" customHeight="false" outlineLevel="0" collapsed="false">
      <c r="A25" s="130" t="s">
        <v>1987</v>
      </c>
      <c r="B25" s="131" t="s">
        <v>664</v>
      </c>
      <c r="C25" s="131" t="s">
        <v>2341</v>
      </c>
      <c r="D25" s="131" t="s">
        <v>2305</v>
      </c>
      <c r="E25" s="132" t="s">
        <v>925</v>
      </c>
      <c r="F25" s="130" t="s">
        <v>2342</v>
      </c>
      <c r="G25" s="130" t="s">
        <v>2343</v>
      </c>
      <c r="H25" s="133" t="n">
        <f aca="false">TRUNC(G25*(1-(SINTÉTICA!$I$341)),2)</f>
        <v>9.47</v>
      </c>
      <c r="I25" s="134" t="n">
        <f aca="false">F25*H25/(SUM($K:$K))</f>
        <v>0.0142151256024699</v>
      </c>
      <c r="K25" s="135" t="n">
        <f aca="false">F25*H25</f>
        <v>18409.4765844</v>
      </c>
    </row>
    <row r="26" customFormat="false" ht="14.25" hidden="false" customHeight="false" outlineLevel="0" collapsed="false">
      <c r="A26" s="130" t="s">
        <v>1781</v>
      </c>
      <c r="B26" s="131" t="s">
        <v>664</v>
      </c>
      <c r="C26" s="131" t="s">
        <v>2344</v>
      </c>
      <c r="D26" s="131" t="s">
        <v>2334</v>
      </c>
      <c r="E26" s="132" t="s">
        <v>672</v>
      </c>
      <c r="F26" s="130" t="s">
        <v>2345</v>
      </c>
      <c r="G26" s="130" t="s">
        <v>2346</v>
      </c>
      <c r="H26" s="133" t="n">
        <f aca="false">TRUNC(G26*(1-(SINTÉTICA!$I$341)),2)</f>
        <v>1.14</v>
      </c>
      <c r="I26" s="134" t="n">
        <f aca="false">F26*H26/(SUM($K:$K))</f>
        <v>0.0129379508947258</v>
      </c>
      <c r="K26" s="135" t="n">
        <f aca="false">F26*H26</f>
        <v>16755.45547098</v>
      </c>
    </row>
    <row r="27" customFormat="false" ht="25.5" hidden="false" customHeight="false" outlineLevel="0" collapsed="false">
      <c r="A27" s="130" t="s">
        <v>1120</v>
      </c>
      <c r="B27" s="131" t="s">
        <v>664</v>
      </c>
      <c r="C27" s="131" t="s">
        <v>2347</v>
      </c>
      <c r="D27" s="131" t="s">
        <v>2305</v>
      </c>
      <c r="E27" s="132" t="s">
        <v>667</v>
      </c>
      <c r="F27" s="130" t="s">
        <v>2348</v>
      </c>
      <c r="G27" s="130" t="s">
        <v>2349</v>
      </c>
      <c r="H27" s="133" t="n">
        <f aca="false">TRUNC(G27*(1-(SINTÉTICA!$I$341)),2)</f>
        <v>95.94</v>
      </c>
      <c r="I27" s="134" t="n">
        <f aca="false">F27*H27/(SUM($K:$K))</f>
        <v>0.0123322560478103</v>
      </c>
      <c r="K27" s="135" t="n">
        <f aca="false">F27*H27</f>
        <v>15971.04276768</v>
      </c>
    </row>
    <row r="28" customFormat="false" ht="38.25" hidden="false" customHeight="false" outlineLevel="0" collapsed="false">
      <c r="A28" s="130" t="s">
        <v>707</v>
      </c>
      <c r="B28" s="131" t="s">
        <v>664</v>
      </c>
      <c r="C28" s="131" t="s">
        <v>2350</v>
      </c>
      <c r="D28" s="131" t="s">
        <v>2328</v>
      </c>
      <c r="E28" s="132" t="s">
        <v>706</v>
      </c>
      <c r="F28" s="130" t="s">
        <v>2329</v>
      </c>
      <c r="G28" s="130" t="s">
        <v>2351</v>
      </c>
      <c r="H28" s="133" t="n">
        <f aca="false">TRUNC(G28*(1-(SINTÉTICA!$I$341)),2)</f>
        <v>658.59</v>
      </c>
      <c r="I28" s="134" t="n">
        <f aca="false">F28*H28/(SUM($K:$K))</f>
        <v>0.0122049395952481</v>
      </c>
      <c r="K28" s="135" t="n">
        <f aca="false">F28*H28</f>
        <v>15806.16</v>
      </c>
    </row>
    <row r="29" customFormat="false" ht="25.5" hidden="false" customHeight="false" outlineLevel="0" collapsed="false">
      <c r="A29" s="130" t="s">
        <v>883</v>
      </c>
      <c r="B29" s="131" t="s">
        <v>716</v>
      </c>
      <c r="C29" s="131" t="s">
        <v>2352</v>
      </c>
      <c r="D29" s="131" t="s">
        <v>2353</v>
      </c>
      <c r="E29" s="132" t="s">
        <v>718</v>
      </c>
      <c r="F29" s="130" t="s">
        <v>2354</v>
      </c>
      <c r="G29" s="130" t="s">
        <v>2355</v>
      </c>
      <c r="H29" s="133" t="n">
        <f aca="false">TRUNC(G29*(1-(SINTÉTICA!$I$341)),2)</f>
        <v>330</v>
      </c>
      <c r="I29" s="134" t="n">
        <f aca="false">F29*H29/(SUM($K:$K))</f>
        <v>0.0111481103194194</v>
      </c>
      <c r="K29" s="135" t="n">
        <f aca="false">F29*H29</f>
        <v>14437.5</v>
      </c>
    </row>
    <row r="30" customFormat="false" ht="25.5" hidden="false" customHeight="false" outlineLevel="0" collapsed="false">
      <c r="A30" s="130" t="s">
        <v>1775</v>
      </c>
      <c r="B30" s="131" t="s">
        <v>664</v>
      </c>
      <c r="C30" s="131" t="s">
        <v>2356</v>
      </c>
      <c r="D30" s="131" t="s">
        <v>2357</v>
      </c>
      <c r="E30" s="132" t="s">
        <v>672</v>
      </c>
      <c r="F30" s="130" t="s">
        <v>2335</v>
      </c>
      <c r="G30" s="130" t="s">
        <v>2358</v>
      </c>
      <c r="H30" s="133" t="n">
        <f aca="false">TRUNC(G30*(1-(SINTÉTICA!$I$341)),2)</f>
        <v>0.96</v>
      </c>
      <c r="I30" s="134" t="n">
        <f aca="false">F30*H30/(SUM($K:$K))</f>
        <v>0.0108862396625465</v>
      </c>
      <c r="K30" s="135" t="n">
        <f aca="false">F30*H30</f>
        <v>14098.36112352</v>
      </c>
    </row>
    <row r="31" customFormat="false" ht="38.25" hidden="false" customHeight="false" outlineLevel="0" collapsed="false">
      <c r="A31" s="130" t="s">
        <v>922</v>
      </c>
      <c r="B31" s="131" t="s">
        <v>664</v>
      </c>
      <c r="C31" s="131" t="s">
        <v>2359</v>
      </c>
      <c r="D31" s="131" t="s">
        <v>2305</v>
      </c>
      <c r="E31" s="132" t="s">
        <v>676</v>
      </c>
      <c r="F31" s="130" t="s">
        <v>2360</v>
      </c>
      <c r="G31" s="130" t="s">
        <v>2361</v>
      </c>
      <c r="H31" s="133" t="n">
        <f aca="false">TRUNC(G31*(1-(SINTÉTICA!$I$341)),2)</f>
        <v>581.92</v>
      </c>
      <c r="I31" s="134" t="n">
        <f aca="false">F31*H31/(SUM($K:$K))</f>
        <v>0.010746280775654</v>
      </c>
      <c r="K31" s="135" t="n">
        <f aca="false">F31*H31</f>
        <v>13917.1056128</v>
      </c>
    </row>
    <row r="32" customFormat="false" ht="25.5" hidden="false" customHeight="false" outlineLevel="0" collapsed="false">
      <c r="A32" s="130" t="s">
        <v>1756</v>
      </c>
      <c r="B32" s="131" t="s">
        <v>664</v>
      </c>
      <c r="C32" s="131" t="s">
        <v>2362</v>
      </c>
      <c r="D32" s="131" t="s">
        <v>2305</v>
      </c>
      <c r="E32" s="132" t="s">
        <v>2363</v>
      </c>
      <c r="F32" s="130" t="s">
        <v>2364</v>
      </c>
      <c r="G32" s="130" t="s">
        <v>2365</v>
      </c>
      <c r="H32" s="133" t="n">
        <f aca="false">TRUNC(G32*(1-(SINTÉTICA!$I$341)),2)</f>
        <v>1.12</v>
      </c>
      <c r="I32" s="134" t="n">
        <f aca="false">F32*H32/(SUM($K:$K))</f>
        <v>0.010377877242805</v>
      </c>
      <c r="K32" s="135" t="n">
        <f aca="false">F32*H32</f>
        <v>13440</v>
      </c>
    </row>
    <row r="33" customFormat="false" ht="14.25" hidden="false" customHeight="false" outlineLevel="0" collapsed="false">
      <c r="A33" s="130" t="s">
        <v>1991</v>
      </c>
      <c r="B33" s="131" t="s">
        <v>664</v>
      </c>
      <c r="C33" s="131" t="s">
        <v>2366</v>
      </c>
      <c r="D33" s="131" t="s">
        <v>2305</v>
      </c>
      <c r="E33" s="132" t="s">
        <v>925</v>
      </c>
      <c r="F33" s="130" t="s">
        <v>2367</v>
      </c>
      <c r="G33" s="130" t="s">
        <v>2368</v>
      </c>
      <c r="H33" s="133" t="n">
        <f aca="false">TRUNC(G33*(1-(SINTÉTICA!$I$341)),2)</f>
        <v>8.96</v>
      </c>
      <c r="I33" s="134" t="n">
        <f aca="false">F33*H33/(SUM($K:$K))</f>
        <v>0.00966167653493324</v>
      </c>
      <c r="K33" s="135" t="n">
        <f aca="false">F33*H33</f>
        <v>12512.475296384</v>
      </c>
    </row>
    <row r="34" customFormat="false" ht="25.5" hidden="false" customHeight="false" outlineLevel="0" collapsed="false">
      <c r="A34" s="130" t="s">
        <v>1085</v>
      </c>
      <c r="B34" s="131" t="s">
        <v>664</v>
      </c>
      <c r="C34" s="131" t="s">
        <v>2369</v>
      </c>
      <c r="D34" s="131" t="s">
        <v>2305</v>
      </c>
      <c r="E34" s="132" t="s">
        <v>718</v>
      </c>
      <c r="F34" s="130" t="s">
        <v>2370</v>
      </c>
      <c r="G34" s="130" t="s">
        <v>2371</v>
      </c>
      <c r="H34" s="133" t="n">
        <f aca="false">TRUNC(G34*(1-(SINTÉTICA!$I$341)),2)</f>
        <v>0.84</v>
      </c>
      <c r="I34" s="134" t="n">
        <f aca="false">F34*H34/(SUM($K:$K))</f>
        <v>0.00953373551893658</v>
      </c>
      <c r="K34" s="135" t="n">
        <f aca="false">F34*H34</f>
        <v>12346.78368</v>
      </c>
    </row>
    <row r="35" customFormat="false" ht="25.5" hidden="false" customHeight="false" outlineLevel="0" collapsed="false">
      <c r="A35" s="130" t="s">
        <v>1016</v>
      </c>
      <c r="B35" s="131" t="s">
        <v>664</v>
      </c>
      <c r="C35" s="131" t="s">
        <v>2372</v>
      </c>
      <c r="D35" s="131" t="s">
        <v>2305</v>
      </c>
      <c r="E35" s="132" t="s">
        <v>676</v>
      </c>
      <c r="F35" s="130" t="s">
        <v>2373</v>
      </c>
      <c r="G35" s="130" t="s">
        <v>1734</v>
      </c>
      <c r="H35" s="133" t="n">
        <f aca="false">TRUNC(G35*(1-(SINTÉTICA!$I$341)),2)</f>
        <v>90</v>
      </c>
      <c r="I35" s="134" t="n">
        <f aca="false">F35*H35/(SUM($K:$K))</f>
        <v>0.00919372700087134</v>
      </c>
      <c r="K35" s="135" t="n">
        <f aca="false">F35*H35</f>
        <v>11906.451387</v>
      </c>
    </row>
    <row r="36" customFormat="false" ht="38.25" hidden="false" customHeight="false" outlineLevel="0" collapsed="false">
      <c r="A36" s="130" t="s">
        <v>1030</v>
      </c>
      <c r="B36" s="131" t="s">
        <v>664</v>
      </c>
      <c r="C36" s="131" t="s">
        <v>2374</v>
      </c>
      <c r="D36" s="131" t="s">
        <v>2305</v>
      </c>
      <c r="E36" s="132" t="s">
        <v>667</v>
      </c>
      <c r="F36" s="130" t="s">
        <v>2375</v>
      </c>
      <c r="G36" s="130" t="s">
        <v>2376</v>
      </c>
      <c r="H36" s="133" t="n">
        <f aca="false">TRUNC(G36*(1-(SINTÉTICA!$I$341)),2)</f>
        <v>55.98</v>
      </c>
      <c r="I36" s="134" t="n">
        <f aca="false">F36*H36/(SUM($K:$K))</f>
        <v>0.00918546378058758</v>
      </c>
      <c r="K36" s="135" t="n">
        <f aca="false">F36*H36</f>
        <v>11895.75</v>
      </c>
    </row>
    <row r="37" customFormat="false" ht="25.5" hidden="false" customHeight="false" outlineLevel="0" collapsed="false">
      <c r="A37" s="130" t="s">
        <v>1415</v>
      </c>
      <c r="B37" s="131" t="s">
        <v>664</v>
      </c>
      <c r="C37" s="131" t="s">
        <v>2377</v>
      </c>
      <c r="D37" s="131" t="s">
        <v>2305</v>
      </c>
      <c r="E37" s="132" t="s">
        <v>667</v>
      </c>
      <c r="F37" s="130" t="s">
        <v>2378</v>
      </c>
      <c r="G37" s="130" t="s">
        <v>2379</v>
      </c>
      <c r="H37" s="133" t="n">
        <f aca="false">TRUNC(G37*(1-(SINTÉTICA!$I$341)),2)</f>
        <v>108.79</v>
      </c>
      <c r="I37" s="134" t="n">
        <f aca="false">F37*H37/(SUM($K:$K))</f>
        <v>0.00911964794331349</v>
      </c>
      <c r="K37" s="135" t="n">
        <f aca="false">F37*H37</f>
        <v>11810.514375</v>
      </c>
    </row>
    <row r="38" customFormat="false" ht="51" hidden="false" customHeight="false" outlineLevel="0" collapsed="false">
      <c r="A38" s="130" t="s">
        <v>1244</v>
      </c>
      <c r="B38" s="131" t="s">
        <v>664</v>
      </c>
      <c r="C38" s="131" t="s">
        <v>2380</v>
      </c>
      <c r="D38" s="131" t="s">
        <v>2305</v>
      </c>
      <c r="E38" s="132" t="s">
        <v>718</v>
      </c>
      <c r="F38" s="130" t="s">
        <v>2381</v>
      </c>
      <c r="G38" s="130" t="s">
        <v>2382</v>
      </c>
      <c r="H38" s="133" t="n">
        <f aca="false">TRUNC(G38*(1-(SINTÉTICA!$I$341)),2)</f>
        <v>889.26</v>
      </c>
      <c r="I38" s="134" t="n">
        <f aca="false">F38*H38/(SUM($K:$K))</f>
        <v>0.00894023639453246</v>
      </c>
      <c r="K38" s="135" t="n">
        <f aca="false">F38*H38</f>
        <v>11578.1652</v>
      </c>
    </row>
    <row r="39" customFormat="false" ht="14.25" hidden="false" customHeight="false" outlineLevel="0" collapsed="false">
      <c r="A39" s="130" t="s">
        <v>1857</v>
      </c>
      <c r="B39" s="131" t="s">
        <v>664</v>
      </c>
      <c r="C39" s="131" t="s">
        <v>2383</v>
      </c>
      <c r="D39" s="131" t="s">
        <v>2295</v>
      </c>
      <c r="E39" s="132" t="s">
        <v>672</v>
      </c>
      <c r="F39" s="130" t="s">
        <v>2384</v>
      </c>
      <c r="G39" s="130" t="s">
        <v>2310</v>
      </c>
      <c r="H39" s="133" t="n">
        <f aca="false">TRUNC(G39*(1-(SINTÉTICA!$I$341)),2)</f>
        <v>17.66</v>
      </c>
      <c r="I39" s="134" t="n">
        <f aca="false">F39*H39/(SUM($K:$K))</f>
        <v>0.00869727925985959</v>
      </c>
      <c r="K39" s="135" t="n">
        <f aca="false">F39*H39</f>
        <v>11263.520517508</v>
      </c>
    </row>
    <row r="40" customFormat="false" ht="14.25" hidden="false" customHeight="false" outlineLevel="0" collapsed="false">
      <c r="A40" s="130" t="s">
        <v>2019</v>
      </c>
      <c r="B40" s="131" t="s">
        <v>664</v>
      </c>
      <c r="C40" s="131" t="s">
        <v>2385</v>
      </c>
      <c r="D40" s="131" t="s">
        <v>2295</v>
      </c>
      <c r="E40" s="132" t="s">
        <v>706</v>
      </c>
      <c r="F40" s="130" t="s">
        <v>2386</v>
      </c>
      <c r="G40" s="130" t="s">
        <v>2387</v>
      </c>
      <c r="H40" s="133" t="n">
        <f aca="false">TRUNC(G40*(1-(SINTÉTICA!$I$341)),2)</f>
        <v>21871.04</v>
      </c>
      <c r="I40" s="134" t="n">
        <f aca="false">F40*H40/(SUM($K:$K))</f>
        <v>0.00854246638477556</v>
      </c>
      <c r="K40" s="135" t="n">
        <f aca="false">F40*H40</f>
        <v>11063.0281632</v>
      </c>
    </row>
    <row r="41" customFormat="false" ht="14.25" hidden="false" customHeight="false" outlineLevel="0" collapsed="false">
      <c r="A41" s="130" t="s">
        <v>1548</v>
      </c>
      <c r="B41" s="131" t="s">
        <v>664</v>
      </c>
      <c r="C41" s="131" t="s">
        <v>2388</v>
      </c>
      <c r="D41" s="131" t="s">
        <v>2305</v>
      </c>
      <c r="E41" s="132" t="s">
        <v>925</v>
      </c>
      <c r="F41" s="130" t="s">
        <v>2389</v>
      </c>
      <c r="G41" s="130" t="s">
        <v>2390</v>
      </c>
      <c r="H41" s="133" t="n">
        <f aca="false">TRUNC(G41*(1-(SINTÉTICA!$I$341)),2)</f>
        <v>10.04</v>
      </c>
      <c r="I41" s="134" t="n">
        <f aca="false">F41*H41/(SUM($K:$K))</f>
        <v>0.0079864195370957</v>
      </c>
      <c r="K41" s="135" t="n">
        <f aca="false">F41*H41</f>
        <v>10342.9127236</v>
      </c>
    </row>
    <row r="42" customFormat="false" ht="25.5" hidden="false" customHeight="false" outlineLevel="0" collapsed="false">
      <c r="A42" s="130" t="s">
        <v>1801</v>
      </c>
      <c r="B42" s="131" t="s">
        <v>664</v>
      </c>
      <c r="C42" s="131" t="s">
        <v>2391</v>
      </c>
      <c r="D42" s="131" t="s">
        <v>2305</v>
      </c>
      <c r="E42" s="132" t="s">
        <v>718</v>
      </c>
      <c r="F42" s="130" t="s">
        <v>2392</v>
      </c>
      <c r="G42" s="130" t="s">
        <v>2365</v>
      </c>
      <c r="H42" s="133" t="n">
        <f aca="false">TRUNC(G42*(1-(SINTÉTICA!$I$341)),2)</f>
        <v>1.12</v>
      </c>
      <c r="I42" s="134" t="n">
        <f aca="false">F42*H42/(SUM($K:$K))</f>
        <v>0.00734494261859521</v>
      </c>
      <c r="K42" s="135" t="n">
        <f aca="false">F42*H42</f>
        <v>9512.16</v>
      </c>
    </row>
    <row r="43" customFormat="false" ht="14.25" hidden="false" customHeight="false" outlineLevel="0" collapsed="false">
      <c r="A43" s="130" t="s">
        <v>1547</v>
      </c>
      <c r="B43" s="131" t="s">
        <v>664</v>
      </c>
      <c r="C43" s="131" t="s">
        <v>2393</v>
      </c>
      <c r="D43" s="131" t="s">
        <v>2305</v>
      </c>
      <c r="E43" s="132" t="s">
        <v>925</v>
      </c>
      <c r="F43" s="130" t="s">
        <v>2394</v>
      </c>
      <c r="G43" s="130" t="s">
        <v>2395</v>
      </c>
      <c r="H43" s="133" t="n">
        <f aca="false">TRUNC(G43*(1-(SINTÉTICA!$I$341)),2)</f>
        <v>1.2</v>
      </c>
      <c r="I43" s="134" t="n">
        <f aca="false">F43*H43/(SUM($K:$K))</f>
        <v>0.00725142596865986</v>
      </c>
      <c r="K43" s="135" t="n">
        <f aca="false">F43*H43</f>
        <v>9391.05009036</v>
      </c>
    </row>
    <row r="44" customFormat="false" ht="14.25" hidden="false" customHeight="false" outlineLevel="0" collapsed="false">
      <c r="A44" s="130" t="s">
        <v>1821</v>
      </c>
      <c r="B44" s="131" t="s">
        <v>664</v>
      </c>
      <c r="C44" s="131" t="s">
        <v>2396</v>
      </c>
      <c r="D44" s="131" t="s">
        <v>2295</v>
      </c>
      <c r="E44" s="132" t="s">
        <v>672</v>
      </c>
      <c r="F44" s="130" t="s">
        <v>2397</v>
      </c>
      <c r="G44" s="130" t="s">
        <v>2310</v>
      </c>
      <c r="H44" s="133" t="n">
        <f aca="false">TRUNC(G44*(1-(SINTÉTICA!$I$341)),2)</f>
        <v>17.66</v>
      </c>
      <c r="I44" s="134" t="n">
        <f aca="false">F44*H44/(SUM($K:$K))</f>
        <v>0.00663023495653493</v>
      </c>
      <c r="K44" s="135" t="n">
        <f aca="false">F44*H44</f>
        <v>8586.568884076</v>
      </c>
    </row>
    <row r="45" customFormat="false" ht="14.25" hidden="false" customHeight="false" outlineLevel="0" collapsed="false">
      <c r="A45" s="130" t="s">
        <v>2004</v>
      </c>
      <c r="B45" s="131" t="s">
        <v>664</v>
      </c>
      <c r="C45" s="131" t="s">
        <v>2398</v>
      </c>
      <c r="D45" s="131" t="s">
        <v>2295</v>
      </c>
      <c r="E45" s="132" t="s">
        <v>672</v>
      </c>
      <c r="F45" s="130" t="s">
        <v>2399</v>
      </c>
      <c r="G45" s="130" t="s">
        <v>2310</v>
      </c>
      <c r="H45" s="133" t="n">
        <f aca="false">TRUNC(G45*(1-(SINTÉTICA!$I$341)),2)</f>
        <v>17.66</v>
      </c>
      <c r="I45" s="134" t="n">
        <f aca="false">F45*H45/(SUM($K:$K))</f>
        <v>0.00656912648789808</v>
      </c>
      <c r="K45" s="135" t="n">
        <f aca="false">F45*H45</f>
        <v>8507.429595832</v>
      </c>
    </row>
    <row r="46" customFormat="false" ht="25.5" hidden="false" customHeight="false" outlineLevel="0" collapsed="false">
      <c r="A46" s="130" t="s">
        <v>1029</v>
      </c>
      <c r="B46" s="131" t="s">
        <v>664</v>
      </c>
      <c r="C46" s="131" t="s">
        <v>2400</v>
      </c>
      <c r="D46" s="131" t="s">
        <v>2305</v>
      </c>
      <c r="E46" s="132" t="s">
        <v>729</v>
      </c>
      <c r="F46" s="130" t="s">
        <v>2401</v>
      </c>
      <c r="G46" s="130" t="s">
        <v>2402</v>
      </c>
      <c r="H46" s="133" t="n">
        <f aca="false">TRUNC(G46*(1-(SINTÉTICA!$I$341)),2)</f>
        <v>21.19</v>
      </c>
      <c r="I46" s="134" t="n">
        <f aca="false">F46*H46/(SUM($K:$K))</f>
        <v>0.0065057799532468</v>
      </c>
      <c r="K46" s="135" t="n">
        <f aca="false">F46*H46</f>
        <v>8425.391872144</v>
      </c>
    </row>
    <row r="47" customFormat="false" ht="14.25" hidden="false" customHeight="false" outlineLevel="0" collapsed="false">
      <c r="A47" s="130" t="s">
        <v>2079</v>
      </c>
      <c r="B47" s="131" t="s">
        <v>664</v>
      </c>
      <c r="C47" s="131" t="s">
        <v>2403</v>
      </c>
      <c r="D47" s="131" t="s">
        <v>2295</v>
      </c>
      <c r="E47" s="132" t="s">
        <v>672</v>
      </c>
      <c r="F47" s="130" t="s">
        <v>2404</v>
      </c>
      <c r="G47" s="130" t="s">
        <v>2310</v>
      </c>
      <c r="H47" s="133" t="n">
        <f aca="false">TRUNC(G47*(1-(SINTÉTICA!$I$341)),2)</f>
        <v>17.66</v>
      </c>
      <c r="I47" s="134" t="n">
        <f aca="false">F47*H47/(SUM($K:$K))</f>
        <v>0.0064783458668485</v>
      </c>
      <c r="K47" s="135" t="n">
        <f aca="false">F47*H47</f>
        <v>8389.863014694</v>
      </c>
    </row>
    <row r="48" customFormat="false" ht="25.5" hidden="false" customHeight="false" outlineLevel="0" collapsed="false">
      <c r="A48" s="130" t="s">
        <v>703</v>
      </c>
      <c r="B48" s="131" t="s">
        <v>664</v>
      </c>
      <c r="C48" s="131" t="s">
        <v>2405</v>
      </c>
      <c r="D48" s="131" t="s">
        <v>2305</v>
      </c>
      <c r="E48" s="132" t="s">
        <v>729</v>
      </c>
      <c r="F48" s="130" t="s">
        <v>2406</v>
      </c>
      <c r="G48" s="130" t="s">
        <v>2407</v>
      </c>
      <c r="H48" s="133" t="n">
        <f aca="false">TRUNC(G48*(1-(SINTÉTICA!$I$341)),2)</f>
        <v>29.33</v>
      </c>
      <c r="I48" s="134" t="n">
        <f aca="false">F48*H48/(SUM($K:$K))</f>
        <v>0.00642053409485741</v>
      </c>
      <c r="K48" s="135" t="n">
        <f aca="false">F48*H48</f>
        <v>8314.993154762</v>
      </c>
    </row>
    <row r="49" customFormat="false" ht="25.5" hidden="false" customHeight="false" outlineLevel="0" collapsed="false">
      <c r="A49" s="130" t="s">
        <v>1160</v>
      </c>
      <c r="B49" s="131" t="s">
        <v>716</v>
      </c>
      <c r="C49" s="131" t="s">
        <v>2408</v>
      </c>
      <c r="D49" s="131" t="s">
        <v>2305</v>
      </c>
      <c r="E49" s="132" t="s">
        <v>1396</v>
      </c>
      <c r="F49" s="130" t="s">
        <v>2409</v>
      </c>
      <c r="G49" s="130" t="s">
        <v>2410</v>
      </c>
      <c r="H49" s="133" t="n">
        <f aca="false">TRUNC(G49*(1-(SINTÉTICA!$I$341)),2)</f>
        <v>83.96</v>
      </c>
      <c r="I49" s="134" t="n">
        <f aca="false">F49*H49/(SUM($K:$K))</f>
        <v>0.00641582261985011</v>
      </c>
      <c r="K49" s="135" t="n">
        <f aca="false">F49*H49</f>
        <v>8308.8915</v>
      </c>
    </row>
    <row r="50" customFormat="false" ht="14.25" hidden="false" customHeight="false" outlineLevel="0" collapsed="false">
      <c r="A50" s="130" t="s">
        <v>1163</v>
      </c>
      <c r="B50" s="131" t="s">
        <v>664</v>
      </c>
      <c r="C50" s="131" t="s">
        <v>2411</v>
      </c>
      <c r="D50" s="131" t="s">
        <v>2305</v>
      </c>
      <c r="E50" s="132" t="s">
        <v>925</v>
      </c>
      <c r="F50" s="130" t="s">
        <v>2412</v>
      </c>
      <c r="G50" s="130" t="s">
        <v>2413</v>
      </c>
      <c r="H50" s="133" t="n">
        <f aca="false">TRUNC(G50*(1-(SINTÉTICA!$I$341)),2)</f>
        <v>2.92</v>
      </c>
      <c r="I50" s="134" t="n">
        <f aca="false">F50*H50/(SUM($K:$K))</f>
        <v>0.00620906889718224</v>
      </c>
      <c r="K50" s="135" t="n">
        <f aca="false">F50*H50</f>
        <v>8041.1325</v>
      </c>
    </row>
    <row r="51" customFormat="false" ht="14.25" hidden="false" customHeight="false" outlineLevel="0" collapsed="false">
      <c r="A51" s="130" t="s">
        <v>1785</v>
      </c>
      <c r="B51" s="131" t="s">
        <v>664</v>
      </c>
      <c r="C51" s="131" t="s">
        <v>2414</v>
      </c>
      <c r="D51" s="131" t="s">
        <v>2295</v>
      </c>
      <c r="E51" s="132" t="s">
        <v>672</v>
      </c>
      <c r="F51" s="130" t="s">
        <v>2415</v>
      </c>
      <c r="G51" s="130" t="s">
        <v>2416</v>
      </c>
      <c r="H51" s="133" t="n">
        <f aca="false">TRUNC(G51*(1-(SINTÉTICA!$I$341)),2)</f>
        <v>14.26</v>
      </c>
      <c r="I51" s="134" t="n">
        <f aca="false">F51*H51/(SUM($K:$K))</f>
        <v>0.00600798836168556</v>
      </c>
      <c r="K51" s="135" t="n">
        <f aca="false">F51*H51</f>
        <v>7780.720632154</v>
      </c>
    </row>
    <row r="52" customFormat="false" ht="38.25" hidden="false" customHeight="false" outlineLevel="0" collapsed="false">
      <c r="A52" s="130" t="s">
        <v>1976</v>
      </c>
      <c r="B52" s="131" t="s">
        <v>664</v>
      </c>
      <c r="C52" s="131" t="s">
        <v>2417</v>
      </c>
      <c r="D52" s="131" t="s">
        <v>2305</v>
      </c>
      <c r="E52" s="132" t="s">
        <v>676</v>
      </c>
      <c r="F52" s="130" t="s">
        <v>2418</v>
      </c>
      <c r="G52" s="130" t="s">
        <v>2419</v>
      </c>
      <c r="H52" s="133" t="n">
        <f aca="false">TRUNC(G52*(1-(SINTÉTICA!$I$341)),2)</f>
        <v>607.06</v>
      </c>
      <c r="I52" s="134" t="n">
        <f aca="false">F52*H52/(SUM($K:$K))</f>
        <v>0.00593292809308917</v>
      </c>
      <c r="K52" s="135" t="n">
        <f aca="false">F52*H52</f>
        <v>7683.5128905</v>
      </c>
    </row>
    <row r="53" customFormat="false" ht="14.25" hidden="false" customHeight="false" outlineLevel="0" collapsed="false">
      <c r="A53" s="130" t="s">
        <v>1998</v>
      </c>
      <c r="B53" s="131" t="s">
        <v>664</v>
      </c>
      <c r="C53" s="131" t="s">
        <v>2420</v>
      </c>
      <c r="D53" s="131" t="s">
        <v>2295</v>
      </c>
      <c r="E53" s="132" t="s">
        <v>672</v>
      </c>
      <c r="F53" s="130" t="s">
        <v>2421</v>
      </c>
      <c r="G53" s="130" t="s">
        <v>2422</v>
      </c>
      <c r="H53" s="133" t="n">
        <f aca="false">TRUNC(G53*(1-(SINTÉTICA!$I$341)),2)</f>
        <v>19.75</v>
      </c>
      <c r="I53" s="134" t="n">
        <f aca="false">F53*H53/(SUM($K:$K))</f>
        <v>0.00581940737572147</v>
      </c>
      <c r="K53" s="135" t="n">
        <f aca="false">F53*H53</f>
        <v>7536.4964626</v>
      </c>
    </row>
    <row r="54" customFormat="false" ht="14.25" hidden="false" customHeight="false" outlineLevel="0" collapsed="false">
      <c r="A54" s="130" t="s">
        <v>1990</v>
      </c>
      <c r="B54" s="131" t="s">
        <v>664</v>
      </c>
      <c r="C54" s="131" t="s">
        <v>2423</v>
      </c>
      <c r="D54" s="131" t="s">
        <v>2305</v>
      </c>
      <c r="E54" s="132" t="s">
        <v>925</v>
      </c>
      <c r="F54" s="130" t="s">
        <v>2424</v>
      </c>
      <c r="G54" s="130" t="s">
        <v>2425</v>
      </c>
      <c r="H54" s="133" t="n">
        <f aca="false">TRUNC(G54*(1-(SINTÉTICA!$I$341)),2)</f>
        <v>9.99</v>
      </c>
      <c r="I54" s="134" t="n">
        <f aca="false">F54*H54/(SUM($K:$K))</f>
        <v>0.00569723322011781</v>
      </c>
      <c r="K54" s="135" t="n">
        <f aca="false">F54*H54</f>
        <v>7378.27329105</v>
      </c>
    </row>
    <row r="55" customFormat="false" ht="14.25" hidden="false" customHeight="false" outlineLevel="0" collapsed="false">
      <c r="A55" s="130" t="s">
        <v>1988</v>
      </c>
      <c r="B55" s="131" t="s">
        <v>664</v>
      </c>
      <c r="C55" s="131" t="s">
        <v>2426</v>
      </c>
      <c r="D55" s="131" t="s">
        <v>2305</v>
      </c>
      <c r="E55" s="132" t="s">
        <v>925</v>
      </c>
      <c r="F55" s="130" t="s">
        <v>2427</v>
      </c>
      <c r="G55" s="130" t="s">
        <v>2428</v>
      </c>
      <c r="H55" s="133" t="n">
        <f aca="false">TRUNC(G55*(1-(SINTÉTICA!$I$341)),2)</f>
        <v>8.2</v>
      </c>
      <c r="I55" s="134" t="n">
        <f aca="false">F55*H55/(SUM($K:$K))</f>
        <v>0.00560488292389149</v>
      </c>
      <c r="K55" s="135" t="n">
        <f aca="false">F55*H55</f>
        <v>7258.6738824</v>
      </c>
    </row>
    <row r="56" customFormat="false" ht="25.5" hidden="false" customHeight="false" outlineLevel="0" collapsed="false">
      <c r="A56" s="130" t="s">
        <v>701</v>
      </c>
      <c r="B56" s="131" t="s">
        <v>664</v>
      </c>
      <c r="C56" s="131" t="s">
        <v>2429</v>
      </c>
      <c r="D56" s="131" t="s">
        <v>2305</v>
      </c>
      <c r="E56" s="132" t="s">
        <v>729</v>
      </c>
      <c r="F56" s="130" t="s">
        <v>2430</v>
      </c>
      <c r="G56" s="130" t="s">
        <v>2431</v>
      </c>
      <c r="H56" s="133" t="n">
        <f aca="false">TRUNC(G56*(1-(SINTÉTICA!$I$341)),2)</f>
        <v>34.8</v>
      </c>
      <c r="I56" s="134" t="n">
        <f aca="false">F56*H56/(SUM($K:$K))</f>
        <v>0.00556362243195725</v>
      </c>
      <c r="K56" s="135" t="n">
        <f aca="false">F56*H56</f>
        <v>7205.23896516</v>
      </c>
    </row>
    <row r="57" customFormat="false" ht="38.25" hidden="false" customHeight="false" outlineLevel="0" collapsed="false">
      <c r="A57" s="130" t="s">
        <v>1418</v>
      </c>
      <c r="B57" s="131" t="s">
        <v>664</v>
      </c>
      <c r="C57" s="131" t="s">
        <v>2432</v>
      </c>
      <c r="D57" s="131" t="s">
        <v>2305</v>
      </c>
      <c r="E57" s="132" t="s">
        <v>925</v>
      </c>
      <c r="F57" s="130" t="s">
        <v>2433</v>
      </c>
      <c r="G57" s="130" t="s">
        <v>2434</v>
      </c>
      <c r="H57" s="133" t="n">
        <f aca="false">TRUNC(G57*(1-(SINTÉTICA!$I$341)),2)</f>
        <v>23.66</v>
      </c>
      <c r="I57" s="134" t="n">
        <f aca="false">F57*H57/(SUM($K:$K))</f>
        <v>0.0051245633516307</v>
      </c>
      <c r="K57" s="135" t="n">
        <f aca="false">F57*H57</f>
        <v>6636.63</v>
      </c>
    </row>
    <row r="58" customFormat="false" ht="25.5" hidden="false" customHeight="false" outlineLevel="0" collapsed="false">
      <c r="A58" s="130" t="s">
        <v>682</v>
      </c>
      <c r="B58" s="131" t="s">
        <v>664</v>
      </c>
      <c r="C58" s="131" t="s">
        <v>2435</v>
      </c>
      <c r="D58" s="131" t="s">
        <v>2305</v>
      </c>
      <c r="E58" s="132" t="s">
        <v>729</v>
      </c>
      <c r="F58" s="130" t="s">
        <v>2436</v>
      </c>
      <c r="G58" s="130" t="s">
        <v>2437</v>
      </c>
      <c r="H58" s="133" t="n">
        <f aca="false">TRUNC(G58*(1-(SINTÉTICA!$I$341)),2)</f>
        <v>7.74</v>
      </c>
      <c r="I58" s="134" t="n">
        <f aca="false">F58*H58/(SUM($K:$K))</f>
        <v>0.0047144849376037</v>
      </c>
      <c r="K58" s="135" t="n">
        <f aca="false">F58*H58</f>
        <v>6105.552809976</v>
      </c>
    </row>
    <row r="59" customFormat="false" ht="38.25" hidden="false" customHeight="false" outlineLevel="0" collapsed="false">
      <c r="A59" s="130" t="s">
        <v>1621</v>
      </c>
      <c r="B59" s="131" t="s">
        <v>664</v>
      </c>
      <c r="C59" s="131" t="s">
        <v>2438</v>
      </c>
      <c r="D59" s="131" t="s">
        <v>2305</v>
      </c>
      <c r="E59" s="132" t="s">
        <v>718</v>
      </c>
      <c r="F59" s="130" t="s">
        <v>2439</v>
      </c>
      <c r="G59" s="130" t="s">
        <v>2440</v>
      </c>
      <c r="H59" s="133" t="n">
        <f aca="false">TRUNC(G59*(1-(SINTÉTICA!$I$341)),2)</f>
        <v>255.42</v>
      </c>
      <c r="I59" s="134" t="n">
        <f aca="false">F59*H59/(SUM($K:$K))</f>
        <v>0.00453619794071552</v>
      </c>
      <c r="K59" s="135" t="n">
        <f aca="false">F59*H59</f>
        <v>5874.66</v>
      </c>
    </row>
    <row r="60" customFormat="false" ht="14.25" hidden="false" customHeight="false" outlineLevel="0" collapsed="false">
      <c r="A60" s="130" t="s">
        <v>833</v>
      </c>
      <c r="B60" s="131" t="s">
        <v>664</v>
      </c>
      <c r="C60" s="131" t="s">
        <v>2441</v>
      </c>
      <c r="D60" s="131" t="s">
        <v>2305</v>
      </c>
      <c r="E60" s="132" t="s">
        <v>2442</v>
      </c>
      <c r="F60" s="130" t="s">
        <v>2443</v>
      </c>
      <c r="G60" s="130" t="s">
        <v>2444</v>
      </c>
      <c r="H60" s="133" t="n">
        <f aca="false">TRUNC(G60*(1-(SINTÉTICA!$I$341)),2)</f>
        <v>29.62</v>
      </c>
      <c r="I60" s="134" t="n">
        <f aca="false">F60*H60/(SUM($K:$K))</f>
        <v>0.0045253490628469</v>
      </c>
      <c r="K60" s="135" t="n">
        <f aca="false">F60*H60</f>
        <v>5860.610024736</v>
      </c>
    </row>
    <row r="61" customFormat="false" ht="14.25" hidden="false" customHeight="false" outlineLevel="0" collapsed="false">
      <c r="A61" s="130" t="s">
        <v>2055</v>
      </c>
      <c r="B61" s="131" t="s">
        <v>664</v>
      </c>
      <c r="C61" s="131" t="s">
        <v>2445</v>
      </c>
      <c r="D61" s="131" t="s">
        <v>2295</v>
      </c>
      <c r="E61" s="132" t="s">
        <v>672</v>
      </c>
      <c r="F61" s="130" t="s">
        <v>2446</v>
      </c>
      <c r="G61" s="130" t="s">
        <v>2447</v>
      </c>
      <c r="H61" s="133" t="n">
        <f aca="false">TRUNC(G61*(1-(SINTÉTICA!$I$341)),2)</f>
        <v>17.38</v>
      </c>
      <c r="I61" s="134" t="n">
        <f aca="false">F61*H61/(SUM($K:$K))</f>
        <v>0.0044866280981583</v>
      </c>
      <c r="K61" s="135" t="n">
        <f aca="false">F61*H61</f>
        <v>5810.463954086</v>
      </c>
    </row>
    <row r="62" customFormat="false" ht="25.5" hidden="false" customHeight="false" outlineLevel="0" collapsed="false">
      <c r="A62" s="130" t="s">
        <v>1394</v>
      </c>
      <c r="B62" s="131" t="s">
        <v>2448</v>
      </c>
      <c r="C62" s="131" t="s">
        <v>2449</v>
      </c>
      <c r="D62" s="131" t="s">
        <v>2305</v>
      </c>
      <c r="E62" s="132" t="s">
        <v>718</v>
      </c>
      <c r="F62" s="130" t="s">
        <v>2450</v>
      </c>
      <c r="G62" s="130" t="s">
        <v>2451</v>
      </c>
      <c r="H62" s="133" t="n">
        <f aca="false">TRUNC(G62*(1-(SINTÉTICA!$I$341)),2)</f>
        <v>1893.12</v>
      </c>
      <c r="I62" s="134" t="n">
        <f aca="false">F62*H62/(SUM($K:$K))</f>
        <v>0.00438539441203101</v>
      </c>
      <c r="K62" s="135" t="n">
        <f aca="false">F62*H62</f>
        <v>5679.36</v>
      </c>
    </row>
    <row r="63" customFormat="false" ht="25.5" hidden="false" customHeight="false" outlineLevel="0" collapsed="false">
      <c r="A63" s="130" t="s">
        <v>1796</v>
      </c>
      <c r="B63" s="131" t="s">
        <v>664</v>
      </c>
      <c r="C63" s="131" t="s">
        <v>2452</v>
      </c>
      <c r="D63" s="131" t="s">
        <v>2328</v>
      </c>
      <c r="E63" s="132" t="s">
        <v>672</v>
      </c>
      <c r="F63" s="130" t="s">
        <v>2453</v>
      </c>
      <c r="G63" s="130" t="s">
        <v>2454</v>
      </c>
      <c r="H63" s="133" t="n">
        <f aca="false">TRUNC(G63*(1-(SINTÉTICA!$I$341)),2)</f>
        <v>1.25</v>
      </c>
      <c r="I63" s="134" t="n">
        <f aca="false">F63*H63/(SUM($K:$K))</f>
        <v>0.00426740690506979</v>
      </c>
      <c r="K63" s="135" t="n">
        <f aca="false">F63*H63</f>
        <v>5526.55880025</v>
      </c>
    </row>
    <row r="64" customFormat="false" ht="51" hidden="false" customHeight="false" outlineLevel="0" collapsed="false">
      <c r="A64" s="130" t="s">
        <v>2131</v>
      </c>
      <c r="B64" s="131" t="s">
        <v>664</v>
      </c>
      <c r="C64" s="131" t="s">
        <v>2455</v>
      </c>
      <c r="D64" s="131" t="s">
        <v>2305</v>
      </c>
      <c r="E64" s="132" t="s">
        <v>718</v>
      </c>
      <c r="F64" s="130" t="s">
        <v>2456</v>
      </c>
      <c r="G64" s="130" t="s">
        <v>2457</v>
      </c>
      <c r="H64" s="133" t="n">
        <f aca="false">TRUNC(G64*(1-(SINTÉTICA!$I$341)),2)</f>
        <v>762.24</v>
      </c>
      <c r="I64" s="134" t="n">
        <f aca="false">F64*H64/(SUM($K:$K))</f>
        <v>0.004166396888324</v>
      </c>
      <c r="K64" s="135" t="n">
        <f aca="false">F64*H64</f>
        <v>5395.744512</v>
      </c>
    </row>
    <row r="65" customFormat="false" ht="14.25" hidden="false" customHeight="false" outlineLevel="0" collapsed="false">
      <c r="A65" s="130" t="s">
        <v>1840</v>
      </c>
      <c r="B65" s="131" t="s">
        <v>664</v>
      </c>
      <c r="C65" s="131" t="s">
        <v>2458</v>
      </c>
      <c r="D65" s="131" t="s">
        <v>2295</v>
      </c>
      <c r="E65" s="132" t="s">
        <v>672</v>
      </c>
      <c r="F65" s="130" t="s">
        <v>2459</v>
      </c>
      <c r="G65" s="130" t="s">
        <v>2460</v>
      </c>
      <c r="H65" s="133" t="n">
        <f aca="false">TRUNC(G65*(1-(SINTÉTICA!$I$341)),2)</f>
        <v>15.96</v>
      </c>
      <c r="I65" s="134" t="n">
        <f aca="false">F65*H65/(SUM($K:$K))</f>
        <v>0.00415008120650582</v>
      </c>
      <c r="K65" s="135" t="n">
        <f aca="false">F65*H65</f>
        <v>5374.61468376</v>
      </c>
    </row>
    <row r="66" customFormat="false" ht="25.5" hidden="false" customHeight="false" outlineLevel="0" collapsed="false">
      <c r="A66" s="130" t="s">
        <v>1612</v>
      </c>
      <c r="B66" s="131" t="s">
        <v>664</v>
      </c>
      <c r="C66" s="131" t="s">
        <v>2461</v>
      </c>
      <c r="D66" s="131" t="s">
        <v>2305</v>
      </c>
      <c r="E66" s="132" t="s">
        <v>729</v>
      </c>
      <c r="F66" s="130" t="s">
        <v>2462</v>
      </c>
      <c r="G66" s="130" t="s">
        <v>2463</v>
      </c>
      <c r="H66" s="133" t="n">
        <f aca="false">TRUNC(G66*(1-(SINTÉTICA!$I$341)),2)</f>
        <v>1.96</v>
      </c>
      <c r="I66" s="134" t="n">
        <f aca="false">F66*H66/(SUM($K:$K))</f>
        <v>0.00406707523141608</v>
      </c>
      <c r="K66" s="135" t="n">
        <f aca="false">F66*H66</f>
        <v>5267.11675532</v>
      </c>
    </row>
    <row r="67" customFormat="false" ht="14.25" hidden="false" customHeight="false" outlineLevel="0" collapsed="false">
      <c r="A67" s="130" t="s">
        <v>1845</v>
      </c>
      <c r="B67" s="131" t="s">
        <v>664</v>
      </c>
      <c r="C67" s="131" t="s">
        <v>2464</v>
      </c>
      <c r="D67" s="131" t="s">
        <v>2295</v>
      </c>
      <c r="E67" s="132" t="s">
        <v>672</v>
      </c>
      <c r="F67" s="130" t="s">
        <v>2465</v>
      </c>
      <c r="G67" s="130" t="s">
        <v>2416</v>
      </c>
      <c r="H67" s="133" t="n">
        <f aca="false">TRUNC(G67*(1-(SINTÉTICA!$I$341)),2)</f>
        <v>14.26</v>
      </c>
      <c r="I67" s="134" t="n">
        <f aca="false">F67*H67/(SUM($K:$K))</f>
        <v>0.00406688736834877</v>
      </c>
      <c r="K67" s="135" t="n">
        <f aca="false">F67*H67</f>
        <v>5266.8734609</v>
      </c>
    </row>
    <row r="68" customFormat="false" ht="14.25" hidden="false" customHeight="false" outlineLevel="0" collapsed="false">
      <c r="A68" s="130" t="s">
        <v>1121</v>
      </c>
      <c r="B68" s="131" t="s">
        <v>664</v>
      </c>
      <c r="C68" s="131" t="s">
        <v>2466</v>
      </c>
      <c r="D68" s="131" t="s">
        <v>2305</v>
      </c>
      <c r="E68" s="132" t="s">
        <v>925</v>
      </c>
      <c r="F68" s="130" t="s">
        <v>2467</v>
      </c>
      <c r="G68" s="130" t="s">
        <v>2468</v>
      </c>
      <c r="H68" s="133" t="n">
        <f aca="false">TRUNC(G68*(1-(SINTÉTICA!$I$341)),2)</f>
        <v>2.55</v>
      </c>
      <c r="I68" s="134" t="n">
        <f aca="false">F68*H68/(SUM($K:$K))</f>
        <v>0.00401322812790782</v>
      </c>
      <c r="K68" s="135" t="n">
        <f aca="false">F68*H68</f>
        <v>5197.381389</v>
      </c>
    </row>
    <row r="69" customFormat="false" ht="14.25" hidden="false" customHeight="false" outlineLevel="0" collapsed="false">
      <c r="A69" s="130" t="s">
        <v>1755</v>
      </c>
      <c r="B69" s="131" t="s">
        <v>664</v>
      </c>
      <c r="C69" s="131" t="s">
        <v>2469</v>
      </c>
      <c r="D69" s="131" t="s">
        <v>2470</v>
      </c>
      <c r="E69" s="132" t="s">
        <v>676</v>
      </c>
      <c r="F69" s="130" t="s">
        <v>2471</v>
      </c>
      <c r="G69" s="130" t="s">
        <v>2402</v>
      </c>
      <c r="H69" s="133" t="n">
        <f aca="false">TRUNC(G69*(1-(SINTÉTICA!$I$341)),2)</f>
        <v>21.19</v>
      </c>
      <c r="I69" s="134" t="n">
        <f aca="false">F69*H69/(SUM($K:$K))</f>
        <v>0.0039269146209828</v>
      </c>
      <c r="K69" s="135" t="n">
        <f aca="false">F69*H69</f>
        <v>5085.6</v>
      </c>
    </row>
    <row r="70" customFormat="false" ht="25.5" hidden="false" customHeight="false" outlineLevel="0" collapsed="false">
      <c r="A70" s="130" t="s">
        <v>1018</v>
      </c>
      <c r="B70" s="131" t="s">
        <v>664</v>
      </c>
      <c r="C70" s="131" t="s">
        <v>2472</v>
      </c>
      <c r="D70" s="131" t="s">
        <v>2305</v>
      </c>
      <c r="E70" s="132" t="s">
        <v>676</v>
      </c>
      <c r="F70" s="130" t="s">
        <v>2473</v>
      </c>
      <c r="G70" s="130" t="s">
        <v>2474</v>
      </c>
      <c r="H70" s="133" t="n">
        <f aca="false">TRUNC(G70*(1-(SINTÉTICA!$I$341)),2)</f>
        <v>96.99</v>
      </c>
      <c r="I70" s="134" t="n">
        <f aca="false">F70*H70/(SUM($K:$K))</f>
        <v>0.00392448567619649</v>
      </c>
      <c r="K70" s="135" t="n">
        <f aca="false">F70*H70</f>
        <v>5082.45436461</v>
      </c>
    </row>
    <row r="71" customFormat="false" ht="14.25" hidden="false" customHeight="false" outlineLevel="0" collapsed="false">
      <c r="A71" s="130" t="s">
        <v>2022</v>
      </c>
      <c r="B71" s="131" t="s">
        <v>664</v>
      </c>
      <c r="C71" s="131" t="s">
        <v>2475</v>
      </c>
      <c r="D71" s="131" t="s">
        <v>2295</v>
      </c>
      <c r="E71" s="132" t="s">
        <v>672</v>
      </c>
      <c r="F71" s="130" t="s">
        <v>2476</v>
      </c>
      <c r="G71" s="130" t="s">
        <v>2477</v>
      </c>
      <c r="H71" s="133" t="n">
        <f aca="false">TRUNC(G71*(1-(SINTÉTICA!$I$341)),2)</f>
        <v>17.49</v>
      </c>
      <c r="I71" s="134" t="n">
        <f aca="false">F71*H71/(SUM($K:$K))</f>
        <v>0.00384987903938278</v>
      </c>
      <c r="K71" s="135" t="n">
        <f aca="false">F71*H71</f>
        <v>4985.834104482</v>
      </c>
    </row>
    <row r="72" customFormat="false" ht="25.5" hidden="false" customHeight="false" outlineLevel="0" collapsed="false">
      <c r="A72" s="130" t="s">
        <v>1132</v>
      </c>
      <c r="B72" s="131" t="s">
        <v>664</v>
      </c>
      <c r="C72" s="131" t="s">
        <v>2478</v>
      </c>
      <c r="D72" s="131" t="s">
        <v>2305</v>
      </c>
      <c r="E72" s="132" t="s">
        <v>667</v>
      </c>
      <c r="F72" s="130" t="s">
        <v>2479</v>
      </c>
      <c r="G72" s="130" t="s">
        <v>2480</v>
      </c>
      <c r="H72" s="133" t="n">
        <f aca="false">TRUNC(G72*(1-(SINTÉTICA!$I$341)),2)</f>
        <v>81.23</v>
      </c>
      <c r="I72" s="134" t="n">
        <f aca="false">F72*H72/(SUM($K:$K))</f>
        <v>0.00375230878291182</v>
      </c>
      <c r="K72" s="135" t="n">
        <f aca="false">F72*H72</f>
        <v>4859.47452089</v>
      </c>
    </row>
    <row r="73" customFormat="false" ht="38.25" hidden="false" customHeight="false" outlineLevel="0" collapsed="false">
      <c r="A73" s="130" t="s">
        <v>702</v>
      </c>
      <c r="B73" s="131" t="s">
        <v>664</v>
      </c>
      <c r="C73" s="131" t="s">
        <v>2481</v>
      </c>
      <c r="D73" s="131" t="s">
        <v>2305</v>
      </c>
      <c r="E73" s="132" t="s">
        <v>667</v>
      </c>
      <c r="F73" s="130" t="s">
        <v>2482</v>
      </c>
      <c r="G73" s="130" t="s">
        <v>2483</v>
      </c>
      <c r="H73" s="133" t="n">
        <f aca="false">TRUNC(G73*(1-(SINTÉTICA!$I$341)),2)</f>
        <v>54.49</v>
      </c>
      <c r="I73" s="134" t="n">
        <f aca="false">F73*H73/(SUM($K:$K))</f>
        <v>0.00372477441781145</v>
      </c>
      <c r="K73" s="135" t="n">
        <f aca="false">F73*H73</f>
        <v>4823.81579625</v>
      </c>
    </row>
    <row r="74" customFormat="false" ht="25.5" hidden="false" customHeight="false" outlineLevel="0" collapsed="false">
      <c r="A74" s="130" t="s">
        <v>1777</v>
      </c>
      <c r="B74" s="131" t="s">
        <v>664</v>
      </c>
      <c r="C74" s="131" t="s">
        <v>2484</v>
      </c>
      <c r="D74" s="131" t="s">
        <v>2328</v>
      </c>
      <c r="E74" s="132" t="s">
        <v>672</v>
      </c>
      <c r="F74" s="130" t="s">
        <v>2485</v>
      </c>
      <c r="G74" s="130" t="s">
        <v>2486</v>
      </c>
      <c r="H74" s="133" t="n">
        <f aca="false">TRUNC(G74*(1-(SINTÉTICA!$I$341)),2)</f>
        <v>1.17</v>
      </c>
      <c r="I74" s="134" t="n">
        <f aca="false">F74*H74/(SUM($K:$K))</f>
        <v>0.00362483320001832</v>
      </c>
      <c r="K74" s="135" t="n">
        <f aca="false">F74*H74</f>
        <v>4694.38566948</v>
      </c>
    </row>
    <row r="75" customFormat="false" ht="14.25" hidden="false" customHeight="false" outlineLevel="0" collapsed="false">
      <c r="A75" s="130" t="s">
        <v>2097</v>
      </c>
      <c r="B75" s="131" t="s">
        <v>664</v>
      </c>
      <c r="C75" s="131" t="s">
        <v>2487</v>
      </c>
      <c r="D75" s="131" t="s">
        <v>2305</v>
      </c>
      <c r="E75" s="132" t="s">
        <v>667</v>
      </c>
      <c r="F75" s="130" t="s">
        <v>2488</v>
      </c>
      <c r="G75" s="130" t="s">
        <v>2489</v>
      </c>
      <c r="H75" s="133" t="n">
        <f aca="false">TRUNC(G75*(1-(SINTÉTICA!$I$341)),2)</f>
        <v>388.31</v>
      </c>
      <c r="I75" s="134" t="n">
        <f aca="false">F75*H75/(SUM($K:$K))</f>
        <v>0.00356993505919393</v>
      </c>
      <c r="K75" s="135" t="n">
        <f aca="false">F75*H75</f>
        <v>4623.28914411</v>
      </c>
    </row>
    <row r="76" customFormat="false" ht="38.25" hidden="false" customHeight="false" outlineLevel="0" collapsed="false">
      <c r="A76" s="130" t="s">
        <v>1368</v>
      </c>
      <c r="B76" s="131" t="s">
        <v>664</v>
      </c>
      <c r="C76" s="131" t="s">
        <v>2490</v>
      </c>
      <c r="D76" s="131" t="s">
        <v>2305</v>
      </c>
      <c r="E76" s="132" t="s">
        <v>667</v>
      </c>
      <c r="F76" s="130" t="s">
        <v>2491</v>
      </c>
      <c r="G76" s="130" t="s">
        <v>2492</v>
      </c>
      <c r="H76" s="133" t="n">
        <f aca="false">TRUNC(G76*(1-(SINTÉTICA!$I$341)),2)</f>
        <v>679.24</v>
      </c>
      <c r="I76" s="134" t="n">
        <f aca="false">F76*H76/(SUM($K:$K))</f>
        <v>0.00344061717707758</v>
      </c>
      <c r="K76" s="135" t="n">
        <f aca="false">F76*H76</f>
        <v>4455.8144</v>
      </c>
    </row>
    <row r="77" customFormat="false" ht="25.5" hidden="false" customHeight="false" outlineLevel="0" collapsed="false">
      <c r="A77" s="130" t="s">
        <v>906</v>
      </c>
      <c r="B77" s="131" t="s">
        <v>2448</v>
      </c>
      <c r="C77" s="131" t="s">
        <v>2493</v>
      </c>
      <c r="D77" s="131" t="s">
        <v>2305</v>
      </c>
      <c r="E77" s="132" t="s">
        <v>729</v>
      </c>
      <c r="F77" s="130" t="s">
        <v>2494</v>
      </c>
      <c r="G77" s="130" t="s">
        <v>2495</v>
      </c>
      <c r="H77" s="133" t="n">
        <f aca="false">TRUNC(G77*(1-(SINTÉTICA!$I$341)),2)</f>
        <v>93.7</v>
      </c>
      <c r="I77" s="134" t="n">
        <f aca="false">F77*H77/(SUM($K:$K))</f>
        <v>0.00325582733588446</v>
      </c>
      <c r="K77" s="135" t="n">
        <f aca="false">F77*H77</f>
        <v>4216.5</v>
      </c>
    </row>
    <row r="78" customFormat="false" ht="25.5" hidden="false" customHeight="false" outlineLevel="0" collapsed="false">
      <c r="A78" s="130" t="s">
        <v>2099</v>
      </c>
      <c r="B78" s="131" t="s">
        <v>664</v>
      </c>
      <c r="C78" s="131" t="s">
        <v>2496</v>
      </c>
      <c r="D78" s="131" t="s">
        <v>2305</v>
      </c>
      <c r="E78" s="132" t="s">
        <v>706</v>
      </c>
      <c r="F78" s="130" t="s">
        <v>2497</v>
      </c>
      <c r="G78" s="130" t="s">
        <v>2498</v>
      </c>
      <c r="H78" s="133" t="n">
        <f aca="false">TRUNC(G78*(1-(SINTÉTICA!$I$341)),2)</f>
        <v>215.56</v>
      </c>
      <c r="I78" s="134" t="n">
        <f aca="false">F78*H78/(SUM($K:$K))</f>
        <v>0.00307927987659912</v>
      </c>
      <c r="K78" s="135" t="n">
        <f aca="false">F78*H78</f>
        <v>3987.86</v>
      </c>
    </row>
    <row r="79" customFormat="false" ht="14.25" hidden="false" customHeight="false" outlineLevel="0" collapsed="false">
      <c r="A79" s="136" t="s">
        <v>2070</v>
      </c>
      <c r="B79" s="137" t="s">
        <v>664</v>
      </c>
      <c r="C79" s="137" t="s">
        <v>2499</v>
      </c>
      <c r="D79" s="137" t="s">
        <v>2295</v>
      </c>
      <c r="E79" s="138" t="s">
        <v>672</v>
      </c>
      <c r="F79" s="136" t="s">
        <v>2500</v>
      </c>
      <c r="G79" s="136" t="s">
        <v>2501</v>
      </c>
      <c r="H79" s="133" t="n">
        <f aca="false">TRUNC(G79*(1-(SINTÉTICA!$I$341)),2)</f>
        <v>21.39</v>
      </c>
      <c r="I79" s="139" t="n">
        <f aca="false">F79*H79/(SUM($K:$K))</f>
        <v>0.00300347414760863</v>
      </c>
      <c r="K79" s="135" t="n">
        <f aca="false">F79*H79</f>
        <v>3889.686840519</v>
      </c>
    </row>
    <row r="80" customFormat="false" ht="25.5" hidden="false" customHeight="false" outlineLevel="0" collapsed="false">
      <c r="A80" s="136" t="s">
        <v>1217</v>
      </c>
      <c r="B80" s="137" t="s">
        <v>664</v>
      </c>
      <c r="C80" s="137" t="s">
        <v>2502</v>
      </c>
      <c r="D80" s="137" t="s">
        <v>2305</v>
      </c>
      <c r="E80" s="138" t="s">
        <v>667</v>
      </c>
      <c r="F80" s="136" t="s">
        <v>2503</v>
      </c>
      <c r="G80" s="136" t="s">
        <v>2504</v>
      </c>
      <c r="H80" s="133" t="n">
        <f aca="false">TRUNC(G80*(1-(SINTÉTICA!$I$341)),2)</f>
        <v>420</v>
      </c>
      <c r="I80" s="139" t="n">
        <f aca="false">F80*H80/(SUM($K:$K))</f>
        <v>0.00299661205385993</v>
      </c>
      <c r="K80" s="135" t="n">
        <f aca="false">F80*H80</f>
        <v>3880.8</v>
      </c>
    </row>
    <row r="81" customFormat="false" ht="38.25" hidden="false" customHeight="false" outlineLevel="0" collapsed="false">
      <c r="A81" s="136" t="s">
        <v>1380</v>
      </c>
      <c r="B81" s="137" t="s">
        <v>664</v>
      </c>
      <c r="C81" s="137" t="s">
        <v>2505</v>
      </c>
      <c r="D81" s="137" t="s">
        <v>2305</v>
      </c>
      <c r="E81" s="138" t="s">
        <v>667</v>
      </c>
      <c r="F81" s="136" t="s">
        <v>2506</v>
      </c>
      <c r="G81" s="136" t="s">
        <v>2507</v>
      </c>
      <c r="H81" s="133" t="n">
        <f aca="false">TRUNC(G81*(1-(SINTÉTICA!$I$341)),2)</f>
        <v>29.02</v>
      </c>
      <c r="I81" s="139" t="n">
        <f aca="false">F81*H81/(SUM($K:$K))</f>
        <v>0.00293869892763725</v>
      </c>
      <c r="K81" s="135" t="n">
        <f aca="false">F81*H81</f>
        <v>3805.79888</v>
      </c>
    </row>
    <row r="82" customFormat="false" ht="25.5" hidden="false" customHeight="false" outlineLevel="0" collapsed="false">
      <c r="A82" s="136" t="s">
        <v>1172</v>
      </c>
      <c r="B82" s="137" t="s">
        <v>664</v>
      </c>
      <c r="C82" s="137" t="s">
        <v>2508</v>
      </c>
      <c r="D82" s="137" t="s">
        <v>2305</v>
      </c>
      <c r="E82" s="138" t="s">
        <v>729</v>
      </c>
      <c r="F82" s="136" t="s">
        <v>2509</v>
      </c>
      <c r="G82" s="136" t="s">
        <v>2510</v>
      </c>
      <c r="H82" s="133" t="n">
        <f aca="false">TRUNC(G82*(1-(SINTÉTICA!$I$341)),2)</f>
        <v>6.01</v>
      </c>
      <c r="I82" s="139" t="n">
        <f aca="false">F82*H82/(SUM($K:$K))</f>
        <v>0.00277792194573289</v>
      </c>
      <c r="K82" s="135" t="n">
        <f aca="false">F82*H82</f>
        <v>3597.5826344</v>
      </c>
    </row>
    <row r="83" customFormat="false" ht="14.25" hidden="false" customHeight="false" outlineLevel="0" collapsed="false">
      <c r="A83" s="136" t="s">
        <v>2040</v>
      </c>
      <c r="B83" s="137" t="s">
        <v>664</v>
      </c>
      <c r="C83" s="137" t="s">
        <v>2511</v>
      </c>
      <c r="D83" s="137" t="s">
        <v>2295</v>
      </c>
      <c r="E83" s="138" t="s">
        <v>672</v>
      </c>
      <c r="F83" s="136" t="s">
        <v>2512</v>
      </c>
      <c r="G83" s="136" t="s">
        <v>2513</v>
      </c>
      <c r="H83" s="133" t="n">
        <f aca="false">TRUNC(G83*(1-(SINTÉTICA!$I$341)),2)</f>
        <v>19.32</v>
      </c>
      <c r="I83" s="139" t="n">
        <f aca="false">F83*H83/(SUM($K:$K))</f>
        <v>0.00269710343336525</v>
      </c>
      <c r="K83" s="135" t="n">
        <f aca="false">F83*H83</f>
        <v>3492.917606976</v>
      </c>
    </row>
    <row r="84" customFormat="false" ht="51" hidden="false" customHeight="false" outlineLevel="0" collapsed="false">
      <c r="A84" s="136" t="s">
        <v>2195</v>
      </c>
      <c r="B84" s="137" t="s">
        <v>664</v>
      </c>
      <c r="C84" s="137" t="s">
        <v>2514</v>
      </c>
      <c r="D84" s="137" t="s">
        <v>2328</v>
      </c>
      <c r="E84" s="138" t="s">
        <v>718</v>
      </c>
      <c r="F84" s="136" t="s">
        <v>2515</v>
      </c>
      <c r="G84" s="136" t="s">
        <v>2516</v>
      </c>
      <c r="H84" s="133" t="n">
        <f aca="false">TRUNC(G84*(1-(SINTÉTICA!$I$341)),2)</f>
        <v>1532105.3</v>
      </c>
      <c r="I84" s="139" t="n">
        <f aca="false">F84*H84/(SUM($K:$K))</f>
        <v>0.00268667422989359</v>
      </c>
      <c r="K84" s="135" t="n">
        <f aca="false">F84*H84</f>
        <v>3479.4111363</v>
      </c>
    </row>
    <row r="85" customFormat="false" ht="25.5" hidden="false" customHeight="false" outlineLevel="0" collapsed="false">
      <c r="A85" s="136" t="s">
        <v>1498</v>
      </c>
      <c r="B85" s="137" t="s">
        <v>664</v>
      </c>
      <c r="C85" s="137" t="s">
        <v>2517</v>
      </c>
      <c r="D85" s="137" t="s">
        <v>2305</v>
      </c>
      <c r="E85" s="138" t="s">
        <v>729</v>
      </c>
      <c r="F85" s="136" t="s">
        <v>2518</v>
      </c>
      <c r="G85" s="136" t="s">
        <v>2519</v>
      </c>
      <c r="H85" s="133" t="n">
        <f aca="false">TRUNC(G85*(1-(SINTÉTICA!$I$341)),2)</f>
        <v>17.93</v>
      </c>
      <c r="I85" s="139" t="n">
        <f aca="false">F85*H85/(SUM($K:$K))</f>
        <v>0.00268053772137055</v>
      </c>
      <c r="K85" s="135" t="n">
        <f aca="false">F85*H85</f>
        <v>3471.463974022</v>
      </c>
    </row>
    <row r="86" customFormat="false" ht="38.25" hidden="false" customHeight="false" outlineLevel="0" collapsed="false">
      <c r="A86" s="136" t="s">
        <v>909</v>
      </c>
      <c r="B86" s="137" t="s">
        <v>716</v>
      </c>
      <c r="C86" s="137" t="s">
        <v>908</v>
      </c>
      <c r="D86" s="137" t="s">
        <v>2334</v>
      </c>
      <c r="E86" s="138" t="s">
        <v>718</v>
      </c>
      <c r="F86" s="136" t="s">
        <v>2520</v>
      </c>
      <c r="G86" s="136" t="s">
        <v>2521</v>
      </c>
      <c r="H86" s="133" t="n">
        <f aca="false">TRUNC(G86*(1-(SINTÉTICA!$I$341)),2)</f>
        <v>3407.88</v>
      </c>
      <c r="I86" s="139" t="n">
        <f aca="false">F86*H86/(SUM($K:$K))</f>
        <v>0.00263144049837873</v>
      </c>
      <c r="K86" s="135" t="n">
        <f aca="false">F86*H86</f>
        <v>3407.88</v>
      </c>
    </row>
    <row r="87" customFormat="false" ht="25.5" hidden="false" customHeight="false" outlineLevel="0" collapsed="false">
      <c r="A87" s="136" t="s">
        <v>1780</v>
      </c>
      <c r="B87" s="137" t="s">
        <v>664</v>
      </c>
      <c r="C87" s="137" t="s">
        <v>2522</v>
      </c>
      <c r="D87" s="137" t="s">
        <v>2328</v>
      </c>
      <c r="E87" s="138" t="s">
        <v>672</v>
      </c>
      <c r="F87" s="136" t="s">
        <v>2485</v>
      </c>
      <c r="G87" s="136" t="s">
        <v>2371</v>
      </c>
      <c r="H87" s="133" t="n">
        <f aca="false">TRUNC(G87*(1-(SINTÉTICA!$I$341)),2)</f>
        <v>0.84</v>
      </c>
      <c r="I87" s="139" t="n">
        <f aca="false">F87*H87/(SUM($K:$K))</f>
        <v>0.0026024443487311</v>
      </c>
      <c r="K87" s="135" t="n">
        <f aca="false">F87*H87</f>
        <v>3370.32817296</v>
      </c>
    </row>
    <row r="88" customFormat="false" ht="25.5" hidden="false" customHeight="false" outlineLevel="0" collapsed="false">
      <c r="A88" s="136" t="s">
        <v>2268</v>
      </c>
      <c r="B88" s="137" t="s">
        <v>664</v>
      </c>
      <c r="C88" s="137" t="s">
        <v>2523</v>
      </c>
      <c r="D88" s="137" t="s">
        <v>2305</v>
      </c>
      <c r="E88" s="138" t="s">
        <v>667</v>
      </c>
      <c r="F88" s="136" t="s">
        <v>2524</v>
      </c>
      <c r="G88" s="136" t="s">
        <v>2525</v>
      </c>
      <c r="H88" s="133" t="n">
        <f aca="false">TRUNC(G88*(1-(SINTÉTICA!$I$341)),2)</f>
        <v>29.92</v>
      </c>
      <c r="I88" s="139" t="n">
        <f aca="false">F88*H88/(SUM($K:$K))</f>
        <v>0.00259704994803122</v>
      </c>
      <c r="K88" s="135" t="n">
        <f aca="false">F88*H88</f>
        <v>3363.34208672</v>
      </c>
    </row>
    <row r="89" customFormat="false" ht="25.5" hidden="false" customHeight="false" outlineLevel="0" collapsed="false">
      <c r="A89" s="136" t="s">
        <v>1168</v>
      </c>
      <c r="B89" s="137" t="s">
        <v>664</v>
      </c>
      <c r="C89" s="137" t="s">
        <v>2526</v>
      </c>
      <c r="D89" s="137" t="s">
        <v>2305</v>
      </c>
      <c r="E89" s="138" t="s">
        <v>667</v>
      </c>
      <c r="F89" s="136" t="s">
        <v>2527</v>
      </c>
      <c r="G89" s="136" t="s">
        <v>2528</v>
      </c>
      <c r="H89" s="133" t="n">
        <f aca="false">TRUNC(G89*(1-(SINTÉTICA!$I$341)),2)</f>
        <v>22.37</v>
      </c>
      <c r="I89" s="139" t="n">
        <f aca="false">F89*H89/(SUM($K:$K))</f>
        <v>0.00259011508781872</v>
      </c>
      <c r="K89" s="135" t="n">
        <f aca="false">F89*H89</f>
        <v>3354.36100908</v>
      </c>
    </row>
    <row r="90" customFormat="false" ht="25.5" hidden="false" customHeight="false" outlineLevel="0" collapsed="false">
      <c r="A90" s="136" t="s">
        <v>1218</v>
      </c>
      <c r="B90" s="137" t="s">
        <v>664</v>
      </c>
      <c r="C90" s="137" t="s">
        <v>2529</v>
      </c>
      <c r="D90" s="137" t="s">
        <v>2305</v>
      </c>
      <c r="E90" s="138" t="s">
        <v>718</v>
      </c>
      <c r="F90" s="136" t="s">
        <v>2530</v>
      </c>
      <c r="G90" s="136" t="s">
        <v>2531</v>
      </c>
      <c r="H90" s="133" t="n">
        <f aca="false">TRUNC(G90*(1-(SINTÉTICA!$I$341)),2)</f>
        <v>826.62</v>
      </c>
      <c r="I90" s="139" t="n">
        <f aca="false">F90*H90/(SUM($K:$K))</f>
        <v>0.0025531431209665</v>
      </c>
      <c r="K90" s="135" t="n">
        <f aca="false">F90*H90</f>
        <v>3306.48</v>
      </c>
    </row>
    <row r="91" customFormat="false" ht="38.25" hidden="false" customHeight="false" outlineLevel="0" collapsed="false">
      <c r="A91" s="136" t="s">
        <v>1888</v>
      </c>
      <c r="B91" s="137" t="s">
        <v>664</v>
      </c>
      <c r="C91" s="137" t="s">
        <v>2532</v>
      </c>
      <c r="D91" s="137" t="s">
        <v>2305</v>
      </c>
      <c r="E91" s="138" t="s">
        <v>729</v>
      </c>
      <c r="F91" s="136" t="s">
        <v>2533</v>
      </c>
      <c r="G91" s="136" t="s">
        <v>2534</v>
      </c>
      <c r="H91" s="133" t="n">
        <f aca="false">TRUNC(G91*(1-(SINTÉTICA!$I$341)),2)</f>
        <v>21.02</v>
      </c>
      <c r="I91" s="139" t="n">
        <f aca="false">F91*H91/(SUM($K:$K))</f>
        <v>0.00253226019115485</v>
      </c>
      <c r="K91" s="135" t="n">
        <f aca="false">F91*H91</f>
        <v>3279.4353</v>
      </c>
    </row>
    <row r="92" customFormat="false" ht="25.5" hidden="false" customHeight="false" outlineLevel="0" collapsed="false">
      <c r="A92" s="136" t="s">
        <v>837</v>
      </c>
      <c r="B92" s="137" t="s">
        <v>664</v>
      </c>
      <c r="C92" s="137" t="s">
        <v>2535</v>
      </c>
      <c r="D92" s="137" t="s">
        <v>2305</v>
      </c>
      <c r="E92" s="138" t="s">
        <v>667</v>
      </c>
      <c r="F92" s="136" t="s">
        <v>2536</v>
      </c>
      <c r="G92" s="136" t="s">
        <v>2537</v>
      </c>
      <c r="H92" s="133" t="n">
        <f aca="false">TRUNC(G92*(1-(SINTÉTICA!$I$341)),2)</f>
        <v>137.01</v>
      </c>
      <c r="I92" s="139" t="n">
        <f aca="false">F92*H92/(SUM($K:$K))</f>
        <v>0.00246711885798929</v>
      </c>
      <c r="K92" s="135" t="n">
        <f aca="false">F92*H92</f>
        <v>3195.0732</v>
      </c>
    </row>
    <row r="93" customFormat="false" ht="14.25" hidden="false" customHeight="false" outlineLevel="0" collapsed="false">
      <c r="A93" s="136" t="s">
        <v>1270</v>
      </c>
      <c r="B93" s="137" t="s">
        <v>664</v>
      </c>
      <c r="C93" s="137" t="s">
        <v>2538</v>
      </c>
      <c r="D93" s="137" t="s">
        <v>2305</v>
      </c>
      <c r="E93" s="138" t="s">
        <v>925</v>
      </c>
      <c r="F93" s="136" t="s">
        <v>2539</v>
      </c>
      <c r="G93" s="136" t="s">
        <v>720</v>
      </c>
      <c r="H93" s="133" t="n">
        <f aca="false">TRUNC(G93*(1-(SINTÉTICA!$I$341)),2)</f>
        <v>4</v>
      </c>
      <c r="I93" s="139" t="n">
        <f aca="false">F93*H93/(SUM($K:$K))</f>
        <v>0.00242210305491587</v>
      </c>
      <c r="K93" s="135" t="n">
        <f aca="false">F93*H93</f>
        <v>3136.77492</v>
      </c>
    </row>
    <row r="94" customFormat="false" ht="63.75" hidden="false" customHeight="false" outlineLevel="0" collapsed="false">
      <c r="A94" s="136" t="s">
        <v>1770</v>
      </c>
      <c r="B94" s="137" t="s">
        <v>664</v>
      </c>
      <c r="C94" s="137" t="s">
        <v>2540</v>
      </c>
      <c r="D94" s="137" t="s">
        <v>2305</v>
      </c>
      <c r="E94" s="138" t="s">
        <v>2541</v>
      </c>
      <c r="F94" s="136" t="s">
        <v>2542</v>
      </c>
      <c r="G94" s="136" t="s">
        <v>2543</v>
      </c>
      <c r="H94" s="133" t="n">
        <f aca="false">TRUNC(G94*(1-(SINTÉTICA!$I$341)),2)</f>
        <v>254</v>
      </c>
      <c r="I94" s="139" t="n">
        <f aca="false">F94*H94/(SUM($K:$K))</f>
        <v>0.00235355430327898</v>
      </c>
      <c r="K94" s="135" t="n">
        <f aca="false">F94*H94</f>
        <v>3048</v>
      </c>
    </row>
    <row r="95" customFormat="false" ht="25.5" hidden="false" customHeight="false" outlineLevel="0" collapsed="false">
      <c r="A95" s="136" t="s">
        <v>1265</v>
      </c>
      <c r="B95" s="137" t="s">
        <v>664</v>
      </c>
      <c r="C95" s="137" t="s">
        <v>2544</v>
      </c>
      <c r="D95" s="137" t="s">
        <v>2305</v>
      </c>
      <c r="E95" s="138" t="s">
        <v>729</v>
      </c>
      <c r="F95" s="136" t="s">
        <v>2545</v>
      </c>
      <c r="G95" s="136" t="s">
        <v>2546</v>
      </c>
      <c r="H95" s="133" t="n">
        <f aca="false">TRUNC(G95*(1-(SINTÉTICA!$I$341)),2)</f>
        <v>24.21</v>
      </c>
      <c r="I95" s="139" t="n">
        <f aca="false">F95*H95/(SUM($K:$K))</f>
        <v>0.00225338415968326</v>
      </c>
      <c r="K95" s="135" t="n">
        <f aca="false">F95*H95</f>
        <v>2918.2734</v>
      </c>
    </row>
    <row r="96" customFormat="false" ht="25.5" hidden="false" customHeight="false" outlineLevel="0" collapsed="false">
      <c r="A96" s="136" t="s">
        <v>1124</v>
      </c>
      <c r="B96" s="137" t="s">
        <v>2547</v>
      </c>
      <c r="C96" s="137" t="s">
        <v>2548</v>
      </c>
      <c r="D96" s="137" t="s">
        <v>2305</v>
      </c>
      <c r="E96" s="138" t="s">
        <v>667</v>
      </c>
      <c r="F96" s="136" t="s">
        <v>2549</v>
      </c>
      <c r="G96" s="136" t="s">
        <v>2550</v>
      </c>
      <c r="H96" s="133" t="n">
        <f aca="false">TRUNC(G96*(1-(SINTÉTICA!$I$341)),2)</f>
        <v>70.24</v>
      </c>
      <c r="I96" s="139" t="n">
        <f aca="false">F96*H96/(SUM($K:$K))</f>
        <v>0.00224540199687003</v>
      </c>
      <c r="K96" s="135" t="n">
        <f aca="false">F96*H96</f>
        <v>2907.936</v>
      </c>
    </row>
    <row r="97" customFormat="false" ht="25.5" hidden="false" customHeight="false" outlineLevel="0" collapsed="false">
      <c r="A97" s="136" t="s">
        <v>1824</v>
      </c>
      <c r="B97" s="137" t="s">
        <v>664</v>
      </c>
      <c r="C97" s="137" t="s">
        <v>2551</v>
      </c>
      <c r="D97" s="137" t="s">
        <v>2305</v>
      </c>
      <c r="E97" s="138" t="s">
        <v>925</v>
      </c>
      <c r="F97" s="136" t="s">
        <v>2552</v>
      </c>
      <c r="G97" s="136" t="s">
        <v>2553</v>
      </c>
      <c r="H97" s="133" t="n">
        <f aca="false">TRUNC(G97*(1-(SINTÉTICA!$I$341)),2)</f>
        <v>21</v>
      </c>
      <c r="I97" s="139" t="n">
        <f aca="false">F97*H97/(SUM($K:$K))</f>
        <v>0.00224526410638575</v>
      </c>
      <c r="K97" s="135" t="n">
        <f aca="false">F97*H97</f>
        <v>2907.7574232</v>
      </c>
    </row>
    <row r="98" customFormat="false" ht="38.25" hidden="false" customHeight="false" outlineLevel="0" collapsed="false">
      <c r="A98" s="136" t="s">
        <v>2132</v>
      </c>
      <c r="B98" s="137" t="s">
        <v>664</v>
      </c>
      <c r="C98" s="137" t="s">
        <v>2554</v>
      </c>
      <c r="D98" s="137" t="s">
        <v>2305</v>
      </c>
      <c r="E98" s="138" t="s">
        <v>718</v>
      </c>
      <c r="F98" s="136" t="s">
        <v>2555</v>
      </c>
      <c r="G98" s="136" t="s">
        <v>2556</v>
      </c>
      <c r="H98" s="133" t="n">
        <f aca="false">TRUNC(G98*(1-(SINTÉTICA!$I$341)),2)</f>
        <v>386.54</v>
      </c>
      <c r="I98" s="139" t="n">
        <f aca="false">F98*H98/(SUM($K:$K))</f>
        <v>0.00222358137058731</v>
      </c>
      <c r="K98" s="135" t="n">
        <f aca="false">F98*H98</f>
        <v>2879.676924432</v>
      </c>
    </row>
    <row r="99" customFormat="false" ht="25.5" hidden="false" customHeight="false" outlineLevel="0" collapsed="false">
      <c r="A99" s="136" t="s">
        <v>1250</v>
      </c>
      <c r="B99" s="137" t="s">
        <v>664</v>
      </c>
      <c r="C99" s="137" t="s">
        <v>2557</v>
      </c>
      <c r="D99" s="137" t="s">
        <v>2305</v>
      </c>
      <c r="E99" s="138" t="s">
        <v>729</v>
      </c>
      <c r="F99" s="136" t="s">
        <v>2558</v>
      </c>
      <c r="G99" s="136" t="s">
        <v>2559</v>
      </c>
      <c r="H99" s="133" t="n">
        <f aca="false">TRUNC(G99*(1-(SINTÉTICA!$I$341)),2)</f>
        <v>141.69</v>
      </c>
      <c r="I99" s="139" t="n">
        <f aca="false">F99*H99/(SUM($K:$K))</f>
        <v>0.00217327741790567</v>
      </c>
      <c r="K99" s="135" t="n">
        <f aca="false">F99*H99</f>
        <v>2814.53016</v>
      </c>
    </row>
    <row r="100" customFormat="false" ht="25.5" hidden="false" customHeight="false" outlineLevel="0" collapsed="false">
      <c r="A100" s="136" t="s">
        <v>1786</v>
      </c>
      <c r="B100" s="137" t="s">
        <v>664</v>
      </c>
      <c r="C100" s="137" t="s">
        <v>2560</v>
      </c>
      <c r="D100" s="137" t="s">
        <v>2328</v>
      </c>
      <c r="E100" s="138" t="s">
        <v>672</v>
      </c>
      <c r="F100" s="136" t="s">
        <v>2561</v>
      </c>
      <c r="G100" s="136" t="s">
        <v>2562</v>
      </c>
      <c r="H100" s="133" t="n">
        <f aca="false">TRUNC(G100*(1-(SINTÉTICA!$I$341)),2)</f>
        <v>1.34</v>
      </c>
      <c r="I100" s="139" t="n">
        <f aca="false">F100*H100/(SUM($K:$K))</f>
        <v>0.00212915636641802</v>
      </c>
      <c r="K100" s="135" t="n">
        <f aca="false">F100*H100</f>
        <v>2757.390639256</v>
      </c>
    </row>
    <row r="101" customFormat="false" ht="25.5" hidden="false" customHeight="false" outlineLevel="0" collapsed="false">
      <c r="A101" s="136" t="s">
        <v>2100</v>
      </c>
      <c r="B101" s="137" t="s">
        <v>664</v>
      </c>
      <c r="C101" s="137" t="s">
        <v>2563</v>
      </c>
      <c r="D101" s="137" t="s">
        <v>2328</v>
      </c>
      <c r="E101" s="138" t="s">
        <v>706</v>
      </c>
      <c r="F101" s="136" t="s">
        <v>2542</v>
      </c>
      <c r="G101" s="136" t="s">
        <v>2564</v>
      </c>
      <c r="H101" s="133" t="n">
        <f aca="false">TRUNC(G101*(1-(SINTÉTICA!$I$341)),2)</f>
        <v>221.51</v>
      </c>
      <c r="I101" s="139" t="n">
        <f aca="false">F101*H101/(SUM($K:$K))</f>
        <v>0.0020525032036194</v>
      </c>
      <c r="K101" s="135" t="n">
        <f aca="false">F101*H101</f>
        <v>2658.12</v>
      </c>
    </row>
    <row r="102" customFormat="false" ht="51" hidden="false" customHeight="false" outlineLevel="0" collapsed="false">
      <c r="A102" s="136" t="s">
        <v>2220</v>
      </c>
      <c r="B102" s="137" t="s">
        <v>664</v>
      </c>
      <c r="C102" s="137" t="s">
        <v>2565</v>
      </c>
      <c r="D102" s="137" t="s">
        <v>2305</v>
      </c>
      <c r="E102" s="138" t="s">
        <v>718</v>
      </c>
      <c r="F102" s="136" t="s">
        <v>2566</v>
      </c>
      <c r="G102" s="136" t="s">
        <v>2567</v>
      </c>
      <c r="H102" s="133" t="n">
        <f aca="false">TRUNC(G102*(1-(SINTÉTICA!$I$341)),2)</f>
        <v>375.7</v>
      </c>
      <c r="I102" s="139" t="n">
        <f aca="false">F102*H102/(SUM($K:$K))</f>
        <v>0.00203071275006345</v>
      </c>
      <c r="K102" s="135" t="n">
        <f aca="false">F102*H102</f>
        <v>2629.9</v>
      </c>
    </row>
    <row r="103" customFormat="false" ht="25.5" hidden="false" customHeight="false" outlineLevel="0" collapsed="false">
      <c r="A103" s="136" t="s">
        <v>1036</v>
      </c>
      <c r="B103" s="137" t="s">
        <v>664</v>
      </c>
      <c r="C103" s="137" t="s">
        <v>2568</v>
      </c>
      <c r="D103" s="137" t="s">
        <v>2305</v>
      </c>
      <c r="E103" s="138" t="s">
        <v>676</v>
      </c>
      <c r="F103" s="136" t="s">
        <v>2569</v>
      </c>
      <c r="G103" s="136" t="s">
        <v>2570</v>
      </c>
      <c r="H103" s="133" t="n">
        <f aca="false">TRUNC(G103*(1-(SINTÉTICA!$I$341)),2)</f>
        <v>97.5</v>
      </c>
      <c r="I103" s="139" t="n">
        <f aca="false">F103*H103/(SUM($K:$K))</f>
        <v>0.00202548539630865</v>
      </c>
      <c r="K103" s="135" t="n">
        <f aca="false">F103*H103</f>
        <v>2623.13025</v>
      </c>
    </row>
    <row r="104" customFormat="false" ht="38.25" hidden="false" customHeight="false" outlineLevel="0" collapsed="false">
      <c r="A104" s="136" t="s">
        <v>1137</v>
      </c>
      <c r="B104" s="137" t="s">
        <v>664</v>
      </c>
      <c r="C104" s="137" t="s">
        <v>2571</v>
      </c>
      <c r="D104" s="137" t="s">
        <v>2305</v>
      </c>
      <c r="E104" s="138" t="s">
        <v>729</v>
      </c>
      <c r="F104" s="136" t="s">
        <v>2572</v>
      </c>
      <c r="G104" s="136" t="s">
        <v>2573</v>
      </c>
      <c r="H104" s="133" t="n">
        <f aca="false">TRUNC(G104*(1-(SINTÉTICA!$I$341)),2)</f>
        <v>94.81</v>
      </c>
      <c r="I104" s="139" t="n">
        <f aca="false">F104*H104/(SUM($K:$K))</f>
        <v>0.00201676389545202</v>
      </c>
      <c r="K104" s="135" t="n">
        <f aca="false">F104*H104</f>
        <v>2611.835361</v>
      </c>
    </row>
    <row r="105" customFormat="false" ht="25.5" hidden="false" customHeight="false" outlineLevel="0" collapsed="false">
      <c r="A105" s="136" t="s">
        <v>1794</v>
      </c>
      <c r="B105" s="137" t="s">
        <v>664</v>
      </c>
      <c r="C105" s="137" t="s">
        <v>2574</v>
      </c>
      <c r="D105" s="137" t="s">
        <v>2328</v>
      </c>
      <c r="E105" s="138" t="s">
        <v>672</v>
      </c>
      <c r="F105" s="136" t="s">
        <v>2453</v>
      </c>
      <c r="G105" s="136" t="s">
        <v>2575</v>
      </c>
      <c r="H105" s="133" t="n">
        <f aca="false">TRUNC(G105*(1-(SINTÉTICA!$I$341)),2)</f>
        <v>0.59</v>
      </c>
      <c r="I105" s="139" t="n">
        <f aca="false">F105*H105/(SUM($K:$K))</f>
        <v>0.00201421605919294</v>
      </c>
      <c r="K105" s="135" t="n">
        <f aca="false">F105*H105</f>
        <v>2608.535753718</v>
      </c>
    </row>
    <row r="106" customFormat="false" ht="14.25" hidden="false" customHeight="false" outlineLevel="0" collapsed="false">
      <c r="A106" s="136" t="s">
        <v>1182</v>
      </c>
      <c r="B106" s="137" t="s">
        <v>1179</v>
      </c>
      <c r="C106" s="137" t="s">
        <v>2576</v>
      </c>
      <c r="D106" s="137" t="s">
        <v>2305</v>
      </c>
      <c r="E106" s="138" t="s">
        <v>1181</v>
      </c>
      <c r="F106" s="136" t="s">
        <v>2577</v>
      </c>
      <c r="G106" s="136" t="s">
        <v>2578</v>
      </c>
      <c r="H106" s="133" t="n">
        <f aca="false">TRUNC(G106*(1-(SINTÉTICA!$I$341)),2)</f>
        <v>14.38</v>
      </c>
      <c r="I106" s="139" t="n">
        <f aca="false">F106*H106/(SUM($K:$K))</f>
        <v>0.00201310278961706</v>
      </c>
      <c r="K106" s="135" t="n">
        <f aca="false">F106*H106</f>
        <v>2607.094</v>
      </c>
    </row>
    <row r="107" customFormat="false" ht="25.5" hidden="false" customHeight="false" outlineLevel="0" collapsed="false">
      <c r="A107" s="136" t="s">
        <v>1654</v>
      </c>
      <c r="B107" s="137" t="s">
        <v>716</v>
      </c>
      <c r="C107" s="137" t="s">
        <v>2579</v>
      </c>
      <c r="D107" s="137" t="s">
        <v>2305</v>
      </c>
      <c r="E107" s="138" t="s">
        <v>729</v>
      </c>
      <c r="F107" s="136" t="s">
        <v>2580</v>
      </c>
      <c r="G107" s="136" t="s">
        <v>2581</v>
      </c>
      <c r="H107" s="133" t="n">
        <f aca="false">TRUNC(G107*(1-(SINTÉTICA!$I$341)),2)</f>
        <v>5.84</v>
      </c>
      <c r="I107" s="139" t="n">
        <f aca="false">F107*H107/(SUM($K:$K))</f>
        <v>0.00188178712297526</v>
      </c>
      <c r="K107" s="135" t="n">
        <f aca="false">F107*H107</f>
        <v>2437.032</v>
      </c>
    </row>
    <row r="108" customFormat="false" ht="14.25" hidden="false" customHeight="false" outlineLevel="0" collapsed="false">
      <c r="A108" s="136" t="s">
        <v>1557</v>
      </c>
      <c r="B108" s="137" t="s">
        <v>2547</v>
      </c>
      <c r="C108" s="137" t="s">
        <v>2582</v>
      </c>
      <c r="D108" s="137" t="s">
        <v>2305</v>
      </c>
      <c r="E108" s="138" t="s">
        <v>1181</v>
      </c>
      <c r="F108" s="136" t="s">
        <v>2583</v>
      </c>
      <c r="G108" s="136" t="s">
        <v>2584</v>
      </c>
      <c r="H108" s="133" t="n">
        <f aca="false">TRUNC(G108*(1-(SINTÉTICA!$I$341)),2)</f>
        <v>14.6</v>
      </c>
      <c r="I108" s="139" t="n">
        <f aca="false">F108*H108/(SUM($K:$K))</f>
        <v>0.00179813710828273</v>
      </c>
      <c r="K108" s="135" t="n">
        <f aca="false">F108*H108</f>
        <v>2328.7</v>
      </c>
    </row>
    <row r="109" customFormat="false" ht="51" hidden="false" customHeight="false" outlineLevel="0" collapsed="false">
      <c r="A109" s="136" t="s">
        <v>868</v>
      </c>
      <c r="B109" s="137" t="s">
        <v>664</v>
      </c>
      <c r="C109" s="137" t="s">
        <v>2585</v>
      </c>
      <c r="D109" s="137" t="s">
        <v>2328</v>
      </c>
      <c r="E109" s="138" t="s">
        <v>2586</v>
      </c>
      <c r="F109" s="136" t="s">
        <v>2587</v>
      </c>
      <c r="G109" s="136" t="s">
        <v>2588</v>
      </c>
      <c r="H109" s="133" t="n">
        <f aca="false">TRUNC(G109*(1-(SINTÉTICA!$I$341)),2)</f>
        <v>23.5</v>
      </c>
      <c r="I109" s="139" t="n">
        <f aca="false">F109*H109/(SUM($K:$K))</f>
        <v>0.0017420008228994</v>
      </c>
      <c r="K109" s="135" t="n">
        <f aca="false">F109*H109</f>
        <v>2256</v>
      </c>
    </row>
    <row r="110" customFormat="false" ht="51" hidden="false" customHeight="false" outlineLevel="0" collapsed="false">
      <c r="A110" s="136" t="s">
        <v>1679</v>
      </c>
      <c r="B110" s="137" t="s">
        <v>716</v>
      </c>
      <c r="C110" s="137" t="s">
        <v>2589</v>
      </c>
      <c r="D110" s="137" t="s">
        <v>2315</v>
      </c>
      <c r="E110" s="138" t="s">
        <v>718</v>
      </c>
      <c r="F110" s="136" t="s">
        <v>2520</v>
      </c>
      <c r="G110" s="136" t="s">
        <v>2590</v>
      </c>
      <c r="H110" s="133" t="n">
        <f aca="false">TRUNC(G110*(1-(SINTÉTICA!$I$341)),2)</f>
        <v>2228.9</v>
      </c>
      <c r="I110" s="139" t="n">
        <f aca="false">F110*H110/(SUM($K:$K))</f>
        <v>0.00172107519244702</v>
      </c>
      <c r="K110" s="135" t="n">
        <f aca="false">F110*H110</f>
        <v>2228.9</v>
      </c>
    </row>
    <row r="111" customFormat="false" ht="14.25" hidden="false" customHeight="false" outlineLevel="0" collapsed="false">
      <c r="A111" s="136" t="s">
        <v>2064</v>
      </c>
      <c r="B111" s="137" t="s">
        <v>664</v>
      </c>
      <c r="C111" s="137" t="s">
        <v>2591</v>
      </c>
      <c r="D111" s="137" t="s">
        <v>2295</v>
      </c>
      <c r="E111" s="138" t="s">
        <v>672</v>
      </c>
      <c r="F111" s="136" t="s">
        <v>2592</v>
      </c>
      <c r="G111" s="136" t="s">
        <v>2593</v>
      </c>
      <c r="H111" s="133" t="n">
        <f aca="false">TRUNC(G111*(1-(SINTÉTICA!$I$341)),2)</f>
        <v>22.77</v>
      </c>
      <c r="I111" s="139" t="n">
        <f aca="false">F111*H111/(SUM($K:$K))</f>
        <v>0.00171648399810256</v>
      </c>
      <c r="K111" s="135" t="n">
        <f aca="false">F111*H111</f>
        <v>2222.954116218</v>
      </c>
    </row>
    <row r="112" customFormat="false" ht="25.5" hidden="false" customHeight="false" outlineLevel="0" collapsed="false">
      <c r="A112" s="136" t="s">
        <v>836</v>
      </c>
      <c r="B112" s="137" t="s">
        <v>664</v>
      </c>
      <c r="C112" s="137" t="s">
        <v>2594</v>
      </c>
      <c r="D112" s="137" t="s">
        <v>2305</v>
      </c>
      <c r="E112" s="138" t="s">
        <v>729</v>
      </c>
      <c r="F112" s="136" t="s">
        <v>2595</v>
      </c>
      <c r="G112" s="136" t="s">
        <v>2596</v>
      </c>
      <c r="H112" s="133" t="n">
        <f aca="false">TRUNC(G112*(1-(SINTÉTICA!$I$341)),2)</f>
        <v>30.61</v>
      </c>
      <c r="I112" s="139" t="n">
        <f aca="false">F112*H112/(SUM($K:$K))</f>
        <v>0.00156162551756825</v>
      </c>
      <c r="K112" s="135" t="n">
        <f aca="false">F112*H112</f>
        <v>2022.4027</v>
      </c>
    </row>
    <row r="113" customFormat="false" ht="25.5" hidden="false" customHeight="false" outlineLevel="0" collapsed="false">
      <c r="A113" s="136" t="s">
        <v>1283</v>
      </c>
      <c r="B113" s="137" t="s">
        <v>664</v>
      </c>
      <c r="C113" s="137" t="s">
        <v>2597</v>
      </c>
      <c r="D113" s="137" t="s">
        <v>2305</v>
      </c>
      <c r="E113" s="138" t="s">
        <v>729</v>
      </c>
      <c r="F113" s="136" t="s">
        <v>2598</v>
      </c>
      <c r="G113" s="136" t="s">
        <v>2599</v>
      </c>
      <c r="H113" s="133" t="n">
        <f aca="false">TRUNC(G113*(1-(SINTÉTICA!$I$341)),2)</f>
        <v>16.36</v>
      </c>
      <c r="I113" s="139" t="n">
        <f aca="false">F113*H113/(SUM($K:$K))</f>
        <v>0.00155646198312552</v>
      </c>
      <c r="K113" s="135" t="n">
        <f aca="false">F113*H113</f>
        <v>2015.7156</v>
      </c>
    </row>
    <row r="114" customFormat="false" ht="25.5" hidden="false" customHeight="false" outlineLevel="0" collapsed="false">
      <c r="A114" s="136" t="s">
        <v>1344</v>
      </c>
      <c r="B114" s="137" t="s">
        <v>664</v>
      </c>
      <c r="C114" s="137" t="s">
        <v>2600</v>
      </c>
      <c r="D114" s="137" t="s">
        <v>2305</v>
      </c>
      <c r="E114" s="138" t="s">
        <v>718</v>
      </c>
      <c r="F114" s="136" t="s">
        <v>2601</v>
      </c>
      <c r="G114" s="136" t="s">
        <v>2602</v>
      </c>
      <c r="H114" s="133" t="n">
        <f aca="false">TRUNC(G114*(1-(SINTÉTICA!$I$341)),2)</f>
        <v>222.77</v>
      </c>
      <c r="I114" s="139" t="n">
        <f aca="false">F114*H114/(SUM($K:$K))</f>
        <v>0.00154813373663816</v>
      </c>
      <c r="K114" s="135" t="n">
        <f aca="false">F114*H114</f>
        <v>2004.93</v>
      </c>
    </row>
    <row r="115" customFormat="false" ht="25.5" hidden="false" customHeight="false" outlineLevel="0" collapsed="false">
      <c r="A115" s="136" t="s">
        <v>719</v>
      </c>
      <c r="B115" s="137" t="s">
        <v>716</v>
      </c>
      <c r="C115" s="137" t="s">
        <v>2603</v>
      </c>
      <c r="D115" s="137" t="s">
        <v>2470</v>
      </c>
      <c r="E115" s="138" t="s">
        <v>718</v>
      </c>
      <c r="F115" s="136" t="s">
        <v>2604</v>
      </c>
      <c r="G115" s="136" t="s">
        <v>2605</v>
      </c>
      <c r="H115" s="133" t="n">
        <f aca="false">TRUNC(G115*(1-(SINTÉTICA!$I$341)),2)</f>
        <v>250</v>
      </c>
      <c r="I115" s="139" t="n">
        <f aca="false">F115*H115/(SUM($K:$K))</f>
        <v>0.0015443269706555</v>
      </c>
      <c r="K115" s="135" t="n">
        <f aca="false">F115*H115</f>
        <v>2000</v>
      </c>
    </row>
    <row r="116" customFormat="false" ht="38.25" hidden="false" customHeight="false" outlineLevel="0" collapsed="false">
      <c r="A116" s="136" t="s">
        <v>2240</v>
      </c>
      <c r="B116" s="137" t="s">
        <v>664</v>
      </c>
      <c r="C116" s="137" t="s">
        <v>2606</v>
      </c>
      <c r="D116" s="137" t="s">
        <v>2328</v>
      </c>
      <c r="E116" s="138" t="s">
        <v>718</v>
      </c>
      <c r="F116" s="136" t="s">
        <v>2607</v>
      </c>
      <c r="G116" s="136" t="s">
        <v>2608</v>
      </c>
      <c r="H116" s="133" t="n">
        <f aca="false">TRUNC(G116*(1-(SINTÉTICA!$I$341)),2)</f>
        <v>650000</v>
      </c>
      <c r="I116" s="139" t="n">
        <f aca="false">F116*H116/(SUM($K:$K))</f>
        <v>0.0015167607342293</v>
      </c>
      <c r="K116" s="135" t="n">
        <f aca="false">F116*H116</f>
        <v>1964.3</v>
      </c>
    </row>
    <row r="117" customFormat="false" ht="25.5" hidden="false" customHeight="false" outlineLevel="0" collapsed="false">
      <c r="A117" s="136" t="s">
        <v>813</v>
      </c>
      <c r="B117" s="137" t="s">
        <v>664</v>
      </c>
      <c r="C117" s="137" t="s">
        <v>2609</v>
      </c>
      <c r="D117" s="137" t="s">
        <v>2305</v>
      </c>
      <c r="E117" s="138" t="s">
        <v>667</v>
      </c>
      <c r="F117" s="136" t="s">
        <v>2610</v>
      </c>
      <c r="G117" s="136" t="s">
        <v>2611</v>
      </c>
      <c r="H117" s="133" t="n">
        <f aca="false">TRUNC(G117*(1-(SINTÉTICA!$I$341)),2)</f>
        <v>97.17</v>
      </c>
      <c r="I117" s="139" t="n">
        <f aca="false">F117*H117/(SUM($K:$K))</f>
        <v>0.00150062251738595</v>
      </c>
      <c r="K117" s="135" t="n">
        <f aca="false">F117*H117</f>
        <v>1943.4</v>
      </c>
    </row>
    <row r="118" customFormat="false" ht="25.5" hidden="false" customHeight="false" outlineLevel="0" collapsed="false">
      <c r="A118" s="136" t="s">
        <v>1296</v>
      </c>
      <c r="B118" s="137" t="s">
        <v>716</v>
      </c>
      <c r="C118" s="137" t="s">
        <v>2612</v>
      </c>
      <c r="D118" s="137" t="s">
        <v>2305</v>
      </c>
      <c r="E118" s="138" t="s">
        <v>718</v>
      </c>
      <c r="F118" s="136" t="s">
        <v>2450</v>
      </c>
      <c r="G118" s="136" t="s">
        <v>2613</v>
      </c>
      <c r="H118" s="133" t="n">
        <f aca="false">TRUNC(G118*(1-(SINTÉTICA!$I$341)),2)</f>
        <v>630.52</v>
      </c>
      <c r="I118" s="139" t="n">
        <f aca="false">F118*H118/(SUM($K:$K))</f>
        <v>0.00146059356230656</v>
      </c>
      <c r="K118" s="135" t="n">
        <f aca="false">F118*H118</f>
        <v>1891.56</v>
      </c>
    </row>
    <row r="119" customFormat="false" ht="14.25" hidden="false" customHeight="false" outlineLevel="0" collapsed="false">
      <c r="A119" s="136" t="s">
        <v>1925</v>
      </c>
      <c r="B119" s="137" t="s">
        <v>664</v>
      </c>
      <c r="C119" s="137" t="s">
        <v>2614</v>
      </c>
      <c r="D119" s="137" t="s">
        <v>2305</v>
      </c>
      <c r="E119" s="138" t="s">
        <v>2442</v>
      </c>
      <c r="F119" s="136" t="s">
        <v>2615</v>
      </c>
      <c r="G119" s="136" t="s">
        <v>2616</v>
      </c>
      <c r="H119" s="133" t="n">
        <f aca="false">TRUNC(G119*(1-(SINTÉTICA!$I$341)),2)</f>
        <v>5.02</v>
      </c>
      <c r="I119" s="139" t="n">
        <f aca="false">F119*H119/(SUM($K:$K))</f>
        <v>0.00144965994890192</v>
      </c>
      <c r="K119" s="135" t="n">
        <f aca="false">F119*H119</f>
        <v>1877.400286918</v>
      </c>
    </row>
    <row r="120" customFormat="false" ht="25.5" hidden="false" customHeight="false" outlineLevel="0" collapsed="false">
      <c r="A120" s="136" t="s">
        <v>1532</v>
      </c>
      <c r="B120" s="137" t="s">
        <v>716</v>
      </c>
      <c r="C120" s="137" t="s">
        <v>2617</v>
      </c>
      <c r="D120" s="137" t="s">
        <v>2305</v>
      </c>
      <c r="E120" s="138" t="s">
        <v>718</v>
      </c>
      <c r="F120" s="136" t="s">
        <v>2566</v>
      </c>
      <c r="G120" s="136" t="s">
        <v>2618</v>
      </c>
      <c r="H120" s="133" t="n">
        <f aca="false">TRUNC(G120*(1-(SINTÉTICA!$I$341)),2)</f>
        <v>268.09</v>
      </c>
      <c r="I120" s="139" t="n">
        <f aca="false">F120*H120/(SUM($K:$K))</f>
        <v>0.00144906516147061</v>
      </c>
      <c r="K120" s="135" t="n">
        <f aca="false">F120*H120</f>
        <v>1876.63</v>
      </c>
    </row>
    <row r="121" customFormat="false" ht="25.5" hidden="false" customHeight="false" outlineLevel="0" collapsed="false">
      <c r="A121" s="136" t="s">
        <v>1298</v>
      </c>
      <c r="B121" s="137" t="s">
        <v>716</v>
      </c>
      <c r="C121" s="137" t="s">
        <v>2619</v>
      </c>
      <c r="D121" s="137" t="s">
        <v>2305</v>
      </c>
      <c r="E121" s="138" t="s">
        <v>718</v>
      </c>
      <c r="F121" s="136" t="s">
        <v>2450</v>
      </c>
      <c r="G121" s="136" t="s">
        <v>2620</v>
      </c>
      <c r="H121" s="133" t="n">
        <f aca="false">TRUNC(G121*(1-(SINTÉTICA!$I$341)),2)</f>
        <v>620.83</v>
      </c>
      <c r="I121" s="139" t="n">
        <f aca="false">F121*H121/(SUM($K:$K))</f>
        <v>0.00143814676978808</v>
      </c>
      <c r="K121" s="135" t="n">
        <f aca="false">F121*H121</f>
        <v>1862.49</v>
      </c>
    </row>
    <row r="122" customFormat="false" ht="14.25" hidden="false" customHeight="false" outlineLevel="0" collapsed="false">
      <c r="A122" s="136" t="s">
        <v>1261</v>
      </c>
      <c r="B122" s="137" t="s">
        <v>664</v>
      </c>
      <c r="C122" s="137" t="s">
        <v>2621</v>
      </c>
      <c r="D122" s="137" t="s">
        <v>2305</v>
      </c>
      <c r="E122" s="138" t="s">
        <v>925</v>
      </c>
      <c r="F122" s="136" t="s">
        <v>2622</v>
      </c>
      <c r="G122" s="136" t="s">
        <v>2623</v>
      </c>
      <c r="H122" s="133" t="n">
        <f aca="false">TRUNC(G122*(1-(SINTÉTICA!$I$341)),2)</f>
        <v>233.59</v>
      </c>
      <c r="I122" s="139" t="n">
        <f aca="false">F122*H122/(SUM($K:$K))</f>
        <v>0.00143299192411496</v>
      </c>
      <c r="K122" s="135" t="n">
        <f aca="false">F122*H122</f>
        <v>1855.8141525</v>
      </c>
    </row>
    <row r="123" customFormat="false" ht="25.5" hidden="false" customHeight="false" outlineLevel="0" collapsed="false">
      <c r="A123" s="136" t="s">
        <v>1260</v>
      </c>
      <c r="B123" s="137" t="s">
        <v>664</v>
      </c>
      <c r="C123" s="137" t="s">
        <v>2624</v>
      </c>
      <c r="D123" s="137" t="s">
        <v>2305</v>
      </c>
      <c r="E123" s="138" t="s">
        <v>729</v>
      </c>
      <c r="F123" s="136" t="s">
        <v>2625</v>
      </c>
      <c r="G123" s="136" t="s">
        <v>2626</v>
      </c>
      <c r="H123" s="133" t="n">
        <f aca="false">TRUNC(G123*(1-(SINTÉTICA!$I$341)),2)</f>
        <v>25.98</v>
      </c>
      <c r="I123" s="139" t="n">
        <f aca="false">F123*H123/(SUM($K:$K))</f>
        <v>0.00142456808185772</v>
      </c>
      <c r="K123" s="135" t="n">
        <f aca="false">F123*H123</f>
        <v>1844.90475</v>
      </c>
    </row>
    <row r="124" customFormat="false" ht="14.25" hidden="false" customHeight="false" outlineLevel="0" collapsed="false">
      <c r="A124" s="136" t="s">
        <v>1456</v>
      </c>
      <c r="B124" s="137" t="s">
        <v>664</v>
      </c>
      <c r="C124" s="137" t="s">
        <v>2627</v>
      </c>
      <c r="D124" s="137" t="s">
        <v>2305</v>
      </c>
      <c r="E124" s="138" t="s">
        <v>729</v>
      </c>
      <c r="F124" s="136" t="s">
        <v>2628</v>
      </c>
      <c r="G124" s="136" t="s">
        <v>2629</v>
      </c>
      <c r="H124" s="133" t="n">
        <f aca="false">TRUNC(G124*(1-(SINTÉTICA!$I$341)),2)</f>
        <v>5.32</v>
      </c>
      <c r="I124" s="139" t="n">
        <f aca="false">F124*H124/(SUM($K:$K))</f>
        <v>0.00140847231363021</v>
      </c>
      <c r="K124" s="135" t="n">
        <f aca="false">F124*H124</f>
        <v>1824.059723612</v>
      </c>
    </row>
    <row r="125" customFormat="false" ht="38.25" hidden="false" customHeight="false" outlineLevel="0" collapsed="false">
      <c r="A125" s="136" t="s">
        <v>1236</v>
      </c>
      <c r="B125" s="137" t="s">
        <v>664</v>
      </c>
      <c r="C125" s="137" t="s">
        <v>2630</v>
      </c>
      <c r="D125" s="137" t="s">
        <v>2305</v>
      </c>
      <c r="E125" s="138" t="s">
        <v>729</v>
      </c>
      <c r="F125" s="136" t="s">
        <v>2631</v>
      </c>
      <c r="G125" s="136" t="s">
        <v>2632</v>
      </c>
      <c r="H125" s="133" t="n">
        <f aca="false">TRUNC(G125*(1-(SINTÉTICA!$I$341)),2)</f>
        <v>38.49</v>
      </c>
      <c r="I125" s="139" t="n">
        <f aca="false">F125*H125/(SUM($K:$K))</f>
        <v>0.00139686690986246</v>
      </c>
      <c r="K125" s="135" t="n">
        <f aca="false">F125*H125</f>
        <v>1809.03</v>
      </c>
    </row>
    <row r="126" customFormat="false" ht="25.5" hidden="false" customHeight="false" outlineLevel="0" collapsed="false">
      <c r="A126" s="136" t="s">
        <v>2231</v>
      </c>
      <c r="B126" s="137" t="s">
        <v>664</v>
      </c>
      <c r="C126" s="137" t="s">
        <v>2633</v>
      </c>
      <c r="D126" s="137" t="s">
        <v>2328</v>
      </c>
      <c r="E126" s="138" t="s">
        <v>718</v>
      </c>
      <c r="F126" s="136" t="s">
        <v>2634</v>
      </c>
      <c r="G126" s="136" t="s">
        <v>2635</v>
      </c>
      <c r="H126" s="133" t="n">
        <f aca="false">TRUNC(G126*(1-(SINTÉTICA!$I$341)),2)</f>
        <v>114165.43</v>
      </c>
      <c r="I126" s="139" t="n">
        <f aca="false">F126*H126/(SUM($K:$K))</f>
        <v>0.00138505511462713</v>
      </c>
      <c r="K126" s="135" t="n">
        <f aca="false">F126*H126</f>
        <v>1793.732986531</v>
      </c>
    </row>
    <row r="127" customFormat="false" ht="25.5" hidden="false" customHeight="false" outlineLevel="0" collapsed="false">
      <c r="A127" s="136" t="s">
        <v>2168</v>
      </c>
      <c r="B127" s="137" t="s">
        <v>664</v>
      </c>
      <c r="C127" s="137" t="s">
        <v>2636</v>
      </c>
      <c r="D127" s="137" t="s">
        <v>2328</v>
      </c>
      <c r="E127" s="138" t="s">
        <v>672</v>
      </c>
      <c r="F127" s="136" t="s">
        <v>2637</v>
      </c>
      <c r="G127" s="136" t="s">
        <v>2638</v>
      </c>
      <c r="H127" s="133" t="n">
        <f aca="false">TRUNC(G127*(1-(SINTÉTICA!$I$341)),2)</f>
        <v>0.82</v>
      </c>
      <c r="I127" s="139" t="n">
        <f aca="false">F127*H127/(SUM($K:$K))</f>
        <v>0.0013751037894206</v>
      </c>
      <c r="K127" s="135" t="n">
        <f aca="false">F127*H127</f>
        <v>1780.845398092</v>
      </c>
    </row>
    <row r="128" customFormat="false" ht="25.5" hidden="false" customHeight="false" outlineLevel="0" collapsed="false">
      <c r="A128" s="136" t="s">
        <v>714</v>
      </c>
      <c r="B128" s="137" t="s">
        <v>664</v>
      </c>
      <c r="C128" s="137" t="s">
        <v>2639</v>
      </c>
      <c r="D128" s="137" t="s">
        <v>2305</v>
      </c>
      <c r="E128" s="138" t="s">
        <v>718</v>
      </c>
      <c r="F128" s="136" t="s">
        <v>2640</v>
      </c>
      <c r="G128" s="136" t="s">
        <v>2641</v>
      </c>
      <c r="H128" s="133" t="n">
        <f aca="false">TRUNC(G128*(1-(SINTÉTICA!$I$341)),2)</f>
        <v>184.45</v>
      </c>
      <c r="I128" s="139" t="n">
        <f aca="false">F128*H128/(SUM($K:$K))</f>
        <v>0.00136728532673955</v>
      </c>
      <c r="K128" s="135" t="n">
        <f aca="false">F128*H128</f>
        <v>1770.72</v>
      </c>
    </row>
    <row r="129" customFormat="false" ht="25.5" hidden="false" customHeight="false" outlineLevel="0" collapsed="false">
      <c r="A129" s="136" t="s">
        <v>903</v>
      </c>
      <c r="B129" s="137" t="s">
        <v>664</v>
      </c>
      <c r="C129" s="137" t="s">
        <v>2642</v>
      </c>
      <c r="D129" s="137" t="s">
        <v>2305</v>
      </c>
      <c r="E129" s="138" t="s">
        <v>676</v>
      </c>
      <c r="F129" s="136" t="s">
        <v>2643</v>
      </c>
      <c r="G129" s="136" t="s">
        <v>2644</v>
      </c>
      <c r="H129" s="133" t="n">
        <f aca="false">TRUNC(G129*(1-(SINTÉTICA!$I$341)),2)</f>
        <v>33.7</v>
      </c>
      <c r="I129" s="139" t="n">
        <f aca="false">F129*H129/(SUM($K:$K))</f>
        <v>0.00136615024641612</v>
      </c>
      <c r="K129" s="135" t="n">
        <f aca="false">F129*H129</f>
        <v>1769.25</v>
      </c>
    </row>
    <row r="130" customFormat="false" ht="25.5" hidden="false" customHeight="false" outlineLevel="0" collapsed="false">
      <c r="A130" s="136" t="s">
        <v>1689</v>
      </c>
      <c r="B130" s="137" t="s">
        <v>664</v>
      </c>
      <c r="C130" s="137" t="s">
        <v>2645</v>
      </c>
      <c r="D130" s="137" t="s">
        <v>2305</v>
      </c>
      <c r="E130" s="138" t="s">
        <v>729</v>
      </c>
      <c r="F130" s="136" t="s">
        <v>2646</v>
      </c>
      <c r="G130" s="136" t="s">
        <v>2647</v>
      </c>
      <c r="H130" s="133" t="n">
        <f aca="false">TRUNC(G130*(1-(SINTÉTICA!$I$341)),2)</f>
        <v>39.7</v>
      </c>
      <c r="I130" s="139" t="n">
        <f aca="false">F130*H130/(SUM($K:$K))</f>
        <v>0.00134597346783344</v>
      </c>
      <c r="K130" s="135" t="n">
        <f aca="false">F130*H130</f>
        <v>1743.11981</v>
      </c>
    </row>
    <row r="131" customFormat="false" ht="14.25" hidden="false" customHeight="false" outlineLevel="0" collapsed="false">
      <c r="A131" s="136" t="s">
        <v>1652</v>
      </c>
      <c r="B131" s="137" t="s">
        <v>664</v>
      </c>
      <c r="C131" s="137" t="s">
        <v>2648</v>
      </c>
      <c r="D131" s="137" t="s">
        <v>2305</v>
      </c>
      <c r="E131" s="138" t="s">
        <v>718</v>
      </c>
      <c r="F131" s="136" t="s">
        <v>2649</v>
      </c>
      <c r="G131" s="136" t="s">
        <v>2650</v>
      </c>
      <c r="H131" s="133" t="n">
        <f aca="false">TRUNC(G131*(1-(SINTÉTICA!$I$341)),2)</f>
        <v>36.92</v>
      </c>
      <c r="I131" s="139" t="n">
        <f aca="false">F131*H131/(SUM($K:$K))</f>
        <v>0.00131138069040182</v>
      </c>
      <c r="K131" s="135" t="n">
        <f aca="false">F131*H131</f>
        <v>1698.32</v>
      </c>
    </row>
    <row r="132" customFormat="false" ht="25.5" hidden="false" customHeight="false" outlineLevel="0" collapsed="false">
      <c r="A132" s="136" t="s">
        <v>2275</v>
      </c>
      <c r="B132" s="137" t="s">
        <v>664</v>
      </c>
      <c r="C132" s="137" t="s">
        <v>2651</v>
      </c>
      <c r="D132" s="137" t="s">
        <v>2305</v>
      </c>
      <c r="E132" s="138" t="s">
        <v>729</v>
      </c>
      <c r="F132" s="136" t="s">
        <v>2652</v>
      </c>
      <c r="G132" s="136" t="s">
        <v>2653</v>
      </c>
      <c r="H132" s="133" t="n">
        <f aca="false">TRUNC(G132*(1-(SINTÉTICA!$I$341)),2)</f>
        <v>31.73</v>
      </c>
      <c r="I132" s="139" t="n">
        <f aca="false">F132*H132/(SUM($K:$K))</f>
        <v>0.00128676190636474</v>
      </c>
      <c r="K132" s="135" t="n">
        <f aca="false">F132*H132</f>
        <v>1666.43713516</v>
      </c>
    </row>
    <row r="133" customFormat="false" ht="51" hidden="false" customHeight="false" outlineLevel="0" collapsed="false">
      <c r="A133" s="136" t="s">
        <v>2110</v>
      </c>
      <c r="B133" s="137" t="s">
        <v>664</v>
      </c>
      <c r="C133" s="137" t="s">
        <v>2654</v>
      </c>
      <c r="D133" s="137" t="s">
        <v>2305</v>
      </c>
      <c r="E133" s="138" t="s">
        <v>1389</v>
      </c>
      <c r="F133" s="136" t="s">
        <v>2542</v>
      </c>
      <c r="G133" s="136" t="s">
        <v>2655</v>
      </c>
      <c r="H133" s="133" t="n">
        <f aca="false">TRUNC(G133*(1-(SINTÉTICA!$I$341)),2)</f>
        <v>131.67</v>
      </c>
      <c r="I133" s="139" t="n">
        <f aca="false">F133*H133/(SUM($K:$K))</f>
        <v>0.00122004919335726</v>
      </c>
      <c r="K133" s="135" t="n">
        <f aca="false">F133*H133</f>
        <v>1580.04</v>
      </c>
    </row>
    <row r="134" customFormat="false" ht="25.5" hidden="false" customHeight="false" outlineLevel="0" collapsed="false">
      <c r="A134" s="136" t="s">
        <v>1351</v>
      </c>
      <c r="B134" s="137" t="s">
        <v>664</v>
      </c>
      <c r="C134" s="137" t="s">
        <v>2656</v>
      </c>
      <c r="D134" s="137" t="s">
        <v>2305</v>
      </c>
      <c r="E134" s="138" t="s">
        <v>667</v>
      </c>
      <c r="F134" s="136" t="s">
        <v>2657</v>
      </c>
      <c r="G134" s="136" t="s">
        <v>2658</v>
      </c>
      <c r="H134" s="133" t="n">
        <f aca="false">TRUNC(G134*(1-(SINTÉTICA!$I$341)),2)</f>
        <v>721.7</v>
      </c>
      <c r="I134" s="139" t="n">
        <f aca="false">F134*H134/(SUM($K:$K))</f>
        <v>0.00115550014819311</v>
      </c>
      <c r="K134" s="135" t="n">
        <f aca="false">F134*H134</f>
        <v>1496.44495</v>
      </c>
    </row>
    <row r="135" customFormat="false" ht="25.5" hidden="false" customHeight="false" outlineLevel="0" collapsed="false">
      <c r="A135" s="136" t="s">
        <v>981</v>
      </c>
      <c r="B135" s="137" t="s">
        <v>664</v>
      </c>
      <c r="C135" s="137" t="s">
        <v>2659</v>
      </c>
      <c r="D135" s="137" t="s">
        <v>2305</v>
      </c>
      <c r="E135" s="138" t="s">
        <v>729</v>
      </c>
      <c r="F135" s="136" t="s">
        <v>2660</v>
      </c>
      <c r="G135" s="136" t="s">
        <v>2661</v>
      </c>
      <c r="H135" s="133" t="n">
        <f aca="false">TRUNC(G135*(1-(SINTÉTICA!$I$341)),2)</f>
        <v>2.7</v>
      </c>
      <c r="I135" s="139" t="n">
        <f aca="false">F135*H135/(SUM($K:$K))</f>
        <v>0.00112942184109029</v>
      </c>
      <c r="K135" s="135" t="n">
        <f aca="false">F135*H135</f>
        <v>1462.67191152</v>
      </c>
    </row>
    <row r="136" customFormat="false" ht="25.5" hidden="false" customHeight="false" outlineLevel="0" collapsed="false">
      <c r="A136" s="136" t="s">
        <v>1590</v>
      </c>
      <c r="B136" s="137" t="s">
        <v>664</v>
      </c>
      <c r="C136" s="137" t="s">
        <v>2662</v>
      </c>
      <c r="D136" s="137" t="s">
        <v>2305</v>
      </c>
      <c r="E136" s="138" t="s">
        <v>729</v>
      </c>
      <c r="F136" s="136" t="s">
        <v>2663</v>
      </c>
      <c r="G136" s="136" t="s">
        <v>2664</v>
      </c>
      <c r="H136" s="133" t="n">
        <f aca="false">TRUNC(G136*(1-(SINTÉTICA!$I$341)),2)</f>
        <v>8.27</v>
      </c>
      <c r="I136" s="139" t="n">
        <f aca="false">F136*H136/(SUM($K:$K))</f>
        <v>0.00112352263443485</v>
      </c>
      <c r="K136" s="135" t="n">
        <f aca="false">F136*H136</f>
        <v>1455.03207</v>
      </c>
    </row>
    <row r="137" customFormat="false" ht="14.25" hidden="false" customHeight="false" outlineLevel="0" collapsed="false">
      <c r="A137" s="136" t="s">
        <v>1955</v>
      </c>
      <c r="B137" s="137" t="s">
        <v>664</v>
      </c>
      <c r="C137" s="137" t="s">
        <v>2665</v>
      </c>
      <c r="D137" s="137" t="s">
        <v>2295</v>
      </c>
      <c r="E137" s="138" t="s">
        <v>672</v>
      </c>
      <c r="F137" s="136" t="s">
        <v>2666</v>
      </c>
      <c r="G137" s="136" t="s">
        <v>2667</v>
      </c>
      <c r="H137" s="133" t="n">
        <f aca="false">TRUNC(G137*(1-(SINTÉTICA!$I$341)),2)</f>
        <v>16.63</v>
      </c>
      <c r="I137" s="139" t="n">
        <f aca="false">F137*H137/(SUM($K:$K))</f>
        <v>0.00110927717560633</v>
      </c>
      <c r="K137" s="135" t="n">
        <f aca="false">F137*H137</f>
        <v>1436.583309991</v>
      </c>
    </row>
    <row r="138" customFormat="false" ht="38.25" hidden="false" customHeight="false" outlineLevel="0" collapsed="false">
      <c r="A138" s="136" t="s">
        <v>1307</v>
      </c>
      <c r="B138" s="137" t="s">
        <v>664</v>
      </c>
      <c r="C138" s="137" t="s">
        <v>2668</v>
      </c>
      <c r="D138" s="137" t="s">
        <v>2305</v>
      </c>
      <c r="E138" s="138" t="s">
        <v>718</v>
      </c>
      <c r="F138" s="136" t="s">
        <v>2669</v>
      </c>
      <c r="G138" s="136" t="s">
        <v>2670</v>
      </c>
      <c r="H138" s="133" t="n">
        <f aca="false">TRUNC(G138*(1-(SINTÉTICA!$I$341)),2)</f>
        <v>21.18</v>
      </c>
      <c r="I138" s="139" t="n">
        <f aca="false">F138*H138/(SUM($K:$K))</f>
        <v>0.00109692383391778</v>
      </c>
      <c r="K138" s="135" t="n">
        <f aca="false">F138*H138</f>
        <v>1420.58496</v>
      </c>
    </row>
    <row r="139" customFormat="false" ht="38.25" hidden="false" customHeight="false" outlineLevel="0" collapsed="false">
      <c r="A139" s="136" t="s">
        <v>1626</v>
      </c>
      <c r="B139" s="137" t="s">
        <v>664</v>
      </c>
      <c r="C139" s="137" t="s">
        <v>2671</v>
      </c>
      <c r="D139" s="137" t="s">
        <v>2305</v>
      </c>
      <c r="E139" s="138" t="s">
        <v>718</v>
      </c>
      <c r="F139" s="136" t="s">
        <v>2610</v>
      </c>
      <c r="G139" s="136" t="s">
        <v>2672</v>
      </c>
      <c r="H139" s="133" t="n">
        <f aca="false">TRUNC(G139*(1-(SINTÉTICA!$I$341)),2)</f>
        <v>69.29</v>
      </c>
      <c r="I139" s="139" t="n">
        <f aca="false">F139*H139/(SUM($K:$K))</f>
        <v>0.0010700641579672</v>
      </c>
      <c r="K139" s="135" t="n">
        <f aca="false">F139*H139</f>
        <v>1385.8</v>
      </c>
    </row>
    <row r="140" customFormat="false" ht="14.25" hidden="false" customHeight="false" outlineLevel="0" collapsed="false">
      <c r="A140" s="136" t="s">
        <v>1795</v>
      </c>
      <c r="B140" s="137" t="s">
        <v>664</v>
      </c>
      <c r="C140" s="137" t="s">
        <v>2673</v>
      </c>
      <c r="D140" s="137" t="s">
        <v>2295</v>
      </c>
      <c r="E140" s="138" t="s">
        <v>672</v>
      </c>
      <c r="F140" s="136" t="s">
        <v>2674</v>
      </c>
      <c r="G140" s="136" t="s">
        <v>2675</v>
      </c>
      <c r="H140" s="133" t="n">
        <f aca="false">TRUNC(G140*(1-(SINTÉTICA!$I$341)),2)</f>
        <v>14.28</v>
      </c>
      <c r="I140" s="139" t="n">
        <f aca="false">F140*H140/(SUM($K:$K))</f>
        <v>0.00105310129062248</v>
      </c>
      <c r="K140" s="135" t="n">
        <f aca="false">F140*H140</f>
        <v>1363.832026032</v>
      </c>
    </row>
    <row r="141" customFormat="false" ht="14.25" hidden="false" customHeight="false" outlineLevel="0" collapsed="false">
      <c r="A141" s="136" t="s">
        <v>1398</v>
      </c>
      <c r="B141" s="137" t="s">
        <v>664</v>
      </c>
      <c r="C141" s="137" t="s">
        <v>2676</v>
      </c>
      <c r="D141" s="137" t="s">
        <v>2305</v>
      </c>
      <c r="E141" s="138" t="s">
        <v>667</v>
      </c>
      <c r="F141" s="136" t="s">
        <v>2677</v>
      </c>
      <c r="G141" s="136" t="s">
        <v>2678</v>
      </c>
      <c r="H141" s="133" t="n">
        <f aca="false">TRUNC(G141*(1-(SINTÉTICA!$I$341)),2)</f>
        <v>401.33</v>
      </c>
      <c r="I141" s="139" t="n">
        <f aca="false">F141*H141/(SUM($K:$K))</f>
        <v>0.00101520740925213</v>
      </c>
      <c r="K141" s="135" t="n">
        <f aca="false">F141*H141</f>
        <v>1314.75708</v>
      </c>
    </row>
    <row r="142" customFormat="false" ht="38.25" hidden="false" customHeight="false" outlineLevel="0" collapsed="false">
      <c r="A142" s="136" t="s">
        <v>1797</v>
      </c>
      <c r="B142" s="137" t="s">
        <v>664</v>
      </c>
      <c r="C142" s="137" t="s">
        <v>2679</v>
      </c>
      <c r="D142" s="137" t="s">
        <v>2305</v>
      </c>
      <c r="E142" s="138" t="s">
        <v>729</v>
      </c>
      <c r="F142" s="136" t="s">
        <v>2680</v>
      </c>
      <c r="G142" s="136" t="s">
        <v>2681</v>
      </c>
      <c r="H142" s="133" t="n">
        <f aca="false">TRUNC(G142*(1-(SINTÉTICA!$I$341)),2)</f>
        <v>9.23</v>
      </c>
      <c r="I142" s="139" t="n">
        <f aca="false">F142*H142/(SUM($K:$K))</f>
        <v>0.00100989284426465</v>
      </c>
      <c r="K142" s="135" t="n">
        <f aca="false">F142*H142</f>
        <v>1307.874386</v>
      </c>
    </row>
    <row r="143" customFormat="false" ht="38.25" hidden="false" customHeight="false" outlineLevel="0" collapsed="false">
      <c r="A143" s="136" t="s">
        <v>2196</v>
      </c>
      <c r="B143" s="137" t="s">
        <v>664</v>
      </c>
      <c r="C143" s="137" t="s">
        <v>2682</v>
      </c>
      <c r="D143" s="137" t="s">
        <v>2328</v>
      </c>
      <c r="E143" s="138" t="s">
        <v>718</v>
      </c>
      <c r="F143" s="136" t="s">
        <v>2683</v>
      </c>
      <c r="G143" s="136" t="s">
        <v>2684</v>
      </c>
      <c r="H143" s="133" t="n">
        <f aca="false">TRUNC(G143*(1-(SINTÉTICA!$I$341)),2)</f>
        <v>703578.8</v>
      </c>
      <c r="I143" s="139" t="n">
        <f aca="false">F143*H143/(SUM($K:$K))</f>
        <v>0.000954756508370992</v>
      </c>
      <c r="K143" s="135" t="n">
        <f aca="false">F143*H143</f>
        <v>1236.46938312</v>
      </c>
    </row>
    <row r="144" customFormat="false" ht="14.25" hidden="false" customHeight="false" outlineLevel="0" collapsed="false">
      <c r="A144" s="136" t="s">
        <v>845</v>
      </c>
      <c r="B144" s="137" t="s">
        <v>2685</v>
      </c>
      <c r="C144" s="137" t="s">
        <v>2686</v>
      </c>
      <c r="D144" s="137" t="s">
        <v>2305</v>
      </c>
      <c r="E144" s="138" t="s">
        <v>729</v>
      </c>
      <c r="F144" s="136" t="s">
        <v>2687</v>
      </c>
      <c r="G144" s="136" t="s">
        <v>2688</v>
      </c>
      <c r="H144" s="133" t="n">
        <f aca="false">TRUNC(G144*(1-(SINTÉTICA!$I$341)),2)</f>
        <v>56.08</v>
      </c>
      <c r="I144" s="139" t="n">
        <f aca="false">F144*H144/(SUM($K:$K))</f>
        <v>0.000952664421657964</v>
      </c>
      <c r="K144" s="135" t="n">
        <f aca="false">F144*H144</f>
        <v>1233.76</v>
      </c>
    </row>
    <row r="145" customFormat="false" ht="38.25" hidden="false" customHeight="false" outlineLevel="0" collapsed="false">
      <c r="A145" s="136" t="s">
        <v>2184</v>
      </c>
      <c r="B145" s="137" t="s">
        <v>664</v>
      </c>
      <c r="C145" s="137" t="s">
        <v>2689</v>
      </c>
      <c r="D145" s="137" t="s">
        <v>2305</v>
      </c>
      <c r="E145" s="138" t="s">
        <v>667</v>
      </c>
      <c r="F145" s="136" t="s">
        <v>2690</v>
      </c>
      <c r="G145" s="136" t="s">
        <v>2691</v>
      </c>
      <c r="H145" s="133" t="n">
        <f aca="false">TRUNC(G145*(1-(SINTÉTICA!$I$341)),2)</f>
        <v>37.61</v>
      </c>
      <c r="I145" s="139" t="n">
        <f aca="false">F145*H145/(SUM($K:$K))</f>
        <v>0.000948599125712304</v>
      </c>
      <c r="K145" s="135" t="n">
        <f aca="false">F145*H145</f>
        <v>1228.495187531</v>
      </c>
    </row>
    <row r="146" customFormat="false" ht="25.5" hidden="false" customHeight="false" outlineLevel="0" collapsed="false">
      <c r="A146" s="136" t="s">
        <v>1414</v>
      </c>
      <c r="B146" s="137" t="s">
        <v>664</v>
      </c>
      <c r="C146" s="137" t="s">
        <v>2692</v>
      </c>
      <c r="D146" s="137" t="s">
        <v>2305</v>
      </c>
      <c r="E146" s="138" t="s">
        <v>2442</v>
      </c>
      <c r="F146" s="136" t="s">
        <v>2693</v>
      </c>
      <c r="G146" s="136" t="s">
        <v>2694</v>
      </c>
      <c r="H146" s="133" t="n">
        <f aca="false">TRUNC(G146*(1-(SINTÉTICA!$I$341)),2)</f>
        <v>20.48</v>
      </c>
      <c r="I146" s="139" t="n">
        <f aca="false">F146*H146/(SUM($K:$K))</f>
        <v>0.000938515915683607</v>
      </c>
      <c r="K146" s="135" t="n">
        <f aca="false">F146*H146</f>
        <v>1215.4368</v>
      </c>
    </row>
    <row r="147" customFormat="false" ht="14.25" hidden="false" customHeight="false" outlineLevel="0" collapsed="false">
      <c r="A147" s="136" t="s">
        <v>1754</v>
      </c>
      <c r="B147" s="137" t="s">
        <v>2695</v>
      </c>
      <c r="C147" s="137" t="s">
        <v>2696</v>
      </c>
      <c r="D147" s="137" t="s">
        <v>2305</v>
      </c>
      <c r="E147" s="138" t="s">
        <v>872</v>
      </c>
      <c r="F147" s="136" t="s">
        <v>2542</v>
      </c>
      <c r="G147" s="136" t="s">
        <v>838</v>
      </c>
      <c r="H147" s="133" t="n">
        <f aca="false">TRUNC(G147*(1-(SINTÉTICA!$I$341)),2)</f>
        <v>100</v>
      </c>
      <c r="I147" s="139" t="n">
        <f aca="false">F147*H147/(SUM($K:$K))</f>
        <v>0.000926596182393299</v>
      </c>
      <c r="K147" s="135" t="n">
        <f aca="false">F147*H147</f>
        <v>1200</v>
      </c>
    </row>
    <row r="148" customFormat="false" ht="25.5" hidden="false" customHeight="false" outlineLevel="0" collapsed="false">
      <c r="A148" s="136" t="s">
        <v>1100</v>
      </c>
      <c r="B148" s="137" t="s">
        <v>664</v>
      </c>
      <c r="C148" s="137" t="s">
        <v>2697</v>
      </c>
      <c r="D148" s="137" t="s">
        <v>2305</v>
      </c>
      <c r="E148" s="138" t="s">
        <v>718</v>
      </c>
      <c r="F148" s="136" t="s">
        <v>2698</v>
      </c>
      <c r="G148" s="136" t="s">
        <v>2699</v>
      </c>
      <c r="H148" s="133" t="n">
        <f aca="false">TRUNC(G148*(1-(SINTÉTICA!$I$341)),2)</f>
        <v>0.22</v>
      </c>
      <c r="I148" s="139" t="n">
        <f aca="false">F148*H148/(SUM($K:$K))</f>
        <v>0.000902654121721274</v>
      </c>
      <c r="K148" s="135" t="n">
        <f aca="false">F148*H148</f>
        <v>1168.993534236</v>
      </c>
    </row>
    <row r="149" customFormat="false" ht="25.5" hidden="false" customHeight="false" outlineLevel="0" collapsed="false">
      <c r="A149" s="136" t="s">
        <v>1038</v>
      </c>
      <c r="B149" s="137" t="s">
        <v>716</v>
      </c>
      <c r="C149" s="137" t="s">
        <v>2700</v>
      </c>
      <c r="D149" s="137" t="s">
        <v>2305</v>
      </c>
      <c r="E149" s="138" t="s">
        <v>925</v>
      </c>
      <c r="F149" s="136" t="s">
        <v>2701</v>
      </c>
      <c r="G149" s="136" t="s">
        <v>2702</v>
      </c>
      <c r="H149" s="133" t="n">
        <f aca="false">TRUNC(G149*(1-(SINTÉTICA!$I$341)),2)</f>
        <v>29.07</v>
      </c>
      <c r="I149" s="139" t="n">
        <f aca="false">F149*H149/(SUM($K:$K))</f>
        <v>0.000897871700739107</v>
      </c>
      <c r="K149" s="135" t="n">
        <f aca="false">F149*H149</f>
        <v>1162.8</v>
      </c>
    </row>
    <row r="150" customFormat="false" ht="25.5" hidden="false" customHeight="false" outlineLevel="0" collapsed="false">
      <c r="A150" s="136" t="s">
        <v>1309</v>
      </c>
      <c r="B150" s="137" t="s">
        <v>716</v>
      </c>
      <c r="C150" s="137" t="s">
        <v>2703</v>
      </c>
      <c r="D150" s="137" t="s">
        <v>2305</v>
      </c>
      <c r="E150" s="138" t="s">
        <v>718</v>
      </c>
      <c r="F150" s="136" t="s">
        <v>2704</v>
      </c>
      <c r="G150" s="136" t="s">
        <v>2705</v>
      </c>
      <c r="H150" s="133" t="n">
        <f aca="false">TRUNC(G150*(1-(SINTÉTICA!$I$341)),2)</f>
        <v>580.12</v>
      </c>
      <c r="I150" s="139" t="n">
        <f aca="false">F150*H150/(SUM($K:$K))</f>
        <v>0.000895894962216668</v>
      </c>
      <c r="K150" s="135" t="n">
        <f aca="false">F150*H150</f>
        <v>1160.24</v>
      </c>
    </row>
    <row r="151" customFormat="false" ht="38.25" hidden="false" customHeight="false" outlineLevel="0" collapsed="false">
      <c r="A151" s="136" t="s">
        <v>2148</v>
      </c>
      <c r="B151" s="137" t="s">
        <v>664</v>
      </c>
      <c r="C151" s="137" t="s">
        <v>2706</v>
      </c>
      <c r="D151" s="137" t="s">
        <v>2305</v>
      </c>
      <c r="E151" s="138" t="s">
        <v>718</v>
      </c>
      <c r="F151" s="136" t="s">
        <v>2707</v>
      </c>
      <c r="G151" s="136" t="s">
        <v>2708</v>
      </c>
      <c r="H151" s="133" t="n">
        <f aca="false">TRUNC(G151*(1-(SINTÉTICA!$I$341)),2)</f>
        <v>132.18</v>
      </c>
      <c r="I151" s="139" t="n">
        <f aca="false">F151*H151/(SUM($K:$K))</f>
        <v>0.000895106274432754</v>
      </c>
      <c r="K151" s="135" t="n">
        <f aca="false">F151*H151</f>
        <v>1159.2186</v>
      </c>
    </row>
    <row r="152" customFormat="false" ht="14.25" hidden="false" customHeight="false" outlineLevel="0" collapsed="false">
      <c r="A152" s="136" t="s">
        <v>1989</v>
      </c>
      <c r="B152" s="137" t="s">
        <v>664</v>
      </c>
      <c r="C152" s="137" t="s">
        <v>2709</v>
      </c>
      <c r="D152" s="137" t="s">
        <v>2305</v>
      </c>
      <c r="E152" s="138" t="s">
        <v>925</v>
      </c>
      <c r="F152" s="136" t="s">
        <v>2710</v>
      </c>
      <c r="G152" s="136" t="s">
        <v>2711</v>
      </c>
      <c r="H152" s="133" t="n">
        <f aca="false">TRUNC(G152*(1-(SINTÉTICA!$I$341)),2)</f>
        <v>9.45</v>
      </c>
      <c r="I152" s="139" t="n">
        <f aca="false">F152*H152/(SUM($K:$K))</f>
        <v>0.000894406972293902</v>
      </c>
      <c r="K152" s="135" t="n">
        <f aca="false">F152*H152</f>
        <v>1158.31296</v>
      </c>
    </row>
    <row r="153" customFormat="false" ht="14.25" hidden="false" customHeight="false" outlineLevel="0" collapsed="false">
      <c r="A153" s="136" t="s">
        <v>1587</v>
      </c>
      <c r="B153" s="137" t="s">
        <v>664</v>
      </c>
      <c r="C153" s="137" t="s">
        <v>2712</v>
      </c>
      <c r="D153" s="137" t="s">
        <v>2305</v>
      </c>
      <c r="E153" s="138" t="s">
        <v>729</v>
      </c>
      <c r="F153" s="136" t="s">
        <v>2713</v>
      </c>
      <c r="G153" s="136" t="s">
        <v>2714</v>
      </c>
      <c r="H153" s="133" t="n">
        <f aca="false">TRUNC(G153*(1-(SINTÉTICA!$I$341)),2)</f>
        <v>4.84</v>
      </c>
      <c r="I153" s="139" t="n">
        <f aca="false">F153*H153/(SUM($K:$K))</f>
        <v>0.000862495685453452</v>
      </c>
      <c r="K153" s="135" t="n">
        <f aca="false">F153*H153</f>
        <v>1116.985848</v>
      </c>
    </row>
    <row r="154" customFormat="false" ht="25.5" hidden="false" customHeight="false" outlineLevel="0" collapsed="false">
      <c r="A154" s="136" t="s">
        <v>1206</v>
      </c>
      <c r="B154" s="137" t="s">
        <v>664</v>
      </c>
      <c r="C154" s="137" t="s">
        <v>2715</v>
      </c>
      <c r="D154" s="137" t="s">
        <v>2305</v>
      </c>
      <c r="E154" s="138" t="s">
        <v>718</v>
      </c>
      <c r="F154" s="136" t="s">
        <v>2566</v>
      </c>
      <c r="G154" s="136" t="s">
        <v>2716</v>
      </c>
      <c r="H154" s="133" t="n">
        <f aca="false">TRUNC(G154*(1-(SINTÉTICA!$I$341)),2)</f>
        <v>159.18</v>
      </c>
      <c r="I154" s="139" t="n">
        <f aca="false">F154*H154/(SUM($K:$K))</f>
        <v>0.000860390885161298</v>
      </c>
      <c r="K154" s="135" t="n">
        <f aca="false">F154*H154</f>
        <v>1114.26</v>
      </c>
    </row>
    <row r="155" customFormat="false" ht="25.5" hidden="false" customHeight="false" outlineLevel="0" collapsed="false">
      <c r="A155" s="136" t="s">
        <v>1331</v>
      </c>
      <c r="B155" s="137" t="s">
        <v>716</v>
      </c>
      <c r="C155" s="137" t="s">
        <v>2717</v>
      </c>
      <c r="D155" s="137" t="s">
        <v>2305</v>
      </c>
      <c r="E155" s="138" t="s">
        <v>718</v>
      </c>
      <c r="F155" s="136" t="s">
        <v>2530</v>
      </c>
      <c r="G155" s="136" t="s">
        <v>2718</v>
      </c>
      <c r="H155" s="133" t="n">
        <f aca="false">TRUNC(G155*(1-(SINTÉTICA!$I$341)),2)</f>
        <v>276.57</v>
      </c>
      <c r="I155" s="139" t="n">
        <f aca="false">F155*H155/(SUM($K:$K))</f>
        <v>0.000854229020548383</v>
      </c>
      <c r="K155" s="135" t="n">
        <f aca="false">F155*H155</f>
        <v>1106.28</v>
      </c>
    </row>
    <row r="156" customFormat="false" ht="25.5" hidden="false" customHeight="false" outlineLevel="0" collapsed="false">
      <c r="A156" s="136" t="s">
        <v>1572</v>
      </c>
      <c r="B156" s="137" t="s">
        <v>664</v>
      </c>
      <c r="C156" s="137" t="s">
        <v>2719</v>
      </c>
      <c r="D156" s="137" t="s">
        <v>2305</v>
      </c>
      <c r="E156" s="138" t="s">
        <v>718</v>
      </c>
      <c r="F156" s="136" t="s">
        <v>2604</v>
      </c>
      <c r="G156" s="136" t="s">
        <v>2720</v>
      </c>
      <c r="H156" s="133" t="n">
        <f aca="false">TRUNC(G156*(1-(SINTÉTICA!$I$341)),2)</f>
        <v>137.32</v>
      </c>
      <c r="I156" s="139" t="n">
        <f aca="false">F156*H156/(SUM($K:$K))</f>
        <v>0.000848267918441652</v>
      </c>
      <c r="K156" s="135" t="n">
        <f aca="false">F156*H156</f>
        <v>1098.56</v>
      </c>
    </row>
    <row r="157" customFormat="false" ht="38.25" hidden="false" customHeight="false" outlineLevel="0" collapsed="false">
      <c r="A157" s="136" t="s">
        <v>2218</v>
      </c>
      <c r="B157" s="137" t="s">
        <v>664</v>
      </c>
      <c r="C157" s="137" t="s">
        <v>2721</v>
      </c>
      <c r="D157" s="137" t="s">
        <v>2305</v>
      </c>
      <c r="E157" s="138" t="s">
        <v>718</v>
      </c>
      <c r="F157" s="136" t="s">
        <v>2450</v>
      </c>
      <c r="G157" s="136" t="s">
        <v>2722</v>
      </c>
      <c r="H157" s="133" t="n">
        <f aca="false">TRUNC(G157*(1-(SINTÉTICA!$I$341)),2)</f>
        <v>363.74</v>
      </c>
      <c r="I157" s="139" t="n">
        <f aca="false">F157*H157/(SUM($K:$K))</f>
        <v>0.000842600238459347</v>
      </c>
      <c r="K157" s="135" t="n">
        <f aca="false">F157*H157</f>
        <v>1091.22</v>
      </c>
    </row>
    <row r="158" customFormat="false" ht="14.25" hidden="false" customHeight="false" outlineLevel="0" collapsed="false">
      <c r="A158" s="136" t="s">
        <v>1570</v>
      </c>
      <c r="B158" s="137" t="s">
        <v>2448</v>
      </c>
      <c r="C158" s="137" t="s">
        <v>2723</v>
      </c>
      <c r="D158" s="137" t="s">
        <v>2305</v>
      </c>
      <c r="E158" s="138" t="s">
        <v>729</v>
      </c>
      <c r="F158" s="136" t="s">
        <v>2724</v>
      </c>
      <c r="G158" s="136" t="s">
        <v>2725</v>
      </c>
      <c r="H158" s="133" t="n">
        <f aca="false">TRUNC(G158*(1-(SINTÉTICA!$I$341)),2)</f>
        <v>55.59</v>
      </c>
      <c r="I158" s="139" t="n">
        <f aca="false">F158*H158/(SUM($K:$K))</f>
        <v>0.000837029078912707</v>
      </c>
      <c r="K158" s="135" t="n">
        <f aca="false">F158*H158</f>
        <v>1084.005</v>
      </c>
    </row>
    <row r="159" customFormat="false" ht="14.25" hidden="false" customHeight="false" outlineLevel="0" collapsed="false">
      <c r="A159" s="136" t="s">
        <v>1779</v>
      </c>
      <c r="B159" s="137" t="s">
        <v>664</v>
      </c>
      <c r="C159" s="137" t="s">
        <v>2726</v>
      </c>
      <c r="D159" s="137" t="s">
        <v>2295</v>
      </c>
      <c r="E159" s="138" t="s">
        <v>672</v>
      </c>
      <c r="F159" s="136" t="s">
        <v>2727</v>
      </c>
      <c r="G159" s="136" t="s">
        <v>2728</v>
      </c>
      <c r="H159" s="133" t="n">
        <f aca="false">TRUNC(G159*(1-(SINTÉTICA!$I$341)),2)</f>
        <v>13.16</v>
      </c>
      <c r="I159" s="139" t="n">
        <f aca="false">F159*H159/(SUM($K:$K))</f>
        <v>0.000832079257529168</v>
      </c>
      <c r="K159" s="135" t="n">
        <f aca="false">F159*H159</f>
        <v>1077.594671776</v>
      </c>
    </row>
    <row r="160" customFormat="false" ht="25.5" hidden="false" customHeight="false" outlineLevel="0" collapsed="false">
      <c r="A160" s="136" t="s">
        <v>2265</v>
      </c>
      <c r="B160" s="137" t="s">
        <v>664</v>
      </c>
      <c r="C160" s="137" t="s">
        <v>2729</v>
      </c>
      <c r="D160" s="137" t="s">
        <v>2305</v>
      </c>
      <c r="E160" s="138" t="s">
        <v>718</v>
      </c>
      <c r="F160" s="136" t="s">
        <v>2566</v>
      </c>
      <c r="G160" s="136" t="s">
        <v>2730</v>
      </c>
      <c r="H160" s="133" t="n">
        <f aca="false">TRUNC(G160*(1-(SINTÉTICA!$I$341)),2)</f>
        <v>150.62</v>
      </c>
      <c r="I160" s="139" t="n">
        <f aca="false">F160*H160/(SUM($K:$K))</f>
        <v>0.00081412284912046</v>
      </c>
      <c r="K160" s="135" t="n">
        <f aca="false">F160*H160</f>
        <v>1054.34</v>
      </c>
    </row>
    <row r="161" customFormat="false" ht="38.25" hidden="false" customHeight="false" outlineLevel="0" collapsed="false">
      <c r="A161" s="136" t="s">
        <v>1256</v>
      </c>
      <c r="B161" s="137" t="s">
        <v>664</v>
      </c>
      <c r="C161" s="137" t="s">
        <v>2731</v>
      </c>
      <c r="D161" s="137" t="s">
        <v>2305</v>
      </c>
      <c r="E161" s="138" t="s">
        <v>1389</v>
      </c>
      <c r="F161" s="136" t="s">
        <v>2732</v>
      </c>
      <c r="G161" s="136" t="s">
        <v>2733</v>
      </c>
      <c r="H161" s="133" t="n">
        <f aca="false">TRUNC(G161*(1-(SINTÉTICA!$I$341)),2)</f>
        <v>1.53</v>
      </c>
      <c r="I161" s="139" t="n">
        <f aca="false">F161*H161/(SUM($K:$K))</f>
        <v>0.000812598698781676</v>
      </c>
      <c r="K161" s="135" t="n">
        <f aca="false">F161*H161</f>
        <v>1052.36613</v>
      </c>
    </row>
    <row r="162" customFormat="false" ht="14.25" hidden="false" customHeight="false" outlineLevel="0" collapsed="false">
      <c r="A162" s="136" t="s">
        <v>1409</v>
      </c>
      <c r="B162" s="137" t="s">
        <v>664</v>
      </c>
      <c r="C162" s="137" t="s">
        <v>2734</v>
      </c>
      <c r="D162" s="137" t="s">
        <v>2305</v>
      </c>
      <c r="E162" s="138" t="s">
        <v>667</v>
      </c>
      <c r="F162" s="136" t="s">
        <v>2735</v>
      </c>
      <c r="G162" s="136" t="s">
        <v>2736</v>
      </c>
      <c r="H162" s="133" t="n">
        <f aca="false">TRUNC(G162*(1-(SINTÉTICA!$I$341)),2)</f>
        <v>11.61</v>
      </c>
      <c r="I162" s="139" t="n">
        <f aca="false">F162*H162/(SUM($K:$K))</f>
        <v>0.000811468436758392</v>
      </c>
      <c r="K162" s="135" t="n">
        <f aca="false">F162*H162</f>
        <v>1050.90237</v>
      </c>
    </row>
    <row r="163" customFormat="false" ht="25.5" hidden="false" customHeight="false" outlineLevel="0" collapsed="false">
      <c r="A163" s="136" t="s">
        <v>1259</v>
      </c>
      <c r="B163" s="137" t="s">
        <v>664</v>
      </c>
      <c r="C163" s="137" t="s">
        <v>2737</v>
      </c>
      <c r="D163" s="137" t="s">
        <v>2305</v>
      </c>
      <c r="E163" s="138" t="s">
        <v>2738</v>
      </c>
      <c r="F163" s="136" t="s">
        <v>2739</v>
      </c>
      <c r="G163" s="136" t="s">
        <v>2740</v>
      </c>
      <c r="H163" s="133" t="n">
        <f aca="false">TRUNC(G163*(1-(SINTÉTICA!$I$341)),2)</f>
        <v>36.45</v>
      </c>
      <c r="I163" s="139" t="n">
        <f aca="false">F163*H163/(SUM($K:$K))</f>
        <v>0.000799649053834638</v>
      </c>
      <c r="K163" s="135" t="n">
        <f aca="false">F163*H163</f>
        <v>1035.59553</v>
      </c>
    </row>
    <row r="164" customFormat="false" ht="14.25" hidden="false" customHeight="false" outlineLevel="0" collapsed="false">
      <c r="A164" s="136" t="s">
        <v>1778</v>
      </c>
      <c r="B164" s="137" t="s">
        <v>664</v>
      </c>
      <c r="C164" s="137" t="s">
        <v>2741</v>
      </c>
      <c r="D164" s="137" t="s">
        <v>2470</v>
      </c>
      <c r="E164" s="138" t="s">
        <v>672</v>
      </c>
      <c r="F164" s="136" t="s">
        <v>2345</v>
      </c>
      <c r="G164" s="136" t="s">
        <v>2742</v>
      </c>
      <c r="H164" s="133" t="n">
        <f aca="false">TRUNC(G164*(1-(SINTÉTICA!$I$341)),2)</f>
        <v>0.07</v>
      </c>
      <c r="I164" s="139" t="n">
        <f aca="false">F164*H164/(SUM($K:$K))</f>
        <v>0.000794435581255095</v>
      </c>
      <c r="K164" s="135" t="n">
        <f aca="false">F164*H164</f>
        <v>1028.84375699</v>
      </c>
    </row>
    <row r="165" customFormat="false" ht="14.25" hidden="false" customHeight="false" outlineLevel="0" collapsed="false">
      <c r="A165" s="136" t="s">
        <v>2262</v>
      </c>
      <c r="B165" s="137" t="s">
        <v>664</v>
      </c>
      <c r="C165" s="137" t="s">
        <v>2743</v>
      </c>
      <c r="D165" s="137" t="s">
        <v>2305</v>
      </c>
      <c r="E165" s="138" t="s">
        <v>718</v>
      </c>
      <c r="F165" s="136" t="s">
        <v>2450</v>
      </c>
      <c r="G165" s="136" t="s">
        <v>2744</v>
      </c>
      <c r="H165" s="133" t="n">
        <f aca="false">TRUNC(G165*(1-(SINTÉTICA!$I$341)),2)</f>
        <v>338.9</v>
      </c>
      <c r="I165" s="139" t="n">
        <f aca="false">F165*H165/(SUM($K:$K))</f>
        <v>0.000785058615532723</v>
      </c>
      <c r="K165" s="135" t="n">
        <f aca="false">F165*H165</f>
        <v>1016.7</v>
      </c>
    </row>
    <row r="166" customFormat="false" ht="25.5" hidden="false" customHeight="false" outlineLevel="0" collapsed="false">
      <c r="A166" s="136" t="s">
        <v>1784</v>
      </c>
      <c r="B166" s="137" t="s">
        <v>664</v>
      </c>
      <c r="C166" s="137" t="s">
        <v>2745</v>
      </c>
      <c r="D166" s="137" t="s">
        <v>2328</v>
      </c>
      <c r="E166" s="138" t="s">
        <v>672</v>
      </c>
      <c r="F166" s="136" t="s">
        <v>2561</v>
      </c>
      <c r="G166" s="136" t="s">
        <v>2746</v>
      </c>
      <c r="H166" s="133" t="n">
        <f aca="false">TRUNC(G166*(1-(SINTÉTICA!$I$341)),2)</f>
        <v>0.49</v>
      </c>
      <c r="I166" s="139" t="n">
        <f aca="false">F166*H166/(SUM($K:$K))</f>
        <v>0.000778572104137934</v>
      </c>
      <c r="K166" s="135" t="n">
        <f aca="false">F166*H166</f>
        <v>1008.299562116</v>
      </c>
    </row>
    <row r="167" customFormat="false" ht="25.5" hidden="false" customHeight="false" outlineLevel="0" collapsed="false">
      <c r="A167" s="136" t="s">
        <v>1517</v>
      </c>
      <c r="B167" s="137" t="s">
        <v>664</v>
      </c>
      <c r="C167" s="137" t="s">
        <v>2747</v>
      </c>
      <c r="D167" s="137" t="s">
        <v>2305</v>
      </c>
      <c r="E167" s="138" t="s">
        <v>729</v>
      </c>
      <c r="F167" s="136" t="s">
        <v>2748</v>
      </c>
      <c r="G167" s="136" t="s">
        <v>2749</v>
      </c>
      <c r="H167" s="133" t="n">
        <f aca="false">TRUNC(G167*(1-(SINTÉTICA!$I$341)),2)</f>
        <v>16.97</v>
      </c>
      <c r="I167" s="139" t="n">
        <f aca="false">F167*H167/(SUM($K:$K))</f>
        <v>0.0007704925235455</v>
      </c>
      <c r="K167" s="135" t="n">
        <f aca="false">F167*H167</f>
        <v>997.836</v>
      </c>
    </row>
    <row r="168" customFormat="false" ht="14.25" hidden="false" customHeight="false" outlineLevel="0" collapsed="false">
      <c r="A168" s="136" t="s">
        <v>2031</v>
      </c>
      <c r="B168" s="137" t="s">
        <v>664</v>
      </c>
      <c r="C168" s="137" t="s">
        <v>2750</v>
      </c>
      <c r="D168" s="137" t="s">
        <v>2295</v>
      </c>
      <c r="E168" s="138" t="s">
        <v>672</v>
      </c>
      <c r="F168" s="136" t="s">
        <v>2751</v>
      </c>
      <c r="G168" s="136" t="s">
        <v>2310</v>
      </c>
      <c r="H168" s="133" t="n">
        <f aca="false">TRUNC(G168*(1-(SINTÉTICA!$I$341)),2)</f>
        <v>17.66</v>
      </c>
      <c r="I168" s="139" t="n">
        <f aca="false">F168*H168/(SUM($K:$K))</f>
        <v>0.000760157620704732</v>
      </c>
      <c r="K168" s="135" t="n">
        <f aca="false">F168*H168</f>
        <v>984.451654538</v>
      </c>
    </row>
    <row r="169" customFormat="false" ht="25.5" hidden="false" customHeight="false" outlineLevel="0" collapsed="false">
      <c r="A169" s="136" t="s">
        <v>1410</v>
      </c>
      <c r="B169" s="137" t="s">
        <v>664</v>
      </c>
      <c r="C169" s="137" t="s">
        <v>2752</v>
      </c>
      <c r="D169" s="137" t="s">
        <v>2305</v>
      </c>
      <c r="E169" s="138" t="s">
        <v>925</v>
      </c>
      <c r="F169" s="136" t="s">
        <v>2753</v>
      </c>
      <c r="G169" s="136" t="s">
        <v>2754</v>
      </c>
      <c r="H169" s="133" t="n">
        <f aca="false">TRUNC(G169*(1-(SINTÉTICA!$I$341)),2)</f>
        <v>3.48</v>
      </c>
      <c r="I169" s="139" t="n">
        <f aca="false">F169*H169/(SUM($K:$K))</f>
        <v>0.000756158080603876</v>
      </c>
      <c r="K169" s="135" t="n">
        <f aca="false">F169*H169</f>
        <v>979.272</v>
      </c>
    </row>
    <row r="170" customFormat="false" ht="14.25" hidden="false" customHeight="false" outlineLevel="0" collapsed="false">
      <c r="A170" s="136" t="s">
        <v>983</v>
      </c>
      <c r="B170" s="137" t="s">
        <v>664</v>
      </c>
      <c r="C170" s="137" t="s">
        <v>2755</v>
      </c>
      <c r="D170" s="137" t="s">
        <v>2305</v>
      </c>
      <c r="E170" s="138" t="s">
        <v>925</v>
      </c>
      <c r="F170" s="136" t="s">
        <v>2756</v>
      </c>
      <c r="G170" s="136" t="s">
        <v>2757</v>
      </c>
      <c r="H170" s="133" t="n">
        <f aca="false">TRUNC(G170*(1-(SINTÉTICA!$I$341)),2)</f>
        <v>27.5</v>
      </c>
      <c r="I170" s="139" t="n">
        <f aca="false">F170*H170/(SUM($K:$K))</f>
        <v>0.000750057602988044</v>
      </c>
      <c r="K170" s="135" t="n">
        <f aca="false">F170*H170</f>
        <v>971.3715</v>
      </c>
    </row>
    <row r="171" customFormat="false" ht="25.5" hidden="false" customHeight="false" outlineLevel="0" collapsed="false">
      <c r="A171" s="136" t="s">
        <v>1890</v>
      </c>
      <c r="B171" s="137" t="s">
        <v>664</v>
      </c>
      <c r="C171" s="137" t="s">
        <v>2758</v>
      </c>
      <c r="D171" s="137" t="s">
        <v>2305</v>
      </c>
      <c r="E171" s="138" t="s">
        <v>718</v>
      </c>
      <c r="F171" s="136" t="s">
        <v>2704</v>
      </c>
      <c r="G171" s="136" t="s">
        <v>2759</v>
      </c>
      <c r="H171" s="133" t="n">
        <f aca="false">TRUNC(G171*(1-(SINTÉTICA!$I$341)),2)</f>
        <v>473.06</v>
      </c>
      <c r="I171" s="139" t="n">
        <f aca="false">F171*H171/(SUM($K:$K))</f>
        <v>0.00073055931673829</v>
      </c>
      <c r="K171" s="135" t="n">
        <f aca="false">F171*H171</f>
        <v>946.12</v>
      </c>
    </row>
    <row r="172" customFormat="false" ht="25.5" hidden="false" customHeight="false" outlineLevel="0" collapsed="false">
      <c r="A172" s="136" t="s">
        <v>1128</v>
      </c>
      <c r="B172" s="137" t="s">
        <v>664</v>
      </c>
      <c r="C172" s="137" t="s">
        <v>2760</v>
      </c>
      <c r="D172" s="137" t="s">
        <v>2305</v>
      </c>
      <c r="E172" s="138" t="s">
        <v>667</v>
      </c>
      <c r="F172" s="136" t="s">
        <v>2761</v>
      </c>
      <c r="G172" s="136" t="s">
        <v>2762</v>
      </c>
      <c r="H172" s="133" t="n">
        <f aca="false">TRUNC(G172*(1-(SINTÉTICA!$I$341)),2)</f>
        <v>250.48</v>
      </c>
      <c r="I172" s="139" t="n">
        <f aca="false">F172*H172/(SUM($K:$K))</f>
        <v>0.000729741626493868</v>
      </c>
      <c r="K172" s="135" t="n">
        <f aca="false">F172*H172</f>
        <v>945.06104</v>
      </c>
    </row>
    <row r="173" customFormat="false" ht="14.25" hidden="false" customHeight="false" outlineLevel="0" collapsed="false">
      <c r="A173" s="136" t="s">
        <v>1161</v>
      </c>
      <c r="B173" s="137" t="s">
        <v>664</v>
      </c>
      <c r="C173" s="137" t="s">
        <v>2763</v>
      </c>
      <c r="D173" s="137" t="s">
        <v>2305</v>
      </c>
      <c r="E173" s="138" t="s">
        <v>925</v>
      </c>
      <c r="F173" s="136" t="s">
        <v>2764</v>
      </c>
      <c r="G173" s="136" t="s">
        <v>2765</v>
      </c>
      <c r="H173" s="133" t="n">
        <f aca="false">TRUNC(G173*(1-(SINTÉTICA!$I$341)),2)</f>
        <v>1.54</v>
      </c>
      <c r="I173" s="139" t="n">
        <f aca="false">F173*H173/(SUM($K:$K))</f>
        <v>0.000728491849006325</v>
      </c>
      <c r="K173" s="135" t="n">
        <f aca="false">F173*H173</f>
        <v>943.4425</v>
      </c>
    </row>
    <row r="174" customFormat="false" ht="25.5" hidden="false" customHeight="false" outlineLevel="0" collapsed="false">
      <c r="A174" s="136" t="s">
        <v>1158</v>
      </c>
      <c r="B174" s="137" t="s">
        <v>664</v>
      </c>
      <c r="C174" s="137" t="s">
        <v>2766</v>
      </c>
      <c r="D174" s="137" t="s">
        <v>2305</v>
      </c>
      <c r="E174" s="138" t="s">
        <v>667</v>
      </c>
      <c r="F174" s="136" t="s">
        <v>2767</v>
      </c>
      <c r="G174" s="136" t="s">
        <v>2768</v>
      </c>
      <c r="H174" s="133" t="n">
        <f aca="false">TRUNC(G174*(1-(SINTÉTICA!$I$341)),2)</f>
        <v>18.8</v>
      </c>
      <c r="I174" s="139" t="n">
        <f aca="false">F174*H174/(SUM($K:$K))</f>
        <v>0.000717813214085985</v>
      </c>
      <c r="K174" s="135" t="n">
        <f aca="false">F174*H174</f>
        <v>929.613</v>
      </c>
    </row>
    <row r="175" customFormat="false" ht="25.5" hidden="false" customHeight="false" outlineLevel="0" collapsed="false">
      <c r="A175" s="136" t="s">
        <v>681</v>
      </c>
      <c r="B175" s="137" t="s">
        <v>664</v>
      </c>
      <c r="C175" s="137" t="s">
        <v>2769</v>
      </c>
      <c r="D175" s="137" t="s">
        <v>2305</v>
      </c>
      <c r="E175" s="138" t="s">
        <v>667</v>
      </c>
      <c r="F175" s="136" t="s">
        <v>2770</v>
      </c>
      <c r="G175" s="136" t="s">
        <v>2605</v>
      </c>
      <c r="H175" s="133" t="n">
        <f aca="false">TRUNC(G175*(1-(SINTÉTICA!$I$341)),2)</f>
        <v>250</v>
      </c>
      <c r="I175" s="139" t="n">
        <f aca="false">F175*H175/(SUM($K:$K))</f>
        <v>0.000694947136794975</v>
      </c>
      <c r="K175" s="135" t="n">
        <f aca="false">F175*H175</f>
        <v>900</v>
      </c>
    </row>
    <row r="176" customFormat="false" ht="14.25" hidden="false" customHeight="false" outlineLevel="0" collapsed="false">
      <c r="A176" s="136" t="s">
        <v>1271</v>
      </c>
      <c r="B176" s="137" t="s">
        <v>664</v>
      </c>
      <c r="C176" s="137" t="s">
        <v>2771</v>
      </c>
      <c r="D176" s="137" t="s">
        <v>2305</v>
      </c>
      <c r="E176" s="138" t="s">
        <v>2442</v>
      </c>
      <c r="F176" s="136" t="s">
        <v>2772</v>
      </c>
      <c r="G176" s="136" t="s">
        <v>2773</v>
      </c>
      <c r="H176" s="133" t="n">
        <f aca="false">TRUNC(G176*(1-(SINTÉTICA!$I$341)),2)</f>
        <v>9.18</v>
      </c>
      <c r="I176" s="139" t="n">
        <f aca="false">F176*H176/(SUM($K:$K))</f>
        <v>0.000691675133869534</v>
      </c>
      <c r="K176" s="135" t="n">
        <f aca="false">F176*H176</f>
        <v>895.7625516</v>
      </c>
    </row>
    <row r="177" customFormat="false" ht="14.25" hidden="false" customHeight="false" outlineLevel="0" collapsed="false">
      <c r="A177" s="136" t="s">
        <v>2126</v>
      </c>
      <c r="B177" s="137" t="s">
        <v>664</v>
      </c>
      <c r="C177" s="137" t="s">
        <v>2774</v>
      </c>
      <c r="D177" s="137" t="s">
        <v>2305</v>
      </c>
      <c r="E177" s="138" t="s">
        <v>667</v>
      </c>
      <c r="F177" s="136" t="s">
        <v>2775</v>
      </c>
      <c r="G177" s="136" t="s">
        <v>2776</v>
      </c>
      <c r="H177" s="133" t="n">
        <f aca="false">TRUNC(G177*(1-(SINTÉTICA!$I$341)),2)</f>
        <v>198.33</v>
      </c>
      <c r="I177" s="139" t="n">
        <f aca="false">F177*H177/(SUM($K:$K))</f>
        <v>0.000689144328202737</v>
      </c>
      <c r="K177" s="135" t="n">
        <f aca="false">F177*H177</f>
        <v>892.485</v>
      </c>
    </row>
    <row r="178" customFormat="false" ht="25.5" hidden="false" customHeight="false" outlineLevel="0" collapsed="false">
      <c r="A178" s="136" t="s">
        <v>1315</v>
      </c>
      <c r="B178" s="137" t="s">
        <v>716</v>
      </c>
      <c r="C178" s="137" t="s">
        <v>2777</v>
      </c>
      <c r="D178" s="137" t="s">
        <v>2305</v>
      </c>
      <c r="E178" s="138" t="s">
        <v>718</v>
      </c>
      <c r="F178" s="136" t="s">
        <v>2520</v>
      </c>
      <c r="G178" s="136" t="s">
        <v>2778</v>
      </c>
      <c r="H178" s="133" t="n">
        <f aca="false">TRUNC(G178*(1-(SINTÉTICA!$I$341)),2)</f>
        <v>887.37</v>
      </c>
      <c r="I178" s="139" t="n">
        <f aca="false">F178*H178/(SUM($K:$K))</f>
        <v>0.000685194711975285</v>
      </c>
      <c r="K178" s="135" t="n">
        <f aca="false">F178*H178</f>
        <v>887.37</v>
      </c>
    </row>
    <row r="179" customFormat="false" ht="25.5" hidden="false" customHeight="false" outlineLevel="0" collapsed="false">
      <c r="A179" s="136" t="s">
        <v>2108</v>
      </c>
      <c r="B179" s="137" t="s">
        <v>664</v>
      </c>
      <c r="C179" s="137" t="s">
        <v>2779</v>
      </c>
      <c r="D179" s="137" t="s">
        <v>2328</v>
      </c>
      <c r="E179" s="138" t="s">
        <v>706</v>
      </c>
      <c r="F179" s="136" t="s">
        <v>2780</v>
      </c>
      <c r="G179" s="136" t="s">
        <v>2781</v>
      </c>
      <c r="H179" s="133" t="n">
        <f aca="false">TRUNC(G179*(1-(SINTÉTICA!$I$341)),2)</f>
        <v>133.45</v>
      </c>
      <c r="I179" s="139" t="n">
        <f aca="false">F179*H179/(SUM($K:$K))</f>
        <v>0.000669793911260423</v>
      </c>
      <c r="K179" s="135" t="n">
        <f aca="false">F179*H179</f>
        <v>867.425</v>
      </c>
    </row>
    <row r="180" customFormat="false" ht="14.25" hidden="false" customHeight="false" outlineLevel="0" collapsed="false">
      <c r="A180" s="136" t="s">
        <v>2082</v>
      </c>
      <c r="B180" s="137" t="s">
        <v>664</v>
      </c>
      <c r="C180" s="137" t="s">
        <v>2782</v>
      </c>
      <c r="D180" s="137" t="s">
        <v>2295</v>
      </c>
      <c r="E180" s="138" t="s">
        <v>672</v>
      </c>
      <c r="F180" s="136" t="s">
        <v>2783</v>
      </c>
      <c r="G180" s="136" t="s">
        <v>2784</v>
      </c>
      <c r="H180" s="133" t="n">
        <f aca="false">TRUNC(G180*(1-(SINTÉTICA!$I$341)),2)</f>
        <v>18.07</v>
      </c>
      <c r="I180" s="139" t="n">
        <f aca="false">F180*H180/(SUM($K:$K))</f>
        <v>0.000666789757351446</v>
      </c>
      <c r="K180" s="135" t="n">
        <f aca="false">F180*H180</f>
        <v>863.534432826</v>
      </c>
    </row>
    <row r="181" customFormat="false" ht="25.5" hidden="false" customHeight="false" outlineLevel="0" collapsed="false">
      <c r="A181" s="136" t="s">
        <v>1846</v>
      </c>
      <c r="B181" s="137" t="s">
        <v>664</v>
      </c>
      <c r="C181" s="137" t="s">
        <v>2785</v>
      </c>
      <c r="D181" s="137" t="s">
        <v>2328</v>
      </c>
      <c r="E181" s="138" t="s">
        <v>672</v>
      </c>
      <c r="F181" s="136" t="s">
        <v>2786</v>
      </c>
      <c r="G181" s="136" t="s">
        <v>2787</v>
      </c>
      <c r="H181" s="133" t="n">
        <f aca="false">TRUNC(G181*(1-(SINTÉTICA!$I$341)),2)</f>
        <v>1.01</v>
      </c>
      <c r="I181" s="139" t="n">
        <f aca="false">F181*H181/(SUM($K:$K))</f>
        <v>0.000651452017286439</v>
      </c>
      <c r="K181" s="135" t="n">
        <f aca="false">F181*H181</f>
        <v>843.671100311</v>
      </c>
    </row>
    <row r="182" customFormat="false" ht="14.25" hidden="false" customHeight="false" outlineLevel="0" collapsed="false">
      <c r="A182" s="136" t="s">
        <v>1618</v>
      </c>
      <c r="B182" s="137" t="s">
        <v>664</v>
      </c>
      <c r="C182" s="137" t="s">
        <v>2788</v>
      </c>
      <c r="D182" s="137" t="s">
        <v>2305</v>
      </c>
      <c r="E182" s="138" t="s">
        <v>718</v>
      </c>
      <c r="F182" s="136" t="s">
        <v>2789</v>
      </c>
      <c r="G182" s="136" t="s">
        <v>2790</v>
      </c>
      <c r="H182" s="133" t="n">
        <f aca="false">TRUNC(G182*(1-(SINTÉTICA!$I$341)),2)</f>
        <v>7.4</v>
      </c>
      <c r="I182" s="139" t="n">
        <f aca="false">F182*H182/(SUM($K:$K))</f>
        <v>0.000647100180859338</v>
      </c>
      <c r="K182" s="135" t="n">
        <f aca="false">F182*H182</f>
        <v>838.0352</v>
      </c>
    </row>
    <row r="183" customFormat="false" ht="25.5" hidden="false" customHeight="false" outlineLevel="0" collapsed="false">
      <c r="A183" s="136" t="s">
        <v>1685</v>
      </c>
      <c r="B183" s="137" t="s">
        <v>664</v>
      </c>
      <c r="C183" s="137" t="s">
        <v>2791</v>
      </c>
      <c r="D183" s="137" t="s">
        <v>2305</v>
      </c>
      <c r="E183" s="138" t="s">
        <v>729</v>
      </c>
      <c r="F183" s="136" t="s">
        <v>2646</v>
      </c>
      <c r="G183" s="136" t="s">
        <v>2792</v>
      </c>
      <c r="H183" s="133" t="n">
        <f aca="false">TRUNC(G183*(1-(SINTÉTICA!$I$341)),2)</f>
        <v>19.02</v>
      </c>
      <c r="I183" s="139" t="n">
        <f aca="false">F183*H183/(SUM($K:$K))</f>
        <v>0.000644846734463277</v>
      </c>
      <c r="K183" s="135" t="n">
        <f aca="false">F183*H183</f>
        <v>835.116846</v>
      </c>
    </row>
    <row r="184" customFormat="false" ht="25.5" hidden="false" customHeight="false" outlineLevel="0" collapsed="false">
      <c r="A184" s="136" t="s">
        <v>2215</v>
      </c>
      <c r="B184" s="137" t="s">
        <v>664</v>
      </c>
      <c r="C184" s="137" t="s">
        <v>2793</v>
      </c>
      <c r="D184" s="137" t="s">
        <v>2305</v>
      </c>
      <c r="E184" s="138" t="s">
        <v>718</v>
      </c>
      <c r="F184" s="136" t="s">
        <v>2794</v>
      </c>
      <c r="G184" s="136" t="s">
        <v>2795</v>
      </c>
      <c r="H184" s="133" t="n">
        <f aca="false">TRUNC(G184*(1-(SINTÉTICA!$I$341)),2)</f>
        <v>22.2</v>
      </c>
      <c r="I184" s="139" t="n">
        <f aca="false">F184*H184/(SUM($K:$K))</f>
        <v>0.000644677440707773</v>
      </c>
      <c r="K184" s="135" t="n">
        <f aca="false">F184*H184</f>
        <v>834.8976</v>
      </c>
    </row>
    <row r="185" customFormat="false" ht="25.5" hidden="false" customHeight="false" outlineLevel="0" collapsed="false">
      <c r="A185" s="136" t="s">
        <v>1841</v>
      </c>
      <c r="B185" s="137" t="s">
        <v>664</v>
      </c>
      <c r="C185" s="137" t="s">
        <v>2796</v>
      </c>
      <c r="D185" s="137" t="s">
        <v>2328</v>
      </c>
      <c r="E185" s="138" t="s">
        <v>672</v>
      </c>
      <c r="F185" s="136" t="s">
        <v>2797</v>
      </c>
      <c r="G185" s="136" t="s">
        <v>2346</v>
      </c>
      <c r="H185" s="133" t="n">
        <f aca="false">TRUNC(G185*(1-(SINTÉTICA!$I$341)),2)</f>
        <v>1.14</v>
      </c>
      <c r="I185" s="139" t="n">
        <f aca="false">F185*H185/(SUM($K:$K))</f>
        <v>0.000633426527595052</v>
      </c>
      <c r="K185" s="135" t="n">
        <f aca="false">F185*H185</f>
        <v>820.326963954</v>
      </c>
    </row>
    <row r="186" customFormat="false" ht="25.5" hidden="false" customHeight="false" outlineLevel="0" collapsed="false">
      <c r="A186" s="136" t="s">
        <v>1170</v>
      </c>
      <c r="B186" s="137" t="s">
        <v>664</v>
      </c>
      <c r="C186" s="137" t="s">
        <v>2798</v>
      </c>
      <c r="D186" s="137" t="s">
        <v>2305</v>
      </c>
      <c r="E186" s="138" t="s">
        <v>729</v>
      </c>
      <c r="F186" s="136" t="s">
        <v>2799</v>
      </c>
      <c r="G186" s="136" t="s">
        <v>2800</v>
      </c>
      <c r="H186" s="133" t="n">
        <f aca="false">TRUNC(G186*(1-(SINTÉTICA!$I$341)),2)</f>
        <v>3.1</v>
      </c>
      <c r="I186" s="139" t="n">
        <f aca="false">F186*H186/(SUM($K:$K))</f>
        <v>0.00062152714470892</v>
      </c>
      <c r="K186" s="135" t="n">
        <f aca="false">F186*H186</f>
        <v>804.916519</v>
      </c>
    </row>
    <row r="187" customFormat="false" ht="25.5" hidden="false" customHeight="false" outlineLevel="0" collapsed="false">
      <c r="A187" s="140" t="s">
        <v>2200</v>
      </c>
      <c r="B187" s="141" t="s">
        <v>664</v>
      </c>
      <c r="C187" s="141" t="s">
        <v>2801</v>
      </c>
      <c r="D187" s="141" t="s">
        <v>2328</v>
      </c>
      <c r="E187" s="142" t="s">
        <v>672</v>
      </c>
      <c r="F187" s="140" t="s">
        <v>2802</v>
      </c>
      <c r="G187" s="140" t="s">
        <v>2803</v>
      </c>
      <c r="H187" s="133" t="n">
        <f aca="false">TRUNC(G187*(1-(SINTÉTICA!$I$341)),2)</f>
        <v>1.68</v>
      </c>
      <c r="I187" s="143" t="n">
        <f aca="false">F187*H187/(SUM($K:$K))</f>
        <v>0.000606885920176787</v>
      </c>
      <c r="K187" s="135" t="n">
        <f aca="false">F187*H187</f>
        <v>785.955217656</v>
      </c>
    </row>
    <row r="188" customFormat="false" ht="25.5" hidden="false" customHeight="false" outlineLevel="0" collapsed="false">
      <c r="A188" s="140" t="s">
        <v>2199</v>
      </c>
      <c r="B188" s="141" t="s">
        <v>664</v>
      </c>
      <c r="C188" s="141" t="s">
        <v>2804</v>
      </c>
      <c r="D188" s="141" t="s">
        <v>2328</v>
      </c>
      <c r="E188" s="142" t="s">
        <v>672</v>
      </c>
      <c r="F188" s="140" t="s">
        <v>2802</v>
      </c>
      <c r="G188" s="140" t="s">
        <v>2803</v>
      </c>
      <c r="H188" s="133" t="n">
        <f aca="false">TRUNC(G188*(1-(SINTÉTICA!$I$341)),2)</f>
        <v>1.68</v>
      </c>
      <c r="I188" s="143" t="n">
        <f aca="false">F188*H188/(SUM($K:$K))</f>
        <v>0.000606885920176787</v>
      </c>
      <c r="K188" s="135" t="n">
        <f aca="false">F188*H188</f>
        <v>785.955217656</v>
      </c>
    </row>
    <row r="189" customFormat="false" ht="14.25" hidden="false" customHeight="false" outlineLevel="0" collapsed="false">
      <c r="A189" s="140" t="s">
        <v>1876</v>
      </c>
      <c r="B189" s="141" t="s">
        <v>664</v>
      </c>
      <c r="C189" s="141" t="s">
        <v>2805</v>
      </c>
      <c r="D189" s="141" t="s">
        <v>2305</v>
      </c>
      <c r="E189" s="142" t="s">
        <v>2363</v>
      </c>
      <c r="F189" s="140" t="s">
        <v>2806</v>
      </c>
      <c r="G189" s="140" t="s">
        <v>2807</v>
      </c>
      <c r="H189" s="133" t="n">
        <f aca="false">TRUNC(G189*(1-(SINTÉTICA!$I$341)),2)</f>
        <v>1.1</v>
      </c>
      <c r="I189" s="143" t="n">
        <f aca="false">F189*H189/(SUM($K:$K))</f>
        <v>0.00060326860722635</v>
      </c>
      <c r="K189" s="135" t="n">
        <f aca="false">F189*H189</f>
        <v>781.27057118</v>
      </c>
    </row>
    <row r="190" customFormat="false" ht="25.5" hidden="false" customHeight="false" outlineLevel="0" collapsed="false">
      <c r="A190" s="140" t="s">
        <v>1339</v>
      </c>
      <c r="B190" s="141" t="s">
        <v>1334</v>
      </c>
      <c r="C190" s="141" t="s">
        <v>2808</v>
      </c>
      <c r="D190" s="141" t="s">
        <v>2305</v>
      </c>
      <c r="E190" s="142" t="s">
        <v>718</v>
      </c>
      <c r="F190" s="140" t="s">
        <v>2450</v>
      </c>
      <c r="G190" s="140" t="s">
        <v>2809</v>
      </c>
      <c r="H190" s="133" t="n">
        <f aca="false">TRUNC(G190*(1-(SINTÉTICA!$I$341)),2)</f>
        <v>259.9</v>
      </c>
      <c r="I190" s="143" t="n">
        <f aca="false">F190*H190/(SUM($K:$K))</f>
        <v>0.000602055869510046</v>
      </c>
      <c r="K190" s="135" t="n">
        <f aca="false">F190*H190</f>
        <v>779.7</v>
      </c>
    </row>
    <row r="191" customFormat="false" ht="25.5" hidden="false" customHeight="false" outlineLevel="0" collapsed="false">
      <c r="A191" s="140" t="s">
        <v>711</v>
      </c>
      <c r="B191" s="141" t="s">
        <v>664</v>
      </c>
      <c r="C191" s="141" t="s">
        <v>2810</v>
      </c>
      <c r="D191" s="141" t="s">
        <v>2305</v>
      </c>
      <c r="E191" s="142" t="s">
        <v>718</v>
      </c>
      <c r="F191" s="140" t="s">
        <v>2811</v>
      </c>
      <c r="G191" s="140" t="s">
        <v>2812</v>
      </c>
      <c r="H191" s="133" t="n">
        <f aca="false">TRUNC(G191*(1-(SINTÉTICA!$I$341)),2)</f>
        <v>321.14</v>
      </c>
      <c r="I191" s="143" t="n">
        <f aca="false">F191*H191/(SUM($K:$K))</f>
        <v>0.000595134196027568</v>
      </c>
      <c r="K191" s="135" t="n">
        <f aca="false">F191*H191</f>
        <v>770.736</v>
      </c>
    </row>
    <row r="192" customFormat="false" ht="14.25" hidden="false" customHeight="false" outlineLevel="0" collapsed="false">
      <c r="A192" s="140" t="s">
        <v>1620</v>
      </c>
      <c r="B192" s="141" t="s">
        <v>664</v>
      </c>
      <c r="C192" s="141" t="s">
        <v>2813</v>
      </c>
      <c r="D192" s="141" t="s">
        <v>2305</v>
      </c>
      <c r="E192" s="142" t="s">
        <v>718</v>
      </c>
      <c r="F192" s="140" t="s">
        <v>2649</v>
      </c>
      <c r="G192" s="140" t="s">
        <v>2814</v>
      </c>
      <c r="H192" s="133" t="n">
        <f aca="false">TRUNC(G192*(1-(SINTÉTICA!$I$341)),2)</f>
        <v>16.49</v>
      </c>
      <c r="I192" s="143" t="n">
        <f aca="false">F192*H192/(SUM($K:$K))</f>
        <v>0.000585716890160511</v>
      </c>
      <c r="K192" s="135" t="n">
        <f aca="false">F192*H192</f>
        <v>758.54</v>
      </c>
    </row>
    <row r="193" customFormat="false" ht="14.25" hidden="false" customHeight="false" outlineLevel="0" collapsed="false">
      <c r="A193" s="140" t="s">
        <v>2028</v>
      </c>
      <c r="B193" s="141" t="s">
        <v>664</v>
      </c>
      <c r="C193" s="141" t="s">
        <v>2815</v>
      </c>
      <c r="D193" s="141" t="s">
        <v>2295</v>
      </c>
      <c r="E193" s="142" t="s">
        <v>672</v>
      </c>
      <c r="F193" s="140" t="s">
        <v>2816</v>
      </c>
      <c r="G193" s="140" t="s">
        <v>2817</v>
      </c>
      <c r="H193" s="133" t="n">
        <f aca="false">TRUNC(G193*(1-(SINTÉTICA!$I$341)),2)</f>
        <v>16.35</v>
      </c>
      <c r="I193" s="143" t="n">
        <f aca="false">F193*H193/(SUM($K:$K))</f>
        <v>0.000579483538497691</v>
      </c>
      <c r="K193" s="135" t="n">
        <f aca="false">F193*H193</f>
        <v>750.4674198</v>
      </c>
    </row>
    <row r="194" customFormat="false" ht="14.25" hidden="false" customHeight="false" outlineLevel="0" collapsed="false">
      <c r="A194" s="140" t="s">
        <v>1080</v>
      </c>
      <c r="B194" s="141" t="s">
        <v>2818</v>
      </c>
      <c r="C194" s="141" t="s">
        <v>2819</v>
      </c>
      <c r="D194" s="141" t="s">
        <v>2305</v>
      </c>
      <c r="E194" s="142" t="s">
        <v>729</v>
      </c>
      <c r="F194" s="140" t="s">
        <v>2820</v>
      </c>
      <c r="G194" s="140" t="s">
        <v>1585</v>
      </c>
      <c r="H194" s="133" t="n">
        <f aca="false">TRUNC(G194*(1-(SINTÉTICA!$I$341)),2)</f>
        <v>10</v>
      </c>
      <c r="I194" s="143" t="n">
        <f aca="false">F194*H194/(SUM($K:$K))</f>
        <v>0.000579122613995812</v>
      </c>
      <c r="K194" s="135" t="n">
        <f aca="false">F194*H194</f>
        <v>750</v>
      </c>
    </row>
    <row r="195" customFormat="false" ht="14.25" hidden="false" customHeight="false" outlineLevel="0" collapsed="false">
      <c r="A195" s="140" t="s">
        <v>1318</v>
      </c>
      <c r="B195" s="141" t="s">
        <v>2821</v>
      </c>
      <c r="C195" s="141" t="s">
        <v>2822</v>
      </c>
      <c r="D195" s="141" t="s">
        <v>2305</v>
      </c>
      <c r="E195" s="142" t="s">
        <v>718</v>
      </c>
      <c r="F195" s="140" t="s">
        <v>2520</v>
      </c>
      <c r="G195" s="140" t="s">
        <v>2823</v>
      </c>
      <c r="H195" s="133" t="n">
        <f aca="false">TRUNC(G195*(1-(SINTÉTICA!$I$341)),2)</f>
        <v>738.45</v>
      </c>
      <c r="I195" s="143" t="n">
        <f aca="false">F195*H195/(SUM($K:$K))</f>
        <v>0.000570204125740277</v>
      </c>
      <c r="K195" s="135" t="n">
        <f aca="false">F195*H195</f>
        <v>738.45</v>
      </c>
    </row>
    <row r="196" customFormat="false" ht="38.25" hidden="false" customHeight="false" outlineLevel="0" collapsed="false">
      <c r="A196" s="140" t="s">
        <v>1554</v>
      </c>
      <c r="B196" s="141" t="s">
        <v>664</v>
      </c>
      <c r="C196" s="141" t="s">
        <v>2824</v>
      </c>
      <c r="D196" s="141" t="s">
        <v>2305</v>
      </c>
      <c r="E196" s="142" t="s">
        <v>729</v>
      </c>
      <c r="F196" s="140" t="s">
        <v>2825</v>
      </c>
      <c r="G196" s="140" t="s">
        <v>2826</v>
      </c>
      <c r="H196" s="133" t="n">
        <f aca="false">TRUNC(G196*(1-(SINTÉTICA!$I$341)),2)</f>
        <v>7.78</v>
      </c>
      <c r="I196" s="143" t="n">
        <f aca="false">F196*H196/(SUM($K:$K))</f>
        <v>0.000542471102001245</v>
      </c>
      <c r="K196" s="135" t="n">
        <f aca="false">F196*H196</f>
        <v>702.534</v>
      </c>
    </row>
    <row r="197" customFormat="false" ht="14.25" hidden="false" customHeight="false" outlineLevel="0" collapsed="false">
      <c r="A197" s="140" t="s">
        <v>2088</v>
      </c>
      <c r="B197" s="141" t="s">
        <v>664</v>
      </c>
      <c r="C197" s="141" t="s">
        <v>2827</v>
      </c>
      <c r="D197" s="141" t="s">
        <v>2295</v>
      </c>
      <c r="E197" s="142" t="s">
        <v>672</v>
      </c>
      <c r="F197" s="140" t="s">
        <v>2828</v>
      </c>
      <c r="G197" s="140" t="s">
        <v>2829</v>
      </c>
      <c r="H197" s="133" t="n">
        <f aca="false">TRUNC(G197*(1-(SINTÉTICA!$I$341)),2)</f>
        <v>17.45</v>
      </c>
      <c r="I197" s="143" t="n">
        <f aca="false">F197*H197/(SUM($K:$K))</f>
        <v>0.000541510875809601</v>
      </c>
      <c r="K197" s="135" t="n">
        <f aca="false">F197*H197</f>
        <v>701.290447035</v>
      </c>
    </row>
    <row r="198" customFormat="false" ht="38.25" hidden="false" customHeight="false" outlineLevel="0" collapsed="false">
      <c r="A198" s="140" t="s">
        <v>1564</v>
      </c>
      <c r="B198" s="141" t="s">
        <v>664</v>
      </c>
      <c r="C198" s="141" t="s">
        <v>2830</v>
      </c>
      <c r="D198" s="141" t="s">
        <v>2305</v>
      </c>
      <c r="E198" s="142" t="s">
        <v>718</v>
      </c>
      <c r="F198" s="140" t="s">
        <v>2520</v>
      </c>
      <c r="G198" s="140" t="s">
        <v>2831</v>
      </c>
      <c r="H198" s="133" t="n">
        <f aca="false">TRUNC(G198*(1-(SINTÉTICA!$I$341)),2)</f>
        <v>696.75</v>
      </c>
      <c r="I198" s="143" t="n">
        <f aca="false">F198*H198/(SUM($K:$K))</f>
        <v>0.000538004908402109</v>
      </c>
      <c r="K198" s="135" t="n">
        <f aca="false">F198*H198</f>
        <v>696.75</v>
      </c>
    </row>
    <row r="199" customFormat="false" ht="25.5" hidden="false" customHeight="false" outlineLevel="0" collapsed="false">
      <c r="A199" s="140" t="s">
        <v>1540</v>
      </c>
      <c r="B199" s="141" t="s">
        <v>2448</v>
      </c>
      <c r="C199" s="141" t="s">
        <v>2832</v>
      </c>
      <c r="D199" s="141" t="s">
        <v>2305</v>
      </c>
      <c r="E199" s="142" t="s">
        <v>729</v>
      </c>
      <c r="F199" s="140" t="s">
        <v>2640</v>
      </c>
      <c r="G199" s="140" t="s">
        <v>2833</v>
      </c>
      <c r="H199" s="133" t="n">
        <f aca="false">TRUNC(G199*(1-(SINTÉTICA!$I$341)),2)</f>
        <v>71.47</v>
      </c>
      <c r="I199" s="143" t="n">
        <f aca="false">F199*H199/(SUM($K:$K))</f>
        <v>0.000529790633245193</v>
      </c>
      <c r="K199" s="135" t="n">
        <f aca="false">F199*H199</f>
        <v>686.112</v>
      </c>
    </row>
    <row r="200" customFormat="false" ht="25.5" hidden="false" customHeight="false" outlineLevel="0" collapsed="false">
      <c r="A200" s="140" t="s">
        <v>2123</v>
      </c>
      <c r="B200" s="141" t="s">
        <v>664</v>
      </c>
      <c r="C200" s="141" t="s">
        <v>2834</v>
      </c>
      <c r="D200" s="141" t="s">
        <v>2328</v>
      </c>
      <c r="E200" s="142" t="s">
        <v>718</v>
      </c>
      <c r="F200" s="140" t="s">
        <v>2835</v>
      </c>
      <c r="G200" s="140" t="s">
        <v>2836</v>
      </c>
      <c r="H200" s="133" t="n">
        <f aca="false">TRUNC(G200*(1-(SINTÉTICA!$I$341)),2)</f>
        <v>5044.1</v>
      </c>
      <c r="I200" s="143" t="n">
        <f aca="false">F200*H200/(SUM($K:$K))</f>
        <v>0.000525313168923898</v>
      </c>
      <c r="K200" s="135" t="n">
        <f aca="false">F200*H200</f>
        <v>680.31340371</v>
      </c>
    </row>
    <row r="201" customFormat="false" ht="38.25" hidden="false" customHeight="false" outlineLevel="0" collapsed="false">
      <c r="A201" s="140" t="s">
        <v>1574</v>
      </c>
      <c r="B201" s="141" t="s">
        <v>664</v>
      </c>
      <c r="C201" s="141" t="s">
        <v>2837</v>
      </c>
      <c r="D201" s="141" t="s">
        <v>2305</v>
      </c>
      <c r="E201" s="142" t="s">
        <v>718</v>
      </c>
      <c r="F201" s="140" t="s">
        <v>2450</v>
      </c>
      <c r="G201" s="140" t="s">
        <v>2838</v>
      </c>
      <c r="H201" s="133" t="n">
        <f aca="false">TRUNC(G201*(1-(SINTÉTICA!$I$341)),2)</f>
        <v>225.83</v>
      </c>
      <c r="I201" s="143" t="n">
        <f aca="false">F201*H201/(SUM($K:$K))</f>
        <v>0.000523133039674697</v>
      </c>
      <c r="K201" s="135" t="n">
        <f aca="false">F201*H201</f>
        <v>677.49</v>
      </c>
    </row>
    <row r="202" customFormat="false" ht="14.25" hidden="false" customHeight="false" outlineLevel="0" collapsed="false">
      <c r="A202" s="140" t="s">
        <v>1648</v>
      </c>
      <c r="B202" s="141" t="s">
        <v>716</v>
      </c>
      <c r="C202" s="141" t="s">
        <v>2839</v>
      </c>
      <c r="D202" s="141" t="s">
        <v>2305</v>
      </c>
      <c r="E202" s="142" t="s">
        <v>718</v>
      </c>
      <c r="F202" s="140" t="s">
        <v>2520</v>
      </c>
      <c r="G202" s="140" t="s">
        <v>2840</v>
      </c>
      <c r="H202" s="133" t="n">
        <f aca="false">TRUNC(G202*(1-(SINTÉTICA!$I$341)),2)</f>
        <v>674.29</v>
      </c>
      <c r="I202" s="143" t="n">
        <f aca="false">F202*H202/(SUM($K:$K))</f>
        <v>0.000520662116521648</v>
      </c>
      <c r="K202" s="135" t="n">
        <f aca="false">F202*H202</f>
        <v>674.29</v>
      </c>
    </row>
    <row r="203" customFormat="false" ht="25.5" hidden="false" customHeight="false" outlineLevel="0" collapsed="false">
      <c r="A203" s="140" t="s">
        <v>680</v>
      </c>
      <c r="B203" s="141" t="s">
        <v>664</v>
      </c>
      <c r="C203" s="141" t="s">
        <v>2841</v>
      </c>
      <c r="D203" s="141" t="s">
        <v>2305</v>
      </c>
      <c r="E203" s="142" t="s">
        <v>729</v>
      </c>
      <c r="F203" s="140" t="s">
        <v>2842</v>
      </c>
      <c r="G203" s="140" t="s">
        <v>2843</v>
      </c>
      <c r="H203" s="133" t="n">
        <f aca="false">TRUNC(G203*(1-(SINTÉTICA!$I$341)),2)</f>
        <v>8.16</v>
      </c>
      <c r="I203" s="143" t="n">
        <f aca="false">F203*H203/(SUM($K:$K))</f>
        <v>0.000515236587008341</v>
      </c>
      <c r="K203" s="135" t="n">
        <f aca="false">F203*H203</f>
        <v>667.2636</v>
      </c>
    </row>
    <row r="204" customFormat="false" ht="51" hidden="false" customHeight="false" outlineLevel="0" collapsed="false">
      <c r="A204" s="140" t="s">
        <v>2219</v>
      </c>
      <c r="B204" s="141" t="s">
        <v>664</v>
      </c>
      <c r="C204" s="141" t="s">
        <v>2844</v>
      </c>
      <c r="D204" s="141" t="s">
        <v>2305</v>
      </c>
      <c r="E204" s="142" t="s">
        <v>718</v>
      </c>
      <c r="F204" s="140" t="s">
        <v>2704</v>
      </c>
      <c r="G204" s="140" t="s">
        <v>2845</v>
      </c>
      <c r="H204" s="133" t="n">
        <f aca="false">TRUNC(G204*(1-(SINTÉTICA!$I$341)),2)</f>
        <v>328.39</v>
      </c>
      <c r="I204" s="143" t="n">
        <f aca="false">F204*H204/(SUM($K:$K))</f>
        <v>0.000507141533893559</v>
      </c>
      <c r="K204" s="135" t="n">
        <f aca="false">F204*H204</f>
        <v>656.78</v>
      </c>
    </row>
    <row r="205" customFormat="false" ht="14.25" hidden="false" customHeight="false" outlineLevel="0" collapsed="false">
      <c r="A205" s="140" t="s">
        <v>1364</v>
      </c>
      <c r="B205" s="141" t="s">
        <v>664</v>
      </c>
      <c r="C205" s="141" t="s">
        <v>2846</v>
      </c>
      <c r="D205" s="141" t="s">
        <v>2305</v>
      </c>
      <c r="E205" s="142" t="s">
        <v>667</v>
      </c>
      <c r="F205" s="140" t="s">
        <v>2847</v>
      </c>
      <c r="G205" s="140" t="s">
        <v>2848</v>
      </c>
      <c r="H205" s="133" t="n">
        <f aca="false">TRUNC(G205*(1-(SINTÉTICA!$I$341)),2)</f>
        <v>58.09</v>
      </c>
      <c r="I205" s="143" t="n">
        <f aca="false">F205*H205/(SUM($K:$K))</f>
        <v>0.000507130368409561</v>
      </c>
      <c r="K205" s="135" t="n">
        <f aca="false">F205*H205</f>
        <v>656.76554</v>
      </c>
    </row>
    <row r="206" customFormat="false" ht="25.5" hidden="false" customHeight="false" outlineLevel="0" collapsed="false">
      <c r="A206" s="140" t="s">
        <v>1177</v>
      </c>
      <c r="B206" s="141" t="s">
        <v>664</v>
      </c>
      <c r="C206" s="141" t="s">
        <v>2849</v>
      </c>
      <c r="D206" s="141" t="s">
        <v>2305</v>
      </c>
      <c r="E206" s="142" t="s">
        <v>667</v>
      </c>
      <c r="F206" s="140" t="s">
        <v>2850</v>
      </c>
      <c r="G206" s="140" t="s">
        <v>2851</v>
      </c>
      <c r="H206" s="133" t="n">
        <f aca="false">TRUNC(G206*(1-(SINTÉTICA!$I$341)),2)</f>
        <v>31.84</v>
      </c>
      <c r="I206" s="143" t="n">
        <f aca="false">F206*H206/(SUM($K:$K))</f>
        <v>0.000504164390243222</v>
      </c>
      <c r="K206" s="135" t="n">
        <f aca="false">F206*H206</f>
        <v>652.9244128</v>
      </c>
    </row>
    <row r="207" customFormat="false" ht="25.5" hidden="false" customHeight="false" outlineLevel="0" collapsed="false">
      <c r="A207" s="140" t="s">
        <v>1704</v>
      </c>
      <c r="B207" s="141" t="s">
        <v>664</v>
      </c>
      <c r="C207" s="141" t="s">
        <v>2852</v>
      </c>
      <c r="D207" s="141" t="s">
        <v>2305</v>
      </c>
      <c r="E207" s="142" t="s">
        <v>729</v>
      </c>
      <c r="F207" s="140" t="s">
        <v>2853</v>
      </c>
      <c r="G207" s="140" t="s">
        <v>2854</v>
      </c>
      <c r="H207" s="133" t="n">
        <f aca="false">TRUNC(G207*(1-(SINTÉTICA!$I$341)),2)</f>
        <v>46.87</v>
      </c>
      <c r="I207" s="143" t="n">
        <f aca="false">F207*H207/(SUM($K:$K))</f>
        <v>0.000496316665880204</v>
      </c>
      <c r="K207" s="135" t="n">
        <f aca="false">F207*H207</f>
        <v>642.761119</v>
      </c>
    </row>
    <row r="208" customFormat="false" ht="14.25" hidden="false" customHeight="false" outlineLevel="0" collapsed="false">
      <c r="A208" s="140" t="s">
        <v>1228</v>
      </c>
      <c r="B208" s="141" t="s">
        <v>664</v>
      </c>
      <c r="C208" s="141" t="s">
        <v>2855</v>
      </c>
      <c r="D208" s="141" t="s">
        <v>2305</v>
      </c>
      <c r="E208" s="142" t="s">
        <v>925</v>
      </c>
      <c r="F208" s="140" t="s">
        <v>2856</v>
      </c>
      <c r="G208" s="140" t="s">
        <v>2857</v>
      </c>
      <c r="H208" s="133" t="n">
        <f aca="false">TRUNC(G208*(1-(SINTÉTICA!$I$341)),2)</f>
        <v>72.85</v>
      </c>
      <c r="I208" s="143" t="n">
        <f aca="false">F208*H208/(SUM($K:$K))</f>
        <v>0.000492829910081686</v>
      </c>
      <c r="K208" s="135" t="n">
        <f aca="false">F208*H208</f>
        <v>638.2455522</v>
      </c>
    </row>
    <row r="209" customFormat="false" ht="25.5" hidden="false" customHeight="false" outlineLevel="0" collapsed="false">
      <c r="A209" s="140" t="s">
        <v>1342</v>
      </c>
      <c r="B209" s="141" t="s">
        <v>2547</v>
      </c>
      <c r="C209" s="141" t="s">
        <v>2858</v>
      </c>
      <c r="D209" s="141" t="s">
        <v>2305</v>
      </c>
      <c r="E209" s="142" t="s">
        <v>2859</v>
      </c>
      <c r="F209" s="140" t="s">
        <v>2860</v>
      </c>
      <c r="G209" s="140" t="s">
        <v>2861</v>
      </c>
      <c r="H209" s="133" t="n">
        <f aca="false">TRUNC(G209*(1-(SINTÉTICA!$I$341)),2)</f>
        <v>104.9</v>
      </c>
      <c r="I209" s="143" t="n">
        <f aca="false">F209*H209/(SUM($K:$K))</f>
        <v>0.000485999697665286</v>
      </c>
      <c r="K209" s="135" t="n">
        <f aca="false">F209*H209</f>
        <v>629.4</v>
      </c>
    </row>
    <row r="210" customFormat="false" ht="25.5" hidden="false" customHeight="false" outlineLevel="0" collapsed="false">
      <c r="A210" s="140" t="s">
        <v>1839</v>
      </c>
      <c r="B210" s="141" t="s">
        <v>664</v>
      </c>
      <c r="C210" s="141" t="s">
        <v>2862</v>
      </c>
      <c r="D210" s="141" t="s">
        <v>2328</v>
      </c>
      <c r="E210" s="142" t="s">
        <v>672</v>
      </c>
      <c r="F210" s="140" t="s">
        <v>2797</v>
      </c>
      <c r="G210" s="140" t="s">
        <v>2863</v>
      </c>
      <c r="H210" s="133" t="n">
        <f aca="false">TRUNC(G210*(1-(SINTÉTICA!$I$341)),2)</f>
        <v>0.86</v>
      </c>
      <c r="I210" s="143" t="n">
        <f aca="false">F210*H210/(SUM($K:$K))</f>
        <v>0.000477848082220828</v>
      </c>
      <c r="K210" s="135" t="n">
        <f aca="false">F210*H210</f>
        <v>618.843148246</v>
      </c>
    </row>
    <row r="211" customFormat="false" ht="51" hidden="false" customHeight="false" outlineLevel="0" collapsed="false">
      <c r="A211" s="140" t="s">
        <v>1216</v>
      </c>
      <c r="B211" s="141" t="s">
        <v>664</v>
      </c>
      <c r="C211" s="141" t="s">
        <v>2864</v>
      </c>
      <c r="D211" s="141" t="s">
        <v>2305</v>
      </c>
      <c r="E211" s="142" t="s">
        <v>1389</v>
      </c>
      <c r="F211" s="140" t="s">
        <v>2530</v>
      </c>
      <c r="G211" s="140" t="s">
        <v>2865</v>
      </c>
      <c r="H211" s="133" t="n">
        <f aca="false">TRUNC(G211*(1-(SINTÉTICA!$I$341)),2)</f>
        <v>153.39</v>
      </c>
      <c r="I211" s="143" t="n">
        <f aca="false">F211*H211/(SUM($K:$K))</f>
        <v>0.000473768628057694</v>
      </c>
      <c r="K211" s="135" t="n">
        <f aca="false">F211*H211</f>
        <v>613.56</v>
      </c>
    </row>
    <row r="212" customFormat="false" ht="14.25" hidden="false" customHeight="false" outlineLevel="0" collapsed="false">
      <c r="A212" s="140" t="s">
        <v>1471</v>
      </c>
      <c r="B212" s="141" t="s">
        <v>2547</v>
      </c>
      <c r="C212" s="141" t="s">
        <v>2866</v>
      </c>
      <c r="D212" s="141" t="s">
        <v>2305</v>
      </c>
      <c r="E212" s="142" t="s">
        <v>2867</v>
      </c>
      <c r="F212" s="140" t="s">
        <v>2868</v>
      </c>
      <c r="G212" s="140" t="s">
        <v>2869</v>
      </c>
      <c r="H212" s="133" t="n">
        <f aca="false">TRUNC(G212*(1-(SINTÉTICA!$I$341)),2)</f>
        <v>7.7</v>
      </c>
      <c r="I212" s="143" t="n">
        <f aca="false">F212*H212/(SUM($K:$K))</f>
        <v>0.000470896179892275</v>
      </c>
      <c r="K212" s="135" t="n">
        <f aca="false">F212*H212</f>
        <v>609.84</v>
      </c>
    </row>
    <row r="213" customFormat="false" ht="14.25" hidden="false" customHeight="false" outlineLevel="0" collapsed="false">
      <c r="A213" s="140" t="s">
        <v>2091</v>
      </c>
      <c r="B213" s="141" t="s">
        <v>664</v>
      </c>
      <c r="C213" s="141" t="s">
        <v>2870</v>
      </c>
      <c r="D213" s="141" t="s">
        <v>2295</v>
      </c>
      <c r="E213" s="142" t="s">
        <v>672</v>
      </c>
      <c r="F213" s="140" t="s">
        <v>2871</v>
      </c>
      <c r="G213" s="140" t="s">
        <v>2872</v>
      </c>
      <c r="H213" s="133" t="n">
        <f aca="false">TRUNC(G213*(1-(SINTÉTICA!$I$341)),2)</f>
        <v>15.23</v>
      </c>
      <c r="I213" s="143" t="n">
        <f aca="false">F213*H213/(SUM($K:$K))</f>
        <v>0.000468536535005111</v>
      </c>
      <c r="K213" s="135" t="n">
        <f aca="false">F213*H213</f>
        <v>606.784112313</v>
      </c>
    </row>
    <row r="214" customFormat="false" ht="14.25" hidden="false" customHeight="false" outlineLevel="0" collapsed="false">
      <c r="A214" s="140" t="s">
        <v>1639</v>
      </c>
      <c r="B214" s="141" t="s">
        <v>2448</v>
      </c>
      <c r="C214" s="141" t="s">
        <v>2873</v>
      </c>
      <c r="D214" s="141" t="s">
        <v>2305</v>
      </c>
      <c r="E214" s="142" t="s">
        <v>729</v>
      </c>
      <c r="F214" s="140" t="s">
        <v>2874</v>
      </c>
      <c r="G214" s="140" t="s">
        <v>2875</v>
      </c>
      <c r="H214" s="133" t="n">
        <f aca="false">TRUNC(G214*(1-(SINTÉTICA!$I$341)),2)</f>
        <v>56.51</v>
      </c>
      <c r="I214" s="143" t="n">
        <f aca="false">F214*H214/(SUM($K:$K))</f>
        <v>0.00045380356898106</v>
      </c>
      <c r="K214" s="135" t="n">
        <f aca="false">F214*H214</f>
        <v>587.704</v>
      </c>
    </row>
    <row r="215" customFormat="false" ht="14.25" hidden="false" customHeight="false" outlineLevel="0" collapsed="false">
      <c r="A215" s="140" t="s">
        <v>832</v>
      </c>
      <c r="B215" s="141" t="s">
        <v>664</v>
      </c>
      <c r="C215" s="141" t="s">
        <v>2876</v>
      </c>
      <c r="D215" s="141" t="s">
        <v>2305</v>
      </c>
      <c r="E215" s="142" t="s">
        <v>925</v>
      </c>
      <c r="F215" s="140" t="s">
        <v>2877</v>
      </c>
      <c r="G215" s="140" t="s">
        <v>2878</v>
      </c>
      <c r="H215" s="133" t="n">
        <f aca="false">TRUNC(G215*(1-(SINTÉTICA!$I$341)),2)</f>
        <v>22.28</v>
      </c>
      <c r="I215" s="143" t="n">
        <f aca="false">F215*H215/(SUM($K:$K))</f>
        <v>0.000444615328655012</v>
      </c>
      <c r="K215" s="135" t="n">
        <f aca="false">F215*H215</f>
        <v>575.8046542</v>
      </c>
    </row>
    <row r="216" customFormat="false" ht="14.25" hidden="false" customHeight="false" outlineLevel="0" collapsed="false">
      <c r="A216" s="140" t="s">
        <v>1316</v>
      </c>
      <c r="B216" s="141" t="s">
        <v>664</v>
      </c>
      <c r="C216" s="141" t="s">
        <v>2879</v>
      </c>
      <c r="D216" s="141" t="s">
        <v>2305</v>
      </c>
      <c r="E216" s="142" t="s">
        <v>925</v>
      </c>
      <c r="F216" s="140" t="s">
        <v>2880</v>
      </c>
      <c r="G216" s="140" t="s">
        <v>2881</v>
      </c>
      <c r="H216" s="133" t="n">
        <f aca="false">TRUNC(G216*(1-(SINTÉTICA!$I$341)),2)</f>
        <v>44.57</v>
      </c>
      <c r="I216" s="143" t="n">
        <f aca="false">F216*H216/(SUM($K:$K))</f>
        <v>0.000441747945560836</v>
      </c>
      <c r="K216" s="135" t="n">
        <f aca="false">F216*H216</f>
        <v>572.091213784</v>
      </c>
    </row>
    <row r="217" customFormat="false" ht="38.25" hidden="false" customHeight="false" outlineLevel="0" collapsed="false">
      <c r="A217" s="140" t="s">
        <v>1984</v>
      </c>
      <c r="B217" s="141" t="s">
        <v>664</v>
      </c>
      <c r="C217" s="141" t="s">
        <v>2882</v>
      </c>
      <c r="D217" s="141" t="s">
        <v>2305</v>
      </c>
      <c r="E217" s="142" t="s">
        <v>729</v>
      </c>
      <c r="F217" s="140" t="s">
        <v>2883</v>
      </c>
      <c r="G217" s="140" t="s">
        <v>2884</v>
      </c>
      <c r="H217" s="133" t="n">
        <f aca="false">TRUNC(G217*(1-(SINTÉTICA!$I$341)),2)</f>
        <v>10.09</v>
      </c>
      <c r="I217" s="143" t="n">
        <f aca="false">F217*H217/(SUM($K:$K))</f>
        <v>0.00044019882053307</v>
      </c>
      <c r="K217" s="135" t="n">
        <f aca="false">F217*H217</f>
        <v>570.085</v>
      </c>
    </row>
    <row r="218" customFormat="false" ht="25.5" hidden="false" customHeight="false" outlineLevel="0" collapsed="false">
      <c r="A218" s="140" t="s">
        <v>1566</v>
      </c>
      <c r="B218" s="141" t="s">
        <v>664</v>
      </c>
      <c r="C218" s="141" t="s">
        <v>2885</v>
      </c>
      <c r="D218" s="141" t="s">
        <v>2305</v>
      </c>
      <c r="E218" s="142" t="s">
        <v>718</v>
      </c>
      <c r="F218" s="140" t="s">
        <v>2530</v>
      </c>
      <c r="G218" s="140" t="s">
        <v>2886</v>
      </c>
      <c r="H218" s="133" t="n">
        <f aca="false">TRUNC(G218*(1-(SINTÉTICA!$I$341)),2)</f>
        <v>141.47</v>
      </c>
      <c r="I218" s="143" t="n">
        <f aca="false">F218*H218/(SUM($K:$K))</f>
        <v>0.000436951873077267</v>
      </c>
      <c r="K218" s="135" t="n">
        <f aca="false">F218*H218</f>
        <v>565.88</v>
      </c>
    </row>
    <row r="219" customFormat="false" ht="25.5" hidden="false" customHeight="false" outlineLevel="0" collapsed="false">
      <c r="A219" s="140" t="s">
        <v>1308</v>
      </c>
      <c r="B219" s="141" t="s">
        <v>716</v>
      </c>
      <c r="C219" s="141" t="s">
        <v>2887</v>
      </c>
      <c r="D219" s="141" t="s">
        <v>2305</v>
      </c>
      <c r="E219" s="142" t="s">
        <v>718</v>
      </c>
      <c r="F219" s="140" t="s">
        <v>2704</v>
      </c>
      <c r="G219" s="140" t="s">
        <v>2888</v>
      </c>
      <c r="H219" s="133" t="n">
        <f aca="false">TRUNC(G219*(1-(SINTÉTICA!$I$341)),2)</f>
        <v>282.86</v>
      </c>
      <c r="I219" s="143" t="n">
        <f aca="false">F219*H219/(SUM($K:$K))</f>
        <v>0.000436828326919614</v>
      </c>
      <c r="K219" s="135" t="n">
        <f aca="false">F219*H219</f>
        <v>565.72</v>
      </c>
    </row>
    <row r="220" customFormat="false" ht="25.5" hidden="false" customHeight="false" outlineLevel="0" collapsed="false">
      <c r="A220" s="140" t="s">
        <v>1086</v>
      </c>
      <c r="B220" s="141" t="s">
        <v>664</v>
      </c>
      <c r="C220" s="141" t="s">
        <v>2889</v>
      </c>
      <c r="D220" s="141" t="s">
        <v>2305</v>
      </c>
      <c r="E220" s="142" t="s">
        <v>729</v>
      </c>
      <c r="F220" s="140" t="s">
        <v>2890</v>
      </c>
      <c r="G220" s="140" t="s">
        <v>2891</v>
      </c>
      <c r="H220" s="133" t="n">
        <f aca="false">TRUNC(G220*(1-(SINTÉTICA!$I$341)),2)</f>
        <v>2.57</v>
      </c>
      <c r="I220" s="143" t="n">
        <f aca="false">F220*H220/(SUM($K:$K))</f>
        <v>0.000432739319739792</v>
      </c>
      <c r="K220" s="135" t="n">
        <f aca="false">F220*H220</f>
        <v>560.42448</v>
      </c>
    </row>
    <row r="221" customFormat="false" ht="25.5" hidden="false" customHeight="false" outlineLevel="0" collapsed="false">
      <c r="A221" s="140" t="s">
        <v>772</v>
      </c>
      <c r="B221" s="141" t="s">
        <v>664</v>
      </c>
      <c r="C221" s="141" t="s">
        <v>2892</v>
      </c>
      <c r="D221" s="141" t="s">
        <v>2305</v>
      </c>
      <c r="E221" s="142" t="s">
        <v>718</v>
      </c>
      <c r="F221" s="140" t="s">
        <v>2893</v>
      </c>
      <c r="G221" s="140" t="s">
        <v>2894</v>
      </c>
      <c r="H221" s="133" t="n">
        <f aca="false">TRUNC(G221*(1-(SINTÉTICA!$I$341)),2)</f>
        <v>240.62</v>
      </c>
      <c r="I221" s="143" t="n">
        <f aca="false">F221*H221/(SUM($K:$K))</f>
        <v>0.000430493914654268</v>
      </c>
      <c r="K221" s="135" t="n">
        <f aca="false">F221*H221</f>
        <v>557.51654</v>
      </c>
    </row>
    <row r="222" customFormat="false" ht="25.5" hidden="false" customHeight="false" outlineLevel="0" collapsed="false">
      <c r="A222" s="140" t="s">
        <v>1529</v>
      </c>
      <c r="B222" s="141" t="s">
        <v>664</v>
      </c>
      <c r="C222" s="141" t="s">
        <v>2895</v>
      </c>
      <c r="D222" s="141" t="s">
        <v>2305</v>
      </c>
      <c r="E222" s="142" t="s">
        <v>718</v>
      </c>
      <c r="F222" s="140" t="s">
        <v>2704</v>
      </c>
      <c r="G222" s="140" t="s">
        <v>2896</v>
      </c>
      <c r="H222" s="133" t="n">
        <f aca="false">TRUNC(G222*(1-(SINTÉTICA!$I$341)),2)</f>
        <v>275</v>
      </c>
      <c r="I222" s="143" t="n">
        <f aca="false">F222*H222/(SUM($K:$K))</f>
        <v>0.000424689916930262</v>
      </c>
      <c r="K222" s="135" t="n">
        <f aca="false">F222*H222</f>
        <v>550</v>
      </c>
    </row>
    <row r="223" customFormat="false" ht="25.5" hidden="false" customHeight="false" outlineLevel="0" collapsed="false">
      <c r="A223" s="140" t="s">
        <v>1728</v>
      </c>
      <c r="B223" s="141" t="s">
        <v>664</v>
      </c>
      <c r="C223" s="141" t="s">
        <v>2897</v>
      </c>
      <c r="D223" s="141" t="s">
        <v>2305</v>
      </c>
      <c r="E223" s="142" t="s">
        <v>729</v>
      </c>
      <c r="F223" s="140" t="s">
        <v>2898</v>
      </c>
      <c r="G223" s="140" t="s">
        <v>2899</v>
      </c>
      <c r="H223" s="133" t="n">
        <f aca="false">TRUNC(G223*(1-(SINTÉTICA!$I$341)),2)</f>
        <v>8.75</v>
      </c>
      <c r="I223" s="143" t="n">
        <f aca="false">F223*H223/(SUM($K:$K))</f>
        <v>0.00042452004096349</v>
      </c>
      <c r="K223" s="135" t="n">
        <f aca="false">F223*H223</f>
        <v>549.78</v>
      </c>
    </row>
    <row r="224" customFormat="false" ht="25.5" hidden="false" customHeight="false" outlineLevel="0" collapsed="false">
      <c r="A224" s="140" t="s">
        <v>2111</v>
      </c>
      <c r="B224" s="141" t="s">
        <v>664</v>
      </c>
      <c r="C224" s="141" t="s">
        <v>2900</v>
      </c>
      <c r="D224" s="141" t="s">
        <v>2305</v>
      </c>
      <c r="E224" s="142" t="s">
        <v>718</v>
      </c>
      <c r="F224" s="140" t="s">
        <v>2901</v>
      </c>
      <c r="G224" s="140" t="s">
        <v>2902</v>
      </c>
      <c r="H224" s="133" t="n">
        <f aca="false">TRUNC(G224*(1-(SINTÉTICA!$I$341)),2)</f>
        <v>2.94</v>
      </c>
      <c r="I224" s="143" t="n">
        <f aca="false">F224*H224/(SUM($K:$K))</f>
        <v>0.000416595273370993</v>
      </c>
      <c r="K224" s="135" t="n">
        <f aca="false">F224*H224</f>
        <v>539.5169304</v>
      </c>
    </row>
    <row r="225" customFormat="false" ht="25.5" hidden="false" customHeight="false" outlineLevel="0" collapsed="false">
      <c r="A225" s="140" t="s">
        <v>771</v>
      </c>
      <c r="B225" s="141" t="s">
        <v>664</v>
      </c>
      <c r="C225" s="141" t="s">
        <v>2903</v>
      </c>
      <c r="D225" s="141" t="s">
        <v>2305</v>
      </c>
      <c r="E225" s="142" t="s">
        <v>718</v>
      </c>
      <c r="F225" s="140" t="s">
        <v>2893</v>
      </c>
      <c r="G225" s="140" t="s">
        <v>2904</v>
      </c>
      <c r="H225" s="133" t="n">
        <f aca="false">TRUNC(G225*(1-(SINTÉTICA!$I$341)),2)</f>
        <v>232.69</v>
      </c>
      <c r="I225" s="143" t="n">
        <f aca="false">F225*H225/(SUM($K:$K))</f>
        <v>0.000416306329485918</v>
      </c>
      <c r="K225" s="135" t="n">
        <f aca="false">F225*H225</f>
        <v>539.14273</v>
      </c>
    </row>
    <row r="226" customFormat="false" ht="25.5" hidden="false" customHeight="false" outlineLevel="0" collapsed="false">
      <c r="A226" s="140" t="s">
        <v>1306</v>
      </c>
      <c r="B226" s="141" t="s">
        <v>664</v>
      </c>
      <c r="C226" s="141" t="s">
        <v>2905</v>
      </c>
      <c r="D226" s="141" t="s">
        <v>2305</v>
      </c>
      <c r="E226" s="142" t="s">
        <v>718</v>
      </c>
      <c r="F226" s="140" t="s">
        <v>2316</v>
      </c>
      <c r="G226" s="140" t="s">
        <v>2906</v>
      </c>
      <c r="H226" s="133" t="n">
        <f aca="false">TRUNC(G226*(1-(SINTÉTICA!$I$341)),2)</f>
        <v>106.61</v>
      </c>
      <c r="I226" s="143" t="n">
        <f aca="false">F226*H226/(SUM($K:$K))</f>
        <v>0.000411601745853957</v>
      </c>
      <c r="K226" s="135" t="n">
        <f aca="false">F226*H226</f>
        <v>533.05</v>
      </c>
    </row>
    <row r="227" customFormat="false" ht="25.5" hidden="false" customHeight="false" outlineLevel="0" collapsed="false">
      <c r="A227" s="140" t="s">
        <v>1986</v>
      </c>
      <c r="B227" s="141" t="s">
        <v>664</v>
      </c>
      <c r="C227" s="141" t="s">
        <v>2907</v>
      </c>
      <c r="D227" s="141" t="s">
        <v>2305</v>
      </c>
      <c r="E227" s="142" t="s">
        <v>2442</v>
      </c>
      <c r="F227" s="140" t="s">
        <v>2908</v>
      </c>
      <c r="G227" s="140" t="s">
        <v>2909</v>
      </c>
      <c r="H227" s="133" t="n">
        <f aca="false">TRUNC(G227*(1-(SINTÉTICA!$I$341)),2)</f>
        <v>19.16</v>
      </c>
      <c r="I227" s="143" t="n">
        <f aca="false">F227*H227/(SUM($K:$K))</f>
        <v>0.000402529379317827</v>
      </c>
      <c r="K227" s="135" t="n">
        <f aca="false">F227*H227</f>
        <v>521.300718004</v>
      </c>
    </row>
    <row r="228" customFormat="false" ht="14.25" hidden="false" customHeight="false" outlineLevel="0" collapsed="false">
      <c r="A228" s="140" t="s">
        <v>2201</v>
      </c>
      <c r="B228" s="141" t="s">
        <v>664</v>
      </c>
      <c r="C228" s="141" t="s">
        <v>2910</v>
      </c>
      <c r="D228" s="141" t="s">
        <v>2305</v>
      </c>
      <c r="E228" s="142" t="s">
        <v>2442</v>
      </c>
      <c r="F228" s="140" t="s">
        <v>2911</v>
      </c>
      <c r="G228" s="140" t="s">
        <v>2912</v>
      </c>
      <c r="H228" s="133" t="n">
        <f aca="false">TRUNC(G228*(1-(SINTÉTICA!$I$341)),2)</f>
        <v>34.82</v>
      </c>
      <c r="I228" s="143" t="n">
        <f aca="false">F228*H228/(SUM($K:$K))</f>
        <v>0.000402159162628363</v>
      </c>
      <c r="K228" s="135" t="n">
        <f aca="false">F228*H228</f>
        <v>520.82126424</v>
      </c>
    </row>
    <row r="229" customFormat="false" ht="14.25" hidden="false" customHeight="false" outlineLevel="0" collapsed="false">
      <c r="A229" s="140" t="s">
        <v>2073</v>
      </c>
      <c r="B229" s="141" t="s">
        <v>664</v>
      </c>
      <c r="C229" s="141" t="s">
        <v>2913</v>
      </c>
      <c r="D229" s="141" t="s">
        <v>2295</v>
      </c>
      <c r="E229" s="142" t="s">
        <v>672</v>
      </c>
      <c r="F229" s="140" t="s">
        <v>2914</v>
      </c>
      <c r="G229" s="140" t="s">
        <v>2501</v>
      </c>
      <c r="H229" s="133" t="n">
        <f aca="false">TRUNC(G229*(1-(SINTÉTICA!$I$341)),2)</f>
        <v>21.39</v>
      </c>
      <c r="I229" s="143" t="n">
        <f aca="false">F229*H229/(SUM($K:$K))</f>
        <v>0.000396258227247912</v>
      </c>
      <c r="K229" s="135" t="n">
        <f aca="false">F229*H229</f>
        <v>513.179183913</v>
      </c>
    </row>
    <row r="230" customFormat="false" ht="25.5" hidden="false" customHeight="false" outlineLevel="0" collapsed="false">
      <c r="A230" s="140" t="s">
        <v>1750</v>
      </c>
      <c r="B230" s="141" t="s">
        <v>716</v>
      </c>
      <c r="C230" s="141" t="s">
        <v>2915</v>
      </c>
      <c r="D230" s="141" t="s">
        <v>2470</v>
      </c>
      <c r="E230" s="142" t="s">
        <v>718</v>
      </c>
      <c r="F230" s="140" t="s">
        <v>2520</v>
      </c>
      <c r="G230" s="140" t="s">
        <v>2916</v>
      </c>
      <c r="H230" s="133" t="n">
        <f aca="false">TRUNC(G230*(1-(SINTÉTICA!$I$341)),2)</f>
        <v>507.74</v>
      </c>
      <c r="I230" s="143" t="n">
        <f aca="false">F230*H230/(SUM($K:$K))</f>
        <v>0.000392058288040311</v>
      </c>
      <c r="K230" s="135" t="n">
        <f aca="false">F230*H230</f>
        <v>507.74</v>
      </c>
    </row>
    <row r="231" customFormat="false" ht="25.5" hidden="false" customHeight="false" outlineLevel="0" collapsed="false">
      <c r="A231" s="140" t="s">
        <v>1752</v>
      </c>
      <c r="B231" s="141" t="s">
        <v>716</v>
      </c>
      <c r="C231" s="141" t="s">
        <v>2917</v>
      </c>
      <c r="D231" s="141" t="s">
        <v>2470</v>
      </c>
      <c r="E231" s="142" t="s">
        <v>718</v>
      </c>
      <c r="F231" s="140" t="s">
        <v>2520</v>
      </c>
      <c r="G231" s="140" t="s">
        <v>2916</v>
      </c>
      <c r="H231" s="133" t="n">
        <f aca="false">TRUNC(G231*(1-(SINTÉTICA!$I$341)),2)</f>
        <v>507.74</v>
      </c>
      <c r="I231" s="143" t="n">
        <f aca="false">F231*H231/(SUM($K:$K))</f>
        <v>0.000392058288040311</v>
      </c>
      <c r="K231" s="135" t="n">
        <f aca="false">F231*H231</f>
        <v>507.74</v>
      </c>
    </row>
    <row r="232" customFormat="false" ht="38.25" hidden="false" customHeight="false" outlineLevel="0" collapsed="false">
      <c r="A232" s="140" t="s">
        <v>2133</v>
      </c>
      <c r="B232" s="141" t="s">
        <v>664</v>
      </c>
      <c r="C232" s="141" t="s">
        <v>2918</v>
      </c>
      <c r="D232" s="141" t="s">
        <v>2305</v>
      </c>
      <c r="E232" s="142" t="s">
        <v>667</v>
      </c>
      <c r="F232" s="140" t="s">
        <v>2919</v>
      </c>
      <c r="G232" s="140" t="s">
        <v>2920</v>
      </c>
      <c r="H232" s="133" t="n">
        <f aca="false">TRUNC(G232*(1-(SINTÉTICA!$I$341)),2)</f>
        <v>957.3</v>
      </c>
      <c r="I232" s="143" t="n">
        <f aca="false">F232*H232/(SUM($K:$K))</f>
        <v>0.000390293431178246</v>
      </c>
      <c r="K232" s="135" t="n">
        <f aca="false">F232*H232</f>
        <v>505.4544</v>
      </c>
    </row>
    <row r="233" customFormat="false" ht="25.5" hidden="false" customHeight="false" outlineLevel="0" collapsed="false">
      <c r="A233" s="140" t="s">
        <v>831</v>
      </c>
      <c r="B233" s="141" t="s">
        <v>664</v>
      </c>
      <c r="C233" s="141" t="s">
        <v>2921</v>
      </c>
      <c r="D233" s="141" t="s">
        <v>2305</v>
      </c>
      <c r="E233" s="142" t="s">
        <v>729</v>
      </c>
      <c r="F233" s="140" t="s">
        <v>2922</v>
      </c>
      <c r="G233" s="140" t="s">
        <v>2923</v>
      </c>
      <c r="H233" s="133" t="n">
        <f aca="false">TRUNC(G233*(1-(SINTÉTICA!$I$341)),2)</f>
        <v>8.74</v>
      </c>
      <c r="I233" s="143" t="n">
        <f aca="false">F233*H233/(SUM($K:$K))</f>
        <v>0.000389737936766902</v>
      </c>
      <c r="K233" s="135" t="n">
        <f aca="false">F233*H233</f>
        <v>504.735</v>
      </c>
    </row>
    <row r="234" customFormat="false" ht="14.25" hidden="false" customHeight="false" outlineLevel="0" collapsed="false">
      <c r="A234" s="140" t="s">
        <v>2037</v>
      </c>
      <c r="B234" s="141" t="s">
        <v>664</v>
      </c>
      <c r="C234" s="141" t="s">
        <v>2924</v>
      </c>
      <c r="D234" s="141" t="s">
        <v>2295</v>
      </c>
      <c r="E234" s="142" t="s">
        <v>672</v>
      </c>
      <c r="F234" s="140" t="s">
        <v>2925</v>
      </c>
      <c r="G234" s="140" t="s">
        <v>2926</v>
      </c>
      <c r="H234" s="133" t="n">
        <f aca="false">TRUNC(G234*(1-(SINTÉTICA!$I$341)),2)</f>
        <v>22.14</v>
      </c>
      <c r="I234" s="143" t="n">
        <f aca="false">F234*H234/(SUM($K:$K))</f>
        <v>0.000381931262931254</v>
      </c>
      <c r="K234" s="135" t="n">
        <f aca="false">F234*H234</f>
        <v>494.6248692</v>
      </c>
    </row>
    <row r="235" customFormat="false" ht="14.25" hidden="false" customHeight="false" outlineLevel="0" collapsed="false">
      <c r="A235" s="140" t="s">
        <v>1122</v>
      </c>
      <c r="B235" s="141" t="s">
        <v>664</v>
      </c>
      <c r="C235" s="141" t="s">
        <v>2927</v>
      </c>
      <c r="D235" s="141" t="s">
        <v>2305</v>
      </c>
      <c r="E235" s="142" t="s">
        <v>925</v>
      </c>
      <c r="F235" s="140" t="s">
        <v>2928</v>
      </c>
      <c r="G235" s="140" t="s">
        <v>2929</v>
      </c>
      <c r="H235" s="133" t="n">
        <f aca="false">TRUNC(G235*(1-(SINTÉTICA!$I$341)),2)</f>
        <v>4.87</v>
      </c>
      <c r="I235" s="143" t="n">
        <f aca="false">F235*H235/(SUM($K:$K))</f>
        <v>0.000379276238706841</v>
      </c>
      <c r="K235" s="135" t="n">
        <f aca="false">F235*H235</f>
        <v>491.1864468</v>
      </c>
    </row>
    <row r="236" customFormat="false" ht="14.25" hidden="false" customHeight="false" outlineLevel="0" collapsed="false">
      <c r="A236" s="140" t="s">
        <v>1234</v>
      </c>
      <c r="B236" s="141" t="s">
        <v>664</v>
      </c>
      <c r="C236" s="141" t="s">
        <v>2930</v>
      </c>
      <c r="D236" s="141" t="s">
        <v>2305</v>
      </c>
      <c r="E236" s="142" t="s">
        <v>718</v>
      </c>
      <c r="F236" s="140" t="s">
        <v>2931</v>
      </c>
      <c r="G236" s="140" t="s">
        <v>2932</v>
      </c>
      <c r="H236" s="133" t="n">
        <f aca="false">TRUNC(G236*(1-(SINTÉTICA!$I$341)),2)</f>
        <v>24.08</v>
      </c>
      <c r="I236" s="143" t="n">
        <f aca="false">F236*H236/(SUM($K:$K))</f>
        <v>0.000368995838529956</v>
      </c>
      <c r="K236" s="135" t="n">
        <f aca="false">F236*H236</f>
        <v>477.872685696</v>
      </c>
    </row>
    <row r="237" customFormat="false" ht="25.5" hidden="false" customHeight="false" outlineLevel="0" collapsed="false">
      <c r="A237" s="140" t="s">
        <v>1282</v>
      </c>
      <c r="B237" s="141" t="s">
        <v>664</v>
      </c>
      <c r="C237" s="141" t="s">
        <v>2933</v>
      </c>
      <c r="D237" s="141" t="s">
        <v>2305</v>
      </c>
      <c r="E237" s="142" t="s">
        <v>729</v>
      </c>
      <c r="F237" s="140" t="s">
        <v>2934</v>
      </c>
      <c r="G237" s="140" t="s">
        <v>2935</v>
      </c>
      <c r="H237" s="133" t="n">
        <f aca="false">TRUNC(G237*(1-(SINTÉTICA!$I$341)),2)</f>
        <v>18.06</v>
      </c>
      <c r="I237" s="143" t="n">
        <f aca="false">F237*H237/(SUM($K:$K))</f>
        <v>0.000365031454138421</v>
      </c>
      <c r="K237" s="135" t="n">
        <f aca="false">F237*H237</f>
        <v>472.73856</v>
      </c>
    </row>
    <row r="238" customFormat="false" ht="38.25" hidden="false" customHeight="false" outlineLevel="0" collapsed="false">
      <c r="A238" s="140" t="s">
        <v>1173</v>
      </c>
      <c r="B238" s="141" t="s">
        <v>664</v>
      </c>
      <c r="C238" s="141" t="s">
        <v>2936</v>
      </c>
      <c r="D238" s="141" t="s">
        <v>2328</v>
      </c>
      <c r="E238" s="142" t="s">
        <v>718</v>
      </c>
      <c r="F238" s="140" t="s">
        <v>2937</v>
      </c>
      <c r="G238" s="140" t="s">
        <v>2938</v>
      </c>
      <c r="H238" s="133" t="n">
        <f aca="false">TRUNC(G238*(1-(SINTÉTICA!$I$341)),2)</f>
        <v>2.26</v>
      </c>
      <c r="I238" s="143" t="n">
        <f aca="false">F238*H238/(SUM($K:$K))</f>
        <v>0.00035982202353358</v>
      </c>
      <c r="K238" s="135" t="n">
        <f aca="false">F238*H238</f>
        <v>465.9920216</v>
      </c>
    </row>
    <row r="239" customFormat="false" ht="14.25" hidden="false" customHeight="false" outlineLevel="0" collapsed="false">
      <c r="A239" s="140" t="s">
        <v>985</v>
      </c>
      <c r="B239" s="141" t="s">
        <v>664</v>
      </c>
      <c r="C239" s="141" t="s">
        <v>2939</v>
      </c>
      <c r="D239" s="141" t="s">
        <v>2305</v>
      </c>
      <c r="E239" s="142" t="s">
        <v>925</v>
      </c>
      <c r="F239" s="140" t="s">
        <v>2940</v>
      </c>
      <c r="G239" s="140" t="s">
        <v>2941</v>
      </c>
      <c r="H239" s="133" t="n">
        <f aca="false">TRUNC(G239*(1-(SINTÉTICA!$I$341)),2)</f>
        <v>22.71</v>
      </c>
      <c r="I239" s="143" t="n">
        <f aca="false">F239*H239/(SUM($K:$K))</f>
        <v>0.000359684479905131</v>
      </c>
      <c r="K239" s="135" t="n">
        <f aca="false">F239*H239</f>
        <v>465.813894</v>
      </c>
    </row>
    <row r="240" customFormat="false" ht="25.5" hidden="false" customHeight="false" outlineLevel="0" collapsed="false">
      <c r="A240" s="140" t="s">
        <v>1535</v>
      </c>
      <c r="B240" s="141" t="s">
        <v>2547</v>
      </c>
      <c r="C240" s="141" t="s">
        <v>2942</v>
      </c>
      <c r="D240" s="141" t="s">
        <v>2305</v>
      </c>
      <c r="E240" s="142" t="s">
        <v>2859</v>
      </c>
      <c r="F240" s="140" t="s">
        <v>2520</v>
      </c>
      <c r="G240" s="140" t="s">
        <v>2943</v>
      </c>
      <c r="H240" s="133" t="n">
        <f aca="false">TRUNC(G240*(1-(SINTÉTICA!$I$341)),2)</f>
        <v>451</v>
      </c>
      <c r="I240" s="143" t="n">
        <f aca="false">F240*H240/(SUM($K:$K))</f>
        <v>0.000348245731882815</v>
      </c>
      <c r="K240" s="135" t="n">
        <f aca="false">F240*H240</f>
        <v>451</v>
      </c>
    </row>
    <row r="241" customFormat="false" ht="14.25" hidden="false" customHeight="false" outlineLevel="0" collapsed="false">
      <c r="A241" s="140" t="s">
        <v>1515</v>
      </c>
      <c r="B241" s="141" t="s">
        <v>664</v>
      </c>
      <c r="C241" s="141" t="s">
        <v>2944</v>
      </c>
      <c r="D241" s="141" t="s">
        <v>2305</v>
      </c>
      <c r="E241" s="142" t="s">
        <v>718</v>
      </c>
      <c r="F241" s="140" t="s">
        <v>2945</v>
      </c>
      <c r="G241" s="140" t="s">
        <v>2946</v>
      </c>
      <c r="H241" s="133" t="n">
        <f aca="false">TRUNC(G241*(1-(SINTÉTICA!$I$341)),2)</f>
        <v>24.36</v>
      </c>
      <c r="I241" s="143" t="n">
        <f aca="false">F241*H241/(SUM($K:$K))</f>
        <v>0.000338578245046512</v>
      </c>
      <c r="K241" s="135" t="n">
        <f aca="false">F241*H241</f>
        <v>438.48</v>
      </c>
    </row>
    <row r="242" customFormat="false" ht="14.25" hidden="false" customHeight="false" outlineLevel="0" collapsed="false">
      <c r="A242" s="140" t="s">
        <v>1664</v>
      </c>
      <c r="B242" s="141" t="s">
        <v>716</v>
      </c>
      <c r="C242" s="141" t="s">
        <v>2947</v>
      </c>
      <c r="D242" s="141" t="s">
        <v>2305</v>
      </c>
      <c r="E242" s="142" t="s">
        <v>718</v>
      </c>
      <c r="F242" s="140" t="s">
        <v>2649</v>
      </c>
      <c r="G242" s="140" t="s">
        <v>2948</v>
      </c>
      <c r="H242" s="133" t="n">
        <f aca="false">TRUNC(G242*(1-(SINTÉTICA!$I$341)),2)</f>
        <v>9.52</v>
      </c>
      <c r="I242" s="143" t="n">
        <f aca="false">F242*H242/(SUM($K:$K))</f>
        <v>0.000338145833494728</v>
      </c>
      <c r="K242" s="135" t="n">
        <f aca="false">F242*H242</f>
        <v>437.92</v>
      </c>
    </row>
    <row r="243" customFormat="false" ht="25.5" hidden="false" customHeight="false" outlineLevel="0" collapsed="false">
      <c r="A243" s="140" t="s">
        <v>1350</v>
      </c>
      <c r="B243" s="141" t="s">
        <v>664</v>
      </c>
      <c r="C243" s="141" t="s">
        <v>2949</v>
      </c>
      <c r="D243" s="141" t="s">
        <v>2357</v>
      </c>
      <c r="E243" s="142" t="s">
        <v>718</v>
      </c>
      <c r="F243" s="140" t="s">
        <v>2704</v>
      </c>
      <c r="G243" s="140" t="s">
        <v>2950</v>
      </c>
      <c r="H243" s="133" t="n">
        <f aca="false">TRUNC(G243*(1-(SINTÉTICA!$I$341)),2)</f>
        <v>213.23</v>
      </c>
      <c r="I243" s="143" t="n">
        <f aca="false">F243*H243/(SUM($K:$K))</f>
        <v>0.000329296839952872</v>
      </c>
      <c r="K243" s="135" t="n">
        <f aca="false">F243*H243</f>
        <v>426.46</v>
      </c>
    </row>
    <row r="244" customFormat="false" ht="25.5" hidden="false" customHeight="false" outlineLevel="0" collapsed="false">
      <c r="A244" s="140" t="s">
        <v>1568</v>
      </c>
      <c r="B244" s="141" t="s">
        <v>664</v>
      </c>
      <c r="C244" s="141" t="s">
        <v>2951</v>
      </c>
      <c r="D244" s="141" t="s">
        <v>2305</v>
      </c>
      <c r="E244" s="142" t="s">
        <v>718</v>
      </c>
      <c r="F244" s="140" t="s">
        <v>2530</v>
      </c>
      <c r="G244" s="140" t="s">
        <v>2952</v>
      </c>
      <c r="H244" s="133" t="n">
        <f aca="false">TRUNC(G244*(1-(SINTÉTICA!$I$341)),2)</f>
        <v>105.77</v>
      </c>
      <c r="I244" s="143" t="n">
        <f aca="false">F244*H244/(SUM($K:$K))</f>
        <v>0.000326686927372464</v>
      </c>
      <c r="K244" s="135" t="n">
        <f aca="false">F244*H244</f>
        <v>423.08</v>
      </c>
    </row>
    <row r="245" customFormat="false" ht="25.5" hidden="false" customHeight="false" outlineLevel="0" collapsed="false">
      <c r="A245" s="140" t="s">
        <v>1205</v>
      </c>
      <c r="B245" s="141" t="s">
        <v>2547</v>
      </c>
      <c r="C245" s="141" t="s">
        <v>2953</v>
      </c>
      <c r="D245" s="141" t="s">
        <v>2305</v>
      </c>
      <c r="E245" s="142" t="s">
        <v>2859</v>
      </c>
      <c r="F245" s="140" t="s">
        <v>2954</v>
      </c>
      <c r="G245" s="140" t="s">
        <v>2955</v>
      </c>
      <c r="H245" s="133" t="n">
        <f aca="false">TRUNC(G245*(1-(SINTÉTICA!$I$341)),2)</f>
        <v>62.58</v>
      </c>
      <c r="I245" s="143" t="n">
        <f aca="false">F245*H245/(SUM($K:$K))</f>
        <v>0.000326173438654721</v>
      </c>
      <c r="K245" s="135" t="n">
        <f aca="false">F245*H245</f>
        <v>422.415</v>
      </c>
    </row>
    <row r="246" customFormat="false" ht="51" hidden="false" customHeight="false" outlineLevel="0" collapsed="false">
      <c r="A246" s="140" t="s">
        <v>1688</v>
      </c>
      <c r="B246" s="141" t="s">
        <v>664</v>
      </c>
      <c r="C246" s="141" t="s">
        <v>2956</v>
      </c>
      <c r="D246" s="141" t="s">
        <v>2305</v>
      </c>
      <c r="E246" s="142" t="s">
        <v>729</v>
      </c>
      <c r="F246" s="140" t="s">
        <v>2646</v>
      </c>
      <c r="G246" s="140" t="s">
        <v>2957</v>
      </c>
      <c r="H246" s="133" t="n">
        <f aca="false">TRUNC(G246*(1-(SINTÉTICA!$I$341)),2)</f>
        <v>9.6</v>
      </c>
      <c r="I246" s="143" t="n">
        <f aca="false">F246*H246/(SUM($K:$K))</f>
        <v>0.000325474692473578</v>
      </c>
      <c r="K246" s="135" t="n">
        <f aca="false">F246*H246</f>
        <v>421.51008</v>
      </c>
    </row>
    <row r="247" customFormat="false" ht="25.5" hidden="false" customHeight="false" outlineLevel="0" collapsed="false">
      <c r="A247" s="140" t="s">
        <v>1347</v>
      </c>
      <c r="B247" s="141" t="s">
        <v>2547</v>
      </c>
      <c r="C247" s="141" t="s">
        <v>2958</v>
      </c>
      <c r="D247" s="141" t="s">
        <v>2305</v>
      </c>
      <c r="E247" s="142" t="s">
        <v>2859</v>
      </c>
      <c r="F247" s="140" t="s">
        <v>2860</v>
      </c>
      <c r="G247" s="140" t="s">
        <v>2959</v>
      </c>
      <c r="H247" s="133" t="n">
        <f aca="false">TRUNC(G247*(1-(SINTÉTICA!$I$341)),2)</f>
        <v>70.15</v>
      </c>
      <c r="I247" s="143" t="n">
        <f aca="false">F247*H247/(SUM($K:$K))</f>
        <v>0.00032500361097445</v>
      </c>
      <c r="K247" s="135" t="n">
        <f aca="false">F247*H247</f>
        <v>420.9</v>
      </c>
    </row>
    <row r="248" customFormat="false" ht="14.25" hidden="false" customHeight="false" outlineLevel="0" collapsed="false">
      <c r="A248" s="140" t="s">
        <v>848</v>
      </c>
      <c r="B248" s="141" t="s">
        <v>2960</v>
      </c>
      <c r="C248" s="141" t="s">
        <v>2961</v>
      </c>
      <c r="D248" s="141" t="s">
        <v>2305</v>
      </c>
      <c r="E248" s="142" t="s">
        <v>667</v>
      </c>
      <c r="F248" s="140" t="s">
        <v>2962</v>
      </c>
      <c r="G248" s="140" t="s">
        <v>2963</v>
      </c>
      <c r="H248" s="133" t="n">
        <f aca="false">TRUNC(G248*(1-(SINTÉTICA!$I$341)),2)</f>
        <v>0.76</v>
      </c>
      <c r="I248" s="143" t="n">
        <f aca="false">F248*H248/(SUM($K:$K))</f>
        <v>0.000322764336866999</v>
      </c>
      <c r="K248" s="135" t="n">
        <f aca="false">F248*H248</f>
        <v>418</v>
      </c>
    </row>
    <row r="249" customFormat="false" ht="38.25" hidden="false" customHeight="false" outlineLevel="0" collapsed="false">
      <c r="A249" s="140" t="s">
        <v>1513</v>
      </c>
      <c r="B249" s="141" t="s">
        <v>664</v>
      </c>
      <c r="C249" s="141" t="s">
        <v>2964</v>
      </c>
      <c r="D249" s="141" t="s">
        <v>2305</v>
      </c>
      <c r="E249" s="142" t="s">
        <v>718</v>
      </c>
      <c r="F249" s="140" t="s">
        <v>2520</v>
      </c>
      <c r="G249" s="140" t="s">
        <v>2965</v>
      </c>
      <c r="H249" s="133" t="n">
        <f aca="false">TRUNC(G249*(1-(SINTÉTICA!$I$341)),2)</f>
        <v>417.89</v>
      </c>
      <c r="I249" s="143" t="n">
        <f aca="false">F249*H249/(SUM($K:$K))</f>
        <v>0.000322679398883613</v>
      </c>
      <c r="K249" s="135" t="n">
        <f aca="false">F249*H249</f>
        <v>417.89</v>
      </c>
    </row>
    <row r="250" customFormat="false" ht="25.5" hidden="false" customHeight="false" outlineLevel="0" collapsed="false">
      <c r="A250" s="140" t="s">
        <v>1800</v>
      </c>
      <c r="B250" s="141" t="s">
        <v>664</v>
      </c>
      <c r="C250" s="141" t="s">
        <v>2966</v>
      </c>
      <c r="D250" s="141" t="s">
        <v>2305</v>
      </c>
      <c r="E250" s="142" t="s">
        <v>729</v>
      </c>
      <c r="F250" s="140" t="s">
        <v>2967</v>
      </c>
      <c r="G250" s="140" t="s">
        <v>2968</v>
      </c>
      <c r="H250" s="133" t="n">
        <f aca="false">TRUNC(G250*(1-(SINTÉTICA!$I$341)),2)</f>
        <v>3.3</v>
      </c>
      <c r="I250" s="143" t="n">
        <f aca="false">F250*H250/(SUM($K:$K))</f>
        <v>0.000321065577199278</v>
      </c>
      <c r="K250" s="135" t="n">
        <f aca="false">F250*H250</f>
        <v>415.8</v>
      </c>
    </row>
    <row r="251" customFormat="false" ht="25.5" hidden="false" customHeight="false" outlineLevel="0" collapsed="false">
      <c r="A251" s="140" t="s">
        <v>1405</v>
      </c>
      <c r="B251" s="141" t="s">
        <v>2547</v>
      </c>
      <c r="C251" s="141" t="s">
        <v>2969</v>
      </c>
      <c r="D251" s="141" t="s">
        <v>2305</v>
      </c>
      <c r="E251" s="142" t="s">
        <v>2859</v>
      </c>
      <c r="F251" s="140" t="s">
        <v>2450</v>
      </c>
      <c r="G251" s="140" t="s">
        <v>2970</v>
      </c>
      <c r="H251" s="133" t="n">
        <f aca="false">TRUNC(G251*(1-(SINTÉTICA!$I$341)),2)</f>
        <v>137.05</v>
      </c>
      <c r="I251" s="143" t="n">
        <f aca="false">F251*H251/(SUM($K:$K))</f>
        <v>0.000317475016992504</v>
      </c>
      <c r="K251" s="135" t="n">
        <f aca="false">F251*H251</f>
        <v>411.15</v>
      </c>
    </row>
    <row r="252" customFormat="false" ht="14.25" hidden="false" customHeight="false" outlineLevel="0" collapsed="false">
      <c r="A252" s="140" t="s">
        <v>2034</v>
      </c>
      <c r="B252" s="141" t="s">
        <v>664</v>
      </c>
      <c r="C252" s="141" t="s">
        <v>2971</v>
      </c>
      <c r="D252" s="141" t="s">
        <v>2295</v>
      </c>
      <c r="E252" s="142" t="s">
        <v>672</v>
      </c>
      <c r="F252" s="140" t="s">
        <v>2972</v>
      </c>
      <c r="G252" s="140" t="s">
        <v>2973</v>
      </c>
      <c r="H252" s="133" t="n">
        <f aca="false">TRUNC(G252*(1-(SINTÉTICA!$I$341)),2)</f>
        <v>20.07</v>
      </c>
      <c r="I252" s="143" t="n">
        <f aca="false">F252*H252/(SUM($K:$K))</f>
        <v>0.000316636718833561</v>
      </c>
      <c r="K252" s="135" t="n">
        <f aca="false">F252*H252</f>
        <v>410.064351462</v>
      </c>
    </row>
    <row r="253" customFormat="false" ht="14.25" hidden="false" customHeight="false" outlineLevel="0" collapsed="false">
      <c r="A253" s="140" t="s">
        <v>1287</v>
      </c>
      <c r="B253" s="141" t="s">
        <v>664</v>
      </c>
      <c r="C253" s="141" t="s">
        <v>2974</v>
      </c>
      <c r="D253" s="141" t="s">
        <v>2305</v>
      </c>
      <c r="E253" s="142" t="s">
        <v>925</v>
      </c>
      <c r="F253" s="140" t="s">
        <v>2975</v>
      </c>
      <c r="G253" s="140" t="s">
        <v>2976</v>
      </c>
      <c r="H253" s="133" t="n">
        <f aca="false">TRUNC(G253*(1-(SINTÉTICA!$I$341)),2)</f>
        <v>10.69</v>
      </c>
      <c r="I253" s="143" t="n">
        <f aca="false">F253*H253/(SUM($K:$K))</f>
        <v>0.000314658782328817</v>
      </c>
      <c r="K253" s="135" t="n">
        <f aca="false">F253*H253</f>
        <v>407.5028</v>
      </c>
    </row>
    <row r="254" customFormat="false" ht="25.5" hidden="false" customHeight="false" outlineLevel="0" collapsed="false">
      <c r="A254" s="140" t="s">
        <v>1799</v>
      </c>
      <c r="B254" s="141" t="s">
        <v>664</v>
      </c>
      <c r="C254" s="141" t="s">
        <v>2977</v>
      </c>
      <c r="D254" s="141" t="s">
        <v>2305</v>
      </c>
      <c r="E254" s="142" t="s">
        <v>718</v>
      </c>
      <c r="F254" s="140" t="s">
        <v>2978</v>
      </c>
      <c r="G254" s="140" t="s">
        <v>2979</v>
      </c>
      <c r="H254" s="133" t="n">
        <f aca="false">TRUNC(G254*(1-(SINTÉTICA!$I$341)),2)</f>
        <v>4.13</v>
      </c>
      <c r="I254" s="143" t="n">
        <f aca="false">F254*H254/(SUM($K:$K))</f>
        <v>0.000311938666575783</v>
      </c>
      <c r="K254" s="135" t="n">
        <f aca="false">F254*H254</f>
        <v>403.98008</v>
      </c>
    </row>
    <row r="255" customFormat="false" ht="25.5" hidden="false" customHeight="false" outlineLevel="0" collapsed="false">
      <c r="A255" s="140" t="s">
        <v>1650</v>
      </c>
      <c r="B255" s="141" t="s">
        <v>716</v>
      </c>
      <c r="C255" s="141" t="s">
        <v>2980</v>
      </c>
      <c r="D255" s="141" t="s">
        <v>2305</v>
      </c>
      <c r="E255" s="142" t="s">
        <v>718</v>
      </c>
      <c r="F255" s="140" t="s">
        <v>2520</v>
      </c>
      <c r="G255" s="140" t="s">
        <v>2981</v>
      </c>
      <c r="H255" s="133" t="n">
        <f aca="false">TRUNC(G255*(1-(SINTÉTICA!$I$341)),2)</f>
        <v>399</v>
      </c>
      <c r="I255" s="143" t="n">
        <f aca="false">F255*H255/(SUM($K:$K))</f>
        <v>0.000308093230645772</v>
      </c>
      <c r="K255" s="135" t="n">
        <f aca="false">F255*H255</f>
        <v>399</v>
      </c>
    </row>
    <row r="256" customFormat="false" ht="14.25" hidden="false" customHeight="false" outlineLevel="0" collapsed="false">
      <c r="A256" s="140" t="s">
        <v>1551</v>
      </c>
      <c r="B256" s="141" t="s">
        <v>664</v>
      </c>
      <c r="C256" s="141" t="s">
        <v>2982</v>
      </c>
      <c r="D256" s="141" t="s">
        <v>2305</v>
      </c>
      <c r="E256" s="142" t="s">
        <v>718</v>
      </c>
      <c r="F256" s="140" t="s">
        <v>2983</v>
      </c>
      <c r="G256" s="140" t="s">
        <v>2984</v>
      </c>
      <c r="H256" s="133" t="n">
        <f aca="false">TRUNC(G256*(1-(SINTÉTICA!$I$341)),2)</f>
        <v>0.72</v>
      </c>
      <c r="I256" s="143" t="n">
        <f aca="false">F256*H256/(SUM($K:$K))</f>
        <v>0.000303817934948091</v>
      </c>
      <c r="K256" s="135" t="n">
        <f aca="false">F256*H256</f>
        <v>393.46322472</v>
      </c>
    </row>
    <row r="257" customFormat="false" ht="25.5" hidden="false" customHeight="false" outlineLevel="0" collapsed="false">
      <c r="A257" s="140" t="s">
        <v>1401</v>
      </c>
      <c r="B257" s="141" t="s">
        <v>716</v>
      </c>
      <c r="C257" s="141" t="s">
        <v>2985</v>
      </c>
      <c r="D257" s="141" t="s">
        <v>2305</v>
      </c>
      <c r="E257" s="142" t="s">
        <v>718</v>
      </c>
      <c r="F257" s="140" t="s">
        <v>2450</v>
      </c>
      <c r="G257" s="140" t="s">
        <v>2986</v>
      </c>
      <c r="H257" s="133" t="n">
        <f aca="false">TRUNC(G257*(1-(SINTÉTICA!$I$341)),2)</f>
        <v>131.13</v>
      </c>
      <c r="I257" s="143" t="n">
        <f aca="false">F257*H257/(SUM($K:$K))</f>
        <v>0.000303761393493083</v>
      </c>
      <c r="K257" s="135" t="n">
        <f aca="false">F257*H257</f>
        <v>393.39</v>
      </c>
    </row>
    <row r="258" customFormat="false" ht="25.5" hidden="false" customHeight="false" outlineLevel="0" collapsed="false">
      <c r="A258" s="140" t="s">
        <v>1352</v>
      </c>
      <c r="B258" s="141" t="s">
        <v>664</v>
      </c>
      <c r="C258" s="141" t="s">
        <v>2987</v>
      </c>
      <c r="D258" s="141" t="s">
        <v>2305</v>
      </c>
      <c r="E258" s="142" t="s">
        <v>718</v>
      </c>
      <c r="F258" s="140" t="s">
        <v>2945</v>
      </c>
      <c r="G258" s="140" t="s">
        <v>2988</v>
      </c>
      <c r="H258" s="133" t="n">
        <f aca="false">TRUNC(G258*(1-(SINTÉTICA!$I$341)),2)</f>
        <v>21.53</v>
      </c>
      <c r="I258" s="143" t="n">
        <f aca="false">F258*H258/(SUM($K:$K))</f>
        <v>0.000299244237103916</v>
      </c>
      <c r="K258" s="135" t="n">
        <f aca="false">F258*H258</f>
        <v>387.54</v>
      </c>
    </row>
    <row r="259" customFormat="false" ht="14.25" hidden="false" customHeight="false" outlineLevel="0" collapsed="false">
      <c r="A259" s="140" t="s">
        <v>1617</v>
      </c>
      <c r="B259" s="141" t="s">
        <v>664</v>
      </c>
      <c r="C259" s="141" t="s">
        <v>2989</v>
      </c>
      <c r="D259" s="141" t="s">
        <v>2305</v>
      </c>
      <c r="E259" s="142" t="s">
        <v>718</v>
      </c>
      <c r="F259" s="140" t="s">
        <v>2990</v>
      </c>
      <c r="G259" s="140" t="s">
        <v>2991</v>
      </c>
      <c r="H259" s="133" t="n">
        <f aca="false">TRUNC(G259*(1-(SINTÉTICA!$I$341)),2)</f>
        <v>8.99</v>
      </c>
      <c r="I259" s="143" t="n">
        <f aca="false">F259*H259/(SUM($K:$K))</f>
        <v>0.000298495238523148</v>
      </c>
      <c r="K259" s="135" t="n">
        <f aca="false">F259*H259</f>
        <v>386.57</v>
      </c>
    </row>
    <row r="260" customFormat="false" ht="25.5" hidden="false" customHeight="false" outlineLevel="0" collapsed="false">
      <c r="A260" s="140" t="s">
        <v>1490</v>
      </c>
      <c r="B260" s="141" t="s">
        <v>664</v>
      </c>
      <c r="C260" s="141" t="s">
        <v>2992</v>
      </c>
      <c r="D260" s="141" t="s">
        <v>2305</v>
      </c>
      <c r="E260" s="142" t="s">
        <v>718</v>
      </c>
      <c r="F260" s="140" t="s">
        <v>2450</v>
      </c>
      <c r="G260" s="140" t="s">
        <v>2993</v>
      </c>
      <c r="H260" s="133" t="n">
        <f aca="false">TRUNC(G260*(1-(SINTÉTICA!$I$341)),2)</f>
        <v>126.61</v>
      </c>
      <c r="I260" s="143" t="n">
        <f aca="false">F260*H260/(SUM($K:$K))</f>
        <v>0.000293290856632039</v>
      </c>
      <c r="K260" s="135" t="n">
        <f aca="false">F260*H260</f>
        <v>379.83</v>
      </c>
    </row>
    <row r="261" customFormat="false" ht="14.25" hidden="false" customHeight="false" outlineLevel="0" collapsed="false">
      <c r="A261" s="140" t="s">
        <v>2025</v>
      </c>
      <c r="B261" s="141" t="s">
        <v>664</v>
      </c>
      <c r="C261" s="141" t="s">
        <v>2994</v>
      </c>
      <c r="D261" s="141" t="s">
        <v>2295</v>
      </c>
      <c r="E261" s="142" t="s">
        <v>672</v>
      </c>
      <c r="F261" s="140" t="s">
        <v>2995</v>
      </c>
      <c r="G261" s="140" t="s">
        <v>2996</v>
      </c>
      <c r="H261" s="133" t="n">
        <f aca="false">TRUNC(G261*(1-(SINTÉTICA!$I$341)),2)</f>
        <v>14.77</v>
      </c>
      <c r="I261" s="143" t="n">
        <f aca="false">F261*H261/(SUM($K:$K))</f>
        <v>0.000289652529406782</v>
      </c>
      <c r="K261" s="135" t="n">
        <f aca="false">F261*H261</f>
        <v>375.118138724</v>
      </c>
    </row>
    <row r="262" customFormat="false" ht="25.5" hidden="false" customHeight="false" outlineLevel="0" collapsed="false">
      <c r="A262" s="140" t="s">
        <v>1565</v>
      </c>
      <c r="B262" s="141" t="s">
        <v>716</v>
      </c>
      <c r="C262" s="141" t="s">
        <v>2997</v>
      </c>
      <c r="D262" s="141" t="s">
        <v>2305</v>
      </c>
      <c r="E262" s="142" t="s">
        <v>718</v>
      </c>
      <c r="F262" s="140" t="s">
        <v>2520</v>
      </c>
      <c r="G262" s="140" t="s">
        <v>2998</v>
      </c>
      <c r="H262" s="133" t="n">
        <f aca="false">TRUNC(G262*(1-(SINTÉTICA!$I$341)),2)</f>
        <v>352</v>
      </c>
      <c r="I262" s="143" t="n">
        <f aca="false">F262*H262/(SUM($K:$K))</f>
        <v>0.000271801546835368</v>
      </c>
      <c r="K262" s="135" t="n">
        <f aca="false">F262*H262</f>
        <v>352</v>
      </c>
    </row>
    <row r="263" customFormat="false" ht="25.5" hidden="false" customHeight="false" outlineLevel="0" collapsed="false">
      <c r="A263" s="140" t="s">
        <v>1300</v>
      </c>
      <c r="B263" s="141" t="s">
        <v>664</v>
      </c>
      <c r="C263" s="141" t="s">
        <v>2999</v>
      </c>
      <c r="D263" s="141" t="s">
        <v>2305</v>
      </c>
      <c r="E263" s="142" t="s">
        <v>718</v>
      </c>
      <c r="F263" s="140" t="s">
        <v>2520</v>
      </c>
      <c r="G263" s="140" t="s">
        <v>3000</v>
      </c>
      <c r="H263" s="133" t="n">
        <f aca="false">TRUNC(G263*(1-(SINTÉTICA!$I$341)),2)</f>
        <v>344.77</v>
      </c>
      <c r="I263" s="143" t="n">
        <f aca="false">F263*H263/(SUM($K:$K))</f>
        <v>0.000266218804836448</v>
      </c>
      <c r="K263" s="135" t="n">
        <f aca="false">F263*H263</f>
        <v>344.77</v>
      </c>
    </row>
    <row r="264" customFormat="false" ht="25.5" hidden="false" customHeight="false" outlineLevel="0" collapsed="false">
      <c r="A264" s="140" t="s">
        <v>1625</v>
      </c>
      <c r="B264" s="141" t="s">
        <v>664</v>
      </c>
      <c r="C264" s="141" t="s">
        <v>3001</v>
      </c>
      <c r="D264" s="141" t="s">
        <v>2305</v>
      </c>
      <c r="E264" s="142" t="s">
        <v>718</v>
      </c>
      <c r="F264" s="140" t="s">
        <v>2701</v>
      </c>
      <c r="G264" s="140" t="s">
        <v>3002</v>
      </c>
      <c r="H264" s="133" t="n">
        <f aca="false">TRUNC(G264*(1-(SINTÉTICA!$I$341)),2)</f>
        <v>8.6</v>
      </c>
      <c r="I264" s="143" t="n">
        <f aca="false">F264*H264/(SUM($K:$K))</f>
        <v>0.000265624238952746</v>
      </c>
      <c r="K264" s="135" t="n">
        <f aca="false">F264*H264</f>
        <v>344</v>
      </c>
    </row>
    <row r="265" customFormat="false" ht="14.25" hidden="false" customHeight="false" outlineLevel="0" collapsed="false">
      <c r="A265" s="140" t="s">
        <v>2104</v>
      </c>
      <c r="B265" s="141" t="s">
        <v>664</v>
      </c>
      <c r="C265" s="141" t="s">
        <v>3003</v>
      </c>
      <c r="D265" s="141" t="s">
        <v>2305</v>
      </c>
      <c r="E265" s="142" t="s">
        <v>718</v>
      </c>
      <c r="F265" s="140" t="s">
        <v>2530</v>
      </c>
      <c r="G265" s="140" t="s">
        <v>3004</v>
      </c>
      <c r="H265" s="133" t="n">
        <f aca="false">TRUNC(G265*(1-(SINTÉTICA!$I$341)),2)</f>
        <v>85.07</v>
      </c>
      <c r="I265" s="143" t="n">
        <f aca="false">F265*H265/(SUM($K:$K))</f>
        <v>0.000262751790787327</v>
      </c>
      <c r="K265" s="135" t="n">
        <f aca="false">F265*H265</f>
        <v>340.28</v>
      </c>
    </row>
    <row r="266" customFormat="false" ht="14.25" hidden="false" customHeight="false" outlineLevel="0" collapsed="false">
      <c r="A266" s="140" t="s">
        <v>1906</v>
      </c>
      <c r="B266" s="141" t="s">
        <v>664</v>
      </c>
      <c r="C266" s="141" t="s">
        <v>3005</v>
      </c>
      <c r="D266" s="141" t="s">
        <v>2295</v>
      </c>
      <c r="E266" s="142" t="s">
        <v>672</v>
      </c>
      <c r="F266" s="140" t="s">
        <v>3006</v>
      </c>
      <c r="G266" s="140" t="s">
        <v>3007</v>
      </c>
      <c r="H266" s="133" t="n">
        <f aca="false">TRUNC(G266*(1-(SINTÉTICA!$I$341)),2)</f>
        <v>15.98</v>
      </c>
      <c r="I266" s="143" t="n">
        <f aca="false">F266*H266/(SUM($K:$K))</f>
        <v>0.00025800822855111</v>
      </c>
      <c r="K266" s="135" t="n">
        <f aca="false">F266*H266</f>
        <v>334.13679027</v>
      </c>
    </row>
    <row r="267" customFormat="false" ht="25.5" hidden="false" customHeight="false" outlineLevel="0" collapsed="false">
      <c r="A267" s="140" t="s">
        <v>1808</v>
      </c>
      <c r="B267" s="141" t="s">
        <v>664</v>
      </c>
      <c r="C267" s="141" t="s">
        <v>3008</v>
      </c>
      <c r="D267" s="141" t="s">
        <v>2305</v>
      </c>
      <c r="E267" s="142" t="s">
        <v>676</v>
      </c>
      <c r="F267" s="140" t="s">
        <v>3009</v>
      </c>
      <c r="G267" s="140" t="s">
        <v>3010</v>
      </c>
      <c r="H267" s="133" t="n">
        <f aca="false">TRUNC(G267*(1-(SINTÉTICA!$I$341)),2)</f>
        <v>91.17</v>
      </c>
      <c r="I267" s="143" t="n">
        <f aca="false">F267*H267/(SUM($K:$K))</f>
        <v>0.000257567945696025</v>
      </c>
      <c r="K267" s="135" t="n">
        <f aca="false">F267*H267</f>
        <v>333.56659644</v>
      </c>
    </row>
    <row r="268" customFormat="false" ht="25.5" hidden="false" customHeight="false" outlineLevel="0" collapsed="false">
      <c r="A268" s="140" t="s">
        <v>710</v>
      </c>
      <c r="B268" s="141" t="s">
        <v>664</v>
      </c>
      <c r="C268" s="141" t="s">
        <v>3011</v>
      </c>
      <c r="D268" s="141" t="s">
        <v>2305</v>
      </c>
      <c r="E268" s="142" t="s">
        <v>718</v>
      </c>
      <c r="F268" s="140" t="s">
        <v>3012</v>
      </c>
      <c r="G268" s="140" t="s">
        <v>3013</v>
      </c>
      <c r="H268" s="133" t="n">
        <f aca="false">TRUNC(G268*(1-(SINTÉTICA!$I$341)),2)</f>
        <v>83.51</v>
      </c>
      <c r="I268" s="143" t="n">
        <f aca="false">F268*H268/(SUM($K:$K))</f>
        <v>0.000253806554788659</v>
      </c>
      <c r="K268" s="135" t="n">
        <f aca="false">F268*H268</f>
        <v>328.69536</v>
      </c>
    </row>
    <row r="269" customFormat="false" ht="38.25" hidden="false" customHeight="false" outlineLevel="0" collapsed="false">
      <c r="A269" s="140" t="s">
        <v>1722</v>
      </c>
      <c r="B269" s="141" t="s">
        <v>664</v>
      </c>
      <c r="C269" s="141" t="s">
        <v>3014</v>
      </c>
      <c r="D269" s="141" t="s">
        <v>2305</v>
      </c>
      <c r="E269" s="142" t="s">
        <v>729</v>
      </c>
      <c r="F269" s="140" t="s">
        <v>3015</v>
      </c>
      <c r="G269" s="140" t="s">
        <v>3016</v>
      </c>
      <c r="H269" s="133" t="n">
        <f aca="false">TRUNC(G269*(1-(SINTÉTICA!$I$341)),2)</f>
        <v>7.44</v>
      </c>
      <c r="I269" s="143" t="n">
        <f aca="false">F269*H269/(SUM($K:$K))</f>
        <v>0.000251971153070575</v>
      </c>
      <c r="K269" s="135" t="n">
        <f aca="false">F269*H269</f>
        <v>326.3184</v>
      </c>
    </row>
    <row r="270" customFormat="false" ht="25.5" hidden="false" customHeight="false" outlineLevel="0" collapsed="false">
      <c r="A270" s="140" t="s">
        <v>1495</v>
      </c>
      <c r="B270" s="141" t="s">
        <v>664</v>
      </c>
      <c r="C270" s="141" t="s">
        <v>3017</v>
      </c>
      <c r="D270" s="141" t="s">
        <v>2305</v>
      </c>
      <c r="E270" s="142" t="s">
        <v>729</v>
      </c>
      <c r="F270" s="140" t="s">
        <v>3018</v>
      </c>
      <c r="G270" s="140" t="s">
        <v>3019</v>
      </c>
      <c r="H270" s="133" t="n">
        <f aca="false">TRUNC(G270*(1-(SINTÉTICA!$I$341)),2)</f>
        <v>12.94</v>
      </c>
      <c r="I270" s="143" t="n">
        <f aca="false">F270*H270/(SUM($K:$K))</f>
        <v>0.000251793246603555</v>
      </c>
      <c r="K270" s="135" t="n">
        <f aca="false">F270*H270</f>
        <v>326.088</v>
      </c>
    </row>
    <row r="271" customFormat="false" ht="25.5" hidden="false" customHeight="false" outlineLevel="0" collapsed="false">
      <c r="A271" s="140" t="s">
        <v>2157</v>
      </c>
      <c r="B271" s="141" t="s">
        <v>664</v>
      </c>
      <c r="C271" s="141" t="s">
        <v>3020</v>
      </c>
      <c r="D271" s="141" t="s">
        <v>2328</v>
      </c>
      <c r="E271" s="142" t="s">
        <v>718</v>
      </c>
      <c r="F271" s="140" t="s">
        <v>3021</v>
      </c>
      <c r="G271" s="140" t="s">
        <v>3022</v>
      </c>
      <c r="H271" s="133" t="n">
        <f aca="false">TRUNC(G271*(1-(SINTÉTICA!$I$341)),2)</f>
        <v>32159.72</v>
      </c>
      <c r="I271" s="143" t="n">
        <f aca="false">F271*H271/(SUM($K:$K))</f>
        <v>0.000250657392346839</v>
      </c>
      <c r="K271" s="135" t="n">
        <f aca="false">F271*H271</f>
        <v>324.616997708</v>
      </c>
    </row>
    <row r="272" customFormat="false" ht="25.5" hidden="false" customHeight="false" outlineLevel="0" collapsed="false">
      <c r="A272" s="140" t="s">
        <v>2267</v>
      </c>
      <c r="B272" s="141" t="s">
        <v>664</v>
      </c>
      <c r="C272" s="141" t="s">
        <v>3023</v>
      </c>
      <c r="D272" s="141" t="s">
        <v>2305</v>
      </c>
      <c r="E272" s="142" t="s">
        <v>718</v>
      </c>
      <c r="F272" s="140" t="s">
        <v>3024</v>
      </c>
      <c r="G272" s="140" t="s">
        <v>3025</v>
      </c>
      <c r="H272" s="133" t="n">
        <f aca="false">TRUNC(G272*(1-(SINTÉTICA!$I$341)),2)</f>
        <v>3.11</v>
      </c>
      <c r="I272" s="143" t="n">
        <f aca="false">F272*H272/(SUM($K:$K))</f>
        <v>0.000250651206616197</v>
      </c>
      <c r="K272" s="135" t="n">
        <f aca="false">F272*H272</f>
        <v>324.6089868</v>
      </c>
    </row>
    <row r="273" customFormat="false" ht="25.5" hidden="false" customHeight="false" outlineLevel="0" collapsed="false">
      <c r="A273" s="140" t="s">
        <v>1362</v>
      </c>
      <c r="B273" s="141" t="s">
        <v>716</v>
      </c>
      <c r="C273" s="141" t="s">
        <v>3026</v>
      </c>
      <c r="D273" s="141" t="s">
        <v>2305</v>
      </c>
      <c r="E273" s="142" t="s">
        <v>3027</v>
      </c>
      <c r="F273" s="140" t="s">
        <v>2860</v>
      </c>
      <c r="G273" s="140" t="s">
        <v>3028</v>
      </c>
      <c r="H273" s="133" t="n">
        <f aca="false">TRUNC(G273*(1-(SINTÉTICA!$I$341)),2)</f>
        <v>53.14</v>
      </c>
      <c r="I273" s="143" t="n">
        <f aca="false">F273*H273/(SUM($K:$K))</f>
        <v>0.0002461966056619</v>
      </c>
      <c r="K273" s="135" t="n">
        <f aca="false">F273*H273</f>
        <v>318.84</v>
      </c>
    </row>
    <row r="274" customFormat="false" ht="51" hidden="false" customHeight="false" outlineLevel="0" collapsed="false">
      <c r="A274" s="140" t="s">
        <v>2251</v>
      </c>
      <c r="B274" s="141" t="s">
        <v>664</v>
      </c>
      <c r="C274" s="141" t="s">
        <v>3029</v>
      </c>
      <c r="D274" s="141" t="s">
        <v>2328</v>
      </c>
      <c r="E274" s="142" t="s">
        <v>718</v>
      </c>
      <c r="F274" s="140" t="s">
        <v>3030</v>
      </c>
      <c r="G274" s="140" t="s">
        <v>3031</v>
      </c>
      <c r="H274" s="133" t="n">
        <f aca="false">TRUNC(G274*(1-(SINTÉTICA!$I$341)),2)</f>
        <v>466463.38</v>
      </c>
      <c r="I274" s="143" t="n">
        <f aca="false">F274*H274/(SUM($K:$K))</f>
        <v>0.000245214621500845</v>
      </c>
      <c r="K274" s="135" t="n">
        <f aca="false">F274*H274</f>
        <v>317.568269104</v>
      </c>
    </row>
    <row r="275" customFormat="false" ht="14.25" hidden="false" customHeight="false" outlineLevel="0" collapsed="false">
      <c r="A275" s="140" t="s">
        <v>1562</v>
      </c>
      <c r="B275" s="141" t="s">
        <v>664</v>
      </c>
      <c r="C275" s="141" t="s">
        <v>3032</v>
      </c>
      <c r="D275" s="141" t="s">
        <v>2305</v>
      </c>
      <c r="E275" s="142" t="s">
        <v>718</v>
      </c>
      <c r="F275" s="140" t="s">
        <v>2860</v>
      </c>
      <c r="G275" s="140" t="s">
        <v>3033</v>
      </c>
      <c r="H275" s="133" t="n">
        <f aca="false">TRUNC(G275*(1-(SINTÉTICA!$I$341)),2)</f>
        <v>52.67</v>
      </c>
      <c r="I275" s="143" t="n">
        <f aca="false">F275*H275/(SUM($K:$K))</f>
        <v>0.000244019104633275</v>
      </c>
      <c r="K275" s="135" t="n">
        <f aca="false">F275*H275</f>
        <v>316.02</v>
      </c>
    </row>
    <row r="276" customFormat="false" ht="38.25" hidden="false" customHeight="false" outlineLevel="0" collapsed="false">
      <c r="A276" s="140" t="s">
        <v>1167</v>
      </c>
      <c r="B276" s="141" t="s">
        <v>664</v>
      </c>
      <c r="C276" s="141" t="s">
        <v>3034</v>
      </c>
      <c r="D276" s="141" t="s">
        <v>2305</v>
      </c>
      <c r="E276" s="142" t="s">
        <v>925</v>
      </c>
      <c r="F276" s="140" t="s">
        <v>3035</v>
      </c>
      <c r="G276" s="140" t="s">
        <v>3036</v>
      </c>
      <c r="H276" s="133" t="n">
        <f aca="false">TRUNC(G276*(1-(SINTÉTICA!$I$341)),2)</f>
        <v>3.87</v>
      </c>
      <c r="I276" s="143" t="n">
        <f aca="false">F276*H276/(SUM($K:$K))</f>
        <v>0.000241631394882798</v>
      </c>
      <c r="K276" s="135" t="n">
        <f aca="false">F276*H276</f>
        <v>312.92776656</v>
      </c>
    </row>
    <row r="277" customFormat="false" ht="14.25" hidden="false" customHeight="false" outlineLevel="0" collapsed="false">
      <c r="A277" s="140" t="s">
        <v>2112</v>
      </c>
      <c r="B277" s="141" t="s">
        <v>664</v>
      </c>
      <c r="C277" s="141" t="s">
        <v>3037</v>
      </c>
      <c r="D277" s="141" t="s">
        <v>2305</v>
      </c>
      <c r="E277" s="142" t="s">
        <v>667</v>
      </c>
      <c r="F277" s="140" t="s">
        <v>3038</v>
      </c>
      <c r="G277" s="140" t="s">
        <v>3039</v>
      </c>
      <c r="H277" s="133" t="n">
        <f aca="false">TRUNC(G277*(1-(SINTÉTICA!$I$341)),2)</f>
        <v>1.13</v>
      </c>
      <c r="I277" s="143" t="n">
        <f aca="false">F277*H277/(SUM($K:$K))</f>
        <v>0.000237262365271263</v>
      </c>
      <c r="K277" s="135" t="n">
        <f aca="false">F277*H277</f>
        <v>307.2696</v>
      </c>
    </row>
    <row r="278" customFormat="false" ht="25.5" hidden="false" customHeight="false" outlineLevel="0" collapsed="false">
      <c r="A278" s="140" t="s">
        <v>812</v>
      </c>
      <c r="B278" s="141" t="s">
        <v>664</v>
      </c>
      <c r="C278" s="141" t="s">
        <v>3040</v>
      </c>
      <c r="D278" s="141" t="s">
        <v>2328</v>
      </c>
      <c r="E278" s="142" t="s">
        <v>729</v>
      </c>
      <c r="F278" s="140" t="s">
        <v>3041</v>
      </c>
      <c r="G278" s="140" t="s">
        <v>3042</v>
      </c>
      <c r="H278" s="133" t="n">
        <f aca="false">TRUNC(G278*(1-(SINTÉTICA!$I$341)),2)</f>
        <v>3.55</v>
      </c>
      <c r="I278" s="143" t="n">
        <f aca="false">F278*H278/(SUM($K:$K))</f>
        <v>0.000234546357427972</v>
      </c>
      <c r="K278" s="135" t="n">
        <f aca="false">F278*H278</f>
        <v>303.7522</v>
      </c>
    </row>
    <row r="279" customFormat="false" ht="25.5" hidden="false" customHeight="false" outlineLevel="0" collapsed="false">
      <c r="A279" s="140" t="s">
        <v>1501</v>
      </c>
      <c r="B279" s="141" t="s">
        <v>664</v>
      </c>
      <c r="C279" s="141" t="s">
        <v>3043</v>
      </c>
      <c r="D279" s="141" t="s">
        <v>2305</v>
      </c>
      <c r="E279" s="142" t="s">
        <v>718</v>
      </c>
      <c r="F279" s="140" t="s">
        <v>2860</v>
      </c>
      <c r="G279" s="140" t="s">
        <v>3044</v>
      </c>
      <c r="H279" s="133" t="n">
        <f aca="false">TRUNC(G279*(1-(SINTÉTICA!$I$341)),2)</f>
        <v>49.5</v>
      </c>
      <c r="I279" s="143" t="n">
        <f aca="false">F279*H279/(SUM($K:$K))</f>
        <v>0.000229332555142342</v>
      </c>
      <c r="K279" s="135" t="n">
        <f aca="false">F279*H279</f>
        <v>297</v>
      </c>
    </row>
    <row r="280" customFormat="false" ht="25.5" hidden="false" customHeight="false" outlineLevel="0" collapsed="false">
      <c r="A280" s="140" t="s">
        <v>1473</v>
      </c>
      <c r="B280" s="141" t="s">
        <v>664</v>
      </c>
      <c r="C280" s="141" t="s">
        <v>3045</v>
      </c>
      <c r="D280" s="141" t="s">
        <v>2305</v>
      </c>
      <c r="E280" s="142" t="s">
        <v>718</v>
      </c>
      <c r="F280" s="140" t="s">
        <v>3046</v>
      </c>
      <c r="G280" s="140" t="s">
        <v>3047</v>
      </c>
      <c r="H280" s="133" t="n">
        <f aca="false">TRUNC(G280*(1-(SINTÉTICA!$I$341)),2)</f>
        <v>3.57</v>
      </c>
      <c r="I280" s="143" t="n">
        <f aca="false">F280*H280/(SUM($K:$K))</f>
        <v>0.000228799762337465</v>
      </c>
      <c r="K280" s="135" t="n">
        <f aca="false">F280*H280</f>
        <v>296.31</v>
      </c>
    </row>
    <row r="281" customFormat="false" ht="38.25" hidden="false" customHeight="false" outlineLevel="0" collapsed="false">
      <c r="A281" s="140" t="s">
        <v>1682</v>
      </c>
      <c r="B281" s="141" t="s">
        <v>716</v>
      </c>
      <c r="C281" s="141" t="s">
        <v>3048</v>
      </c>
      <c r="D281" s="141" t="s">
        <v>2315</v>
      </c>
      <c r="E281" s="142" t="s">
        <v>718</v>
      </c>
      <c r="F281" s="140" t="s">
        <v>2520</v>
      </c>
      <c r="G281" s="140" t="s">
        <v>3049</v>
      </c>
      <c r="H281" s="133" t="n">
        <f aca="false">TRUNC(G281*(1-(SINTÉTICA!$I$341)),2)</f>
        <v>290.3</v>
      </c>
      <c r="I281" s="143" t="n">
        <f aca="false">F281*H281/(SUM($K:$K))</f>
        <v>0.000224159059790646</v>
      </c>
      <c r="K281" s="135" t="n">
        <f aca="false">F281*H281</f>
        <v>290.3</v>
      </c>
    </row>
    <row r="282" customFormat="false" ht="25.5" hidden="false" customHeight="false" outlineLevel="0" collapsed="false">
      <c r="A282" s="140" t="s">
        <v>1672</v>
      </c>
      <c r="B282" s="141" t="s">
        <v>664</v>
      </c>
      <c r="C282" s="141" t="s">
        <v>3050</v>
      </c>
      <c r="D282" s="141" t="s">
        <v>2305</v>
      </c>
      <c r="E282" s="142" t="s">
        <v>718</v>
      </c>
      <c r="F282" s="140" t="s">
        <v>3051</v>
      </c>
      <c r="G282" s="140" t="s">
        <v>3052</v>
      </c>
      <c r="H282" s="133" t="n">
        <f aca="false">TRUNC(G282*(1-(SINTÉTICA!$I$341)),2)</f>
        <v>25.88</v>
      </c>
      <c r="I282" s="143" t="n">
        <f aca="false">F282*H282/(SUM($K:$K))</f>
        <v>0.000221258319555124</v>
      </c>
      <c r="K282" s="135" t="n">
        <f aca="false">F282*H282</f>
        <v>286.54336</v>
      </c>
    </row>
    <row r="283" customFormat="false" ht="25.5" hidden="false" customHeight="false" outlineLevel="0" collapsed="false">
      <c r="A283" s="140" t="s">
        <v>1457</v>
      </c>
      <c r="B283" s="141" t="s">
        <v>664</v>
      </c>
      <c r="C283" s="141" t="s">
        <v>3053</v>
      </c>
      <c r="D283" s="141" t="s">
        <v>2305</v>
      </c>
      <c r="E283" s="142" t="s">
        <v>718</v>
      </c>
      <c r="F283" s="140" t="s">
        <v>3054</v>
      </c>
      <c r="G283" s="140" t="s">
        <v>3055</v>
      </c>
      <c r="H283" s="133" t="n">
        <f aca="false">TRUNC(G283*(1-(SINTÉTICA!$I$341)),2)</f>
        <v>82.81</v>
      </c>
      <c r="I283" s="143" t="n">
        <f aca="false">F283*H283/(SUM($K:$K))</f>
        <v>0.000213360494514112</v>
      </c>
      <c r="K283" s="135" t="n">
        <f aca="false">F283*H283</f>
        <v>276.315182689</v>
      </c>
    </row>
    <row r="284" customFormat="false" ht="25.5" hidden="false" customHeight="false" outlineLevel="0" collapsed="false">
      <c r="A284" s="140" t="s">
        <v>1480</v>
      </c>
      <c r="B284" s="141" t="s">
        <v>664</v>
      </c>
      <c r="C284" s="141" t="s">
        <v>3056</v>
      </c>
      <c r="D284" s="141" t="s">
        <v>2305</v>
      </c>
      <c r="E284" s="142" t="s">
        <v>718</v>
      </c>
      <c r="F284" s="140" t="s">
        <v>3057</v>
      </c>
      <c r="G284" s="140" t="s">
        <v>3058</v>
      </c>
      <c r="H284" s="133" t="n">
        <f aca="false">TRUNC(G284*(1-(SINTÉTICA!$I$341)),2)</f>
        <v>24.76</v>
      </c>
      <c r="I284" s="143" t="n">
        <f aca="false">F284*H284/(SUM($K:$K))</f>
        <v>0.000210306446863866</v>
      </c>
      <c r="K284" s="135" t="n">
        <f aca="false">F284*H284</f>
        <v>272.36</v>
      </c>
    </row>
    <row r="285" customFormat="false" ht="14.25" hidden="false" customHeight="false" outlineLevel="0" collapsed="false">
      <c r="A285" s="140" t="s">
        <v>2125</v>
      </c>
      <c r="B285" s="141" t="s">
        <v>664</v>
      </c>
      <c r="C285" s="141" t="s">
        <v>3059</v>
      </c>
      <c r="D285" s="141" t="s">
        <v>2305</v>
      </c>
      <c r="E285" s="142" t="s">
        <v>729</v>
      </c>
      <c r="F285" s="140" t="s">
        <v>3060</v>
      </c>
      <c r="G285" s="140" t="s">
        <v>3061</v>
      </c>
      <c r="H285" s="133" t="n">
        <f aca="false">TRUNC(G285*(1-(SINTÉTICA!$I$341)),2)</f>
        <v>12.9</v>
      </c>
      <c r="I285" s="143" t="n">
        <f aca="false">F285*H285/(SUM($K:$K))</f>
        <v>0.000206594232299978</v>
      </c>
      <c r="K285" s="135" t="n">
        <f aca="false">F285*H285</f>
        <v>267.55245</v>
      </c>
    </row>
    <row r="286" customFormat="false" ht="25.5" hidden="false" customHeight="false" outlineLevel="0" collapsed="false">
      <c r="A286" s="140" t="s">
        <v>1844</v>
      </c>
      <c r="B286" s="141" t="s">
        <v>664</v>
      </c>
      <c r="C286" s="141" t="s">
        <v>3062</v>
      </c>
      <c r="D286" s="141" t="s">
        <v>2328</v>
      </c>
      <c r="E286" s="142" t="s">
        <v>672</v>
      </c>
      <c r="F286" s="140" t="s">
        <v>2786</v>
      </c>
      <c r="G286" s="140" t="s">
        <v>3063</v>
      </c>
      <c r="H286" s="133" t="n">
        <f aca="false">TRUNC(G286*(1-(SINTÉTICA!$I$341)),2)</f>
        <v>0.32</v>
      </c>
      <c r="I286" s="143" t="n">
        <f aca="false">F286*H286/(SUM($K:$K))</f>
        <v>0.000206400639140258</v>
      </c>
      <c r="K286" s="135" t="n">
        <f aca="false">F286*H286</f>
        <v>267.301734752</v>
      </c>
    </row>
    <row r="287" customFormat="false" ht="25.5" hidden="false" customHeight="false" outlineLevel="0" collapsed="false">
      <c r="A287" s="140" t="s">
        <v>1474</v>
      </c>
      <c r="B287" s="141" t="s">
        <v>664</v>
      </c>
      <c r="C287" s="141" t="s">
        <v>3064</v>
      </c>
      <c r="D287" s="141" t="s">
        <v>2305</v>
      </c>
      <c r="E287" s="142" t="s">
        <v>718</v>
      </c>
      <c r="F287" s="140" t="s">
        <v>3065</v>
      </c>
      <c r="G287" s="140" t="s">
        <v>3066</v>
      </c>
      <c r="H287" s="133" t="n">
        <f aca="false">TRUNC(G287*(1-(SINTÉTICA!$I$341)),2)</f>
        <v>3.03</v>
      </c>
      <c r="I287" s="143" t="n">
        <f aca="false">F287*H287/(SUM($K:$K))</f>
        <v>0.000205889671727791</v>
      </c>
      <c r="K287" s="135" t="n">
        <f aca="false">F287*H287</f>
        <v>266.64</v>
      </c>
    </row>
    <row r="288" customFormat="false" ht="25.5" hidden="false" customHeight="false" outlineLevel="0" collapsed="false">
      <c r="A288" s="140" t="s">
        <v>2102</v>
      </c>
      <c r="B288" s="141" t="s">
        <v>664</v>
      </c>
      <c r="C288" s="141" t="s">
        <v>3067</v>
      </c>
      <c r="D288" s="141" t="s">
        <v>2328</v>
      </c>
      <c r="E288" s="142" t="s">
        <v>706</v>
      </c>
      <c r="F288" s="140" t="s">
        <v>2542</v>
      </c>
      <c r="G288" s="140" t="s">
        <v>3068</v>
      </c>
      <c r="H288" s="133" t="n">
        <f aca="false">TRUNC(G288*(1-(SINTÉTICA!$I$341)),2)</f>
        <v>21.49</v>
      </c>
      <c r="I288" s="143" t="n">
        <f aca="false">F288*H288/(SUM($K:$K))</f>
        <v>0.00019912551959632</v>
      </c>
      <c r="K288" s="135" t="n">
        <f aca="false">F288*H288</f>
        <v>257.88</v>
      </c>
    </row>
    <row r="289" customFormat="false" ht="25.5" hidden="false" customHeight="false" outlineLevel="0" collapsed="false">
      <c r="A289" s="140" t="s">
        <v>1645</v>
      </c>
      <c r="B289" s="141" t="s">
        <v>664</v>
      </c>
      <c r="C289" s="141" t="s">
        <v>3069</v>
      </c>
      <c r="D289" s="141" t="s">
        <v>2305</v>
      </c>
      <c r="E289" s="142" t="s">
        <v>729</v>
      </c>
      <c r="F289" s="140" t="s">
        <v>3070</v>
      </c>
      <c r="G289" s="140" t="s">
        <v>3071</v>
      </c>
      <c r="H289" s="133" t="n">
        <f aca="false">TRUNC(G289*(1-(SINTÉTICA!$I$341)),2)</f>
        <v>73.27</v>
      </c>
      <c r="I289" s="143" t="n">
        <f aca="false">F289*H289/(SUM($K:$K))</f>
        <v>0.000198017464994875</v>
      </c>
      <c r="K289" s="135" t="n">
        <f aca="false">F289*H289</f>
        <v>256.445</v>
      </c>
    </row>
    <row r="290" customFormat="false" ht="25.5" hidden="false" customHeight="false" outlineLevel="0" collapsed="false">
      <c r="A290" s="140" t="s">
        <v>1751</v>
      </c>
      <c r="B290" s="141" t="s">
        <v>716</v>
      </c>
      <c r="C290" s="141" t="s">
        <v>3072</v>
      </c>
      <c r="D290" s="141" t="s">
        <v>2470</v>
      </c>
      <c r="E290" s="142" t="s">
        <v>718</v>
      </c>
      <c r="F290" s="140" t="s">
        <v>2520</v>
      </c>
      <c r="G290" s="140" t="s">
        <v>3073</v>
      </c>
      <c r="H290" s="133" t="n">
        <f aca="false">TRUNC(G290*(1-(SINTÉTICA!$I$341)),2)</f>
        <v>254.59</v>
      </c>
      <c r="I290" s="143" t="n">
        <f aca="false">F290*H290/(SUM($K:$K))</f>
        <v>0.000196585101729592</v>
      </c>
      <c r="K290" s="135" t="n">
        <f aca="false">F290*H290</f>
        <v>254.59</v>
      </c>
    </row>
    <row r="291" customFormat="false" ht="38.25" hidden="false" customHeight="false" outlineLevel="0" collapsed="false">
      <c r="A291" s="140" t="s">
        <v>1523</v>
      </c>
      <c r="B291" s="141" t="s">
        <v>664</v>
      </c>
      <c r="C291" s="141" t="s">
        <v>3074</v>
      </c>
      <c r="D291" s="141" t="s">
        <v>2305</v>
      </c>
      <c r="E291" s="142" t="s">
        <v>718</v>
      </c>
      <c r="F291" s="140" t="s">
        <v>3075</v>
      </c>
      <c r="G291" s="140" t="s">
        <v>3076</v>
      </c>
      <c r="H291" s="133" t="n">
        <f aca="false">TRUNC(G291*(1-(SINTÉTICA!$I$341)),2)</f>
        <v>48.29</v>
      </c>
      <c r="I291" s="143" t="n">
        <f aca="false">F291*H291/(SUM($K:$K))</f>
        <v>0.000195760817209004</v>
      </c>
      <c r="K291" s="135" t="n">
        <f aca="false">F291*H291</f>
        <v>253.5225</v>
      </c>
    </row>
    <row r="292" customFormat="false" ht="14.25" hidden="false" customHeight="false" outlineLevel="0" collapsed="false">
      <c r="A292" s="140" t="s">
        <v>1971</v>
      </c>
      <c r="B292" s="141" t="s">
        <v>664</v>
      </c>
      <c r="C292" s="141" t="s">
        <v>3077</v>
      </c>
      <c r="D292" s="141" t="s">
        <v>2305</v>
      </c>
      <c r="E292" s="142" t="s">
        <v>2442</v>
      </c>
      <c r="F292" s="140" t="s">
        <v>3078</v>
      </c>
      <c r="G292" s="140" t="s">
        <v>3079</v>
      </c>
      <c r="H292" s="133" t="n">
        <f aca="false">TRUNC(G292*(1-(SINTÉTICA!$I$341)),2)</f>
        <v>5.13</v>
      </c>
      <c r="I292" s="143" t="n">
        <f aca="false">F292*H292/(SUM($K:$K))</f>
        <v>0.000191724810724666</v>
      </c>
      <c r="K292" s="135" t="n">
        <f aca="false">F292*H292</f>
        <v>248.295619215</v>
      </c>
    </row>
    <row r="293" customFormat="false" ht="14.25" hidden="false" customHeight="false" outlineLevel="0" collapsed="false">
      <c r="A293" s="140" t="s">
        <v>1358</v>
      </c>
      <c r="B293" s="141" t="s">
        <v>664</v>
      </c>
      <c r="C293" s="141" t="s">
        <v>3080</v>
      </c>
      <c r="D293" s="141" t="s">
        <v>2305</v>
      </c>
      <c r="E293" s="142" t="s">
        <v>667</v>
      </c>
      <c r="F293" s="140" t="s">
        <v>3081</v>
      </c>
      <c r="G293" s="140" t="s">
        <v>3082</v>
      </c>
      <c r="H293" s="133" t="n">
        <f aca="false">TRUNC(G293*(1-(SINTÉTICA!$I$341)),2)</f>
        <v>45.18</v>
      </c>
      <c r="I293" s="143" t="n">
        <f aca="false">F293*H293/(SUM($K:$K))</f>
        <v>0.000188037406379711</v>
      </c>
      <c r="K293" s="135" t="n">
        <f aca="false">F293*H293</f>
        <v>243.5202</v>
      </c>
    </row>
    <row r="294" customFormat="false" ht="25.5" hidden="false" customHeight="false" outlineLevel="0" collapsed="false">
      <c r="A294" s="140" t="s">
        <v>2101</v>
      </c>
      <c r="B294" s="141" t="s">
        <v>664</v>
      </c>
      <c r="C294" s="141" t="s">
        <v>3083</v>
      </c>
      <c r="D294" s="141" t="s">
        <v>2305</v>
      </c>
      <c r="E294" s="142" t="s">
        <v>706</v>
      </c>
      <c r="F294" s="140" t="s">
        <v>2497</v>
      </c>
      <c r="G294" s="140" t="s">
        <v>3084</v>
      </c>
      <c r="H294" s="133" t="n">
        <f aca="false">TRUNC(G294*(1-(SINTÉTICA!$I$341)),2)</f>
        <v>12.89</v>
      </c>
      <c r="I294" s="143" t="n">
        <f aca="false">F294*H294/(SUM($K:$K))</f>
        <v>0.000184133965528682</v>
      </c>
      <c r="K294" s="135" t="n">
        <f aca="false">F294*H294</f>
        <v>238.465</v>
      </c>
    </row>
    <row r="295" customFormat="false" ht="38.25" hidden="false" customHeight="false" outlineLevel="0" collapsed="false">
      <c r="A295" s="140" t="s">
        <v>1349</v>
      </c>
      <c r="B295" s="141" t="s">
        <v>664</v>
      </c>
      <c r="C295" s="141" t="s">
        <v>3085</v>
      </c>
      <c r="D295" s="141" t="s">
        <v>2305</v>
      </c>
      <c r="E295" s="142" t="s">
        <v>729</v>
      </c>
      <c r="F295" s="140" t="s">
        <v>3086</v>
      </c>
      <c r="G295" s="140" t="s">
        <v>3087</v>
      </c>
      <c r="H295" s="133" t="n">
        <f aca="false">TRUNC(G295*(1-(SINTÉTICA!$I$341)),2)</f>
        <v>66.98</v>
      </c>
      <c r="I295" s="143" t="n">
        <f aca="false">F295*H295/(SUM($K:$K))</f>
        <v>0.000183604261377747</v>
      </c>
      <c r="K295" s="135" t="n">
        <f aca="false">F295*H295</f>
        <v>237.779</v>
      </c>
    </row>
    <row r="296" customFormat="false" ht="25.5" hidden="false" customHeight="false" outlineLevel="0" collapsed="false">
      <c r="A296" s="140" t="s">
        <v>1386</v>
      </c>
      <c r="B296" s="141" t="s">
        <v>664</v>
      </c>
      <c r="C296" s="141" t="s">
        <v>3088</v>
      </c>
      <c r="D296" s="141" t="s">
        <v>2305</v>
      </c>
      <c r="E296" s="142" t="s">
        <v>718</v>
      </c>
      <c r="F296" s="140" t="s">
        <v>3089</v>
      </c>
      <c r="G296" s="140" t="s">
        <v>3090</v>
      </c>
      <c r="H296" s="133" t="n">
        <f aca="false">TRUNC(G296*(1-(SINTÉTICA!$I$341)),2)</f>
        <v>27.95</v>
      </c>
      <c r="I296" s="143" t="n">
        <f aca="false">F296*H296/(SUM($K:$K))</f>
        <v>0.000180025997874477</v>
      </c>
      <c r="K296" s="135" t="n">
        <f aca="false">F296*H296</f>
        <v>233.144925</v>
      </c>
    </row>
    <row r="297" customFormat="false" ht="14.25" hidden="false" customHeight="false" outlineLevel="0" collapsed="false">
      <c r="A297" s="140" t="s">
        <v>2010</v>
      </c>
      <c r="B297" s="141" t="s">
        <v>664</v>
      </c>
      <c r="C297" s="141" t="s">
        <v>3091</v>
      </c>
      <c r="D297" s="141" t="s">
        <v>2295</v>
      </c>
      <c r="E297" s="142" t="s">
        <v>672</v>
      </c>
      <c r="F297" s="140" t="s">
        <v>3092</v>
      </c>
      <c r="G297" s="140" t="s">
        <v>3093</v>
      </c>
      <c r="H297" s="133" t="n">
        <f aca="false">TRUNC(G297*(1-(SINTÉTICA!$I$341)),2)</f>
        <v>109.87</v>
      </c>
      <c r="I297" s="143" t="n">
        <f aca="false">F297*H297/(SUM($K:$K))</f>
        <v>0.000176611060009499</v>
      </c>
      <c r="K297" s="135" t="n">
        <f aca="false">F297*H297</f>
        <v>228.722366915</v>
      </c>
    </row>
    <row r="298" customFormat="false" ht="38.25" hidden="false" customHeight="false" outlineLevel="0" collapsed="false">
      <c r="A298" s="140" t="s">
        <v>1295</v>
      </c>
      <c r="B298" s="141" t="s">
        <v>664</v>
      </c>
      <c r="C298" s="141" t="s">
        <v>3094</v>
      </c>
      <c r="D298" s="141" t="s">
        <v>2305</v>
      </c>
      <c r="E298" s="142" t="s">
        <v>718</v>
      </c>
      <c r="F298" s="140" t="s">
        <v>2604</v>
      </c>
      <c r="G298" s="140" t="s">
        <v>3095</v>
      </c>
      <c r="H298" s="133" t="n">
        <f aca="false">TRUNC(G298*(1-(SINTÉTICA!$I$341)),2)</f>
        <v>28.57</v>
      </c>
      <c r="I298" s="143" t="n">
        <f aca="false">F298*H298/(SUM($K:$K))</f>
        <v>0.00017648568620651</v>
      </c>
      <c r="K298" s="135" t="n">
        <f aca="false">F298*H298</f>
        <v>228.56</v>
      </c>
    </row>
    <row r="299" customFormat="false" ht="14.25" hidden="false" customHeight="false" outlineLevel="0" collapsed="false">
      <c r="A299" s="140" t="s">
        <v>700</v>
      </c>
      <c r="B299" s="141" t="s">
        <v>664</v>
      </c>
      <c r="C299" s="141" t="s">
        <v>3096</v>
      </c>
      <c r="D299" s="141" t="s">
        <v>2305</v>
      </c>
      <c r="E299" s="142" t="s">
        <v>925</v>
      </c>
      <c r="F299" s="140" t="s">
        <v>3097</v>
      </c>
      <c r="G299" s="140" t="s">
        <v>3098</v>
      </c>
      <c r="H299" s="133" t="n">
        <f aca="false">TRUNC(G299*(1-(SINTÉTICA!$I$341)),2)</f>
        <v>21.9</v>
      </c>
      <c r="I299" s="143" t="n">
        <f aca="false">F299*H299/(SUM($K:$K))</f>
        <v>0.000170044020433052</v>
      </c>
      <c r="K299" s="135" t="n">
        <f aca="false">F299*H299</f>
        <v>220.21764</v>
      </c>
    </row>
    <row r="300" customFormat="false" ht="14.25" hidden="false" customHeight="false" outlineLevel="0" collapsed="false">
      <c r="A300" s="140" t="s">
        <v>2016</v>
      </c>
      <c r="B300" s="141" t="s">
        <v>664</v>
      </c>
      <c r="C300" s="141" t="s">
        <v>3099</v>
      </c>
      <c r="D300" s="141" t="s">
        <v>2295</v>
      </c>
      <c r="E300" s="142" t="s">
        <v>672</v>
      </c>
      <c r="F300" s="140" t="s">
        <v>3100</v>
      </c>
      <c r="G300" s="140" t="s">
        <v>3101</v>
      </c>
      <c r="H300" s="133" t="n">
        <f aca="false">TRUNC(G300*(1-(SINTÉTICA!$I$341)),2)</f>
        <v>125.04</v>
      </c>
      <c r="I300" s="143" t="n">
        <f aca="false">F300*H300/(SUM($K:$K))</f>
        <v>0.000169142671050053</v>
      </c>
      <c r="K300" s="135" t="n">
        <f aca="false">F300*H300</f>
        <v>219.050336184</v>
      </c>
    </row>
    <row r="301" customFormat="false" ht="14.25" hidden="false" customHeight="false" outlineLevel="0" collapsed="false">
      <c r="A301" s="140" t="s">
        <v>1087</v>
      </c>
      <c r="B301" s="141" t="s">
        <v>664</v>
      </c>
      <c r="C301" s="141" t="s">
        <v>3102</v>
      </c>
      <c r="D301" s="141" t="s">
        <v>2305</v>
      </c>
      <c r="E301" s="142" t="s">
        <v>3103</v>
      </c>
      <c r="F301" s="140" t="s">
        <v>3104</v>
      </c>
      <c r="G301" s="140" t="s">
        <v>3105</v>
      </c>
      <c r="H301" s="133" t="n">
        <f aca="false">TRUNC(G301*(1-(SINTÉTICA!$I$341)),2)</f>
        <v>38.74</v>
      </c>
      <c r="I301" s="143" t="n">
        <f aca="false">F301*H301/(SUM($K:$K))</f>
        <v>0.000167396580707257</v>
      </c>
      <c r="K301" s="135" t="n">
        <f aca="false">F301*H301</f>
        <v>216.78904</v>
      </c>
    </row>
    <row r="302" customFormat="false" ht="14.25" hidden="false" customHeight="false" outlineLevel="0" collapsed="false">
      <c r="A302" s="140" t="s">
        <v>2058</v>
      </c>
      <c r="B302" s="141" t="s">
        <v>664</v>
      </c>
      <c r="C302" s="141" t="s">
        <v>3106</v>
      </c>
      <c r="D302" s="141" t="s">
        <v>2295</v>
      </c>
      <c r="E302" s="142" t="s">
        <v>672</v>
      </c>
      <c r="F302" s="140" t="s">
        <v>3107</v>
      </c>
      <c r="G302" s="140" t="s">
        <v>3108</v>
      </c>
      <c r="H302" s="133" t="n">
        <f aca="false">TRUNC(G302*(1-(SINTÉTICA!$I$341)),2)</f>
        <v>24.3</v>
      </c>
      <c r="I302" s="143" t="n">
        <f aca="false">F302*H302/(SUM($K:$K))</f>
        <v>0.000167027803874133</v>
      </c>
      <c r="K302" s="135" t="n">
        <f aca="false">F302*H302</f>
        <v>216.31145094</v>
      </c>
    </row>
    <row r="303" customFormat="false" ht="14.25" hidden="false" customHeight="false" outlineLevel="0" collapsed="false">
      <c r="A303" s="140" t="s">
        <v>1376</v>
      </c>
      <c r="B303" s="141" t="s">
        <v>664</v>
      </c>
      <c r="C303" s="141" t="s">
        <v>3109</v>
      </c>
      <c r="D303" s="141" t="s">
        <v>2305</v>
      </c>
      <c r="E303" s="142" t="s">
        <v>667</v>
      </c>
      <c r="F303" s="140" t="s">
        <v>3110</v>
      </c>
      <c r="G303" s="140" t="s">
        <v>3111</v>
      </c>
      <c r="H303" s="133" t="n">
        <f aca="false">TRUNC(G303*(1-(SINTÉTICA!$I$341)),2)</f>
        <v>1.56</v>
      </c>
      <c r="I303" s="143" t="n">
        <f aca="false">F303*H303/(SUM($K:$K))</f>
        <v>0.000164749727825711</v>
      </c>
      <c r="K303" s="135" t="n">
        <f aca="false">F303*H303</f>
        <v>213.3612</v>
      </c>
    </row>
    <row r="304" customFormat="false" ht="38.25" hidden="false" customHeight="false" outlineLevel="0" collapsed="false">
      <c r="A304" s="140" t="s">
        <v>1622</v>
      </c>
      <c r="B304" s="141" t="s">
        <v>664</v>
      </c>
      <c r="C304" s="141" t="s">
        <v>3112</v>
      </c>
      <c r="D304" s="141" t="s">
        <v>2305</v>
      </c>
      <c r="E304" s="142" t="s">
        <v>729</v>
      </c>
      <c r="F304" s="140" t="s">
        <v>2990</v>
      </c>
      <c r="G304" s="140" t="s">
        <v>3113</v>
      </c>
      <c r="H304" s="133" t="n">
        <f aca="false">TRUNC(G304*(1-(SINTÉTICA!$I$341)),2)</f>
        <v>4.93</v>
      </c>
      <c r="I304" s="143" t="n">
        <f aca="false">F304*H304/(SUM($K:$K))</f>
        <v>0.00016369093725463</v>
      </c>
      <c r="K304" s="135" t="n">
        <f aca="false">F304*H304</f>
        <v>211.99</v>
      </c>
    </row>
    <row r="305" customFormat="false" ht="14.25" hidden="false" customHeight="false" outlineLevel="0" collapsed="false">
      <c r="A305" s="140" t="s">
        <v>1461</v>
      </c>
      <c r="B305" s="141" t="s">
        <v>664</v>
      </c>
      <c r="C305" s="141" t="s">
        <v>3114</v>
      </c>
      <c r="D305" s="141" t="s">
        <v>2305</v>
      </c>
      <c r="E305" s="142" t="s">
        <v>729</v>
      </c>
      <c r="F305" s="140" t="s">
        <v>2945</v>
      </c>
      <c r="G305" s="140" t="s">
        <v>3115</v>
      </c>
      <c r="H305" s="133" t="n">
        <f aca="false">TRUNC(G305*(1-(SINTÉTICA!$I$341)),2)</f>
        <v>11.48</v>
      </c>
      <c r="I305" s="143" t="n">
        <f aca="false">F305*H305/(SUM($K:$K))</f>
        <v>0.000159559862608126</v>
      </c>
      <c r="K305" s="135" t="n">
        <f aca="false">F305*H305</f>
        <v>206.64</v>
      </c>
    </row>
    <row r="306" customFormat="false" ht="14.25" hidden="false" customHeight="false" outlineLevel="0" collapsed="false">
      <c r="A306" s="140" t="s">
        <v>1413</v>
      </c>
      <c r="B306" s="141" t="s">
        <v>664</v>
      </c>
      <c r="C306" s="141" t="s">
        <v>3116</v>
      </c>
      <c r="D306" s="141" t="s">
        <v>2305</v>
      </c>
      <c r="E306" s="142" t="s">
        <v>925</v>
      </c>
      <c r="F306" s="140" t="s">
        <v>3117</v>
      </c>
      <c r="G306" s="140" t="s">
        <v>3118</v>
      </c>
      <c r="H306" s="133" t="n">
        <f aca="false">TRUNC(G306*(1-(SINTÉTICA!$I$341)),2)</f>
        <v>7.94</v>
      </c>
      <c r="I306" s="143" t="n">
        <f aca="false">F306*H306/(SUM($K:$K))</f>
        <v>0.000153826239864174</v>
      </c>
      <c r="K306" s="135" t="n">
        <f aca="false">F306*H306</f>
        <v>199.2146</v>
      </c>
    </row>
    <row r="307" customFormat="false" ht="14.25" hidden="false" customHeight="false" outlineLevel="0" collapsed="false">
      <c r="A307" s="140" t="s">
        <v>1463</v>
      </c>
      <c r="B307" s="141" t="s">
        <v>664</v>
      </c>
      <c r="C307" s="141" t="s">
        <v>3119</v>
      </c>
      <c r="D307" s="141" t="s">
        <v>2305</v>
      </c>
      <c r="E307" s="142" t="s">
        <v>729</v>
      </c>
      <c r="F307" s="140" t="s">
        <v>3120</v>
      </c>
      <c r="G307" s="140" t="s">
        <v>3121</v>
      </c>
      <c r="H307" s="133" t="n">
        <f aca="false">TRUNC(G307*(1-(SINTÉTICA!$I$341)),2)</f>
        <v>18.03</v>
      </c>
      <c r="I307" s="143" t="n">
        <f aca="false">F307*H307/(SUM($K:$K))</f>
        <v>0.000152465177402962</v>
      </c>
      <c r="K307" s="135" t="n">
        <f aca="false">F307*H307</f>
        <v>197.451939</v>
      </c>
    </row>
    <row r="308" customFormat="false" ht="25.5" hidden="false" customHeight="false" outlineLevel="0" collapsed="false">
      <c r="A308" s="140" t="s">
        <v>2263</v>
      </c>
      <c r="B308" s="141" t="s">
        <v>664</v>
      </c>
      <c r="C308" s="141" t="s">
        <v>3122</v>
      </c>
      <c r="D308" s="141" t="s">
        <v>2305</v>
      </c>
      <c r="E308" s="142" t="s">
        <v>718</v>
      </c>
      <c r="F308" s="140" t="s">
        <v>3123</v>
      </c>
      <c r="G308" s="140" t="s">
        <v>3124</v>
      </c>
      <c r="H308" s="133" t="n">
        <f aca="false">TRUNC(G308*(1-(SINTÉTICA!$I$341)),2)</f>
        <v>2.75</v>
      </c>
      <c r="I308" s="143" t="n">
        <f aca="false">F308*H308/(SUM($K:$K))</f>
        <v>0.000146962884028925</v>
      </c>
      <c r="K308" s="135" t="n">
        <f aca="false">F308*H308</f>
        <v>190.326125</v>
      </c>
    </row>
    <row r="309" customFormat="false" ht="25.5" hidden="false" customHeight="false" outlineLevel="0" collapsed="false">
      <c r="A309" s="140" t="s">
        <v>1129</v>
      </c>
      <c r="B309" s="141" t="s">
        <v>664</v>
      </c>
      <c r="C309" s="141" t="s">
        <v>3125</v>
      </c>
      <c r="D309" s="141" t="s">
        <v>2305</v>
      </c>
      <c r="E309" s="142" t="s">
        <v>925</v>
      </c>
      <c r="F309" s="140" t="s">
        <v>3126</v>
      </c>
      <c r="G309" s="140" t="s">
        <v>3127</v>
      </c>
      <c r="H309" s="133" t="n">
        <f aca="false">TRUNC(G309*(1-(SINTÉTICA!$I$341)),2)</f>
        <v>62.3</v>
      </c>
      <c r="I309" s="143" t="n">
        <f aca="false">F309*H309/(SUM($K:$K))</f>
        <v>0.000146174238714003</v>
      </c>
      <c r="K309" s="135" t="n">
        <f aca="false">F309*H309</f>
        <v>189.30478</v>
      </c>
    </row>
    <row r="310" customFormat="false" ht="14.25" hidden="false" customHeight="false" outlineLevel="0" collapsed="false">
      <c r="A310" s="140" t="s">
        <v>1849</v>
      </c>
      <c r="B310" s="141" t="s">
        <v>664</v>
      </c>
      <c r="C310" s="141" t="s">
        <v>3128</v>
      </c>
      <c r="D310" s="141" t="s">
        <v>2295</v>
      </c>
      <c r="E310" s="142" t="s">
        <v>672</v>
      </c>
      <c r="F310" s="140" t="s">
        <v>3129</v>
      </c>
      <c r="G310" s="140" t="s">
        <v>2416</v>
      </c>
      <c r="H310" s="133" t="n">
        <f aca="false">TRUNC(G310*(1-(SINTÉTICA!$I$341)),2)</f>
        <v>14.26</v>
      </c>
      <c r="I310" s="143" t="n">
        <f aca="false">F310*H310/(SUM($K:$K))</f>
        <v>0.00014507996468572</v>
      </c>
      <c r="K310" s="135" t="n">
        <f aca="false">F310*H310</f>
        <v>187.887626704</v>
      </c>
    </row>
    <row r="311" customFormat="false" ht="25.5" hidden="false" customHeight="false" outlineLevel="0" collapsed="false">
      <c r="A311" s="140" t="s">
        <v>1977</v>
      </c>
      <c r="B311" s="141" t="s">
        <v>664</v>
      </c>
      <c r="C311" s="141" t="s">
        <v>3130</v>
      </c>
      <c r="D311" s="141" t="s">
        <v>2305</v>
      </c>
      <c r="E311" s="142" t="s">
        <v>676</v>
      </c>
      <c r="F311" s="140" t="s">
        <v>3131</v>
      </c>
      <c r="G311" s="140" t="s">
        <v>3132</v>
      </c>
      <c r="H311" s="133" t="n">
        <f aca="false">TRUNC(G311*(1-(SINTÉTICA!$I$341)),2)</f>
        <v>318.83</v>
      </c>
      <c r="I311" s="143" t="n">
        <f aca="false">F311*H311/(SUM($K:$K))</f>
        <v>0.000143794003382517</v>
      </c>
      <c r="K311" s="135" t="n">
        <f aca="false">F311*H311</f>
        <v>186.2222264</v>
      </c>
    </row>
    <row r="312" customFormat="false" ht="14.25" hidden="false" customHeight="false" outlineLevel="0" collapsed="false">
      <c r="A312" s="140" t="s">
        <v>2098</v>
      </c>
      <c r="B312" s="141" t="s">
        <v>664</v>
      </c>
      <c r="C312" s="141" t="s">
        <v>3133</v>
      </c>
      <c r="D312" s="141" t="s">
        <v>2305</v>
      </c>
      <c r="E312" s="142" t="s">
        <v>729</v>
      </c>
      <c r="F312" s="140" t="s">
        <v>3134</v>
      </c>
      <c r="G312" s="140" t="s">
        <v>3135</v>
      </c>
      <c r="H312" s="133" t="n">
        <f aca="false">TRUNC(G312*(1-(SINTÉTICA!$I$341)),2)</f>
        <v>4.31</v>
      </c>
      <c r="I312" s="143" t="n">
        <f aca="false">F312*H312/(SUM($K:$K))</f>
        <v>0.000141291862729203</v>
      </c>
      <c r="K312" s="135" t="n">
        <f aca="false">F312*H312</f>
        <v>182.981797785</v>
      </c>
    </row>
    <row r="313" customFormat="false" ht="25.5" hidden="false" customHeight="false" outlineLevel="0" collapsed="false">
      <c r="A313" s="140" t="s">
        <v>1992</v>
      </c>
      <c r="B313" s="141" t="s">
        <v>664</v>
      </c>
      <c r="C313" s="141" t="s">
        <v>3136</v>
      </c>
      <c r="D313" s="141" t="s">
        <v>2305</v>
      </c>
      <c r="E313" s="142" t="s">
        <v>718</v>
      </c>
      <c r="F313" s="140" t="s">
        <v>2520</v>
      </c>
      <c r="G313" s="140" t="s">
        <v>3137</v>
      </c>
      <c r="H313" s="133" t="n">
        <f aca="false">TRUNC(G313*(1-(SINTÉTICA!$I$341)),2)</f>
        <v>181.39</v>
      </c>
      <c r="I313" s="143" t="n">
        <f aca="false">F313*H313/(SUM($K:$K))</f>
        <v>0.0001400627346036</v>
      </c>
      <c r="K313" s="135" t="n">
        <f aca="false">F313*H313</f>
        <v>181.39</v>
      </c>
    </row>
    <row r="314" customFormat="false" ht="25.5" hidden="false" customHeight="false" outlineLevel="0" collapsed="false">
      <c r="A314" s="140" t="s">
        <v>2095</v>
      </c>
      <c r="B314" s="141" t="s">
        <v>664</v>
      </c>
      <c r="C314" s="141" t="s">
        <v>3138</v>
      </c>
      <c r="D314" s="141" t="s">
        <v>2305</v>
      </c>
      <c r="E314" s="142" t="s">
        <v>718</v>
      </c>
      <c r="F314" s="140" t="s">
        <v>3139</v>
      </c>
      <c r="G314" s="140" t="s">
        <v>3140</v>
      </c>
      <c r="H314" s="133" t="n">
        <f aca="false">TRUNC(G314*(1-(SINTÉTICA!$I$341)),2)</f>
        <v>19.96</v>
      </c>
      <c r="I314" s="143" t="n">
        <f aca="false">F314*H314/(SUM($K:$K))</f>
        <v>0.000125649453770124</v>
      </c>
      <c r="K314" s="135" t="n">
        <f aca="false">F314*H314</f>
        <v>162.7239</v>
      </c>
    </row>
    <row r="315" customFormat="false" ht="25.5" hidden="false" customHeight="false" outlineLevel="0" collapsed="false">
      <c r="A315" s="140" t="s">
        <v>1169</v>
      </c>
      <c r="B315" s="141" t="s">
        <v>664</v>
      </c>
      <c r="C315" s="141" t="s">
        <v>3141</v>
      </c>
      <c r="D315" s="141" t="s">
        <v>2305</v>
      </c>
      <c r="E315" s="142" t="s">
        <v>925</v>
      </c>
      <c r="F315" s="140" t="s">
        <v>3142</v>
      </c>
      <c r="G315" s="140" t="s">
        <v>3143</v>
      </c>
      <c r="H315" s="133" t="n">
        <f aca="false">TRUNC(G315*(1-(SINTÉTICA!$I$341)),2)</f>
        <v>24.39</v>
      </c>
      <c r="I315" s="143" t="n">
        <f aca="false">F315*H315/(SUM($K:$K))</f>
        <v>0.00012470775110485</v>
      </c>
      <c r="K315" s="135" t="n">
        <f aca="false">F315*H315</f>
        <v>161.50433616</v>
      </c>
    </row>
    <row r="316" customFormat="false" ht="25.5" hidden="false" customHeight="false" outlineLevel="0" collapsed="false">
      <c r="A316" s="140" t="s">
        <v>1171</v>
      </c>
      <c r="B316" s="141" t="s">
        <v>664</v>
      </c>
      <c r="C316" s="141" t="s">
        <v>3144</v>
      </c>
      <c r="D316" s="141" t="s">
        <v>2305</v>
      </c>
      <c r="E316" s="142" t="s">
        <v>718</v>
      </c>
      <c r="F316" s="140" t="s">
        <v>3145</v>
      </c>
      <c r="G316" s="140" t="s">
        <v>3146</v>
      </c>
      <c r="H316" s="133" t="n">
        <f aca="false">TRUNC(G316*(1-(SINTÉTICA!$I$341)),2)</f>
        <v>0.13</v>
      </c>
      <c r="I316" s="143" t="n">
        <f aca="false">F316*H316/(SUM($K:$K))</f>
        <v>0.000124420411034221</v>
      </c>
      <c r="K316" s="135" t="n">
        <f aca="false">F316*H316</f>
        <v>161.1322128</v>
      </c>
    </row>
    <row r="317" customFormat="false" ht="25.5" hidden="false" customHeight="false" outlineLevel="0" collapsed="false">
      <c r="A317" s="140" t="s">
        <v>1051</v>
      </c>
      <c r="B317" s="141" t="s">
        <v>664</v>
      </c>
      <c r="C317" s="141" t="s">
        <v>3147</v>
      </c>
      <c r="D317" s="141" t="s">
        <v>2305</v>
      </c>
      <c r="E317" s="142" t="s">
        <v>925</v>
      </c>
      <c r="F317" s="140" t="s">
        <v>3148</v>
      </c>
      <c r="G317" s="140" t="s">
        <v>3149</v>
      </c>
      <c r="H317" s="133" t="n">
        <f aca="false">TRUNC(G317*(1-(SINTÉTICA!$I$341)),2)</f>
        <v>66.43</v>
      </c>
      <c r="I317" s="143" t="n">
        <f aca="false">F317*H317/(SUM($K:$K))</f>
        <v>0.000123607693290994</v>
      </c>
      <c r="K317" s="135" t="n">
        <f aca="false">F317*H317</f>
        <v>160.0796925</v>
      </c>
    </row>
    <row r="318" customFormat="false" ht="14.25" hidden="false" customHeight="false" outlineLevel="0" collapsed="false">
      <c r="A318" s="140" t="s">
        <v>1486</v>
      </c>
      <c r="B318" s="141" t="s">
        <v>664</v>
      </c>
      <c r="C318" s="141" t="s">
        <v>3150</v>
      </c>
      <c r="D318" s="141" t="s">
        <v>2305</v>
      </c>
      <c r="E318" s="142" t="s">
        <v>718</v>
      </c>
      <c r="F318" s="140" t="s">
        <v>2860</v>
      </c>
      <c r="G318" s="140" t="s">
        <v>3151</v>
      </c>
      <c r="H318" s="133" t="n">
        <f aca="false">TRUNC(G318*(1-(SINTÉTICA!$I$341)),2)</f>
        <v>26.19</v>
      </c>
      <c r="I318" s="143" t="n">
        <f aca="false">F318*H318/(SUM($K:$K))</f>
        <v>0.000121337770084403</v>
      </c>
      <c r="K318" s="135" t="n">
        <f aca="false">F318*H318</f>
        <v>157.14</v>
      </c>
    </row>
    <row r="319" customFormat="false" ht="25.5" hidden="false" customHeight="false" outlineLevel="0" collapsed="false">
      <c r="A319" s="140" t="s">
        <v>1493</v>
      </c>
      <c r="B319" s="141" t="s">
        <v>664</v>
      </c>
      <c r="C319" s="141" t="s">
        <v>3152</v>
      </c>
      <c r="D319" s="141" t="s">
        <v>2305</v>
      </c>
      <c r="E319" s="142" t="s">
        <v>729</v>
      </c>
      <c r="F319" s="140" t="s">
        <v>3153</v>
      </c>
      <c r="G319" s="140" t="s">
        <v>3154</v>
      </c>
      <c r="H319" s="133" t="n">
        <f aca="false">TRUNC(G319*(1-(SINTÉTICA!$I$341)),2)</f>
        <v>7.83</v>
      </c>
      <c r="I319" s="143" t="n">
        <f aca="false">F319*H319/(SUM($K:$K))</f>
        <v>0.000120130480370658</v>
      </c>
      <c r="K319" s="135" t="n">
        <f aca="false">F319*H319</f>
        <v>155.576484324</v>
      </c>
    </row>
    <row r="320" customFormat="false" ht="25.5" hidden="false" customHeight="false" outlineLevel="0" collapsed="false">
      <c r="A320" s="140" t="s">
        <v>1701</v>
      </c>
      <c r="B320" s="141" t="s">
        <v>664</v>
      </c>
      <c r="C320" s="141" t="s">
        <v>3155</v>
      </c>
      <c r="D320" s="141" t="s">
        <v>2305</v>
      </c>
      <c r="E320" s="142" t="s">
        <v>2442</v>
      </c>
      <c r="F320" s="140" t="s">
        <v>3156</v>
      </c>
      <c r="G320" s="140" t="s">
        <v>3157</v>
      </c>
      <c r="H320" s="133" t="n">
        <f aca="false">TRUNC(G320*(1-(SINTÉTICA!$I$341)),2)</f>
        <v>190.15</v>
      </c>
      <c r="I320" s="143" t="n">
        <f aca="false">F320*H320/(SUM($K:$K))</f>
        <v>0.000119161764736449</v>
      </c>
      <c r="K320" s="135" t="n">
        <f aca="false">F320*H320</f>
        <v>154.321937</v>
      </c>
    </row>
    <row r="321" customFormat="false" ht="14.25" hidden="false" customHeight="false" outlineLevel="0" collapsed="false">
      <c r="A321" s="140" t="s">
        <v>1458</v>
      </c>
      <c r="B321" s="141" t="s">
        <v>664</v>
      </c>
      <c r="C321" s="141" t="s">
        <v>3158</v>
      </c>
      <c r="D321" s="141" t="s">
        <v>2305</v>
      </c>
      <c r="E321" s="142" t="s">
        <v>718</v>
      </c>
      <c r="F321" s="140" t="s">
        <v>3159</v>
      </c>
      <c r="G321" s="140" t="s">
        <v>3160</v>
      </c>
      <c r="H321" s="133" t="n">
        <f aca="false">TRUNC(G321*(1-(SINTÉTICA!$I$341)),2)</f>
        <v>73.09</v>
      </c>
      <c r="I321" s="143" t="n">
        <f aca="false">F321*H321/(SUM($K:$K))</f>
        <v>0.000117779231371502</v>
      </c>
      <c r="K321" s="135" t="n">
        <f aca="false">F321*H321</f>
        <v>152.531469837</v>
      </c>
    </row>
    <row r="322" customFormat="false" ht="38.25" hidden="false" customHeight="false" outlineLevel="0" collapsed="false">
      <c r="A322" s="140" t="s">
        <v>1711</v>
      </c>
      <c r="B322" s="141" t="s">
        <v>716</v>
      </c>
      <c r="C322" s="141" t="s">
        <v>3161</v>
      </c>
      <c r="D322" s="141" t="s">
        <v>2305</v>
      </c>
      <c r="E322" s="142" t="s">
        <v>718</v>
      </c>
      <c r="F322" s="140" t="s">
        <v>2450</v>
      </c>
      <c r="G322" s="140" t="s">
        <v>3162</v>
      </c>
      <c r="H322" s="133" t="n">
        <f aca="false">TRUNC(G322*(1-(SINTÉTICA!$I$341)),2)</f>
        <v>50.81</v>
      </c>
      <c r="I322" s="143" t="n">
        <f aca="false">F322*H322/(SUM($K:$K))</f>
        <v>0.000117700880068509</v>
      </c>
      <c r="K322" s="135" t="n">
        <f aca="false">F322*H322</f>
        <v>152.43</v>
      </c>
    </row>
    <row r="323" customFormat="false" ht="51" hidden="false" customHeight="false" outlineLevel="0" collapsed="false">
      <c r="A323" s="140" t="s">
        <v>1684</v>
      </c>
      <c r="B323" s="141" t="s">
        <v>664</v>
      </c>
      <c r="C323" s="141" t="s">
        <v>3163</v>
      </c>
      <c r="D323" s="141" t="s">
        <v>2305</v>
      </c>
      <c r="E323" s="142" t="s">
        <v>729</v>
      </c>
      <c r="F323" s="140" t="s">
        <v>2646</v>
      </c>
      <c r="G323" s="140" t="s">
        <v>3164</v>
      </c>
      <c r="H323" s="133" t="n">
        <f aca="false">TRUNC(G323*(1-(SINTÉTICA!$I$341)),2)</f>
        <v>3.47</v>
      </c>
      <c r="I323" s="143" t="n">
        <f aca="false">F323*H323/(SUM($K:$K))</f>
        <v>0.000117645539883679</v>
      </c>
      <c r="K323" s="135" t="n">
        <f aca="false">F323*H323</f>
        <v>152.358331</v>
      </c>
    </row>
    <row r="324" customFormat="false" ht="25.5" hidden="false" customHeight="false" outlineLevel="0" collapsed="false">
      <c r="A324" s="140" t="s">
        <v>1724</v>
      </c>
      <c r="B324" s="141" t="s">
        <v>664</v>
      </c>
      <c r="C324" s="141" t="s">
        <v>3165</v>
      </c>
      <c r="D324" s="141" t="s">
        <v>2305</v>
      </c>
      <c r="E324" s="142" t="s">
        <v>729</v>
      </c>
      <c r="F324" s="140" t="s">
        <v>3166</v>
      </c>
      <c r="G324" s="140" t="s">
        <v>3167</v>
      </c>
      <c r="H324" s="133" t="n">
        <f aca="false">TRUNC(G324*(1-(SINTÉTICA!$I$341)),2)</f>
        <v>3.18</v>
      </c>
      <c r="I324" s="143" t="n">
        <f aca="false">F324*H324/(SUM($K:$K))</f>
        <v>0.000114921369500184</v>
      </c>
      <c r="K324" s="135" t="n">
        <f aca="false">F324*H324</f>
        <v>148.83036</v>
      </c>
    </row>
    <row r="325" customFormat="false" ht="14.25" hidden="false" customHeight="false" outlineLevel="0" collapsed="false">
      <c r="A325" s="140" t="s">
        <v>2130</v>
      </c>
      <c r="B325" s="141" t="s">
        <v>664</v>
      </c>
      <c r="C325" s="141" t="s">
        <v>3168</v>
      </c>
      <c r="D325" s="141" t="s">
        <v>2305</v>
      </c>
      <c r="E325" s="142" t="s">
        <v>718</v>
      </c>
      <c r="F325" s="140" t="s">
        <v>3169</v>
      </c>
      <c r="G325" s="140" t="s">
        <v>3170</v>
      </c>
      <c r="H325" s="133" t="n">
        <f aca="false">TRUNC(G325*(1-(SINTÉTICA!$I$341)),2)</f>
        <v>6.5</v>
      </c>
      <c r="I325" s="143" t="n">
        <f aca="false">F325*H325/(SUM($K:$K))</f>
        <v>0.000113676750064723</v>
      </c>
      <c r="K325" s="135" t="n">
        <f aca="false">F325*H325</f>
        <v>147.2185</v>
      </c>
    </row>
    <row r="326" customFormat="false" ht="14.25" hidden="false" customHeight="false" outlineLevel="0" collapsed="false">
      <c r="A326" s="140" t="s">
        <v>1567</v>
      </c>
      <c r="B326" s="141" t="s">
        <v>664</v>
      </c>
      <c r="C326" s="141" t="s">
        <v>3171</v>
      </c>
      <c r="D326" s="141" t="s">
        <v>2305</v>
      </c>
      <c r="E326" s="142" t="s">
        <v>718</v>
      </c>
      <c r="F326" s="140" t="s">
        <v>3172</v>
      </c>
      <c r="G326" s="140" t="s">
        <v>3173</v>
      </c>
      <c r="H326" s="133" t="n">
        <f aca="false">TRUNC(G326*(1-(SINTÉTICA!$I$341)),2)</f>
        <v>9.19</v>
      </c>
      <c r="I326" s="143" t="n">
        <f aca="false">F326*H326/(SUM($K:$K))</f>
        <v>0.000113538918882592</v>
      </c>
      <c r="K326" s="135" t="n">
        <f aca="false">F326*H326</f>
        <v>147.04</v>
      </c>
    </row>
    <row r="327" customFormat="false" ht="14.25" hidden="false" customHeight="false" outlineLevel="0" collapsed="false">
      <c r="A327" s="140" t="s">
        <v>1854</v>
      </c>
      <c r="B327" s="141" t="s">
        <v>664</v>
      </c>
      <c r="C327" s="141" t="s">
        <v>3174</v>
      </c>
      <c r="D327" s="141" t="s">
        <v>2295</v>
      </c>
      <c r="E327" s="142" t="s">
        <v>672</v>
      </c>
      <c r="F327" s="140" t="s">
        <v>3175</v>
      </c>
      <c r="G327" s="140" t="s">
        <v>3176</v>
      </c>
      <c r="H327" s="133" t="n">
        <f aca="false">TRUNC(G327*(1-(SINTÉTICA!$I$341)),2)</f>
        <v>35.5</v>
      </c>
      <c r="I327" s="143" t="n">
        <f aca="false">F327*H327/(SUM($K:$K))</f>
        <v>0.000113368422096378</v>
      </c>
      <c r="K327" s="135" t="n">
        <f aca="false">F327*H327</f>
        <v>146.819196</v>
      </c>
    </row>
    <row r="328" customFormat="false" ht="38.25" hidden="false" customHeight="false" outlineLevel="0" collapsed="false">
      <c r="A328" s="140" t="s">
        <v>2217</v>
      </c>
      <c r="B328" s="141" t="s">
        <v>664</v>
      </c>
      <c r="C328" s="141" t="s">
        <v>3177</v>
      </c>
      <c r="D328" s="141" t="s">
        <v>2305</v>
      </c>
      <c r="E328" s="142" t="s">
        <v>718</v>
      </c>
      <c r="F328" s="140" t="s">
        <v>3178</v>
      </c>
      <c r="G328" s="140" t="s">
        <v>3179</v>
      </c>
      <c r="H328" s="133" t="n">
        <f aca="false">TRUNC(G328*(1-(SINTÉTICA!$I$341)),2)</f>
        <v>273.57</v>
      </c>
      <c r="I328" s="143" t="n">
        <f aca="false">F328*H328/(SUM($K:$K))</f>
        <v>0.000113225049869076</v>
      </c>
      <c r="K328" s="135" t="n">
        <f aca="false">F328*H328</f>
        <v>146.63352</v>
      </c>
    </row>
    <row r="329" customFormat="false" ht="25.5" hidden="false" customHeight="false" outlineLevel="0" collapsed="false">
      <c r="A329" s="140" t="s">
        <v>2124</v>
      </c>
      <c r="B329" s="141" t="s">
        <v>664</v>
      </c>
      <c r="C329" s="141" t="s">
        <v>3180</v>
      </c>
      <c r="D329" s="141" t="s">
        <v>2305</v>
      </c>
      <c r="E329" s="142" t="s">
        <v>718</v>
      </c>
      <c r="F329" s="140" t="s">
        <v>3181</v>
      </c>
      <c r="G329" s="140" t="s">
        <v>3182</v>
      </c>
      <c r="H329" s="133" t="n">
        <f aca="false">TRUNC(G329*(1-(SINTÉTICA!$I$341)),2)</f>
        <v>69.42</v>
      </c>
      <c r="I329" s="143" t="n">
        <f aca="false">F329*H329/(SUM($K:$K))</f>
        <v>0.000113157176698716</v>
      </c>
      <c r="K329" s="135" t="n">
        <f aca="false">F329*H329</f>
        <v>146.54562</v>
      </c>
    </row>
    <row r="330" customFormat="false" ht="25.5" hidden="false" customHeight="false" outlineLevel="0" collapsed="false">
      <c r="A330" s="140" t="s">
        <v>1713</v>
      </c>
      <c r="B330" s="141" t="s">
        <v>664</v>
      </c>
      <c r="C330" s="141" t="s">
        <v>3183</v>
      </c>
      <c r="D330" s="141" t="s">
        <v>2305</v>
      </c>
      <c r="E330" s="142" t="s">
        <v>718</v>
      </c>
      <c r="F330" s="140" t="s">
        <v>2704</v>
      </c>
      <c r="G330" s="140" t="s">
        <v>3184</v>
      </c>
      <c r="H330" s="133" t="n">
        <f aca="false">TRUNC(G330*(1-(SINTÉTICA!$I$341)),2)</f>
        <v>72.57</v>
      </c>
      <c r="I330" s="143" t="n">
        <f aca="false">F330*H330/(SUM($K:$K))</f>
        <v>0.00011207180826047</v>
      </c>
      <c r="K330" s="135" t="n">
        <f aca="false">F330*H330</f>
        <v>145.14</v>
      </c>
    </row>
    <row r="331" customFormat="false" ht="14.25" hidden="false" customHeight="false" outlineLevel="0" collapsed="false">
      <c r="A331" s="140" t="s">
        <v>1864</v>
      </c>
      <c r="B331" s="141" t="s">
        <v>664</v>
      </c>
      <c r="C331" s="141" t="s">
        <v>3185</v>
      </c>
      <c r="D331" s="141" t="s">
        <v>2305</v>
      </c>
      <c r="E331" s="142" t="s">
        <v>718</v>
      </c>
      <c r="F331" s="140" t="s">
        <v>3178</v>
      </c>
      <c r="G331" s="140" t="s">
        <v>3186</v>
      </c>
      <c r="H331" s="133" t="n">
        <f aca="false">TRUNC(G331*(1-(SINTÉTICA!$I$341)),2)</f>
        <v>265.9</v>
      </c>
      <c r="I331" s="143" t="n">
        <f aca="false">F331*H331/(SUM($K:$K))</f>
        <v>0.000110050593121276</v>
      </c>
      <c r="K331" s="135" t="n">
        <f aca="false">F331*H331</f>
        <v>142.5224</v>
      </c>
    </row>
    <row r="332" customFormat="false" ht="38.25" hidden="false" customHeight="false" outlineLevel="0" collapsed="false">
      <c r="A332" s="140" t="s">
        <v>1549</v>
      </c>
      <c r="B332" s="141" t="s">
        <v>664</v>
      </c>
      <c r="C332" s="141" t="s">
        <v>3187</v>
      </c>
      <c r="D332" s="141" t="s">
        <v>2328</v>
      </c>
      <c r="E332" s="142" t="s">
        <v>718</v>
      </c>
      <c r="F332" s="140" t="s">
        <v>3188</v>
      </c>
      <c r="G332" s="140" t="s">
        <v>3189</v>
      </c>
      <c r="H332" s="133" t="n">
        <f aca="false">TRUNC(G332*(1-(SINTÉTICA!$I$341)),2)</f>
        <v>4544.95</v>
      </c>
      <c r="I332" s="143" t="n">
        <f aca="false">F332*H332/(SUM($K:$K))</f>
        <v>0.000109881407074856</v>
      </c>
      <c r="K332" s="135" t="n">
        <f aca="false">F332*H332</f>
        <v>142.30329349</v>
      </c>
    </row>
    <row r="333" customFormat="false" ht="25.5" hidden="false" customHeight="false" outlineLevel="0" collapsed="false">
      <c r="A333" s="140" t="s">
        <v>1563</v>
      </c>
      <c r="B333" s="141" t="s">
        <v>664</v>
      </c>
      <c r="C333" s="141" t="s">
        <v>3190</v>
      </c>
      <c r="D333" s="141" t="s">
        <v>2305</v>
      </c>
      <c r="E333" s="142" t="s">
        <v>718</v>
      </c>
      <c r="F333" s="140" t="s">
        <v>3191</v>
      </c>
      <c r="G333" s="140" t="s">
        <v>3192</v>
      </c>
      <c r="H333" s="133" t="n">
        <f aca="false">TRUNC(G333*(1-(SINTÉTICA!$I$341)),2)</f>
        <v>1.04</v>
      </c>
      <c r="I333" s="143" t="n">
        <f aca="false">F333*H333/(SUM($K:$K))</f>
        <v>0.000108411753340016</v>
      </c>
      <c r="K333" s="135" t="n">
        <f aca="false">F333*H333</f>
        <v>140.4</v>
      </c>
    </row>
    <row r="334" customFormat="false" ht="14.25" hidden="false" customHeight="false" outlineLevel="0" collapsed="false">
      <c r="A334" s="140" t="s">
        <v>1503</v>
      </c>
      <c r="B334" s="141" t="s">
        <v>2821</v>
      </c>
      <c r="C334" s="141" t="s">
        <v>3193</v>
      </c>
      <c r="D334" s="141" t="s">
        <v>2305</v>
      </c>
      <c r="E334" s="142" t="s">
        <v>718</v>
      </c>
      <c r="F334" s="140" t="s">
        <v>2860</v>
      </c>
      <c r="G334" s="140" t="s">
        <v>3194</v>
      </c>
      <c r="H334" s="133" t="n">
        <f aca="false">TRUNC(G334*(1-(SINTÉTICA!$I$341)),2)</f>
        <v>23.39</v>
      </c>
      <c r="I334" s="143" t="n">
        <f aca="false">F334*H334/(SUM($K:$K))</f>
        <v>0.000108365423530896</v>
      </c>
      <c r="K334" s="135" t="n">
        <f aca="false">F334*H334</f>
        <v>140.34</v>
      </c>
    </row>
    <row r="335" customFormat="false" ht="25.5" hidden="false" customHeight="false" outlineLevel="0" collapsed="false">
      <c r="A335" s="140" t="s">
        <v>1732</v>
      </c>
      <c r="B335" s="141" t="s">
        <v>664</v>
      </c>
      <c r="C335" s="141" t="s">
        <v>3195</v>
      </c>
      <c r="D335" s="141" t="s">
        <v>2305</v>
      </c>
      <c r="E335" s="142" t="s">
        <v>2442</v>
      </c>
      <c r="F335" s="140" t="s">
        <v>3196</v>
      </c>
      <c r="G335" s="140" t="s">
        <v>3197</v>
      </c>
      <c r="H335" s="133" t="n">
        <f aca="false">TRUNC(G335*(1-(SINTÉTICA!$I$341)),2)</f>
        <v>13.51</v>
      </c>
      <c r="I335" s="143" t="n">
        <f aca="false">F335*H335/(SUM($K:$K))</f>
        <v>0.000106927269039473</v>
      </c>
      <c r="K335" s="135" t="n">
        <f aca="false">F335*H335</f>
        <v>138.4775</v>
      </c>
    </row>
    <row r="336" customFormat="false" ht="25.5" hidden="false" customHeight="false" outlineLevel="0" collapsed="false">
      <c r="A336" s="140" t="s">
        <v>1887</v>
      </c>
      <c r="B336" s="141" t="s">
        <v>664</v>
      </c>
      <c r="C336" s="141" t="s">
        <v>3198</v>
      </c>
      <c r="D336" s="141" t="s">
        <v>2305</v>
      </c>
      <c r="E336" s="142" t="s">
        <v>729</v>
      </c>
      <c r="F336" s="140" t="s">
        <v>3199</v>
      </c>
      <c r="G336" s="140" t="s">
        <v>3200</v>
      </c>
      <c r="H336" s="133" t="n">
        <f aca="false">TRUNC(G336*(1-(SINTÉTICA!$I$341)),2)</f>
        <v>12.76</v>
      </c>
      <c r="I336" s="143" t="n">
        <f aca="false">F336*H336/(SUM($K:$K))</f>
        <v>0.000106839685948295</v>
      </c>
      <c r="K336" s="135" t="n">
        <f aca="false">F336*H336</f>
        <v>138.36407442</v>
      </c>
    </row>
    <row r="337" customFormat="false" ht="14.25" hidden="false" customHeight="false" outlineLevel="0" collapsed="false">
      <c r="A337" s="140" t="s">
        <v>847</v>
      </c>
      <c r="B337" s="141" t="s">
        <v>664</v>
      </c>
      <c r="C337" s="141" t="s">
        <v>3201</v>
      </c>
      <c r="D337" s="141" t="s">
        <v>2305</v>
      </c>
      <c r="E337" s="142" t="s">
        <v>718</v>
      </c>
      <c r="F337" s="140" t="s">
        <v>3202</v>
      </c>
      <c r="G337" s="140" t="s">
        <v>3203</v>
      </c>
      <c r="H337" s="133" t="n">
        <f aca="false">TRUNC(G337*(1-(SINTÉTICA!$I$341)),2)</f>
        <v>12.41</v>
      </c>
      <c r="I337" s="143" t="n">
        <f aca="false">F337*H337/(SUM($K:$K))</f>
        <v>0.000105216386405033</v>
      </c>
      <c r="K337" s="135" t="n">
        <f aca="false">F337*H337</f>
        <v>136.2618</v>
      </c>
    </row>
    <row r="338" customFormat="false" ht="14.25" hidden="false" customHeight="false" outlineLevel="0" collapsed="false">
      <c r="A338" s="140" t="s">
        <v>1643</v>
      </c>
      <c r="B338" s="141" t="s">
        <v>664</v>
      </c>
      <c r="C338" s="141" t="s">
        <v>3204</v>
      </c>
      <c r="D338" s="141" t="s">
        <v>2305</v>
      </c>
      <c r="E338" s="142" t="s">
        <v>718</v>
      </c>
      <c r="F338" s="140" t="s">
        <v>2604</v>
      </c>
      <c r="G338" s="140" t="s">
        <v>3205</v>
      </c>
      <c r="H338" s="133" t="n">
        <f aca="false">TRUNC(G338*(1-(SINTÉTICA!$I$341)),2)</f>
        <v>16.82</v>
      </c>
      <c r="I338" s="143" t="n">
        <f aca="false">F338*H338/(SUM($K:$K))</f>
        <v>0.000103902318585702</v>
      </c>
      <c r="K338" s="135" t="n">
        <f aca="false">F338*H338</f>
        <v>134.56</v>
      </c>
    </row>
    <row r="339" customFormat="false" ht="25.5" hidden="false" customHeight="false" outlineLevel="0" collapsed="false">
      <c r="A339" s="140" t="s">
        <v>1970</v>
      </c>
      <c r="B339" s="141" t="s">
        <v>664</v>
      </c>
      <c r="C339" s="141" t="s">
        <v>3206</v>
      </c>
      <c r="D339" s="141" t="s">
        <v>2328</v>
      </c>
      <c r="E339" s="142" t="s">
        <v>718</v>
      </c>
      <c r="F339" s="140" t="s">
        <v>3207</v>
      </c>
      <c r="G339" s="140" t="s">
        <v>3208</v>
      </c>
      <c r="H339" s="133" t="n">
        <f aca="false">TRUNC(G339*(1-(SINTÉTICA!$I$341)),2)</f>
        <v>16108.01</v>
      </c>
      <c r="I339" s="143" t="n">
        <f aca="false">F339*H339/(SUM($K:$K))</f>
        <v>0.000103790277853933</v>
      </c>
      <c r="K339" s="135" t="n">
        <f aca="false">F339*H339</f>
        <v>134.414900246</v>
      </c>
    </row>
    <row r="340" customFormat="false" ht="25.5" hidden="false" customHeight="false" outlineLevel="0" collapsed="false">
      <c r="A340" s="140" t="s">
        <v>2241</v>
      </c>
      <c r="B340" s="141" t="s">
        <v>664</v>
      </c>
      <c r="C340" s="141" t="s">
        <v>3209</v>
      </c>
      <c r="D340" s="141" t="s">
        <v>2305</v>
      </c>
      <c r="E340" s="142" t="s">
        <v>718</v>
      </c>
      <c r="F340" s="140" t="s">
        <v>2893</v>
      </c>
      <c r="G340" s="140" t="s">
        <v>3210</v>
      </c>
      <c r="H340" s="133" t="n">
        <f aca="false">TRUNC(G340*(1-(SINTÉTICA!$I$341)),2)</f>
        <v>57.67</v>
      </c>
      <c r="I340" s="143" t="n">
        <f aca="false">F340*H340/(SUM($K:$K))</f>
        <v>0.000103177558216739</v>
      </c>
      <c r="K340" s="135" t="n">
        <f aca="false">F340*H340</f>
        <v>133.62139</v>
      </c>
    </row>
    <row r="341" customFormat="false" ht="25.5" hidden="false" customHeight="false" outlineLevel="0" collapsed="false">
      <c r="A341" s="140" t="s">
        <v>712</v>
      </c>
      <c r="B341" s="141" t="s">
        <v>664</v>
      </c>
      <c r="C341" s="141" t="s">
        <v>3211</v>
      </c>
      <c r="D341" s="141" t="s">
        <v>2305</v>
      </c>
      <c r="E341" s="142" t="s">
        <v>718</v>
      </c>
      <c r="F341" s="140" t="s">
        <v>2640</v>
      </c>
      <c r="G341" s="140" t="s">
        <v>3212</v>
      </c>
      <c r="H341" s="133" t="n">
        <f aca="false">TRUNC(G341*(1-(SINTÉTICA!$I$341)),2)</f>
        <v>13.54</v>
      </c>
      <c r="I341" s="143" t="n">
        <f aca="false">F341*H341/(SUM($K:$K))</f>
        <v>0.000100368898476842</v>
      </c>
      <c r="K341" s="135" t="n">
        <f aca="false">F341*H341</f>
        <v>129.984</v>
      </c>
    </row>
    <row r="342" customFormat="false" ht="14.25" hidden="false" customHeight="false" outlineLevel="0" collapsed="false">
      <c r="A342" s="140" t="s">
        <v>1361</v>
      </c>
      <c r="B342" s="141" t="s">
        <v>664</v>
      </c>
      <c r="C342" s="141" t="s">
        <v>3213</v>
      </c>
      <c r="D342" s="141" t="s">
        <v>2305</v>
      </c>
      <c r="E342" s="142" t="s">
        <v>667</v>
      </c>
      <c r="F342" s="140" t="s">
        <v>3214</v>
      </c>
      <c r="G342" s="140" t="s">
        <v>3215</v>
      </c>
      <c r="H342" s="133" t="n">
        <f aca="false">TRUNC(G342*(1-(SINTÉTICA!$I$341)),2)</f>
        <v>40.79</v>
      </c>
      <c r="I342" s="143" t="n">
        <f aca="false">F342*H342/(SUM($K:$K))</f>
        <v>9.89716045605723E-005</v>
      </c>
      <c r="K342" s="135" t="n">
        <f aca="false">F342*H342</f>
        <v>128.174417</v>
      </c>
    </row>
    <row r="343" customFormat="false" ht="25.5" hidden="false" customHeight="false" outlineLevel="0" collapsed="false">
      <c r="A343" s="140" t="s">
        <v>1718</v>
      </c>
      <c r="B343" s="141" t="s">
        <v>716</v>
      </c>
      <c r="C343" s="141" t="s">
        <v>3216</v>
      </c>
      <c r="D343" s="141" t="s">
        <v>2305</v>
      </c>
      <c r="E343" s="142" t="s">
        <v>718</v>
      </c>
      <c r="F343" s="140" t="s">
        <v>2530</v>
      </c>
      <c r="G343" s="140" t="s">
        <v>3217</v>
      </c>
      <c r="H343" s="133" t="n">
        <f aca="false">TRUNC(G343*(1-(SINTÉTICA!$I$341)),2)</f>
        <v>31.5</v>
      </c>
      <c r="I343" s="143" t="n">
        <f aca="false">F343*H343/(SUM($K:$K))</f>
        <v>9.72925991512964E-005</v>
      </c>
      <c r="K343" s="135" t="n">
        <f aca="false">F343*H343</f>
        <v>126</v>
      </c>
    </row>
    <row r="344" customFormat="false" ht="14.25" hidden="false" customHeight="false" outlineLevel="0" collapsed="false">
      <c r="A344" s="140" t="s">
        <v>1397</v>
      </c>
      <c r="B344" s="141" t="s">
        <v>2821</v>
      </c>
      <c r="C344" s="141" t="s">
        <v>3218</v>
      </c>
      <c r="D344" s="141" t="s">
        <v>2305</v>
      </c>
      <c r="E344" s="142" t="s">
        <v>718</v>
      </c>
      <c r="F344" s="140" t="s">
        <v>3219</v>
      </c>
      <c r="G344" s="140" t="s">
        <v>3220</v>
      </c>
      <c r="H344" s="133" t="n">
        <f aca="false">TRUNC(G344*(1-(SINTÉTICA!$I$341)),2)</f>
        <v>50.28</v>
      </c>
      <c r="I344" s="143" t="n">
        <f aca="false">F344*H344/(SUM($K:$K))</f>
        <v>9.6905652585529E-005</v>
      </c>
      <c r="K344" s="135" t="n">
        <f aca="false">F344*H344</f>
        <v>125.49888</v>
      </c>
    </row>
    <row r="345" customFormat="false" ht="38.25" hidden="false" customHeight="false" outlineLevel="0" collapsed="false">
      <c r="A345" s="140" t="s">
        <v>1488</v>
      </c>
      <c r="B345" s="141" t="s">
        <v>664</v>
      </c>
      <c r="C345" s="141" t="s">
        <v>3221</v>
      </c>
      <c r="D345" s="141" t="s">
        <v>2305</v>
      </c>
      <c r="E345" s="142" t="s">
        <v>718</v>
      </c>
      <c r="F345" s="140" t="s">
        <v>2520</v>
      </c>
      <c r="G345" s="140" t="s">
        <v>3222</v>
      </c>
      <c r="H345" s="133" t="n">
        <f aca="false">TRUNC(G345*(1-(SINTÉTICA!$I$341)),2)</f>
        <v>121.76</v>
      </c>
      <c r="I345" s="143" t="n">
        <f aca="false">F345*H345/(SUM($K:$K))</f>
        <v>9.40186259735068E-005</v>
      </c>
      <c r="K345" s="135" t="n">
        <f aca="false">F345*H345</f>
        <v>121.76</v>
      </c>
    </row>
    <row r="346" customFormat="false" ht="25.5" hidden="false" customHeight="false" outlineLevel="0" collapsed="false">
      <c r="A346" s="140" t="s">
        <v>1381</v>
      </c>
      <c r="B346" s="141" t="s">
        <v>664</v>
      </c>
      <c r="C346" s="141" t="s">
        <v>3223</v>
      </c>
      <c r="D346" s="141" t="s">
        <v>2305</v>
      </c>
      <c r="E346" s="142" t="s">
        <v>729</v>
      </c>
      <c r="F346" s="140" t="s">
        <v>3224</v>
      </c>
      <c r="G346" s="140" t="s">
        <v>3225</v>
      </c>
      <c r="H346" s="133" t="n">
        <f aca="false">TRUNC(G346*(1-(SINTÉTICA!$I$341)),2)</f>
        <v>3.92</v>
      </c>
      <c r="I346" s="143" t="n">
        <f aca="false">F346*H346/(SUM($K:$K))</f>
        <v>9.33414385968743E-005</v>
      </c>
      <c r="K346" s="135" t="n">
        <f aca="false">F346*H346</f>
        <v>120.883</v>
      </c>
    </row>
    <row r="347" customFormat="false" ht="25.5" hidden="false" customHeight="false" outlineLevel="0" collapsed="false">
      <c r="A347" s="140" t="s">
        <v>1580</v>
      </c>
      <c r="B347" s="141" t="s">
        <v>664</v>
      </c>
      <c r="C347" s="141" t="s">
        <v>3226</v>
      </c>
      <c r="D347" s="141" t="s">
        <v>2305</v>
      </c>
      <c r="E347" s="142" t="s">
        <v>718</v>
      </c>
      <c r="F347" s="140" t="s">
        <v>3227</v>
      </c>
      <c r="G347" s="140" t="s">
        <v>3228</v>
      </c>
      <c r="H347" s="133" t="n">
        <f aca="false">TRUNC(G347*(1-(SINTÉTICA!$I$341)),2)</f>
        <v>2.18</v>
      </c>
      <c r="I347" s="143" t="n">
        <f aca="false">F347*H347/(SUM($K:$K))</f>
        <v>9.25824018907972E-005</v>
      </c>
      <c r="K347" s="135" t="n">
        <f aca="false">F347*H347</f>
        <v>119.9</v>
      </c>
    </row>
    <row r="348" customFormat="false" ht="14.25" hidden="false" customHeight="false" outlineLevel="0" collapsed="false">
      <c r="A348" s="140" t="s">
        <v>1647</v>
      </c>
      <c r="B348" s="141" t="s">
        <v>716</v>
      </c>
      <c r="C348" s="141" t="s">
        <v>3229</v>
      </c>
      <c r="D348" s="141" t="s">
        <v>2305</v>
      </c>
      <c r="E348" s="142" t="s">
        <v>718</v>
      </c>
      <c r="F348" s="140" t="s">
        <v>2520</v>
      </c>
      <c r="G348" s="140" t="s">
        <v>3230</v>
      </c>
      <c r="H348" s="133" t="n">
        <f aca="false">TRUNC(G348*(1-(SINTÉTICA!$I$341)),2)</f>
        <v>119.03</v>
      </c>
      <c r="I348" s="143" t="n">
        <f aca="false">F348*H348/(SUM($K:$K))</f>
        <v>9.1910619658562E-005</v>
      </c>
      <c r="K348" s="135" t="n">
        <f aca="false">F348*H348</f>
        <v>119.03</v>
      </c>
    </row>
    <row r="349" customFormat="false" ht="14.25" hidden="false" customHeight="false" outlineLevel="0" collapsed="false">
      <c r="A349" s="140" t="s">
        <v>2287</v>
      </c>
      <c r="B349" s="141" t="s">
        <v>664</v>
      </c>
      <c r="C349" s="141" t="s">
        <v>3231</v>
      </c>
      <c r="D349" s="141" t="s">
        <v>2305</v>
      </c>
      <c r="E349" s="142" t="s">
        <v>718</v>
      </c>
      <c r="F349" s="140" t="s">
        <v>2520</v>
      </c>
      <c r="G349" s="140" t="s">
        <v>3232</v>
      </c>
      <c r="H349" s="133" t="n">
        <f aca="false">TRUNC(G349*(1-(SINTÉTICA!$I$341)),2)</f>
        <v>115.74</v>
      </c>
      <c r="I349" s="143" t="n">
        <f aca="false">F349*H349/(SUM($K:$K))</f>
        <v>8.93702017918337E-005</v>
      </c>
      <c r="K349" s="135" t="n">
        <f aca="false">F349*H349</f>
        <v>115.74</v>
      </c>
    </row>
    <row r="350" customFormat="false" ht="14.25" hidden="false" customHeight="false" outlineLevel="0" collapsed="false">
      <c r="A350" s="140" t="s">
        <v>1619</v>
      </c>
      <c r="B350" s="141" t="s">
        <v>2547</v>
      </c>
      <c r="C350" s="141" t="s">
        <v>3233</v>
      </c>
      <c r="D350" s="141" t="s">
        <v>2305</v>
      </c>
      <c r="E350" s="142" t="s">
        <v>2859</v>
      </c>
      <c r="F350" s="140" t="s">
        <v>2990</v>
      </c>
      <c r="G350" s="140" t="s">
        <v>3234</v>
      </c>
      <c r="H350" s="133" t="n">
        <f aca="false">TRUNC(G350*(1-(SINTÉTICA!$I$341)),2)</f>
        <v>2.6</v>
      </c>
      <c r="I350" s="143" t="n">
        <f aca="false">F350*H350/(SUM($K:$K))</f>
        <v>8.63278776596424E-005</v>
      </c>
      <c r="K350" s="135" t="n">
        <f aca="false">F350*H350</f>
        <v>111.8</v>
      </c>
    </row>
    <row r="351" customFormat="false" ht="25.5" hidden="false" customHeight="false" outlineLevel="0" collapsed="false">
      <c r="A351" s="140" t="s">
        <v>1500</v>
      </c>
      <c r="B351" s="141" t="s">
        <v>664</v>
      </c>
      <c r="C351" s="141" t="s">
        <v>3235</v>
      </c>
      <c r="D351" s="141" t="s">
        <v>2305</v>
      </c>
      <c r="E351" s="142" t="s">
        <v>718</v>
      </c>
      <c r="F351" s="140" t="s">
        <v>2860</v>
      </c>
      <c r="G351" s="140" t="s">
        <v>3236</v>
      </c>
      <c r="H351" s="133" t="n">
        <f aca="false">TRUNC(G351*(1-(SINTÉTICA!$I$341)),2)</f>
        <v>18.61</v>
      </c>
      <c r="I351" s="143" t="n">
        <f aca="false">F351*H351/(SUM($K:$K))</f>
        <v>8.62197747716965E-005</v>
      </c>
      <c r="K351" s="135" t="n">
        <f aca="false">F351*H351</f>
        <v>111.66</v>
      </c>
    </row>
    <row r="352" customFormat="false" ht="14.25" hidden="false" customHeight="false" outlineLevel="0" collapsed="false">
      <c r="A352" s="140" t="s">
        <v>1467</v>
      </c>
      <c r="B352" s="141" t="s">
        <v>664</v>
      </c>
      <c r="C352" s="141" t="s">
        <v>3237</v>
      </c>
      <c r="D352" s="141" t="s">
        <v>2305</v>
      </c>
      <c r="E352" s="142" t="s">
        <v>2442</v>
      </c>
      <c r="F352" s="140" t="s">
        <v>3238</v>
      </c>
      <c r="G352" s="140" t="s">
        <v>3239</v>
      </c>
      <c r="H352" s="133" t="n">
        <f aca="false">TRUNC(G352*(1-(SINTÉTICA!$I$341)),2)</f>
        <v>33.71</v>
      </c>
      <c r="I352" s="143" t="n">
        <f aca="false">F352*H352/(SUM($K:$K))</f>
        <v>8.58977825983148E-005</v>
      </c>
      <c r="K352" s="135" t="n">
        <f aca="false">F352*H352</f>
        <v>111.243</v>
      </c>
    </row>
    <row r="353" customFormat="false" ht="14.25" hidden="false" customHeight="false" outlineLevel="0" collapsed="false">
      <c r="A353" s="140" t="s">
        <v>2043</v>
      </c>
      <c r="B353" s="141" t="s">
        <v>664</v>
      </c>
      <c r="C353" s="141" t="s">
        <v>3240</v>
      </c>
      <c r="D353" s="141" t="s">
        <v>2295</v>
      </c>
      <c r="E353" s="142" t="s">
        <v>672</v>
      </c>
      <c r="F353" s="140" t="s">
        <v>3241</v>
      </c>
      <c r="G353" s="140" t="s">
        <v>3242</v>
      </c>
      <c r="H353" s="133" t="n">
        <f aca="false">TRUNC(G353*(1-(SINTÉTICA!$I$341)),2)</f>
        <v>21.22</v>
      </c>
      <c r="I353" s="143" t="n">
        <f aca="false">F353*H353/(SUM($K:$K))</f>
        <v>8.45809658769763E-005</v>
      </c>
      <c r="K353" s="135" t="n">
        <f aca="false">F353*H353</f>
        <v>109.53764</v>
      </c>
    </row>
    <row r="354" customFormat="false" ht="25.5" hidden="false" customHeight="false" outlineLevel="0" collapsed="false">
      <c r="A354" s="140" t="s">
        <v>2242</v>
      </c>
      <c r="B354" s="141" t="s">
        <v>664</v>
      </c>
      <c r="C354" s="141" t="s">
        <v>3243</v>
      </c>
      <c r="D354" s="141" t="s">
        <v>2305</v>
      </c>
      <c r="E354" s="142" t="s">
        <v>718</v>
      </c>
      <c r="F354" s="140" t="s">
        <v>2704</v>
      </c>
      <c r="G354" s="140" t="s">
        <v>3244</v>
      </c>
      <c r="H354" s="133" t="n">
        <f aca="false">TRUNC(G354*(1-(SINTÉTICA!$I$341)),2)</f>
        <v>52.58</v>
      </c>
      <c r="I354" s="143" t="n">
        <f aca="false">F354*H354/(SUM($K:$K))</f>
        <v>8.12007121170661E-005</v>
      </c>
      <c r="K354" s="135" t="n">
        <f aca="false">F354*H354</f>
        <v>105.16</v>
      </c>
    </row>
    <row r="355" customFormat="false" ht="25.5" hidden="false" customHeight="false" outlineLevel="0" collapsed="false">
      <c r="A355" s="140" t="s">
        <v>1710</v>
      </c>
      <c r="B355" s="141" t="s">
        <v>664</v>
      </c>
      <c r="C355" s="141" t="s">
        <v>3245</v>
      </c>
      <c r="D355" s="141" t="s">
        <v>2305</v>
      </c>
      <c r="E355" s="142" t="s">
        <v>718</v>
      </c>
      <c r="F355" s="140" t="s">
        <v>3246</v>
      </c>
      <c r="G355" s="140" t="s">
        <v>3247</v>
      </c>
      <c r="H355" s="133" t="n">
        <f aca="false">TRUNC(G355*(1-(SINTÉTICA!$I$341)),2)</f>
        <v>10.45</v>
      </c>
      <c r="I355" s="143" t="n">
        <f aca="false">F355*H355/(SUM($K:$K))</f>
        <v>8.06910842167498E-005</v>
      </c>
      <c r="K355" s="135" t="n">
        <f aca="false">F355*H355</f>
        <v>104.5</v>
      </c>
    </row>
    <row r="356" customFormat="false" ht="25.5" hidden="false" customHeight="false" outlineLevel="0" collapsed="false">
      <c r="A356" s="140" t="s">
        <v>1333</v>
      </c>
      <c r="B356" s="141" t="s">
        <v>664</v>
      </c>
      <c r="C356" s="141" t="s">
        <v>3248</v>
      </c>
      <c r="D356" s="141" t="s">
        <v>2305</v>
      </c>
      <c r="E356" s="142" t="s">
        <v>718</v>
      </c>
      <c r="F356" s="140" t="s">
        <v>2520</v>
      </c>
      <c r="G356" s="140" t="s">
        <v>3249</v>
      </c>
      <c r="H356" s="133" t="n">
        <f aca="false">TRUNC(G356*(1-(SINTÉTICA!$I$341)),2)</f>
        <v>104.27</v>
      </c>
      <c r="I356" s="143" t="n">
        <f aca="false">F356*H356/(SUM($K:$K))</f>
        <v>8.05134866151244E-005</v>
      </c>
      <c r="K356" s="135" t="n">
        <f aca="false">F356*H356</f>
        <v>104.27</v>
      </c>
    </row>
    <row r="357" customFormat="false" ht="25.5" hidden="false" customHeight="false" outlineLevel="0" collapsed="false">
      <c r="A357" s="140" t="s">
        <v>982</v>
      </c>
      <c r="B357" s="141" t="s">
        <v>664</v>
      </c>
      <c r="C357" s="141" t="s">
        <v>3250</v>
      </c>
      <c r="D357" s="141" t="s">
        <v>2305</v>
      </c>
      <c r="E357" s="142" t="s">
        <v>2442</v>
      </c>
      <c r="F357" s="140" t="s">
        <v>3251</v>
      </c>
      <c r="G357" s="140" t="s">
        <v>3252</v>
      </c>
      <c r="H357" s="133" t="n">
        <f aca="false">TRUNC(G357*(1-(SINTÉTICA!$I$341)),2)</f>
        <v>7.3</v>
      </c>
      <c r="I357" s="143" t="n">
        <f aca="false">F357*H357/(SUM($K:$K))</f>
        <v>7.93779351638637E-005</v>
      </c>
      <c r="K357" s="135" t="n">
        <f aca="false">F357*H357</f>
        <v>102.79938986</v>
      </c>
    </row>
    <row r="358" customFormat="false" ht="25.5" hidden="false" customHeight="false" outlineLevel="0" collapsed="false">
      <c r="A358" s="140" t="s">
        <v>1166</v>
      </c>
      <c r="B358" s="141" t="s">
        <v>664</v>
      </c>
      <c r="C358" s="141" t="s">
        <v>3253</v>
      </c>
      <c r="D358" s="141" t="s">
        <v>2305</v>
      </c>
      <c r="E358" s="142" t="s">
        <v>718</v>
      </c>
      <c r="F358" s="140" t="s">
        <v>3254</v>
      </c>
      <c r="G358" s="140" t="s">
        <v>3255</v>
      </c>
      <c r="H358" s="133" t="n">
        <f aca="false">TRUNC(G358*(1-(SINTÉTICA!$I$341)),2)</f>
        <v>0.3</v>
      </c>
      <c r="I358" s="143" t="n">
        <f aca="false">F358*H358/(SUM($K:$K))</f>
        <v>7.88996945818673E-005</v>
      </c>
      <c r="K358" s="135" t="n">
        <f aca="false">F358*H358</f>
        <v>102.1800384</v>
      </c>
    </row>
    <row r="359" customFormat="false" ht="25.5" hidden="false" customHeight="false" outlineLevel="0" collapsed="false">
      <c r="A359" s="140" t="s">
        <v>1537</v>
      </c>
      <c r="B359" s="141" t="s">
        <v>664</v>
      </c>
      <c r="C359" s="141" t="s">
        <v>3256</v>
      </c>
      <c r="D359" s="141" t="s">
        <v>2305</v>
      </c>
      <c r="E359" s="142" t="s">
        <v>718</v>
      </c>
      <c r="F359" s="140" t="s">
        <v>2704</v>
      </c>
      <c r="G359" s="140" t="s">
        <v>3257</v>
      </c>
      <c r="H359" s="133" t="n">
        <f aca="false">TRUNC(G359*(1-(SINTÉTICA!$I$341)),2)</f>
        <v>50.38</v>
      </c>
      <c r="I359" s="143" t="n">
        <f aca="false">F359*H359/(SUM($K:$K))</f>
        <v>7.7803192781624E-005</v>
      </c>
      <c r="K359" s="135" t="n">
        <f aca="false">F359*H359</f>
        <v>100.76</v>
      </c>
    </row>
    <row r="360" customFormat="false" ht="14.25" hidden="false" customHeight="false" outlineLevel="0" collapsed="false">
      <c r="A360" s="140" t="s">
        <v>1982</v>
      </c>
      <c r="B360" s="141" t="s">
        <v>664</v>
      </c>
      <c r="C360" s="141" t="s">
        <v>3258</v>
      </c>
      <c r="D360" s="141" t="s">
        <v>2305</v>
      </c>
      <c r="E360" s="142" t="s">
        <v>718</v>
      </c>
      <c r="F360" s="140" t="s">
        <v>3259</v>
      </c>
      <c r="G360" s="140" t="s">
        <v>2773</v>
      </c>
      <c r="H360" s="133" t="n">
        <f aca="false">TRUNC(G360*(1-(SINTÉTICA!$I$341)),2)</f>
        <v>9.18</v>
      </c>
      <c r="I360" s="143" t="n">
        <f aca="false">F360*H360/(SUM($K:$K))</f>
        <v>7.71189092225614E-005</v>
      </c>
      <c r="K360" s="135" t="n">
        <f aca="false">F360*H360</f>
        <v>99.87381</v>
      </c>
    </row>
    <row r="361" customFormat="false" ht="38.25" hidden="false" customHeight="false" outlineLevel="0" collapsed="false">
      <c r="A361" s="140" t="s">
        <v>1951</v>
      </c>
      <c r="B361" s="141" t="s">
        <v>664</v>
      </c>
      <c r="C361" s="141" t="s">
        <v>3260</v>
      </c>
      <c r="D361" s="141" t="s">
        <v>2328</v>
      </c>
      <c r="E361" s="142" t="s">
        <v>718</v>
      </c>
      <c r="F361" s="140" t="s">
        <v>3261</v>
      </c>
      <c r="G361" s="140" t="s">
        <v>3262</v>
      </c>
      <c r="H361" s="133" t="n">
        <f aca="false">TRUNC(G361*(1-(SINTÉTICA!$I$341)),2)</f>
        <v>741887.83</v>
      </c>
      <c r="I361" s="143" t="n">
        <f aca="false">F361*H361/(SUM($K:$K))</f>
        <v>7.69922082767095E-005</v>
      </c>
      <c r="K361" s="135" t="n">
        <f aca="false">F361*H361</f>
        <v>99.709724352</v>
      </c>
    </row>
    <row r="362" customFormat="false" ht="38.25" hidden="false" customHeight="false" outlineLevel="0" collapsed="false">
      <c r="A362" s="140" t="s">
        <v>2264</v>
      </c>
      <c r="B362" s="141" t="s">
        <v>664</v>
      </c>
      <c r="C362" s="141" t="s">
        <v>3263</v>
      </c>
      <c r="D362" s="141" t="s">
        <v>2305</v>
      </c>
      <c r="E362" s="142" t="s">
        <v>718</v>
      </c>
      <c r="F362" s="140" t="s">
        <v>3123</v>
      </c>
      <c r="G362" s="140" t="s">
        <v>3264</v>
      </c>
      <c r="H362" s="133" t="n">
        <f aca="false">TRUNC(G362*(1-(SINTÉTICA!$I$341)),2)</f>
        <v>1.43</v>
      </c>
      <c r="I362" s="143" t="n">
        <f aca="false">F362*H362/(SUM($K:$K))</f>
        <v>7.6420699695041E-005</v>
      </c>
      <c r="K362" s="135" t="n">
        <f aca="false">F362*H362</f>
        <v>98.969585</v>
      </c>
    </row>
    <row r="363" customFormat="false" ht="25.5" hidden="false" customHeight="false" outlineLevel="0" collapsed="false">
      <c r="A363" s="140" t="s">
        <v>1766</v>
      </c>
      <c r="B363" s="141" t="s">
        <v>664</v>
      </c>
      <c r="C363" s="141" t="s">
        <v>3265</v>
      </c>
      <c r="D363" s="141" t="s">
        <v>2305</v>
      </c>
      <c r="E363" s="142" t="s">
        <v>718</v>
      </c>
      <c r="F363" s="140" t="s">
        <v>2860</v>
      </c>
      <c r="G363" s="140" t="s">
        <v>3266</v>
      </c>
      <c r="H363" s="133" t="n">
        <f aca="false">TRUNC(G363*(1-(SINTÉTICA!$I$341)),2)</f>
        <v>15.78</v>
      </c>
      <c r="I363" s="143" t="n">
        <f aca="false">F363*H363/(SUM($K:$K))</f>
        <v>7.31084387908313E-005</v>
      </c>
      <c r="K363" s="135" t="n">
        <f aca="false">F363*H363</f>
        <v>94.68</v>
      </c>
    </row>
    <row r="364" customFormat="false" ht="25.5" hidden="false" customHeight="false" outlineLevel="0" collapsed="false">
      <c r="A364" s="140" t="s">
        <v>1889</v>
      </c>
      <c r="B364" s="141" t="s">
        <v>664</v>
      </c>
      <c r="C364" s="141" t="s">
        <v>3267</v>
      </c>
      <c r="D364" s="141" t="s">
        <v>2305</v>
      </c>
      <c r="E364" s="142" t="s">
        <v>718</v>
      </c>
      <c r="F364" s="140" t="s">
        <v>3178</v>
      </c>
      <c r="G364" s="140" t="s">
        <v>3268</v>
      </c>
      <c r="H364" s="133" t="n">
        <f aca="false">TRUNC(G364*(1-(SINTÉTICA!$I$341)),2)</f>
        <v>176.42</v>
      </c>
      <c r="I364" s="143" t="n">
        <f aca="false">F364*H364/(SUM($K:$K))</f>
        <v>7.30166439956955E-005</v>
      </c>
      <c r="K364" s="135" t="n">
        <f aca="false">F364*H364</f>
        <v>94.56112</v>
      </c>
    </row>
    <row r="365" customFormat="false" ht="38.25" hidden="false" customHeight="false" outlineLevel="0" collapsed="false">
      <c r="A365" s="140" t="s">
        <v>1700</v>
      </c>
      <c r="B365" s="141" t="s">
        <v>664</v>
      </c>
      <c r="C365" s="141" t="s">
        <v>3269</v>
      </c>
      <c r="D365" s="141" t="s">
        <v>2305</v>
      </c>
      <c r="E365" s="142" t="s">
        <v>729</v>
      </c>
      <c r="F365" s="140" t="s">
        <v>3270</v>
      </c>
      <c r="G365" s="140" t="s">
        <v>3271</v>
      </c>
      <c r="H365" s="133" t="n">
        <f aca="false">TRUNC(G365*(1-(SINTÉTICA!$I$341)),2)</f>
        <v>2.84</v>
      </c>
      <c r="I365" s="143" t="n">
        <f aca="false">F365*H365/(SUM($K:$K))</f>
        <v>7.17134451495843E-005</v>
      </c>
      <c r="K365" s="135" t="n">
        <f aca="false">F365*H365</f>
        <v>92.873396</v>
      </c>
    </row>
    <row r="366" customFormat="false" ht="38.25" hidden="false" customHeight="false" outlineLevel="0" collapsed="false">
      <c r="A366" s="140" t="s">
        <v>1526</v>
      </c>
      <c r="B366" s="141" t="s">
        <v>664</v>
      </c>
      <c r="C366" s="141" t="s">
        <v>3272</v>
      </c>
      <c r="D366" s="141" t="s">
        <v>2305</v>
      </c>
      <c r="E366" s="142" t="s">
        <v>718</v>
      </c>
      <c r="F366" s="140" t="s">
        <v>2450</v>
      </c>
      <c r="G366" s="140" t="s">
        <v>3273</v>
      </c>
      <c r="H366" s="133" t="n">
        <f aca="false">TRUNC(G366*(1-(SINTÉTICA!$I$341)),2)</f>
        <v>29.95</v>
      </c>
      <c r="I366" s="143" t="n">
        <f aca="false">F366*H366/(SUM($K:$K))</f>
        <v>6.93788891566983E-005</v>
      </c>
      <c r="K366" s="135" t="n">
        <f aca="false">F366*H366</f>
        <v>89.85</v>
      </c>
    </row>
    <row r="367" customFormat="false" ht="38.25" hidden="false" customHeight="false" outlineLevel="0" collapsed="false">
      <c r="A367" s="140" t="s">
        <v>1286</v>
      </c>
      <c r="B367" s="141" t="s">
        <v>664</v>
      </c>
      <c r="C367" s="141" t="s">
        <v>3274</v>
      </c>
      <c r="D367" s="141" t="s">
        <v>2305</v>
      </c>
      <c r="E367" s="142" t="s">
        <v>718</v>
      </c>
      <c r="F367" s="140" t="s">
        <v>2520</v>
      </c>
      <c r="G367" s="140" t="s">
        <v>3275</v>
      </c>
      <c r="H367" s="133" t="n">
        <f aca="false">TRUNC(G367*(1-(SINTÉTICA!$I$341)),2)</f>
        <v>89.65</v>
      </c>
      <c r="I367" s="143" t="n">
        <f aca="false">F367*H367/(SUM($K:$K))</f>
        <v>6.92244564596327E-005</v>
      </c>
      <c r="K367" s="135" t="n">
        <f aca="false">F367*H367</f>
        <v>89.65</v>
      </c>
    </row>
    <row r="368" customFormat="false" ht="14.25" hidden="false" customHeight="false" outlineLevel="0" collapsed="false">
      <c r="A368" s="140" t="s">
        <v>1995</v>
      </c>
      <c r="B368" s="141" t="s">
        <v>664</v>
      </c>
      <c r="C368" s="141" t="s">
        <v>3276</v>
      </c>
      <c r="D368" s="141" t="s">
        <v>2295</v>
      </c>
      <c r="E368" s="142" t="s">
        <v>672</v>
      </c>
      <c r="F368" s="140" t="s">
        <v>3277</v>
      </c>
      <c r="G368" s="140" t="s">
        <v>3278</v>
      </c>
      <c r="H368" s="133" t="n">
        <f aca="false">TRUNC(G368*(1-(SINTÉTICA!$I$341)),2)</f>
        <v>21.32</v>
      </c>
      <c r="I368" s="143" t="n">
        <f aca="false">F368*H368/(SUM($K:$K))</f>
        <v>6.78567851129236E-005</v>
      </c>
      <c r="K368" s="135" t="n">
        <f aca="false">F368*H368</f>
        <v>87.87878008</v>
      </c>
    </row>
    <row r="369" customFormat="false" ht="25.5" hidden="false" customHeight="false" outlineLevel="0" collapsed="false">
      <c r="A369" s="140" t="s">
        <v>1659</v>
      </c>
      <c r="B369" s="141" t="s">
        <v>664</v>
      </c>
      <c r="C369" s="141" t="s">
        <v>3279</v>
      </c>
      <c r="D369" s="141" t="s">
        <v>2305</v>
      </c>
      <c r="E369" s="142" t="s">
        <v>718</v>
      </c>
      <c r="F369" s="140" t="s">
        <v>3172</v>
      </c>
      <c r="G369" s="140" t="s">
        <v>3280</v>
      </c>
      <c r="H369" s="133" t="n">
        <f aca="false">TRUNC(G369*(1-(SINTÉTICA!$I$341)),2)</f>
        <v>5.22</v>
      </c>
      <c r="I369" s="143" t="n">
        <f aca="false">F369*H369/(SUM($K:$K))</f>
        <v>6.44910942945736E-005</v>
      </c>
      <c r="K369" s="135" t="n">
        <f aca="false">F369*H369</f>
        <v>83.52</v>
      </c>
    </row>
    <row r="370" customFormat="false" ht="25.5" hidden="false" customHeight="false" outlineLevel="0" collapsed="false">
      <c r="A370" s="140" t="s">
        <v>2179</v>
      </c>
      <c r="B370" s="141" t="s">
        <v>664</v>
      </c>
      <c r="C370" s="141" t="s">
        <v>3281</v>
      </c>
      <c r="D370" s="141" t="s">
        <v>2328</v>
      </c>
      <c r="E370" s="142" t="s">
        <v>718</v>
      </c>
      <c r="F370" s="140" t="s">
        <v>3282</v>
      </c>
      <c r="G370" s="140" t="s">
        <v>3283</v>
      </c>
      <c r="H370" s="133" t="n">
        <f aca="false">TRUNC(G370*(1-(SINTÉTICA!$I$341)),2)</f>
        <v>1200000</v>
      </c>
      <c r="I370" s="143" t="n">
        <f aca="false">F370*H370/(SUM($K:$K))</f>
        <v>6.38424769668983E-005</v>
      </c>
      <c r="K370" s="135" t="n">
        <f aca="false">F370*H370</f>
        <v>82.68</v>
      </c>
    </row>
    <row r="371" customFormat="false" ht="14.25" hidden="false" customHeight="false" outlineLevel="0" collapsed="false">
      <c r="A371" s="140" t="s">
        <v>1675</v>
      </c>
      <c r="B371" s="141" t="s">
        <v>664</v>
      </c>
      <c r="C371" s="141" t="s">
        <v>3284</v>
      </c>
      <c r="D371" s="141" t="s">
        <v>2305</v>
      </c>
      <c r="E371" s="142" t="s">
        <v>718</v>
      </c>
      <c r="F371" s="140" t="s">
        <v>3285</v>
      </c>
      <c r="G371" s="140" t="s">
        <v>2733</v>
      </c>
      <c r="H371" s="133" t="n">
        <f aca="false">TRUNC(G371*(1-(SINTÉTICA!$I$341)),2)</f>
        <v>1.53</v>
      </c>
      <c r="I371" s="143" t="n">
        <f aca="false">F371*H371/(SUM($K:$K))</f>
        <v>6.37961471577787E-005</v>
      </c>
      <c r="K371" s="135" t="n">
        <f aca="false">F371*H371</f>
        <v>82.62</v>
      </c>
    </row>
    <row r="372" customFormat="false" ht="25.5" hidden="false" customHeight="false" outlineLevel="0" collapsed="false">
      <c r="A372" s="140" t="s">
        <v>1886</v>
      </c>
      <c r="B372" s="141" t="s">
        <v>664</v>
      </c>
      <c r="C372" s="141" t="s">
        <v>3286</v>
      </c>
      <c r="D372" s="141" t="s">
        <v>2305</v>
      </c>
      <c r="E372" s="142" t="s">
        <v>729</v>
      </c>
      <c r="F372" s="140" t="s">
        <v>3287</v>
      </c>
      <c r="G372" s="140" t="s">
        <v>3288</v>
      </c>
      <c r="H372" s="133" t="n">
        <f aca="false">TRUNC(G372*(1-(SINTÉTICA!$I$341)),2)</f>
        <v>1.24</v>
      </c>
      <c r="I372" s="143" t="n">
        <f aca="false">F372*H372/(SUM($K:$K))</f>
        <v>6.20047973696206E-005</v>
      </c>
      <c r="K372" s="135" t="n">
        <f aca="false">F372*H372</f>
        <v>80.300090004</v>
      </c>
    </row>
    <row r="373" customFormat="false" ht="25.5" hidden="false" customHeight="false" outlineLevel="0" collapsed="false">
      <c r="A373" s="140" t="s">
        <v>1243</v>
      </c>
      <c r="B373" s="141" t="s">
        <v>664</v>
      </c>
      <c r="C373" s="141" t="s">
        <v>3289</v>
      </c>
      <c r="D373" s="141" t="s">
        <v>2305</v>
      </c>
      <c r="E373" s="142" t="s">
        <v>718</v>
      </c>
      <c r="F373" s="140" t="s">
        <v>3290</v>
      </c>
      <c r="G373" s="140" t="s">
        <v>3291</v>
      </c>
      <c r="H373" s="133" t="n">
        <f aca="false">TRUNC(G373*(1-(SINTÉTICA!$I$341)),2)</f>
        <v>0.23</v>
      </c>
      <c r="I373" s="143" t="n">
        <f aca="false">F373*H373/(SUM($K:$K))</f>
        <v>6.17834464491317E-005</v>
      </c>
      <c r="K373" s="135" t="n">
        <f aca="false">F373*H373</f>
        <v>80.01342672</v>
      </c>
    </row>
    <row r="374" customFormat="false" ht="25.5" hidden="false" customHeight="false" outlineLevel="0" collapsed="false">
      <c r="A374" s="140" t="s">
        <v>2274</v>
      </c>
      <c r="B374" s="141" t="s">
        <v>664</v>
      </c>
      <c r="C374" s="141" t="s">
        <v>3292</v>
      </c>
      <c r="D374" s="141" t="s">
        <v>2305</v>
      </c>
      <c r="E374" s="142" t="s">
        <v>718</v>
      </c>
      <c r="F374" s="140" t="s">
        <v>2704</v>
      </c>
      <c r="G374" s="140" t="s">
        <v>3293</v>
      </c>
      <c r="H374" s="133" t="n">
        <f aca="false">TRUNC(G374*(1-(SINTÉTICA!$I$341)),2)</f>
        <v>39.63</v>
      </c>
      <c r="I374" s="143" t="n">
        <f aca="false">F374*H374/(SUM($K:$K))</f>
        <v>6.12016778470774E-005</v>
      </c>
      <c r="K374" s="135" t="n">
        <f aca="false">F374*H374</f>
        <v>79.26</v>
      </c>
    </row>
    <row r="375" customFormat="false" ht="25.5" hidden="false" customHeight="false" outlineLevel="0" collapsed="false">
      <c r="A375" s="140" t="s">
        <v>1288</v>
      </c>
      <c r="B375" s="141" t="s">
        <v>2960</v>
      </c>
      <c r="C375" s="141" t="s">
        <v>3294</v>
      </c>
      <c r="D375" s="141" t="s">
        <v>2305</v>
      </c>
      <c r="E375" s="142" t="s">
        <v>3027</v>
      </c>
      <c r="F375" s="140" t="s">
        <v>2450</v>
      </c>
      <c r="G375" s="140" t="s">
        <v>3295</v>
      </c>
      <c r="H375" s="133" t="n">
        <f aca="false">TRUNC(G375*(1-(SINTÉTICA!$I$341)),2)</f>
        <v>26.4</v>
      </c>
      <c r="I375" s="143" t="n">
        <f aca="false">F375*H375/(SUM($K:$K))</f>
        <v>6.11553480379578E-005</v>
      </c>
      <c r="K375" s="135" t="n">
        <f aca="false">F375*H375</f>
        <v>79.2</v>
      </c>
    </row>
    <row r="376" customFormat="false" ht="14.25" hidden="false" customHeight="false" outlineLevel="0" collapsed="false">
      <c r="A376" s="140" t="s">
        <v>2001</v>
      </c>
      <c r="B376" s="141" t="s">
        <v>664</v>
      </c>
      <c r="C376" s="141" t="s">
        <v>3296</v>
      </c>
      <c r="D376" s="141" t="s">
        <v>2295</v>
      </c>
      <c r="E376" s="142" t="s">
        <v>672</v>
      </c>
      <c r="F376" s="140" t="s">
        <v>3297</v>
      </c>
      <c r="G376" s="140" t="s">
        <v>3298</v>
      </c>
      <c r="H376" s="133" t="n">
        <f aca="false">TRUNC(G376*(1-(SINTÉTICA!$I$341)),2)</f>
        <v>22.16</v>
      </c>
      <c r="I376" s="143" t="n">
        <f aca="false">F376*H376/(SUM($K:$K))</f>
        <v>6.09461263263581E-005</v>
      </c>
      <c r="K376" s="135" t="n">
        <f aca="false">F376*H376</f>
        <v>78.9290448</v>
      </c>
    </row>
    <row r="377" customFormat="false" ht="25.5" hidden="false" customHeight="false" outlineLevel="0" collapsed="false">
      <c r="A377" s="140" t="s">
        <v>1484</v>
      </c>
      <c r="B377" s="141" t="s">
        <v>664</v>
      </c>
      <c r="C377" s="141" t="s">
        <v>3299</v>
      </c>
      <c r="D377" s="141" t="s">
        <v>2305</v>
      </c>
      <c r="E377" s="142" t="s">
        <v>718</v>
      </c>
      <c r="F377" s="140" t="s">
        <v>2704</v>
      </c>
      <c r="G377" s="140" t="s">
        <v>3300</v>
      </c>
      <c r="H377" s="133" t="n">
        <f aca="false">TRUNC(G377*(1-(SINTÉTICA!$I$341)),2)</f>
        <v>39.31</v>
      </c>
      <c r="I377" s="143" t="n">
        <f aca="false">F377*H377/(SUM($K:$K))</f>
        <v>6.07074932164677E-005</v>
      </c>
      <c r="K377" s="135" t="n">
        <f aca="false">F377*H377</f>
        <v>78.62</v>
      </c>
    </row>
    <row r="378" customFormat="false" ht="25.5" hidden="false" customHeight="false" outlineLevel="0" collapsed="false">
      <c r="A378" s="140" t="s">
        <v>1611</v>
      </c>
      <c r="B378" s="141" t="s">
        <v>664</v>
      </c>
      <c r="C378" s="141" t="s">
        <v>3301</v>
      </c>
      <c r="D378" s="141" t="s">
        <v>2305</v>
      </c>
      <c r="E378" s="142" t="s">
        <v>718</v>
      </c>
      <c r="F378" s="140" t="s">
        <v>3302</v>
      </c>
      <c r="G378" s="140" t="s">
        <v>3303</v>
      </c>
      <c r="H378" s="133" t="n">
        <f aca="false">TRUNC(G378*(1-(SINTÉTICA!$I$341)),2)</f>
        <v>3.74</v>
      </c>
      <c r="I378" s="143" t="n">
        <f aca="false">F378*H378/(SUM($K:$K))</f>
        <v>6.03885479183498E-005</v>
      </c>
      <c r="K378" s="135" t="n">
        <f aca="false">F378*H378</f>
        <v>78.206945894</v>
      </c>
    </row>
    <row r="379" customFormat="false" ht="38.25" hidden="false" customHeight="false" outlineLevel="0" collapsed="false">
      <c r="A379" s="140" t="s">
        <v>1329</v>
      </c>
      <c r="B379" s="141" t="s">
        <v>664</v>
      </c>
      <c r="C379" s="141" t="s">
        <v>3304</v>
      </c>
      <c r="D379" s="141" t="s">
        <v>2305</v>
      </c>
      <c r="E379" s="142" t="s">
        <v>718</v>
      </c>
      <c r="F379" s="140" t="s">
        <v>2520</v>
      </c>
      <c r="G379" s="140" t="s">
        <v>3305</v>
      </c>
      <c r="H379" s="133" t="n">
        <f aca="false">TRUNC(G379*(1-(SINTÉTICA!$I$341)),2)</f>
        <v>78.17</v>
      </c>
      <c r="I379" s="143" t="n">
        <f aca="false">F379*H379/(SUM($K:$K))</f>
        <v>6.03600196480702E-005</v>
      </c>
      <c r="K379" s="135" t="n">
        <f aca="false">F379*H379</f>
        <v>78.17</v>
      </c>
    </row>
    <row r="380" customFormat="false" ht="14.25" hidden="false" customHeight="false" outlineLevel="0" collapsed="false">
      <c r="A380" s="140" t="s">
        <v>2103</v>
      </c>
      <c r="B380" s="141" t="s">
        <v>664</v>
      </c>
      <c r="C380" s="141" t="s">
        <v>3306</v>
      </c>
      <c r="D380" s="141" t="s">
        <v>2305</v>
      </c>
      <c r="E380" s="142" t="s">
        <v>718</v>
      </c>
      <c r="F380" s="140" t="s">
        <v>2520</v>
      </c>
      <c r="G380" s="140" t="s">
        <v>3307</v>
      </c>
      <c r="H380" s="133" t="n">
        <f aca="false">TRUNC(G380*(1-(SINTÉTICA!$I$341)),2)</f>
        <v>77.72</v>
      </c>
      <c r="I380" s="143" t="n">
        <f aca="false">F380*H380/(SUM($K:$K))</f>
        <v>6.00125460796727E-005</v>
      </c>
      <c r="K380" s="135" t="n">
        <f aca="false">F380*H380</f>
        <v>77.72</v>
      </c>
    </row>
    <row r="381" customFormat="false" ht="14.25" hidden="false" customHeight="false" outlineLevel="0" collapsed="false">
      <c r="A381" s="140" t="s">
        <v>1561</v>
      </c>
      <c r="B381" s="141" t="s">
        <v>664</v>
      </c>
      <c r="C381" s="141" t="s">
        <v>3308</v>
      </c>
      <c r="D381" s="141" t="s">
        <v>2305</v>
      </c>
      <c r="E381" s="142" t="s">
        <v>718</v>
      </c>
      <c r="F381" s="140" t="s">
        <v>2520</v>
      </c>
      <c r="G381" s="140" t="s">
        <v>3309</v>
      </c>
      <c r="H381" s="133" t="n">
        <f aca="false">TRUNC(G381*(1-(SINTÉTICA!$I$341)),2)</f>
        <v>77.07</v>
      </c>
      <c r="I381" s="143" t="n">
        <f aca="false">F381*H381/(SUM($K:$K))</f>
        <v>5.95106398142096E-005</v>
      </c>
      <c r="K381" s="135" t="n">
        <f aca="false">F381*H381</f>
        <v>77.07</v>
      </c>
    </row>
    <row r="382" customFormat="false" ht="38.25" hidden="false" customHeight="false" outlineLevel="0" collapsed="false">
      <c r="A382" s="140" t="s">
        <v>1520</v>
      </c>
      <c r="B382" s="141" t="s">
        <v>664</v>
      </c>
      <c r="C382" s="141" t="s">
        <v>3310</v>
      </c>
      <c r="D382" s="141" t="s">
        <v>2305</v>
      </c>
      <c r="E382" s="142" t="s">
        <v>718</v>
      </c>
      <c r="F382" s="140" t="s">
        <v>3311</v>
      </c>
      <c r="G382" s="140" t="s">
        <v>3312</v>
      </c>
      <c r="H382" s="133" t="n">
        <f aca="false">TRUNC(G382*(1-(SINTÉTICA!$I$341)),2)</f>
        <v>50.99</v>
      </c>
      <c r="I382" s="143" t="n">
        <f aca="false">F382*H382/(SUM($K:$K))</f>
        <v>5.90589241752929E-005</v>
      </c>
      <c r="K382" s="135" t="n">
        <f aca="false">F382*H382</f>
        <v>76.485</v>
      </c>
    </row>
    <row r="383" customFormat="false" ht="14.25" hidden="false" customHeight="false" outlineLevel="0" collapsed="false">
      <c r="A383" s="140" t="s">
        <v>1470</v>
      </c>
      <c r="B383" s="141" t="s">
        <v>664</v>
      </c>
      <c r="C383" s="141" t="s">
        <v>3313</v>
      </c>
      <c r="D383" s="141" t="s">
        <v>2305</v>
      </c>
      <c r="E383" s="142" t="s">
        <v>718</v>
      </c>
      <c r="F383" s="140" t="s">
        <v>3314</v>
      </c>
      <c r="G383" s="140" t="s">
        <v>3315</v>
      </c>
      <c r="H383" s="133" t="n">
        <f aca="false">TRUNC(G383*(1-(SINTÉTICA!$I$341)),2)</f>
        <v>0.28</v>
      </c>
      <c r="I383" s="143" t="n">
        <f aca="false">F383*H383/(SUM($K:$K))</f>
        <v>5.70783248354273E-005</v>
      </c>
      <c r="K383" s="135" t="n">
        <f aca="false">F383*H383</f>
        <v>73.92</v>
      </c>
    </row>
    <row r="384" customFormat="false" ht="25.5" hidden="false" customHeight="false" outlineLevel="0" collapsed="false">
      <c r="A384" s="140" t="s">
        <v>1363</v>
      </c>
      <c r="B384" s="141" t="s">
        <v>716</v>
      </c>
      <c r="C384" s="141" t="s">
        <v>3316</v>
      </c>
      <c r="D384" s="141" t="s">
        <v>2305</v>
      </c>
      <c r="E384" s="142" t="s">
        <v>718</v>
      </c>
      <c r="F384" s="140" t="s">
        <v>3246</v>
      </c>
      <c r="G384" s="140" t="s">
        <v>3317</v>
      </c>
      <c r="H384" s="133" t="n">
        <f aca="false">TRUNC(G384*(1-(SINTÉTICA!$I$341)),2)</f>
        <v>7.25</v>
      </c>
      <c r="I384" s="143" t="n">
        <f aca="false">F384*H384/(SUM($K:$K))</f>
        <v>5.59818526862618E-005</v>
      </c>
      <c r="K384" s="135" t="n">
        <f aca="false">F384*H384</f>
        <v>72.5</v>
      </c>
    </row>
    <row r="385" customFormat="false" ht="14.25" hidden="false" customHeight="false" outlineLevel="0" collapsed="false">
      <c r="A385" s="140" t="s">
        <v>1174</v>
      </c>
      <c r="B385" s="141" t="s">
        <v>664</v>
      </c>
      <c r="C385" s="141" t="s">
        <v>3318</v>
      </c>
      <c r="D385" s="141" t="s">
        <v>2305</v>
      </c>
      <c r="E385" s="142" t="s">
        <v>3103</v>
      </c>
      <c r="F385" s="140" t="s">
        <v>3319</v>
      </c>
      <c r="G385" s="140" t="s">
        <v>3320</v>
      </c>
      <c r="H385" s="133" t="n">
        <f aca="false">TRUNC(G385*(1-(SINTÉTICA!$I$341)),2)</f>
        <v>34.72</v>
      </c>
      <c r="I385" s="143" t="n">
        <f aca="false">F385*H385/(SUM($K:$K))</f>
        <v>5.50079798369966E-005</v>
      </c>
      <c r="K385" s="135" t="n">
        <f aca="false">F385*H385</f>
        <v>71.23877376</v>
      </c>
    </row>
    <row r="386" customFormat="false" ht="25.5" hidden="false" customHeight="false" outlineLevel="0" collapsed="false">
      <c r="A386" s="140" t="s">
        <v>1767</v>
      </c>
      <c r="B386" s="141" t="s">
        <v>664</v>
      </c>
      <c r="C386" s="141" t="s">
        <v>3321</v>
      </c>
      <c r="D386" s="141" t="s">
        <v>2305</v>
      </c>
      <c r="E386" s="142" t="s">
        <v>718</v>
      </c>
      <c r="F386" s="140" t="s">
        <v>2704</v>
      </c>
      <c r="G386" s="140" t="s">
        <v>3322</v>
      </c>
      <c r="H386" s="133" t="n">
        <f aca="false">TRUNC(G386*(1-(SINTÉTICA!$I$341)),2)</f>
        <v>35.54</v>
      </c>
      <c r="I386" s="143" t="n">
        <f aca="false">F386*H386/(SUM($K:$K))</f>
        <v>5.48853805370964E-005</v>
      </c>
      <c r="K386" s="135" t="n">
        <f aca="false">F386*H386</f>
        <v>71.08</v>
      </c>
    </row>
    <row r="387" customFormat="false" ht="25.5" hidden="false" customHeight="false" outlineLevel="0" collapsed="false">
      <c r="A387" s="140" t="s">
        <v>1901</v>
      </c>
      <c r="B387" s="141" t="s">
        <v>664</v>
      </c>
      <c r="C387" s="141" t="s">
        <v>3323</v>
      </c>
      <c r="D387" s="141" t="s">
        <v>2305</v>
      </c>
      <c r="E387" s="142" t="s">
        <v>718</v>
      </c>
      <c r="F387" s="140" t="s">
        <v>3172</v>
      </c>
      <c r="G387" s="140" t="s">
        <v>3324</v>
      </c>
      <c r="H387" s="133" t="n">
        <f aca="false">TRUNC(G387*(1-(SINTÉTICA!$I$341)),2)</f>
        <v>4.34</v>
      </c>
      <c r="I387" s="143" t="n">
        <f aca="false">F387*H387/(SUM($K:$K))</f>
        <v>5.36190324211589E-005</v>
      </c>
      <c r="K387" s="135" t="n">
        <f aca="false">F387*H387</f>
        <v>69.44</v>
      </c>
    </row>
    <row r="388" customFormat="false" ht="14.25" hidden="false" customHeight="false" outlineLevel="0" collapsed="false">
      <c r="A388" s="140" t="s">
        <v>1285</v>
      </c>
      <c r="B388" s="141" t="s">
        <v>664</v>
      </c>
      <c r="C388" s="141" t="s">
        <v>3325</v>
      </c>
      <c r="D388" s="141" t="s">
        <v>2305</v>
      </c>
      <c r="E388" s="142" t="s">
        <v>925</v>
      </c>
      <c r="F388" s="140" t="s">
        <v>3326</v>
      </c>
      <c r="G388" s="140" t="s">
        <v>3327</v>
      </c>
      <c r="H388" s="133" t="n">
        <f aca="false">TRUNC(G388*(1-(SINTÉTICA!$I$341)),2)</f>
        <v>46.09</v>
      </c>
      <c r="I388" s="143" t="n">
        <f aca="false">F388*H388/(SUM($K:$K))</f>
        <v>5.33194623310642E-005</v>
      </c>
      <c r="K388" s="135" t="n">
        <f aca="false">F388*H388</f>
        <v>69.052038</v>
      </c>
    </row>
    <row r="389" customFormat="false" ht="14.25" hidden="false" customHeight="false" outlineLevel="0" collapsed="false">
      <c r="A389" s="140" t="s">
        <v>1294</v>
      </c>
      <c r="B389" s="141" t="s">
        <v>664</v>
      </c>
      <c r="C389" s="141" t="s">
        <v>3328</v>
      </c>
      <c r="D389" s="141" t="s">
        <v>2305</v>
      </c>
      <c r="E389" s="142" t="s">
        <v>925</v>
      </c>
      <c r="F389" s="140" t="s">
        <v>3329</v>
      </c>
      <c r="G389" s="140" t="s">
        <v>3330</v>
      </c>
      <c r="H389" s="133" t="n">
        <f aca="false">TRUNC(G389*(1-(SINTÉTICA!$I$341)),2)</f>
        <v>102.64</v>
      </c>
      <c r="I389" s="143" t="n">
        <f aca="false">F389*H389/(SUM($K:$K))</f>
        <v>5.27016288141719E-005</v>
      </c>
      <c r="K389" s="135" t="n">
        <f aca="false">F389*H389</f>
        <v>68.25190496</v>
      </c>
    </row>
    <row r="390" customFormat="false" ht="25.5" hidden="false" customHeight="false" outlineLevel="0" collapsed="false">
      <c r="A390" s="140" t="s">
        <v>1365</v>
      </c>
      <c r="B390" s="141" t="s">
        <v>716</v>
      </c>
      <c r="C390" s="141" t="s">
        <v>3331</v>
      </c>
      <c r="D390" s="141" t="s">
        <v>2305</v>
      </c>
      <c r="E390" s="142" t="s">
        <v>718</v>
      </c>
      <c r="F390" s="140" t="s">
        <v>3332</v>
      </c>
      <c r="G390" s="140" t="s">
        <v>3333</v>
      </c>
      <c r="H390" s="133" t="n">
        <f aca="false">TRUNC(G390*(1-(SINTÉTICA!$I$341)),2)</f>
        <v>61.46</v>
      </c>
      <c r="I390" s="143" t="n">
        <f aca="false">F390*H390/(SUM($K:$K))</f>
        <v>5.26774562671503E-005</v>
      </c>
      <c r="K390" s="135" t="n">
        <f aca="false">F390*H390</f>
        <v>68.2206</v>
      </c>
    </row>
    <row r="391" customFormat="false" ht="14.25" hidden="false" customHeight="false" outlineLevel="0" collapsed="false">
      <c r="A391" s="140" t="s">
        <v>1466</v>
      </c>
      <c r="B391" s="141" t="s">
        <v>664</v>
      </c>
      <c r="C391" s="141" t="s">
        <v>3334</v>
      </c>
      <c r="D391" s="141" t="s">
        <v>2305</v>
      </c>
      <c r="E391" s="142" t="s">
        <v>718</v>
      </c>
      <c r="F391" s="140" t="s">
        <v>3335</v>
      </c>
      <c r="G391" s="140" t="s">
        <v>3336</v>
      </c>
      <c r="H391" s="133" t="n">
        <f aca="false">TRUNC(G391*(1-(SINTÉTICA!$I$341)),2)</f>
        <v>4.04</v>
      </c>
      <c r="I391" s="143" t="n">
        <f aca="false">F391*H391/(SUM($K:$K))</f>
        <v>5.14724179319478E-005</v>
      </c>
      <c r="K391" s="135" t="n">
        <f aca="false">F391*H391</f>
        <v>66.66</v>
      </c>
    </row>
    <row r="392" customFormat="false" ht="25.5" hidden="false" customHeight="false" outlineLevel="0" collapsed="false">
      <c r="A392" s="140" t="s">
        <v>1269</v>
      </c>
      <c r="B392" s="141" t="s">
        <v>664</v>
      </c>
      <c r="C392" s="141" t="s">
        <v>3337</v>
      </c>
      <c r="D392" s="141" t="s">
        <v>2305</v>
      </c>
      <c r="E392" s="142" t="s">
        <v>718</v>
      </c>
      <c r="F392" s="140" t="s">
        <v>3338</v>
      </c>
      <c r="G392" s="140" t="s">
        <v>3339</v>
      </c>
      <c r="H392" s="133" t="n">
        <f aca="false">TRUNC(G392*(1-(SINTÉTICA!$I$341)),2)</f>
        <v>1.35</v>
      </c>
      <c r="I392" s="143" t="n">
        <f aca="false">F392*H392/(SUM($K:$K))</f>
        <v>4.89657737239042E-005</v>
      </c>
      <c r="K392" s="135" t="n">
        <f aca="false">F392*H392</f>
        <v>63.413739</v>
      </c>
    </row>
    <row r="393" customFormat="false" ht="14.25" hidden="false" customHeight="false" outlineLevel="0" collapsed="false">
      <c r="A393" s="140" t="s">
        <v>1577</v>
      </c>
      <c r="B393" s="141" t="s">
        <v>2695</v>
      </c>
      <c r="C393" s="141" t="s">
        <v>3340</v>
      </c>
      <c r="D393" s="141" t="s">
        <v>2305</v>
      </c>
      <c r="E393" s="142" t="s">
        <v>718</v>
      </c>
      <c r="F393" s="140" t="s">
        <v>2530</v>
      </c>
      <c r="G393" s="140" t="s">
        <v>3341</v>
      </c>
      <c r="H393" s="133" t="n">
        <f aca="false">TRUNC(G393*(1-(SINTÉTICA!$I$341)),2)</f>
        <v>14.89</v>
      </c>
      <c r="I393" s="143" t="n">
        <f aca="false">F393*H393/(SUM($K:$K))</f>
        <v>4.59900571861208E-005</v>
      </c>
      <c r="K393" s="135" t="n">
        <f aca="false">F393*H393</f>
        <v>59.56</v>
      </c>
    </row>
    <row r="394" customFormat="false" ht="14.25" hidden="false" customHeight="false" outlineLevel="0" collapsed="false">
      <c r="A394" s="140" t="s">
        <v>2276</v>
      </c>
      <c r="B394" s="141" t="s">
        <v>664</v>
      </c>
      <c r="C394" s="141" t="s">
        <v>3342</v>
      </c>
      <c r="D394" s="141" t="s">
        <v>2305</v>
      </c>
      <c r="E394" s="142" t="s">
        <v>925</v>
      </c>
      <c r="F394" s="140" t="s">
        <v>3343</v>
      </c>
      <c r="G394" s="140" t="s">
        <v>3344</v>
      </c>
      <c r="H394" s="133" t="n">
        <f aca="false">TRUNC(G394*(1-(SINTÉTICA!$I$341)),2)</f>
        <v>22.44</v>
      </c>
      <c r="I394" s="143" t="n">
        <f aca="false">F394*H394/(SUM($K:$K))</f>
        <v>4.30608871265309E-005</v>
      </c>
      <c r="K394" s="135" t="n">
        <f aca="false">F394*H394</f>
        <v>55.7665416</v>
      </c>
    </row>
    <row r="395" customFormat="false" ht="38.25" hidden="false" customHeight="false" outlineLevel="0" collapsed="false">
      <c r="A395" s="140" t="s">
        <v>1521</v>
      </c>
      <c r="B395" s="141" t="s">
        <v>664</v>
      </c>
      <c r="C395" s="141" t="s">
        <v>3345</v>
      </c>
      <c r="D395" s="141" t="s">
        <v>2305</v>
      </c>
      <c r="E395" s="142" t="s">
        <v>718</v>
      </c>
      <c r="F395" s="140" t="s">
        <v>3311</v>
      </c>
      <c r="G395" s="140" t="s">
        <v>3346</v>
      </c>
      <c r="H395" s="133" t="n">
        <f aca="false">TRUNC(G395*(1-(SINTÉTICA!$I$341)),2)</f>
        <v>36.74</v>
      </c>
      <c r="I395" s="143" t="n">
        <f aca="false">F395*H395/(SUM($K:$K))</f>
        <v>4.25539296764123E-005</v>
      </c>
      <c r="K395" s="135" t="n">
        <f aca="false">F395*H395</f>
        <v>55.11</v>
      </c>
    </row>
    <row r="396" customFormat="false" ht="14.25" hidden="false" customHeight="false" outlineLevel="0" collapsed="false">
      <c r="A396" s="140" t="s">
        <v>1578</v>
      </c>
      <c r="B396" s="141" t="s">
        <v>2695</v>
      </c>
      <c r="C396" s="141" t="s">
        <v>3347</v>
      </c>
      <c r="D396" s="141" t="s">
        <v>2305</v>
      </c>
      <c r="E396" s="142" t="s">
        <v>718</v>
      </c>
      <c r="F396" s="140" t="s">
        <v>2530</v>
      </c>
      <c r="G396" s="140" t="s">
        <v>3348</v>
      </c>
      <c r="H396" s="133" t="n">
        <f aca="false">TRUNC(G396*(1-(SINTÉTICA!$I$341)),2)</f>
        <v>13.19</v>
      </c>
      <c r="I396" s="143" t="n">
        <f aca="false">F396*H396/(SUM($K:$K))</f>
        <v>4.07393454858921E-005</v>
      </c>
      <c r="K396" s="135" t="n">
        <f aca="false">F396*H396</f>
        <v>52.76</v>
      </c>
    </row>
    <row r="397" customFormat="false" ht="25.5" hidden="false" customHeight="false" outlineLevel="0" collapsed="false">
      <c r="A397" s="140" t="s">
        <v>1297</v>
      </c>
      <c r="B397" s="141" t="s">
        <v>664</v>
      </c>
      <c r="C397" s="141" t="s">
        <v>3349</v>
      </c>
      <c r="D397" s="141" t="s">
        <v>2305</v>
      </c>
      <c r="E397" s="142" t="s">
        <v>718</v>
      </c>
      <c r="F397" s="140" t="s">
        <v>2530</v>
      </c>
      <c r="G397" s="140" t="s">
        <v>3350</v>
      </c>
      <c r="H397" s="133" t="n">
        <f aca="false">TRUNC(G397*(1-(SINTÉTICA!$I$341)),2)</f>
        <v>12.73</v>
      </c>
      <c r="I397" s="143" t="n">
        <f aca="false">F397*H397/(SUM($K:$K))</f>
        <v>3.9318564672889E-005</v>
      </c>
      <c r="K397" s="135" t="n">
        <f aca="false">F397*H397</f>
        <v>50.92</v>
      </c>
    </row>
    <row r="398" customFormat="false" ht="14.25" hidden="false" customHeight="false" outlineLevel="0" collapsed="false">
      <c r="A398" s="140" t="s">
        <v>1465</v>
      </c>
      <c r="B398" s="141" t="s">
        <v>664</v>
      </c>
      <c r="C398" s="141" t="s">
        <v>3351</v>
      </c>
      <c r="D398" s="141" t="s">
        <v>2305</v>
      </c>
      <c r="E398" s="142" t="s">
        <v>2442</v>
      </c>
      <c r="F398" s="140" t="s">
        <v>3352</v>
      </c>
      <c r="G398" s="140" t="s">
        <v>3353</v>
      </c>
      <c r="H398" s="133" t="n">
        <f aca="false">TRUNC(G398*(1-(SINTÉTICA!$I$341)),2)</f>
        <v>17.8</v>
      </c>
      <c r="I398" s="143" t="n">
        <f aca="false">F398*H398/(SUM($K:$K))</f>
        <v>3.87092134027696E-005</v>
      </c>
      <c r="K398" s="135" t="n">
        <f aca="false">F398*H398</f>
        <v>50.130852</v>
      </c>
    </row>
    <row r="399" customFormat="false" ht="25.5" hidden="false" customHeight="false" outlineLevel="0" collapsed="false">
      <c r="A399" s="140" t="s">
        <v>1716</v>
      </c>
      <c r="B399" s="141" t="s">
        <v>664</v>
      </c>
      <c r="C399" s="141" t="s">
        <v>3354</v>
      </c>
      <c r="D399" s="141" t="s">
        <v>2305</v>
      </c>
      <c r="E399" s="142" t="s">
        <v>718</v>
      </c>
      <c r="F399" s="140" t="s">
        <v>2316</v>
      </c>
      <c r="G399" s="140" t="s">
        <v>3355</v>
      </c>
      <c r="H399" s="133" t="n">
        <f aca="false">TRUNC(G399*(1-(SINTÉTICA!$I$341)),2)</f>
        <v>9.56</v>
      </c>
      <c r="I399" s="143" t="n">
        <f aca="false">F399*H399/(SUM($K:$K))</f>
        <v>3.69094145986664E-005</v>
      </c>
      <c r="K399" s="135" t="n">
        <f aca="false">F399*H399</f>
        <v>47.8</v>
      </c>
    </row>
    <row r="400" customFormat="false" ht="14.25" hidden="false" customHeight="false" outlineLevel="0" collapsed="false">
      <c r="A400" s="140" t="s">
        <v>1403</v>
      </c>
      <c r="B400" s="141" t="s">
        <v>664</v>
      </c>
      <c r="C400" s="141" t="s">
        <v>3356</v>
      </c>
      <c r="D400" s="141" t="s">
        <v>2305</v>
      </c>
      <c r="E400" s="142" t="s">
        <v>718</v>
      </c>
      <c r="F400" s="140" t="s">
        <v>2520</v>
      </c>
      <c r="G400" s="140" t="s">
        <v>3357</v>
      </c>
      <c r="H400" s="133" t="n">
        <f aca="false">TRUNC(G400*(1-(SINTÉTICA!$I$341)),2)</f>
        <v>43.5</v>
      </c>
      <c r="I400" s="143" t="n">
        <f aca="false">F400*H400/(SUM($K:$K))</f>
        <v>3.35891116117571E-005</v>
      </c>
      <c r="K400" s="135" t="n">
        <f aca="false">F400*H400</f>
        <v>43.5</v>
      </c>
    </row>
    <row r="401" customFormat="false" ht="25.5" hidden="false" customHeight="false" outlineLevel="0" collapsed="false">
      <c r="A401" s="140" t="s">
        <v>2261</v>
      </c>
      <c r="B401" s="141" t="s">
        <v>664</v>
      </c>
      <c r="C401" s="141" t="s">
        <v>3358</v>
      </c>
      <c r="D401" s="141" t="s">
        <v>2305</v>
      </c>
      <c r="E401" s="142" t="s">
        <v>718</v>
      </c>
      <c r="F401" s="140" t="s">
        <v>3359</v>
      </c>
      <c r="G401" s="140" t="s">
        <v>1585</v>
      </c>
      <c r="H401" s="133" t="n">
        <f aca="false">TRUNC(G401*(1-(SINTÉTICA!$I$341)),2)</f>
        <v>10</v>
      </c>
      <c r="I401" s="143" t="n">
        <f aca="false">F401*H401/(SUM($K:$K))</f>
        <v>3.1442497122546E-005</v>
      </c>
      <c r="K401" s="135" t="n">
        <f aca="false">F401*H401</f>
        <v>40.72</v>
      </c>
    </row>
    <row r="402" customFormat="false" ht="14.25" hidden="false" customHeight="false" outlineLevel="0" collapsed="false">
      <c r="A402" s="140" t="s">
        <v>1867</v>
      </c>
      <c r="B402" s="141" t="s">
        <v>664</v>
      </c>
      <c r="C402" s="141" t="s">
        <v>3360</v>
      </c>
      <c r="D402" s="141" t="s">
        <v>2305</v>
      </c>
      <c r="E402" s="142" t="s">
        <v>925</v>
      </c>
      <c r="F402" s="140" t="s">
        <v>3361</v>
      </c>
      <c r="G402" s="140" t="s">
        <v>3362</v>
      </c>
      <c r="H402" s="133" t="n">
        <f aca="false">TRUNC(G402*(1-(SINTÉTICA!$I$341)),2)</f>
        <v>22.26</v>
      </c>
      <c r="I402" s="143" t="n">
        <f aca="false">F402*H402/(SUM($K:$K))</f>
        <v>3.09390465301123E-005</v>
      </c>
      <c r="K402" s="135" t="n">
        <f aca="false">F402*H402</f>
        <v>40.068</v>
      </c>
    </row>
    <row r="403" customFormat="false" ht="14.25" hidden="false" customHeight="false" outlineLevel="0" collapsed="false">
      <c r="A403" s="140" t="s">
        <v>1482</v>
      </c>
      <c r="B403" s="141" t="s">
        <v>664</v>
      </c>
      <c r="C403" s="141" t="s">
        <v>3363</v>
      </c>
      <c r="D403" s="141" t="s">
        <v>2305</v>
      </c>
      <c r="E403" s="142" t="s">
        <v>718</v>
      </c>
      <c r="F403" s="140" t="s">
        <v>3364</v>
      </c>
      <c r="G403" s="140" t="s">
        <v>3365</v>
      </c>
      <c r="H403" s="133" t="n">
        <f aca="false">TRUNC(G403*(1-(SINTÉTICA!$I$341)),2)</f>
        <v>23.85</v>
      </c>
      <c r="I403" s="143" t="n">
        <f aca="false">F403*H403/(SUM($K:$K))</f>
        <v>3.06959540216614E-005</v>
      </c>
      <c r="K403" s="135" t="n">
        <f aca="false">F403*H403</f>
        <v>39.75318</v>
      </c>
    </row>
    <row r="404" customFormat="false" ht="38.25" hidden="false" customHeight="false" outlineLevel="0" collapsed="false">
      <c r="A404" s="140" t="s">
        <v>1519</v>
      </c>
      <c r="B404" s="141" t="s">
        <v>664</v>
      </c>
      <c r="C404" s="141" t="s">
        <v>3366</v>
      </c>
      <c r="D404" s="141" t="s">
        <v>2305</v>
      </c>
      <c r="E404" s="142" t="s">
        <v>718</v>
      </c>
      <c r="F404" s="140" t="s">
        <v>3311</v>
      </c>
      <c r="G404" s="140" t="s">
        <v>3367</v>
      </c>
      <c r="H404" s="133" t="n">
        <f aca="false">TRUNC(G404*(1-(SINTÉTICA!$I$341)),2)</f>
        <v>25.9</v>
      </c>
      <c r="I404" s="143" t="n">
        <f aca="false">F404*H404/(SUM($K:$K))</f>
        <v>2.99985514049831E-005</v>
      </c>
      <c r="K404" s="135" t="n">
        <f aca="false">F404*H404</f>
        <v>38.85</v>
      </c>
    </row>
    <row r="405" customFormat="false" ht="25.5" hidden="false" customHeight="false" outlineLevel="0" collapsed="false">
      <c r="A405" s="140" t="s">
        <v>1720</v>
      </c>
      <c r="B405" s="141" t="s">
        <v>716</v>
      </c>
      <c r="C405" s="141" t="s">
        <v>3368</v>
      </c>
      <c r="D405" s="141" t="s">
        <v>2305</v>
      </c>
      <c r="E405" s="142" t="s">
        <v>718</v>
      </c>
      <c r="F405" s="140" t="s">
        <v>2520</v>
      </c>
      <c r="G405" s="140" t="s">
        <v>3369</v>
      </c>
      <c r="H405" s="133" t="n">
        <f aca="false">TRUNC(G405*(1-(SINTÉTICA!$I$341)),2)</f>
        <v>38.68</v>
      </c>
      <c r="I405" s="143" t="n">
        <f aca="false">F405*H405/(SUM($K:$K))</f>
        <v>2.98672836124774E-005</v>
      </c>
      <c r="K405" s="135" t="n">
        <f aca="false">F405*H405</f>
        <v>38.68</v>
      </c>
    </row>
    <row r="406" customFormat="false" ht="25.5" hidden="false" customHeight="false" outlineLevel="0" collapsed="false">
      <c r="A406" s="140" t="s">
        <v>2273</v>
      </c>
      <c r="B406" s="141" t="s">
        <v>664</v>
      </c>
      <c r="C406" s="141" t="s">
        <v>3370</v>
      </c>
      <c r="D406" s="141" t="s">
        <v>2305</v>
      </c>
      <c r="E406" s="142" t="s">
        <v>718</v>
      </c>
      <c r="F406" s="140" t="s">
        <v>3178</v>
      </c>
      <c r="G406" s="140" t="s">
        <v>3371</v>
      </c>
      <c r="H406" s="133" t="n">
        <f aca="false">TRUNC(G406*(1-(SINTÉTICA!$I$341)),2)</f>
        <v>70.14</v>
      </c>
      <c r="I406" s="143" t="n">
        <f aca="false">F406*H406/(SUM($K:$K))</f>
        <v>2.90295171174362E-005</v>
      </c>
      <c r="K406" s="135" t="n">
        <f aca="false">F406*H406</f>
        <v>37.59504</v>
      </c>
    </row>
    <row r="407" customFormat="false" ht="14.25" hidden="false" customHeight="false" outlineLevel="0" collapsed="false">
      <c r="A407" s="140" t="s">
        <v>1366</v>
      </c>
      <c r="B407" s="141" t="s">
        <v>664</v>
      </c>
      <c r="C407" s="141" t="s">
        <v>3372</v>
      </c>
      <c r="D407" s="141" t="s">
        <v>2305</v>
      </c>
      <c r="E407" s="142" t="s">
        <v>925</v>
      </c>
      <c r="F407" s="140" t="s">
        <v>3373</v>
      </c>
      <c r="G407" s="140" t="s">
        <v>3374</v>
      </c>
      <c r="H407" s="133" t="n">
        <f aca="false">TRUNC(G407*(1-(SINTÉTICA!$I$341)),2)</f>
        <v>35.75</v>
      </c>
      <c r="I407" s="143" t="n">
        <f aca="false">F407*H407/(SUM($K:$K))</f>
        <v>2.87090383844857E-005</v>
      </c>
      <c r="K407" s="135" t="n">
        <f aca="false">F407*H407</f>
        <v>37.18</v>
      </c>
    </row>
    <row r="408" customFormat="false" ht="14.25" hidden="false" customHeight="false" outlineLevel="0" collapsed="false">
      <c r="A408" s="140" t="s">
        <v>1665</v>
      </c>
      <c r="B408" s="141" t="s">
        <v>716</v>
      </c>
      <c r="C408" s="141" t="s">
        <v>3375</v>
      </c>
      <c r="D408" s="141" t="s">
        <v>2305</v>
      </c>
      <c r="E408" s="142" t="s">
        <v>718</v>
      </c>
      <c r="F408" s="140" t="s">
        <v>3376</v>
      </c>
      <c r="G408" s="140" t="s">
        <v>3377</v>
      </c>
      <c r="H408" s="133" t="n">
        <f aca="false">TRUNC(G408*(1-(SINTÉTICA!$I$341)),2)</f>
        <v>0.4</v>
      </c>
      <c r="I408" s="143" t="n">
        <f aca="false">F408*H408/(SUM($K:$K))</f>
        <v>2.84156162600612E-005</v>
      </c>
      <c r="K408" s="135" t="n">
        <f aca="false">F408*H408</f>
        <v>36.8</v>
      </c>
    </row>
    <row r="409" customFormat="false" ht="25.5" hidden="false" customHeight="false" outlineLevel="0" collapsed="false">
      <c r="A409" s="140" t="s">
        <v>1670</v>
      </c>
      <c r="B409" s="141" t="s">
        <v>664</v>
      </c>
      <c r="C409" s="141" t="s">
        <v>3378</v>
      </c>
      <c r="D409" s="141" t="s">
        <v>2305</v>
      </c>
      <c r="E409" s="142" t="s">
        <v>718</v>
      </c>
      <c r="F409" s="140" t="s">
        <v>2610</v>
      </c>
      <c r="G409" s="140" t="s">
        <v>3379</v>
      </c>
      <c r="H409" s="133" t="n">
        <f aca="false">TRUNC(G409*(1-(SINTÉTICA!$I$341)),2)</f>
        <v>1.79</v>
      </c>
      <c r="I409" s="143" t="n">
        <f aca="false">F409*H409/(SUM($K:$K))</f>
        <v>2.76434527747334E-005</v>
      </c>
      <c r="K409" s="135" t="n">
        <f aca="false">F409*H409</f>
        <v>35.8</v>
      </c>
    </row>
    <row r="410" customFormat="false" ht="51" hidden="false" customHeight="false" outlineLevel="0" collapsed="false">
      <c r="A410" s="140" t="s">
        <v>814</v>
      </c>
      <c r="B410" s="141" t="s">
        <v>664</v>
      </c>
      <c r="C410" s="141" t="s">
        <v>3380</v>
      </c>
      <c r="D410" s="141" t="s">
        <v>2305</v>
      </c>
      <c r="E410" s="142" t="s">
        <v>1389</v>
      </c>
      <c r="F410" s="140" t="s">
        <v>3178</v>
      </c>
      <c r="G410" s="140" t="s">
        <v>3381</v>
      </c>
      <c r="H410" s="133" t="n">
        <f aca="false">TRUNC(G410*(1-(SINTÉTICA!$I$341)),2)</f>
        <v>66.55</v>
      </c>
      <c r="I410" s="143" t="n">
        <f aca="false">F410*H410/(SUM($K:$K))</f>
        <v>2.75436892524291E-005</v>
      </c>
      <c r="K410" s="135" t="n">
        <f aca="false">F410*H410</f>
        <v>35.6708</v>
      </c>
    </row>
    <row r="411" customFormat="false" ht="25.5" hidden="false" customHeight="false" outlineLevel="0" collapsed="false">
      <c r="A411" s="140" t="s">
        <v>1899</v>
      </c>
      <c r="B411" s="141" t="s">
        <v>664</v>
      </c>
      <c r="C411" s="141" t="s">
        <v>3382</v>
      </c>
      <c r="D411" s="141" t="s">
        <v>2305</v>
      </c>
      <c r="E411" s="142" t="s">
        <v>718</v>
      </c>
      <c r="F411" s="140" t="s">
        <v>3383</v>
      </c>
      <c r="G411" s="140" t="s">
        <v>3384</v>
      </c>
      <c r="H411" s="133" t="n">
        <f aca="false">TRUNC(G411*(1-(SINTÉTICA!$I$341)),2)</f>
        <v>3.05</v>
      </c>
      <c r="I411" s="143" t="n">
        <f aca="false">F411*H411/(SUM($K:$K))</f>
        <v>2.62079237935933E-005</v>
      </c>
      <c r="K411" s="135" t="n">
        <f aca="false">F411*H411</f>
        <v>33.9409002</v>
      </c>
    </row>
    <row r="412" customFormat="false" ht="38.25" hidden="false" customHeight="false" outlineLevel="0" collapsed="false">
      <c r="A412" s="140" t="s">
        <v>2166</v>
      </c>
      <c r="B412" s="141" t="s">
        <v>664</v>
      </c>
      <c r="C412" s="141" t="s">
        <v>3385</v>
      </c>
      <c r="D412" s="141" t="s">
        <v>2328</v>
      </c>
      <c r="E412" s="142" t="s">
        <v>718</v>
      </c>
      <c r="F412" s="140" t="s">
        <v>3386</v>
      </c>
      <c r="G412" s="140" t="s">
        <v>3387</v>
      </c>
      <c r="H412" s="133" t="n">
        <f aca="false">TRUNC(G412*(1-(SINTÉTICA!$I$341)),2)</f>
        <v>14105.86</v>
      </c>
      <c r="I412" s="143" t="n">
        <f aca="false">F412*H412/(SUM($K:$K))</f>
        <v>2.50440446276194E-005</v>
      </c>
      <c r="K412" s="135" t="n">
        <f aca="false">F412*H412</f>
        <v>32.433603898</v>
      </c>
    </row>
    <row r="413" customFormat="false" ht="14.25" hidden="false" customHeight="false" outlineLevel="0" collapsed="false">
      <c r="A413" s="140" t="s">
        <v>1524</v>
      </c>
      <c r="B413" s="141" t="s">
        <v>664</v>
      </c>
      <c r="C413" s="141" t="s">
        <v>3388</v>
      </c>
      <c r="D413" s="141" t="s">
        <v>2305</v>
      </c>
      <c r="E413" s="142" t="s">
        <v>925</v>
      </c>
      <c r="F413" s="140" t="s">
        <v>3389</v>
      </c>
      <c r="G413" s="140" t="s">
        <v>3390</v>
      </c>
      <c r="H413" s="133" t="n">
        <f aca="false">TRUNC(G413*(1-(SINTÉTICA!$I$341)),2)</f>
        <v>71.81</v>
      </c>
      <c r="I413" s="143" t="n">
        <f aca="false">F413*H413/(SUM($K:$K))</f>
        <v>2.49520769466236E-005</v>
      </c>
      <c r="K413" s="135" t="n">
        <f aca="false">F413*H413</f>
        <v>32.3145</v>
      </c>
    </row>
    <row r="414" customFormat="false" ht="25.5" hidden="false" customHeight="false" outlineLevel="0" collapsed="false">
      <c r="A414" s="140" t="s">
        <v>2272</v>
      </c>
      <c r="B414" s="141" t="s">
        <v>664</v>
      </c>
      <c r="C414" s="141" t="s">
        <v>3391</v>
      </c>
      <c r="D414" s="141" t="s">
        <v>2305</v>
      </c>
      <c r="E414" s="142" t="s">
        <v>718</v>
      </c>
      <c r="F414" s="140" t="s">
        <v>3178</v>
      </c>
      <c r="G414" s="140" t="s">
        <v>3392</v>
      </c>
      <c r="H414" s="133" t="n">
        <f aca="false">TRUNC(G414*(1-(SINTÉTICA!$I$341)),2)</f>
        <v>60.02</v>
      </c>
      <c r="I414" s="143" t="n">
        <f aca="false">F414*H414/(SUM($K:$K))</f>
        <v>2.48410552807031E-005</v>
      </c>
      <c r="K414" s="135" t="n">
        <f aca="false">F414*H414</f>
        <v>32.17072</v>
      </c>
    </row>
    <row r="415" customFormat="false" ht="25.5" hidden="false" customHeight="false" outlineLevel="0" collapsed="false">
      <c r="A415" s="140" t="s">
        <v>1355</v>
      </c>
      <c r="B415" s="141" t="s">
        <v>664</v>
      </c>
      <c r="C415" s="141" t="s">
        <v>3393</v>
      </c>
      <c r="D415" s="141" t="s">
        <v>2357</v>
      </c>
      <c r="E415" s="142" t="s">
        <v>718</v>
      </c>
      <c r="F415" s="140" t="s">
        <v>2520</v>
      </c>
      <c r="G415" s="140" t="s">
        <v>3394</v>
      </c>
      <c r="H415" s="133" t="n">
        <f aca="false">TRUNC(G415*(1-(SINTÉTICA!$I$341)),2)</f>
        <v>31.98</v>
      </c>
      <c r="I415" s="143" t="n">
        <f aca="false">F415*H415/(SUM($K:$K))</f>
        <v>2.46937882607814E-005</v>
      </c>
      <c r="K415" s="135" t="n">
        <f aca="false">F415*H415</f>
        <v>31.98</v>
      </c>
    </row>
    <row r="416" customFormat="false" ht="14.25" hidden="false" customHeight="false" outlineLevel="0" collapsed="false">
      <c r="A416" s="140" t="s">
        <v>1472</v>
      </c>
      <c r="B416" s="141" t="s">
        <v>2547</v>
      </c>
      <c r="C416" s="141" t="s">
        <v>3395</v>
      </c>
      <c r="D416" s="141" t="s">
        <v>2305</v>
      </c>
      <c r="E416" s="142" t="s">
        <v>2859</v>
      </c>
      <c r="F416" s="140" t="s">
        <v>3314</v>
      </c>
      <c r="G416" s="140" t="s">
        <v>3396</v>
      </c>
      <c r="H416" s="133" t="n">
        <f aca="false">TRUNC(G416*(1-(SINTÉTICA!$I$341)),2)</f>
        <v>0.12</v>
      </c>
      <c r="I416" s="143" t="n">
        <f aca="false">F416*H416/(SUM($K:$K))</f>
        <v>2.44621392151831E-005</v>
      </c>
      <c r="K416" s="135" t="n">
        <f aca="false">F416*H416</f>
        <v>31.68</v>
      </c>
    </row>
    <row r="417" customFormat="false" ht="38.25" hidden="false" customHeight="false" outlineLevel="0" collapsed="false">
      <c r="A417" s="140" t="s">
        <v>1985</v>
      </c>
      <c r="B417" s="141" t="s">
        <v>664</v>
      </c>
      <c r="C417" s="141" t="s">
        <v>3397</v>
      </c>
      <c r="D417" s="141" t="s">
        <v>2305</v>
      </c>
      <c r="E417" s="142" t="s">
        <v>676</v>
      </c>
      <c r="F417" s="140" t="s">
        <v>3398</v>
      </c>
      <c r="G417" s="140" t="s">
        <v>3399</v>
      </c>
      <c r="H417" s="133" t="n">
        <f aca="false">TRUNC(G417*(1-(SINTÉTICA!$I$341)),2)</f>
        <v>594.67</v>
      </c>
      <c r="I417" s="143" t="n">
        <f aca="false">F417*H417/(SUM($K:$K))</f>
        <v>2.36938149267044E-005</v>
      </c>
      <c r="K417" s="135" t="n">
        <f aca="false">F417*H417</f>
        <v>30.684972</v>
      </c>
    </row>
    <row r="418" customFormat="false" ht="14.25" hidden="false" customHeight="false" outlineLevel="0" collapsed="false">
      <c r="A418" s="140" t="s">
        <v>1673</v>
      </c>
      <c r="B418" s="141" t="s">
        <v>664</v>
      </c>
      <c r="C418" s="141" t="s">
        <v>3400</v>
      </c>
      <c r="D418" s="141" t="s">
        <v>2305</v>
      </c>
      <c r="E418" s="142" t="s">
        <v>729</v>
      </c>
      <c r="F418" s="140" t="s">
        <v>2604</v>
      </c>
      <c r="G418" s="140" t="s">
        <v>3401</v>
      </c>
      <c r="H418" s="133" t="n">
        <f aca="false">TRUNC(G418*(1-(SINTÉTICA!$I$341)),2)</f>
        <v>3.82</v>
      </c>
      <c r="I418" s="143" t="n">
        <f aca="false">F418*H418/(SUM($K:$K))</f>
        <v>2.3597316111616E-005</v>
      </c>
      <c r="K418" s="135" t="n">
        <f aca="false">F418*H418</f>
        <v>30.56</v>
      </c>
    </row>
    <row r="419" customFormat="false" ht="25.5" hidden="false" customHeight="false" outlineLevel="0" collapsed="false">
      <c r="A419" s="140" t="s">
        <v>1768</v>
      </c>
      <c r="B419" s="141" t="s">
        <v>664</v>
      </c>
      <c r="C419" s="141" t="s">
        <v>3402</v>
      </c>
      <c r="D419" s="141" t="s">
        <v>2305</v>
      </c>
      <c r="E419" s="142" t="s">
        <v>2442</v>
      </c>
      <c r="F419" s="140" t="s">
        <v>3403</v>
      </c>
      <c r="G419" s="140" t="s">
        <v>3404</v>
      </c>
      <c r="H419" s="133" t="n">
        <f aca="false">TRUNC(G419*(1-(SINTÉTICA!$I$341)),2)</f>
        <v>15.07</v>
      </c>
      <c r="I419" s="143" t="n">
        <f aca="false">F419*H419/(SUM($K:$K))</f>
        <v>2.35639200408756E-005</v>
      </c>
      <c r="K419" s="135" t="n">
        <f aca="false">F419*H419</f>
        <v>30.51675</v>
      </c>
    </row>
    <row r="420" customFormat="false" ht="25.5" hidden="false" customHeight="false" outlineLevel="0" collapsed="false">
      <c r="A420" s="140" t="s">
        <v>1697</v>
      </c>
      <c r="B420" s="141" t="s">
        <v>664</v>
      </c>
      <c r="C420" s="141" t="s">
        <v>3405</v>
      </c>
      <c r="D420" s="141" t="s">
        <v>2305</v>
      </c>
      <c r="E420" s="142" t="s">
        <v>718</v>
      </c>
      <c r="F420" s="140" t="s">
        <v>3406</v>
      </c>
      <c r="G420" s="140" t="s">
        <v>3407</v>
      </c>
      <c r="H420" s="133" t="n">
        <f aca="false">TRUNC(G420*(1-(SINTÉTICA!$I$341)),2)</f>
        <v>0.93</v>
      </c>
      <c r="I420" s="143" t="n">
        <f aca="false">F420*H420/(SUM($K:$K))</f>
        <v>2.17353269515392E-005</v>
      </c>
      <c r="K420" s="135" t="n">
        <f aca="false">F420*H420</f>
        <v>28.1486076</v>
      </c>
    </row>
    <row r="421" customFormat="false" ht="14.25" hidden="false" customHeight="false" outlineLevel="0" collapsed="false">
      <c r="A421" s="140" t="s">
        <v>2049</v>
      </c>
      <c r="B421" s="141" t="s">
        <v>664</v>
      </c>
      <c r="C421" s="141" t="s">
        <v>3408</v>
      </c>
      <c r="D421" s="141" t="s">
        <v>2295</v>
      </c>
      <c r="E421" s="142" t="s">
        <v>672</v>
      </c>
      <c r="F421" s="140" t="s">
        <v>3409</v>
      </c>
      <c r="G421" s="140" t="s">
        <v>2310</v>
      </c>
      <c r="H421" s="133" t="n">
        <f aca="false">TRUNC(G421*(1-(SINTÉTICA!$I$341)),2)</f>
        <v>17.66</v>
      </c>
      <c r="I421" s="143" t="n">
        <f aca="false">F421*H421/(SUM($K:$K))</f>
        <v>2.0454438907602E-005</v>
      </c>
      <c r="K421" s="135" t="n">
        <f aca="false">F421*H421</f>
        <v>26.489777484</v>
      </c>
    </row>
    <row r="422" customFormat="false" ht="14.25" hidden="false" customHeight="false" outlineLevel="0" collapsed="false">
      <c r="A422" s="140" t="s">
        <v>1454</v>
      </c>
      <c r="B422" s="141" t="s">
        <v>664</v>
      </c>
      <c r="C422" s="141" t="s">
        <v>3410</v>
      </c>
      <c r="D422" s="141" t="s">
        <v>2305</v>
      </c>
      <c r="E422" s="142" t="s">
        <v>676</v>
      </c>
      <c r="F422" s="140" t="s">
        <v>3411</v>
      </c>
      <c r="G422" s="140" t="s">
        <v>3412</v>
      </c>
      <c r="H422" s="133" t="n">
        <f aca="false">TRUNC(G422*(1-(SINTÉTICA!$I$341)),2)</f>
        <v>91.61</v>
      </c>
      <c r="I422" s="143" t="n">
        <f aca="false">F422*H422/(SUM($K:$K))</f>
        <v>2.0372514304572E-005</v>
      </c>
      <c r="K422" s="135" t="n">
        <f aca="false">F422*H422</f>
        <v>26.38368</v>
      </c>
    </row>
    <row r="423" customFormat="false" ht="25.5" hidden="false" customHeight="false" outlineLevel="0" collapsed="false">
      <c r="A423" s="140" t="s">
        <v>1709</v>
      </c>
      <c r="B423" s="141" t="s">
        <v>664</v>
      </c>
      <c r="C423" s="141" t="s">
        <v>3413</v>
      </c>
      <c r="D423" s="141" t="s">
        <v>2305</v>
      </c>
      <c r="E423" s="142" t="s">
        <v>718</v>
      </c>
      <c r="F423" s="140" t="s">
        <v>3414</v>
      </c>
      <c r="G423" s="140" t="s">
        <v>3415</v>
      </c>
      <c r="H423" s="133" t="n">
        <f aca="false">TRUNC(G423*(1-(SINTÉTICA!$I$341)),2)</f>
        <v>30.17</v>
      </c>
      <c r="I423" s="143" t="n">
        <f aca="false">F423*H423/(SUM($K:$K))</f>
        <v>2.02094295156534E-005</v>
      </c>
      <c r="K423" s="135" t="n">
        <f aca="false">F423*H423</f>
        <v>26.172475</v>
      </c>
    </row>
    <row r="424" customFormat="false" ht="25.5" hidden="false" customHeight="false" outlineLevel="0" collapsed="false">
      <c r="A424" s="140" t="s">
        <v>1262</v>
      </c>
      <c r="B424" s="141" t="s">
        <v>664</v>
      </c>
      <c r="C424" s="141" t="s">
        <v>3416</v>
      </c>
      <c r="D424" s="141" t="s">
        <v>2305</v>
      </c>
      <c r="E424" s="142" t="s">
        <v>925</v>
      </c>
      <c r="F424" s="140" t="s">
        <v>3417</v>
      </c>
      <c r="G424" s="140" t="s">
        <v>3418</v>
      </c>
      <c r="H424" s="133" t="n">
        <f aca="false">TRUNC(G424*(1-(SINTÉTICA!$I$341)),2)</f>
        <v>118.77</v>
      </c>
      <c r="I424" s="143" t="n">
        <f aca="false">F424*H424/(SUM($K:$K))</f>
        <v>1.94296503363026E-005</v>
      </c>
      <c r="K424" s="135" t="n">
        <f aca="false">F424*H424</f>
        <v>25.1626122</v>
      </c>
    </row>
    <row r="425" customFormat="false" ht="14.25" hidden="false" customHeight="false" outlineLevel="0" collapsed="false">
      <c r="A425" s="140" t="s">
        <v>1615</v>
      </c>
      <c r="B425" s="141" t="s">
        <v>664</v>
      </c>
      <c r="C425" s="141" t="s">
        <v>3419</v>
      </c>
      <c r="D425" s="141" t="s">
        <v>2305</v>
      </c>
      <c r="E425" s="142" t="s">
        <v>718</v>
      </c>
      <c r="F425" s="140" t="s">
        <v>2316</v>
      </c>
      <c r="G425" s="140" t="s">
        <v>3420</v>
      </c>
      <c r="H425" s="133" t="n">
        <f aca="false">TRUNC(G425*(1-(SINTÉTICA!$I$341)),2)</f>
        <v>4.92</v>
      </c>
      <c r="I425" s="143" t="n">
        <f aca="false">F425*H425/(SUM($K:$K))</f>
        <v>1.89952217390626E-005</v>
      </c>
      <c r="K425" s="135" t="n">
        <f aca="false">F425*H425</f>
        <v>24.6</v>
      </c>
    </row>
    <row r="426" customFormat="false" ht="25.5" hidden="false" customHeight="false" outlineLevel="0" collapsed="false">
      <c r="A426" s="140" t="s">
        <v>2277</v>
      </c>
      <c r="B426" s="141" t="s">
        <v>664</v>
      </c>
      <c r="C426" s="141" t="s">
        <v>3421</v>
      </c>
      <c r="D426" s="141" t="s">
        <v>2305</v>
      </c>
      <c r="E426" s="142" t="s">
        <v>718</v>
      </c>
      <c r="F426" s="140" t="s">
        <v>2704</v>
      </c>
      <c r="G426" s="140" t="s">
        <v>3422</v>
      </c>
      <c r="H426" s="133" t="n">
        <f aca="false">TRUNC(G426*(1-(SINTÉTICA!$I$341)),2)</f>
        <v>11.82</v>
      </c>
      <c r="I426" s="143" t="n">
        <f aca="false">F426*H426/(SUM($K:$K))</f>
        <v>1.8253944793148E-005</v>
      </c>
      <c r="K426" s="135" t="n">
        <f aca="false">F426*H426</f>
        <v>23.64</v>
      </c>
    </row>
    <row r="427" customFormat="false" ht="38.25" hidden="false" customHeight="false" outlineLevel="0" collapsed="false">
      <c r="A427" s="140" t="s">
        <v>1522</v>
      </c>
      <c r="B427" s="141" t="s">
        <v>664</v>
      </c>
      <c r="C427" s="141" t="s">
        <v>3423</v>
      </c>
      <c r="D427" s="141" t="s">
        <v>2305</v>
      </c>
      <c r="E427" s="142" t="s">
        <v>718</v>
      </c>
      <c r="F427" s="140" t="s">
        <v>3311</v>
      </c>
      <c r="G427" s="140" t="s">
        <v>3424</v>
      </c>
      <c r="H427" s="133" t="n">
        <f aca="false">TRUNC(G427*(1-(SINTÉTICA!$I$341)),2)</f>
        <v>15.48</v>
      </c>
      <c r="I427" s="143" t="n">
        <f aca="false">F427*H427/(SUM($K:$K))</f>
        <v>1.79296361293103E-005</v>
      </c>
      <c r="K427" s="135" t="n">
        <f aca="false">F427*H427</f>
        <v>23.22</v>
      </c>
    </row>
    <row r="428" customFormat="false" ht="38.25" hidden="false" customHeight="false" outlineLevel="0" collapsed="false">
      <c r="A428" s="140" t="s">
        <v>1552</v>
      </c>
      <c r="B428" s="141" t="s">
        <v>664</v>
      </c>
      <c r="C428" s="141" t="s">
        <v>3425</v>
      </c>
      <c r="D428" s="141" t="s">
        <v>2305</v>
      </c>
      <c r="E428" s="142" t="s">
        <v>667</v>
      </c>
      <c r="F428" s="140" t="s">
        <v>3426</v>
      </c>
      <c r="G428" s="140" t="s">
        <v>3427</v>
      </c>
      <c r="H428" s="133" t="n">
        <f aca="false">TRUNC(G428*(1-(SINTÉTICA!$I$341)),2)</f>
        <v>58.8</v>
      </c>
      <c r="I428" s="143" t="n">
        <f aca="false">F428*H428/(SUM($K:$K))</f>
        <v>1.74802369808496E-005</v>
      </c>
      <c r="K428" s="135" t="n">
        <f aca="false">F428*H428</f>
        <v>22.638</v>
      </c>
    </row>
    <row r="429" customFormat="false" ht="14.25" hidden="false" customHeight="false" outlineLevel="0" collapsed="false">
      <c r="A429" s="140" t="s">
        <v>1497</v>
      </c>
      <c r="B429" s="141" t="s">
        <v>664</v>
      </c>
      <c r="C429" s="141" t="s">
        <v>3428</v>
      </c>
      <c r="D429" s="141" t="s">
        <v>2305</v>
      </c>
      <c r="E429" s="142" t="s">
        <v>718</v>
      </c>
      <c r="F429" s="140" t="s">
        <v>2704</v>
      </c>
      <c r="G429" s="140" t="s">
        <v>3429</v>
      </c>
      <c r="H429" s="133" t="n">
        <f aca="false">TRUNC(G429*(1-(SINTÉTICA!$I$341)),2)</f>
        <v>10.98</v>
      </c>
      <c r="I429" s="143" t="n">
        <f aca="false">F429*H429/(SUM($K:$K))</f>
        <v>1.69567101377974E-005</v>
      </c>
      <c r="K429" s="135" t="n">
        <f aca="false">F429*H429</f>
        <v>21.96</v>
      </c>
    </row>
    <row r="430" customFormat="false" ht="25.5" hidden="false" customHeight="false" outlineLevel="0" collapsed="false">
      <c r="A430" s="140" t="s">
        <v>2167</v>
      </c>
      <c r="B430" s="141" t="s">
        <v>664</v>
      </c>
      <c r="C430" s="141" t="s">
        <v>3430</v>
      </c>
      <c r="D430" s="141" t="s">
        <v>2328</v>
      </c>
      <c r="E430" s="142" t="s">
        <v>672</v>
      </c>
      <c r="F430" s="140" t="s">
        <v>2637</v>
      </c>
      <c r="G430" s="140" t="s">
        <v>3431</v>
      </c>
      <c r="H430" s="133" t="n">
        <f aca="false">TRUNC(G430*(1-(SINTÉTICA!$I$341)),2)</f>
        <v>0.01</v>
      </c>
      <c r="I430" s="143" t="n">
        <f aca="false">F430*H430/(SUM($K:$K))</f>
        <v>1.67695584075683E-005</v>
      </c>
      <c r="K430" s="135" t="n">
        <f aca="false">F430*H430</f>
        <v>21.717626806</v>
      </c>
    </row>
    <row r="431" customFormat="false" ht="14.25" hidden="false" customHeight="false" outlineLevel="0" collapsed="false">
      <c r="A431" s="140" t="s">
        <v>1275</v>
      </c>
      <c r="B431" s="141" t="s">
        <v>664</v>
      </c>
      <c r="C431" s="141" t="s">
        <v>3432</v>
      </c>
      <c r="D431" s="141" t="s">
        <v>2305</v>
      </c>
      <c r="E431" s="142" t="s">
        <v>2442</v>
      </c>
      <c r="F431" s="140" t="s">
        <v>3433</v>
      </c>
      <c r="G431" s="140" t="s">
        <v>3434</v>
      </c>
      <c r="H431" s="133" t="n">
        <f aca="false">TRUNC(G431*(1-(SINTÉTICA!$I$341)),2)</f>
        <v>19.86</v>
      </c>
      <c r="I431" s="143" t="n">
        <f aca="false">F431*H431/(SUM($K:$K))</f>
        <v>1.61555982434047E-005</v>
      </c>
      <c r="K431" s="135" t="n">
        <f aca="false">F431*H431</f>
        <v>20.92251</v>
      </c>
    </row>
    <row r="432" customFormat="false" ht="25.5" hidden="false" customHeight="false" outlineLevel="0" collapsed="false">
      <c r="A432" s="140" t="s">
        <v>2266</v>
      </c>
      <c r="B432" s="141" t="s">
        <v>664</v>
      </c>
      <c r="C432" s="141" t="s">
        <v>3435</v>
      </c>
      <c r="D432" s="141" t="s">
        <v>2305</v>
      </c>
      <c r="E432" s="142" t="s">
        <v>1389</v>
      </c>
      <c r="F432" s="140" t="s">
        <v>3024</v>
      </c>
      <c r="G432" s="140" t="s">
        <v>3436</v>
      </c>
      <c r="H432" s="133" t="n">
        <f aca="false">TRUNC(G432*(1-(SINTÉTICA!$I$341)),2)</f>
        <v>0.2</v>
      </c>
      <c r="I432" s="143" t="n">
        <f aca="false">F432*H432/(SUM($K:$K))</f>
        <v>1.61190486569902E-005</v>
      </c>
      <c r="K432" s="135" t="n">
        <f aca="false">F432*H432</f>
        <v>20.875176</v>
      </c>
    </row>
    <row r="433" customFormat="false" ht="25.5" hidden="false" customHeight="false" outlineLevel="0" collapsed="false">
      <c r="A433" s="140" t="s">
        <v>1534</v>
      </c>
      <c r="B433" s="141" t="s">
        <v>664</v>
      </c>
      <c r="C433" s="141" t="s">
        <v>3437</v>
      </c>
      <c r="D433" s="141" t="s">
        <v>2305</v>
      </c>
      <c r="E433" s="142" t="s">
        <v>718</v>
      </c>
      <c r="F433" s="140" t="s">
        <v>3246</v>
      </c>
      <c r="G433" s="140" t="s">
        <v>3438</v>
      </c>
      <c r="H433" s="133" t="n">
        <f aca="false">TRUNC(G433*(1-(SINTÉTICA!$I$341)),2)</f>
        <v>2.07</v>
      </c>
      <c r="I433" s="143" t="n">
        <f aca="false">F433*H433/(SUM($K:$K))</f>
        <v>1.59837841462844E-005</v>
      </c>
      <c r="K433" s="135" t="n">
        <f aca="false">F433*H433</f>
        <v>20.7</v>
      </c>
    </row>
    <row r="434" customFormat="false" ht="38.25" hidden="false" customHeight="false" outlineLevel="0" collapsed="false">
      <c r="A434" s="140" t="s">
        <v>1885</v>
      </c>
      <c r="B434" s="141" t="s">
        <v>664</v>
      </c>
      <c r="C434" s="141" t="s">
        <v>3439</v>
      </c>
      <c r="D434" s="141" t="s">
        <v>2328</v>
      </c>
      <c r="E434" s="142" t="s">
        <v>718</v>
      </c>
      <c r="F434" s="140" t="s">
        <v>3440</v>
      </c>
      <c r="G434" s="140" t="s">
        <v>3441</v>
      </c>
      <c r="H434" s="133" t="n">
        <f aca="false">TRUNC(G434*(1-(SINTÉTICA!$I$341)),2)</f>
        <v>18487.93</v>
      </c>
      <c r="I434" s="143" t="n">
        <f aca="false">F434*H434/(SUM($K:$K))</f>
        <v>1.58117702657613E-005</v>
      </c>
      <c r="K434" s="135" t="n">
        <f aca="false">F434*H434</f>
        <v>20.477231268</v>
      </c>
    </row>
    <row r="435" customFormat="false" ht="25.5" hidden="false" customHeight="false" outlineLevel="0" collapsed="false">
      <c r="A435" s="140" t="s">
        <v>1477</v>
      </c>
      <c r="B435" s="141" t="s">
        <v>664</v>
      </c>
      <c r="C435" s="141" t="s">
        <v>3442</v>
      </c>
      <c r="D435" s="141" t="s">
        <v>2305</v>
      </c>
      <c r="E435" s="142" t="s">
        <v>718</v>
      </c>
      <c r="F435" s="140" t="s">
        <v>2601</v>
      </c>
      <c r="G435" s="140" t="s">
        <v>3443</v>
      </c>
      <c r="H435" s="133" t="n">
        <f aca="false">TRUNC(G435*(1-(SINTÉTICA!$I$341)),2)</f>
        <v>2.19</v>
      </c>
      <c r="I435" s="143" t="n">
        <f aca="false">F435*H435/(SUM($K:$K))</f>
        <v>1.52193422958099E-005</v>
      </c>
      <c r="K435" s="135" t="n">
        <f aca="false">F435*H435</f>
        <v>19.71</v>
      </c>
    </row>
    <row r="436" customFormat="false" ht="38.25" hidden="false" customHeight="false" outlineLevel="0" collapsed="false">
      <c r="A436" s="140" t="s">
        <v>1284</v>
      </c>
      <c r="B436" s="141" t="s">
        <v>664</v>
      </c>
      <c r="C436" s="141" t="s">
        <v>3444</v>
      </c>
      <c r="D436" s="141" t="s">
        <v>2305</v>
      </c>
      <c r="E436" s="142" t="s">
        <v>718</v>
      </c>
      <c r="F436" s="140" t="s">
        <v>2520</v>
      </c>
      <c r="G436" s="140" t="s">
        <v>3445</v>
      </c>
      <c r="H436" s="133" t="n">
        <f aca="false">TRUNC(G436*(1-(SINTÉTICA!$I$341)),2)</f>
        <v>18.83</v>
      </c>
      <c r="I436" s="143" t="n">
        <f aca="false">F436*H436/(SUM($K:$K))</f>
        <v>1.45398384287215E-005</v>
      </c>
      <c r="K436" s="135" t="n">
        <f aca="false">F436*H436</f>
        <v>18.83</v>
      </c>
    </row>
    <row r="437" customFormat="false" ht="14.25" hidden="false" customHeight="false" outlineLevel="0" collapsed="false">
      <c r="A437" s="140" t="s">
        <v>1798</v>
      </c>
      <c r="B437" s="141" t="s">
        <v>664</v>
      </c>
      <c r="C437" s="141" t="s">
        <v>3446</v>
      </c>
      <c r="D437" s="141" t="s">
        <v>2305</v>
      </c>
      <c r="E437" s="142" t="s">
        <v>925</v>
      </c>
      <c r="F437" s="140" t="s">
        <v>3447</v>
      </c>
      <c r="G437" s="140" t="s">
        <v>3448</v>
      </c>
      <c r="H437" s="133" t="n">
        <f aca="false">TRUNC(G437*(1-(SINTÉTICA!$I$341)),2)</f>
        <v>25.05</v>
      </c>
      <c r="I437" s="143" t="n">
        <f aca="false">F437*H437/(SUM($K:$K))</f>
        <v>1.4089219261954E-005</v>
      </c>
      <c r="K437" s="135" t="n">
        <f aca="false">F437*H437</f>
        <v>18.24642</v>
      </c>
    </row>
    <row r="438" customFormat="false" ht="14.25" hidden="false" customHeight="false" outlineLevel="0" collapsed="false">
      <c r="A438" s="140" t="s">
        <v>1671</v>
      </c>
      <c r="B438" s="141" t="s">
        <v>664</v>
      </c>
      <c r="C438" s="141" t="s">
        <v>3449</v>
      </c>
      <c r="D438" s="141" t="s">
        <v>2305</v>
      </c>
      <c r="E438" s="142" t="s">
        <v>718</v>
      </c>
      <c r="F438" s="140" t="s">
        <v>3450</v>
      </c>
      <c r="G438" s="140" t="s">
        <v>3451</v>
      </c>
      <c r="H438" s="133" t="n">
        <f aca="false">TRUNC(G438*(1-(SINTÉTICA!$I$341)),2)</f>
        <v>0.38</v>
      </c>
      <c r="I438" s="143" t="n">
        <f aca="false">F438*H438/(SUM($K:$K))</f>
        <v>1.40842619723782E-005</v>
      </c>
      <c r="K438" s="135" t="n">
        <f aca="false">F438*H438</f>
        <v>18.24</v>
      </c>
    </row>
    <row r="439" customFormat="false" ht="38.25" hidden="false" customHeight="false" outlineLevel="0" collapsed="false">
      <c r="A439" s="140" t="s">
        <v>1924</v>
      </c>
      <c r="B439" s="141" t="s">
        <v>664</v>
      </c>
      <c r="C439" s="141" t="s">
        <v>3452</v>
      </c>
      <c r="D439" s="141" t="s">
        <v>2328</v>
      </c>
      <c r="E439" s="142" t="s">
        <v>718</v>
      </c>
      <c r="F439" s="140" t="s">
        <v>3453</v>
      </c>
      <c r="G439" s="140" t="s">
        <v>3454</v>
      </c>
      <c r="H439" s="133" t="n">
        <f aca="false">TRUNC(G439*(1-(SINTÉTICA!$I$341)),2)</f>
        <v>588651.54</v>
      </c>
      <c r="I439" s="143" t="n">
        <f aca="false">F439*H439/(SUM($K:$K))</f>
        <v>1.37269637880524E-005</v>
      </c>
      <c r="K439" s="135" t="n">
        <f aca="false">F439*H439</f>
        <v>17.777276508</v>
      </c>
    </row>
    <row r="440" customFormat="false" ht="14.25" hidden="false" customHeight="false" outlineLevel="0" collapsed="false">
      <c r="A440" s="140" t="s">
        <v>2067</v>
      </c>
      <c r="B440" s="141" t="s">
        <v>664</v>
      </c>
      <c r="C440" s="141" t="s">
        <v>3455</v>
      </c>
      <c r="D440" s="141" t="s">
        <v>2295</v>
      </c>
      <c r="E440" s="142" t="s">
        <v>672</v>
      </c>
      <c r="F440" s="140" t="s">
        <v>3456</v>
      </c>
      <c r="G440" s="140" t="s">
        <v>3457</v>
      </c>
      <c r="H440" s="133" t="n">
        <f aca="false">TRUNC(G440*(1-(SINTÉTICA!$I$341)),2)</f>
        <v>27.66</v>
      </c>
      <c r="I440" s="143" t="n">
        <f aca="false">F440*H440/(SUM($K:$K))</f>
        <v>1.33143684469348E-005</v>
      </c>
      <c r="K440" s="135" t="n">
        <f aca="false">F440*H440</f>
        <v>17.24293974</v>
      </c>
    </row>
    <row r="441" customFormat="false" ht="14.25" hidden="false" customHeight="false" outlineLevel="0" collapsed="false">
      <c r="A441" s="140" t="s">
        <v>2127</v>
      </c>
      <c r="B441" s="141" t="s">
        <v>664</v>
      </c>
      <c r="C441" s="141" t="s">
        <v>3458</v>
      </c>
      <c r="D441" s="141" t="s">
        <v>2305</v>
      </c>
      <c r="E441" s="142" t="s">
        <v>718</v>
      </c>
      <c r="F441" s="140" t="s">
        <v>2704</v>
      </c>
      <c r="G441" s="140" t="s">
        <v>3459</v>
      </c>
      <c r="H441" s="133" t="n">
        <f aca="false">TRUNC(G441*(1-(SINTÉTICA!$I$341)),2)</f>
        <v>8.47</v>
      </c>
      <c r="I441" s="143" t="n">
        <f aca="false">F441*H441/(SUM($K:$K))</f>
        <v>1.30804494414521E-005</v>
      </c>
      <c r="K441" s="135" t="n">
        <f aca="false">F441*H441</f>
        <v>16.94</v>
      </c>
    </row>
    <row r="442" customFormat="false" ht="38.25" hidden="false" customHeight="false" outlineLevel="0" collapsed="false">
      <c r="A442" s="140" t="s">
        <v>1353</v>
      </c>
      <c r="B442" s="141" t="s">
        <v>664</v>
      </c>
      <c r="C442" s="141" t="s">
        <v>3460</v>
      </c>
      <c r="D442" s="141" t="s">
        <v>2305</v>
      </c>
      <c r="E442" s="142" t="s">
        <v>718</v>
      </c>
      <c r="F442" s="140" t="s">
        <v>3461</v>
      </c>
      <c r="G442" s="140" t="s">
        <v>3255</v>
      </c>
      <c r="H442" s="133" t="n">
        <f aca="false">TRUNC(G442*(1-(SINTÉTICA!$I$341)),2)</f>
        <v>0.3</v>
      </c>
      <c r="I442" s="143" t="n">
        <f aca="false">F442*H442/(SUM($K:$K))</f>
        <v>1.30057040160724E-005</v>
      </c>
      <c r="K442" s="135" t="n">
        <f aca="false">F442*H442</f>
        <v>16.8432</v>
      </c>
    </row>
    <row r="443" customFormat="false" ht="25.5" hidden="false" customHeight="false" outlineLevel="0" collapsed="false">
      <c r="A443" s="140" t="s">
        <v>2109</v>
      </c>
      <c r="B443" s="141" t="s">
        <v>664</v>
      </c>
      <c r="C443" s="141" t="s">
        <v>3462</v>
      </c>
      <c r="D443" s="141" t="s">
        <v>2328</v>
      </c>
      <c r="E443" s="142" t="s">
        <v>706</v>
      </c>
      <c r="F443" s="140" t="s">
        <v>2780</v>
      </c>
      <c r="G443" s="140" t="s">
        <v>3463</v>
      </c>
      <c r="H443" s="133" t="n">
        <f aca="false">TRUNC(G443*(1-(SINTÉTICA!$I$341)),2)</f>
        <v>2.54</v>
      </c>
      <c r="I443" s="143" t="n">
        <f aca="false">F443*H443/(SUM($K:$K))</f>
        <v>1.27484191427611E-005</v>
      </c>
      <c r="K443" s="135" t="n">
        <f aca="false">F443*H443</f>
        <v>16.51</v>
      </c>
    </row>
    <row r="444" customFormat="false" ht="51" hidden="false" customHeight="false" outlineLevel="0" collapsed="false">
      <c r="A444" s="140" t="s">
        <v>1952</v>
      </c>
      <c r="B444" s="141" t="s">
        <v>664</v>
      </c>
      <c r="C444" s="141" t="s">
        <v>3464</v>
      </c>
      <c r="D444" s="141" t="s">
        <v>2305</v>
      </c>
      <c r="E444" s="142" t="s">
        <v>718</v>
      </c>
      <c r="F444" s="140" t="s">
        <v>3465</v>
      </c>
      <c r="G444" s="140" t="s">
        <v>3466</v>
      </c>
      <c r="H444" s="133" t="n">
        <f aca="false">TRUNC(G444*(1-(SINTÉTICA!$I$341)),2)</f>
        <v>92450</v>
      </c>
      <c r="I444" s="143" t="n">
        <f aca="false">F444*H444/(SUM($K:$K))</f>
        <v>1.21571233714191E-005</v>
      </c>
      <c r="K444" s="135" t="n">
        <f aca="false">F444*H444</f>
        <v>15.744235</v>
      </c>
    </row>
    <row r="445" customFormat="false" ht="14.25" hidden="false" customHeight="false" outlineLevel="0" collapsed="false">
      <c r="A445" s="140" t="s">
        <v>683</v>
      </c>
      <c r="B445" s="141" t="s">
        <v>664</v>
      </c>
      <c r="C445" s="141" t="s">
        <v>3467</v>
      </c>
      <c r="D445" s="141" t="s">
        <v>2305</v>
      </c>
      <c r="E445" s="142" t="s">
        <v>925</v>
      </c>
      <c r="F445" s="140" t="s">
        <v>3468</v>
      </c>
      <c r="G445" s="140" t="s">
        <v>2878</v>
      </c>
      <c r="H445" s="133" t="n">
        <f aca="false">TRUNC(G445*(1-(SINTÉTICA!$I$341)),2)</f>
        <v>22.28</v>
      </c>
      <c r="I445" s="143" t="n">
        <f aca="false">F445*H445/(SUM($K:$K))</f>
        <v>1.17415951742423E-005</v>
      </c>
      <c r="K445" s="135" t="n">
        <f aca="false">F445*H445</f>
        <v>15.2061</v>
      </c>
    </row>
    <row r="446" customFormat="false" ht="25.5" hidden="false" customHeight="false" outlineLevel="0" collapsed="false">
      <c r="A446" s="140" t="s">
        <v>2141</v>
      </c>
      <c r="B446" s="141" t="s">
        <v>664</v>
      </c>
      <c r="C446" s="141" t="s">
        <v>3469</v>
      </c>
      <c r="D446" s="141" t="s">
        <v>2305</v>
      </c>
      <c r="E446" s="142" t="s">
        <v>718</v>
      </c>
      <c r="F446" s="140" t="s">
        <v>2704</v>
      </c>
      <c r="G446" s="140" t="s">
        <v>3470</v>
      </c>
      <c r="H446" s="133" t="n">
        <f aca="false">TRUNC(G446*(1-(SINTÉTICA!$I$341)),2)</f>
        <v>7.56</v>
      </c>
      <c r="I446" s="143" t="n">
        <f aca="false">F446*H446/(SUM($K:$K))</f>
        <v>1.16751118981556E-005</v>
      </c>
      <c r="K446" s="135" t="n">
        <f aca="false">F446*H446</f>
        <v>15.12</v>
      </c>
    </row>
    <row r="447" customFormat="false" ht="25.5" hidden="false" customHeight="false" outlineLevel="0" collapsed="false">
      <c r="A447" s="140" t="s">
        <v>2216</v>
      </c>
      <c r="B447" s="141" t="s">
        <v>664</v>
      </c>
      <c r="C447" s="141" t="s">
        <v>3471</v>
      </c>
      <c r="D447" s="141" t="s">
        <v>2305</v>
      </c>
      <c r="E447" s="142" t="s">
        <v>718</v>
      </c>
      <c r="F447" s="140" t="s">
        <v>3472</v>
      </c>
      <c r="G447" s="140" t="s">
        <v>3473</v>
      </c>
      <c r="H447" s="133" t="n">
        <f aca="false">TRUNC(G447*(1-(SINTÉTICA!$I$341)),2)</f>
        <v>0.06</v>
      </c>
      <c r="I447" s="143" t="n">
        <f aca="false">F447*H447/(SUM($K:$K))</f>
        <v>1.14996516450576E-005</v>
      </c>
      <c r="K447" s="135" t="n">
        <f aca="false">F447*H447</f>
        <v>14.892768</v>
      </c>
    </row>
    <row r="448" customFormat="false" ht="25.5" hidden="false" customHeight="false" outlineLevel="0" collapsed="false">
      <c r="A448" s="140" t="s">
        <v>1811</v>
      </c>
      <c r="B448" s="141" t="s">
        <v>664</v>
      </c>
      <c r="C448" s="141" t="s">
        <v>3474</v>
      </c>
      <c r="D448" s="141" t="s">
        <v>2305</v>
      </c>
      <c r="E448" s="142" t="s">
        <v>2442</v>
      </c>
      <c r="F448" s="140" t="s">
        <v>3475</v>
      </c>
      <c r="G448" s="140" t="s">
        <v>3476</v>
      </c>
      <c r="H448" s="133" t="n">
        <f aca="false">TRUNC(G448*(1-(SINTÉTICA!$I$341)),2)</f>
        <v>7.6</v>
      </c>
      <c r="I448" s="143" t="n">
        <f aca="false">F448*H448/(SUM($K:$K))</f>
        <v>1.11466153182522E-005</v>
      </c>
      <c r="K448" s="135" t="n">
        <f aca="false">F448*H448</f>
        <v>14.43556388</v>
      </c>
    </row>
    <row r="449" customFormat="false" ht="25.5" hidden="false" customHeight="false" outlineLevel="0" collapsed="false">
      <c r="A449" s="140" t="s">
        <v>2096</v>
      </c>
      <c r="B449" s="141" t="s">
        <v>664</v>
      </c>
      <c r="C449" s="141" t="s">
        <v>3477</v>
      </c>
      <c r="D449" s="141" t="s">
        <v>2305</v>
      </c>
      <c r="E449" s="142" t="s">
        <v>718</v>
      </c>
      <c r="F449" s="140" t="s">
        <v>3139</v>
      </c>
      <c r="G449" s="140" t="s">
        <v>3478</v>
      </c>
      <c r="H449" s="133" t="n">
        <f aca="false">TRUNC(G449*(1-(SINTÉTICA!$I$341)),2)</f>
        <v>1.75</v>
      </c>
      <c r="I449" s="143" t="n">
        <f aca="false">F449*H449/(SUM($K:$K))</f>
        <v>1.10163599247353E-005</v>
      </c>
      <c r="K449" s="135" t="n">
        <f aca="false">F449*H449</f>
        <v>14.266875</v>
      </c>
    </row>
    <row r="450" customFormat="false" ht="25.5" hidden="false" customHeight="false" outlineLevel="0" collapsed="false">
      <c r="A450" s="140" t="s">
        <v>2289</v>
      </c>
      <c r="B450" s="141" t="s">
        <v>664</v>
      </c>
      <c r="C450" s="141" t="s">
        <v>3479</v>
      </c>
      <c r="D450" s="141" t="s">
        <v>2305</v>
      </c>
      <c r="E450" s="142" t="s">
        <v>718</v>
      </c>
      <c r="F450" s="140" t="s">
        <v>3178</v>
      </c>
      <c r="G450" s="140" t="s">
        <v>3480</v>
      </c>
      <c r="H450" s="133" t="n">
        <f aca="false">TRUNC(G450*(1-(SINTÉTICA!$I$341)),2)</f>
        <v>24.05</v>
      </c>
      <c r="I450" s="143" t="n">
        <f aca="false">F450*H450/(SUM($K:$K))</f>
        <v>9.95380505666295E-006</v>
      </c>
      <c r="K450" s="135" t="n">
        <f aca="false">F450*H450</f>
        <v>12.8908</v>
      </c>
    </row>
    <row r="451" customFormat="false" ht="51" hidden="false" customHeight="false" outlineLevel="0" collapsed="false">
      <c r="A451" s="140" t="s">
        <v>2210</v>
      </c>
      <c r="B451" s="141" t="s">
        <v>664</v>
      </c>
      <c r="C451" s="141" t="s">
        <v>3481</v>
      </c>
      <c r="D451" s="141" t="s">
        <v>2328</v>
      </c>
      <c r="E451" s="142" t="s">
        <v>718</v>
      </c>
      <c r="F451" s="140" t="s">
        <v>3482</v>
      </c>
      <c r="G451" s="140" t="s">
        <v>3483</v>
      </c>
      <c r="H451" s="133" t="n">
        <f aca="false">TRUNC(G451*(1-(SINTÉTICA!$I$341)),2)</f>
        <v>10912.94</v>
      </c>
      <c r="I451" s="143" t="n">
        <f aca="false">F451*H451/(SUM($K:$K))</f>
        <v>9.81864377494921E-006</v>
      </c>
      <c r="K451" s="135" t="n">
        <f aca="false">F451*H451</f>
        <v>12.715757688</v>
      </c>
    </row>
    <row r="452" customFormat="false" ht="25.5" hidden="false" customHeight="false" outlineLevel="0" collapsed="false">
      <c r="A452" s="140" t="s">
        <v>1900</v>
      </c>
      <c r="B452" s="141" t="s">
        <v>664</v>
      </c>
      <c r="C452" s="141" t="s">
        <v>3484</v>
      </c>
      <c r="D452" s="141" t="s">
        <v>2305</v>
      </c>
      <c r="E452" s="142" t="s">
        <v>718</v>
      </c>
      <c r="F452" s="140" t="s">
        <v>3485</v>
      </c>
      <c r="G452" s="140" t="s">
        <v>3486</v>
      </c>
      <c r="H452" s="133" t="n">
        <f aca="false">TRUNC(G452*(1-(SINTÉTICA!$I$341)),2)</f>
        <v>3.91</v>
      </c>
      <c r="I452" s="143" t="n">
        <f aca="false">F452*H452/(SUM($K:$K))</f>
        <v>9.72773103142869E-006</v>
      </c>
      <c r="K452" s="135" t="n">
        <f aca="false">F452*H452</f>
        <v>12.59802</v>
      </c>
    </row>
    <row r="453" customFormat="false" ht="25.5" hidden="false" customHeight="false" outlineLevel="0" collapsed="false">
      <c r="A453" s="140" t="s">
        <v>2134</v>
      </c>
      <c r="B453" s="141" t="s">
        <v>664</v>
      </c>
      <c r="C453" s="141" t="s">
        <v>3487</v>
      </c>
      <c r="D453" s="141" t="s">
        <v>2305</v>
      </c>
      <c r="E453" s="142" t="s">
        <v>718</v>
      </c>
      <c r="F453" s="140" t="s">
        <v>2530</v>
      </c>
      <c r="G453" s="140" t="s">
        <v>3025</v>
      </c>
      <c r="H453" s="133" t="n">
        <f aca="false">TRUNC(G453*(1-(SINTÉTICA!$I$341)),2)</f>
        <v>3.11</v>
      </c>
      <c r="I453" s="143" t="n">
        <f aca="false">F453*H453/(SUM($K:$K))</f>
        <v>9.6057137574772E-006</v>
      </c>
      <c r="K453" s="135" t="n">
        <f aca="false">F453*H453</f>
        <v>12.44</v>
      </c>
    </row>
    <row r="454" customFormat="false" ht="25.5" hidden="false" customHeight="false" outlineLevel="0" collapsed="false">
      <c r="A454" s="140" t="s">
        <v>2260</v>
      </c>
      <c r="B454" s="141" t="s">
        <v>664</v>
      </c>
      <c r="C454" s="141" t="s">
        <v>3488</v>
      </c>
      <c r="D454" s="141" t="s">
        <v>2305</v>
      </c>
      <c r="E454" s="142" t="s">
        <v>718</v>
      </c>
      <c r="F454" s="140" t="s">
        <v>3489</v>
      </c>
      <c r="G454" s="140" t="s">
        <v>3490</v>
      </c>
      <c r="H454" s="133" t="n">
        <f aca="false">TRUNC(G454*(1-(SINTÉTICA!$I$341)),2)</f>
        <v>1909.5</v>
      </c>
      <c r="I454" s="143" t="n">
        <f aca="false">F454*H454/(SUM($K:$K))</f>
        <v>9.23357172778125E-006</v>
      </c>
      <c r="K454" s="135" t="n">
        <f aca="false">F454*H454</f>
        <v>11.9580528</v>
      </c>
    </row>
    <row r="455" customFormat="false" ht="38.25" hidden="false" customHeight="false" outlineLevel="0" collapsed="false">
      <c r="A455" s="140" t="s">
        <v>1674</v>
      </c>
      <c r="B455" s="141" t="s">
        <v>664</v>
      </c>
      <c r="C455" s="141" t="s">
        <v>3491</v>
      </c>
      <c r="D455" s="141" t="s">
        <v>2305</v>
      </c>
      <c r="E455" s="142" t="s">
        <v>718</v>
      </c>
      <c r="F455" s="140" t="s">
        <v>2610</v>
      </c>
      <c r="G455" s="140" t="s">
        <v>3492</v>
      </c>
      <c r="H455" s="133" t="n">
        <f aca="false">TRUNC(G455*(1-(SINTÉTICA!$I$341)),2)</f>
        <v>0.57</v>
      </c>
      <c r="I455" s="143" t="n">
        <f aca="false">F455*H455/(SUM($K:$K))</f>
        <v>8.80266373273635E-006</v>
      </c>
      <c r="K455" s="135" t="n">
        <f aca="false">F455*H455</f>
        <v>11.4</v>
      </c>
    </row>
    <row r="456" customFormat="false" ht="25.5" hidden="false" customHeight="false" outlineLevel="0" collapsed="false">
      <c r="A456" s="140" t="s">
        <v>2137</v>
      </c>
      <c r="B456" s="141" t="s">
        <v>664</v>
      </c>
      <c r="C456" s="141" t="s">
        <v>3493</v>
      </c>
      <c r="D456" s="141" t="s">
        <v>2305</v>
      </c>
      <c r="E456" s="142" t="s">
        <v>718</v>
      </c>
      <c r="F456" s="140" t="s">
        <v>3494</v>
      </c>
      <c r="G456" s="140" t="s">
        <v>3495</v>
      </c>
      <c r="H456" s="133" t="n">
        <f aca="false">TRUNC(G456*(1-(SINTÉTICA!$I$341)),2)</f>
        <v>10.33</v>
      </c>
      <c r="I456" s="143" t="n">
        <f aca="false">F456*H456/(SUM($K:$K))</f>
        <v>8.56670601488989E-006</v>
      </c>
      <c r="K456" s="135" t="n">
        <f aca="false">F456*H456</f>
        <v>11.09442</v>
      </c>
    </row>
    <row r="457" customFormat="false" ht="14.25" hidden="false" customHeight="false" outlineLevel="0" collapsed="false">
      <c r="A457" s="140" t="s">
        <v>1359</v>
      </c>
      <c r="B457" s="141" t="s">
        <v>2547</v>
      </c>
      <c r="C457" s="141" t="s">
        <v>3496</v>
      </c>
      <c r="D457" s="141" t="s">
        <v>2305</v>
      </c>
      <c r="E457" s="142" t="s">
        <v>1181</v>
      </c>
      <c r="F457" s="140" t="s">
        <v>3497</v>
      </c>
      <c r="G457" s="140" t="s">
        <v>3498</v>
      </c>
      <c r="H457" s="133" t="n">
        <f aca="false">TRUNC(G457*(1-(SINTÉTICA!$I$341)),2)</f>
        <v>0.35</v>
      </c>
      <c r="I457" s="143" t="n">
        <f aca="false">F457*H457/(SUM($K:$K))</f>
        <v>8.03204457437925E-006</v>
      </c>
      <c r="K457" s="135" t="n">
        <f aca="false">F457*H457</f>
        <v>10.402</v>
      </c>
    </row>
    <row r="458" customFormat="false" ht="38.25" hidden="false" customHeight="false" outlineLevel="0" collapsed="false">
      <c r="A458" s="140" t="s">
        <v>2230</v>
      </c>
      <c r="B458" s="141" t="s">
        <v>664</v>
      </c>
      <c r="C458" s="141" t="s">
        <v>3499</v>
      </c>
      <c r="D458" s="141" t="s">
        <v>2305</v>
      </c>
      <c r="E458" s="142" t="s">
        <v>718</v>
      </c>
      <c r="F458" s="140" t="s">
        <v>3500</v>
      </c>
      <c r="G458" s="140" t="s">
        <v>3501</v>
      </c>
      <c r="H458" s="133" t="n">
        <f aca="false">TRUNC(G458*(1-(SINTÉTICA!$I$341)),2)</f>
        <v>589.27</v>
      </c>
      <c r="I458" s="143" t="n">
        <f aca="false">F458*H458/(SUM($K:$K))</f>
        <v>7.93601434747411E-006</v>
      </c>
      <c r="K458" s="135" t="n">
        <f aca="false">F458*H458</f>
        <v>10.277634851</v>
      </c>
    </row>
    <row r="459" customFormat="false" ht="25.5" hidden="false" customHeight="false" outlineLevel="0" collapsed="false">
      <c r="A459" s="140" t="s">
        <v>2221</v>
      </c>
      <c r="B459" s="141" t="s">
        <v>664</v>
      </c>
      <c r="C459" s="141" t="s">
        <v>3502</v>
      </c>
      <c r="D459" s="141" t="s">
        <v>2305</v>
      </c>
      <c r="E459" s="142" t="s">
        <v>676</v>
      </c>
      <c r="F459" s="140" t="s">
        <v>3503</v>
      </c>
      <c r="G459" s="140" t="s">
        <v>3504</v>
      </c>
      <c r="H459" s="133" t="n">
        <f aca="false">TRUNC(G459*(1-(SINTÉTICA!$I$341)),2)</f>
        <v>111.97</v>
      </c>
      <c r="I459" s="143" t="n">
        <f aca="false">F459*H459/(SUM($K:$K))</f>
        <v>7.22760413955959E-006</v>
      </c>
      <c r="K459" s="135" t="n">
        <f aca="false">F459*H459</f>
        <v>9.360199332</v>
      </c>
    </row>
    <row r="460" customFormat="false" ht="14.25" hidden="false" customHeight="false" outlineLevel="0" collapsed="false">
      <c r="A460" s="140" t="s">
        <v>1708</v>
      </c>
      <c r="B460" s="141" t="s">
        <v>664</v>
      </c>
      <c r="C460" s="141" t="s">
        <v>3505</v>
      </c>
      <c r="D460" s="141" t="s">
        <v>2305</v>
      </c>
      <c r="E460" s="142" t="s">
        <v>718</v>
      </c>
      <c r="F460" s="140" t="s">
        <v>2450</v>
      </c>
      <c r="G460" s="140" t="s">
        <v>907</v>
      </c>
      <c r="H460" s="133" t="n">
        <f aca="false">TRUNC(G460*(1-(SINTÉTICA!$I$341)),2)</f>
        <v>3</v>
      </c>
      <c r="I460" s="143" t="n">
        <f aca="false">F460*H460/(SUM($K:$K))</f>
        <v>6.94947136794975E-006</v>
      </c>
      <c r="K460" s="135" t="n">
        <f aca="false">F460*H460</f>
        <v>9</v>
      </c>
    </row>
    <row r="461" customFormat="false" ht="25.5" hidden="false" customHeight="false" outlineLevel="0" collapsed="false">
      <c r="A461" s="140" t="s">
        <v>1525</v>
      </c>
      <c r="B461" s="141" t="s">
        <v>2547</v>
      </c>
      <c r="C461" s="141" t="s">
        <v>3506</v>
      </c>
      <c r="D461" s="141" t="s">
        <v>2305</v>
      </c>
      <c r="E461" s="142" t="s">
        <v>2859</v>
      </c>
      <c r="F461" s="140" t="s">
        <v>3507</v>
      </c>
      <c r="G461" s="140" t="s">
        <v>3508</v>
      </c>
      <c r="H461" s="133" t="n">
        <f aca="false">TRUNC(G461*(1-(SINTÉTICA!$I$341)),2)</f>
        <v>15.21</v>
      </c>
      <c r="I461" s="143" t="n">
        <f aca="false">F461*H461/(SUM($K:$K))</f>
        <v>6.60634121915723E-006</v>
      </c>
      <c r="K461" s="135" t="n">
        <f aca="false">F461*H461</f>
        <v>8.555625</v>
      </c>
    </row>
    <row r="462" customFormat="false" ht="14.25" hidden="false" customHeight="false" outlineLevel="0" collapsed="false">
      <c r="A462" s="140" t="s">
        <v>1550</v>
      </c>
      <c r="B462" s="141" t="s">
        <v>664</v>
      </c>
      <c r="C462" s="141" t="s">
        <v>3509</v>
      </c>
      <c r="D462" s="141" t="s">
        <v>2305</v>
      </c>
      <c r="E462" s="142" t="s">
        <v>925</v>
      </c>
      <c r="F462" s="140" t="s">
        <v>3510</v>
      </c>
      <c r="G462" s="140" t="s">
        <v>2941</v>
      </c>
      <c r="H462" s="133" t="n">
        <f aca="false">TRUNC(G462*(1-(SINTÉTICA!$I$341)),2)</f>
        <v>22.71</v>
      </c>
      <c r="I462" s="143" t="n">
        <f aca="false">F462*H462/(SUM($K:$K))</f>
        <v>6.25503154256463E-006</v>
      </c>
      <c r="K462" s="135" t="n">
        <f aca="false">F462*H462</f>
        <v>8.100657</v>
      </c>
    </row>
    <row r="463" customFormat="false" ht="25.5" hidden="false" customHeight="false" outlineLevel="0" collapsed="false">
      <c r="A463" s="140" t="s">
        <v>1695</v>
      </c>
      <c r="B463" s="141" t="s">
        <v>664</v>
      </c>
      <c r="C463" s="141" t="s">
        <v>3511</v>
      </c>
      <c r="D463" s="141" t="s">
        <v>2305</v>
      </c>
      <c r="E463" s="142" t="s">
        <v>718</v>
      </c>
      <c r="F463" s="140" t="s">
        <v>3512</v>
      </c>
      <c r="G463" s="140" t="s">
        <v>2765</v>
      </c>
      <c r="H463" s="133" t="n">
        <f aca="false">TRUNC(G463*(1-(SINTÉTICA!$I$341)),2)</f>
        <v>1.54</v>
      </c>
      <c r="I463" s="143" t="n">
        <f aca="false">F463*H463/(SUM($K:$K))</f>
        <v>5.89317056081043E-006</v>
      </c>
      <c r="K463" s="135" t="n">
        <f aca="false">F463*H463</f>
        <v>7.6320244</v>
      </c>
    </row>
    <row r="464" customFormat="false" ht="14.25" hidden="false" customHeight="false" outlineLevel="0" collapsed="false">
      <c r="A464" s="140" t="s">
        <v>2046</v>
      </c>
      <c r="B464" s="141" t="s">
        <v>664</v>
      </c>
      <c r="C464" s="141" t="s">
        <v>3513</v>
      </c>
      <c r="D464" s="141" t="s">
        <v>2295</v>
      </c>
      <c r="E464" s="142" t="s">
        <v>672</v>
      </c>
      <c r="F464" s="140" t="s">
        <v>3514</v>
      </c>
      <c r="G464" s="140" t="s">
        <v>3515</v>
      </c>
      <c r="H464" s="133" t="n">
        <f aca="false">TRUNC(G464*(1-(SINTÉTICA!$I$341)),2)</f>
        <v>18.35</v>
      </c>
      <c r="I464" s="143" t="n">
        <f aca="false">F464*H464/(SUM($K:$K))</f>
        <v>5.86985037803451E-006</v>
      </c>
      <c r="K464" s="135" t="n">
        <f aca="false">F464*H464</f>
        <v>7.601823305</v>
      </c>
    </row>
    <row r="465" customFormat="false" ht="38.25" hidden="false" customHeight="false" outlineLevel="0" collapsed="false">
      <c r="A465" s="140" t="s">
        <v>1538</v>
      </c>
      <c r="B465" s="141" t="s">
        <v>664</v>
      </c>
      <c r="C465" s="141" t="s">
        <v>3516</v>
      </c>
      <c r="D465" s="141" t="s">
        <v>2305</v>
      </c>
      <c r="E465" s="142" t="s">
        <v>718</v>
      </c>
      <c r="F465" s="140" t="s">
        <v>3517</v>
      </c>
      <c r="G465" s="140" t="s">
        <v>3518</v>
      </c>
      <c r="H465" s="133" t="n">
        <f aca="false">TRUNC(G465*(1-(SINTÉTICA!$I$341)),2)</f>
        <v>0.1</v>
      </c>
      <c r="I465" s="143" t="n">
        <f aca="false">F465*H465/(SUM($K:$K))</f>
        <v>5.4320396236517E-006</v>
      </c>
      <c r="K465" s="135" t="n">
        <f aca="false">F465*H465</f>
        <v>7.034831</v>
      </c>
    </row>
    <row r="466" customFormat="false" ht="14.25" hidden="false" customHeight="false" outlineLevel="0" collapsed="false">
      <c r="A466" s="140" t="s">
        <v>2271</v>
      </c>
      <c r="B466" s="141" t="s">
        <v>664</v>
      </c>
      <c r="C466" s="141" t="s">
        <v>3519</v>
      </c>
      <c r="D466" s="141" t="s">
        <v>2305</v>
      </c>
      <c r="E466" s="142" t="s">
        <v>718</v>
      </c>
      <c r="F466" s="140" t="s">
        <v>3520</v>
      </c>
      <c r="G466" s="140" t="s">
        <v>2343</v>
      </c>
      <c r="H466" s="133" t="n">
        <f aca="false">TRUNC(G466*(1-(SINTÉTICA!$I$341)),2)</f>
        <v>9.47</v>
      </c>
      <c r="I466" s="143" t="n">
        <f aca="false">F466*H466/(SUM($K:$K))</f>
        <v>4.84080099240761E-006</v>
      </c>
      <c r="K466" s="135" t="n">
        <f aca="false">F466*H466</f>
        <v>6.26914</v>
      </c>
    </row>
    <row r="467" customFormat="false" ht="38.25" hidden="false" customHeight="false" outlineLevel="0" collapsed="false">
      <c r="A467" s="140" t="s">
        <v>2198</v>
      </c>
      <c r="B467" s="141" t="s">
        <v>664</v>
      </c>
      <c r="C467" s="141" t="s">
        <v>3521</v>
      </c>
      <c r="D467" s="141" t="s">
        <v>2305</v>
      </c>
      <c r="E467" s="142" t="s">
        <v>667</v>
      </c>
      <c r="F467" s="140" t="s">
        <v>3522</v>
      </c>
      <c r="G467" s="140" t="s">
        <v>3523</v>
      </c>
      <c r="H467" s="133" t="n">
        <f aca="false">TRUNC(G467*(1-(SINTÉTICA!$I$341)),2)</f>
        <v>59.69</v>
      </c>
      <c r="I467" s="143" t="n">
        <f aca="false">F467*H467/(SUM($K:$K))</f>
        <v>4.75509522524752E-006</v>
      </c>
      <c r="K467" s="135" t="n">
        <f aca="false">F467*H467</f>
        <v>6.158145672</v>
      </c>
    </row>
    <row r="468" customFormat="false" ht="14.25" hidden="false" customHeight="false" outlineLevel="0" collapsed="false">
      <c r="A468" s="140" t="s">
        <v>1481</v>
      </c>
      <c r="B468" s="141" t="s">
        <v>664</v>
      </c>
      <c r="C468" s="141" t="s">
        <v>3524</v>
      </c>
      <c r="D468" s="141" t="s">
        <v>2305</v>
      </c>
      <c r="E468" s="142" t="s">
        <v>718</v>
      </c>
      <c r="F468" s="140" t="s">
        <v>3525</v>
      </c>
      <c r="G468" s="140" t="s">
        <v>3066</v>
      </c>
      <c r="H468" s="133" t="n">
        <f aca="false">TRUNC(G468*(1-(SINTÉTICA!$I$341)),2)</f>
        <v>3.03</v>
      </c>
      <c r="I468" s="143" t="n">
        <f aca="false">F468*H468/(SUM($K:$K))</f>
        <v>4.7268960356021E-006</v>
      </c>
      <c r="K468" s="135" t="n">
        <f aca="false">F468*H468</f>
        <v>6.121625958</v>
      </c>
    </row>
    <row r="469" customFormat="false" ht="25.5" hidden="false" customHeight="false" outlineLevel="0" collapsed="false">
      <c r="A469" s="140" t="s">
        <v>1853</v>
      </c>
      <c r="B469" s="141" t="s">
        <v>664</v>
      </c>
      <c r="C469" s="141" t="s">
        <v>3526</v>
      </c>
      <c r="D469" s="141" t="s">
        <v>2328</v>
      </c>
      <c r="E469" s="142" t="s">
        <v>672</v>
      </c>
      <c r="F469" s="140" t="s">
        <v>3527</v>
      </c>
      <c r="G469" s="140" t="s">
        <v>3528</v>
      </c>
      <c r="H469" s="133" t="n">
        <f aca="false">TRUNC(G469*(1-(SINTÉTICA!$I$341)),2)</f>
        <v>0.71</v>
      </c>
      <c r="I469" s="143" t="n">
        <f aca="false">F469*H469/(SUM($K:$K))</f>
        <v>4.31742487566773E-006</v>
      </c>
      <c r="K469" s="135" t="n">
        <f aca="false">F469*H469</f>
        <v>5.5913352</v>
      </c>
    </row>
    <row r="470" customFormat="false" ht="14.25" hidden="false" customHeight="false" outlineLevel="0" collapsed="false">
      <c r="A470" s="140" t="s">
        <v>1983</v>
      </c>
      <c r="B470" s="141" t="s">
        <v>664</v>
      </c>
      <c r="C470" s="141" t="s">
        <v>3529</v>
      </c>
      <c r="D470" s="141" t="s">
        <v>2305</v>
      </c>
      <c r="E470" s="142" t="s">
        <v>718</v>
      </c>
      <c r="F470" s="140" t="s">
        <v>3178</v>
      </c>
      <c r="G470" s="140" t="s">
        <v>3530</v>
      </c>
      <c r="H470" s="133" t="n">
        <f aca="false">TRUNC(G470*(1-(SINTÉTICA!$I$341)),2)</f>
        <v>10.12</v>
      </c>
      <c r="I470" s="143" t="n">
        <f aca="false">F470*H470/(SUM($K:$K))</f>
        <v>4.18846183673302E-006</v>
      </c>
      <c r="K470" s="135" t="n">
        <f aca="false">F470*H470</f>
        <v>5.42432</v>
      </c>
    </row>
    <row r="471" customFormat="false" ht="25.5" hidden="false" customHeight="false" outlineLevel="0" collapsed="false">
      <c r="A471" s="140" t="s">
        <v>2092</v>
      </c>
      <c r="B471" s="141" t="s">
        <v>664</v>
      </c>
      <c r="C471" s="141" t="s">
        <v>3531</v>
      </c>
      <c r="D471" s="141" t="s">
        <v>2305</v>
      </c>
      <c r="E471" s="142" t="s">
        <v>718</v>
      </c>
      <c r="F471" s="140" t="s">
        <v>3532</v>
      </c>
      <c r="G471" s="140" t="s">
        <v>3533</v>
      </c>
      <c r="H471" s="133" t="n">
        <f aca="false">TRUNC(G471*(1-(SINTÉTICA!$I$341)),2)</f>
        <v>2.5</v>
      </c>
      <c r="I471" s="143" t="n">
        <f aca="false">F471*H471/(SUM($K:$K))</f>
        <v>4.14651791621002E-006</v>
      </c>
      <c r="K471" s="135" t="n">
        <f aca="false">F471*H471</f>
        <v>5.37</v>
      </c>
    </row>
    <row r="472" customFormat="false" ht="14.25" hidden="false" customHeight="false" outlineLevel="0" collapsed="false">
      <c r="A472" s="140" t="s">
        <v>2052</v>
      </c>
      <c r="B472" s="141" t="s">
        <v>664</v>
      </c>
      <c r="C472" s="141" t="s">
        <v>3534</v>
      </c>
      <c r="D472" s="141" t="s">
        <v>2295</v>
      </c>
      <c r="E472" s="142" t="s">
        <v>672</v>
      </c>
      <c r="F472" s="140" t="s">
        <v>3535</v>
      </c>
      <c r="G472" s="140" t="s">
        <v>3536</v>
      </c>
      <c r="H472" s="133" t="n">
        <f aca="false">TRUNC(G472*(1-(SINTÉTICA!$I$341)),2)</f>
        <v>18.01</v>
      </c>
      <c r="I472" s="143" t="n">
        <f aca="false">F472*H472/(SUM($K:$K))</f>
        <v>4.00637650123591E-006</v>
      </c>
      <c r="K472" s="135" t="n">
        <f aca="false">F472*H472</f>
        <v>5.188508104</v>
      </c>
    </row>
    <row r="473" customFormat="false" ht="14.25" hidden="false" customHeight="false" outlineLevel="0" collapsed="false">
      <c r="A473" s="140" t="s">
        <v>1791</v>
      </c>
      <c r="B473" s="141" t="s">
        <v>664</v>
      </c>
      <c r="C473" s="141" t="s">
        <v>3537</v>
      </c>
      <c r="D473" s="141" t="s">
        <v>2295</v>
      </c>
      <c r="E473" s="142" t="s">
        <v>672</v>
      </c>
      <c r="F473" s="140" t="s">
        <v>3538</v>
      </c>
      <c r="G473" s="140" t="s">
        <v>3539</v>
      </c>
      <c r="H473" s="133" t="n">
        <f aca="false">TRUNC(G473*(1-(SINTÉTICA!$I$341)),2)</f>
        <v>14.73</v>
      </c>
      <c r="I473" s="143" t="n">
        <f aca="false">F473*H473/(SUM($K:$K))</f>
        <v>3.83109596301182E-006</v>
      </c>
      <c r="K473" s="135" t="n">
        <f aca="false">F473*H473</f>
        <v>4.961508846</v>
      </c>
    </row>
    <row r="474" customFormat="false" ht="25.5" hidden="false" customHeight="false" outlineLevel="0" collapsed="false">
      <c r="A474" s="140" t="s">
        <v>1479</v>
      </c>
      <c r="B474" s="141" t="s">
        <v>664</v>
      </c>
      <c r="C474" s="141" t="s">
        <v>3540</v>
      </c>
      <c r="D474" s="141" t="s">
        <v>2305</v>
      </c>
      <c r="E474" s="142" t="s">
        <v>718</v>
      </c>
      <c r="F474" s="140" t="s">
        <v>2945</v>
      </c>
      <c r="G474" s="140" t="s">
        <v>3541</v>
      </c>
      <c r="H474" s="133" t="n">
        <f aca="false">TRUNC(G474*(1-(SINTÉTICA!$I$341)),2)</f>
        <v>0.26</v>
      </c>
      <c r="I474" s="143" t="n">
        <f aca="false">F474*H474/(SUM($K:$K))</f>
        <v>3.61372511133387E-006</v>
      </c>
      <c r="K474" s="135" t="n">
        <f aca="false">F474*H474</f>
        <v>4.68</v>
      </c>
    </row>
    <row r="475" customFormat="false" ht="38.25" hidden="false" customHeight="false" outlineLevel="0" collapsed="false">
      <c r="A475" s="140" t="s">
        <v>1938</v>
      </c>
      <c r="B475" s="141" t="s">
        <v>664</v>
      </c>
      <c r="C475" s="141" t="s">
        <v>3542</v>
      </c>
      <c r="D475" s="141" t="s">
        <v>2328</v>
      </c>
      <c r="E475" s="142" t="s">
        <v>718</v>
      </c>
      <c r="F475" s="140" t="s">
        <v>3543</v>
      </c>
      <c r="G475" s="140" t="s">
        <v>3544</v>
      </c>
      <c r="H475" s="133" t="n">
        <f aca="false">TRUNC(G475*(1-(SINTÉTICA!$I$341)),2)</f>
        <v>565292.38</v>
      </c>
      <c r="I475" s="143" t="n">
        <f aca="false">F475*H475/(SUM($K:$K))</f>
        <v>3.40468544808615E-006</v>
      </c>
      <c r="K475" s="135" t="n">
        <f aca="false">F475*H475</f>
        <v>4.409280564</v>
      </c>
    </row>
    <row r="476" customFormat="false" ht="14.25" hidden="false" customHeight="false" outlineLevel="0" collapsed="false">
      <c r="A476" s="140" t="s">
        <v>1769</v>
      </c>
      <c r="B476" s="141" t="s">
        <v>664</v>
      </c>
      <c r="C476" s="141" t="s">
        <v>3545</v>
      </c>
      <c r="D476" s="141" t="s">
        <v>2305</v>
      </c>
      <c r="E476" s="142" t="s">
        <v>925</v>
      </c>
      <c r="F476" s="140" t="s">
        <v>3546</v>
      </c>
      <c r="G476" s="140" t="s">
        <v>3547</v>
      </c>
      <c r="H476" s="133" t="n">
        <f aca="false">TRUNC(G476*(1-(SINTÉTICA!$I$341)),2)</f>
        <v>29.35</v>
      </c>
      <c r="I476" s="143" t="n">
        <f aca="false">F476*H476/(SUM($K:$K))</f>
        <v>2.97791797588015E-006</v>
      </c>
      <c r="K476" s="135" t="n">
        <f aca="false">F476*H476</f>
        <v>3.85659</v>
      </c>
    </row>
    <row r="477" customFormat="false" ht="25.5" hidden="false" customHeight="false" outlineLevel="0" collapsed="false">
      <c r="A477" s="140" t="s">
        <v>2286</v>
      </c>
      <c r="B477" s="141" t="s">
        <v>664</v>
      </c>
      <c r="C477" s="141" t="s">
        <v>3548</v>
      </c>
      <c r="D477" s="141" t="s">
        <v>2328</v>
      </c>
      <c r="E477" s="142" t="s">
        <v>718</v>
      </c>
      <c r="F477" s="140" t="s">
        <v>3549</v>
      </c>
      <c r="G477" s="140" t="s">
        <v>3550</v>
      </c>
      <c r="H477" s="133" t="n">
        <f aca="false">TRUNC(G477*(1-(SINTÉTICA!$I$341)),2)</f>
        <v>3498.64</v>
      </c>
      <c r="I477" s="143" t="n">
        <f aca="false">F477*H477/(SUM($K:$K))</f>
        <v>2.87387916349947E-006</v>
      </c>
      <c r="K477" s="135" t="n">
        <f aca="false">F477*H477</f>
        <v>3.721853232</v>
      </c>
    </row>
    <row r="478" customFormat="false" ht="25.5" hidden="false" customHeight="false" outlineLevel="0" collapsed="false">
      <c r="A478" s="140" t="s">
        <v>1558</v>
      </c>
      <c r="B478" s="141" t="s">
        <v>664</v>
      </c>
      <c r="C478" s="141" t="s">
        <v>3551</v>
      </c>
      <c r="D478" s="141" t="s">
        <v>2305</v>
      </c>
      <c r="E478" s="142" t="s">
        <v>718</v>
      </c>
      <c r="F478" s="140" t="s">
        <v>3552</v>
      </c>
      <c r="G478" s="140" t="s">
        <v>3553</v>
      </c>
      <c r="H478" s="133" t="n">
        <f aca="false">TRUNC(G478*(1-(SINTÉTICA!$I$341)),2)</f>
        <v>9.9</v>
      </c>
      <c r="I478" s="143" t="n">
        <f aca="false">F478*H478/(SUM($K:$K))</f>
        <v>2.54941357133236E-006</v>
      </c>
      <c r="K478" s="135" t="n">
        <f aca="false">F478*H478</f>
        <v>3.30165</v>
      </c>
    </row>
    <row r="479" customFormat="false" ht="14.25" hidden="false" customHeight="false" outlineLevel="0" collapsed="false">
      <c r="A479" s="140" t="s">
        <v>1328</v>
      </c>
      <c r="B479" s="141" t="s">
        <v>664</v>
      </c>
      <c r="C479" s="141" t="s">
        <v>3554</v>
      </c>
      <c r="D479" s="141" t="s">
        <v>2305</v>
      </c>
      <c r="E479" s="142" t="s">
        <v>718</v>
      </c>
      <c r="F479" s="140" t="s">
        <v>3555</v>
      </c>
      <c r="G479" s="140" t="s">
        <v>3556</v>
      </c>
      <c r="H479" s="133" t="n">
        <f aca="false">TRUNC(G479*(1-(SINTÉTICA!$I$341)),2)</f>
        <v>4.49</v>
      </c>
      <c r="I479" s="143" t="n">
        <f aca="false">F479*H479/(SUM($K:$K))</f>
        <v>2.54853823445078E-006</v>
      </c>
      <c r="K479" s="135" t="n">
        <f aca="false">F479*H479</f>
        <v>3.300516384</v>
      </c>
    </row>
    <row r="480" customFormat="false" ht="25.5" hidden="false" customHeight="false" outlineLevel="0" collapsed="false">
      <c r="A480" s="140" t="s">
        <v>2107</v>
      </c>
      <c r="B480" s="141" t="s">
        <v>664</v>
      </c>
      <c r="C480" s="141" t="s">
        <v>3557</v>
      </c>
      <c r="D480" s="141" t="s">
        <v>2305</v>
      </c>
      <c r="E480" s="142" t="s">
        <v>718</v>
      </c>
      <c r="F480" s="140" t="s">
        <v>3178</v>
      </c>
      <c r="G480" s="140" t="s">
        <v>3558</v>
      </c>
      <c r="H480" s="133" t="n">
        <f aca="false">TRUNC(G480*(1-(SINTÉTICA!$I$341)),2)</f>
        <v>6.05</v>
      </c>
      <c r="I480" s="143" t="n">
        <f aca="false">F480*H480/(SUM($K:$K))</f>
        <v>2.50397175022083E-006</v>
      </c>
      <c r="K480" s="135" t="n">
        <f aca="false">F480*H480</f>
        <v>3.2428</v>
      </c>
    </row>
    <row r="481" customFormat="false" ht="38.25" hidden="false" customHeight="false" outlineLevel="0" collapsed="false">
      <c r="A481" s="140" t="s">
        <v>1530</v>
      </c>
      <c r="B481" s="141" t="s">
        <v>664</v>
      </c>
      <c r="C481" s="141" t="s">
        <v>3559</v>
      </c>
      <c r="D481" s="141" t="s">
        <v>2305</v>
      </c>
      <c r="E481" s="142" t="s">
        <v>718</v>
      </c>
      <c r="F481" s="140" t="s">
        <v>2530</v>
      </c>
      <c r="G481" s="140" t="s">
        <v>2313</v>
      </c>
      <c r="H481" s="133" t="n">
        <f aca="false">TRUNC(G481*(1-(SINTÉTICA!$I$341)),2)</f>
        <v>0.81</v>
      </c>
      <c r="I481" s="143" t="n">
        <f aca="false">F481*H481/(SUM($K:$K))</f>
        <v>2.50180969246191E-006</v>
      </c>
      <c r="K481" s="135" t="n">
        <f aca="false">F481*H481</f>
        <v>3.24</v>
      </c>
    </row>
    <row r="482" customFormat="false" ht="25.5" hidden="false" customHeight="false" outlineLevel="0" collapsed="false">
      <c r="A482" s="140" t="s">
        <v>2288</v>
      </c>
      <c r="B482" s="141" t="s">
        <v>664</v>
      </c>
      <c r="C482" s="141" t="s">
        <v>3560</v>
      </c>
      <c r="D482" s="141" t="s">
        <v>2305</v>
      </c>
      <c r="E482" s="142" t="s">
        <v>718</v>
      </c>
      <c r="F482" s="140" t="s">
        <v>3178</v>
      </c>
      <c r="G482" s="140" t="s">
        <v>3561</v>
      </c>
      <c r="H482" s="133" t="n">
        <f aca="false">TRUNC(G482*(1-(SINTÉTICA!$I$341)),2)</f>
        <v>5.88</v>
      </c>
      <c r="I482" s="143" t="n">
        <f aca="false">F482*H482/(SUM($K:$K))</f>
        <v>2.43361221343776E-006</v>
      </c>
      <c r="K482" s="135" t="n">
        <f aca="false">F482*H482</f>
        <v>3.15168</v>
      </c>
    </row>
    <row r="483" customFormat="false" ht="25.5" hidden="false" customHeight="false" outlineLevel="0" collapsed="false">
      <c r="A483" s="140" t="s">
        <v>1923</v>
      </c>
      <c r="B483" s="141" t="s">
        <v>664</v>
      </c>
      <c r="C483" s="141" t="s">
        <v>3562</v>
      </c>
      <c r="D483" s="141" t="s">
        <v>2305</v>
      </c>
      <c r="E483" s="142" t="s">
        <v>718</v>
      </c>
      <c r="F483" s="140" t="s">
        <v>3563</v>
      </c>
      <c r="G483" s="140" t="s">
        <v>3564</v>
      </c>
      <c r="H483" s="133" t="n">
        <f aca="false">TRUNC(G483*(1-(SINTÉTICA!$I$341)),2)</f>
        <v>56567.13</v>
      </c>
      <c r="I483" s="143" t="n">
        <f aca="false">F483*H483/(SUM($K:$K))</f>
        <v>2.39798106684276E-006</v>
      </c>
      <c r="K483" s="135" t="n">
        <f aca="false">F483*H483</f>
        <v>3.105535437</v>
      </c>
    </row>
    <row r="484" customFormat="false" ht="25.5" hidden="false" customHeight="false" outlineLevel="0" collapsed="false">
      <c r="A484" s="140" t="s">
        <v>2094</v>
      </c>
      <c r="B484" s="141" t="s">
        <v>664</v>
      </c>
      <c r="C484" s="141" t="s">
        <v>3565</v>
      </c>
      <c r="D484" s="141" t="s">
        <v>2328</v>
      </c>
      <c r="E484" s="142" t="s">
        <v>672</v>
      </c>
      <c r="F484" s="140" t="s">
        <v>3566</v>
      </c>
      <c r="G484" s="140" t="s">
        <v>3567</v>
      </c>
      <c r="H484" s="133" t="n">
        <f aca="false">TRUNC(G484*(1-(SINTÉTICA!$I$341)),2)</f>
        <v>0.67</v>
      </c>
      <c r="I484" s="143" t="n">
        <f aca="false">F484*H484/(SUM($K:$K))</f>
        <v>2.12113309419533E-006</v>
      </c>
      <c r="K484" s="135" t="n">
        <f aca="false">F484*H484</f>
        <v>2.747</v>
      </c>
    </row>
    <row r="485" customFormat="false" ht="25.5" hidden="false" customHeight="false" outlineLevel="0" collapsed="false">
      <c r="A485" s="140" t="s">
        <v>2138</v>
      </c>
      <c r="B485" s="141" t="s">
        <v>664</v>
      </c>
      <c r="C485" s="141" t="s">
        <v>3568</v>
      </c>
      <c r="D485" s="141" t="s">
        <v>2305</v>
      </c>
      <c r="E485" s="142" t="s">
        <v>718</v>
      </c>
      <c r="F485" s="140" t="s">
        <v>3494</v>
      </c>
      <c r="G485" s="140" t="s">
        <v>3463</v>
      </c>
      <c r="H485" s="133" t="n">
        <f aca="false">TRUNC(G485*(1-(SINTÉTICA!$I$341)),2)</f>
        <v>2.54</v>
      </c>
      <c r="I485" s="143" t="n">
        <f aca="false">F485*H485/(SUM($K:$K))</f>
        <v>2.10643110143469E-006</v>
      </c>
      <c r="K485" s="135" t="n">
        <f aca="false">F485*H485</f>
        <v>2.72796</v>
      </c>
    </row>
    <row r="486" customFormat="false" ht="38.25" hidden="false" customHeight="false" outlineLevel="0" collapsed="false">
      <c r="A486" s="140" t="s">
        <v>1341</v>
      </c>
      <c r="B486" s="141" t="s">
        <v>664</v>
      </c>
      <c r="C486" s="141" t="s">
        <v>3569</v>
      </c>
      <c r="D486" s="141" t="s">
        <v>2305</v>
      </c>
      <c r="E486" s="142" t="s">
        <v>718</v>
      </c>
      <c r="F486" s="140" t="s">
        <v>2542</v>
      </c>
      <c r="G486" s="140" t="s">
        <v>3436</v>
      </c>
      <c r="H486" s="133" t="n">
        <f aca="false">TRUNC(G486*(1-(SINTÉTICA!$I$341)),2)</f>
        <v>0.2</v>
      </c>
      <c r="I486" s="143" t="n">
        <f aca="false">F486*H486/(SUM($K:$K))</f>
        <v>1.8531923647866E-006</v>
      </c>
      <c r="K486" s="135" t="n">
        <f aca="false">F486*H486</f>
        <v>2.4</v>
      </c>
    </row>
    <row r="487" customFormat="false" ht="14.25" hidden="false" customHeight="false" outlineLevel="0" collapsed="false">
      <c r="A487" s="140" t="s">
        <v>1338</v>
      </c>
      <c r="B487" s="141" t="s">
        <v>664</v>
      </c>
      <c r="C487" s="141" t="s">
        <v>3570</v>
      </c>
      <c r="D487" s="141" t="s">
        <v>2305</v>
      </c>
      <c r="E487" s="142" t="s">
        <v>718</v>
      </c>
      <c r="F487" s="140" t="s">
        <v>3571</v>
      </c>
      <c r="G487" s="140" t="s">
        <v>3572</v>
      </c>
      <c r="H487" s="133" t="n">
        <f aca="false">TRUNC(G487*(1-(SINTÉTICA!$I$341)),2)</f>
        <v>16.56</v>
      </c>
      <c r="I487" s="143" t="n">
        <f aca="false">F487*H487/(SUM($K:$K))</f>
        <v>1.63162468565271E-006</v>
      </c>
      <c r="K487" s="135" t="n">
        <f aca="false">F487*H487</f>
        <v>2.113056</v>
      </c>
    </row>
    <row r="488" customFormat="false" ht="14.25" hidden="false" customHeight="false" outlineLevel="0" collapsed="false">
      <c r="A488" s="140" t="s">
        <v>1478</v>
      </c>
      <c r="B488" s="141" t="s">
        <v>664</v>
      </c>
      <c r="C488" s="141" t="s">
        <v>3573</v>
      </c>
      <c r="D488" s="141" t="s">
        <v>2305</v>
      </c>
      <c r="E488" s="142" t="s">
        <v>718</v>
      </c>
      <c r="F488" s="140" t="s">
        <v>2945</v>
      </c>
      <c r="G488" s="140" t="s">
        <v>3574</v>
      </c>
      <c r="H488" s="133" t="n">
        <f aca="false">TRUNC(G488*(1-(SINTÉTICA!$I$341)),2)</f>
        <v>0.09</v>
      </c>
      <c r="I488" s="143" t="n">
        <f aca="false">F488*H488/(SUM($K:$K))</f>
        <v>1.25090484623095E-006</v>
      </c>
      <c r="K488" s="135" t="n">
        <f aca="false">F488*H488</f>
        <v>1.62</v>
      </c>
    </row>
    <row r="489" customFormat="false" ht="25.5" hidden="false" customHeight="false" outlineLevel="0" collapsed="false">
      <c r="A489" s="140" t="s">
        <v>1235</v>
      </c>
      <c r="B489" s="141" t="s">
        <v>664</v>
      </c>
      <c r="C489" s="141" t="s">
        <v>3575</v>
      </c>
      <c r="D489" s="141" t="s">
        <v>2305</v>
      </c>
      <c r="E489" s="142" t="s">
        <v>718</v>
      </c>
      <c r="F489" s="140" t="s">
        <v>2530</v>
      </c>
      <c r="G489" s="140" t="s">
        <v>3576</v>
      </c>
      <c r="H489" s="133" t="n">
        <f aca="false">TRUNC(G489*(1-(SINTÉTICA!$I$341)),2)</f>
        <v>0.33</v>
      </c>
      <c r="I489" s="143" t="n">
        <f aca="false">F489*H489/(SUM($K:$K))</f>
        <v>1.01925580063263E-006</v>
      </c>
      <c r="K489" s="135" t="n">
        <f aca="false">F489*H489</f>
        <v>1.32</v>
      </c>
    </row>
    <row r="490" customFormat="false" ht="25.5" hidden="false" customHeight="false" outlineLevel="0" collapsed="false">
      <c r="A490" s="140" t="s">
        <v>1959</v>
      </c>
      <c r="B490" s="141" t="s">
        <v>664</v>
      </c>
      <c r="C490" s="141" t="s">
        <v>3577</v>
      </c>
      <c r="D490" s="141" t="s">
        <v>2328</v>
      </c>
      <c r="E490" s="142" t="s">
        <v>718</v>
      </c>
      <c r="F490" s="140" t="s">
        <v>3578</v>
      </c>
      <c r="G490" s="140" t="s">
        <v>3579</v>
      </c>
      <c r="H490" s="133" t="n">
        <f aca="false">TRUNC(G490*(1-(SINTÉTICA!$I$341)),2)</f>
        <v>6198.07</v>
      </c>
      <c r="I490" s="143" t="n">
        <f aca="false">F490*H490/(SUM($K:$K))</f>
        <v>5.32194674685796E-007</v>
      </c>
      <c r="K490" s="135" t="n">
        <f aca="false">F490*H490</f>
        <v>0.689225384</v>
      </c>
    </row>
    <row r="491" customFormat="false" ht="14.25" hidden="false" customHeight="false" outlineLevel="0" collapsed="false">
      <c r="A491" s="140" t="s">
        <v>2197</v>
      </c>
      <c r="B491" s="141" t="s">
        <v>664</v>
      </c>
      <c r="C491" s="141" t="s">
        <v>3580</v>
      </c>
      <c r="D491" s="141" t="s">
        <v>2305</v>
      </c>
      <c r="E491" s="142" t="s">
        <v>925</v>
      </c>
      <c r="F491" s="140" t="s">
        <v>3581</v>
      </c>
      <c r="G491" s="140" t="s">
        <v>3582</v>
      </c>
      <c r="H491" s="133" t="n">
        <f aca="false">TRUNC(G491*(1-(SINTÉTICA!$I$341)),2)</f>
        <v>24.67</v>
      </c>
      <c r="I491" s="143" t="n">
        <f aca="false">F491*H491/(SUM($K:$K))</f>
        <v>4.26978028833833E-007</v>
      </c>
      <c r="K491" s="135" t="n">
        <f aca="false">F491*H491</f>
        <v>0.552963248</v>
      </c>
    </row>
    <row r="492" customFormat="false" ht="25.5" hidden="false" customHeight="false" outlineLevel="0" collapsed="false">
      <c r="A492" s="140" t="s">
        <v>2093</v>
      </c>
      <c r="B492" s="141" t="s">
        <v>664</v>
      </c>
      <c r="C492" s="141" t="s">
        <v>3583</v>
      </c>
      <c r="D492" s="141" t="s">
        <v>2328</v>
      </c>
      <c r="E492" s="142" t="s">
        <v>672</v>
      </c>
      <c r="F492" s="140" t="s">
        <v>3566</v>
      </c>
      <c r="G492" s="140" t="s">
        <v>3584</v>
      </c>
      <c r="H492" s="133" t="n">
        <f aca="false">TRUNC(G492*(1-(SINTÉTICA!$I$341)),2)</f>
        <v>0.08</v>
      </c>
      <c r="I492" s="143" t="n">
        <f aca="false">F492*H492/(SUM($K:$K))</f>
        <v>2.53269623187502E-007</v>
      </c>
      <c r="K492" s="135" t="n">
        <f aca="false">F492*H492</f>
        <v>0.328</v>
      </c>
    </row>
    <row r="493" customFormat="false" ht="25.5" hidden="false" customHeight="false" outlineLevel="0" collapsed="false">
      <c r="A493" s="140" t="s">
        <v>1852</v>
      </c>
      <c r="B493" s="141" t="s">
        <v>664</v>
      </c>
      <c r="C493" s="141" t="s">
        <v>3585</v>
      </c>
      <c r="D493" s="141" t="s">
        <v>2328</v>
      </c>
      <c r="E493" s="142" t="s">
        <v>672</v>
      </c>
      <c r="F493" s="140" t="s">
        <v>3527</v>
      </c>
      <c r="G493" s="140" t="s">
        <v>3431</v>
      </c>
      <c r="H493" s="133" t="n">
        <f aca="false">TRUNC(G493*(1-(SINTÉTICA!$I$341)),2)</f>
        <v>0.01</v>
      </c>
      <c r="I493" s="143" t="n">
        <f aca="false">F493*H493/(SUM($K:$K))</f>
        <v>6.08088010657427E-008</v>
      </c>
      <c r="K493" s="135" t="n">
        <f aca="false">F493*H493</f>
        <v>0.0787512</v>
      </c>
    </row>
    <row r="494" customFormat="false" ht="25.5" hidden="false" customHeight="false" outlineLevel="0" collapsed="false">
      <c r="A494" s="140" t="s">
        <v>1816</v>
      </c>
      <c r="B494" s="141" t="s">
        <v>664</v>
      </c>
      <c r="C494" s="141" t="s">
        <v>3586</v>
      </c>
      <c r="D494" s="141" t="s">
        <v>2305</v>
      </c>
      <c r="E494" s="142" t="s">
        <v>2442</v>
      </c>
      <c r="F494" s="140" t="s">
        <v>3587</v>
      </c>
      <c r="G494" s="140" t="s">
        <v>3588</v>
      </c>
      <c r="H494" s="133" t="n">
        <f aca="false">TRUNC(G494*(1-(SINTÉTICA!$I$341)),2)</f>
        <v>8.42</v>
      </c>
      <c r="I494" s="143" t="n">
        <f aca="false">F494*H494/(SUM($K:$K))</f>
        <v>4.69403711421294E-008</v>
      </c>
      <c r="K494" s="135" t="n">
        <f aca="false">F494*H494</f>
        <v>0.060790716</v>
      </c>
    </row>
  </sheetData>
  <sheetProtection algorithmName="SHA-512" hashValue="Z97d5gnJjwjrl24qMOjpE0BSSj1ltZBGro7iemIWV8wsqeTWLgEFX2W0vyj9XBzaTjyj5fRP9IZF4Rc8lys6PQ==" saltValue="uyDHIT38l34WyEwKIfpPeA==" spinCount="100000" sheet="true" objects="true" scenarios="true"/>
  <mergeCells count="9">
    <mergeCell ref="A1:I1"/>
    <mergeCell ref="A2:I2"/>
    <mergeCell ref="A3:I3"/>
    <mergeCell ref="A4:I4"/>
    <mergeCell ref="A5:I5"/>
    <mergeCell ref="A6:I6"/>
    <mergeCell ref="A7:I7"/>
    <mergeCell ref="A8:I8"/>
    <mergeCell ref="A10:I10"/>
  </mergeCells>
  <printOptions headings="false" gridLines="false" gridLinesSet="true" horizontalCentered="false" verticalCentered="false"/>
  <pageMargins left="0.7875" right="0.7875" top="0.7875" bottom="0.7875" header="0.511805555555555" footer="0.511805555555555"/>
  <pageSetup paperSize="9" scale="45" firstPageNumber="0" fitToWidth="1" fitToHeight="1" pageOrder="downThenOver" orientation="portrait" blackAndWhite="false" draft="false" cellComments="none" useFirstPageNumber="false" horizontalDpi="300" verticalDpi="300" copies="1"/>
  <headerFooter differentFirst="false" differentOddEven="false">
    <oddHeader>&amp;L </oddHeader>
    <oddFooter>&amp;L &amp;R&amp;P de &amp;N</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false"/>
  </sheetPr>
  <dimension ref="A1:E25"/>
  <sheetViews>
    <sheetView showFormulas="false" showGridLines="true" showRowColHeaders="true" showZeros="true" rightToLeft="false" tabSelected="false" showOutlineSymbols="false" defaultGridColor="true" view="pageBreakPreview" topLeftCell="A1" colorId="64" zoomScale="130" zoomScaleNormal="100" zoomScalePageLayoutView="130" workbookViewId="0">
      <selection pane="topLeft" activeCell="A1" activeCellId="0" sqref="A1"/>
    </sheetView>
  </sheetViews>
  <sheetFormatPr defaultRowHeight="12.75" zeroHeight="false" outlineLevelRow="0" outlineLevelCol="0"/>
  <cols>
    <col collapsed="false" customWidth="true" hidden="false" outlineLevel="0" max="1" min="1" style="1" width="22.87"/>
    <col collapsed="false" customWidth="true" hidden="false" outlineLevel="0" max="2" min="2" style="1" width="49.87"/>
    <col collapsed="false" customWidth="true" hidden="false" outlineLevel="0" max="3" min="3" style="1" width="9.5"/>
    <col collapsed="false" customWidth="true" hidden="false" outlineLevel="0" max="4" min="4" style="2" width="15.13"/>
    <col collapsed="false" customWidth="true" hidden="false" outlineLevel="0" max="256" min="5" style="1" width="7.87"/>
    <col collapsed="false" customWidth="true" hidden="false" outlineLevel="0" max="257" min="257" style="1" width="22.87"/>
    <col collapsed="false" customWidth="true" hidden="false" outlineLevel="0" max="258" min="258" style="1" width="49.87"/>
    <col collapsed="false" customWidth="true" hidden="false" outlineLevel="0" max="259" min="259" style="1" width="9.5"/>
    <col collapsed="false" customWidth="true" hidden="false" outlineLevel="0" max="260" min="260" style="1" width="15.13"/>
    <col collapsed="false" customWidth="true" hidden="false" outlineLevel="0" max="512" min="261" style="1" width="7.87"/>
    <col collapsed="false" customWidth="true" hidden="false" outlineLevel="0" max="513" min="513" style="1" width="22.87"/>
    <col collapsed="false" customWidth="true" hidden="false" outlineLevel="0" max="514" min="514" style="1" width="49.87"/>
    <col collapsed="false" customWidth="true" hidden="false" outlineLevel="0" max="515" min="515" style="1" width="9.5"/>
    <col collapsed="false" customWidth="true" hidden="false" outlineLevel="0" max="516" min="516" style="1" width="15.13"/>
    <col collapsed="false" customWidth="true" hidden="false" outlineLevel="0" max="768" min="517" style="1" width="7.87"/>
    <col collapsed="false" customWidth="true" hidden="false" outlineLevel="0" max="769" min="769" style="1" width="22.87"/>
    <col collapsed="false" customWidth="true" hidden="false" outlineLevel="0" max="770" min="770" style="1" width="49.87"/>
    <col collapsed="false" customWidth="true" hidden="false" outlineLevel="0" max="771" min="771" style="1" width="9.5"/>
    <col collapsed="false" customWidth="true" hidden="false" outlineLevel="0" max="772" min="772" style="1" width="15.13"/>
    <col collapsed="false" customWidth="true" hidden="false" outlineLevel="0" max="1025" min="773" style="1" width="7.87"/>
  </cols>
  <sheetData>
    <row r="1" customFormat="false" ht="12.75" hidden="false" customHeight="false" outlineLevel="0" collapsed="false">
      <c r="A1" s="144"/>
      <c r="B1" s="144"/>
      <c r="C1" s="144"/>
      <c r="D1" s="144"/>
    </row>
    <row r="2" customFormat="false" ht="12.75" hidden="false" customHeight="false" outlineLevel="0" collapsed="false">
      <c r="A2" s="145" t="s">
        <v>0</v>
      </c>
      <c r="B2" s="145"/>
      <c r="C2" s="145"/>
      <c r="D2" s="145"/>
      <c r="E2" s="8"/>
    </row>
    <row r="3" customFormat="false" ht="12.75" hidden="false" customHeight="false" outlineLevel="0" collapsed="false">
      <c r="A3" s="145" t="s">
        <v>1</v>
      </c>
      <c r="B3" s="145"/>
      <c r="C3" s="145"/>
      <c r="D3" s="145"/>
      <c r="E3" s="8"/>
    </row>
    <row r="4" customFormat="false" ht="12.75" hidden="false" customHeight="false" outlineLevel="0" collapsed="false">
      <c r="A4" s="144"/>
      <c r="B4" s="144"/>
      <c r="C4" s="144"/>
      <c r="D4" s="144"/>
    </row>
    <row r="5" customFormat="false" ht="15.75" hidden="false" customHeight="false" outlineLevel="0" collapsed="false">
      <c r="A5" s="146" t="str">
        <f aca="false">INSTRUÇÕES!A6</f>
        <v>OBRA: PRM PONTA PORÃ/MS - ESCRITÓRIO DE REPRESENTAÇÃO</v>
      </c>
      <c r="B5" s="146"/>
      <c r="C5" s="146"/>
      <c r="D5" s="146"/>
      <c r="E5" s="147"/>
    </row>
    <row r="6" customFormat="false" ht="12.75" hidden="false" customHeight="false" outlineLevel="0" collapsed="false">
      <c r="A6" s="4" t="s">
        <v>3589</v>
      </c>
      <c r="B6" s="4"/>
      <c r="C6" s="4"/>
      <c r="D6" s="4"/>
      <c r="E6" s="8"/>
    </row>
    <row r="7" customFormat="false" ht="12.75" hidden="false" customHeight="false" outlineLevel="0" collapsed="false">
      <c r="A7" s="148"/>
      <c r="B7" s="148"/>
      <c r="C7" s="148"/>
      <c r="D7" s="148"/>
      <c r="E7" s="8"/>
    </row>
    <row r="8" customFormat="false" ht="20.1" hidden="false" customHeight="true" outlineLevel="0" collapsed="false">
      <c r="A8" s="149" t="s">
        <v>3590</v>
      </c>
      <c r="B8" s="150" t="s">
        <v>3591</v>
      </c>
      <c r="C8" s="150"/>
      <c r="D8" s="150"/>
    </row>
    <row r="9" customFormat="false" ht="15" hidden="false" customHeight="true" outlineLevel="0" collapsed="false">
      <c r="A9" s="151" t="n">
        <v>1</v>
      </c>
      <c r="B9" s="152" t="s">
        <v>3592</v>
      </c>
      <c r="C9" s="153" t="s">
        <v>3593</v>
      </c>
      <c r="D9" s="154" t="n">
        <v>1.1544</v>
      </c>
    </row>
    <row r="10" customFormat="false" ht="15" hidden="false" customHeight="true" outlineLevel="0" collapsed="false">
      <c r="A10" s="155" t="n">
        <v>2</v>
      </c>
      <c r="B10" s="156" t="s">
        <v>3594</v>
      </c>
      <c r="C10" s="153"/>
      <c r="D10" s="157" t="n">
        <v>0.7126</v>
      </c>
    </row>
    <row r="11" customFormat="false" ht="15" hidden="false" customHeight="true" outlineLevel="0" collapsed="false">
      <c r="A11" s="158"/>
      <c r="B11" s="158"/>
      <c r="C11" s="158"/>
      <c r="D11" s="158"/>
    </row>
    <row r="12" customFormat="false" ht="20.1" hidden="false" customHeight="true" outlineLevel="0" collapsed="false">
      <c r="A12" s="149" t="s">
        <v>3590</v>
      </c>
      <c r="B12" s="150" t="s">
        <v>3595</v>
      </c>
      <c r="C12" s="150"/>
      <c r="D12" s="150"/>
    </row>
    <row r="13" customFormat="false" ht="15" hidden="false" customHeight="true" outlineLevel="0" collapsed="false">
      <c r="A13" s="151" t="n">
        <v>1</v>
      </c>
      <c r="B13" s="152" t="s">
        <v>3596</v>
      </c>
      <c r="C13" s="159" t="s">
        <v>3597</v>
      </c>
      <c r="D13" s="160" t="n">
        <v>0.0127</v>
      </c>
    </row>
    <row r="14" customFormat="false" ht="15" hidden="false" customHeight="true" outlineLevel="0" collapsed="false">
      <c r="A14" s="161" t="n">
        <v>2</v>
      </c>
      <c r="B14" s="162" t="s">
        <v>3598</v>
      </c>
      <c r="C14" s="163" t="s">
        <v>3599</v>
      </c>
      <c r="D14" s="164" t="n">
        <v>0.005</v>
      </c>
    </row>
    <row r="15" customFormat="false" ht="15" hidden="false" customHeight="true" outlineLevel="0" collapsed="false">
      <c r="A15" s="161" t="n">
        <v>3</v>
      </c>
      <c r="B15" s="162" t="s">
        <v>3600</v>
      </c>
      <c r="C15" s="163" t="s">
        <v>3601</v>
      </c>
      <c r="D15" s="164" t="n">
        <v>0.003</v>
      </c>
    </row>
    <row r="16" customFormat="false" ht="15" hidden="false" customHeight="true" outlineLevel="0" collapsed="false">
      <c r="A16" s="161" t="n">
        <v>4</v>
      </c>
      <c r="B16" s="165" t="s">
        <v>3602</v>
      </c>
      <c r="C16" s="166" t="s">
        <v>3603</v>
      </c>
      <c r="D16" s="167" t="n">
        <v>0.0123</v>
      </c>
    </row>
    <row r="17" customFormat="false" ht="15" hidden="false" customHeight="true" outlineLevel="0" collapsed="false">
      <c r="A17" s="161" t="n">
        <v>5</v>
      </c>
      <c r="B17" s="165" t="s">
        <v>3604</v>
      </c>
      <c r="C17" s="166" t="s">
        <v>3605</v>
      </c>
      <c r="D17" s="167" t="n">
        <v>0.04</v>
      </c>
    </row>
    <row r="18" customFormat="false" ht="15" hidden="false" customHeight="true" outlineLevel="0" collapsed="false">
      <c r="A18" s="161" t="n">
        <v>6</v>
      </c>
      <c r="B18" s="165" t="s">
        <v>3606</v>
      </c>
      <c r="C18" s="166" t="s">
        <v>2442</v>
      </c>
      <c r="D18" s="167" t="n">
        <v>0.074</v>
      </c>
    </row>
    <row r="19" customFormat="false" ht="15" hidden="false" customHeight="true" outlineLevel="0" collapsed="false">
      <c r="A19" s="161" t="n">
        <v>7</v>
      </c>
      <c r="B19" s="165" t="s">
        <v>3607</v>
      </c>
      <c r="C19" s="168" t="s">
        <v>3608</v>
      </c>
      <c r="D19" s="169" t="n">
        <v>0.03</v>
      </c>
    </row>
    <row r="20" customFormat="false" ht="15" hidden="false" customHeight="true" outlineLevel="0" collapsed="false">
      <c r="A20" s="161" t="n">
        <v>8</v>
      </c>
      <c r="B20" s="165" t="s">
        <v>3609</v>
      </c>
      <c r="C20" s="168"/>
      <c r="D20" s="167" t="n">
        <v>0.0065</v>
      </c>
    </row>
    <row r="21" customFormat="false" ht="15" hidden="false" customHeight="true" outlineLevel="0" collapsed="false">
      <c r="A21" s="161" t="n">
        <v>9</v>
      </c>
      <c r="B21" s="165" t="s">
        <v>3610</v>
      </c>
      <c r="C21" s="168"/>
      <c r="D21" s="167" t="n">
        <v>0.045</v>
      </c>
    </row>
    <row r="22" customFormat="false" ht="15" hidden="false" customHeight="true" outlineLevel="0" collapsed="false">
      <c r="A22" s="170" t="n">
        <v>10</v>
      </c>
      <c r="B22" s="156" t="s">
        <v>3611</v>
      </c>
      <c r="C22" s="168"/>
      <c r="D22" s="171" t="n">
        <v>0.03</v>
      </c>
    </row>
    <row r="23" s="9" customFormat="true" ht="39.95" hidden="false" customHeight="true" outlineLevel="0" collapsed="false">
      <c r="A23" s="172" t="s">
        <v>3612</v>
      </c>
      <c r="B23" s="173" t="s">
        <v>3613</v>
      </c>
      <c r="C23" s="174" t="s">
        <v>3614</v>
      </c>
      <c r="D23" s="175" t="n">
        <f aca="false">TRUNC((((((1+(D13+D14+D15+D17))*(1+D16)*(1+D18))/(1-(SUM(D19:D22))))-1)),4)</f>
        <v>0.2979</v>
      </c>
    </row>
    <row r="24" s="9" customFormat="true" ht="12.75" hidden="false" customHeight="false" outlineLevel="0" collapsed="false">
      <c r="D24" s="10"/>
    </row>
    <row r="25" s="9" customFormat="true" ht="12.75" hidden="false" customHeight="false" outlineLevel="0" collapsed="false">
      <c r="D25" s="10"/>
    </row>
  </sheetData>
  <sheetProtection algorithmName="SHA-512" hashValue="4EPHZ6NQCtNUiaPTWVsNPF0J2QgGj+ZlBOQzQMbxy+fAzfF0nAKalW61Y1mKZoVHLJt0Eo3a/q0COLXfj1Dukg==" saltValue="qUFpKwuQN4y/oT7AlsWMUQ==" spinCount="100000" sheet="true"/>
  <mergeCells count="11">
    <mergeCell ref="A1:D1"/>
    <mergeCell ref="A2:D2"/>
    <mergeCell ref="A3:D3"/>
    <mergeCell ref="A4:D4"/>
    <mergeCell ref="A5:D5"/>
    <mergeCell ref="A6:D6"/>
    <mergeCell ref="B8:D8"/>
    <mergeCell ref="C9:C10"/>
    <mergeCell ref="A11:D11"/>
    <mergeCell ref="B12:D12"/>
    <mergeCell ref="C19:C22"/>
  </mergeCells>
  <printOptions headings="false" gridLines="false" gridLinesSet="true" horizontalCentered="false" verticalCentered="false"/>
  <pageMargins left="0.7875" right="0.7875" top="0.7875" bottom="0.7875" header="0.511805555555555" footer="0.511805555555555"/>
  <pageSetup paperSize="9" scale="76" firstPageNumber="0" fitToWidth="1" fitToHeight="1" pageOrder="downThenOver" orientation="portrait" blackAndWhite="false" draft="false" cellComments="none" useFirstPageNumber="false" horizontalDpi="300" verticalDpi="300" copies="1"/>
  <headerFooter differentFirst="false" differentOddEven="false">
    <oddHeader/>
    <oddFooter>&amp;R&amp;P de &amp;N</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false"/>
  </sheetPr>
  <dimension ref="A1:P45"/>
  <sheetViews>
    <sheetView showFormulas="false" showGridLines="false" showRowColHeaders="true" showZeros="true" rightToLeft="false" tabSelected="false" showOutlineSymbols="false" defaultGridColor="true" view="pageBreakPreview" topLeftCell="A1" colorId="64" zoomScale="70" zoomScaleNormal="70" zoomScalePageLayoutView="70" workbookViewId="0">
      <selection pane="topLeft" activeCell="A1" activeCellId="0" sqref="A1"/>
    </sheetView>
  </sheetViews>
  <sheetFormatPr defaultRowHeight="18" zeroHeight="false" outlineLevelRow="0" outlineLevelCol="0"/>
  <cols>
    <col collapsed="false" customWidth="true" hidden="false" outlineLevel="0" max="1" min="1" style="176" width="8.5"/>
    <col collapsed="false" customWidth="true" hidden="false" outlineLevel="0" max="2" min="2" style="177" width="57.87"/>
    <col collapsed="false" customWidth="true" hidden="false" outlineLevel="0" max="3" min="3" style="178" width="20.25"/>
    <col collapsed="false" customWidth="true" hidden="false" outlineLevel="0" max="15" min="4" style="178" width="18.12"/>
    <col collapsed="false" customWidth="true" hidden="false" outlineLevel="0" max="16" min="16" style="179" width="18.12"/>
    <col collapsed="false" customWidth="true" hidden="false" outlineLevel="0" max="257" min="17" style="179" width="7.87"/>
    <col collapsed="false" customWidth="true" hidden="false" outlineLevel="0" max="258" min="258" style="179" width="8.5"/>
    <col collapsed="false" customWidth="true" hidden="false" outlineLevel="0" max="259" min="259" style="179" width="57.87"/>
    <col collapsed="false" customWidth="true" hidden="false" outlineLevel="0" max="260" min="260" style="179" width="20.25"/>
    <col collapsed="false" customWidth="true" hidden="false" outlineLevel="0" max="267" min="261" style="179" width="18.12"/>
    <col collapsed="false" customWidth="true" hidden="false" outlineLevel="0" max="268" min="268" style="179" width="9.38"/>
    <col collapsed="false" customWidth="true" hidden="false" outlineLevel="0" max="269" min="269" style="179" width="11.87"/>
    <col collapsed="false" customWidth="true" hidden="false" outlineLevel="0" max="513" min="270" style="179" width="7.87"/>
    <col collapsed="false" customWidth="true" hidden="false" outlineLevel="0" max="514" min="514" style="179" width="8.5"/>
    <col collapsed="false" customWidth="true" hidden="false" outlineLevel="0" max="515" min="515" style="179" width="57.87"/>
    <col collapsed="false" customWidth="true" hidden="false" outlineLevel="0" max="516" min="516" style="179" width="20.25"/>
    <col collapsed="false" customWidth="true" hidden="false" outlineLevel="0" max="523" min="517" style="179" width="18.12"/>
    <col collapsed="false" customWidth="true" hidden="false" outlineLevel="0" max="524" min="524" style="179" width="9.38"/>
    <col collapsed="false" customWidth="true" hidden="false" outlineLevel="0" max="525" min="525" style="179" width="11.87"/>
    <col collapsed="false" customWidth="true" hidden="false" outlineLevel="0" max="769" min="526" style="179" width="7.87"/>
    <col collapsed="false" customWidth="true" hidden="false" outlineLevel="0" max="770" min="770" style="179" width="8.5"/>
    <col collapsed="false" customWidth="true" hidden="false" outlineLevel="0" max="771" min="771" style="179" width="57.87"/>
    <col collapsed="false" customWidth="true" hidden="false" outlineLevel="0" max="772" min="772" style="179" width="20.25"/>
    <col collapsed="false" customWidth="true" hidden="false" outlineLevel="0" max="779" min="773" style="179" width="18.12"/>
    <col collapsed="false" customWidth="true" hidden="false" outlineLevel="0" max="780" min="780" style="179" width="9.38"/>
    <col collapsed="false" customWidth="true" hidden="false" outlineLevel="0" max="781" min="781" style="179" width="11.87"/>
    <col collapsed="false" customWidth="true" hidden="false" outlineLevel="0" max="1025" min="782" style="179" width="7.87"/>
  </cols>
  <sheetData>
    <row r="1" s="183" customFormat="true" ht="15" hidden="false" customHeight="true" outlineLevel="0" collapsed="false">
      <c r="A1" s="180"/>
      <c r="B1" s="180"/>
      <c r="C1" s="180"/>
      <c r="D1" s="181"/>
      <c r="E1" s="181"/>
      <c r="F1" s="181"/>
      <c r="G1" s="181"/>
      <c r="H1" s="181"/>
      <c r="I1" s="182"/>
      <c r="J1" s="182"/>
      <c r="K1" s="182"/>
      <c r="L1" s="182"/>
      <c r="M1" s="182"/>
      <c r="N1" s="182"/>
      <c r="O1" s="182"/>
      <c r="P1" s="180"/>
    </row>
    <row r="2" s="183" customFormat="true" ht="15" hidden="false" customHeight="true" outlineLevel="0" collapsed="false">
      <c r="A2" s="184"/>
      <c r="B2" s="184"/>
      <c r="C2" s="185" t="str">
        <f aca="false">INSTRUÇÕES!A2</f>
        <v>PROCURADORIA GERAL DA REPÚBLICA</v>
      </c>
      <c r="D2" s="185"/>
      <c r="E2" s="185"/>
      <c r="F2" s="185"/>
      <c r="G2" s="185"/>
      <c r="H2" s="185"/>
      <c r="I2" s="185"/>
      <c r="J2" s="186"/>
      <c r="K2" s="186"/>
      <c r="L2" s="186"/>
      <c r="M2" s="186"/>
      <c r="N2" s="186"/>
      <c r="O2" s="186"/>
      <c r="P2" s="184"/>
    </row>
    <row r="3" s="183" customFormat="true" ht="15" hidden="false" customHeight="true" outlineLevel="0" collapsed="false">
      <c r="A3" s="184"/>
      <c r="B3" s="184"/>
      <c r="C3" s="185" t="str">
        <f aca="false">INSTRUÇÕES!A3</f>
        <v>SECRETARIA DE ENGENHARIA E ARQUITETURA</v>
      </c>
      <c r="D3" s="185"/>
      <c r="E3" s="185"/>
      <c r="F3" s="185"/>
      <c r="G3" s="185"/>
      <c r="H3" s="185"/>
      <c r="I3" s="185"/>
      <c r="J3" s="186"/>
      <c r="K3" s="186"/>
      <c r="L3" s="186"/>
      <c r="M3" s="186"/>
      <c r="N3" s="186"/>
      <c r="O3" s="186"/>
      <c r="P3" s="184"/>
    </row>
    <row r="4" s="183" customFormat="true" ht="15" hidden="false" customHeight="true" outlineLevel="0" collapsed="false">
      <c r="A4" s="184"/>
      <c r="B4" s="184"/>
      <c r="C4" s="184"/>
      <c r="D4" s="187"/>
      <c r="E4" s="187"/>
      <c r="F4" s="187"/>
      <c r="G4" s="187"/>
      <c r="H4" s="187"/>
      <c r="I4" s="186"/>
      <c r="J4" s="186"/>
      <c r="K4" s="186"/>
      <c r="L4" s="186"/>
      <c r="M4" s="186"/>
      <c r="N4" s="186"/>
      <c r="O4" s="186"/>
      <c r="P4" s="184"/>
    </row>
    <row r="5" customFormat="false" ht="15" hidden="false" customHeight="true" outlineLevel="0" collapsed="false">
      <c r="A5" s="188"/>
      <c r="B5" s="188"/>
      <c r="C5" s="189" t="str">
        <f aca="false">INSTRUÇÕES!A6</f>
        <v>OBRA: PRM PONTA PORÃ/MS - ESCRITÓRIO DE REPRESENTAÇÃO</v>
      </c>
      <c r="D5" s="189"/>
      <c r="E5" s="189"/>
      <c r="F5" s="189"/>
      <c r="G5" s="189"/>
      <c r="H5" s="189"/>
      <c r="I5" s="189"/>
      <c r="J5" s="11"/>
      <c r="K5" s="11"/>
      <c r="L5" s="11"/>
      <c r="M5" s="11"/>
      <c r="N5" s="11"/>
      <c r="O5" s="11"/>
      <c r="P5" s="188"/>
    </row>
    <row r="6" customFormat="false" ht="30" hidden="false" customHeight="true" outlineLevel="0" collapsed="false">
      <c r="A6" s="190"/>
      <c r="B6" s="190"/>
      <c r="C6" s="191" t="s">
        <v>3615</v>
      </c>
      <c r="D6" s="191"/>
      <c r="E6" s="191"/>
      <c r="F6" s="191"/>
      <c r="G6" s="191"/>
      <c r="H6" s="191"/>
      <c r="I6" s="191"/>
      <c r="J6" s="192"/>
      <c r="K6" s="192"/>
      <c r="L6" s="192"/>
      <c r="M6" s="192"/>
      <c r="N6" s="192"/>
      <c r="O6" s="192"/>
      <c r="P6" s="190"/>
    </row>
    <row r="7" customFormat="false" ht="18" hidden="false" customHeight="true" outlineLevel="0" collapsed="false">
      <c r="A7" s="190"/>
      <c r="B7" s="190"/>
      <c r="C7" s="190"/>
      <c r="D7" s="190"/>
      <c r="E7" s="190"/>
      <c r="F7" s="190"/>
      <c r="G7" s="190"/>
      <c r="H7" s="190"/>
      <c r="I7" s="190"/>
      <c r="J7" s="190"/>
      <c r="K7" s="190"/>
      <c r="L7" s="190"/>
      <c r="M7" s="190"/>
      <c r="N7" s="190"/>
      <c r="O7" s="190"/>
      <c r="P7" s="190"/>
    </row>
    <row r="8" s="197" customFormat="true" ht="45" hidden="false" customHeight="true" outlineLevel="0" collapsed="false">
      <c r="A8" s="193" t="s">
        <v>17</v>
      </c>
      <c r="B8" s="194" t="s">
        <v>20</v>
      </c>
      <c r="C8" s="195" t="s">
        <v>3616</v>
      </c>
      <c r="D8" s="196" t="s">
        <v>3617</v>
      </c>
      <c r="E8" s="196" t="s">
        <v>3618</v>
      </c>
      <c r="F8" s="196" t="s">
        <v>3619</v>
      </c>
      <c r="G8" s="196" t="s">
        <v>3620</v>
      </c>
      <c r="H8" s="196" t="s">
        <v>3621</v>
      </c>
      <c r="I8" s="196" t="s">
        <v>3622</v>
      </c>
      <c r="J8" s="196" t="s">
        <v>3623</v>
      </c>
      <c r="K8" s="196" t="s">
        <v>3624</v>
      </c>
      <c r="L8" s="196" t="s">
        <v>3625</v>
      </c>
      <c r="M8" s="196" t="s">
        <v>3626</v>
      </c>
      <c r="N8" s="196" t="s">
        <v>3627</v>
      </c>
      <c r="O8" s="196" t="s">
        <v>3628</v>
      </c>
      <c r="P8" s="196" t="s">
        <v>647</v>
      </c>
    </row>
    <row r="9" s="197" customFormat="true" ht="30" hidden="false" customHeight="true" outlineLevel="0" collapsed="false">
      <c r="A9" s="198" t="s">
        <v>3629</v>
      </c>
      <c r="B9" s="199" t="s">
        <v>28</v>
      </c>
      <c r="C9" s="200" t="n">
        <f aca="false">SINTÉTICA!I14</f>
        <v>148618.62</v>
      </c>
      <c r="D9" s="201" t="n">
        <f aca="false">$C9*D10</f>
        <v>56956.6842411459</v>
      </c>
      <c r="E9" s="201" t="n">
        <f aca="false">$C9*E10</f>
        <v>28677.3136011123</v>
      </c>
      <c r="F9" s="201" t="n">
        <f aca="false">$C9*F10</f>
        <v>4755.56442811355</v>
      </c>
      <c r="G9" s="201" t="n">
        <f aca="false">$C9*G10</f>
        <v>4755.56442811355</v>
      </c>
      <c r="H9" s="201" t="n">
        <f aca="false">$C9*H10</f>
        <v>16706.5503992971</v>
      </c>
      <c r="I9" s="201" t="n">
        <f aca="false">$C9*I10</f>
        <v>5139.09117272918</v>
      </c>
      <c r="J9" s="201" t="n">
        <f aca="false">$C9*J10</f>
        <v>5401.51960899042</v>
      </c>
      <c r="K9" s="201" t="n">
        <f aca="false">$C9*K10</f>
        <v>5139.09117272918</v>
      </c>
      <c r="L9" s="201" t="n">
        <f aca="false">$C9*L10</f>
        <v>5139.09117272918</v>
      </c>
      <c r="M9" s="201" t="n">
        <f aca="false">$C9*M10</f>
        <v>5139.09117272918</v>
      </c>
      <c r="N9" s="201" t="n">
        <f aca="false">$C9*N10</f>
        <v>4755.56442811355</v>
      </c>
      <c r="O9" s="201" t="n">
        <f aca="false">$C9*O10</f>
        <v>6053.49417419696</v>
      </c>
      <c r="P9" s="202" t="n">
        <f aca="false">SUM(D9:O9)</f>
        <v>148618.62</v>
      </c>
    </row>
    <row r="10" s="197" customFormat="true" ht="30" hidden="false" customHeight="true" outlineLevel="0" collapsed="false">
      <c r="A10" s="198"/>
      <c r="B10" s="199"/>
      <c r="C10" s="200"/>
      <c r="D10" s="203" t="n">
        <v>0.383240567306747</v>
      </c>
      <c r="E10" s="203" t="n">
        <v>0.192959089521302</v>
      </c>
      <c r="F10" s="203" t="n">
        <v>0.0319984429145793</v>
      </c>
      <c r="G10" s="203" t="n">
        <v>0.0319984429145793</v>
      </c>
      <c r="H10" s="203" t="n">
        <v>0.112412229364645</v>
      </c>
      <c r="I10" s="203" t="n">
        <v>0.0345790532352486</v>
      </c>
      <c r="J10" s="203" t="n">
        <v>0.0363448376050755</v>
      </c>
      <c r="K10" s="203" t="n">
        <v>0.0345790532352486</v>
      </c>
      <c r="L10" s="203" t="n">
        <v>0.0345790532352486</v>
      </c>
      <c r="M10" s="203" t="n">
        <v>0.0345790532352486</v>
      </c>
      <c r="N10" s="203" t="n">
        <v>0.0319984429145793</v>
      </c>
      <c r="O10" s="203" t="n">
        <v>0.0407317345174983</v>
      </c>
      <c r="P10" s="204" t="n">
        <f aca="false">SUM(D10:O10)</f>
        <v>1</v>
      </c>
    </row>
    <row r="11" customFormat="false" ht="30" hidden="false" customHeight="true" outlineLevel="0" collapsed="false">
      <c r="A11" s="198" t="s">
        <v>3630</v>
      </c>
      <c r="B11" s="199" t="s">
        <v>69</v>
      </c>
      <c r="C11" s="200" t="n">
        <f aca="false">SINTÉTICA!I35</f>
        <v>75336</v>
      </c>
      <c r="D11" s="201" t="n">
        <f aca="false">$C11*D12</f>
        <v>0</v>
      </c>
      <c r="E11" s="201" t="n">
        <f aca="false">$C11*E12</f>
        <v>0</v>
      </c>
      <c r="F11" s="201" t="n">
        <f aca="false">$C11*F12</f>
        <v>0</v>
      </c>
      <c r="G11" s="201" t="n">
        <f aca="false">$C11*G12</f>
        <v>0</v>
      </c>
      <c r="H11" s="201" t="n">
        <f aca="false">$C11*H12</f>
        <v>7036.82492018044</v>
      </c>
      <c r="I11" s="201" t="n">
        <f aca="false">$C11*I12</f>
        <v>7036.82492018044</v>
      </c>
      <c r="J11" s="201" t="n">
        <f aca="false">$C11*J12</f>
        <v>7036.82492018044</v>
      </c>
      <c r="K11" s="201" t="n">
        <f aca="false">$C11*K12</f>
        <v>8269.16630181821</v>
      </c>
      <c r="L11" s="201" t="n">
        <f aca="false">$C11*L12</f>
        <v>8269.16630181821</v>
      </c>
      <c r="M11" s="201" t="n">
        <f aca="false">$C11*M12</f>
        <v>22978.1794688202</v>
      </c>
      <c r="N11" s="201" t="n">
        <f aca="false">$C11*N12</f>
        <v>14709.013167002</v>
      </c>
      <c r="O11" s="201" t="n">
        <f aca="false">$C11*O12</f>
        <v>0</v>
      </c>
      <c r="P11" s="202" t="n">
        <f aca="false">SUM(D11:O11)</f>
        <v>75336</v>
      </c>
    </row>
    <row r="12" customFormat="false" ht="30" hidden="false" customHeight="true" outlineLevel="0" collapsed="false">
      <c r="A12" s="198"/>
      <c r="B12" s="199"/>
      <c r="C12" s="200"/>
      <c r="D12" s="203"/>
      <c r="E12" s="203"/>
      <c r="F12" s="203"/>
      <c r="G12" s="203"/>
      <c r="H12" s="203" t="n">
        <v>0.0934058739537597</v>
      </c>
      <c r="I12" s="203" t="n">
        <v>0.0934058739537597</v>
      </c>
      <c r="J12" s="203" t="n">
        <v>0.0934058739537597</v>
      </c>
      <c r="K12" s="203" t="n">
        <v>0.109763808827363</v>
      </c>
      <c r="L12" s="203" t="n">
        <v>0.109763808827363</v>
      </c>
      <c r="M12" s="203" t="n">
        <v>0.305009284655679</v>
      </c>
      <c r="N12" s="203" t="n">
        <v>0.195245475828316</v>
      </c>
      <c r="O12" s="203"/>
      <c r="P12" s="204" t="n">
        <f aca="false">SUM(D12:O12)</f>
        <v>1</v>
      </c>
    </row>
    <row r="13" customFormat="false" ht="30" hidden="false" customHeight="true" outlineLevel="0" collapsed="false">
      <c r="A13" s="198" t="s">
        <v>3631</v>
      </c>
      <c r="B13" s="199" t="s">
        <v>85</v>
      </c>
      <c r="C13" s="200" t="n">
        <f aca="false">SINTÉTICA!I43</f>
        <v>14702.02</v>
      </c>
      <c r="D13" s="201" t="n">
        <f aca="false">$C13*D14</f>
        <v>0</v>
      </c>
      <c r="E13" s="201" t="n">
        <f aca="false">$C13*E14</f>
        <v>14702.02</v>
      </c>
      <c r="F13" s="201" t="n">
        <f aca="false">$C13*F14</f>
        <v>0</v>
      </c>
      <c r="G13" s="201" t="n">
        <f aca="false">$C13*G14</f>
        <v>0</v>
      </c>
      <c r="H13" s="201" t="n">
        <f aca="false">$C13*H14</f>
        <v>0</v>
      </c>
      <c r="I13" s="201" t="n">
        <f aca="false">$C13*I14</f>
        <v>0</v>
      </c>
      <c r="J13" s="201" t="n">
        <f aca="false">$C13*J14</f>
        <v>0</v>
      </c>
      <c r="K13" s="201" t="n">
        <f aca="false">$C13*K14</f>
        <v>0</v>
      </c>
      <c r="L13" s="201" t="n">
        <f aca="false">$C13*L14</f>
        <v>0</v>
      </c>
      <c r="M13" s="201" t="n">
        <f aca="false">$C13*M14</f>
        <v>0</v>
      </c>
      <c r="N13" s="201" t="n">
        <f aca="false">$C13*N14</f>
        <v>0</v>
      </c>
      <c r="O13" s="201" t="n">
        <f aca="false">$C13*O14</f>
        <v>0</v>
      </c>
      <c r="P13" s="202" t="n">
        <f aca="false">SUM(D13:O13)</f>
        <v>14702.02</v>
      </c>
    </row>
    <row r="14" customFormat="false" ht="30" hidden="false" customHeight="true" outlineLevel="0" collapsed="false">
      <c r="A14" s="198"/>
      <c r="B14" s="199"/>
      <c r="C14" s="200"/>
      <c r="D14" s="203"/>
      <c r="E14" s="203" t="n">
        <v>1</v>
      </c>
      <c r="F14" s="203"/>
      <c r="G14" s="203"/>
      <c r="H14" s="203"/>
      <c r="I14" s="203"/>
      <c r="J14" s="203"/>
      <c r="K14" s="203"/>
      <c r="L14" s="203"/>
      <c r="M14" s="203"/>
      <c r="N14" s="203"/>
      <c r="O14" s="203"/>
      <c r="P14" s="204" t="n">
        <f aca="false">SUM(D14:O14)</f>
        <v>1</v>
      </c>
    </row>
    <row r="15" customFormat="false" ht="30" hidden="false" customHeight="true" outlineLevel="0" collapsed="false">
      <c r="A15" s="198" t="s">
        <v>3632</v>
      </c>
      <c r="B15" s="199" t="s">
        <v>101</v>
      </c>
      <c r="C15" s="200" t="n">
        <f aca="false">SINTÉTICA!I51</f>
        <v>394572.99</v>
      </c>
      <c r="D15" s="201" t="n">
        <f aca="false">$C15*D16</f>
        <v>7891.4598</v>
      </c>
      <c r="E15" s="201" t="n">
        <f aca="false">$C15*E16</f>
        <v>31565.8392</v>
      </c>
      <c r="F15" s="201" t="n">
        <f aca="false">$C15*F16</f>
        <v>157829.196</v>
      </c>
      <c r="G15" s="201" t="n">
        <f aca="false">$C15*G16</f>
        <v>31565.8392</v>
      </c>
      <c r="H15" s="201" t="n">
        <f aca="false">$C15*H16</f>
        <v>82860.3279</v>
      </c>
      <c r="I15" s="201" t="n">
        <f aca="false">$C15*I16</f>
        <v>82860.3279</v>
      </c>
      <c r="J15" s="201" t="n">
        <f aca="false">$C15*J16</f>
        <v>0</v>
      </c>
      <c r="K15" s="201" t="n">
        <f aca="false">$C15*K16</f>
        <v>0</v>
      </c>
      <c r="L15" s="201" t="n">
        <f aca="false">$C15*L16</f>
        <v>0</v>
      </c>
      <c r="M15" s="201" t="n">
        <f aca="false">$C15*M16</f>
        <v>0</v>
      </c>
      <c r="N15" s="201" t="n">
        <f aca="false">$C15*N16</f>
        <v>0</v>
      </c>
      <c r="O15" s="201" t="n">
        <f aca="false">$C15*O16</f>
        <v>0</v>
      </c>
      <c r="P15" s="202" t="n">
        <f aca="false">SUM(D15:O15)</f>
        <v>394572.99</v>
      </c>
    </row>
    <row r="16" customFormat="false" ht="30" hidden="false" customHeight="true" outlineLevel="0" collapsed="false">
      <c r="A16" s="198"/>
      <c r="B16" s="199"/>
      <c r="C16" s="200"/>
      <c r="D16" s="203" t="n">
        <v>0.02</v>
      </c>
      <c r="E16" s="203" t="n">
        <v>0.08</v>
      </c>
      <c r="F16" s="203" t="n">
        <v>0.4</v>
      </c>
      <c r="G16" s="203" t="n">
        <v>0.08</v>
      </c>
      <c r="H16" s="203" t="n">
        <v>0.21</v>
      </c>
      <c r="I16" s="203" t="n">
        <v>0.21</v>
      </c>
      <c r="J16" s="203"/>
      <c r="K16" s="203"/>
      <c r="L16" s="203"/>
      <c r="M16" s="203"/>
      <c r="N16" s="203"/>
      <c r="O16" s="203"/>
      <c r="P16" s="204" t="n">
        <f aca="false">SUM(D16:O16)</f>
        <v>1</v>
      </c>
    </row>
    <row r="17" customFormat="false" ht="30" hidden="false" customHeight="true" outlineLevel="0" collapsed="false">
      <c r="A17" s="198" t="s">
        <v>3633</v>
      </c>
      <c r="B17" s="199" t="s">
        <v>162</v>
      </c>
      <c r="C17" s="200" t="n">
        <f aca="false">SINTÉTICA!I87</f>
        <v>516292.75</v>
      </c>
      <c r="D17" s="201" t="n">
        <f aca="false">$C17*D18</f>
        <v>0</v>
      </c>
      <c r="E17" s="201" t="n">
        <f aca="false">$C17*E18</f>
        <v>0</v>
      </c>
      <c r="F17" s="201" t="n">
        <f aca="false">$C17*F18</f>
        <v>0</v>
      </c>
      <c r="G17" s="201" t="n">
        <f aca="false">$C17*G18</f>
        <v>0</v>
      </c>
      <c r="H17" s="201" t="n">
        <f aca="false">$C17*H18</f>
        <v>0</v>
      </c>
      <c r="I17" s="201" t="n">
        <f aca="false">$C17*I18</f>
        <v>30977.565</v>
      </c>
      <c r="J17" s="201" t="n">
        <f aca="false">$C17*J18</f>
        <v>30977.565</v>
      </c>
      <c r="K17" s="201" t="n">
        <f aca="false">$C17*K18</f>
        <v>30977.565</v>
      </c>
      <c r="L17" s="201" t="n">
        <f aca="false">$C17*L18</f>
        <v>103258.55</v>
      </c>
      <c r="M17" s="201" t="n">
        <f aca="false">$C17*M18</f>
        <v>154887.825</v>
      </c>
      <c r="N17" s="201" t="n">
        <f aca="false">$C17*N18</f>
        <v>154887.825</v>
      </c>
      <c r="O17" s="201" t="n">
        <f aca="false">$C17*O18</f>
        <v>10325.855</v>
      </c>
      <c r="P17" s="202" t="n">
        <f aca="false">SUM(D17:O17)</f>
        <v>516292.75</v>
      </c>
    </row>
    <row r="18" customFormat="false" ht="30" hidden="false" customHeight="true" outlineLevel="0" collapsed="false">
      <c r="A18" s="198"/>
      <c r="B18" s="199"/>
      <c r="C18" s="200"/>
      <c r="D18" s="203"/>
      <c r="E18" s="203"/>
      <c r="F18" s="203"/>
      <c r="G18" s="203"/>
      <c r="H18" s="203"/>
      <c r="I18" s="203" t="n">
        <v>0.06</v>
      </c>
      <c r="J18" s="203" t="n">
        <v>0.06</v>
      </c>
      <c r="K18" s="203" t="n">
        <v>0.06</v>
      </c>
      <c r="L18" s="203" t="n">
        <v>0.2</v>
      </c>
      <c r="M18" s="203" t="n">
        <v>0.3</v>
      </c>
      <c r="N18" s="203" t="n">
        <v>0.3</v>
      </c>
      <c r="O18" s="203" t="n">
        <v>0.02</v>
      </c>
      <c r="P18" s="204" t="n">
        <f aca="false">SUM(D18:O18)</f>
        <v>1</v>
      </c>
    </row>
    <row r="19" customFormat="false" ht="30" hidden="false" customHeight="true" outlineLevel="0" collapsed="false">
      <c r="A19" s="198" t="s">
        <v>3634</v>
      </c>
      <c r="B19" s="199" t="s">
        <v>350</v>
      </c>
      <c r="C19" s="200" t="n">
        <f aca="false">SINTÉTICA!I181</f>
        <v>36599.17</v>
      </c>
      <c r="D19" s="201" t="n">
        <f aca="false">$C19*D20</f>
        <v>0</v>
      </c>
      <c r="E19" s="201" t="n">
        <f aca="false">$C19*E20</f>
        <v>0</v>
      </c>
      <c r="F19" s="201" t="n">
        <f aca="false">$C19*F20</f>
        <v>10979.751</v>
      </c>
      <c r="G19" s="201" t="n">
        <f aca="false">$C19*G20</f>
        <v>0</v>
      </c>
      <c r="H19" s="201" t="n">
        <f aca="false">$C19*H20</f>
        <v>0</v>
      </c>
      <c r="I19" s="201" t="n">
        <f aca="false">$C19*I20</f>
        <v>0</v>
      </c>
      <c r="J19" s="201" t="n">
        <f aca="false">$C19*J20</f>
        <v>20129.5435</v>
      </c>
      <c r="K19" s="201" t="n">
        <f aca="false">$C19*K20</f>
        <v>5489.8755</v>
      </c>
      <c r="L19" s="201" t="n">
        <f aca="false">$C19*L20</f>
        <v>0</v>
      </c>
      <c r="M19" s="201" t="n">
        <f aca="false">$C19*M20</f>
        <v>0</v>
      </c>
      <c r="N19" s="201" t="n">
        <f aca="false">$C19*N20</f>
        <v>0</v>
      </c>
      <c r="O19" s="201" t="n">
        <f aca="false">$C19*O20</f>
        <v>0</v>
      </c>
      <c r="P19" s="202" t="n">
        <f aca="false">SUM(D19:O19)</f>
        <v>36599.17</v>
      </c>
    </row>
    <row r="20" customFormat="false" ht="30" hidden="false" customHeight="true" outlineLevel="0" collapsed="false">
      <c r="A20" s="198"/>
      <c r="B20" s="199"/>
      <c r="C20" s="200"/>
      <c r="D20" s="203"/>
      <c r="E20" s="203"/>
      <c r="F20" s="203" t="n">
        <v>0.3</v>
      </c>
      <c r="G20" s="203"/>
      <c r="H20" s="203"/>
      <c r="I20" s="203"/>
      <c r="J20" s="203" t="n">
        <v>0.55</v>
      </c>
      <c r="K20" s="203" t="n">
        <v>0.15</v>
      </c>
      <c r="L20" s="203"/>
      <c r="M20" s="203"/>
      <c r="N20" s="203"/>
      <c r="O20" s="203"/>
      <c r="P20" s="204" t="n">
        <f aca="false">SUM(D20:O20)</f>
        <v>1</v>
      </c>
    </row>
    <row r="21" customFormat="false" ht="30" hidden="false" customHeight="true" outlineLevel="0" collapsed="false">
      <c r="A21" s="198" t="s">
        <v>3635</v>
      </c>
      <c r="B21" s="199" t="s">
        <v>360</v>
      </c>
      <c r="C21" s="200" t="n">
        <f aca="false">SINTÉTICA!I186</f>
        <v>51958.71</v>
      </c>
      <c r="D21" s="201" t="n">
        <f aca="false">$C21*D22</f>
        <v>0</v>
      </c>
      <c r="E21" s="201" t="n">
        <f aca="false">$C21*E22</f>
        <v>0</v>
      </c>
      <c r="F21" s="201" t="n">
        <f aca="false">$C21*F22</f>
        <v>0</v>
      </c>
      <c r="G21" s="201" t="n">
        <f aca="false">$C21*G22</f>
        <v>0</v>
      </c>
      <c r="H21" s="201" t="n">
        <f aca="false">$C21*H22</f>
        <v>0</v>
      </c>
      <c r="I21" s="201" t="n">
        <f aca="false">$C21*I22</f>
        <v>0</v>
      </c>
      <c r="J21" s="201" t="n">
        <f aca="false">$C21*J22</f>
        <v>0</v>
      </c>
      <c r="K21" s="201" t="n">
        <f aca="false">$C21*K22</f>
        <v>15587.613</v>
      </c>
      <c r="L21" s="201" t="n">
        <f aca="false">$C21*L22</f>
        <v>20783.484</v>
      </c>
      <c r="M21" s="201" t="n">
        <f aca="false">$C21*M22</f>
        <v>15587.613</v>
      </c>
      <c r="N21" s="201" t="n">
        <f aca="false">$C21*N22</f>
        <v>0</v>
      </c>
      <c r="O21" s="201" t="n">
        <f aca="false">$C21*O22</f>
        <v>0</v>
      </c>
      <c r="P21" s="202" t="n">
        <f aca="false">SUM(D21:O21)</f>
        <v>51958.71</v>
      </c>
    </row>
    <row r="22" customFormat="false" ht="30" hidden="false" customHeight="true" outlineLevel="0" collapsed="false">
      <c r="A22" s="198"/>
      <c r="B22" s="199"/>
      <c r="C22" s="200"/>
      <c r="D22" s="203"/>
      <c r="E22" s="203"/>
      <c r="F22" s="203"/>
      <c r="G22" s="203"/>
      <c r="H22" s="203"/>
      <c r="I22" s="203"/>
      <c r="J22" s="203"/>
      <c r="K22" s="203" t="n">
        <v>0.3</v>
      </c>
      <c r="L22" s="203" t="n">
        <v>0.4</v>
      </c>
      <c r="M22" s="203" t="n">
        <v>0.3</v>
      </c>
      <c r="N22" s="203"/>
      <c r="O22" s="203"/>
      <c r="P22" s="204" t="n">
        <f aca="false">SUM(D22:O22)</f>
        <v>1</v>
      </c>
    </row>
    <row r="23" customFormat="false" ht="30" hidden="false" customHeight="true" outlineLevel="0" collapsed="false">
      <c r="A23" s="198" t="s">
        <v>3636</v>
      </c>
      <c r="B23" s="199" t="s">
        <v>427</v>
      </c>
      <c r="C23" s="200" t="n">
        <f aca="false">SINTÉTICA!I225</f>
        <v>4078.15</v>
      </c>
      <c r="D23" s="201" t="n">
        <f aca="false">$C23*D24</f>
        <v>0</v>
      </c>
      <c r="E23" s="201" t="n">
        <f aca="false">$C23*E24</f>
        <v>0</v>
      </c>
      <c r="F23" s="201" t="n">
        <f aca="false">$C23*F24</f>
        <v>0</v>
      </c>
      <c r="G23" s="201" t="n">
        <f aca="false">$C23*G24</f>
        <v>0</v>
      </c>
      <c r="H23" s="201" t="n">
        <f aca="false">$C23*H24</f>
        <v>0</v>
      </c>
      <c r="I23" s="201" t="n">
        <f aca="false">$C23*I24</f>
        <v>0</v>
      </c>
      <c r="J23" s="201" t="n">
        <f aca="false">$C23*J24</f>
        <v>0</v>
      </c>
      <c r="K23" s="201" t="n">
        <f aca="false">$C23*K24</f>
        <v>0</v>
      </c>
      <c r="L23" s="201" t="n">
        <f aca="false">$C23*L24</f>
        <v>0</v>
      </c>
      <c r="M23" s="201" t="n">
        <f aca="false">$C23*M24</f>
        <v>0</v>
      </c>
      <c r="N23" s="201" t="n">
        <f aca="false">$C23*N24</f>
        <v>0</v>
      </c>
      <c r="O23" s="201" t="n">
        <f aca="false">$C23*O24</f>
        <v>4078.15</v>
      </c>
      <c r="P23" s="202" t="n">
        <f aca="false">SUM(D23:O23)</f>
        <v>4078.15</v>
      </c>
    </row>
    <row r="24" customFormat="false" ht="30" hidden="false" customHeight="true" outlineLevel="0" collapsed="false">
      <c r="A24" s="198"/>
      <c r="B24" s="199"/>
      <c r="C24" s="200"/>
      <c r="D24" s="203"/>
      <c r="E24" s="203"/>
      <c r="F24" s="203"/>
      <c r="G24" s="203"/>
      <c r="H24" s="203"/>
      <c r="I24" s="203"/>
      <c r="J24" s="203"/>
      <c r="K24" s="203"/>
      <c r="L24" s="203"/>
      <c r="M24" s="203"/>
      <c r="N24" s="203"/>
      <c r="O24" s="203" t="n">
        <v>1</v>
      </c>
      <c r="P24" s="204" t="n">
        <f aca="false">SUM(D24:O24)</f>
        <v>1</v>
      </c>
    </row>
    <row r="25" customFormat="false" ht="30" hidden="false" customHeight="true" outlineLevel="0" collapsed="false">
      <c r="A25" s="198" t="s">
        <v>3637</v>
      </c>
      <c r="B25" s="199" t="s">
        <v>3638</v>
      </c>
      <c r="C25" s="200" t="n">
        <f aca="false">SINTÉTICA!I232</f>
        <v>54839.68</v>
      </c>
      <c r="D25" s="201" t="n">
        <f aca="false">$C25*D26</f>
        <v>0</v>
      </c>
      <c r="E25" s="201" t="n">
        <f aca="false">$C25*E26</f>
        <v>0</v>
      </c>
      <c r="F25" s="201" t="n">
        <f aca="false">$C25*F26</f>
        <v>0</v>
      </c>
      <c r="G25" s="201" t="n">
        <f aca="false">$C25*G26</f>
        <v>0</v>
      </c>
      <c r="H25" s="201" t="n">
        <f aca="false">$C25*H26</f>
        <v>0</v>
      </c>
      <c r="I25" s="201" t="n">
        <f aca="false">$C25*I26</f>
        <v>0</v>
      </c>
      <c r="J25" s="201" t="n">
        <f aca="false">$C25*J26</f>
        <v>0</v>
      </c>
      <c r="K25" s="201" t="n">
        <f aca="false">$C25*K26</f>
        <v>8225.952</v>
      </c>
      <c r="L25" s="201" t="n">
        <f aca="false">$C25*L26</f>
        <v>13709.92</v>
      </c>
      <c r="M25" s="201" t="n">
        <f aca="false">$C25*M26</f>
        <v>13709.92</v>
      </c>
      <c r="N25" s="201" t="n">
        <f aca="false">$C25*N26</f>
        <v>13709.92</v>
      </c>
      <c r="O25" s="201" t="n">
        <f aca="false">$C25*O26</f>
        <v>5483.968</v>
      </c>
      <c r="P25" s="202" t="n">
        <f aca="false">SUM(D25:O25)</f>
        <v>54839.68</v>
      </c>
    </row>
    <row r="26" customFormat="false" ht="30" hidden="false" customHeight="true" outlineLevel="0" collapsed="false">
      <c r="A26" s="198"/>
      <c r="B26" s="199"/>
      <c r="C26" s="200"/>
      <c r="D26" s="203"/>
      <c r="E26" s="203"/>
      <c r="F26" s="203"/>
      <c r="G26" s="203"/>
      <c r="H26" s="203"/>
      <c r="I26" s="203"/>
      <c r="J26" s="203"/>
      <c r="K26" s="203" t="n">
        <v>0.15</v>
      </c>
      <c r="L26" s="203" t="n">
        <v>0.25</v>
      </c>
      <c r="M26" s="203" t="n">
        <v>0.25</v>
      </c>
      <c r="N26" s="203" t="n">
        <v>0.25</v>
      </c>
      <c r="O26" s="203" t="n">
        <v>0.1</v>
      </c>
      <c r="P26" s="204" t="n">
        <f aca="false">SUM(D26:O26)</f>
        <v>1</v>
      </c>
    </row>
    <row r="27" customFormat="false" ht="30" hidden="false" customHeight="true" outlineLevel="0" collapsed="false">
      <c r="A27" s="198" t="s">
        <v>3639</v>
      </c>
      <c r="B27" s="199" t="s">
        <v>515</v>
      </c>
      <c r="C27" s="200" t="n">
        <f aca="false">SINTÉTICA!I269</f>
        <v>19029.04</v>
      </c>
      <c r="D27" s="201" t="n">
        <f aca="false">$C27*D28</f>
        <v>0</v>
      </c>
      <c r="E27" s="201" t="n">
        <f aca="false">$C27*E28</f>
        <v>0</v>
      </c>
      <c r="F27" s="201" t="n">
        <f aca="false">$C27*F28</f>
        <v>0</v>
      </c>
      <c r="G27" s="201" t="n">
        <f aca="false">$C27*G28</f>
        <v>0</v>
      </c>
      <c r="H27" s="201" t="n">
        <f aca="false">$C27*H28</f>
        <v>0</v>
      </c>
      <c r="I27" s="201" t="n">
        <f aca="false">$C27*I28</f>
        <v>0</v>
      </c>
      <c r="J27" s="201" t="n">
        <f aca="false">$C27*J28</f>
        <v>0</v>
      </c>
      <c r="K27" s="201" t="n">
        <f aca="false">$C27*K28</f>
        <v>2854.356</v>
      </c>
      <c r="L27" s="201" t="n">
        <f aca="false">$C27*L28</f>
        <v>4757.26</v>
      </c>
      <c r="M27" s="201" t="n">
        <f aca="false">$C27*M28</f>
        <v>4757.26</v>
      </c>
      <c r="N27" s="201" t="n">
        <f aca="false">$C27*N28</f>
        <v>4757.26</v>
      </c>
      <c r="O27" s="201" t="n">
        <f aca="false">$C27*O28</f>
        <v>1902.904</v>
      </c>
      <c r="P27" s="202" t="n">
        <f aca="false">SUM(D27:O27)</f>
        <v>19029.04</v>
      </c>
    </row>
    <row r="28" customFormat="false" ht="30" hidden="false" customHeight="true" outlineLevel="0" collapsed="false">
      <c r="A28" s="198"/>
      <c r="B28" s="199"/>
      <c r="C28" s="200"/>
      <c r="D28" s="203"/>
      <c r="E28" s="203"/>
      <c r="F28" s="203"/>
      <c r="G28" s="203"/>
      <c r="H28" s="203"/>
      <c r="I28" s="203"/>
      <c r="J28" s="203"/>
      <c r="K28" s="203" t="n">
        <v>0.15</v>
      </c>
      <c r="L28" s="203" t="n">
        <v>0.25</v>
      </c>
      <c r="M28" s="203" t="n">
        <v>0.25</v>
      </c>
      <c r="N28" s="203" t="n">
        <v>0.25</v>
      </c>
      <c r="O28" s="203" t="n">
        <v>0.1</v>
      </c>
      <c r="P28" s="204" t="n">
        <f aca="false">SUM(D28:O28)</f>
        <v>1</v>
      </c>
    </row>
    <row r="29" customFormat="false" ht="30" hidden="false" customHeight="true" outlineLevel="0" collapsed="false">
      <c r="A29" s="198" t="s">
        <v>3640</v>
      </c>
      <c r="B29" s="199" t="s">
        <v>548</v>
      </c>
      <c r="C29" s="200" t="n">
        <f aca="false">SINTÉTICA!I290</f>
        <v>66235.25</v>
      </c>
      <c r="D29" s="201" t="n">
        <f aca="false">$C29*D30</f>
        <v>0</v>
      </c>
      <c r="E29" s="201" t="n">
        <f aca="false">$C29*E30</f>
        <v>0</v>
      </c>
      <c r="F29" s="201" t="n">
        <f aca="false">$C29*F30</f>
        <v>0</v>
      </c>
      <c r="G29" s="201" t="n">
        <f aca="false">$C29*G30</f>
        <v>0</v>
      </c>
      <c r="H29" s="201" t="n">
        <f aca="false">$C29*H30</f>
        <v>0</v>
      </c>
      <c r="I29" s="201" t="n">
        <f aca="false">$C29*I30</f>
        <v>0</v>
      </c>
      <c r="J29" s="201" t="n">
        <f aca="false">$C29*J30</f>
        <v>0</v>
      </c>
      <c r="K29" s="201" t="n">
        <f aca="false">$C29*K30</f>
        <v>0</v>
      </c>
      <c r="L29" s="201" t="n">
        <f aca="false">$C29*L30</f>
        <v>6623.525</v>
      </c>
      <c r="M29" s="201" t="n">
        <f aca="false">$C29*M30</f>
        <v>6623.525</v>
      </c>
      <c r="N29" s="201" t="n">
        <f aca="false">$C29*N30</f>
        <v>52988.2</v>
      </c>
      <c r="O29" s="201" t="n">
        <f aca="false">$C29*O30</f>
        <v>0</v>
      </c>
      <c r="P29" s="202" t="n">
        <f aca="false">SUM(D29:O29)</f>
        <v>66235.25</v>
      </c>
    </row>
    <row r="30" customFormat="false" ht="30" hidden="false" customHeight="true" outlineLevel="0" collapsed="false">
      <c r="A30" s="198"/>
      <c r="B30" s="199"/>
      <c r="C30" s="200"/>
      <c r="D30" s="203"/>
      <c r="E30" s="203"/>
      <c r="F30" s="203"/>
      <c r="G30" s="203"/>
      <c r="H30" s="203"/>
      <c r="I30" s="203"/>
      <c r="J30" s="203"/>
      <c r="K30" s="203"/>
      <c r="L30" s="203" t="n">
        <v>0.1</v>
      </c>
      <c r="M30" s="203" t="n">
        <v>0.1</v>
      </c>
      <c r="N30" s="203" t="n">
        <v>0.8</v>
      </c>
      <c r="O30" s="203"/>
      <c r="P30" s="204" t="n">
        <f aca="false">SUM(D30:O30)</f>
        <v>1</v>
      </c>
    </row>
    <row r="31" customFormat="false" ht="30" hidden="false" customHeight="true" outlineLevel="0" collapsed="false">
      <c r="A31" s="198" t="s">
        <v>3641</v>
      </c>
      <c r="B31" s="199" t="s">
        <v>607</v>
      </c>
      <c r="C31" s="200" t="n">
        <f aca="false">SINTÉTICA!I321</f>
        <v>43754.23</v>
      </c>
      <c r="D31" s="201" t="n">
        <f aca="false">$C31*D32</f>
        <v>2589.5091335898</v>
      </c>
      <c r="E31" s="201" t="n">
        <f aca="false">$C31*E32</f>
        <v>1600.49120471331</v>
      </c>
      <c r="F31" s="201" t="n">
        <f aca="false">$C31*F32</f>
        <v>5249.01865108385</v>
      </c>
      <c r="G31" s="201" t="n">
        <f aca="false">$C31*G32</f>
        <v>1600.49120471331</v>
      </c>
      <c r="H31" s="201" t="n">
        <f aca="false">$C31*H32</f>
        <v>1600.49120471331</v>
      </c>
      <c r="I31" s="201" t="n">
        <f aca="false">$C31*I32</f>
        <v>5249.01865108385</v>
      </c>
      <c r="J31" s="201" t="n">
        <f aca="false">$C31*J32</f>
        <v>1600.49120471331</v>
      </c>
      <c r="K31" s="201" t="n">
        <f aca="false">$C31*K32</f>
        <v>1600.49120471331</v>
      </c>
      <c r="L31" s="201" t="n">
        <f aca="false">$C31*L32</f>
        <v>5249.01865108385</v>
      </c>
      <c r="M31" s="201" t="n">
        <f aca="false">$C31*M32</f>
        <v>1600.49120471331</v>
      </c>
      <c r="N31" s="201" t="n">
        <f aca="false">$C31*N32</f>
        <v>8713.14994875425</v>
      </c>
      <c r="O31" s="201" t="n">
        <f aca="false">$C31*O32</f>
        <v>7101.56773612458</v>
      </c>
      <c r="P31" s="202" t="n">
        <f aca="false">SUM(D31:O31)</f>
        <v>43754.23</v>
      </c>
    </row>
    <row r="32" customFormat="false" ht="30" hidden="false" customHeight="true" outlineLevel="0" collapsed="false">
      <c r="A32" s="198"/>
      <c r="B32" s="199"/>
      <c r="C32" s="200"/>
      <c r="D32" s="203" t="n">
        <v>0.0591830580400981</v>
      </c>
      <c r="E32" s="203" t="n">
        <v>0.0365791194294427</v>
      </c>
      <c r="F32" s="203" t="n">
        <v>0.119965970172115</v>
      </c>
      <c r="G32" s="203" t="n">
        <v>0.0365791194294427</v>
      </c>
      <c r="H32" s="203" t="n">
        <v>0.0365791194294427</v>
      </c>
      <c r="I32" s="203" t="n">
        <v>0.119965970172115</v>
      </c>
      <c r="J32" s="203" t="n">
        <v>0.0365791194294427</v>
      </c>
      <c r="K32" s="203" t="n">
        <v>0.0365791194294427</v>
      </c>
      <c r="L32" s="203" t="n">
        <v>0.119965970172115</v>
      </c>
      <c r="M32" s="203" t="n">
        <v>0.0365791194294427</v>
      </c>
      <c r="N32" s="203" t="n">
        <v>0.199138459270206</v>
      </c>
      <c r="O32" s="203" t="n">
        <v>0.162305855596695</v>
      </c>
      <c r="P32" s="204" t="n">
        <f aca="false">SUM(D32:O32)</f>
        <v>1</v>
      </c>
    </row>
    <row r="33" customFormat="false" ht="30" hidden="false" customHeight="true" outlineLevel="0" collapsed="false">
      <c r="A33" s="198" t="s">
        <v>3642</v>
      </c>
      <c r="B33" s="199" t="s">
        <v>630</v>
      </c>
      <c r="C33" s="200" t="n">
        <f aca="false">SINTÉTICA!I333</f>
        <v>253330</v>
      </c>
      <c r="D33" s="201" t="n">
        <f aca="false">$C33*D34</f>
        <v>11980.2115620209</v>
      </c>
      <c r="E33" s="201" t="n">
        <f aca="false">$C33*E34</f>
        <v>13598.2378652629</v>
      </c>
      <c r="F33" s="201" t="n">
        <f aca="false">$C33*F34</f>
        <v>31765.9915440698</v>
      </c>
      <c r="G33" s="201" t="n">
        <f aca="false">$C33*G34</f>
        <v>6736.77539983215</v>
      </c>
      <c r="H33" s="201" t="n">
        <f aca="false">$C33*H34</f>
        <v>19222.334705821</v>
      </c>
      <c r="I33" s="201" t="n">
        <f aca="false">$C33*I34</f>
        <v>23318.6709704965</v>
      </c>
      <c r="J33" s="201" t="n">
        <f aca="false">$C33*J34</f>
        <v>11573.0924429905</v>
      </c>
      <c r="K33" s="201" t="n">
        <f aca="false">$C33*K34</f>
        <v>13882.1997534181</v>
      </c>
      <c r="L33" s="201" t="n">
        <f aca="false">$C33*L34</f>
        <v>29807.6784195215</v>
      </c>
      <c r="M33" s="201" t="n">
        <f aca="false">$C33*M34</f>
        <v>40021.3933095097</v>
      </c>
      <c r="N33" s="201" t="n">
        <f aca="false">$C33*N34</f>
        <v>45215.3133344909</v>
      </c>
      <c r="O33" s="201" t="n">
        <f aca="false">$C33*O34</f>
        <v>6208.1006925661</v>
      </c>
      <c r="P33" s="202" t="n">
        <f aca="false">SUM(D33:O33)</f>
        <v>253330</v>
      </c>
    </row>
    <row r="34" customFormat="false" ht="30" hidden="false" customHeight="true" outlineLevel="0" collapsed="false">
      <c r="A34" s="198"/>
      <c r="B34" s="199"/>
      <c r="C34" s="200"/>
      <c r="D34" s="205" t="n">
        <f aca="false">SUM(D9,D11,D13,D15,D17,D19,D21,D23,D25,D27,D29,D31)/($C$38-$C$33)</f>
        <v>0.0472909310465435</v>
      </c>
      <c r="E34" s="205" t="n">
        <f aca="false">SUM(E9,E11,E13,E15,E17,E19,E21,E23,E25,E27,E29,E31)/($C$38-$C$33)</f>
        <v>0.0536779610202616</v>
      </c>
      <c r="F34" s="205" t="n">
        <f aca="false">SUM(F9,F11,F13,F15,F17,F19,F21,F23,F25,F27,F29,F31)/($C$38-$C$33)</f>
        <v>0.125393721801878</v>
      </c>
      <c r="G34" s="205" t="n">
        <f aca="false">SUM(G9,G11,G13,G15,G17,G19,G21,G23,G25,G27,G29,G31)/($C$38-$C$33)</f>
        <v>0.026592884379395</v>
      </c>
      <c r="H34" s="205" t="n">
        <f aca="false">SUM(H9,H11,H13,H15,H17,H19,H21,H23,H25,H27,H29,H31)/($C$38-$C$33)</f>
        <v>0.0758786353997593</v>
      </c>
      <c r="I34" s="205" t="n">
        <f aca="false">SUM(I9,I11,I13,I15,I17,I19,I21,I23,I25,I27,I29,I31)/($C$38-$C$33)</f>
        <v>0.0920485965755991</v>
      </c>
      <c r="J34" s="205" t="n">
        <f aca="false">SUM(J9,J11,J13,J15,J17,J19,J21,J23,J25,J27,J29,J31)/($C$38-$C$33)</f>
        <v>0.0456838607468143</v>
      </c>
      <c r="K34" s="205" t="n">
        <f aca="false">SUM(K9,K11,K13,K15,K17,K19,K21,K23,K25,K27,K29,K31)/($C$38-$C$33)</f>
        <v>0.0547988779592551</v>
      </c>
      <c r="L34" s="205" t="n">
        <f aca="false">SUM(L9,L11,L13,L15,L17,L19,L21,L23,L25,L27,L29,L31)/($C$38-$C$33)</f>
        <v>0.117663436701226</v>
      </c>
      <c r="M34" s="205" t="n">
        <f aca="false">SUM(M9,M11,M13,M15,M17,M19,M21,M23,M25,M27,M29,M31)/($C$38-$C$33)</f>
        <v>0.157981262817312</v>
      </c>
      <c r="N34" s="205" t="n">
        <f aca="false">SUM(N9,N11,N13,N15,N17,N19,N21,N23,N25,N27,N29,N31)/($C$38-$C$33)</f>
        <v>0.17848384847626</v>
      </c>
      <c r="O34" s="205" t="n">
        <f aca="false">SUM(O9,O11,O13,O15,O17,O19,O21,O23,O25,O27,O29,O31)/($C$38-$C$33)</f>
        <v>0.0245059830756961</v>
      </c>
      <c r="P34" s="204" t="n">
        <f aca="false">SUM(D34:O34)</f>
        <v>1</v>
      </c>
    </row>
    <row r="35" customFormat="false" ht="30" hidden="false" customHeight="true" outlineLevel="0" collapsed="false">
      <c r="A35" s="206"/>
      <c r="B35" s="206"/>
      <c r="C35" s="206"/>
      <c r="D35" s="206"/>
      <c r="E35" s="206"/>
      <c r="F35" s="206"/>
      <c r="G35" s="206"/>
      <c r="H35" s="206"/>
      <c r="I35" s="206"/>
      <c r="J35" s="206"/>
      <c r="K35" s="206"/>
      <c r="L35" s="206"/>
      <c r="M35" s="206"/>
      <c r="N35" s="206"/>
      <c r="O35" s="206"/>
      <c r="P35" s="206"/>
    </row>
    <row r="36" customFormat="false" ht="30" hidden="false" customHeight="true" outlineLevel="0" collapsed="false">
      <c r="A36" s="207"/>
      <c r="B36" s="208" t="s">
        <v>3643</v>
      </c>
      <c r="C36" s="209"/>
      <c r="D36" s="210" t="n">
        <f aca="false">SUM(D9,D11,D13,D15,D17,D19,D21,D23,D25,D27,D29,D31,D33)</f>
        <v>79417.8647367565</v>
      </c>
      <c r="E36" s="210" t="n">
        <f aca="false">SUM(E9,E11,E13,E15,E17,E19,E21,E23,E25,E27,E29,E31,E33)</f>
        <v>90143.9018710885</v>
      </c>
      <c r="F36" s="210" t="n">
        <f aca="false">SUM(F9,F11,F13,F15,F17,F19,F21,F23,F25,F27,F29,F31,F33)</f>
        <v>210579.521623267</v>
      </c>
      <c r="G36" s="210" t="n">
        <f aca="false">SUM(G9,G11,G13,G15,G17,G19,G21,G23,G25,G27,G29,G31,G33)</f>
        <v>44658.670232659</v>
      </c>
      <c r="H36" s="210" t="n">
        <f aca="false">SUM(H9,H11,H13,H15,H17,H19,H21,H23,H25,H27,H29,H31,H33)</f>
        <v>127426.529130012</v>
      </c>
      <c r="I36" s="210" t="n">
        <f aca="false">SUM(I9,I11,I13,I15,I17,I19,I21,I23,I25,I27,I29,I31,I33)</f>
        <v>154581.49861449</v>
      </c>
      <c r="J36" s="210" t="n">
        <f aca="false">SUM(J9,J11,J13,J15,J17,J19,J21,J23,J25,J27,J29,J31,J33)</f>
        <v>76719.0366768746</v>
      </c>
      <c r="K36" s="210" t="n">
        <f aca="false">SUM(K9,K11,K13,K15,K17,K19,K21,K23,K25,K27,K29,K31,K33)</f>
        <v>92026.3099326788</v>
      </c>
      <c r="L36" s="210" t="n">
        <f aca="false">SUM(L9,L11,L13,L15,L17,L19,L21,L23,L25,L27,L29,L31,L33)</f>
        <v>197597.693545153</v>
      </c>
      <c r="M36" s="210" t="n">
        <f aca="false">SUM(M9,M11,M13,M15,M17,M19,M21,M23,M25,M27,M29,M31,M33)</f>
        <v>265305.298155772</v>
      </c>
      <c r="N36" s="210" t="n">
        <f aca="false">SUM(N9,N11,N13,N15,N17,N19,N21,N23,N25,N27,N29,N31,N33)</f>
        <v>299736.245878361</v>
      </c>
      <c r="O36" s="210" t="n">
        <f aca="false">SUM(O9,O11,O13,O15,O17,O19,O21,O23,O25,O27,O29,O31,O33)</f>
        <v>41154.0396028876</v>
      </c>
      <c r="P36" s="210" t="n">
        <f aca="false">SUM(D36:O36)</f>
        <v>1679346.61</v>
      </c>
    </row>
    <row r="37" customFormat="false" ht="30" hidden="false" customHeight="true" outlineLevel="0" collapsed="false">
      <c r="A37" s="207"/>
      <c r="B37" s="208"/>
      <c r="C37" s="209"/>
      <c r="D37" s="211" t="n">
        <f aca="false">D36/$C38</f>
        <v>0.0472909310465435</v>
      </c>
      <c r="E37" s="211" t="n">
        <f aca="false">E36/$C38</f>
        <v>0.0536779610202616</v>
      </c>
      <c r="F37" s="211" t="n">
        <f aca="false">F36/$C38</f>
        <v>0.125393721801878</v>
      </c>
      <c r="G37" s="211" t="n">
        <f aca="false">G36/$C38</f>
        <v>0.026592884379395</v>
      </c>
      <c r="H37" s="211" t="n">
        <f aca="false">H36/$C38</f>
        <v>0.0758786353997593</v>
      </c>
      <c r="I37" s="211" t="n">
        <f aca="false">I36/$C38</f>
        <v>0.0920485965755991</v>
      </c>
      <c r="J37" s="211" t="n">
        <f aca="false">J36/$C38</f>
        <v>0.0456838607468143</v>
      </c>
      <c r="K37" s="211" t="n">
        <f aca="false">K36/$C38</f>
        <v>0.0547988779592551</v>
      </c>
      <c r="L37" s="211" t="n">
        <f aca="false">L36/$C38</f>
        <v>0.117663436701226</v>
      </c>
      <c r="M37" s="211" t="n">
        <f aca="false">M36/$C38</f>
        <v>0.157981262817312</v>
      </c>
      <c r="N37" s="211" t="n">
        <f aca="false">N36/$C38</f>
        <v>0.17848384847626</v>
      </c>
      <c r="O37" s="211" t="n">
        <f aca="false">O36/$C38</f>
        <v>0.0245059830756961</v>
      </c>
      <c r="P37" s="212" t="n">
        <f aca="false">P36/C38</f>
        <v>1</v>
      </c>
    </row>
    <row r="38" s="217" customFormat="true" ht="30" hidden="false" customHeight="true" outlineLevel="0" collapsed="false">
      <c r="A38" s="213"/>
      <c r="B38" s="214" t="s">
        <v>3644</v>
      </c>
      <c r="C38" s="215" t="n">
        <f aca="false">SUM(C9:C34)</f>
        <v>1679346.61</v>
      </c>
      <c r="D38" s="216" t="n">
        <f aca="false">D36</f>
        <v>79417.8647367565</v>
      </c>
      <c r="E38" s="216" t="n">
        <f aca="false">D38+E36</f>
        <v>169561.766607845</v>
      </c>
      <c r="F38" s="216" t="n">
        <f aca="false">E38+F36</f>
        <v>380141.288231112</v>
      </c>
      <c r="G38" s="216" t="n">
        <f aca="false">F38+G36</f>
        <v>424799.958463771</v>
      </c>
      <c r="H38" s="216" t="n">
        <f aca="false">G38+H36</f>
        <v>552226.487593783</v>
      </c>
      <c r="I38" s="216" t="n">
        <f aca="false">H38+I36</f>
        <v>706807.986208273</v>
      </c>
      <c r="J38" s="216" t="n">
        <f aca="false">I38+J36</f>
        <v>783527.022885148</v>
      </c>
      <c r="K38" s="216" t="n">
        <f aca="false">J38+K36</f>
        <v>875553.332817826</v>
      </c>
      <c r="L38" s="216" t="n">
        <f aca="false">K38+L36</f>
        <v>1073151.02636298</v>
      </c>
      <c r="M38" s="216" t="n">
        <f aca="false">L38+M36</f>
        <v>1338456.32451875</v>
      </c>
      <c r="N38" s="216" t="n">
        <f aca="false">M38+N36</f>
        <v>1638192.57039711</v>
      </c>
      <c r="O38" s="216" t="n">
        <f aca="false">N38+O36</f>
        <v>1679346.61</v>
      </c>
      <c r="P38" s="216" t="n">
        <f aca="false">P36</f>
        <v>1679346.61</v>
      </c>
    </row>
    <row r="39" customFormat="false" ht="30" hidden="false" customHeight="true" outlineLevel="0" collapsed="false">
      <c r="A39" s="213"/>
      <c r="B39" s="214"/>
      <c r="C39" s="215"/>
      <c r="D39" s="211" t="n">
        <f aca="false">(D38/$C$38)</f>
        <v>0.0472909310465435</v>
      </c>
      <c r="E39" s="211" t="n">
        <f aca="false">(E38)/$C38</f>
        <v>0.100968892066805</v>
      </c>
      <c r="F39" s="211" t="n">
        <f aca="false">(F38)/$C38</f>
        <v>0.226362613868683</v>
      </c>
      <c r="G39" s="211" t="n">
        <f aca="false">(G38)/$C38</f>
        <v>0.252955498248078</v>
      </c>
      <c r="H39" s="211" t="n">
        <f aca="false">(H38)/$C38</f>
        <v>0.328834133647838</v>
      </c>
      <c r="I39" s="211" t="n">
        <f aca="false">(I38)/$C38</f>
        <v>0.420882730223437</v>
      </c>
      <c r="J39" s="211" t="n">
        <f aca="false">(J38)/$C38</f>
        <v>0.466566590970251</v>
      </c>
      <c r="K39" s="211" t="n">
        <f aca="false">(K38)/$C38</f>
        <v>0.521365468929506</v>
      </c>
      <c r="L39" s="211" t="n">
        <f aca="false">(L38)/$C38</f>
        <v>0.639028905630732</v>
      </c>
      <c r="M39" s="211" t="n">
        <f aca="false">(M38)/$C38</f>
        <v>0.797010168448044</v>
      </c>
      <c r="N39" s="211" t="n">
        <f aca="false">(N38)/$C38</f>
        <v>0.975494016924304</v>
      </c>
      <c r="O39" s="211" t="n">
        <f aca="false">(O38)/$C38</f>
        <v>1</v>
      </c>
      <c r="P39" s="211" t="n">
        <f aca="false">(P38)/$C38</f>
        <v>1</v>
      </c>
    </row>
    <row r="40" customFormat="false" ht="18" hidden="false" customHeight="false" outlineLevel="0" collapsed="false">
      <c r="C40" s="218"/>
      <c r="D40" s="219"/>
      <c r="E40" s="219"/>
      <c r="F40" s="219"/>
      <c r="G40" s="219"/>
      <c r="H40" s="219"/>
      <c r="I40" s="219"/>
      <c r="J40" s="219"/>
      <c r="K40" s="219"/>
      <c r="L40" s="219"/>
      <c r="M40" s="219"/>
      <c r="N40" s="219"/>
      <c r="O40" s="219"/>
      <c r="P40" s="219"/>
    </row>
    <row r="41" customFormat="false" ht="18" hidden="false" customHeight="false" outlineLevel="0" collapsed="false">
      <c r="C41" s="177"/>
      <c r="D41" s="177"/>
    </row>
    <row r="43" customFormat="false" ht="18" hidden="false" customHeight="false" outlineLevel="0" collapsed="false">
      <c r="P43" s="220"/>
    </row>
    <row r="44" customFormat="false" ht="18" hidden="false" customHeight="false" outlineLevel="0" collapsed="false">
      <c r="C44" s="221"/>
      <c r="D44" s="221"/>
      <c r="E44" s="221"/>
      <c r="F44" s="221"/>
      <c r="G44" s="221"/>
      <c r="H44" s="221"/>
      <c r="I44" s="221"/>
      <c r="J44" s="221"/>
      <c r="K44" s="221"/>
      <c r="L44" s="221"/>
      <c r="M44" s="221"/>
      <c r="N44" s="221"/>
      <c r="O44" s="221"/>
      <c r="P44" s="220"/>
    </row>
    <row r="45" customFormat="false" ht="18" hidden="false" customHeight="false" outlineLevel="0" collapsed="false">
      <c r="P45" s="220"/>
    </row>
  </sheetData>
  <sheetProtection algorithmName="SHA-512" hashValue="BPWF2R8ZIKqTTohA4p0T/38mnbPnjIewEmHM0ZfNUPqqFFLfbfTfTXR7UhT8kgjAxHcG9zTWKJ+CU0w4miRoVg==" saltValue="yWZZRJNR/oz51QRZ/CBQDA==" spinCount="100000" sheet="true" objects="true" scenarios="true"/>
  <mergeCells count="52">
    <mergeCell ref="D1:H1"/>
    <mergeCell ref="C2:I2"/>
    <mergeCell ref="C3:I3"/>
    <mergeCell ref="D4:H4"/>
    <mergeCell ref="C5:I5"/>
    <mergeCell ref="C6:I6"/>
    <mergeCell ref="A9:A10"/>
    <mergeCell ref="B9:B10"/>
    <mergeCell ref="C9:C10"/>
    <mergeCell ref="A11:A12"/>
    <mergeCell ref="B11:B12"/>
    <mergeCell ref="C11:C12"/>
    <mergeCell ref="A13:A14"/>
    <mergeCell ref="B13:B14"/>
    <mergeCell ref="C13:C14"/>
    <mergeCell ref="A15:A16"/>
    <mergeCell ref="B15:B16"/>
    <mergeCell ref="C15:C16"/>
    <mergeCell ref="A17:A18"/>
    <mergeCell ref="B17:B18"/>
    <mergeCell ref="C17:C18"/>
    <mergeCell ref="A19:A20"/>
    <mergeCell ref="B19:B20"/>
    <mergeCell ref="C19:C20"/>
    <mergeCell ref="A21:A22"/>
    <mergeCell ref="B21:B22"/>
    <mergeCell ref="C21:C22"/>
    <mergeCell ref="A23:A24"/>
    <mergeCell ref="B23:B24"/>
    <mergeCell ref="C23:C24"/>
    <mergeCell ref="A25:A26"/>
    <mergeCell ref="B25:B26"/>
    <mergeCell ref="C25:C26"/>
    <mergeCell ref="A27:A28"/>
    <mergeCell ref="B27:B28"/>
    <mergeCell ref="C27:C28"/>
    <mergeCell ref="A29:A30"/>
    <mergeCell ref="B29:B30"/>
    <mergeCell ref="C29:C30"/>
    <mergeCell ref="A31:A32"/>
    <mergeCell ref="B31:B32"/>
    <mergeCell ref="C31:C32"/>
    <mergeCell ref="A33:A34"/>
    <mergeCell ref="B33:B34"/>
    <mergeCell ref="C33:C34"/>
    <mergeCell ref="A35:P35"/>
    <mergeCell ref="A36:A37"/>
    <mergeCell ref="B36:B37"/>
    <mergeCell ref="C36:C37"/>
    <mergeCell ref="A38:A39"/>
    <mergeCell ref="B38:B39"/>
    <mergeCell ref="C38:C39"/>
  </mergeCells>
  <conditionalFormatting sqref="D11:G11 D9:H9 D33:H33">
    <cfRule type="cellIs" priority="2" operator="notEqual" aboveAverage="0" equalAverage="0" bottom="0" percent="0" rank="0" text="" dxfId="0">
      <formula>0</formula>
    </cfRule>
  </conditionalFormatting>
  <conditionalFormatting sqref="H11">
    <cfRule type="cellIs" priority="3" operator="notEqual" aboveAverage="0" equalAverage="0" bottom="0" percent="0" rank="0" text="" dxfId="1">
      <formula>0</formula>
    </cfRule>
  </conditionalFormatting>
  <conditionalFormatting sqref="H31">
    <cfRule type="cellIs" priority="4" operator="notEqual" aboveAverage="0" equalAverage="0" bottom="0" percent="0" rank="0" text="" dxfId="2">
      <formula>0</formula>
    </cfRule>
  </conditionalFormatting>
  <conditionalFormatting sqref="D13:G13">
    <cfRule type="cellIs" priority="5" operator="notEqual" aboveAverage="0" equalAverage="0" bottom="0" percent="0" rank="0" text="" dxfId="3">
      <formula>0</formula>
    </cfRule>
  </conditionalFormatting>
  <conditionalFormatting sqref="H13">
    <cfRule type="cellIs" priority="6" operator="notEqual" aboveAverage="0" equalAverage="0" bottom="0" percent="0" rank="0" text="" dxfId="4">
      <formula>0</formula>
    </cfRule>
  </conditionalFormatting>
  <conditionalFormatting sqref="D15:G15">
    <cfRule type="cellIs" priority="7" operator="notEqual" aboveAverage="0" equalAverage="0" bottom="0" percent="0" rank="0" text="" dxfId="5">
      <formula>0</formula>
    </cfRule>
  </conditionalFormatting>
  <conditionalFormatting sqref="H15">
    <cfRule type="cellIs" priority="8" operator="notEqual" aboveAverage="0" equalAverage="0" bottom="0" percent="0" rank="0" text="" dxfId="6">
      <formula>0</formula>
    </cfRule>
  </conditionalFormatting>
  <conditionalFormatting sqref="D31:G31">
    <cfRule type="cellIs" priority="9" operator="notEqual" aboveAverage="0" equalAverage="0" bottom="0" percent="0" rank="0" text="" dxfId="7">
      <formula>0</formula>
    </cfRule>
  </conditionalFormatting>
  <conditionalFormatting sqref="I9 I33">
    <cfRule type="cellIs" priority="10" operator="notEqual" aboveAverage="0" equalAverage="0" bottom="0" percent="0" rank="0" text="" dxfId="8">
      <formula>0</formula>
    </cfRule>
  </conditionalFormatting>
  <conditionalFormatting sqref="I11">
    <cfRule type="cellIs" priority="11" operator="notEqual" aboveAverage="0" equalAverage="0" bottom="0" percent="0" rank="0" text="" dxfId="9">
      <formula>0</formula>
    </cfRule>
  </conditionalFormatting>
  <conditionalFormatting sqref="I31">
    <cfRule type="cellIs" priority="12" operator="notEqual" aboveAverage="0" equalAverage="0" bottom="0" percent="0" rank="0" text="" dxfId="10">
      <formula>0</formula>
    </cfRule>
  </conditionalFormatting>
  <conditionalFormatting sqref="I13">
    <cfRule type="cellIs" priority="13" operator="notEqual" aboveAverage="0" equalAverage="0" bottom="0" percent="0" rank="0" text="" dxfId="11">
      <formula>0</formula>
    </cfRule>
  </conditionalFormatting>
  <conditionalFormatting sqref="I15">
    <cfRule type="cellIs" priority="14" operator="notEqual" aboveAverage="0" equalAverage="0" bottom="0" percent="0" rank="0" text="" dxfId="12">
      <formula>0</formula>
    </cfRule>
  </conditionalFormatting>
  <conditionalFormatting sqref="J9 J33">
    <cfRule type="cellIs" priority="15" operator="notEqual" aboveAverage="0" equalAverage="0" bottom="0" percent="0" rank="0" text="" dxfId="13">
      <formula>0</formula>
    </cfRule>
  </conditionalFormatting>
  <conditionalFormatting sqref="J11">
    <cfRule type="cellIs" priority="16" operator="notEqual" aboveAverage="0" equalAverage="0" bottom="0" percent="0" rank="0" text="" dxfId="14">
      <formula>0</formula>
    </cfRule>
  </conditionalFormatting>
  <conditionalFormatting sqref="J31">
    <cfRule type="cellIs" priority="17" operator="notEqual" aboveAverage="0" equalAverage="0" bottom="0" percent="0" rank="0" text="" dxfId="15">
      <formula>0</formula>
    </cfRule>
  </conditionalFormatting>
  <conditionalFormatting sqref="J13">
    <cfRule type="cellIs" priority="18" operator="notEqual" aboveAverage="0" equalAverage="0" bottom="0" percent="0" rank="0" text="" dxfId="16">
      <formula>0</formula>
    </cfRule>
  </conditionalFormatting>
  <conditionalFormatting sqref="J15">
    <cfRule type="cellIs" priority="19" operator="notEqual" aboveAverage="0" equalAverage="0" bottom="0" percent="0" rank="0" text="" dxfId="17">
      <formula>0</formula>
    </cfRule>
  </conditionalFormatting>
  <conditionalFormatting sqref="K9 K33">
    <cfRule type="cellIs" priority="20" operator="notEqual" aboveAverage="0" equalAverage="0" bottom="0" percent="0" rank="0" text="" dxfId="18">
      <formula>0</formula>
    </cfRule>
  </conditionalFormatting>
  <conditionalFormatting sqref="K11">
    <cfRule type="cellIs" priority="21" operator="notEqual" aboveAverage="0" equalAverage="0" bottom="0" percent="0" rank="0" text="" dxfId="19">
      <formula>0</formula>
    </cfRule>
  </conditionalFormatting>
  <conditionalFormatting sqref="K31">
    <cfRule type="cellIs" priority="22" operator="notEqual" aboveAverage="0" equalAverage="0" bottom="0" percent="0" rank="0" text="" dxfId="20">
      <formula>0</formula>
    </cfRule>
  </conditionalFormatting>
  <conditionalFormatting sqref="K13">
    <cfRule type="cellIs" priority="23" operator="notEqual" aboveAverage="0" equalAverage="0" bottom="0" percent="0" rank="0" text="" dxfId="21">
      <formula>0</formula>
    </cfRule>
  </conditionalFormatting>
  <conditionalFormatting sqref="K15">
    <cfRule type="cellIs" priority="24" operator="notEqual" aboveAverage="0" equalAverage="0" bottom="0" percent="0" rank="0" text="" dxfId="22">
      <formula>0</formula>
    </cfRule>
  </conditionalFormatting>
  <conditionalFormatting sqref="L9 L33">
    <cfRule type="cellIs" priority="25" operator="notEqual" aboveAverage="0" equalAverage="0" bottom="0" percent="0" rank="0" text="" dxfId="23">
      <formula>0</formula>
    </cfRule>
  </conditionalFormatting>
  <conditionalFormatting sqref="L11">
    <cfRule type="cellIs" priority="26" operator="notEqual" aboveAverage="0" equalAverage="0" bottom="0" percent="0" rank="0" text="" dxfId="24">
      <formula>0</formula>
    </cfRule>
  </conditionalFormatting>
  <conditionalFormatting sqref="L31">
    <cfRule type="cellIs" priority="27" operator="notEqual" aboveAverage="0" equalAverage="0" bottom="0" percent="0" rank="0" text="" dxfId="25">
      <formula>0</formula>
    </cfRule>
  </conditionalFormatting>
  <conditionalFormatting sqref="L13">
    <cfRule type="cellIs" priority="28" operator="notEqual" aboveAverage="0" equalAverage="0" bottom="0" percent="0" rank="0" text="" dxfId="26">
      <formula>0</formula>
    </cfRule>
  </conditionalFormatting>
  <conditionalFormatting sqref="L15">
    <cfRule type="cellIs" priority="29" operator="notEqual" aboveAverage="0" equalAverage="0" bottom="0" percent="0" rank="0" text="" dxfId="27">
      <formula>0</formula>
    </cfRule>
  </conditionalFormatting>
  <conditionalFormatting sqref="M9 M33">
    <cfRule type="cellIs" priority="30" operator="notEqual" aboveAverage="0" equalAverage="0" bottom="0" percent="0" rank="0" text="" dxfId="28">
      <formula>0</formula>
    </cfRule>
  </conditionalFormatting>
  <conditionalFormatting sqref="M11">
    <cfRule type="cellIs" priority="31" operator="notEqual" aboveAverage="0" equalAverage="0" bottom="0" percent="0" rank="0" text="" dxfId="29">
      <formula>0</formula>
    </cfRule>
  </conditionalFormatting>
  <conditionalFormatting sqref="M31">
    <cfRule type="cellIs" priority="32" operator="notEqual" aboveAverage="0" equalAverage="0" bottom="0" percent="0" rank="0" text="" dxfId="30">
      <formula>0</formula>
    </cfRule>
  </conditionalFormatting>
  <conditionalFormatting sqref="M13">
    <cfRule type="cellIs" priority="33" operator="notEqual" aboveAverage="0" equalAverage="0" bottom="0" percent="0" rank="0" text="" dxfId="31">
      <formula>0</formula>
    </cfRule>
  </conditionalFormatting>
  <conditionalFormatting sqref="M15">
    <cfRule type="cellIs" priority="34" operator="notEqual" aboveAverage="0" equalAverage="0" bottom="0" percent="0" rank="0" text="" dxfId="32">
      <formula>0</formula>
    </cfRule>
  </conditionalFormatting>
  <conditionalFormatting sqref="N9 N33">
    <cfRule type="cellIs" priority="35" operator="notEqual" aboveAverage="0" equalAverage="0" bottom="0" percent="0" rank="0" text="" dxfId="33">
      <formula>0</formula>
    </cfRule>
  </conditionalFormatting>
  <conditionalFormatting sqref="N11">
    <cfRule type="cellIs" priority="36" operator="notEqual" aboveAverage="0" equalAverage="0" bottom="0" percent="0" rank="0" text="" dxfId="34">
      <formula>0</formula>
    </cfRule>
  </conditionalFormatting>
  <conditionalFormatting sqref="N31">
    <cfRule type="cellIs" priority="37" operator="notEqual" aboveAverage="0" equalAverage="0" bottom="0" percent="0" rank="0" text="" dxfId="35">
      <formula>0</formula>
    </cfRule>
  </conditionalFormatting>
  <conditionalFormatting sqref="N13">
    <cfRule type="cellIs" priority="38" operator="notEqual" aboveAverage="0" equalAverage="0" bottom="0" percent="0" rank="0" text="" dxfId="36">
      <formula>0</formula>
    </cfRule>
  </conditionalFormatting>
  <conditionalFormatting sqref="N15">
    <cfRule type="cellIs" priority="39" operator="notEqual" aboveAverage="0" equalAverage="0" bottom="0" percent="0" rank="0" text="" dxfId="37">
      <formula>0</formula>
    </cfRule>
  </conditionalFormatting>
  <conditionalFormatting sqref="O9 O33">
    <cfRule type="cellIs" priority="40" operator="notEqual" aboveAverage="0" equalAverage="0" bottom="0" percent="0" rank="0" text="" dxfId="38">
      <formula>0</formula>
    </cfRule>
  </conditionalFormatting>
  <conditionalFormatting sqref="O11">
    <cfRule type="cellIs" priority="41" operator="notEqual" aboveAverage="0" equalAverage="0" bottom="0" percent="0" rank="0" text="" dxfId="39">
      <formula>0</formula>
    </cfRule>
  </conditionalFormatting>
  <conditionalFormatting sqref="O31">
    <cfRule type="cellIs" priority="42" operator="notEqual" aboveAverage="0" equalAverage="0" bottom="0" percent="0" rank="0" text="" dxfId="40">
      <formula>0</formula>
    </cfRule>
  </conditionalFormatting>
  <conditionalFormatting sqref="O13">
    <cfRule type="cellIs" priority="43" operator="notEqual" aboveAverage="0" equalAverage="0" bottom="0" percent="0" rank="0" text="" dxfId="41">
      <formula>0</formula>
    </cfRule>
  </conditionalFormatting>
  <conditionalFormatting sqref="O15">
    <cfRule type="cellIs" priority="44" operator="notEqual" aboveAverage="0" equalAverage="0" bottom="0" percent="0" rank="0" text="" dxfId="42">
      <formula>0</formula>
    </cfRule>
  </conditionalFormatting>
  <conditionalFormatting sqref="D17:G17">
    <cfRule type="cellIs" priority="45" operator="notEqual" aboveAverage="0" equalAverage="0" bottom="0" percent="0" rank="0" text="" dxfId="43">
      <formula>0</formula>
    </cfRule>
  </conditionalFormatting>
  <conditionalFormatting sqref="H17">
    <cfRule type="cellIs" priority="46" operator="notEqual" aboveAverage="0" equalAverage="0" bottom="0" percent="0" rank="0" text="" dxfId="44">
      <formula>0</formula>
    </cfRule>
  </conditionalFormatting>
  <conditionalFormatting sqref="I17">
    <cfRule type="cellIs" priority="47" operator="notEqual" aboveAverage="0" equalAverage="0" bottom="0" percent="0" rank="0" text="" dxfId="45">
      <formula>0</formula>
    </cfRule>
  </conditionalFormatting>
  <conditionalFormatting sqref="J17">
    <cfRule type="cellIs" priority="48" operator="notEqual" aboveAverage="0" equalAverage="0" bottom="0" percent="0" rank="0" text="" dxfId="46">
      <formula>0</formula>
    </cfRule>
  </conditionalFormatting>
  <conditionalFormatting sqref="K17">
    <cfRule type="cellIs" priority="49" operator="notEqual" aboveAverage="0" equalAverage="0" bottom="0" percent="0" rank="0" text="" dxfId="47">
      <formula>0</formula>
    </cfRule>
  </conditionalFormatting>
  <conditionalFormatting sqref="L17">
    <cfRule type="cellIs" priority="50" operator="notEqual" aboveAverage="0" equalAverage="0" bottom="0" percent="0" rank="0" text="" dxfId="48">
      <formula>0</formula>
    </cfRule>
  </conditionalFormatting>
  <conditionalFormatting sqref="M17">
    <cfRule type="cellIs" priority="51" operator="notEqual" aboveAverage="0" equalAverage="0" bottom="0" percent="0" rank="0" text="" dxfId="49">
      <formula>0</formula>
    </cfRule>
  </conditionalFormatting>
  <conditionalFormatting sqref="N17">
    <cfRule type="cellIs" priority="52" operator="notEqual" aboveAverage="0" equalAverage="0" bottom="0" percent="0" rank="0" text="" dxfId="50">
      <formula>0</formula>
    </cfRule>
  </conditionalFormatting>
  <conditionalFormatting sqref="O17">
    <cfRule type="cellIs" priority="53" operator="notEqual" aboveAverage="0" equalAverage="0" bottom="0" percent="0" rank="0" text="" dxfId="51">
      <formula>0</formula>
    </cfRule>
  </conditionalFormatting>
  <conditionalFormatting sqref="D19:G19">
    <cfRule type="cellIs" priority="54" operator="notEqual" aboveAverage="0" equalAverage="0" bottom="0" percent="0" rank="0" text="" dxfId="52">
      <formula>0</formula>
    </cfRule>
  </conditionalFormatting>
  <conditionalFormatting sqref="H19">
    <cfRule type="cellIs" priority="55" operator="notEqual" aboveAverage="0" equalAverage="0" bottom="0" percent="0" rank="0" text="" dxfId="53">
      <formula>0</formula>
    </cfRule>
  </conditionalFormatting>
  <conditionalFormatting sqref="I19">
    <cfRule type="cellIs" priority="56" operator="notEqual" aboveAverage="0" equalAverage="0" bottom="0" percent="0" rank="0" text="" dxfId="54">
      <formula>0</formula>
    </cfRule>
  </conditionalFormatting>
  <conditionalFormatting sqref="J19">
    <cfRule type="cellIs" priority="57" operator="notEqual" aboveAverage="0" equalAverage="0" bottom="0" percent="0" rank="0" text="" dxfId="55">
      <formula>0</formula>
    </cfRule>
  </conditionalFormatting>
  <conditionalFormatting sqref="K19">
    <cfRule type="cellIs" priority="58" operator="notEqual" aboveAverage="0" equalAverage="0" bottom="0" percent="0" rank="0" text="" dxfId="56">
      <formula>0</formula>
    </cfRule>
  </conditionalFormatting>
  <conditionalFormatting sqref="L19">
    <cfRule type="cellIs" priority="59" operator="notEqual" aboveAverage="0" equalAverage="0" bottom="0" percent="0" rank="0" text="" dxfId="57">
      <formula>0</formula>
    </cfRule>
  </conditionalFormatting>
  <conditionalFormatting sqref="M19">
    <cfRule type="cellIs" priority="60" operator="notEqual" aboveAverage="0" equalAverage="0" bottom="0" percent="0" rank="0" text="" dxfId="58">
      <formula>0</formula>
    </cfRule>
  </conditionalFormatting>
  <conditionalFormatting sqref="N19">
    <cfRule type="cellIs" priority="61" operator="notEqual" aboveAverage="0" equalAverage="0" bottom="0" percent="0" rank="0" text="" dxfId="59">
      <formula>0</formula>
    </cfRule>
  </conditionalFormatting>
  <conditionalFormatting sqref="O19">
    <cfRule type="cellIs" priority="62" operator="notEqual" aboveAverage="0" equalAverage="0" bottom="0" percent="0" rank="0" text="" dxfId="60">
      <formula>0</formula>
    </cfRule>
  </conditionalFormatting>
  <conditionalFormatting sqref="D21:G21">
    <cfRule type="cellIs" priority="63" operator="notEqual" aboveAverage="0" equalAverage="0" bottom="0" percent="0" rank="0" text="" dxfId="61">
      <formula>0</formula>
    </cfRule>
  </conditionalFormatting>
  <conditionalFormatting sqref="H21">
    <cfRule type="cellIs" priority="64" operator="notEqual" aboveAverage="0" equalAverage="0" bottom="0" percent="0" rank="0" text="" dxfId="62">
      <formula>0</formula>
    </cfRule>
  </conditionalFormatting>
  <conditionalFormatting sqref="I21">
    <cfRule type="cellIs" priority="65" operator="notEqual" aboveAverage="0" equalAverage="0" bottom="0" percent="0" rank="0" text="" dxfId="63">
      <formula>0</formula>
    </cfRule>
  </conditionalFormatting>
  <conditionalFormatting sqref="J21">
    <cfRule type="cellIs" priority="66" operator="notEqual" aboveAverage="0" equalAverage="0" bottom="0" percent="0" rank="0" text="" dxfId="64">
      <formula>0</formula>
    </cfRule>
  </conditionalFormatting>
  <conditionalFormatting sqref="K21">
    <cfRule type="cellIs" priority="67" operator="notEqual" aboveAverage="0" equalAverage="0" bottom="0" percent="0" rank="0" text="" dxfId="65">
      <formula>0</formula>
    </cfRule>
  </conditionalFormatting>
  <conditionalFormatting sqref="L21">
    <cfRule type="cellIs" priority="68" operator="notEqual" aboveAverage="0" equalAverage="0" bottom="0" percent="0" rank="0" text="" dxfId="66">
      <formula>0</formula>
    </cfRule>
  </conditionalFormatting>
  <conditionalFormatting sqref="M21">
    <cfRule type="cellIs" priority="69" operator="notEqual" aboveAverage="0" equalAverage="0" bottom="0" percent="0" rank="0" text="" dxfId="67">
      <formula>0</formula>
    </cfRule>
  </conditionalFormatting>
  <conditionalFormatting sqref="N21">
    <cfRule type="cellIs" priority="70" operator="notEqual" aboveAverage="0" equalAverage="0" bottom="0" percent="0" rank="0" text="" dxfId="68">
      <formula>0</formula>
    </cfRule>
  </conditionalFormatting>
  <conditionalFormatting sqref="O21">
    <cfRule type="cellIs" priority="71" operator="notEqual" aboveAverage="0" equalAverage="0" bottom="0" percent="0" rank="0" text="" dxfId="69">
      <formula>0</formula>
    </cfRule>
  </conditionalFormatting>
  <conditionalFormatting sqref="D23:G23">
    <cfRule type="cellIs" priority="72" operator="notEqual" aboveAverage="0" equalAverage="0" bottom="0" percent="0" rank="0" text="" dxfId="70">
      <formula>0</formula>
    </cfRule>
  </conditionalFormatting>
  <conditionalFormatting sqref="H23">
    <cfRule type="cellIs" priority="73" operator="notEqual" aboveAverage="0" equalAverage="0" bottom="0" percent="0" rank="0" text="" dxfId="71">
      <formula>0</formula>
    </cfRule>
  </conditionalFormatting>
  <conditionalFormatting sqref="I23">
    <cfRule type="cellIs" priority="74" operator="notEqual" aboveAverage="0" equalAverage="0" bottom="0" percent="0" rank="0" text="" dxfId="72">
      <formula>0</formula>
    </cfRule>
  </conditionalFormatting>
  <conditionalFormatting sqref="J23">
    <cfRule type="cellIs" priority="75" operator="notEqual" aboveAverage="0" equalAverage="0" bottom="0" percent="0" rank="0" text="" dxfId="73">
      <formula>0</formula>
    </cfRule>
  </conditionalFormatting>
  <conditionalFormatting sqref="K23">
    <cfRule type="cellIs" priority="76" operator="notEqual" aboveAverage="0" equalAverage="0" bottom="0" percent="0" rank="0" text="" dxfId="74">
      <formula>0</formula>
    </cfRule>
  </conditionalFormatting>
  <conditionalFormatting sqref="L23">
    <cfRule type="cellIs" priority="77" operator="notEqual" aboveAverage="0" equalAverage="0" bottom="0" percent="0" rank="0" text="" dxfId="75">
      <formula>0</formula>
    </cfRule>
  </conditionalFormatting>
  <conditionalFormatting sqref="M23">
    <cfRule type="cellIs" priority="78" operator="notEqual" aboveAverage="0" equalAverage="0" bottom="0" percent="0" rank="0" text="" dxfId="76">
      <formula>0</formula>
    </cfRule>
  </conditionalFormatting>
  <conditionalFormatting sqref="N23">
    <cfRule type="cellIs" priority="79" operator="notEqual" aboveAverage="0" equalAverage="0" bottom="0" percent="0" rank="0" text="" dxfId="77">
      <formula>0</formula>
    </cfRule>
  </conditionalFormatting>
  <conditionalFormatting sqref="O23">
    <cfRule type="cellIs" priority="80" operator="notEqual" aboveAverage="0" equalAverage="0" bottom="0" percent="0" rank="0" text="" dxfId="78">
      <formula>0</formula>
    </cfRule>
  </conditionalFormatting>
  <conditionalFormatting sqref="D25:G25">
    <cfRule type="cellIs" priority="81" operator="notEqual" aboveAverage="0" equalAverage="0" bottom="0" percent="0" rank="0" text="" dxfId="79">
      <formula>0</formula>
    </cfRule>
  </conditionalFormatting>
  <conditionalFormatting sqref="H25">
    <cfRule type="cellIs" priority="82" operator="notEqual" aboveAverage="0" equalAverage="0" bottom="0" percent="0" rank="0" text="" dxfId="80">
      <formula>0</formula>
    </cfRule>
  </conditionalFormatting>
  <conditionalFormatting sqref="I25">
    <cfRule type="cellIs" priority="83" operator="notEqual" aboveAverage="0" equalAverage="0" bottom="0" percent="0" rank="0" text="" dxfId="81">
      <formula>0</formula>
    </cfRule>
  </conditionalFormatting>
  <conditionalFormatting sqref="J25">
    <cfRule type="cellIs" priority="84" operator="notEqual" aboveAverage="0" equalAverage="0" bottom="0" percent="0" rank="0" text="" dxfId="82">
      <formula>0</formula>
    </cfRule>
  </conditionalFormatting>
  <conditionalFormatting sqref="K25">
    <cfRule type="cellIs" priority="85" operator="notEqual" aboveAverage="0" equalAverage="0" bottom="0" percent="0" rank="0" text="" dxfId="83">
      <formula>0</formula>
    </cfRule>
  </conditionalFormatting>
  <conditionalFormatting sqref="L25">
    <cfRule type="cellIs" priority="86" operator="notEqual" aboveAverage="0" equalAverage="0" bottom="0" percent="0" rank="0" text="" dxfId="84">
      <formula>0</formula>
    </cfRule>
  </conditionalFormatting>
  <conditionalFormatting sqref="M25">
    <cfRule type="cellIs" priority="87" operator="notEqual" aboveAverage="0" equalAverage="0" bottom="0" percent="0" rank="0" text="" dxfId="85">
      <formula>0</formula>
    </cfRule>
  </conditionalFormatting>
  <conditionalFormatting sqref="N25">
    <cfRule type="cellIs" priority="88" operator="notEqual" aboveAverage="0" equalAverage="0" bottom="0" percent="0" rank="0" text="" dxfId="86">
      <formula>0</formula>
    </cfRule>
  </conditionalFormatting>
  <conditionalFormatting sqref="O25">
    <cfRule type="cellIs" priority="89" operator="notEqual" aboveAverage="0" equalAverage="0" bottom="0" percent="0" rank="0" text="" dxfId="87">
      <formula>0</formula>
    </cfRule>
  </conditionalFormatting>
  <conditionalFormatting sqref="D27:G27">
    <cfRule type="cellIs" priority="90" operator="notEqual" aboveAverage="0" equalAverage="0" bottom="0" percent="0" rank="0" text="" dxfId="88">
      <formula>0</formula>
    </cfRule>
  </conditionalFormatting>
  <conditionalFormatting sqref="H27">
    <cfRule type="cellIs" priority="91" operator="notEqual" aboveAverage="0" equalAverage="0" bottom="0" percent="0" rank="0" text="" dxfId="89">
      <formula>0</formula>
    </cfRule>
  </conditionalFormatting>
  <conditionalFormatting sqref="I27">
    <cfRule type="cellIs" priority="92" operator="notEqual" aboveAverage="0" equalAverage="0" bottom="0" percent="0" rank="0" text="" dxfId="90">
      <formula>0</formula>
    </cfRule>
  </conditionalFormatting>
  <conditionalFormatting sqref="J27">
    <cfRule type="cellIs" priority="93" operator="notEqual" aboveAverage="0" equalAverage="0" bottom="0" percent="0" rank="0" text="" dxfId="91">
      <formula>0</formula>
    </cfRule>
  </conditionalFormatting>
  <conditionalFormatting sqref="K27">
    <cfRule type="cellIs" priority="94" operator="notEqual" aboveAverage="0" equalAverage="0" bottom="0" percent="0" rank="0" text="" dxfId="92">
      <formula>0</formula>
    </cfRule>
  </conditionalFormatting>
  <conditionalFormatting sqref="L27">
    <cfRule type="cellIs" priority="95" operator="notEqual" aboveAverage="0" equalAverage="0" bottom="0" percent="0" rank="0" text="" dxfId="93">
      <formula>0</formula>
    </cfRule>
  </conditionalFormatting>
  <conditionalFormatting sqref="M27">
    <cfRule type="cellIs" priority="96" operator="notEqual" aboveAverage="0" equalAverage="0" bottom="0" percent="0" rank="0" text="" dxfId="94">
      <formula>0</formula>
    </cfRule>
  </conditionalFormatting>
  <conditionalFormatting sqref="N27">
    <cfRule type="cellIs" priority="97" operator="notEqual" aboveAverage="0" equalAverage="0" bottom="0" percent="0" rank="0" text="" dxfId="95">
      <formula>0</formula>
    </cfRule>
  </conditionalFormatting>
  <conditionalFormatting sqref="O27">
    <cfRule type="cellIs" priority="98" operator="notEqual" aboveAverage="0" equalAverage="0" bottom="0" percent="0" rank="0" text="" dxfId="96">
      <formula>0</formula>
    </cfRule>
  </conditionalFormatting>
  <conditionalFormatting sqref="D29:G29">
    <cfRule type="cellIs" priority="99" operator="notEqual" aboveAverage="0" equalAverage="0" bottom="0" percent="0" rank="0" text="" dxfId="97">
      <formula>0</formula>
    </cfRule>
  </conditionalFormatting>
  <conditionalFormatting sqref="H29">
    <cfRule type="cellIs" priority="100" operator="notEqual" aboveAverage="0" equalAverage="0" bottom="0" percent="0" rank="0" text="" dxfId="98">
      <formula>0</formula>
    </cfRule>
  </conditionalFormatting>
  <conditionalFormatting sqref="I29">
    <cfRule type="cellIs" priority="101" operator="notEqual" aboveAverage="0" equalAverage="0" bottom="0" percent="0" rank="0" text="" dxfId="99">
      <formula>0</formula>
    </cfRule>
  </conditionalFormatting>
  <conditionalFormatting sqref="J29">
    <cfRule type="cellIs" priority="102" operator="notEqual" aboveAverage="0" equalAverage="0" bottom="0" percent="0" rank="0" text="" dxfId="100">
      <formula>0</formula>
    </cfRule>
  </conditionalFormatting>
  <conditionalFormatting sqref="K29">
    <cfRule type="cellIs" priority="103" operator="notEqual" aboveAverage="0" equalAverage="0" bottom="0" percent="0" rank="0" text="" dxfId="101">
      <formula>0</formula>
    </cfRule>
  </conditionalFormatting>
  <conditionalFormatting sqref="L29">
    <cfRule type="cellIs" priority="104" operator="notEqual" aboveAverage="0" equalAverage="0" bottom="0" percent="0" rank="0" text="" dxfId="102">
      <formula>0</formula>
    </cfRule>
  </conditionalFormatting>
  <conditionalFormatting sqref="M29">
    <cfRule type="cellIs" priority="105" operator="notEqual" aboveAverage="0" equalAverage="0" bottom="0" percent="0" rank="0" text="" dxfId="103">
      <formula>0</formula>
    </cfRule>
  </conditionalFormatting>
  <conditionalFormatting sqref="N29">
    <cfRule type="cellIs" priority="106" operator="notEqual" aboveAverage="0" equalAverage="0" bottom="0" percent="0" rank="0" text="" dxfId="104">
      <formula>0</formula>
    </cfRule>
  </conditionalFormatting>
  <conditionalFormatting sqref="O29">
    <cfRule type="cellIs" priority="107" operator="notEqual" aboveAverage="0" equalAverage="0" bottom="0" percent="0" rank="0" text="" dxfId="105">
      <formula>0</formula>
    </cfRule>
  </conditionalFormatting>
  <conditionalFormatting sqref="D10:O10">
    <cfRule type="cellIs" priority="108" operator="greaterThan" aboveAverage="0" equalAverage="0" bottom="0" percent="0" rank="0" text="" dxfId="106">
      <formula>0</formula>
    </cfRule>
  </conditionalFormatting>
  <conditionalFormatting sqref="D12:O12">
    <cfRule type="cellIs" priority="109" operator="greaterThan" aboveAverage="0" equalAverage="0" bottom="0" percent="0" rank="0" text="" dxfId="107">
      <formula>0</formula>
    </cfRule>
  </conditionalFormatting>
  <conditionalFormatting sqref="D32:O32">
    <cfRule type="cellIs" priority="110" operator="greaterThan" aboveAverage="0" equalAverage="0" bottom="0" percent="0" rank="0" text="" dxfId="108">
      <formula>0</formula>
    </cfRule>
  </conditionalFormatting>
  <conditionalFormatting sqref="D14:O14">
    <cfRule type="cellIs" priority="111" operator="greaterThan" aboveAverage="0" equalAverage="0" bottom="0" percent="0" rank="0" text="" dxfId="109">
      <formula>0</formula>
    </cfRule>
  </conditionalFormatting>
  <conditionalFormatting sqref="D16:O16">
    <cfRule type="cellIs" priority="112" operator="greaterThan" aboveAverage="0" equalAverage="0" bottom="0" percent="0" rank="0" text="" dxfId="110">
      <formula>0</formula>
    </cfRule>
  </conditionalFormatting>
  <conditionalFormatting sqref="D18:O18">
    <cfRule type="cellIs" priority="113" operator="greaterThan" aboveAverage="0" equalAverage="0" bottom="0" percent="0" rank="0" text="" dxfId="111">
      <formula>0</formula>
    </cfRule>
  </conditionalFormatting>
  <conditionalFormatting sqref="D20:O20">
    <cfRule type="cellIs" priority="114" operator="greaterThan" aboveAverage="0" equalAverage="0" bottom="0" percent="0" rank="0" text="" dxfId="112">
      <formula>0</formula>
    </cfRule>
  </conditionalFormatting>
  <conditionalFormatting sqref="D22:O22">
    <cfRule type="cellIs" priority="115" operator="greaterThan" aboveAverage="0" equalAverage="0" bottom="0" percent="0" rank="0" text="" dxfId="113">
      <formula>0</formula>
    </cfRule>
  </conditionalFormatting>
  <conditionalFormatting sqref="D24:O24">
    <cfRule type="cellIs" priority="116" operator="greaterThan" aboveAverage="0" equalAverage="0" bottom="0" percent="0" rank="0" text="" dxfId="114">
      <formula>0</formula>
    </cfRule>
  </conditionalFormatting>
  <conditionalFormatting sqref="D26:O26">
    <cfRule type="cellIs" priority="117" operator="greaterThan" aboveAverage="0" equalAverage="0" bottom="0" percent="0" rank="0" text="" dxfId="115">
      <formula>0</formula>
    </cfRule>
  </conditionalFormatting>
  <conditionalFormatting sqref="D28:O28">
    <cfRule type="cellIs" priority="118" operator="greaterThan" aboveAverage="0" equalAverage="0" bottom="0" percent="0" rank="0" text="" dxfId="116">
      <formula>0</formula>
    </cfRule>
  </conditionalFormatting>
  <conditionalFormatting sqref="D30:O30">
    <cfRule type="cellIs" priority="119" operator="greaterThan" aboveAverage="0" equalAverage="0" bottom="0" percent="0" rank="0" text="" dxfId="117">
      <formula>0</formula>
    </cfRule>
  </conditionalFormatting>
  <printOptions headings="false" gridLines="false" gridLinesSet="true" horizontalCentered="false" verticalCentered="false"/>
  <pageMargins left="0.7875" right="0.7875" top="0.7875" bottom="0.7875" header="0.511805555555555" footer="0.511805555555555"/>
  <pageSetup paperSize="9" scale="45" firstPageNumber="0" fitToWidth="1" fitToHeight="1" pageOrder="downThenOver" orientation="landscape" blackAndWhite="false" draft="false" cellComments="none" useFirstPageNumber="false" horizontalDpi="300" verticalDpi="300" copies="1"/>
  <headerFooter differentFirst="false" differentOddEven="false">
    <oddHeader/>
    <oddFooter>&amp;R&amp;P de &amp;N</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false"/>
  </sheetPr>
  <dimension ref="A1:F46"/>
  <sheetViews>
    <sheetView showFormulas="false" showGridLines="true" showRowColHeaders="true" showZeros="true" rightToLeft="false" tabSelected="false" showOutlineSymbols="false" defaultGridColor="true" view="pageBreakPreview" topLeftCell="A1" colorId="64" zoomScale="100" zoomScaleNormal="100" zoomScalePageLayoutView="100" workbookViewId="0">
      <selection pane="topLeft" activeCell="A1" activeCellId="0" sqref="A1"/>
    </sheetView>
  </sheetViews>
  <sheetFormatPr defaultRowHeight="12.75" zeroHeight="false" outlineLevelRow="0" outlineLevelCol="0"/>
  <cols>
    <col collapsed="false" customWidth="true" hidden="false" outlineLevel="0" max="1" min="1" style="222" width="8"/>
    <col collapsed="false" customWidth="true" hidden="false" outlineLevel="0" max="2" min="2" style="223" width="44.12"/>
    <col collapsed="false" customWidth="true" hidden="false" outlineLevel="0" max="6" min="3" style="222" width="12.5"/>
    <col collapsed="false" customWidth="true" hidden="false" outlineLevel="0" max="1025" min="7" style="222" width="9"/>
  </cols>
  <sheetData>
    <row r="1" s="225" customFormat="true" ht="14.25" hidden="false" customHeight="false" outlineLevel="0" collapsed="false">
      <c r="A1" s="224"/>
      <c r="B1" s="224"/>
      <c r="C1" s="224"/>
      <c r="D1" s="224"/>
      <c r="E1" s="224"/>
      <c r="F1" s="224"/>
    </row>
    <row r="2" s="225" customFormat="true" ht="15" hidden="false" customHeight="false" outlineLevel="0" collapsed="false">
      <c r="A2" s="226" t="s">
        <v>0</v>
      </c>
      <c r="B2" s="226"/>
      <c r="C2" s="226"/>
      <c r="D2" s="226"/>
      <c r="E2" s="226"/>
      <c r="F2" s="226"/>
    </row>
    <row r="3" s="225" customFormat="true" ht="15" hidden="false" customHeight="false" outlineLevel="0" collapsed="false">
      <c r="A3" s="226" t="s">
        <v>1</v>
      </c>
      <c r="B3" s="226"/>
      <c r="C3" s="226"/>
      <c r="D3" s="226"/>
      <c r="E3" s="226"/>
      <c r="F3" s="226"/>
    </row>
    <row r="4" s="225" customFormat="true" ht="14.25" hidden="false" customHeight="false" outlineLevel="0" collapsed="false">
      <c r="A4" s="224"/>
      <c r="B4" s="224"/>
      <c r="C4" s="224"/>
      <c r="D4" s="224"/>
      <c r="E4" s="224"/>
      <c r="F4" s="224"/>
    </row>
    <row r="5" s="225" customFormat="true" ht="15" hidden="false" customHeight="false" outlineLevel="0" collapsed="false">
      <c r="A5" s="227" t="str">
        <f aca="false">INSTRUÇÕES!A6</f>
        <v>OBRA: PRM PONTA PORÃ/MS - ESCRITÓRIO DE REPRESENTAÇÃO</v>
      </c>
      <c r="B5" s="227"/>
      <c r="C5" s="227"/>
      <c r="D5" s="227"/>
      <c r="E5" s="227"/>
      <c r="F5" s="227"/>
    </row>
    <row r="6" s="225" customFormat="true" ht="15" hidden="false" customHeight="false" outlineLevel="0" collapsed="false">
      <c r="A6" s="228" t="s">
        <v>3645</v>
      </c>
      <c r="B6" s="228"/>
      <c r="C6" s="228"/>
      <c r="D6" s="228"/>
      <c r="E6" s="228"/>
      <c r="F6" s="228"/>
    </row>
    <row r="7" s="225" customFormat="true" ht="14.25" hidden="false" customHeight="false" outlineLevel="0" collapsed="false">
      <c r="A7" s="229" t="str">
        <f aca="false">SINTÉTICA!E10</f>
        <v>REFERÊNCIA: SINAPI - MS - 06/2023 (DESONERADA)</v>
      </c>
      <c r="B7" s="229"/>
      <c r="C7" s="229"/>
      <c r="D7" s="229"/>
      <c r="E7" s="229"/>
      <c r="F7" s="229"/>
    </row>
    <row r="8" customFormat="false" ht="12.75" hidden="false" customHeight="false" outlineLevel="0" collapsed="false">
      <c r="A8" s="230"/>
      <c r="B8" s="230"/>
      <c r="C8" s="230"/>
      <c r="D8" s="230"/>
      <c r="E8" s="230"/>
      <c r="F8" s="230"/>
    </row>
    <row r="9" s="223" customFormat="true" ht="12.75" hidden="false" customHeight="true" outlineLevel="0" collapsed="false">
      <c r="A9" s="231" t="s">
        <v>18</v>
      </c>
      <c r="B9" s="231" t="s">
        <v>20</v>
      </c>
      <c r="C9" s="232" t="s">
        <v>3646</v>
      </c>
      <c r="D9" s="232"/>
      <c r="E9" s="232" t="s">
        <v>3647</v>
      </c>
      <c r="F9" s="232"/>
    </row>
    <row r="10" s="223" customFormat="true" ht="25.5" hidden="false" customHeight="false" outlineLevel="0" collapsed="false">
      <c r="A10" s="231"/>
      <c r="B10" s="231"/>
      <c r="C10" s="232" t="s">
        <v>3648</v>
      </c>
      <c r="D10" s="232" t="s">
        <v>3649</v>
      </c>
      <c r="E10" s="232" t="s">
        <v>3648</v>
      </c>
      <c r="F10" s="232" t="s">
        <v>3649</v>
      </c>
    </row>
    <row r="11" customFormat="false" ht="12.75" hidden="false" customHeight="false" outlineLevel="0" collapsed="false">
      <c r="A11" s="233" t="s">
        <v>3650</v>
      </c>
      <c r="B11" s="233"/>
      <c r="C11" s="233"/>
      <c r="D11" s="233"/>
      <c r="E11" s="233"/>
      <c r="F11" s="233"/>
    </row>
    <row r="12" customFormat="false" ht="12.75" hidden="false" customHeight="false" outlineLevel="0" collapsed="false">
      <c r="A12" s="234" t="s">
        <v>3651</v>
      </c>
      <c r="B12" s="235" t="s">
        <v>3652</v>
      </c>
      <c r="C12" s="236" t="n">
        <v>0</v>
      </c>
      <c r="D12" s="236" t="n">
        <v>0</v>
      </c>
      <c r="E12" s="236" t="n">
        <v>0.2</v>
      </c>
      <c r="F12" s="236" t="n">
        <v>0.2</v>
      </c>
    </row>
    <row r="13" customFormat="false" ht="12.75" hidden="false" customHeight="false" outlineLevel="0" collapsed="false">
      <c r="A13" s="234" t="s">
        <v>3653</v>
      </c>
      <c r="B13" s="235" t="s">
        <v>3654</v>
      </c>
      <c r="C13" s="236" t="n">
        <v>0.015</v>
      </c>
      <c r="D13" s="236" t="n">
        <v>0.015</v>
      </c>
      <c r="E13" s="236" t="n">
        <v>0.015</v>
      </c>
      <c r="F13" s="236" t="n">
        <v>0.015</v>
      </c>
    </row>
    <row r="14" customFormat="false" ht="12.75" hidden="false" customHeight="false" outlineLevel="0" collapsed="false">
      <c r="A14" s="234" t="s">
        <v>3655</v>
      </c>
      <c r="B14" s="235" t="s">
        <v>3656</v>
      </c>
      <c r="C14" s="236" t="n">
        <v>0.01</v>
      </c>
      <c r="D14" s="236" t="n">
        <v>0.01</v>
      </c>
      <c r="E14" s="236" t="n">
        <v>0.01</v>
      </c>
      <c r="F14" s="236" t="n">
        <v>0.01</v>
      </c>
    </row>
    <row r="15" customFormat="false" ht="12.75" hidden="false" customHeight="false" outlineLevel="0" collapsed="false">
      <c r="A15" s="234" t="s">
        <v>3657</v>
      </c>
      <c r="B15" s="235" t="s">
        <v>3658</v>
      </c>
      <c r="C15" s="236" t="n">
        <v>0.002</v>
      </c>
      <c r="D15" s="236" t="n">
        <v>0.002</v>
      </c>
      <c r="E15" s="236" t="n">
        <v>0.002</v>
      </c>
      <c r="F15" s="236" t="n">
        <v>0.002</v>
      </c>
    </row>
    <row r="16" customFormat="false" ht="12.75" hidden="false" customHeight="false" outlineLevel="0" collapsed="false">
      <c r="A16" s="234" t="s">
        <v>3659</v>
      </c>
      <c r="B16" s="235" t="s">
        <v>3660</v>
      </c>
      <c r="C16" s="236" t="n">
        <v>0.006</v>
      </c>
      <c r="D16" s="236" t="n">
        <v>0.006</v>
      </c>
      <c r="E16" s="236" t="n">
        <v>0.006</v>
      </c>
      <c r="F16" s="236" t="n">
        <v>0.006</v>
      </c>
    </row>
    <row r="17" customFormat="false" ht="12.75" hidden="false" customHeight="false" outlineLevel="0" collapsed="false">
      <c r="A17" s="234" t="s">
        <v>3661</v>
      </c>
      <c r="B17" s="235" t="s">
        <v>3662</v>
      </c>
      <c r="C17" s="236" t="n">
        <v>0.025</v>
      </c>
      <c r="D17" s="236" t="n">
        <v>0.025</v>
      </c>
      <c r="E17" s="236" t="n">
        <v>0.025</v>
      </c>
      <c r="F17" s="236" t="n">
        <v>0.025</v>
      </c>
    </row>
    <row r="18" customFormat="false" ht="12.75" hidden="false" customHeight="false" outlineLevel="0" collapsed="false">
      <c r="A18" s="234" t="s">
        <v>3663</v>
      </c>
      <c r="B18" s="235" t="s">
        <v>3664</v>
      </c>
      <c r="C18" s="236" t="n">
        <v>0.03</v>
      </c>
      <c r="D18" s="236" t="n">
        <v>0.03</v>
      </c>
      <c r="E18" s="236" t="n">
        <v>0.03</v>
      </c>
      <c r="F18" s="236" t="n">
        <v>0.03</v>
      </c>
    </row>
    <row r="19" customFormat="false" ht="12.75" hidden="false" customHeight="false" outlineLevel="0" collapsed="false">
      <c r="A19" s="234" t="s">
        <v>3665</v>
      </c>
      <c r="B19" s="235" t="s">
        <v>3666</v>
      </c>
      <c r="C19" s="236" t="n">
        <v>0.08</v>
      </c>
      <c r="D19" s="236" t="n">
        <v>0.08</v>
      </c>
      <c r="E19" s="236" t="n">
        <v>0.08</v>
      </c>
      <c r="F19" s="236" t="n">
        <v>0.08</v>
      </c>
    </row>
    <row r="20" customFormat="false" ht="12.75" hidden="false" customHeight="false" outlineLevel="0" collapsed="false">
      <c r="A20" s="234" t="s">
        <v>3667</v>
      </c>
      <c r="B20" s="235" t="s">
        <v>3668</v>
      </c>
      <c r="C20" s="236" t="n">
        <v>0</v>
      </c>
      <c r="D20" s="236" t="n">
        <v>0</v>
      </c>
      <c r="E20" s="236" t="n">
        <v>0</v>
      </c>
      <c r="F20" s="236" t="n">
        <v>0</v>
      </c>
    </row>
    <row r="21" customFormat="false" ht="12.75" hidden="false" customHeight="false" outlineLevel="0" collapsed="false">
      <c r="A21" s="237" t="s">
        <v>3669</v>
      </c>
      <c r="B21" s="238" t="s">
        <v>662</v>
      </c>
      <c r="C21" s="239" t="n">
        <f aca="false">SUM(C12:C20)</f>
        <v>0.168</v>
      </c>
      <c r="D21" s="239" t="n">
        <f aca="false">SUM(D12:D20)</f>
        <v>0.168</v>
      </c>
      <c r="E21" s="239" t="n">
        <f aca="false">SUM(E12:E20)</f>
        <v>0.368</v>
      </c>
      <c r="F21" s="239" t="n">
        <f aca="false">SUM(F12:F20)</f>
        <v>0.368</v>
      </c>
    </row>
    <row r="22" customFormat="false" ht="12.75" hidden="false" customHeight="false" outlineLevel="0" collapsed="false">
      <c r="A22" s="233" t="s">
        <v>3670</v>
      </c>
      <c r="B22" s="233"/>
      <c r="C22" s="233"/>
      <c r="D22" s="233"/>
      <c r="E22" s="233"/>
      <c r="F22" s="233"/>
    </row>
    <row r="23" customFormat="false" ht="12.75" hidden="false" customHeight="false" outlineLevel="0" collapsed="false">
      <c r="A23" s="234" t="s">
        <v>3671</v>
      </c>
      <c r="B23" s="235" t="s">
        <v>3672</v>
      </c>
      <c r="C23" s="236" t="n">
        <v>0.1794</v>
      </c>
      <c r="D23" s="240" t="s">
        <v>3673</v>
      </c>
      <c r="E23" s="236" t="n">
        <v>0.1794</v>
      </c>
      <c r="F23" s="240" t="s">
        <v>3673</v>
      </c>
    </row>
    <row r="24" customFormat="false" ht="12.75" hidden="false" customHeight="false" outlineLevel="0" collapsed="false">
      <c r="A24" s="234" t="s">
        <v>3674</v>
      </c>
      <c r="B24" s="235" t="s">
        <v>3675</v>
      </c>
      <c r="C24" s="236" t="n">
        <v>0.0452</v>
      </c>
      <c r="D24" s="240" t="s">
        <v>3673</v>
      </c>
      <c r="E24" s="236" t="n">
        <v>0.0452</v>
      </c>
      <c r="F24" s="240" t="s">
        <v>3673</v>
      </c>
    </row>
    <row r="25" customFormat="false" ht="12.75" hidden="false" customHeight="false" outlineLevel="0" collapsed="false">
      <c r="A25" s="234" t="s">
        <v>3676</v>
      </c>
      <c r="B25" s="235" t="s">
        <v>3677</v>
      </c>
      <c r="C25" s="236" t="n">
        <v>0.0088</v>
      </c>
      <c r="D25" s="236" t="n">
        <v>0.0066</v>
      </c>
      <c r="E25" s="236" t="n">
        <v>0.0088</v>
      </c>
      <c r="F25" s="236" t="n">
        <v>0.0066</v>
      </c>
    </row>
    <row r="26" customFormat="false" ht="12.75" hidden="false" customHeight="false" outlineLevel="0" collapsed="false">
      <c r="A26" s="234" t="s">
        <v>3678</v>
      </c>
      <c r="B26" s="235" t="s">
        <v>3679</v>
      </c>
      <c r="C26" s="236" t="n">
        <v>0.1117</v>
      </c>
      <c r="D26" s="236" t="n">
        <v>0.0833</v>
      </c>
      <c r="E26" s="236" t="n">
        <v>0.1117</v>
      </c>
      <c r="F26" s="236" t="n">
        <v>0.0833</v>
      </c>
    </row>
    <row r="27" customFormat="false" ht="12.75" hidden="false" customHeight="false" outlineLevel="0" collapsed="false">
      <c r="A27" s="234" t="s">
        <v>3680</v>
      </c>
      <c r="B27" s="235" t="s">
        <v>3681</v>
      </c>
      <c r="C27" s="236" t="n">
        <v>0.0007</v>
      </c>
      <c r="D27" s="236" t="n">
        <v>0.0005</v>
      </c>
      <c r="E27" s="236" t="n">
        <v>0.0007</v>
      </c>
      <c r="F27" s="236" t="n">
        <v>0.0005</v>
      </c>
    </row>
    <row r="28" customFormat="false" ht="12.75" hidden="false" customHeight="false" outlineLevel="0" collapsed="false">
      <c r="A28" s="234" t="s">
        <v>3682</v>
      </c>
      <c r="B28" s="235" t="s">
        <v>3683</v>
      </c>
      <c r="C28" s="236" t="n">
        <v>0.0074</v>
      </c>
      <c r="D28" s="236" t="n">
        <v>0.0056</v>
      </c>
      <c r="E28" s="236" t="n">
        <v>0.0074</v>
      </c>
      <c r="F28" s="236" t="n">
        <v>0.0056</v>
      </c>
    </row>
    <row r="29" customFormat="false" ht="12.75" hidden="false" customHeight="false" outlineLevel="0" collapsed="false">
      <c r="A29" s="234" t="s">
        <v>3684</v>
      </c>
      <c r="B29" s="235" t="s">
        <v>3685</v>
      </c>
      <c r="C29" s="236" t="n">
        <v>0.0126</v>
      </c>
      <c r="D29" s="240" t="s">
        <v>3673</v>
      </c>
      <c r="E29" s="236" t="n">
        <v>0.0126</v>
      </c>
      <c r="F29" s="240" t="s">
        <v>3673</v>
      </c>
    </row>
    <row r="30" customFormat="false" ht="12.75" hidden="false" customHeight="false" outlineLevel="0" collapsed="false">
      <c r="A30" s="234" t="s">
        <v>3686</v>
      </c>
      <c r="B30" s="235" t="s">
        <v>3687</v>
      </c>
      <c r="C30" s="236" t="n">
        <v>0.0011</v>
      </c>
      <c r="D30" s="236" t="n">
        <v>0.0008</v>
      </c>
      <c r="E30" s="236" t="n">
        <v>0.0011</v>
      </c>
      <c r="F30" s="236" t="n">
        <v>0.0008</v>
      </c>
    </row>
    <row r="31" customFormat="false" ht="12.75" hidden="false" customHeight="false" outlineLevel="0" collapsed="false">
      <c r="A31" s="234" t="s">
        <v>3688</v>
      </c>
      <c r="B31" s="235" t="s">
        <v>3689</v>
      </c>
      <c r="C31" s="236" t="n">
        <v>0.1396</v>
      </c>
      <c r="D31" s="236" t="n">
        <v>0.1041</v>
      </c>
      <c r="E31" s="236" t="n">
        <v>0.1396</v>
      </c>
      <c r="F31" s="236" t="n">
        <v>0.1041</v>
      </c>
    </row>
    <row r="32" customFormat="false" ht="12.75" hidden="false" customHeight="false" outlineLevel="0" collapsed="false">
      <c r="A32" s="234" t="s">
        <v>3690</v>
      </c>
      <c r="B32" s="235" t="s">
        <v>3691</v>
      </c>
      <c r="C32" s="236" t="n">
        <v>0.0004</v>
      </c>
      <c r="D32" s="236" t="n">
        <v>0.0003</v>
      </c>
      <c r="E32" s="236" t="n">
        <v>0.0004</v>
      </c>
      <c r="F32" s="236" t="n">
        <v>0.0003</v>
      </c>
    </row>
    <row r="33" customFormat="false" ht="12.75" hidden="false" customHeight="false" outlineLevel="0" collapsed="false">
      <c r="A33" s="237" t="s">
        <v>3692</v>
      </c>
      <c r="B33" s="238" t="s">
        <v>662</v>
      </c>
      <c r="C33" s="239" t="n">
        <f aca="false">SUM(C23:C32)</f>
        <v>0.5069</v>
      </c>
      <c r="D33" s="239" t="n">
        <f aca="false">SUM(D23:D32)</f>
        <v>0.2012</v>
      </c>
      <c r="E33" s="239" t="n">
        <f aca="false">SUM(E23:E32)</f>
        <v>0.5069</v>
      </c>
      <c r="F33" s="239" t="n">
        <f aca="false">SUM(F23:F32)</f>
        <v>0.2012</v>
      </c>
    </row>
    <row r="34" customFormat="false" ht="12.75" hidden="false" customHeight="false" outlineLevel="0" collapsed="false">
      <c r="A34" s="233" t="s">
        <v>3693</v>
      </c>
      <c r="B34" s="233"/>
      <c r="C34" s="233"/>
      <c r="D34" s="233"/>
      <c r="E34" s="233"/>
      <c r="F34" s="233"/>
    </row>
    <row r="35" customFormat="false" ht="12.75" hidden="false" customHeight="false" outlineLevel="0" collapsed="false">
      <c r="A35" s="234" t="s">
        <v>3694</v>
      </c>
      <c r="B35" s="235" t="s">
        <v>3695</v>
      </c>
      <c r="C35" s="236" t="n">
        <v>0.0505</v>
      </c>
      <c r="D35" s="236" t="n">
        <v>0.0377</v>
      </c>
      <c r="E35" s="236" t="n">
        <v>0.0505</v>
      </c>
      <c r="F35" s="236" t="n">
        <v>0.0377</v>
      </c>
    </row>
    <row r="36" customFormat="false" ht="12.75" hidden="false" customHeight="false" outlineLevel="0" collapsed="false">
      <c r="A36" s="234" t="s">
        <v>3696</v>
      </c>
      <c r="B36" s="235" t="s">
        <v>3697</v>
      </c>
      <c r="C36" s="236" t="n">
        <v>0.0012</v>
      </c>
      <c r="D36" s="236" t="n">
        <v>0.0009</v>
      </c>
      <c r="E36" s="236" t="n">
        <v>0.0012</v>
      </c>
      <c r="F36" s="236" t="n">
        <v>0.0009</v>
      </c>
    </row>
    <row r="37" customFormat="false" ht="12.75" hidden="false" customHeight="false" outlineLevel="0" collapsed="false">
      <c r="A37" s="234" t="s">
        <v>3698</v>
      </c>
      <c r="B37" s="235" t="s">
        <v>3699</v>
      </c>
      <c r="C37" s="236" t="n">
        <v>0.009</v>
      </c>
      <c r="D37" s="236" t="n">
        <v>0.0067</v>
      </c>
      <c r="E37" s="236" t="n">
        <v>0.009</v>
      </c>
      <c r="F37" s="236" t="n">
        <v>0.0067</v>
      </c>
    </row>
    <row r="38" customFormat="false" ht="12.75" hidden="false" customHeight="false" outlineLevel="0" collapsed="false">
      <c r="A38" s="234" t="s">
        <v>3700</v>
      </c>
      <c r="B38" s="235" t="s">
        <v>3701</v>
      </c>
      <c r="C38" s="236" t="n">
        <v>0.0235</v>
      </c>
      <c r="D38" s="236" t="n">
        <v>0.0176</v>
      </c>
      <c r="E38" s="236" t="n">
        <v>0.0235</v>
      </c>
      <c r="F38" s="236" t="n">
        <v>0.0176</v>
      </c>
    </row>
    <row r="39" customFormat="false" ht="12.75" hidden="false" customHeight="false" outlineLevel="0" collapsed="false">
      <c r="A39" s="234" t="s">
        <v>3702</v>
      </c>
      <c r="B39" s="235" t="s">
        <v>3703</v>
      </c>
      <c r="C39" s="236" t="n">
        <v>0.0043</v>
      </c>
      <c r="D39" s="236" t="n">
        <v>0.0032</v>
      </c>
      <c r="E39" s="236" t="n">
        <v>0.0043</v>
      </c>
      <c r="F39" s="236" t="n">
        <v>0.0032</v>
      </c>
    </row>
    <row r="40" customFormat="false" ht="12.75" hidden="false" customHeight="false" outlineLevel="0" collapsed="false">
      <c r="A40" s="237" t="s">
        <v>3704</v>
      </c>
      <c r="B40" s="238" t="s">
        <v>662</v>
      </c>
      <c r="C40" s="239" t="n">
        <f aca="false">SUM(C35:C39)</f>
        <v>0.0885</v>
      </c>
      <c r="D40" s="239" t="n">
        <f aca="false">SUM(D35:D39)</f>
        <v>0.0661</v>
      </c>
      <c r="E40" s="239" t="n">
        <f aca="false">SUM(E35:E39)</f>
        <v>0.0885</v>
      </c>
      <c r="F40" s="239" t="n">
        <f aca="false">SUM(F35:F39)</f>
        <v>0.0661</v>
      </c>
    </row>
    <row r="41" customFormat="false" ht="12.75" hidden="false" customHeight="false" outlineLevel="0" collapsed="false">
      <c r="A41" s="233" t="s">
        <v>3705</v>
      </c>
      <c r="B41" s="233"/>
      <c r="C41" s="233"/>
      <c r="D41" s="233"/>
      <c r="E41" s="233"/>
      <c r="F41" s="233"/>
    </row>
    <row r="42" customFormat="false" ht="12.75" hidden="false" customHeight="false" outlineLevel="0" collapsed="false">
      <c r="A42" s="234" t="s">
        <v>3706</v>
      </c>
      <c r="B42" s="235" t="s">
        <v>3707</v>
      </c>
      <c r="C42" s="236" t="n">
        <v>0.0852</v>
      </c>
      <c r="D42" s="236" t="n">
        <v>0.0338</v>
      </c>
      <c r="E42" s="236" t="n">
        <v>0.1865</v>
      </c>
      <c r="F42" s="236" t="n">
        <v>0.074</v>
      </c>
    </row>
    <row r="43" customFormat="false" ht="25.5" hidden="false" customHeight="false" outlineLevel="0" collapsed="false">
      <c r="A43" s="234" t="s">
        <v>3708</v>
      </c>
      <c r="B43" s="235" t="s">
        <v>3709</v>
      </c>
      <c r="C43" s="236" t="n">
        <v>0.0042</v>
      </c>
      <c r="D43" s="236" t="n">
        <v>0.0032</v>
      </c>
      <c r="E43" s="236" t="n">
        <v>0.0045</v>
      </c>
      <c r="F43" s="236" t="n">
        <v>0.0033</v>
      </c>
    </row>
    <row r="44" customFormat="false" ht="12.75" hidden="false" customHeight="false" outlineLevel="0" collapsed="false">
      <c r="A44" s="237" t="s">
        <v>3710</v>
      </c>
      <c r="B44" s="238" t="s">
        <v>662</v>
      </c>
      <c r="C44" s="239" t="n">
        <f aca="false">SUM(C42:C43)</f>
        <v>0.0894</v>
      </c>
      <c r="D44" s="239" t="n">
        <f aca="false">SUM(D42:D43)</f>
        <v>0.037</v>
      </c>
      <c r="E44" s="239" t="n">
        <f aca="false">SUM(E42:E43)</f>
        <v>0.191</v>
      </c>
      <c r="F44" s="239" t="n">
        <f aca="false">SUM(F42:F43)</f>
        <v>0.0773</v>
      </c>
    </row>
    <row r="45" customFormat="false" ht="12.75" hidden="false" customHeight="false" outlineLevel="0" collapsed="false">
      <c r="A45" s="241"/>
      <c r="B45" s="241"/>
      <c r="C45" s="241"/>
      <c r="D45" s="241"/>
      <c r="E45" s="241"/>
      <c r="F45" s="241"/>
    </row>
    <row r="46" customFormat="false" ht="12.75" hidden="false" customHeight="false" outlineLevel="0" collapsed="false">
      <c r="A46" s="242" t="s">
        <v>3711</v>
      </c>
      <c r="B46" s="242"/>
      <c r="C46" s="243" t="n">
        <f aca="false">SUM(C21,C33,C40,C44)</f>
        <v>0.8528</v>
      </c>
      <c r="D46" s="243" t="n">
        <f aca="false">SUM(D21,D33,D40,D44)</f>
        <v>0.4723</v>
      </c>
      <c r="E46" s="243" t="n">
        <f aca="false">SUM(E21,E33,E40,E44)</f>
        <v>1.1544</v>
      </c>
      <c r="F46" s="243" t="n">
        <f aca="false">SUM(F21,F33,F40,F44)</f>
        <v>0.7126</v>
      </c>
    </row>
  </sheetData>
  <sheetProtection algorithmName="SHA-512" hashValue="Trx5X9lyLXcZHFI7dCsOUgaqi40UfXXVocHye3Wm9QHc7DVAUZQJl74+aqSpkdrUdKfGOiTH2zKHCp2JofLEAw==" saltValue="+g5gAF8OgAa0P27uskvbLQ==" spinCount="100000" sheet="true" objects="true" scenarios="true"/>
  <mergeCells count="18">
    <mergeCell ref="A1:F1"/>
    <mergeCell ref="A2:F2"/>
    <mergeCell ref="A3:F3"/>
    <mergeCell ref="A4:F4"/>
    <mergeCell ref="A5:F5"/>
    <mergeCell ref="A6:F6"/>
    <mergeCell ref="A7:F7"/>
    <mergeCell ref="A8:F8"/>
    <mergeCell ref="A9:A10"/>
    <mergeCell ref="B9:B10"/>
    <mergeCell ref="C9:D9"/>
    <mergeCell ref="E9:F9"/>
    <mergeCell ref="A11:F11"/>
    <mergeCell ref="A22:F22"/>
    <mergeCell ref="A34:F34"/>
    <mergeCell ref="A41:F41"/>
    <mergeCell ref="A45:F45"/>
    <mergeCell ref="A46:B46"/>
  </mergeCells>
  <printOptions headings="false" gridLines="false" gridLinesSet="true" horizontalCentered="false" verticalCentered="false"/>
  <pageMargins left="0.511805555555555" right="0.511805555555555" top="0.7875" bottom="0.7875" header="0.511805555555555" footer="0.315277777777778"/>
  <pageSetup paperSize="9" scale="79" firstPageNumber="0" fitToWidth="1" fitToHeight="1" pageOrder="downThenOver" orientation="portrait" blackAndWhite="false" draft="false" cellComments="none" useFirstPageNumber="false" horizontalDpi="300" verticalDpi="300" copies="1"/>
  <headerFooter differentFirst="false" differentOddEven="false">
    <oddHeader/>
    <oddFooter>&amp;R&amp;P de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LibreOffice/6.2.0.3$Windows_X86_64 LibreOffice_project/98c6a8a1c6c7b144ce3cc729e34964b47ce25d62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2019-09-02T19:42:34Z</dcterms:created>
  <dc:creator>axlsx</dc:creator>
  <dc:description/>
  <dc:language>pt-BR</dc:language>
  <cp:lastModifiedBy>Diego</cp:lastModifiedBy>
  <cp:lastPrinted>2023-09-15T15:42:57Z</cp:lastPrinted>
  <dcterms:modified xsi:type="dcterms:W3CDTF">2023-09-15T15:43:54Z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